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4.xml" ContentType="application/vnd.openxmlformats-officedocument.spreadsheetml.pivot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2.2\DomDokumenty\110.PLANISTA PRODUKCJI\"/>
    </mc:Choice>
  </mc:AlternateContent>
  <xr:revisionPtr revIDLastSave="0" documentId="13_ncr:1_{7C6976B4-C00C-41B9-9CD9-2720C623F581}" xr6:coauthVersionLast="47" xr6:coauthVersionMax="47" xr10:uidLastSave="{00000000-0000-0000-0000-000000000000}"/>
  <bookViews>
    <workbookView xWindow="-120" yWindow="-120" windowWidth="38640" windowHeight="15720" tabRatio="954" activeTab="2" xr2:uid="{00000000-000D-0000-FFFF-FFFF00000000}"/>
  </bookViews>
  <sheets>
    <sheet name="1. PANEL" sheetId="2" r:id="rId1"/>
    <sheet name="DZIENNE" sheetId="50" r:id="rId2"/>
    <sheet name="KALENDARZ NEW" sheetId="38" r:id="rId3"/>
    <sheet name="Arkusz1" sheetId="32" state="hidden" r:id="rId4"/>
    <sheet name="Arkusz2" sheetId="1" state="hidden" r:id="rId5"/>
    <sheet name="WYDAJNOŚĆ" sheetId="69" r:id="rId6"/>
    <sheet name="WYDAJNOŚĆ TYGODNIOWA" sheetId="45" r:id="rId7"/>
    <sheet name="IMIE" sheetId="4" r:id="rId8"/>
    <sheet name="DANESTARTSTOP" sheetId="9" state="hidden" r:id="rId9"/>
    <sheet name="DANE_DO_WYDAJNOSCI" sheetId="46" state="hidden" r:id="rId10"/>
    <sheet name="KALENDARZ" sheetId="28" state="hidden" r:id="rId11"/>
    <sheet name="PODSUMOWANIE" sheetId="48" state="hidden" r:id="rId12"/>
    <sheet name="Arkusz5" sheetId="42" state="hidden" r:id="rId13"/>
  </sheets>
  <functionGroups builtInGroupCount="19"/>
  <externalReferences>
    <externalReference r:id="rId14"/>
  </externalReferences>
  <definedNames>
    <definedName name="Kwerenda_z_AKORD" localSheetId="8" hidden="1">DANESTARTSTOP!$A$1:$H$4448</definedName>
    <definedName name="Kwerenda_z_FirebirdDNS" localSheetId="4" hidden="1">Arkusz2!$B$2:$CB$1002</definedName>
    <definedName name="_xlnm.Print_Area" localSheetId="2">'KALENDARZ NEW'!$B$82:$B$92</definedName>
    <definedName name="_xlnm.Print_Area" localSheetId="6">'WYDAJNOŚĆ TYGODNIOWA'!$A$1:$EQ$58</definedName>
    <definedName name="PLANNER_TAPICERNI___PIANKOWANIE_2.46" localSheetId="12" hidden="1">Arkusz5!$A$1:$Y$1759</definedName>
  </definedNames>
  <calcPr calcId="181029" iterate="1"/>
  <pivotCaches>
    <pivotCache cacheId="21" r:id="rId15"/>
    <pivotCache cacheId="24" r:id="rId16"/>
    <pivotCache cacheId="38" r:id="rId17"/>
  </pivotCaches>
</workbook>
</file>

<file path=xl/calcChain.xml><?xml version="1.0" encoding="utf-8"?>
<calcChain xmlns="http://schemas.openxmlformats.org/spreadsheetml/2006/main">
  <c r="PO118" i="38" l="1"/>
  <c r="PO136" i="38"/>
  <c r="PO112" i="38"/>
  <c r="PO106" i="38"/>
  <c r="PO130" i="38"/>
  <c r="PN124" i="38"/>
  <c r="PO124" i="38"/>
  <c r="A514" i="32"/>
  <c r="A515" i="32"/>
  <c r="A516" i="32"/>
  <c r="A517" i="32"/>
  <c r="A518" i="32"/>
  <c r="A519" i="32"/>
  <c r="A520" i="32"/>
  <c r="A521" i="32"/>
  <c r="A522" i="32"/>
  <c r="A523" i="32"/>
  <c r="A524" i="32"/>
  <c r="A525" i="32"/>
  <c r="A526" i="32"/>
  <c r="A527" i="32"/>
  <c r="A528" i="32"/>
  <c r="A529" i="32"/>
  <c r="A530" i="32"/>
  <c r="A531" i="32"/>
  <c r="A532" i="32"/>
  <c r="A533" i="32"/>
  <c r="A534" i="32"/>
  <c r="A535" i="32"/>
  <c r="A536" i="32"/>
  <c r="A537" i="32"/>
  <c r="A538" i="32"/>
  <c r="A539" i="32"/>
  <c r="A540" i="32"/>
  <c r="A541" i="32"/>
  <c r="A542" i="32"/>
  <c r="A543" i="32"/>
  <c r="A544" i="32"/>
  <c r="A545" i="32"/>
  <c r="A546" i="32"/>
  <c r="A547" i="32"/>
  <c r="A548" i="32"/>
  <c r="A549" i="32"/>
  <c r="A550" i="32"/>
  <c r="A551" i="32"/>
  <c r="A552" i="32"/>
  <c r="A553" i="32"/>
  <c r="A554" i="32"/>
  <c r="A555" i="32"/>
  <c r="A556" i="32"/>
  <c r="A557" i="32"/>
  <c r="A558" i="32"/>
  <c r="A559" i="32"/>
  <c r="A560" i="32"/>
  <c r="A561" i="32"/>
  <c r="A562" i="32"/>
  <c r="A563" i="32"/>
  <c r="A564" i="32"/>
  <c r="A565" i="32"/>
  <c r="A566" i="32"/>
  <c r="A567" i="32"/>
  <c r="A568" i="32"/>
  <c r="A569" i="32"/>
  <c r="A570" i="32"/>
  <c r="A571" i="32"/>
  <c r="A572" i="32"/>
  <c r="A573" i="32"/>
  <c r="A574" i="32"/>
  <c r="A575" i="32"/>
  <c r="A576" i="32"/>
  <c r="A577" i="32"/>
  <c r="A578" i="32"/>
  <c r="A579" i="32"/>
  <c r="A580" i="32"/>
  <c r="A581" i="32"/>
  <c r="A582" i="32"/>
  <c r="A583" i="32"/>
  <c r="A584" i="32"/>
  <c r="A585" i="32"/>
  <c r="A586" i="32"/>
  <c r="A587" i="32"/>
  <c r="A588" i="32"/>
  <c r="A589" i="32"/>
  <c r="A590" i="32"/>
  <c r="A591" i="32"/>
  <c r="A592" i="32"/>
  <c r="A593" i="32"/>
  <c r="A594" i="32"/>
  <c r="A595" i="32"/>
  <c r="A596" i="32"/>
  <c r="A597" i="32"/>
  <c r="A598" i="32"/>
  <c r="A599" i="32"/>
  <c r="A600" i="32"/>
  <c r="A601" i="32"/>
  <c r="A602" i="32"/>
  <c r="A603" i="32"/>
  <c r="A604" i="32"/>
  <c r="A605" i="32"/>
  <c r="A606" i="32"/>
  <c r="A607" i="32"/>
  <c r="A608" i="32"/>
  <c r="A609" i="32"/>
  <c r="A610" i="32"/>
  <c r="A611" i="32"/>
  <c r="A612" i="32"/>
  <c r="A613" i="32"/>
  <c r="A614" i="32"/>
  <c r="A615" i="32"/>
  <c r="A616" i="32"/>
  <c r="A617" i="32"/>
  <c r="A618" i="32"/>
  <c r="A619" i="32"/>
  <c r="A620" i="32"/>
  <c r="A621" i="32"/>
  <c r="A622" i="32"/>
  <c r="A623" i="32"/>
  <c r="A624" i="32"/>
  <c r="A625" i="32"/>
  <c r="A626" i="32"/>
  <c r="A627" i="32"/>
  <c r="A628" i="32"/>
  <c r="A629" i="32"/>
  <c r="A630" i="32"/>
  <c r="A631" i="32"/>
  <c r="A632" i="32"/>
  <c r="A633" i="32"/>
  <c r="A634" i="32"/>
  <c r="A635" i="32"/>
  <c r="A636" i="32"/>
  <c r="A637" i="32"/>
  <c r="A638" i="32"/>
  <c r="A639" i="32"/>
  <c r="A640" i="32"/>
  <c r="A641" i="32"/>
  <c r="A642" i="32"/>
  <c r="A643" i="32"/>
  <c r="A644" i="32"/>
  <c r="A645" i="32"/>
  <c r="A646" i="32"/>
  <c r="A647" i="32"/>
  <c r="A648" i="32"/>
  <c r="A649" i="32"/>
  <c r="A650" i="32"/>
  <c r="A651" i="32"/>
  <c r="A652" i="32"/>
  <c r="A653" i="32"/>
  <c r="A654" i="32"/>
  <c r="A655" i="32"/>
  <c r="A656" i="32"/>
  <c r="A657" i="32"/>
  <c r="A658" i="32"/>
  <c r="A659" i="32"/>
  <c r="A660" i="32"/>
  <c r="A661" i="32"/>
  <c r="A662" i="32"/>
  <c r="A663" i="32"/>
  <c r="A664" i="32"/>
  <c r="A665" i="32"/>
  <c r="A666" i="32"/>
  <c r="A667" i="32"/>
  <c r="A668" i="32"/>
  <c r="A669" i="32"/>
  <c r="A670" i="32"/>
  <c r="A671" i="32"/>
  <c r="A672" i="32"/>
  <c r="A673" i="32"/>
  <c r="A674" i="32"/>
  <c r="A675" i="32"/>
  <c r="A676" i="32"/>
  <c r="A677" i="32"/>
  <c r="A678" i="32"/>
  <c r="A679" i="32"/>
  <c r="A680" i="32"/>
  <c r="A681" i="32"/>
  <c r="A682" i="32"/>
  <c r="A683" i="32"/>
  <c r="A684" i="32"/>
  <c r="A685" i="32"/>
  <c r="A686" i="32"/>
  <c r="A687" i="32"/>
  <c r="A688" i="32"/>
  <c r="A689" i="32"/>
  <c r="A690" i="32"/>
  <c r="A691" i="32"/>
  <c r="A692" i="32"/>
  <c r="A693" i="32"/>
  <c r="A694" i="32"/>
  <c r="A695" i="32"/>
  <c r="A696" i="32"/>
  <c r="A697" i="32"/>
  <c r="A698" i="32"/>
  <c r="A699" i="32"/>
  <c r="A700" i="32"/>
  <c r="A701" i="32"/>
  <c r="A702" i="32"/>
  <c r="A703" i="32"/>
  <c r="A704" i="32"/>
  <c r="A705" i="32"/>
  <c r="A706" i="32"/>
  <c r="A707" i="32"/>
  <c r="A708" i="32"/>
  <c r="A709" i="32"/>
  <c r="A710" i="32"/>
  <c r="A711" i="32"/>
  <c r="A712" i="32"/>
  <c r="A713" i="32"/>
  <c r="A714" i="32"/>
  <c r="A715" i="32"/>
  <c r="A716" i="32"/>
  <c r="A717" i="32"/>
  <c r="A718" i="32"/>
  <c r="A719" i="32"/>
  <c r="A720" i="32"/>
  <c r="A721" i="32"/>
  <c r="A722" i="32"/>
  <c r="A723" i="32"/>
  <c r="A724" i="32"/>
  <c r="A725" i="32"/>
  <c r="A726" i="32"/>
  <c r="A727" i="32"/>
  <c r="A728" i="32"/>
  <c r="A729" i="32"/>
  <c r="A730" i="32"/>
  <c r="A731" i="32"/>
  <c r="A732" i="32"/>
  <c r="A733" i="32"/>
  <c r="A734" i="32"/>
  <c r="A735" i="32"/>
  <c r="A736" i="32"/>
  <c r="A737" i="32"/>
  <c r="A738" i="32"/>
  <c r="A739" i="32"/>
  <c r="A740" i="32"/>
  <c r="A741" i="32"/>
  <c r="A742" i="32"/>
  <c r="A743" i="32"/>
  <c r="A744" i="32"/>
  <c r="A745" i="32"/>
  <c r="A746" i="32"/>
  <c r="A747" i="32"/>
  <c r="A748" i="32"/>
  <c r="A749" i="32"/>
  <c r="A750" i="32"/>
  <c r="A751" i="32"/>
  <c r="W514" i="32"/>
  <c r="W515" i="32"/>
  <c r="W516" i="32"/>
  <c r="W517" i="32"/>
  <c r="W518" i="32"/>
  <c r="W519" i="32"/>
  <c r="W520" i="32"/>
  <c r="W521" i="32"/>
  <c r="W522" i="32"/>
  <c r="W523" i="32"/>
  <c r="W524" i="32"/>
  <c r="W525" i="32"/>
  <c r="W526" i="32"/>
  <c r="W527" i="32"/>
  <c r="W528" i="32"/>
  <c r="W529" i="32"/>
  <c r="W530" i="32"/>
  <c r="W531" i="32"/>
  <c r="W532" i="32"/>
  <c r="W533" i="32"/>
  <c r="W534" i="32"/>
  <c r="W535" i="32"/>
  <c r="W536" i="32"/>
  <c r="W537" i="32"/>
  <c r="W538" i="32"/>
  <c r="W539" i="32"/>
  <c r="W540" i="32"/>
  <c r="W541" i="32"/>
  <c r="W542" i="32"/>
  <c r="W543" i="32"/>
  <c r="W544" i="32"/>
  <c r="W545" i="32"/>
  <c r="W546" i="32"/>
  <c r="W547" i="32"/>
  <c r="W548" i="32"/>
  <c r="W549" i="32"/>
  <c r="W550" i="32"/>
  <c r="W551" i="32"/>
  <c r="W552" i="32"/>
  <c r="W553" i="32"/>
  <c r="W554" i="32"/>
  <c r="W555" i="32"/>
  <c r="W556" i="32"/>
  <c r="W557" i="32"/>
  <c r="W558" i="32"/>
  <c r="W559" i="32"/>
  <c r="W560" i="32"/>
  <c r="W561" i="32"/>
  <c r="W562" i="32"/>
  <c r="W563" i="32"/>
  <c r="W564" i="32"/>
  <c r="W565" i="32"/>
  <c r="W566" i="32"/>
  <c r="W567" i="32"/>
  <c r="W568" i="32"/>
  <c r="W569" i="32"/>
  <c r="W570" i="32"/>
  <c r="W571" i="32"/>
  <c r="W572" i="32"/>
  <c r="W573" i="32"/>
  <c r="W574" i="32"/>
  <c r="W575" i="32"/>
  <c r="W576" i="32"/>
  <c r="W577" i="32"/>
  <c r="W578" i="32"/>
  <c r="W579" i="32"/>
  <c r="W580" i="32"/>
  <c r="W581" i="32"/>
  <c r="W582" i="32"/>
  <c r="W583" i="32"/>
  <c r="W584" i="32"/>
  <c r="W585" i="32"/>
  <c r="W586" i="32"/>
  <c r="W587" i="32"/>
  <c r="W588" i="32"/>
  <c r="W589" i="32"/>
  <c r="W590" i="32"/>
  <c r="W591" i="32"/>
  <c r="W592" i="32"/>
  <c r="W593" i="32"/>
  <c r="W594" i="32"/>
  <c r="W595" i="32"/>
  <c r="W596" i="32"/>
  <c r="W597" i="32"/>
  <c r="W598" i="32"/>
  <c r="W599" i="32"/>
  <c r="W600" i="32"/>
  <c r="W601" i="32"/>
  <c r="W602" i="32"/>
  <c r="W603" i="32"/>
  <c r="W604" i="32"/>
  <c r="W605" i="32"/>
  <c r="W606" i="32"/>
  <c r="W607" i="32"/>
  <c r="W608" i="32"/>
  <c r="W609" i="32"/>
  <c r="W610" i="32"/>
  <c r="W611" i="32"/>
  <c r="W612" i="32"/>
  <c r="W613" i="32"/>
  <c r="W614" i="32"/>
  <c r="W615" i="32"/>
  <c r="W616" i="32"/>
  <c r="W617" i="32"/>
  <c r="W618" i="32"/>
  <c r="W619" i="32"/>
  <c r="W620" i="32"/>
  <c r="W621" i="32"/>
  <c r="W622" i="32"/>
  <c r="W623" i="32"/>
  <c r="W624" i="32"/>
  <c r="W625" i="32"/>
  <c r="W626" i="32"/>
  <c r="W627" i="32"/>
  <c r="W628" i="32"/>
  <c r="W629" i="32"/>
  <c r="W630" i="32"/>
  <c r="W631" i="32"/>
  <c r="W632" i="32"/>
  <c r="W633" i="32"/>
  <c r="W634" i="32"/>
  <c r="W635" i="32"/>
  <c r="W636" i="32"/>
  <c r="W637" i="32"/>
  <c r="W638" i="32"/>
  <c r="W639" i="32"/>
  <c r="W640" i="32"/>
  <c r="W641" i="32"/>
  <c r="W642" i="32"/>
  <c r="W643" i="32"/>
  <c r="W644" i="32"/>
  <c r="W645" i="32"/>
  <c r="W646" i="32"/>
  <c r="W647" i="32"/>
  <c r="W648" i="32"/>
  <c r="W649" i="32"/>
  <c r="W650" i="32"/>
  <c r="W651" i="32"/>
  <c r="W652" i="32"/>
  <c r="W653" i="32"/>
  <c r="W654" i="32"/>
  <c r="W655" i="32"/>
  <c r="W656" i="32"/>
  <c r="W657" i="32"/>
  <c r="W658" i="32"/>
  <c r="W659" i="32"/>
  <c r="W660" i="32"/>
  <c r="W661" i="32"/>
  <c r="W662" i="32"/>
  <c r="W663" i="32"/>
  <c r="W664" i="32"/>
  <c r="W665" i="32"/>
  <c r="W666" i="32"/>
  <c r="W667" i="32"/>
  <c r="W668" i="32"/>
  <c r="W669" i="32"/>
  <c r="W670" i="32"/>
  <c r="W671" i="32"/>
  <c r="W672" i="32"/>
  <c r="W673" i="32"/>
  <c r="W674" i="32"/>
  <c r="W675" i="32"/>
  <c r="W676" i="32"/>
  <c r="W677" i="32"/>
  <c r="W678" i="32"/>
  <c r="W679" i="32"/>
  <c r="W680" i="32"/>
  <c r="W681" i="32"/>
  <c r="W682" i="32"/>
  <c r="W683" i="32"/>
  <c r="W684" i="32"/>
  <c r="W685" i="32"/>
  <c r="W686" i="32"/>
  <c r="W687" i="32"/>
  <c r="W688" i="32"/>
  <c r="W689" i="32"/>
  <c r="W690" i="32"/>
  <c r="W691" i="32"/>
  <c r="W692" i="32"/>
  <c r="W693" i="32"/>
  <c r="W694" i="32"/>
  <c r="W695" i="32"/>
  <c r="W696" i="32"/>
  <c r="W697" i="32"/>
  <c r="W698" i="32"/>
  <c r="W699" i="32"/>
  <c r="W700" i="32"/>
  <c r="W701" i="32"/>
  <c r="W702" i="32"/>
  <c r="W703" i="32"/>
  <c r="W704" i="32"/>
  <c r="W705" i="32"/>
  <c r="W706" i="32"/>
  <c r="W707" i="32"/>
  <c r="W708" i="32"/>
  <c r="W709" i="32"/>
  <c r="W710" i="32"/>
  <c r="W711" i="32"/>
  <c r="W712" i="32"/>
  <c r="W713" i="32"/>
  <c r="W714" i="32"/>
  <c r="W715" i="32"/>
  <c r="W716" i="32"/>
  <c r="W717" i="32"/>
  <c r="W718" i="32"/>
  <c r="W719" i="32"/>
  <c r="W720" i="32"/>
  <c r="W721" i="32"/>
  <c r="W722" i="32"/>
  <c r="W723" i="32"/>
  <c r="W724" i="32"/>
  <c r="W725" i="32"/>
  <c r="W726" i="32"/>
  <c r="W727" i="32"/>
  <c r="W728" i="32"/>
  <c r="W729" i="32"/>
  <c r="W730" i="32"/>
  <c r="W731" i="32"/>
  <c r="W732" i="32"/>
  <c r="W733" i="32"/>
  <c r="W734" i="32"/>
  <c r="W735" i="32"/>
  <c r="W736" i="32"/>
  <c r="W737" i="32"/>
  <c r="W738" i="32"/>
  <c r="W739" i="32"/>
  <c r="W740" i="32"/>
  <c r="W741" i="32"/>
  <c r="W742" i="32"/>
  <c r="W743" i="32"/>
  <c r="W744" i="32"/>
  <c r="W745" i="32"/>
  <c r="W746" i="32"/>
  <c r="W747" i="32"/>
  <c r="W748" i="32"/>
  <c r="W749" i="32"/>
  <c r="W750" i="32"/>
  <c r="W751" i="32"/>
  <c r="X514" i="32"/>
  <c r="X515" i="32"/>
  <c r="X516" i="32"/>
  <c r="X517" i="32"/>
  <c r="X518" i="32"/>
  <c r="X519" i="32"/>
  <c r="X520" i="32"/>
  <c r="X521" i="32"/>
  <c r="X522" i="32"/>
  <c r="X523" i="32"/>
  <c r="X524" i="32"/>
  <c r="X525" i="32"/>
  <c r="X526" i="32"/>
  <c r="X527" i="32"/>
  <c r="X528" i="32"/>
  <c r="X529" i="32"/>
  <c r="X530" i="32"/>
  <c r="X531" i="32"/>
  <c r="X532" i="32"/>
  <c r="X533" i="32"/>
  <c r="X534" i="32"/>
  <c r="X535" i="32"/>
  <c r="X536" i="32"/>
  <c r="X537" i="32"/>
  <c r="X538" i="32"/>
  <c r="X539" i="32"/>
  <c r="X540" i="32"/>
  <c r="X541" i="32"/>
  <c r="X542" i="32"/>
  <c r="X543" i="32"/>
  <c r="X544" i="32"/>
  <c r="X545" i="32"/>
  <c r="X546" i="32"/>
  <c r="X547" i="32"/>
  <c r="X548" i="32"/>
  <c r="X549" i="32"/>
  <c r="X550" i="32"/>
  <c r="X551" i="32"/>
  <c r="X552" i="32"/>
  <c r="X553" i="32"/>
  <c r="X554" i="32"/>
  <c r="X555" i="32"/>
  <c r="X556" i="32"/>
  <c r="X557" i="32"/>
  <c r="X558" i="32"/>
  <c r="X559" i="32"/>
  <c r="X560" i="32"/>
  <c r="X561" i="32"/>
  <c r="X562" i="32"/>
  <c r="X563" i="32"/>
  <c r="X564" i="32"/>
  <c r="X565" i="32"/>
  <c r="X566" i="32"/>
  <c r="X567" i="32"/>
  <c r="X568" i="32"/>
  <c r="X569" i="32"/>
  <c r="X570" i="32"/>
  <c r="X571" i="32"/>
  <c r="X572" i="32"/>
  <c r="X573" i="32"/>
  <c r="X574" i="32"/>
  <c r="X575" i="32"/>
  <c r="X576" i="32"/>
  <c r="X577" i="32"/>
  <c r="X578" i="32"/>
  <c r="X579" i="32"/>
  <c r="X580" i="32"/>
  <c r="X581" i="32"/>
  <c r="X582" i="32"/>
  <c r="X583" i="32"/>
  <c r="X584" i="32"/>
  <c r="X585" i="32"/>
  <c r="X586" i="32"/>
  <c r="X587" i="32"/>
  <c r="X588" i="32"/>
  <c r="X589" i="32"/>
  <c r="X590" i="32"/>
  <c r="X591" i="32"/>
  <c r="X592" i="32"/>
  <c r="X593" i="32"/>
  <c r="X594" i="32"/>
  <c r="X595" i="32"/>
  <c r="X596" i="32"/>
  <c r="X597" i="32"/>
  <c r="X598" i="32"/>
  <c r="X599" i="32"/>
  <c r="X600" i="32"/>
  <c r="X601" i="32"/>
  <c r="X602" i="32"/>
  <c r="X603" i="32"/>
  <c r="X604" i="32"/>
  <c r="X605" i="32"/>
  <c r="X606" i="32"/>
  <c r="X607" i="32"/>
  <c r="X608" i="32"/>
  <c r="X609" i="32"/>
  <c r="X610" i="32"/>
  <c r="X611" i="32"/>
  <c r="X612" i="32"/>
  <c r="X613" i="32"/>
  <c r="X614" i="32"/>
  <c r="X615" i="32"/>
  <c r="X616" i="32"/>
  <c r="X617" i="32"/>
  <c r="X618" i="32"/>
  <c r="X619" i="32"/>
  <c r="X620" i="32"/>
  <c r="X621" i="32"/>
  <c r="X622" i="32"/>
  <c r="X623" i="32"/>
  <c r="X624" i="32"/>
  <c r="X625" i="32"/>
  <c r="X626" i="32"/>
  <c r="X627" i="32"/>
  <c r="X628" i="32"/>
  <c r="X629" i="32"/>
  <c r="X630" i="32"/>
  <c r="X631" i="32"/>
  <c r="X632" i="32"/>
  <c r="X633" i="32"/>
  <c r="X634" i="32"/>
  <c r="X635" i="32"/>
  <c r="X636" i="32"/>
  <c r="X637" i="32"/>
  <c r="X638" i="32"/>
  <c r="X639" i="32"/>
  <c r="X640" i="32"/>
  <c r="X641" i="32"/>
  <c r="X642" i="32"/>
  <c r="X643" i="32"/>
  <c r="X644" i="32"/>
  <c r="X645" i="32"/>
  <c r="X646" i="32"/>
  <c r="X647" i="32"/>
  <c r="X648" i="32"/>
  <c r="X649" i="32"/>
  <c r="X650" i="32"/>
  <c r="X651" i="32"/>
  <c r="X652" i="32"/>
  <c r="X653" i="32"/>
  <c r="X654" i="32"/>
  <c r="X655" i="32"/>
  <c r="X656" i="32"/>
  <c r="X657" i="32"/>
  <c r="X658" i="32"/>
  <c r="X659" i="32"/>
  <c r="X660" i="32"/>
  <c r="X661" i="32"/>
  <c r="X662" i="32"/>
  <c r="X663" i="32"/>
  <c r="X664" i="32"/>
  <c r="X665" i="32"/>
  <c r="X666" i="32"/>
  <c r="X667" i="32"/>
  <c r="X668" i="32"/>
  <c r="X669" i="32"/>
  <c r="X670" i="32"/>
  <c r="X671" i="32"/>
  <c r="X672" i="32"/>
  <c r="X673" i="32"/>
  <c r="X674" i="32"/>
  <c r="X675" i="32"/>
  <c r="X676" i="32"/>
  <c r="X677" i="32"/>
  <c r="X678" i="32"/>
  <c r="X679" i="32"/>
  <c r="X680" i="32"/>
  <c r="X681" i="32"/>
  <c r="X682" i="32"/>
  <c r="X683" i="32"/>
  <c r="X684" i="32"/>
  <c r="X685" i="32"/>
  <c r="X686" i="32"/>
  <c r="X687" i="32"/>
  <c r="X688" i="32"/>
  <c r="X689" i="32"/>
  <c r="X690" i="32"/>
  <c r="X691" i="32"/>
  <c r="X692" i="32"/>
  <c r="X693" i="32"/>
  <c r="X694" i="32"/>
  <c r="X695" i="32"/>
  <c r="X696" i="32"/>
  <c r="X697" i="32"/>
  <c r="X698" i="32"/>
  <c r="X699" i="32"/>
  <c r="X700" i="32"/>
  <c r="X701" i="32"/>
  <c r="X702" i="32"/>
  <c r="X703" i="32"/>
  <c r="X704" i="32"/>
  <c r="X705" i="32"/>
  <c r="X706" i="32"/>
  <c r="X707" i="32"/>
  <c r="X708" i="32"/>
  <c r="X709" i="32"/>
  <c r="X710" i="32"/>
  <c r="X711" i="32"/>
  <c r="X712" i="32"/>
  <c r="X713" i="32"/>
  <c r="X714" i="32"/>
  <c r="X715" i="32"/>
  <c r="X716" i="32"/>
  <c r="X717" i="32"/>
  <c r="X718" i="32"/>
  <c r="X719" i="32"/>
  <c r="X720" i="32"/>
  <c r="X721" i="32"/>
  <c r="X722" i="32"/>
  <c r="X723" i="32"/>
  <c r="X724" i="32"/>
  <c r="X725" i="32"/>
  <c r="X726" i="32"/>
  <c r="X727" i="32"/>
  <c r="X728" i="32"/>
  <c r="X729" i="32"/>
  <c r="X730" i="32"/>
  <c r="X731" i="32"/>
  <c r="X732" i="32"/>
  <c r="X733" i="32"/>
  <c r="X734" i="32"/>
  <c r="X735" i="32"/>
  <c r="X736" i="32"/>
  <c r="X737" i="32"/>
  <c r="X738" i="32"/>
  <c r="X739" i="32"/>
  <c r="X740" i="32"/>
  <c r="X741" i="32"/>
  <c r="X742" i="32"/>
  <c r="X743" i="32"/>
  <c r="X744" i="32"/>
  <c r="X745" i="32"/>
  <c r="X746" i="32"/>
  <c r="X747" i="32"/>
  <c r="X748" i="32"/>
  <c r="X749" i="32"/>
  <c r="X750" i="32"/>
  <c r="X751" i="32"/>
  <c r="Y514" i="32"/>
  <c r="Y515" i="32"/>
  <c r="Y516" i="32"/>
  <c r="Y517" i="32"/>
  <c r="Y518" i="32"/>
  <c r="AA518" i="32" s="1"/>
  <c r="Y519" i="32"/>
  <c r="Y520" i="32"/>
  <c r="Y521" i="32"/>
  <c r="Y522" i="32"/>
  <c r="Y523" i="32"/>
  <c r="Y524" i="32"/>
  <c r="Y525" i="32"/>
  <c r="Y526" i="32"/>
  <c r="AA526" i="32" s="1"/>
  <c r="Y527" i="32"/>
  <c r="Y528" i="32"/>
  <c r="Y529" i="32"/>
  <c r="Y530" i="32"/>
  <c r="Y531" i="32"/>
  <c r="Y532" i="32"/>
  <c r="Y533" i="32"/>
  <c r="Y534" i="32"/>
  <c r="AA534" i="32" s="1"/>
  <c r="Y535" i="32"/>
  <c r="Y536" i="32"/>
  <c r="Y537" i="32"/>
  <c r="Y538" i="32"/>
  <c r="Y539" i="32"/>
  <c r="Y540" i="32"/>
  <c r="Y541" i="32"/>
  <c r="Y542" i="32"/>
  <c r="AA542" i="32" s="1"/>
  <c r="Y543" i="32"/>
  <c r="Y544" i="32"/>
  <c r="Y545" i="32"/>
  <c r="Y546" i="32"/>
  <c r="Y547" i="32"/>
  <c r="Y548" i="32"/>
  <c r="Y549" i="32"/>
  <c r="Y550" i="32"/>
  <c r="AA550" i="32" s="1"/>
  <c r="Y551" i="32"/>
  <c r="Y552" i="32"/>
  <c r="Y553" i="32"/>
  <c r="Y554" i="32"/>
  <c r="Y555" i="32"/>
  <c r="Y556" i="32"/>
  <c r="Y557" i="32"/>
  <c r="Y558" i="32"/>
  <c r="AA558" i="32" s="1"/>
  <c r="Y559" i="32"/>
  <c r="Y560" i="32"/>
  <c r="Y561" i="32"/>
  <c r="Y562" i="32"/>
  <c r="Y563" i="32"/>
  <c r="Y564" i="32"/>
  <c r="Y565" i="32"/>
  <c r="Y566" i="32"/>
  <c r="AA566" i="32" s="1"/>
  <c r="Y567" i="32"/>
  <c r="Y568" i="32"/>
  <c r="Y569" i="32"/>
  <c r="Y570" i="32"/>
  <c r="Y571" i="32"/>
  <c r="Y572" i="32"/>
  <c r="Y573" i="32"/>
  <c r="Y574" i="32"/>
  <c r="AA574" i="32" s="1"/>
  <c r="Y575" i="32"/>
  <c r="Y576" i="32"/>
  <c r="Y577" i="32"/>
  <c r="Y578" i="32"/>
  <c r="Y579" i="32"/>
  <c r="Y580" i="32"/>
  <c r="Y581" i="32"/>
  <c r="Y582" i="32"/>
  <c r="AA582" i="32" s="1"/>
  <c r="Y583" i="32"/>
  <c r="Y584" i="32"/>
  <c r="Y585" i="32"/>
  <c r="Y586" i="32"/>
  <c r="Y587" i="32"/>
  <c r="Y588" i="32"/>
  <c r="Y589" i="32"/>
  <c r="Y590" i="32"/>
  <c r="AA590" i="32" s="1"/>
  <c r="Y591" i="32"/>
  <c r="Y592" i="32"/>
  <c r="Y593" i="32"/>
  <c r="Y594" i="32"/>
  <c r="Y595" i="32"/>
  <c r="Y596" i="32"/>
  <c r="Y597" i="32"/>
  <c r="Y598" i="32"/>
  <c r="AA598" i="32" s="1"/>
  <c r="Y599" i="32"/>
  <c r="Y600" i="32"/>
  <c r="Y601" i="32"/>
  <c r="Y602" i="32"/>
  <c r="Y603" i="32"/>
  <c r="Y604" i="32"/>
  <c r="Y605" i="32"/>
  <c r="Y606" i="32"/>
  <c r="AA606" i="32" s="1"/>
  <c r="Y607" i="32"/>
  <c r="Y608" i="32"/>
  <c r="Y609" i="32"/>
  <c r="Y610" i="32"/>
  <c r="Y611" i="32"/>
  <c r="Y612" i="32"/>
  <c r="Y613" i="32"/>
  <c r="Y614" i="32"/>
  <c r="AA614" i="32" s="1"/>
  <c r="Y615" i="32"/>
  <c r="Y616" i="32"/>
  <c r="Y617" i="32"/>
  <c r="Y618" i="32"/>
  <c r="Y619" i="32"/>
  <c r="Y620" i="32"/>
  <c r="Y621" i="32"/>
  <c r="Y622" i="32"/>
  <c r="AA622" i="32" s="1"/>
  <c r="Y623" i="32"/>
  <c r="Y624" i="32"/>
  <c r="Y625" i="32"/>
  <c r="Y626" i="32"/>
  <c r="Y627" i="32"/>
  <c r="Y628" i="32"/>
  <c r="Y629" i="32"/>
  <c r="Y630" i="32"/>
  <c r="AA630" i="32" s="1"/>
  <c r="Y631" i="32"/>
  <c r="Y632" i="32"/>
  <c r="Y633" i="32"/>
  <c r="Y634" i="32"/>
  <c r="Y635" i="32"/>
  <c r="Y636" i="32"/>
  <c r="Y637" i="32"/>
  <c r="Y638" i="32"/>
  <c r="AA638" i="32" s="1"/>
  <c r="Y639" i="32"/>
  <c r="Y640" i="32"/>
  <c r="Y641" i="32"/>
  <c r="Y642" i="32"/>
  <c r="Y643" i="32"/>
  <c r="Y644" i="32"/>
  <c r="Y645" i="32"/>
  <c r="Y646" i="32"/>
  <c r="AA646" i="32" s="1"/>
  <c r="Y647" i="32"/>
  <c r="Y648" i="32"/>
  <c r="Y649" i="32"/>
  <c r="Y650" i="32"/>
  <c r="Y651" i="32"/>
  <c r="Y652" i="32"/>
  <c r="Y653" i="32"/>
  <c r="Y654" i="32"/>
  <c r="AA654" i="32" s="1"/>
  <c r="Y655" i="32"/>
  <c r="Y656" i="32"/>
  <c r="Y657" i="32"/>
  <c r="Y658" i="32"/>
  <c r="Y659" i="32"/>
  <c r="Y660" i="32"/>
  <c r="Y661" i="32"/>
  <c r="Y662" i="32"/>
  <c r="AA662" i="32" s="1"/>
  <c r="Y663" i="32"/>
  <c r="Y664" i="32"/>
  <c r="Y665" i="32"/>
  <c r="Y666" i="32"/>
  <c r="Y667" i="32"/>
  <c r="Y668" i="32"/>
  <c r="Y669" i="32"/>
  <c r="Y670" i="32"/>
  <c r="AA670" i="32" s="1"/>
  <c r="Y671" i="32"/>
  <c r="Y672" i="32"/>
  <c r="Y673" i="32"/>
  <c r="Y674" i="32"/>
  <c r="Y675" i="32"/>
  <c r="Y676" i="32"/>
  <c r="Y677" i="32"/>
  <c r="Y678" i="32"/>
  <c r="AA678" i="32" s="1"/>
  <c r="Y679" i="32"/>
  <c r="Y680" i="32"/>
  <c r="Y681" i="32"/>
  <c r="Y682" i="32"/>
  <c r="Y683" i="32"/>
  <c r="Y684" i="32"/>
  <c r="Y685" i="32"/>
  <c r="Y686" i="32"/>
  <c r="AA686" i="32" s="1"/>
  <c r="Y687" i="32"/>
  <c r="Y688" i="32"/>
  <c r="Y689" i="32"/>
  <c r="Y690" i="32"/>
  <c r="Y691" i="32"/>
  <c r="Y692" i="32"/>
  <c r="Y693" i="32"/>
  <c r="Y694" i="32"/>
  <c r="AA694" i="32" s="1"/>
  <c r="Y695" i="32"/>
  <c r="Y696" i="32"/>
  <c r="Y697" i="32"/>
  <c r="Y698" i="32"/>
  <c r="Y699" i="32"/>
  <c r="Y700" i="32"/>
  <c r="Y701" i="32"/>
  <c r="Y702" i="32"/>
  <c r="AA702" i="32" s="1"/>
  <c r="Y703" i="32"/>
  <c r="Y704" i="32"/>
  <c r="Y705" i="32"/>
  <c r="Y706" i="32"/>
  <c r="Y707" i="32"/>
  <c r="Y708" i="32"/>
  <c r="Y709" i="32"/>
  <c r="Y710" i="32"/>
  <c r="AA710" i="32" s="1"/>
  <c r="Y711" i="32"/>
  <c r="Y712" i="32"/>
  <c r="Y713" i="32"/>
  <c r="Y714" i="32"/>
  <c r="Y715" i="32"/>
  <c r="Y716" i="32"/>
  <c r="Y717" i="32"/>
  <c r="Y718" i="32"/>
  <c r="AA718" i="32" s="1"/>
  <c r="Y719" i="32"/>
  <c r="Y720" i="32"/>
  <c r="Y721" i="32"/>
  <c r="Y722" i="32"/>
  <c r="Y723" i="32"/>
  <c r="Y724" i="32"/>
  <c r="Y725" i="32"/>
  <c r="Y726" i="32"/>
  <c r="AA726" i="32" s="1"/>
  <c r="Y727" i="32"/>
  <c r="Y728" i="32"/>
  <c r="Y729" i="32"/>
  <c r="Y730" i="32"/>
  <c r="Y731" i="32"/>
  <c r="Y732" i="32"/>
  <c r="Y733" i="32"/>
  <c r="Y734" i="32"/>
  <c r="AA734" i="32" s="1"/>
  <c r="Y735" i="32"/>
  <c r="Y736" i="32"/>
  <c r="Y737" i="32"/>
  <c r="Y738" i="32"/>
  <c r="Y739" i="32"/>
  <c r="Y740" i="32"/>
  <c r="Y741" i="32"/>
  <c r="Y742" i="32"/>
  <c r="AA742" i="32" s="1"/>
  <c r="Y743" i="32"/>
  <c r="Y744" i="32"/>
  <c r="Y745" i="32"/>
  <c r="Y746" i="32"/>
  <c r="Y747" i="32"/>
  <c r="Y748" i="32"/>
  <c r="Y749" i="32"/>
  <c r="Y750" i="32"/>
  <c r="AA750" i="32" s="1"/>
  <c r="Y751" i="32"/>
  <c r="Z514" i="32"/>
  <c r="Z515" i="32"/>
  <c r="Z516" i="32"/>
  <c r="Z517" i="32"/>
  <c r="Z518" i="32"/>
  <c r="Z519" i="32"/>
  <c r="Z520" i="32"/>
  <c r="Z521" i="32"/>
  <c r="Z522" i="32"/>
  <c r="Z523" i="32"/>
  <c r="Z524" i="32"/>
  <c r="Z525" i="32"/>
  <c r="Z526" i="32"/>
  <c r="Z527" i="32"/>
  <c r="Z528" i="32"/>
  <c r="Z529" i="32"/>
  <c r="Z530" i="32"/>
  <c r="Z531" i="32"/>
  <c r="Z532" i="32"/>
  <c r="Z533" i="32"/>
  <c r="Z534" i="32"/>
  <c r="Z535" i="32"/>
  <c r="Z536" i="32"/>
  <c r="Z537" i="32"/>
  <c r="Z538" i="32"/>
  <c r="Z539" i="32"/>
  <c r="Z540" i="32"/>
  <c r="Z541" i="32"/>
  <c r="Z542" i="32"/>
  <c r="Z543" i="32"/>
  <c r="Z544" i="32"/>
  <c r="Z545" i="32"/>
  <c r="Z546" i="32"/>
  <c r="Z547" i="32"/>
  <c r="Z548" i="32"/>
  <c r="Z549" i="32"/>
  <c r="Z550" i="32"/>
  <c r="Z551" i="32"/>
  <c r="Z552" i="32"/>
  <c r="Z553" i="32"/>
  <c r="Z554" i="32"/>
  <c r="Z555" i="32"/>
  <c r="Z556" i="32"/>
  <c r="Z557" i="32"/>
  <c r="Z558" i="32"/>
  <c r="Z559" i="32"/>
  <c r="Z560" i="32"/>
  <c r="Z561" i="32"/>
  <c r="Z562" i="32"/>
  <c r="Z563" i="32"/>
  <c r="Z564" i="32"/>
  <c r="Z565" i="32"/>
  <c r="Z566" i="32"/>
  <c r="Z567" i="32"/>
  <c r="Z568" i="32"/>
  <c r="Z569" i="32"/>
  <c r="Z570" i="32"/>
  <c r="Z571" i="32"/>
  <c r="Z572" i="32"/>
  <c r="Z573" i="32"/>
  <c r="Z574" i="32"/>
  <c r="Z575" i="32"/>
  <c r="Z576" i="32"/>
  <c r="Z577" i="32"/>
  <c r="Z578" i="32"/>
  <c r="Z579" i="32"/>
  <c r="Z580" i="32"/>
  <c r="Z581" i="32"/>
  <c r="Z582" i="32"/>
  <c r="Z583" i="32"/>
  <c r="Z584" i="32"/>
  <c r="Z585" i="32"/>
  <c r="Z586" i="32"/>
  <c r="Z587" i="32"/>
  <c r="Z588" i="32"/>
  <c r="Z589" i="32"/>
  <c r="Z590" i="32"/>
  <c r="Z591" i="32"/>
  <c r="Z592" i="32"/>
  <c r="Z593" i="32"/>
  <c r="Z594" i="32"/>
  <c r="Z595" i="32"/>
  <c r="Z596" i="32"/>
  <c r="Z597" i="32"/>
  <c r="Z598" i="32"/>
  <c r="Z599" i="32"/>
  <c r="Z600" i="32"/>
  <c r="Z601" i="32"/>
  <c r="Z602" i="32"/>
  <c r="Z603" i="32"/>
  <c r="Z604" i="32"/>
  <c r="Z605" i="32"/>
  <c r="Z606" i="32"/>
  <c r="Z607" i="32"/>
  <c r="Z608" i="32"/>
  <c r="Z609" i="32"/>
  <c r="Z610" i="32"/>
  <c r="Z611" i="32"/>
  <c r="Z612" i="32"/>
  <c r="Z613" i="32"/>
  <c r="Z614" i="32"/>
  <c r="Z615" i="32"/>
  <c r="Z616" i="32"/>
  <c r="Z617" i="32"/>
  <c r="Z618" i="32"/>
  <c r="Z619" i="32"/>
  <c r="Z620" i="32"/>
  <c r="Z621" i="32"/>
  <c r="Z622" i="32"/>
  <c r="Z623" i="32"/>
  <c r="Z624" i="32"/>
  <c r="Z625" i="32"/>
  <c r="Z626" i="32"/>
  <c r="Z627" i="32"/>
  <c r="Z628" i="32"/>
  <c r="Z629" i="32"/>
  <c r="Z630" i="32"/>
  <c r="Z631" i="32"/>
  <c r="Z632" i="32"/>
  <c r="Z633" i="32"/>
  <c r="Z634" i="32"/>
  <c r="Z635" i="32"/>
  <c r="Z636" i="32"/>
  <c r="Z637" i="32"/>
  <c r="Z638" i="32"/>
  <c r="Z639" i="32"/>
  <c r="Z640" i="32"/>
  <c r="Z641" i="32"/>
  <c r="Z642" i="32"/>
  <c r="Z643" i="32"/>
  <c r="Z644" i="32"/>
  <c r="Z645" i="32"/>
  <c r="Z646" i="32"/>
  <c r="Z647" i="32"/>
  <c r="Z648" i="32"/>
  <c r="Z649" i="32"/>
  <c r="Z650" i="32"/>
  <c r="Z651" i="32"/>
  <c r="Z652" i="32"/>
  <c r="Z653" i="32"/>
  <c r="Z654" i="32"/>
  <c r="Z655" i="32"/>
  <c r="Z656" i="32"/>
  <c r="Z657" i="32"/>
  <c r="Z658" i="32"/>
  <c r="Z659" i="32"/>
  <c r="Z660" i="32"/>
  <c r="Z661" i="32"/>
  <c r="Z662" i="32"/>
  <c r="Z663" i="32"/>
  <c r="Z664" i="32"/>
  <c r="Z665" i="32"/>
  <c r="Z666" i="32"/>
  <c r="Z667" i="32"/>
  <c r="Z668" i="32"/>
  <c r="Z669" i="32"/>
  <c r="Z670" i="32"/>
  <c r="Z671" i="32"/>
  <c r="Z672" i="32"/>
  <c r="Z673" i="32"/>
  <c r="Z674" i="32"/>
  <c r="Z675" i="32"/>
  <c r="Z676" i="32"/>
  <c r="Z677" i="32"/>
  <c r="Z678" i="32"/>
  <c r="Z679" i="32"/>
  <c r="Z680" i="32"/>
  <c r="Z681" i="32"/>
  <c r="Z682" i="32"/>
  <c r="Z683" i="32"/>
  <c r="Z684" i="32"/>
  <c r="Z685" i="32"/>
  <c r="Z686" i="32"/>
  <c r="Z687" i="32"/>
  <c r="Z688" i="32"/>
  <c r="Z689" i="32"/>
  <c r="Z690" i="32"/>
  <c r="Z691" i="32"/>
  <c r="Z692" i="32"/>
  <c r="Z693" i="32"/>
  <c r="Z694" i="32"/>
  <c r="Z695" i="32"/>
  <c r="Z696" i="32"/>
  <c r="Z697" i="32"/>
  <c r="Z698" i="32"/>
  <c r="Z699" i="32"/>
  <c r="Z700" i="32"/>
  <c r="Z701" i="32"/>
  <c r="Z702" i="32"/>
  <c r="Z703" i="32"/>
  <c r="Z704" i="32"/>
  <c r="Z705" i="32"/>
  <c r="Z706" i="32"/>
  <c r="Z707" i="32"/>
  <c r="Z708" i="32"/>
  <c r="Z709" i="32"/>
  <c r="Z710" i="32"/>
  <c r="Z711" i="32"/>
  <c r="Z712" i="32"/>
  <c r="Z713" i="32"/>
  <c r="Z714" i="32"/>
  <c r="Z715" i="32"/>
  <c r="Z716" i="32"/>
  <c r="Z717" i="32"/>
  <c r="Z718" i="32"/>
  <c r="Z719" i="32"/>
  <c r="Z720" i="32"/>
  <c r="Z721" i="32"/>
  <c r="Z722" i="32"/>
  <c r="Z723" i="32"/>
  <c r="Z724" i="32"/>
  <c r="Z725" i="32"/>
  <c r="Z726" i="32"/>
  <c r="Z727" i="32"/>
  <c r="Z728" i="32"/>
  <c r="Z729" i="32"/>
  <c r="Z730" i="32"/>
  <c r="Z731" i="32"/>
  <c r="Z732" i="32"/>
  <c r="Z733" i="32"/>
  <c r="Z734" i="32"/>
  <c r="Z735" i="32"/>
  <c r="Z736" i="32"/>
  <c r="Z737" i="32"/>
  <c r="Z738" i="32"/>
  <c r="Z739" i="32"/>
  <c r="Z740" i="32"/>
  <c r="Z741" i="32"/>
  <c r="Z742" i="32"/>
  <c r="Z743" i="32"/>
  <c r="Z744" i="32"/>
  <c r="Z745" i="32"/>
  <c r="Z746" i="32"/>
  <c r="Z747" i="32"/>
  <c r="Z748" i="32"/>
  <c r="Z749" i="32"/>
  <c r="Z750" i="32"/>
  <c r="Z751" i="32"/>
  <c r="AA514" i="32"/>
  <c r="AA515" i="32"/>
  <c r="AA516" i="32"/>
  <c r="AA517" i="32"/>
  <c r="AA519" i="32"/>
  <c r="AA520" i="32"/>
  <c r="AA521" i="32"/>
  <c r="AA522" i="32"/>
  <c r="AA523" i="32"/>
  <c r="AA524" i="32"/>
  <c r="AA525" i="32"/>
  <c r="AA527" i="32"/>
  <c r="AA528" i="32"/>
  <c r="AA529" i="32"/>
  <c r="AA530" i="32"/>
  <c r="AA531" i="32"/>
  <c r="AA532" i="32"/>
  <c r="AA533" i="32"/>
  <c r="AA535" i="32"/>
  <c r="AA536" i="32"/>
  <c r="AA537" i="32"/>
  <c r="AA538" i="32"/>
  <c r="AA539" i="32"/>
  <c r="AA540" i="32"/>
  <c r="AA541" i="32"/>
  <c r="AA543" i="32"/>
  <c r="AA544" i="32"/>
  <c r="AA545" i="32"/>
  <c r="AA546" i="32"/>
  <c r="AA547" i="32"/>
  <c r="AA548" i="32"/>
  <c r="AA549" i="32"/>
  <c r="AA551" i="32"/>
  <c r="AA552" i="32"/>
  <c r="AA553" i="32"/>
  <c r="AA554" i="32"/>
  <c r="AA555" i="32"/>
  <c r="AA556" i="32"/>
  <c r="AA557" i="32"/>
  <c r="AA559" i="32"/>
  <c r="AA560" i="32"/>
  <c r="AA561" i="32"/>
  <c r="AA562" i="32"/>
  <c r="AA563" i="32"/>
  <c r="AA564" i="32"/>
  <c r="AA565" i="32"/>
  <c r="AA567" i="32"/>
  <c r="AA568" i="32"/>
  <c r="AA569" i="32"/>
  <c r="AA570" i="32"/>
  <c r="AA571" i="32"/>
  <c r="AA572" i="32"/>
  <c r="AA573" i="32"/>
  <c r="AA575" i="32"/>
  <c r="AA576" i="32"/>
  <c r="AA577" i="32"/>
  <c r="AA578" i="32"/>
  <c r="AA579" i="32"/>
  <c r="AA580" i="32"/>
  <c r="AA581" i="32"/>
  <c r="AA583" i="32"/>
  <c r="AA584" i="32"/>
  <c r="AA585" i="32"/>
  <c r="AA586" i="32"/>
  <c r="AA587" i="32"/>
  <c r="AA588" i="32"/>
  <c r="AA589" i="32"/>
  <c r="AA591" i="32"/>
  <c r="AA592" i="32"/>
  <c r="AA593" i="32"/>
  <c r="AA594" i="32"/>
  <c r="AA595" i="32"/>
  <c r="AA596" i="32"/>
  <c r="AA597" i="32"/>
  <c r="AA599" i="32"/>
  <c r="AA600" i="32"/>
  <c r="AA601" i="32"/>
  <c r="AA602" i="32"/>
  <c r="AA603" i="32"/>
  <c r="AA604" i="32"/>
  <c r="AA605" i="32"/>
  <c r="AA607" i="32"/>
  <c r="AA608" i="32"/>
  <c r="AA609" i="32"/>
  <c r="AA610" i="32"/>
  <c r="AA611" i="32"/>
  <c r="AA612" i="32"/>
  <c r="AA613" i="32"/>
  <c r="AA615" i="32"/>
  <c r="AA616" i="32"/>
  <c r="AA617" i="32"/>
  <c r="AA618" i="32"/>
  <c r="AA619" i="32"/>
  <c r="AA620" i="32"/>
  <c r="AA621" i="32"/>
  <c r="AA623" i="32"/>
  <c r="AA624" i="32"/>
  <c r="AA625" i="32"/>
  <c r="AA626" i="32"/>
  <c r="AA627" i="32"/>
  <c r="AA628" i="32"/>
  <c r="AA629" i="32"/>
  <c r="AA631" i="32"/>
  <c r="AA632" i="32"/>
  <c r="AA633" i="32"/>
  <c r="AA634" i="32"/>
  <c r="AA635" i="32"/>
  <c r="AA636" i="32"/>
  <c r="AA637" i="32"/>
  <c r="AA639" i="32"/>
  <c r="AA640" i="32"/>
  <c r="AA641" i="32"/>
  <c r="AA642" i="32"/>
  <c r="AA643" i="32"/>
  <c r="AA644" i="32"/>
  <c r="AA645" i="32"/>
  <c r="AA647" i="32"/>
  <c r="AA648" i="32"/>
  <c r="AA649" i="32"/>
  <c r="AA650" i="32"/>
  <c r="AA651" i="32"/>
  <c r="AA652" i="32"/>
  <c r="AA653" i="32"/>
  <c r="AA655" i="32"/>
  <c r="AA656" i="32"/>
  <c r="AA657" i="32"/>
  <c r="AA658" i="32"/>
  <c r="AA659" i="32"/>
  <c r="AA660" i="32"/>
  <c r="AA661" i="32"/>
  <c r="AA663" i="32"/>
  <c r="AA664" i="32"/>
  <c r="AA665" i="32"/>
  <c r="AA666" i="32"/>
  <c r="AA667" i="32"/>
  <c r="AA668" i="32"/>
  <c r="AA669" i="32"/>
  <c r="AA671" i="32"/>
  <c r="AA672" i="32"/>
  <c r="AA673" i="32"/>
  <c r="AA674" i="32"/>
  <c r="AA675" i="32"/>
  <c r="AA676" i="32"/>
  <c r="AA677" i="32"/>
  <c r="AA679" i="32"/>
  <c r="AA680" i="32"/>
  <c r="AA681" i="32"/>
  <c r="AA682" i="32"/>
  <c r="AA683" i="32"/>
  <c r="AA684" i="32"/>
  <c r="AA685" i="32"/>
  <c r="AA687" i="32"/>
  <c r="AA688" i="32"/>
  <c r="AA689" i="32"/>
  <c r="AA690" i="32"/>
  <c r="AA691" i="32"/>
  <c r="AA692" i="32"/>
  <c r="AA693" i="32"/>
  <c r="AA695" i="32"/>
  <c r="AA696" i="32"/>
  <c r="AA697" i="32"/>
  <c r="AA698" i="32"/>
  <c r="AA699" i="32"/>
  <c r="AA700" i="32"/>
  <c r="AA701" i="32"/>
  <c r="AA703" i="32"/>
  <c r="AA704" i="32"/>
  <c r="AA705" i="32"/>
  <c r="AA706" i="32"/>
  <c r="AA707" i="32"/>
  <c r="AA708" i="32"/>
  <c r="AA709" i="32"/>
  <c r="AA711" i="32"/>
  <c r="AA712" i="32"/>
  <c r="AA713" i="32"/>
  <c r="AA714" i="32"/>
  <c r="AA715" i="32"/>
  <c r="AA716" i="32"/>
  <c r="AA717" i="32"/>
  <c r="AA719" i="32"/>
  <c r="AA720" i="32"/>
  <c r="AA721" i="32"/>
  <c r="AA722" i="32"/>
  <c r="AA723" i="32"/>
  <c r="AA724" i="32"/>
  <c r="AA725" i="32"/>
  <c r="AA727" i="32"/>
  <c r="AA728" i="32"/>
  <c r="AA729" i="32"/>
  <c r="AA730" i="32"/>
  <c r="AA731" i="32"/>
  <c r="AA732" i="32"/>
  <c r="AA733" i="32"/>
  <c r="AA735" i="32"/>
  <c r="AA736" i="32"/>
  <c r="AA737" i="32"/>
  <c r="AA738" i="32"/>
  <c r="AA739" i="32"/>
  <c r="AA740" i="32"/>
  <c r="AA741" i="32"/>
  <c r="AA743" i="32"/>
  <c r="AA744" i="32"/>
  <c r="AA745" i="32"/>
  <c r="AA746" i="32"/>
  <c r="AA747" i="32"/>
  <c r="AA748" i="32"/>
  <c r="AA749" i="32"/>
  <c r="AA751" i="32"/>
  <c r="A258" i="32"/>
  <c r="A259" i="32"/>
  <c r="A260" i="32"/>
  <c r="A261" i="32"/>
  <c r="A262" i="32"/>
  <c r="A263" i="32"/>
  <c r="A264" i="32"/>
  <c r="A265" i="32"/>
  <c r="A266" i="32"/>
  <c r="A267" i="32"/>
  <c r="A268" i="32"/>
  <c r="A269" i="32"/>
  <c r="A270" i="32"/>
  <c r="A271" i="32"/>
  <c r="A272" i="32"/>
  <c r="A273" i="32"/>
  <c r="A274" i="32"/>
  <c r="A275" i="32"/>
  <c r="A276" i="32"/>
  <c r="A277" i="32"/>
  <c r="A278" i="32"/>
  <c r="A279" i="32"/>
  <c r="A280" i="32"/>
  <c r="A281" i="32"/>
  <c r="A282" i="32"/>
  <c r="A283" i="32"/>
  <c r="A284" i="32"/>
  <c r="A285" i="32"/>
  <c r="A286" i="32"/>
  <c r="A287" i="32"/>
  <c r="A288" i="32"/>
  <c r="A289" i="32"/>
  <c r="A290" i="32"/>
  <c r="A291" i="32"/>
  <c r="A292" i="32"/>
  <c r="A293" i="32"/>
  <c r="A294" i="32"/>
  <c r="A295" i="32"/>
  <c r="A296" i="32"/>
  <c r="A297" i="32"/>
  <c r="A298" i="32"/>
  <c r="A299" i="32"/>
  <c r="A300" i="32"/>
  <c r="A301" i="32"/>
  <c r="A302" i="32"/>
  <c r="A303" i="32"/>
  <c r="A304" i="32"/>
  <c r="A305" i="32"/>
  <c r="A306" i="32"/>
  <c r="A307" i="32"/>
  <c r="A308" i="32"/>
  <c r="A309" i="32"/>
  <c r="A310" i="32"/>
  <c r="A311" i="32"/>
  <c r="A312" i="32"/>
  <c r="A313" i="32"/>
  <c r="A314" i="32"/>
  <c r="A315" i="32"/>
  <c r="A316" i="32"/>
  <c r="A317" i="32"/>
  <c r="A318" i="32"/>
  <c r="A319" i="32"/>
  <c r="A320" i="32"/>
  <c r="A321" i="32"/>
  <c r="A322" i="32"/>
  <c r="A323" i="32"/>
  <c r="A324" i="32"/>
  <c r="A325" i="32"/>
  <c r="A326" i="32"/>
  <c r="A327" i="32"/>
  <c r="A328" i="32"/>
  <c r="A329" i="32"/>
  <c r="A330" i="32"/>
  <c r="A331" i="32"/>
  <c r="A332" i="32"/>
  <c r="A333" i="32"/>
  <c r="A334" i="32"/>
  <c r="A335" i="32"/>
  <c r="A336" i="32"/>
  <c r="A337" i="32"/>
  <c r="A338" i="32"/>
  <c r="A339" i="32"/>
  <c r="A340" i="32"/>
  <c r="A341" i="32"/>
  <c r="A342" i="32"/>
  <c r="A343" i="32"/>
  <c r="A344" i="32"/>
  <c r="A345" i="32"/>
  <c r="A346" i="32"/>
  <c r="A347" i="32"/>
  <c r="A348" i="32"/>
  <c r="A349" i="32"/>
  <c r="A350" i="32"/>
  <c r="A351" i="32"/>
  <c r="A352" i="32"/>
  <c r="A353" i="32"/>
  <c r="A354" i="32"/>
  <c r="A355" i="32"/>
  <c r="A356" i="32"/>
  <c r="A357" i="32"/>
  <c r="A358" i="32"/>
  <c r="A359" i="32"/>
  <c r="A360" i="32"/>
  <c r="A361" i="32"/>
  <c r="A362" i="32"/>
  <c r="A363" i="32"/>
  <c r="A364" i="32"/>
  <c r="A365" i="32"/>
  <c r="A366" i="32"/>
  <c r="A367" i="32"/>
  <c r="A368" i="32"/>
  <c r="A369" i="32"/>
  <c r="A370" i="32"/>
  <c r="A371" i="32"/>
  <c r="A372" i="32"/>
  <c r="A373" i="32"/>
  <c r="A374" i="32"/>
  <c r="A375" i="32"/>
  <c r="A376" i="32"/>
  <c r="A377" i="32"/>
  <c r="A378" i="32"/>
  <c r="A379" i="32"/>
  <c r="A380" i="32"/>
  <c r="A381" i="32"/>
  <c r="A382" i="32"/>
  <c r="A383" i="32"/>
  <c r="A384" i="32"/>
  <c r="A385" i="32"/>
  <c r="A386" i="32"/>
  <c r="A387" i="32"/>
  <c r="A388" i="32"/>
  <c r="A389" i="32"/>
  <c r="A390" i="32"/>
  <c r="A391" i="32"/>
  <c r="A392" i="32"/>
  <c r="A393" i="32"/>
  <c r="A394" i="32"/>
  <c r="A395" i="32"/>
  <c r="A396" i="32"/>
  <c r="A397" i="32"/>
  <c r="A398" i="32"/>
  <c r="A399" i="32"/>
  <c r="A400" i="32"/>
  <c r="A401" i="32"/>
  <c r="A402" i="32"/>
  <c r="A403" i="32"/>
  <c r="A404" i="32"/>
  <c r="A405" i="32"/>
  <c r="A406" i="32"/>
  <c r="A407" i="32"/>
  <c r="A408" i="32"/>
  <c r="A409" i="32"/>
  <c r="A410" i="32"/>
  <c r="A411" i="32"/>
  <c r="A412" i="32"/>
  <c r="A413" i="32"/>
  <c r="A414" i="32"/>
  <c r="A415" i="32"/>
  <c r="A416" i="32"/>
  <c r="A417" i="32"/>
  <c r="A418" i="32"/>
  <c r="A419" i="32"/>
  <c r="A420" i="32"/>
  <c r="A421" i="32"/>
  <c r="A422" i="32"/>
  <c r="A423" i="32"/>
  <c r="A424" i="32"/>
  <c r="A425" i="32"/>
  <c r="A426" i="32"/>
  <c r="A427" i="32"/>
  <c r="A428" i="32"/>
  <c r="A429" i="32"/>
  <c r="A430" i="32"/>
  <c r="A431" i="32"/>
  <c r="A432" i="32"/>
  <c r="A433" i="32"/>
  <c r="A434" i="32"/>
  <c r="A435" i="32"/>
  <c r="A436" i="32"/>
  <c r="A437" i="32"/>
  <c r="A438" i="32"/>
  <c r="A439" i="32"/>
  <c r="A440" i="32"/>
  <c r="A441" i="32"/>
  <c r="A442" i="32"/>
  <c r="A443" i="32"/>
  <c r="A444" i="32"/>
  <c r="A445" i="32"/>
  <c r="A446" i="32"/>
  <c r="A447" i="32"/>
  <c r="A448" i="32"/>
  <c r="A449" i="32"/>
  <c r="A450" i="32"/>
  <c r="A451" i="32"/>
  <c r="A452" i="32"/>
  <c r="A453" i="32"/>
  <c r="A454" i="32"/>
  <c r="A455" i="32"/>
  <c r="A456" i="32"/>
  <c r="A457" i="32"/>
  <c r="A458" i="32"/>
  <c r="A459" i="32"/>
  <c r="A460" i="32"/>
  <c r="A461" i="32"/>
  <c r="A462" i="32"/>
  <c r="A463" i="32"/>
  <c r="A464" i="32"/>
  <c r="A465" i="32"/>
  <c r="A466" i="32"/>
  <c r="A467" i="32"/>
  <c r="A468" i="32"/>
  <c r="A469" i="32"/>
  <c r="A470" i="32"/>
  <c r="A471" i="32"/>
  <c r="A472" i="32"/>
  <c r="A473" i="32"/>
  <c r="A474" i="32"/>
  <c r="A475" i="32"/>
  <c r="A476" i="32"/>
  <c r="A477" i="32"/>
  <c r="A478" i="32"/>
  <c r="A479" i="32"/>
  <c r="A480" i="32"/>
  <c r="A481" i="32"/>
  <c r="A482" i="32"/>
  <c r="A483" i="32"/>
  <c r="A484" i="32"/>
  <c r="A485" i="32"/>
  <c r="A486" i="32"/>
  <c r="A487" i="32"/>
  <c r="A488" i="32"/>
  <c r="A489" i="32"/>
  <c r="A490" i="32"/>
  <c r="A491" i="32"/>
  <c r="A492" i="32"/>
  <c r="A493" i="32"/>
  <c r="A494" i="32"/>
  <c r="A495" i="32"/>
  <c r="A496" i="32"/>
  <c r="A497" i="32"/>
  <c r="A498" i="32"/>
  <c r="A499" i="32"/>
  <c r="A500" i="32"/>
  <c r="A501" i="32"/>
  <c r="A502" i="32"/>
  <c r="A503" i="32"/>
  <c r="A504" i="32"/>
  <c r="A505" i="32"/>
  <c r="A506" i="32"/>
  <c r="A507" i="32"/>
  <c r="A508" i="32"/>
  <c r="A509" i="32"/>
  <c r="A510" i="32"/>
  <c r="A511" i="32"/>
  <c r="A512" i="32"/>
  <c r="A513" i="32"/>
  <c r="W258" i="32"/>
  <c r="W259" i="32"/>
  <c r="W260" i="32"/>
  <c r="W261" i="32"/>
  <c r="W262" i="32"/>
  <c r="W263" i="32"/>
  <c r="W264" i="32"/>
  <c r="W265" i="32"/>
  <c r="W266" i="32"/>
  <c r="W267" i="32"/>
  <c r="W268" i="32"/>
  <c r="W269" i="32"/>
  <c r="W270" i="32"/>
  <c r="W271" i="32"/>
  <c r="W272" i="32"/>
  <c r="W273" i="32"/>
  <c r="W274" i="32"/>
  <c r="W275" i="32"/>
  <c r="W276" i="32"/>
  <c r="W277" i="32"/>
  <c r="W278" i="32"/>
  <c r="W279" i="32"/>
  <c r="W280" i="32"/>
  <c r="W281" i="32"/>
  <c r="W282" i="32"/>
  <c r="W283" i="32"/>
  <c r="W284" i="32"/>
  <c r="W285" i="32"/>
  <c r="W286" i="32"/>
  <c r="W287" i="32"/>
  <c r="W288" i="32"/>
  <c r="W289" i="32"/>
  <c r="W290" i="32"/>
  <c r="W291" i="32"/>
  <c r="W292" i="32"/>
  <c r="W293" i="32"/>
  <c r="W294" i="32"/>
  <c r="W295" i="32"/>
  <c r="W296" i="32"/>
  <c r="W297" i="32"/>
  <c r="W298" i="32"/>
  <c r="W299" i="32"/>
  <c r="W300" i="32"/>
  <c r="W301" i="32"/>
  <c r="W302" i="32"/>
  <c r="W303" i="32"/>
  <c r="W304" i="32"/>
  <c r="W305" i="32"/>
  <c r="W306" i="32"/>
  <c r="W307" i="32"/>
  <c r="W308" i="32"/>
  <c r="W309" i="32"/>
  <c r="W310" i="32"/>
  <c r="W311" i="32"/>
  <c r="W312" i="32"/>
  <c r="W313" i="32"/>
  <c r="W314" i="32"/>
  <c r="W315" i="32"/>
  <c r="W316" i="32"/>
  <c r="W317" i="32"/>
  <c r="W318" i="32"/>
  <c r="W319" i="32"/>
  <c r="W320" i="32"/>
  <c r="W321" i="32"/>
  <c r="W322" i="32"/>
  <c r="W323" i="32"/>
  <c r="W324" i="32"/>
  <c r="W325" i="32"/>
  <c r="W326" i="32"/>
  <c r="W327" i="32"/>
  <c r="W328" i="32"/>
  <c r="W329" i="32"/>
  <c r="W330" i="32"/>
  <c r="W331" i="32"/>
  <c r="W332" i="32"/>
  <c r="W333" i="32"/>
  <c r="W334" i="32"/>
  <c r="W335" i="32"/>
  <c r="W336" i="32"/>
  <c r="W337" i="32"/>
  <c r="W338" i="32"/>
  <c r="W339" i="32"/>
  <c r="W340" i="32"/>
  <c r="W341" i="32"/>
  <c r="W342" i="32"/>
  <c r="W343" i="32"/>
  <c r="W344" i="32"/>
  <c r="W345" i="32"/>
  <c r="W346" i="32"/>
  <c r="W347" i="32"/>
  <c r="W348" i="32"/>
  <c r="W349" i="32"/>
  <c r="W350" i="32"/>
  <c r="W351" i="32"/>
  <c r="W352" i="32"/>
  <c r="W353" i="32"/>
  <c r="W354" i="32"/>
  <c r="W355" i="32"/>
  <c r="W356" i="32"/>
  <c r="W357" i="32"/>
  <c r="W358" i="32"/>
  <c r="W359" i="32"/>
  <c r="W360" i="32"/>
  <c r="W361" i="32"/>
  <c r="W362" i="32"/>
  <c r="W363" i="32"/>
  <c r="W364" i="32"/>
  <c r="W365" i="32"/>
  <c r="W366" i="32"/>
  <c r="W367" i="32"/>
  <c r="W368" i="32"/>
  <c r="W369" i="32"/>
  <c r="W370" i="32"/>
  <c r="W371" i="32"/>
  <c r="W372" i="32"/>
  <c r="W373" i="32"/>
  <c r="W374" i="32"/>
  <c r="W375" i="32"/>
  <c r="W376" i="32"/>
  <c r="W377" i="32"/>
  <c r="W378" i="32"/>
  <c r="W379" i="32"/>
  <c r="W380" i="32"/>
  <c r="W381" i="32"/>
  <c r="W382" i="32"/>
  <c r="W383" i="32"/>
  <c r="W384" i="32"/>
  <c r="W385" i="32"/>
  <c r="W386" i="32"/>
  <c r="W387" i="32"/>
  <c r="W388" i="32"/>
  <c r="W389" i="32"/>
  <c r="W390" i="32"/>
  <c r="W391" i="32"/>
  <c r="W392" i="32"/>
  <c r="W393" i="32"/>
  <c r="W394" i="32"/>
  <c r="W395" i="32"/>
  <c r="W396" i="32"/>
  <c r="W397" i="32"/>
  <c r="W398" i="32"/>
  <c r="W399" i="32"/>
  <c r="W400" i="32"/>
  <c r="W401" i="32"/>
  <c r="W402" i="32"/>
  <c r="W403" i="32"/>
  <c r="W404" i="32"/>
  <c r="W405" i="32"/>
  <c r="W406" i="32"/>
  <c r="W407" i="32"/>
  <c r="W408" i="32"/>
  <c r="W409" i="32"/>
  <c r="W410" i="32"/>
  <c r="W411" i="32"/>
  <c r="W412" i="32"/>
  <c r="W413" i="32"/>
  <c r="W414" i="32"/>
  <c r="W415" i="32"/>
  <c r="W416" i="32"/>
  <c r="W417" i="32"/>
  <c r="W418" i="32"/>
  <c r="W419" i="32"/>
  <c r="W420" i="32"/>
  <c r="W421" i="32"/>
  <c r="W422" i="32"/>
  <c r="W423" i="32"/>
  <c r="W424" i="32"/>
  <c r="W425" i="32"/>
  <c r="W426" i="32"/>
  <c r="W427" i="32"/>
  <c r="W428" i="32"/>
  <c r="W429" i="32"/>
  <c r="W430" i="32"/>
  <c r="W431" i="32"/>
  <c r="W432" i="32"/>
  <c r="W433" i="32"/>
  <c r="W434" i="32"/>
  <c r="W435" i="32"/>
  <c r="W436" i="32"/>
  <c r="W437" i="32"/>
  <c r="W438" i="32"/>
  <c r="W439" i="32"/>
  <c r="W440" i="32"/>
  <c r="W441" i="32"/>
  <c r="W442" i="32"/>
  <c r="W443" i="32"/>
  <c r="W444" i="32"/>
  <c r="W445" i="32"/>
  <c r="W446" i="32"/>
  <c r="W447" i="32"/>
  <c r="W448" i="32"/>
  <c r="W449" i="32"/>
  <c r="W450" i="32"/>
  <c r="W451" i="32"/>
  <c r="W452" i="32"/>
  <c r="W453" i="32"/>
  <c r="W454" i="32"/>
  <c r="W455" i="32"/>
  <c r="W456" i="32"/>
  <c r="W457" i="32"/>
  <c r="W458" i="32"/>
  <c r="W459" i="32"/>
  <c r="W460" i="32"/>
  <c r="W461" i="32"/>
  <c r="W462" i="32"/>
  <c r="W463" i="32"/>
  <c r="W464" i="32"/>
  <c r="W465" i="32"/>
  <c r="W466" i="32"/>
  <c r="W467" i="32"/>
  <c r="W468" i="32"/>
  <c r="W469" i="32"/>
  <c r="W470" i="32"/>
  <c r="W471" i="32"/>
  <c r="W472" i="32"/>
  <c r="W473" i="32"/>
  <c r="W474" i="32"/>
  <c r="W475" i="32"/>
  <c r="W476" i="32"/>
  <c r="W477" i="32"/>
  <c r="W478" i="32"/>
  <c r="W479" i="32"/>
  <c r="W480" i="32"/>
  <c r="W481" i="32"/>
  <c r="W482" i="32"/>
  <c r="W483" i="32"/>
  <c r="W484" i="32"/>
  <c r="W485" i="32"/>
  <c r="W486" i="32"/>
  <c r="W487" i="32"/>
  <c r="W488" i="32"/>
  <c r="W489" i="32"/>
  <c r="W490" i="32"/>
  <c r="W491" i="32"/>
  <c r="W492" i="32"/>
  <c r="W493" i="32"/>
  <c r="W494" i="32"/>
  <c r="W495" i="32"/>
  <c r="W496" i="32"/>
  <c r="W497" i="32"/>
  <c r="W498" i="32"/>
  <c r="W499" i="32"/>
  <c r="W500" i="32"/>
  <c r="W501" i="32"/>
  <c r="W502" i="32"/>
  <c r="W503" i="32"/>
  <c r="W504" i="32"/>
  <c r="W505" i="32"/>
  <c r="W506" i="32"/>
  <c r="W507" i="32"/>
  <c r="W508" i="32"/>
  <c r="W509" i="32"/>
  <c r="W510" i="32"/>
  <c r="W511" i="32"/>
  <c r="W512" i="32"/>
  <c r="W513" i="32"/>
  <c r="X258" i="32"/>
  <c r="X259" i="32"/>
  <c r="X260" i="32"/>
  <c r="X261" i="32"/>
  <c r="X262" i="32"/>
  <c r="X263" i="32"/>
  <c r="X264" i="32"/>
  <c r="X265" i="32"/>
  <c r="X266" i="32"/>
  <c r="X267" i="32"/>
  <c r="X268" i="32"/>
  <c r="X269" i="32"/>
  <c r="X270" i="32"/>
  <c r="X271" i="32"/>
  <c r="X272" i="32"/>
  <c r="X273" i="32"/>
  <c r="X274" i="32"/>
  <c r="X275" i="32"/>
  <c r="X276" i="32"/>
  <c r="X277" i="32"/>
  <c r="X278" i="32"/>
  <c r="X279" i="32"/>
  <c r="X280" i="32"/>
  <c r="X281" i="32"/>
  <c r="X282" i="32"/>
  <c r="X283" i="32"/>
  <c r="X284" i="32"/>
  <c r="X285" i="32"/>
  <c r="X286" i="32"/>
  <c r="X287" i="32"/>
  <c r="X288" i="32"/>
  <c r="X289" i="32"/>
  <c r="X290" i="32"/>
  <c r="X291" i="32"/>
  <c r="X292" i="32"/>
  <c r="X293" i="32"/>
  <c r="X294" i="32"/>
  <c r="X295" i="32"/>
  <c r="X296" i="32"/>
  <c r="X297" i="32"/>
  <c r="X298" i="32"/>
  <c r="X299" i="32"/>
  <c r="X300" i="32"/>
  <c r="X301" i="32"/>
  <c r="X302" i="32"/>
  <c r="X303" i="32"/>
  <c r="X304" i="32"/>
  <c r="X305" i="32"/>
  <c r="X306" i="32"/>
  <c r="X307" i="32"/>
  <c r="X308" i="32"/>
  <c r="X309" i="32"/>
  <c r="X310" i="32"/>
  <c r="X311" i="32"/>
  <c r="X312" i="32"/>
  <c r="X313" i="32"/>
  <c r="X314" i="32"/>
  <c r="X315" i="32"/>
  <c r="X316" i="32"/>
  <c r="X317" i="32"/>
  <c r="X318" i="32"/>
  <c r="X319" i="32"/>
  <c r="X320" i="32"/>
  <c r="X321" i="32"/>
  <c r="X322" i="32"/>
  <c r="X323" i="32"/>
  <c r="X324" i="32"/>
  <c r="X325" i="32"/>
  <c r="X326" i="32"/>
  <c r="X327" i="32"/>
  <c r="X328" i="32"/>
  <c r="X329" i="32"/>
  <c r="X330" i="32"/>
  <c r="X331" i="32"/>
  <c r="X332" i="32"/>
  <c r="X333" i="32"/>
  <c r="X334" i="32"/>
  <c r="X335" i="32"/>
  <c r="X336" i="32"/>
  <c r="X337" i="32"/>
  <c r="X338" i="32"/>
  <c r="X339" i="32"/>
  <c r="X340" i="32"/>
  <c r="X341" i="32"/>
  <c r="X342" i="32"/>
  <c r="X343" i="32"/>
  <c r="X344" i="32"/>
  <c r="X345" i="32"/>
  <c r="X346" i="32"/>
  <c r="X347" i="32"/>
  <c r="X348" i="32"/>
  <c r="X349" i="32"/>
  <c r="X350" i="32"/>
  <c r="X351" i="32"/>
  <c r="X352" i="32"/>
  <c r="X353" i="32"/>
  <c r="X354" i="32"/>
  <c r="X355" i="32"/>
  <c r="X356" i="32"/>
  <c r="X357" i="32"/>
  <c r="X358" i="32"/>
  <c r="X359" i="32"/>
  <c r="X360" i="32"/>
  <c r="X361" i="32"/>
  <c r="X362" i="32"/>
  <c r="X363" i="32"/>
  <c r="X364" i="32"/>
  <c r="X365" i="32"/>
  <c r="X366" i="32"/>
  <c r="X367" i="32"/>
  <c r="X368" i="32"/>
  <c r="X369" i="32"/>
  <c r="X370" i="32"/>
  <c r="X371" i="32"/>
  <c r="X372" i="32"/>
  <c r="X373" i="32"/>
  <c r="X374" i="32"/>
  <c r="X375" i="32"/>
  <c r="X376" i="32"/>
  <c r="X377" i="32"/>
  <c r="X378" i="32"/>
  <c r="X379" i="32"/>
  <c r="X380" i="32"/>
  <c r="X381" i="32"/>
  <c r="X382" i="32"/>
  <c r="X383" i="32"/>
  <c r="X384" i="32"/>
  <c r="X385" i="32"/>
  <c r="X386" i="32"/>
  <c r="X387" i="32"/>
  <c r="X388" i="32"/>
  <c r="X389" i="32"/>
  <c r="X390" i="32"/>
  <c r="X391" i="32"/>
  <c r="X392" i="32"/>
  <c r="X393" i="32"/>
  <c r="X394" i="32"/>
  <c r="X395" i="32"/>
  <c r="X396" i="32"/>
  <c r="X397" i="32"/>
  <c r="X398" i="32"/>
  <c r="X399" i="32"/>
  <c r="X400" i="32"/>
  <c r="X401" i="32"/>
  <c r="X402" i="32"/>
  <c r="X403" i="32"/>
  <c r="X404" i="32"/>
  <c r="X405" i="32"/>
  <c r="X406" i="32"/>
  <c r="X407" i="32"/>
  <c r="X408" i="32"/>
  <c r="X409" i="32"/>
  <c r="X410" i="32"/>
  <c r="X411" i="32"/>
  <c r="X412" i="32"/>
  <c r="X413" i="32"/>
  <c r="X414" i="32"/>
  <c r="X415" i="32"/>
  <c r="X416" i="32"/>
  <c r="X417" i="32"/>
  <c r="X418" i="32"/>
  <c r="X419" i="32"/>
  <c r="X420" i="32"/>
  <c r="X421" i="32"/>
  <c r="X422" i="32"/>
  <c r="X423" i="32"/>
  <c r="X424" i="32"/>
  <c r="X425" i="32"/>
  <c r="X426" i="32"/>
  <c r="X427" i="32"/>
  <c r="X428" i="32"/>
  <c r="X429" i="32"/>
  <c r="X430" i="32"/>
  <c r="X431" i="32"/>
  <c r="X432" i="32"/>
  <c r="X433" i="32"/>
  <c r="X434" i="32"/>
  <c r="X435" i="32"/>
  <c r="X436" i="32"/>
  <c r="X437" i="32"/>
  <c r="X438" i="32"/>
  <c r="X439" i="32"/>
  <c r="X440" i="32"/>
  <c r="X441" i="32"/>
  <c r="X442" i="32"/>
  <c r="X443" i="32"/>
  <c r="X444" i="32"/>
  <c r="X445" i="32"/>
  <c r="X446" i="32"/>
  <c r="X447" i="32"/>
  <c r="X448" i="32"/>
  <c r="X449" i="32"/>
  <c r="X450" i="32"/>
  <c r="X451" i="32"/>
  <c r="X452" i="32"/>
  <c r="X453" i="32"/>
  <c r="X454" i="32"/>
  <c r="X455" i="32"/>
  <c r="X456" i="32"/>
  <c r="X457" i="32"/>
  <c r="X458" i="32"/>
  <c r="X459" i="32"/>
  <c r="X460" i="32"/>
  <c r="X461" i="32"/>
  <c r="X462" i="32"/>
  <c r="X463" i="32"/>
  <c r="X464" i="32"/>
  <c r="X465" i="32"/>
  <c r="X466" i="32"/>
  <c r="X467" i="32"/>
  <c r="X468" i="32"/>
  <c r="X469" i="32"/>
  <c r="X470" i="32"/>
  <c r="X471" i="32"/>
  <c r="X472" i="32"/>
  <c r="X473" i="32"/>
  <c r="X474" i="32"/>
  <c r="X475" i="32"/>
  <c r="X476" i="32"/>
  <c r="X477" i="32"/>
  <c r="X478" i="32"/>
  <c r="X479" i="32"/>
  <c r="X480" i="32"/>
  <c r="X481" i="32"/>
  <c r="X482" i="32"/>
  <c r="X483" i="32"/>
  <c r="X484" i="32"/>
  <c r="X485" i="32"/>
  <c r="X486" i="32"/>
  <c r="X487" i="32"/>
  <c r="X488" i="32"/>
  <c r="X489" i="32"/>
  <c r="X490" i="32"/>
  <c r="X491" i="32"/>
  <c r="X492" i="32"/>
  <c r="X493" i="32"/>
  <c r="X494" i="32"/>
  <c r="X495" i="32"/>
  <c r="X496" i="32"/>
  <c r="X497" i="32"/>
  <c r="X498" i="32"/>
  <c r="X499" i="32"/>
  <c r="X500" i="32"/>
  <c r="X501" i="32"/>
  <c r="X502" i="32"/>
  <c r="X503" i="32"/>
  <c r="X504" i="32"/>
  <c r="X505" i="32"/>
  <c r="X506" i="32"/>
  <c r="X507" i="32"/>
  <c r="X508" i="32"/>
  <c r="X509" i="32"/>
  <c r="X510" i="32"/>
  <c r="X511" i="32"/>
  <c r="X512" i="32"/>
  <c r="X513" i="32"/>
  <c r="Y258" i="32"/>
  <c r="Y259" i="32"/>
  <c r="Y260" i="32"/>
  <c r="Y261" i="32"/>
  <c r="Y262" i="32"/>
  <c r="Y263" i="32"/>
  <c r="Y264" i="32"/>
  <c r="Y265" i="32"/>
  <c r="Y266" i="32"/>
  <c r="Y267" i="32"/>
  <c r="Y268" i="32"/>
  <c r="Y269" i="32"/>
  <c r="Y270" i="32"/>
  <c r="Y271" i="32"/>
  <c r="Y272" i="32"/>
  <c r="Y273" i="32"/>
  <c r="Y274" i="32"/>
  <c r="Y275" i="32"/>
  <c r="Y276" i="32"/>
  <c r="Y277" i="32"/>
  <c r="Y278" i="32"/>
  <c r="Y279" i="32"/>
  <c r="Y280" i="32"/>
  <c r="Y281" i="32"/>
  <c r="Y282" i="32"/>
  <c r="Y283" i="32"/>
  <c r="Y284" i="32"/>
  <c r="Y285" i="32"/>
  <c r="Y286" i="32"/>
  <c r="Y287" i="32"/>
  <c r="Y288" i="32"/>
  <c r="Y289" i="32"/>
  <c r="Y290" i="32"/>
  <c r="Y291" i="32"/>
  <c r="Y292" i="32"/>
  <c r="Y293" i="32"/>
  <c r="Y294" i="32"/>
  <c r="Y295" i="32"/>
  <c r="Y296" i="32"/>
  <c r="Y297" i="32"/>
  <c r="Y298" i="32"/>
  <c r="Y299" i="32"/>
  <c r="Y300" i="32"/>
  <c r="Y301" i="32"/>
  <c r="Y302" i="32"/>
  <c r="Y303" i="32"/>
  <c r="Y304" i="32"/>
  <c r="Y305" i="32"/>
  <c r="Y306" i="32"/>
  <c r="Y307" i="32"/>
  <c r="Y308" i="32"/>
  <c r="Y309" i="32"/>
  <c r="Y310" i="32"/>
  <c r="Y311" i="32"/>
  <c r="Y312" i="32"/>
  <c r="Y313" i="32"/>
  <c r="Y314" i="32"/>
  <c r="Y315" i="32"/>
  <c r="Y316" i="32"/>
  <c r="Y317" i="32"/>
  <c r="Y318" i="32"/>
  <c r="Y319" i="32"/>
  <c r="Y320" i="32"/>
  <c r="Y321" i="32"/>
  <c r="Y322" i="32"/>
  <c r="Y323" i="32"/>
  <c r="Y324" i="32"/>
  <c r="Y325" i="32"/>
  <c r="Y326" i="32"/>
  <c r="Y327" i="32"/>
  <c r="Y328" i="32"/>
  <c r="Y329" i="32"/>
  <c r="Y330" i="32"/>
  <c r="Y331" i="32"/>
  <c r="Y332" i="32"/>
  <c r="Y333" i="32"/>
  <c r="Y334" i="32"/>
  <c r="Y335" i="32"/>
  <c r="Y336" i="32"/>
  <c r="Y337" i="32"/>
  <c r="Y338" i="32"/>
  <c r="Y339" i="32"/>
  <c r="Y340" i="32"/>
  <c r="Y341" i="32"/>
  <c r="Y342" i="32"/>
  <c r="Y343" i="32"/>
  <c r="Y344" i="32"/>
  <c r="Y345" i="32"/>
  <c r="Y346" i="32"/>
  <c r="Y347" i="32"/>
  <c r="Y348" i="32"/>
  <c r="Y349" i="32"/>
  <c r="Y350" i="32"/>
  <c r="Y351" i="32"/>
  <c r="Y352" i="32"/>
  <c r="Y353" i="32"/>
  <c r="Y354" i="32"/>
  <c r="Y355" i="32"/>
  <c r="Y356" i="32"/>
  <c r="Y357" i="32"/>
  <c r="Y358" i="32"/>
  <c r="Y359" i="32"/>
  <c r="Y360" i="32"/>
  <c r="Y361" i="32"/>
  <c r="Y362" i="32"/>
  <c r="Y363" i="32"/>
  <c r="Y364" i="32"/>
  <c r="Y365" i="32"/>
  <c r="Y366" i="32"/>
  <c r="Y367" i="32"/>
  <c r="Y368" i="32"/>
  <c r="Y369" i="32"/>
  <c r="Y370" i="32"/>
  <c r="Y371" i="32"/>
  <c r="Y372" i="32"/>
  <c r="Y373" i="32"/>
  <c r="Y374" i="32"/>
  <c r="Y375" i="32"/>
  <c r="Y376" i="32"/>
  <c r="Y377" i="32"/>
  <c r="Y378" i="32"/>
  <c r="Y379" i="32"/>
  <c r="Y380" i="32"/>
  <c r="Y381" i="32"/>
  <c r="Y382" i="32"/>
  <c r="Y383" i="32"/>
  <c r="Y384" i="32"/>
  <c r="Y385" i="32"/>
  <c r="Y386" i="32"/>
  <c r="Y387" i="32"/>
  <c r="Y388" i="32"/>
  <c r="Y389" i="32"/>
  <c r="Y390" i="32"/>
  <c r="Y391" i="32"/>
  <c r="Y392" i="32"/>
  <c r="Y393" i="32"/>
  <c r="Y394" i="32"/>
  <c r="Y395" i="32"/>
  <c r="Y396" i="32"/>
  <c r="Y397" i="32"/>
  <c r="Y398" i="32"/>
  <c r="Y399" i="32"/>
  <c r="Y400" i="32"/>
  <c r="Y401" i="32"/>
  <c r="Y402" i="32"/>
  <c r="Y403" i="32"/>
  <c r="Y404" i="32"/>
  <c r="Y405" i="32"/>
  <c r="Y406" i="32"/>
  <c r="Y407" i="32"/>
  <c r="Y408" i="32"/>
  <c r="Y409" i="32"/>
  <c r="Y410" i="32"/>
  <c r="Y411" i="32"/>
  <c r="Y412" i="32"/>
  <c r="Y413" i="32"/>
  <c r="Y414" i="32"/>
  <c r="Y415" i="32"/>
  <c r="Y416" i="32"/>
  <c r="Y417" i="32"/>
  <c r="Y418" i="32"/>
  <c r="Y419" i="32"/>
  <c r="Y420" i="32"/>
  <c r="Y421" i="32"/>
  <c r="Y422" i="32"/>
  <c r="Y423" i="32"/>
  <c r="Y424" i="32"/>
  <c r="Y425" i="32"/>
  <c r="Y426" i="32"/>
  <c r="Y427" i="32"/>
  <c r="Y428" i="32"/>
  <c r="Y429" i="32"/>
  <c r="Y430" i="32"/>
  <c r="Y431" i="32"/>
  <c r="Y432" i="32"/>
  <c r="Y433" i="32"/>
  <c r="Y434" i="32"/>
  <c r="Y435" i="32"/>
  <c r="Y436" i="32"/>
  <c r="Y437" i="32"/>
  <c r="Y438" i="32"/>
  <c r="Y439" i="32"/>
  <c r="Y440" i="32"/>
  <c r="Y441" i="32"/>
  <c r="Y442" i="32"/>
  <c r="Y443" i="32"/>
  <c r="Y444" i="32"/>
  <c r="Y445" i="32"/>
  <c r="Y446" i="32"/>
  <c r="Y447" i="32"/>
  <c r="Y448" i="32"/>
  <c r="Y449" i="32"/>
  <c r="Y450" i="32"/>
  <c r="Y451" i="32"/>
  <c r="Y452" i="32"/>
  <c r="Y453" i="32"/>
  <c r="Y454" i="32"/>
  <c r="Y455" i="32"/>
  <c r="Y456" i="32"/>
  <c r="Y457" i="32"/>
  <c r="Y458" i="32"/>
  <c r="Y459" i="32"/>
  <c r="Y460" i="32"/>
  <c r="Y461" i="32"/>
  <c r="Y462" i="32"/>
  <c r="Y463" i="32"/>
  <c r="Y464" i="32"/>
  <c r="Y465" i="32"/>
  <c r="Y466" i="32"/>
  <c r="Y467" i="32"/>
  <c r="Y468" i="32"/>
  <c r="Y469" i="32"/>
  <c r="Y470" i="32"/>
  <c r="Y471" i="32"/>
  <c r="Y472" i="32"/>
  <c r="Y473" i="32"/>
  <c r="Y474" i="32"/>
  <c r="Y475" i="32"/>
  <c r="Y476" i="32"/>
  <c r="Y477" i="32"/>
  <c r="Y478" i="32"/>
  <c r="Y479" i="32"/>
  <c r="Y480" i="32"/>
  <c r="Y481" i="32"/>
  <c r="Y482" i="32"/>
  <c r="Y483" i="32"/>
  <c r="Y484" i="32"/>
  <c r="Y485" i="32"/>
  <c r="Y486" i="32"/>
  <c r="Y487" i="32"/>
  <c r="Y488" i="32"/>
  <c r="Y489" i="32"/>
  <c r="Y490" i="32"/>
  <c r="Y491" i="32"/>
  <c r="Y492" i="32"/>
  <c r="Y493" i="32"/>
  <c r="Y494" i="32"/>
  <c r="Y495" i="32"/>
  <c r="Y496" i="32"/>
  <c r="Y497" i="32"/>
  <c r="Y498" i="32"/>
  <c r="Y499" i="32"/>
  <c r="Y500" i="32"/>
  <c r="Y501" i="32"/>
  <c r="Y502" i="32"/>
  <c r="Y503" i="32"/>
  <c r="Y504" i="32"/>
  <c r="Y505" i="32"/>
  <c r="Y506" i="32"/>
  <c r="Y507" i="32"/>
  <c r="Y508" i="32"/>
  <c r="Y509" i="32"/>
  <c r="Y510" i="32"/>
  <c r="Y511" i="32"/>
  <c r="Y512" i="32"/>
  <c r="Y513" i="32"/>
  <c r="Z258" i="32"/>
  <c r="Z259" i="32"/>
  <c r="Z260" i="32"/>
  <c r="Z261" i="32"/>
  <c r="Z262" i="32"/>
  <c r="Z263" i="32"/>
  <c r="Z264" i="32"/>
  <c r="Z265" i="32"/>
  <c r="Z266" i="32"/>
  <c r="Z267" i="32"/>
  <c r="Z268" i="32"/>
  <c r="Z269" i="32"/>
  <c r="Z270" i="32"/>
  <c r="Z271" i="32"/>
  <c r="Z272" i="32"/>
  <c r="Z273" i="32"/>
  <c r="Z274" i="32"/>
  <c r="Z275" i="32"/>
  <c r="Z276" i="32"/>
  <c r="Z277" i="32"/>
  <c r="Z278" i="32"/>
  <c r="Z279" i="32"/>
  <c r="Z280" i="32"/>
  <c r="Z281" i="32"/>
  <c r="Z282" i="32"/>
  <c r="Z283" i="32"/>
  <c r="Z284" i="32"/>
  <c r="Z285" i="32"/>
  <c r="Z286" i="32"/>
  <c r="Z287" i="32"/>
  <c r="Z288" i="32"/>
  <c r="Z289" i="32"/>
  <c r="Z290" i="32"/>
  <c r="Z291" i="32"/>
  <c r="Z292" i="32"/>
  <c r="Z293" i="32"/>
  <c r="Z294" i="32"/>
  <c r="Z295" i="32"/>
  <c r="Z296" i="32"/>
  <c r="Z297" i="32"/>
  <c r="Z298" i="32"/>
  <c r="Z299" i="32"/>
  <c r="Z300" i="32"/>
  <c r="Z301" i="32"/>
  <c r="Z302" i="32"/>
  <c r="Z303" i="32"/>
  <c r="Z304" i="32"/>
  <c r="Z305" i="32"/>
  <c r="Z306" i="32"/>
  <c r="Z307" i="32"/>
  <c r="Z308" i="32"/>
  <c r="Z309" i="32"/>
  <c r="Z310" i="32"/>
  <c r="Z311" i="32"/>
  <c r="Z312" i="32"/>
  <c r="Z313" i="32"/>
  <c r="Z314" i="32"/>
  <c r="Z315" i="32"/>
  <c r="Z316" i="32"/>
  <c r="Z317" i="32"/>
  <c r="Z318" i="32"/>
  <c r="Z319" i="32"/>
  <c r="Z320" i="32"/>
  <c r="Z321" i="32"/>
  <c r="Z322" i="32"/>
  <c r="Z323" i="32"/>
  <c r="Z324" i="32"/>
  <c r="Z325" i="32"/>
  <c r="Z326" i="32"/>
  <c r="Z327" i="32"/>
  <c r="Z328" i="32"/>
  <c r="Z329" i="32"/>
  <c r="Z330" i="32"/>
  <c r="Z331" i="32"/>
  <c r="Z332" i="32"/>
  <c r="Z333" i="32"/>
  <c r="Z334" i="32"/>
  <c r="Z335" i="32"/>
  <c r="Z336" i="32"/>
  <c r="Z337" i="32"/>
  <c r="Z338" i="32"/>
  <c r="Z339" i="32"/>
  <c r="Z340" i="32"/>
  <c r="Z341" i="32"/>
  <c r="Z342" i="32"/>
  <c r="Z343" i="32"/>
  <c r="Z344" i="32"/>
  <c r="Z345" i="32"/>
  <c r="Z346" i="32"/>
  <c r="Z347" i="32"/>
  <c r="Z348" i="32"/>
  <c r="Z349" i="32"/>
  <c r="Z350" i="32"/>
  <c r="Z351" i="32"/>
  <c r="Z352" i="32"/>
  <c r="Z353" i="32"/>
  <c r="Z354" i="32"/>
  <c r="Z355" i="32"/>
  <c r="Z356" i="32"/>
  <c r="Z357" i="32"/>
  <c r="Z358" i="32"/>
  <c r="Z359" i="32"/>
  <c r="Z360" i="32"/>
  <c r="Z361" i="32"/>
  <c r="Z362" i="32"/>
  <c r="Z363" i="32"/>
  <c r="Z364" i="32"/>
  <c r="Z365" i="32"/>
  <c r="Z366" i="32"/>
  <c r="Z367" i="32"/>
  <c r="Z368" i="32"/>
  <c r="Z369" i="32"/>
  <c r="Z370" i="32"/>
  <c r="Z371" i="32"/>
  <c r="Z372" i="32"/>
  <c r="Z373" i="32"/>
  <c r="Z374" i="32"/>
  <c r="Z375" i="32"/>
  <c r="Z376" i="32"/>
  <c r="Z377" i="32"/>
  <c r="Z378" i="32"/>
  <c r="Z379" i="32"/>
  <c r="Z380" i="32"/>
  <c r="Z381" i="32"/>
  <c r="Z382" i="32"/>
  <c r="Z383" i="32"/>
  <c r="Z384" i="32"/>
  <c r="Z385" i="32"/>
  <c r="Z386" i="32"/>
  <c r="Z387" i="32"/>
  <c r="Z388" i="32"/>
  <c r="Z389" i="32"/>
  <c r="Z390" i="32"/>
  <c r="Z391" i="32"/>
  <c r="Z392" i="32"/>
  <c r="Z393" i="32"/>
  <c r="Z394" i="32"/>
  <c r="Z395" i="32"/>
  <c r="Z396" i="32"/>
  <c r="Z397" i="32"/>
  <c r="Z398" i="32"/>
  <c r="Z399" i="32"/>
  <c r="Z400" i="32"/>
  <c r="Z401" i="32"/>
  <c r="Z402" i="32"/>
  <c r="Z403" i="32"/>
  <c r="Z404" i="32"/>
  <c r="Z405" i="32"/>
  <c r="Z406" i="32"/>
  <c r="Z407" i="32"/>
  <c r="Z408" i="32"/>
  <c r="Z409" i="32"/>
  <c r="Z410" i="32"/>
  <c r="Z411" i="32"/>
  <c r="Z412" i="32"/>
  <c r="Z413" i="32"/>
  <c r="Z414" i="32"/>
  <c r="Z415" i="32"/>
  <c r="Z416" i="32"/>
  <c r="Z417" i="32"/>
  <c r="Z418" i="32"/>
  <c r="Z419" i="32"/>
  <c r="Z420" i="32"/>
  <c r="Z421" i="32"/>
  <c r="Z422" i="32"/>
  <c r="Z423" i="32"/>
  <c r="Z424" i="32"/>
  <c r="Z425" i="32"/>
  <c r="Z426" i="32"/>
  <c r="Z427" i="32"/>
  <c r="Z428" i="32"/>
  <c r="Z429" i="32"/>
  <c r="Z430" i="32"/>
  <c r="Z431" i="32"/>
  <c r="Z432" i="32"/>
  <c r="Z433" i="32"/>
  <c r="Z434" i="32"/>
  <c r="Z435" i="32"/>
  <c r="Z436" i="32"/>
  <c r="Z437" i="32"/>
  <c r="Z438" i="32"/>
  <c r="Z439" i="32"/>
  <c r="Z440" i="32"/>
  <c r="Z441" i="32"/>
  <c r="Z442" i="32"/>
  <c r="Z443" i="32"/>
  <c r="Z444" i="32"/>
  <c r="Z445" i="32"/>
  <c r="Z446" i="32"/>
  <c r="Z447" i="32"/>
  <c r="Z448" i="32"/>
  <c r="Z449" i="32"/>
  <c r="Z450" i="32"/>
  <c r="Z451" i="32"/>
  <c r="Z452" i="32"/>
  <c r="Z453" i="32"/>
  <c r="Z454" i="32"/>
  <c r="Z455" i="32"/>
  <c r="Z456" i="32"/>
  <c r="Z457" i="32"/>
  <c r="Z458" i="32"/>
  <c r="Z459" i="32"/>
  <c r="Z460" i="32"/>
  <c r="Z461" i="32"/>
  <c r="Z462" i="32"/>
  <c r="Z463" i="32"/>
  <c r="Z464" i="32"/>
  <c r="Z465" i="32"/>
  <c r="Z466" i="32"/>
  <c r="Z467" i="32"/>
  <c r="Z468" i="32"/>
  <c r="Z469" i="32"/>
  <c r="Z470" i="32"/>
  <c r="Z471" i="32"/>
  <c r="Z472" i="32"/>
  <c r="Z473" i="32"/>
  <c r="Z474" i="32"/>
  <c r="Z475" i="32"/>
  <c r="Z476" i="32"/>
  <c r="Z477" i="32"/>
  <c r="Z478" i="32"/>
  <c r="Z479" i="32"/>
  <c r="Z480" i="32"/>
  <c r="Z481" i="32"/>
  <c r="Z482" i="32"/>
  <c r="Z483" i="32"/>
  <c r="Z484" i="32"/>
  <c r="Z485" i="32"/>
  <c r="Z486" i="32"/>
  <c r="Z487" i="32"/>
  <c r="Z488" i="32"/>
  <c r="Z489" i="32"/>
  <c r="Z490" i="32"/>
  <c r="Z491" i="32"/>
  <c r="Z492" i="32"/>
  <c r="Z493" i="32"/>
  <c r="Z494" i="32"/>
  <c r="Z495" i="32"/>
  <c r="Z496" i="32"/>
  <c r="Z497" i="32"/>
  <c r="Z498" i="32"/>
  <c r="Z499" i="32"/>
  <c r="Z500" i="32"/>
  <c r="Z501" i="32"/>
  <c r="Z502" i="32"/>
  <c r="Z503" i="32"/>
  <c r="Z504" i="32"/>
  <c r="Z505" i="32"/>
  <c r="Z506" i="32"/>
  <c r="Z507" i="32"/>
  <c r="Z508" i="32"/>
  <c r="Z509" i="32"/>
  <c r="Z510" i="32"/>
  <c r="Z511" i="32"/>
  <c r="Z512" i="32"/>
  <c r="Z513" i="32"/>
  <c r="AA258" i="32"/>
  <c r="AA259" i="32"/>
  <c r="AA260" i="32"/>
  <c r="AA261" i="32"/>
  <c r="AA262" i="32"/>
  <c r="AA263" i="32"/>
  <c r="AA264" i="32"/>
  <c r="AA265" i="32"/>
  <c r="AA266" i="32"/>
  <c r="AA267" i="32"/>
  <c r="AA268" i="32"/>
  <c r="AA269" i="32"/>
  <c r="AA270" i="32"/>
  <c r="AA271" i="32"/>
  <c r="AA272" i="32"/>
  <c r="AA273" i="32"/>
  <c r="AA274" i="32"/>
  <c r="AA275" i="32"/>
  <c r="AA276" i="32"/>
  <c r="AA277" i="32"/>
  <c r="AA278" i="32"/>
  <c r="AA279" i="32"/>
  <c r="AA280" i="32"/>
  <c r="AA281" i="32"/>
  <c r="AA282" i="32"/>
  <c r="AA283" i="32"/>
  <c r="AA284" i="32"/>
  <c r="AA285" i="32"/>
  <c r="AA286" i="32"/>
  <c r="AA287" i="32"/>
  <c r="AA288" i="32"/>
  <c r="AA289" i="32"/>
  <c r="AA290" i="32"/>
  <c r="AA291" i="32"/>
  <c r="AA292" i="32"/>
  <c r="AA293" i="32"/>
  <c r="AA294" i="32"/>
  <c r="AA295" i="32"/>
  <c r="AA296" i="32"/>
  <c r="AA297" i="32"/>
  <c r="AA298" i="32"/>
  <c r="AA299" i="32"/>
  <c r="AA300" i="32"/>
  <c r="AA301" i="32"/>
  <c r="AA302" i="32"/>
  <c r="AA303" i="32"/>
  <c r="AA304" i="32"/>
  <c r="AA305" i="32"/>
  <c r="AA306" i="32"/>
  <c r="AA307" i="32"/>
  <c r="AA308" i="32"/>
  <c r="AA309" i="32"/>
  <c r="AA310" i="32"/>
  <c r="AA311" i="32"/>
  <c r="AA312" i="32"/>
  <c r="AA313" i="32"/>
  <c r="AA314" i="32"/>
  <c r="AA315" i="32"/>
  <c r="AA316" i="32"/>
  <c r="AA317" i="32"/>
  <c r="AA318" i="32"/>
  <c r="AA319" i="32"/>
  <c r="AA320" i="32"/>
  <c r="AA321" i="32"/>
  <c r="AA322" i="32"/>
  <c r="AA323" i="32"/>
  <c r="AA324" i="32"/>
  <c r="AA325" i="32"/>
  <c r="AA326" i="32"/>
  <c r="AA327" i="32"/>
  <c r="AA328" i="32"/>
  <c r="AA329" i="32"/>
  <c r="AA330" i="32"/>
  <c r="AA331" i="32"/>
  <c r="AA332" i="32"/>
  <c r="AA333" i="32"/>
  <c r="AA334" i="32"/>
  <c r="AA335" i="32"/>
  <c r="AA336" i="32"/>
  <c r="AA337" i="32"/>
  <c r="AA338" i="32"/>
  <c r="AA339" i="32"/>
  <c r="AA340" i="32"/>
  <c r="AA341" i="32"/>
  <c r="AA342" i="32"/>
  <c r="AA343" i="32"/>
  <c r="AA344" i="32"/>
  <c r="AA345" i="32"/>
  <c r="AA346" i="32"/>
  <c r="AA347" i="32"/>
  <c r="AA348" i="32"/>
  <c r="AA349" i="32"/>
  <c r="AA350" i="32"/>
  <c r="AA351" i="32"/>
  <c r="AA352" i="32"/>
  <c r="AA353" i="32"/>
  <c r="AA354" i="32"/>
  <c r="AA355" i="32"/>
  <c r="AA356" i="32"/>
  <c r="AA357" i="32"/>
  <c r="AA358" i="32"/>
  <c r="AA359" i="32"/>
  <c r="AA360" i="32"/>
  <c r="AA361" i="32"/>
  <c r="AA362" i="32"/>
  <c r="AA363" i="32"/>
  <c r="AA364" i="32"/>
  <c r="AA365" i="32"/>
  <c r="AA366" i="32"/>
  <c r="AA367" i="32"/>
  <c r="AA368" i="32"/>
  <c r="AA369" i="32"/>
  <c r="AA370" i="32"/>
  <c r="AA371" i="32"/>
  <c r="AA372" i="32"/>
  <c r="AA373" i="32"/>
  <c r="AA374" i="32"/>
  <c r="AA375" i="32"/>
  <c r="AA376" i="32"/>
  <c r="AA377" i="32"/>
  <c r="AA378" i="32"/>
  <c r="AA379" i="32"/>
  <c r="AA380" i="32"/>
  <c r="AA381" i="32"/>
  <c r="AA382" i="32"/>
  <c r="AA383" i="32"/>
  <c r="AA384" i="32"/>
  <c r="AA385" i="32"/>
  <c r="AA386" i="32"/>
  <c r="AA387" i="32"/>
  <c r="AA388" i="32"/>
  <c r="AA389" i="32"/>
  <c r="AA390" i="32"/>
  <c r="AA391" i="32"/>
  <c r="AA392" i="32"/>
  <c r="AA393" i="32"/>
  <c r="AA394" i="32"/>
  <c r="AA395" i="32"/>
  <c r="AA396" i="32"/>
  <c r="AA397" i="32"/>
  <c r="AA398" i="32"/>
  <c r="AA399" i="32"/>
  <c r="AA400" i="32"/>
  <c r="AA401" i="32"/>
  <c r="AA402" i="32"/>
  <c r="AA403" i="32"/>
  <c r="AA404" i="32"/>
  <c r="AA405" i="32"/>
  <c r="AA406" i="32"/>
  <c r="AA407" i="32"/>
  <c r="AA408" i="32"/>
  <c r="AA409" i="32"/>
  <c r="AA410" i="32"/>
  <c r="AA411" i="32"/>
  <c r="AA412" i="32"/>
  <c r="AA413" i="32"/>
  <c r="AA414" i="32"/>
  <c r="AA415" i="32"/>
  <c r="AA416" i="32"/>
  <c r="AA417" i="32"/>
  <c r="AA418" i="32"/>
  <c r="AA419" i="32"/>
  <c r="AA420" i="32"/>
  <c r="AA421" i="32"/>
  <c r="AA422" i="32"/>
  <c r="AA423" i="32"/>
  <c r="AA424" i="32"/>
  <c r="AA425" i="32"/>
  <c r="AA426" i="32"/>
  <c r="AA427" i="32"/>
  <c r="AA428" i="32"/>
  <c r="AA429" i="32"/>
  <c r="AA430" i="32"/>
  <c r="AA431" i="32"/>
  <c r="AA432" i="32"/>
  <c r="AA433" i="32"/>
  <c r="AA434" i="32"/>
  <c r="AA435" i="32"/>
  <c r="AA436" i="32"/>
  <c r="AA437" i="32"/>
  <c r="AA438" i="32"/>
  <c r="AA439" i="32"/>
  <c r="AA440" i="32"/>
  <c r="AA441" i="32"/>
  <c r="AA442" i="32"/>
  <c r="AA443" i="32"/>
  <c r="AA444" i="32"/>
  <c r="AA445" i="32"/>
  <c r="AA446" i="32"/>
  <c r="AA447" i="32"/>
  <c r="AA448" i="32"/>
  <c r="AA449" i="32"/>
  <c r="AA450" i="32"/>
  <c r="AA451" i="32"/>
  <c r="AA452" i="32"/>
  <c r="AA453" i="32"/>
  <c r="AA454" i="32"/>
  <c r="AA455" i="32"/>
  <c r="AA456" i="32"/>
  <c r="AA457" i="32"/>
  <c r="AA458" i="32"/>
  <c r="AA459" i="32"/>
  <c r="AA460" i="32"/>
  <c r="AA461" i="32"/>
  <c r="AA462" i="32"/>
  <c r="AA463" i="32"/>
  <c r="AA464" i="32"/>
  <c r="AA465" i="32"/>
  <c r="AA466" i="32"/>
  <c r="AA467" i="32"/>
  <c r="AA468" i="32"/>
  <c r="AA469" i="32"/>
  <c r="AA470" i="32"/>
  <c r="AA471" i="32"/>
  <c r="AA472" i="32"/>
  <c r="AA473" i="32"/>
  <c r="AA474" i="32"/>
  <c r="AA475" i="32"/>
  <c r="AA476" i="32"/>
  <c r="AA477" i="32"/>
  <c r="AA478" i="32"/>
  <c r="AA479" i="32"/>
  <c r="AA480" i="32"/>
  <c r="AA481" i="32"/>
  <c r="AA482" i="32"/>
  <c r="AA483" i="32"/>
  <c r="AA484" i="32"/>
  <c r="AA485" i="32"/>
  <c r="AA486" i="32"/>
  <c r="AA487" i="32"/>
  <c r="AA488" i="32"/>
  <c r="AA489" i="32"/>
  <c r="AA490" i="32"/>
  <c r="AA491" i="32"/>
  <c r="AA492" i="32"/>
  <c r="AA493" i="32"/>
  <c r="AA494" i="32"/>
  <c r="AA495" i="32"/>
  <c r="AA496" i="32"/>
  <c r="AA497" i="32"/>
  <c r="AA498" i="32"/>
  <c r="AA499" i="32"/>
  <c r="AA500" i="32"/>
  <c r="AA501" i="32"/>
  <c r="AA502" i="32"/>
  <c r="AA503" i="32"/>
  <c r="AA504" i="32"/>
  <c r="AA505" i="32"/>
  <c r="AA506" i="32"/>
  <c r="AA507" i="32"/>
  <c r="AA508" i="32"/>
  <c r="AA509" i="32"/>
  <c r="AA510" i="32"/>
  <c r="AA511" i="32"/>
  <c r="AA512" i="32"/>
  <c r="AA513" i="32"/>
  <c r="A3" i="32"/>
  <c r="A4" i="32"/>
  <c r="A5" i="32"/>
  <c r="A6" i="32"/>
  <c r="A7" i="32"/>
  <c r="A8" i="32"/>
  <c r="A9" i="32"/>
  <c r="A10" i="32"/>
  <c r="A11" i="32"/>
  <c r="A12" i="32"/>
  <c r="A13" i="32"/>
  <c r="A14" i="32"/>
  <c r="A15" i="32"/>
  <c r="A16" i="32"/>
  <c r="A17" i="32"/>
  <c r="A18" i="32"/>
  <c r="A19" i="32"/>
  <c r="A20" i="32"/>
  <c r="A21" i="32"/>
  <c r="A22" i="32"/>
  <c r="A23" i="32"/>
  <c r="A24" i="32"/>
  <c r="A25" i="32"/>
  <c r="A26" i="32"/>
  <c r="A27" i="32"/>
  <c r="A28" i="32"/>
  <c r="A29" i="32"/>
  <c r="A30" i="32"/>
  <c r="A31" i="32"/>
  <c r="A32" i="32"/>
  <c r="A33" i="32"/>
  <c r="A34" i="32"/>
  <c r="A35" i="32"/>
  <c r="A36" i="32"/>
  <c r="A37" i="32"/>
  <c r="A38" i="32"/>
  <c r="A39" i="32"/>
  <c r="A40" i="32"/>
  <c r="A41" i="32"/>
  <c r="A42" i="32"/>
  <c r="A43" i="32"/>
  <c r="A44" i="32"/>
  <c r="A45" i="32"/>
  <c r="A46" i="32"/>
  <c r="A47" i="32"/>
  <c r="A48" i="32"/>
  <c r="A49" i="32"/>
  <c r="A50" i="32"/>
  <c r="A51" i="32"/>
  <c r="A52" i="32"/>
  <c r="A53" i="32"/>
  <c r="A54" i="32"/>
  <c r="A55" i="32"/>
  <c r="A56" i="32"/>
  <c r="A57" i="32"/>
  <c r="A58" i="32"/>
  <c r="A59" i="32"/>
  <c r="A60" i="32"/>
  <c r="A61" i="32"/>
  <c r="A62" i="32"/>
  <c r="A63" i="32"/>
  <c r="A64" i="32"/>
  <c r="A65" i="32"/>
  <c r="A66" i="32"/>
  <c r="A67" i="32"/>
  <c r="A68" i="32"/>
  <c r="A69" i="32"/>
  <c r="A70" i="32"/>
  <c r="A71" i="32"/>
  <c r="A72" i="32"/>
  <c r="A73" i="32"/>
  <c r="A74" i="32"/>
  <c r="A75" i="32"/>
  <c r="A76" i="32"/>
  <c r="A77" i="32"/>
  <c r="A78" i="32"/>
  <c r="A79" i="32"/>
  <c r="A80" i="32"/>
  <c r="A81" i="32"/>
  <c r="A82" i="32"/>
  <c r="A83" i="32"/>
  <c r="A84" i="32"/>
  <c r="A85" i="32"/>
  <c r="A86" i="32"/>
  <c r="A87" i="32"/>
  <c r="A88" i="32"/>
  <c r="A89" i="32"/>
  <c r="A90" i="32"/>
  <c r="A91" i="32"/>
  <c r="A92" i="32"/>
  <c r="A93" i="32"/>
  <c r="A94" i="32"/>
  <c r="A95" i="32"/>
  <c r="A96" i="32"/>
  <c r="A97" i="32"/>
  <c r="A98" i="32"/>
  <c r="A99" i="32"/>
  <c r="A100" i="32"/>
  <c r="A101" i="32"/>
  <c r="A102" i="32"/>
  <c r="A103" i="32"/>
  <c r="A104" i="32"/>
  <c r="A105" i="32"/>
  <c r="A106" i="32"/>
  <c r="A107" i="32"/>
  <c r="A108" i="32"/>
  <c r="A109" i="32"/>
  <c r="A110" i="32"/>
  <c r="A111" i="32"/>
  <c r="A112" i="32"/>
  <c r="A113" i="32"/>
  <c r="A114" i="32"/>
  <c r="A115" i="32"/>
  <c r="A116" i="32"/>
  <c r="A117" i="32"/>
  <c r="A118" i="32"/>
  <c r="A119" i="32"/>
  <c r="A120" i="32"/>
  <c r="A121" i="32"/>
  <c r="A122" i="32"/>
  <c r="A123" i="32"/>
  <c r="A124" i="32"/>
  <c r="A125" i="32"/>
  <c r="A126" i="32"/>
  <c r="A127" i="32"/>
  <c r="A128" i="32"/>
  <c r="A129" i="32"/>
  <c r="A130" i="32"/>
  <c r="A131" i="32"/>
  <c r="A132" i="32"/>
  <c r="A133" i="32"/>
  <c r="A134" i="32"/>
  <c r="A135" i="32"/>
  <c r="A136" i="32"/>
  <c r="A137" i="32"/>
  <c r="A138" i="32"/>
  <c r="A139" i="32"/>
  <c r="A140" i="32"/>
  <c r="A141" i="32"/>
  <c r="A142" i="32"/>
  <c r="A143" i="32"/>
  <c r="A144" i="32"/>
  <c r="A145" i="32"/>
  <c r="A146" i="32"/>
  <c r="A147" i="32"/>
  <c r="A148" i="32"/>
  <c r="A149" i="32"/>
  <c r="A150" i="32"/>
  <c r="A151" i="32"/>
  <c r="A152" i="32"/>
  <c r="A153" i="32"/>
  <c r="A154" i="32"/>
  <c r="A155" i="32"/>
  <c r="A156" i="32"/>
  <c r="A157" i="32"/>
  <c r="A158" i="32"/>
  <c r="A159" i="32"/>
  <c r="A160" i="32"/>
  <c r="A161" i="32"/>
  <c r="A162" i="32"/>
  <c r="A163" i="32"/>
  <c r="A164" i="32"/>
  <c r="A165" i="32"/>
  <c r="A166" i="32"/>
  <c r="A167" i="32"/>
  <c r="A168" i="32"/>
  <c r="A169" i="32"/>
  <c r="A170" i="32"/>
  <c r="A171" i="32"/>
  <c r="A172" i="32"/>
  <c r="A173" i="32"/>
  <c r="A174" i="32"/>
  <c r="A175" i="32"/>
  <c r="A176" i="32"/>
  <c r="A177" i="32"/>
  <c r="A178" i="32"/>
  <c r="A179" i="32"/>
  <c r="A180" i="32"/>
  <c r="A181" i="32"/>
  <c r="A182" i="32"/>
  <c r="A183" i="32"/>
  <c r="A184" i="32"/>
  <c r="A185" i="32"/>
  <c r="A186" i="32"/>
  <c r="A187" i="32"/>
  <c r="A188" i="32"/>
  <c r="A189" i="32"/>
  <c r="A190" i="32"/>
  <c r="A191" i="32"/>
  <c r="A192" i="32"/>
  <c r="A193" i="32"/>
  <c r="A194" i="32"/>
  <c r="A195" i="32"/>
  <c r="A196" i="32"/>
  <c r="A197" i="32"/>
  <c r="A198" i="32"/>
  <c r="A199" i="32"/>
  <c r="A200" i="32"/>
  <c r="A201" i="32"/>
  <c r="A202" i="32"/>
  <c r="A203" i="32"/>
  <c r="A204" i="32"/>
  <c r="A205" i="32"/>
  <c r="A206" i="32"/>
  <c r="A207" i="32"/>
  <c r="A208" i="32"/>
  <c r="A209" i="32"/>
  <c r="A210" i="32"/>
  <c r="A211" i="32"/>
  <c r="A212" i="32"/>
  <c r="A213" i="32"/>
  <c r="A214" i="32"/>
  <c r="A215" i="32"/>
  <c r="A216" i="32"/>
  <c r="A217" i="32"/>
  <c r="A218" i="32"/>
  <c r="A219" i="32"/>
  <c r="A220" i="32"/>
  <c r="A221" i="32"/>
  <c r="A222" i="32"/>
  <c r="A223" i="32"/>
  <c r="A224" i="32"/>
  <c r="A225" i="32"/>
  <c r="A226" i="32"/>
  <c r="A227" i="32"/>
  <c r="A228" i="32"/>
  <c r="A229" i="32"/>
  <c r="A230" i="32"/>
  <c r="A231" i="32"/>
  <c r="A232" i="32"/>
  <c r="A233" i="32"/>
  <c r="A234" i="32"/>
  <c r="A235" i="32"/>
  <c r="A236" i="32"/>
  <c r="A237" i="32"/>
  <c r="A238" i="32"/>
  <c r="A239" i="32"/>
  <c r="A240" i="32"/>
  <c r="A241" i="32"/>
  <c r="A242" i="32"/>
  <c r="A243" i="32"/>
  <c r="A244" i="32"/>
  <c r="A245" i="32"/>
  <c r="A246" i="32"/>
  <c r="A247" i="32"/>
  <c r="A248" i="32"/>
  <c r="A249" i="32"/>
  <c r="A250" i="32"/>
  <c r="A251" i="32"/>
  <c r="A252" i="32"/>
  <c r="A253" i="32"/>
  <c r="A254" i="32"/>
  <c r="A255" i="32"/>
  <c r="A256" i="32"/>
  <c r="A257" i="32"/>
  <c r="W3" i="32"/>
  <c r="W4" i="32"/>
  <c r="W5" i="32"/>
  <c r="W6" i="32"/>
  <c r="W7" i="32"/>
  <c r="W8" i="32"/>
  <c r="W9" i="32"/>
  <c r="W10" i="32"/>
  <c r="W11" i="32"/>
  <c r="W12" i="32"/>
  <c r="W13" i="32"/>
  <c r="W14" i="32"/>
  <c r="W15" i="32"/>
  <c r="W16" i="32"/>
  <c r="W17" i="32"/>
  <c r="W18" i="32"/>
  <c r="W19" i="32"/>
  <c r="W20" i="32"/>
  <c r="W21" i="32"/>
  <c r="W22" i="32"/>
  <c r="W23" i="32"/>
  <c r="W24" i="32"/>
  <c r="W25" i="32"/>
  <c r="W26" i="32"/>
  <c r="W27" i="32"/>
  <c r="W28" i="32"/>
  <c r="W29" i="32"/>
  <c r="W30" i="32"/>
  <c r="W31" i="32"/>
  <c r="W32" i="32"/>
  <c r="W33" i="32"/>
  <c r="W34" i="32"/>
  <c r="W35" i="32"/>
  <c r="W36" i="32"/>
  <c r="W37" i="32"/>
  <c r="W38" i="32"/>
  <c r="W39" i="32"/>
  <c r="W40" i="32"/>
  <c r="W41" i="32"/>
  <c r="W42" i="32"/>
  <c r="W43" i="32"/>
  <c r="W44" i="32"/>
  <c r="W45" i="32"/>
  <c r="W46" i="32"/>
  <c r="W47" i="32"/>
  <c r="W48" i="32"/>
  <c r="W49" i="32"/>
  <c r="W50" i="32"/>
  <c r="W51" i="32"/>
  <c r="W52" i="32"/>
  <c r="W53" i="32"/>
  <c r="W54" i="32"/>
  <c r="W55" i="32"/>
  <c r="W56" i="32"/>
  <c r="W57" i="32"/>
  <c r="W58" i="32"/>
  <c r="W59" i="32"/>
  <c r="W60" i="32"/>
  <c r="W61" i="32"/>
  <c r="W62" i="32"/>
  <c r="W63" i="32"/>
  <c r="W64" i="32"/>
  <c r="W65" i="32"/>
  <c r="W66" i="32"/>
  <c r="W67" i="32"/>
  <c r="W68" i="32"/>
  <c r="W69" i="32"/>
  <c r="W70" i="32"/>
  <c r="W71" i="32"/>
  <c r="W72" i="32"/>
  <c r="W73" i="32"/>
  <c r="W74" i="32"/>
  <c r="W75" i="32"/>
  <c r="W76" i="32"/>
  <c r="W77" i="32"/>
  <c r="W78" i="32"/>
  <c r="W79" i="32"/>
  <c r="W80" i="32"/>
  <c r="W81" i="32"/>
  <c r="W82" i="32"/>
  <c r="W83" i="32"/>
  <c r="W84" i="32"/>
  <c r="W85" i="32"/>
  <c r="W86" i="32"/>
  <c r="W87" i="32"/>
  <c r="W88" i="32"/>
  <c r="W89" i="32"/>
  <c r="W90" i="32"/>
  <c r="W91" i="32"/>
  <c r="W92" i="32"/>
  <c r="W93" i="32"/>
  <c r="W94" i="32"/>
  <c r="W95" i="32"/>
  <c r="W96" i="32"/>
  <c r="W97" i="32"/>
  <c r="W98" i="32"/>
  <c r="W99" i="32"/>
  <c r="W100" i="32"/>
  <c r="W101" i="32"/>
  <c r="W102" i="32"/>
  <c r="W103" i="32"/>
  <c r="W104" i="32"/>
  <c r="W105" i="32"/>
  <c r="W106" i="32"/>
  <c r="W107" i="32"/>
  <c r="W108" i="32"/>
  <c r="W109" i="32"/>
  <c r="W110" i="32"/>
  <c r="W111" i="32"/>
  <c r="W112" i="32"/>
  <c r="W113" i="32"/>
  <c r="W114" i="32"/>
  <c r="W115" i="32"/>
  <c r="W116" i="32"/>
  <c r="W117" i="32"/>
  <c r="W118" i="32"/>
  <c r="W119" i="32"/>
  <c r="W120" i="32"/>
  <c r="W121" i="32"/>
  <c r="W122" i="32"/>
  <c r="W123" i="32"/>
  <c r="W124" i="32"/>
  <c r="W125" i="32"/>
  <c r="W126" i="32"/>
  <c r="W127" i="32"/>
  <c r="W128" i="32"/>
  <c r="W129" i="32"/>
  <c r="W130" i="32"/>
  <c r="W131" i="32"/>
  <c r="W132" i="32"/>
  <c r="W133" i="32"/>
  <c r="W134" i="32"/>
  <c r="W135" i="32"/>
  <c r="W136" i="32"/>
  <c r="W137" i="32"/>
  <c r="W138" i="32"/>
  <c r="W139" i="32"/>
  <c r="W140" i="32"/>
  <c r="W141" i="32"/>
  <c r="W142" i="32"/>
  <c r="W143" i="32"/>
  <c r="W144" i="32"/>
  <c r="W145" i="32"/>
  <c r="W146" i="32"/>
  <c r="W147" i="32"/>
  <c r="W148" i="32"/>
  <c r="W149" i="32"/>
  <c r="W150" i="32"/>
  <c r="W151" i="32"/>
  <c r="W152" i="32"/>
  <c r="W153" i="32"/>
  <c r="W154" i="32"/>
  <c r="W155" i="32"/>
  <c r="W156" i="32"/>
  <c r="W157" i="32"/>
  <c r="W158" i="32"/>
  <c r="W159" i="32"/>
  <c r="W160" i="32"/>
  <c r="W161" i="32"/>
  <c r="W162" i="32"/>
  <c r="W163" i="32"/>
  <c r="W164" i="32"/>
  <c r="W165" i="32"/>
  <c r="W166" i="32"/>
  <c r="W167" i="32"/>
  <c r="W168" i="32"/>
  <c r="W169" i="32"/>
  <c r="W170" i="32"/>
  <c r="W171" i="32"/>
  <c r="W172" i="32"/>
  <c r="W173" i="32"/>
  <c r="W174" i="32"/>
  <c r="W175" i="32"/>
  <c r="W176" i="32"/>
  <c r="W177" i="32"/>
  <c r="W178" i="32"/>
  <c r="W179" i="32"/>
  <c r="W180" i="32"/>
  <c r="W181" i="32"/>
  <c r="W182" i="32"/>
  <c r="W183" i="32"/>
  <c r="W184" i="32"/>
  <c r="W185" i="32"/>
  <c r="W186" i="32"/>
  <c r="W187" i="32"/>
  <c r="W188" i="32"/>
  <c r="W189" i="32"/>
  <c r="W190" i="32"/>
  <c r="W191" i="32"/>
  <c r="W192" i="32"/>
  <c r="W193" i="32"/>
  <c r="W194" i="32"/>
  <c r="W195" i="32"/>
  <c r="W196" i="32"/>
  <c r="W197" i="32"/>
  <c r="W198" i="32"/>
  <c r="W199" i="32"/>
  <c r="W200" i="32"/>
  <c r="W201" i="32"/>
  <c r="W202" i="32"/>
  <c r="W203" i="32"/>
  <c r="W204" i="32"/>
  <c r="W205" i="32"/>
  <c r="W206" i="32"/>
  <c r="W207" i="32"/>
  <c r="W208" i="32"/>
  <c r="W209" i="32"/>
  <c r="W210" i="32"/>
  <c r="W211" i="32"/>
  <c r="W212" i="32"/>
  <c r="W213" i="32"/>
  <c r="W214" i="32"/>
  <c r="W215" i="32"/>
  <c r="W216" i="32"/>
  <c r="W217" i="32"/>
  <c r="W218" i="32"/>
  <c r="W219" i="32"/>
  <c r="W220" i="32"/>
  <c r="W221" i="32"/>
  <c r="W222" i="32"/>
  <c r="W223" i="32"/>
  <c r="W224" i="32"/>
  <c r="W225" i="32"/>
  <c r="W226" i="32"/>
  <c r="W227" i="32"/>
  <c r="W228" i="32"/>
  <c r="W229" i="32"/>
  <c r="W230" i="32"/>
  <c r="W231" i="32"/>
  <c r="W232" i="32"/>
  <c r="W233" i="32"/>
  <c r="W234" i="32"/>
  <c r="W235" i="32"/>
  <c r="W236" i="32"/>
  <c r="W237" i="32"/>
  <c r="W238" i="32"/>
  <c r="W239" i="32"/>
  <c r="W240" i="32"/>
  <c r="W241" i="32"/>
  <c r="W242" i="32"/>
  <c r="W243" i="32"/>
  <c r="W244" i="32"/>
  <c r="W245" i="32"/>
  <c r="W246" i="32"/>
  <c r="W247" i="32"/>
  <c r="W248" i="32"/>
  <c r="W249" i="32"/>
  <c r="W250" i="32"/>
  <c r="W251" i="32"/>
  <c r="W252" i="32"/>
  <c r="W253" i="32"/>
  <c r="W254" i="32"/>
  <c r="W255" i="32"/>
  <c r="W256" i="32"/>
  <c r="W257" i="32"/>
  <c r="X3" i="32"/>
  <c r="X4" i="32"/>
  <c r="X5" i="32"/>
  <c r="X6" i="32"/>
  <c r="X7" i="32"/>
  <c r="X8" i="32"/>
  <c r="X9" i="32"/>
  <c r="X10" i="32"/>
  <c r="X11" i="32"/>
  <c r="X12" i="32"/>
  <c r="X13" i="32"/>
  <c r="X14" i="32"/>
  <c r="X15" i="32"/>
  <c r="X16" i="32"/>
  <c r="X17" i="32"/>
  <c r="X18" i="32"/>
  <c r="X19" i="32"/>
  <c r="X20" i="32"/>
  <c r="X21" i="32"/>
  <c r="X22" i="32"/>
  <c r="X23" i="32"/>
  <c r="X24" i="32"/>
  <c r="X25" i="32"/>
  <c r="X26" i="32"/>
  <c r="X27" i="32"/>
  <c r="X28" i="32"/>
  <c r="X29" i="32"/>
  <c r="X30" i="32"/>
  <c r="X31" i="32"/>
  <c r="X32" i="32"/>
  <c r="X33" i="32"/>
  <c r="X34" i="32"/>
  <c r="X35" i="32"/>
  <c r="X36" i="32"/>
  <c r="X37" i="32"/>
  <c r="X38" i="32"/>
  <c r="X39" i="32"/>
  <c r="X40" i="32"/>
  <c r="X41" i="32"/>
  <c r="X42" i="32"/>
  <c r="X43" i="32"/>
  <c r="X44" i="32"/>
  <c r="X45" i="32"/>
  <c r="X46" i="32"/>
  <c r="X47" i="32"/>
  <c r="X48" i="32"/>
  <c r="X49" i="32"/>
  <c r="X50" i="32"/>
  <c r="X51" i="32"/>
  <c r="X52" i="32"/>
  <c r="X53" i="32"/>
  <c r="X54" i="32"/>
  <c r="X55" i="32"/>
  <c r="X56" i="32"/>
  <c r="X57" i="32"/>
  <c r="X58" i="32"/>
  <c r="X59" i="32"/>
  <c r="X60" i="32"/>
  <c r="X61" i="32"/>
  <c r="X62" i="32"/>
  <c r="X63" i="32"/>
  <c r="X64" i="32"/>
  <c r="X65" i="32"/>
  <c r="X66" i="32"/>
  <c r="X67" i="32"/>
  <c r="X68" i="32"/>
  <c r="X69" i="32"/>
  <c r="X70" i="32"/>
  <c r="X71" i="32"/>
  <c r="X72" i="32"/>
  <c r="X73" i="32"/>
  <c r="X74" i="32"/>
  <c r="X75" i="32"/>
  <c r="X76" i="32"/>
  <c r="X77" i="32"/>
  <c r="X78" i="32"/>
  <c r="X79" i="32"/>
  <c r="X80" i="32"/>
  <c r="X81" i="32"/>
  <c r="X82" i="32"/>
  <c r="X83" i="32"/>
  <c r="X84" i="32"/>
  <c r="X85" i="32"/>
  <c r="X86" i="32"/>
  <c r="X87" i="32"/>
  <c r="X88" i="32"/>
  <c r="X89" i="32"/>
  <c r="X90" i="32"/>
  <c r="X91" i="32"/>
  <c r="X92" i="32"/>
  <c r="X93" i="32"/>
  <c r="X94" i="32"/>
  <c r="X95" i="32"/>
  <c r="X96" i="32"/>
  <c r="X97" i="32"/>
  <c r="X98" i="32"/>
  <c r="X99" i="32"/>
  <c r="X100" i="32"/>
  <c r="X101" i="32"/>
  <c r="X102" i="32"/>
  <c r="X103" i="32"/>
  <c r="X104" i="32"/>
  <c r="X105" i="32"/>
  <c r="X106" i="32"/>
  <c r="X107" i="32"/>
  <c r="X108" i="32"/>
  <c r="X109" i="32"/>
  <c r="X110" i="32"/>
  <c r="X111" i="32"/>
  <c r="X112" i="32"/>
  <c r="X113" i="32"/>
  <c r="X114" i="32"/>
  <c r="X115" i="32"/>
  <c r="X116" i="32"/>
  <c r="X117" i="32"/>
  <c r="X118" i="32"/>
  <c r="X119" i="32"/>
  <c r="X120" i="32"/>
  <c r="X121" i="32"/>
  <c r="X122" i="32"/>
  <c r="X123" i="32"/>
  <c r="X124" i="32"/>
  <c r="X125" i="32"/>
  <c r="X126" i="32"/>
  <c r="X127" i="32"/>
  <c r="X128" i="32"/>
  <c r="X129" i="32"/>
  <c r="X130" i="32"/>
  <c r="X131" i="32"/>
  <c r="X132" i="32"/>
  <c r="X133" i="32"/>
  <c r="X134" i="32"/>
  <c r="X135" i="32"/>
  <c r="X136" i="32"/>
  <c r="X137" i="32"/>
  <c r="X138" i="32"/>
  <c r="X139" i="32"/>
  <c r="X140" i="32"/>
  <c r="X141" i="32"/>
  <c r="X142" i="32"/>
  <c r="X143" i="32"/>
  <c r="X144" i="32"/>
  <c r="X145" i="32"/>
  <c r="X146" i="32"/>
  <c r="X147" i="32"/>
  <c r="X148" i="32"/>
  <c r="X149" i="32"/>
  <c r="X150" i="32"/>
  <c r="X151" i="32"/>
  <c r="X152" i="32"/>
  <c r="X153" i="32"/>
  <c r="X154" i="32"/>
  <c r="X155" i="32"/>
  <c r="X156" i="32"/>
  <c r="X157" i="32"/>
  <c r="X158" i="32"/>
  <c r="X159" i="32"/>
  <c r="X160" i="32"/>
  <c r="X161" i="32"/>
  <c r="X162" i="32"/>
  <c r="X163" i="32"/>
  <c r="X164" i="32"/>
  <c r="X165" i="32"/>
  <c r="X166" i="32"/>
  <c r="X167" i="32"/>
  <c r="X168" i="32"/>
  <c r="X169" i="32"/>
  <c r="X170" i="32"/>
  <c r="X171" i="32"/>
  <c r="X172" i="32"/>
  <c r="X173" i="32"/>
  <c r="X174" i="32"/>
  <c r="X175" i="32"/>
  <c r="X176" i="32"/>
  <c r="X177" i="32"/>
  <c r="X178" i="32"/>
  <c r="X179" i="32"/>
  <c r="X180" i="32"/>
  <c r="X181" i="32"/>
  <c r="X182" i="32"/>
  <c r="X183" i="32"/>
  <c r="X184" i="32"/>
  <c r="X185" i="32"/>
  <c r="X186" i="32"/>
  <c r="X187" i="32"/>
  <c r="X188" i="32"/>
  <c r="X189" i="32"/>
  <c r="X190" i="32"/>
  <c r="X191" i="32"/>
  <c r="X192" i="32"/>
  <c r="X193" i="32"/>
  <c r="X194" i="32"/>
  <c r="X195" i="32"/>
  <c r="X196" i="32"/>
  <c r="X197" i="32"/>
  <c r="X198" i="32"/>
  <c r="X199" i="32"/>
  <c r="X200" i="32"/>
  <c r="X201" i="32"/>
  <c r="X202" i="32"/>
  <c r="X203" i="32"/>
  <c r="X204" i="32"/>
  <c r="X205" i="32"/>
  <c r="X206" i="32"/>
  <c r="X207" i="32"/>
  <c r="X208" i="32"/>
  <c r="X209" i="32"/>
  <c r="X210" i="32"/>
  <c r="X211" i="32"/>
  <c r="X212" i="32"/>
  <c r="X213" i="32"/>
  <c r="X214" i="32"/>
  <c r="X215" i="32"/>
  <c r="X216" i="32"/>
  <c r="X217" i="32"/>
  <c r="X218" i="32"/>
  <c r="X219" i="32"/>
  <c r="X220" i="32"/>
  <c r="X221" i="32"/>
  <c r="X222" i="32"/>
  <c r="X223" i="32"/>
  <c r="X224" i="32"/>
  <c r="X225" i="32"/>
  <c r="X226" i="32"/>
  <c r="X227" i="32"/>
  <c r="X228" i="32"/>
  <c r="X229" i="32"/>
  <c r="X230" i="32"/>
  <c r="X231" i="32"/>
  <c r="X232" i="32"/>
  <c r="X233" i="32"/>
  <c r="X234" i="32"/>
  <c r="X235" i="32"/>
  <c r="X236" i="32"/>
  <c r="X237" i="32"/>
  <c r="X238" i="32"/>
  <c r="X239" i="32"/>
  <c r="X240" i="32"/>
  <c r="X241" i="32"/>
  <c r="X242" i="32"/>
  <c r="X243" i="32"/>
  <c r="X244" i="32"/>
  <c r="X245" i="32"/>
  <c r="X246" i="32"/>
  <c r="X247" i="32"/>
  <c r="X248" i="32"/>
  <c r="X249" i="32"/>
  <c r="X250" i="32"/>
  <c r="X251" i="32"/>
  <c r="X252" i="32"/>
  <c r="X253" i="32"/>
  <c r="X254" i="32"/>
  <c r="X255" i="32"/>
  <c r="X256" i="32"/>
  <c r="X257" i="32"/>
  <c r="Y3" i="32"/>
  <c r="Y4" i="32"/>
  <c r="Y5" i="32"/>
  <c r="Y6" i="32"/>
  <c r="Y7" i="32"/>
  <c r="Y8" i="32"/>
  <c r="AA8" i="32" s="1"/>
  <c r="Y9" i="32"/>
  <c r="Y10" i="32"/>
  <c r="Y11" i="32"/>
  <c r="Y12" i="32"/>
  <c r="Y13" i="32"/>
  <c r="Y14" i="32"/>
  <c r="Y15" i="32"/>
  <c r="Y16" i="32"/>
  <c r="AA16" i="32" s="1"/>
  <c r="Y17" i="32"/>
  <c r="Y18" i="32"/>
  <c r="Y19" i="32"/>
  <c r="Y20" i="32"/>
  <c r="Y21" i="32"/>
  <c r="Y22" i="32"/>
  <c r="Y23" i="32"/>
  <c r="Y24" i="32"/>
  <c r="AA24" i="32" s="1"/>
  <c r="Y25" i="32"/>
  <c r="Y26" i="32"/>
  <c r="Y27" i="32"/>
  <c r="Y28" i="32"/>
  <c r="Y29" i="32"/>
  <c r="Y30" i="32"/>
  <c r="Y31" i="32"/>
  <c r="Y32" i="32"/>
  <c r="AA32" i="32" s="1"/>
  <c r="Y33" i="32"/>
  <c r="Y34" i="32"/>
  <c r="Y35" i="32"/>
  <c r="Y36" i="32"/>
  <c r="Y37" i="32"/>
  <c r="Y38" i="32"/>
  <c r="Y39" i="32"/>
  <c r="Y40" i="32"/>
  <c r="AA40" i="32" s="1"/>
  <c r="Y41" i="32"/>
  <c r="Y42" i="32"/>
  <c r="Y43" i="32"/>
  <c r="Y44" i="32"/>
  <c r="Y45" i="32"/>
  <c r="Y46" i="32"/>
  <c r="Y47" i="32"/>
  <c r="Y48" i="32"/>
  <c r="AA48" i="32" s="1"/>
  <c r="Y49" i="32"/>
  <c r="Y50" i="32"/>
  <c r="Y51" i="32"/>
  <c r="Y52" i="32"/>
  <c r="Y53" i="32"/>
  <c r="Y54" i="32"/>
  <c r="Y55" i="32"/>
  <c r="Y56" i="32"/>
  <c r="AA56" i="32" s="1"/>
  <c r="Y57" i="32"/>
  <c r="Y58" i="32"/>
  <c r="Y59" i="32"/>
  <c r="Y60" i="32"/>
  <c r="Y61" i="32"/>
  <c r="Y62" i="32"/>
  <c r="Y63" i="32"/>
  <c r="Y64" i="32"/>
  <c r="AA64" i="32" s="1"/>
  <c r="Y65" i="32"/>
  <c r="Y66" i="32"/>
  <c r="Y67" i="32"/>
  <c r="Y68" i="32"/>
  <c r="Y69" i="32"/>
  <c r="Y70" i="32"/>
  <c r="Y71" i="32"/>
  <c r="Y72" i="32"/>
  <c r="AA72" i="32" s="1"/>
  <c r="Y73" i="32"/>
  <c r="Y74" i="32"/>
  <c r="Y75" i="32"/>
  <c r="Y76" i="32"/>
  <c r="Y77" i="32"/>
  <c r="Y78" i="32"/>
  <c r="Y79" i="32"/>
  <c r="Y80" i="32"/>
  <c r="AA80" i="32" s="1"/>
  <c r="Y81" i="32"/>
  <c r="Y82" i="32"/>
  <c r="Y83" i="32"/>
  <c r="Y84" i="32"/>
  <c r="Y85" i="32"/>
  <c r="Y86" i="32"/>
  <c r="Y87" i="32"/>
  <c r="Y88" i="32"/>
  <c r="AA88" i="32" s="1"/>
  <c r="Y89" i="32"/>
  <c r="Y90" i="32"/>
  <c r="Y91" i="32"/>
  <c r="Y92" i="32"/>
  <c r="Y93" i="32"/>
  <c r="Y94" i="32"/>
  <c r="Y95" i="32"/>
  <c r="Y96" i="32"/>
  <c r="AA96" i="32" s="1"/>
  <c r="Y97" i="32"/>
  <c r="Y98" i="32"/>
  <c r="Y99" i="32"/>
  <c r="Y100" i="32"/>
  <c r="Y101" i="32"/>
  <c r="Y102" i="32"/>
  <c r="Y103" i="32"/>
  <c r="Y104" i="32"/>
  <c r="AA104" i="32" s="1"/>
  <c r="Y105" i="32"/>
  <c r="Y106" i="32"/>
  <c r="Y107" i="32"/>
  <c r="Y108" i="32"/>
  <c r="Y109" i="32"/>
  <c r="Y110" i="32"/>
  <c r="Y111" i="32"/>
  <c r="Y112" i="32"/>
  <c r="AA112" i="32" s="1"/>
  <c r="Y113" i="32"/>
  <c r="Y114" i="32"/>
  <c r="Y115" i="32"/>
  <c r="Y116" i="32"/>
  <c r="Y117" i="32"/>
  <c r="Y118" i="32"/>
  <c r="Y119" i="32"/>
  <c r="Y120" i="32"/>
  <c r="AA120" i="32" s="1"/>
  <c r="Y121" i="32"/>
  <c r="Y122" i="32"/>
  <c r="Y123" i="32"/>
  <c r="Y124" i="32"/>
  <c r="Y125" i="32"/>
  <c r="Y126" i="32"/>
  <c r="Y127" i="32"/>
  <c r="Y128" i="32"/>
  <c r="AA128" i="32" s="1"/>
  <c r="Y129" i="32"/>
  <c r="Y130" i="32"/>
  <c r="Y131" i="32"/>
  <c r="Y132" i="32"/>
  <c r="Y133" i="32"/>
  <c r="Y134" i="32"/>
  <c r="Y135" i="32"/>
  <c r="Y136" i="32"/>
  <c r="AA136" i="32" s="1"/>
  <c r="Y137" i="32"/>
  <c r="Y138" i="32"/>
  <c r="Y139" i="32"/>
  <c r="Y140" i="32"/>
  <c r="Y141" i="32"/>
  <c r="Y142" i="32"/>
  <c r="Y143" i="32"/>
  <c r="Y144" i="32"/>
  <c r="AA144" i="32" s="1"/>
  <c r="Y145" i="32"/>
  <c r="Y146" i="32"/>
  <c r="Y147" i="32"/>
  <c r="Y148" i="32"/>
  <c r="Y149" i="32"/>
  <c r="Y150" i="32"/>
  <c r="Y151" i="32"/>
  <c r="Y152" i="32"/>
  <c r="AA152" i="32" s="1"/>
  <c r="Y153" i="32"/>
  <c r="Y154" i="32"/>
  <c r="Y155" i="32"/>
  <c r="Y156" i="32"/>
  <c r="Y157" i="32"/>
  <c r="Y158" i="32"/>
  <c r="Y159" i="32"/>
  <c r="Y160" i="32"/>
  <c r="AA160" i="32" s="1"/>
  <c r="Y161" i="32"/>
  <c r="Y162" i="32"/>
  <c r="Y163" i="32"/>
  <c r="Y164" i="32"/>
  <c r="Y165" i="32"/>
  <c r="Y166" i="32"/>
  <c r="Y167" i="32"/>
  <c r="Y168" i="32"/>
  <c r="AA168" i="32" s="1"/>
  <c r="Y169" i="32"/>
  <c r="Y170" i="32"/>
  <c r="Y171" i="32"/>
  <c r="Y172" i="32"/>
  <c r="Y173" i="32"/>
  <c r="Y174" i="32"/>
  <c r="Y175" i="32"/>
  <c r="Y176" i="32"/>
  <c r="AA176" i="32" s="1"/>
  <c r="Y177" i="32"/>
  <c r="Y178" i="32"/>
  <c r="Y179" i="32"/>
  <c r="Y180" i="32"/>
  <c r="Y181" i="32"/>
  <c r="Y182" i="32"/>
  <c r="Y183" i="32"/>
  <c r="Y184" i="32"/>
  <c r="AA184" i="32" s="1"/>
  <c r="Y185" i="32"/>
  <c r="Y186" i="32"/>
  <c r="Y187" i="32"/>
  <c r="Y188" i="32"/>
  <c r="Y189" i="32"/>
  <c r="Y190" i="32"/>
  <c r="Y191" i="32"/>
  <c r="Y192" i="32"/>
  <c r="AA192" i="32" s="1"/>
  <c r="Y193" i="32"/>
  <c r="Y194" i="32"/>
  <c r="Y195" i="32"/>
  <c r="Y196" i="32"/>
  <c r="Y197" i="32"/>
  <c r="Y198" i="32"/>
  <c r="Y199" i="32"/>
  <c r="Y200" i="32"/>
  <c r="AA200" i="32" s="1"/>
  <c r="Y201" i="32"/>
  <c r="Y202" i="32"/>
  <c r="Y203" i="32"/>
  <c r="Y204" i="32"/>
  <c r="Y205" i="32"/>
  <c r="Y206" i="32"/>
  <c r="Y207" i="32"/>
  <c r="Y208" i="32"/>
  <c r="AA208" i="32" s="1"/>
  <c r="Y209" i="32"/>
  <c r="Y210" i="32"/>
  <c r="Y211" i="32"/>
  <c r="Y212" i="32"/>
  <c r="Y213" i="32"/>
  <c r="Y214" i="32"/>
  <c r="Y215" i="32"/>
  <c r="Y216" i="32"/>
  <c r="AA216" i="32" s="1"/>
  <c r="Y217" i="32"/>
  <c r="Y218" i="32"/>
  <c r="Y219" i="32"/>
  <c r="Y220" i="32"/>
  <c r="Y221" i="32"/>
  <c r="Y222" i="32"/>
  <c r="Y223" i="32"/>
  <c r="Y224" i="32"/>
  <c r="AA224" i="32" s="1"/>
  <c r="Y225" i="32"/>
  <c r="Y226" i="32"/>
  <c r="Y227" i="32"/>
  <c r="Y228" i="32"/>
  <c r="Y229" i="32"/>
  <c r="Y230" i="32"/>
  <c r="Y231" i="32"/>
  <c r="Y232" i="32"/>
  <c r="AA232" i="32" s="1"/>
  <c r="Y233" i="32"/>
  <c r="Y234" i="32"/>
  <c r="Y235" i="32"/>
  <c r="Y236" i="32"/>
  <c r="Y237" i="32"/>
  <c r="Y238" i="32"/>
  <c r="Y239" i="32"/>
  <c r="Y240" i="32"/>
  <c r="AA240" i="32" s="1"/>
  <c r="Y241" i="32"/>
  <c r="Y242" i="32"/>
  <c r="Y243" i="32"/>
  <c r="Y244" i="32"/>
  <c r="Y245" i="32"/>
  <c r="Y246" i="32"/>
  <c r="Y247" i="32"/>
  <c r="Y248" i="32"/>
  <c r="AA248" i="32" s="1"/>
  <c r="Y249" i="32"/>
  <c r="Y250" i="32"/>
  <c r="Y251" i="32"/>
  <c r="Y252" i="32"/>
  <c r="Y253" i="32"/>
  <c r="Y254" i="32"/>
  <c r="Y255" i="32"/>
  <c r="Y256" i="32"/>
  <c r="AA256" i="32" s="1"/>
  <c r="Y257" i="32"/>
  <c r="Z3" i="32"/>
  <c r="Z4" i="32"/>
  <c r="Z5" i="32"/>
  <c r="Z6" i="32"/>
  <c r="Z7" i="32"/>
  <c r="Z8" i="32"/>
  <c r="Z9" i="32"/>
  <c r="Z10" i="32"/>
  <c r="Z11" i="32"/>
  <c r="Z12" i="32"/>
  <c r="Z13" i="32"/>
  <c r="Z14" i="32"/>
  <c r="Z15" i="32"/>
  <c r="Z16" i="32"/>
  <c r="Z17" i="32"/>
  <c r="Z18" i="32"/>
  <c r="Z19" i="32"/>
  <c r="Z20" i="32"/>
  <c r="Z21" i="32"/>
  <c r="Z22" i="32"/>
  <c r="Z23" i="32"/>
  <c r="Z24" i="32"/>
  <c r="Z25" i="32"/>
  <c r="Z26" i="32"/>
  <c r="Z27" i="32"/>
  <c r="Z28" i="32"/>
  <c r="Z29" i="32"/>
  <c r="Z30" i="32"/>
  <c r="Z31" i="32"/>
  <c r="Z32" i="32"/>
  <c r="Z33" i="32"/>
  <c r="Z34" i="32"/>
  <c r="Z35" i="32"/>
  <c r="Z36" i="32"/>
  <c r="Z37" i="32"/>
  <c r="Z38" i="32"/>
  <c r="Z39" i="32"/>
  <c r="Z40" i="32"/>
  <c r="Z41" i="32"/>
  <c r="Z42" i="32"/>
  <c r="Z43" i="32"/>
  <c r="Z44" i="32"/>
  <c r="Z45" i="32"/>
  <c r="Z46" i="32"/>
  <c r="Z47" i="32"/>
  <c r="Z48" i="32"/>
  <c r="Z49" i="32"/>
  <c r="Z50" i="32"/>
  <c r="Z51" i="32"/>
  <c r="Z52" i="32"/>
  <c r="Z53" i="32"/>
  <c r="Z54" i="32"/>
  <c r="Z55" i="32"/>
  <c r="Z56" i="32"/>
  <c r="Z57" i="32"/>
  <c r="Z58" i="32"/>
  <c r="Z59" i="32"/>
  <c r="Z60" i="32"/>
  <c r="Z61" i="32"/>
  <c r="Z62" i="32"/>
  <c r="Z63" i="32"/>
  <c r="Z64" i="32"/>
  <c r="Z65" i="32"/>
  <c r="Z66" i="32"/>
  <c r="Z67" i="32"/>
  <c r="Z68" i="32"/>
  <c r="Z69" i="32"/>
  <c r="Z70" i="32"/>
  <c r="Z71" i="32"/>
  <c r="Z72" i="32"/>
  <c r="Z73" i="32"/>
  <c r="Z74" i="32"/>
  <c r="Z75" i="32"/>
  <c r="Z76" i="32"/>
  <c r="Z77" i="32"/>
  <c r="Z78" i="32"/>
  <c r="Z79" i="32"/>
  <c r="Z80" i="32"/>
  <c r="Z81" i="32"/>
  <c r="Z82" i="32"/>
  <c r="Z83" i="32"/>
  <c r="Z84" i="32"/>
  <c r="Z85" i="32"/>
  <c r="Z86" i="32"/>
  <c r="Z87" i="32"/>
  <c r="Z88" i="32"/>
  <c r="Z89" i="32"/>
  <c r="Z90" i="32"/>
  <c r="Z91" i="32"/>
  <c r="Z92" i="32"/>
  <c r="Z93" i="32"/>
  <c r="Z94" i="32"/>
  <c r="Z95" i="32"/>
  <c r="Z96" i="32"/>
  <c r="Z97" i="32"/>
  <c r="Z98" i="32"/>
  <c r="Z99" i="32"/>
  <c r="Z100" i="32"/>
  <c r="Z101" i="32"/>
  <c r="Z102" i="32"/>
  <c r="Z103" i="32"/>
  <c r="Z104" i="32"/>
  <c r="Z105" i="32"/>
  <c r="Z106" i="32"/>
  <c r="Z107" i="32"/>
  <c r="Z108" i="32"/>
  <c r="Z109" i="32"/>
  <c r="Z110" i="32"/>
  <c r="Z111" i="32"/>
  <c r="Z112" i="32"/>
  <c r="Z113" i="32"/>
  <c r="Z114" i="32"/>
  <c r="Z115" i="32"/>
  <c r="Z116" i="32"/>
  <c r="Z117" i="32"/>
  <c r="Z118" i="32"/>
  <c r="Z119" i="32"/>
  <c r="Z120" i="32"/>
  <c r="Z121" i="32"/>
  <c r="Z122" i="32"/>
  <c r="Z123" i="32"/>
  <c r="Z124" i="32"/>
  <c r="Z125" i="32"/>
  <c r="Z126" i="32"/>
  <c r="Z127" i="32"/>
  <c r="Z128" i="32"/>
  <c r="Z129" i="32"/>
  <c r="Z130" i="32"/>
  <c r="Z131" i="32"/>
  <c r="Z132" i="32"/>
  <c r="Z133" i="32"/>
  <c r="Z134" i="32"/>
  <c r="Z135" i="32"/>
  <c r="Z136" i="32"/>
  <c r="Z137" i="32"/>
  <c r="Z138" i="32"/>
  <c r="Z139" i="32"/>
  <c r="Z140" i="32"/>
  <c r="Z141" i="32"/>
  <c r="Z142" i="32"/>
  <c r="Z143" i="32"/>
  <c r="Z144" i="32"/>
  <c r="Z145" i="32"/>
  <c r="Z146" i="32"/>
  <c r="Z147" i="32"/>
  <c r="Z148" i="32"/>
  <c r="Z149" i="32"/>
  <c r="Z150" i="32"/>
  <c r="Z151" i="32"/>
  <c r="Z152" i="32"/>
  <c r="Z153" i="32"/>
  <c r="Z154" i="32"/>
  <c r="Z155" i="32"/>
  <c r="Z156" i="32"/>
  <c r="Z157" i="32"/>
  <c r="Z158" i="32"/>
  <c r="Z159" i="32"/>
  <c r="Z160" i="32"/>
  <c r="Z161" i="32"/>
  <c r="Z162" i="32"/>
  <c r="Z163" i="32"/>
  <c r="Z164" i="32"/>
  <c r="Z165" i="32"/>
  <c r="Z166" i="32"/>
  <c r="Z167" i="32"/>
  <c r="Z168" i="32"/>
  <c r="Z169" i="32"/>
  <c r="Z170" i="32"/>
  <c r="Z171" i="32"/>
  <c r="Z172" i="32"/>
  <c r="Z173" i="32"/>
  <c r="Z174" i="32"/>
  <c r="Z175" i="32"/>
  <c r="Z176" i="32"/>
  <c r="Z177" i="32"/>
  <c r="Z178" i="32"/>
  <c r="Z179" i="32"/>
  <c r="Z180" i="32"/>
  <c r="Z181" i="32"/>
  <c r="Z182" i="32"/>
  <c r="Z183" i="32"/>
  <c r="Z184" i="32"/>
  <c r="Z185" i="32"/>
  <c r="Z186" i="32"/>
  <c r="Z187" i="32"/>
  <c r="Z188" i="32"/>
  <c r="Z189" i="32"/>
  <c r="Z190" i="32"/>
  <c r="Z191" i="32"/>
  <c r="Z192" i="32"/>
  <c r="Z193" i="32"/>
  <c r="Z194" i="32"/>
  <c r="Z195" i="32"/>
  <c r="Z196" i="32"/>
  <c r="Z197" i="32"/>
  <c r="Z198" i="32"/>
  <c r="Z199" i="32"/>
  <c r="Z200" i="32"/>
  <c r="Z201" i="32"/>
  <c r="Z202" i="32"/>
  <c r="Z203" i="32"/>
  <c r="Z204" i="32"/>
  <c r="Z205" i="32"/>
  <c r="Z206" i="32"/>
  <c r="Z207" i="32"/>
  <c r="Z208" i="32"/>
  <c r="Z209" i="32"/>
  <c r="Z210" i="32"/>
  <c r="Z211" i="32"/>
  <c r="Z212" i="32"/>
  <c r="Z213" i="32"/>
  <c r="Z214" i="32"/>
  <c r="Z215" i="32"/>
  <c r="Z216" i="32"/>
  <c r="Z217" i="32"/>
  <c r="Z218" i="32"/>
  <c r="Z219" i="32"/>
  <c r="Z220" i="32"/>
  <c r="Z221" i="32"/>
  <c r="Z222" i="32"/>
  <c r="Z223" i="32"/>
  <c r="Z224" i="32"/>
  <c r="Z225" i="32"/>
  <c r="Z226" i="32"/>
  <c r="Z227" i="32"/>
  <c r="Z228" i="32"/>
  <c r="Z229" i="32"/>
  <c r="Z230" i="32"/>
  <c r="Z231" i="32"/>
  <c r="Z232" i="32"/>
  <c r="Z233" i="32"/>
  <c r="Z234" i="32"/>
  <c r="Z235" i="32"/>
  <c r="Z236" i="32"/>
  <c r="Z237" i="32"/>
  <c r="Z238" i="32"/>
  <c r="Z239" i="32"/>
  <c r="Z240" i="32"/>
  <c r="Z241" i="32"/>
  <c r="Z242" i="32"/>
  <c r="Z243" i="32"/>
  <c r="Z244" i="32"/>
  <c r="Z245" i="32"/>
  <c r="Z246" i="32"/>
  <c r="Z247" i="32"/>
  <c r="Z248" i="32"/>
  <c r="Z249" i="32"/>
  <c r="Z250" i="32"/>
  <c r="Z251" i="32"/>
  <c r="Z252" i="32"/>
  <c r="Z253" i="32"/>
  <c r="Z254" i="32"/>
  <c r="Z255" i="32"/>
  <c r="Z256" i="32"/>
  <c r="Z257" i="32"/>
  <c r="AA3" i="32"/>
  <c r="AA4" i="32"/>
  <c r="AA5" i="32"/>
  <c r="AA6" i="32"/>
  <c r="AA7" i="32"/>
  <c r="AA9" i="32"/>
  <c r="AA10" i="32"/>
  <c r="AA11" i="32"/>
  <c r="AA12" i="32"/>
  <c r="AA13" i="32"/>
  <c r="AA14" i="32"/>
  <c r="AA15" i="32"/>
  <c r="AA17" i="32"/>
  <c r="AA18" i="32"/>
  <c r="AA19" i="32"/>
  <c r="AA20" i="32"/>
  <c r="AA21" i="32"/>
  <c r="AA22" i="32"/>
  <c r="AA23" i="32"/>
  <c r="AA25" i="32"/>
  <c r="AA26" i="32"/>
  <c r="AA27" i="32"/>
  <c r="AA28" i="32"/>
  <c r="AA29" i="32"/>
  <c r="AA30" i="32"/>
  <c r="AA31" i="32"/>
  <c r="AA33" i="32"/>
  <c r="AA34" i="32"/>
  <c r="AA35" i="32"/>
  <c r="AA36" i="32"/>
  <c r="AA37" i="32"/>
  <c r="AA38" i="32"/>
  <c r="AA39" i="32"/>
  <c r="AA41" i="32"/>
  <c r="AA42" i="32"/>
  <c r="AA43" i="32"/>
  <c r="AA44" i="32"/>
  <c r="AA45" i="32"/>
  <c r="AA46" i="32"/>
  <c r="AA47" i="32"/>
  <c r="AA49" i="32"/>
  <c r="AA50" i="32"/>
  <c r="AA51" i="32"/>
  <c r="AA52" i="32"/>
  <c r="AA53" i="32"/>
  <c r="AA54" i="32"/>
  <c r="AA55" i="32"/>
  <c r="AA57" i="32"/>
  <c r="AA58" i="32"/>
  <c r="AA59" i="32"/>
  <c r="AA60" i="32"/>
  <c r="AA61" i="32"/>
  <c r="AA62" i="32"/>
  <c r="AA63" i="32"/>
  <c r="AA65" i="32"/>
  <c r="AA66" i="32"/>
  <c r="AA67" i="32"/>
  <c r="AA68" i="32"/>
  <c r="AA69" i="32"/>
  <c r="AA70" i="32"/>
  <c r="AA71" i="32"/>
  <c r="AA73" i="32"/>
  <c r="AA74" i="32"/>
  <c r="AA75" i="32"/>
  <c r="AA76" i="32"/>
  <c r="AA77" i="32"/>
  <c r="AA78" i="32"/>
  <c r="AA79" i="32"/>
  <c r="AA81" i="32"/>
  <c r="AA82" i="32"/>
  <c r="AA83" i="32"/>
  <c r="AA84" i="32"/>
  <c r="AA85" i="32"/>
  <c r="AA86" i="32"/>
  <c r="AA87" i="32"/>
  <c r="AA89" i="32"/>
  <c r="AA90" i="32"/>
  <c r="AA91" i="32"/>
  <c r="AA92" i="32"/>
  <c r="AA93" i="32"/>
  <c r="AA94" i="32"/>
  <c r="AA95" i="32"/>
  <c r="AA97" i="32"/>
  <c r="AA98" i="32"/>
  <c r="AA99" i="32"/>
  <c r="AA100" i="32"/>
  <c r="AA101" i="32"/>
  <c r="AA102" i="32"/>
  <c r="AA103" i="32"/>
  <c r="AA105" i="32"/>
  <c r="AA106" i="32"/>
  <c r="AA107" i="32"/>
  <c r="AA108" i="32"/>
  <c r="AA109" i="32"/>
  <c r="AA110" i="32"/>
  <c r="AA111" i="32"/>
  <c r="AA113" i="32"/>
  <c r="AA114" i="32"/>
  <c r="AA115" i="32"/>
  <c r="AA116" i="32"/>
  <c r="AA117" i="32"/>
  <c r="AA118" i="32"/>
  <c r="AA119" i="32"/>
  <c r="AA121" i="32"/>
  <c r="AA122" i="32"/>
  <c r="AA123" i="32"/>
  <c r="AA124" i="32"/>
  <c r="AA125" i="32"/>
  <c r="AA126" i="32"/>
  <c r="AA127" i="32"/>
  <c r="AA129" i="32"/>
  <c r="AA130" i="32"/>
  <c r="AA131" i="32"/>
  <c r="AA132" i="32"/>
  <c r="AA133" i="32"/>
  <c r="AA134" i="32"/>
  <c r="AA135" i="32"/>
  <c r="AA137" i="32"/>
  <c r="AA138" i="32"/>
  <c r="AA139" i="32"/>
  <c r="AA140" i="32"/>
  <c r="AA141" i="32"/>
  <c r="AA142" i="32"/>
  <c r="AA143" i="32"/>
  <c r="AA145" i="32"/>
  <c r="AA146" i="32"/>
  <c r="AA147" i="32"/>
  <c r="AA148" i="32"/>
  <c r="AA149" i="32"/>
  <c r="AA150" i="32"/>
  <c r="AA151" i="32"/>
  <c r="AA153" i="32"/>
  <c r="AA154" i="32"/>
  <c r="AA155" i="32"/>
  <c r="AA156" i="32"/>
  <c r="AA157" i="32"/>
  <c r="AA158" i="32"/>
  <c r="AA159" i="32"/>
  <c r="AA161" i="32"/>
  <c r="AA162" i="32"/>
  <c r="AA163" i="32"/>
  <c r="AA164" i="32"/>
  <c r="AA165" i="32"/>
  <c r="AA166" i="32"/>
  <c r="AA167" i="32"/>
  <c r="AA169" i="32"/>
  <c r="AA170" i="32"/>
  <c r="AA171" i="32"/>
  <c r="AA172" i="32"/>
  <c r="AA173" i="32"/>
  <c r="AA174" i="32"/>
  <c r="AA175" i="32"/>
  <c r="AA177" i="32"/>
  <c r="AA178" i="32"/>
  <c r="AA179" i="32"/>
  <c r="AA180" i="32"/>
  <c r="AA181" i="32"/>
  <c r="AA182" i="32"/>
  <c r="AA183" i="32"/>
  <c r="AA185" i="32"/>
  <c r="AA186" i="32"/>
  <c r="AA187" i="32"/>
  <c r="AA188" i="32"/>
  <c r="AA189" i="32"/>
  <c r="AA190" i="32"/>
  <c r="AA191" i="32"/>
  <c r="AA193" i="32"/>
  <c r="AA194" i="32"/>
  <c r="AA195" i="32"/>
  <c r="AA196" i="32"/>
  <c r="AA197" i="32"/>
  <c r="AA198" i="32"/>
  <c r="AA199" i="32"/>
  <c r="AA201" i="32"/>
  <c r="AA202" i="32"/>
  <c r="AA203" i="32"/>
  <c r="AA204" i="32"/>
  <c r="AA205" i="32"/>
  <c r="AA206" i="32"/>
  <c r="AA207" i="32"/>
  <c r="AA209" i="32"/>
  <c r="AA210" i="32"/>
  <c r="AA211" i="32"/>
  <c r="AA212" i="32"/>
  <c r="AA213" i="32"/>
  <c r="AA214" i="32"/>
  <c r="AA215" i="32"/>
  <c r="AA217" i="32"/>
  <c r="AA218" i="32"/>
  <c r="AA219" i="32"/>
  <c r="AA220" i="32"/>
  <c r="AA221" i="32"/>
  <c r="AA222" i="32"/>
  <c r="AA223" i="32"/>
  <c r="AA225" i="32"/>
  <c r="AA226" i="32"/>
  <c r="AA227" i="32"/>
  <c r="AA228" i="32"/>
  <c r="AA229" i="32"/>
  <c r="AA230" i="32"/>
  <c r="AA231" i="32"/>
  <c r="AA233" i="32"/>
  <c r="AA234" i="32"/>
  <c r="AA235" i="32"/>
  <c r="AA236" i="32"/>
  <c r="AA237" i="32"/>
  <c r="AA238" i="32"/>
  <c r="AA239" i="32"/>
  <c r="AA241" i="32"/>
  <c r="AA242" i="32"/>
  <c r="AA243" i="32"/>
  <c r="AA244" i="32"/>
  <c r="AA245" i="32"/>
  <c r="AA246" i="32"/>
  <c r="AA247" i="32"/>
  <c r="AA249" i="32"/>
  <c r="AA250" i="32"/>
  <c r="AA251" i="32"/>
  <c r="AA252" i="32"/>
  <c r="AA253" i="32"/>
  <c r="AA254" i="32"/>
  <c r="AA255" i="32"/>
  <c r="AA257" i="32"/>
  <c r="PN118" i="38"/>
  <c r="PN130" i="38"/>
  <c r="PN136" i="38"/>
  <c r="PN112" i="38"/>
  <c r="PN106" i="38"/>
  <c r="PN29" i="38" l="1"/>
  <c r="PM118" i="38" l="1"/>
  <c r="PM112" i="38"/>
  <c r="PM136" i="38"/>
  <c r="PM106" i="38"/>
  <c r="PM124" i="38"/>
  <c r="PM130" i="38"/>
  <c r="PL118" i="38" l="1"/>
  <c r="PP161" i="38" s="1"/>
  <c r="PL130" i="38"/>
  <c r="PL124" i="38"/>
  <c r="PL112" i="38"/>
  <c r="ES19" i="45"/>
  <c r="PP167" i="38"/>
  <c r="PN167" i="38"/>
  <c r="PM167" i="38"/>
  <c r="PP166" i="38"/>
  <c r="PN166" i="38"/>
  <c r="PM166" i="38"/>
  <c r="PP165" i="38"/>
  <c r="PN165" i="38"/>
  <c r="PM165" i="38"/>
  <c r="PN164" i="38"/>
  <c r="PM164" i="38"/>
  <c r="PN163" i="38"/>
  <c r="PM163" i="38"/>
  <c r="PN162" i="38"/>
  <c r="PM162" i="38"/>
  <c r="PN161" i="38"/>
  <c r="PM161" i="38"/>
  <c r="PP160" i="38"/>
  <c r="PN160" i="38"/>
  <c r="PM160" i="38"/>
  <c r="PN159" i="38"/>
  <c r="PN168" i="38" s="1"/>
  <c r="PM159" i="38"/>
  <c r="PM168" i="38" s="1"/>
  <c r="PL136" i="38"/>
  <c r="PP164" i="38" s="1"/>
  <c r="PP163" i="38"/>
  <c r="PP162" i="38"/>
  <c r="PP159" i="38"/>
  <c r="PL100" i="38"/>
  <c r="PP93" i="38"/>
  <c r="PN93" i="38"/>
  <c r="PM93" i="38"/>
  <c r="PP92" i="38"/>
  <c r="PN92" i="38"/>
  <c r="PM92" i="38"/>
  <c r="PP91" i="38"/>
  <c r="PN91" i="38"/>
  <c r="PM91" i="38"/>
  <c r="PP90" i="38"/>
  <c r="PN90" i="38"/>
  <c r="PM90" i="38"/>
  <c r="PN89" i="38"/>
  <c r="PM89" i="38"/>
  <c r="PP88" i="38"/>
  <c r="PN88" i="38"/>
  <c r="PM88" i="38"/>
  <c r="PN87" i="38"/>
  <c r="PM87" i="38"/>
  <c r="PN86" i="38"/>
  <c r="PM86" i="38"/>
  <c r="PP85" i="38"/>
  <c r="PN85" i="38"/>
  <c r="PM85" i="38"/>
  <c r="PP84" i="38"/>
  <c r="PN84" i="38"/>
  <c r="PM84" i="38"/>
  <c r="PP83" i="38"/>
  <c r="PN83" i="38"/>
  <c r="PM83" i="38"/>
  <c r="PN82" i="38"/>
  <c r="PN94" i="38" s="1"/>
  <c r="PM82" i="38"/>
  <c r="PM94" i="38" s="1"/>
  <c r="PR72" i="38"/>
  <c r="PQ72" i="38"/>
  <c r="PP89" i="38"/>
  <c r="PP87" i="38"/>
  <c r="PP86" i="38"/>
  <c r="PP82" i="38"/>
  <c r="PL5" i="38"/>
  <c r="PI35" i="38"/>
  <c r="PI106" i="38"/>
  <c r="PI136" i="38"/>
  <c r="PI124" i="38"/>
  <c r="PI118" i="38"/>
  <c r="PI130" i="38"/>
  <c r="PH41" i="38"/>
  <c r="PH35" i="38"/>
  <c r="PH11" i="38"/>
  <c r="PH118" i="38"/>
  <c r="PP94" i="38" l="1"/>
  <c r="PP168" i="38"/>
  <c r="PL99" i="38"/>
  <c r="PM100" i="38"/>
  <c r="PL98" i="38"/>
  <c r="PL4" i="38"/>
  <c r="PM5" i="38"/>
  <c r="PL3" i="38"/>
  <c r="PH136" i="38"/>
  <c r="PH130" i="38"/>
  <c r="PH124" i="38"/>
  <c r="PH106" i="38"/>
  <c r="PM143" i="38" l="1"/>
  <c r="PM101" i="38"/>
  <c r="PM149" i="38"/>
  <c r="PM98" i="38"/>
  <c r="PM131" i="38"/>
  <c r="PM119" i="38"/>
  <c r="PM107" i="38"/>
  <c r="PN100" i="38"/>
  <c r="PM99" i="38"/>
  <c r="PM137" i="38"/>
  <c r="PM125" i="38"/>
  <c r="PM113" i="38"/>
  <c r="PM60" i="38"/>
  <c r="PM66" i="38"/>
  <c r="PM3" i="38"/>
  <c r="PM72" i="38"/>
  <c r="PN5" i="38"/>
  <c r="PM4" i="38"/>
  <c r="PM18" i="38"/>
  <c r="PM12" i="38"/>
  <c r="PM6" i="38"/>
  <c r="PM48" i="38"/>
  <c r="PM42" i="38"/>
  <c r="PM36" i="38"/>
  <c r="PM24" i="38"/>
  <c r="PM30" i="38"/>
  <c r="PM54" i="38"/>
  <c r="PF47" i="38"/>
  <c r="PG136" i="38"/>
  <c r="PG130" i="38"/>
  <c r="PG124" i="38"/>
  <c r="PG118" i="38"/>
  <c r="PN66" i="38" l="1"/>
  <c r="PN72" i="38"/>
  <c r="PO5" i="38"/>
  <c r="PN4" i="38"/>
  <c r="PN12" i="38"/>
  <c r="PN6" i="38"/>
  <c r="PN48" i="38"/>
  <c r="PN36" i="38"/>
  <c r="PN18" i="38"/>
  <c r="PN42" i="38"/>
  <c r="PN24" i="38"/>
  <c r="PN54" i="38"/>
  <c r="PN30" i="38"/>
  <c r="PN60" i="38"/>
  <c r="PN3" i="38"/>
  <c r="PN149" i="38"/>
  <c r="PN131" i="38"/>
  <c r="PN119" i="38"/>
  <c r="PN107" i="38"/>
  <c r="PN99" i="38"/>
  <c r="PN98" i="38"/>
  <c r="PO100" i="38"/>
  <c r="PN137" i="38"/>
  <c r="PN125" i="38"/>
  <c r="PN113" i="38"/>
  <c r="PN143" i="38"/>
  <c r="PN101" i="38"/>
  <c r="PG106" i="38"/>
  <c r="PF136" i="38"/>
  <c r="PF124" i="38"/>
  <c r="PF118" i="38"/>
  <c r="PF130" i="38"/>
  <c r="PE130" i="38"/>
  <c r="PE118" i="38"/>
  <c r="PO131" i="38" l="1"/>
  <c r="PO119" i="38"/>
  <c r="PO137" i="38"/>
  <c r="PO113" i="38"/>
  <c r="PO98" i="38"/>
  <c r="PO107" i="38"/>
  <c r="PP100" i="38"/>
  <c r="PO99" i="38"/>
  <c r="PO125" i="38"/>
  <c r="PO143" i="38"/>
  <c r="PO101" i="38"/>
  <c r="PO149" i="38"/>
  <c r="PO72" i="38"/>
  <c r="PO12" i="38"/>
  <c r="PO6" i="38"/>
  <c r="PO18" i="38"/>
  <c r="PO48" i="38"/>
  <c r="PO42" i="38"/>
  <c r="PO36" i="38"/>
  <c r="PO24" i="38"/>
  <c r="PO54" i="38"/>
  <c r="PO30" i="38"/>
  <c r="PO60" i="38"/>
  <c r="PO66" i="38"/>
  <c r="PO3" i="38"/>
  <c r="PP5" i="38"/>
  <c r="PO4" i="38"/>
  <c r="PI167" i="38"/>
  <c r="PG167" i="38"/>
  <c r="PF167" i="38"/>
  <c r="PI166" i="38"/>
  <c r="PG166" i="38"/>
  <c r="PF166" i="38"/>
  <c r="PI165" i="38"/>
  <c r="PG165" i="38"/>
  <c r="PF165" i="38"/>
  <c r="PG164" i="38"/>
  <c r="PF164" i="38"/>
  <c r="PG163" i="38"/>
  <c r="PF163" i="38"/>
  <c r="PG162" i="38"/>
  <c r="PF162" i="38"/>
  <c r="PG161" i="38"/>
  <c r="PF161" i="38"/>
  <c r="PI160" i="38"/>
  <c r="PG160" i="38"/>
  <c r="PF160" i="38"/>
  <c r="PG159" i="38"/>
  <c r="PG168" i="38" s="1"/>
  <c r="PF159" i="38"/>
  <c r="PE136" i="38"/>
  <c r="PI164" i="38" s="1"/>
  <c r="PI163" i="38"/>
  <c r="PE124" i="38"/>
  <c r="PI162" i="38" s="1"/>
  <c r="PI161" i="38"/>
  <c r="PI159" i="38"/>
  <c r="PI93" i="38"/>
  <c r="PG93" i="38"/>
  <c r="PF93" i="38"/>
  <c r="PI92" i="38"/>
  <c r="PG92" i="38"/>
  <c r="PF92" i="38"/>
  <c r="PI91" i="38"/>
  <c r="PG91" i="38"/>
  <c r="PF91" i="38"/>
  <c r="PI90" i="38"/>
  <c r="PG90" i="38"/>
  <c r="PF90" i="38"/>
  <c r="PI89" i="38"/>
  <c r="PG89" i="38"/>
  <c r="PF89" i="38"/>
  <c r="PI88" i="38"/>
  <c r="PG88" i="38"/>
  <c r="PF88" i="38"/>
  <c r="PI87" i="38"/>
  <c r="PG87" i="38"/>
  <c r="PF87" i="38"/>
  <c r="PG86" i="38"/>
  <c r="PF86" i="38"/>
  <c r="PI85" i="38"/>
  <c r="PG85" i="38"/>
  <c r="PF85" i="38"/>
  <c r="PG84" i="38"/>
  <c r="PF84" i="38"/>
  <c r="PI83" i="38"/>
  <c r="PG83" i="38"/>
  <c r="PF83" i="38"/>
  <c r="PI82" i="38"/>
  <c r="PG82" i="38"/>
  <c r="PF82" i="38"/>
  <c r="PF94" i="38" s="1"/>
  <c r="PK72" i="38"/>
  <c r="PJ72" i="38"/>
  <c r="PI86" i="38"/>
  <c r="PI84" i="38"/>
  <c r="OZ118" i="38"/>
  <c r="OZ130" i="38"/>
  <c r="OZ106" i="38"/>
  <c r="PP131" i="38" l="1"/>
  <c r="PP119" i="38"/>
  <c r="PP98" i="38"/>
  <c r="PP107" i="38"/>
  <c r="PQ100" i="38"/>
  <c r="PP99" i="38"/>
  <c r="PP101" i="38"/>
  <c r="PP137" i="38"/>
  <c r="PP125" i="38"/>
  <c r="PP113" i="38"/>
  <c r="PP143" i="38"/>
  <c r="PP149" i="38"/>
  <c r="PP12" i="38"/>
  <c r="PP6" i="38"/>
  <c r="PP18" i="38"/>
  <c r="PP48" i="38"/>
  <c r="PP42" i="38"/>
  <c r="PP36" i="38"/>
  <c r="PP24" i="38"/>
  <c r="PP54" i="38"/>
  <c r="PP30" i="38"/>
  <c r="PP60" i="38"/>
  <c r="PP66" i="38"/>
  <c r="PP3" i="38"/>
  <c r="PP72" i="38"/>
  <c r="PQ5" i="38"/>
  <c r="PP4" i="38"/>
  <c r="PG94" i="38"/>
  <c r="PF168" i="38"/>
  <c r="PI168" i="38"/>
  <c r="PI94" i="38"/>
  <c r="OZ136" i="38"/>
  <c r="OZ124" i="38"/>
  <c r="OZ35" i="38"/>
  <c r="OZ23" i="38"/>
  <c r="PB84" i="38" s="1"/>
  <c r="OY47" i="38"/>
  <c r="PB89" i="38" s="1"/>
  <c r="OY118" i="38"/>
  <c r="OY130" i="38"/>
  <c r="OY124" i="38"/>
  <c r="OY106" i="38"/>
  <c r="PB159" i="38" s="1"/>
  <c r="OX130" i="38"/>
  <c r="OX106" i="38"/>
  <c r="OX118" i="38"/>
  <c r="PB161" i="38" s="1"/>
  <c r="OY136" i="38"/>
  <c r="OX136" i="38"/>
  <c r="OX124" i="38"/>
  <c r="PB162" i="38" s="1"/>
  <c r="PB167" i="38"/>
  <c r="OZ167" i="38"/>
  <c r="OY167" i="38"/>
  <c r="PB166" i="38"/>
  <c r="OZ166" i="38"/>
  <c r="OY166" i="38"/>
  <c r="PB165" i="38"/>
  <c r="OZ165" i="38"/>
  <c r="OY165" i="38"/>
  <c r="OZ164" i="38"/>
  <c r="OY164" i="38"/>
  <c r="OZ163" i="38"/>
  <c r="OY163" i="38"/>
  <c r="OZ162" i="38"/>
  <c r="OY162" i="38"/>
  <c r="OZ161" i="38"/>
  <c r="OY161" i="38"/>
  <c r="OZ160" i="38"/>
  <c r="OY160" i="38"/>
  <c r="OZ159" i="38"/>
  <c r="OY159" i="38"/>
  <c r="PB163" i="38"/>
  <c r="PB160" i="38"/>
  <c r="PB93" i="38"/>
  <c r="OZ93" i="38"/>
  <c r="OY93" i="38"/>
  <c r="PB92" i="38"/>
  <c r="OZ92" i="38"/>
  <c r="OY92" i="38"/>
  <c r="PB91" i="38"/>
  <c r="OZ91" i="38"/>
  <c r="OY91" i="38"/>
  <c r="PB90" i="38"/>
  <c r="OZ90" i="38"/>
  <c r="OY90" i="38"/>
  <c r="OZ89" i="38"/>
  <c r="OY89" i="38"/>
  <c r="PB88" i="38"/>
  <c r="OZ88" i="38"/>
  <c r="OY88" i="38"/>
  <c r="PB87" i="38"/>
  <c r="OZ87" i="38"/>
  <c r="OY87" i="38"/>
  <c r="OZ86" i="38"/>
  <c r="OY86" i="38"/>
  <c r="PB85" i="38"/>
  <c r="OZ85" i="38"/>
  <c r="OY85" i="38"/>
  <c r="OZ84" i="38"/>
  <c r="OY84" i="38"/>
  <c r="PB83" i="38"/>
  <c r="OZ83" i="38"/>
  <c r="OY83" i="38"/>
  <c r="PB82" i="38"/>
  <c r="OZ82" i="38"/>
  <c r="OY82" i="38"/>
  <c r="PD72" i="38"/>
  <c r="PC72" i="38"/>
  <c r="PB86" i="38"/>
  <c r="OU106" i="38"/>
  <c r="OU112" i="38"/>
  <c r="OU118" i="38"/>
  <c r="PQ18" i="38" l="1"/>
  <c r="PQ12" i="38"/>
  <c r="PQ48" i="38"/>
  <c r="PQ42" i="38"/>
  <c r="PQ36" i="38"/>
  <c r="PQ24" i="38"/>
  <c r="PQ54" i="38"/>
  <c r="PQ30" i="38"/>
  <c r="PQ60" i="38"/>
  <c r="PQ66" i="38"/>
  <c r="PQ3" i="38"/>
  <c r="PR5" i="38"/>
  <c r="PQ4" i="38"/>
  <c r="PQ6" i="38"/>
  <c r="PQ98" i="38"/>
  <c r="PQ107" i="38"/>
  <c r="PR100" i="38"/>
  <c r="PQ99" i="38"/>
  <c r="PQ137" i="38"/>
  <c r="PQ125" i="38"/>
  <c r="PQ113" i="38"/>
  <c r="PQ143" i="38"/>
  <c r="PQ101" i="38"/>
  <c r="PQ149" i="38"/>
  <c r="PQ131" i="38"/>
  <c r="PQ119" i="38"/>
  <c r="OY168" i="38"/>
  <c r="OY94" i="38"/>
  <c r="OZ94" i="38"/>
  <c r="PB164" i="38"/>
  <c r="PB168" i="38"/>
  <c r="PB94" i="38"/>
  <c r="OZ168" i="38"/>
  <c r="OS47" i="38"/>
  <c r="PR98" i="38" l="1"/>
  <c r="PR107" i="38"/>
  <c r="PR99" i="38"/>
  <c r="PR137" i="38"/>
  <c r="PR125" i="38"/>
  <c r="PR113" i="38"/>
  <c r="PR143" i="38"/>
  <c r="PR101" i="38"/>
  <c r="PR149" i="38"/>
  <c r="PR131" i="38"/>
  <c r="PR119" i="38"/>
  <c r="PR48" i="38"/>
  <c r="PR42" i="38"/>
  <c r="PR36" i="38"/>
  <c r="PR24" i="38"/>
  <c r="PR54" i="38"/>
  <c r="PR30" i="38"/>
  <c r="PR60" i="38"/>
  <c r="PR66" i="38"/>
  <c r="PR3" i="38"/>
  <c r="PR4" i="38"/>
  <c r="PR12" i="38"/>
  <c r="PR6" i="38"/>
  <c r="PR18" i="38"/>
  <c r="OU130" i="38"/>
  <c r="OT47" i="38"/>
  <c r="OT35" i="38"/>
  <c r="OT118" i="38"/>
  <c r="OT106" i="38"/>
  <c r="OT112" i="38"/>
  <c r="OT124" i="38"/>
  <c r="OS118" i="38"/>
  <c r="OS112" i="38"/>
  <c r="OS130" i="38"/>
  <c r="OS106" i="38"/>
  <c r="OS124" i="38"/>
  <c r="OR136" i="38"/>
  <c r="OR130" i="38"/>
  <c r="OR106" i="38"/>
  <c r="OQ118" i="38"/>
  <c r="OQ112" i="38" l="1"/>
  <c r="OU167" i="38"/>
  <c r="OS167" i="38"/>
  <c r="OR167" i="38"/>
  <c r="OU166" i="38"/>
  <c r="OS166" i="38"/>
  <c r="OR166" i="38"/>
  <c r="OU165" i="38"/>
  <c r="OS165" i="38"/>
  <c r="OR165" i="38"/>
  <c r="OS164" i="38"/>
  <c r="OR164" i="38"/>
  <c r="OS163" i="38"/>
  <c r="OR163" i="38"/>
  <c r="OS162" i="38"/>
  <c r="OR162" i="38"/>
  <c r="OS161" i="38"/>
  <c r="OR161" i="38"/>
  <c r="OS160" i="38"/>
  <c r="OR160" i="38"/>
  <c r="OS159" i="38"/>
  <c r="OR159" i="38"/>
  <c r="OR168" i="38" s="1"/>
  <c r="OU164" i="38"/>
  <c r="OU163" i="38"/>
  <c r="OU162" i="38"/>
  <c r="OU161" i="38"/>
  <c r="OU160" i="38"/>
  <c r="OU159" i="38"/>
  <c r="OU93" i="38"/>
  <c r="OS93" i="38"/>
  <c r="OR93" i="38"/>
  <c r="OU92" i="38"/>
  <c r="OS92" i="38"/>
  <c r="OR92" i="38"/>
  <c r="OU91" i="38"/>
  <c r="OS91" i="38"/>
  <c r="OR91" i="38"/>
  <c r="OU90" i="38"/>
  <c r="OS90" i="38"/>
  <c r="OR90" i="38"/>
  <c r="OU89" i="38"/>
  <c r="OS89" i="38"/>
  <c r="OR89" i="38"/>
  <c r="OU88" i="38"/>
  <c r="OS88" i="38"/>
  <c r="OR88" i="38"/>
  <c r="OS87" i="38"/>
  <c r="OR87" i="38"/>
  <c r="OU86" i="38"/>
  <c r="OS86" i="38"/>
  <c r="OR86" i="38"/>
  <c r="OU85" i="38"/>
  <c r="OS85" i="38"/>
  <c r="OR85" i="38"/>
  <c r="OU84" i="38"/>
  <c r="OS84" i="38"/>
  <c r="OR84" i="38"/>
  <c r="OU83" i="38"/>
  <c r="OS83" i="38"/>
  <c r="OR83" i="38"/>
  <c r="OU82" i="38"/>
  <c r="OS82" i="38"/>
  <c r="OR82" i="38"/>
  <c r="OW72" i="38"/>
  <c r="OV72" i="38"/>
  <c r="OU87" i="38"/>
  <c r="OM124" i="38"/>
  <c r="OM106" i="38"/>
  <c r="OM136" i="38"/>
  <c r="OM118" i="38"/>
  <c r="K4" i="50"/>
  <c r="K5" i="50"/>
  <c r="K6" i="50"/>
  <c r="K7" i="50"/>
  <c r="K8" i="50"/>
  <c r="K9" i="50"/>
  <c r="K10" i="50"/>
  <c r="K11" i="50"/>
  <c r="K12" i="50"/>
  <c r="K13" i="50"/>
  <c r="K14" i="50"/>
  <c r="K15" i="50"/>
  <c r="K16" i="50"/>
  <c r="K17" i="50"/>
  <c r="K18" i="50"/>
  <c r="K19" i="50"/>
  <c r="K20" i="50"/>
  <c r="K21" i="50"/>
  <c r="K22" i="50"/>
  <c r="K23" i="50"/>
  <c r="K24" i="50"/>
  <c r="K25" i="50"/>
  <c r="K26" i="50"/>
  <c r="K27" i="50"/>
  <c r="K28" i="50"/>
  <c r="K29" i="50"/>
  <c r="K30" i="50"/>
  <c r="K31" i="50"/>
  <c r="K32" i="50"/>
  <c r="K33" i="50"/>
  <c r="K34" i="50"/>
  <c r="K35" i="50"/>
  <c r="K36" i="50"/>
  <c r="K37" i="50"/>
  <c r="K38" i="50"/>
  <c r="K39" i="50"/>
  <c r="K40" i="50"/>
  <c r="K41" i="50"/>
  <c r="K42" i="50"/>
  <c r="K43" i="50"/>
  <c r="K44" i="50"/>
  <c r="K45" i="50"/>
  <c r="K46" i="50"/>
  <c r="K47" i="50"/>
  <c r="K48" i="50"/>
  <c r="K49" i="50"/>
  <c r="K50" i="50"/>
  <c r="K51" i="50"/>
  <c r="K52" i="50"/>
  <c r="K53" i="50"/>
  <c r="K54" i="50"/>
  <c r="K55" i="50"/>
  <c r="K56" i="50"/>
  <c r="K57" i="50"/>
  <c r="K58" i="50"/>
  <c r="K59" i="50"/>
  <c r="K60" i="50"/>
  <c r="K61" i="50"/>
  <c r="K62" i="50"/>
  <c r="K63" i="50"/>
  <c r="K64" i="50"/>
  <c r="K65" i="50"/>
  <c r="K66" i="50"/>
  <c r="K67" i="50"/>
  <c r="K68" i="50"/>
  <c r="K69" i="50"/>
  <c r="K70" i="50"/>
  <c r="K71" i="50"/>
  <c r="K72" i="50"/>
  <c r="K73" i="50"/>
  <c r="K74" i="50"/>
  <c r="K75" i="50"/>
  <c r="K76" i="50"/>
  <c r="K77" i="50"/>
  <c r="K78" i="50"/>
  <c r="K79" i="50"/>
  <c r="K80" i="50"/>
  <c r="K81" i="50"/>
  <c r="K82" i="50"/>
  <c r="K83" i="50"/>
  <c r="K84" i="50"/>
  <c r="K85" i="50"/>
  <c r="K86" i="50"/>
  <c r="K87" i="50"/>
  <c r="K88" i="50"/>
  <c r="K89" i="50"/>
  <c r="K90" i="50"/>
  <c r="K91" i="50"/>
  <c r="K92" i="50"/>
  <c r="K93" i="50"/>
  <c r="K94" i="50"/>
  <c r="K95" i="50"/>
  <c r="K96" i="50"/>
  <c r="K97" i="50"/>
  <c r="K98" i="50"/>
  <c r="K99" i="50"/>
  <c r="K100" i="50"/>
  <c r="K101" i="50"/>
  <c r="K102" i="50"/>
  <c r="K103" i="50"/>
  <c r="K104" i="50"/>
  <c r="K105" i="50"/>
  <c r="K106" i="50"/>
  <c r="K107" i="50"/>
  <c r="K108" i="50"/>
  <c r="K109" i="50"/>
  <c r="K110" i="50"/>
  <c r="K111" i="50"/>
  <c r="K112" i="50"/>
  <c r="K113" i="50"/>
  <c r="K114" i="50"/>
  <c r="K115" i="50"/>
  <c r="K116" i="50"/>
  <c r="K117" i="50"/>
  <c r="K118" i="50"/>
  <c r="K119" i="50"/>
  <c r="K120" i="50"/>
  <c r="K121" i="50"/>
  <c r="K122" i="50"/>
  <c r="K123" i="50"/>
  <c r="K124" i="50"/>
  <c r="K125" i="50"/>
  <c r="K126" i="50"/>
  <c r="K127" i="50"/>
  <c r="K128" i="50"/>
  <c r="K129" i="50"/>
  <c r="K130" i="50"/>
  <c r="K131" i="50"/>
  <c r="K132" i="50"/>
  <c r="K133" i="50"/>
  <c r="K134" i="50"/>
  <c r="K135" i="50"/>
  <c r="K136" i="50"/>
  <c r="K137" i="50"/>
  <c r="K138" i="50"/>
  <c r="K139" i="50"/>
  <c r="K140" i="50"/>
  <c r="K141" i="50"/>
  <c r="K142" i="50"/>
  <c r="K143" i="50"/>
  <c r="K144" i="50"/>
  <c r="K145" i="50"/>
  <c r="K146" i="50"/>
  <c r="K147" i="50"/>
  <c r="K148" i="50"/>
  <c r="K149" i="50"/>
  <c r="K150" i="50"/>
  <c r="K151" i="50"/>
  <c r="K152" i="50"/>
  <c r="K153" i="50"/>
  <c r="K154" i="50"/>
  <c r="K155" i="50"/>
  <c r="K156" i="50"/>
  <c r="K157" i="50"/>
  <c r="K158" i="50"/>
  <c r="K159" i="50"/>
  <c r="K160" i="50"/>
  <c r="K161" i="50"/>
  <c r="K162" i="50"/>
  <c r="K163" i="50"/>
  <c r="K164" i="50"/>
  <c r="K165" i="50"/>
  <c r="K166" i="50"/>
  <c r="K167" i="50"/>
  <c r="K168" i="50"/>
  <c r="K169" i="50"/>
  <c r="K170" i="50"/>
  <c r="K171" i="50"/>
  <c r="K172" i="50"/>
  <c r="K173" i="50"/>
  <c r="K174" i="50"/>
  <c r="K175" i="50"/>
  <c r="K176" i="50"/>
  <c r="K177" i="50"/>
  <c r="K178" i="50"/>
  <c r="K179" i="50"/>
  <c r="K180" i="50"/>
  <c r="K181" i="50"/>
  <c r="K182" i="50"/>
  <c r="K183" i="50"/>
  <c r="K184" i="50"/>
  <c r="K185" i="50"/>
  <c r="K186" i="50"/>
  <c r="K187" i="50"/>
  <c r="K188" i="50"/>
  <c r="K189" i="50"/>
  <c r="K190" i="50"/>
  <c r="K191" i="50"/>
  <c r="K192" i="50"/>
  <c r="K193" i="50"/>
  <c r="K194" i="50"/>
  <c r="K195" i="50"/>
  <c r="K196" i="50"/>
  <c r="K197" i="50"/>
  <c r="K198" i="50"/>
  <c r="K199" i="50"/>
  <c r="K200" i="50"/>
  <c r="K201" i="50"/>
  <c r="K202" i="50"/>
  <c r="K203" i="50"/>
  <c r="K204" i="50"/>
  <c r="K205" i="50"/>
  <c r="K206" i="50"/>
  <c r="K207" i="50"/>
  <c r="K208" i="50"/>
  <c r="K209" i="50"/>
  <c r="K210" i="50"/>
  <c r="K211" i="50"/>
  <c r="K212" i="50"/>
  <c r="K213" i="50"/>
  <c r="K214" i="50"/>
  <c r="K215" i="50"/>
  <c r="K216" i="50"/>
  <c r="K217" i="50"/>
  <c r="K218" i="50"/>
  <c r="K219" i="50"/>
  <c r="K220" i="50"/>
  <c r="K221" i="50"/>
  <c r="K222" i="50"/>
  <c r="K223" i="50"/>
  <c r="K224" i="50"/>
  <c r="K225" i="50"/>
  <c r="K226" i="50"/>
  <c r="K227" i="50"/>
  <c r="K228" i="50"/>
  <c r="K229" i="50"/>
  <c r="K230" i="50"/>
  <c r="K231" i="50"/>
  <c r="K232" i="50"/>
  <c r="K233" i="50"/>
  <c r="K234" i="50"/>
  <c r="K235" i="50"/>
  <c r="K236" i="50"/>
  <c r="K237" i="50"/>
  <c r="K238" i="50"/>
  <c r="K239" i="50"/>
  <c r="K240" i="50"/>
  <c r="K241" i="50"/>
  <c r="K242" i="50"/>
  <c r="K243" i="50"/>
  <c r="K244" i="50"/>
  <c r="K245" i="50"/>
  <c r="K246" i="50"/>
  <c r="K247" i="50"/>
  <c r="K248" i="50"/>
  <c r="K249" i="50"/>
  <c r="K250" i="50"/>
  <c r="K251" i="50"/>
  <c r="K252" i="50"/>
  <c r="K253" i="50"/>
  <c r="K254" i="50"/>
  <c r="K255" i="50"/>
  <c r="K256" i="50"/>
  <c r="K257" i="50"/>
  <c r="K258" i="50"/>
  <c r="K259" i="50"/>
  <c r="K260" i="50"/>
  <c r="K261" i="50"/>
  <c r="K262" i="50"/>
  <c r="K263" i="50"/>
  <c r="K264" i="50"/>
  <c r="K265" i="50"/>
  <c r="K266" i="50"/>
  <c r="K267" i="50"/>
  <c r="K268" i="50"/>
  <c r="K269" i="50"/>
  <c r="K270" i="50"/>
  <c r="K271" i="50"/>
  <c r="K272" i="50"/>
  <c r="K273" i="50"/>
  <c r="K274" i="50"/>
  <c r="K275" i="50"/>
  <c r="K276" i="50"/>
  <c r="K277" i="50"/>
  <c r="K278" i="50"/>
  <c r="K279" i="50"/>
  <c r="K280" i="50"/>
  <c r="K281" i="50"/>
  <c r="K282" i="50"/>
  <c r="K283" i="50"/>
  <c r="K284" i="50"/>
  <c r="K285" i="50"/>
  <c r="K286" i="50"/>
  <c r="K287" i="50"/>
  <c r="K288" i="50"/>
  <c r="K289" i="50"/>
  <c r="K290" i="50"/>
  <c r="K291" i="50"/>
  <c r="K292" i="50"/>
  <c r="K293" i="50"/>
  <c r="K294" i="50"/>
  <c r="K295" i="50"/>
  <c r="K296" i="50"/>
  <c r="K297" i="50"/>
  <c r="K298" i="50"/>
  <c r="K299" i="50"/>
  <c r="K300" i="50"/>
  <c r="K301" i="50"/>
  <c r="K302" i="50"/>
  <c r="K303" i="50"/>
  <c r="K304" i="50"/>
  <c r="K305" i="50"/>
  <c r="K306" i="50"/>
  <c r="K307" i="50"/>
  <c r="K308" i="50"/>
  <c r="K309" i="50"/>
  <c r="K310" i="50"/>
  <c r="K311" i="50"/>
  <c r="K312" i="50"/>
  <c r="K313" i="50"/>
  <c r="K314" i="50"/>
  <c r="K315" i="50"/>
  <c r="K316" i="50"/>
  <c r="K317" i="50"/>
  <c r="K318" i="50"/>
  <c r="K319" i="50"/>
  <c r="K320" i="50"/>
  <c r="K321" i="50"/>
  <c r="K322" i="50"/>
  <c r="K323" i="50"/>
  <c r="K324" i="50"/>
  <c r="K325" i="50"/>
  <c r="K326" i="50"/>
  <c r="K327" i="50"/>
  <c r="K328" i="50"/>
  <c r="K329" i="50"/>
  <c r="K330" i="50"/>
  <c r="K331" i="50"/>
  <c r="K332" i="50"/>
  <c r="K333" i="50"/>
  <c r="K334" i="50"/>
  <c r="K335" i="50"/>
  <c r="K336" i="50"/>
  <c r="K337" i="50"/>
  <c r="K338" i="50"/>
  <c r="K339" i="50"/>
  <c r="K340" i="50"/>
  <c r="K341" i="50"/>
  <c r="K342" i="50"/>
  <c r="K343" i="50"/>
  <c r="K344" i="50"/>
  <c r="K345" i="50"/>
  <c r="K346" i="50"/>
  <c r="K347" i="50"/>
  <c r="K348" i="50"/>
  <c r="K349" i="50"/>
  <c r="K350" i="50"/>
  <c r="K351" i="50"/>
  <c r="K352" i="50"/>
  <c r="K353" i="50"/>
  <c r="K354" i="50"/>
  <c r="K355" i="50"/>
  <c r="K356" i="50"/>
  <c r="K357" i="50"/>
  <c r="K358" i="50"/>
  <c r="K359" i="50"/>
  <c r="K360" i="50"/>
  <c r="K361" i="50"/>
  <c r="K362" i="50"/>
  <c r="K363" i="50"/>
  <c r="K364" i="50"/>
  <c r="K365" i="50"/>
  <c r="K366" i="50"/>
  <c r="K367" i="50"/>
  <c r="K368" i="50"/>
  <c r="K369" i="50"/>
  <c r="K370" i="50"/>
  <c r="K371" i="50"/>
  <c r="K372" i="50"/>
  <c r="K373" i="50"/>
  <c r="K374" i="50"/>
  <c r="K375" i="50"/>
  <c r="K376" i="50"/>
  <c r="K377" i="50"/>
  <c r="K378" i="50"/>
  <c r="K379" i="50"/>
  <c r="K380" i="50"/>
  <c r="K381" i="50"/>
  <c r="K382" i="50"/>
  <c r="K383" i="50"/>
  <c r="K384" i="50"/>
  <c r="K385" i="50"/>
  <c r="K386" i="50"/>
  <c r="K387" i="50"/>
  <c r="K388" i="50"/>
  <c r="K389" i="50"/>
  <c r="K390" i="50"/>
  <c r="K391" i="50"/>
  <c r="K392" i="50"/>
  <c r="K393" i="50"/>
  <c r="K394" i="50"/>
  <c r="K395" i="50"/>
  <c r="K396" i="50"/>
  <c r="K397" i="50"/>
  <c r="K398" i="50"/>
  <c r="K399" i="50"/>
  <c r="K400" i="50"/>
  <c r="K401" i="50"/>
  <c r="K402" i="50"/>
  <c r="K403" i="50"/>
  <c r="K404" i="50"/>
  <c r="K405" i="50"/>
  <c r="K406" i="50"/>
  <c r="K407" i="50"/>
  <c r="K408" i="50"/>
  <c r="K409" i="50"/>
  <c r="K410" i="50"/>
  <c r="K411" i="50"/>
  <c r="K412" i="50"/>
  <c r="K413" i="50"/>
  <c r="K414" i="50"/>
  <c r="K415" i="50"/>
  <c r="K416" i="50"/>
  <c r="K417" i="50"/>
  <c r="K418" i="50"/>
  <c r="K419" i="50"/>
  <c r="K420" i="50"/>
  <c r="K421" i="50"/>
  <c r="K422" i="50"/>
  <c r="K423" i="50"/>
  <c r="K424" i="50"/>
  <c r="K425" i="50"/>
  <c r="K426" i="50"/>
  <c r="K427" i="50"/>
  <c r="K428" i="50"/>
  <c r="K429" i="50"/>
  <c r="K430" i="50"/>
  <c r="K431" i="50"/>
  <c r="K432" i="50"/>
  <c r="K433" i="50"/>
  <c r="K434" i="50"/>
  <c r="K435" i="50"/>
  <c r="K436" i="50"/>
  <c r="K437" i="50"/>
  <c r="K438" i="50"/>
  <c r="K439" i="50"/>
  <c r="K440" i="50"/>
  <c r="K441" i="50"/>
  <c r="K442" i="50"/>
  <c r="K443" i="50"/>
  <c r="K444" i="50"/>
  <c r="K445" i="50"/>
  <c r="K446" i="50"/>
  <c r="K447" i="50"/>
  <c r="K448" i="50"/>
  <c r="K449" i="50"/>
  <c r="K450" i="50"/>
  <c r="K451" i="50"/>
  <c r="K452" i="50"/>
  <c r="K453" i="50"/>
  <c r="K454" i="50"/>
  <c r="K455" i="50"/>
  <c r="K456" i="50"/>
  <c r="K457" i="50"/>
  <c r="K458" i="50"/>
  <c r="K459" i="50"/>
  <c r="K460" i="50"/>
  <c r="K461" i="50"/>
  <c r="K462" i="50"/>
  <c r="K463" i="50"/>
  <c r="K464" i="50"/>
  <c r="K465" i="50"/>
  <c r="K466" i="50"/>
  <c r="K467" i="50"/>
  <c r="K468" i="50"/>
  <c r="K469" i="50"/>
  <c r="K470" i="50"/>
  <c r="K471" i="50"/>
  <c r="K472" i="50"/>
  <c r="K473" i="50"/>
  <c r="K474" i="50"/>
  <c r="K475" i="50"/>
  <c r="K476" i="50"/>
  <c r="K477" i="50"/>
  <c r="K478" i="50"/>
  <c r="K479" i="50"/>
  <c r="K480" i="50"/>
  <c r="K481" i="50"/>
  <c r="K482" i="50"/>
  <c r="K483" i="50"/>
  <c r="K484" i="50"/>
  <c r="K485" i="50"/>
  <c r="K486" i="50"/>
  <c r="K487" i="50"/>
  <c r="K488" i="50"/>
  <c r="K489" i="50"/>
  <c r="K490" i="50"/>
  <c r="K491" i="50"/>
  <c r="K492" i="50"/>
  <c r="K493" i="50"/>
  <c r="K494" i="50"/>
  <c r="K495" i="50"/>
  <c r="K496" i="50"/>
  <c r="K497" i="50"/>
  <c r="K498" i="50"/>
  <c r="K499" i="50"/>
  <c r="K500" i="50"/>
  <c r="K501" i="50"/>
  <c r="K502" i="50"/>
  <c r="K503" i="50"/>
  <c r="K504" i="50"/>
  <c r="K505" i="50"/>
  <c r="K506" i="50"/>
  <c r="K507" i="50"/>
  <c r="K508" i="50"/>
  <c r="K509" i="50"/>
  <c r="K510" i="50"/>
  <c r="K511" i="50"/>
  <c r="K512" i="50"/>
  <c r="K513" i="50"/>
  <c r="K514" i="50"/>
  <c r="K515" i="50"/>
  <c r="K516" i="50"/>
  <c r="K517" i="50"/>
  <c r="K518" i="50"/>
  <c r="K519" i="50"/>
  <c r="K520" i="50"/>
  <c r="K521" i="50"/>
  <c r="K522" i="50"/>
  <c r="K523" i="50"/>
  <c r="K524" i="50"/>
  <c r="K525" i="50"/>
  <c r="K526" i="50"/>
  <c r="K527" i="50"/>
  <c r="K528" i="50"/>
  <c r="K529" i="50"/>
  <c r="K530" i="50"/>
  <c r="K531" i="50"/>
  <c r="K532" i="50"/>
  <c r="K533" i="50"/>
  <c r="K534" i="50"/>
  <c r="K535" i="50"/>
  <c r="K536" i="50"/>
  <c r="K537" i="50"/>
  <c r="K538" i="50"/>
  <c r="K539" i="50"/>
  <c r="K540" i="50"/>
  <c r="K541" i="50"/>
  <c r="K542" i="50"/>
  <c r="K543" i="50"/>
  <c r="K544" i="50"/>
  <c r="K545" i="50"/>
  <c r="K546" i="50"/>
  <c r="K547" i="50"/>
  <c r="K548" i="50"/>
  <c r="K549" i="50"/>
  <c r="K550" i="50"/>
  <c r="K551" i="50"/>
  <c r="K552" i="50"/>
  <c r="K553" i="50"/>
  <c r="K554" i="50"/>
  <c r="K555" i="50"/>
  <c r="K556" i="50"/>
  <c r="K557" i="50"/>
  <c r="K558" i="50"/>
  <c r="K559" i="50"/>
  <c r="K560" i="50"/>
  <c r="K561" i="50"/>
  <c r="K562" i="50"/>
  <c r="K563" i="50"/>
  <c r="K564" i="50"/>
  <c r="K565" i="50"/>
  <c r="K566" i="50"/>
  <c r="K567" i="50"/>
  <c r="K568" i="50"/>
  <c r="K569" i="50"/>
  <c r="K570" i="50"/>
  <c r="K571" i="50"/>
  <c r="K572" i="50"/>
  <c r="K573" i="50"/>
  <c r="K574" i="50"/>
  <c r="K575" i="50"/>
  <c r="K576" i="50"/>
  <c r="K577" i="50"/>
  <c r="K578" i="50"/>
  <c r="K579" i="50"/>
  <c r="K580" i="50"/>
  <c r="K581" i="50"/>
  <c r="K582" i="50"/>
  <c r="K583" i="50"/>
  <c r="K584" i="50"/>
  <c r="K585" i="50"/>
  <c r="K586" i="50"/>
  <c r="K587" i="50"/>
  <c r="K588" i="50"/>
  <c r="K589" i="50"/>
  <c r="K590" i="50"/>
  <c r="K591" i="50"/>
  <c r="K592" i="50"/>
  <c r="K593" i="50"/>
  <c r="K594" i="50"/>
  <c r="K595" i="50"/>
  <c r="K596" i="50"/>
  <c r="K597" i="50"/>
  <c r="K598" i="50"/>
  <c r="K599" i="50"/>
  <c r="K600" i="50"/>
  <c r="K601" i="50"/>
  <c r="K602" i="50"/>
  <c r="K603" i="50"/>
  <c r="K604" i="50"/>
  <c r="K605" i="50"/>
  <c r="K606" i="50"/>
  <c r="K607" i="50"/>
  <c r="K608" i="50"/>
  <c r="K609" i="50"/>
  <c r="K610" i="50"/>
  <c r="K611" i="50"/>
  <c r="K612" i="50"/>
  <c r="K613" i="50"/>
  <c r="K614" i="50"/>
  <c r="K615" i="50"/>
  <c r="K616" i="50"/>
  <c r="K617" i="50"/>
  <c r="K618" i="50"/>
  <c r="K619" i="50"/>
  <c r="K620" i="50"/>
  <c r="K621" i="50"/>
  <c r="K622" i="50"/>
  <c r="K623" i="50"/>
  <c r="K624" i="50"/>
  <c r="K625" i="50"/>
  <c r="K626" i="50"/>
  <c r="K627" i="50"/>
  <c r="K628" i="50"/>
  <c r="K629" i="50"/>
  <c r="K630" i="50"/>
  <c r="K631" i="50"/>
  <c r="K632" i="50"/>
  <c r="K633" i="50"/>
  <c r="K634" i="50"/>
  <c r="K635" i="50"/>
  <c r="K636" i="50"/>
  <c r="K637" i="50"/>
  <c r="K638" i="50"/>
  <c r="K639" i="50"/>
  <c r="K640" i="50"/>
  <c r="K641" i="50"/>
  <c r="K642" i="50"/>
  <c r="K643" i="50"/>
  <c r="K644" i="50"/>
  <c r="K645" i="50"/>
  <c r="K646" i="50"/>
  <c r="K647" i="50"/>
  <c r="K648" i="50"/>
  <c r="K649" i="50"/>
  <c r="K650" i="50"/>
  <c r="K651" i="50"/>
  <c r="K652" i="50"/>
  <c r="K653" i="50"/>
  <c r="K654" i="50"/>
  <c r="K655" i="50"/>
  <c r="K656" i="50"/>
  <c r="K657" i="50"/>
  <c r="K658" i="50"/>
  <c r="K659" i="50"/>
  <c r="K660" i="50"/>
  <c r="K661" i="50"/>
  <c r="K662" i="50"/>
  <c r="K663" i="50"/>
  <c r="K664" i="50"/>
  <c r="K665" i="50"/>
  <c r="K666" i="50"/>
  <c r="K667" i="50"/>
  <c r="K668" i="50"/>
  <c r="K669" i="50"/>
  <c r="K670" i="50"/>
  <c r="K671" i="50"/>
  <c r="K672" i="50"/>
  <c r="K673" i="50"/>
  <c r="K674" i="50"/>
  <c r="K675" i="50"/>
  <c r="K676" i="50"/>
  <c r="K677" i="50"/>
  <c r="K678" i="50"/>
  <c r="K679" i="50"/>
  <c r="K680" i="50"/>
  <c r="K681" i="50"/>
  <c r="K682" i="50"/>
  <c r="K683" i="50"/>
  <c r="K684" i="50"/>
  <c r="K685" i="50"/>
  <c r="K686" i="50"/>
  <c r="K687" i="50"/>
  <c r="K688" i="50"/>
  <c r="K689" i="50"/>
  <c r="K690" i="50"/>
  <c r="K691" i="50"/>
  <c r="K692" i="50"/>
  <c r="K693" i="50"/>
  <c r="K694" i="50"/>
  <c r="K695" i="50"/>
  <c r="K696" i="50"/>
  <c r="K697" i="50"/>
  <c r="K698" i="50"/>
  <c r="K699" i="50"/>
  <c r="K700" i="50"/>
  <c r="K701" i="50"/>
  <c r="K702" i="50"/>
  <c r="K703" i="50"/>
  <c r="K704" i="50"/>
  <c r="K705" i="50"/>
  <c r="K706" i="50"/>
  <c r="K707" i="50"/>
  <c r="K708" i="50"/>
  <c r="K709" i="50"/>
  <c r="K710" i="50"/>
  <c r="K711" i="50"/>
  <c r="K712" i="50"/>
  <c r="K713" i="50"/>
  <c r="K714" i="50"/>
  <c r="K715" i="50"/>
  <c r="K716" i="50"/>
  <c r="K717" i="50"/>
  <c r="K718" i="50"/>
  <c r="K719" i="50"/>
  <c r="K720" i="50"/>
  <c r="K721" i="50"/>
  <c r="K722" i="50"/>
  <c r="K723" i="50"/>
  <c r="K724" i="50"/>
  <c r="K725" i="50"/>
  <c r="K726" i="50"/>
  <c r="K727" i="50"/>
  <c r="K728" i="50"/>
  <c r="K729" i="50"/>
  <c r="K730" i="50"/>
  <c r="K731" i="50"/>
  <c r="K732" i="50"/>
  <c r="K733" i="50"/>
  <c r="K734" i="50"/>
  <c r="K735" i="50"/>
  <c r="K736" i="50"/>
  <c r="K737" i="50"/>
  <c r="K738" i="50"/>
  <c r="K739" i="50"/>
  <c r="K740" i="50"/>
  <c r="K741" i="50"/>
  <c r="K742" i="50"/>
  <c r="K743" i="50"/>
  <c r="K744" i="50"/>
  <c r="K745" i="50"/>
  <c r="K746" i="50"/>
  <c r="K747" i="50"/>
  <c r="K748" i="50"/>
  <c r="K749" i="50"/>
  <c r="K750" i="50"/>
  <c r="K751" i="50"/>
  <c r="K752" i="50"/>
  <c r="K753" i="50"/>
  <c r="K754" i="50"/>
  <c r="K755" i="50"/>
  <c r="K756" i="50"/>
  <c r="K757" i="50"/>
  <c r="K758" i="50"/>
  <c r="K759" i="50"/>
  <c r="K760" i="50"/>
  <c r="K761" i="50"/>
  <c r="K762" i="50"/>
  <c r="K763" i="50"/>
  <c r="K764" i="50"/>
  <c r="K765" i="50"/>
  <c r="K766" i="50"/>
  <c r="K767" i="50"/>
  <c r="K768" i="50"/>
  <c r="K769" i="50"/>
  <c r="K770" i="50"/>
  <c r="K771" i="50"/>
  <c r="K772" i="50"/>
  <c r="K773" i="50"/>
  <c r="K774" i="50"/>
  <c r="K775" i="50"/>
  <c r="K776" i="50"/>
  <c r="K777" i="50"/>
  <c r="K778" i="50"/>
  <c r="K779" i="50"/>
  <c r="K780" i="50"/>
  <c r="K781" i="50"/>
  <c r="K782" i="50"/>
  <c r="K783" i="50"/>
  <c r="K784" i="50"/>
  <c r="K785" i="50"/>
  <c r="K786" i="50"/>
  <c r="K787" i="50"/>
  <c r="K788" i="50"/>
  <c r="K789" i="50"/>
  <c r="K790" i="50"/>
  <c r="K791" i="50"/>
  <c r="K792" i="50"/>
  <c r="K793" i="50"/>
  <c r="K794" i="50"/>
  <c r="K795" i="50"/>
  <c r="K796" i="50"/>
  <c r="K797" i="50"/>
  <c r="K798" i="50"/>
  <c r="K799" i="50"/>
  <c r="K800" i="50"/>
  <c r="K801" i="50"/>
  <c r="K802" i="50"/>
  <c r="K803" i="50"/>
  <c r="K804" i="50"/>
  <c r="K805" i="50"/>
  <c r="K806" i="50"/>
  <c r="K807" i="50"/>
  <c r="K808" i="50"/>
  <c r="K809" i="50"/>
  <c r="K810" i="50"/>
  <c r="K811" i="50"/>
  <c r="K812" i="50"/>
  <c r="K813" i="50"/>
  <c r="K814" i="50"/>
  <c r="K815" i="50"/>
  <c r="K816" i="50"/>
  <c r="K817" i="50"/>
  <c r="K818" i="50"/>
  <c r="K819" i="50"/>
  <c r="K820" i="50"/>
  <c r="K821" i="50"/>
  <c r="K822" i="50"/>
  <c r="K823" i="50"/>
  <c r="K824" i="50"/>
  <c r="K825" i="50"/>
  <c r="K826" i="50"/>
  <c r="K827" i="50"/>
  <c r="K828" i="50"/>
  <c r="K829" i="50"/>
  <c r="K830" i="50"/>
  <c r="K831" i="50"/>
  <c r="K832" i="50"/>
  <c r="K833" i="50"/>
  <c r="K834" i="50"/>
  <c r="K835" i="50"/>
  <c r="K836" i="50"/>
  <c r="K837" i="50"/>
  <c r="K838" i="50"/>
  <c r="K839" i="50"/>
  <c r="K840" i="50"/>
  <c r="K841" i="50"/>
  <c r="K842" i="50"/>
  <c r="K843" i="50"/>
  <c r="K844" i="50"/>
  <c r="K845" i="50"/>
  <c r="K846" i="50"/>
  <c r="K847" i="50"/>
  <c r="K848" i="50"/>
  <c r="K849" i="50"/>
  <c r="K850" i="50"/>
  <c r="K851" i="50"/>
  <c r="K852" i="50"/>
  <c r="K853" i="50"/>
  <c r="K854" i="50"/>
  <c r="K855" i="50"/>
  <c r="K856" i="50"/>
  <c r="K857" i="50"/>
  <c r="K858" i="50"/>
  <c r="K859" i="50"/>
  <c r="K860" i="50"/>
  <c r="K861" i="50"/>
  <c r="K862" i="50"/>
  <c r="K863" i="50"/>
  <c r="K864" i="50"/>
  <c r="K865" i="50"/>
  <c r="K866" i="50"/>
  <c r="K867" i="50"/>
  <c r="K868" i="50"/>
  <c r="K869" i="50"/>
  <c r="K870" i="50"/>
  <c r="K871" i="50"/>
  <c r="K872" i="50"/>
  <c r="K873" i="50"/>
  <c r="K874" i="50"/>
  <c r="K875" i="50"/>
  <c r="K876" i="50"/>
  <c r="K877" i="50"/>
  <c r="K878" i="50"/>
  <c r="K879" i="50"/>
  <c r="K880" i="50"/>
  <c r="K881" i="50"/>
  <c r="K882" i="50"/>
  <c r="K883" i="50"/>
  <c r="K884" i="50"/>
  <c r="K885" i="50"/>
  <c r="K886" i="50"/>
  <c r="K887" i="50"/>
  <c r="K888" i="50"/>
  <c r="K889" i="50"/>
  <c r="K890" i="50"/>
  <c r="K891" i="50"/>
  <c r="K892" i="50"/>
  <c r="K893" i="50"/>
  <c r="K894" i="50"/>
  <c r="K895" i="50"/>
  <c r="K896" i="50"/>
  <c r="K897" i="50"/>
  <c r="K898" i="50"/>
  <c r="K899" i="50"/>
  <c r="K900" i="50"/>
  <c r="K901" i="50"/>
  <c r="K902" i="50"/>
  <c r="K903" i="50"/>
  <c r="K904" i="50"/>
  <c r="K905" i="50"/>
  <c r="K906" i="50"/>
  <c r="K907" i="50"/>
  <c r="K908" i="50"/>
  <c r="K909" i="50"/>
  <c r="K910" i="50"/>
  <c r="K911" i="50"/>
  <c r="K912" i="50"/>
  <c r="K913" i="50"/>
  <c r="K914" i="50"/>
  <c r="K915" i="50"/>
  <c r="K916" i="50"/>
  <c r="K917" i="50"/>
  <c r="K918" i="50"/>
  <c r="K919" i="50"/>
  <c r="K920" i="50"/>
  <c r="K921" i="50"/>
  <c r="K922" i="50"/>
  <c r="K923" i="50"/>
  <c r="K924" i="50"/>
  <c r="K925" i="50"/>
  <c r="K926" i="50"/>
  <c r="K927" i="50"/>
  <c r="K928" i="50"/>
  <c r="H5" i="50"/>
  <c r="I5" i="50"/>
  <c r="J5" i="50"/>
  <c r="H6" i="50"/>
  <c r="I6" i="50"/>
  <c r="J6" i="50"/>
  <c r="H7" i="50"/>
  <c r="I7" i="50"/>
  <c r="J7" i="50"/>
  <c r="H8" i="50"/>
  <c r="I8" i="50"/>
  <c r="J8" i="50"/>
  <c r="H9" i="50"/>
  <c r="I9" i="50"/>
  <c r="J9" i="50"/>
  <c r="H10" i="50"/>
  <c r="I10" i="50"/>
  <c r="J10" i="50"/>
  <c r="H11" i="50"/>
  <c r="I11" i="50"/>
  <c r="J11" i="50"/>
  <c r="H12" i="50"/>
  <c r="I12" i="50"/>
  <c r="J12" i="50"/>
  <c r="H13" i="50"/>
  <c r="I13" i="50"/>
  <c r="J13" i="50"/>
  <c r="H14" i="50"/>
  <c r="I14" i="50"/>
  <c r="J14" i="50"/>
  <c r="H15" i="50"/>
  <c r="I15" i="50"/>
  <c r="J15" i="50"/>
  <c r="H16" i="50"/>
  <c r="I16" i="50"/>
  <c r="J16" i="50"/>
  <c r="H17" i="50"/>
  <c r="I17" i="50"/>
  <c r="J17" i="50"/>
  <c r="H18" i="50"/>
  <c r="I18" i="50"/>
  <c r="J18" i="50"/>
  <c r="H19" i="50"/>
  <c r="I19" i="50"/>
  <c r="J19" i="50"/>
  <c r="H20" i="50"/>
  <c r="I20" i="50"/>
  <c r="J20" i="50"/>
  <c r="H21" i="50"/>
  <c r="I21" i="50"/>
  <c r="J21" i="50"/>
  <c r="H22" i="50"/>
  <c r="I22" i="50"/>
  <c r="J22" i="50"/>
  <c r="H23" i="50"/>
  <c r="I23" i="50"/>
  <c r="J23" i="50"/>
  <c r="H24" i="50"/>
  <c r="I24" i="50"/>
  <c r="J24" i="50"/>
  <c r="H25" i="50"/>
  <c r="I25" i="50"/>
  <c r="J25" i="50"/>
  <c r="H26" i="50"/>
  <c r="I26" i="50"/>
  <c r="J26" i="50"/>
  <c r="H27" i="50"/>
  <c r="I27" i="50"/>
  <c r="J27" i="50"/>
  <c r="H28" i="50"/>
  <c r="I28" i="50"/>
  <c r="J28" i="50"/>
  <c r="H29" i="50"/>
  <c r="I29" i="50"/>
  <c r="J29" i="50"/>
  <c r="H30" i="50"/>
  <c r="I30" i="50"/>
  <c r="J30" i="50"/>
  <c r="H31" i="50"/>
  <c r="I31" i="50"/>
  <c r="J31" i="50"/>
  <c r="H32" i="50"/>
  <c r="I32" i="50"/>
  <c r="J32" i="50"/>
  <c r="H33" i="50"/>
  <c r="I33" i="50"/>
  <c r="J33" i="50"/>
  <c r="H34" i="50"/>
  <c r="I34" i="50"/>
  <c r="J34" i="50"/>
  <c r="H35" i="50"/>
  <c r="I35" i="50"/>
  <c r="J35" i="50"/>
  <c r="H36" i="50"/>
  <c r="I36" i="50"/>
  <c r="J36" i="50"/>
  <c r="H37" i="50"/>
  <c r="I37" i="50"/>
  <c r="J37" i="50"/>
  <c r="H38" i="50"/>
  <c r="I38" i="50"/>
  <c r="J38" i="50"/>
  <c r="H39" i="50"/>
  <c r="I39" i="50"/>
  <c r="J39" i="50"/>
  <c r="H40" i="50"/>
  <c r="I40" i="50"/>
  <c r="J40" i="50"/>
  <c r="H41" i="50"/>
  <c r="I41" i="50"/>
  <c r="J41" i="50"/>
  <c r="H42" i="50"/>
  <c r="I42" i="50"/>
  <c r="J42" i="50"/>
  <c r="H43" i="50"/>
  <c r="I43" i="50"/>
  <c r="J43" i="50"/>
  <c r="H44" i="50"/>
  <c r="I44" i="50"/>
  <c r="J44" i="50"/>
  <c r="H45" i="50"/>
  <c r="I45" i="50"/>
  <c r="J45" i="50"/>
  <c r="H46" i="50"/>
  <c r="I46" i="50"/>
  <c r="J46" i="50"/>
  <c r="H47" i="50"/>
  <c r="I47" i="50"/>
  <c r="J47" i="50"/>
  <c r="H48" i="50"/>
  <c r="I48" i="50"/>
  <c r="J48" i="50"/>
  <c r="H49" i="50"/>
  <c r="I49" i="50"/>
  <c r="J49" i="50"/>
  <c r="H50" i="50"/>
  <c r="I50" i="50"/>
  <c r="J50" i="50"/>
  <c r="H51" i="50"/>
  <c r="I51" i="50"/>
  <c r="J51" i="50"/>
  <c r="H52" i="50"/>
  <c r="I52" i="50"/>
  <c r="J52" i="50"/>
  <c r="H53" i="50"/>
  <c r="I53" i="50"/>
  <c r="J53" i="50"/>
  <c r="H54" i="50"/>
  <c r="I54" i="50"/>
  <c r="J54" i="50"/>
  <c r="H55" i="50"/>
  <c r="I55" i="50"/>
  <c r="J55" i="50"/>
  <c r="H56" i="50"/>
  <c r="I56" i="50"/>
  <c r="J56" i="50"/>
  <c r="H57" i="50"/>
  <c r="I57" i="50"/>
  <c r="J57" i="50"/>
  <c r="H58" i="50"/>
  <c r="I58" i="50"/>
  <c r="J58" i="50"/>
  <c r="H59" i="50"/>
  <c r="I59" i="50"/>
  <c r="J59" i="50"/>
  <c r="H60" i="50"/>
  <c r="I60" i="50"/>
  <c r="J60" i="50"/>
  <c r="H61" i="50"/>
  <c r="I61" i="50"/>
  <c r="J61" i="50"/>
  <c r="H62" i="50"/>
  <c r="I62" i="50"/>
  <c r="J62" i="50"/>
  <c r="H63" i="50"/>
  <c r="I63" i="50"/>
  <c r="J63" i="50"/>
  <c r="H64" i="50"/>
  <c r="I64" i="50"/>
  <c r="J64" i="50"/>
  <c r="H65" i="50"/>
  <c r="I65" i="50"/>
  <c r="J65" i="50"/>
  <c r="H66" i="50"/>
  <c r="I66" i="50"/>
  <c r="J66" i="50"/>
  <c r="H67" i="50"/>
  <c r="I67" i="50"/>
  <c r="J67" i="50"/>
  <c r="H68" i="50"/>
  <c r="I68" i="50"/>
  <c r="J68" i="50"/>
  <c r="H69" i="50"/>
  <c r="I69" i="50"/>
  <c r="J69" i="50"/>
  <c r="H70" i="50"/>
  <c r="I70" i="50"/>
  <c r="J70" i="50"/>
  <c r="H71" i="50"/>
  <c r="I71" i="50"/>
  <c r="J71" i="50"/>
  <c r="H72" i="50"/>
  <c r="I72" i="50"/>
  <c r="J72" i="50"/>
  <c r="H73" i="50"/>
  <c r="I73" i="50"/>
  <c r="J73" i="50"/>
  <c r="H74" i="50"/>
  <c r="I74" i="50"/>
  <c r="J74" i="50"/>
  <c r="H75" i="50"/>
  <c r="I75" i="50"/>
  <c r="J75" i="50"/>
  <c r="H76" i="50"/>
  <c r="I76" i="50"/>
  <c r="J76" i="50"/>
  <c r="H77" i="50"/>
  <c r="I77" i="50"/>
  <c r="J77" i="50"/>
  <c r="H78" i="50"/>
  <c r="I78" i="50"/>
  <c r="J78" i="50"/>
  <c r="H79" i="50"/>
  <c r="I79" i="50"/>
  <c r="J79" i="50"/>
  <c r="H80" i="50"/>
  <c r="I80" i="50"/>
  <c r="J80" i="50"/>
  <c r="H81" i="50"/>
  <c r="I81" i="50"/>
  <c r="J81" i="50"/>
  <c r="H82" i="50"/>
  <c r="I82" i="50"/>
  <c r="J82" i="50"/>
  <c r="H83" i="50"/>
  <c r="I83" i="50"/>
  <c r="J83" i="50"/>
  <c r="H84" i="50"/>
  <c r="I84" i="50"/>
  <c r="J84" i="50"/>
  <c r="H85" i="50"/>
  <c r="I85" i="50"/>
  <c r="J85" i="50"/>
  <c r="H86" i="50"/>
  <c r="I86" i="50"/>
  <c r="J86" i="50"/>
  <c r="H87" i="50"/>
  <c r="I87" i="50"/>
  <c r="J87" i="50"/>
  <c r="H88" i="50"/>
  <c r="I88" i="50"/>
  <c r="J88" i="50"/>
  <c r="H89" i="50"/>
  <c r="I89" i="50"/>
  <c r="J89" i="50"/>
  <c r="H90" i="50"/>
  <c r="I90" i="50"/>
  <c r="J90" i="50"/>
  <c r="H91" i="50"/>
  <c r="I91" i="50"/>
  <c r="J91" i="50"/>
  <c r="H92" i="50"/>
  <c r="I92" i="50"/>
  <c r="J92" i="50"/>
  <c r="H93" i="50"/>
  <c r="I93" i="50"/>
  <c r="J93" i="50"/>
  <c r="H94" i="50"/>
  <c r="I94" i="50"/>
  <c r="J94" i="50"/>
  <c r="H95" i="50"/>
  <c r="I95" i="50"/>
  <c r="J95" i="50"/>
  <c r="H96" i="50"/>
  <c r="I96" i="50"/>
  <c r="J96" i="50"/>
  <c r="H97" i="50"/>
  <c r="I97" i="50"/>
  <c r="J97" i="50"/>
  <c r="H98" i="50"/>
  <c r="I98" i="50"/>
  <c r="J98" i="50"/>
  <c r="H99" i="50"/>
  <c r="I99" i="50"/>
  <c r="J99" i="50"/>
  <c r="H100" i="50"/>
  <c r="I100" i="50"/>
  <c r="J100" i="50"/>
  <c r="H101" i="50"/>
  <c r="I101" i="50"/>
  <c r="J101" i="50"/>
  <c r="H102" i="50"/>
  <c r="I102" i="50"/>
  <c r="J102" i="50"/>
  <c r="H103" i="50"/>
  <c r="I103" i="50"/>
  <c r="J103" i="50"/>
  <c r="H104" i="50"/>
  <c r="I104" i="50"/>
  <c r="J104" i="50"/>
  <c r="H105" i="50"/>
  <c r="I105" i="50"/>
  <c r="J105" i="50"/>
  <c r="H106" i="50"/>
  <c r="I106" i="50"/>
  <c r="J106" i="50"/>
  <c r="H107" i="50"/>
  <c r="I107" i="50"/>
  <c r="J107" i="50"/>
  <c r="H108" i="50"/>
  <c r="I108" i="50"/>
  <c r="J108" i="50"/>
  <c r="H109" i="50"/>
  <c r="I109" i="50"/>
  <c r="J109" i="50"/>
  <c r="H110" i="50"/>
  <c r="I110" i="50"/>
  <c r="J110" i="50"/>
  <c r="H111" i="50"/>
  <c r="I111" i="50"/>
  <c r="J111" i="50"/>
  <c r="H112" i="50"/>
  <c r="I112" i="50"/>
  <c r="J112" i="50"/>
  <c r="H113" i="50"/>
  <c r="I113" i="50"/>
  <c r="J113" i="50"/>
  <c r="H114" i="50"/>
  <c r="I114" i="50"/>
  <c r="J114" i="50"/>
  <c r="H115" i="50"/>
  <c r="I115" i="50"/>
  <c r="J115" i="50"/>
  <c r="H116" i="50"/>
  <c r="I116" i="50"/>
  <c r="J116" i="50"/>
  <c r="H117" i="50"/>
  <c r="I117" i="50"/>
  <c r="J117" i="50"/>
  <c r="H118" i="50"/>
  <c r="I118" i="50"/>
  <c r="J118" i="50"/>
  <c r="H119" i="50"/>
  <c r="I119" i="50"/>
  <c r="J119" i="50"/>
  <c r="H120" i="50"/>
  <c r="I120" i="50"/>
  <c r="J120" i="50"/>
  <c r="H121" i="50"/>
  <c r="I121" i="50"/>
  <c r="J121" i="50"/>
  <c r="H122" i="50"/>
  <c r="I122" i="50"/>
  <c r="J122" i="50"/>
  <c r="H123" i="50"/>
  <c r="I123" i="50"/>
  <c r="J123" i="50"/>
  <c r="H124" i="50"/>
  <c r="I124" i="50"/>
  <c r="J124" i="50"/>
  <c r="H125" i="50"/>
  <c r="I125" i="50"/>
  <c r="J125" i="50"/>
  <c r="H126" i="50"/>
  <c r="I126" i="50"/>
  <c r="J126" i="50"/>
  <c r="H127" i="50"/>
  <c r="I127" i="50"/>
  <c r="J127" i="50"/>
  <c r="H128" i="50"/>
  <c r="I128" i="50"/>
  <c r="J128" i="50"/>
  <c r="H129" i="50"/>
  <c r="I129" i="50"/>
  <c r="J129" i="50"/>
  <c r="H130" i="50"/>
  <c r="I130" i="50"/>
  <c r="J130" i="50"/>
  <c r="H131" i="50"/>
  <c r="I131" i="50"/>
  <c r="J131" i="50"/>
  <c r="H132" i="50"/>
  <c r="I132" i="50"/>
  <c r="J132" i="50"/>
  <c r="H133" i="50"/>
  <c r="I133" i="50"/>
  <c r="J133" i="50"/>
  <c r="H134" i="50"/>
  <c r="I134" i="50"/>
  <c r="J134" i="50"/>
  <c r="H135" i="50"/>
  <c r="I135" i="50"/>
  <c r="J135" i="50"/>
  <c r="H136" i="50"/>
  <c r="I136" i="50"/>
  <c r="J136" i="50"/>
  <c r="H137" i="50"/>
  <c r="I137" i="50"/>
  <c r="J137" i="50"/>
  <c r="H138" i="50"/>
  <c r="I138" i="50"/>
  <c r="J138" i="50"/>
  <c r="H139" i="50"/>
  <c r="I139" i="50"/>
  <c r="J139" i="50"/>
  <c r="H140" i="50"/>
  <c r="I140" i="50"/>
  <c r="J140" i="50"/>
  <c r="H141" i="50"/>
  <c r="I141" i="50"/>
  <c r="J141" i="50"/>
  <c r="H142" i="50"/>
  <c r="I142" i="50"/>
  <c r="J142" i="50"/>
  <c r="H143" i="50"/>
  <c r="I143" i="50"/>
  <c r="J143" i="50"/>
  <c r="H144" i="50"/>
  <c r="I144" i="50"/>
  <c r="J144" i="50"/>
  <c r="H145" i="50"/>
  <c r="I145" i="50"/>
  <c r="J145" i="50"/>
  <c r="H146" i="50"/>
  <c r="I146" i="50"/>
  <c r="J146" i="50"/>
  <c r="H147" i="50"/>
  <c r="I147" i="50"/>
  <c r="J147" i="50"/>
  <c r="H148" i="50"/>
  <c r="I148" i="50"/>
  <c r="J148" i="50"/>
  <c r="H149" i="50"/>
  <c r="I149" i="50"/>
  <c r="J149" i="50"/>
  <c r="H150" i="50"/>
  <c r="I150" i="50"/>
  <c r="J150" i="50"/>
  <c r="H151" i="50"/>
  <c r="I151" i="50"/>
  <c r="J151" i="50"/>
  <c r="H152" i="50"/>
  <c r="I152" i="50"/>
  <c r="J152" i="50"/>
  <c r="H153" i="50"/>
  <c r="I153" i="50"/>
  <c r="J153" i="50"/>
  <c r="H154" i="50"/>
  <c r="I154" i="50"/>
  <c r="J154" i="50"/>
  <c r="H155" i="50"/>
  <c r="I155" i="50"/>
  <c r="J155" i="50"/>
  <c r="H156" i="50"/>
  <c r="I156" i="50"/>
  <c r="J156" i="50"/>
  <c r="H157" i="50"/>
  <c r="I157" i="50"/>
  <c r="J157" i="50"/>
  <c r="H158" i="50"/>
  <c r="I158" i="50"/>
  <c r="J158" i="50"/>
  <c r="H159" i="50"/>
  <c r="I159" i="50"/>
  <c r="J159" i="50"/>
  <c r="H160" i="50"/>
  <c r="I160" i="50"/>
  <c r="J160" i="50"/>
  <c r="H161" i="50"/>
  <c r="I161" i="50"/>
  <c r="J161" i="50"/>
  <c r="H162" i="50"/>
  <c r="I162" i="50"/>
  <c r="J162" i="50"/>
  <c r="H163" i="50"/>
  <c r="I163" i="50"/>
  <c r="J163" i="50"/>
  <c r="H164" i="50"/>
  <c r="I164" i="50"/>
  <c r="J164" i="50"/>
  <c r="H165" i="50"/>
  <c r="I165" i="50"/>
  <c r="J165" i="50"/>
  <c r="H166" i="50"/>
  <c r="I166" i="50"/>
  <c r="J166" i="50"/>
  <c r="H167" i="50"/>
  <c r="I167" i="50"/>
  <c r="J167" i="50"/>
  <c r="H168" i="50"/>
  <c r="I168" i="50"/>
  <c r="J168" i="50"/>
  <c r="H169" i="50"/>
  <c r="I169" i="50"/>
  <c r="J169" i="50"/>
  <c r="H170" i="50"/>
  <c r="I170" i="50"/>
  <c r="J170" i="50"/>
  <c r="H171" i="50"/>
  <c r="I171" i="50"/>
  <c r="J171" i="50"/>
  <c r="H172" i="50"/>
  <c r="I172" i="50"/>
  <c r="J172" i="50"/>
  <c r="H173" i="50"/>
  <c r="I173" i="50"/>
  <c r="J173" i="50"/>
  <c r="H174" i="50"/>
  <c r="I174" i="50"/>
  <c r="J174" i="50"/>
  <c r="H175" i="50"/>
  <c r="I175" i="50"/>
  <c r="J175" i="50"/>
  <c r="H176" i="50"/>
  <c r="I176" i="50"/>
  <c r="J176" i="50"/>
  <c r="H177" i="50"/>
  <c r="I177" i="50"/>
  <c r="J177" i="50"/>
  <c r="H178" i="50"/>
  <c r="I178" i="50"/>
  <c r="J178" i="50"/>
  <c r="H179" i="50"/>
  <c r="I179" i="50"/>
  <c r="J179" i="50"/>
  <c r="H180" i="50"/>
  <c r="I180" i="50"/>
  <c r="J180" i="50"/>
  <c r="H181" i="50"/>
  <c r="I181" i="50"/>
  <c r="J181" i="50"/>
  <c r="H182" i="50"/>
  <c r="I182" i="50"/>
  <c r="J182" i="50"/>
  <c r="H183" i="50"/>
  <c r="I183" i="50"/>
  <c r="J183" i="50"/>
  <c r="H184" i="50"/>
  <c r="I184" i="50"/>
  <c r="J184" i="50"/>
  <c r="H185" i="50"/>
  <c r="I185" i="50"/>
  <c r="J185" i="50"/>
  <c r="H186" i="50"/>
  <c r="I186" i="50"/>
  <c r="J186" i="50"/>
  <c r="H187" i="50"/>
  <c r="I187" i="50"/>
  <c r="J187" i="50"/>
  <c r="H188" i="50"/>
  <c r="I188" i="50"/>
  <c r="J188" i="50"/>
  <c r="H189" i="50"/>
  <c r="I189" i="50"/>
  <c r="J189" i="50"/>
  <c r="H190" i="50"/>
  <c r="I190" i="50"/>
  <c r="J190" i="50"/>
  <c r="H191" i="50"/>
  <c r="I191" i="50"/>
  <c r="J191" i="50"/>
  <c r="H192" i="50"/>
  <c r="I192" i="50"/>
  <c r="J192" i="50"/>
  <c r="H193" i="50"/>
  <c r="I193" i="50"/>
  <c r="J193" i="50"/>
  <c r="H194" i="50"/>
  <c r="I194" i="50"/>
  <c r="J194" i="50"/>
  <c r="H195" i="50"/>
  <c r="I195" i="50"/>
  <c r="J195" i="50"/>
  <c r="H196" i="50"/>
  <c r="I196" i="50"/>
  <c r="J196" i="50"/>
  <c r="H197" i="50"/>
  <c r="I197" i="50"/>
  <c r="J197" i="50"/>
  <c r="H198" i="50"/>
  <c r="I198" i="50"/>
  <c r="J198" i="50"/>
  <c r="H199" i="50"/>
  <c r="I199" i="50"/>
  <c r="J199" i="50"/>
  <c r="H200" i="50"/>
  <c r="I200" i="50"/>
  <c r="J200" i="50"/>
  <c r="H201" i="50"/>
  <c r="I201" i="50"/>
  <c r="J201" i="50"/>
  <c r="H202" i="50"/>
  <c r="I202" i="50"/>
  <c r="J202" i="50"/>
  <c r="H203" i="50"/>
  <c r="I203" i="50"/>
  <c r="J203" i="50"/>
  <c r="H204" i="50"/>
  <c r="I204" i="50"/>
  <c r="J204" i="50"/>
  <c r="H205" i="50"/>
  <c r="I205" i="50"/>
  <c r="J205" i="50"/>
  <c r="H206" i="50"/>
  <c r="I206" i="50"/>
  <c r="J206" i="50"/>
  <c r="H207" i="50"/>
  <c r="I207" i="50"/>
  <c r="J207" i="50"/>
  <c r="H208" i="50"/>
  <c r="I208" i="50"/>
  <c r="J208" i="50"/>
  <c r="H209" i="50"/>
  <c r="I209" i="50"/>
  <c r="J209" i="50"/>
  <c r="H210" i="50"/>
  <c r="I210" i="50"/>
  <c r="J210" i="50"/>
  <c r="H211" i="50"/>
  <c r="I211" i="50"/>
  <c r="J211" i="50"/>
  <c r="H212" i="50"/>
  <c r="I212" i="50"/>
  <c r="J212" i="50"/>
  <c r="H213" i="50"/>
  <c r="I213" i="50"/>
  <c r="J213" i="50"/>
  <c r="H214" i="50"/>
  <c r="I214" i="50"/>
  <c r="J214" i="50"/>
  <c r="H215" i="50"/>
  <c r="I215" i="50"/>
  <c r="J215" i="50"/>
  <c r="H216" i="50"/>
  <c r="I216" i="50"/>
  <c r="J216" i="50"/>
  <c r="H217" i="50"/>
  <c r="I217" i="50"/>
  <c r="J217" i="50"/>
  <c r="H218" i="50"/>
  <c r="I218" i="50"/>
  <c r="J218" i="50"/>
  <c r="H219" i="50"/>
  <c r="I219" i="50"/>
  <c r="J219" i="50"/>
  <c r="H220" i="50"/>
  <c r="I220" i="50"/>
  <c r="J220" i="50"/>
  <c r="H221" i="50"/>
  <c r="I221" i="50"/>
  <c r="J221" i="50"/>
  <c r="H222" i="50"/>
  <c r="I222" i="50"/>
  <c r="J222" i="50"/>
  <c r="H223" i="50"/>
  <c r="I223" i="50"/>
  <c r="J223" i="50"/>
  <c r="H224" i="50"/>
  <c r="I224" i="50"/>
  <c r="J224" i="50"/>
  <c r="H225" i="50"/>
  <c r="I225" i="50"/>
  <c r="J225" i="50"/>
  <c r="H226" i="50"/>
  <c r="I226" i="50"/>
  <c r="J226" i="50"/>
  <c r="H227" i="50"/>
  <c r="I227" i="50"/>
  <c r="J227" i="50"/>
  <c r="H228" i="50"/>
  <c r="I228" i="50"/>
  <c r="J228" i="50"/>
  <c r="H229" i="50"/>
  <c r="I229" i="50"/>
  <c r="J229" i="50"/>
  <c r="H230" i="50"/>
  <c r="I230" i="50"/>
  <c r="J230" i="50"/>
  <c r="H231" i="50"/>
  <c r="I231" i="50"/>
  <c r="J231" i="50"/>
  <c r="H232" i="50"/>
  <c r="I232" i="50"/>
  <c r="J232" i="50"/>
  <c r="H233" i="50"/>
  <c r="I233" i="50"/>
  <c r="J233" i="50"/>
  <c r="H234" i="50"/>
  <c r="I234" i="50"/>
  <c r="J234" i="50"/>
  <c r="H235" i="50"/>
  <c r="I235" i="50"/>
  <c r="J235" i="50"/>
  <c r="H236" i="50"/>
  <c r="I236" i="50"/>
  <c r="J236" i="50"/>
  <c r="H237" i="50"/>
  <c r="I237" i="50"/>
  <c r="J237" i="50"/>
  <c r="H238" i="50"/>
  <c r="I238" i="50"/>
  <c r="J238" i="50"/>
  <c r="H239" i="50"/>
  <c r="I239" i="50"/>
  <c r="J239" i="50"/>
  <c r="H240" i="50"/>
  <c r="I240" i="50"/>
  <c r="J240" i="50"/>
  <c r="H241" i="50"/>
  <c r="I241" i="50"/>
  <c r="J241" i="50"/>
  <c r="H242" i="50"/>
  <c r="I242" i="50"/>
  <c r="J242" i="50"/>
  <c r="H243" i="50"/>
  <c r="I243" i="50"/>
  <c r="J243" i="50"/>
  <c r="H244" i="50"/>
  <c r="I244" i="50"/>
  <c r="J244" i="50"/>
  <c r="H245" i="50"/>
  <c r="I245" i="50"/>
  <c r="J245" i="50"/>
  <c r="H246" i="50"/>
  <c r="I246" i="50"/>
  <c r="J246" i="50"/>
  <c r="H247" i="50"/>
  <c r="I247" i="50"/>
  <c r="J247" i="50"/>
  <c r="H248" i="50"/>
  <c r="I248" i="50"/>
  <c r="J248" i="50"/>
  <c r="H249" i="50"/>
  <c r="I249" i="50"/>
  <c r="J249" i="50"/>
  <c r="H250" i="50"/>
  <c r="I250" i="50"/>
  <c r="J250" i="50"/>
  <c r="H251" i="50"/>
  <c r="I251" i="50"/>
  <c r="J251" i="50"/>
  <c r="H252" i="50"/>
  <c r="I252" i="50"/>
  <c r="J252" i="50"/>
  <c r="H253" i="50"/>
  <c r="I253" i="50"/>
  <c r="J253" i="50"/>
  <c r="H254" i="50"/>
  <c r="I254" i="50"/>
  <c r="J254" i="50"/>
  <c r="H255" i="50"/>
  <c r="I255" i="50"/>
  <c r="J255" i="50"/>
  <c r="H256" i="50"/>
  <c r="I256" i="50"/>
  <c r="J256" i="50"/>
  <c r="H257" i="50"/>
  <c r="I257" i="50"/>
  <c r="J257" i="50"/>
  <c r="H258" i="50"/>
  <c r="I258" i="50"/>
  <c r="J258" i="50"/>
  <c r="H259" i="50"/>
  <c r="I259" i="50"/>
  <c r="J259" i="50"/>
  <c r="H260" i="50"/>
  <c r="I260" i="50"/>
  <c r="J260" i="50"/>
  <c r="H261" i="50"/>
  <c r="I261" i="50"/>
  <c r="J261" i="50"/>
  <c r="H262" i="50"/>
  <c r="I262" i="50"/>
  <c r="J262" i="50"/>
  <c r="H263" i="50"/>
  <c r="I263" i="50"/>
  <c r="J263" i="50"/>
  <c r="H264" i="50"/>
  <c r="I264" i="50"/>
  <c r="J264" i="50"/>
  <c r="H265" i="50"/>
  <c r="I265" i="50"/>
  <c r="J265" i="50"/>
  <c r="H266" i="50"/>
  <c r="I266" i="50"/>
  <c r="J266" i="50"/>
  <c r="H267" i="50"/>
  <c r="I267" i="50"/>
  <c r="J267" i="50"/>
  <c r="H268" i="50"/>
  <c r="I268" i="50"/>
  <c r="J268" i="50"/>
  <c r="H269" i="50"/>
  <c r="I269" i="50"/>
  <c r="J269" i="50"/>
  <c r="H270" i="50"/>
  <c r="I270" i="50"/>
  <c r="J270" i="50"/>
  <c r="H271" i="50"/>
  <c r="I271" i="50"/>
  <c r="J271" i="50"/>
  <c r="H272" i="50"/>
  <c r="I272" i="50"/>
  <c r="J272" i="50"/>
  <c r="H273" i="50"/>
  <c r="I273" i="50"/>
  <c r="J273" i="50"/>
  <c r="H274" i="50"/>
  <c r="I274" i="50"/>
  <c r="J274" i="50"/>
  <c r="H275" i="50"/>
  <c r="I275" i="50"/>
  <c r="J275" i="50"/>
  <c r="H276" i="50"/>
  <c r="I276" i="50"/>
  <c r="J276" i="50"/>
  <c r="H277" i="50"/>
  <c r="I277" i="50"/>
  <c r="J277" i="50"/>
  <c r="H278" i="50"/>
  <c r="I278" i="50"/>
  <c r="J278" i="50"/>
  <c r="H279" i="50"/>
  <c r="I279" i="50"/>
  <c r="J279" i="50"/>
  <c r="H280" i="50"/>
  <c r="I280" i="50"/>
  <c r="J280" i="50"/>
  <c r="H281" i="50"/>
  <c r="I281" i="50"/>
  <c r="J281" i="50"/>
  <c r="H282" i="50"/>
  <c r="I282" i="50"/>
  <c r="J282" i="50"/>
  <c r="H283" i="50"/>
  <c r="I283" i="50"/>
  <c r="J283" i="50"/>
  <c r="H284" i="50"/>
  <c r="I284" i="50"/>
  <c r="J284" i="50"/>
  <c r="H285" i="50"/>
  <c r="I285" i="50"/>
  <c r="J285" i="50"/>
  <c r="H286" i="50"/>
  <c r="I286" i="50"/>
  <c r="J286" i="50"/>
  <c r="H287" i="50"/>
  <c r="I287" i="50"/>
  <c r="J287" i="50"/>
  <c r="H288" i="50"/>
  <c r="I288" i="50"/>
  <c r="J288" i="50"/>
  <c r="H289" i="50"/>
  <c r="I289" i="50"/>
  <c r="J289" i="50"/>
  <c r="H290" i="50"/>
  <c r="I290" i="50"/>
  <c r="J290" i="50"/>
  <c r="H291" i="50"/>
  <c r="I291" i="50"/>
  <c r="J291" i="50"/>
  <c r="H292" i="50"/>
  <c r="I292" i="50"/>
  <c r="J292" i="50"/>
  <c r="H293" i="50"/>
  <c r="I293" i="50"/>
  <c r="J293" i="50"/>
  <c r="H294" i="50"/>
  <c r="I294" i="50"/>
  <c r="J294" i="50"/>
  <c r="H295" i="50"/>
  <c r="I295" i="50"/>
  <c r="J295" i="50"/>
  <c r="H296" i="50"/>
  <c r="I296" i="50"/>
  <c r="J296" i="50"/>
  <c r="H297" i="50"/>
  <c r="I297" i="50"/>
  <c r="J297" i="50"/>
  <c r="H298" i="50"/>
  <c r="I298" i="50"/>
  <c r="J298" i="50"/>
  <c r="H299" i="50"/>
  <c r="I299" i="50"/>
  <c r="J299" i="50"/>
  <c r="H300" i="50"/>
  <c r="I300" i="50"/>
  <c r="J300" i="50"/>
  <c r="H301" i="50"/>
  <c r="I301" i="50"/>
  <c r="J301" i="50"/>
  <c r="H302" i="50"/>
  <c r="I302" i="50"/>
  <c r="J302" i="50"/>
  <c r="H303" i="50"/>
  <c r="I303" i="50"/>
  <c r="J303" i="50"/>
  <c r="H304" i="50"/>
  <c r="I304" i="50"/>
  <c r="J304" i="50"/>
  <c r="H305" i="50"/>
  <c r="I305" i="50"/>
  <c r="J305" i="50"/>
  <c r="H306" i="50"/>
  <c r="I306" i="50"/>
  <c r="J306" i="50"/>
  <c r="H307" i="50"/>
  <c r="I307" i="50"/>
  <c r="J307" i="50"/>
  <c r="H308" i="50"/>
  <c r="I308" i="50"/>
  <c r="J308" i="50"/>
  <c r="H309" i="50"/>
  <c r="I309" i="50"/>
  <c r="J309" i="50"/>
  <c r="H310" i="50"/>
  <c r="I310" i="50"/>
  <c r="J310" i="50"/>
  <c r="H311" i="50"/>
  <c r="I311" i="50"/>
  <c r="J311" i="50"/>
  <c r="H312" i="50"/>
  <c r="I312" i="50"/>
  <c r="J312" i="50"/>
  <c r="H313" i="50"/>
  <c r="I313" i="50"/>
  <c r="J313" i="50"/>
  <c r="H314" i="50"/>
  <c r="I314" i="50"/>
  <c r="J314" i="50"/>
  <c r="H315" i="50"/>
  <c r="I315" i="50"/>
  <c r="J315" i="50"/>
  <c r="H316" i="50"/>
  <c r="I316" i="50"/>
  <c r="J316" i="50"/>
  <c r="H317" i="50"/>
  <c r="I317" i="50"/>
  <c r="J317" i="50"/>
  <c r="H318" i="50"/>
  <c r="I318" i="50"/>
  <c r="J318" i="50"/>
  <c r="H319" i="50"/>
  <c r="I319" i="50"/>
  <c r="J319" i="50"/>
  <c r="H320" i="50"/>
  <c r="I320" i="50"/>
  <c r="J320" i="50"/>
  <c r="H321" i="50"/>
  <c r="I321" i="50"/>
  <c r="J321" i="50"/>
  <c r="H322" i="50"/>
  <c r="I322" i="50"/>
  <c r="J322" i="50"/>
  <c r="H323" i="50"/>
  <c r="I323" i="50"/>
  <c r="J323" i="50"/>
  <c r="H324" i="50"/>
  <c r="I324" i="50"/>
  <c r="J324" i="50"/>
  <c r="H325" i="50"/>
  <c r="I325" i="50"/>
  <c r="J325" i="50"/>
  <c r="H326" i="50"/>
  <c r="I326" i="50"/>
  <c r="J326" i="50"/>
  <c r="H327" i="50"/>
  <c r="I327" i="50"/>
  <c r="J327" i="50"/>
  <c r="H328" i="50"/>
  <c r="I328" i="50"/>
  <c r="J328" i="50"/>
  <c r="H329" i="50"/>
  <c r="I329" i="50"/>
  <c r="J329" i="50"/>
  <c r="H330" i="50"/>
  <c r="I330" i="50"/>
  <c r="J330" i="50"/>
  <c r="H331" i="50"/>
  <c r="I331" i="50"/>
  <c r="J331" i="50"/>
  <c r="H332" i="50"/>
  <c r="I332" i="50"/>
  <c r="J332" i="50"/>
  <c r="H333" i="50"/>
  <c r="I333" i="50"/>
  <c r="J333" i="50"/>
  <c r="H334" i="50"/>
  <c r="I334" i="50"/>
  <c r="J334" i="50"/>
  <c r="H335" i="50"/>
  <c r="I335" i="50"/>
  <c r="J335" i="50"/>
  <c r="H336" i="50"/>
  <c r="I336" i="50"/>
  <c r="J336" i="50"/>
  <c r="H337" i="50"/>
  <c r="I337" i="50"/>
  <c r="J337" i="50"/>
  <c r="H338" i="50"/>
  <c r="I338" i="50"/>
  <c r="J338" i="50"/>
  <c r="H339" i="50"/>
  <c r="I339" i="50"/>
  <c r="J339" i="50"/>
  <c r="H340" i="50"/>
  <c r="I340" i="50"/>
  <c r="J340" i="50"/>
  <c r="H341" i="50"/>
  <c r="I341" i="50"/>
  <c r="J341" i="50"/>
  <c r="H342" i="50"/>
  <c r="I342" i="50"/>
  <c r="J342" i="50"/>
  <c r="H343" i="50"/>
  <c r="I343" i="50"/>
  <c r="J343" i="50"/>
  <c r="H344" i="50"/>
  <c r="I344" i="50"/>
  <c r="J344" i="50"/>
  <c r="H345" i="50"/>
  <c r="I345" i="50"/>
  <c r="J345" i="50"/>
  <c r="H346" i="50"/>
  <c r="I346" i="50"/>
  <c r="J346" i="50"/>
  <c r="H347" i="50"/>
  <c r="I347" i="50"/>
  <c r="J347" i="50"/>
  <c r="H348" i="50"/>
  <c r="I348" i="50"/>
  <c r="J348" i="50"/>
  <c r="H349" i="50"/>
  <c r="I349" i="50"/>
  <c r="J349" i="50"/>
  <c r="H350" i="50"/>
  <c r="I350" i="50"/>
  <c r="J350" i="50"/>
  <c r="H351" i="50"/>
  <c r="I351" i="50"/>
  <c r="J351" i="50"/>
  <c r="H352" i="50"/>
  <c r="I352" i="50"/>
  <c r="J352" i="50"/>
  <c r="H353" i="50"/>
  <c r="I353" i="50"/>
  <c r="J353" i="50"/>
  <c r="H354" i="50"/>
  <c r="I354" i="50"/>
  <c r="J354" i="50"/>
  <c r="H355" i="50"/>
  <c r="I355" i="50"/>
  <c r="J355" i="50"/>
  <c r="H356" i="50"/>
  <c r="I356" i="50"/>
  <c r="J356" i="50"/>
  <c r="H357" i="50"/>
  <c r="I357" i="50"/>
  <c r="J357" i="50"/>
  <c r="H358" i="50"/>
  <c r="I358" i="50"/>
  <c r="J358" i="50"/>
  <c r="H359" i="50"/>
  <c r="I359" i="50"/>
  <c r="J359" i="50"/>
  <c r="H360" i="50"/>
  <c r="I360" i="50"/>
  <c r="J360" i="50"/>
  <c r="H361" i="50"/>
  <c r="I361" i="50"/>
  <c r="J361" i="50"/>
  <c r="H362" i="50"/>
  <c r="I362" i="50"/>
  <c r="J362" i="50"/>
  <c r="H363" i="50"/>
  <c r="I363" i="50"/>
  <c r="J363" i="50"/>
  <c r="H364" i="50"/>
  <c r="I364" i="50"/>
  <c r="J364" i="50"/>
  <c r="H365" i="50"/>
  <c r="I365" i="50"/>
  <c r="J365" i="50"/>
  <c r="H366" i="50"/>
  <c r="I366" i="50"/>
  <c r="J366" i="50"/>
  <c r="H367" i="50"/>
  <c r="I367" i="50"/>
  <c r="J367" i="50"/>
  <c r="H368" i="50"/>
  <c r="I368" i="50"/>
  <c r="J368" i="50"/>
  <c r="H369" i="50"/>
  <c r="I369" i="50"/>
  <c r="J369" i="50"/>
  <c r="H370" i="50"/>
  <c r="I370" i="50"/>
  <c r="J370" i="50"/>
  <c r="H371" i="50"/>
  <c r="I371" i="50"/>
  <c r="J371" i="50"/>
  <c r="H372" i="50"/>
  <c r="I372" i="50"/>
  <c r="J372" i="50"/>
  <c r="H373" i="50"/>
  <c r="I373" i="50"/>
  <c r="J373" i="50"/>
  <c r="H374" i="50"/>
  <c r="I374" i="50"/>
  <c r="J374" i="50"/>
  <c r="H375" i="50"/>
  <c r="I375" i="50"/>
  <c r="J375" i="50"/>
  <c r="H376" i="50"/>
  <c r="I376" i="50"/>
  <c r="J376" i="50"/>
  <c r="H377" i="50"/>
  <c r="I377" i="50"/>
  <c r="J377" i="50"/>
  <c r="H378" i="50"/>
  <c r="I378" i="50"/>
  <c r="J378" i="50"/>
  <c r="H379" i="50"/>
  <c r="I379" i="50"/>
  <c r="J379" i="50"/>
  <c r="H380" i="50"/>
  <c r="I380" i="50"/>
  <c r="J380" i="50"/>
  <c r="H381" i="50"/>
  <c r="I381" i="50"/>
  <c r="J381" i="50"/>
  <c r="H382" i="50"/>
  <c r="I382" i="50"/>
  <c r="J382" i="50"/>
  <c r="H383" i="50"/>
  <c r="I383" i="50"/>
  <c r="J383" i="50"/>
  <c r="H384" i="50"/>
  <c r="I384" i="50"/>
  <c r="J384" i="50"/>
  <c r="H385" i="50"/>
  <c r="I385" i="50"/>
  <c r="J385" i="50"/>
  <c r="H386" i="50"/>
  <c r="I386" i="50"/>
  <c r="J386" i="50"/>
  <c r="H387" i="50"/>
  <c r="I387" i="50"/>
  <c r="J387" i="50"/>
  <c r="H388" i="50"/>
  <c r="I388" i="50"/>
  <c r="J388" i="50"/>
  <c r="H389" i="50"/>
  <c r="I389" i="50"/>
  <c r="J389" i="50"/>
  <c r="H390" i="50"/>
  <c r="I390" i="50"/>
  <c r="J390" i="50"/>
  <c r="H391" i="50"/>
  <c r="I391" i="50"/>
  <c r="J391" i="50"/>
  <c r="H392" i="50"/>
  <c r="I392" i="50"/>
  <c r="J392" i="50"/>
  <c r="H393" i="50"/>
  <c r="I393" i="50"/>
  <c r="J393" i="50"/>
  <c r="H394" i="50"/>
  <c r="I394" i="50"/>
  <c r="J394" i="50"/>
  <c r="H395" i="50"/>
  <c r="I395" i="50"/>
  <c r="J395" i="50"/>
  <c r="H396" i="50"/>
  <c r="I396" i="50"/>
  <c r="J396" i="50"/>
  <c r="H397" i="50"/>
  <c r="I397" i="50"/>
  <c r="J397" i="50"/>
  <c r="H398" i="50"/>
  <c r="I398" i="50"/>
  <c r="J398" i="50"/>
  <c r="H399" i="50"/>
  <c r="I399" i="50"/>
  <c r="J399" i="50"/>
  <c r="H400" i="50"/>
  <c r="I400" i="50"/>
  <c r="J400" i="50"/>
  <c r="H401" i="50"/>
  <c r="I401" i="50"/>
  <c r="J401" i="50"/>
  <c r="H402" i="50"/>
  <c r="I402" i="50"/>
  <c r="J402" i="50"/>
  <c r="H403" i="50"/>
  <c r="I403" i="50"/>
  <c r="J403" i="50"/>
  <c r="H404" i="50"/>
  <c r="I404" i="50"/>
  <c r="J404" i="50"/>
  <c r="H405" i="50"/>
  <c r="I405" i="50"/>
  <c r="J405" i="50"/>
  <c r="H406" i="50"/>
  <c r="I406" i="50"/>
  <c r="J406" i="50"/>
  <c r="H407" i="50"/>
  <c r="I407" i="50"/>
  <c r="J407" i="50"/>
  <c r="H408" i="50"/>
  <c r="I408" i="50"/>
  <c r="J408" i="50"/>
  <c r="H409" i="50"/>
  <c r="I409" i="50"/>
  <c r="J409" i="50"/>
  <c r="H410" i="50"/>
  <c r="I410" i="50"/>
  <c r="J410" i="50"/>
  <c r="H411" i="50"/>
  <c r="I411" i="50"/>
  <c r="J411" i="50"/>
  <c r="H412" i="50"/>
  <c r="I412" i="50"/>
  <c r="J412" i="50"/>
  <c r="H413" i="50"/>
  <c r="I413" i="50"/>
  <c r="J413" i="50"/>
  <c r="H414" i="50"/>
  <c r="I414" i="50"/>
  <c r="J414" i="50"/>
  <c r="H415" i="50"/>
  <c r="I415" i="50"/>
  <c r="J415" i="50"/>
  <c r="H416" i="50"/>
  <c r="I416" i="50"/>
  <c r="J416" i="50"/>
  <c r="H417" i="50"/>
  <c r="I417" i="50"/>
  <c r="J417" i="50"/>
  <c r="H418" i="50"/>
  <c r="I418" i="50"/>
  <c r="J418" i="50"/>
  <c r="H419" i="50"/>
  <c r="I419" i="50"/>
  <c r="J419" i="50"/>
  <c r="H420" i="50"/>
  <c r="I420" i="50"/>
  <c r="J420" i="50"/>
  <c r="H421" i="50"/>
  <c r="I421" i="50"/>
  <c r="J421" i="50"/>
  <c r="H422" i="50"/>
  <c r="I422" i="50"/>
  <c r="J422" i="50"/>
  <c r="H423" i="50"/>
  <c r="I423" i="50"/>
  <c r="J423" i="50"/>
  <c r="H424" i="50"/>
  <c r="I424" i="50"/>
  <c r="J424" i="50"/>
  <c r="H425" i="50"/>
  <c r="I425" i="50"/>
  <c r="J425" i="50"/>
  <c r="H426" i="50"/>
  <c r="I426" i="50"/>
  <c r="J426" i="50"/>
  <c r="H427" i="50"/>
  <c r="I427" i="50"/>
  <c r="J427" i="50"/>
  <c r="H428" i="50"/>
  <c r="I428" i="50"/>
  <c r="J428" i="50"/>
  <c r="H429" i="50"/>
  <c r="I429" i="50"/>
  <c r="J429" i="50"/>
  <c r="H430" i="50"/>
  <c r="I430" i="50"/>
  <c r="J430" i="50"/>
  <c r="H431" i="50"/>
  <c r="I431" i="50"/>
  <c r="J431" i="50"/>
  <c r="H432" i="50"/>
  <c r="I432" i="50"/>
  <c r="J432" i="50"/>
  <c r="H433" i="50"/>
  <c r="I433" i="50"/>
  <c r="J433" i="50"/>
  <c r="H434" i="50"/>
  <c r="I434" i="50"/>
  <c r="J434" i="50"/>
  <c r="H435" i="50"/>
  <c r="I435" i="50"/>
  <c r="J435" i="50"/>
  <c r="H436" i="50"/>
  <c r="I436" i="50"/>
  <c r="J436" i="50"/>
  <c r="H437" i="50"/>
  <c r="I437" i="50"/>
  <c r="J437" i="50"/>
  <c r="H438" i="50"/>
  <c r="I438" i="50"/>
  <c r="J438" i="50"/>
  <c r="H439" i="50"/>
  <c r="I439" i="50"/>
  <c r="J439" i="50"/>
  <c r="H440" i="50"/>
  <c r="I440" i="50"/>
  <c r="J440" i="50"/>
  <c r="H441" i="50"/>
  <c r="I441" i="50"/>
  <c r="J441" i="50"/>
  <c r="H442" i="50"/>
  <c r="I442" i="50"/>
  <c r="J442" i="50"/>
  <c r="H443" i="50"/>
  <c r="I443" i="50"/>
  <c r="J443" i="50"/>
  <c r="H444" i="50"/>
  <c r="I444" i="50"/>
  <c r="J444" i="50"/>
  <c r="H445" i="50"/>
  <c r="I445" i="50"/>
  <c r="J445" i="50"/>
  <c r="H446" i="50"/>
  <c r="I446" i="50"/>
  <c r="J446" i="50"/>
  <c r="H447" i="50"/>
  <c r="I447" i="50"/>
  <c r="J447" i="50"/>
  <c r="H448" i="50"/>
  <c r="I448" i="50"/>
  <c r="J448" i="50"/>
  <c r="H449" i="50"/>
  <c r="I449" i="50"/>
  <c r="J449" i="50"/>
  <c r="H450" i="50"/>
  <c r="I450" i="50"/>
  <c r="J450" i="50"/>
  <c r="H451" i="50"/>
  <c r="I451" i="50"/>
  <c r="J451" i="50"/>
  <c r="H452" i="50"/>
  <c r="I452" i="50"/>
  <c r="J452" i="50"/>
  <c r="H453" i="50"/>
  <c r="I453" i="50"/>
  <c r="J453" i="50"/>
  <c r="H454" i="50"/>
  <c r="I454" i="50"/>
  <c r="J454" i="50"/>
  <c r="H455" i="50"/>
  <c r="I455" i="50"/>
  <c r="J455" i="50"/>
  <c r="H456" i="50"/>
  <c r="I456" i="50"/>
  <c r="J456" i="50"/>
  <c r="H457" i="50"/>
  <c r="I457" i="50"/>
  <c r="J457" i="50"/>
  <c r="H458" i="50"/>
  <c r="I458" i="50"/>
  <c r="J458" i="50"/>
  <c r="H459" i="50"/>
  <c r="I459" i="50"/>
  <c r="J459" i="50"/>
  <c r="H460" i="50"/>
  <c r="I460" i="50"/>
  <c r="J460" i="50"/>
  <c r="H461" i="50"/>
  <c r="I461" i="50"/>
  <c r="J461" i="50"/>
  <c r="H462" i="50"/>
  <c r="I462" i="50"/>
  <c r="J462" i="50"/>
  <c r="H463" i="50"/>
  <c r="I463" i="50"/>
  <c r="J463" i="50"/>
  <c r="H464" i="50"/>
  <c r="I464" i="50"/>
  <c r="J464" i="50"/>
  <c r="H465" i="50"/>
  <c r="I465" i="50"/>
  <c r="J465" i="50"/>
  <c r="H466" i="50"/>
  <c r="I466" i="50"/>
  <c r="J466" i="50"/>
  <c r="H467" i="50"/>
  <c r="I467" i="50"/>
  <c r="J467" i="50"/>
  <c r="H468" i="50"/>
  <c r="I468" i="50"/>
  <c r="J468" i="50"/>
  <c r="H469" i="50"/>
  <c r="I469" i="50"/>
  <c r="J469" i="50"/>
  <c r="H470" i="50"/>
  <c r="I470" i="50"/>
  <c r="J470" i="50"/>
  <c r="H471" i="50"/>
  <c r="I471" i="50"/>
  <c r="J471" i="50"/>
  <c r="H472" i="50"/>
  <c r="I472" i="50"/>
  <c r="J472" i="50"/>
  <c r="H473" i="50"/>
  <c r="I473" i="50"/>
  <c r="J473" i="50"/>
  <c r="H474" i="50"/>
  <c r="I474" i="50"/>
  <c r="J474" i="50"/>
  <c r="H475" i="50"/>
  <c r="I475" i="50"/>
  <c r="J475" i="50"/>
  <c r="H476" i="50"/>
  <c r="I476" i="50"/>
  <c r="J476" i="50"/>
  <c r="H477" i="50"/>
  <c r="I477" i="50"/>
  <c r="J477" i="50"/>
  <c r="H478" i="50"/>
  <c r="I478" i="50"/>
  <c r="J478" i="50"/>
  <c r="H479" i="50"/>
  <c r="I479" i="50"/>
  <c r="J479" i="50"/>
  <c r="H480" i="50"/>
  <c r="I480" i="50"/>
  <c r="J480" i="50"/>
  <c r="H481" i="50"/>
  <c r="I481" i="50"/>
  <c r="J481" i="50"/>
  <c r="H482" i="50"/>
  <c r="I482" i="50"/>
  <c r="J482" i="50"/>
  <c r="H483" i="50"/>
  <c r="I483" i="50"/>
  <c r="J483" i="50"/>
  <c r="H484" i="50"/>
  <c r="I484" i="50"/>
  <c r="J484" i="50"/>
  <c r="H485" i="50"/>
  <c r="I485" i="50"/>
  <c r="J485" i="50"/>
  <c r="H486" i="50"/>
  <c r="I486" i="50"/>
  <c r="J486" i="50"/>
  <c r="H487" i="50"/>
  <c r="I487" i="50"/>
  <c r="J487" i="50"/>
  <c r="H488" i="50"/>
  <c r="I488" i="50"/>
  <c r="J488" i="50"/>
  <c r="H489" i="50"/>
  <c r="I489" i="50"/>
  <c r="J489" i="50"/>
  <c r="H490" i="50"/>
  <c r="I490" i="50"/>
  <c r="J490" i="50"/>
  <c r="H491" i="50"/>
  <c r="I491" i="50"/>
  <c r="J491" i="50"/>
  <c r="H492" i="50"/>
  <c r="I492" i="50"/>
  <c r="J492" i="50"/>
  <c r="H493" i="50"/>
  <c r="I493" i="50"/>
  <c r="J493" i="50"/>
  <c r="H494" i="50"/>
  <c r="I494" i="50"/>
  <c r="J494" i="50"/>
  <c r="H495" i="50"/>
  <c r="I495" i="50"/>
  <c r="J495" i="50"/>
  <c r="H496" i="50"/>
  <c r="I496" i="50"/>
  <c r="J496" i="50"/>
  <c r="H497" i="50"/>
  <c r="I497" i="50"/>
  <c r="J497" i="50"/>
  <c r="H498" i="50"/>
  <c r="I498" i="50"/>
  <c r="J498" i="50"/>
  <c r="H499" i="50"/>
  <c r="I499" i="50"/>
  <c r="J499" i="50"/>
  <c r="H500" i="50"/>
  <c r="I500" i="50"/>
  <c r="J500" i="50"/>
  <c r="H501" i="50"/>
  <c r="I501" i="50"/>
  <c r="J501" i="50"/>
  <c r="H502" i="50"/>
  <c r="I502" i="50"/>
  <c r="J502" i="50"/>
  <c r="H503" i="50"/>
  <c r="I503" i="50"/>
  <c r="J503" i="50"/>
  <c r="H504" i="50"/>
  <c r="I504" i="50"/>
  <c r="J504" i="50"/>
  <c r="H505" i="50"/>
  <c r="I505" i="50"/>
  <c r="J505" i="50"/>
  <c r="H506" i="50"/>
  <c r="I506" i="50"/>
  <c r="J506" i="50"/>
  <c r="H507" i="50"/>
  <c r="I507" i="50"/>
  <c r="J507" i="50"/>
  <c r="H508" i="50"/>
  <c r="I508" i="50"/>
  <c r="J508" i="50"/>
  <c r="H509" i="50"/>
  <c r="I509" i="50"/>
  <c r="J509" i="50"/>
  <c r="H510" i="50"/>
  <c r="I510" i="50"/>
  <c r="J510" i="50"/>
  <c r="H511" i="50"/>
  <c r="I511" i="50"/>
  <c r="J511" i="50"/>
  <c r="H512" i="50"/>
  <c r="I512" i="50"/>
  <c r="J512" i="50"/>
  <c r="H513" i="50"/>
  <c r="I513" i="50"/>
  <c r="J513" i="50"/>
  <c r="H514" i="50"/>
  <c r="I514" i="50"/>
  <c r="J514" i="50"/>
  <c r="H515" i="50"/>
  <c r="I515" i="50"/>
  <c r="J515" i="50"/>
  <c r="H516" i="50"/>
  <c r="I516" i="50"/>
  <c r="J516" i="50"/>
  <c r="H517" i="50"/>
  <c r="I517" i="50"/>
  <c r="J517" i="50"/>
  <c r="H518" i="50"/>
  <c r="I518" i="50"/>
  <c r="J518" i="50"/>
  <c r="H519" i="50"/>
  <c r="I519" i="50"/>
  <c r="J519" i="50"/>
  <c r="H520" i="50"/>
  <c r="I520" i="50"/>
  <c r="J520" i="50"/>
  <c r="H521" i="50"/>
  <c r="I521" i="50"/>
  <c r="J521" i="50"/>
  <c r="H522" i="50"/>
  <c r="I522" i="50"/>
  <c r="J522" i="50"/>
  <c r="H523" i="50"/>
  <c r="I523" i="50"/>
  <c r="J523" i="50"/>
  <c r="H524" i="50"/>
  <c r="I524" i="50"/>
  <c r="J524" i="50"/>
  <c r="H525" i="50"/>
  <c r="I525" i="50"/>
  <c r="J525" i="50"/>
  <c r="H526" i="50"/>
  <c r="I526" i="50"/>
  <c r="J526" i="50"/>
  <c r="H527" i="50"/>
  <c r="I527" i="50"/>
  <c r="J527" i="50"/>
  <c r="H528" i="50"/>
  <c r="I528" i="50"/>
  <c r="J528" i="50"/>
  <c r="H529" i="50"/>
  <c r="I529" i="50"/>
  <c r="J529" i="50"/>
  <c r="H530" i="50"/>
  <c r="I530" i="50"/>
  <c r="J530" i="50"/>
  <c r="H531" i="50"/>
  <c r="I531" i="50"/>
  <c r="J531" i="50"/>
  <c r="H532" i="50"/>
  <c r="I532" i="50"/>
  <c r="J532" i="50"/>
  <c r="H533" i="50"/>
  <c r="I533" i="50"/>
  <c r="J533" i="50"/>
  <c r="H534" i="50"/>
  <c r="I534" i="50"/>
  <c r="J534" i="50"/>
  <c r="H535" i="50"/>
  <c r="I535" i="50"/>
  <c r="J535" i="50"/>
  <c r="H536" i="50"/>
  <c r="I536" i="50"/>
  <c r="J536" i="50"/>
  <c r="H537" i="50"/>
  <c r="I537" i="50"/>
  <c r="J537" i="50"/>
  <c r="H538" i="50"/>
  <c r="I538" i="50"/>
  <c r="J538" i="50"/>
  <c r="H539" i="50"/>
  <c r="I539" i="50"/>
  <c r="J539" i="50"/>
  <c r="H540" i="50"/>
  <c r="I540" i="50"/>
  <c r="J540" i="50"/>
  <c r="H541" i="50"/>
  <c r="I541" i="50"/>
  <c r="J541" i="50"/>
  <c r="H542" i="50"/>
  <c r="I542" i="50"/>
  <c r="J542" i="50"/>
  <c r="H543" i="50"/>
  <c r="I543" i="50"/>
  <c r="J543" i="50"/>
  <c r="H544" i="50"/>
  <c r="I544" i="50"/>
  <c r="J544" i="50"/>
  <c r="H545" i="50"/>
  <c r="I545" i="50"/>
  <c r="J545" i="50"/>
  <c r="H546" i="50"/>
  <c r="I546" i="50"/>
  <c r="J546" i="50"/>
  <c r="H547" i="50"/>
  <c r="I547" i="50"/>
  <c r="J547" i="50"/>
  <c r="H548" i="50"/>
  <c r="I548" i="50"/>
  <c r="J548" i="50"/>
  <c r="H549" i="50"/>
  <c r="I549" i="50"/>
  <c r="J549" i="50"/>
  <c r="H550" i="50"/>
  <c r="I550" i="50"/>
  <c r="J550" i="50"/>
  <c r="H551" i="50"/>
  <c r="I551" i="50"/>
  <c r="J551" i="50"/>
  <c r="H552" i="50"/>
  <c r="I552" i="50"/>
  <c r="J552" i="50"/>
  <c r="H553" i="50"/>
  <c r="I553" i="50"/>
  <c r="J553" i="50"/>
  <c r="H554" i="50"/>
  <c r="I554" i="50"/>
  <c r="J554" i="50"/>
  <c r="H555" i="50"/>
  <c r="I555" i="50"/>
  <c r="J555" i="50"/>
  <c r="H556" i="50"/>
  <c r="I556" i="50"/>
  <c r="J556" i="50"/>
  <c r="H557" i="50"/>
  <c r="I557" i="50"/>
  <c r="J557" i="50"/>
  <c r="H558" i="50"/>
  <c r="I558" i="50"/>
  <c r="J558" i="50"/>
  <c r="H559" i="50"/>
  <c r="I559" i="50"/>
  <c r="J559" i="50"/>
  <c r="H560" i="50"/>
  <c r="I560" i="50"/>
  <c r="J560" i="50"/>
  <c r="H561" i="50"/>
  <c r="I561" i="50"/>
  <c r="J561" i="50"/>
  <c r="H562" i="50"/>
  <c r="I562" i="50"/>
  <c r="J562" i="50"/>
  <c r="H563" i="50"/>
  <c r="I563" i="50"/>
  <c r="J563" i="50"/>
  <c r="H564" i="50"/>
  <c r="I564" i="50"/>
  <c r="J564" i="50"/>
  <c r="H565" i="50"/>
  <c r="I565" i="50"/>
  <c r="J565" i="50"/>
  <c r="H566" i="50"/>
  <c r="I566" i="50"/>
  <c r="J566" i="50"/>
  <c r="H567" i="50"/>
  <c r="I567" i="50"/>
  <c r="J567" i="50"/>
  <c r="H568" i="50"/>
  <c r="I568" i="50"/>
  <c r="J568" i="50"/>
  <c r="H569" i="50"/>
  <c r="I569" i="50"/>
  <c r="J569" i="50"/>
  <c r="H570" i="50"/>
  <c r="I570" i="50"/>
  <c r="J570" i="50"/>
  <c r="H571" i="50"/>
  <c r="I571" i="50"/>
  <c r="J571" i="50"/>
  <c r="H572" i="50"/>
  <c r="I572" i="50"/>
  <c r="J572" i="50"/>
  <c r="H573" i="50"/>
  <c r="I573" i="50"/>
  <c r="J573" i="50"/>
  <c r="H574" i="50"/>
  <c r="I574" i="50"/>
  <c r="J574" i="50"/>
  <c r="H575" i="50"/>
  <c r="I575" i="50"/>
  <c r="J575" i="50"/>
  <c r="H576" i="50"/>
  <c r="I576" i="50"/>
  <c r="J576" i="50"/>
  <c r="H577" i="50"/>
  <c r="I577" i="50"/>
  <c r="J577" i="50"/>
  <c r="H578" i="50"/>
  <c r="I578" i="50"/>
  <c r="J578" i="50"/>
  <c r="H579" i="50"/>
  <c r="I579" i="50"/>
  <c r="J579" i="50"/>
  <c r="H580" i="50"/>
  <c r="I580" i="50"/>
  <c r="J580" i="50"/>
  <c r="H581" i="50"/>
  <c r="I581" i="50"/>
  <c r="J581" i="50"/>
  <c r="H582" i="50"/>
  <c r="I582" i="50"/>
  <c r="J582" i="50"/>
  <c r="H583" i="50"/>
  <c r="I583" i="50"/>
  <c r="J583" i="50"/>
  <c r="H584" i="50"/>
  <c r="I584" i="50"/>
  <c r="J584" i="50"/>
  <c r="H585" i="50"/>
  <c r="I585" i="50"/>
  <c r="J585" i="50"/>
  <c r="H586" i="50"/>
  <c r="I586" i="50"/>
  <c r="J586" i="50"/>
  <c r="H587" i="50"/>
  <c r="I587" i="50"/>
  <c r="J587" i="50"/>
  <c r="H588" i="50"/>
  <c r="I588" i="50"/>
  <c r="J588" i="50"/>
  <c r="H589" i="50"/>
  <c r="I589" i="50"/>
  <c r="J589" i="50"/>
  <c r="H590" i="50"/>
  <c r="I590" i="50"/>
  <c r="J590" i="50"/>
  <c r="H591" i="50"/>
  <c r="I591" i="50"/>
  <c r="J591" i="50"/>
  <c r="H592" i="50"/>
  <c r="I592" i="50"/>
  <c r="J592" i="50"/>
  <c r="H593" i="50"/>
  <c r="I593" i="50"/>
  <c r="J593" i="50"/>
  <c r="H594" i="50"/>
  <c r="I594" i="50"/>
  <c r="J594" i="50"/>
  <c r="H595" i="50"/>
  <c r="I595" i="50"/>
  <c r="J595" i="50"/>
  <c r="H596" i="50"/>
  <c r="I596" i="50"/>
  <c r="J596" i="50"/>
  <c r="H597" i="50"/>
  <c r="I597" i="50"/>
  <c r="J597" i="50"/>
  <c r="H598" i="50"/>
  <c r="I598" i="50"/>
  <c r="J598" i="50"/>
  <c r="H599" i="50"/>
  <c r="I599" i="50"/>
  <c r="J599" i="50"/>
  <c r="H600" i="50"/>
  <c r="I600" i="50"/>
  <c r="J600" i="50"/>
  <c r="H601" i="50"/>
  <c r="I601" i="50"/>
  <c r="J601" i="50"/>
  <c r="H602" i="50"/>
  <c r="I602" i="50"/>
  <c r="J602" i="50"/>
  <c r="H603" i="50"/>
  <c r="I603" i="50"/>
  <c r="J603" i="50"/>
  <c r="H604" i="50"/>
  <c r="I604" i="50"/>
  <c r="J604" i="50"/>
  <c r="H605" i="50"/>
  <c r="I605" i="50"/>
  <c r="J605" i="50"/>
  <c r="H606" i="50"/>
  <c r="I606" i="50"/>
  <c r="J606" i="50"/>
  <c r="H607" i="50"/>
  <c r="I607" i="50"/>
  <c r="J607" i="50"/>
  <c r="H608" i="50"/>
  <c r="I608" i="50"/>
  <c r="J608" i="50"/>
  <c r="H609" i="50"/>
  <c r="I609" i="50"/>
  <c r="J609" i="50"/>
  <c r="H610" i="50"/>
  <c r="I610" i="50"/>
  <c r="J610" i="50"/>
  <c r="H611" i="50"/>
  <c r="I611" i="50"/>
  <c r="J611" i="50"/>
  <c r="H612" i="50"/>
  <c r="I612" i="50"/>
  <c r="J612" i="50"/>
  <c r="H613" i="50"/>
  <c r="I613" i="50"/>
  <c r="J613" i="50"/>
  <c r="H614" i="50"/>
  <c r="I614" i="50"/>
  <c r="J614" i="50"/>
  <c r="H615" i="50"/>
  <c r="I615" i="50"/>
  <c r="J615" i="50"/>
  <c r="H616" i="50"/>
  <c r="I616" i="50"/>
  <c r="J616" i="50"/>
  <c r="H617" i="50"/>
  <c r="I617" i="50"/>
  <c r="J617" i="50"/>
  <c r="H618" i="50"/>
  <c r="I618" i="50"/>
  <c r="J618" i="50"/>
  <c r="H619" i="50"/>
  <c r="I619" i="50"/>
  <c r="J619" i="50"/>
  <c r="H620" i="50"/>
  <c r="I620" i="50"/>
  <c r="J620" i="50"/>
  <c r="H621" i="50"/>
  <c r="I621" i="50"/>
  <c r="J621" i="50"/>
  <c r="H622" i="50"/>
  <c r="I622" i="50"/>
  <c r="J622" i="50"/>
  <c r="H623" i="50"/>
  <c r="I623" i="50"/>
  <c r="J623" i="50"/>
  <c r="H624" i="50"/>
  <c r="I624" i="50"/>
  <c r="J624" i="50"/>
  <c r="H625" i="50"/>
  <c r="I625" i="50"/>
  <c r="J625" i="50"/>
  <c r="H626" i="50"/>
  <c r="I626" i="50"/>
  <c r="J626" i="50"/>
  <c r="H627" i="50"/>
  <c r="I627" i="50"/>
  <c r="J627" i="50"/>
  <c r="H628" i="50"/>
  <c r="I628" i="50"/>
  <c r="J628" i="50"/>
  <c r="H629" i="50"/>
  <c r="I629" i="50"/>
  <c r="J629" i="50"/>
  <c r="H630" i="50"/>
  <c r="I630" i="50"/>
  <c r="J630" i="50"/>
  <c r="H631" i="50"/>
  <c r="I631" i="50"/>
  <c r="J631" i="50"/>
  <c r="H632" i="50"/>
  <c r="I632" i="50"/>
  <c r="J632" i="50"/>
  <c r="H633" i="50"/>
  <c r="I633" i="50"/>
  <c r="J633" i="50"/>
  <c r="H634" i="50"/>
  <c r="I634" i="50"/>
  <c r="J634" i="50"/>
  <c r="H635" i="50"/>
  <c r="I635" i="50"/>
  <c r="J635" i="50"/>
  <c r="H636" i="50"/>
  <c r="I636" i="50"/>
  <c r="J636" i="50"/>
  <c r="H637" i="50"/>
  <c r="I637" i="50"/>
  <c r="J637" i="50"/>
  <c r="H638" i="50"/>
  <c r="I638" i="50"/>
  <c r="J638" i="50"/>
  <c r="H639" i="50"/>
  <c r="I639" i="50"/>
  <c r="J639" i="50"/>
  <c r="H640" i="50"/>
  <c r="I640" i="50"/>
  <c r="J640" i="50"/>
  <c r="H641" i="50"/>
  <c r="I641" i="50"/>
  <c r="J641" i="50"/>
  <c r="H642" i="50"/>
  <c r="I642" i="50"/>
  <c r="J642" i="50"/>
  <c r="H643" i="50"/>
  <c r="I643" i="50"/>
  <c r="J643" i="50"/>
  <c r="H644" i="50"/>
  <c r="I644" i="50"/>
  <c r="J644" i="50"/>
  <c r="H645" i="50"/>
  <c r="I645" i="50"/>
  <c r="J645" i="50"/>
  <c r="H646" i="50"/>
  <c r="I646" i="50"/>
  <c r="J646" i="50"/>
  <c r="H647" i="50"/>
  <c r="I647" i="50"/>
  <c r="J647" i="50"/>
  <c r="H648" i="50"/>
  <c r="I648" i="50"/>
  <c r="J648" i="50"/>
  <c r="H649" i="50"/>
  <c r="I649" i="50"/>
  <c r="J649" i="50"/>
  <c r="H650" i="50"/>
  <c r="I650" i="50"/>
  <c r="J650" i="50"/>
  <c r="H651" i="50"/>
  <c r="I651" i="50"/>
  <c r="J651" i="50"/>
  <c r="H652" i="50"/>
  <c r="I652" i="50"/>
  <c r="J652" i="50"/>
  <c r="H653" i="50"/>
  <c r="I653" i="50"/>
  <c r="J653" i="50"/>
  <c r="H654" i="50"/>
  <c r="I654" i="50"/>
  <c r="J654" i="50"/>
  <c r="H655" i="50"/>
  <c r="I655" i="50"/>
  <c r="J655" i="50"/>
  <c r="H656" i="50"/>
  <c r="I656" i="50"/>
  <c r="J656" i="50"/>
  <c r="H657" i="50"/>
  <c r="I657" i="50"/>
  <c r="J657" i="50"/>
  <c r="H658" i="50"/>
  <c r="I658" i="50"/>
  <c r="J658" i="50"/>
  <c r="H659" i="50"/>
  <c r="I659" i="50"/>
  <c r="J659" i="50"/>
  <c r="H660" i="50"/>
  <c r="I660" i="50"/>
  <c r="J660" i="50"/>
  <c r="H661" i="50"/>
  <c r="I661" i="50"/>
  <c r="J661" i="50"/>
  <c r="H662" i="50"/>
  <c r="I662" i="50"/>
  <c r="J662" i="50"/>
  <c r="H663" i="50"/>
  <c r="I663" i="50"/>
  <c r="J663" i="50"/>
  <c r="H664" i="50"/>
  <c r="I664" i="50"/>
  <c r="J664" i="50"/>
  <c r="H665" i="50"/>
  <c r="I665" i="50"/>
  <c r="J665" i="50"/>
  <c r="H666" i="50"/>
  <c r="I666" i="50"/>
  <c r="J666" i="50"/>
  <c r="H667" i="50"/>
  <c r="I667" i="50"/>
  <c r="J667" i="50"/>
  <c r="H668" i="50"/>
  <c r="I668" i="50"/>
  <c r="J668" i="50"/>
  <c r="H669" i="50"/>
  <c r="I669" i="50"/>
  <c r="J669" i="50"/>
  <c r="H670" i="50"/>
  <c r="I670" i="50"/>
  <c r="J670" i="50"/>
  <c r="H671" i="50"/>
  <c r="I671" i="50"/>
  <c r="J671" i="50"/>
  <c r="H672" i="50"/>
  <c r="I672" i="50"/>
  <c r="J672" i="50"/>
  <c r="H673" i="50"/>
  <c r="I673" i="50"/>
  <c r="J673" i="50"/>
  <c r="H674" i="50"/>
  <c r="I674" i="50"/>
  <c r="J674" i="50"/>
  <c r="H675" i="50"/>
  <c r="I675" i="50"/>
  <c r="J675" i="50"/>
  <c r="H676" i="50"/>
  <c r="I676" i="50"/>
  <c r="J676" i="50"/>
  <c r="H677" i="50"/>
  <c r="I677" i="50"/>
  <c r="J677" i="50"/>
  <c r="H678" i="50"/>
  <c r="I678" i="50"/>
  <c r="J678" i="50"/>
  <c r="H679" i="50"/>
  <c r="I679" i="50"/>
  <c r="J679" i="50"/>
  <c r="H680" i="50"/>
  <c r="I680" i="50"/>
  <c r="J680" i="50"/>
  <c r="H681" i="50"/>
  <c r="I681" i="50"/>
  <c r="J681" i="50"/>
  <c r="H682" i="50"/>
  <c r="I682" i="50"/>
  <c r="J682" i="50"/>
  <c r="H683" i="50"/>
  <c r="I683" i="50"/>
  <c r="J683" i="50"/>
  <c r="H684" i="50"/>
  <c r="I684" i="50"/>
  <c r="J684" i="50"/>
  <c r="H685" i="50"/>
  <c r="I685" i="50"/>
  <c r="J685" i="50"/>
  <c r="H686" i="50"/>
  <c r="I686" i="50"/>
  <c r="J686" i="50"/>
  <c r="H687" i="50"/>
  <c r="I687" i="50"/>
  <c r="J687" i="50"/>
  <c r="H688" i="50"/>
  <c r="I688" i="50"/>
  <c r="J688" i="50"/>
  <c r="H689" i="50"/>
  <c r="I689" i="50"/>
  <c r="J689" i="50"/>
  <c r="H690" i="50"/>
  <c r="I690" i="50"/>
  <c r="J690" i="50"/>
  <c r="H691" i="50"/>
  <c r="I691" i="50"/>
  <c r="J691" i="50"/>
  <c r="H692" i="50"/>
  <c r="I692" i="50"/>
  <c r="J692" i="50"/>
  <c r="H693" i="50"/>
  <c r="I693" i="50"/>
  <c r="J693" i="50"/>
  <c r="H694" i="50"/>
  <c r="I694" i="50"/>
  <c r="J694" i="50"/>
  <c r="H695" i="50"/>
  <c r="I695" i="50"/>
  <c r="J695" i="50"/>
  <c r="H696" i="50"/>
  <c r="I696" i="50"/>
  <c r="J696" i="50"/>
  <c r="H697" i="50"/>
  <c r="I697" i="50"/>
  <c r="J697" i="50"/>
  <c r="H698" i="50"/>
  <c r="I698" i="50"/>
  <c r="J698" i="50"/>
  <c r="H699" i="50"/>
  <c r="I699" i="50"/>
  <c r="J699" i="50"/>
  <c r="H700" i="50"/>
  <c r="I700" i="50"/>
  <c r="J700" i="50"/>
  <c r="H701" i="50"/>
  <c r="I701" i="50"/>
  <c r="J701" i="50"/>
  <c r="H702" i="50"/>
  <c r="I702" i="50"/>
  <c r="J702" i="50"/>
  <c r="H703" i="50"/>
  <c r="I703" i="50"/>
  <c r="J703" i="50"/>
  <c r="H704" i="50"/>
  <c r="I704" i="50"/>
  <c r="J704" i="50"/>
  <c r="H705" i="50"/>
  <c r="I705" i="50"/>
  <c r="J705" i="50"/>
  <c r="H706" i="50"/>
  <c r="I706" i="50"/>
  <c r="J706" i="50"/>
  <c r="H707" i="50"/>
  <c r="I707" i="50"/>
  <c r="J707" i="50"/>
  <c r="H708" i="50"/>
  <c r="I708" i="50"/>
  <c r="J708" i="50"/>
  <c r="H709" i="50"/>
  <c r="I709" i="50"/>
  <c r="J709" i="50"/>
  <c r="H710" i="50"/>
  <c r="I710" i="50"/>
  <c r="J710" i="50"/>
  <c r="H711" i="50"/>
  <c r="I711" i="50"/>
  <c r="J711" i="50"/>
  <c r="H712" i="50"/>
  <c r="I712" i="50"/>
  <c r="J712" i="50"/>
  <c r="H713" i="50"/>
  <c r="I713" i="50"/>
  <c r="J713" i="50"/>
  <c r="H714" i="50"/>
  <c r="I714" i="50"/>
  <c r="J714" i="50"/>
  <c r="H715" i="50"/>
  <c r="I715" i="50"/>
  <c r="J715" i="50"/>
  <c r="H716" i="50"/>
  <c r="I716" i="50"/>
  <c r="J716" i="50"/>
  <c r="H717" i="50"/>
  <c r="I717" i="50"/>
  <c r="J717" i="50"/>
  <c r="H718" i="50"/>
  <c r="I718" i="50"/>
  <c r="J718" i="50"/>
  <c r="H719" i="50"/>
  <c r="I719" i="50"/>
  <c r="J719" i="50"/>
  <c r="H720" i="50"/>
  <c r="I720" i="50"/>
  <c r="J720" i="50"/>
  <c r="H721" i="50"/>
  <c r="I721" i="50"/>
  <c r="J721" i="50"/>
  <c r="H722" i="50"/>
  <c r="I722" i="50"/>
  <c r="J722" i="50"/>
  <c r="H723" i="50"/>
  <c r="I723" i="50"/>
  <c r="J723" i="50"/>
  <c r="H724" i="50"/>
  <c r="I724" i="50"/>
  <c r="J724" i="50"/>
  <c r="H725" i="50"/>
  <c r="I725" i="50"/>
  <c r="J725" i="50"/>
  <c r="H726" i="50"/>
  <c r="I726" i="50"/>
  <c r="J726" i="50"/>
  <c r="H727" i="50"/>
  <c r="I727" i="50"/>
  <c r="J727" i="50"/>
  <c r="H728" i="50"/>
  <c r="I728" i="50"/>
  <c r="J728" i="50"/>
  <c r="H729" i="50"/>
  <c r="I729" i="50"/>
  <c r="J729" i="50"/>
  <c r="H730" i="50"/>
  <c r="I730" i="50"/>
  <c r="J730" i="50"/>
  <c r="H731" i="50"/>
  <c r="I731" i="50"/>
  <c r="J731" i="50"/>
  <c r="H732" i="50"/>
  <c r="I732" i="50"/>
  <c r="J732" i="50"/>
  <c r="H733" i="50"/>
  <c r="I733" i="50"/>
  <c r="J733" i="50"/>
  <c r="H734" i="50"/>
  <c r="I734" i="50"/>
  <c r="J734" i="50"/>
  <c r="H735" i="50"/>
  <c r="I735" i="50"/>
  <c r="J735" i="50"/>
  <c r="H736" i="50"/>
  <c r="I736" i="50"/>
  <c r="J736" i="50"/>
  <c r="H737" i="50"/>
  <c r="I737" i="50"/>
  <c r="J737" i="50"/>
  <c r="H738" i="50"/>
  <c r="I738" i="50"/>
  <c r="J738" i="50"/>
  <c r="H739" i="50"/>
  <c r="I739" i="50"/>
  <c r="J739" i="50"/>
  <c r="H740" i="50"/>
  <c r="I740" i="50"/>
  <c r="J740" i="50"/>
  <c r="H741" i="50"/>
  <c r="I741" i="50"/>
  <c r="J741" i="50"/>
  <c r="H742" i="50"/>
  <c r="I742" i="50"/>
  <c r="J742" i="50"/>
  <c r="H743" i="50"/>
  <c r="I743" i="50"/>
  <c r="J743" i="50"/>
  <c r="H744" i="50"/>
  <c r="I744" i="50"/>
  <c r="J744" i="50"/>
  <c r="H745" i="50"/>
  <c r="I745" i="50"/>
  <c r="J745" i="50"/>
  <c r="H746" i="50"/>
  <c r="I746" i="50"/>
  <c r="J746" i="50"/>
  <c r="H747" i="50"/>
  <c r="I747" i="50"/>
  <c r="J747" i="50"/>
  <c r="H748" i="50"/>
  <c r="I748" i="50"/>
  <c r="J748" i="50"/>
  <c r="H749" i="50"/>
  <c r="I749" i="50"/>
  <c r="J749" i="50"/>
  <c r="H750" i="50"/>
  <c r="I750" i="50"/>
  <c r="J750" i="50"/>
  <c r="H751" i="50"/>
  <c r="I751" i="50"/>
  <c r="J751" i="50"/>
  <c r="H752" i="50"/>
  <c r="I752" i="50"/>
  <c r="J752" i="50"/>
  <c r="H753" i="50"/>
  <c r="I753" i="50"/>
  <c r="J753" i="50"/>
  <c r="H754" i="50"/>
  <c r="I754" i="50"/>
  <c r="J754" i="50"/>
  <c r="H755" i="50"/>
  <c r="I755" i="50"/>
  <c r="J755" i="50"/>
  <c r="H756" i="50"/>
  <c r="I756" i="50"/>
  <c r="J756" i="50"/>
  <c r="H757" i="50"/>
  <c r="I757" i="50"/>
  <c r="J757" i="50"/>
  <c r="H758" i="50"/>
  <c r="I758" i="50"/>
  <c r="J758" i="50"/>
  <c r="H759" i="50"/>
  <c r="I759" i="50"/>
  <c r="J759" i="50"/>
  <c r="H760" i="50"/>
  <c r="I760" i="50"/>
  <c r="J760" i="50"/>
  <c r="H761" i="50"/>
  <c r="I761" i="50"/>
  <c r="J761" i="50"/>
  <c r="H762" i="50"/>
  <c r="I762" i="50"/>
  <c r="J762" i="50"/>
  <c r="H763" i="50"/>
  <c r="I763" i="50"/>
  <c r="J763" i="50"/>
  <c r="H764" i="50"/>
  <c r="I764" i="50"/>
  <c r="J764" i="50"/>
  <c r="H765" i="50"/>
  <c r="I765" i="50"/>
  <c r="J765" i="50"/>
  <c r="H766" i="50"/>
  <c r="I766" i="50"/>
  <c r="J766" i="50"/>
  <c r="H767" i="50"/>
  <c r="I767" i="50"/>
  <c r="J767" i="50"/>
  <c r="H768" i="50"/>
  <c r="I768" i="50"/>
  <c r="J768" i="50"/>
  <c r="H769" i="50"/>
  <c r="I769" i="50"/>
  <c r="J769" i="50"/>
  <c r="H770" i="50"/>
  <c r="I770" i="50"/>
  <c r="J770" i="50"/>
  <c r="H771" i="50"/>
  <c r="I771" i="50"/>
  <c r="J771" i="50"/>
  <c r="H772" i="50"/>
  <c r="I772" i="50"/>
  <c r="J772" i="50"/>
  <c r="H773" i="50"/>
  <c r="I773" i="50"/>
  <c r="J773" i="50"/>
  <c r="H774" i="50"/>
  <c r="I774" i="50"/>
  <c r="J774" i="50"/>
  <c r="H775" i="50"/>
  <c r="I775" i="50"/>
  <c r="J775" i="50"/>
  <c r="H776" i="50"/>
  <c r="I776" i="50"/>
  <c r="J776" i="50"/>
  <c r="H777" i="50"/>
  <c r="I777" i="50"/>
  <c r="J777" i="50"/>
  <c r="H778" i="50"/>
  <c r="I778" i="50"/>
  <c r="J778" i="50"/>
  <c r="H779" i="50"/>
  <c r="I779" i="50"/>
  <c r="J779" i="50"/>
  <c r="H780" i="50"/>
  <c r="I780" i="50"/>
  <c r="J780" i="50"/>
  <c r="H781" i="50"/>
  <c r="I781" i="50"/>
  <c r="J781" i="50"/>
  <c r="H782" i="50"/>
  <c r="I782" i="50"/>
  <c r="J782" i="50"/>
  <c r="H783" i="50"/>
  <c r="I783" i="50"/>
  <c r="J783" i="50"/>
  <c r="H784" i="50"/>
  <c r="I784" i="50"/>
  <c r="J784" i="50"/>
  <c r="H785" i="50"/>
  <c r="I785" i="50"/>
  <c r="J785" i="50"/>
  <c r="H786" i="50"/>
  <c r="I786" i="50"/>
  <c r="J786" i="50"/>
  <c r="H787" i="50"/>
  <c r="I787" i="50"/>
  <c r="J787" i="50"/>
  <c r="H788" i="50"/>
  <c r="I788" i="50"/>
  <c r="J788" i="50"/>
  <c r="H789" i="50"/>
  <c r="I789" i="50"/>
  <c r="J789" i="50"/>
  <c r="H790" i="50"/>
  <c r="I790" i="50"/>
  <c r="J790" i="50"/>
  <c r="H791" i="50"/>
  <c r="I791" i="50"/>
  <c r="J791" i="50"/>
  <c r="H792" i="50"/>
  <c r="I792" i="50"/>
  <c r="J792" i="50"/>
  <c r="H793" i="50"/>
  <c r="I793" i="50"/>
  <c r="J793" i="50"/>
  <c r="H794" i="50"/>
  <c r="I794" i="50"/>
  <c r="J794" i="50"/>
  <c r="H795" i="50"/>
  <c r="I795" i="50"/>
  <c r="J795" i="50"/>
  <c r="H796" i="50"/>
  <c r="I796" i="50"/>
  <c r="J796" i="50"/>
  <c r="H797" i="50"/>
  <c r="I797" i="50"/>
  <c r="J797" i="50"/>
  <c r="H798" i="50"/>
  <c r="I798" i="50"/>
  <c r="J798" i="50"/>
  <c r="H799" i="50"/>
  <c r="I799" i="50"/>
  <c r="J799" i="50"/>
  <c r="H800" i="50"/>
  <c r="I800" i="50"/>
  <c r="J800" i="50"/>
  <c r="H801" i="50"/>
  <c r="I801" i="50"/>
  <c r="J801" i="50"/>
  <c r="H802" i="50"/>
  <c r="I802" i="50"/>
  <c r="J802" i="50"/>
  <c r="H803" i="50"/>
  <c r="I803" i="50"/>
  <c r="J803" i="50"/>
  <c r="H804" i="50"/>
  <c r="I804" i="50"/>
  <c r="J804" i="50"/>
  <c r="H805" i="50"/>
  <c r="I805" i="50"/>
  <c r="J805" i="50"/>
  <c r="H806" i="50"/>
  <c r="I806" i="50"/>
  <c r="J806" i="50"/>
  <c r="H807" i="50"/>
  <c r="I807" i="50"/>
  <c r="J807" i="50"/>
  <c r="H808" i="50"/>
  <c r="I808" i="50"/>
  <c r="J808" i="50"/>
  <c r="H809" i="50"/>
  <c r="I809" i="50"/>
  <c r="J809" i="50"/>
  <c r="H810" i="50"/>
  <c r="I810" i="50"/>
  <c r="J810" i="50"/>
  <c r="H811" i="50"/>
  <c r="I811" i="50"/>
  <c r="J811" i="50"/>
  <c r="H812" i="50"/>
  <c r="I812" i="50"/>
  <c r="J812" i="50"/>
  <c r="H813" i="50"/>
  <c r="I813" i="50"/>
  <c r="J813" i="50"/>
  <c r="H814" i="50"/>
  <c r="I814" i="50"/>
  <c r="J814" i="50"/>
  <c r="H815" i="50"/>
  <c r="I815" i="50"/>
  <c r="J815" i="50"/>
  <c r="H816" i="50"/>
  <c r="I816" i="50"/>
  <c r="J816" i="50"/>
  <c r="H817" i="50"/>
  <c r="I817" i="50"/>
  <c r="J817" i="50"/>
  <c r="H818" i="50"/>
  <c r="I818" i="50"/>
  <c r="J818" i="50"/>
  <c r="H819" i="50"/>
  <c r="I819" i="50"/>
  <c r="J819" i="50"/>
  <c r="H820" i="50"/>
  <c r="I820" i="50"/>
  <c r="J820" i="50"/>
  <c r="H821" i="50"/>
  <c r="I821" i="50"/>
  <c r="J821" i="50"/>
  <c r="H822" i="50"/>
  <c r="I822" i="50"/>
  <c r="J822" i="50"/>
  <c r="H823" i="50"/>
  <c r="I823" i="50"/>
  <c r="J823" i="50"/>
  <c r="H824" i="50"/>
  <c r="I824" i="50"/>
  <c r="J824" i="50"/>
  <c r="H825" i="50"/>
  <c r="I825" i="50"/>
  <c r="J825" i="50"/>
  <c r="H826" i="50"/>
  <c r="I826" i="50"/>
  <c r="J826" i="50"/>
  <c r="H827" i="50"/>
  <c r="I827" i="50"/>
  <c r="J827" i="50"/>
  <c r="H828" i="50"/>
  <c r="I828" i="50"/>
  <c r="J828" i="50"/>
  <c r="H829" i="50"/>
  <c r="I829" i="50"/>
  <c r="J829" i="50"/>
  <c r="H830" i="50"/>
  <c r="I830" i="50"/>
  <c r="J830" i="50"/>
  <c r="H831" i="50"/>
  <c r="I831" i="50"/>
  <c r="J831" i="50"/>
  <c r="H832" i="50"/>
  <c r="I832" i="50"/>
  <c r="J832" i="50"/>
  <c r="H833" i="50"/>
  <c r="I833" i="50"/>
  <c r="J833" i="50"/>
  <c r="H834" i="50"/>
  <c r="I834" i="50"/>
  <c r="J834" i="50"/>
  <c r="H835" i="50"/>
  <c r="I835" i="50"/>
  <c r="J835" i="50"/>
  <c r="H836" i="50"/>
  <c r="I836" i="50"/>
  <c r="J836" i="50"/>
  <c r="H837" i="50"/>
  <c r="I837" i="50"/>
  <c r="J837" i="50"/>
  <c r="H838" i="50"/>
  <c r="I838" i="50"/>
  <c r="J838" i="50"/>
  <c r="H839" i="50"/>
  <c r="I839" i="50"/>
  <c r="J839" i="50"/>
  <c r="H840" i="50"/>
  <c r="I840" i="50"/>
  <c r="J840" i="50"/>
  <c r="H841" i="50"/>
  <c r="I841" i="50"/>
  <c r="J841" i="50"/>
  <c r="H842" i="50"/>
  <c r="I842" i="50"/>
  <c r="J842" i="50"/>
  <c r="H843" i="50"/>
  <c r="I843" i="50"/>
  <c r="J843" i="50"/>
  <c r="H844" i="50"/>
  <c r="I844" i="50"/>
  <c r="J844" i="50"/>
  <c r="H845" i="50"/>
  <c r="I845" i="50"/>
  <c r="J845" i="50"/>
  <c r="H846" i="50"/>
  <c r="I846" i="50"/>
  <c r="J846" i="50"/>
  <c r="H847" i="50"/>
  <c r="I847" i="50"/>
  <c r="J847" i="50"/>
  <c r="H848" i="50"/>
  <c r="I848" i="50"/>
  <c r="J848" i="50"/>
  <c r="H849" i="50"/>
  <c r="I849" i="50"/>
  <c r="J849" i="50"/>
  <c r="H850" i="50"/>
  <c r="I850" i="50"/>
  <c r="J850" i="50"/>
  <c r="H851" i="50"/>
  <c r="I851" i="50"/>
  <c r="J851" i="50"/>
  <c r="H852" i="50"/>
  <c r="I852" i="50"/>
  <c r="J852" i="50"/>
  <c r="H853" i="50"/>
  <c r="I853" i="50"/>
  <c r="J853" i="50"/>
  <c r="H854" i="50"/>
  <c r="I854" i="50"/>
  <c r="J854" i="50"/>
  <c r="H855" i="50"/>
  <c r="I855" i="50"/>
  <c r="J855" i="50"/>
  <c r="H856" i="50"/>
  <c r="I856" i="50"/>
  <c r="J856" i="50"/>
  <c r="H857" i="50"/>
  <c r="I857" i="50"/>
  <c r="J857" i="50"/>
  <c r="H858" i="50"/>
  <c r="I858" i="50"/>
  <c r="J858" i="50"/>
  <c r="H859" i="50"/>
  <c r="I859" i="50"/>
  <c r="J859" i="50"/>
  <c r="H860" i="50"/>
  <c r="I860" i="50"/>
  <c r="J860" i="50"/>
  <c r="H861" i="50"/>
  <c r="I861" i="50"/>
  <c r="J861" i="50"/>
  <c r="H862" i="50"/>
  <c r="I862" i="50"/>
  <c r="J862" i="50"/>
  <c r="H863" i="50"/>
  <c r="I863" i="50"/>
  <c r="J863" i="50"/>
  <c r="H864" i="50"/>
  <c r="I864" i="50"/>
  <c r="J864" i="50"/>
  <c r="H865" i="50"/>
  <c r="I865" i="50"/>
  <c r="J865" i="50"/>
  <c r="H866" i="50"/>
  <c r="I866" i="50"/>
  <c r="J866" i="50"/>
  <c r="H867" i="50"/>
  <c r="I867" i="50"/>
  <c r="J867" i="50"/>
  <c r="H868" i="50"/>
  <c r="I868" i="50"/>
  <c r="J868" i="50"/>
  <c r="H869" i="50"/>
  <c r="I869" i="50"/>
  <c r="J869" i="50"/>
  <c r="H870" i="50"/>
  <c r="I870" i="50"/>
  <c r="J870" i="50"/>
  <c r="H871" i="50"/>
  <c r="I871" i="50"/>
  <c r="J871" i="50"/>
  <c r="H872" i="50"/>
  <c r="I872" i="50"/>
  <c r="J872" i="50"/>
  <c r="H873" i="50"/>
  <c r="I873" i="50"/>
  <c r="J873" i="50"/>
  <c r="H874" i="50"/>
  <c r="I874" i="50"/>
  <c r="J874" i="50"/>
  <c r="H875" i="50"/>
  <c r="I875" i="50"/>
  <c r="J875" i="50"/>
  <c r="H876" i="50"/>
  <c r="I876" i="50"/>
  <c r="J876" i="50"/>
  <c r="H877" i="50"/>
  <c r="I877" i="50"/>
  <c r="J877" i="50"/>
  <c r="H878" i="50"/>
  <c r="I878" i="50"/>
  <c r="J878" i="50"/>
  <c r="H879" i="50"/>
  <c r="I879" i="50"/>
  <c r="J879" i="50"/>
  <c r="H880" i="50"/>
  <c r="I880" i="50"/>
  <c r="J880" i="50"/>
  <c r="H881" i="50"/>
  <c r="I881" i="50"/>
  <c r="J881" i="50"/>
  <c r="H882" i="50"/>
  <c r="I882" i="50"/>
  <c r="J882" i="50"/>
  <c r="H883" i="50"/>
  <c r="I883" i="50"/>
  <c r="J883" i="50"/>
  <c r="H884" i="50"/>
  <c r="I884" i="50"/>
  <c r="J884" i="50"/>
  <c r="H885" i="50"/>
  <c r="I885" i="50"/>
  <c r="J885" i="50"/>
  <c r="H886" i="50"/>
  <c r="I886" i="50"/>
  <c r="J886" i="50"/>
  <c r="H887" i="50"/>
  <c r="I887" i="50"/>
  <c r="J887" i="50"/>
  <c r="H888" i="50"/>
  <c r="I888" i="50"/>
  <c r="J888" i="50"/>
  <c r="H889" i="50"/>
  <c r="I889" i="50"/>
  <c r="J889" i="50"/>
  <c r="H890" i="50"/>
  <c r="I890" i="50"/>
  <c r="J890" i="50"/>
  <c r="H891" i="50"/>
  <c r="I891" i="50"/>
  <c r="J891" i="50"/>
  <c r="H892" i="50"/>
  <c r="I892" i="50"/>
  <c r="J892" i="50"/>
  <c r="H893" i="50"/>
  <c r="I893" i="50"/>
  <c r="J893" i="50"/>
  <c r="H894" i="50"/>
  <c r="I894" i="50"/>
  <c r="J894" i="50"/>
  <c r="H895" i="50"/>
  <c r="I895" i="50"/>
  <c r="J895" i="50"/>
  <c r="H896" i="50"/>
  <c r="I896" i="50"/>
  <c r="J896" i="50"/>
  <c r="H897" i="50"/>
  <c r="I897" i="50"/>
  <c r="J897" i="50"/>
  <c r="H898" i="50"/>
  <c r="I898" i="50"/>
  <c r="J898" i="50"/>
  <c r="H899" i="50"/>
  <c r="I899" i="50"/>
  <c r="J899" i="50"/>
  <c r="H900" i="50"/>
  <c r="I900" i="50"/>
  <c r="J900" i="50"/>
  <c r="H901" i="50"/>
  <c r="I901" i="50"/>
  <c r="J901" i="50"/>
  <c r="H902" i="50"/>
  <c r="I902" i="50"/>
  <c r="J902" i="50"/>
  <c r="H903" i="50"/>
  <c r="I903" i="50"/>
  <c r="J903" i="50"/>
  <c r="H904" i="50"/>
  <c r="I904" i="50"/>
  <c r="J904" i="50"/>
  <c r="H905" i="50"/>
  <c r="I905" i="50"/>
  <c r="J905" i="50"/>
  <c r="H906" i="50"/>
  <c r="I906" i="50"/>
  <c r="J906" i="50"/>
  <c r="H907" i="50"/>
  <c r="I907" i="50"/>
  <c r="J907" i="50"/>
  <c r="H908" i="50"/>
  <c r="I908" i="50"/>
  <c r="J908" i="50"/>
  <c r="H909" i="50"/>
  <c r="I909" i="50"/>
  <c r="J909" i="50"/>
  <c r="H910" i="50"/>
  <c r="I910" i="50"/>
  <c r="J910" i="50"/>
  <c r="H911" i="50"/>
  <c r="I911" i="50"/>
  <c r="J911" i="50"/>
  <c r="H912" i="50"/>
  <c r="I912" i="50"/>
  <c r="J912" i="50"/>
  <c r="H913" i="50"/>
  <c r="I913" i="50"/>
  <c r="J913" i="50"/>
  <c r="H914" i="50"/>
  <c r="I914" i="50"/>
  <c r="J914" i="50"/>
  <c r="H915" i="50"/>
  <c r="I915" i="50"/>
  <c r="J915" i="50"/>
  <c r="H916" i="50"/>
  <c r="I916" i="50"/>
  <c r="J916" i="50"/>
  <c r="H917" i="50"/>
  <c r="I917" i="50"/>
  <c r="J917" i="50"/>
  <c r="H918" i="50"/>
  <c r="I918" i="50"/>
  <c r="J918" i="50"/>
  <c r="H919" i="50"/>
  <c r="I919" i="50"/>
  <c r="J919" i="50"/>
  <c r="H920" i="50"/>
  <c r="I920" i="50"/>
  <c r="J920" i="50"/>
  <c r="H921" i="50"/>
  <c r="I921" i="50"/>
  <c r="J921" i="50"/>
  <c r="H922" i="50"/>
  <c r="I922" i="50"/>
  <c r="J922" i="50"/>
  <c r="H923" i="50"/>
  <c r="I923" i="50"/>
  <c r="J923" i="50"/>
  <c r="H924" i="50"/>
  <c r="I924" i="50"/>
  <c r="J924" i="50"/>
  <c r="H925" i="50"/>
  <c r="I925" i="50"/>
  <c r="J925" i="50"/>
  <c r="H926" i="50"/>
  <c r="I926" i="50"/>
  <c r="J926" i="50"/>
  <c r="H927" i="50"/>
  <c r="I927" i="50"/>
  <c r="J927" i="50"/>
  <c r="J4" i="50"/>
  <c r="I4" i="50"/>
  <c r="H4" i="50"/>
  <c r="OS94" i="38" l="1"/>
  <c r="OS168" i="38"/>
  <c r="OR94" i="38"/>
  <c r="OU94" i="38"/>
  <c r="OU168" i="38"/>
  <c r="OM130" i="38"/>
  <c r="OM112" i="38"/>
  <c r="OL106" i="38"/>
  <c r="OL112" i="38"/>
  <c r="OL124" i="38"/>
  <c r="OK136" i="38"/>
  <c r="OL130" i="38"/>
  <c r="OL118" i="38"/>
  <c r="OK124" i="38"/>
  <c r="OK118" i="38"/>
  <c r="OK130" i="38"/>
  <c r="OK112" i="38"/>
  <c r="OK106" i="38"/>
  <c r="OJ130" i="38"/>
  <c r="OJ124" i="38"/>
  <c r="OJ118" i="38"/>
  <c r="OJ112" i="38"/>
  <c r="OJ106" i="38"/>
  <c r="OJ41" i="38"/>
  <c r="ON167" i="38" l="1"/>
  <c r="OL167" i="38"/>
  <c r="OK167" i="38"/>
  <c r="ON166" i="38"/>
  <c r="OL166" i="38"/>
  <c r="OK166" i="38"/>
  <c r="ON165" i="38"/>
  <c r="OL165" i="38"/>
  <c r="OK165" i="38"/>
  <c r="OL164" i="38"/>
  <c r="OK164" i="38"/>
  <c r="ON163" i="38"/>
  <c r="OL163" i="38"/>
  <c r="OK163" i="38"/>
  <c r="ON162" i="38"/>
  <c r="OL162" i="38"/>
  <c r="OK162" i="38"/>
  <c r="ON161" i="38"/>
  <c r="OL161" i="38"/>
  <c r="OK161" i="38"/>
  <c r="OL160" i="38"/>
  <c r="OK160" i="38"/>
  <c r="OL159" i="38"/>
  <c r="OK159" i="38"/>
  <c r="ON164" i="38"/>
  <c r="ON160" i="38"/>
  <c r="ON159" i="38"/>
  <c r="ON93" i="38"/>
  <c r="OL93" i="38"/>
  <c r="OK93" i="38"/>
  <c r="ON92" i="38"/>
  <c r="OL92" i="38"/>
  <c r="OK92" i="38"/>
  <c r="ON91" i="38"/>
  <c r="OL91" i="38"/>
  <c r="OK91" i="38"/>
  <c r="ON90" i="38"/>
  <c r="OL90" i="38"/>
  <c r="OK90" i="38"/>
  <c r="ON89" i="38"/>
  <c r="OL89" i="38"/>
  <c r="OK89" i="38"/>
  <c r="ON88" i="38"/>
  <c r="OL88" i="38"/>
  <c r="OK88" i="38"/>
  <c r="ON87" i="38"/>
  <c r="OL87" i="38"/>
  <c r="OK87" i="38"/>
  <c r="ON86" i="38"/>
  <c r="OL86" i="38"/>
  <c r="OK86" i="38"/>
  <c r="ON85" i="38"/>
  <c r="OL85" i="38"/>
  <c r="OK85" i="38"/>
  <c r="ON84" i="38"/>
  <c r="OL84" i="38"/>
  <c r="OK84" i="38"/>
  <c r="ON83" i="38"/>
  <c r="OL83" i="38"/>
  <c r="OK83" i="38"/>
  <c r="ON82" i="38"/>
  <c r="OL82" i="38"/>
  <c r="OK82" i="38"/>
  <c r="OP72" i="38"/>
  <c r="OO72" i="38"/>
  <c r="OL168" i="38" l="1"/>
  <c r="OK168" i="38"/>
  <c r="OK94" i="38"/>
  <c r="OL94" i="38"/>
  <c r="ON94" i="38"/>
  <c r="ON168" i="38"/>
  <c r="OG106" i="38"/>
  <c r="OF112" i="38"/>
  <c r="OG112" i="38"/>
  <c r="OG130" i="38"/>
  <c r="OG136" i="38"/>
  <c r="OG124" i="38"/>
  <c r="OE124" i="38" l="1"/>
  <c r="OE106" i="38"/>
  <c r="OE112" i="38"/>
  <c r="OE130" i="38"/>
  <c r="CR27" i="45"/>
  <c r="CR23" i="45"/>
  <c r="CR15" i="45"/>
  <c r="CR14" i="45"/>
  <c r="CR9" i="45"/>
  <c r="OD112" i="38" l="1"/>
  <c r="OG160" i="38" s="1"/>
  <c r="OD106" i="38"/>
  <c r="OC106" i="38"/>
  <c r="OG159" i="38" s="1"/>
  <c r="OC130" i="38"/>
  <c r="OG163" i="38" s="1"/>
  <c r="OG167" i="38"/>
  <c r="OE167" i="38"/>
  <c r="OD167" i="38"/>
  <c r="OG166" i="38"/>
  <c r="OE166" i="38"/>
  <c r="OD166" i="38"/>
  <c r="OG165" i="38"/>
  <c r="OE165" i="38"/>
  <c r="OD165" i="38"/>
  <c r="OE164" i="38"/>
  <c r="OD164" i="38"/>
  <c r="OE163" i="38"/>
  <c r="OD163" i="38"/>
  <c r="OG162" i="38"/>
  <c r="OE162" i="38"/>
  <c r="OD162" i="38"/>
  <c r="OG161" i="38"/>
  <c r="OE161" i="38"/>
  <c r="OD161" i="38"/>
  <c r="OE160" i="38"/>
  <c r="OD160" i="38"/>
  <c r="OE159" i="38"/>
  <c r="OD159" i="38"/>
  <c r="OG164" i="38"/>
  <c r="OG93" i="38"/>
  <c r="OE93" i="38"/>
  <c r="OD93" i="38"/>
  <c r="OG92" i="38"/>
  <c r="OE92" i="38"/>
  <c r="OD92" i="38"/>
  <c r="OG91" i="38"/>
  <c r="OE91" i="38"/>
  <c r="OD91" i="38"/>
  <c r="OG90" i="38"/>
  <c r="OE90" i="38"/>
  <c r="OD90" i="38"/>
  <c r="OG89" i="38"/>
  <c r="OE89" i="38"/>
  <c r="OD89" i="38"/>
  <c r="OG88" i="38"/>
  <c r="OE88" i="38"/>
  <c r="OD88" i="38"/>
  <c r="OE87" i="38"/>
  <c r="OD87" i="38"/>
  <c r="OG86" i="38"/>
  <c r="OE86" i="38"/>
  <c r="OD86" i="38"/>
  <c r="OG85" i="38"/>
  <c r="OE85" i="38"/>
  <c r="OD85" i="38"/>
  <c r="OG84" i="38"/>
  <c r="OE84" i="38"/>
  <c r="OD84" i="38"/>
  <c r="OG83" i="38"/>
  <c r="OE83" i="38"/>
  <c r="OD83" i="38"/>
  <c r="OG82" i="38"/>
  <c r="OE82" i="38"/>
  <c r="OD82" i="38"/>
  <c r="OI72" i="38"/>
  <c r="OH72" i="38"/>
  <c r="OG87" i="38"/>
  <c r="NZ124" i="38"/>
  <c r="NZ118" i="38"/>
  <c r="OD168" i="38" l="1"/>
  <c r="OD94" i="38"/>
  <c r="OE94" i="38"/>
  <c r="OE168" i="38"/>
  <c r="OG168" i="38"/>
  <c r="OG94" i="38"/>
  <c r="NZ112" i="38"/>
  <c r="NZ106" i="38"/>
  <c r="NZ136" i="38"/>
  <c r="NZ130" i="38"/>
  <c r="NY118" i="38" l="1"/>
  <c r="NY124" i="38"/>
  <c r="NY130" i="38"/>
  <c r="NY112" i="38"/>
  <c r="NY136" i="38"/>
  <c r="NY106" i="38"/>
  <c r="NX112" i="38"/>
  <c r="NX130" i="38"/>
  <c r="NX106" i="38"/>
  <c r="NX41" i="38"/>
  <c r="NW41" i="38"/>
  <c r="NW106" i="38"/>
  <c r="NV124" i="38" l="1"/>
  <c r="NZ162" i="38" s="1"/>
  <c r="NV112" i="38"/>
  <c r="NZ160" i="38" s="1"/>
  <c r="NV136" i="38"/>
  <c r="NZ164" i="38" s="1"/>
  <c r="NV130" i="38"/>
  <c r="NZ163" i="38" s="1"/>
  <c r="NV41" i="38"/>
  <c r="NZ87" i="38" s="1"/>
  <c r="NV23" i="38"/>
  <c r="NZ84" i="38" s="1"/>
  <c r="NZ167" i="38"/>
  <c r="NX167" i="38"/>
  <c r="NW167" i="38"/>
  <c r="NZ166" i="38"/>
  <c r="NX166" i="38"/>
  <c r="NW166" i="38"/>
  <c r="NZ165" i="38"/>
  <c r="NX165" i="38"/>
  <c r="NW165" i="38"/>
  <c r="NX164" i="38"/>
  <c r="NW164" i="38"/>
  <c r="NX163" i="38"/>
  <c r="NW163" i="38"/>
  <c r="NX162" i="38"/>
  <c r="NW162" i="38"/>
  <c r="NX161" i="38"/>
  <c r="NW161" i="38"/>
  <c r="NX160" i="38"/>
  <c r="NW160" i="38"/>
  <c r="NZ159" i="38"/>
  <c r="NX159" i="38"/>
  <c r="NW159" i="38"/>
  <c r="NZ161" i="38"/>
  <c r="NZ93" i="38"/>
  <c r="NX93" i="38"/>
  <c r="NW93" i="38"/>
  <c r="NZ92" i="38"/>
  <c r="NX92" i="38"/>
  <c r="NW92" i="38"/>
  <c r="NZ91" i="38"/>
  <c r="NX91" i="38"/>
  <c r="NW91" i="38"/>
  <c r="NZ90" i="38"/>
  <c r="NX90" i="38"/>
  <c r="NW90" i="38"/>
  <c r="NZ89" i="38"/>
  <c r="NX89" i="38"/>
  <c r="NW89" i="38"/>
  <c r="NZ88" i="38"/>
  <c r="NX88" i="38"/>
  <c r="NW88" i="38"/>
  <c r="NX87" i="38"/>
  <c r="NW87" i="38"/>
  <c r="NZ86" i="38"/>
  <c r="NX86" i="38"/>
  <c r="NW86" i="38"/>
  <c r="NZ85" i="38"/>
  <c r="NX85" i="38"/>
  <c r="NW85" i="38"/>
  <c r="NX84" i="38"/>
  <c r="NW84" i="38"/>
  <c r="NZ83" i="38"/>
  <c r="NX83" i="38"/>
  <c r="NW83" i="38"/>
  <c r="NZ82" i="38"/>
  <c r="NX82" i="38"/>
  <c r="NW82" i="38"/>
  <c r="OB72" i="38"/>
  <c r="OA72" i="38"/>
  <c r="NS112" i="38"/>
  <c r="NS130" i="38"/>
  <c r="NS106" i="38"/>
  <c r="NR112" i="38"/>
  <c r="NR130" i="38"/>
  <c r="NR124" i="38"/>
  <c r="NS136" i="38"/>
  <c r="NS124" i="38"/>
  <c r="NS118" i="38"/>
  <c r="NR106" i="38"/>
  <c r="NQ118" i="38"/>
  <c r="NX94" i="38" l="1"/>
  <c r="NW94" i="38"/>
  <c r="NX168" i="38"/>
  <c r="NW168" i="38"/>
  <c r="NZ94" i="38"/>
  <c r="NZ168" i="38"/>
  <c r="NP112" i="38"/>
  <c r="NP124" i="38"/>
  <c r="NP106" i="38"/>
  <c r="NO112" i="38" l="1"/>
  <c r="NO106" i="38"/>
  <c r="NO130" i="38" l="1"/>
  <c r="NS167" i="38" l="1"/>
  <c r="NQ167" i="38"/>
  <c r="NP167" i="38"/>
  <c r="NS166" i="38"/>
  <c r="NQ166" i="38"/>
  <c r="NP166" i="38"/>
  <c r="NS165" i="38"/>
  <c r="NQ165" i="38"/>
  <c r="NP165" i="38"/>
  <c r="NQ164" i="38"/>
  <c r="NP164" i="38"/>
  <c r="NS163" i="38"/>
  <c r="NQ163" i="38"/>
  <c r="NP163" i="38"/>
  <c r="NQ162" i="38"/>
  <c r="NP162" i="38"/>
  <c r="NQ161" i="38"/>
  <c r="NP161" i="38"/>
  <c r="NQ160" i="38"/>
  <c r="NP160" i="38"/>
  <c r="NS159" i="38"/>
  <c r="NQ159" i="38"/>
  <c r="NP159" i="38"/>
  <c r="NS164" i="38"/>
  <c r="NS162" i="38"/>
  <c r="NS161" i="38"/>
  <c r="NS160" i="38"/>
  <c r="NS93" i="38"/>
  <c r="NQ93" i="38"/>
  <c r="NP93" i="38"/>
  <c r="NS92" i="38"/>
  <c r="NQ92" i="38"/>
  <c r="NP92" i="38"/>
  <c r="NS91" i="38"/>
  <c r="NQ91" i="38"/>
  <c r="NP91" i="38"/>
  <c r="NS90" i="38"/>
  <c r="NQ90" i="38"/>
  <c r="NP90" i="38"/>
  <c r="NQ89" i="38"/>
  <c r="NP89" i="38"/>
  <c r="NS88" i="38"/>
  <c r="NQ88" i="38"/>
  <c r="NP88" i="38"/>
  <c r="NS87" i="38"/>
  <c r="NQ87" i="38"/>
  <c r="NP87" i="38"/>
  <c r="NS86" i="38"/>
  <c r="NQ86" i="38"/>
  <c r="NP86" i="38"/>
  <c r="NS85" i="38"/>
  <c r="NQ85" i="38"/>
  <c r="NP85" i="38"/>
  <c r="NQ84" i="38"/>
  <c r="NP84" i="38"/>
  <c r="NS83" i="38"/>
  <c r="NQ83" i="38"/>
  <c r="NP83" i="38"/>
  <c r="NS82" i="38"/>
  <c r="NQ82" i="38"/>
  <c r="NP82" i="38"/>
  <c r="NU72" i="38"/>
  <c r="NT72" i="38"/>
  <c r="NS89" i="38"/>
  <c r="NS84" i="38"/>
  <c r="NL118" i="38"/>
  <c r="NL136" i="38"/>
  <c r="NP94" i="38" l="1"/>
  <c r="NP168" i="38"/>
  <c r="NQ94" i="38"/>
  <c r="NQ168" i="38"/>
  <c r="NS94" i="38"/>
  <c r="NS168" i="38"/>
  <c r="NL130" i="38" l="1"/>
  <c r="NL124" i="38"/>
  <c r="NL112" i="38"/>
  <c r="NL106" i="38"/>
  <c r="NK136" i="38"/>
  <c r="NK130" i="38"/>
  <c r="NK106" i="38"/>
  <c r="NK118" i="38"/>
  <c r="NK23" i="38"/>
  <c r="NJ118" i="38" l="1"/>
  <c r="NJ130" i="38"/>
  <c r="NI118" i="38" l="1"/>
  <c r="NI124" i="38"/>
  <c r="NI130" i="38"/>
  <c r="NH118" i="38" l="1"/>
  <c r="NH106" i="38" l="1"/>
  <c r="NH47" i="38" l="1"/>
  <c r="NH136" i="38" l="1"/>
  <c r="NH124" i="38"/>
  <c r="NL167" i="38" l="1"/>
  <c r="NJ167" i="38"/>
  <c r="NI167" i="38"/>
  <c r="NL166" i="38"/>
  <c r="NJ166" i="38"/>
  <c r="NI166" i="38"/>
  <c r="NL165" i="38"/>
  <c r="NJ165" i="38"/>
  <c r="NI165" i="38"/>
  <c r="NJ164" i="38"/>
  <c r="NI164" i="38"/>
  <c r="NL163" i="38"/>
  <c r="NJ163" i="38"/>
  <c r="NI163" i="38"/>
  <c r="NL162" i="38"/>
  <c r="NJ162" i="38"/>
  <c r="NI162" i="38"/>
  <c r="NJ161" i="38"/>
  <c r="NI161" i="38"/>
  <c r="NJ160" i="38"/>
  <c r="NI160" i="38"/>
  <c r="NL159" i="38"/>
  <c r="NJ159" i="38"/>
  <c r="NI159" i="38"/>
  <c r="NL164" i="38"/>
  <c r="NL161" i="38"/>
  <c r="NL160" i="38"/>
  <c r="NL93" i="38"/>
  <c r="NJ93" i="38"/>
  <c r="NI93" i="38"/>
  <c r="NL92" i="38"/>
  <c r="NJ92" i="38"/>
  <c r="NI92" i="38"/>
  <c r="NL91" i="38"/>
  <c r="NJ91" i="38"/>
  <c r="NI91" i="38"/>
  <c r="NL90" i="38"/>
  <c r="NJ90" i="38"/>
  <c r="NI90" i="38"/>
  <c r="NL89" i="38"/>
  <c r="NJ89" i="38"/>
  <c r="NI89" i="38"/>
  <c r="NL88" i="38"/>
  <c r="NJ88" i="38"/>
  <c r="NI88" i="38"/>
  <c r="NJ87" i="38"/>
  <c r="NI87" i="38"/>
  <c r="NJ86" i="38"/>
  <c r="NI86" i="38"/>
  <c r="NL85" i="38"/>
  <c r="NJ85" i="38"/>
  <c r="NI85" i="38"/>
  <c r="NJ84" i="38"/>
  <c r="NI84" i="38"/>
  <c r="NL83" i="38"/>
  <c r="NJ83" i="38"/>
  <c r="NI83" i="38"/>
  <c r="NL82" i="38"/>
  <c r="NJ82" i="38"/>
  <c r="NI82" i="38"/>
  <c r="NN72" i="38"/>
  <c r="NM72" i="38"/>
  <c r="NL87" i="38"/>
  <c r="NL86" i="38"/>
  <c r="NL84" i="38"/>
  <c r="NE167" i="38"/>
  <c r="NC167" i="38"/>
  <c r="NB167" i="38"/>
  <c r="NE166" i="38"/>
  <c r="NC166" i="38"/>
  <c r="NB166" i="38"/>
  <c r="NE165" i="38"/>
  <c r="NC165" i="38"/>
  <c r="NB165" i="38"/>
  <c r="NC164" i="38"/>
  <c r="NB164" i="38"/>
  <c r="NC163" i="38"/>
  <c r="NB163" i="38"/>
  <c r="NE162" i="38"/>
  <c r="NC162" i="38"/>
  <c r="NB162" i="38"/>
  <c r="NC161" i="38"/>
  <c r="NB161" i="38"/>
  <c r="NC160" i="38"/>
  <c r="NB160" i="38"/>
  <c r="NC159" i="38"/>
  <c r="NB159" i="38"/>
  <c r="NB136" i="38"/>
  <c r="NE164" i="38" s="1"/>
  <c r="NE130" i="38"/>
  <c r="NB130" i="38"/>
  <c r="NE118" i="38"/>
  <c r="ND118" i="38"/>
  <c r="NC118" i="38"/>
  <c r="NE112" i="38"/>
  <c r="NB112" i="38"/>
  <c r="NE106" i="38"/>
  <c r="NE159" i="38" s="1"/>
  <c r="NE93" i="38"/>
  <c r="NC93" i="38"/>
  <c r="NB93" i="38"/>
  <c r="NE92" i="38"/>
  <c r="NC92" i="38"/>
  <c r="NB92" i="38"/>
  <c r="NE91" i="38"/>
  <c r="NC91" i="38"/>
  <c r="NB91" i="38"/>
  <c r="NE90" i="38"/>
  <c r="NC90" i="38"/>
  <c r="NB90" i="38"/>
  <c r="NE89" i="38"/>
  <c r="NC89" i="38"/>
  <c r="NB89" i="38"/>
  <c r="NE88" i="38"/>
  <c r="NC88" i="38"/>
  <c r="NB88" i="38"/>
  <c r="NC87" i="38"/>
  <c r="NB87" i="38"/>
  <c r="NC86" i="38"/>
  <c r="NB86" i="38"/>
  <c r="NE85" i="38"/>
  <c r="NC85" i="38"/>
  <c r="NB85" i="38"/>
  <c r="NC84" i="38"/>
  <c r="NB84" i="38"/>
  <c r="NE83" i="38"/>
  <c r="NC83" i="38"/>
  <c r="NB83" i="38"/>
  <c r="NE82" i="38"/>
  <c r="NC82" i="38"/>
  <c r="NB82" i="38"/>
  <c r="NG72" i="38"/>
  <c r="NF72" i="38"/>
  <c r="NB41" i="38"/>
  <c r="NE87" i="38" s="1"/>
  <c r="NE35" i="38"/>
  <c r="NE86" i="38" s="1"/>
  <c r="NB23" i="38"/>
  <c r="NE84" i="38" s="1"/>
  <c r="MX130" i="38"/>
  <c r="MX118" i="38"/>
  <c r="MX112" i="38"/>
  <c r="MX106" i="38"/>
  <c r="NE163" i="38" l="1"/>
  <c r="NE160" i="38"/>
  <c r="NC168" i="38"/>
  <c r="NI94" i="38"/>
  <c r="NJ168" i="38"/>
  <c r="NB94" i="38"/>
  <c r="NJ94" i="38"/>
  <c r="NC94" i="38"/>
  <c r="NI168" i="38"/>
  <c r="NE161" i="38"/>
  <c r="NE168" i="38" s="1"/>
  <c r="NB168" i="38"/>
  <c r="NL168" i="38"/>
  <c r="NL94" i="38"/>
  <c r="NE94" i="38"/>
  <c r="MX35" i="38"/>
  <c r="MV118" i="38" l="1"/>
  <c r="MW118" i="38"/>
  <c r="MU23" i="38"/>
  <c r="MU41" i="38" l="1"/>
  <c r="MU136" i="38"/>
  <c r="MU130" i="38"/>
  <c r="MU112" i="38"/>
  <c r="MX167" i="38" l="1"/>
  <c r="MV167" i="38"/>
  <c r="MU167" i="38"/>
  <c r="MX166" i="38"/>
  <c r="MV166" i="38"/>
  <c r="MU166" i="38"/>
  <c r="MX165" i="38"/>
  <c r="MV165" i="38"/>
  <c r="MU165" i="38"/>
  <c r="MV164" i="38"/>
  <c r="MU164" i="38"/>
  <c r="MX163" i="38"/>
  <c r="MV163" i="38"/>
  <c r="MU163" i="38"/>
  <c r="MV162" i="38"/>
  <c r="MU162" i="38"/>
  <c r="MV161" i="38"/>
  <c r="MU161" i="38"/>
  <c r="MV160" i="38"/>
  <c r="MU160" i="38"/>
  <c r="MX159" i="38"/>
  <c r="MV159" i="38"/>
  <c r="MU159" i="38"/>
  <c r="MX164" i="38"/>
  <c r="MX162" i="38"/>
  <c r="MX161" i="38"/>
  <c r="MX160" i="38"/>
  <c r="MX93" i="38"/>
  <c r="MV93" i="38"/>
  <c r="MU93" i="38"/>
  <c r="MX92" i="38"/>
  <c r="MV92" i="38"/>
  <c r="MU92" i="38"/>
  <c r="MX91" i="38"/>
  <c r="MV91" i="38"/>
  <c r="MU91" i="38"/>
  <c r="MV90" i="38"/>
  <c r="MU90" i="38"/>
  <c r="MX89" i="38"/>
  <c r="MV89" i="38"/>
  <c r="MU89" i="38"/>
  <c r="MX88" i="38"/>
  <c r="MV88" i="38"/>
  <c r="MU88" i="38"/>
  <c r="MV87" i="38"/>
  <c r="MU87" i="38"/>
  <c r="MX86" i="38"/>
  <c r="MV86" i="38"/>
  <c r="MU86" i="38"/>
  <c r="MX85" i="38"/>
  <c r="MV85" i="38"/>
  <c r="MU85" i="38"/>
  <c r="MX84" i="38"/>
  <c r="MV84" i="38"/>
  <c r="MU84" i="38"/>
  <c r="MX83" i="38"/>
  <c r="MV83" i="38"/>
  <c r="MU83" i="38"/>
  <c r="MX82" i="38"/>
  <c r="MV82" i="38"/>
  <c r="MU82" i="38"/>
  <c r="MZ72" i="38"/>
  <c r="MY72" i="38"/>
  <c r="MX90" i="38"/>
  <c r="MX87" i="38"/>
  <c r="MP136" i="38"/>
  <c r="MP130" i="38"/>
  <c r="MP124" i="38"/>
  <c r="MP118" i="38"/>
  <c r="MP112" i="38"/>
  <c r="MO112" i="38"/>
  <c r="MO136" i="38"/>
  <c r="MU94" i="38" l="1"/>
  <c r="MU168" i="38"/>
  <c r="MV94" i="38"/>
  <c r="MV168" i="38"/>
  <c r="MX94" i="38"/>
  <c r="MX168" i="38"/>
  <c r="MM118" i="38"/>
  <c r="MN118" i="38"/>
  <c r="MN112" i="38"/>
  <c r="MQ160" i="38" s="1"/>
  <c r="MM106" i="38"/>
  <c r="MQ159" i="38" s="1"/>
  <c r="MN59" i="38"/>
  <c r="MQ167" i="38"/>
  <c r="MO167" i="38"/>
  <c r="MN167" i="38"/>
  <c r="MQ166" i="38"/>
  <c r="MO166" i="38"/>
  <c r="MN166" i="38"/>
  <c r="MQ165" i="38"/>
  <c r="MO165" i="38"/>
  <c r="MN165" i="38"/>
  <c r="MO164" i="38"/>
  <c r="MN164" i="38"/>
  <c r="MQ163" i="38"/>
  <c r="MO163" i="38"/>
  <c r="MN163" i="38"/>
  <c r="MQ162" i="38"/>
  <c r="MO162" i="38"/>
  <c r="MN162" i="38"/>
  <c r="MO161" i="38"/>
  <c r="MN161" i="38"/>
  <c r="MO160" i="38"/>
  <c r="MN160" i="38"/>
  <c r="MO159" i="38"/>
  <c r="MN159" i="38"/>
  <c r="MQ164" i="38"/>
  <c r="MQ93" i="38"/>
  <c r="MO93" i="38"/>
  <c r="MN93" i="38"/>
  <c r="MQ92" i="38"/>
  <c r="MO92" i="38"/>
  <c r="MN92" i="38"/>
  <c r="MQ91" i="38"/>
  <c r="MO91" i="38"/>
  <c r="MN91" i="38"/>
  <c r="MO90" i="38"/>
  <c r="MN90" i="38"/>
  <c r="MQ89" i="38"/>
  <c r="MO89" i="38"/>
  <c r="MN89" i="38"/>
  <c r="MQ88" i="38"/>
  <c r="MO88" i="38"/>
  <c r="MN88" i="38"/>
  <c r="MO87" i="38"/>
  <c r="MN87" i="38"/>
  <c r="MQ86" i="38"/>
  <c r="MO86" i="38"/>
  <c r="MN86" i="38"/>
  <c r="MQ85" i="38"/>
  <c r="MO85" i="38"/>
  <c r="MN85" i="38"/>
  <c r="MQ84" i="38"/>
  <c r="MO84" i="38"/>
  <c r="MN84" i="38"/>
  <c r="MQ83" i="38"/>
  <c r="MO83" i="38"/>
  <c r="MN83" i="38"/>
  <c r="MQ82" i="38"/>
  <c r="MO82" i="38"/>
  <c r="MN82" i="38"/>
  <c r="MS72" i="38"/>
  <c r="MR72" i="38"/>
  <c r="MM59" i="38"/>
  <c r="MM41" i="38"/>
  <c r="MQ87" i="38" s="1"/>
  <c r="MJ136" i="38"/>
  <c r="MJ130" i="38"/>
  <c r="MJ124" i="38"/>
  <c r="MJ118" i="38"/>
  <c r="MJ112" i="38"/>
  <c r="MJ106" i="38"/>
  <c r="MI118" i="38"/>
  <c r="MI136" i="38"/>
  <c r="MH136" i="38"/>
  <c r="MH47" i="38"/>
  <c r="MH35" i="38"/>
  <c r="MG106" i="38"/>
  <c r="MG112" i="38"/>
  <c r="MG118" i="38"/>
  <c r="MQ90" i="38" l="1"/>
  <c r="MQ161" i="38"/>
  <c r="MQ168" i="38" s="1"/>
  <c r="MO94" i="38"/>
  <c r="MO168" i="38"/>
  <c r="MN94" i="38"/>
  <c r="MN168" i="38"/>
  <c r="MQ94" i="38"/>
  <c r="MF124" i="38"/>
  <c r="MF41" i="38" l="1"/>
  <c r="MF59" i="38"/>
  <c r="MF11" i="38"/>
  <c r="W2" i="32" l="1"/>
  <c r="X2" i="32"/>
  <c r="D23" i="45"/>
  <c r="MJ167" i="38"/>
  <c r="MH167" i="38"/>
  <c r="MG167" i="38"/>
  <c r="MJ166" i="38"/>
  <c r="MH166" i="38"/>
  <c r="MG166" i="38"/>
  <c r="MJ165" i="38"/>
  <c r="MH165" i="38"/>
  <c r="MG165" i="38"/>
  <c r="MH164" i="38"/>
  <c r="MG164" i="38"/>
  <c r="MH163" i="38"/>
  <c r="MG163" i="38"/>
  <c r="MH162" i="38"/>
  <c r="MG162" i="38"/>
  <c r="MH161" i="38"/>
  <c r="MG161" i="38"/>
  <c r="MJ160" i="38"/>
  <c r="MH160" i="38"/>
  <c r="MG160" i="38"/>
  <c r="MH159" i="38"/>
  <c r="MG159" i="38"/>
  <c r="MJ164" i="38"/>
  <c r="MJ163" i="38"/>
  <c r="MJ162" i="38"/>
  <c r="MF118" i="38"/>
  <c r="MJ161" i="38" s="1"/>
  <c r="MJ159" i="38"/>
  <c r="MJ93" i="38"/>
  <c r="MH93" i="38"/>
  <c r="MG93" i="38"/>
  <c r="MJ92" i="38"/>
  <c r="MH92" i="38"/>
  <c r="MG92" i="38"/>
  <c r="MJ91" i="38"/>
  <c r="MH91" i="38"/>
  <c r="MG91" i="38"/>
  <c r="MJ90" i="38"/>
  <c r="MH90" i="38"/>
  <c r="MG90" i="38"/>
  <c r="MH89" i="38"/>
  <c r="MG89" i="38"/>
  <c r="MJ88" i="38"/>
  <c r="MH88" i="38"/>
  <c r="MG88" i="38"/>
  <c r="MJ87" i="38"/>
  <c r="MH87" i="38"/>
  <c r="MG87" i="38"/>
  <c r="MH86" i="38"/>
  <c r="MG86" i="38"/>
  <c r="MJ85" i="38"/>
  <c r="MH85" i="38"/>
  <c r="MG85" i="38"/>
  <c r="MJ84" i="38"/>
  <c r="MH84" i="38"/>
  <c r="MG84" i="38"/>
  <c r="MJ83" i="38"/>
  <c r="MH83" i="38"/>
  <c r="MG83" i="38"/>
  <c r="MJ82" i="38"/>
  <c r="MH82" i="38"/>
  <c r="MG82" i="38"/>
  <c r="ML72" i="38"/>
  <c r="MK72" i="38"/>
  <c r="MJ89" i="38"/>
  <c r="MJ86" i="38"/>
  <c r="MC118" i="38"/>
  <c r="MC136" i="38"/>
  <c r="MC35" i="38"/>
  <c r="MC47" i="38"/>
  <c r="MC112" i="38"/>
  <c r="MC130" i="38"/>
  <c r="MC124" i="38"/>
  <c r="MC106" i="38"/>
  <c r="MA118" i="38"/>
  <c r="MA136" i="38"/>
  <c r="MA106" i="38"/>
  <c r="MA112" i="38"/>
  <c r="MA130" i="38"/>
  <c r="MG168" i="38" l="1"/>
  <c r="MH168" i="38"/>
  <c r="MG94" i="38"/>
  <c r="MH94" i="38"/>
  <c r="MJ168" i="38"/>
  <c r="MJ94" i="38"/>
  <c r="LZ124" i="38"/>
  <c r="LZ118" i="38"/>
  <c r="LY118" i="38" l="1"/>
  <c r="MC167" i="38" l="1"/>
  <c r="MA167" i="38"/>
  <c r="LZ167" i="38"/>
  <c r="MC166" i="38"/>
  <c r="MA166" i="38"/>
  <c r="LZ166" i="38"/>
  <c r="MC165" i="38"/>
  <c r="MA165" i="38"/>
  <c r="LZ165" i="38"/>
  <c r="MA164" i="38"/>
  <c r="LZ164" i="38"/>
  <c r="MC163" i="38"/>
  <c r="MA163" i="38"/>
  <c r="LZ163" i="38"/>
  <c r="MC162" i="38"/>
  <c r="MA162" i="38"/>
  <c r="LZ162" i="38"/>
  <c r="MA161" i="38"/>
  <c r="LZ161" i="38"/>
  <c r="MA160" i="38"/>
  <c r="LZ160" i="38"/>
  <c r="MC159" i="38"/>
  <c r="MA159" i="38"/>
  <c r="LZ159" i="38"/>
  <c r="MC164" i="38"/>
  <c r="MC161" i="38"/>
  <c r="MC160" i="38"/>
  <c r="MC93" i="38"/>
  <c r="MA93" i="38"/>
  <c r="LZ93" i="38"/>
  <c r="MC92" i="38"/>
  <c r="MA92" i="38"/>
  <c r="LZ92" i="38"/>
  <c r="MC91" i="38"/>
  <c r="MA91" i="38"/>
  <c r="LZ91" i="38"/>
  <c r="MC90" i="38"/>
  <c r="MA90" i="38"/>
  <c r="LZ90" i="38"/>
  <c r="MC89" i="38"/>
  <c r="MA89" i="38"/>
  <c r="LZ89" i="38"/>
  <c r="MC88" i="38"/>
  <c r="MA88" i="38"/>
  <c r="LZ88" i="38"/>
  <c r="MC87" i="38"/>
  <c r="MA87" i="38"/>
  <c r="LZ87" i="38"/>
  <c r="MC86" i="38"/>
  <c r="MA86" i="38"/>
  <c r="LZ86" i="38"/>
  <c r="MA85" i="38"/>
  <c r="LZ85" i="38"/>
  <c r="MC84" i="38"/>
  <c r="MA84" i="38"/>
  <c r="LZ84" i="38"/>
  <c r="MC83" i="38"/>
  <c r="MA83" i="38"/>
  <c r="LZ83" i="38"/>
  <c r="MC82" i="38"/>
  <c r="MA82" i="38"/>
  <c r="LZ82" i="38"/>
  <c r="ME72" i="38"/>
  <c r="MD72" i="38"/>
  <c r="MC85" i="38"/>
  <c r="LZ168" i="38" l="1"/>
  <c r="MA94" i="38"/>
  <c r="LZ94" i="38"/>
  <c r="MA168" i="38"/>
  <c r="MC94" i="38"/>
  <c r="MC168" i="38"/>
  <c r="LV136" i="38" l="1"/>
  <c r="LV130" i="38"/>
  <c r="LV124" i="38"/>
  <c r="LV118" i="38"/>
  <c r="LV106" i="38"/>
  <c r="LV29" i="38" l="1"/>
  <c r="LV47" i="38"/>
  <c r="LU112" i="38" l="1"/>
  <c r="LU106" i="38"/>
  <c r="LU130" i="38"/>
  <c r="LV167" i="38" l="1"/>
  <c r="LT167" i="38"/>
  <c r="LS167" i="38"/>
  <c r="LV166" i="38"/>
  <c r="LT166" i="38"/>
  <c r="LS166" i="38"/>
  <c r="LV165" i="38"/>
  <c r="LT165" i="38"/>
  <c r="LS165" i="38"/>
  <c r="LT164" i="38"/>
  <c r="LS164" i="38"/>
  <c r="LV163" i="38"/>
  <c r="LT163" i="38"/>
  <c r="LS163" i="38"/>
  <c r="LV162" i="38"/>
  <c r="LT162" i="38"/>
  <c r="LS162" i="38"/>
  <c r="LV161" i="38"/>
  <c r="LT161" i="38"/>
  <c r="LS161" i="38"/>
  <c r="LT160" i="38"/>
  <c r="LS160" i="38"/>
  <c r="LV159" i="38"/>
  <c r="LT159" i="38"/>
  <c r="LS159" i="38"/>
  <c r="LV164" i="38"/>
  <c r="LV160" i="38"/>
  <c r="LV93" i="38"/>
  <c r="LT93" i="38"/>
  <c r="LS93" i="38"/>
  <c r="LV92" i="38"/>
  <c r="LT92" i="38"/>
  <c r="LS92" i="38"/>
  <c r="LV91" i="38"/>
  <c r="LT91" i="38"/>
  <c r="LS91" i="38"/>
  <c r="LV90" i="38"/>
  <c r="LT90" i="38"/>
  <c r="LS90" i="38"/>
  <c r="LV89" i="38"/>
  <c r="LT89" i="38"/>
  <c r="LS89" i="38"/>
  <c r="LV88" i="38"/>
  <c r="LT88" i="38"/>
  <c r="LS88" i="38"/>
  <c r="LV87" i="38"/>
  <c r="LT87" i="38"/>
  <c r="LS87" i="38"/>
  <c r="LV86" i="38"/>
  <c r="LT86" i="38"/>
  <c r="LS86" i="38"/>
  <c r="LV85" i="38"/>
  <c r="LT85" i="38"/>
  <c r="LS85" i="38"/>
  <c r="LT84" i="38"/>
  <c r="LS84" i="38"/>
  <c r="LV83" i="38"/>
  <c r="LT83" i="38"/>
  <c r="LS83" i="38"/>
  <c r="LV82" i="38"/>
  <c r="LT82" i="38"/>
  <c r="LS82" i="38"/>
  <c r="LX72" i="38"/>
  <c r="LW72" i="38"/>
  <c r="LV84" i="38"/>
  <c r="LN136" i="38"/>
  <c r="LN130" i="38"/>
  <c r="LL118" i="38"/>
  <c r="LN118" i="38"/>
  <c r="LN124" i="38"/>
  <c r="LS168" i="38" l="1"/>
  <c r="LV94" i="38"/>
  <c r="LS94" i="38"/>
  <c r="LT94" i="38"/>
  <c r="LT168" i="38"/>
  <c r="LV168" i="38"/>
  <c r="LN112" i="38"/>
  <c r="LN23" i="38"/>
  <c r="LK59" i="38" l="1"/>
  <c r="LO167" i="38"/>
  <c r="LM167" i="38"/>
  <c r="LL167" i="38"/>
  <c r="LO166" i="38"/>
  <c r="LM166" i="38"/>
  <c r="LL166" i="38"/>
  <c r="LO165" i="38"/>
  <c r="LM165" i="38"/>
  <c r="LL165" i="38"/>
  <c r="LM164" i="38"/>
  <c r="LL164" i="38"/>
  <c r="LO163" i="38"/>
  <c r="LM163" i="38"/>
  <c r="LL163" i="38"/>
  <c r="LO162" i="38"/>
  <c r="LM162" i="38"/>
  <c r="LL162" i="38"/>
  <c r="LM161" i="38"/>
  <c r="LL161" i="38"/>
  <c r="LM160" i="38"/>
  <c r="LL160" i="38"/>
  <c r="LO159" i="38"/>
  <c r="LM159" i="38"/>
  <c r="LL159" i="38"/>
  <c r="LO164" i="38"/>
  <c r="LO161" i="38"/>
  <c r="LO93" i="38"/>
  <c r="LM93" i="38"/>
  <c r="LL93" i="38"/>
  <c r="LO92" i="38"/>
  <c r="LM92" i="38"/>
  <c r="LL92" i="38"/>
  <c r="LO91" i="38"/>
  <c r="LM91" i="38"/>
  <c r="LL91" i="38"/>
  <c r="LO90" i="38"/>
  <c r="LM90" i="38"/>
  <c r="LL90" i="38"/>
  <c r="LM89" i="38"/>
  <c r="LL89" i="38"/>
  <c r="LO88" i="38"/>
  <c r="LM88" i="38"/>
  <c r="LL88" i="38"/>
  <c r="LM87" i="38"/>
  <c r="LL87" i="38"/>
  <c r="LM86" i="38"/>
  <c r="LL86" i="38"/>
  <c r="LO85" i="38"/>
  <c r="LM85" i="38"/>
  <c r="LL85" i="38"/>
  <c r="LO84" i="38"/>
  <c r="LM84" i="38"/>
  <c r="LL84" i="38"/>
  <c r="LO83" i="38"/>
  <c r="LM83" i="38"/>
  <c r="LL83" i="38"/>
  <c r="LO82" i="38"/>
  <c r="LM82" i="38"/>
  <c r="LL82" i="38"/>
  <c r="LQ72" i="38"/>
  <c r="LP72" i="38"/>
  <c r="LO89" i="38"/>
  <c r="LO87" i="38"/>
  <c r="LO86" i="38"/>
  <c r="LH118" i="38"/>
  <c r="LH136" i="38"/>
  <c r="LH112" i="38"/>
  <c r="LH130" i="38"/>
  <c r="LA112" i="38"/>
  <c r="LA130" i="38"/>
  <c r="LG124" i="38"/>
  <c r="LH124" i="38"/>
  <c r="LM168" i="38" l="1"/>
  <c r="LM94" i="38"/>
  <c r="LL168" i="38"/>
  <c r="LO94" i="38"/>
  <c r="LO160" i="38"/>
  <c r="LO168" i="38" s="1"/>
  <c r="LL94" i="38"/>
  <c r="LH23" i="38" l="1"/>
  <c r="LG106" i="38"/>
  <c r="LG118" i="38"/>
  <c r="LG23" i="38"/>
  <c r="LH47" i="38"/>
  <c r="LH35" i="38"/>
  <c r="LF124" i="38" l="1"/>
  <c r="LD41" i="38" l="1"/>
  <c r="LE118" i="38" l="1"/>
  <c r="LE112" i="38"/>
  <c r="LE106" i="38"/>
  <c r="LE124" i="38"/>
  <c r="LE35" i="38" l="1"/>
  <c r="LD118" i="38" l="1"/>
  <c r="LD35" i="38" l="1"/>
  <c r="LH167" i="38" l="1"/>
  <c r="LF167" i="38"/>
  <c r="LE167" i="38"/>
  <c r="LH166" i="38"/>
  <c r="LF166" i="38"/>
  <c r="LE166" i="38"/>
  <c r="LH165" i="38"/>
  <c r="LF165" i="38"/>
  <c r="LE165" i="38"/>
  <c r="LF164" i="38"/>
  <c r="LE164" i="38"/>
  <c r="LH163" i="38"/>
  <c r="LF163" i="38"/>
  <c r="LE163" i="38"/>
  <c r="LF162" i="38"/>
  <c r="LE162" i="38"/>
  <c r="LF161" i="38"/>
  <c r="LE161" i="38"/>
  <c r="LF160" i="38"/>
  <c r="LE160" i="38"/>
  <c r="LF159" i="38"/>
  <c r="LE159" i="38"/>
  <c r="LH164" i="38"/>
  <c r="LH162" i="38"/>
  <c r="LH161" i="38"/>
  <c r="LH160" i="38"/>
  <c r="LH159" i="38"/>
  <c r="LH93" i="38"/>
  <c r="LF93" i="38"/>
  <c r="LE93" i="38"/>
  <c r="LH92" i="38"/>
  <c r="LF92" i="38"/>
  <c r="LE92" i="38"/>
  <c r="LH91" i="38"/>
  <c r="LF91" i="38"/>
  <c r="LE91" i="38"/>
  <c r="LH90" i="38"/>
  <c r="LF90" i="38"/>
  <c r="LE90" i="38"/>
  <c r="LH89" i="38"/>
  <c r="LF89" i="38"/>
  <c r="LE89" i="38"/>
  <c r="LH88" i="38"/>
  <c r="LF88" i="38"/>
  <c r="LE88" i="38"/>
  <c r="LF87" i="38"/>
  <c r="LE87" i="38"/>
  <c r="LH86" i="38"/>
  <c r="LF86" i="38"/>
  <c r="LE86" i="38"/>
  <c r="LH85" i="38"/>
  <c r="LF85" i="38"/>
  <c r="LE85" i="38"/>
  <c r="LH84" i="38"/>
  <c r="LF84" i="38"/>
  <c r="LE84" i="38"/>
  <c r="LH83" i="38"/>
  <c r="LF83" i="38"/>
  <c r="LE83" i="38"/>
  <c r="LF82" i="38"/>
  <c r="LE82" i="38"/>
  <c r="LJ72" i="38"/>
  <c r="LI72" i="38"/>
  <c r="LH87" i="38"/>
  <c r="LH82" i="38"/>
  <c r="LA118" i="38"/>
  <c r="LA106" i="38"/>
  <c r="LA124" i="38"/>
  <c r="KZ112" i="38"/>
  <c r="LF94" i="38" l="1"/>
  <c r="LE168" i="38"/>
  <c r="LE94" i="38"/>
  <c r="LF168" i="38"/>
  <c r="LH94" i="38"/>
  <c r="LH168" i="38"/>
  <c r="LA47" i="38" l="1"/>
  <c r="KZ11" i="38" l="1"/>
  <c r="KY41" i="38"/>
  <c r="KZ118" i="38"/>
  <c r="KZ124" i="38"/>
  <c r="KZ136" i="38"/>
  <c r="KY118" i="38" l="1"/>
  <c r="KY130" i="38"/>
  <c r="KY106" i="38"/>
  <c r="KY124" i="38"/>
  <c r="KY23" i="38"/>
  <c r="KX47" i="38" l="1"/>
  <c r="KX118" i="38"/>
  <c r="KX124" i="38"/>
  <c r="LA162" i="38" s="1"/>
  <c r="KX106" i="38"/>
  <c r="KW118" i="38"/>
  <c r="KW106" i="38"/>
  <c r="LA167" i="38"/>
  <c r="KY167" i="38"/>
  <c r="KX167" i="38"/>
  <c r="LA166" i="38"/>
  <c r="KY166" i="38"/>
  <c r="KX166" i="38"/>
  <c r="LA165" i="38"/>
  <c r="KY165" i="38"/>
  <c r="KX165" i="38"/>
  <c r="KY164" i="38"/>
  <c r="KX164" i="38"/>
  <c r="LA163" i="38"/>
  <c r="KY163" i="38"/>
  <c r="KX163" i="38"/>
  <c r="KY162" i="38"/>
  <c r="KX162" i="38"/>
  <c r="KY161" i="38"/>
  <c r="KX161" i="38"/>
  <c r="KY160" i="38"/>
  <c r="KX160" i="38"/>
  <c r="KY159" i="38"/>
  <c r="KX159" i="38"/>
  <c r="LA164" i="38"/>
  <c r="LA160" i="38"/>
  <c r="LA93" i="38"/>
  <c r="KY93" i="38"/>
  <c r="KX93" i="38"/>
  <c r="LA92" i="38"/>
  <c r="KY92" i="38"/>
  <c r="KX92" i="38"/>
  <c r="LA91" i="38"/>
  <c r="KY91" i="38"/>
  <c r="KX91" i="38"/>
  <c r="LA90" i="38"/>
  <c r="KY90" i="38"/>
  <c r="KX90" i="38"/>
  <c r="LA89" i="38"/>
  <c r="KY89" i="38"/>
  <c r="KX89" i="38"/>
  <c r="LA88" i="38"/>
  <c r="KY88" i="38"/>
  <c r="KX88" i="38"/>
  <c r="LA87" i="38"/>
  <c r="KY87" i="38"/>
  <c r="KX87" i="38"/>
  <c r="KY86" i="38"/>
  <c r="KX86" i="38"/>
  <c r="KY85" i="38"/>
  <c r="KX85" i="38"/>
  <c r="LA84" i="38"/>
  <c r="KY84" i="38"/>
  <c r="KX84" i="38"/>
  <c r="LA83" i="38"/>
  <c r="KY83" i="38"/>
  <c r="KX83" i="38"/>
  <c r="LA82" i="38"/>
  <c r="KY82" i="38"/>
  <c r="KX82" i="38"/>
  <c r="LC72" i="38"/>
  <c r="LB72" i="38"/>
  <c r="LA86" i="38"/>
  <c r="LA85" i="38"/>
  <c r="EB30" i="45"/>
  <c r="KT136" i="38"/>
  <c r="KT124" i="38"/>
  <c r="KT130" i="38"/>
  <c r="KT118" i="38"/>
  <c r="KT112" i="38"/>
  <c r="KS136" i="38"/>
  <c r="KS118" i="38"/>
  <c r="KS112" i="38"/>
  <c r="KQ112" i="38"/>
  <c r="KR112" i="38"/>
  <c r="KR118" i="38"/>
  <c r="LA159" i="38" l="1"/>
  <c r="LA161" i="38"/>
  <c r="KY168" i="38"/>
  <c r="KX168" i="38"/>
  <c r="KX94" i="38"/>
  <c r="KY94" i="38"/>
  <c r="LA94" i="38"/>
  <c r="KQ35" i="38"/>
  <c r="KQ118" i="38"/>
  <c r="LA168" i="38" l="1"/>
  <c r="KP118" i="38"/>
  <c r="KT161" i="38" s="1"/>
  <c r="KT167" i="38"/>
  <c r="KR167" i="38"/>
  <c r="KQ167" i="38"/>
  <c r="KT166" i="38"/>
  <c r="KR166" i="38"/>
  <c r="KQ166" i="38"/>
  <c r="KT165" i="38"/>
  <c r="KR165" i="38"/>
  <c r="KQ165" i="38"/>
  <c r="KR164" i="38"/>
  <c r="KQ164" i="38"/>
  <c r="KT163" i="38"/>
  <c r="KR163" i="38"/>
  <c r="KQ163" i="38"/>
  <c r="KT162" i="38"/>
  <c r="KR162" i="38"/>
  <c r="KQ162" i="38"/>
  <c r="KR161" i="38"/>
  <c r="KQ161" i="38"/>
  <c r="KR160" i="38"/>
  <c r="KQ160" i="38"/>
  <c r="KR159" i="38"/>
  <c r="KQ159" i="38"/>
  <c r="KT164" i="38"/>
  <c r="KT160" i="38"/>
  <c r="KT159" i="38"/>
  <c r="KT93" i="38"/>
  <c r="KR93" i="38"/>
  <c r="KQ93" i="38"/>
  <c r="KT92" i="38"/>
  <c r="KR92" i="38"/>
  <c r="KQ92" i="38"/>
  <c r="KT91" i="38"/>
  <c r="KR91" i="38"/>
  <c r="KQ91" i="38"/>
  <c r="KT90" i="38"/>
  <c r="KR90" i="38"/>
  <c r="KQ90" i="38"/>
  <c r="KT89" i="38"/>
  <c r="KR89" i="38"/>
  <c r="KQ89" i="38"/>
  <c r="KT88" i="38"/>
  <c r="KR88" i="38"/>
  <c r="KQ88" i="38"/>
  <c r="KT87" i="38"/>
  <c r="KR87" i="38"/>
  <c r="KQ87" i="38"/>
  <c r="KT86" i="38"/>
  <c r="KR86" i="38"/>
  <c r="KQ86" i="38"/>
  <c r="KR85" i="38"/>
  <c r="KQ85" i="38"/>
  <c r="KT84" i="38"/>
  <c r="KR84" i="38"/>
  <c r="KQ84" i="38"/>
  <c r="KT83" i="38"/>
  <c r="KR83" i="38"/>
  <c r="KQ83" i="38"/>
  <c r="KT82" i="38"/>
  <c r="KR82" i="38"/>
  <c r="KQ82" i="38"/>
  <c r="KV72" i="38"/>
  <c r="KU72" i="38"/>
  <c r="KP29" i="38"/>
  <c r="KT85" i="38" s="1"/>
  <c r="KM136" i="38"/>
  <c r="KM118" i="38"/>
  <c r="KM124" i="38"/>
  <c r="KM112" i="38"/>
  <c r="KM106" i="38"/>
  <c r="KR94" i="38" l="1"/>
  <c r="KQ94" i="38"/>
  <c r="KQ168" i="38"/>
  <c r="KR168" i="38"/>
  <c r="KT168" i="38"/>
  <c r="KT94" i="38"/>
  <c r="KK118" i="38"/>
  <c r="KK130" i="38"/>
  <c r="KJ118" i="38"/>
  <c r="KJ112" i="38"/>
  <c r="KJ130" i="38"/>
  <c r="KJ124" i="38"/>
  <c r="KJ106" i="38"/>
  <c r="KJ136" i="38"/>
  <c r="KI29" i="38"/>
  <c r="KM167" i="38" l="1"/>
  <c r="KK167" i="38"/>
  <c r="KJ167" i="38"/>
  <c r="KM166" i="38"/>
  <c r="KK166" i="38"/>
  <c r="KJ166" i="38"/>
  <c r="KM165" i="38"/>
  <c r="KK165" i="38"/>
  <c r="KJ165" i="38"/>
  <c r="KM164" i="38"/>
  <c r="KK164" i="38"/>
  <c r="KJ164" i="38"/>
  <c r="KM163" i="38"/>
  <c r="KK163" i="38"/>
  <c r="KJ163" i="38"/>
  <c r="KK162" i="38"/>
  <c r="KJ162" i="38"/>
  <c r="KK161" i="38"/>
  <c r="KJ161" i="38"/>
  <c r="KK160" i="38"/>
  <c r="KJ160" i="38"/>
  <c r="KM159" i="38"/>
  <c r="KK159" i="38"/>
  <c r="KJ159" i="38"/>
  <c r="KM162" i="38"/>
  <c r="KM161" i="38"/>
  <c r="KM160" i="38"/>
  <c r="KM93" i="38"/>
  <c r="KK93" i="38"/>
  <c r="KJ93" i="38"/>
  <c r="KM92" i="38"/>
  <c r="KK92" i="38"/>
  <c r="KJ92" i="38"/>
  <c r="KM91" i="38"/>
  <c r="KK91" i="38"/>
  <c r="KJ91" i="38"/>
  <c r="KM90" i="38"/>
  <c r="KK90" i="38"/>
  <c r="KJ90" i="38"/>
  <c r="KM89" i="38"/>
  <c r="KK89" i="38"/>
  <c r="KJ89" i="38"/>
  <c r="KM88" i="38"/>
  <c r="KK88" i="38"/>
  <c r="KJ88" i="38"/>
  <c r="KM87" i="38"/>
  <c r="KK87" i="38"/>
  <c r="KJ87" i="38"/>
  <c r="KM86" i="38"/>
  <c r="KK86" i="38"/>
  <c r="KJ86" i="38"/>
  <c r="KM85" i="38"/>
  <c r="KK85" i="38"/>
  <c r="KJ85" i="38"/>
  <c r="KM84" i="38"/>
  <c r="KK84" i="38"/>
  <c r="KJ84" i="38"/>
  <c r="KM83" i="38"/>
  <c r="KK83" i="38"/>
  <c r="KJ83" i="38"/>
  <c r="KK82" i="38"/>
  <c r="KJ82" i="38"/>
  <c r="KO72" i="38"/>
  <c r="KN72" i="38"/>
  <c r="KM82" i="38"/>
  <c r="KJ168" i="38" l="1"/>
  <c r="KK168" i="38"/>
  <c r="KJ94" i="38"/>
  <c r="KK94" i="38"/>
  <c r="KM94" i="38"/>
  <c r="KM168" i="38"/>
  <c r="KF11" i="38" l="1"/>
  <c r="KF118" i="38"/>
  <c r="KE118" i="38"/>
  <c r="KF124" i="38"/>
  <c r="KF112" i="38"/>
  <c r="KD118" i="38"/>
  <c r="KC106" i="38" l="1"/>
  <c r="KD124" i="38"/>
  <c r="KD112" i="38"/>
  <c r="KB118" i="38" l="1"/>
  <c r="KF167" i="38" l="1"/>
  <c r="KD167" i="38"/>
  <c r="KC167" i="38"/>
  <c r="KF166" i="38"/>
  <c r="KD166" i="38"/>
  <c r="KC166" i="38"/>
  <c r="KF165" i="38"/>
  <c r="KD165" i="38"/>
  <c r="KC165" i="38"/>
  <c r="KD164" i="38"/>
  <c r="KC164" i="38"/>
  <c r="KD163" i="38"/>
  <c r="KC163" i="38"/>
  <c r="KF162" i="38"/>
  <c r="KD162" i="38"/>
  <c r="KC162" i="38"/>
  <c r="KD161" i="38"/>
  <c r="KC161" i="38"/>
  <c r="KD160" i="38"/>
  <c r="KC160" i="38"/>
  <c r="KD159" i="38"/>
  <c r="KC159" i="38"/>
  <c r="KF164" i="38"/>
  <c r="KF163" i="38"/>
  <c r="KF161" i="38"/>
  <c r="KF160" i="38"/>
  <c r="KF159" i="38"/>
  <c r="KF93" i="38"/>
  <c r="KD93" i="38"/>
  <c r="KC93" i="38"/>
  <c r="KF92" i="38"/>
  <c r="KD92" i="38"/>
  <c r="KC92" i="38"/>
  <c r="KF91" i="38"/>
  <c r="KD91" i="38"/>
  <c r="KC91" i="38"/>
  <c r="KF90" i="38"/>
  <c r="KD90" i="38"/>
  <c r="KC90" i="38"/>
  <c r="KF89" i="38"/>
  <c r="KD89" i="38"/>
  <c r="KC89" i="38"/>
  <c r="KF88" i="38"/>
  <c r="KD88" i="38"/>
  <c r="KC88" i="38"/>
  <c r="KD87" i="38"/>
  <c r="KC87" i="38"/>
  <c r="KF86" i="38"/>
  <c r="KD86" i="38"/>
  <c r="KC86" i="38"/>
  <c r="KF85" i="38"/>
  <c r="KD85" i="38"/>
  <c r="KC85" i="38"/>
  <c r="KF84" i="38"/>
  <c r="KD84" i="38"/>
  <c r="KC84" i="38"/>
  <c r="KF83" i="38"/>
  <c r="KD83" i="38"/>
  <c r="KC83" i="38"/>
  <c r="KF82" i="38"/>
  <c r="KD82" i="38"/>
  <c r="KC82" i="38"/>
  <c r="KH72" i="38"/>
  <c r="KG72" i="38"/>
  <c r="KF87" i="38"/>
  <c r="KC94" i="38" l="1"/>
  <c r="KD94" i="38"/>
  <c r="KD168" i="38"/>
  <c r="KC168" i="38"/>
  <c r="KF94" i="38"/>
  <c r="KF168" i="38"/>
  <c r="JY118" i="38"/>
  <c r="JY106" i="38"/>
  <c r="JY136" i="38" l="1"/>
  <c r="JY130" i="38"/>
  <c r="JY124" i="38"/>
  <c r="JX118" i="38" l="1"/>
  <c r="JX106" i="38"/>
  <c r="JX130" i="38"/>
  <c r="JX136" i="38"/>
  <c r="JW118" i="38" l="1"/>
  <c r="JW130" i="38"/>
  <c r="JW136" i="38"/>
  <c r="JW112" i="38"/>
  <c r="JW106" i="38"/>
  <c r="JU41" i="38"/>
  <c r="JR11" i="38"/>
  <c r="JV112" i="38" l="1"/>
  <c r="JY160" i="38" s="1"/>
  <c r="JV136" i="38"/>
  <c r="JV130" i="38"/>
  <c r="JV106" i="38"/>
  <c r="JY159" i="38" s="1"/>
  <c r="JU59" i="38"/>
  <c r="JY90" i="38" s="1"/>
  <c r="JU130" i="38"/>
  <c r="JU136" i="38"/>
  <c r="JU118" i="38"/>
  <c r="JY161" i="38" s="1"/>
  <c r="JY167" i="38"/>
  <c r="JW167" i="38"/>
  <c r="JV167" i="38"/>
  <c r="JY166" i="38"/>
  <c r="JW166" i="38"/>
  <c r="JV166" i="38"/>
  <c r="JY165" i="38"/>
  <c r="JW165" i="38"/>
  <c r="JV165" i="38"/>
  <c r="JW164" i="38"/>
  <c r="JV164" i="38"/>
  <c r="JW163" i="38"/>
  <c r="JV163" i="38"/>
  <c r="JW162" i="38"/>
  <c r="JV162" i="38"/>
  <c r="JW161" i="38"/>
  <c r="JV161" i="38"/>
  <c r="JW160" i="38"/>
  <c r="JV160" i="38"/>
  <c r="JW159" i="38"/>
  <c r="JV159" i="38"/>
  <c r="JY162" i="38"/>
  <c r="JY93" i="38"/>
  <c r="JW93" i="38"/>
  <c r="JV93" i="38"/>
  <c r="JY92" i="38"/>
  <c r="JW92" i="38"/>
  <c r="JV92" i="38"/>
  <c r="JY91" i="38"/>
  <c r="JW91" i="38"/>
  <c r="JV91" i="38"/>
  <c r="JW90" i="38"/>
  <c r="JV90" i="38"/>
  <c r="JY89" i="38"/>
  <c r="JW89" i="38"/>
  <c r="JV89" i="38"/>
  <c r="JY88" i="38"/>
  <c r="JW88" i="38"/>
  <c r="JV88" i="38"/>
  <c r="JY87" i="38"/>
  <c r="JW87" i="38"/>
  <c r="JV87" i="38"/>
  <c r="JY86" i="38"/>
  <c r="JW86" i="38"/>
  <c r="JV86" i="38"/>
  <c r="JY85" i="38"/>
  <c r="JW85" i="38"/>
  <c r="JV85" i="38"/>
  <c r="JW84" i="38"/>
  <c r="JV84" i="38"/>
  <c r="JY83" i="38"/>
  <c r="JW83" i="38"/>
  <c r="JV83" i="38"/>
  <c r="JW82" i="38"/>
  <c r="JV82" i="38"/>
  <c r="KA72" i="38"/>
  <c r="JZ72" i="38"/>
  <c r="JY84" i="38"/>
  <c r="JY82" i="38"/>
  <c r="JR112" i="38"/>
  <c r="JR136" i="38"/>
  <c r="JR106" i="38"/>
  <c r="JR124" i="38"/>
  <c r="JQ23" i="38"/>
  <c r="JQ11" i="38"/>
  <c r="JQ112" i="38"/>
  <c r="JQ130" i="38"/>
  <c r="JP124" i="38"/>
  <c r="JY163" i="38" l="1"/>
  <c r="JY164" i="38"/>
  <c r="JW94" i="38"/>
  <c r="JV94" i="38"/>
  <c r="JV168" i="38"/>
  <c r="JW168" i="38"/>
  <c r="JY94" i="38"/>
  <c r="JO136" i="38"/>
  <c r="JO124" i="38"/>
  <c r="JP112" i="38"/>
  <c r="JY168" i="38" l="1"/>
  <c r="JR167" i="38"/>
  <c r="JP167" i="38"/>
  <c r="JO167" i="38"/>
  <c r="JR166" i="38"/>
  <c r="JP166" i="38"/>
  <c r="JO166" i="38"/>
  <c r="JR165" i="38"/>
  <c r="JP165" i="38"/>
  <c r="JO165" i="38"/>
  <c r="JP164" i="38"/>
  <c r="JO164" i="38"/>
  <c r="JR163" i="38"/>
  <c r="JP163" i="38"/>
  <c r="JO163" i="38"/>
  <c r="JP162" i="38"/>
  <c r="JO162" i="38"/>
  <c r="JP161" i="38"/>
  <c r="JO161" i="38"/>
  <c r="JP160" i="38"/>
  <c r="JO160" i="38"/>
  <c r="JP159" i="38"/>
  <c r="JO159" i="38"/>
  <c r="JR164" i="38"/>
  <c r="JR162" i="38"/>
  <c r="JR161" i="38"/>
  <c r="JR160" i="38"/>
  <c r="JR159" i="38"/>
  <c r="JR93" i="38"/>
  <c r="JP93" i="38"/>
  <c r="JO93" i="38"/>
  <c r="JR92" i="38"/>
  <c r="JP92" i="38"/>
  <c r="JO92" i="38"/>
  <c r="JR91" i="38"/>
  <c r="JP91" i="38"/>
  <c r="JO91" i="38"/>
  <c r="JR90" i="38"/>
  <c r="JP90" i="38"/>
  <c r="JO90" i="38"/>
  <c r="JP89" i="38"/>
  <c r="JO89" i="38"/>
  <c r="JR88" i="38"/>
  <c r="JP88" i="38"/>
  <c r="JO88" i="38"/>
  <c r="JR87" i="38"/>
  <c r="JP87" i="38"/>
  <c r="JO87" i="38"/>
  <c r="JR86" i="38"/>
  <c r="JP86" i="38"/>
  <c r="JO86" i="38"/>
  <c r="JP85" i="38"/>
  <c r="JO85" i="38"/>
  <c r="JR84" i="38"/>
  <c r="JP84" i="38"/>
  <c r="JO84" i="38"/>
  <c r="JR83" i="38"/>
  <c r="JP83" i="38"/>
  <c r="JO83" i="38"/>
  <c r="JR82" i="38"/>
  <c r="JP82" i="38"/>
  <c r="JO82" i="38"/>
  <c r="JT72" i="38"/>
  <c r="JS72" i="38"/>
  <c r="JR89" i="38"/>
  <c r="JR85" i="38"/>
  <c r="JK136" i="38"/>
  <c r="JK130" i="38"/>
  <c r="JK124" i="38"/>
  <c r="JK112" i="38"/>
  <c r="JK106" i="38"/>
  <c r="JO94" i="38" l="1"/>
  <c r="JP94" i="38"/>
  <c r="JP168" i="38"/>
  <c r="JO168" i="38"/>
  <c r="JR94" i="38"/>
  <c r="JR168" i="38"/>
  <c r="JJ106" i="38"/>
  <c r="JI124" i="38" l="1"/>
  <c r="JI130" i="38"/>
  <c r="JI29" i="38" l="1"/>
  <c r="JH47" i="38"/>
  <c r="JH130" i="38"/>
  <c r="JH118" i="38"/>
  <c r="JH112" i="38"/>
  <c r="JH106" i="38"/>
  <c r="JG124" i="38"/>
  <c r="JG118" i="38"/>
  <c r="JD118" i="38" l="1"/>
  <c r="JK167" i="38"/>
  <c r="JI167" i="38"/>
  <c r="JH167" i="38"/>
  <c r="JK166" i="38"/>
  <c r="JI166" i="38"/>
  <c r="JH166" i="38"/>
  <c r="JK165" i="38"/>
  <c r="JI165" i="38"/>
  <c r="JH165" i="38"/>
  <c r="JK164" i="38"/>
  <c r="JI164" i="38"/>
  <c r="JH164" i="38"/>
  <c r="JI163" i="38"/>
  <c r="JH163" i="38"/>
  <c r="JK162" i="38"/>
  <c r="JI162" i="38"/>
  <c r="JH162" i="38"/>
  <c r="JI161" i="38"/>
  <c r="JH161" i="38"/>
  <c r="JI160" i="38"/>
  <c r="JH160" i="38"/>
  <c r="JI159" i="38"/>
  <c r="JH159" i="38"/>
  <c r="JK163" i="38"/>
  <c r="JK161" i="38"/>
  <c r="JK160" i="38"/>
  <c r="JK159" i="38"/>
  <c r="JK93" i="38"/>
  <c r="JI93" i="38"/>
  <c r="JH93" i="38"/>
  <c r="JK92" i="38"/>
  <c r="JI92" i="38"/>
  <c r="JH92" i="38"/>
  <c r="JK91" i="38"/>
  <c r="JI91" i="38"/>
  <c r="JH91" i="38"/>
  <c r="JK90" i="38"/>
  <c r="JI90" i="38"/>
  <c r="JH90" i="38"/>
  <c r="JK89" i="38"/>
  <c r="JI89" i="38"/>
  <c r="JH89" i="38"/>
  <c r="JK88" i="38"/>
  <c r="JI88" i="38"/>
  <c r="JH88" i="38"/>
  <c r="JK87" i="38"/>
  <c r="JI87" i="38"/>
  <c r="JH87" i="38"/>
  <c r="JI86" i="38"/>
  <c r="JH86" i="38"/>
  <c r="JK85" i="38"/>
  <c r="JI85" i="38"/>
  <c r="JH85" i="38"/>
  <c r="JK84" i="38"/>
  <c r="JI84" i="38"/>
  <c r="JH84" i="38"/>
  <c r="JK83" i="38"/>
  <c r="JI83" i="38"/>
  <c r="JH83" i="38"/>
  <c r="JK82" i="38"/>
  <c r="JI82" i="38"/>
  <c r="JH82" i="38"/>
  <c r="JM72" i="38"/>
  <c r="JL72" i="38"/>
  <c r="JK86" i="38"/>
  <c r="JD130" i="38"/>
  <c r="JD112" i="38"/>
  <c r="JD106" i="38"/>
  <c r="JD124" i="38"/>
  <c r="JC118" i="38"/>
  <c r="JB35" i="38"/>
  <c r="JH94" i="38" l="1"/>
  <c r="JI94" i="38"/>
  <c r="JH168" i="38"/>
  <c r="JI168" i="38"/>
  <c r="JK168" i="38"/>
  <c r="JK94" i="38"/>
  <c r="JB106" i="38"/>
  <c r="JA47" i="38"/>
  <c r="JD167" i="38" l="1"/>
  <c r="JB167" i="38"/>
  <c r="JA167" i="38"/>
  <c r="JD166" i="38"/>
  <c r="JB166" i="38"/>
  <c r="JA166" i="38"/>
  <c r="JD165" i="38"/>
  <c r="JB165" i="38"/>
  <c r="JA165" i="38"/>
  <c r="JD164" i="38"/>
  <c r="JB164" i="38"/>
  <c r="JA164" i="38"/>
  <c r="JD163" i="38"/>
  <c r="JB163" i="38"/>
  <c r="JA163" i="38"/>
  <c r="JD162" i="38"/>
  <c r="JB162" i="38"/>
  <c r="JA162" i="38"/>
  <c r="JD161" i="38"/>
  <c r="JB161" i="38"/>
  <c r="JA161" i="38"/>
  <c r="JD160" i="38"/>
  <c r="JB160" i="38"/>
  <c r="JA160" i="38"/>
  <c r="JD159" i="38"/>
  <c r="JB159" i="38"/>
  <c r="JA159" i="38"/>
  <c r="JD93" i="38"/>
  <c r="JB93" i="38"/>
  <c r="JA93" i="38"/>
  <c r="JD92" i="38"/>
  <c r="JB92" i="38"/>
  <c r="JA92" i="38"/>
  <c r="JD91" i="38"/>
  <c r="JB91" i="38"/>
  <c r="JA91" i="38"/>
  <c r="JD90" i="38"/>
  <c r="JB90" i="38"/>
  <c r="JA90" i="38"/>
  <c r="JD89" i="38"/>
  <c r="JB89" i="38"/>
  <c r="JA89" i="38"/>
  <c r="JD88" i="38"/>
  <c r="JB88" i="38"/>
  <c r="JA88" i="38"/>
  <c r="JB87" i="38"/>
  <c r="JA87" i="38"/>
  <c r="JB86" i="38"/>
  <c r="JA86" i="38"/>
  <c r="JD85" i="38"/>
  <c r="JB85" i="38"/>
  <c r="JA85" i="38"/>
  <c r="JD84" i="38"/>
  <c r="JB84" i="38"/>
  <c r="JA84" i="38"/>
  <c r="JD83" i="38"/>
  <c r="JB83" i="38"/>
  <c r="JA83" i="38"/>
  <c r="JD82" i="38"/>
  <c r="JB82" i="38"/>
  <c r="JA82" i="38"/>
  <c r="JF72" i="38"/>
  <c r="JE72" i="38"/>
  <c r="JD87" i="38"/>
  <c r="JD86" i="38"/>
  <c r="IU41" i="38"/>
  <c r="JB94" i="38" l="1"/>
  <c r="JA168" i="38"/>
  <c r="JB168" i="38"/>
  <c r="JA94" i="38"/>
  <c r="JD168" i="38"/>
  <c r="JD94" i="38"/>
  <c r="IT35" i="38"/>
  <c r="IA118" i="38" l="1"/>
  <c r="IA124" i="38"/>
  <c r="HY136" i="38"/>
  <c r="HZ106" i="38"/>
  <c r="HY118" i="38"/>
  <c r="IW167" i="38" l="1"/>
  <c r="IU167" i="38"/>
  <c r="IT167" i="38"/>
  <c r="IW166" i="38"/>
  <c r="IU166" i="38"/>
  <c r="IT166" i="38"/>
  <c r="IW165" i="38"/>
  <c r="IU165" i="38"/>
  <c r="IT165" i="38"/>
  <c r="IW164" i="38"/>
  <c r="IU164" i="38"/>
  <c r="IT164" i="38"/>
  <c r="IW163" i="38"/>
  <c r="IU163" i="38"/>
  <c r="IT163" i="38"/>
  <c r="IW162" i="38"/>
  <c r="IU162" i="38"/>
  <c r="IT162" i="38"/>
  <c r="IU161" i="38"/>
  <c r="IT161" i="38"/>
  <c r="IW160" i="38"/>
  <c r="IU160" i="38"/>
  <c r="IT160" i="38"/>
  <c r="IW159" i="38"/>
  <c r="IU159" i="38"/>
  <c r="IT159" i="38"/>
  <c r="IW161" i="38"/>
  <c r="IW93" i="38"/>
  <c r="IU93" i="38"/>
  <c r="IT93" i="38"/>
  <c r="IW92" i="38"/>
  <c r="IU92" i="38"/>
  <c r="IT92" i="38"/>
  <c r="IU91" i="38"/>
  <c r="IT91" i="38"/>
  <c r="IW90" i="38"/>
  <c r="IU90" i="38"/>
  <c r="IT90" i="38"/>
  <c r="IW89" i="38"/>
  <c r="IU89" i="38"/>
  <c r="IT89" i="38"/>
  <c r="IW88" i="38"/>
  <c r="IU88" i="38"/>
  <c r="IT88" i="38"/>
  <c r="IW87" i="38"/>
  <c r="IU87" i="38"/>
  <c r="IT87" i="38"/>
  <c r="IW86" i="38"/>
  <c r="IU86" i="38"/>
  <c r="IT86" i="38"/>
  <c r="IW85" i="38"/>
  <c r="IU85" i="38"/>
  <c r="IT85" i="38"/>
  <c r="IW84" i="38"/>
  <c r="IU84" i="38"/>
  <c r="IT84" i="38"/>
  <c r="IW83" i="38"/>
  <c r="IU83" i="38"/>
  <c r="IT83" i="38"/>
  <c r="IW82" i="38"/>
  <c r="IU82" i="38"/>
  <c r="IT82" i="38"/>
  <c r="IY72" i="38"/>
  <c r="IX72" i="38"/>
  <c r="IW91" i="38"/>
  <c r="IP167" i="38"/>
  <c r="IN167" i="38"/>
  <c r="IM167" i="38"/>
  <c r="IP166" i="38"/>
  <c r="IN166" i="38"/>
  <c r="IM166" i="38"/>
  <c r="IP165" i="38"/>
  <c r="IN165" i="38"/>
  <c r="IM165" i="38"/>
  <c r="IP164" i="38"/>
  <c r="IN164" i="38"/>
  <c r="IM164" i="38"/>
  <c r="IP163" i="38"/>
  <c r="IN163" i="38"/>
  <c r="IM163" i="38"/>
  <c r="IP162" i="38"/>
  <c r="IN162" i="38"/>
  <c r="IM162" i="38"/>
  <c r="IP161" i="38"/>
  <c r="IN161" i="38"/>
  <c r="IM161" i="38"/>
  <c r="IP160" i="38"/>
  <c r="IN160" i="38"/>
  <c r="IM160" i="38"/>
  <c r="IP159" i="38"/>
  <c r="IN159" i="38"/>
  <c r="IM159" i="38"/>
  <c r="IP93" i="38"/>
  <c r="IN93" i="38"/>
  <c r="IM93" i="38"/>
  <c r="IP92" i="38"/>
  <c r="IN92" i="38"/>
  <c r="IM92" i="38"/>
  <c r="IN91" i="38"/>
  <c r="IM91" i="38"/>
  <c r="IP90" i="38"/>
  <c r="IN90" i="38"/>
  <c r="IM90" i="38"/>
  <c r="IP89" i="38"/>
  <c r="IN89" i="38"/>
  <c r="IM89" i="38"/>
  <c r="IP88" i="38"/>
  <c r="IN88" i="38"/>
  <c r="IM88" i="38"/>
  <c r="IP87" i="38"/>
  <c r="IN87" i="38"/>
  <c r="IM87" i="38"/>
  <c r="IP86" i="38"/>
  <c r="IN86" i="38"/>
  <c r="IM86" i="38"/>
  <c r="IP85" i="38"/>
  <c r="IN85" i="38"/>
  <c r="IM85" i="38"/>
  <c r="IP84" i="38"/>
  <c r="IN84" i="38"/>
  <c r="IM84" i="38"/>
  <c r="IP83" i="38"/>
  <c r="IN83" i="38"/>
  <c r="IM83" i="38"/>
  <c r="IP82" i="38"/>
  <c r="IN82" i="38"/>
  <c r="IM82" i="38"/>
  <c r="IR72" i="38"/>
  <c r="IQ72" i="38"/>
  <c r="IP91" i="38"/>
  <c r="II167" i="38"/>
  <c r="IG167" i="38"/>
  <c r="IF167" i="38"/>
  <c r="II166" i="38"/>
  <c r="IG166" i="38"/>
  <c r="IF166" i="38"/>
  <c r="II165" i="38"/>
  <c r="IG165" i="38"/>
  <c r="IF165" i="38"/>
  <c r="II164" i="38"/>
  <c r="IG164" i="38"/>
  <c r="IF164" i="38"/>
  <c r="II163" i="38"/>
  <c r="IG163" i="38"/>
  <c r="IF163" i="38"/>
  <c r="II162" i="38"/>
  <c r="IG162" i="38"/>
  <c r="IF162" i="38"/>
  <c r="II161" i="38"/>
  <c r="IG161" i="38"/>
  <c r="IF161" i="38"/>
  <c r="II160" i="38"/>
  <c r="IG160" i="38"/>
  <c r="IF160" i="38"/>
  <c r="II159" i="38"/>
  <c r="IG159" i="38"/>
  <c r="IF159" i="38"/>
  <c r="II93" i="38"/>
  <c r="IG93" i="38"/>
  <c r="IF93" i="38"/>
  <c r="II92" i="38"/>
  <c r="IG92" i="38"/>
  <c r="IF92" i="38"/>
  <c r="IG91" i="38"/>
  <c r="IF91" i="38"/>
  <c r="II90" i="38"/>
  <c r="IG90" i="38"/>
  <c r="IF90" i="38"/>
  <c r="II89" i="38"/>
  <c r="IG89" i="38"/>
  <c r="IF89" i="38"/>
  <c r="II88" i="38"/>
  <c r="IG88" i="38"/>
  <c r="IF88" i="38"/>
  <c r="II87" i="38"/>
  <c r="IG87" i="38"/>
  <c r="IF87" i="38"/>
  <c r="II86" i="38"/>
  <c r="IG86" i="38"/>
  <c r="IF86" i="38"/>
  <c r="II85" i="38"/>
  <c r="IG85" i="38"/>
  <c r="IF85" i="38"/>
  <c r="II84" i="38"/>
  <c r="IG84" i="38"/>
  <c r="IF84" i="38"/>
  <c r="II83" i="38"/>
  <c r="IG83" i="38"/>
  <c r="IF83" i="38"/>
  <c r="II82" i="38"/>
  <c r="IG82" i="38"/>
  <c r="IF82" i="38"/>
  <c r="IK72" i="38"/>
  <c r="IJ72" i="38"/>
  <c r="II91" i="38"/>
  <c r="IG168" i="38" l="1"/>
  <c r="IM168" i="38"/>
  <c r="IF168" i="38"/>
  <c r="IM94" i="38"/>
  <c r="IU94" i="38"/>
  <c r="IT168" i="38"/>
  <c r="IU168" i="38"/>
  <c r="II168" i="38"/>
  <c r="IF94" i="38"/>
  <c r="IN94" i="38"/>
  <c r="IN168" i="38"/>
  <c r="IT94" i="38"/>
  <c r="IG94" i="38"/>
  <c r="IP168" i="38"/>
  <c r="II94" i="38"/>
  <c r="IW168" i="38"/>
  <c r="IW94" i="38"/>
  <c r="IP94" i="38"/>
  <c r="HZ65" i="38"/>
  <c r="HX118" i="38" l="1"/>
  <c r="IB161" i="38" s="1"/>
  <c r="IB167" i="38"/>
  <c r="HZ167" i="38"/>
  <c r="HY167" i="38"/>
  <c r="IB166" i="38"/>
  <c r="HZ166" i="38"/>
  <c r="HY166" i="38"/>
  <c r="IB165" i="38"/>
  <c r="HZ165" i="38"/>
  <c r="HY165" i="38"/>
  <c r="IB164" i="38"/>
  <c r="HZ164" i="38"/>
  <c r="HY164" i="38"/>
  <c r="IB163" i="38"/>
  <c r="HZ163" i="38"/>
  <c r="HY163" i="38"/>
  <c r="HZ162" i="38"/>
  <c r="HY162" i="38"/>
  <c r="HZ161" i="38"/>
  <c r="HY161" i="38"/>
  <c r="IB160" i="38"/>
  <c r="HZ160" i="38"/>
  <c r="HY160" i="38"/>
  <c r="IB159" i="38"/>
  <c r="HZ159" i="38"/>
  <c r="HY159" i="38"/>
  <c r="IB162" i="38"/>
  <c r="IB93" i="38"/>
  <c r="HZ93" i="38"/>
  <c r="HY93" i="38"/>
  <c r="IB92" i="38"/>
  <c r="HZ92" i="38"/>
  <c r="HY92" i="38"/>
  <c r="HZ91" i="38"/>
  <c r="HY91" i="38"/>
  <c r="IB90" i="38"/>
  <c r="HZ90" i="38"/>
  <c r="HY90" i="38"/>
  <c r="IB89" i="38"/>
  <c r="HZ89" i="38"/>
  <c r="HY89" i="38"/>
  <c r="IB88" i="38"/>
  <c r="HZ88" i="38"/>
  <c r="HY88" i="38"/>
  <c r="IB87" i="38"/>
  <c r="HZ87" i="38"/>
  <c r="HY87" i="38"/>
  <c r="HZ86" i="38"/>
  <c r="HY86" i="38"/>
  <c r="IB85" i="38"/>
  <c r="HZ85" i="38"/>
  <c r="HY85" i="38"/>
  <c r="IB84" i="38"/>
  <c r="HZ84" i="38"/>
  <c r="HY84" i="38"/>
  <c r="IB83" i="38"/>
  <c r="HZ83" i="38"/>
  <c r="HY83" i="38"/>
  <c r="IB82" i="38"/>
  <c r="HZ82" i="38"/>
  <c r="HY82" i="38"/>
  <c r="ID72" i="38"/>
  <c r="IC72" i="38"/>
  <c r="HX65" i="38"/>
  <c r="IB91" i="38" s="1"/>
  <c r="IB86" i="38"/>
  <c r="HY94" i="38" l="1"/>
  <c r="HY168" i="38"/>
  <c r="HZ168" i="38"/>
  <c r="HZ94" i="38"/>
  <c r="IB94" i="38"/>
  <c r="IB168" i="38"/>
  <c r="HT118" i="38"/>
  <c r="HT35" i="38" l="1"/>
  <c r="HT29" i="38"/>
  <c r="HR124" i="38" l="1"/>
  <c r="HR65" i="38" l="1"/>
  <c r="HR118" i="38"/>
  <c r="HQ118" i="38" l="1"/>
  <c r="HU161" i="38" s="1"/>
  <c r="HN29" i="38"/>
  <c r="HU167" i="38"/>
  <c r="HS167" i="38"/>
  <c r="HR167" i="38"/>
  <c r="HU166" i="38"/>
  <c r="HS166" i="38"/>
  <c r="HR166" i="38"/>
  <c r="HU165" i="38"/>
  <c r="HS165" i="38"/>
  <c r="HR165" i="38"/>
  <c r="HS164" i="38"/>
  <c r="HR164" i="38"/>
  <c r="HU163" i="38"/>
  <c r="HS163" i="38"/>
  <c r="HR163" i="38"/>
  <c r="HU162" i="38"/>
  <c r="HS162" i="38"/>
  <c r="HR162" i="38"/>
  <c r="HS161" i="38"/>
  <c r="HR161" i="38"/>
  <c r="HU160" i="38"/>
  <c r="HS160" i="38"/>
  <c r="HR160" i="38"/>
  <c r="HU159" i="38"/>
  <c r="HS159" i="38"/>
  <c r="HR159" i="38"/>
  <c r="HU164" i="38"/>
  <c r="HU93" i="38"/>
  <c r="HS93" i="38"/>
  <c r="HR93" i="38"/>
  <c r="HU92" i="38"/>
  <c r="HS92" i="38"/>
  <c r="HR92" i="38"/>
  <c r="HS91" i="38"/>
  <c r="HR91" i="38"/>
  <c r="HU90" i="38"/>
  <c r="HS90" i="38"/>
  <c r="HR90" i="38"/>
  <c r="HU89" i="38"/>
  <c r="HS89" i="38"/>
  <c r="HR89" i="38"/>
  <c r="HU88" i="38"/>
  <c r="HS88" i="38"/>
  <c r="HR88" i="38"/>
  <c r="HU87" i="38"/>
  <c r="HS87" i="38"/>
  <c r="HR87" i="38"/>
  <c r="HU86" i="38"/>
  <c r="HS86" i="38"/>
  <c r="HR86" i="38"/>
  <c r="HU85" i="38"/>
  <c r="HS85" i="38"/>
  <c r="HR85" i="38"/>
  <c r="HS84" i="38"/>
  <c r="HR84" i="38"/>
  <c r="HU83" i="38"/>
  <c r="HS83" i="38"/>
  <c r="HR83" i="38"/>
  <c r="HU82" i="38"/>
  <c r="HS82" i="38"/>
  <c r="HR82" i="38"/>
  <c r="HW72" i="38"/>
  <c r="HV72" i="38"/>
  <c r="HQ65" i="38"/>
  <c r="HU91" i="38" s="1"/>
  <c r="HU84" i="38"/>
  <c r="HN23" i="38"/>
  <c r="HK136" i="38"/>
  <c r="HM118" i="38"/>
  <c r="HS168" i="38" l="1"/>
  <c r="HR94" i="38"/>
  <c r="HR168" i="38"/>
  <c r="HS94" i="38"/>
  <c r="HU168" i="38"/>
  <c r="HU94" i="38"/>
  <c r="HL118" i="38"/>
  <c r="HK118" i="38" l="1"/>
  <c r="HK124" i="38"/>
  <c r="HJ124" i="38" l="1"/>
  <c r="HJ65" i="38" l="1"/>
  <c r="HJ118" i="38" l="1"/>
  <c r="HF124" i="38" l="1"/>
  <c r="HN167" i="38"/>
  <c r="HL167" i="38"/>
  <c r="HK167" i="38"/>
  <c r="HN166" i="38"/>
  <c r="HL166" i="38"/>
  <c r="HK166" i="38"/>
  <c r="HN165" i="38"/>
  <c r="HL165" i="38"/>
  <c r="HK165" i="38"/>
  <c r="HN164" i="38"/>
  <c r="HL164" i="38"/>
  <c r="HK164" i="38"/>
  <c r="HN163" i="38"/>
  <c r="HL163" i="38"/>
  <c r="HK163" i="38"/>
  <c r="HN162" i="38"/>
  <c r="HL162" i="38"/>
  <c r="HK162" i="38"/>
  <c r="HL161" i="38"/>
  <c r="HK161" i="38"/>
  <c r="HN160" i="38"/>
  <c r="HL160" i="38"/>
  <c r="HK160" i="38"/>
  <c r="HN159" i="38"/>
  <c r="HL159" i="38"/>
  <c r="HK159" i="38"/>
  <c r="HN161" i="38"/>
  <c r="HN93" i="38"/>
  <c r="HL93" i="38"/>
  <c r="HK93" i="38"/>
  <c r="HN92" i="38"/>
  <c r="HL92" i="38"/>
  <c r="HK92" i="38"/>
  <c r="HN91" i="38"/>
  <c r="HL91" i="38"/>
  <c r="HK91" i="38"/>
  <c r="HN90" i="38"/>
  <c r="HL90" i="38"/>
  <c r="HK90" i="38"/>
  <c r="HN89" i="38"/>
  <c r="HL89" i="38"/>
  <c r="HK89" i="38"/>
  <c r="HN88" i="38"/>
  <c r="HL88" i="38"/>
  <c r="HK88" i="38"/>
  <c r="HN87" i="38"/>
  <c r="HL87" i="38"/>
  <c r="HK87" i="38"/>
  <c r="HN86" i="38"/>
  <c r="HL86" i="38"/>
  <c r="HK86" i="38"/>
  <c r="HN85" i="38"/>
  <c r="HL85" i="38"/>
  <c r="HK85" i="38"/>
  <c r="HN84" i="38"/>
  <c r="HL84" i="38"/>
  <c r="HK84" i="38"/>
  <c r="HN83" i="38"/>
  <c r="HL83" i="38"/>
  <c r="HK83" i="38"/>
  <c r="HN82" i="38"/>
  <c r="HL82" i="38"/>
  <c r="HK82" i="38"/>
  <c r="HP72" i="38"/>
  <c r="HO72" i="38"/>
  <c r="HE118" i="38"/>
  <c r="HK94" i="38" l="1"/>
  <c r="HL94" i="38"/>
  <c r="HK168" i="38"/>
  <c r="HL168" i="38"/>
  <c r="HN94" i="38"/>
  <c r="HN168" i="38"/>
  <c r="HC124" i="38"/>
  <c r="HG162" i="38" s="1"/>
  <c r="HG82" i="38"/>
  <c r="HH72" i="38"/>
  <c r="HI72" i="38"/>
  <c r="HD82" i="38"/>
  <c r="HE82" i="38"/>
  <c r="HD83" i="38"/>
  <c r="HE83" i="38"/>
  <c r="HG83" i="38"/>
  <c r="HD84" i="38"/>
  <c r="HE84" i="38"/>
  <c r="HG84" i="38"/>
  <c r="HD85" i="38"/>
  <c r="HE85" i="38"/>
  <c r="HG85" i="38"/>
  <c r="HD86" i="38"/>
  <c r="HE86" i="38"/>
  <c r="HG86" i="38"/>
  <c r="HD87" i="38"/>
  <c r="HE87" i="38"/>
  <c r="HG87" i="38"/>
  <c r="HD88" i="38"/>
  <c r="HE88" i="38"/>
  <c r="HG88" i="38"/>
  <c r="HD89" i="38"/>
  <c r="HE89" i="38"/>
  <c r="HG89" i="38"/>
  <c r="HD90" i="38"/>
  <c r="HE90" i="38"/>
  <c r="HG90" i="38"/>
  <c r="HD91" i="38"/>
  <c r="HE91" i="38"/>
  <c r="HG91" i="38"/>
  <c r="HD92" i="38"/>
  <c r="HE92" i="38"/>
  <c r="HG92" i="38"/>
  <c r="HD93" i="38"/>
  <c r="HE93" i="38"/>
  <c r="HG93" i="38"/>
  <c r="HG160" i="38"/>
  <c r="HG161" i="38"/>
  <c r="HD159" i="38"/>
  <c r="HE159" i="38"/>
  <c r="HG159" i="38"/>
  <c r="HD160" i="38"/>
  <c r="HE160" i="38"/>
  <c r="HD161" i="38"/>
  <c r="HE161" i="38"/>
  <c r="HD162" i="38"/>
  <c r="HE162" i="38"/>
  <c r="HD163" i="38"/>
  <c r="HE163" i="38"/>
  <c r="HG163" i="38"/>
  <c r="HD164" i="38"/>
  <c r="HE164" i="38"/>
  <c r="HG164" i="38"/>
  <c r="HD165" i="38"/>
  <c r="HE165" i="38"/>
  <c r="HG165" i="38"/>
  <c r="HD166" i="38"/>
  <c r="HE166" i="38"/>
  <c r="HG166" i="38"/>
  <c r="HD167" i="38"/>
  <c r="HE167" i="38"/>
  <c r="HG167" i="38"/>
  <c r="GX41" i="38"/>
  <c r="GZ87" i="38" s="1"/>
  <c r="GY11" i="38"/>
  <c r="GZ82" i="38" s="1"/>
  <c r="GZ118" i="38"/>
  <c r="GY118" i="38"/>
  <c r="GZ161" i="38" s="1"/>
  <c r="GW112" i="38"/>
  <c r="GZ160" i="38" s="1"/>
  <c r="HA72" i="38"/>
  <c r="HB72" i="38"/>
  <c r="GW82" i="38"/>
  <c r="GX82" i="38"/>
  <c r="GW83" i="38"/>
  <c r="GX83" i="38"/>
  <c r="GZ83" i="38"/>
  <c r="GW84" i="38"/>
  <c r="GX84" i="38"/>
  <c r="GZ84" i="38"/>
  <c r="GW85" i="38"/>
  <c r="GX85" i="38"/>
  <c r="GZ85" i="38"/>
  <c r="GW86" i="38"/>
  <c r="GX86" i="38"/>
  <c r="GZ86" i="38"/>
  <c r="GW87" i="38"/>
  <c r="GX87" i="38"/>
  <c r="GW88" i="38"/>
  <c r="GX88" i="38"/>
  <c r="GZ88" i="38"/>
  <c r="GW89" i="38"/>
  <c r="GX89" i="38"/>
  <c r="GZ89" i="38"/>
  <c r="GW90" i="38"/>
  <c r="GX90" i="38"/>
  <c r="GZ90" i="38"/>
  <c r="GW91" i="38"/>
  <c r="GX91" i="38"/>
  <c r="GZ91" i="38"/>
  <c r="GW92" i="38"/>
  <c r="GX92" i="38"/>
  <c r="GZ92" i="38"/>
  <c r="GW93" i="38"/>
  <c r="GX93" i="38"/>
  <c r="GZ93" i="38"/>
  <c r="GZ162" i="38"/>
  <c r="GW159" i="38"/>
  <c r="GX159" i="38"/>
  <c r="GZ159" i="38"/>
  <c r="GW160" i="38"/>
  <c r="GX160" i="38"/>
  <c r="GW161" i="38"/>
  <c r="GX161" i="38"/>
  <c r="GW162" i="38"/>
  <c r="GX162" i="38"/>
  <c r="GW163" i="38"/>
  <c r="GX163" i="38"/>
  <c r="GZ163" i="38"/>
  <c r="GW164" i="38"/>
  <c r="GX164" i="38"/>
  <c r="GZ164" i="38"/>
  <c r="GW165" i="38"/>
  <c r="GX165" i="38"/>
  <c r="GZ165" i="38"/>
  <c r="GW166" i="38"/>
  <c r="GX166" i="38"/>
  <c r="GZ166" i="38"/>
  <c r="GW167" i="38"/>
  <c r="GX167" i="38"/>
  <c r="GZ167" i="38"/>
  <c r="GR118" i="38"/>
  <c r="GS89" i="38"/>
  <c r="GP124" i="38"/>
  <c r="GS92" i="38"/>
  <c r="GQ92" i="38"/>
  <c r="GP92" i="38"/>
  <c r="HD94" i="38" l="1"/>
  <c r="GX168" i="38"/>
  <c r="GW168" i="38"/>
  <c r="HD168" i="38"/>
  <c r="HE94" i="38"/>
  <c r="HE168" i="38"/>
  <c r="HG94" i="38"/>
  <c r="HG168" i="38"/>
  <c r="GX94" i="38"/>
  <c r="GW94" i="38"/>
  <c r="GZ94" i="38"/>
  <c r="GZ168" i="38"/>
  <c r="GS118" i="38"/>
  <c r="GQ65" i="38"/>
  <c r="GQ35" i="38" l="1"/>
  <c r="GP118" i="38"/>
  <c r="GK29" i="38"/>
  <c r="GS167" i="38" l="1"/>
  <c r="GQ167" i="38"/>
  <c r="GP167" i="38"/>
  <c r="GS166" i="38"/>
  <c r="GQ166" i="38"/>
  <c r="GP166" i="38"/>
  <c r="GS165" i="38"/>
  <c r="GQ165" i="38"/>
  <c r="GP165" i="38"/>
  <c r="GS164" i="38"/>
  <c r="GQ164" i="38"/>
  <c r="GP164" i="38"/>
  <c r="GS163" i="38"/>
  <c r="GQ163" i="38"/>
  <c r="GP163" i="38"/>
  <c r="GS162" i="38"/>
  <c r="GQ162" i="38"/>
  <c r="GP162" i="38"/>
  <c r="GQ161" i="38"/>
  <c r="GP161" i="38"/>
  <c r="GS160" i="38"/>
  <c r="GQ160" i="38"/>
  <c r="GP160" i="38"/>
  <c r="GS159" i="38"/>
  <c r="GQ159" i="38"/>
  <c r="GP159" i="38"/>
  <c r="GS161" i="38"/>
  <c r="GS93" i="38"/>
  <c r="GQ93" i="38"/>
  <c r="GP93" i="38"/>
  <c r="GQ91" i="38"/>
  <c r="GP91" i="38"/>
  <c r="GS90" i="38"/>
  <c r="GQ90" i="38"/>
  <c r="GP90" i="38"/>
  <c r="GQ89" i="38"/>
  <c r="GP89" i="38"/>
  <c r="GS88" i="38"/>
  <c r="GQ88" i="38"/>
  <c r="GP88" i="38"/>
  <c r="GS87" i="38"/>
  <c r="GQ87" i="38"/>
  <c r="GP87" i="38"/>
  <c r="GS86" i="38"/>
  <c r="GQ86" i="38"/>
  <c r="GP86" i="38"/>
  <c r="GQ85" i="38"/>
  <c r="GP85" i="38"/>
  <c r="GS84" i="38"/>
  <c r="GQ84" i="38"/>
  <c r="GP84" i="38"/>
  <c r="GS83" i="38"/>
  <c r="GQ83" i="38"/>
  <c r="GP83" i="38"/>
  <c r="GS82" i="38"/>
  <c r="GQ82" i="38"/>
  <c r="GP82" i="38"/>
  <c r="GU72" i="38"/>
  <c r="GT72" i="38"/>
  <c r="GS91" i="38"/>
  <c r="GS85" i="38"/>
  <c r="GP94" i="38" l="1"/>
  <c r="GQ94" i="38"/>
  <c r="GP168" i="38"/>
  <c r="GQ168" i="38"/>
  <c r="GS168" i="38"/>
  <c r="GS94" i="38"/>
  <c r="GJ118" i="38"/>
  <c r="GH118" i="38" l="1"/>
  <c r="GH65" i="38"/>
  <c r="GL91" i="38" s="1"/>
  <c r="GH29" i="38"/>
  <c r="GL85" i="38" s="1"/>
  <c r="GH124" i="38"/>
  <c r="GL162" i="38" s="1"/>
  <c r="GL167" i="38"/>
  <c r="GJ167" i="38"/>
  <c r="GI167" i="38"/>
  <c r="GL166" i="38"/>
  <c r="GJ166" i="38"/>
  <c r="GI166" i="38"/>
  <c r="GL165" i="38"/>
  <c r="GJ165" i="38"/>
  <c r="GI165" i="38"/>
  <c r="GL164" i="38"/>
  <c r="GJ164" i="38"/>
  <c r="GI164" i="38"/>
  <c r="GL163" i="38"/>
  <c r="GJ163" i="38"/>
  <c r="GI163" i="38"/>
  <c r="GJ162" i="38"/>
  <c r="GI162" i="38"/>
  <c r="GJ161" i="38"/>
  <c r="GI161" i="38"/>
  <c r="GJ160" i="38"/>
  <c r="GI160" i="38"/>
  <c r="GL159" i="38"/>
  <c r="GJ159" i="38"/>
  <c r="GI159" i="38"/>
  <c r="GL161" i="38"/>
  <c r="GL160" i="38"/>
  <c r="GL93" i="38"/>
  <c r="GJ93" i="38"/>
  <c r="GI93" i="38"/>
  <c r="GL92" i="38"/>
  <c r="GJ92" i="38"/>
  <c r="GI92" i="38"/>
  <c r="GJ91" i="38"/>
  <c r="GI91" i="38"/>
  <c r="GL90" i="38"/>
  <c r="GJ90" i="38"/>
  <c r="GI90" i="38"/>
  <c r="GL89" i="38"/>
  <c r="GJ89" i="38"/>
  <c r="GI89" i="38"/>
  <c r="GL88" i="38"/>
  <c r="GJ88" i="38"/>
  <c r="GI88" i="38"/>
  <c r="GL87" i="38"/>
  <c r="GJ87" i="38"/>
  <c r="GI87" i="38"/>
  <c r="GL86" i="38"/>
  <c r="GJ86" i="38"/>
  <c r="GI86" i="38"/>
  <c r="GJ85" i="38"/>
  <c r="GI85" i="38"/>
  <c r="GL84" i="38"/>
  <c r="GJ84" i="38"/>
  <c r="GI84" i="38"/>
  <c r="GL83" i="38"/>
  <c r="GJ83" i="38"/>
  <c r="GI83" i="38"/>
  <c r="GL82" i="38"/>
  <c r="GJ82" i="38"/>
  <c r="GI82" i="38"/>
  <c r="GN72" i="38"/>
  <c r="GM72" i="38"/>
  <c r="GC118" i="38"/>
  <c r="GB118" i="38"/>
  <c r="GI168" i="38" l="1"/>
  <c r="GJ94" i="38"/>
  <c r="GJ168" i="38"/>
  <c r="GI94" i="38"/>
  <c r="DN30" i="45"/>
  <c r="GL168" i="38"/>
  <c r="GL94" i="38"/>
  <c r="GB65" i="38"/>
  <c r="GC112" i="38"/>
  <c r="GE167" i="38" l="1"/>
  <c r="GC167" i="38"/>
  <c r="GB167" i="38"/>
  <c r="GE166" i="38"/>
  <c r="GC166" i="38"/>
  <c r="GB166" i="38"/>
  <c r="GE165" i="38"/>
  <c r="GC165" i="38"/>
  <c r="GB165" i="38"/>
  <c r="GC164" i="38"/>
  <c r="GB164" i="38"/>
  <c r="GE163" i="38"/>
  <c r="GC163" i="38"/>
  <c r="GB163" i="38"/>
  <c r="GE162" i="38"/>
  <c r="GC162" i="38"/>
  <c r="GB162" i="38"/>
  <c r="GC161" i="38"/>
  <c r="GB161" i="38"/>
  <c r="GC160" i="38"/>
  <c r="GB160" i="38"/>
  <c r="GE159" i="38"/>
  <c r="GC159" i="38"/>
  <c r="GB159" i="38"/>
  <c r="GE164" i="38"/>
  <c r="GE161" i="38"/>
  <c r="GE160" i="38"/>
  <c r="GE93" i="38"/>
  <c r="GC93" i="38"/>
  <c r="GB93" i="38"/>
  <c r="GE92" i="38"/>
  <c r="GC92" i="38"/>
  <c r="GB92" i="38"/>
  <c r="GC91" i="38"/>
  <c r="GB91" i="38"/>
  <c r="GE90" i="38"/>
  <c r="GC90" i="38"/>
  <c r="GB90" i="38"/>
  <c r="GE89" i="38"/>
  <c r="GC89" i="38"/>
  <c r="GB89" i="38"/>
  <c r="GE88" i="38"/>
  <c r="GC88" i="38"/>
  <c r="GB88" i="38"/>
  <c r="GC87" i="38"/>
  <c r="GB87" i="38"/>
  <c r="GE86" i="38"/>
  <c r="GC86" i="38"/>
  <c r="GB86" i="38"/>
  <c r="GE85" i="38"/>
  <c r="GC85" i="38"/>
  <c r="GB85" i="38"/>
  <c r="GE84" i="38"/>
  <c r="GC84" i="38"/>
  <c r="GB84" i="38"/>
  <c r="GE83" i="38"/>
  <c r="GC83" i="38"/>
  <c r="GB83" i="38"/>
  <c r="GE82" i="38"/>
  <c r="GC82" i="38"/>
  <c r="GB82" i="38"/>
  <c r="GG72" i="38"/>
  <c r="GF72" i="38"/>
  <c r="GE91" i="38"/>
  <c r="GE87" i="38"/>
  <c r="GC94" i="38" l="1"/>
  <c r="GB168" i="38"/>
  <c r="GC168" i="38"/>
  <c r="GB94" i="38"/>
  <c r="GE94" i="38"/>
  <c r="GE168" i="38"/>
  <c r="FX118" i="38" l="1"/>
  <c r="FW118" i="38"/>
  <c r="FX41" i="38" l="1"/>
  <c r="FU65" i="38" l="1"/>
  <c r="FT136" i="38"/>
  <c r="FX164" i="38" s="1"/>
  <c r="FT118" i="38"/>
  <c r="FX161" i="38" s="1"/>
  <c r="FT112" i="38"/>
  <c r="FX160" i="38" s="1"/>
  <c r="FX167" i="38"/>
  <c r="FV167" i="38"/>
  <c r="FU167" i="38"/>
  <c r="FX166" i="38"/>
  <c r="FV166" i="38"/>
  <c r="FU166" i="38"/>
  <c r="FX165" i="38"/>
  <c r="FV165" i="38"/>
  <c r="FU165" i="38"/>
  <c r="FV164" i="38"/>
  <c r="FU164" i="38"/>
  <c r="FX163" i="38"/>
  <c r="FV163" i="38"/>
  <c r="FU163" i="38"/>
  <c r="FX162" i="38"/>
  <c r="FV162" i="38"/>
  <c r="FU162" i="38"/>
  <c r="FV161" i="38"/>
  <c r="FU161" i="38"/>
  <c r="FV160" i="38"/>
  <c r="FU160" i="38"/>
  <c r="FX159" i="38"/>
  <c r="FV159" i="38"/>
  <c r="FU159" i="38"/>
  <c r="FX93" i="38"/>
  <c r="FV93" i="38"/>
  <c r="FU93" i="38"/>
  <c r="FX92" i="38"/>
  <c r="FV92" i="38"/>
  <c r="FU92" i="38"/>
  <c r="FV91" i="38"/>
  <c r="FU91" i="38"/>
  <c r="FX90" i="38"/>
  <c r="FV90" i="38"/>
  <c r="FU90" i="38"/>
  <c r="FX89" i="38"/>
  <c r="FV89" i="38"/>
  <c r="FU89" i="38"/>
  <c r="FX88" i="38"/>
  <c r="FV88" i="38"/>
  <c r="FU88" i="38"/>
  <c r="FX87" i="38"/>
  <c r="FV87" i="38"/>
  <c r="FU87" i="38"/>
  <c r="FV86" i="38"/>
  <c r="FU86" i="38"/>
  <c r="FX85" i="38"/>
  <c r="FV85" i="38"/>
  <c r="FU85" i="38"/>
  <c r="FX84" i="38"/>
  <c r="FV84" i="38"/>
  <c r="FU84" i="38"/>
  <c r="FX83" i="38"/>
  <c r="FV83" i="38"/>
  <c r="FU83" i="38"/>
  <c r="FX82" i="38"/>
  <c r="FV82" i="38"/>
  <c r="FU82" i="38"/>
  <c r="FZ72" i="38"/>
  <c r="FY72" i="38"/>
  <c r="FT65" i="38"/>
  <c r="FX86" i="38"/>
  <c r="FX91" i="38" l="1"/>
  <c r="FU94" i="38"/>
  <c r="FU168" i="38"/>
  <c r="FX94" i="38"/>
  <c r="FV94" i="38"/>
  <c r="FV168" i="38"/>
  <c r="FX168" i="38"/>
  <c r="FP11" i="38"/>
  <c r="FQ82" i="38" s="1"/>
  <c r="FO106" i="38"/>
  <c r="FQ159" i="38" s="1"/>
  <c r="FP118" i="38"/>
  <c r="FP112" i="38"/>
  <c r="FQ160" i="38" s="1"/>
  <c r="FM65" i="38"/>
  <c r="FO65" i="38"/>
  <c r="FQ65" i="38"/>
  <c r="FP35" i="38"/>
  <c r="FQ86" i="38" s="1"/>
  <c r="FQ167" i="38"/>
  <c r="FO167" i="38"/>
  <c r="FN167" i="38"/>
  <c r="FQ166" i="38"/>
  <c r="FO166" i="38"/>
  <c r="FN166" i="38"/>
  <c r="FQ165" i="38"/>
  <c r="FO165" i="38"/>
  <c r="FN165" i="38"/>
  <c r="FQ164" i="38"/>
  <c r="FO164" i="38"/>
  <c r="FN164" i="38"/>
  <c r="FQ163" i="38"/>
  <c r="FO163" i="38"/>
  <c r="FN163" i="38"/>
  <c r="FQ162" i="38"/>
  <c r="FO162" i="38"/>
  <c r="FN162" i="38"/>
  <c r="FO161" i="38"/>
  <c r="FN161" i="38"/>
  <c r="FO160" i="38"/>
  <c r="FN160" i="38"/>
  <c r="FO159" i="38"/>
  <c r="FN159" i="38"/>
  <c r="FM118" i="38"/>
  <c r="FQ93" i="38"/>
  <c r="FO93" i="38"/>
  <c r="FN93" i="38"/>
  <c r="FQ92" i="38"/>
  <c r="FO92" i="38"/>
  <c r="FN92" i="38"/>
  <c r="FO91" i="38"/>
  <c r="FN91" i="38"/>
  <c r="FQ90" i="38"/>
  <c r="FO90" i="38"/>
  <c r="FN90" i="38"/>
  <c r="FQ89" i="38"/>
  <c r="FO89" i="38"/>
  <c r="FN89" i="38"/>
  <c r="FQ88" i="38"/>
  <c r="FO88" i="38"/>
  <c r="FN88" i="38"/>
  <c r="FQ87" i="38"/>
  <c r="FO87" i="38"/>
  <c r="FN87" i="38"/>
  <c r="FO86" i="38"/>
  <c r="FN86" i="38"/>
  <c r="FQ85" i="38"/>
  <c r="FO85" i="38"/>
  <c r="FN85" i="38"/>
  <c r="FQ84" i="38"/>
  <c r="FO84" i="38"/>
  <c r="FN84" i="38"/>
  <c r="FQ83" i="38"/>
  <c r="FO83" i="38"/>
  <c r="FN83" i="38"/>
  <c r="FO82" i="38"/>
  <c r="FN82" i="38"/>
  <c r="FS72" i="38"/>
  <c r="FR72" i="38"/>
  <c r="FI124" i="38"/>
  <c r="FJ118" i="38"/>
  <c r="FJ112" i="38"/>
  <c r="FJ11" i="38"/>
  <c r="FI65" i="38"/>
  <c r="FQ161" i="38" l="1"/>
  <c r="FQ168" i="38" s="1"/>
  <c r="FN168" i="38"/>
  <c r="FQ91" i="38"/>
  <c r="FQ94" i="38" s="1"/>
  <c r="FO94" i="38"/>
  <c r="FN94" i="38"/>
  <c r="FO168" i="38"/>
  <c r="DK18" i="45"/>
  <c r="DK30" i="45"/>
  <c r="FH118" i="38"/>
  <c r="FH112" i="38" l="1"/>
  <c r="FH106" i="38"/>
  <c r="FG118" i="38" l="1"/>
  <c r="FG65" i="38"/>
  <c r="DI18" i="45" l="1"/>
  <c r="DI30" i="45"/>
  <c r="FF124" i="38"/>
  <c r="FJ162" i="38" s="1"/>
  <c r="FF118" i="38"/>
  <c r="FJ161" i="38" s="1"/>
  <c r="FF112" i="38"/>
  <c r="FJ160" i="38" s="1"/>
  <c r="FF106" i="38"/>
  <c r="FJ159" i="38" s="1"/>
  <c r="FJ167" i="38"/>
  <c r="FH167" i="38"/>
  <c r="FG167" i="38"/>
  <c r="FJ166" i="38"/>
  <c r="FH166" i="38"/>
  <c r="FG166" i="38"/>
  <c r="FJ165" i="38"/>
  <c r="FH165" i="38"/>
  <c r="FG165" i="38"/>
  <c r="FJ164" i="38"/>
  <c r="FH164" i="38"/>
  <c r="FG164" i="38"/>
  <c r="FJ163" i="38"/>
  <c r="FH163" i="38"/>
  <c r="FG163" i="38"/>
  <c r="FH162" i="38"/>
  <c r="FG162" i="38"/>
  <c r="FH161" i="38"/>
  <c r="FG161" i="38"/>
  <c r="FH160" i="38"/>
  <c r="FG160" i="38"/>
  <c r="FH159" i="38"/>
  <c r="FG159" i="38"/>
  <c r="FJ93" i="38"/>
  <c r="FH93" i="38"/>
  <c r="FG93" i="38"/>
  <c r="FJ92" i="38"/>
  <c r="FH92" i="38"/>
  <c r="FG92" i="38"/>
  <c r="FJ91" i="38"/>
  <c r="FH91" i="38"/>
  <c r="FG91" i="38"/>
  <c r="FJ90" i="38"/>
  <c r="FH90" i="38"/>
  <c r="FG90" i="38"/>
  <c r="FH89" i="38"/>
  <c r="FG89" i="38"/>
  <c r="FH88" i="38"/>
  <c r="FG88" i="38"/>
  <c r="FJ87" i="38"/>
  <c r="FH87" i="38"/>
  <c r="FG87" i="38"/>
  <c r="FJ86" i="38"/>
  <c r="FH86" i="38"/>
  <c r="FG86" i="38"/>
  <c r="FJ85" i="38"/>
  <c r="FH85" i="38"/>
  <c r="FG85" i="38"/>
  <c r="FJ84" i="38"/>
  <c r="FH84" i="38"/>
  <c r="FG84" i="38"/>
  <c r="FJ83" i="38"/>
  <c r="FH83" i="38"/>
  <c r="FG83" i="38"/>
  <c r="FH82" i="38"/>
  <c r="FG82" i="38"/>
  <c r="FL72" i="38"/>
  <c r="FK72" i="38"/>
  <c r="FJ88" i="38"/>
  <c r="FJ89" i="38"/>
  <c r="FJ82" i="38"/>
  <c r="FG168" i="38" l="1"/>
  <c r="FH168" i="38"/>
  <c r="FG94" i="38"/>
  <c r="FH94" i="38"/>
  <c r="DJ18" i="45"/>
  <c r="DJ30" i="45"/>
  <c r="FJ168" i="38"/>
  <c r="FJ94" i="38"/>
  <c r="EY118" i="38" l="1"/>
  <c r="FC11" i="38" l="1"/>
  <c r="FB106" i="38" l="1"/>
  <c r="EY53" i="38" l="1"/>
  <c r="EY47" i="38"/>
  <c r="FD72" i="38"/>
  <c r="FE72" i="38"/>
  <c r="EZ82" i="38"/>
  <c r="FA82" i="38"/>
  <c r="FC82" i="38"/>
  <c r="EZ83" i="38"/>
  <c r="FA83" i="38"/>
  <c r="FC83" i="38"/>
  <c r="EZ84" i="38"/>
  <c r="FA84" i="38"/>
  <c r="FC84" i="38"/>
  <c r="EZ85" i="38"/>
  <c r="FA85" i="38"/>
  <c r="FC85" i="38"/>
  <c r="EZ86" i="38"/>
  <c r="FA86" i="38"/>
  <c r="FC86" i="38"/>
  <c r="EZ87" i="38"/>
  <c r="FA87" i="38"/>
  <c r="FC87" i="38"/>
  <c r="EZ88" i="38"/>
  <c r="FA88" i="38"/>
  <c r="FC88" i="38"/>
  <c r="EZ89" i="38"/>
  <c r="FA89" i="38"/>
  <c r="FC89" i="38"/>
  <c r="EZ90" i="38"/>
  <c r="FA90" i="38"/>
  <c r="FC90" i="38"/>
  <c r="EZ91" i="38"/>
  <c r="FA91" i="38"/>
  <c r="FC91" i="38"/>
  <c r="EZ92" i="38"/>
  <c r="FA92" i="38"/>
  <c r="FC92" i="38"/>
  <c r="EZ93" i="38"/>
  <c r="FA93" i="38"/>
  <c r="FC93" i="38"/>
  <c r="FC161" i="38"/>
  <c r="EZ159" i="38"/>
  <c r="FA159" i="38"/>
  <c r="FC159" i="38"/>
  <c r="EZ160" i="38"/>
  <c r="FA160" i="38"/>
  <c r="FC160" i="38"/>
  <c r="EZ161" i="38"/>
  <c r="FA161" i="38"/>
  <c r="EZ162" i="38"/>
  <c r="FA162" i="38"/>
  <c r="FC162" i="38"/>
  <c r="EZ163" i="38"/>
  <c r="FA163" i="38"/>
  <c r="FC163" i="38"/>
  <c r="EZ164" i="38"/>
  <c r="FA164" i="38"/>
  <c r="FC164" i="38"/>
  <c r="EZ165" i="38"/>
  <c r="FA165" i="38"/>
  <c r="FC165" i="38"/>
  <c r="EZ166" i="38"/>
  <c r="FA166" i="38"/>
  <c r="FC166" i="38"/>
  <c r="EZ167" i="38"/>
  <c r="FA167" i="38"/>
  <c r="FC167" i="38"/>
  <c r="FA94" i="38" l="1"/>
  <c r="EZ94" i="38"/>
  <c r="FA168" i="38"/>
  <c r="EZ168" i="38"/>
  <c r="FC94" i="38"/>
  <c r="FC168" i="38"/>
  <c r="EV118" i="38" l="1"/>
  <c r="EU118" i="38" l="1"/>
  <c r="ET118" i="38"/>
  <c r="ES118" i="38"/>
  <c r="ET47" i="38"/>
  <c r="ER35" i="38"/>
  <c r="ET106" i="38" l="1"/>
  <c r="EV159" i="38" s="1"/>
  <c r="EK112" i="38"/>
  <c r="EN23" i="38"/>
  <c r="EV167" i="38"/>
  <c r="ET167" i="38"/>
  <c r="ES167" i="38"/>
  <c r="EV166" i="38"/>
  <c r="ET166" i="38"/>
  <c r="ES166" i="38"/>
  <c r="EV165" i="38"/>
  <c r="ET165" i="38"/>
  <c r="ES165" i="38"/>
  <c r="EV164" i="38"/>
  <c r="ET164" i="38"/>
  <c r="ES164" i="38"/>
  <c r="EV163" i="38"/>
  <c r="ET163" i="38"/>
  <c r="ES163" i="38"/>
  <c r="EV162" i="38"/>
  <c r="ET162" i="38"/>
  <c r="ES162" i="38"/>
  <c r="ET161" i="38"/>
  <c r="ES161" i="38"/>
  <c r="EV160" i="38"/>
  <c r="ET160" i="38"/>
  <c r="ES160" i="38"/>
  <c r="ET159" i="38"/>
  <c r="ES159" i="38"/>
  <c r="ER118" i="38"/>
  <c r="EV161" i="38" s="1"/>
  <c r="EV93" i="38"/>
  <c r="ET93" i="38"/>
  <c r="ES93" i="38"/>
  <c r="EV92" i="38"/>
  <c r="ET92" i="38"/>
  <c r="ES92" i="38"/>
  <c r="EV91" i="38"/>
  <c r="ET91" i="38"/>
  <c r="ES91" i="38"/>
  <c r="EV90" i="38"/>
  <c r="ET90" i="38"/>
  <c r="ES90" i="38"/>
  <c r="ET89" i="38"/>
  <c r="ES89" i="38"/>
  <c r="EV88" i="38"/>
  <c r="ET88" i="38"/>
  <c r="ES88" i="38"/>
  <c r="EV87" i="38"/>
  <c r="ET87" i="38"/>
  <c r="ES87" i="38"/>
  <c r="EV86" i="38"/>
  <c r="ET86" i="38"/>
  <c r="ES86" i="38"/>
  <c r="ET85" i="38"/>
  <c r="ES85" i="38"/>
  <c r="ET84" i="38"/>
  <c r="ES84" i="38"/>
  <c r="EV83" i="38"/>
  <c r="ET83" i="38"/>
  <c r="ES83" i="38"/>
  <c r="EV82" i="38"/>
  <c r="ET82" i="38"/>
  <c r="ES82" i="38"/>
  <c r="EX72" i="38"/>
  <c r="EW72" i="38"/>
  <c r="EV89" i="38"/>
  <c r="EV85" i="38"/>
  <c r="EU23" i="38"/>
  <c r="ET23" i="38"/>
  <c r="EM47" i="38"/>
  <c r="EL29" i="38"/>
  <c r="EV84" i="38" l="1"/>
  <c r="ET94" i="38"/>
  <c r="ET168" i="38"/>
  <c r="ES94" i="38"/>
  <c r="ES168" i="38"/>
  <c r="EV168" i="38"/>
  <c r="EV94" i="38"/>
  <c r="DH30" i="45"/>
  <c r="DH18" i="45"/>
  <c r="EM124" i="38" l="1"/>
  <c r="EM23" i="38"/>
  <c r="EH53" i="38" l="1"/>
  <c r="EK124" i="38" l="1"/>
  <c r="EO162" i="38" s="1"/>
  <c r="EK118" i="38"/>
  <c r="EO167" i="38"/>
  <c r="EM167" i="38"/>
  <c r="EL167" i="38"/>
  <c r="EO166" i="38"/>
  <c r="EM166" i="38"/>
  <c r="EL166" i="38"/>
  <c r="EO165" i="38"/>
  <c r="EM165" i="38"/>
  <c r="EL165" i="38"/>
  <c r="EO164" i="38"/>
  <c r="EM164" i="38"/>
  <c r="EL164" i="38"/>
  <c r="EO163" i="38"/>
  <c r="EM163" i="38"/>
  <c r="EL163" i="38"/>
  <c r="EM162" i="38"/>
  <c r="EL162" i="38"/>
  <c r="EM161" i="38"/>
  <c r="EL161" i="38"/>
  <c r="EO160" i="38"/>
  <c r="EM160" i="38"/>
  <c r="EL160" i="38"/>
  <c r="EO159" i="38"/>
  <c r="EM159" i="38"/>
  <c r="EL159" i="38"/>
  <c r="EO161" i="38"/>
  <c r="EO93" i="38"/>
  <c r="EM93" i="38"/>
  <c r="EL93" i="38"/>
  <c r="EO92" i="38"/>
  <c r="EM92" i="38"/>
  <c r="EL92" i="38"/>
  <c r="EO91" i="38"/>
  <c r="EM91" i="38"/>
  <c r="EL91" i="38"/>
  <c r="EO90" i="38"/>
  <c r="EM90" i="38"/>
  <c r="EL90" i="38"/>
  <c r="EO89" i="38"/>
  <c r="EM89" i="38"/>
  <c r="EL89" i="38"/>
  <c r="EO88" i="38"/>
  <c r="EM88" i="38"/>
  <c r="EL88" i="38"/>
  <c r="EO87" i="38"/>
  <c r="EM87" i="38"/>
  <c r="EL87" i="38"/>
  <c r="EO86" i="38"/>
  <c r="EM86" i="38"/>
  <c r="EL86" i="38"/>
  <c r="EO85" i="38"/>
  <c r="EM85" i="38"/>
  <c r="EL85" i="38"/>
  <c r="EM84" i="38"/>
  <c r="EO83" i="38"/>
  <c r="EM83" i="38"/>
  <c r="EL83" i="38"/>
  <c r="EO82" i="38"/>
  <c r="EM82" i="38"/>
  <c r="EL82" i="38"/>
  <c r="EQ72" i="38"/>
  <c r="EP72" i="38"/>
  <c r="EO84" i="38"/>
  <c r="EL84" i="38"/>
  <c r="ED118" i="38"/>
  <c r="EH118" i="38"/>
  <c r="EG118" i="38"/>
  <c r="EF118" i="38"/>
  <c r="EF23" i="38"/>
  <c r="EH84" i="38" s="1"/>
  <c r="EE84" i="38"/>
  <c r="DE18" i="45"/>
  <c r="DZ112" i="38"/>
  <c r="EH167" i="38"/>
  <c r="EF167" i="38"/>
  <c r="EE167" i="38"/>
  <c r="EH166" i="38"/>
  <c r="EF166" i="38"/>
  <c r="EE166" i="38"/>
  <c r="EH165" i="38"/>
  <c r="EF165" i="38"/>
  <c r="EE165" i="38"/>
  <c r="EF164" i="38"/>
  <c r="EE164" i="38"/>
  <c r="EH163" i="38"/>
  <c r="EF163" i="38"/>
  <c r="EE163" i="38"/>
  <c r="EH162" i="38"/>
  <c r="EF162" i="38"/>
  <c r="EE162" i="38"/>
  <c r="EF161" i="38"/>
  <c r="EE161" i="38"/>
  <c r="EF160" i="38"/>
  <c r="EE160" i="38"/>
  <c r="EH159" i="38"/>
  <c r="EF159" i="38"/>
  <c r="EE159" i="38"/>
  <c r="EH164" i="38"/>
  <c r="EH160" i="38"/>
  <c r="EH93" i="38"/>
  <c r="EF93" i="38"/>
  <c r="EE93" i="38"/>
  <c r="EH92" i="38"/>
  <c r="EF92" i="38"/>
  <c r="EE92" i="38"/>
  <c r="EH91" i="38"/>
  <c r="EF91" i="38"/>
  <c r="EE91" i="38"/>
  <c r="EH90" i="38"/>
  <c r="EF90" i="38"/>
  <c r="EE90" i="38"/>
  <c r="EH89" i="38"/>
  <c r="EF89" i="38"/>
  <c r="EE89" i="38"/>
  <c r="EH88" i="38"/>
  <c r="EF88" i="38"/>
  <c r="EE88" i="38"/>
  <c r="EH87" i="38"/>
  <c r="EF87" i="38"/>
  <c r="EE87" i="38"/>
  <c r="EH86" i="38"/>
  <c r="EF86" i="38"/>
  <c r="EE86" i="38"/>
  <c r="EH85" i="38"/>
  <c r="EF85" i="38"/>
  <c r="EE85" i="38"/>
  <c r="EF84" i="38"/>
  <c r="EH83" i="38"/>
  <c r="EF83" i="38"/>
  <c r="EE83" i="38"/>
  <c r="EH82" i="38"/>
  <c r="EF82" i="38"/>
  <c r="EE82" i="38"/>
  <c r="EJ72" i="38"/>
  <c r="EI72" i="38"/>
  <c r="EA167" i="38"/>
  <c r="DY167" i="38"/>
  <c r="DX167" i="38"/>
  <c r="EA166" i="38"/>
  <c r="DY166" i="38"/>
  <c r="DX166" i="38"/>
  <c r="EA165" i="38"/>
  <c r="DY165" i="38"/>
  <c r="DX165" i="38"/>
  <c r="EA164" i="38"/>
  <c r="DY164" i="38"/>
  <c r="DX164" i="38"/>
  <c r="EA163" i="38"/>
  <c r="DY163" i="38"/>
  <c r="DX163" i="38"/>
  <c r="EA162" i="38"/>
  <c r="DY162" i="38"/>
  <c r="DX162" i="38"/>
  <c r="EA161" i="38"/>
  <c r="DY161" i="38"/>
  <c r="DX161" i="38"/>
  <c r="EA160" i="38"/>
  <c r="DY160" i="38"/>
  <c r="DX160" i="38"/>
  <c r="EA159" i="38"/>
  <c r="DY159" i="38"/>
  <c r="DX159" i="38"/>
  <c r="EA93" i="38"/>
  <c r="DY93" i="38"/>
  <c r="DX93" i="38"/>
  <c r="EA92" i="38"/>
  <c r="DY92" i="38"/>
  <c r="DX92" i="38"/>
  <c r="EA91" i="38"/>
  <c r="DY91" i="38"/>
  <c r="DX91" i="38"/>
  <c r="EA90" i="38"/>
  <c r="DY90" i="38"/>
  <c r="DX90" i="38"/>
  <c r="EA89" i="38"/>
  <c r="DY89" i="38"/>
  <c r="DX89" i="38"/>
  <c r="EA88" i="38"/>
  <c r="DY88" i="38"/>
  <c r="DX88" i="38"/>
  <c r="EA87" i="38"/>
  <c r="DY87" i="38"/>
  <c r="DX87" i="38"/>
  <c r="EA86" i="38"/>
  <c r="DY86" i="38"/>
  <c r="DX86" i="38"/>
  <c r="EA85" i="38"/>
  <c r="DY85" i="38"/>
  <c r="DX85" i="38"/>
  <c r="EA84" i="38"/>
  <c r="DY84" i="38"/>
  <c r="DX84" i="38"/>
  <c r="EA83" i="38"/>
  <c r="DY83" i="38"/>
  <c r="DX83" i="38"/>
  <c r="EA82" i="38"/>
  <c r="DY82" i="38"/>
  <c r="DX82" i="38"/>
  <c r="EC72" i="38"/>
  <c r="EB72" i="38"/>
  <c r="DQ130" i="38"/>
  <c r="DQ112" i="38"/>
  <c r="DR106" i="38"/>
  <c r="DR136" i="38"/>
  <c r="DT84" i="38"/>
  <c r="DT88" i="38"/>
  <c r="DR89" i="38"/>
  <c r="DQ88" i="38"/>
  <c r="EH161" i="38" l="1"/>
  <c r="EM94" i="38"/>
  <c r="DX94" i="38"/>
  <c r="DX168" i="38"/>
  <c r="DY94" i="38"/>
  <c r="EE168" i="38"/>
  <c r="EF168" i="38"/>
  <c r="EL168" i="38"/>
  <c r="EM168" i="38"/>
  <c r="EA168" i="38"/>
  <c r="DY168" i="38"/>
  <c r="EL94" i="38"/>
  <c r="EO94" i="38"/>
  <c r="EO168" i="38"/>
  <c r="EF94" i="38"/>
  <c r="EE94" i="38"/>
  <c r="DG30" i="45"/>
  <c r="DG18" i="45"/>
  <c r="EH168" i="38"/>
  <c r="EH94" i="38"/>
  <c r="EA94" i="38"/>
  <c r="DF18" i="45"/>
  <c r="DF30" i="45"/>
  <c r="DC18" i="45"/>
  <c r="C30" i="45"/>
  <c r="C18" i="45"/>
  <c r="DM88" i="38"/>
  <c r="DT167" i="38"/>
  <c r="DR167" i="38"/>
  <c r="DQ167" i="38"/>
  <c r="DT166" i="38"/>
  <c r="DR166" i="38"/>
  <c r="DQ166" i="38"/>
  <c r="DT165" i="38"/>
  <c r="DR165" i="38"/>
  <c r="DQ165" i="38"/>
  <c r="DT164" i="38"/>
  <c r="DR164" i="38"/>
  <c r="DQ164" i="38"/>
  <c r="DT163" i="38"/>
  <c r="DR163" i="38"/>
  <c r="DQ163" i="38"/>
  <c r="DT162" i="38"/>
  <c r="DR162" i="38"/>
  <c r="DQ162" i="38"/>
  <c r="DT161" i="38"/>
  <c r="DR161" i="38"/>
  <c r="DQ161" i="38"/>
  <c r="DT160" i="38"/>
  <c r="DR160" i="38"/>
  <c r="DQ160" i="38"/>
  <c r="DT159" i="38"/>
  <c r="DR159" i="38"/>
  <c r="DQ159" i="38"/>
  <c r="DT93" i="38"/>
  <c r="DR93" i="38"/>
  <c r="DQ93" i="38"/>
  <c r="DT92" i="38"/>
  <c r="DR92" i="38"/>
  <c r="DQ92" i="38"/>
  <c r="DT91" i="38"/>
  <c r="DR91" i="38"/>
  <c r="DQ91" i="38"/>
  <c r="DT90" i="38"/>
  <c r="DR90" i="38"/>
  <c r="DQ90" i="38"/>
  <c r="DT89" i="38"/>
  <c r="DQ89" i="38"/>
  <c r="DR88" i="38"/>
  <c r="DT87" i="38"/>
  <c r="DR87" i="38"/>
  <c r="DQ87" i="38"/>
  <c r="DT86" i="38"/>
  <c r="DR86" i="38"/>
  <c r="DQ86" i="38"/>
  <c r="DT85" i="38"/>
  <c r="DR85" i="38"/>
  <c r="DQ85" i="38"/>
  <c r="DR84" i="38"/>
  <c r="DQ84" i="38"/>
  <c r="DT83" i="38"/>
  <c r="DR83" i="38"/>
  <c r="DQ83" i="38"/>
  <c r="DT82" i="38"/>
  <c r="DR82" i="38"/>
  <c r="DQ82" i="38"/>
  <c r="DV72" i="38"/>
  <c r="DU72" i="38"/>
  <c r="DM89" i="38"/>
  <c r="DF88" i="38"/>
  <c r="DF90" i="38"/>
  <c r="DD88" i="38"/>
  <c r="DC88" i="38"/>
  <c r="DN72" i="38"/>
  <c r="DO72" i="38"/>
  <c r="DJ82" i="38"/>
  <c r="DK82" i="38"/>
  <c r="DM82" i="38"/>
  <c r="DJ83" i="38"/>
  <c r="DK83" i="38"/>
  <c r="DM83" i="38"/>
  <c r="DJ84" i="38"/>
  <c r="DK84" i="38"/>
  <c r="DM84" i="38"/>
  <c r="DJ85" i="38"/>
  <c r="DK85" i="38"/>
  <c r="DM85" i="38"/>
  <c r="DJ86" i="38"/>
  <c r="DK86" i="38"/>
  <c r="DM86" i="38"/>
  <c r="DJ87" i="38"/>
  <c r="DK87" i="38"/>
  <c r="DM87" i="38"/>
  <c r="DJ88" i="38"/>
  <c r="DK88" i="38"/>
  <c r="DJ89" i="38"/>
  <c r="DK89" i="38"/>
  <c r="DJ90" i="38"/>
  <c r="DK90" i="38"/>
  <c r="DM90" i="38"/>
  <c r="DJ91" i="38"/>
  <c r="DK91" i="38"/>
  <c r="DM91" i="38"/>
  <c r="DJ92" i="38"/>
  <c r="DK92" i="38"/>
  <c r="DM92" i="38"/>
  <c r="DJ93" i="38"/>
  <c r="DK93" i="38"/>
  <c r="DM93" i="38"/>
  <c r="DJ159" i="38"/>
  <c r="DK159" i="38"/>
  <c r="DM159" i="38"/>
  <c r="DJ160" i="38"/>
  <c r="DK160" i="38"/>
  <c r="DM160" i="38"/>
  <c r="DJ161" i="38"/>
  <c r="DK161" i="38"/>
  <c r="DM161" i="38"/>
  <c r="DJ162" i="38"/>
  <c r="DK162" i="38"/>
  <c r="DM162" i="38"/>
  <c r="DJ163" i="38"/>
  <c r="DK163" i="38"/>
  <c r="DM163" i="38"/>
  <c r="DJ164" i="38"/>
  <c r="DK164" i="38"/>
  <c r="DM164" i="38"/>
  <c r="DJ165" i="38"/>
  <c r="DK165" i="38"/>
  <c r="DM165" i="38"/>
  <c r="DJ166" i="38"/>
  <c r="DK166" i="38"/>
  <c r="DM166" i="38"/>
  <c r="DJ167" i="38"/>
  <c r="DK167" i="38"/>
  <c r="DM167" i="38"/>
  <c r="DK94" i="38" l="1"/>
  <c r="DQ94" i="38"/>
  <c r="DR94" i="38"/>
  <c r="DR168" i="38"/>
  <c r="DJ168" i="38"/>
  <c r="DQ168" i="38"/>
  <c r="DT168" i="38"/>
  <c r="DE30" i="45"/>
  <c r="DM168" i="38"/>
  <c r="DJ94" i="38"/>
  <c r="DK168" i="38"/>
  <c r="DA18" i="45"/>
  <c r="CY88" i="38"/>
  <c r="CY87" i="38"/>
  <c r="CW90" i="38"/>
  <c r="CV88" i="38"/>
  <c r="DF167" i="38"/>
  <c r="DD167" i="38"/>
  <c r="DC167" i="38"/>
  <c r="DF166" i="38"/>
  <c r="DD166" i="38"/>
  <c r="DC166" i="38"/>
  <c r="DF165" i="38"/>
  <c r="DD165" i="38"/>
  <c r="DC165" i="38"/>
  <c r="DF164" i="38"/>
  <c r="DD164" i="38"/>
  <c r="DC164" i="38"/>
  <c r="DF163" i="38"/>
  <c r="DD163" i="38"/>
  <c r="DC163" i="38"/>
  <c r="DF162" i="38"/>
  <c r="DD162" i="38"/>
  <c r="DC162" i="38"/>
  <c r="DF161" i="38"/>
  <c r="DD161" i="38"/>
  <c r="DC161" i="38"/>
  <c r="DF160" i="38"/>
  <c r="DD160" i="38"/>
  <c r="DC160" i="38"/>
  <c r="DF159" i="38"/>
  <c r="DD159" i="38"/>
  <c r="DC159" i="38"/>
  <c r="DF93" i="38"/>
  <c r="DD93" i="38"/>
  <c r="DC93" i="38"/>
  <c r="DF92" i="38"/>
  <c r="DD92" i="38"/>
  <c r="DC92" i="38"/>
  <c r="DF91" i="38"/>
  <c r="DD91" i="38"/>
  <c r="DC91" i="38"/>
  <c r="DD90" i="38"/>
  <c r="DC90" i="38"/>
  <c r="DD89" i="38"/>
  <c r="DC89" i="38"/>
  <c r="DF87" i="38"/>
  <c r="DD87" i="38"/>
  <c r="DC87" i="38"/>
  <c r="DF86" i="38"/>
  <c r="DD86" i="38"/>
  <c r="DC86" i="38"/>
  <c r="DF85" i="38"/>
  <c r="DD85" i="38"/>
  <c r="DC85" i="38"/>
  <c r="DF84" i="38"/>
  <c r="DD84" i="38"/>
  <c r="DC84" i="38"/>
  <c r="DF83" i="38"/>
  <c r="DD83" i="38"/>
  <c r="DC83" i="38"/>
  <c r="DF82" i="38"/>
  <c r="DD82" i="38"/>
  <c r="DC82" i="38"/>
  <c r="DH72" i="38"/>
  <c r="DG72" i="38"/>
  <c r="CY167" i="38"/>
  <c r="CW167" i="38"/>
  <c r="CV167" i="38"/>
  <c r="CY166" i="38"/>
  <c r="CW166" i="38"/>
  <c r="CV166" i="38"/>
  <c r="CY165" i="38"/>
  <c r="CW165" i="38"/>
  <c r="CV165" i="38"/>
  <c r="CY164" i="38"/>
  <c r="CW164" i="38"/>
  <c r="CV164" i="38"/>
  <c r="CY163" i="38"/>
  <c r="CW163" i="38"/>
  <c r="CV163" i="38"/>
  <c r="CY162" i="38"/>
  <c r="CW162" i="38"/>
  <c r="CV162" i="38"/>
  <c r="CY161" i="38"/>
  <c r="CW161" i="38"/>
  <c r="CV161" i="38"/>
  <c r="CY160" i="38"/>
  <c r="CW160" i="38"/>
  <c r="CV160" i="38"/>
  <c r="CY159" i="38"/>
  <c r="CW159" i="38"/>
  <c r="CV159" i="38"/>
  <c r="CY93" i="38"/>
  <c r="CW93" i="38"/>
  <c r="CV93" i="38"/>
  <c r="CY92" i="38"/>
  <c r="CW92" i="38"/>
  <c r="CV92" i="38"/>
  <c r="CY91" i="38"/>
  <c r="CW91" i="38"/>
  <c r="CV91" i="38"/>
  <c r="CY90" i="38"/>
  <c r="CV90" i="38"/>
  <c r="CW89" i="38"/>
  <c r="CV89" i="38"/>
  <c r="CW88" i="38"/>
  <c r="CW87" i="38"/>
  <c r="CV87" i="38"/>
  <c r="CY86" i="38"/>
  <c r="CW86" i="38"/>
  <c r="CV86" i="38"/>
  <c r="CY85" i="38"/>
  <c r="CW85" i="38"/>
  <c r="CV85" i="38"/>
  <c r="CY84" i="38"/>
  <c r="CW84" i="38"/>
  <c r="CV84" i="38"/>
  <c r="CY83" i="38"/>
  <c r="CW83" i="38"/>
  <c r="CV83" i="38"/>
  <c r="CY82" i="38"/>
  <c r="CW82" i="38"/>
  <c r="CV82" i="38"/>
  <c r="DA72" i="38"/>
  <c r="CZ72" i="38"/>
  <c r="CR167" i="38"/>
  <c r="CP167" i="38"/>
  <c r="CO167" i="38"/>
  <c r="CR166" i="38"/>
  <c r="CP166" i="38"/>
  <c r="CO166" i="38"/>
  <c r="CR165" i="38"/>
  <c r="CP165" i="38"/>
  <c r="CO165" i="38"/>
  <c r="CR164" i="38"/>
  <c r="CP164" i="38"/>
  <c r="CO164" i="38"/>
  <c r="CR163" i="38"/>
  <c r="CP163" i="38"/>
  <c r="CO163" i="38"/>
  <c r="CR162" i="38"/>
  <c r="CP162" i="38"/>
  <c r="CO162" i="38"/>
  <c r="CR161" i="38"/>
  <c r="CP161" i="38"/>
  <c r="CO161" i="38"/>
  <c r="CR160" i="38"/>
  <c r="CP160" i="38"/>
  <c r="CO160" i="38"/>
  <c r="CR159" i="38"/>
  <c r="CP159" i="38"/>
  <c r="CO159" i="38"/>
  <c r="CR93" i="38"/>
  <c r="CP93" i="38"/>
  <c r="CO93" i="38"/>
  <c r="CR92" i="38"/>
  <c r="CP92" i="38"/>
  <c r="CO92" i="38"/>
  <c r="CR91" i="38"/>
  <c r="CP91" i="38"/>
  <c r="CO91" i="38"/>
  <c r="CR90" i="38"/>
  <c r="CP90" i="38"/>
  <c r="CO90" i="38"/>
  <c r="CP89" i="38"/>
  <c r="CO89" i="38"/>
  <c r="CP88" i="38"/>
  <c r="CO88" i="38"/>
  <c r="CR87" i="38"/>
  <c r="CP87" i="38"/>
  <c r="CO87" i="38"/>
  <c r="CR86" i="38"/>
  <c r="CP86" i="38"/>
  <c r="CO86" i="38"/>
  <c r="CR85" i="38"/>
  <c r="CP85" i="38"/>
  <c r="CO85" i="38"/>
  <c r="CR84" i="38"/>
  <c r="CP84" i="38"/>
  <c r="CO84" i="38"/>
  <c r="CR83" i="38"/>
  <c r="CP83" i="38"/>
  <c r="CO83" i="38"/>
  <c r="CR82" i="38"/>
  <c r="CP82" i="38"/>
  <c r="CO82" i="38"/>
  <c r="CT72" i="38"/>
  <c r="CS72" i="38"/>
  <c r="CK167" i="38"/>
  <c r="CI167" i="38"/>
  <c r="CH167" i="38"/>
  <c r="CK166" i="38"/>
  <c r="CI166" i="38"/>
  <c r="CH166" i="38"/>
  <c r="CK165" i="38"/>
  <c r="CI165" i="38"/>
  <c r="CH165" i="38"/>
  <c r="CK164" i="38"/>
  <c r="CI164" i="38"/>
  <c r="CH164" i="38"/>
  <c r="CK163" i="38"/>
  <c r="CI163" i="38"/>
  <c r="CH163" i="38"/>
  <c r="CK162" i="38"/>
  <c r="CI162" i="38"/>
  <c r="CH162" i="38"/>
  <c r="CK161" i="38"/>
  <c r="CI161" i="38"/>
  <c r="CH161" i="38"/>
  <c r="CK160" i="38"/>
  <c r="CI160" i="38"/>
  <c r="CH160" i="38"/>
  <c r="CK159" i="38"/>
  <c r="CI159" i="38"/>
  <c r="CH159" i="38"/>
  <c r="CK93" i="38"/>
  <c r="CI93" i="38"/>
  <c r="CH93" i="38"/>
  <c r="CK92" i="38"/>
  <c r="CI92" i="38"/>
  <c r="CH92" i="38"/>
  <c r="CK91" i="38"/>
  <c r="CI91" i="38"/>
  <c r="CH91" i="38"/>
  <c r="CK90" i="38"/>
  <c r="CI90" i="38"/>
  <c r="CH90" i="38"/>
  <c r="CI89" i="38"/>
  <c r="CH89" i="38"/>
  <c r="CI88" i="38"/>
  <c r="CH88" i="38"/>
  <c r="CK87" i="38"/>
  <c r="CI87" i="38"/>
  <c r="CH87" i="38"/>
  <c r="CK86" i="38"/>
  <c r="CI86" i="38"/>
  <c r="CH86" i="38"/>
  <c r="CK85" i="38"/>
  <c r="CI85" i="38"/>
  <c r="CH85" i="38"/>
  <c r="CK84" i="38"/>
  <c r="CI84" i="38"/>
  <c r="CH84" i="38"/>
  <c r="CK83" i="38"/>
  <c r="CI83" i="38"/>
  <c r="CH83" i="38"/>
  <c r="CK82" i="38"/>
  <c r="CI82" i="38"/>
  <c r="CH82" i="38"/>
  <c r="CM72" i="38"/>
  <c r="CL72" i="38"/>
  <c r="CD167" i="38"/>
  <c r="CB167" i="38"/>
  <c r="CA167" i="38"/>
  <c r="CD166" i="38"/>
  <c r="CB166" i="38"/>
  <c r="CA166" i="38"/>
  <c r="CD165" i="38"/>
  <c r="CB165" i="38"/>
  <c r="CA165" i="38"/>
  <c r="CD164" i="38"/>
  <c r="CB164" i="38"/>
  <c r="CA164" i="38"/>
  <c r="CD163" i="38"/>
  <c r="CB163" i="38"/>
  <c r="CA163" i="38"/>
  <c r="CD162" i="38"/>
  <c r="CB162" i="38"/>
  <c r="CA162" i="38"/>
  <c r="CD161" i="38"/>
  <c r="CB161" i="38"/>
  <c r="CA161" i="38"/>
  <c r="CD160" i="38"/>
  <c r="CB160" i="38"/>
  <c r="CA160" i="38"/>
  <c r="CD159" i="38"/>
  <c r="CB159" i="38"/>
  <c r="CA159" i="38"/>
  <c r="CD93" i="38"/>
  <c r="CB93" i="38"/>
  <c r="CA93" i="38"/>
  <c r="CD92" i="38"/>
  <c r="CB92" i="38"/>
  <c r="CA92" i="38"/>
  <c r="CD91" i="38"/>
  <c r="CB91" i="38"/>
  <c r="CA91" i="38"/>
  <c r="CD90" i="38"/>
  <c r="CB90" i="38"/>
  <c r="CA90" i="38"/>
  <c r="CB89" i="38"/>
  <c r="CA89" i="38"/>
  <c r="CB88" i="38"/>
  <c r="CA88" i="38"/>
  <c r="CD87" i="38"/>
  <c r="CB87" i="38"/>
  <c r="CA87" i="38"/>
  <c r="CD86" i="38"/>
  <c r="CB86" i="38"/>
  <c r="CA86" i="38"/>
  <c r="CD85" i="38"/>
  <c r="CB85" i="38"/>
  <c r="CA85" i="38"/>
  <c r="CD84" i="38"/>
  <c r="CB84" i="38"/>
  <c r="CA84" i="38"/>
  <c r="CD83" i="38"/>
  <c r="CB83" i="38"/>
  <c r="CA83" i="38"/>
  <c r="CD82" i="38"/>
  <c r="CB82" i="38"/>
  <c r="CA82" i="38"/>
  <c r="CF72" i="38"/>
  <c r="CE72" i="38"/>
  <c r="BW167" i="38"/>
  <c r="BU167" i="38"/>
  <c r="BT167" i="38"/>
  <c r="BW166" i="38"/>
  <c r="BU166" i="38"/>
  <c r="BT166" i="38"/>
  <c r="BW165" i="38"/>
  <c r="BU165" i="38"/>
  <c r="BT165" i="38"/>
  <c r="BW164" i="38"/>
  <c r="BU164" i="38"/>
  <c r="BT164" i="38"/>
  <c r="BW163" i="38"/>
  <c r="BU163" i="38"/>
  <c r="BT163" i="38"/>
  <c r="BW162" i="38"/>
  <c r="BU162" i="38"/>
  <c r="BT162" i="38"/>
  <c r="BW161" i="38"/>
  <c r="BU161" i="38"/>
  <c r="BT161" i="38"/>
  <c r="BW160" i="38"/>
  <c r="BU160" i="38"/>
  <c r="BT160" i="38"/>
  <c r="BW159" i="38"/>
  <c r="BU159" i="38"/>
  <c r="BT159" i="38"/>
  <c r="BW93" i="38"/>
  <c r="BU93" i="38"/>
  <c r="BT93" i="38"/>
  <c r="BW92" i="38"/>
  <c r="BU92" i="38"/>
  <c r="BT92" i="38"/>
  <c r="BW91" i="38"/>
  <c r="BU91" i="38"/>
  <c r="BT91" i="38"/>
  <c r="BW90" i="38"/>
  <c r="BU90" i="38"/>
  <c r="BT90" i="38"/>
  <c r="BU89" i="38"/>
  <c r="BT89" i="38"/>
  <c r="BU88" i="38"/>
  <c r="BT88" i="38"/>
  <c r="BW87" i="38"/>
  <c r="BU87" i="38"/>
  <c r="BT87" i="38"/>
  <c r="BW86" i="38"/>
  <c r="BU86" i="38"/>
  <c r="BT86" i="38"/>
  <c r="BW85" i="38"/>
  <c r="BU85" i="38"/>
  <c r="BT85" i="38"/>
  <c r="BW84" i="38"/>
  <c r="BU84" i="38"/>
  <c r="BT84" i="38"/>
  <c r="BW83" i="38"/>
  <c r="BU83" i="38"/>
  <c r="BT83" i="38"/>
  <c r="BW82" i="38"/>
  <c r="BU82" i="38"/>
  <c r="BT82" i="38"/>
  <c r="BY72" i="38"/>
  <c r="BX72" i="38"/>
  <c r="CT30" i="45"/>
  <c r="CS30" i="45"/>
  <c r="CT18" i="45"/>
  <c r="E298" i="50"/>
  <c r="L298" i="50" s="1"/>
  <c r="E299" i="50"/>
  <c r="L299" i="50" s="1"/>
  <c r="E300" i="50"/>
  <c r="L300" i="50" s="1"/>
  <c r="E301" i="50"/>
  <c r="L301" i="50" s="1"/>
  <c r="E302" i="50"/>
  <c r="L302" i="50" s="1"/>
  <c r="E303" i="50"/>
  <c r="L303" i="50" s="1"/>
  <c r="E304" i="50"/>
  <c r="L304" i="50" s="1"/>
  <c r="E305" i="50"/>
  <c r="L305" i="50" s="1"/>
  <c r="E306" i="50"/>
  <c r="L306" i="50" s="1"/>
  <c r="E307" i="50"/>
  <c r="L307" i="50" s="1"/>
  <c r="E308" i="50"/>
  <c r="L308" i="50" s="1"/>
  <c r="E309" i="50"/>
  <c r="L309" i="50" s="1"/>
  <c r="E310" i="50"/>
  <c r="L310" i="50" s="1"/>
  <c r="E311" i="50"/>
  <c r="L311" i="50" s="1"/>
  <c r="E312" i="50"/>
  <c r="L312" i="50" s="1"/>
  <c r="E313" i="50"/>
  <c r="L313" i="50" s="1"/>
  <c r="E314" i="50"/>
  <c r="L314" i="50" s="1"/>
  <c r="E315" i="50"/>
  <c r="L315" i="50" s="1"/>
  <c r="E316" i="50"/>
  <c r="L316" i="50" s="1"/>
  <c r="E317" i="50"/>
  <c r="L317" i="50" s="1"/>
  <c r="E318" i="50"/>
  <c r="L318" i="50" s="1"/>
  <c r="E319" i="50"/>
  <c r="L319" i="50" s="1"/>
  <c r="E320" i="50"/>
  <c r="L320" i="50" s="1"/>
  <c r="E321" i="50"/>
  <c r="L321" i="50" s="1"/>
  <c r="E322" i="50"/>
  <c r="L322" i="50" s="1"/>
  <c r="E323" i="50"/>
  <c r="L323" i="50" s="1"/>
  <c r="E324" i="50"/>
  <c r="L324" i="50" s="1"/>
  <c r="E325" i="50"/>
  <c r="L325" i="50" s="1"/>
  <c r="E326" i="50"/>
  <c r="L326" i="50" s="1"/>
  <c r="E327" i="50"/>
  <c r="L327" i="50" s="1"/>
  <c r="E328" i="50"/>
  <c r="L328" i="50" s="1"/>
  <c r="E329" i="50"/>
  <c r="L329" i="50" s="1"/>
  <c r="E330" i="50"/>
  <c r="L330" i="50" s="1"/>
  <c r="E331" i="50"/>
  <c r="L331" i="50" s="1"/>
  <c r="E332" i="50"/>
  <c r="L332" i="50" s="1"/>
  <c r="E333" i="50"/>
  <c r="L333" i="50" s="1"/>
  <c r="E334" i="50"/>
  <c r="L334" i="50" s="1"/>
  <c r="E335" i="50"/>
  <c r="L335" i="50" s="1"/>
  <c r="E336" i="50"/>
  <c r="L336" i="50" s="1"/>
  <c r="E337" i="50"/>
  <c r="L337" i="50" s="1"/>
  <c r="E338" i="50"/>
  <c r="L338" i="50" s="1"/>
  <c r="E339" i="50"/>
  <c r="L339" i="50" s="1"/>
  <c r="E340" i="50"/>
  <c r="L340" i="50" s="1"/>
  <c r="E341" i="50"/>
  <c r="L341" i="50" s="1"/>
  <c r="E342" i="50"/>
  <c r="L342" i="50" s="1"/>
  <c r="E343" i="50"/>
  <c r="L343" i="50" s="1"/>
  <c r="E344" i="50"/>
  <c r="L344" i="50" s="1"/>
  <c r="E345" i="50"/>
  <c r="L345" i="50" s="1"/>
  <c r="E346" i="50"/>
  <c r="L346" i="50" s="1"/>
  <c r="E347" i="50"/>
  <c r="L347" i="50" s="1"/>
  <c r="E348" i="50"/>
  <c r="L348" i="50" s="1"/>
  <c r="E349" i="50"/>
  <c r="L349" i="50" s="1"/>
  <c r="E350" i="50"/>
  <c r="L350" i="50" s="1"/>
  <c r="E351" i="50"/>
  <c r="L351" i="50" s="1"/>
  <c r="E352" i="50"/>
  <c r="L352" i="50" s="1"/>
  <c r="E353" i="50"/>
  <c r="L353" i="50" s="1"/>
  <c r="E354" i="50"/>
  <c r="L354" i="50" s="1"/>
  <c r="E355" i="50"/>
  <c r="L355" i="50" s="1"/>
  <c r="E356" i="50"/>
  <c r="L356" i="50" s="1"/>
  <c r="E357" i="50"/>
  <c r="L357" i="50" s="1"/>
  <c r="E358" i="50"/>
  <c r="L358" i="50" s="1"/>
  <c r="E359" i="50"/>
  <c r="L359" i="50" s="1"/>
  <c r="E360" i="50"/>
  <c r="L360" i="50" s="1"/>
  <c r="E361" i="50"/>
  <c r="L361" i="50" s="1"/>
  <c r="E362" i="50"/>
  <c r="L362" i="50" s="1"/>
  <c r="E363" i="50"/>
  <c r="L363" i="50" s="1"/>
  <c r="E364" i="50"/>
  <c r="L364" i="50" s="1"/>
  <c r="E365" i="50"/>
  <c r="L365" i="50" s="1"/>
  <c r="E366" i="50"/>
  <c r="L366" i="50" s="1"/>
  <c r="E367" i="50"/>
  <c r="L367" i="50" s="1"/>
  <c r="E368" i="50"/>
  <c r="L368" i="50" s="1"/>
  <c r="E369" i="50"/>
  <c r="L369" i="50" s="1"/>
  <c r="E370" i="50"/>
  <c r="L370" i="50" s="1"/>
  <c r="E371" i="50"/>
  <c r="L371" i="50" s="1"/>
  <c r="E372" i="50"/>
  <c r="L372" i="50" s="1"/>
  <c r="E373" i="50"/>
  <c r="L373" i="50" s="1"/>
  <c r="E374" i="50"/>
  <c r="L374" i="50" s="1"/>
  <c r="E375" i="50"/>
  <c r="L375" i="50" s="1"/>
  <c r="E376" i="50"/>
  <c r="L376" i="50" s="1"/>
  <c r="E377" i="50"/>
  <c r="L377" i="50" s="1"/>
  <c r="E378" i="50"/>
  <c r="L378" i="50" s="1"/>
  <c r="E379" i="50"/>
  <c r="L379" i="50" s="1"/>
  <c r="E380" i="50"/>
  <c r="L380" i="50" s="1"/>
  <c r="E381" i="50"/>
  <c r="L381" i="50" s="1"/>
  <c r="E382" i="50"/>
  <c r="L382" i="50" s="1"/>
  <c r="E383" i="50"/>
  <c r="L383" i="50" s="1"/>
  <c r="E384" i="50"/>
  <c r="L384" i="50" s="1"/>
  <c r="E385" i="50"/>
  <c r="L385" i="50" s="1"/>
  <c r="E386" i="50"/>
  <c r="L386" i="50" s="1"/>
  <c r="E387" i="50"/>
  <c r="L387" i="50" s="1"/>
  <c r="E388" i="50"/>
  <c r="L388" i="50" s="1"/>
  <c r="E389" i="50"/>
  <c r="L389" i="50" s="1"/>
  <c r="E390" i="50"/>
  <c r="L390" i="50" s="1"/>
  <c r="E391" i="50"/>
  <c r="L391" i="50" s="1"/>
  <c r="E392" i="50"/>
  <c r="L392" i="50" s="1"/>
  <c r="E393" i="50"/>
  <c r="L393" i="50" s="1"/>
  <c r="E394" i="50"/>
  <c r="L394" i="50" s="1"/>
  <c r="E395" i="50"/>
  <c r="L395" i="50" s="1"/>
  <c r="E396" i="50"/>
  <c r="L396" i="50" s="1"/>
  <c r="E397" i="50"/>
  <c r="L397" i="50" s="1"/>
  <c r="E398" i="50"/>
  <c r="L398" i="50" s="1"/>
  <c r="E399" i="50"/>
  <c r="L399" i="50" s="1"/>
  <c r="E400" i="50"/>
  <c r="L400" i="50" s="1"/>
  <c r="E401" i="50"/>
  <c r="L401" i="50" s="1"/>
  <c r="E402" i="50"/>
  <c r="L402" i="50" s="1"/>
  <c r="E403" i="50"/>
  <c r="L403" i="50" s="1"/>
  <c r="E404" i="50"/>
  <c r="L404" i="50" s="1"/>
  <c r="E405" i="50"/>
  <c r="L405" i="50" s="1"/>
  <c r="E406" i="50"/>
  <c r="L406" i="50" s="1"/>
  <c r="E407" i="50"/>
  <c r="L407" i="50" s="1"/>
  <c r="E408" i="50"/>
  <c r="L408" i="50" s="1"/>
  <c r="E409" i="50"/>
  <c r="L409" i="50" s="1"/>
  <c r="E410" i="50"/>
  <c r="L410" i="50" s="1"/>
  <c r="E411" i="50"/>
  <c r="L411" i="50" s="1"/>
  <c r="E412" i="50"/>
  <c r="L412" i="50" s="1"/>
  <c r="E413" i="50"/>
  <c r="L413" i="50" s="1"/>
  <c r="E414" i="50"/>
  <c r="L414" i="50" s="1"/>
  <c r="E415" i="50"/>
  <c r="L415" i="50" s="1"/>
  <c r="E416" i="50"/>
  <c r="L416" i="50" s="1"/>
  <c r="E417" i="50"/>
  <c r="L417" i="50" s="1"/>
  <c r="E418" i="50"/>
  <c r="L418" i="50" s="1"/>
  <c r="E419" i="50"/>
  <c r="L419" i="50" s="1"/>
  <c r="E420" i="50"/>
  <c r="L420" i="50" s="1"/>
  <c r="E421" i="50"/>
  <c r="L421" i="50" s="1"/>
  <c r="E422" i="50"/>
  <c r="L422" i="50" s="1"/>
  <c r="E423" i="50"/>
  <c r="L423" i="50" s="1"/>
  <c r="E424" i="50"/>
  <c r="L424" i="50" s="1"/>
  <c r="E425" i="50"/>
  <c r="L425" i="50" s="1"/>
  <c r="E426" i="50"/>
  <c r="L426" i="50" s="1"/>
  <c r="E427" i="50"/>
  <c r="L427" i="50" s="1"/>
  <c r="E428" i="50"/>
  <c r="L428" i="50" s="1"/>
  <c r="E429" i="50"/>
  <c r="L429" i="50" s="1"/>
  <c r="E430" i="50"/>
  <c r="L430" i="50" s="1"/>
  <c r="E431" i="50"/>
  <c r="L431" i="50" s="1"/>
  <c r="E432" i="50"/>
  <c r="L432" i="50" s="1"/>
  <c r="E433" i="50"/>
  <c r="L433" i="50" s="1"/>
  <c r="E434" i="50"/>
  <c r="L434" i="50" s="1"/>
  <c r="E435" i="50"/>
  <c r="L435" i="50" s="1"/>
  <c r="E436" i="50"/>
  <c r="L436" i="50" s="1"/>
  <c r="E437" i="50"/>
  <c r="L437" i="50" s="1"/>
  <c r="E438" i="50"/>
  <c r="L438" i="50" s="1"/>
  <c r="E439" i="50"/>
  <c r="L439" i="50" s="1"/>
  <c r="E440" i="50"/>
  <c r="L440" i="50" s="1"/>
  <c r="E441" i="50"/>
  <c r="L441" i="50" s="1"/>
  <c r="E442" i="50"/>
  <c r="L442" i="50" s="1"/>
  <c r="E443" i="50"/>
  <c r="L443" i="50" s="1"/>
  <c r="E444" i="50"/>
  <c r="L444" i="50" s="1"/>
  <c r="E445" i="50"/>
  <c r="L445" i="50" s="1"/>
  <c r="E446" i="50"/>
  <c r="L446" i="50" s="1"/>
  <c r="E447" i="50"/>
  <c r="L447" i="50" s="1"/>
  <c r="E448" i="50"/>
  <c r="L448" i="50" s="1"/>
  <c r="E449" i="50"/>
  <c r="L449" i="50" s="1"/>
  <c r="E450" i="50"/>
  <c r="L450" i="50" s="1"/>
  <c r="E451" i="50"/>
  <c r="L451" i="50" s="1"/>
  <c r="E452" i="50"/>
  <c r="L452" i="50" s="1"/>
  <c r="E453" i="50"/>
  <c r="L453" i="50" s="1"/>
  <c r="E454" i="50"/>
  <c r="L454" i="50" s="1"/>
  <c r="E455" i="50"/>
  <c r="L455" i="50" s="1"/>
  <c r="E456" i="50"/>
  <c r="L456" i="50" s="1"/>
  <c r="E457" i="50"/>
  <c r="L457" i="50" s="1"/>
  <c r="E458" i="50"/>
  <c r="L458" i="50" s="1"/>
  <c r="E459" i="50"/>
  <c r="L459" i="50" s="1"/>
  <c r="E460" i="50"/>
  <c r="L460" i="50" s="1"/>
  <c r="E461" i="50"/>
  <c r="L461" i="50" s="1"/>
  <c r="E462" i="50"/>
  <c r="L462" i="50" s="1"/>
  <c r="E463" i="50"/>
  <c r="L463" i="50" s="1"/>
  <c r="E464" i="50"/>
  <c r="L464" i="50" s="1"/>
  <c r="E465" i="50"/>
  <c r="L465" i="50" s="1"/>
  <c r="E466" i="50"/>
  <c r="L466" i="50" s="1"/>
  <c r="E467" i="50"/>
  <c r="L467" i="50" s="1"/>
  <c r="E468" i="50"/>
  <c r="L468" i="50" s="1"/>
  <c r="E469" i="50"/>
  <c r="L469" i="50" s="1"/>
  <c r="E470" i="50"/>
  <c r="L470" i="50" s="1"/>
  <c r="E471" i="50"/>
  <c r="L471" i="50" s="1"/>
  <c r="E472" i="50"/>
  <c r="L472" i="50" s="1"/>
  <c r="E473" i="50"/>
  <c r="L473" i="50" s="1"/>
  <c r="E474" i="50"/>
  <c r="L474" i="50" s="1"/>
  <c r="E475" i="50"/>
  <c r="L475" i="50" s="1"/>
  <c r="E476" i="50"/>
  <c r="L476" i="50" s="1"/>
  <c r="E477" i="50"/>
  <c r="L477" i="50" s="1"/>
  <c r="E478" i="50"/>
  <c r="L478" i="50" s="1"/>
  <c r="E479" i="50"/>
  <c r="L479" i="50" s="1"/>
  <c r="E480" i="50"/>
  <c r="L480" i="50" s="1"/>
  <c r="E481" i="50"/>
  <c r="L481" i="50" s="1"/>
  <c r="E482" i="50"/>
  <c r="L482" i="50" s="1"/>
  <c r="E483" i="50"/>
  <c r="L483" i="50" s="1"/>
  <c r="E484" i="50"/>
  <c r="L484" i="50" s="1"/>
  <c r="E485" i="50"/>
  <c r="L485" i="50" s="1"/>
  <c r="E486" i="50"/>
  <c r="L486" i="50" s="1"/>
  <c r="E487" i="50"/>
  <c r="L487" i="50" s="1"/>
  <c r="E488" i="50"/>
  <c r="L488" i="50" s="1"/>
  <c r="E489" i="50"/>
  <c r="L489" i="50" s="1"/>
  <c r="E490" i="50"/>
  <c r="L490" i="50" s="1"/>
  <c r="E491" i="50"/>
  <c r="L491" i="50" s="1"/>
  <c r="E492" i="50"/>
  <c r="L492" i="50" s="1"/>
  <c r="E493" i="50"/>
  <c r="L493" i="50" s="1"/>
  <c r="E494" i="50"/>
  <c r="L494" i="50" s="1"/>
  <c r="E495" i="50"/>
  <c r="L495" i="50" s="1"/>
  <c r="E496" i="50"/>
  <c r="L496" i="50" s="1"/>
  <c r="E497" i="50"/>
  <c r="L497" i="50" s="1"/>
  <c r="E498" i="50"/>
  <c r="L498" i="50" s="1"/>
  <c r="E499" i="50"/>
  <c r="L499" i="50" s="1"/>
  <c r="E500" i="50"/>
  <c r="L500" i="50" s="1"/>
  <c r="E501" i="50"/>
  <c r="L501" i="50" s="1"/>
  <c r="E502" i="50"/>
  <c r="L502" i="50" s="1"/>
  <c r="E503" i="50"/>
  <c r="L503" i="50" s="1"/>
  <c r="E504" i="50"/>
  <c r="L504" i="50" s="1"/>
  <c r="E505" i="50"/>
  <c r="L505" i="50" s="1"/>
  <c r="E506" i="50"/>
  <c r="L506" i="50" s="1"/>
  <c r="E507" i="50"/>
  <c r="L507" i="50" s="1"/>
  <c r="E508" i="50"/>
  <c r="L508" i="50" s="1"/>
  <c r="E509" i="50"/>
  <c r="L509" i="50" s="1"/>
  <c r="E510" i="50"/>
  <c r="L510" i="50" s="1"/>
  <c r="E511" i="50"/>
  <c r="L511" i="50" s="1"/>
  <c r="E512" i="50"/>
  <c r="L512" i="50" s="1"/>
  <c r="E513" i="50"/>
  <c r="L513" i="50" s="1"/>
  <c r="E514" i="50"/>
  <c r="L514" i="50" s="1"/>
  <c r="E515" i="50"/>
  <c r="L515" i="50" s="1"/>
  <c r="E516" i="50"/>
  <c r="L516" i="50" s="1"/>
  <c r="E517" i="50"/>
  <c r="L517" i="50" s="1"/>
  <c r="E518" i="50"/>
  <c r="L518" i="50" s="1"/>
  <c r="E519" i="50"/>
  <c r="L519" i="50" s="1"/>
  <c r="E520" i="50"/>
  <c r="L520" i="50" s="1"/>
  <c r="E521" i="50"/>
  <c r="L521" i="50" s="1"/>
  <c r="E522" i="50"/>
  <c r="L522" i="50" s="1"/>
  <c r="E523" i="50"/>
  <c r="L523" i="50" s="1"/>
  <c r="E524" i="50"/>
  <c r="L524" i="50" s="1"/>
  <c r="E525" i="50"/>
  <c r="L525" i="50" s="1"/>
  <c r="E526" i="50"/>
  <c r="L526" i="50" s="1"/>
  <c r="E527" i="50"/>
  <c r="L527" i="50" s="1"/>
  <c r="E528" i="50"/>
  <c r="L528" i="50" s="1"/>
  <c r="E529" i="50"/>
  <c r="L529" i="50" s="1"/>
  <c r="E530" i="50"/>
  <c r="L530" i="50" s="1"/>
  <c r="E531" i="50"/>
  <c r="L531" i="50" s="1"/>
  <c r="E532" i="50"/>
  <c r="L532" i="50" s="1"/>
  <c r="E533" i="50"/>
  <c r="L533" i="50" s="1"/>
  <c r="E534" i="50"/>
  <c r="L534" i="50" s="1"/>
  <c r="E535" i="50"/>
  <c r="L535" i="50" s="1"/>
  <c r="E536" i="50"/>
  <c r="L536" i="50" s="1"/>
  <c r="E537" i="50"/>
  <c r="L537" i="50" s="1"/>
  <c r="E538" i="50"/>
  <c r="L538" i="50" s="1"/>
  <c r="E539" i="50"/>
  <c r="L539" i="50" s="1"/>
  <c r="E540" i="50"/>
  <c r="L540" i="50" s="1"/>
  <c r="E541" i="50"/>
  <c r="L541" i="50" s="1"/>
  <c r="E542" i="50"/>
  <c r="L542" i="50" s="1"/>
  <c r="E543" i="50"/>
  <c r="L543" i="50" s="1"/>
  <c r="E544" i="50"/>
  <c r="L544" i="50" s="1"/>
  <c r="E545" i="50"/>
  <c r="L545" i="50" s="1"/>
  <c r="E546" i="50"/>
  <c r="L546" i="50" s="1"/>
  <c r="E547" i="50"/>
  <c r="L547" i="50" s="1"/>
  <c r="E548" i="50"/>
  <c r="L548" i="50" s="1"/>
  <c r="E549" i="50"/>
  <c r="L549" i="50" s="1"/>
  <c r="E550" i="50"/>
  <c r="L550" i="50" s="1"/>
  <c r="E551" i="50"/>
  <c r="L551" i="50" s="1"/>
  <c r="E552" i="50"/>
  <c r="L552" i="50" s="1"/>
  <c r="E553" i="50"/>
  <c r="L553" i="50" s="1"/>
  <c r="E554" i="50"/>
  <c r="L554" i="50" s="1"/>
  <c r="E555" i="50"/>
  <c r="L555" i="50" s="1"/>
  <c r="E556" i="50"/>
  <c r="L556" i="50" s="1"/>
  <c r="E557" i="50"/>
  <c r="L557" i="50" s="1"/>
  <c r="E558" i="50"/>
  <c r="L558" i="50" s="1"/>
  <c r="E559" i="50"/>
  <c r="L559" i="50" s="1"/>
  <c r="E560" i="50"/>
  <c r="L560" i="50" s="1"/>
  <c r="E561" i="50"/>
  <c r="L561" i="50" s="1"/>
  <c r="E562" i="50"/>
  <c r="L562" i="50" s="1"/>
  <c r="E563" i="50"/>
  <c r="L563" i="50" s="1"/>
  <c r="E564" i="50"/>
  <c r="L564" i="50" s="1"/>
  <c r="E565" i="50"/>
  <c r="L565" i="50" s="1"/>
  <c r="E566" i="50"/>
  <c r="L566" i="50" s="1"/>
  <c r="E567" i="50"/>
  <c r="L567" i="50" s="1"/>
  <c r="E568" i="50"/>
  <c r="L568" i="50" s="1"/>
  <c r="E569" i="50"/>
  <c r="L569" i="50" s="1"/>
  <c r="E570" i="50"/>
  <c r="L570" i="50" s="1"/>
  <c r="E571" i="50"/>
  <c r="L571" i="50" s="1"/>
  <c r="E572" i="50"/>
  <c r="L572" i="50" s="1"/>
  <c r="E573" i="50"/>
  <c r="L573" i="50" s="1"/>
  <c r="E574" i="50"/>
  <c r="L574" i="50" s="1"/>
  <c r="E575" i="50"/>
  <c r="L575" i="50" s="1"/>
  <c r="E576" i="50"/>
  <c r="L576" i="50" s="1"/>
  <c r="E577" i="50"/>
  <c r="L577" i="50" s="1"/>
  <c r="E578" i="50"/>
  <c r="L578" i="50" s="1"/>
  <c r="E579" i="50"/>
  <c r="L579" i="50" s="1"/>
  <c r="E580" i="50"/>
  <c r="L580" i="50" s="1"/>
  <c r="E581" i="50"/>
  <c r="L581" i="50" s="1"/>
  <c r="E582" i="50"/>
  <c r="L582" i="50" s="1"/>
  <c r="E583" i="50"/>
  <c r="L583" i="50" s="1"/>
  <c r="E584" i="50"/>
  <c r="L584" i="50" s="1"/>
  <c r="E585" i="50"/>
  <c r="L585" i="50" s="1"/>
  <c r="E586" i="50"/>
  <c r="L586" i="50" s="1"/>
  <c r="E587" i="50"/>
  <c r="L587" i="50" s="1"/>
  <c r="E588" i="50"/>
  <c r="L588" i="50" s="1"/>
  <c r="E589" i="50"/>
  <c r="L589" i="50" s="1"/>
  <c r="E590" i="50"/>
  <c r="L590" i="50" s="1"/>
  <c r="E591" i="50"/>
  <c r="L591" i="50" s="1"/>
  <c r="E592" i="50"/>
  <c r="L592" i="50" s="1"/>
  <c r="E593" i="50"/>
  <c r="L593" i="50" s="1"/>
  <c r="E594" i="50"/>
  <c r="L594" i="50" s="1"/>
  <c r="E595" i="50"/>
  <c r="L595" i="50" s="1"/>
  <c r="E596" i="50"/>
  <c r="L596" i="50" s="1"/>
  <c r="E597" i="50"/>
  <c r="L597" i="50" s="1"/>
  <c r="E598" i="50"/>
  <c r="L598" i="50" s="1"/>
  <c r="E599" i="50"/>
  <c r="L599" i="50" s="1"/>
  <c r="E600" i="50"/>
  <c r="L600" i="50" s="1"/>
  <c r="E601" i="50"/>
  <c r="L601" i="50" s="1"/>
  <c r="E602" i="50"/>
  <c r="L602" i="50" s="1"/>
  <c r="E603" i="50"/>
  <c r="L603" i="50" s="1"/>
  <c r="E604" i="50"/>
  <c r="L604" i="50" s="1"/>
  <c r="E605" i="50"/>
  <c r="L605" i="50" s="1"/>
  <c r="E606" i="50"/>
  <c r="L606" i="50" s="1"/>
  <c r="E607" i="50"/>
  <c r="L607" i="50" s="1"/>
  <c r="E608" i="50"/>
  <c r="L608" i="50" s="1"/>
  <c r="E609" i="50"/>
  <c r="L609" i="50" s="1"/>
  <c r="E610" i="50"/>
  <c r="L610" i="50" s="1"/>
  <c r="E611" i="50"/>
  <c r="L611" i="50" s="1"/>
  <c r="E612" i="50"/>
  <c r="L612" i="50" s="1"/>
  <c r="E613" i="50"/>
  <c r="L613" i="50" s="1"/>
  <c r="E614" i="50"/>
  <c r="L614" i="50" s="1"/>
  <c r="E615" i="50"/>
  <c r="L615" i="50" s="1"/>
  <c r="E616" i="50"/>
  <c r="L616" i="50" s="1"/>
  <c r="E617" i="50"/>
  <c r="L617" i="50" s="1"/>
  <c r="E618" i="50"/>
  <c r="L618" i="50" s="1"/>
  <c r="E619" i="50"/>
  <c r="L619" i="50" s="1"/>
  <c r="E620" i="50"/>
  <c r="L620" i="50" s="1"/>
  <c r="E621" i="50"/>
  <c r="L621" i="50" s="1"/>
  <c r="E622" i="50"/>
  <c r="L622" i="50" s="1"/>
  <c r="E623" i="50"/>
  <c r="L623" i="50" s="1"/>
  <c r="E624" i="50"/>
  <c r="L624" i="50" s="1"/>
  <c r="E625" i="50"/>
  <c r="L625" i="50" s="1"/>
  <c r="E626" i="50"/>
  <c r="L626" i="50" s="1"/>
  <c r="E627" i="50"/>
  <c r="L627" i="50" s="1"/>
  <c r="E628" i="50"/>
  <c r="L628" i="50" s="1"/>
  <c r="E629" i="50"/>
  <c r="L629" i="50" s="1"/>
  <c r="E630" i="50"/>
  <c r="L630" i="50" s="1"/>
  <c r="E631" i="50"/>
  <c r="L631" i="50" s="1"/>
  <c r="E632" i="50"/>
  <c r="L632" i="50" s="1"/>
  <c r="E633" i="50"/>
  <c r="L633" i="50" s="1"/>
  <c r="E634" i="50"/>
  <c r="L634" i="50" s="1"/>
  <c r="E635" i="50"/>
  <c r="L635" i="50" s="1"/>
  <c r="E636" i="50"/>
  <c r="L636" i="50" s="1"/>
  <c r="E637" i="50"/>
  <c r="L637" i="50" s="1"/>
  <c r="E638" i="50"/>
  <c r="L638" i="50" s="1"/>
  <c r="E639" i="50"/>
  <c r="L639" i="50" s="1"/>
  <c r="E640" i="50"/>
  <c r="L640" i="50" s="1"/>
  <c r="E641" i="50"/>
  <c r="L641" i="50" s="1"/>
  <c r="E642" i="50"/>
  <c r="L642" i="50" s="1"/>
  <c r="E643" i="50"/>
  <c r="L643" i="50" s="1"/>
  <c r="E644" i="50"/>
  <c r="L644" i="50" s="1"/>
  <c r="E645" i="50"/>
  <c r="L645" i="50" s="1"/>
  <c r="E646" i="50"/>
  <c r="L646" i="50" s="1"/>
  <c r="E647" i="50"/>
  <c r="L647" i="50" s="1"/>
  <c r="E648" i="50"/>
  <c r="L648" i="50" s="1"/>
  <c r="E649" i="50"/>
  <c r="L649" i="50" s="1"/>
  <c r="E650" i="50"/>
  <c r="L650" i="50" s="1"/>
  <c r="E651" i="50"/>
  <c r="L651" i="50" s="1"/>
  <c r="E652" i="50"/>
  <c r="L652" i="50" s="1"/>
  <c r="E653" i="50"/>
  <c r="L653" i="50" s="1"/>
  <c r="E654" i="50"/>
  <c r="L654" i="50" s="1"/>
  <c r="E655" i="50"/>
  <c r="L655" i="50" s="1"/>
  <c r="E656" i="50"/>
  <c r="L656" i="50" s="1"/>
  <c r="E657" i="50"/>
  <c r="L657" i="50" s="1"/>
  <c r="E658" i="50"/>
  <c r="L658" i="50" s="1"/>
  <c r="E659" i="50"/>
  <c r="L659" i="50" s="1"/>
  <c r="E660" i="50"/>
  <c r="L660" i="50" s="1"/>
  <c r="E661" i="50"/>
  <c r="L661" i="50" s="1"/>
  <c r="E662" i="50"/>
  <c r="L662" i="50" s="1"/>
  <c r="E663" i="50"/>
  <c r="L663" i="50" s="1"/>
  <c r="E664" i="50"/>
  <c r="L664" i="50" s="1"/>
  <c r="E665" i="50"/>
  <c r="L665" i="50" s="1"/>
  <c r="E666" i="50"/>
  <c r="L666" i="50" s="1"/>
  <c r="E667" i="50"/>
  <c r="L667" i="50" s="1"/>
  <c r="E668" i="50"/>
  <c r="L668" i="50" s="1"/>
  <c r="E669" i="50"/>
  <c r="L669" i="50" s="1"/>
  <c r="E670" i="50"/>
  <c r="L670" i="50" s="1"/>
  <c r="E671" i="50"/>
  <c r="L671" i="50" s="1"/>
  <c r="E672" i="50"/>
  <c r="L672" i="50" s="1"/>
  <c r="E673" i="50"/>
  <c r="L673" i="50" s="1"/>
  <c r="E674" i="50"/>
  <c r="L674" i="50" s="1"/>
  <c r="E675" i="50"/>
  <c r="L675" i="50" s="1"/>
  <c r="E676" i="50"/>
  <c r="L676" i="50" s="1"/>
  <c r="E677" i="50"/>
  <c r="L677" i="50" s="1"/>
  <c r="E678" i="50"/>
  <c r="L678" i="50" s="1"/>
  <c r="E679" i="50"/>
  <c r="L679" i="50" s="1"/>
  <c r="E680" i="50"/>
  <c r="L680" i="50" s="1"/>
  <c r="E681" i="50"/>
  <c r="L681" i="50" s="1"/>
  <c r="E682" i="50"/>
  <c r="L682" i="50" s="1"/>
  <c r="E683" i="50"/>
  <c r="L683" i="50" s="1"/>
  <c r="E684" i="50"/>
  <c r="L684" i="50" s="1"/>
  <c r="E685" i="50"/>
  <c r="L685" i="50" s="1"/>
  <c r="E686" i="50"/>
  <c r="L686" i="50" s="1"/>
  <c r="E687" i="50"/>
  <c r="L687" i="50" s="1"/>
  <c r="E688" i="50"/>
  <c r="L688" i="50" s="1"/>
  <c r="E689" i="50"/>
  <c r="L689" i="50" s="1"/>
  <c r="E690" i="50"/>
  <c r="L690" i="50" s="1"/>
  <c r="E691" i="50"/>
  <c r="L691" i="50" s="1"/>
  <c r="E692" i="50"/>
  <c r="L692" i="50" s="1"/>
  <c r="E693" i="50"/>
  <c r="L693" i="50" s="1"/>
  <c r="E694" i="50"/>
  <c r="L694" i="50" s="1"/>
  <c r="E695" i="50"/>
  <c r="L695" i="50" s="1"/>
  <c r="E696" i="50"/>
  <c r="L696" i="50" s="1"/>
  <c r="E697" i="50"/>
  <c r="L697" i="50" s="1"/>
  <c r="E698" i="50"/>
  <c r="L698" i="50" s="1"/>
  <c r="E699" i="50"/>
  <c r="L699" i="50" s="1"/>
  <c r="E700" i="50"/>
  <c r="L700" i="50" s="1"/>
  <c r="E701" i="50"/>
  <c r="L701" i="50" s="1"/>
  <c r="E702" i="50"/>
  <c r="L702" i="50" s="1"/>
  <c r="E703" i="50"/>
  <c r="L703" i="50" s="1"/>
  <c r="E704" i="50"/>
  <c r="L704" i="50" s="1"/>
  <c r="E705" i="50"/>
  <c r="L705" i="50" s="1"/>
  <c r="E706" i="50"/>
  <c r="L706" i="50" s="1"/>
  <c r="E707" i="50"/>
  <c r="L707" i="50" s="1"/>
  <c r="E708" i="50"/>
  <c r="L708" i="50" s="1"/>
  <c r="E709" i="50"/>
  <c r="L709" i="50" s="1"/>
  <c r="E710" i="50"/>
  <c r="L710" i="50" s="1"/>
  <c r="E711" i="50"/>
  <c r="L711" i="50" s="1"/>
  <c r="E712" i="50"/>
  <c r="L712" i="50" s="1"/>
  <c r="E713" i="50"/>
  <c r="L713" i="50" s="1"/>
  <c r="E714" i="50"/>
  <c r="L714" i="50" s="1"/>
  <c r="E715" i="50"/>
  <c r="L715" i="50" s="1"/>
  <c r="E716" i="50"/>
  <c r="L716" i="50" s="1"/>
  <c r="E717" i="50"/>
  <c r="L717" i="50" s="1"/>
  <c r="E718" i="50"/>
  <c r="L718" i="50" s="1"/>
  <c r="E719" i="50"/>
  <c r="L719" i="50" s="1"/>
  <c r="E720" i="50"/>
  <c r="L720" i="50" s="1"/>
  <c r="E721" i="50"/>
  <c r="L721" i="50" s="1"/>
  <c r="E722" i="50"/>
  <c r="L722" i="50" s="1"/>
  <c r="E723" i="50"/>
  <c r="L723" i="50" s="1"/>
  <c r="E724" i="50"/>
  <c r="L724" i="50" s="1"/>
  <c r="E725" i="50"/>
  <c r="L725" i="50" s="1"/>
  <c r="E726" i="50"/>
  <c r="L726" i="50" s="1"/>
  <c r="E727" i="50"/>
  <c r="L727" i="50" s="1"/>
  <c r="E728" i="50"/>
  <c r="L728" i="50" s="1"/>
  <c r="E729" i="50"/>
  <c r="L729" i="50" s="1"/>
  <c r="E730" i="50"/>
  <c r="L730" i="50" s="1"/>
  <c r="E731" i="50"/>
  <c r="L731" i="50" s="1"/>
  <c r="E732" i="50"/>
  <c r="L732" i="50" s="1"/>
  <c r="E733" i="50"/>
  <c r="L733" i="50" s="1"/>
  <c r="E734" i="50"/>
  <c r="L734" i="50" s="1"/>
  <c r="E735" i="50"/>
  <c r="L735" i="50" s="1"/>
  <c r="E736" i="50"/>
  <c r="L736" i="50" s="1"/>
  <c r="E737" i="50"/>
  <c r="L737" i="50" s="1"/>
  <c r="E738" i="50"/>
  <c r="L738" i="50" s="1"/>
  <c r="E739" i="50"/>
  <c r="L739" i="50" s="1"/>
  <c r="E740" i="50"/>
  <c r="L740" i="50" s="1"/>
  <c r="E741" i="50"/>
  <c r="L741" i="50" s="1"/>
  <c r="E742" i="50"/>
  <c r="L742" i="50" s="1"/>
  <c r="E743" i="50"/>
  <c r="L743" i="50" s="1"/>
  <c r="E744" i="50"/>
  <c r="L744" i="50" s="1"/>
  <c r="E745" i="50"/>
  <c r="L745" i="50" s="1"/>
  <c r="E746" i="50"/>
  <c r="L746" i="50" s="1"/>
  <c r="E747" i="50"/>
  <c r="L747" i="50" s="1"/>
  <c r="E748" i="50"/>
  <c r="L748" i="50" s="1"/>
  <c r="E749" i="50"/>
  <c r="L749" i="50" s="1"/>
  <c r="E750" i="50"/>
  <c r="L750" i="50" s="1"/>
  <c r="E751" i="50"/>
  <c r="L751" i="50" s="1"/>
  <c r="E752" i="50"/>
  <c r="L752" i="50" s="1"/>
  <c r="E753" i="50"/>
  <c r="L753" i="50" s="1"/>
  <c r="E754" i="50"/>
  <c r="L754" i="50" s="1"/>
  <c r="E755" i="50"/>
  <c r="L755" i="50" s="1"/>
  <c r="E756" i="50"/>
  <c r="L756" i="50" s="1"/>
  <c r="E757" i="50"/>
  <c r="L757" i="50" s="1"/>
  <c r="E758" i="50"/>
  <c r="L758" i="50" s="1"/>
  <c r="E759" i="50"/>
  <c r="L759" i="50" s="1"/>
  <c r="E760" i="50"/>
  <c r="L760" i="50" s="1"/>
  <c r="E761" i="50"/>
  <c r="L761" i="50" s="1"/>
  <c r="E762" i="50"/>
  <c r="L762" i="50" s="1"/>
  <c r="E763" i="50"/>
  <c r="L763" i="50" s="1"/>
  <c r="E764" i="50"/>
  <c r="L764" i="50" s="1"/>
  <c r="E765" i="50"/>
  <c r="L765" i="50" s="1"/>
  <c r="E766" i="50"/>
  <c r="L766" i="50" s="1"/>
  <c r="E767" i="50"/>
  <c r="L767" i="50" s="1"/>
  <c r="E768" i="50"/>
  <c r="L768" i="50" s="1"/>
  <c r="E769" i="50"/>
  <c r="L769" i="50" s="1"/>
  <c r="E770" i="50"/>
  <c r="L770" i="50" s="1"/>
  <c r="E771" i="50"/>
  <c r="L771" i="50" s="1"/>
  <c r="E772" i="50"/>
  <c r="L772" i="50" s="1"/>
  <c r="E773" i="50"/>
  <c r="L773" i="50" s="1"/>
  <c r="E774" i="50"/>
  <c r="L774" i="50" s="1"/>
  <c r="E775" i="50"/>
  <c r="L775" i="50" s="1"/>
  <c r="E776" i="50"/>
  <c r="L776" i="50" s="1"/>
  <c r="E777" i="50"/>
  <c r="L777" i="50" s="1"/>
  <c r="E778" i="50"/>
  <c r="L778" i="50" s="1"/>
  <c r="E779" i="50"/>
  <c r="L779" i="50" s="1"/>
  <c r="E780" i="50"/>
  <c r="L780" i="50" s="1"/>
  <c r="E781" i="50"/>
  <c r="L781" i="50" s="1"/>
  <c r="E782" i="50"/>
  <c r="L782" i="50" s="1"/>
  <c r="E783" i="50"/>
  <c r="L783" i="50" s="1"/>
  <c r="E784" i="50"/>
  <c r="L784" i="50" s="1"/>
  <c r="E785" i="50"/>
  <c r="L785" i="50" s="1"/>
  <c r="E786" i="50"/>
  <c r="L786" i="50" s="1"/>
  <c r="E787" i="50"/>
  <c r="L787" i="50" s="1"/>
  <c r="E788" i="50"/>
  <c r="L788" i="50" s="1"/>
  <c r="E789" i="50"/>
  <c r="L789" i="50" s="1"/>
  <c r="E790" i="50"/>
  <c r="L790" i="50" s="1"/>
  <c r="E791" i="50"/>
  <c r="L791" i="50" s="1"/>
  <c r="E792" i="50"/>
  <c r="L792" i="50" s="1"/>
  <c r="E793" i="50"/>
  <c r="L793" i="50" s="1"/>
  <c r="E794" i="50"/>
  <c r="L794" i="50" s="1"/>
  <c r="E795" i="50"/>
  <c r="L795" i="50" s="1"/>
  <c r="E796" i="50"/>
  <c r="L796" i="50" s="1"/>
  <c r="E797" i="50"/>
  <c r="L797" i="50" s="1"/>
  <c r="E798" i="50"/>
  <c r="L798" i="50" s="1"/>
  <c r="E799" i="50"/>
  <c r="L799" i="50" s="1"/>
  <c r="E800" i="50"/>
  <c r="L800" i="50" s="1"/>
  <c r="E801" i="50"/>
  <c r="L801" i="50" s="1"/>
  <c r="E802" i="50"/>
  <c r="L802" i="50" s="1"/>
  <c r="E803" i="50"/>
  <c r="L803" i="50" s="1"/>
  <c r="E804" i="50"/>
  <c r="L804" i="50" s="1"/>
  <c r="E805" i="50"/>
  <c r="L805" i="50" s="1"/>
  <c r="E806" i="50"/>
  <c r="L806" i="50" s="1"/>
  <c r="E807" i="50"/>
  <c r="L807" i="50" s="1"/>
  <c r="E808" i="50"/>
  <c r="L808" i="50" s="1"/>
  <c r="E809" i="50"/>
  <c r="L809" i="50" s="1"/>
  <c r="E810" i="50"/>
  <c r="L810" i="50" s="1"/>
  <c r="E811" i="50"/>
  <c r="L811" i="50" s="1"/>
  <c r="E812" i="50"/>
  <c r="L812" i="50" s="1"/>
  <c r="E813" i="50"/>
  <c r="L813" i="50" s="1"/>
  <c r="E814" i="50"/>
  <c r="L814" i="50" s="1"/>
  <c r="E815" i="50"/>
  <c r="L815" i="50" s="1"/>
  <c r="E816" i="50"/>
  <c r="L816" i="50" s="1"/>
  <c r="E817" i="50"/>
  <c r="L817" i="50" s="1"/>
  <c r="E818" i="50"/>
  <c r="L818" i="50" s="1"/>
  <c r="E819" i="50"/>
  <c r="L819" i="50" s="1"/>
  <c r="E820" i="50"/>
  <c r="L820" i="50" s="1"/>
  <c r="E821" i="50"/>
  <c r="L821" i="50" s="1"/>
  <c r="E822" i="50"/>
  <c r="L822" i="50" s="1"/>
  <c r="E823" i="50"/>
  <c r="L823" i="50" s="1"/>
  <c r="E824" i="50"/>
  <c r="L824" i="50" s="1"/>
  <c r="E825" i="50"/>
  <c r="L825" i="50" s="1"/>
  <c r="E826" i="50"/>
  <c r="L826" i="50" s="1"/>
  <c r="E827" i="50"/>
  <c r="L827" i="50" s="1"/>
  <c r="E828" i="50"/>
  <c r="L828" i="50" s="1"/>
  <c r="E829" i="50"/>
  <c r="L829" i="50" s="1"/>
  <c r="E830" i="50"/>
  <c r="L830" i="50" s="1"/>
  <c r="E831" i="50"/>
  <c r="L831" i="50" s="1"/>
  <c r="E832" i="50"/>
  <c r="L832" i="50" s="1"/>
  <c r="E833" i="50"/>
  <c r="L833" i="50" s="1"/>
  <c r="E834" i="50"/>
  <c r="L834" i="50" s="1"/>
  <c r="E835" i="50"/>
  <c r="L835" i="50" s="1"/>
  <c r="E836" i="50"/>
  <c r="L836" i="50" s="1"/>
  <c r="E837" i="50"/>
  <c r="L837" i="50" s="1"/>
  <c r="E838" i="50"/>
  <c r="L838" i="50" s="1"/>
  <c r="E839" i="50"/>
  <c r="L839" i="50" s="1"/>
  <c r="E840" i="50"/>
  <c r="L840" i="50" s="1"/>
  <c r="E841" i="50"/>
  <c r="L841" i="50" s="1"/>
  <c r="E842" i="50"/>
  <c r="L842" i="50" s="1"/>
  <c r="E843" i="50"/>
  <c r="L843" i="50" s="1"/>
  <c r="E844" i="50"/>
  <c r="L844" i="50" s="1"/>
  <c r="E845" i="50"/>
  <c r="L845" i="50" s="1"/>
  <c r="E846" i="50"/>
  <c r="L846" i="50" s="1"/>
  <c r="E847" i="50"/>
  <c r="L847" i="50" s="1"/>
  <c r="E848" i="50"/>
  <c r="L848" i="50" s="1"/>
  <c r="E849" i="50"/>
  <c r="L849" i="50" s="1"/>
  <c r="E850" i="50"/>
  <c r="L850" i="50" s="1"/>
  <c r="E851" i="50"/>
  <c r="L851" i="50" s="1"/>
  <c r="E852" i="50"/>
  <c r="L852" i="50" s="1"/>
  <c r="E853" i="50"/>
  <c r="L853" i="50" s="1"/>
  <c r="E854" i="50"/>
  <c r="L854" i="50" s="1"/>
  <c r="E855" i="50"/>
  <c r="L855" i="50" s="1"/>
  <c r="E856" i="50"/>
  <c r="L856" i="50" s="1"/>
  <c r="E857" i="50"/>
  <c r="L857" i="50" s="1"/>
  <c r="E858" i="50"/>
  <c r="L858" i="50" s="1"/>
  <c r="E859" i="50"/>
  <c r="L859" i="50" s="1"/>
  <c r="E860" i="50"/>
  <c r="L860" i="50" s="1"/>
  <c r="E861" i="50"/>
  <c r="L861" i="50" s="1"/>
  <c r="E862" i="50"/>
  <c r="L862" i="50" s="1"/>
  <c r="E863" i="50"/>
  <c r="L863" i="50" s="1"/>
  <c r="E864" i="50"/>
  <c r="L864" i="50" s="1"/>
  <c r="E865" i="50"/>
  <c r="L865" i="50" s="1"/>
  <c r="E866" i="50"/>
  <c r="L866" i="50" s="1"/>
  <c r="E867" i="50"/>
  <c r="L867" i="50" s="1"/>
  <c r="E868" i="50"/>
  <c r="L868" i="50" s="1"/>
  <c r="E869" i="50"/>
  <c r="L869" i="50" s="1"/>
  <c r="E870" i="50"/>
  <c r="L870" i="50" s="1"/>
  <c r="E871" i="50"/>
  <c r="L871" i="50" s="1"/>
  <c r="E872" i="50"/>
  <c r="L872" i="50" s="1"/>
  <c r="E873" i="50"/>
  <c r="L873" i="50" s="1"/>
  <c r="E874" i="50"/>
  <c r="L874" i="50" s="1"/>
  <c r="E875" i="50"/>
  <c r="L875" i="50" s="1"/>
  <c r="E876" i="50"/>
  <c r="L876" i="50" s="1"/>
  <c r="E877" i="50"/>
  <c r="L877" i="50" s="1"/>
  <c r="E878" i="50"/>
  <c r="L878" i="50" s="1"/>
  <c r="E879" i="50"/>
  <c r="L879" i="50" s="1"/>
  <c r="E880" i="50"/>
  <c r="L880" i="50" s="1"/>
  <c r="E881" i="50"/>
  <c r="L881" i="50" s="1"/>
  <c r="E882" i="50"/>
  <c r="L882" i="50" s="1"/>
  <c r="E883" i="50"/>
  <c r="L883" i="50" s="1"/>
  <c r="E884" i="50"/>
  <c r="L884" i="50" s="1"/>
  <c r="E885" i="50"/>
  <c r="L885" i="50" s="1"/>
  <c r="E886" i="50"/>
  <c r="L886" i="50" s="1"/>
  <c r="E887" i="50"/>
  <c r="L887" i="50" s="1"/>
  <c r="E888" i="50"/>
  <c r="L888" i="50" s="1"/>
  <c r="E889" i="50"/>
  <c r="L889" i="50" s="1"/>
  <c r="E890" i="50"/>
  <c r="L890" i="50" s="1"/>
  <c r="E891" i="50"/>
  <c r="L891" i="50" s="1"/>
  <c r="E892" i="50"/>
  <c r="L892" i="50" s="1"/>
  <c r="E893" i="50"/>
  <c r="L893" i="50" s="1"/>
  <c r="E894" i="50"/>
  <c r="L894" i="50" s="1"/>
  <c r="E895" i="50"/>
  <c r="L895" i="50" s="1"/>
  <c r="E896" i="50"/>
  <c r="L896" i="50" s="1"/>
  <c r="E897" i="50"/>
  <c r="L897" i="50" s="1"/>
  <c r="E898" i="50"/>
  <c r="L898" i="50" s="1"/>
  <c r="E899" i="50"/>
  <c r="L899" i="50" s="1"/>
  <c r="E900" i="50"/>
  <c r="L900" i="50" s="1"/>
  <c r="E901" i="50"/>
  <c r="L901" i="50" s="1"/>
  <c r="E902" i="50"/>
  <c r="L902" i="50" s="1"/>
  <c r="E903" i="50"/>
  <c r="L903" i="50" s="1"/>
  <c r="E904" i="50"/>
  <c r="L904" i="50" s="1"/>
  <c r="E905" i="50"/>
  <c r="L905" i="50" s="1"/>
  <c r="E906" i="50"/>
  <c r="L906" i="50" s="1"/>
  <c r="E907" i="50"/>
  <c r="L907" i="50" s="1"/>
  <c r="E908" i="50"/>
  <c r="L908" i="50" s="1"/>
  <c r="E909" i="50"/>
  <c r="L909" i="50" s="1"/>
  <c r="E910" i="50"/>
  <c r="L910" i="50" s="1"/>
  <c r="E911" i="50"/>
  <c r="L911" i="50" s="1"/>
  <c r="E912" i="50"/>
  <c r="L912" i="50" s="1"/>
  <c r="E913" i="50"/>
  <c r="L913" i="50" s="1"/>
  <c r="E914" i="50"/>
  <c r="L914" i="50" s="1"/>
  <c r="E915" i="50"/>
  <c r="L915" i="50" s="1"/>
  <c r="E916" i="50"/>
  <c r="L916" i="50" s="1"/>
  <c r="E917" i="50"/>
  <c r="L917" i="50" s="1"/>
  <c r="E918" i="50"/>
  <c r="L918" i="50" s="1"/>
  <c r="E919" i="50"/>
  <c r="L919" i="50" s="1"/>
  <c r="E920" i="50"/>
  <c r="L920" i="50" s="1"/>
  <c r="E921" i="50"/>
  <c r="L921" i="50" s="1"/>
  <c r="E922" i="50"/>
  <c r="L922" i="50" s="1"/>
  <c r="E923" i="50"/>
  <c r="L923" i="50" s="1"/>
  <c r="E924" i="50"/>
  <c r="L924" i="50" s="1"/>
  <c r="E925" i="50"/>
  <c r="L925" i="50" s="1"/>
  <c r="E926" i="50"/>
  <c r="L926" i="50" s="1"/>
  <c r="E927" i="50"/>
  <c r="L927" i="50" s="1"/>
  <c r="E928" i="50"/>
  <c r="E929" i="50"/>
  <c r="E930" i="50"/>
  <c r="E931" i="50"/>
  <c r="E932" i="50"/>
  <c r="E933" i="50"/>
  <c r="E934" i="50"/>
  <c r="E935" i="50"/>
  <c r="E936" i="50"/>
  <c r="E937" i="50"/>
  <c r="E938" i="50"/>
  <c r="E939" i="50"/>
  <c r="E940" i="50"/>
  <c r="E941" i="50"/>
  <c r="E942" i="50"/>
  <c r="E943" i="50"/>
  <c r="E944" i="50"/>
  <c r="E945" i="50"/>
  <c r="E946" i="50"/>
  <c r="E947" i="50"/>
  <c r="E948" i="50"/>
  <c r="E949" i="50"/>
  <c r="E950" i="50"/>
  <c r="E951" i="50"/>
  <c r="E952" i="50"/>
  <c r="E953" i="50"/>
  <c r="E954" i="50"/>
  <c r="E955" i="50"/>
  <c r="E956" i="50"/>
  <c r="E957" i="50"/>
  <c r="E958" i="50"/>
  <c r="E959" i="50"/>
  <c r="E960" i="50"/>
  <c r="E961" i="50"/>
  <c r="E962" i="50"/>
  <c r="E963" i="50"/>
  <c r="E964" i="50"/>
  <c r="E965" i="50"/>
  <c r="E966" i="50"/>
  <c r="E967" i="50"/>
  <c r="E968" i="50"/>
  <c r="E969" i="50"/>
  <c r="E970" i="50"/>
  <c r="E971" i="50"/>
  <c r="E972" i="50"/>
  <c r="E973" i="50"/>
  <c r="E974" i="50"/>
  <c r="E975" i="50"/>
  <c r="E976" i="50"/>
  <c r="E977" i="50"/>
  <c r="E978" i="50"/>
  <c r="E979" i="50"/>
  <c r="E980" i="50"/>
  <c r="E981" i="50"/>
  <c r="E982" i="50"/>
  <c r="E983" i="50"/>
  <c r="E984" i="50"/>
  <c r="E985" i="50"/>
  <c r="E986" i="50"/>
  <c r="E987" i="50"/>
  <c r="E988" i="50"/>
  <c r="E989" i="50"/>
  <c r="E990" i="50"/>
  <c r="E991" i="50"/>
  <c r="E992" i="50"/>
  <c r="E993" i="50"/>
  <c r="E994" i="50"/>
  <c r="E995" i="50"/>
  <c r="E996" i="50"/>
  <c r="E997" i="50"/>
  <c r="E998" i="50"/>
  <c r="E999" i="50"/>
  <c r="E1000" i="50"/>
  <c r="E1001" i="50"/>
  <c r="E1002" i="50"/>
  <c r="E1003" i="50"/>
  <c r="E1004" i="50"/>
  <c r="E1005" i="50"/>
  <c r="E1006" i="50"/>
  <c r="E1007" i="50"/>
  <c r="E1008" i="50"/>
  <c r="E1009" i="50"/>
  <c r="E1010" i="50"/>
  <c r="E1011" i="50"/>
  <c r="E1012" i="50"/>
  <c r="E1013" i="50"/>
  <c r="E1014" i="50"/>
  <c r="E1015" i="50"/>
  <c r="E1016" i="50"/>
  <c r="E1017" i="50"/>
  <c r="E1018" i="50"/>
  <c r="E1019" i="50"/>
  <c r="E1020" i="50"/>
  <c r="E1021" i="50"/>
  <c r="E1022" i="50"/>
  <c r="E1023" i="50"/>
  <c r="E1024" i="50"/>
  <c r="E1025" i="50"/>
  <c r="E1026" i="50"/>
  <c r="E1027" i="50"/>
  <c r="E1028" i="50"/>
  <c r="E1029" i="50"/>
  <c r="E1030" i="50"/>
  <c r="E1031" i="50"/>
  <c r="E1032" i="50"/>
  <c r="E1033" i="50"/>
  <c r="E1034" i="50"/>
  <c r="E1035" i="50"/>
  <c r="E1036" i="50"/>
  <c r="E1037" i="50"/>
  <c r="E1038" i="50"/>
  <c r="E1039" i="50"/>
  <c r="E1040" i="50"/>
  <c r="E1041" i="50"/>
  <c r="E1042" i="50"/>
  <c r="E1043" i="50"/>
  <c r="E1044" i="50"/>
  <c r="E1045" i="50"/>
  <c r="E1046" i="50"/>
  <c r="E1047" i="50"/>
  <c r="E1048" i="50"/>
  <c r="E1049" i="50"/>
  <c r="E1050" i="50"/>
  <c r="E1051" i="50"/>
  <c r="E1052" i="50"/>
  <c r="E1053" i="50"/>
  <c r="E1054" i="50"/>
  <c r="E1055" i="50"/>
  <c r="E1056" i="50"/>
  <c r="E1057" i="50"/>
  <c r="E1058" i="50"/>
  <c r="E1059" i="50"/>
  <c r="E1060" i="50"/>
  <c r="E1061" i="50"/>
  <c r="E1062" i="50"/>
  <c r="E1063" i="50"/>
  <c r="E1064" i="50"/>
  <c r="E1065" i="50"/>
  <c r="E1066" i="50"/>
  <c r="E1067" i="50"/>
  <c r="E1068" i="50"/>
  <c r="E1069" i="50"/>
  <c r="E1070" i="50"/>
  <c r="E1071" i="50"/>
  <c r="E1072" i="50"/>
  <c r="E1073" i="50"/>
  <c r="E1074" i="50"/>
  <c r="E1075" i="50"/>
  <c r="E1076" i="50"/>
  <c r="E1077" i="50"/>
  <c r="E1078" i="50"/>
  <c r="E1079" i="50"/>
  <c r="E1080" i="50"/>
  <c r="E1081" i="50"/>
  <c r="E1082" i="50"/>
  <c r="E1083" i="50"/>
  <c r="E1084" i="50"/>
  <c r="E1085" i="50"/>
  <c r="E1086" i="50"/>
  <c r="E1087" i="50"/>
  <c r="E1088" i="50"/>
  <c r="E1089" i="50"/>
  <c r="E1090" i="50"/>
  <c r="E1091" i="50"/>
  <c r="E1092" i="50"/>
  <c r="E1093" i="50"/>
  <c r="E1094" i="50"/>
  <c r="E1095" i="50"/>
  <c r="E1096" i="50"/>
  <c r="E1097" i="50"/>
  <c r="E1098" i="50"/>
  <c r="E1099" i="50"/>
  <c r="E1100" i="50"/>
  <c r="E1101" i="50"/>
  <c r="E1102" i="50"/>
  <c r="E1103" i="50"/>
  <c r="E1104" i="50"/>
  <c r="E1105" i="50"/>
  <c r="E1106" i="50"/>
  <c r="E1107" i="50"/>
  <c r="E1108" i="50"/>
  <c r="E1109" i="50"/>
  <c r="E1110" i="50"/>
  <c r="E1111" i="50"/>
  <c r="E1112" i="50"/>
  <c r="E1113" i="50"/>
  <c r="E1114" i="50"/>
  <c r="E1115" i="50"/>
  <c r="E1116" i="50"/>
  <c r="E1117" i="50"/>
  <c r="E1118" i="50"/>
  <c r="E1119" i="50"/>
  <c r="E1120" i="50"/>
  <c r="E1121" i="50"/>
  <c r="E1122" i="50"/>
  <c r="E1123" i="50"/>
  <c r="E1124" i="50"/>
  <c r="E1125" i="50"/>
  <c r="E1126" i="50"/>
  <c r="E1127" i="50"/>
  <c r="E1128" i="50"/>
  <c r="E1129" i="50"/>
  <c r="E1130" i="50"/>
  <c r="E1131" i="50"/>
  <c r="E1132" i="50"/>
  <c r="E1133" i="50"/>
  <c r="E1134" i="50"/>
  <c r="E1135" i="50"/>
  <c r="E1136" i="50"/>
  <c r="E1137" i="50"/>
  <c r="E1138" i="50"/>
  <c r="E1139" i="50"/>
  <c r="E1140" i="50"/>
  <c r="E1141" i="50"/>
  <c r="E1142" i="50"/>
  <c r="E1143" i="50"/>
  <c r="E1144" i="50"/>
  <c r="E1145" i="50"/>
  <c r="E1146" i="50"/>
  <c r="E1147" i="50"/>
  <c r="E1148" i="50"/>
  <c r="E1149" i="50"/>
  <c r="E1150" i="50"/>
  <c r="E1151" i="50"/>
  <c r="E1152" i="50"/>
  <c r="E1153" i="50"/>
  <c r="E1154" i="50"/>
  <c r="E1155" i="50"/>
  <c r="E1156" i="50"/>
  <c r="E1157" i="50"/>
  <c r="E1158" i="50"/>
  <c r="E1159" i="50"/>
  <c r="E1160" i="50"/>
  <c r="E1161" i="50"/>
  <c r="E1162" i="50"/>
  <c r="E1163" i="50"/>
  <c r="E1164" i="50"/>
  <c r="E1165" i="50"/>
  <c r="E1166" i="50"/>
  <c r="E1167" i="50"/>
  <c r="E1168" i="50"/>
  <c r="E1169" i="50"/>
  <c r="E1170" i="50"/>
  <c r="E1171" i="50"/>
  <c r="E1172" i="50"/>
  <c r="E1173" i="50"/>
  <c r="E1174" i="50"/>
  <c r="E1175" i="50"/>
  <c r="E1176" i="50"/>
  <c r="E1177" i="50"/>
  <c r="E1178" i="50"/>
  <c r="E1179" i="50"/>
  <c r="E1180" i="50"/>
  <c r="E1181" i="50"/>
  <c r="E1182" i="50"/>
  <c r="E1183" i="50"/>
  <c r="E1184" i="50"/>
  <c r="E1185" i="50"/>
  <c r="E1186" i="50"/>
  <c r="E1187" i="50"/>
  <c r="E1188" i="50"/>
  <c r="E1189" i="50"/>
  <c r="E1190" i="50"/>
  <c r="E1191" i="50"/>
  <c r="E1192" i="50"/>
  <c r="E1193" i="50"/>
  <c r="E1194" i="50"/>
  <c r="E1195" i="50"/>
  <c r="E1196" i="50"/>
  <c r="E1197" i="50"/>
  <c r="E1198" i="50"/>
  <c r="E1199" i="50"/>
  <c r="E1200" i="50"/>
  <c r="E1201" i="50"/>
  <c r="E1202" i="50"/>
  <c r="E1203" i="50"/>
  <c r="E1204" i="50"/>
  <c r="E1205" i="50"/>
  <c r="E1206" i="50"/>
  <c r="E1207" i="50"/>
  <c r="E1208" i="50"/>
  <c r="E1209" i="50"/>
  <c r="E1210" i="50"/>
  <c r="E1211" i="50"/>
  <c r="E1212" i="50"/>
  <c r="E1213" i="50"/>
  <c r="E1214" i="50"/>
  <c r="E1215" i="50"/>
  <c r="E1216" i="50"/>
  <c r="E1217" i="50"/>
  <c r="E1218" i="50"/>
  <c r="E1219" i="50"/>
  <c r="E1220" i="50"/>
  <c r="E1221" i="50"/>
  <c r="E1222" i="50"/>
  <c r="E1223" i="50"/>
  <c r="E1224" i="50"/>
  <c r="E1225" i="50"/>
  <c r="E1226" i="50"/>
  <c r="E1227" i="50"/>
  <c r="E1228" i="50"/>
  <c r="E1229" i="50"/>
  <c r="E1230" i="50"/>
  <c r="E1231" i="50"/>
  <c r="E1232" i="50"/>
  <c r="E1233" i="50"/>
  <c r="E1234" i="50"/>
  <c r="E1235" i="50"/>
  <c r="E1236" i="50"/>
  <c r="E1237" i="50"/>
  <c r="E1238" i="50"/>
  <c r="E1239" i="50"/>
  <c r="E1240" i="50"/>
  <c r="E1241" i="50"/>
  <c r="E1242" i="50"/>
  <c r="E1243" i="50"/>
  <c r="E1244" i="50"/>
  <c r="E1245" i="50"/>
  <c r="E1246" i="50"/>
  <c r="E1247" i="50"/>
  <c r="E1248" i="50"/>
  <c r="E1249" i="50"/>
  <c r="E1250" i="50"/>
  <c r="E1251" i="50"/>
  <c r="E1252" i="50"/>
  <c r="E1253" i="50"/>
  <c r="E1254" i="50"/>
  <c r="E1255" i="50"/>
  <c r="E1256" i="50"/>
  <c r="E1257" i="50"/>
  <c r="E1258" i="50"/>
  <c r="E1259" i="50"/>
  <c r="E1260" i="50"/>
  <c r="E1261" i="50"/>
  <c r="E1262" i="50"/>
  <c r="E1263" i="50"/>
  <c r="E1264" i="50"/>
  <c r="E1265" i="50"/>
  <c r="E1266" i="50"/>
  <c r="E1267" i="50"/>
  <c r="E1268" i="50"/>
  <c r="E1269" i="50"/>
  <c r="E1270" i="50"/>
  <c r="E1271" i="50"/>
  <c r="E1272" i="50"/>
  <c r="E1273" i="50"/>
  <c r="E1274" i="50"/>
  <c r="E1275" i="50"/>
  <c r="E1276" i="50"/>
  <c r="E1277" i="50"/>
  <c r="E1278" i="50"/>
  <c r="E1279" i="50"/>
  <c r="E1280" i="50"/>
  <c r="E1281" i="50"/>
  <c r="E1282" i="50"/>
  <c r="E1283" i="50"/>
  <c r="E1284" i="50"/>
  <c r="E1285" i="50"/>
  <c r="E1286" i="50"/>
  <c r="E1287" i="50"/>
  <c r="E1288" i="50"/>
  <c r="E1289" i="50"/>
  <c r="E1290" i="50"/>
  <c r="E1291" i="50"/>
  <c r="E1292" i="50"/>
  <c r="E1293" i="50"/>
  <c r="E1294" i="50"/>
  <c r="E1295" i="50"/>
  <c r="E1296" i="50"/>
  <c r="E1297" i="50"/>
  <c r="E1298" i="50"/>
  <c r="E1299" i="50"/>
  <c r="E1300" i="50"/>
  <c r="E1301" i="50"/>
  <c r="E1302" i="50"/>
  <c r="E1303" i="50"/>
  <c r="E1304" i="50"/>
  <c r="E1305" i="50"/>
  <c r="E1306" i="50"/>
  <c r="E1307" i="50"/>
  <c r="E1308" i="50"/>
  <c r="E1309" i="50"/>
  <c r="E1310" i="50"/>
  <c r="E1311" i="50"/>
  <c r="E1312" i="50"/>
  <c r="E1313" i="50"/>
  <c r="E1314" i="50"/>
  <c r="E1315" i="50"/>
  <c r="E1316" i="50"/>
  <c r="E1317" i="50"/>
  <c r="E1318" i="50"/>
  <c r="E1319" i="50"/>
  <c r="E1320" i="50"/>
  <c r="E1321" i="50"/>
  <c r="E1322" i="50"/>
  <c r="E1323" i="50"/>
  <c r="E1324" i="50"/>
  <c r="E1325" i="50"/>
  <c r="E5" i="50"/>
  <c r="L5" i="50" s="1"/>
  <c r="E6" i="50"/>
  <c r="L6" i="50" s="1"/>
  <c r="E7" i="50"/>
  <c r="L7" i="50" s="1"/>
  <c r="E8" i="50"/>
  <c r="L8" i="50" s="1"/>
  <c r="E9" i="50"/>
  <c r="L9" i="50" s="1"/>
  <c r="E10" i="50"/>
  <c r="L10" i="50" s="1"/>
  <c r="E11" i="50"/>
  <c r="L11" i="50" s="1"/>
  <c r="E12" i="50"/>
  <c r="L12" i="50" s="1"/>
  <c r="E13" i="50"/>
  <c r="L13" i="50" s="1"/>
  <c r="E14" i="50"/>
  <c r="L14" i="50" s="1"/>
  <c r="E15" i="50"/>
  <c r="L15" i="50" s="1"/>
  <c r="E16" i="50"/>
  <c r="L16" i="50" s="1"/>
  <c r="E17" i="50"/>
  <c r="L17" i="50" s="1"/>
  <c r="E18" i="50"/>
  <c r="L18" i="50" s="1"/>
  <c r="E19" i="50"/>
  <c r="L19" i="50" s="1"/>
  <c r="E20" i="50"/>
  <c r="L20" i="50" s="1"/>
  <c r="E21" i="50"/>
  <c r="L21" i="50" s="1"/>
  <c r="E22" i="50"/>
  <c r="L22" i="50" s="1"/>
  <c r="E23" i="50"/>
  <c r="L23" i="50" s="1"/>
  <c r="E24" i="50"/>
  <c r="L24" i="50" s="1"/>
  <c r="E25" i="50"/>
  <c r="L25" i="50" s="1"/>
  <c r="E26" i="50"/>
  <c r="L26" i="50" s="1"/>
  <c r="E27" i="50"/>
  <c r="L27" i="50" s="1"/>
  <c r="E28" i="50"/>
  <c r="L28" i="50" s="1"/>
  <c r="E29" i="50"/>
  <c r="L29" i="50" s="1"/>
  <c r="E30" i="50"/>
  <c r="L30" i="50" s="1"/>
  <c r="E31" i="50"/>
  <c r="L31" i="50" s="1"/>
  <c r="E32" i="50"/>
  <c r="L32" i="50" s="1"/>
  <c r="E33" i="50"/>
  <c r="L33" i="50" s="1"/>
  <c r="E34" i="50"/>
  <c r="L34" i="50" s="1"/>
  <c r="E35" i="50"/>
  <c r="L35" i="50" s="1"/>
  <c r="E36" i="50"/>
  <c r="L36" i="50" s="1"/>
  <c r="E37" i="50"/>
  <c r="L37" i="50" s="1"/>
  <c r="E38" i="50"/>
  <c r="L38" i="50" s="1"/>
  <c r="E39" i="50"/>
  <c r="L39" i="50" s="1"/>
  <c r="E40" i="50"/>
  <c r="L40" i="50" s="1"/>
  <c r="E41" i="50"/>
  <c r="L41" i="50" s="1"/>
  <c r="E42" i="50"/>
  <c r="L42" i="50" s="1"/>
  <c r="E43" i="50"/>
  <c r="L43" i="50" s="1"/>
  <c r="E44" i="50"/>
  <c r="L44" i="50" s="1"/>
  <c r="E45" i="50"/>
  <c r="L45" i="50" s="1"/>
  <c r="E46" i="50"/>
  <c r="L46" i="50" s="1"/>
  <c r="E47" i="50"/>
  <c r="L47" i="50" s="1"/>
  <c r="E48" i="50"/>
  <c r="L48" i="50" s="1"/>
  <c r="E49" i="50"/>
  <c r="L49" i="50" s="1"/>
  <c r="E50" i="50"/>
  <c r="L50" i="50" s="1"/>
  <c r="E51" i="50"/>
  <c r="L51" i="50" s="1"/>
  <c r="E52" i="50"/>
  <c r="L52" i="50" s="1"/>
  <c r="E53" i="50"/>
  <c r="L53" i="50" s="1"/>
  <c r="E54" i="50"/>
  <c r="L54" i="50" s="1"/>
  <c r="E55" i="50"/>
  <c r="L55" i="50" s="1"/>
  <c r="E56" i="50"/>
  <c r="L56" i="50" s="1"/>
  <c r="E57" i="50"/>
  <c r="L57" i="50" s="1"/>
  <c r="E58" i="50"/>
  <c r="L58" i="50" s="1"/>
  <c r="E59" i="50"/>
  <c r="L59" i="50" s="1"/>
  <c r="E60" i="50"/>
  <c r="L60" i="50" s="1"/>
  <c r="E61" i="50"/>
  <c r="L61" i="50" s="1"/>
  <c r="E62" i="50"/>
  <c r="L62" i="50" s="1"/>
  <c r="E63" i="50"/>
  <c r="L63" i="50" s="1"/>
  <c r="E64" i="50"/>
  <c r="L64" i="50" s="1"/>
  <c r="E65" i="50"/>
  <c r="L65" i="50" s="1"/>
  <c r="E66" i="50"/>
  <c r="L66" i="50" s="1"/>
  <c r="E67" i="50"/>
  <c r="L67" i="50" s="1"/>
  <c r="E68" i="50"/>
  <c r="L68" i="50" s="1"/>
  <c r="E69" i="50"/>
  <c r="L69" i="50" s="1"/>
  <c r="E70" i="50"/>
  <c r="L70" i="50" s="1"/>
  <c r="E71" i="50"/>
  <c r="L71" i="50" s="1"/>
  <c r="E72" i="50"/>
  <c r="L72" i="50" s="1"/>
  <c r="E73" i="50"/>
  <c r="L73" i="50" s="1"/>
  <c r="E74" i="50"/>
  <c r="L74" i="50" s="1"/>
  <c r="E75" i="50"/>
  <c r="L75" i="50" s="1"/>
  <c r="E76" i="50"/>
  <c r="L76" i="50" s="1"/>
  <c r="E77" i="50"/>
  <c r="L77" i="50" s="1"/>
  <c r="E78" i="50"/>
  <c r="L78" i="50" s="1"/>
  <c r="E79" i="50"/>
  <c r="L79" i="50" s="1"/>
  <c r="E80" i="50"/>
  <c r="L80" i="50" s="1"/>
  <c r="E81" i="50"/>
  <c r="L81" i="50" s="1"/>
  <c r="E82" i="50"/>
  <c r="L82" i="50" s="1"/>
  <c r="E83" i="50"/>
  <c r="L83" i="50" s="1"/>
  <c r="E84" i="50"/>
  <c r="L84" i="50" s="1"/>
  <c r="E85" i="50"/>
  <c r="L85" i="50" s="1"/>
  <c r="E86" i="50"/>
  <c r="L86" i="50" s="1"/>
  <c r="E87" i="50"/>
  <c r="L87" i="50" s="1"/>
  <c r="E88" i="50"/>
  <c r="L88" i="50" s="1"/>
  <c r="E89" i="50"/>
  <c r="L89" i="50" s="1"/>
  <c r="E90" i="50"/>
  <c r="L90" i="50" s="1"/>
  <c r="E91" i="50"/>
  <c r="L91" i="50" s="1"/>
  <c r="E92" i="50"/>
  <c r="L92" i="50" s="1"/>
  <c r="E93" i="50"/>
  <c r="L93" i="50" s="1"/>
  <c r="E94" i="50"/>
  <c r="L94" i="50" s="1"/>
  <c r="E95" i="50"/>
  <c r="L95" i="50" s="1"/>
  <c r="E96" i="50"/>
  <c r="L96" i="50" s="1"/>
  <c r="E97" i="50"/>
  <c r="L97" i="50" s="1"/>
  <c r="E98" i="50"/>
  <c r="L98" i="50" s="1"/>
  <c r="E99" i="50"/>
  <c r="L99" i="50" s="1"/>
  <c r="E100" i="50"/>
  <c r="L100" i="50" s="1"/>
  <c r="E101" i="50"/>
  <c r="L101" i="50" s="1"/>
  <c r="E102" i="50"/>
  <c r="L102" i="50" s="1"/>
  <c r="E103" i="50"/>
  <c r="L103" i="50" s="1"/>
  <c r="E104" i="50"/>
  <c r="L104" i="50" s="1"/>
  <c r="E105" i="50"/>
  <c r="L105" i="50" s="1"/>
  <c r="E106" i="50"/>
  <c r="L106" i="50" s="1"/>
  <c r="E107" i="50"/>
  <c r="L107" i="50" s="1"/>
  <c r="E108" i="50"/>
  <c r="L108" i="50" s="1"/>
  <c r="E109" i="50"/>
  <c r="L109" i="50" s="1"/>
  <c r="E110" i="50"/>
  <c r="L110" i="50" s="1"/>
  <c r="E111" i="50"/>
  <c r="L111" i="50" s="1"/>
  <c r="E112" i="50"/>
  <c r="L112" i="50" s="1"/>
  <c r="E113" i="50"/>
  <c r="L113" i="50" s="1"/>
  <c r="E114" i="50"/>
  <c r="L114" i="50" s="1"/>
  <c r="E115" i="50"/>
  <c r="L115" i="50" s="1"/>
  <c r="E116" i="50"/>
  <c r="L116" i="50" s="1"/>
  <c r="E117" i="50"/>
  <c r="L117" i="50" s="1"/>
  <c r="E118" i="50"/>
  <c r="L118" i="50" s="1"/>
  <c r="E119" i="50"/>
  <c r="L119" i="50" s="1"/>
  <c r="E120" i="50"/>
  <c r="L120" i="50" s="1"/>
  <c r="E121" i="50"/>
  <c r="L121" i="50" s="1"/>
  <c r="E122" i="50"/>
  <c r="L122" i="50" s="1"/>
  <c r="E123" i="50"/>
  <c r="L123" i="50" s="1"/>
  <c r="E124" i="50"/>
  <c r="L124" i="50" s="1"/>
  <c r="E125" i="50"/>
  <c r="L125" i="50" s="1"/>
  <c r="E126" i="50"/>
  <c r="L126" i="50" s="1"/>
  <c r="E127" i="50"/>
  <c r="L127" i="50" s="1"/>
  <c r="E128" i="50"/>
  <c r="L128" i="50" s="1"/>
  <c r="E129" i="50"/>
  <c r="L129" i="50" s="1"/>
  <c r="E130" i="50"/>
  <c r="L130" i="50" s="1"/>
  <c r="E131" i="50"/>
  <c r="L131" i="50" s="1"/>
  <c r="E132" i="50"/>
  <c r="L132" i="50" s="1"/>
  <c r="E133" i="50"/>
  <c r="L133" i="50" s="1"/>
  <c r="E134" i="50"/>
  <c r="L134" i="50" s="1"/>
  <c r="E135" i="50"/>
  <c r="L135" i="50" s="1"/>
  <c r="E136" i="50"/>
  <c r="L136" i="50" s="1"/>
  <c r="E137" i="50"/>
  <c r="L137" i="50" s="1"/>
  <c r="E138" i="50"/>
  <c r="L138" i="50" s="1"/>
  <c r="E139" i="50"/>
  <c r="L139" i="50" s="1"/>
  <c r="E140" i="50"/>
  <c r="L140" i="50" s="1"/>
  <c r="E141" i="50"/>
  <c r="L141" i="50" s="1"/>
  <c r="E142" i="50"/>
  <c r="L142" i="50" s="1"/>
  <c r="E143" i="50"/>
  <c r="L143" i="50" s="1"/>
  <c r="E144" i="50"/>
  <c r="L144" i="50" s="1"/>
  <c r="E145" i="50"/>
  <c r="L145" i="50" s="1"/>
  <c r="E146" i="50"/>
  <c r="L146" i="50" s="1"/>
  <c r="E147" i="50"/>
  <c r="L147" i="50" s="1"/>
  <c r="E148" i="50"/>
  <c r="L148" i="50" s="1"/>
  <c r="E149" i="50"/>
  <c r="L149" i="50" s="1"/>
  <c r="E150" i="50"/>
  <c r="L150" i="50" s="1"/>
  <c r="E151" i="50"/>
  <c r="L151" i="50" s="1"/>
  <c r="E152" i="50"/>
  <c r="L152" i="50" s="1"/>
  <c r="E153" i="50"/>
  <c r="L153" i="50" s="1"/>
  <c r="E154" i="50"/>
  <c r="L154" i="50" s="1"/>
  <c r="E155" i="50"/>
  <c r="L155" i="50" s="1"/>
  <c r="E156" i="50"/>
  <c r="L156" i="50" s="1"/>
  <c r="E157" i="50"/>
  <c r="L157" i="50" s="1"/>
  <c r="E158" i="50"/>
  <c r="L158" i="50" s="1"/>
  <c r="E159" i="50"/>
  <c r="L159" i="50" s="1"/>
  <c r="E160" i="50"/>
  <c r="L160" i="50" s="1"/>
  <c r="E161" i="50"/>
  <c r="L161" i="50" s="1"/>
  <c r="E162" i="50"/>
  <c r="L162" i="50" s="1"/>
  <c r="E163" i="50"/>
  <c r="L163" i="50" s="1"/>
  <c r="E164" i="50"/>
  <c r="L164" i="50" s="1"/>
  <c r="E165" i="50"/>
  <c r="L165" i="50" s="1"/>
  <c r="E166" i="50"/>
  <c r="L166" i="50" s="1"/>
  <c r="E167" i="50"/>
  <c r="L167" i="50" s="1"/>
  <c r="E168" i="50"/>
  <c r="L168" i="50" s="1"/>
  <c r="E169" i="50"/>
  <c r="L169" i="50" s="1"/>
  <c r="E170" i="50"/>
  <c r="L170" i="50" s="1"/>
  <c r="E171" i="50"/>
  <c r="L171" i="50" s="1"/>
  <c r="E172" i="50"/>
  <c r="L172" i="50" s="1"/>
  <c r="E173" i="50"/>
  <c r="L173" i="50" s="1"/>
  <c r="E174" i="50"/>
  <c r="L174" i="50" s="1"/>
  <c r="E175" i="50"/>
  <c r="L175" i="50" s="1"/>
  <c r="E176" i="50"/>
  <c r="L176" i="50" s="1"/>
  <c r="E177" i="50"/>
  <c r="L177" i="50" s="1"/>
  <c r="E178" i="50"/>
  <c r="L178" i="50" s="1"/>
  <c r="E179" i="50"/>
  <c r="L179" i="50" s="1"/>
  <c r="E180" i="50"/>
  <c r="L180" i="50" s="1"/>
  <c r="E181" i="50"/>
  <c r="L181" i="50" s="1"/>
  <c r="E182" i="50"/>
  <c r="L182" i="50" s="1"/>
  <c r="E183" i="50"/>
  <c r="L183" i="50" s="1"/>
  <c r="E184" i="50"/>
  <c r="L184" i="50" s="1"/>
  <c r="E185" i="50"/>
  <c r="L185" i="50" s="1"/>
  <c r="E186" i="50"/>
  <c r="L186" i="50" s="1"/>
  <c r="E187" i="50"/>
  <c r="L187" i="50" s="1"/>
  <c r="E188" i="50"/>
  <c r="L188" i="50" s="1"/>
  <c r="E189" i="50"/>
  <c r="L189" i="50" s="1"/>
  <c r="E190" i="50"/>
  <c r="L190" i="50" s="1"/>
  <c r="E191" i="50"/>
  <c r="L191" i="50" s="1"/>
  <c r="E192" i="50"/>
  <c r="L192" i="50" s="1"/>
  <c r="E193" i="50"/>
  <c r="L193" i="50" s="1"/>
  <c r="E194" i="50"/>
  <c r="L194" i="50" s="1"/>
  <c r="E195" i="50"/>
  <c r="L195" i="50" s="1"/>
  <c r="E196" i="50"/>
  <c r="L196" i="50" s="1"/>
  <c r="E197" i="50"/>
  <c r="L197" i="50" s="1"/>
  <c r="E198" i="50"/>
  <c r="L198" i="50" s="1"/>
  <c r="E199" i="50"/>
  <c r="L199" i="50" s="1"/>
  <c r="E200" i="50"/>
  <c r="L200" i="50" s="1"/>
  <c r="E201" i="50"/>
  <c r="L201" i="50" s="1"/>
  <c r="E202" i="50"/>
  <c r="L202" i="50" s="1"/>
  <c r="E203" i="50"/>
  <c r="L203" i="50" s="1"/>
  <c r="E204" i="50"/>
  <c r="L204" i="50" s="1"/>
  <c r="E205" i="50"/>
  <c r="L205" i="50" s="1"/>
  <c r="E206" i="50"/>
  <c r="L206" i="50" s="1"/>
  <c r="E207" i="50"/>
  <c r="L207" i="50" s="1"/>
  <c r="E208" i="50"/>
  <c r="L208" i="50" s="1"/>
  <c r="E209" i="50"/>
  <c r="L209" i="50" s="1"/>
  <c r="E210" i="50"/>
  <c r="L210" i="50" s="1"/>
  <c r="E211" i="50"/>
  <c r="L211" i="50" s="1"/>
  <c r="E212" i="50"/>
  <c r="L212" i="50" s="1"/>
  <c r="E213" i="50"/>
  <c r="L213" i="50" s="1"/>
  <c r="E214" i="50"/>
  <c r="L214" i="50" s="1"/>
  <c r="E215" i="50"/>
  <c r="L215" i="50" s="1"/>
  <c r="E216" i="50"/>
  <c r="L216" i="50" s="1"/>
  <c r="E217" i="50"/>
  <c r="L217" i="50" s="1"/>
  <c r="E218" i="50"/>
  <c r="L218" i="50" s="1"/>
  <c r="E219" i="50"/>
  <c r="L219" i="50" s="1"/>
  <c r="E220" i="50"/>
  <c r="L220" i="50" s="1"/>
  <c r="E221" i="50"/>
  <c r="L221" i="50" s="1"/>
  <c r="E222" i="50"/>
  <c r="L222" i="50" s="1"/>
  <c r="E223" i="50"/>
  <c r="L223" i="50" s="1"/>
  <c r="E224" i="50"/>
  <c r="L224" i="50" s="1"/>
  <c r="E225" i="50"/>
  <c r="L225" i="50" s="1"/>
  <c r="E226" i="50"/>
  <c r="L226" i="50" s="1"/>
  <c r="E227" i="50"/>
  <c r="L227" i="50" s="1"/>
  <c r="E228" i="50"/>
  <c r="L228" i="50" s="1"/>
  <c r="E229" i="50"/>
  <c r="L229" i="50" s="1"/>
  <c r="E230" i="50"/>
  <c r="L230" i="50" s="1"/>
  <c r="E231" i="50"/>
  <c r="L231" i="50" s="1"/>
  <c r="E232" i="50"/>
  <c r="L232" i="50" s="1"/>
  <c r="E233" i="50"/>
  <c r="L233" i="50" s="1"/>
  <c r="E234" i="50"/>
  <c r="L234" i="50" s="1"/>
  <c r="E235" i="50"/>
  <c r="L235" i="50" s="1"/>
  <c r="E236" i="50"/>
  <c r="L236" i="50" s="1"/>
  <c r="E237" i="50"/>
  <c r="L237" i="50" s="1"/>
  <c r="E238" i="50"/>
  <c r="L238" i="50" s="1"/>
  <c r="E239" i="50"/>
  <c r="L239" i="50" s="1"/>
  <c r="E240" i="50"/>
  <c r="L240" i="50" s="1"/>
  <c r="E241" i="50"/>
  <c r="L241" i="50" s="1"/>
  <c r="E242" i="50"/>
  <c r="L242" i="50" s="1"/>
  <c r="E243" i="50"/>
  <c r="L243" i="50" s="1"/>
  <c r="E244" i="50"/>
  <c r="L244" i="50" s="1"/>
  <c r="E245" i="50"/>
  <c r="L245" i="50" s="1"/>
  <c r="E246" i="50"/>
  <c r="L246" i="50" s="1"/>
  <c r="E247" i="50"/>
  <c r="L247" i="50" s="1"/>
  <c r="E248" i="50"/>
  <c r="L248" i="50" s="1"/>
  <c r="E249" i="50"/>
  <c r="L249" i="50" s="1"/>
  <c r="E250" i="50"/>
  <c r="L250" i="50" s="1"/>
  <c r="E251" i="50"/>
  <c r="L251" i="50" s="1"/>
  <c r="E252" i="50"/>
  <c r="L252" i="50" s="1"/>
  <c r="E253" i="50"/>
  <c r="L253" i="50" s="1"/>
  <c r="E254" i="50"/>
  <c r="L254" i="50" s="1"/>
  <c r="E255" i="50"/>
  <c r="L255" i="50" s="1"/>
  <c r="E256" i="50"/>
  <c r="L256" i="50" s="1"/>
  <c r="E257" i="50"/>
  <c r="L257" i="50" s="1"/>
  <c r="E258" i="50"/>
  <c r="L258" i="50" s="1"/>
  <c r="E259" i="50"/>
  <c r="L259" i="50" s="1"/>
  <c r="E260" i="50"/>
  <c r="L260" i="50" s="1"/>
  <c r="E261" i="50"/>
  <c r="L261" i="50" s="1"/>
  <c r="E262" i="50"/>
  <c r="L262" i="50" s="1"/>
  <c r="E263" i="50"/>
  <c r="L263" i="50" s="1"/>
  <c r="E264" i="50"/>
  <c r="L264" i="50" s="1"/>
  <c r="E265" i="50"/>
  <c r="L265" i="50" s="1"/>
  <c r="E266" i="50"/>
  <c r="L266" i="50" s="1"/>
  <c r="E267" i="50"/>
  <c r="L267" i="50" s="1"/>
  <c r="E268" i="50"/>
  <c r="L268" i="50" s="1"/>
  <c r="E269" i="50"/>
  <c r="L269" i="50" s="1"/>
  <c r="E270" i="50"/>
  <c r="L270" i="50" s="1"/>
  <c r="E271" i="50"/>
  <c r="L271" i="50" s="1"/>
  <c r="E272" i="50"/>
  <c r="L272" i="50" s="1"/>
  <c r="E273" i="50"/>
  <c r="L273" i="50" s="1"/>
  <c r="E274" i="50"/>
  <c r="L274" i="50" s="1"/>
  <c r="E275" i="50"/>
  <c r="L275" i="50" s="1"/>
  <c r="E276" i="50"/>
  <c r="L276" i="50" s="1"/>
  <c r="E277" i="50"/>
  <c r="L277" i="50" s="1"/>
  <c r="E278" i="50"/>
  <c r="L278" i="50" s="1"/>
  <c r="E279" i="50"/>
  <c r="L279" i="50" s="1"/>
  <c r="E280" i="50"/>
  <c r="L280" i="50" s="1"/>
  <c r="E281" i="50"/>
  <c r="L281" i="50" s="1"/>
  <c r="E282" i="50"/>
  <c r="L282" i="50" s="1"/>
  <c r="E283" i="50"/>
  <c r="L283" i="50" s="1"/>
  <c r="E284" i="50"/>
  <c r="L284" i="50" s="1"/>
  <c r="E285" i="50"/>
  <c r="L285" i="50" s="1"/>
  <c r="E286" i="50"/>
  <c r="L286" i="50" s="1"/>
  <c r="E287" i="50"/>
  <c r="L287" i="50" s="1"/>
  <c r="E288" i="50"/>
  <c r="L288" i="50" s="1"/>
  <c r="E289" i="50"/>
  <c r="L289" i="50" s="1"/>
  <c r="E290" i="50"/>
  <c r="L290" i="50" s="1"/>
  <c r="E291" i="50"/>
  <c r="L291" i="50" s="1"/>
  <c r="E292" i="50"/>
  <c r="L292" i="50" s="1"/>
  <c r="E293" i="50"/>
  <c r="L293" i="50" s="1"/>
  <c r="E294" i="50"/>
  <c r="L294" i="50" s="1"/>
  <c r="E295" i="50"/>
  <c r="L295" i="50" s="1"/>
  <c r="E296" i="50"/>
  <c r="L296" i="50" s="1"/>
  <c r="E297" i="50"/>
  <c r="L297" i="50" s="1"/>
  <c r="E4" i="50"/>
  <c r="L4" i="50" s="1"/>
  <c r="CV94" i="38" l="1"/>
  <c r="CW94" i="38"/>
  <c r="CP168" i="38"/>
  <c r="CP94" i="38"/>
  <c r="CB94" i="38"/>
  <c r="CI168" i="38"/>
  <c r="CA168" i="38"/>
  <c r="DC168" i="38"/>
  <c r="CB168" i="38"/>
  <c r="DD168" i="38"/>
  <c r="CD168" i="38"/>
  <c r="CH168" i="38"/>
  <c r="BT168" i="38"/>
  <c r="CK168" i="38"/>
  <c r="CV168" i="38"/>
  <c r="BU168" i="38"/>
  <c r="CO168" i="38"/>
  <c r="CW168" i="38"/>
  <c r="DF168" i="38"/>
  <c r="DB30" i="45"/>
  <c r="CY168" i="38"/>
  <c r="CR168" i="38"/>
  <c r="CZ30" i="45"/>
  <c r="CZ18" i="45"/>
  <c r="BW168" i="38"/>
  <c r="CA94" i="38"/>
  <c r="CH94" i="38"/>
  <c r="CI94" i="38"/>
  <c r="BT94" i="38"/>
  <c r="DC94" i="38"/>
  <c r="BU94" i="38"/>
  <c r="CO94" i="38"/>
  <c r="DD94" i="38"/>
  <c r="BQ72" i="38"/>
  <c r="BR72" i="38"/>
  <c r="BM82" i="38"/>
  <c r="BN82" i="38"/>
  <c r="BP82" i="38"/>
  <c r="BM83" i="38"/>
  <c r="BN83" i="38"/>
  <c r="BP83" i="38"/>
  <c r="BM84" i="38"/>
  <c r="BN84" i="38"/>
  <c r="BP84" i="38"/>
  <c r="BM85" i="38"/>
  <c r="BN85" i="38"/>
  <c r="BP85" i="38"/>
  <c r="BM86" i="38"/>
  <c r="BN86" i="38"/>
  <c r="BP86" i="38"/>
  <c r="BM87" i="38"/>
  <c r="BN87" i="38"/>
  <c r="BP87" i="38"/>
  <c r="BM88" i="38"/>
  <c r="BN88" i="38"/>
  <c r="BM89" i="38"/>
  <c r="BN89" i="38"/>
  <c r="BM90" i="38"/>
  <c r="BN90" i="38"/>
  <c r="BP90" i="38"/>
  <c r="BM91" i="38"/>
  <c r="BN91" i="38"/>
  <c r="BP91" i="38"/>
  <c r="BM92" i="38"/>
  <c r="BN92" i="38"/>
  <c r="BP92" i="38"/>
  <c r="BM93" i="38"/>
  <c r="BN93" i="38"/>
  <c r="BP93" i="38"/>
  <c r="BM159" i="38"/>
  <c r="BN159" i="38"/>
  <c r="BP159" i="38"/>
  <c r="BM160" i="38"/>
  <c r="BN160" i="38"/>
  <c r="BP160" i="38"/>
  <c r="BM161" i="38"/>
  <c r="BN161" i="38"/>
  <c r="BP161" i="38"/>
  <c r="BM162" i="38"/>
  <c r="BN162" i="38"/>
  <c r="BP162" i="38"/>
  <c r="BM163" i="38"/>
  <c r="BN163" i="38"/>
  <c r="BP163" i="38"/>
  <c r="BM164" i="38"/>
  <c r="BN164" i="38"/>
  <c r="BP164" i="38"/>
  <c r="BM165" i="38"/>
  <c r="BN165" i="38"/>
  <c r="BP165" i="38"/>
  <c r="BM166" i="38"/>
  <c r="BN166" i="38"/>
  <c r="BP166" i="38"/>
  <c r="BM167" i="38"/>
  <c r="BN167" i="38"/>
  <c r="BP167" i="38"/>
  <c r="BI167" i="38"/>
  <c r="BG167" i="38"/>
  <c r="BF167" i="38"/>
  <c r="BI166" i="38"/>
  <c r="BG166" i="38"/>
  <c r="BF166" i="38"/>
  <c r="BI165" i="38"/>
  <c r="BG165" i="38"/>
  <c r="BF165" i="38"/>
  <c r="BI164" i="38"/>
  <c r="BG164" i="38"/>
  <c r="BF164" i="38"/>
  <c r="BI163" i="38"/>
  <c r="BG163" i="38"/>
  <c r="BF163" i="38"/>
  <c r="BI162" i="38"/>
  <c r="BG162" i="38"/>
  <c r="BF162" i="38"/>
  <c r="BI161" i="38"/>
  <c r="BG161" i="38"/>
  <c r="BF161" i="38"/>
  <c r="BI160" i="38"/>
  <c r="BG160" i="38"/>
  <c r="BF160" i="38"/>
  <c r="BI159" i="38"/>
  <c r="BG159" i="38"/>
  <c r="BF159" i="38"/>
  <c r="BI93" i="38"/>
  <c r="BG93" i="38"/>
  <c r="BF93" i="38"/>
  <c r="BI92" i="38"/>
  <c r="BG92" i="38"/>
  <c r="BF92" i="38"/>
  <c r="BI91" i="38"/>
  <c r="BG91" i="38"/>
  <c r="BF91" i="38"/>
  <c r="BI90" i="38"/>
  <c r="BG90" i="38"/>
  <c r="BF90" i="38"/>
  <c r="BG89" i="38"/>
  <c r="BF89" i="38"/>
  <c r="BG88" i="38"/>
  <c r="BF88" i="38"/>
  <c r="BI87" i="38"/>
  <c r="BG87" i="38"/>
  <c r="BF87" i="38"/>
  <c r="BI86" i="38"/>
  <c r="BG86" i="38"/>
  <c r="BF86" i="38"/>
  <c r="BI85" i="38"/>
  <c r="BG85" i="38"/>
  <c r="BF85" i="38"/>
  <c r="BI84" i="38"/>
  <c r="BG84" i="38"/>
  <c r="BF84" i="38"/>
  <c r="BI83" i="38"/>
  <c r="BG83" i="38"/>
  <c r="BF83" i="38"/>
  <c r="BI82" i="38"/>
  <c r="BG82" i="38"/>
  <c r="BF82" i="38"/>
  <c r="BK72" i="38"/>
  <c r="BJ72" i="38"/>
  <c r="BB167" i="38"/>
  <c r="AZ167" i="38"/>
  <c r="AY167" i="38"/>
  <c r="AU167" i="38"/>
  <c r="AS167" i="38"/>
  <c r="AR167" i="38"/>
  <c r="AL167" i="38"/>
  <c r="AK167" i="38"/>
  <c r="AE167" i="38"/>
  <c r="AD167" i="38"/>
  <c r="X167" i="38"/>
  <c r="W167" i="38"/>
  <c r="Q167" i="38"/>
  <c r="P167" i="38"/>
  <c r="O167" i="38"/>
  <c r="J167" i="38"/>
  <c r="I167" i="38"/>
  <c r="H167" i="38"/>
  <c r="C167" i="38"/>
  <c r="D167" i="38" s="1"/>
  <c r="A167" i="38"/>
  <c r="AJ150" i="38"/>
  <c r="AC150" i="38"/>
  <c r="Y150" i="38"/>
  <c r="X150" i="38"/>
  <c r="W150" i="38"/>
  <c r="V150" i="38"/>
  <c r="AP149" i="38"/>
  <c r="AO149" i="38"/>
  <c r="AN149" i="38"/>
  <c r="AM149" i="38"/>
  <c r="AL149" i="38"/>
  <c r="AK149" i="38"/>
  <c r="AJ149" i="38"/>
  <c r="AI149" i="38"/>
  <c r="AH149" i="38"/>
  <c r="AG149" i="38"/>
  <c r="AF149" i="38"/>
  <c r="AE149" i="38"/>
  <c r="AD149" i="38"/>
  <c r="AC149" i="38"/>
  <c r="AB149" i="38"/>
  <c r="AA149" i="38"/>
  <c r="Z149" i="38"/>
  <c r="Y149" i="38"/>
  <c r="X149" i="38"/>
  <c r="W149" i="38"/>
  <c r="V149" i="38"/>
  <c r="U149" i="38"/>
  <c r="T149" i="38"/>
  <c r="S149" i="38"/>
  <c r="R149" i="38"/>
  <c r="Q149" i="38"/>
  <c r="P149" i="38"/>
  <c r="O149" i="38"/>
  <c r="N149" i="38"/>
  <c r="M149" i="38"/>
  <c r="L149" i="38"/>
  <c r="K149" i="38"/>
  <c r="J149" i="38"/>
  <c r="I149" i="38"/>
  <c r="H149" i="38"/>
  <c r="G149" i="38"/>
  <c r="F149" i="38"/>
  <c r="E149" i="38"/>
  <c r="D149" i="38"/>
  <c r="C149" i="38"/>
  <c r="R167" i="38" l="1"/>
  <c r="BN168" i="38"/>
  <c r="K167" i="38"/>
  <c r="BF94" i="38"/>
  <c r="BM94" i="38"/>
  <c r="BG94" i="38"/>
  <c r="BP168" i="38"/>
  <c r="BG168" i="38"/>
  <c r="BF168" i="38"/>
  <c r="BM168" i="38"/>
  <c r="BN94" i="38"/>
  <c r="BI168" i="38"/>
  <c r="Z167" i="38"/>
  <c r="L167" i="38"/>
  <c r="M167" i="38" s="1"/>
  <c r="E167" i="38"/>
  <c r="F167" i="38" s="1"/>
  <c r="S167" i="38"/>
  <c r="T167" i="38" s="1"/>
  <c r="AN167" i="38"/>
  <c r="AG167" i="38"/>
  <c r="BB166" i="38"/>
  <c r="AZ166" i="38"/>
  <c r="BB165" i="38"/>
  <c r="AZ165" i="38"/>
  <c r="AY165" i="38"/>
  <c r="BB164" i="38"/>
  <c r="AZ164" i="38"/>
  <c r="AY164" i="38"/>
  <c r="BB163" i="38"/>
  <c r="AZ163" i="38"/>
  <c r="AY163" i="38"/>
  <c r="BB162" i="38"/>
  <c r="AZ162" i="38"/>
  <c r="AY162" i="38"/>
  <c r="BB161" i="38"/>
  <c r="AZ161" i="38"/>
  <c r="AY161" i="38"/>
  <c r="BB160" i="38"/>
  <c r="AZ160" i="38"/>
  <c r="AY160" i="38"/>
  <c r="BB159" i="38"/>
  <c r="AZ159" i="38"/>
  <c r="AY159" i="38"/>
  <c r="AY166" i="38"/>
  <c r="BB93" i="38"/>
  <c r="AZ93" i="38"/>
  <c r="AY93" i="38"/>
  <c r="BB92" i="38"/>
  <c r="AZ92" i="38"/>
  <c r="AY92" i="38"/>
  <c r="BB91" i="38"/>
  <c r="AZ91" i="38"/>
  <c r="AY91" i="38"/>
  <c r="BB90" i="38"/>
  <c r="AZ90" i="38"/>
  <c r="AY90" i="38"/>
  <c r="AZ89" i="38"/>
  <c r="AY89" i="38"/>
  <c r="AZ88" i="38"/>
  <c r="AY88" i="38"/>
  <c r="BB87" i="38"/>
  <c r="AZ87" i="38"/>
  <c r="AY87" i="38"/>
  <c r="BB86" i="38"/>
  <c r="AZ86" i="38"/>
  <c r="AY86" i="38"/>
  <c r="BB85" i="38"/>
  <c r="AZ85" i="38"/>
  <c r="AY85" i="38"/>
  <c r="BB84" i="38"/>
  <c r="AZ84" i="38"/>
  <c r="AY84" i="38"/>
  <c r="BB83" i="38"/>
  <c r="AZ83" i="38"/>
  <c r="AY83" i="38"/>
  <c r="BB82" i="38"/>
  <c r="AZ82" i="38"/>
  <c r="AY82" i="38"/>
  <c r="BD72" i="38"/>
  <c r="BC72" i="38"/>
  <c r="AU166" i="38"/>
  <c r="AS166" i="38"/>
  <c r="AU165" i="38"/>
  <c r="AS165" i="38"/>
  <c r="AR165" i="38"/>
  <c r="AU164" i="38"/>
  <c r="AS164" i="38"/>
  <c r="AR164" i="38"/>
  <c r="AU163" i="38"/>
  <c r="AS163" i="38"/>
  <c r="AR163" i="38"/>
  <c r="AU162" i="38"/>
  <c r="AS162" i="38"/>
  <c r="AR162" i="38"/>
  <c r="AU161" i="38"/>
  <c r="AS161" i="38"/>
  <c r="AR161" i="38"/>
  <c r="AU160" i="38"/>
  <c r="AS160" i="38"/>
  <c r="AR160" i="38"/>
  <c r="AU159" i="38"/>
  <c r="AS159" i="38"/>
  <c r="AR159" i="38"/>
  <c r="AQ144" i="38"/>
  <c r="AR166" i="38" s="1"/>
  <c r="AU93" i="38"/>
  <c r="AS93" i="38"/>
  <c r="AR93" i="38"/>
  <c r="AU92" i="38"/>
  <c r="AS92" i="38"/>
  <c r="AR92" i="38"/>
  <c r="AU91" i="38"/>
  <c r="AS91" i="38"/>
  <c r="AR91" i="38"/>
  <c r="AU90" i="38"/>
  <c r="AS90" i="38"/>
  <c r="AR90" i="38"/>
  <c r="AS89" i="38"/>
  <c r="AR89" i="38"/>
  <c r="AS88" i="38"/>
  <c r="AR88" i="38"/>
  <c r="AU87" i="38"/>
  <c r="AS87" i="38"/>
  <c r="AR87" i="38"/>
  <c r="AU86" i="38"/>
  <c r="AS86" i="38"/>
  <c r="AR86" i="38"/>
  <c r="AU85" i="38"/>
  <c r="AS85" i="38"/>
  <c r="AR85" i="38"/>
  <c r="AU84" i="38"/>
  <c r="AS84" i="38"/>
  <c r="AR84" i="38"/>
  <c r="AU83" i="38"/>
  <c r="AS83" i="38"/>
  <c r="AR83" i="38"/>
  <c r="AU82" i="38"/>
  <c r="AS82" i="38"/>
  <c r="AR82" i="38"/>
  <c r="AW72" i="38"/>
  <c r="AV72" i="38"/>
  <c r="CO18" i="45"/>
  <c r="CR30" i="45" l="1"/>
  <c r="AR94" i="38"/>
  <c r="AS168" i="38"/>
  <c r="BB168" i="38"/>
  <c r="AR168" i="38"/>
  <c r="AY168" i="38"/>
  <c r="AZ168" i="38"/>
  <c r="AY94" i="38"/>
  <c r="AZ94" i="38"/>
  <c r="AS94" i="38"/>
  <c r="CR18" i="45"/>
  <c r="AU168" i="38"/>
  <c r="A82" i="38"/>
  <c r="AO156" i="38"/>
  <c r="AV156" i="38" s="1"/>
  <c r="BC156" i="38" s="1"/>
  <c r="BJ156" i="38" s="1"/>
  <c r="BQ156" i="38" s="1"/>
  <c r="BX156" i="38" s="1"/>
  <c r="CE156" i="38" s="1"/>
  <c r="CL156" i="38" s="1"/>
  <c r="CS156" i="38" s="1"/>
  <c r="CZ156" i="38" s="1"/>
  <c r="DG156" i="38" s="1"/>
  <c r="DN156" i="38" s="1"/>
  <c r="DU156" i="38" s="1"/>
  <c r="EB156" i="38" s="1"/>
  <c r="EI156" i="38" s="1"/>
  <c r="EP156" i="38" s="1"/>
  <c r="EW156" i="38" s="1"/>
  <c r="FD156" i="38" s="1"/>
  <c r="FK156" i="38" s="1"/>
  <c r="FR156" i="38" s="1"/>
  <c r="FY156" i="38" s="1"/>
  <c r="GF156" i="38" s="1"/>
  <c r="GM156" i="38" s="1"/>
  <c r="GT156" i="38" s="1"/>
  <c r="HA156" i="38" s="1"/>
  <c r="HH156" i="38" s="1"/>
  <c r="HO156" i="38" s="1"/>
  <c r="HV156" i="38" s="1"/>
  <c r="IC156" i="38" s="1"/>
  <c r="IJ156" i="38" s="1"/>
  <c r="IQ156" i="38" s="1"/>
  <c r="AO79" i="38"/>
  <c r="AV79" i="38" s="1"/>
  <c r="BC79" i="38" s="1"/>
  <c r="BJ79" i="38" s="1"/>
  <c r="BQ79" i="38" s="1"/>
  <c r="BX79" i="38" s="1"/>
  <c r="CE79" i="38" s="1"/>
  <c r="CL79" i="38" s="1"/>
  <c r="CS79" i="38" s="1"/>
  <c r="CZ79" i="38" s="1"/>
  <c r="DG79" i="38" s="1"/>
  <c r="DN79" i="38" s="1"/>
  <c r="DU79" i="38" s="1"/>
  <c r="EB79" i="38" s="1"/>
  <c r="EI79" i="38" s="1"/>
  <c r="EP79" i="38" s="1"/>
  <c r="EW79" i="38" s="1"/>
  <c r="FD79" i="38" s="1"/>
  <c r="FK79" i="38" s="1"/>
  <c r="FR79" i="38" s="1"/>
  <c r="FY79" i="38" s="1"/>
  <c r="GF79" i="38" s="1"/>
  <c r="GM79" i="38" s="1"/>
  <c r="GT79" i="38" s="1"/>
  <c r="HA79" i="38" s="1"/>
  <c r="HH79" i="38" s="1"/>
  <c r="HO79" i="38" s="1"/>
  <c r="HV79" i="38" s="1"/>
  <c r="IC79" i="38" s="1"/>
  <c r="IJ79" i="38" s="1"/>
  <c r="IQ79" i="38" s="1"/>
  <c r="A160" i="38"/>
  <c r="A161" i="38"/>
  <c r="A162" i="38"/>
  <c r="A163" i="38"/>
  <c r="A164" i="38"/>
  <c r="A165" i="38"/>
  <c r="DP19" i="45" s="1"/>
  <c r="A166" i="38"/>
  <c r="A159" i="38"/>
  <c r="A83" i="38"/>
  <c r="A84" i="38"/>
  <c r="A85" i="38"/>
  <c r="A86" i="38"/>
  <c r="A87" i="38"/>
  <c r="A88" i="38"/>
  <c r="A89" i="38"/>
  <c r="A90" i="38"/>
  <c r="A91" i="38"/>
  <c r="A92" i="38"/>
  <c r="A93" i="38"/>
  <c r="AL166" i="38"/>
  <c r="AC99" i="38"/>
  <c r="AC98" i="38"/>
  <c r="DD15" i="45" l="1"/>
  <c r="CY10" i="45"/>
  <c r="CX10" i="45"/>
  <c r="EB19" i="45"/>
  <c r="EA19" i="45"/>
  <c r="DY19" i="45"/>
  <c r="DV19" i="45"/>
  <c r="DT19" i="45"/>
  <c r="DR15" i="45"/>
  <c r="DR19" i="45"/>
  <c r="DQ19" i="45"/>
  <c r="DQ15" i="45"/>
  <c r="DO19" i="45"/>
  <c r="DO15" i="45"/>
  <c r="DO18" i="45" s="1"/>
  <c r="DN19" i="45"/>
  <c r="DN12" i="45"/>
  <c r="DN15" i="45"/>
  <c r="DM19" i="45"/>
  <c r="DM12" i="45"/>
  <c r="DM15" i="45"/>
  <c r="DK19" i="45"/>
  <c r="DL19" i="45"/>
  <c r="DJ19" i="45"/>
  <c r="DF19" i="45"/>
  <c r="DG19" i="45"/>
  <c r="DE19" i="45"/>
  <c r="CY13" i="45"/>
  <c r="CY24" i="45"/>
  <c r="CX26" i="45"/>
  <c r="CX15" i="45"/>
  <c r="CX6" i="45"/>
  <c r="CY5" i="45"/>
  <c r="CY14" i="45"/>
  <c r="CY25" i="45"/>
  <c r="CX25" i="45"/>
  <c r="CX14" i="45"/>
  <c r="CY6" i="45"/>
  <c r="CY15" i="45"/>
  <c r="CY26" i="45"/>
  <c r="CX24" i="45"/>
  <c r="CX13" i="45"/>
  <c r="CY7" i="45"/>
  <c r="CY16" i="45"/>
  <c r="CY28" i="45"/>
  <c r="CX22" i="45"/>
  <c r="CX12" i="45"/>
  <c r="CY8" i="45"/>
  <c r="CY19" i="45"/>
  <c r="CY29" i="45"/>
  <c r="CX21" i="45"/>
  <c r="CX11" i="45"/>
  <c r="CY20" i="45"/>
  <c r="CX5" i="45"/>
  <c r="CX20" i="45"/>
  <c r="CY11" i="45"/>
  <c r="CY21" i="45"/>
  <c r="CX29" i="45"/>
  <c r="CX19" i="45"/>
  <c r="CX8" i="45"/>
  <c r="CY12" i="45"/>
  <c r="CY22" i="45"/>
  <c r="CX28" i="45"/>
  <c r="CX16" i="45"/>
  <c r="CX7" i="45"/>
  <c r="DI19" i="45"/>
  <c r="DH19" i="45"/>
  <c r="DD19" i="45"/>
  <c r="DC19" i="45"/>
  <c r="DB18" i="45"/>
  <c r="DB19" i="45"/>
  <c r="DA19" i="45"/>
  <c r="CZ19" i="45"/>
  <c r="CW19" i="45"/>
  <c r="CW30" i="45"/>
  <c r="CS17" i="45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D92" i="28"/>
  <c r="D93" i="28"/>
  <c r="D94" i="28"/>
  <c r="D95" i="28"/>
  <c r="D96" i="28"/>
  <c r="D97" i="28"/>
  <c r="D98" i="28"/>
  <c r="D99" i="28"/>
  <c r="D100" i="28"/>
  <c r="D101" i="28"/>
  <c r="D102" i="28"/>
  <c r="D103" i="28"/>
  <c r="D104" i="28"/>
  <c r="D105" i="28"/>
  <c r="D106" i="28"/>
  <c r="D107" i="28"/>
  <c r="D108" i="28"/>
  <c r="A6" i="48"/>
  <c r="A7" i="48"/>
  <c r="A8" i="48"/>
  <c r="A9" i="48"/>
  <c r="A10" i="48"/>
  <c r="A11" i="48"/>
  <c r="A12" i="48"/>
  <c r="A13" i="48"/>
  <c r="A14" i="48"/>
  <c r="A15" i="48"/>
  <c r="A16" i="48"/>
  <c r="A17" i="48"/>
  <c r="A18" i="48"/>
  <c r="A19" i="48"/>
  <c r="A20" i="48"/>
  <c r="A21" i="48"/>
  <c r="A22" i="48"/>
  <c r="A23" i="48"/>
  <c r="A24" i="48"/>
  <c r="A25" i="48"/>
  <c r="A5" i="48"/>
  <c r="DR18" i="45" l="1"/>
  <c r="DR30" i="45"/>
  <c r="DQ30" i="45"/>
  <c r="DQ18" i="45"/>
  <c r="DO30" i="45"/>
  <c r="DN18" i="45"/>
  <c r="CX18" i="45"/>
  <c r="DL30" i="45"/>
  <c r="CY30" i="45"/>
  <c r="DL18" i="45"/>
  <c r="DM30" i="45"/>
  <c r="CY18" i="45"/>
  <c r="CX30" i="45"/>
  <c r="DM18" i="45"/>
  <c r="DD18" i="45"/>
  <c r="DD30" i="45"/>
  <c r="DC30" i="45"/>
  <c r="CW18" i="45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4" i="28"/>
  <c r="AN166" i="38"/>
  <c r="AN165" i="38"/>
  <c r="AL165" i="38"/>
  <c r="AK165" i="38"/>
  <c r="AN164" i="38"/>
  <c r="AL164" i="38"/>
  <c r="AK164" i="38"/>
  <c r="AN163" i="38"/>
  <c r="AL163" i="38"/>
  <c r="AK163" i="38"/>
  <c r="AN162" i="38"/>
  <c r="AL162" i="38"/>
  <c r="AK162" i="38"/>
  <c r="AN161" i="38"/>
  <c r="AL161" i="38"/>
  <c r="AK161" i="38"/>
  <c r="AN160" i="38"/>
  <c r="AL160" i="38"/>
  <c r="AK160" i="38"/>
  <c r="AN159" i="38"/>
  <c r="AL159" i="38"/>
  <c r="AK159" i="38"/>
  <c r="AJ144" i="38"/>
  <c r="AN93" i="38"/>
  <c r="AL93" i="38"/>
  <c r="AK93" i="38"/>
  <c r="AN92" i="38"/>
  <c r="AL92" i="38"/>
  <c r="AK92" i="38"/>
  <c r="AN91" i="38"/>
  <c r="AL91" i="38"/>
  <c r="AK91" i="38"/>
  <c r="AN90" i="38"/>
  <c r="AL90" i="38"/>
  <c r="AK90" i="38"/>
  <c r="AL89" i="38"/>
  <c r="AK89" i="38"/>
  <c r="AL88" i="38"/>
  <c r="AK88" i="38"/>
  <c r="AN87" i="38"/>
  <c r="AL87" i="38"/>
  <c r="AK87" i="38"/>
  <c r="AN86" i="38"/>
  <c r="AL86" i="38"/>
  <c r="AK86" i="38"/>
  <c r="AN85" i="38"/>
  <c r="AL85" i="38"/>
  <c r="AK85" i="38"/>
  <c r="AN84" i="38"/>
  <c r="AL84" i="38"/>
  <c r="AK84" i="38"/>
  <c r="AN83" i="38"/>
  <c r="AL83" i="38"/>
  <c r="AK83" i="38"/>
  <c r="AN82" i="38"/>
  <c r="AL82" i="38"/>
  <c r="AK82" i="38"/>
  <c r="AP72" i="38"/>
  <c r="AO72" i="38"/>
  <c r="C4" i="38"/>
  <c r="CQ30" i="45"/>
  <c r="CP30" i="45"/>
  <c r="CO30" i="45"/>
  <c r="CN30" i="45"/>
  <c r="CM30" i="45"/>
  <c r="CL30" i="45"/>
  <c r="CK30" i="45"/>
  <c r="CJ30" i="45"/>
  <c r="CI30" i="45"/>
  <c r="CH30" i="45"/>
  <c r="CG30" i="45"/>
  <c r="CF30" i="45"/>
  <c r="CE30" i="45"/>
  <c r="CD30" i="45"/>
  <c r="CC30" i="45"/>
  <c r="CB30" i="45"/>
  <c r="CA30" i="45"/>
  <c r="BZ30" i="45"/>
  <c r="BY30" i="45"/>
  <c r="BX30" i="45"/>
  <c r="BW30" i="45"/>
  <c r="BV30" i="45"/>
  <c r="BU30" i="45"/>
  <c r="BT30" i="45"/>
  <c r="BS30" i="45"/>
  <c r="BR30" i="45"/>
  <c r="BQ30" i="45"/>
  <c r="BP30" i="45"/>
  <c r="BO30" i="45"/>
  <c r="BN30" i="45"/>
  <c r="BM30" i="45"/>
  <c r="BL30" i="45"/>
  <c r="BK30" i="45"/>
  <c r="BJ30" i="45"/>
  <c r="BI30" i="45"/>
  <c r="BH30" i="45"/>
  <c r="BG30" i="45"/>
  <c r="BF30" i="45"/>
  <c r="BE30" i="45"/>
  <c r="BD30" i="45"/>
  <c r="BC30" i="45"/>
  <c r="BB30" i="45"/>
  <c r="BA30" i="45"/>
  <c r="AZ30" i="45"/>
  <c r="AY30" i="45"/>
  <c r="AX30" i="45"/>
  <c r="AW30" i="45"/>
  <c r="AV30" i="45"/>
  <c r="AU30" i="45"/>
  <c r="AT30" i="45"/>
  <c r="AS30" i="45"/>
  <c r="AR30" i="45"/>
  <c r="AQ30" i="45"/>
  <c r="AP30" i="45"/>
  <c r="AO30" i="45"/>
  <c r="AN30" i="45"/>
  <c r="AM30" i="45"/>
  <c r="AL30" i="45"/>
  <c r="AK30" i="45"/>
  <c r="AJ30" i="45"/>
  <c r="AI30" i="45"/>
  <c r="AH30" i="45"/>
  <c r="AG30" i="45"/>
  <c r="AF30" i="45"/>
  <c r="AE30" i="45"/>
  <c r="AD30" i="45"/>
  <c r="AC30" i="45"/>
  <c r="AB30" i="45"/>
  <c r="AA30" i="45"/>
  <c r="Z30" i="45"/>
  <c r="Y30" i="45"/>
  <c r="X30" i="45"/>
  <c r="W30" i="45"/>
  <c r="V30" i="45"/>
  <c r="U30" i="45"/>
  <c r="T30" i="45"/>
  <c r="S30" i="45"/>
  <c r="R30" i="45"/>
  <c r="Q30" i="45"/>
  <c r="P30" i="45"/>
  <c r="O30" i="45"/>
  <c r="N30" i="45"/>
  <c r="M30" i="45"/>
  <c r="L30" i="45"/>
  <c r="K30" i="45"/>
  <c r="J30" i="45"/>
  <c r="I30" i="45"/>
  <c r="H30" i="45"/>
  <c r="G30" i="45"/>
  <c r="CQ18" i="45"/>
  <c r="CP18" i="45"/>
  <c r="CN18" i="45"/>
  <c r="CM18" i="45"/>
  <c r="CL18" i="45"/>
  <c r="CK18" i="45"/>
  <c r="CJ18" i="45"/>
  <c r="CI18" i="45"/>
  <c r="CH18" i="45"/>
  <c r="CG18" i="45"/>
  <c r="CF18" i="45"/>
  <c r="CE18" i="45"/>
  <c r="CC18" i="45"/>
  <c r="CB18" i="45"/>
  <c r="CA18" i="45"/>
  <c r="BZ18" i="45"/>
  <c r="BY18" i="45"/>
  <c r="BX18" i="45"/>
  <c r="BW18" i="45"/>
  <c r="BV18" i="45"/>
  <c r="BU18" i="45"/>
  <c r="BT18" i="45"/>
  <c r="BS18" i="45"/>
  <c r="BR18" i="45"/>
  <c r="BQ18" i="45"/>
  <c r="BP18" i="45"/>
  <c r="BO18" i="45"/>
  <c r="BN18" i="45"/>
  <c r="BM18" i="45"/>
  <c r="BL18" i="45"/>
  <c r="BK18" i="45"/>
  <c r="BJ18" i="45"/>
  <c r="BI18" i="45"/>
  <c r="BH18" i="45"/>
  <c r="BG18" i="45"/>
  <c r="BF18" i="45"/>
  <c r="BE18" i="45"/>
  <c r="BD18" i="45"/>
  <c r="BC18" i="45"/>
  <c r="BB18" i="45"/>
  <c r="BA18" i="45"/>
  <c r="AZ18" i="45"/>
  <c r="AY18" i="45"/>
  <c r="AX18" i="45"/>
  <c r="AW18" i="45"/>
  <c r="AV18" i="45"/>
  <c r="AU18" i="45"/>
  <c r="AT18" i="45"/>
  <c r="AS18" i="45"/>
  <c r="AR18" i="45"/>
  <c r="AQ18" i="45"/>
  <c r="AP18" i="45"/>
  <c r="AO18" i="45"/>
  <c r="AN18" i="45"/>
  <c r="AM18" i="45"/>
  <c r="AL18" i="45"/>
  <c r="AK18" i="45"/>
  <c r="AJ18" i="45"/>
  <c r="AI18" i="45"/>
  <c r="AH18" i="45"/>
  <c r="AG18" i="45"/>
  <c r="AF18" i="45"/>
  <c r="AE18" i="45"/>
  <c r="AD18" i="45"/>
  <c r="AC18" i="45"/>
  <c r="AB18" i="45"/>
  <c r="AA18" i="45"/>
  <c r="Z18" i="45"/>
  <c r="Y18" i="45"/>
  <c r="X18" i="45"/>
  <c r="W18" i="45"/>
  <c r="V18" i="45"/>
  <c r="U18" i="45"/>
  <c r="T18" i="45"/>
  <c r="S18" i="45"/>
  <c r="R18" i="45"/>
  <c r="Q18" i="45"/>
  <c r="P18" i="45"/>
  <c r="O18" i="45"/>
  <c r="N18" i="45"/>
  <c r="M18" i="45"/>
  <c r="L18" i="45"/>
  <c r="K18" i="45"/>
  <c r="J18" i="45"/>
  <c r="I18" i="45"/>
  <c r="H18" i="45"/>
  <c r="G18" i="45"/>
  <c r="C23" i="48" l="1"/>
  <c r="AK166" i="38"/>
  <c r="AJ167" i="38"/>
  <c r="AM167" i="38" s="1"/>
  <c r="AL168" i="38"/>
  <c r="C15" i="48"/>
  <c r="C6" i="48"/>
  <c r="C7" i="48"/>
  <c r="AK168" i="38"/>
  <c r="C11" i="48"/>
  <c r="C25" i="48"/>
  <c r="C16" i="48"/>
  <c r="AN168" i="38"/>
  <c r="C22" i="48"/>
  <c r="AK94" i="38"/>
  <c r="C17" i="48"/>
  <c r="C21" i="48"/>
  <c r="C13" i="48"/>
  <c r="C5" i="48"/>
  <c r="C18" i="48"/>
  <c r="AL94" i="38"/>
  <c r="C10" i="48"/>
  <c r="C24" i="48"/>
  <c r="C14" i="48"/>
  <c r="C12" i="48"/>
  <c r="C20" i="48"/>
  <c r="C9" i="48"/>
  <c r="C19" i="48"/>
  <c r="C8" i="48"/>
  <c r="D5" i="28"/>
  <c r="D6" i="28"/>
  <c r="D7" i="28"/>
  <c r="D8" i="28"/>
  <c r="D9" i="28"/>
  <c r="D10" i="28"/>
  <c r="D11" i="28"/>
  <c r="D12" i="28"/>
  <c r="D13" i="28"/>
  <c r="D14" i="28"/>
  <c r="D15" i="28"/>
  <c r="D16" i="28"/>
  <c r="D17" i="28"/>
  <c r="D18" i="28"/>
  <c r="D19" i="28"/>
  <c r="D20" i="28"/>
  <c r="D21" i="28"/>
  <c r="D22" i="28"/>
  <c r="D23" i="28"/>
  <c r="D24" i="28"/>
  <c r="D25" i="28"/>
  <c r="D26" i="28"/>
  <c r="D27" i="28"/>
  <c r="D28" i="28"/>
  <c r="D29" i="28"/>
  <c r="D30" i="28"/>
  <c r="D31" i="28"/>
  <c r="D32" i="28"/>
  <c r="D33" i="28"/>
  <c r="D34" i="28"/>
  <c r="D35" i="28"/>
  <c r="D36" i="28"/>
  <c r="D37" i="28"/>
  <c r="D38" i="28"/>
  <c r="D39" i="28"/>
  <c r="D40" i="28"/>
  <c r="D41" i="28"/>
  <c r="D42" i="28"/>
  <c r="D43" i="28"/>
  <c r="D44" i="28"/>
  <c r="D45" i="28"/>
  <c r="D46" i="28"/>
  <c r="D47" i="28"/>
  <c r="D48" i="28"/>
  <c r="D49" i="28"/>
  <c r="D50" i="28"/>
  <c r="D51" i="28"/>
  <c r="D52" i="28"/>
  <c r="D53" i="28"/>
  <c r="D54" i="28"/>
  <c r="D55" i="28"/>
  <c r="D56" i="28"/>
  <c r="D57" i="28"/>
  <c r="D58" i="28"/>
  <c r="D59" i="28"/>
  <c r="D60" i="28"/>
  <c r="D61" i="28"/>
  <c r="D62" i="28"/>
  <c r="D63" i="28"/>
  <c r="D64" i="28"/>
  <c r="D65" i="28"/>
  <c r="D66" i="28"/>
  <c r="D67" i="28"/>
  <c r="D68" i="28"/>
  <c r="D69" i="28"/>
  <c r="D70" i="28"/>
  <c r="D71" i="28"/>
  <c r="D72" i="28"/>
  <c r="D73" i="28"/>
  <c r="D74" i="28"/>
  <c r="D75" i="28"/>
  <c r="D76" i="28"/>
  <c r="D77" i="28"/>
  <c r="D78" i="28"/>
  <c r="D79" i="28"/>
  <c r="D80" i="28"/>
  <c r="D81" i="28"/>
  <c r="D82" i="28"/>
  <c r="D83" i="28"/>
  <c r="D84" i="28"/>
  <c r="D85" i="28"/>
  <c r="D86" i="28"/>
  <c r="D87" i="28"/>
  <c r="D88" i="28"/>
  <c r="D89" i="28"/>
  <c r="D90" i="28"/>
  <c r="D91" i="28"/>
  <c r="D4" i="28"/>
  <c r="AG166" i="38"/>
  <c r="AE166" i="38"/>
  <c r="AD166" i="38"/>
  <c r="AG165" i="38"/>
  <c r="AE165" i="38"/>
  <c r="AD165" i="38"/>
  <c r="AG164" i="38"/>
  <c r="AE164" i="38"/>
  <c r="AD164" i="38"/>
  <c r="AG163" i="38"/>
  <c r="AE163" i="38"/>
  <c r="AD163" i="38"/>
  <c r="AG162" i="38"/>
  <c r="AE162" i="38"/>
  <c r="AD162" i="38"/>
  <c r="AG161" i="38"/>
  <c r="AE161" i="38"/>
  <c r="AD161" i="38"/>
  <c r="AG160" i="38"/>
  <c r="AE160" i="38"/>
  <c r="AD160" i="38"/>
  <c r="AG159" i="38"/>
  <c r="AE159" i="38"/>
  <c r="AD159" i="38"/>
  <c r="AC144" i="38"/>
  <c r="AC167" i="38" s="1"/>
  <c r="AF167" i="38" s="1"/>
  <c r="AG93" i="38"/>
  <c r="AE93" i="38"/>
  <c r="AD93" i="38"/>
  <c r="AG92" i="38"/>
  <c r="AE92" i="38"/>
  <c r="AD92" i="38"/>
  <c r="AG91" i="38"/>
  <c r="AE91" i="38"/>
  <c r="AD91" i="38"/>
  <c r="AG90" i="38"/>
  <c r="AE90" i="38"/>
  <c r="AD90" i="38"/>
  <c r="AE89" i="38"/>
  <c r="AD89" i="38"/>
  <c r="AE88" i="38"/>
  <c r="AD88" i="38"/>
  <c r="AG87" i="38"/>
  <c r="AE87" i="38"/>
  <c r="AD87" i="38"/>
  <c r="AG86" i="38"/>
  <c r="AE86" i="38"/>
  <c r="AD86" i="38"/>
  <c r="AG85" i="38"/>
  <c r="AE85" i="38"/>
  <c r="AD85" i="38"/>
  <c r="AG84" i="38"/>
  <c r="AE84" i="38"/>
  <c r="AD84" i="38"/>
  <c r="AG83" i="38"/>
  <c r="AE83" i="38"/>
  <c r="AD83" i="38"/>
  <c r="AG82" i="38"/>
  <c r="AE82" i="38"/>
  <c r="AD82" i="38"/>
  <c r="AI72" i="38"/>
  <c r="AH72" i="38"/>
  <c r="W89" i="38"/>
  <c r="X89" i="38"/>
  <c r="Y144" i="38"/>
  <c r="X144" i="38"/>
  <c r="W144" i="38"/>
  <c r="V144" i="38"/>
  <c r="V167" i="38" l="1"/>
  <c r="AD94" i="38"/>
  <c r="AD168" i="38"/>
  <c r="AE168" i="38"/>
  <c r="AE94" i="38"/>
  <c r="AG168" i="38"/>
  <c r="AA72" i="38"/>
  <c r="AB72" i="38"/>
  <c r="W82" i="38"/>
  <c r="X82" i="38"/>
  <c r="Z82" i="38"/>
  <c r="W83" i="38"/>
  <c r="X83" i="38"/>
  <c r="Z83" i="38"/>
  <c r="W84" i="38"/>
  <c r="X84" i="38"/>
  <c r="Z84" i="38"/>
  <c r="W85" i="38"/>
  <c r="X85" i="38"/>
  <c r="Z85" i="38"/>
  <c r="W86" i="38"/>
  <c r="X86" i="38"/>
  <c r="Z86" i="38"/>
  <c r="W87" i="38"/>
  <c r="X87" i="38"/>
  <c r="Z87" i="38"/>
  <c r="W88" i="38"/>
  <c r="X88" i="38"/>
  <c r="W90" i="38"/>
  <c r="X90" i="38"/>
  <c r="Z90" i="38"/>
  <c r="W91" i="38"/>
  <c r="X91" i="38"/>
  <c r="Z91" i="38"/>
  <c r="W92" i="38"/>
  <c r="X92" i="38"/>
  <c r="Z92" i="38"/>
  <c r="W93" i="38"/>
  <c r="X93" i="38"/>
  <c r="Z93" i="38"/>
  <c r="W159" i="38"/>
  <c r="X159" i="38"/>
  <c r="Z159" i="38"/>
  <c r="W160" i="38"/>
  <c r="X160" i="38"/>
  <c r="Z160" i="38"/>
  <c r="W161" i="38"/>
  <c r="X161" i="38"/>
  <c r="Z161" i="38"/>
  <c r="W162" i="38"/>
  <c r="X162" i="38"/>
  <c r="Z162" i="38"/>
  <c r="W163" i="38"/>
  <c r="X163" i="38"/>
  <c r="Z163" i="38"/>
  <c r="W164" i="38"/>
  <c r="X164" i="38"/>
  <c r="Z164" i="38"/>
  <c r="W165" i="38"/>
  <c r="X165" i="38"/>
  <c r="Z165" i="38"/>
  <c r="W166" i="38"/>
  <c r="X166" i="38"/>
  <c r="Z166" i="38"/>
  <c r="T72" i="38"/>
  <c r="U72" i="38"/>
  <c r="P82" i="38"/>
  <c r="Q82" i="38"/>
  <c r="S82" i="38"/>
  <c r="P83" i="38"/>
  <c r="Q83" i="38"/>
  <c r="S83" i="38"/>
  <c r="P84" i="38"/>
  <c r="Q84" i="38"/>
  <c r="S84" i="38"/>
  <c r="P85" i="38"/>
  <c r="Q85" i="38"/>
  <c r="S85" i="38"/>
  <c r="P86" i="38"/>
  <c r="Q86" i="38"/>
  <c r="S86" i="38"/>
  <c r="P87" i="38"/>
  <c r="Q87" i="38"/>
  <c r="S87" i="38"/>
  <c r="P88" i="38"/>
  <c r="Q88" i="38"/>
  <c r="P89" i="38"/>
  <c r="Q89" i="38"/>
  <c r="S89" i="38"/>
  <c r="P90" i="38"/>
  <c r="Q90" i="38"/>
  <c r="S90" i="38"/>
  <c r="P91" i="38"/>
  <c r="Q91" i="38"/>
  <c r="S91" i="38"/>
  <c r="P92" i="38"/>
  <c r="Q92" i="38"/>
  <c r="S92" i="38"/>
  <c r="P93" i="38"/>
  <c r="Q93" i="38"/>
  <c r="S93" i="38"/>
  <c r="P159" i="38"/>
  <c r="Q159" i="38"/>
  <c r="S159" i="38"/>
  <c r="P160" i="38"/>
  <c r="Q160" i="38"/>
  <c r="S160" i="38"/>
  <c r="P161" i="38"/>
  <c r="Q161" i="38"/>
  <c r="S161" i="38"/>
  <c r="P162" i="38"/>
  <c r="Q162" i="38"/>
  <c r="S162" i="38"/>
  <c r="P163" i="38"/>
  <c r="Q163" i="38"/>
  <c r="S163" i="38"/>
  <c r="P164" i="38"/>
  <c r="Q164" i="38"/>
  <c r="S164" i="38"/>
  <c r="P165" i="38"/>
  <c r="Q165" i="38"/>
  <c r="S165" i="38"/>
  <c r="P166" i="38"/>
  <c r="Q166" i="38"/>
  <c r="S166" i="38"/>
  <c r="AA167" i="38" l="1"/>
  <c r="Y167" i="38"/>
  <c r="Q168" i="38"/>
  <c r="W94" i="38"/>
  <c r="P94" i="38"/>
  <c r="X94" i="38"/>
  <c r="X168" i="38"/>
  <c r="W168" i="38"/>
  <c r="P168" i="38"/>
  <c r="Q94" i="38"/>
  <c r="Z168" i="38"/>
  <c r="S168" i="38"/>
  <c r="L93" i="38"/>
  <c r="L92" i="38"/>
  <c r="J93" i="38"/>
  <c r="I93" i="38"/>
  <c r="C93" i="38"/>
  <c r="L166" i="38"/>
  <c r="J166" i="38"/>
  <c r="I166" i="38"/>
  <c r="L165" i="38"/>
  <c r="J165" i="38"/>
  <c r="I165" i="38"/>
  <c r="L164" i="38"/>
  <c r="J164" i="38"/>
  <c r="I164" i="38"/>
  <c r="L163" i="38"/>
  <c r="J163" i="38"/>
  <c r="I163" i="38"/>
  <c r="L162" i="38"/>
  <c r="J162" i="38"/>
  <c r="I162" i="38"/>
  <c r="L161" i="38"/>
  <c r="J161" i="38"/>
  <c r="I161" i="38"/>
  <c r="L160" i="38"/>
  <c r="J160" i="38"/>
  <c r="I160" i="38"/>
  <c r="L159" i="38"/>
  <c r="J159" i="38"/>
  <c r="I159" i="38"/>
  <c r="J92" i="38"/>
  <c r="I92" i="38"/>
  <c r="L91" i="38"/>
  <c r="J91" i="38"/>
  <c r="I91" i="38"/>
  <c r="L90" i="38"/>
  <c r="J90" i="38"/>
  <c r="I90" i="38"/>
  <c r="L89" i="38"/>
  <c r="J89" i="38"/>
  <c r="I89" i="38"/>
  <c r="J88" i="38"/>
  <c r="I88" i="38"/>
  <c r="L87" i="38"/>
  <c r="J87" i="38"/>
  <c r="I87" i="38"/>
  <c r="L86" i="38"/>
  <c r="J86" i="38"/>
  <c r="I86" i="38"/>
  <c r="L85" i="38"/>
  <c r="J85" i="38"/>
  <c r="I85" i="38"/>
  <c r="L84" i="38"/>
  <c r="J84" i="38"/>
  <c r="I84" i="38"/>
  <c r="L83" i="38"/>
  <c r="J83" i="38"/>
  <c r="I83" i="38"/>
  <c r="L82" i="38"/>
  <c r="J82" i="38"/>
  <c r="I82" i="38"/>
  <c r="N72" i="38"/>
  <c r="M72" i="38"/>
  <c r="F72" i="38"/>
  <c r="G72" i="38"/>
  <c r="C82" i="38"/>
  <c r="E82" i="38"/>
  <c r="C83" i="38"/>
  <c r="E83" i="38"/>
  <c r="C84" i="38"/>
  <c r="E84" i="38"/>
  <c r="C85" i="38"/>
  <c r="E85" i="38"/>
  <c r="C86" i="38"/>
  <c r="E86" i="38"/>
  <c r="C87" i="38"/>
  <c r="E87" i="38"/>
  <c r="C88" i="38"/>
  <c r="C89" i="38"/>
  <c r="E89" i="38"/>
  <c r="C90" i="38"/>
  <c r="E90" i="38"/>
  <c r="C91" i="38"/>
  <c r="E91" i="38"/>
  <c r="C92" i="38"/>
  <c r="E92" i="38"/>
  <c r="C159" i="38"/>
  <c r="E159" i="38"/>
  <c r="C160" i="38"/>
  <c r="E160" i="38"/>
  <c r="C161" i="38"/>
  <c r="E161" i="38"/>
  <c r="C162" i="38"/>
  <c r="E162" i="38"/>
  <c r="C163" i="38"/>
  <c r="E163" i="38"/>
  <c r="C164" i="38"/>
  <c r="E164" i="38"/>
  <c r="C165" i="38"/>
  <c r="E165" i="38"/>
  <c r="C166" i="38"/>
  <c r="E166" i="38"/>
  <c r="D93" i="38" l="1"/>
  <c r="E168" i="38"/>
  <c r="I94" i="38"/>
  <c r="I168" i="38"/>
  <c r="J168" i="38"/>
  <c r="C94" i="38"/>
  <c r="C168" i="38"/>
  <c r="J94" i="38"/>
  <c r="L168" i="38"/>
  <c r="Z2" i="32" l="1"/>
  <c r="H79" i="38" l="1"/>
  <c r="O79" i="38" s="1"/>
  <c r="V79" i="38" s="1"/>
  <c r="H156" i="38"/>
  <c r="O156" i="38" s="1"/>
  <c r="V156" i="38" s="1"/>
  <c r="C100" i="38" l="1"/>
  <c r="C119" i="38" l="1"/>
  <c r="C113" i="38"/>
  <c r="C107" i="38"/>
  <c r="C143" i="38"/>
  <c r="C131" i="38"/>
  <c r="C101" i="38"/>
  <c r="C125" i="38"/>
  <c r="C99" i="38"/>
  <c r="D100" i="38"/>
  <c r="C137" i="38"/>
  <c r="C98" i="38"/>
  <c r="D137" i="38" l="1"/>
  <c r="D98" i="38"/>
  <c r="D107" i="38"/>
  <c r="D113" i="38"/>
  <c r="D125" i="38"/>
  <c r="D119" i="38"/>
  <c r="D101" i="38"/>
  <c r="D143" i="38"/>
  <c r="D131" i="38"/>
  <c r="D99" i="38"/>
  <c r="E100" i="38"/>
  <c r="E98" i="38" l="1"/>
  <c r="E125" i="38"/>
  <c r="E119" i="38"/>
  <c r="E131" i="38"/>
  <c r="F100" i="38"/>
  <c r="E101" i="38"/>
  <c r="E107" i="38"/>
  <c r="E137" i="38"/>
  <c r="E143" i="38"/>
  <c r="E99" i="38"/>
  <c r="E113" i="38"/>
  <c r="C42" i="38"/>
  <c r="C60" i="38"/>
  <c r="C48" i="38"/>
  <c r="C12" i="38"/>
  <c r="C6" i="38"/>
  <c r="C54" i="38"/>
  <c r="D5" i="38"/>
  <c r="D4" i="38" s="1"/>
  <c r="C66" i="38"/>
  <c r="C3" i="38"/>
  <c r="C36" i="38"/>
  <c r="C30" i="38"/>
  <c r="C24" i="38"/>
  <c r="C72" i="38"/>
  <c r="C18" i="38"/>
  <c r="F98" i="38" l="1"/>
  <c r="F125" i="38"/>
  <c r="F131" i="38"/>
  <c r="F119" i="38"/>
  <c r="F99" i="38"/>
  <c r="G100" i="38"/>
  <c r="F137" i="38"/>
  <c r="F113" i="38"/>
  <c r="F107" i="38"/>
  <c r="F143" i="38"/>
  <c r="F101" i="38"/>
  <c r="D18" i="38"/>
  <c r="D66" i="38"/>
  <c r="D12" i="38"/>
  <c r="D72" i="38"/>
  <c r="D60" i="38"/>
  <c r="D6" i="38"/>
  <c r="D54" i="38"/>
  <c r="D48" i="38"/>
  <c r="E5" i="38"/>
  <c r="E4" i="38" s="1"/>
  <c r="D30" i="38"/>
  <c r="D42" i="38"/>
  <c r="D3" i="38"/>
  <c r="D36" i="38"/>
  <c r="D24" i="38"/>
  <c r="H100" i="38" l="1"/>
  <c r="G99" i="38"/>
  <c r="G98" i="38"/>
  <c r="G119" i="38"/>
  <c r="G107" i="38"/>
  <c r="G125" i="38"/>
  <c r="G137" i="38"/>
  <c r="G131" i="38"/>
  <c r="G113" i="38"/>
  <c r="G101" i="38"/>
  <c r="G143" i="38"/>
  <c r="E66" i="38"/>
  <c r="E48" i="38"/>
  <c r="E6" i="38"/>
  <c r="E12" i="38"/>
  <c r="E54" i="38"/>
  <c r="E42" i="38"/>
  <c r="E24" i="38"/>
  <c r="E60" i="38"/>
  <c r="E3" i="38"/>
  <c r="F5" i="38"/>
  <c r="F4" i="38" s="1"/>
  <c r="E36" i="38"/>
  <c r="E72" i="38"/>
  <c r="E93" i="38" s="1"/>
  <c r="F93" i="38" s="1"/>
  <c r="E30" i="38"/>
  <c r="E18" i="38"/>
  <c r="F166" i="38" l="1"/>
  <c r="D166" i="38"/>
  <c r="F159" i="38"/>
  <c r="D159" i="38"/>
  <c r="F161" i="38"/>
  <c r="D161" i="38"/>
  <c r="F164" i="38"/>
  <c r="D164" i="38"/>
  <c r="D165" i="38"/>
  <c r="F165" i="38"/>
  <c r="F12" i="38"/>
  <c r="F18" i="38"/>
  <c r="F6" i="38"/>
  <c r="G5" i="38"/>
  <c r="G4" i="38" s="1"/>
  <c r="F36" i="38"/>
  <c r="F24" i="38"/>
  <c r="F66" i="38"/>
  <c r="F54" i="38"/>
  <c r="F60" i="38"/>
  <c r="F48" i="38"/>
  <c r="F42" i="38"/>
  <c r="F3" i="38"/>
  <c r="F30" i="38"/>
  <c r="D163" i="38"/>
  <c r="F163" i="38"/>
  <c r="D160" i="38"/>
  <c r="F160" i="38"/>
  <c r="D162" i="38"/>
  <c r="F162" i="38"/>
  <c r="H99" i="38"/>
  <c r="I100" i="38"/>
  <c r="H98" i="38"/>
  <c r="H5" i="38" l="1"/>
  <c r="H4" i="38" s="1"/>
  <c r="G42" i="38"/>
  <c r="G30" i="38"/>
  <c r="G18" i="38"/>
  <c r="G3" i="38"/>
  <c r="G36" i="38"/>
  <c r="G66" i="38"/>
  <c r="G6" i="38"/>
  <c r="G24" i="38"/>
  <c r="G60" i="38"/>
  <c r="G54" i="38"/>
  <c r="G48" i="38"/>
  <c r="G12" i="38"/>
  <c r="D168" i="38"/>
  <c r="F168" i="38"/>
  <c r="I125" i="38"/>
  <c r="I131" i="38"/>
  <c r="I113" i="38"/>
  <c r="I137" i="38"/>
  <c r="I107" i="38"/>
  <c r="I98" i="38"/>
  <c r="I99" i="38"/>
  <c r="I143" i="38"/>
  <c r="I101" i="38"/>
  <c r="J100" i="38"/>
  <c r="I119" i="38"/>
  <c r="Y2" i="32"/>
  <c r="AA2" i="32" s="1"/>
  <c r="D83" i="38" l="1"/>
  <c r="F83" i="38"/>
  <c r="F89" i="38"/>
  <c r="D89" i="38"/>
  <c r="D90" i="38"/>
  <c r="F90" i="38"/>
  <c r="J125" i="38"/>
  <c r="J119" i="38"/>
  <c r="J131" i="38"/>
  <c r="J99" i="38"/>
  <c r="J98" i="38"/>
  <c r="J113" i="38"/>
  <c r="J137" i="38"/>
  <c r="K100" i="38"/>
  <c r="J143" i="38"/>
  <c r="J101" i="38"/>
  <c r="J107" i="38"/>
  <c r="D91" i="38"/>
  <c r="F91" i="38"/>
  <c r="D85" i="38"/>
  <c r="F85" i="38"/>
  <c r="D82" i="38"/>
  <c r="F82" i="38"/>
  <c r="F92" i="38"/>
  <c r="D92" i="38"/>
  <c r="F87" i="38"/>
  <c r="D87" i="38"/>
  <c r="D84" i="38"/>
  <c r="F84" i="38"/>
  <c r="D86" i="38"/>
  <c r="F86" i="38"/>
  <c r="E88" i="38"/>
  <c r="I5" i="38"/>
  <c r="I4" i="38" s="1"/>
  <c r="H3" i="38"/>
  <c r="A1002" i="1"/>
  <c r="CC1002" i="1"/>
  <c r="CD1002" i="1"/>
  <c r="CE1002" i="1"/>
  <c r="A1001" i="1"/>
  <c r="CC1001" i="1"/>
  <c r="CD1001" i="1"/>
  <c r="CE1001" i="1"/>
  <c r="A1000" i="1"/>
  <c r="CC1000" i="1"/>
  <c r="CD1000" i="1"/>
  <c r="CE1000" i="1"/>
  <c r="A999" i="1"/>
  <c r="CC999" i="1"/>
  <c r="CD999" i="1"/>
  <c r="CE999" i="1"/>
  <c r="A998" i="1"/>
  <c r="CC998" i="1"/>
  <c r="CD998" i="1"/>
  <c r="CE998" i="1"/>
  <c r="A997" i="1"/>
  <c r="CC997" i="1"/>
  <c r="CD997" i="1"/>
  <c r="CE997" i="1"/>
  <c r="A996" i="1"/>
  <c r="CC996" i="1"/>
  <c r="CD996" i="1"/>
  <c r="CE996" i="1"/>
  <c r="A995" i="1"/>
  <c r="CC995" i="1"/>
  <c r="CD995" i="1"/>
  <c r="CE995" i="1"/>
  <c r="A994" i="1"/>
  <c r="CC994" i="1"/>
  <c r="CD994" i="1"/>
  <c r="CE994" i="1"/>
  <c r="A993" i="1"/>
  <c r="CC993" i="1"/>
  <c r="CD993" i="1"/>
  <c r="CE993" i="1"/>
  <c r="A992" i="1"/>
  <c r="CC992" i="1"/>
  <c r="CD992" i="1"/>
  <c r="CE992" i="1"/>
  <c r="A991" i="1"/>
  <c r="CC991" i="1"/>
  <c r="CD991" i="1"/>
  <c r="CE991" i="1"/>
  <c r="A990" i="1"/>
  <c r="CC990" i="1"/>
  <c r="CD990" i="1"/>
  <c r="CE990" i="1"/>
  <c r="A989" i="1"/>
  <c r="CC989" i="1"/>
  <c r="CD989" i="1"/>
  <c r="CE989" i="1"/>
  <c r="A988" i="1"/>
  <c r="CC988" i="1"/>
  <c r="CD988" i="1"/>
  <c r="CE988" i="1"/>
  <c r="A987" i="1"/>
  <c r="CC987" i="1"/>
  <c r="CD987" i="1"/>
  <c r="CE987" i="1"/>
  <c r="A986" i="1"/>
  <c r="CC986" i="1"/>
  <c r="CD986" i="1"/>
  <c r="CE986" i="1"/>
  <c r="A985" i="1"/>
  <c r="CC985" i="1"/>
  <c r="CD985" i="1"/>
  <c r="CE985" i="1"/>
  <c r="A984" i="1"/>
  <c r="CC984" i="1"/>
  <c r="CD984" i="1"/>
  <c r="CE984" i="1"/>
  <c r="A983" i="1"/>
  <c r="CC983" i="1"/>
  <c r="CD983" i="1"/>
  <c r="CE983" i="1"/>
  <c r="A982" i="1"/>
  <c r="CC982" i="1"/>
  <c r="CD982" i="1"/>
  <c r="CE982" i="1"/>
  <c r="A981" i="1"/>
  <c r="CC981" i="1"/>
  <c r="CD981" i="1"/>
  <c r="CE981" i="1"/>
  <c r="A980" i="1"/>
  <c r="CC980" i="1"/>
  <c r="CD980" i="1"/>
  <c r="CE980" i="1"/>
  <c r="A979" i="1"/>
  <c r="CC979" i="1"/>
  <c r="CD979" i="1"/>
  <c r="CE979" i="1"/>
  <c r="A978" i="1"/>
  <c r="CC978" i="1"/>
  <c r="CD978" i="1"/>
  <c r="CE978" i="1"/>
  <c r="A977" i="1"/>
  <c r="CC977" i="1"/>
  <c r="CD977" i="1"/>
  <c r="CE977" i="1"/>
  <c r="A976" i="1"/>
  <c r="CC976" i="1"/>
  <c r="CD976" i="1"/>
  <c r="CE976" i="1"/>
  <c r="A975" i="1"/>
  <c r="CC975" i="1"/>
  <c r="CD975" i="1"/>
  <c r="CE975" i="1"/>
  <c r="A974" i="1"/>
  <c r="CC974" i="1"/>
  <c r="CD974" i="1"/>
  <c r="CE974" i="1"/>
  <c r="A973" i="1"/>
  <c r="CC973" i="1"/>
  <c r="CD973" i="1"/>
  <c r="CE973" i="1"/>
  <c r="A972" i="1"/>
  <c r="CC972" i="1"/>
  <c r="CD972" i="1"/>
  <c r="CE972" i="1"/>
  <c r="A971" i="1"/>
  <c r="CC971" i="1"/>
  <c r="CD971" i="1"/>
  <c r="CE971" i="1"/>
  <c r="A970" i="1"/>
  <c r="CC970" i="1"/>
  <c r="CD970" i="1"/>
  <c r="CE970" i="1"/>
  <c r="A969" i="1"/>
  <c r="CC969" i="1"/>
  <c r="CD969" i="1"/>
  <c r="CE969" i="1"/>
  <c r="A968" i="1"/>
  <c r="CC968" i="1"/>
  <c r="CD968" i="1"/>
  <c r="CE968" i="1"/>
  <c r="A967" i="1"/>
  <c r="CC967" i="1"/>
  <c r="CD967" i="1"/>
  <c r="CE967" i="1"/>
  <c r="A966" i="1"/>
  <c r="CC966" i="1"/>
  <c r="CD966" i="1"/>
  <c r="CE966" i="1"/>
  <c r="A965" i="1"/>
  <c r="CC965" i="1"/>
  <c r="CD965" i="1"/>
  <c r="CE965" i="1"/>
  <c r="A964" i="1"/>
  <c r="CC964" i="1"/>
  <c r="CD964" i="1"/>
  <c r="CE964" i="1"/>
  <c r="A963" i="1"/>
  <c r="CC963" i="1"/>
  <c r="CD963" i="1"/>
  <c r="CE963" i="1"/>
  <c r="A962" i="1"/>
  <c r="CC962" i="1"/>
  <c r="CD962" i="1"/>
  <c r="CE962" i="1"/>
  <c r="A961" i="1"/>
  <c r="CC961" i="1"/>
  <c r="CD961" i="1"/>
  <c r="CE961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CC771" i="1"/>
  <c r="CC772" i="1"/>
  <c r="CC773" i="1"/>
  <c r="CC774" i="1"/>
  <c r="CC775" i="1"/>
  <c r="CC776" i="1"/>
  <c r="CC777" i="1"/>
  <c r="CC778" i="1"/>
  <c r="CC779" i="1"/>
  <c r="CC780" i="1"/>
  <c r="CC781" i="1"/>
  <c r="CC782" i="1"/>
  <c r="CC783" i="1"/>
  <c r="CC784" i="1"/>
  <c r="CC785" i="1"/>
  <c r="CC786" i="1"/>
  <c r="CC787" i="1"/>
  <c r="CC788" i="1"/>
  <c r="CC789" i="1"/>
  <c r="CC790" i="1"/>
  <c r="CC791" i="1"/>
  <c r="CC792" i="1"/>
  <c r="CC793" i="1"/>
  <c r="CC794" i="1"/>
  <c r="CC795" i="1"/>
  <c r="CC796" i="1"/>
  <c r="CC797" i="1"/>
  <c r="CC798" i="1"/>
  <c r="CC799" i="1"/>
  <c r="CC800" i="1"/>
  <c r="CC801" i="1"/>
  <c r="CC802" i="1"/>
  <c r="CC803" i="1"/>
  <c r="CC804" i="1"/>
  <c r="CC805" i="1"/>
  <c r="CC806" i="1"/>
  <c r="CC807" i="1"/>
  <c r="CC808" i="1"/>
  <c r="CC809" i="1"/>
  <c r="CC811" i="1"/>
  <c r="CC812" i="1"/>
  <c r="CC813" i="1"/>
  <c r="CC814" i="1"/>
  <c r="CC815" i="1"/>
  <c r="CC816" i="1"/>
  <c r="CC817" i="1"/>
  <c r="CC818" i="1"/>
  <c r="CC819" i="1"/>
  <c r="CC820" i="1"/>
  <c r="CC821" i="1"/>
  <c r="CC822" i="1"/>
  <c r="CC823" i="1"/>
  <c r="CC824" i="1"/>
  <c r="CC825" i="1"/>
  <c r="CC826" i="1"/>
  <c r="CC827" i="1"/>
  <c r="CC828" i="1"/>
  <c r="CC829" i="1"/>
  <c r="CC830" i="1"/>
  <c r="CC831" i="1"/>
  <c r="CC832" i="1"/>
  <c r="CC833" i="1"/>
  <c r="CC834" i="1"/>
  <c r="CC835" i="1"/>
  <c r="CC836" i="1"/>
  <c r="CC837" i="1"/>
  <c r="CC838" i="1"/>
  <c r="CC839" i="1"/>
  <c r="CC840" i="1"/>
  <c r="CC841" i="1"/>
  <c r="CC842" i="1"/>
  <c r="CC843" i="1"/>
  <c r="CC844" i="1"/>
  <c r="CC845" i="1"/>
  <c r="CC846" i="1"/>
  <c r="CC848" i="1"/>
  <c r="CC849" i="1"/>
  <c r="CC850" i="1"/>
  <c r="CC851" i="1"/>
  <c r="CC853" i="1"/>
  <c r="CC854" i="1"/>
  <c r="CC855" i="1"/>
  <c r="CC856" i="1"/>
  <c r="CC857" i="1"/>
  <c r="CC858" i="1"/>
  <c r="CC859" i="1"/>
  <c r="CC860" i="1"/>
  <c r="CC861" i="1"/>
  <c r="CC862" i="1"/>
  <c r="CC863" i="1"/>
  <c r="CC864" i="1"/>
  <c r="CC865" i="1"/>
  <c r="CC866" i="1"/>
  <c r="CC867" i="1"/>
  <c r="CC868" i="1"/>
  <c r="CC869" i="1"/>
  <c r="CC870" i="1"/>
  <c r="CC871" i="1"/>
  <c r="CC872" i="1"/>
  <c r="CC873" i="1"/>
  <c r="CC874" i="1"/>
  <c r="CC875" i="1"/>
  <c r="CC876" i="1"/>
  <c r="CC877" i="1"/>
  <c r="CC880" i="1"/>
  <c r="CC881" i="1"/>
  <c r="CC882" i="1"/>
  <c r="CC883" i="1"/>
  <c r="CC884" i="1"/>
  <c r="CC885" i="1"/>
  <c r="CC886" i="1"/>
  <c r="CC887" i="1"/>
  <c r="CC888" i="1"/>
  <c r="CC889" i="1"/>
  <c r="CC891" i="1"/>
  <c r="CC892" i="1"/>
  <c r="CC893" i="1"/>
  <c r="CC894" i="1"/>
  <c r="CC895" i="1"/>
  <c r="CC896" i="1"/>
  <c r="CC897" i="1"/>
  <c r="CC898" i="1"/>
  <c r="CC899" i="1"/>
  <c r="CC900" i="1"/>
  <c r="CC901" i="1"/>
  <c r="CC902" i="1"/>
  <c r="CC903" i="1"/>
  <c r="CC904" i="1"/>
  <c r="CC905" i="1"/>
  <c r="CC906" i="1"/>
  <c r="CC907" i="1"/>
  <c r="CC908" i="1"/>
  <c r="CC909" i="1"/>
  <c r="CC910" i="1"/>
  <c r="CC911" i="1"/>
  <c r="CC912" i="1"/>
  <c r="CC913" i="1"/>
  <c r="CC914" i="1"/>
  <c r="CC915" i="1"/>
  <c r="CC916" i="1"/>
  <c r="CC917" i="1"/>
  <c r="CC918" i="1"/>
  <c r="CC919" i="1"/>
  <c r="CC920" i="1"/>
  <c r="CC921" i="1"/>
  <c r="CC922" i="1"/>
  <c r="CC923" i="1"/>
  <c r="CC924" i="1"/>
  <c r="CC925" i="1"/>
  <c r="CC926" i="1"/>
  <c r="CC927" i="1"/>
  <c r="CC928" i="1"/>
  <c r="CC929" i="1"/>
  <c r="CC930" i="1"/>
  <c r="CC931" i="1"/>
  <c r="CC932" i="1"/>
  <c r="CC933" i="1"/>
  <c r="CC934" i="1"/>
  <c r="CC935" i="1"/>
  <c r="CC936" i="1"/>
  <c r="CC937" i="1"/>
  <c r="CC938" i="1"/>
  <c r="CC939" i="1"/>
  <c r="CC940" i="1"/>
  <c r="CC941" i="1"/>
  <c r="CC942" i="1"/>
  <c r="CC943" i="1"/>
  <c r="CC944" i="1"/>
  <c r="CC945" i="1"/>
  <c r="CC946" i="1"/>
  <c r="CC947" i="1"/>
  <c r="CC948" i="1"/>
  <c r="CC949" i="1"/>
  <c r="CC950" i="1"/>
  <c r="CC952" i="1"/>
  <c r="CC953" i="1"/>
  <c r="CC954" i="1"/>
  <c r="CC955" i="1"/>
  <c r="CC956" i="1"/>
  <c r="CC957" i="1"/>
  <c r="CC958" i="1"/>
  <c r="CC959" i="1"/>
  <c r="CC960" i="1"/>
  <c r="CD771" i="1"/>
  <c r="CD772" i="1"/>
  <c r="CD773" i="1"/>
  <c r="CD774" i="1"/>
  <c r="CD775" i="1"/>
  <c r="CD776" i="1"/>
  <c r="CD777" i="1"/>
  <c r="CD778" i="1"/>
  <c r="CD779" i="1"/>
  <c r="CD780" i="1"/>
  <c r="CD781" i="1"/>
  <c r="CD782" i="1"/>
  <c r="CD783" i="1"/>
  <c r="CD784" i="1"/>
  <c r="CD785" i="1"/>
  <c r="CD786" i="1"/>
  <c r="CD787" i="1"/>
  <c r="CD788" i="1"/>
  <c r="CD789" i="1"/>
  <c r="CD790" i="1"/>
  <c r="CD791" i="1"/>
  <c r="CD792" i="1"/>
  <c r="CD793" i="1"/>
  <c r="CD794" i="1"/>
  <c r="CD795" i="1"/>
  <c r="CD796" i="1"/>
  <c r="CD797" i="1"/>
  <c r="CD798" i="1"/>
  <c r="CD799" i="1"/>
  <c r="CD800" i="1"/>
  <c r="CD801" i="1"/>
  <c r="CD802" i="1"/>
  <c r="CD803" i="1"/>
  <c r="CD804" i="1"/>
  <c r="CD805" i="1"/>
  <c r="CD806" i="1"/>
  <c r="CD807" i="1"/>
  <c r="CD808" i="1"/>
  <c r="CD809" i="1"/>
  <c r="CD810" i="1"/>
  <c r="CD811" i="1"/>
  <c r="CD812" i="1"/>
  <c r="CD813" i="1"/>
  <c r="CD814" i="1"/>
  <c r="CD815" i="1"/>
  <c r="CD816" i="1"/>
  <c r="CD817" i="1"/>
  <c r="CD818" i="1"/>
  <c r="CD819" i="1"/>
  <c r="CD820" i="1"/>
  <c r="CD821" i="1"/>
  <c r="CD822" i="1"/>
  <c r="CD823" i="1"/>
  <c r="CD824" i="1"/>
  <c r="CD825" i="1"/>
  <c r="CD826" i="1"/>
  <c r="CD827" i="1"/>
  <c r="CD828" i="1"/>
  <c r="CD829" i="1"/>
  <c r="CD830" i="1"/>
  <c r="CD831" i="1"/>
  <c r="CD832" i="1"/>
  <c r="CD833" i="1"/>
  <c r="CD834" i="1"/>
  <c r="CD835" i="1"/>
  <c r="CD836" i="1"/>
  <c r="CD837" i="1"/>
  <c r="CD838" i="1"/>
  <c r="CD839" i="1"/>
  <c r="CD840" i="1"/>
  <c r="CD841" i="1"/>
  <c r="CD842" i="1"/>
  <c r="CD843" i="1"/>
  <c r="CD844" i="1"/>
  <c r="CD845" i="1"/>
  <c r="CD846" i="1"/>
  <c r="CD847" i="1"/>
  <c r="CD848" i="1"/>
  <c r="CD849" i="1"/>
  <c r="CD850" i="1"/>
  <c r="CD851" i="1"/>
  <c r="CD852" i="1"/>
  <c r="CD853" i="1"/>
  <c r="CD854" i="1"/>
  <c r="CD855" i="1"/>
  <c r="CD856" i="1"/>
  <c r="CD857" i="1"/>
  <c r="CD858" i="1"/>
  <c r="CD859" i="1"/>
  <c r="CD860" i="1"/>
  <c r="CD861" i="1"/>
  <c r="CD862" i="1"/>
  <c r="CD863" i="1"/>
  <c r="CD864" i="1"/>
  <c r="CD865" i="1"/>
  <c r="CD866" i="1"/>
  <c r="CD867" i="1"/>
  <c r="CD868" i="1"/>
  <c r="CD869" i="1"/>
  <c r="CD870" i="1"/>
  <c r="CD871" i="1"/>
  <c r="CD872" i="1"/>
  <c r="CD873" i="1"/>
  <c r="CD874" i="1"/>
  <c r="CD875" i="1"/>
  <c r="CD876" i="1"/>
  <c r="CD877" i="1"/>
  <c r="CD878" i="1"/>
  <c r="CD879" i="1"/>
  <c r="CD880" i="1"/>
  <c r="CD881" i="1"/>
  <c r="CD882" i="1"/>
  <c r="CD883" i="1"/>
  <c r="CD884" i="1"/>
  <c r="CD885" i="1"/>
  <c r="CD886" i="1"/>
  <c r="CD887" i="1"/>
  <c r="CD888" i="1"/>
  <c r="CD889" i="1"/>
  <c r="CD890" i="1"/>
  <c r="CD891" i="1"/>
  <c r="CD892" i="1"/>
  <c r="CD893" i="1"/>
  <c r="CD894" i="1"/>
  <c r="CD895" i="1"/>
  <c r="CD896" i="1"/>
  <c r="CD897" i="1"/>
  <c r="CD898" i="1"/>
  <c r="CD899" i="1"/>
  <c r="CD900" i="1"/>
  <c r="CD901" i="1"/>
  <c r="CD902" i="1"/>
  <c r="CD903" i="1"/>
  <c r="CD904" i="1"/>
  <c r="CD905" i="1"/>
  <c r="CD906" i="1"/>
  <c r="CD907" i="1"/>
  <c r="CD908" i="1"/>
  <c r="CD909" i="1"/>
  <c r="CD910" i="1"/>
  <c r="CD911" i="1"/>
  <c r="CD912" i="1"/>
  <c r="CD913" i="1"/>
  <c r="CD914" i="1"/>
  <c r="CD915" i="1"/>
  <c r="CD916" i="1"/>
  <c r="CD917" i="1"/>
  <c r="CD918" i="1"/>
  <c r="CD919" i="1"/>
  <c r="CD920" i="1"/>
  <c r="CD921" i="1"/>
  <c r="CD922" i="1"/>
  <c r="CD923" i="1"/>
  <c r="CD924" i="1"/>
  <c r="CD925" i="1"/>
  <c r="CD926" i="1"/>
  <c r="CD927" i="1"/>
  <c r="CD928" i="1"/>
  <c r="CD929" i="1"/>
  <c r="CD930" i="1"/>
  <c r="CD931" i="1"/>
  <c r="CD932" i="1"/>
  <c r="CD933" i="1"/>
  <c r="CD934" i="1"/>
  <c r="CD935" i="1"/>
  <c r="CD936" i="1"/>
  <c r="CD937" i="1"/>
  <c r="CD938" i="1"/>
  <c r="CD939" i="1"/>
  <c r="CD940" i="1"/>
  <c r="CD941" i="1"/>
  <c r="CD942" i="1"/>
  <c r="CD943" i="1"/>
  <c r="CD944" i="1"/>
  <c r="CD945" i="1"/>
  <c r="CD946" i="1"/>
  <c r="CD947" i="1"/>
  <c r="CD948" i="1"/>
  <c r="CD949" i="1"/>
  <c r="CD950" i="1"/>
  <c r="CD951" i="1"/>
  <c r="CD952" i="1"/>
  <c r="CD953" i="1"/>
  <c r="CD954" i="1"/>
  <c r="CD955" i="1"/>
  <c r="CD956" i="1"/>
  <c r="CD957" i="1"/>
  <c r="CD958" i="1"/>
  <c r="CD959" i="1"/>
  <c r="CD960" i="1"/>
  <c r="CE771" i="1"/>
  <c r="CE772" i="1"/>
  <c r="CE773" i="1"/>
  <c r="CE774" i="1"/>
  <c r="CE775" i="1"/>
  <c r="CE776" i="1"/>
  <c r="CE777" i="1"/>
  <c r="CE778" i="1"/>
  <c r="CE779" i="1"/>
  <c r="CE780" i="1"/>
  <c r="CE781" i="1"/>
  <c r="CE782" i="1"/>
  <c r="CE783" i="1"/>
  <c r="CE784" i="1"/>
  <c r="CE785" i="1"/>
  <c r="CE786" i="1"/>
  <c r="CE787" i="1"/>
  <c r="CE788" i="1"/>
  <c r="CE789" i="1"/>
  <c r="CE790" i="1"/>
  <c r="CE791" i="1"/>
  <c r="CE792" i="1"/>
  <c r="CE793" i="1"/>
  <c r="CE794" i="1"/>
  <c r="CE795" i="1"/>
  <c r="CE796" i="1"/>
  <c r="CE797" i="1"/>
  <c r="CE798" i="1"/>
  <c r="CE799" i="1"/>
  <c r="CE800" i="1"/>
  <c r="CE801" i="1"/>
  <c r="CE802" i="1"/>
  <c r="CE803" i="1"/>
  <c r="CE804" i="1"/>
  <c r="CE805" i="1"/>
  <c r="CE806" i="1"/>
  <c r="CE807" i="1"/>
  <c r="CE808" i="1"/>
  <c r="CE809" i="1"/>
  <c r="CE810" i="1"/>
  <c r="CE811" i="1"/>
  <c r="CE812" i="1"/>
  <c r="CE813" i="1"/>
  <c r="CE814" i="1"/>
  <c r="CE815" i="1"/>
  <c r="CE816" i="1"/>
  <c r="CE817" i="1"/>
  <c r="CE818" i="1"/>
  <c r="CE819" i="1"/>
  <c r="CE820" i="1"/>
  <c r="CE821" i="1"/>
  <c r="CE822" i="1"/>
  <c r="CE823" i="1"/>
  <c r="CE824" i="1"/>
  <c r="CE825" i="1"/>
  <c r="CE826" i="1"/>
  <c r="CE827" i="1"/>
  <c r="CE828" i="1"/>
  <c r="CE829" i="1"/>
  <c r="CE830" i="1"/>
  <c r="CE831" i="1"/>
  <c r="CE832" i="1"/>
  <c r="CE833" i="1"/>
  <c r="CE834" i="1"/>
  <c r="CE835" i="1"/>
  <c r="CE836" i="1"/>
  <c r="CE837" i="1"/>
  <c r="CE838" i="1"/>
  <c r="CE839" i="1"/>
  <c r="CE840" i="1"/>
  <c r="CE841" i="1"/>
  <c r="CE842" i="1"/>
  <c r="CE843" i="1"/>
  <c r="CE844" i="1"/>
  <c r="CE845" i="1"/>
  <c r="CE846" i="1"/>
  <c r="CE847" i="1"/>
  <c r="CE848" i="1"/>
  <c r="CE849" i="1"/>
  <c r="CE850" i="1"/>
  <c r="CE851" i="1"/>
  <c r="CE852" i="1"/>
  <c r="CE853" i="1"/>
  <c r="CE854" i="1"/>
  <c r="CE855" i="1"/>
  <c r="CE856" i="1"/>
  <c r="CE857" i="1"/>
  <c r="CE858" i="1"/>
  <c r="CE859" i="1"/>
  <c r="CE860" i="1"/>
  <c r="CE861" i="1"/>
  <c r="CE862" i="1"/>
  <c r="CE863" i="1"/>
  <c r="CE864" i="1"/>
  <c r="CE865" i="1"/>
  <c r="CE866" i="1"/>
  <c r="CE867" i="1"/>
  <c r="CE868" i="1"/>
  <c r="CE869" i="1"/>
  <c r="CE870" i="1"/>
  <c r="CE871" i="1"/>
  <c r="CE872" i="1"/>
  <c r="CE873" i="1"/>
  <c r="CE874" i="1"/>
  <c r="CE875" i="1"/>
  <c r="CE876" i="1"/>
  <c r="CE877" i="1"/>
  <c r="CE878" i="1"/>
  <c r="CE879" i="1"/>
  <c r="CE880" i="1"/>
  <c r="CE881" i="1"/>
  <c r="CE882" i="1"/>
  <c r="CE883" i="1"/>
  <c r="CE884" i="1"/>
  <c r="CE885" i="1"/>
  <c r="CE886" i="1"/>
  <c r="CE887" i="1"/>
  <c r="CE888" i="1"/>
  <c r="CE889" i="1"/>
  <c r="CE890" i="1"/>
  <c r="CE891" i="1"/>
  <c r="CE892" i="1"/>
  <c r="CE893" i="1"/>
  <c r="CE894" i="1"/>
  <c r="CE895" i="1"/>
  <c r="CE896" i="1"/>
  <c r="CE897" i="1"/>
  <c r="CE898" i="1"/>
  <c r="CE899" i="1"/>
  <c r="CE900" i="1"/>
  <c r="CE901" i="1"/>
  <c r="CE902" i="1"/>
  <c r="CE903" i="1"/>
  <c r="CE904" i="1"/>
  <c r="CE905" i="1"/>
  <c r="CE906" i="1"/>
  <c r="CE907" i="1"/>
  <c r="CE908" i="1"/>
  <c r="CE909" i="1"/>
  <c r="CE910" i="1"/>
  <c r="CE911" i="1"/>
  <c r="CE912" i="1"/>
  <c r="CE913" i="1"/>
  <c r="CE914" i="1"/>
  <c r="CE915" i="1"/>
  <c r="CE916" i="1"/>
  <c r="CE917" i="1"/>
  <c r="CE918" i="1"/>
  <c r="CE919" i="1"/>
  <c r="CE920" i="1"/>
  <c r="CE921" i="1"/>
  <c r="CE922" i="1"/>
  <c r="CE923" i="1"/>
  <c r="CE924" i="1"/>
  <c r="CE925" i="1"/>
  <c r="CE926" i="1"/>
  <c r="CE927" i="1"/>
  <c r="CE928" i="1"/>
  <c r="CE929" i="1"/>
  <c r="CE930" i="1"/>
  <c r="CE931" i="1"/>
  <c r="CE932" i="1"/>
  <c r="CE933" i="1"/>
  <c r="CE934" i="1"/>
  <c r="CE935" i="1"/>
  <c r="CE936" i="1"/>
  <c r="CE937" i="1"/>
  <c r="CE938" i="1"/>
  <c r="CE939" i="1"/>
  <c r="CE940" i="1"/>
  <c r="CE941" i="1"/>
  <c r="CE942" i="1"/>
  <c r="CE943" i="1"/>
  <c r="CE944" i="1"/>
  <c r="CE945" i="1"/>
  <c r="CE946" i="1"/>
  <c r="CE947" i="1"/>
  <c r="CE948" i="1"/>
  <c r="CE949" i="1"/>
  <c r="CE950" i="1"/>
  <c r="CE951" i="1"/>
  <c r="CE952" i="1"/>
  <c r="CE953" i="1"/>
  <c r="CE954" i="1"/>
  <c r="CE955" i="1"/>
  <c r="CE956" i="1"/>
  <c r="CE957" i="1"/>
  <c r="CE958" i="1"/>
  <c r="CE959" i="1"/>
  <c r="CE960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CC515" i="1"/>
  <c r="CC516" i="1"/>
  <c r="CC517" i="1"/>
  <c r="CC518" i="1"/>
  <c r="CC519" i="1"/>
  <c r="CC520" i="1"/>
  <c r="CC521" i="1"/>
  <c r="CC522" i="1"/>
  <c r="CC523" i="1"/>
  <c r="CC524" i="1"/>
  <c r="CC525" i="1"/>
  <c r="CC527" i="1"/>
  <c r="CC528" i="1"/>
  <c r="CC529" i="1"/>
  <c r="CC547" i="1"/>
  <c r="CC548" i="1"/>
  <c r="CC549" i="1"/>
  <c r="CC559" i="1"/>
  <c r="CC560" i="1"/>
  <c r="CC561" i="1"/>
  <c r="CC562" i="1"/>
  <c r="CC563" i="1"/>
  <c r="CC564" i="1"/>
  <c r="CC565" i="1"/>
  <c r="CC566" i="1"/>
  <c r="CC567" i="1"/>
  <c r="CC577" i="1"/>
  <c r="CC578" i="1"/>
  <c r="CC579" i="1"/>
  <c r="CC580" i="1"/>
  <c r="CC581" i="1"/>
  <c r="CC582" i="1"/>
  <c r="CC583" i="1"/>
  <c r="CC584" i="1"/>
  <c r="CC585" i="1"/>
  <c r="CC586" i="1"/>
  <c r="CC587" i="1"/>
  <c r="CC588" i="1"/>
  <c r="CC589" i="1"/>
  <c r="CC590" i="1"/>
  <c r="CC591" i="1"/>
  <c r="CC592" i="1"/>
  <c r="CC604" i="1"/>
  <c r="CC620" i="1"/>
  <c r="CC621" i="1"/>
  <c r="CC622" i="1"/>
  <c r="CC623" i="1"/>
  <c r="CC624" i="1"/>
  <c r="CC625" i="1"/>
  <c r="CC626" i="1"/>
  <c r="CC627" i="1"/>
  <c r="CC628" i="1"/>
  <c r="CC629" i="1"/>
  <c r="CC630" i="1"/>
  <c r="CC631" i="1"/>
  <c r="CC632" i="1"/>
  <c r="CC633" i="1"/>
  <c r="CC634" i="1"/>
  <c r="CC635" i="1"/>
  <c r="CC636" i="1"/>
  <c r="CC637" i="1"/>
  <c r="CC638" i="1"/>
  <c r="CC639" i="1"/>
  <c r="CC640" i="1"/>
  <c r="CC641" i="1"/>
  <c r="CC642" i="1"/>
  <c r="CC643" i="1"/>
  <c r="CC644" i="1"/>
  <c r="CC645" i="1"/>
  <c r="CC646" i="1"/>
  <c r="CC647" i="1"/>
  <c r="CC648" i="1"/>
  <c r="CC649" i="1"/>
  <c r="CC650" i="1"/>
  <c r="CC651" i="1"/>
  <c r="CC652" i="1"/>
  <c r="CC653" i="1"/>
  <c r="CC654" i="1"/>
  <c r="CC655" i="1"/>
  <c r="CC656" i="1"/>
  <c r="CC657" i="1"/>
  <c r="CC658" i="1"/>
  <c r="CC659" i="1"/>
  <c r="CC660" i="1"/>
  <c r="CC661" i="1"/>
  <c r="CC662" i="1"/>
  <c r="CC663" i="1"/>
  <c r="CC664" i="1"/>
  <c r="CC665" i="1"/>
  <c r="CC666" i="1"/>
  <c r="CC667" i="1"/>
  <c r="CC668" i="1"/>
  <c r="CC669" i="1"/>
  <c r="CC670" i="1"/>
  <c r="CC671" i="1"/>
  <c r="CC672" i="1"/>
  <c r="CC673" i="1"/>
  <c r="CC674" i="1"/>
  <c r="CC675" i="1"/>
  <c r="CC676" i="1"/>
  <c r="CC677" i="1"/>
  <c r="CC678" i="1"/>
  <c r="CC679" i="1"/>
  <c r="CC680" i="1"/>
  <c r="CC681" i="1"/>
  <c r="CC682" i="1"/>
  <c r="CC683" i="1"/>
  <c r="CC684" i="1"/>
  <c r="CC685" i="1"/>
  <c r="CC686" i="1"/>
  <c r="CC687" i="1"/>
  <c r="CC688" i="1"/>
  <c r="CC689" i="1"/>
  <c r="CC690" i="1"/>
  <c r="CC691" i="1"/>
  <c r="CC692" i="1"/>
  <c r="CC693" i="1"/>
  <c r="CC694" i="1"/>
  <c r="CC695" i="1"/>
  <c r="CC696" i="1"/>
  <c r="CC697" i="1"/>
  <c r="CC698" i="1"/>
  <c r="CC699" i="1"/>
  <c r="CC700" i="1"/>
  <c r="CC701" i="1"/>
  <c r="CC702" i="1"/>
  <c r="CC703" i="1"/>
  <c r="CC704" i="1"/>
  <c r="CC705" i="1"/>
  <c r="CC706" i="1"/>
  <c r="CC707" i="1"/>
  <c r="CC708" i="1"/>
  <c r="CC709" i="1"/>
  <c r="CC710" i="1"/>
  <c r="CC711" i="1"/>
  <c r="CC712" i="1"/>
  <c r="CC713" i="1"/>
  <c r="CC714" i="1"/>
  <c r="CC715" i="1"/>
  <c r="CC716" i="1"/>
  <c r="CC717" i="1"/>
  <c r="CC719" i="1"/>
  <c r="CC720" i="1"/>
  <c r="CC721" i="1"/>
  <c r="CC722" i="1"/>
  <c r="CC723" i="1"/>
  <c r="CC724" i="1"/>
  <c r="CC725" i="1"/>
  <c r="CC726" i="1"/>
  <c r="CC727" i="1"/>
  <c r="CC728" i="1"/>
  <c r="CC729" i="1"/>
  <c r="CC730" i="1"/>
  <c r="CC731" i="1"/>
  <c r="CC732" i="1"/>
  <c r="CC733" i="1"/>
  <c r="CC734" i="1"/>
  <c r="CC735" i="1"/>
  <c r="CC736" i="1"/>
  <c r="CC737" i="1"/>
  <c r="CC738" i="1"/>
  <c r="CC739" i="1"/>
  <c r="CC740" i="1"/>
  <c r="CC741" i="1"/>
  <c r="CC743" i="1"/>
  <c r="CC744" i="1"/>
  <c r="CC745" i="1"/>
  <c r="CC746" i="1"/>
  <c r="CC747" i="1"/>
  <c r="CC748" i="1"/>
  <c r="CC749" i="1"/>
  <c r="CC750" i="1"/>
  <c r="CC751" i="1"/>
  <c r="CC752" i="1"/>
  <c r="CC753" i="1"/>
  <c r="CC754" i="1"/>
  <c r="CC755" i="1"/>
  <c r="CC756" i="1"/>
  <c r="CC757" i="1"/>
  <c r="CC758" i="1"/>
  <c r="CC759" i="1"/>
  <c r="CC760" i="1"/>
  <c r="CC761" i="1"/>
  <c r="CC762" i="1"/>
  <c r="CC763" i="1"/>
  <c r="CC764" i="1"/>
  <c r="CC765" i="1"/>
  <c r="CC766" i="1"/>
  <c r="CC767" i="1"/>
  <c r="CC768" i="1"/>
  <c r="CC769" i="1"/>
  <c r="CC770" i="1"/>
  <c r="CD515" i="1"/>
  <c r="CD516" i="1"/>
  <c r="CD517" i="1"/>
  <c r="CD518" i="1"/>
  <c r="CD519" i="1"/>
  <c r="CD520" i="1"/>
  <c r="CD521" i="1"/>
  <c r="CD522" i="1"/>
  <c r="CD523" i="1"/>
  <c r="CD524" i="1"/>
  <c r="CD525" i="1"/>
  <c r="CD526" i="1"/>
  <c r="CD527" i="1"/>
  <c r="CD528" i="1"/>
  <c r="CD529" i="1"/>
  <c r="CD530" i="1"/>
  <c r="CD531" i="1"/>
  <c r="CD532" i="1"/>
  <c r="CD533" i="1"/>
  <c r="CD534" i="1"/>
  <c r="CD535" i="1"/>
  <c r="CD536" i="1"/>
  <c r="CD537" i="1"/>
  <c r="CD538" i="1"/>
  <c r="CD539" i="1"/>
  <c r="CD540" i="1"/>
  <c r="CD541" i="1"/>
  <c r="CD542" i="1"/>
  <c r="CD543" i="1"/>
  <c r="CD544" i="1"/>
  <c r="CD545" i="1"/>
  <c r="CD546" i="1"/>
  <c r="CD547" i="1"/>
  <c r="CD548" i="1"/>
  <c r="CD549" i="1"/>
  <c r="CD550" i="1"/>
  <c r="CD551" i="1"/>
  <c r="CD552" i="1"/>
  <c r="CD553" i="1"/>
  <c r="CD554" i="1"/>
  <c r="CD555" i="1"/>
  <c r="CD556" i="1"/>
  <c r="CD557" i="1"/>
  <c r="CD558" i="1"/>
  <c r="CD559" i="1"/>
  <c r="CD560" i="1"/>
  <c r="CD561" i="1"/>
  <c r="CD562" i="1"/>
  <c r="CD563" i="1"/>
  <c r="CD564" i="1"/>
  <c r="CD565" i="1"/>
  <c r="CD566" i="1"/>
  <c r="CD567" i="1"/>
  <c r="CD568" i="1"/>
  <c r="CD569" i="1"/>
  <c r="CD570" i="1"/>
  <c r="CD571" i="1"/>
  <c r="CD572" i="1"/>
  <c r="CD573" i="1"/>
  <c r="CD574" i="1"/>
  <c r="CD575" i="1"/>
  <c r="CD576" i="1"/>
  <c r="CD577" i="1"/>
  <c r="CD578" i="1"/>
  <c r="CD579" i="1"/>
  <c r="CD580" i="1"/>
  <c r="CD581" i="1"/>
  <c r="CD582" i="1"/>
  <c r="CD583" i="1"/>
  <c r="CD584" i="1"/>
  <c r="CD585" i="1"/>
  <c r="CD586" i="1"/>
  <c r="CD587" i="1"/>
  <c r="CD588" i="1"/>
  <c r="CD589" i="1"/>
  <c r="CD590" i="1"/>
  <c r="CD591" i="1"/>
  <c r="CD592" i="1"/>
  <c r="CD593" i="1"/>
  <c r="CD594" i="1"/>
  <c r="CD595" i="1"/>
  <c r="CD596" i="1"/>
  <c r="CD597" i="1"/>
  <c r="CD598" i="1"/>
  <c r="CD599" i="1"/>
  <c r="CD600" i="1"/>
  <c r="CD601" i="1"/>
  <c r="CD602" i="1"/>
  <c r="CD603" i="1"/>
  <c r="CD604" i="1"/>
  <c r="CD605" i="1"/>
  <c r="CD606" i="1"/>
  <c r="CD607" i="1"/>
  <c r="CD608" i="1"/>
  <c r="CD609" i="1"/>
  <c r="CD610" i="1"/>
  <c r="CD611" i="1"/>
  <c r="CD612" i="1"/>
  <c r="CD613" i="1"/>
  <c r="CD614" i="1"/>
  <c r="CD615" i="1"/>
  <c r="CD616" i="1"/>
  <c r="CD617" i="1"/>
  <c r="CD618" i="1"/>
  <c r="CD619" i="1"/>
  <c r="CD620" i="1"/>
  <c r="CD621" i="1"/>
  <c r="CD622" i="1"/>
  <c r="CD623" i="1"/>
  <c r="CD624" i="1"/>
  <c r="CD625" i="1"/>
  <c r="CD626" i="1"/>
  <c r="CD627" i="1"/>
  <c r="CD628" i="1"/>
  <c r="CD629" i="1"/>
  <c r="CD630" i="1"/>
  <c r="CD631" i="1"/>
  <c r="CD632" i="1"/>
  <c r="CD633" i="1"/>
  <c r="CD634" i="1"/>
  <c r="CD635" i="1"/>
  <c r="CD636" i="1"/>
  <c r="CD637" i="1"/>
  <c r="CD638" i="1"/>
  <c r="CD639" i="1"/>
  <c r="CD640" i="1"/>
  <c r="CD641" i="1"/>
  <c r="CD642" i="1"/>
  <c r="CD643" i="1"/>
  <c r="CD644" i="1"/>
  <c r="CD645" i="1"/>
  <c r="CD646" i="1"/>
  <c r="CD647" i="1"/>
  <c r="CD648" i="1"/>
  <c r="CD649" i="1"/>
  <c r="CD650" i="1"/>
  <c r="CD651" i="1"/>
  <c r="CD652" i="1"/>
  <c r="CD653" i="1"/>
  <c r="CD654" i="1"/>
  <c r="CD655" i="1"/>
  <c r="CD656" i="1"/>
  <c r="CD657" i="1"/>
  <c r="CD658" i="1"/>
  <c r="CD659" i="1"/>
  <c r="CD660" i="1"/>
  <c r="CD661" i="1"/>
  <c r="CD662" i="1"/>
  <c r="CD663" i="1"/>
  <c r="CD664" i="1"/>
  <c r="CD665" i="1"/>
  <c r="CD666" i="1"/>
  <c r="CD667" i="1"/>
  <c r="CD668" i="1"/>
  <c r="CD669" i="1"/>
  <c r="CD670" i="1"/>
  <c r="CD671" i="1"/>
  <c r="CD672" i="1"/>
  <c r="CD673" i="1"/>
  <c r="CD674" i="1"/>
  <c r="CD675" i="1"/>
  <c r="CD676" i="1"/>
  <c r="CD677" i="1"/>
  <c r="CD678" i="1"/>
  <c r="CD679" i="1"/>
  <c r="CD680" i="1"/>
  <c r="CD681" i="1"/>
  <c r="CD682" i="1"/>
  <c r="CD683" i="1"/>
  <c r="CD684" i="1"/>
  <c r="CD685" i="1"/>
  <c r="CD686" i="1"/>
  <c r="CD687" i="1"/>
  <c r="CD688" i="1"/>
  <c r="CD689" i="1"/>
  <c r="CD690" i="1"/>
  <c r="CD691" i="1"/>
  <c r="CD692" i="1"/>
  <c r="CD693" i="1"/>
  <c r="CD694" i="1"/>
  <c r="CD695" i="1"/>
  <c r="CD696" i="1"/>
  <c r="CD697" i="1"/>
  <c r="CD698" i="1"/>
  <c r="CD699" i="1"/>
  <c r="CD700" i="1"/>
  <c r="CD701" i="1"/>
  <c r="CD702" i="1"/>
  <c r="CD703" i="1"/>
  <c r="CD704" i="1"/>
  <c r="CD705" i="1"/>
  <c r="CD706" i="1"/>
  <c r="CD707" i="1"/>
  <c r="CD708" i="1"/>
  <c r="CD709" i="1"/>
  <c r="CD710" i="1"/>
  <c r="CD711" i="1"/>
  <c r="CD712" i="1"/>
  <c r="CD713" i="1"/>
  <c r="CD714" i="1"/>
  <c r="CD715" i="1"/>
  <c r="CD716" i="1"/>
  <c r="CD717" i="1"/>
  <c r="CD718" i="1"/>
  <c r="CD719" i="1"/>
  <c r="CD720" i="1"/>
  <c r="CD721" i="1"/>
  <c r="CD722" i="1"/>
  <c r="CD723" i="1"/>
  <c r="CD724" i="1"/>
  <c r="CD725" i="1"/>
  <c r="CD726" i="1"/>
  <c r="CD727" i="1"/>
  <c r="CD728" i="1"/>
  <c r="CD729" i="1"/>
  <c r="CD730" i="1"/>
  <c r="CD731" i="1"/>
  <c r="CD732" i="1"/>
  <c r="CD733" i="1"/>
  <c r="CD734" i="1"/>
  <c r="CD735" i="1"/>
  <c r="CD736" i="1"/>
  <c r="CD737" i="1"/>
  <c r="CD738" i="1"/>
  <c r="CD739" i="1"/>
  <c r="CD740" i="1"/>
  <c r="CD741" i="1"/>
  <c r="CD742" i="1"/>
  <c r="CD743" i="1"/>
  <c r="CD744" i="1"/>
  <c r="CD745" i="1"/>
  <c r="CD746" i="1"/>
  <c r="CD747" i="1"/>
  <c r="CD748" i="1"/>
  <c r="CD749" i="1"/>
  <c r="CD750" i="1"/>
  <c r="CD751" i="1"/>
  <c r="CD752" i="1"/>
  <c r="CD753" i="1"/>
  <c r="CD754" i="1"/>
  <c r="CD755" i="1"/>
  <c r="CD756" i="1"/>
  <c r="CD757" i="1"/>
  <c r="CD758" i="1"/>
  <c r="CD759" i="1"/>
  <c r="CD760" i="1"/>
  <c r="CD761" i="1"/>
  <c r="CD762" i="1"/>
  <c r="CD763" i="1"/>
  <c r="CD764" i="1"/>
  <c r="CD765" i="1"/>
  <c r="CD766" i="1"/>
  <c r="CD767" i="1"/>
  <c r="CD768" i="1"/>
  <c r="CD769" i="1"/>
  <c r="CD770" i="1"/>
  <c r="CE515" i="1"/>
  <c r="CE516" i="1"/>
  <c r="CE517" i="1"/>
  <c r="CE518" i="1"/>
  <c r="CE519" i="1"/>
  <c r="CE520" i="1"/>
  <c r="CE521" i="1"/>
  <c r="CE522" i="1"/>
  <c r="CE523" i="1"/>
  <c r="CE524" i="1"/>
  <c r="CE525" i="1"/>
  <c r="CE526" i="1"/>
  <c r="CE527" i="1"/>
  <c r="CE528" i="1"/>
  <c r="CE529" i="1"/>
  <c r="CE530" i="1"/>
  <c r="CE531" i="1"/>
  <c r="CE532" i="1"/>
  <c r="CE533" i="1"/>
  <c r="CE534" i="1"/>
  <c r="CE535" i="1"/>
  <c r="CE536" i="1"/>
  <c r="CE537" i="1"/>
  <c r="CE538" i="1"/>
  <c r="CE539" i="1"/>
  <c r="CE540" i="1"/>
  <c r="CE541" i="1"/>
  <c r="CE542" i="1"/>
  <c r="CE543" i="1"/>
  <c r="CE544" i="1"/>
  <c r="CE545" i="1"/>
  <c r="CE546" i="1"/>
  <c r="CE547" i="1"/>
  <c r="CE548" i="1"/>
  <c r="CE549" i="1"/>
  <c r="CE550" i="1"/>
  <c r="CE551" i="1"/>
  <c r="CE552" i="1"/>
  <c r="CE553" i="1"/>
  <c r="CE554" i="1"/>
  <c r="CE555" i="1"/>
  <c r="CE556" i="1"/>
  <c r="CE557" i="1"/>
  <c r="CE558" i="1"/>
  <c r="CE559" i="1"/>
  <c r="CE560" i="1"/>
  <c r="CE561" i="1"/>
  <c r="CE562" i="1"/>
  <c r="CE563" i="1"/>
  <c r="CE564" i="1"/>
  <c r="CE565" i="1"/>
  <c r="CE566" i="1"/>
  <c r="CE567" i="1"/>
  <c r="CE568" i="1"/>
  <c r="CE569" i="1"/>
  <c r="CE570" i="1"/>
  <c r="CE571" i="1"/>
  <c r="CE572" i="1"/>
  <c r="CE573" i="1"/>
  <c r="CE574" i="1"/>
  <c r="CE575" i="1"/>
  <c r="CE576" i="1"/>
  <c r="CE577" i="1"/>
  <c r="CE578" i="1"/>
  <c r="CE579" i="1"/>
  <c r="CE580" i="1"/>
  <c r="CE581" i="1"/>
  <c r="CE582" i="1"/>
  <c r="CE583" i="1"/>
  <c r="CE584" i="1"/>
  <c r="CE585" i="1"/>
  <c r="CE586" i="1"/>
  <c r="CE587" i="1"/>
  <c r="CE588" i="1"/>
  <c r="CE589" i="1"/>
  <c r="CE590" i="1"/>
  <c r="CE591" i="1"/>
  <c r="CE592" i="1"/>
  <c r="CE593" i="1"/>
  <c r="CE594" i="1"/>
  <c r="CE595" i="1"/>
  <c r="CE596" i="1"/>
  <c r="CE597" i="1"/>
  <c r="CE598" i="1"/>
  <c r="CE599" i="1"/>
  <c r="CE600" i="1"/>
  <c r="CE601" i="1"/>
  <c r="CE602" i="1"/>
  <c r="CE603" i="1"/>
  <c r="CE604" i="1"/>
  <c r="CE605" i="1"/>
  <c r="CE606" i="1"/>
  <c r="CE607" i="1"/>
  <c r="CE608" i="1"/>
  <c r="CE609" i="1"/>
  <c r="CE610" i="1"/>
  <c r="CE611" i="1"/>
  <c r="CE612" i="1"/>
  <c r="CE613" i="1"/>
  <c r="CE614" i="1"/>
  <c r="CE615" i="1"/>
  <c r="CE616" i="1"/>
  <c r="CE617" i="1"/>
  <c r="CE618" i="1"/>
  <c r="CE619" i="1"/>
  <c r="CE620" i="1"/>
  <c r="CE621" i="1"/>
  <c r="CE622" i="1"/>
  <c r="CE623" i="1"/>
  <c r="CE624" i="1"/>
  <c r="CE625" i="1"/>
  <c r="CE626" i="1"/>
  <c r="CE627" i="1"/>
  <c r="CE628" i="1"/>
  <c r="CE629" i="1"/>
  <c r="CE630" i="1"/>
  <c r="CE631" i="1"/>
  <c r="CE632" i="1"/>
  <c r="CE633" i="1"/>
  <c r="CE634" i="1"/>
  <c r="CE635" i="1"/>
  <c r="CE636" i="1"/>
  <c r="CE637" i="1"/>
  <c r="CE638" i="1"/>
  <c r="CE639" i="1"/>
  <c r="CE640" i="1"/>
  <c r="CE641" i="1"/>
  <c r="CE642" i="1"/>
  <c r="CE643" i="1"/>
  <c r="CE644" i="1"/>
  <c r="CE645" i="1"/>
  <c r="CE646" i="1"/>
  <c r="CE647" i="1"/>
  <c r="CE648" i="1"/>
  <c r="CE649" i="1"/>
  <c r="CE650" i="1"/>
  <c r="CE651" i="1"/>
  <c r="CE652" i="1"/>
  <c r="CE653" i="1"/>
  <c r="CE654" i="1"/>
  <c r="CE655" i="1"/>
  <c r="CE656" i="1"/>
  <c r="CE657" i="1"/>
  <c r="CE658" i="1"/>
  <c r="CE659" i="1"/>
  <c r="CE660" i="1"/>
  <c r="CE661" i="1"/>
  <c r="CE662" i="1"/>
  <c r="CE663" i="1"/>
  <c r="CE664" i="1"/>
  <c r="CE665" i="1"/>
  <c r="CE666" i="1"/>
  <c r="CE667" i="1"/>
  <c r="CE668" i="1"/>
  <c r="CE669" i="1"/>
  <c r="CE670" i="1"/>
  <c r="CE671" i="1"/>
  <c r="CE672" i="1"/>
  <c r="CE673" i="1"/>
  <c r="CE674" i="1"/>
  <c r="CE675" i="1"/>
  <c r="CE676" i="1"/>
  <c r="CE677" i="1"/>
  <c r="CE678" i="1"/>
  <c r="CE679" i="1"/>
  <c r="CE680" i="1"/>
  <c r="CE681" i="1"/>
  <c r="CE682" i="1"/>
  <c r="CE683" i="1"/>
  <c r="CE684" i="1"/>
  <c r="CE685" i="1"/>
  <c r="CE686" i="1"/>
  <c r="CE687" i="1"/>
  <c r="CE688" i="1"/>
  <c r="CE689" i="1"/>
  <c r="CE690" i="1"/>
  <c r="CE691" i="1"/>
  <c r="CE692" i="1"/>
  <c r="CE693" i="1"/>
  <c r="CE694" i="1"/>
  <c r="CE695" i="1"/>
  <c r="CE696" i="1"/>
  <c r="CE697" i="1"/>
  <c r="CE698" i="1"/>
  <c r="CE699" i="1"/>
  <c r="CE700" i="1"/>
  <c r="CE701" i="1"/>
  <c r="CE702" i="1"/>
  <c r="CE703" i="1"/>
  <c r="CE704" i="1"/>
  <c r="CE705" i="1"/>
  <c r="CE706" i="1"/>
  <c r="CE707" i="1"/>
  <c r="CE708" i="1"/>
  <c r="CE709" i="1"/>
  <c r="CE710" i="1"/>
  <c r="CE711" i="1"/>
  <c r="CE712" i="1"/>
  <c r="CE713" i="1"/>
  <c r="CE714" i="1"/>
  <c r="CE715" i="1"/>
  <c r="CE716" i="1"/>
  <c r="CE717" i="1"/>
  <c r="CE718" i="1"/>
  <c r="CE719" i="1"/>
  <c r="CE720" i="1"/>
  <c r="CE721" i="1"/>
  <c r="CE722" i="1"/>
  <c r="CE723" i="1"/>
  <c r="CE724" i="1"/>
  <c r="CE725" i="1"/>
  <c r="CE726" i="1"/>
  <c r="CE727" i="1"/>
  <c r="CE728" i="1"/>
  <c r="CE729" i="1"/>
  <c r="CE730" i="1"/>
  <c r="CE731" i="1"/>
  <c r="CE732" i="1"/>
  <c r="CE733" i="1"/>
  <c r="CE734" i="1"/>
  <c r="CE735" i="1"/>
  <c r="CE736" i="1"/>
  <c r="CE737" i="1"/>
  <c r="CE738" i="1"/>
  <c r="CE739" i="1"/>
  <c r="CE740" i="1"/>
  <c r="CE741" i="1"/>
  <c r="CE742" i="1"/>
  <c r="CE743" i="1"/>
  <c r="CE744" i="1"/>
  <c r="CE745" i="1"/>
  <c r="CE746" i="1"/>
  <c r="CE747" i="1"/>
  <c r="CE748" i="1"/>
  <c r="CE749" i="1"/>
  <c r="CE750" i="1"/>
  <c r="CE751" i="1"/>
  <c r="CE752" i="1"/>
  <c r="CE753" i="1"/>
  <c r="CE754" i="1"/>
  <c r="CE755" i="1"/>
  <c r="CE756" i="1"/>
  <c r="CE757" i="1"/>
  <c r="CE758" i="1"/>
  <c r="CE759" i="1"/>
  <c r="CE760" i="1"/>
  <c r="CE761" i="1"/>
  <c r="CE762" i="1"/>
  <c r="CE763" i="1"/>
  <c r="CE764" i="1"/>
  <c r="CE765" i="1"/>
  <c r="CE766" i="1"/>
  <c r="CE767" i="1"/>
  <c r="CE768" i="1"/>
  <c r="CE769" i="1"/>
  <c r="CE770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CC259" i="1"/>
  <c r="CC260" i="1"/>
  <c r="CC261" i="1"/>
  <c r="CC262" i="1"/>
  <c r="CC263" i="1"/>
  <c r="CC264" i="1"/>
  <c r="CC265" i="1"/>
  <c r="CC266" i="1"/>
  <c r="CC267" i="1"/>
  <c r="CC268" i="1"/>
  <c r="CC269" i="1"/>
  <c r="CC270" i="1"/>
  <c r="CC271" i="1"/>
  <c r="CC272" i="1"/>
  <c r="CC273" i="1"/>
  <c r="CC274" i="1"/>
  <c r="CC275" i="1"/>
  <c r="CC276" i="1"/>
  <c r="CC277" i="1"/>
  <c r="CC278" i="1"/>
  <c r="CC279" i="1"/>
  <c r="CC280" i="1"/>
  <c r="CC281" i="1"/>
  <c r="CC282" i="1"/>
  <c r="CC283" i="1"/>
  <c r="CC284" i="1"/>
  <c r="CC285" i="1"/>
  <c r="CC286" i="1"/>
  <c r="CC287" i="1"/>
  <c r="CC288" i="1"/>
  <c r="CC289" i="1"/>
  <c r="CC290" i="1"/>
  <c r="CC291" i="1"/>
  <c r="CC292" i="1"/>
  <c r="CC293" i="1"/>
  <c r="CC294" i="1"/>
  <c r="CC295" i="1"/>
  <c r="CC296" i="1"/>
  <c r="CC297" i="1"/>
  <c r="CC298" i="1"/>
  <c r="CC299" i="1"/>
  <c r="CC300" i="1"/>
  <c r="CC301" i="1"/>
  <c r="CC302" i="1"/>
  <c r="CC303" i="1"/>
  <c r="CC304" i="1"/>
  <c r="CC305" i="1"/>
  <c r="CC306" i="1"/>
  <c r="CC307" i="1"/>
  <c r="CC308" i="1"/>
  <c r="CC309" i="1"/>
  <c r="CC310" i="1"/>
  <c r="CC311" i="1"/>
  <c r="CC320" i="1"/>
  <c r="CC321" i="1"/>
  <c r="CC322" i="1"/>
  <c r="CC323" i="1"/>
  <c r="CC324" i="1"/>
  <c r="CC325" i="1"/>
  <c r="CC326" i="1"/>
  <c r="CC327" i="1"/>
  <c r="CC328" i="1"/>
  <c r="CC330" i="1"/>
  <c r="CC331" i="1"/>
  <c r="CC332" i="1"/>
  <c r="CC333" i="1"/>
  <c r="CC334" i="1"/>
  <c r="CC335" i="1"/>
  <c r="CC336" i="1"/>
  <c r="CC337" i="1"/>
  <c r="CC338" i="1"/>
  <c r="CC339" i="1"/>
  <c r="CC340" i="1"/>
  <c r="CC341" i="1"/>
  <c r="CC342" i="1"/>
  <c r="CC343" i="1"/>
  <c r="CC344" i="1"/>
  <c r="CC345" i="1"/>
  <c r="CC346" i="1"/>
  <c r="CC347" i="1"/>
  <c r="CC348" i="1"/>
  <c r="CC349" i="1"/>
  <c r="CC350" i="1"/>
  <c r="CC351" i="1"/>
  <c r="CC352" i="1"/>
  <c r="CC353" i="1"/>
  <c r="CC354" i="1"/>
  <c r="CC355" i="1"/>
  <c r="CC356" i="1"/>
  <c r="CC357" i="1"/>
  <c r="CC358" i="1"/>
  <c r="CC359" i="1"/>
  <c r="CC360" i="1"/>
  <c r="CC361" i="1"/>
  <c r="CC362" i="1"/>
  <c r="CC363" i="1"/>
  <c r="CC364" i="1"/>
  <c r="CC365" i="1"/>
  <c r="CC366" i="1"/>
  <c r="CC368" i="1"/>
  <c r="CC369" i="1"/>
  <c r="CC370" i="1"/>
  <c r="CC371" i="1"/>
  <c r="CC372" i="1"/>
  <c r="CC373" i="1"/>
  <c r="CC374" i="1"/>
  <c r="CC375" i="1"/>
  <c r="CC376" i="1"/>
  <c r="CC377" i="1"/>
  <c r="CC378" i="1"/>
  <c r="CC379" i="1"/>
  <c r="CC380" i="1"/>
  <c r="CC381" i="1"/>
  <c r="CC382" i="1"/>
  <c r="CC383" i="1"/>
  <c r="CC384" i="1"/>
  <c r="CC385" i="1"/>
  <c r="CC386" i="1"/>
  <c r="CC387" i="1"/>
  <c r="CC388" i="1"/>
  <c r="CC389" i="1"/>
  <c r="CC390" i="1"/>
  <c r="CC391" i="1"/>
  <c r="CC392" i="1"/>
  <c r="CC393" i="1"/>
  <c r="CC394" i="1"/>
  <c r="CC395" i="1"/>
  <c r="CC396" i="1"/>
  <c r="CC397" i="1"/>
  <c r="CC398" i="1"/>
  <c r="CC399" i="1"/>
  <c r="CC400" i="1"/>
  <c r="CC401" i="1"/>
  <c r="CC402" i="1"/>
  <c r="CC403" i="1"/>
  <c r="CC404" i="1"/>
  <c r="CC405" i="1"/>
  <c r="CC406" i="1"/>
  <c r="CC407" i="1"/>
  <c r="CC408" i="1"/>
  <c r="CC409" i="1"/>
  <c r="CC410" i="1"/>
  <c r="CC411" i="1"/>
  <c r="CC412" i="1"/>
  <c r="CC413" i="1"/>
  <c r="CC414" i="1"/>
  <c r="CC415" i="1"/>
  <c r="CC416" i="1"/>
  <c r="CC417" i="1"/>
  <c r="CC418" i="1"/>
  <c r="CC419" i="1"/>
  <c r="CC420" i="1"/>
  <c r="CC421" i="1"/>
  <c r="CC422" i="1"/>
  <c r="CC423" i="1"/>
  <c r="CC424" i="1"/>
  <c r="CC425" i="1"/>
  <c r="CC426" i="1"/>
  <c r="CC427" i="1"/>
  <c r="CC428" i="1"/>
  <c r="CC429" i="1"/>
  <c r="CC431" i="1"/>
  <c r="CC432" i="1"/>
  <c r="CC433" i="1"/>
  <c r="CC434" i="1"/>
  <c r="CC435" i="1"/>
  <c r="CC436" i="1"/>
  <c r="CC437" i="1"/>
  <c r="CC438" i="1"/>
  <c r="CC440" i="1"/>
  <c r="CC443" i="1"/>
  <c r="CC444" i="1"/>
  <c r="CC445" i="1"/>
  <c r="CC446" i="1"/>
  <c r="CC447" i="1"/>
  <c r="CC448" i="1"/>
  <c r="CC449" i="1"/>
  <c r="CC450" i="1"/>
  <c r="CC451" i="1"/>
  <c r="CC452" i="1"/>
  <c r="CC453" i="1"/>
  <c r="CC454" i="1"/>
  <c r="CC455" i="1"/>
  <c r="CC456" i="1"/>
  <c r="CC457" i="1"/>
  <c r="CC458" i="1"/>
  <c r="CC459" i="1"/>
  <c r="CC460" i="1"/>
  <c r="CC461" i="1"/>
  <c r="CC462" i="1"/>
  <c r="CC471" i="1"/>
  <c r="CC472" i="1"/>
  <c r="CC473" i="1"/>
  <c r="CC474" i="1"/>
  <c r="CC475" i="1"/>
  <c r="CC476" i="1"/>
  <c r="CC477" i="1"/>
  <c r="CC478" i="1"/>
  <c r="CC494" i="1"/>
  <c r="CC495" i="1"/>
  <c r="CC496" i="1"/>
  <c r="CC497" i="1"/>
  <c r="CC498" i="1"/>
  <c r="CC499" i="1"/>
  <c r="CC500" i="1"/>
  <c r="CC501" i="1"/>
  <c r="CC502" i="1"/>
  <c r="CC503" i="1"/>
  <c r="CC504" i="1"/>
  <c r="CC505" i="1"/>
  <c r="CC506" i="1"/>
  <c r="CC507" i="1"/>
  <c r="CC508" i="1"/>
  <c r="CC509" i="1"/>
  <c r="CC510" i="1"/>
  <c r="CC511" i="1"/>
  <c r="CC512" i="1"/>
  <c r="CC513" i="1"/>
  <c r="CC514" i="1"/>
  <c r="CD259" i="1"/>
  <c r="CD260" i="1"/>
  <c r="CD261" i="1"/>
  <c r="CD262" i="1"/>
  <c r="CD263" i="1"/>
  <c r="CD264" i="1"/>
  <c r="CD265" i="1"/>
  <c r="CD266" i="1"/>
  <c r="CD267" i="1"/>
  <c r="CD268" i="1"/>
  <c r="CD269" i="1"/>
  <c r="CD270" i="1"/>
  <c r="CD271" i="1"/>
  <c r="CD272" i="1"/>
  <c r="CD273" i="1"/>
  <c r="CD274" i="1"/>
  <c r="CD275" i="1"/>
  <c r="CD276" i="1"/>
  <c r="CD277" i="1"/>
  <c r="CD278" i="1"/>
  <c r="CD279" i="1"/>
  <c r="CD280" i="1"/>
  <c r="CD281" i="1"/>
  <c r="CD282" i="1"/>
  <c r="CD283" i="1"/>
  <c r="CD284" i="1"/>
  <c r="CD285" i="1"/>
  <c r="CD286" i="1"/>
  <c r="CD287" i="1"/>
  <c r="CD288" i="1"/>
  <c r="CD289" i="1"/>
  <c r="CD290" i="1"/>
  <c r="CD291" i="1"/>
  <c r="CD292" i="1"/>
  <c r="CD293" i="1"/>
  <c r="CD294" i="1"/>
  <c r="CD295" i="1"/>
  <c r="CD296" i="1"/>
  <c r="CD297" i="1"/>
  <c r="CD298" i="1"/>
  <c r="CD299" i="1"/>
  <c r="CD300" i="1"/>
  <c r="CD301" i="1"/>
  <c r="CD302" i="1"/>
  <c r="CD303" i="1"/>
  <c r="CD304" i="1"/>
  <c r="CD305" i="1"/>
  <c r="CD306" i="1"/>
  <c r="CD307" i="1"/>
  <c r="CD308" i="1"/>
  <c r="CD309" i="1"/>
  <c r="CD310" i="1"/>
  <c r="CD311" i="1"/>
  <c r="CD312" i="1"/>
  <c r="CD313" i="1"/>
  <c r="CD314" i="1"/>
  <c r="CD315" i="1"/>
  <c r="CD316" i="1"/>
  <c r="CD317" i="1"/>
  <c r="CD318" i="1"/>
  <c r="CD319" i="1"/>
  <c r="CD320" i="1"/>
  <c r="CD321" i="1"/>
  <c r="CD322" i="1"/>
  <c r="CD323" i="1"/>
  <c r="CD324" i="1"/>
  <c r="CD325" i="1"/>
  <c r="CD326" i="1"/>
  <c r="CD327" i="1"/>
  <c r="CD328" i="1"/>
  <c r="CD329" i="1"/>
  <c r="CD330" i="1"/>
  <c r="CD331" i="1"/>
  <c r="CD332" i="1"/>
  <c r="CD333" i="1"/>
  <c r="CD334" i="1"/>
  <c r="CD335" i="1"/>
  <c r="CD336" i="1"/>
  <c r="CD337" i="1"/>
  <c r="CD338" i="1"/>
  <c r="CD339" i="1"/>
  <c r="CD340" i="1"/>
  <c r="CD341" i="1"/>
  <c r="CD342" i="1"/>
  <c r="CD343" i="1"/>
  <c r="CD344" i="1"/>
  <c r="CD345" i="1"/>
  <c r="CD346" i="1"/>
  <c r="CD347" i="1"/>
  <c r="CD348" i="1"/>
  <c r="CD349" i="1"/>
  <c r="CD350" i="1"/>
  <c r="CD351" i="1"/>
  <c r="CD352" i="1"/>
  <c r="CD353" i="1"/>
  <c r="CD354" i="1"/>
  <c r="CD355" i="1"/>
  <c r="CD356" i="1"/>
  <c r="CD357" i="1"/>
  <c r="CD358" i="1"/>
  <c r="CD359" i="1"/>
  <c r="CD360" i="1"/>
  <c r="CD361" i="1"/>
  <c r="CD362" i="1"/>
  <c r="CD363" i="1"/>
  <c r="CD364" i="1"/>
  <c r="CD365" i="1"/>
  <c r="CD366" i="1"/>
  <c r="CD367" i="1"/>
  <c r="CD368" i="1"/>
  <c r="CD369" i="1"/>
  <c r="CD370" i="1"/>
  <c r="CD371" i="1"/>
  <c r="CD372" i="1"/>
  <c r="CD373" i="1"/>
  <c r="CD374" i="1"/>
  <c r="CD375" i="1"/>
  <c r="CD376" i="1"/>
  <c r="CD377" i="1"/>
  <c r="CD378" i="1"/>
  <c r="CD379" i="1"/>
  <c r="CD380" i="1"/>
  <c r="CD381" i="1"/>
  <c r="CD382" i="1"/>
  <c r="CD383" i="1"/>
  <c r="CD384" i="1"/>
  <c r="CD385" i="1"/>
  <c r="CD386" i="1"/>
  <c r="CD387" i="1"/>
  <c r="CD388" i="1"/>
  <c r="CD389" i="1"/>
  <c r="CD390" i="1"/>
  <c r="CD391" i="1"/>
  <c r="CD392" i="1"/>
  <c r="CD393" i="1"/>
  <c r="CD394" i="1"/>
  <c r="CD395" i="1"/>
  <c r="CD396" i="1"/>
  <c r="CD397" i="1"/>
  <c r="CD398" i="1"/>
  <c r="CD399" i="1"/>
  <c r="CD400" i="1"/>
  <c r="CD401" i="1"/>
  <c r="CD402" i="1"/>
  <c r="CD403" i="1"/>
  <c r="CD404" i="1"/>
  <c r="CD405" i="1"/>
  <c r="CD406" i="1"/>
  <c r="CD407" i="1"/>
  <c r="CD408" i="1"/>
  <c r="CD409" i="1"/>
  <c r="CD410" i="1"/>
  <c r="CD411" i="1"/>
  <c r="CD412" i="1"/>
  <c r="CD413" i="1"/>
  <c r="CD414" i="1"/>
  <c r="CD415" i="1"/>
  <c r="CD416" i="1"/>
  <c r="CD417" i="1"/>
  <c r="CD418" i="1"/>
  <c r="CD419" i="1"/>
  <c r="CD420" i="1"/>
  <c r="CD421" i="1"/>
  <c r="CD422" i="1"/>
  <c r="CD423" i="1"/>
  <c r="CD424" i="1"/>
  <c r="CD425" i="1"/>
  <c r="CD426" i="1"/>
  <c r="CD427" i="1"/>
  <c r="CD428" i="1"/>
  <c r="CD429" i="1"/>
  <c r="CD430" i="1"/>
  <c r="CD431" i="1"/>
  <c r="CD432" i="1"/>
  <c r="CD433" i="1"/>
  <c r="CD434" i="1"/>
  <c r="CD435" i="1"/>
  <c r="CD436" i="1"/>
  <c r="CD437" i="1"/>
  <c r="CD438" i="1"/>
  <c r="CD439" i="1"/>
  <c r="CD440" i="1"/>
  <c r="CD441" i="1"/>
  <c r="CD442" i="1"/>
  <c r="CD443" i="1"/>
  <c r="CD444" i="1"/>
  <c r="CD445" i="1"/>
  <c r="CD446" i="1"/>
  <c r="CD447" i="1"/>
  <c r="CD448" i="1"/>
  <c r="CD449" i="1"/>
  <c r="CD450" i="1"/>
  <c r="CD451" i="1"/>
  <c r="CD452" i="1"/>
  <c r="CD453" i="1"/>
  <c r="CD454" i="1"/>
  <c r="CD455" i="1"/>
  <c r="CD456" i="1"/>
  <c r="CD457" i="1"/>
  <c r="CD458" i="1"/>
  <c r="CD459" i="1"/>
  <c r="CD460" i="1"/>
  <c r="CD461" i="1"/>
  <c r="CD462" i="1"/>
  <c r="CD463" i="1"/>
  <c r="CD464" i="1"/>
  <c r="CD465" i="1"/>
  <c r="CD466" i="1"/>
  <c r="CD467" i="1"/>
  <c r="CD468" i="1"/>
  <c r="CD469" i="1"/>
  <c r="CD470" i="1"/>
  <c r="CD471" i="1"/>
  <c r="CD472" i="1"/>
  <c r="CD473" i="1"/>
  <c r="CD474" i="1"/>
  <c r="CD475" i="1"/>
  <c r="CD476" i="1"/>
  <c r="CD477" i="1"/>
  <c r="CD478" i="1"/>
  <c r="CD479" i="1"/>
  <c r="CD480" i="1"/>
  <c r="CD481" i="1"/>
  <c r="CD482" i="1"/>
  <c r="CD483" i="1"/>
  <c r="CD484" i="1"/>
  <c r="CD485" i="1"/>
  <c r="CD486" i="1"/>
  <c r="CD487" i="1"/>
  <c r="CD488" i="1"/>
  <c r="CD489" i="1"/>
  <c r="CD490" i="1"/>
  <c r="CD491" i="1"/>
  <c r="CD492" i="1"/>
  <c r="CD493" i="1"/>
  <c r="CD494" i="1"/>
  <c r="CD495" i="1"/>
  <c r="CD496" i="1"/>
  <c r="CD497" i="1"/>
  <c r="CD498" i="1"/>
  <c r="CD499" i="1"/>
  <c r="CD500" i="1"/>
  <c r="CD501" i="1"/>
  <c r="CD502" i="1"/>
  <c r="CD503" i="1"/>
  <c r="CD504" i="1"/>
  <c r="CD505" i="1"/>
  <c r="CD506" i="1"/>
  <c r="CD507" i="1"/>
  <c r="CD508" i="1"/>
  <c r="CD509" i="1"/>
  <c r="CD510" i="1"/>
  <c r="CD511" i="1"/>
  <c r="CD512" i="1"/>
  <c r="CD513" i="1"/>
  <c r="CD514" i="1"/>
  <c r="CE259" i="1"/>
  <c r="CE260" i="1"/>
  <c r="CE261" i="1"/>
  <c r="CE262" i="1"/>
  <c r="CE263" i="1"/>
  <c r="CE264" i="1"/>
  <c r="CE265" i="1"/>
  <c r="CE266" i="1"/>
  <c r="CE267" i="1"/>
  <c r="CE268" i="1"/>
  <c r="CE269" i="1"/>
  <c r="CE270" i="1"/>
  <c r="CE271" i="1"/>
  <c r="CE272" i="1"/>
  <c r="CE273" i="1"/>
  <c r="CE274" i="1"/>
  <c r="CE275" i="1"/>
  <c r="CE276" i="1"/>
  <c r="CE277" i="1"/>
  <c r="CE278" i="1"/>
  <c r="CE279" i="1"/>
  <c r="CE280" i="1"/>
  <c r="CE281" i="1"/>
  <c r="CE282" i="1"/>
  <c r="CE283" i="1"/>
  <c r="CE284" i="1"/>
  <c r="CE285" i="1"/>
  <c r="CE286" i="1"/>
  <c r="CE287" i="1"/>
  <c r="CE288" i="1"/>
  <c r="CE289" i="1"/>
  <c r="CE290" i="1"/>
  <c r="CE291" i="1"/>
  <c r="CE292" i="1"/>
  <c r="CE293" i="1"/>
  <c r="CE294" i="1"/>
  <c r="CE295" i="1"/>
  <c r="CE296" i="1"/>
  <c r="CE297" i="1"/>
  <c r="CE298" i="1"/>
  <c r="CE299" i="1"/>
  <c r="CE300" i="1"/>
  <c r="CE301" i="1"/>
  <c r="CE302" i="1"/>
  <c r="CE303" i="1"/>
  <c r="CE304" i="1"/>
  <c r="CE305" i="1"/>
  <c r="CE306" i="1"/>
  <c r="CE307" i="1"/>
  <c r="CE308" i="1"/>
  <c r="CE309" i="1"/>
  <c r="CE310" i="1"/>
  <c r="CE311" i="1"/>
  <c r="CE312" i="1"/>
  <c r="CE313" i="1"/>
  <c r="CE314" i="1"/>
  <c r="CE315" i="1"/>
  <c r="CE316" i="1"/>
  <c r="CE317" i="1"/>
  <c r="CE318" i="1"/>
  <c r="CE319" i="1"/>
  <c r="CE320" i="1"/>
  <c r="CE321" i="1"/>
  <c r="CE322" i="1"/>
  <c r="CE323" i="1"/>
  <c r="CE324" i="1"/>
  <c r="CE325" i="1"/>
  <c r="CE326" i="1"/>
  <c r="CE327" i="1"/>
  <c r="CE328" i="1"/>
  <c r="CE329" i="1"/>
  <c r="CE330" i="1"/>
  <c r="CE331" i="1"/>
  <c r="CE332" i="1"/>
  <c r="CE333" i="1"/>
  <c r="CE334" i="1"/>
  <c r="CE335" i="1"/>
  <c r="CE336" i="1"/>
  <c r="CE337" i="1"/>
  <c r="CE338" i="1"/>
  <c r="CE339" i="1"/>
  <c r="CE340" i="1"/>
  <c r="CE341" i="1"/>
  <c r="CE342" i="1"/>
  <c r="CE343" i="1"/>
  <c r="CE344" i="1"/>
  <c r="CE345" i="1"/>
  <c r="CE346" i="1"/>
  <c r="CE347" i="1"/>
  <c r="CE348" i="1"/>
  <c r="CE349" i="1"/>
  <c r="CE350" i="1"/>
  <c r="CE351" i="1"/>
  <c r="CE352" i="1"/>
  <c r="CE353" i="1"/>
  <c r="CE354" i="1"/>
  <c r="CE355" i="1"/>
  <c r="CE356" i="1"/>
  <c r="CE357" i="1"/>
  <c r="CE358" i="1"/>
  <c r="CE359" i="1"/>
  <c r="CE360" i="1"/>
  <c r="CE361" i="1"/>
  <c r="CE362" i="1"/>
  <c r="CE363" i="1"/>
  <c r="CE364" i="1"/>
  <c r="CE365" i="1"/>
  <c r="CE366" i="1"/>
  <c r="CE367" i="1"/>
  <c r="CE368" i="1"/>
  <c r="CE369" i="1"/>
  <c r="CE370" i="1"/>
  <c r="CE371" i="1"/>
  <c r="CE372" i="1"/>
  <c r="CE373" i="1"/>
  <c r="CE374" i="1"/>
  <c r="CE375" i="1"/>
  <c r="CE376" i="1"/>
  <c r="CE377" i="1"/>
  <c r="CE378" i="1"/>
  <c r="CE379" i="1"/>
  <c r="CE380" i="1"/>
  <c r="CE381" i="1"/>
  <c r="CE382" i="1"/>
  <c r="CE383" i="1"/>
  <c r="CE384" i="1"/>
  <c r="CE385" i="1"/>
  <c r="CE386" i="1"/>
  <c r="CE387" i="1"/>
  <c r="CE388" i="1"/>
  <c r="CE389" i="1"/>
  <c r="CE390" i="1"/>
  <c r="CE391" i="1"/>
  <c r="CE392" i="1"/>
  <c r="CE393" i="1"/>
  <c r="CE394" i="1"/>
  <c r="CE395" i="1"/>
  <c r="CE396" i="1"/>
  <c r="CE397" i="1"/>
  <c r="CE398" i="1"/>
  <c r="CE399" i="1"/>
  <c r="CE400" i="1"/>
  <c r="CE401" i="1"/>
  <c r="CE402" i="1"/>
  <c r="CE403" i="1"/>
  <c r="CE404" i="1"/>
  <c r="CE405" i="1"/>
  <c r="CE406" i="1"/>
  <c r="CE407" i="1"/>
  <c r="CE408" i="1"/>
  <c r="CE409" i="1"/>
  <c r="CE410" i="1"/>
  <c r="CE411" i="1"/>
  <c r="CE412" i="1"/>
  <c r="CE413" i="1"/>
  <c r="CE414" i="1"/>
  <c r="CE415" i="1"/>
  <c r="CE416" i="1"/>
  <c r="CE417" i="1"/>
  <c r="CE418" i="1"/>
  <c r="CE419" i="1"/>
  <c r="CE420" i="1"/>
  <c r="CE421" i="1"/>
  <c r="CE422" i="1"/>
  <c r="CE423" i="1"/>
  <c r="CE424" i="1"/>
  <c r="CE425" i="1"/>
  <c r="CE426" i="1"/>
  <c r="CE427" i="1"/>
  <c r="CE428" i="1"/>
  <c r="CE429" i="1"/>
  <c r="CE430" i="1"/>
  <c r="CE431" i="1"/>
  <c r="CE432" i="1"/>
  <c r="CE433" i="1"/>
  <c r="CE434" i="1"/>
  <c r="CE435" i="1"/>
  <c r="CE436" i="1"/>
  <c r="CE437" i="1"/>
  <c r="CE438" i="1"/>
  <c r="CE439" i="1"/>
  <c r="CE440" i="1"/>
  <c r="CE441" i="1"/>
  <c r="CE442" i="1"/>
  <c r="CE443" i="1"/>
  <c r="CE444" i="1"/>
  <c r="CE445" i="1"/>
  <c r="CE446" i="1"/>
  <c r="CE447" i="1"/>
  <c r="CE448" i="1"/>
  <c r="CE449" i="1"/>
  <c r="CE450" i="1"/>
  <c r="CE451" i="1"/>
  <c r="CE452" i="1"/>
  <c r="CE453" i="1"/>
  <c r="CE454" i="1"/>
  <c r="CE455" i="1"/>
  <c r="CE456" i="1"/>
  <c r="CE457" i="1"/>
  <c r="CE458" i="1"/>
  <c r="CE459" i="1"/>
  <c r="CE460" i="1"/>
  <c r="CE461" i="1"/>
  <c r="CE462" i="1"/>
  <c r="CE463" i="1"/>
  <c r="CE464" i="1"/>
  <c r="CE465" i="1"/>
  <c r="CE466" i="1"/>
  <c r="CE467" i="1"/>
  <c r="CE468" i="1"/>
  <c r="CE469" i="1"/>
  <c r="CE470" i="1"/>
  <c r="CE471" i="1"/>
  <c r="CE472" i="1"/>
  <c r="CE473" i="1"/>
  <c r="CE474" i="1"/>
  <c r="CE475" i="1"/>
  <c r="CE476" i="1"/>
  <c r="CE477" i="1"/>
  <c r="CE478" i="1"/>
  <c r="CE479" i="1"/>
  <c r="CE480" i="1"/>
  <c r="CE481" i="1"/>
  <c r="CE482" i="1"/>
  <c r="CE483" i="1"/>
  <c r="CE484" i="1"/>
  <c r="CE485" i="1"/>
  <c r="CE486" i="1"/>
  <c r="CE487" i="1"/>
  <c r="CE488" i="1"/>
  <c r="CE489" i="1"/>
  <c r="CE490" i="1"/>
  <c r="CE491" i="1"/>
  <c r="CE492" i="1"/>
  <c r="CE493" i="1"/>
  <c r="CE494" i="1"/>
  <c r="CE495" i="1"/>
  <c r="CE496" i="1"/>
  <c r="CE497" i="1"/>
  <c r="CE498" i="1"/>
  <c r="CE499" i="1"/>
  <c r="CE500" i="1"/>
  <c r="CE501" i="1"/>
  <c r="CE502" i="1"/>
  <c r="CE503" i="1"/>
  <c r="CE504" i="1"/>
  <c r="CE505" i="1"/>
  <c r="CE506" i="1"/>
  <c r="CE507" i="1"/>
  <c r="CE508" i="1"/>
  <c r="CE509" i="1"/>
  <c r="CE510" i="1"/>
  <c r="CE511" i="1"/>
  <c r="CE512" i="1"/>
  <c r="CE513" i="1"/>
  <c r="CE514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CC4" i="1"/>
  <c r="CC5" i="1"/>
  <c r="CC6" i="1"/>
  <c r="CC7" i="1"/>
  <c r="CC8" i="1"/>
  <c r="CC10" i="1"/>
  <c r="CC11" i="1"/>
  <c r="CC12" i="1"/>
  <c r="CC13" i="1"/>
  <c r="CC14" i="1"/>
  <c r="CC15" i="1"/>
  <c r="CC16" i="1"/>
  <c r="CC17" i="1"/>
  <c r="CC18" i="1"/>
  <c r="CC19" i="1"/>
  <c r="CC20" i="1"/>
  <c r="CC28" i="1"/>
  <c r="CC29" i="1"/>
  <c r="CC30" i="1"/>
  <c r="CC31" i="1"/>
  <c r="CC32" i="1"/>
  <c r="CC33" i="1"/>
  <c r="CC34" i="1"/>
  <c r="CC35" i="1"/>
  <c r="CC36" i="1"/>
  <c r="CC37" i="1"/>
  <c r="CC38" i="1"/>
  <c r="CC39" i="1"/>
  <c r="CC40" i="1"/>
  <c r="CC41" i="1"/>
  <c r="CC42" i="1"/>
  <c r="CC43" i="1"/>
  <c r="CC44" i="1"/>
  <c r="CC45" i="1"/>
  <c r="CC46" i="1"/>
  <c r="CC47" i="1"/>
  <c r="CC48" i="1"/>
  <c r="CC49" i="1"/>
  <c r="CC50" i="1"/>
  <c r="CC51" i="1"/>
  <c r="CC52" i="1"/>
  <c r="CC53" i="1"/>
  <c r="CC54" i="1"/>
  <c r="CC55" i="1"/>
  <c r="CC63" i="1"/>
  <c r="CC64" i="1"/>
  <c r="CC65" i="1"/>
  <c r="CC66" i="1"/>
  <c r="CC67" i="1"/>
  <c r="CC68" i="1"/>
  <c r="CC69" i="1"/>
  <c r="CC70" i="1"/>
  <c r="CC71" i="1"/>
  <c r="CC72" i="1"/>
  <c r="CC73" i="1"/>
  <c r="CC74" i="1"/>
  <c r="CC75" i="1"/>
  <c r="CC76" i="1"/>
  <c r="CC77" i="1"/>
  <c r="CC78" i="1"/>
  <c r="CC79" i="1"/>
  <c r="CC80" i="1"/>
  <c r="CC81" i="1"/>
  <c r="CC82" i="1"/>
  <c r="CC83" i="1"/>
  <c r="CC84" i="1"/>
  <c r="CC86" i="1"/>
  <c r="CC87" i="1"/>
  <c r="CC88" i="1"/>
  <c r="CC89" i="1"/>
  <c r="CC90" i="1"/>
  <c r="CC91" i="1"/>
  <c r="CC92" i="1"/>
  <c r="CC93" i="1"/>
  <c r="CC94" i="1"/>
  <c r="CC95" i="1"/>
  <c r="CC96" i="1"/>
  <c r="CC97" i="1"/>
  <c r="CC98" i="1"/>
  <c r="CC99" i="1"/>
  <c r="CC100" i="1"/>
  <c r="CC101" i="1"/>
  <c r="CC102" i="1"/>
  <c r="CC103" i="1"/>
  <c r="CC104" i="1"/>
  <c r="CC105" i="1"/>
  <c r="CC106" i="1"/>
  <c r="CC108" i="1"/>
  <c r="CC109" i="1"/>
  <c r="CC110" i="1"/>
  <c r="CC111" i="1"/>
  <c r="CC112" i="1"/>
  <c r="CC113" i="1"/>
  <c r="CC114" i="1"/>
  <c r="CC115" i="1"/>
  <c r="CC116" i="1"/>
  <c r="CC117" i="1"/>
  <c r="CC118" i="1"/>
  <c r="CC119" i="1"/>
  <c r="CC120" i="1"/>
  <c r="CC121" i="1"/>
  <c r="CC122" i="1"/>
  <c r="CC123" i="1"/>
  <c r="CC124" i="1"/>
  <c r="CC125" i="1"/>
  <c r="CC126" i="1"/>
  <c r="CC127" i="1"/>
  <c r="CC128" i="1"/>
  <c r="CC129" i="1"/>
  <c r="CC130" i="1"/>
  <c r="CC131" i="1"/>
  <c r="CC132" i="1"/>
  <c r="CC133" i="1"/>
  <c r="CC134" i="1"/>
  <c r="CC135" i="1"/>
  <c r="CC136" i="1"/>
  <c r="CC137" i="1"/>
  <c r="CC138" i="1"/>
  <c r="CC139" i="1"/>
  <c r="CC140" i="1"/>
  <c r="CC141" i="1"/>
  <c r="CC142" i="1"/>
  <c r="CC144" i="1"/>
  <c r="CC145" i="1"/>
  <c r="CC146" i="1"/>
  <c r="CC147" i="1"/>
  <c r="CC148" i="1"/>
  <c r="CC149" i="1"/>
  <c r="CC150" i="1"/>
  <c r="CC151" i="1"/>
  <c r="CC152" i="1"/>
  <c r="CC153" i="1"/>
  <c r="CC154" i="1"/>
  <c r="CC155" i="1"/>
  <c r="CC156" i="1"/>
  <c r="CC157" i="1"/>
  <c r="CC158" i="1"/>
  <c r="CC159" i="1"/>
  <c r="CC160" i="1"/>
  <c r="CC161" i="1"/>
  <c r="CC162" i="1"/>
  <c r="CC163" i="1"/>
  <c r="CC164" i="1"/>
  <c r="CC165" i="1"/>
  <c r="CC166" i="1"/>
  <c r="CC167" i="1"/>
  <c r="CC168" i="1"/>
  <c r="CC169" i="1"/>
  <c r="CC170" i="1"/>
  <c r="CC171" i="1"/>
  <c r="CC172" i="1"/>
  <c r="CC173" i="1"/>
  <c r="CC174" i="1"/>
  <c r="CC175" i="1"/>
  <c r="CC177" i="1"/>
  <c r="CC178" i="1"/>
  <c r="CC179" i="1"/>
  <c r="CC180" i="1"/>
  <c r="CC181" i="1"/>
  <c r="CC182" i="1"/>
  <c r="CC183" i="1"/>
  <c r="CC184" i="1"/>
  <c r="CC185" i="1"/>
  <c r="CC186" i="1"/>
  <c r="CC187" i="1"/>
  <c r="CC188" i="1"/>
  <c r="CC189" i="1"/>
  <c r="CC190" i="1"/>
  <c r="CC191" i="1"/>
  <c r="CC192" i="1"/>
  <c r="CC193" i="1"/>
  <c r="CC194" i="1"/>
  <c r="CC195" i="1"/>
  <c r="CC197" i="1"/>
  <c r="CC198" i="1"/>
  <c r="CC199" i="1"/>
  <c r="CC200" i="1"/>
  <c r="CC201" i="1"/>
  <c r="CC202" i="1"/>
  <c r="CC203" i="1"/>
  <c r="CC204" i="1"/>
  <c r="CC205" i="1"/>
  <c r="CC206" i="1"/>
  <c r="CC207" i="1"/>
  <c r="CC208" i="1"/>
  <c r="CC209" i="1"/>
  <c r="CC210" i="1"/>
  <c r="CC211" i="1"/>
  <c r="CC212" i="1"/>
  <c r="CC213" i="1"/>
  <c r="CC214" i="1"/>
  <c r="CC215" i="1"/>
  <c r="CC216" i="1"/>
  <c r="CC217" i="1"/>
  <c r="CC218" i="1"/>
  <c r="CC219" i="1"/>
  <c r="CC220" i="1"/>
  <c r="CC221" i="1"/>
  <c r="CC222" i="1"/>
  <c r="CC223" i="1"/>
  <c r="CC224" i="1"/>
  <c r="CC225" i="1"/>
  <c r="CC226" i="1"/>
  <c r="CC227" i="1"/>
  <c r="CC228" i="1"/>
  <c r="CC229" i="1"/>
  <c r="CC230" i="1"/>
  <c r="CC231" i="1"/>
  <c r="CC232" i="1"/>
  <c r="CC233" i="1"/>
  <c r="CC234" i="1"/>
  <c r="CC235" i="1"/>
  <c r="CC236" i="1"/>
  <c r="CC237" i="1"/>
  <c r="CC238" i="1"/>
  <c r="CC240" i="1"/>
  <c r="CC241" i="1"/>
  <c r="CC242" i="1"/>
  <c r="CC243" i="1"/>
  <c r="CC244" i="1"/>
  <c r="CC245" i="1"/>
  <c r="CC246" i="1"/>
  <c r="CC247" i="1"/>
  <c r="CC248" i="1"/>
  <c r="CC249" i="1"/>
  <c r="CC250" i="1"/>
  <c r="CC251" i="1"/>
  <c r="CC252" i="1"/>
  <c r="CC253" i="1"/>
  <c r="CC254" i="1"/>
  <c r="CC255" i="1"/>
  <c r="CC256" i="1"/>
  <c r="CC257" i="1"/>
  <c r="CC258" i="1"/>
  <c r="CD4" i="1"/>
  <c r="CD5" i="1"/>
  <c r="CD6" i="1"/>
  <c r="CD7" i="1"/>
  <c r="CD8" i="1"/>
  <c r="CD9" i="1"/>
  <c r="CD10" i="1"/>
  <c r="CD11" i="1"/>
  <c r="CD12" i="1"/>
  <c r="CD13" i="1"/>
  <c r="CD14" i="1"/>
  <c r="CD15" i="1"/>
  <c r="CD16" i="1"/>
  <c r="CD17" i="1"/>
  <c r="CD18" i="1"/>
  <c r="CD19" i="1"/>
  <c r="CD20" i="1"/>
  <c r="CD21" i="1"/>
  <c r="CD22" i="1"/>
  <c r="CD23" i="1"/>
  <c r="CD24" i="1"/>
  <c r="CD25" i="1"/>
  <c r="CD26" i="1"/>
  <c r="CD27" i="1"/>
  <c r="CD28" i="1"/>
  <c r="CD29" i="1"/>
  <c r="CD30" i="1"/>
  <c r="CD31" i="1"/>
  <c r="CD32" i="1"/>
  <c r="CD33" i="1"/>
  <c r="CD34" i="1"/>
  <c r="CD35" i="1"/>
  <c r="CD36" i="1"/>
  <c r="CD37" i="1"/>
  <c r="CD38" i="1"/>
  <c r="CD39" i="1"/>
  <c r="CD40" i="1"/>
  <c r="CD41" i="1"/>
  <c r="CD42" i="1"/>
  <c r="CD43" i="1"/>
  <c r="CD44" i="1"/>
  <c r="CD45" i="1"/>
  <c r="CD46" i="1"/>
  <c r="CD47" i="1"/>
  <c r="CD48" i="1"/>
  <c r="CD49" i="1"/>
  <c r="CD50" i="1"/>
  <c r="CD51" i="1"/>
  <c r="CD52" i="1"/>
  <c r="CD53" i="1"/>
  <c r="CD54" i="1"/>
  <c r="CD55" i="1"/>
  <c r="CD56" i="1"/>
  <c r="CD57" i="1"/>
  <c r="CD58" i="1"/>
  <c r="CD59" i="1"/>
  <c r="CD60" i="1"/>
  <c r="CD61" i="1"/>
  <c r="CD62" i="1"/>
  <c r="CD63" i="1"/>
  <c r="CD64" i="1"/>
  <c r="CD65" i="1"/>
  <c r="CD66" i="1"/>
  <c r="CD67" i="1"/>
  <c r="CD68" i="1"/>
  <c r="CD69" i="1"/>
  <c r="CD70" i="1"/>
  <c r="CD71" i="1"/>
  <c r="CD72" i="1"/>
  <c r="CD73" i="1"/>
  <c r="CD74" i="1"/>
  <c r="CD75" i="1"/>
  <c r="CD76" i="1"/>
  <c r="CD77" i="1"/>
  <c r="CD78" i="1"/>
  <c r="CD79" i="1"/>
  <c r="CD80" i="1"/>
  <c r="CD81" i="1"/>
  <c r="CD82" i="1"/>
  <c r="CD83" i="1"/>
  <c r="CD84" i="1"/>
  <c r="CD85" i="1"/>
  <c r="CD86" i="1"/>
  <c r="CD87" i="1"/>
  <c r="CD88" i="1"/>
  <c r="CD89" i="1"/>
  <c r="CD90" i="1"/>
  <c r="CD91" i="1"/>
  <c r="CD92" i="1"/>
  <c r="CD93" i="1"/>
  <c r="CD94" i="1"/>
  <c r="CD95" i="1"/>
  <c r="CD96" i="1"/>
  <c r="CD97" i="1"/>
  <c r="CD98" i="1"/>
  <c r="CD99" i="1"/>
  <c r="CD100" i="1"/>
  <c r="CD101" i="1"/>
  <c r="CD102" i="1"/>
  <c r="CD103" i="1"/>
  <c r="CD104" i="1"/>
  <c r="CD105" i="1"/>
  <c r="CD106" i="1"/>
  <c r="CD107" i="1"/>
  <c r="CD108" i="1"/>
  <c r="CD109" i="1"/>
  <c r="CD110" i="1"/>
  <c r="CD111" i="1"/>
  <c r="CD112" i="1"/>
  <c r="CD113" i="1"/>
  <c r="CD114" i="1"/>
  <c r="CD115" i="1"/>
  <c r="CD116" i="1"/>
  <c r="CD117" i="1"/>
  <c r="CD118" i="1"/>
  <c r="CD119" i="1"/>
  <c r="CD120" i="1"/>
  <c r="CD121" i="1"/>
  <c r="CD122" i="1"/>
  <c r="CD123" i="1"/>
  <c r="CD124" i="1"/>
  <c r="CD125" i="1"/>
  <c r="CD126" i="1"/>
  <c r="CD127" i="1"/>
  <c r="CD128" i="1"/>
  <c r="CD129" i="1"/>
  <c r="CD130" i="1"/>
  <c r="CD131" i="1"/>
  <c r="CD132" i="1"/>
  <c r="CD133" i="1"/>
  <c r="CD134" i="1"/>
  <c r="CD135" i="1"/>
  <c r="CD136" i="1"/>
  <c r="CD137" i="1"/>
  <c r="CD138" i="1"/>
  <c r="CD139" i="1"/>
  <c r="CD140" i="1"/>
  <c r="CD141" i="1"/>
  <c r="CD142" i="1"/>
  <c r="CD143" i="1"/>
  <c r="CD144" i="1"/>
  <c r="CD145" i="1"/>
  <c r="CD146" i="1"/>
  <c r="CD147" i="1"/>
  <c r="CD148" i="1"/>
  <c r="CD149" i="1"/>
  <c r="CD150" i="1"/>
  <c r="CD151" i="1"/>
  <c r="CD152" i="1"/>
  <c r="CD153" i="1"/>
  <c r="CD154" i="1"/>
  <c r="CD155" i="1"/>
  <c r="CD156" i="1"/>
  <c r="CD157" i="1"/>
  <c r="CD158" i="1"/>
  <c r="CD159" i="1"/>
  <c r="CD160" i="1"/>
  <c r="CD161" i="1"/>
  <c r="CD162" i="1"/>
  <c r="CD163" i="1"/>
  <c r="CD164" i="1"/>
  <c r="CD165" i="1"/>
  <c r="CD166" i="1"/>
  <c r="CD167" i="1"/>
  <c r="CD168" i="1"/>
  <c r="CD169" i="1"/>
  <c r="CD170" i="1"/>
  <c r="CD171" i="1"/>
  <c r="CD172" i="1"/>
  <c r="CD173" i="1"/>
  <c r="CD174" i="1"/>
  <c r="CD175" i="1"/>
  <c r="CD176" i="1"/>
  <c r="CD177" i="1"/>
  <c r="CD178" i="1"/>
  <c r="CD179" i="1"/>
  <c r="CD180" i="1"/>
  <c r="CD181" i="1"/>
  <c r="CD182" i="1"/>
  <c r="CD183" i="1"/>
  <c r="CD184" i="1"/>
  <c r="CD185" i="1"/>
  <c r="CD186" i="1"/>
  <c r="CD187" i="1"/>
  <c r="CD188" i="1"/>
  <c r="CD189" i="1"/>
  <c r="CD190" i="1"/>
  <c r="CD191" i="1"/>
  <c r="CD192" i="1"/>
  <c r="CD193" i="1"/>
  <c r="CD194" i="1"/>
  <c r="CD195" i="1"/>
  <c r="CD196" i="1"/>
  <c r="CD197" i="1"/>
  <c r="CD198" i="1"/>
  <c r="CD199" i="1"/>
  <c r="CD200" i="1"/>
  <c r="CD201" i="1"/>
  <c r="CD202" i="1"/>
  <c r="CD203" i="1"/>
  <c r="CD204" i="1"/>
  <c r="CD205" i="1"/>
  <c r="CD206" i="1"/>
  <c r="CD207" i="1"/>
  <c r="CD208" i="1"/>
  <c r="CD209" i="1"/>
  <c r="CD210" i="1"/>
  <c r="CD211" i="1"/>
  <c r="CD212" i="1"/>
  <c r="CD213" i="1"/>
  <c r="CD214" i="1"/>
  <c r="CD215" i="1"/>
  <c r="CD216" i="1"/>
  <c r="CD217" i="1"/>
  <c r="CD218" i="1"/>
  <c r="CD219" i="1"/>
  <c r="CD220" i="1"/>
  <c r="CD221" i="1"/>
  <c r="CD222" i="1"/>
  <c r="CD223" i="1"/>
  <c r="CD224" i="1"/>
  <c r="CD225" i="1"/>
  <c r="CD226" i="1"/>
  <c r="CD227" i="1"/>
  <c r="CD228" i="1"/>
  <c r="CD229" i="1"/>
  <c r="CD230" i="1"/>
  <c r="CD231" i="1"/>
  <c r="CD232" i="1"/>
  <c r="CD233" i="1"/>
  <c r="CD234" i="1"/>
  <c r="CD235" i="1"/>
  <c r="CD236" i="1"/>
  <c r="CD237" i="1"/>
  <c r="CD238" i="1"/>
  <c r="CD239" i="1"/>
  <c r="CD240" i="1"/>
  <c r="CD241" i="1"/>
  <c r="CD242" i="1"/>
  <c r="CD243" i="1"/>
  <c r="CD244" i="1"/>
  <c r="CD245" i="1"/>
  <c r="CD246" i="1"/>
  <c r="CD247" i="1"/>
  <c r="CD248" i="1"/>
  <c r="CD249" i="1"/>
  <c r="CD250" i="1"/>
  <c r="CD251" i="1"/>
  <c r="CD252" i="1"/>
  <c r="CD253" i="1"/>
  <c r="CD254" i="1"/>
  <c r="CD255" i="1"/>
  <c r="CD256" i="1"/>
  <c r="CD257" i="1"/>
  <c r="CD258" i="1"/>
  <c r="CE4" i="1"/>
  <c r="CE5" i="1"/>
  <c r="CE6" i="1"/>
  <c r="CE7" i="1"/>
  <c r="CE8" i="1"/>
  <c r="CE9" i="1"/>
  <c r="CE10" i="1"/>
  <c r="CE11" i="1"/>
  <c r="CE12" i="1"/>
  <c r="CE13" i="1"/>
  <c r="CE14" i="1"/>
  <c r="CE15" i="1"/>
  <c r="CE16" i="1"/>
  <c r="CE17" i="1"/>
  <c r="CE18" i="1"/>
  <c r="CE19" i="1"/>
  <c r="CE20" i="1"/>
  <c r="CE21" i="1"/>
  <c r="CE22" i="1"/>
  <c r="CE23" i="1"/>
  <c r="CE24" i="1"/>
  <c r="CE25" i="1"/>
  <c r="CE26" i="1"/>
  <c r="CE27" i="1"/>
  <c r="CE28" i="1"/>
  <c r="CE29" i="1"/>
  <c r="CE30" i="1"/>
  <c r="CE31" i="1"/>
  <c r="CE32" i="1"/>
  <c r="CE33" i="1"/>
  <c r="CE34" i="1"/>
  <c r="CE35" i="1"/>
  <c r="CE36" i="1"/>
  <c r="CE37" i="1"/>
  <c r="CE38" i="1"/>
  <c r="CE39" i="1"/>
  <c r="CE40" i="1"/>
  <c r="CE41" i="1"/>
  <c r="CE42" i="1"/>
  <c r="CE43" i="1"/>
  <c r="CE44" i="1"/>
  <c r="CE45" i="1"/>
  <c r="CE46" i="1"/>
  <c r="CE47" i="1"/>
  <c r="CE48" i="1"/>
  <c r="CE49" i="1"/>
  <c r="CE50" i="1"/>
  <c r="CE51" i="1"/>
  <c r="CE52" i="1"/>
  <c r="CE53" i="1"/>
  <c r="CE54" i="1"/>
  <c r="CE55" i="1"/>
  <c r="CE56" i="1"/>
  <c r="CE57" i="1"/>
  <c r="CE58" i="1"/>
  <c r="CE59" i="1"/>
  <c r="CE60" i="1"/>
  <c r="CE61" i="1"/>
  <c r="CE62" i="1"/>
  <c r="CE63" i="1"/>
  <c r="CE64" i="1"/>
  <c r="CE65" i="1"/>
  <c r="CE66" i="1"/>
  <c r="CE67" i="1"/>
  <c r="CE68" i="1"/>
  <c r="CE69" i="1"/>
  <c r="CE70" i="1"/>
  <c r="CE71" i="1"/>
  <c r="CE72" i="1"/>
  <c r="CE73" i="1"/>
  <c r="CE74" i="1"/>
  <c r="CE75" i="1"/>
  <c r="CE76" i="1"/>
  <c r="CE77" i="1"/>
  <c r="CE78" i="1"/>
  <c r="CE79" i="1"/>
  <c r="CE80" i="1"/>
  <c r="CE81" i="1"/>
  <c r="CE82" i="1"/>
  <c r="CE83" i="1"/>
  <c r="CE84" i="1"/>
  <c r="CE85" i="1"/>
  <c r="CE86" i="1"/>
  <c r="CE87" i="1"/>
  <c r="CE88" i="1"/>
  <c r="CE89" i="1"/>
  <c r="CE90" i="1"/>
  <c r="CE91" i="1"/>
  <c r="CE92" i="1"/>
  <c r="CE93" i="1"/>
  <c r="CE94" i="1"/>
  <c r="CE95" i="1"/>
  <c r="CE96" i="1"/>
  <c r="CE97" i="1"/>
  <c r="CE98" i="1"/>
  <c r="CE99" i="1"/>
  <c r="CE100" i="1"/>
  <c r="CE101" i="1"/>
  <c r="CE102" i="1"/>
  <c r="CE103" i="1"/>
  <c r="CE104" i="1"/>
  <c r="CE105" i="1"/>
  <c r="CE106" i="1"/>
  <c r="CE107" i="1"/>
  <c r="CE108" i="1"/>
  <c r="CE109" i="1"/>
  <c r="CE110" i="1"/>
  <c r="CE111" i="1"/>
  <c r="CE112" i="1"/>
  <c r="CE113" i="1"/>
  <c r="CE114" i="1"/>
  <c r="CE115" i="1"/>
  <c r="CE116" i="1"/>
  <c r="CE117" i="1"/>
  <c r="CE118" i="1"/>
  <c r="CE119" i="1"/>
  <c r="CE120" i="1"/>
  <c r="CE121" i="1"/>
  <c r="CE122" i="1"/>
  <c r="CE123" i="1"/>
  <c r="CE124" i="1"/>
  <c r="CE125" i="1"/>
  <c r="CE126" i="1"/>
  <c r="CE127" i="1"/>
  <c r="CE128" i="1"/>
  <c r="CE129" i="1"/>
  <c r="CE130" i="1"/>
  <c r="CE131" i="1"/>
  <c r="CE132" i="1"/>
  <c r="CE133" i="1"/>
  <c r="CE134" i="1"/>
  <c r="CE135" i="1"/>
  <c r="CE136" i="1"/>
  <c r="CE137" i="1"/>
  <c r="CE138" i="1"/>
  <c r="CE139" i="1"/>
  <c r="CE140" i="1"/>
  <c r="CE141" i="1"/>
  <c r="CE142" i="1"/>
  <c r="CE143" i="1"/>
  <c r="CE144" i="1"/>
  <c r="CE145" i="1"/>
  <c r="CE146" i="1"/>
  <c r="CE147" i="1"/>
  <c r="CE148" i="1"/>
  <c r="CE149" i="1"/>
  <c r="CE150" i="1"/>
  <c r="CE151" i="1"/>
  <c r="CE152" i="1"/>
  <c r="CE153" i="1"/>
  <c r="CE154" i="1"/>
  <c r="CE155" i="1"/>
  <c r="CE156" i="1"/>
  <c r="CE157" i="1"/>
  <c r="CE158" i="1"/>
  <c r="CE159" i="1"/>
  <c r="CE160" i="1"/>
  <c r="CE161" i="1"/>
  <c r="CE162" i="1"/>
  <c r="CE163" i="1"/>
  <c r="CE164" i="1"/>
  <c r="CE165" i="1"/>
  <c r="CE166" i="1"/>
  <c r="CE167" i="1"/>
  <c r="CE168" i="1"/>
  <c r="CE169" i="1"/>
  <c r="CE170" i="1"/>
  <c r="CE171" i="1"/>
  <c r="CE172" i="1"/>
  <c r="CE173" i="1"/>
  <c r="CE174" i="1"/>
  <c r="CE175" i="1"/>
  <c r="CE176" i="1"/>
  <c r="CE177" i="1"/>
  <c r="CE178" i="1"/>
  <c r="CE179" i="1"/>
  <c r="CE180" i="1"/>
  <c r="CE181" i="1"/>
  <c r="CE182" i="1"/>
  <c r="CE183" i="1"/>
  <c r="CE184" i="1"/>
  <c r="CE185" i="1"/>
  <c r="CE186" i="1"/>
  <c r="CE187" i="1"/>
  <c r="CE188" i="1"/>
  <c r="CE189" i="1"/>
  <c r="CE190" i="1"/>
  <c r="CE191" i="1"/>
  <c r="CE192" i="1"/>
  <c r="CE193" i="1"/>
  <c r="CE194" i="1"/>
  <c r="CE195" i="1"/>
  <c r="CE196" i="1"/>
  <c r="CE197" i="1"/>
  <c r="CE198" i="1"/>
  <c r="CE199" i="1"/>
  <c r="CE200" i="1"/>
  <c r="CE201" i="1"/>
  <c r="CE202" i="1"/>
  <c r="CE203" i="1"/>
  <c r="CE204" i="1"/>
  <c r="CE205" i="1"/>
  <c r="CE206" i="1"/>
  <c r="CE207" i="1"/>
  <c r="CE208" i="1"/>
  <c r="CE209" i="1"/>
  <c r="CE210" i="1"/>
  <c r="CE211" i="1"/>
  <c r="CE212" i="1"/>
  <c r="CE213" i="1"/>
  <c r="CE214" i="1"/>
  <c r="CE215" i="1"/>
  <c r="CE216" i="1"/>
  <c r="CE217" i="1"/>
  <c r="CE218" i="1"/>
  <c r="CE219" i="1"/>
  <c r="CE220" i="1"/>
  <c r="CE221" i="1"/>
  <c r="CE222" i="1"/>
  <c r="CE223" i="1"/>
  <c r="CE224" i="1"/>
  <c r="CE225" i="1"/>
  <c r="CE226" i="1"/>
  <c r="CE227" i="1"/>
  <c r="CE228" i="1"/>
  <c r="CE229" i="1"/>
  <c r="CE230" i="1"/>
  <c r="CE231" i="1"/>
  <c r="CE232" i="1"/>
  <c r="CE233" i="1"/>
  <c r="CE234" i="1"/>
  <c r="CE235" i="1"/>
  <c r="CE236" i="1"/>
  <c r="CE237" i="1"/>
  <c r="CE238" i="1"/>
  <c r="CE239" i="1"/>
  <c r="CE240" i="1"/>
  <c r="CE241" i="1"/>
  <c r="CE242" i="1"/>
  <c r="CE243" i="1"/>
  <c r="CE244" i="1"/>
  <c r="CE245" i="1"/>
  <c r="CE246" i="1"/>
  <c r="CE247" i="1"/>
  <c r="CE248" i="1"/>
  <c r="CE249" i="1"/>
  <c r="CE250" i="1"/>
  <c r="CE251" i="1"/>
  <c r="CE252" i="1"/>
  <c r="CE253" i="1"/>
  <c r="CE254" i="1"/>
  <c r="CE255" i="1"/>
  <c r="CE256" i="1"/>
  <c r="CE257" i="1"/>
  <c r="CE258" i="1"/>
  <c r="CW29" i="45" l="1"/>
  <c r="E94" i="38"/>
  <c r="K137" i="38"/>
  <c r="K101" i="38"/>
  <c r="K98" i="38"/>
  <c r="L100" i="38"/>
  <c r="K99" i="38"/>
  <c r="K119" i="38"/>
  <c r="K143" i="38"/>
  <c r="K107" i="38"/>
  <c r="K113" i="38"/>
  <c r="K131" i="38"/>
  <c r="K125" i="38"/>
  <c r="I30" i="38"/>
  <c r="I48" i="38"/>
  <c r="I42" i="38"/>
  <c r="I66" i="38"/>
  <c r="I12" i="38"/>
  <c r="I18" i="38"/>
  <c r="I72" i="38"/>
  <c r="J5" i="38"/>
  <c r="J4" i="38" s="1"/>
  <c r="I24" i="38"/>
  <c r="I36" i="38"/>
  <c r="I60" i="38"/>
  <c r="I3" i="38"/>
  <c r="I54" i="38"/>
  <c r="I6" i="38"/>
  <c r="D88" i="38"/>
  <c r="D94" i="38" s="1"/>
  <c r="F88" i="38"/>
  <c r="F94" i="38" s="1"/>
  <c r="A2" i="32"/>
  <c r="PL36" i="38" l="1"/>
  <c r="PL87" i="38" s="1"/>
  <c r="PL48" i="38"/>
  <c r="PL18" i="38"/>
  <c r="PL84" i="38" s="1"/>
  <c r="PL60" i="38"/>
  <c r="PL91" i="38" s="1"/>
  <c r="PL30" i="38"/>
  <c r="PL86" i="38" s="1"/>
  <c r="PL54" i="38"/>
  <c r="PL90" i="38" s="1"/>
  <c r="PL24" i="38"/>
  <c r="PL85" i="38" s="1"/>
  <c r="PL42" i="38"/>
  <c r="PL89" i="38" s="1"/>
  <c r="PL12" i="38"/>
  <c r="PL83" i="38" s="1"/>
  <c r="PL6" i="38"/>
  <c r="PL82" i="38" s="1"/>
  <c r="PL137" i="38"/>
  <c r="PL165" i="38" s="1"/>
  <c r="PL107" i="38"/>
  <c r="PL160" i="38" s="1"/>
  <c r="PL149" i="38"/>
  <c r="PL167" i="38" s="1"/>
  <c r="PL66" i="38"/>
  <c r="PL101" i="38"/>
  <c r="PL159" i="38" s="1"/>
  <c r="PL119" i="38"/>
  <c r="PL162" i="38" s="1"/>
  <c r="PL143" i="38"/>
  <c r="PL166" i="38" s="1"/>
  <c r="PL131" i="38"/>
  <c r="PL164" i="38" s="1"/>
  <c r="PL113" i="38"/>
  <c r="PL161" i="38" s="1"/>
  <c r="PL125" i="38"/>
  <c r="PL163" i="38" s="1"/>
  <c r="PL72" i="38"/>
  <c r="PL93" i="38" s="1"/>
  <c r="DA29" i="45"/>
  <c r="DA30" i="45" s="1"/>
  <c r="CU17" i="45"/>
  <c r="J72" i="38"/>
  <c r="J24" i="38"/>
  <c r="J48" i="38"/>
  <c r="J36" i="38"/>
  <c r="J42" i="38"/>
  <c r="J30" i="38"/>
  <c r="K5" i="38"/>
  <c r="K4" i="38" s="1"/>
  <c r="J6" i="38"/>
  <c r="J60" i="38"/>
  <c r="J12" i="38"/>
  <c r="J66" i="38"/>
  <c r="J18" i="38"/>
  <c r="J3" i="38"/>
  <c r="J54" i="38"/>
  <c r="L131" i="38"/>
  <c r="L125" i="38"/>
  <c r="L99" i="38"/>
  <c r="L143" i="38"/>
  <c r="L101" i="38"/>
  <c r="L113" i="38"/>
  <c r="L98" i="38"/>
  <c r="L107" i="38"/>
  <c r="L119" i="38"/>
  <c r="L137" i="38"/>
  <c r="M100" i="38"/>
  <c r="H107" i="38"/>
  <c r="H101" i="38"/>
  <c r="H54" i="38"/>
  <c r="H18" i="38"/>
  <c r="H113" i="38"/>
  <c r="H66" i="38"/>
  <c r="H119" i="38"/>
  <c r="H48" i="38"/>
  <c r="H125" i="38"/>
  <c r="H143" i="38"/>
  <c r="H30" i="38"/>
  <c r="H42" i="38"/>
  <c r="H72" i="38"/>
  <c r="H36" i="38"/>
  <c r="H131" i="38"/>
  <c r="H137" i="38"/>
  <c r="PQ162" i="38" l="1"/>
  <c r="PO162" i="38"/>
  <c r="PO89" i="38"/>
  <c r="PQ89" i="38"/>
  <c r="ES17" i="45" s="1"/>
  <c r="D17" i="45" s="1"/>
  <c r="PO159" i="38"/>
  <c r="PL168" i="38"/>
  <c r="PQ159" i="38"/>
  <c r="PQ85" i="38"/>
  <c r="ES8" i="45" s="1"/>
  <c r="D8" i="45" s="1"/>
  <c r="PO85" i="38"/>
  <c r="PO90" i="38"/>
  <c r="PQ90" i="38"/>
  <c r="ES13" i="45" s="1"/>
  <c r="D13" i="45" s="1"/>
  <c r="PO93" i="38"/>
  <c r="PQ93" i="38"/>
  <c r="PO167" i="38"/>
  <c r="PQ167" i="38"/>
  <c r="PO86" i="38"/>
  <c r="PQ86" i="38"/>
  <c r="ES12" i="45" s="1"/>
  <c r="D12" i="45" s="1"/>
  <c r="PO163" i="38"/>
  <c r="PQ163" i="38"/>
  <c r="ES24" i="45" s="1"/>
  <c r="D24" i="45" s="1"/>
  <c r="PO160" i="38"/>
  <c r="PQ160" i="38"/>
  <c r="ES21" i="45" s="1"/>
  <c r="D21" i="45" s="1"/>
  <c r="PQ91" i="38"/>
  <c r="PO91" i="38"/>
  <c r="PQ161" i="38"/>
  <c r="ES22" i="45" s="1"/>
  <c r="D22" i="45" s="1"/>
  <c r="PO161" i="38"/>
  <c r="PQ165" i="38"/>
  <c r="ES26" i="45" s="1"/>
  <c r="PO165" i="38"/>
  <c r="PO84" i="38"/>
  <c r="PQ84" i="38"/>
  <c r="ES7" i="45" s="1"/>
  <c r="D7" i="45" s="1"/>
  <c r="PQ164" i="38"/>
  <c r="ES25" i="45" s="1"/>
  <c r="D25" i="45" s="1"/>
  <c r="PO164" i="38"/>
  <c r="PQ82" i="38"/>
  <c r="ES5" i="45" s="1"/>
  <c r="PO82" i="38"/>
  <c r="PL88" i="38"/>
  <c r="PL92" i="38"/>
  <c r="PO166" i="38"/>
  <c r="PQ166" i="38"/>
  <c r="PO83" i="38"/>
  <c r="PQ83" i="38"/>
  <c r="PQ87" i="38"/>
  <c r="ES10" i="45" s="1"/>
  <c r="D10" i="45" s="1"/>
  <c r="PO87" i="38"/>
  <c r="DT94" i="38"/>
  <c r="DB29" i="45"/>
  <c r="M113" i="38"/>
  <c r="M98" i="38"/>
  <c r="M99" i="38"/>
  <c r="M137" i="38"/>
  <c r="M143" i="38"/>
  <c r="M101" i="38"/>
  <c r="M125" i="38"/>
  <c r="N100" i="38"/>
  <c r="O100" i="38" s="1"/>
  <c r="M131" i="38"/>
  <c r="M119" i="38"/>
  <c r="M107" i="38"/>
  <c r="K60" i="38"/>
  <c r="K30" i="38"/>
  <c r="K6" i="38"/>
  <c r="K48" i="38"/>
  <c r="K18" i="38"/>
  <c r="K12" i="38"/>
  <c r="K42" i="38"/>
  <c r="K3" i="38"/>
  <c r="K66" i="38"/>
  <c r="L5" i="38"/>
  <c r="L4" i="38" s="1"/>
  <c r="K36" i="38"/>
  <c r="K24" i="38"/>
  <c r="K54" i="38"/>
  <c r="K72" i="38"/>
  <c r="I4403" i="9"/>
  <c r="I4404" i="9"/>
  <c r="I4405" i="9"/>
  <c r="I4406" i="9"/>
  <c r="I4407" i="9"/>
  <c r="I4408" i="9"/>
  <c r="I4409" i="9"/>
  <c r="I4410" i="9"/>
  <c r="I4411" i="9"/>
  <c r="I4412" i="9"/>
  <c r="I4413" i="9"/>
  <c r="I4414" i="9"/>
  <c r="I4415" i="9"/>
  <c r="I4416" i="9"/>
  <c r="I4417" i="9"/>
  <c r="I4418" i="9"/>
  <c r="I4419" i="9"/>
  <c r="I4420" i="9"/>
  <c r="I4421" i="9"/>
  <c r="I4422" i="9"/>
  <c r="I4423" i="9"/>
  <c r="I4424" i="9"/>
  <c r="I4425" i="9"/>
  <c r="I4426" i="9"/>
  <c r="I4427" i="9"/>
  <c r="I4428" i="9"/>
  <c r="I4429" i="9"/>
  <c r="I4430" i="9"/>
  <c r="I4431" i="9"/>
  <c r="I4432" i="9"/>
  <c r="I4433" i="9"/>
  <c r="I4434" i="9"/>
  <c r="I4435" i="9"/>
  <c r="I4436" i="9"/>
  <c r="I4437" i="9"/>
  <c r="I4438" i="9"/>
  <c r="I4439" i="9"/>
  <c r="I4440" i="9"/>
  <c r="I4441" i="9"/>
  <c r="I4442" i="9"/>
  <c r="I4443" i="9"/>
  <c r="I4444" i="9"/>
  <c r="I4445" i="9"/>
  <c r="I4446" i="9"/>
  <c r="I4447" i="9"/>
  <c r="I4448" i="9"/>
  <c r="J4403" i="9"/>
  <c r="J4404" i="9"/>
  <c r="J4405" i="9"/>
  <c r="J4406" i="9"/>
  <c r="J4407" i="9"/>
  <c r="J4408" i="9"/>
  <c r="J4409" i="9"/>
  <c r="J4410" i="9"/>
  <c r="J4411" i="9"/>
  <c r="J4412" i="9"/>
  <c r="J4413" i="9"/>
  <c r="J4414" i="9"/>
  <c r="J4415" i="9"/>
  <c r="J4416" i="9"/>
  <c r="J4417" i="9"/>
  <c r="J4418" i="9"/>
  <c r="J4419" i="9"/>
  <c r="J4420" i="9"/>
  <c r="J4421" i="9"/>
  <c r="J4422" i="9"/>
  <c r="J4423" i="9"/>
  <c r="J4424" i="9"/>
  <c r="J4425" i="9"/>
  <c r="J4426" i="9"/>
  <c r="J4427" i="9"/>
  <c r="J4428" i="9"/>
  <c r="J4429" i="9"/>
  <c r="J4430" i="9"/>
  <c r="J4431" i="9"/>
  <c r="J4432" i="9"/>
  <c r="J4433" i="9"/>
  <c r="J4434" i="9"/>
  <c r="J4435" i="9"/>
  <c r="J4436" i="9"/>
  <c r="J4437" i="9"/>
  <c r="J4438" i="9"/>
  <c r="J4439" i="9"/>
  <c r="J4440" i="9"/>
  <c r="J4441" i="9"/>
  <c r="J4442" i="9"/>
  <c r="J4443" i="9"/>
  <c r="J4444" i="9"/>
  <c r="J4445" i="9"/>
  <c r="J4446" i="9"/>
  <c r="J4447" i="9"/>
  <c r="J4448" i="9"/>
  <c r="K4405" i="9"/>
  <c r="K4406" i="9"/>
  <c r="K4408" i="9"/>
  <c r="K4409" i="9"/>
  <c r="K4410" i="9"/>
  <c r="K4418" i="9"/>
  <c r="K4422" i="9"/>
  <c r="K4426" i="9"/>
  <c r="K4433" i="9"/>
  <c r="K4434" i="9"/>
  <c r="K4437" i="9"/>
  <c r="K4438" i="9"/>
  <c r="K4442" i="9"/>
  <c r="K4444" i="9"/>
  <c r="K4445" i="9"/>
  <c r="K4446" i="9"/>
  <c r="K4448" i="9"/>
  <c r="K4435" i="9"/>
  <c r="K4407" i="9"/>
  <c r="K4447" i="9"/>
  <c r="K4403" i="9"/>
  <c r="K4427" i="9"/>
  <c r="K4439" i="9"/>
  <c r="K4419" i="9"/>
  <c r="K4443" i="9"/>
  <c r="K4423" i="9"/>
  <c r="K4415" i="9"/>
  <c r="K4361" i="9"/>
  <c r="K4390" i="9"/>
  <c r="K4350" i="9"/>
  <c r="K4362" i="9"/>
  <c r="K4370" i="9"/>
  <c r="K4366" i="9"/>
  <c r="K4382" i="9"/>
  <c r="I4354" i="9"/>
  <c r="I4355" i="9"/>
  <c r="I4356" i="9"/>
  <c r="I4357" i="9"/>
  <c r="I4358" i="9"/>
  <c r="I4359" i="9"/>
  <c r="I4360" i="9"/>
  <c r="I4361" i="9"/>
  <c r="I4362" i="9"/>
  <c r="I4363" i="9"/>
  <c r="I4364" i="9"/>
  <c r="I4365" i="9"/>
  <c r="I4366" i="9"/>
  <c r="I4367" i="9"/>
  <c r="I4368" i="9"/>
  <c r="I4369" i="9"/>
  <c r="I4370" i="9"/>
  <c r="I4371" i="9"/>
  <c r="I4372" i="9"/>
  <c r="I4373" i="9"/>
  <c r="I4374" i="9"/>
  <c r="I4375" i="9"/>
  <c r="I4376" i="9"/>
  <c r="I4377" i="9"/>
  <c r="I4378" i="9"/>
  <c r="I4379" i="9"/>
  <c r="I4380" i="9"/>
  <c r="I4381" i="9"/>
  <c r="I4382" i="9"/>
  <c r="I4383" i="9"/>
  <c r="I4384" i="9"/>
  <c r="I4385" i="9"/>
  <c r="I4386" i="9"/>
  <c r="I4387" i="9"/>
  <c r="I4388" i="9"/>
  <c r="I4389" i="9"/>
  <c r="I4390" i="9"/>
  <c r="I4391" i="9"/>
  <c r="I4392" i="9"/>
  <c r="I4393" i="9"/>
  <c r="I4394" i="9"/>
  <c r="I4395" i="9"/>
  <c r="I4396" i="9"/>
  <c r="I4397" i="9"/>
  <c r="I4398" i="9"/>
  <c r="I4399" i="9"/>
  <c r="I4400" i="9"/>
  <c r="I4401" i="9"/>
  <c r="I4402" i="9"/>
  <c r="J4354" i="9"/>
  <c r="J4355" i="9"/>
  <c r="J4356" i="9"/>
  <c r="J4357" i="9"/>
  <c r="J4358" i="9"/>
  <c r="J4359" i="9"/>
  <c r="J4360" i="9"/>
  <c r="J4361" i="9"/>
  <c r="J4362" i="9"/>
  <c r="J4363" i="9"/>
  <c r="J4364" i="9"/>
  <c r="J4365" i="9"/>
  <c r="J4366" i="9"/>
  <c r="J4367" i="9"/>
  <c r="J4368" i="9"/>
  <c r="J4369" i="9"/>
  <c r="J4370" i="9"/>
  <c r="J4371" i="9"/>
  <c r="J4372" i="9"/>
  <c r="J4373" i="9"/>
  <c r="J4374" i="9"/>
  <c r="J4375" i="9"/>
  <c r="J4376" i="9"/>
  <c r="J4377" i="9"/>
  <c r="J4378" i="9"/>
  <c r="J4379" i="9"/>
  <c r="J4380" i="9"/>
  <c r="J4381" i="9"/>
  <c r="J4382" i="9"/>
  <c r="J4383" i="9"/>
  <c r="J4384" i="9"/>
  <c r="J4385" i="9"/>
  <c r="J4386" i="9"/>
  <c r="J4387" i="9"/>
  <c r="J4388" i="9"/>
  <c r="J4389" i="9"/>
  <c r="J4390" i="9"/>
  <c r="J4391" i="9"/>
  <c r="J4392" i="9"/>
  <c r="J4393" i="9"/>
  <c r="J4394" i="9"/>
  <c r="J4395" i="9"/>
  <c r="J4396" i="9"/>
  <c r="J4397" i="9"/>
  <c r="J4398" i="9"/>
  <c r="J4399" i="9"/>
  <c r="J4400" i="9"/>
  <c r="J4401" i="9"/>
  <c r="J4402" i="9"/>
  <c r="I4324" i="9"/>
  <c r="I4325" i="9"/>
  <c r="I4326" i="9"/>
  <c r="I4327" i="9"/>
  <c r="I4328" i="9"/>
  <c r="I4329" i="9"/>
  <c r="I4330" i="9"/>
  <c r="I4331" i="9"/>
  <c r="I4332" i="9"/>
  <c r="I4333" i="9"/>
  <c r="I4334" i="9"/>
  <c r="I4335" i="9"/>
  <c r="I4336" i="9"/>
  <c r="I4337" i="9"/>
  <c r="I4338" i="9"/>
  <c r="I4339" i="9"/>
  <c r="I4340" i="9"/>
  <c r="I4341" i="9"/>
  <c r="I4342" i="9"/>
  <c r="I4343" i="9"/>
  <c r="I4344" i="9"/>
  <c r="I4345" i="9"/>
  <c r="I4346" i="9"/>
  <c r="I4347" i="9"/>
  <c r="I4348" i="9"/>
  <c r="I4349" i="9"/>
  <c r="I4350" i="9"/>
  <c r="I4351" i="9"/>
  <c r="I4352" i="9"/>
  <c r="I4353" i="9"/>
  <c r="J4324" i="9"/>
  <c r="J4325" i="9"/>
  <c r="J4326" i="9"/>
  <c r="J4327" i="9"/>
  <c r="J4328" i="9"/>
  <c r="J4329" i="9"/>
  <c r="J4330" i="9"/>
  <c r="J4331" i="9"/>
  <c r="J4332" i="9"/>
  <c r="J4333" i="9"/>
  <c r="J4334" i="9"/>
  <c r="J4335" i="9"/>
  <c r="J4336" i="9"/>
  <c r="J4337" i="9"/>
  <c r="J4338" i="9"/>
  <c r="J4339" i="9"/>
  <c r="J4340" i="9"/>
  <c r="J4341" i="9"/>
  <c r="J4342" i="9"/>
  <c r="J4343" i="9"/>
  <c r="J4344" i="9"/>
  <c r="J4345" i="9"/>
  <c r="J4346" i="9"/>
  <c r="J4347" i="9"/>
  <c r="J4348" i="9"/>
  <c r="J4349" i="9"/>
  <c r="J4350" i="9"/>
  <c r="J4351" i="9"/>
  <c r="J4352" i="9"/>
  <c r="J4353" i="9"/>
  <c r="PL94" i="38" l="1"/>
  <c r="PQ94" i="38" s="1"/>
  <c r="ES20" i="45"/>
  <c r="PQ168" i="38"/>
  <c r="D5" i="45"/>
  <c r="D18" i="45" s="1"/>
  <c r="ES16" i="45"/>
  <c r="ES14" i="45"/>
  <c r="PO168" i="38"/>
  <c r="PQ92" i="38"/>
  <c r="PO92" i="38"/>
  <c r="PQ88" i="38"/>
  <c r="ES15" i="45" s="1"/>
  <c r="PO88" i="38"/>
  <c r="ES28" i="45"/>
  <c r="D28" i="45" s="1"/>
  <c r="ES23" i="45"/>
  <c r="DV30" i="45"/>
  <c r="DM94" i="38"/>
  <c r="O98" i="38"/>
  <c r="P100" i="38"/>
  <c r="O99" i="38"/>
  <c r="O119" i="38"/>
  <c r="O107" i="38"/>
  <c r="O137" i="38"/>
  <c r="O113" i="38"/>
  <c r="O131" i="38"/>
  <c r="O143" i="38"/>
  <c r="O101" i="38"/>
  <c r="O125" i="38"/>
  <c r="N119" i="38"/>
  <c r="H162" i="38" s="1"/>
  <c r="N137" i="38"/>
  <c r="H165" i="38" s="1"/>
  <c r="N113" i="38"/>
  <c r="H161" i="38" s="1"/>
  <c r="N99" i="38"/>
  <c r="N125" i="38"/>
  <c r="H163" i="38" s="1"/>
  <c r="N143" i="38"/>
  <c r="H166" i="38" s="1"/>
  <c r="N131" i="38"/>
  <c r="H164" i="38" s="1"/>
  <c r="N98" i="38"/>
  <c r="N107" i="38"/>
  <c r="H160" i="38" s="1"/>
  <c r="N101" i="38"/>
  <c r="H159" i="38" s="1"/>
  <c r="L60" i="38"/>
  <c r="L18" i="38"/>
  <c r="M5" i="38"/>
  <c r="M4" i="38" s="1"/>
  <c r="L12" i="38"/>
  <c r="L66" i="38"/>
  <c r="L36" i="38"/>
  <c r="L3" i="38"/>
  <c r="L48" i="38"/>
  <c r="L42" i="38"/>
  <c r="L54" i="38"/>
  <c r="L72" i="38"/>
  <c r="H93" i="38" s="1"/>
  <c r="L6" i="38"/>
  <c r="L30" i="38"/>
  <c r="L24" i="38"/>
  <c r="K4414" i="9"/>
  <c r="K4441" i="9"/>
  <c r="K4425" i="9"/>
  <c r="K4417" i="9"/>
  <c r="K4413" i="9"/>
  <c r="K4440" i="9"/>
  <c r="K4436" i="9"/>
  <c r="K4428" i="9"/>
  <c r="K4424" i="9"/>
  <c r="K4420" i="9"/>
  <c r="K4416" i="9"/>
  <c r="K4412" i="9"/>
  <c r="K4404" i="9"/>
  <c r="K4331" i="9"/>
  <c r="K4398" i="9"/>
  <c r="K4411" i="9"/>
  <c r="K4352" i="9"/>
  <c r="K4348" i="9"/>
  <c r="K4344" i="9"/>
  <c r="K4332" i="9"/>
  <c r="K4328" i="9"/>
  <c r="K4324" i="9"/>
  <c r="K4399" i="9"/>
  <c r="K4391" i="9"/>
  <c r="K4387" i="9"/>
  <c r="K4383" i="9"/>
  <c r="K4367" i="9"/>
  <c r="K4363" i="9"/>
  <c r="K4349" i="9"/>
  <c r="K4345" i="9"/>
  <c r="K4341" i="9"/>
  <c r="K4329" i="9"/>
  <c r="K4325" i="9"/>
  <c r="K4400" i="9"/>
  <c r="K4392" i="9"/>
  <c r="K4388" i="9"/>
  <c r="K4384" i="9"/>
  <c r="K4368" i="9"/>
  <c r="K4364" i="9"/>
  <c r="K4342" i="9"/>
  <c r="K4330" i="9"/>
  <c r="K4326" i="9"/>
  <c r="K4401" i="9"/>
  <c r="K4397" i="9"/>
  <c r="K4389" i="9"/>
  <c r="K4385" i="9"/>
  <c r="K4381" i="9"/>
  <c r="K4369" i="9"/>
  <c r="K4365" i="9"/>
  <c r="K4351" i="9"/>
  <c r="K4343" i="9"/>
  <c r="K4327" i="9"/>
  <c r="K4402" i="9"/>
  <c r="K4386" i="9"/>
  <c r="I4284" i="9"/>
  <c r="I4285" i="9"/>
  <c r="I4286" i="9"/>
  <c r="I4287" i="9"/>
  <c r="I4288" i="9"/>
  <c r="I4289" i="9"/>
  <c r="I4290" i="9"/>
  <c r="I4291" i="9"/>
  <c r="I4292" i="9"/>
  <c r="I4293" i="9"/>
  <c r="I4294" i="9"/>
  <c r="I4295" i="9"/>
  <c r="I4296" i="9"/>
  <c r="I4297" i="9"/>
  <c r="I4298" i="9"/>
  <c r="I4299" i="9"/>
  <c r="I4300" i="9"/>
  <c r="I4301" i="9"/>
  <c r="I4302" i="9"/>
  <c r="I4303" i="9"/>
  <c r="I4304" i="9"/>
  <c r="I4305" i="9"/>
  <c r="I4306" i="9"/>
  <c r="I4307" i="9"/>
  <c r="I4308" i="9"/>
  <c r="I4309" i="9"/>
  <c r="I4310" i="9"/>
  <c r="I4311" i="9"/>
  <c r="I4312" i="9"/>
  <c r="I4313" i="9"/>
  <c r="I4314" i="9"/>
  <c r="I4315" i="9"/>
  <c r="I4316" i="9"/>
  <c r="I4317" i="9"/>
  <c r="I4318" i="9"/>
  <c r="I4319" i="9"/>
  <c r="I4320" i="9"/>
  <c r="I4321" i="9"/>
  <c r="I4322" i="9"/>
  <c r="I4323" i="9"/>
  <c r="J4284" i="9"/>
  <c r="J4285" i="9"/>
  <c r="J4286" i="9"/>
  <c r="J4287" i="9"/>
  <c r="J4288" i="9"/>
  <c r="J4289" i="9"/>
  <c r="J4290" i="9"/>
  <c r="J4291" i="9"/>
  <c r="J4292" i="9"/>
  <c r="J4293" i="9"/>
  <c r="J4294" i="9"/>
  <c r="J4295" i="9"/>
  <c r="J4296" i="9"/>
  <c r="J4297" i="9"/>
  <c r="J4298" i="9"/>
  <c r="J4299" i="9"/>
  <c r="J4300" i="9"/>
  <c r="J4301" i="9"/>
  <c r="J4302" i="9"/>
  <c r="J4303" i="9"/>
  <c r="J4304" i="9"/>
  <c r="J4305" i="9"/>
  <c r="J4306" i="9"/>
  <c r="J4307" i="9"/>
  <c r="J4308" i="9"/>
  <c r="J4309" i="9"/>
  <c r="J4310" i="9"/>
  <c r="J4311" i="9"/>
  <c r="J4312" i="9"/>
  <c r="J4313" i="9"/>
  <c r="J4314" i="9"/>
  <c r="J4315" i="9"/>
  <c r="J4316" i="9"/>
  <c r="J4317" i="9"/>
  <c r="J4318" i="9"/>
  <c r="J4319" i="9"/>
  <c r="J4320" i="9"/>
  <c r="J4321" i="9"/>
  <c r="J4322" i="9"/>
  <c r="J4323" i="9"/>
  <c r="K4292" i="9"/>
  <c r="K4313" i="9"/>
  <c r="K4291" i="9"/>
  <c r="K4295" i="9"/>
  <c r="K4315" i="9"/>
  <c r="K4293" i="9"/>
  <c r="K4303" i="9"/>
  <c r="K4312" i="9"/>
  <c r="K4296" i="9"/>
  <c r="ES18" i="45" l="1"/>
  <c r="PO94" i="38"/>
  <c r="D20" i="45"/>
  <c r="ES30" i="45"/>
  <c r="EB18" i="45"/>
  <c r="P98" i="38"/>
  <c r="P131" i="38"/>
  <c r="P125" i="38"/>
  <c r="P119" i="38"/>
  <c r="P113" i="38"/>
  <c r="P107" i="38"/>
  <c r="P101" i="38"/>
  <c r="P137" i="38"/>
  <c r="P143" i="38"/>
  <c r="P99" i="38"/>
  <c r="Q100" i="38"/>
  <c r="M93" i="38"/>
  <c r="K93" i="38"/>
  <c r="M159" i="38"/>
  <c r="K159" i="38"/>
  <c r="H168" i="38"/>
  <c r="M160" i="38"/>
  <c r="K160" i="38"/>
  <c r="M164" i="38"/>
  <c r="K164" i="38"/>
  <c r="M166" i="38"/>
  <c r="K166" i="38"/>
  <c r="M163" i="38"/>
  <c r="K163" i="38"/>
  <c r="K161" i="38"/>
  <c r="M161" i="38"/>
  <c r="M165" i="38"/>
  <c r="K165" i="38"/>
  <c r="K162" i="38"/>
  <c r="M162" i="38"/>
  <c r="M42" i="38"/>
  <c r="N5" i="38"/>
  <c r="M66" i="38"/>
  <c r="M54" i="38"/>
  <c r="M12" i="38"/>
  <c r="M30" i="38"/>
  <c r="M36" i="38"/>
  <c r="M18" i="38"/>
  <c r="M48" i="38"/>
  <c r="M60" i="38"/>
  <c r="M24" i="38"/>
  <c r="M6" i="38"/>
  <c r="M3" i="38"/>
  <c r="K4314" i="9"/>
  <c r="K4290" i="9"/>
  <c r="K4318" i="9"/>
  <c r="K4298" i="9"/>
  <c r="K4317" i="9"/>
  <c r="K4310" i="9"/>
  <c r="K4322" i="9"/>
  <c r="K4302" i="9"/>
  <c r="K4294" i="9"/>
  <c r="K4321" i="9"/>
  <c r="K4301" i="9"/>
  <c r="K4297" i="9"/>
  <c r="K4320" i="9"/>
  <c r="K4316" i="9"/>
  <c r="K4304" i="9"/>
  <c r="K4323" i="9"/>
  <c r="K4319" i="9"/>
  <c r="K4311" i="9"/>
  <c r="K4134" i="9"/>
  <c r="I4110" i="9"/>
  <c r="I4111" i="9"/>
  <c r="I4112" i="9"/>
  <c r="I4113" i="9"/>
  <c r="I4114" i="9"/>
  <c r="I4115" i="9"/>
  <c r="I4116" i="9"/>
  <c r="I4117" i="9"/>
  <c r="I4118" i="9"/>
  <c r="I4119" i="9"/>
  <c r="I4120" i="9"/>
  <c r="I4121" i="9"/>
  <c r="I4122" i="9"/>
  <c r="I4123" i="9"/>
  <c r="I4124" i="9"/>
  <c r="I4125" i="9"/>
  <c r="I4126" i="9"/>
  <c r="I4127" i="9"/>
  <c r="I4128" i="9"/>
  <c r="I4129" i="9"/>
  <c r="I4130" i="9"/>
  <c r="I4131" i="9"/>
  <c r="I4132" i="9"/>
  <c r="I4133" i="9"/>
  <c r="I4134" i="9"/>
  <c r="I4135" i="9"/>
  <c r="I4136" i="9"/>
  <c r="I4137" i="9"/>
  <c r="I4138" i="9"/>
  <c r="I4139" i="9"/>
  <c r="I4140" i="9"/>
  <c r="I4141" i="9"/>
  <c r="I4142" i="9"/>
  <c r="I4143" i="9"/>
  <c r="I4144" i="9"/>
  <c r="I4145" i="9"/>
  <c r="I4146" i="9"/>
  <c r="I4147" i="9"/>
  <c r="I4148" i="9"/>
  <c r="I4149" i="9"/>
  <c r="I4150" i="9"/>
  <c r="I4151" i="9"/>
  <c r="I4152" i="9"/>
  <c r="I4153" i="9"/>
  <c r="I4154" i="9"/>
  <c r="I4155" i="9"/>
  <c r="I4156" i="9"/>
  <c r="I4157" i="9"/>
  <c r="I4158" i="9"/>
  <c r="I4159" i="9"/>
  <c r="I4160" i="9"/>
  <c r="I4161" i="9"/>
  <c r="I4162" i="9"/>
  <c r="I4163" i="9"/>
  <c r="I4164" i="9"/>
  <c r="I4165" i="9"/>
  <c r="I4166" i="9"/>
  <c r="I4167" i="9"/>
  <c r="I4168" i="9"/>
  <c r="I4169" i="9"/>
  <c r="I4170" i="9"/>
  <c r="I4171" i="9"/>
  <c r="I4172" i="9"/>
  <c r="I4173" i="9"/>
  <c r="I4174" i="9"/>
  <c r="I4175" i="9"/>
  <c r="I4176" i="9"/>
  <c r="I4177" i="9"/>
  <c r="I4178" i="9"/>
  <c r="I4179" i="9"/>
  <c r="I4180" i="9"/>
  <c r="I4181" i="9"/>
  <c r="I4182" i="9"/>
  <c r="I4183" i="9"/>
  <c r="I4184" i="9"/>
  <c r="I4185" i="9"/>
  <c r="I4186" i="9"/>
  <c r="I4187" i="9"/>
  <c r="I4188" i="9"/>
  <c r="I4189" i="9"/>
  <c r="I4190" i="9"/>
  <c r="I4191" i="9"/>
  <c r="I4192" i="9"/>
  <c r="I4193" i="9"/>
  <c r="I4194" i="9"/>
  <c r="I4195" i="9"/>
  <c r="I4196" i="9"/>
  <c r="I4197" i="9"/>
  <c r="I4198" i="9"/>
  <c r="I4199" i="9"/>
  <c r="I4200" i="9"/>
  <c r="I4201" i="9"/>
  <c r="I4202" i="9"/>
  <c r="I4203" i="9"/>
  <c r="I4204" i="9"/>
  <c r="I4205" i="9"/>
  <c r="I4206" i="9"/>
  <c r="I4207" i="9"/>
  <c r="I4208" i="9"/>
  <c r="I4209" i="9"/>
  <c r="I4210" i="9"/>
  <c r="I4211" i="9"/>
  <c r="I4212" i="9"/>
  <c r="I4213" i="9"/>
  <c r="I4214" i="9"/>
  <c r="I4215" i="9"/>
  <c r="I4216" i="9"/>
  <c r="I4217" i="9"/>
  <c r="I4218" i="9"/>
  <c r="I4219" i="9"/>
  <c r="I4220" i="9"/>
  <c r="I4221" i="9"/>
  <c r="I4222" i="9"/>
  <c r="I4223" i="9"/>
  <c r="I4224" i="9"/>
  <c r="I4225" i="9"/>
  <c r="I4226" i="9"/>
  <c r="I4227" i="9"/>
  <c r="I4228" i="9"/>
  <c r="I4229" i="9"/>
  <c r="I4230" i="9"/>
  <c r="I4231" i="9"/>
  <c r="I4232" i="9"/>
  <c r="I4233" i="9"/>
  <c r="I4234" i="9"/>
  <c r="I4235" i="9"/>
  <c r="I4236" i="9"/>
  <c r="I4237" i="9"/>
  <c r="I4238" i="9"/>
  <c r="I4239" i="9"/>
  <c r="I4240" i="9"/>
  <c r="I4241" i="9"/>
  <c r="I4242" i="9"/>
  <c r="I4243" i="9"/>
  <c r="I4244" i="9"/>
  <c r="I4245" i="9"/>
  <c r="I4246" i="9"/>
  <c r="I4247" i="9"/>
  <c r="I4248" i="9"/>
  <c r="I4249" i="9"/>
  <c r="I4250" i="9"/>
  <c r="I4251" i="9"/>
  <c r="I4252" i="9"/>
  <c r="I4253" i="9"/>
  <c r="I4254" i="9"/>
  <c r="I4255" i="9"/>
  <c r="I4256" i="9"/>
  <c r="I4257" i="9"/>
  <c r="I4258" i="9"/>
  <c r="I4259" i="9"/>
  <c r="I4260" i="9"/>
  <c r="I4261" i="9"/>
  <c r="I4262" i="9"/>
  <c r="I4263" i="9"/>
  <c r="I4264" i="9"/>
  <c r="I4265" i="9"/>
  <c r="I4266" i="9"/>
  <c r="I4267" i="9"/>
  <c r="I4268" i="9"/>
  <c r="I4269" i="9"/>
  <c r="I4270" i="9"/>
  <c r="I4271" i="9"/>
  <c r="I4272" i="9"/>
  <c r="I4273" i="9"/>
  <c r="I4274" i="9"/>
  <c r="I4275" i="9"/>
  <c r="I4276" i="9"/>
  <c r="I4277" i="9"/>
  <c r="I4278" i="9"/>
  <c r="I4279" i="9"/>
  <c r="I4280" i="9"/>
  <c r="I4281" i="9"/>
  <c r="I4282" i="9"/>
  <c r="I4283" i="9"/>
  <c r="J4110" i="9"/>
  <c r="J4111" i="9"/>
  <c r="J4112" i="9"/>
  <c r="J4113" i="9"/>
  <c r="J4114" i="9"/>
  <c r="J4115" i="9"/>
  <c r="J4116" i="9"/>
  <c r="J4117" i="9"/>
  <c r="J4118" i="9"/>
  <c r="J4119" i="9"/>
  <c r="J4120" i="9"/>
  <c r="J4121" i="9"/>
  <c r="J4122" i="9"/>
  <c r="J4123" i="9"/>
  <c r="J4124" i="9"/>
  <c r="J4125" i="9"/>
  <c r="J4126" i="9"/>
  <c r="J4127" i="9"/>
  <c r="J4128" i="9"/>
  <c r="J4129" i="9"/>
  <c r="J4130" i="9"/>
  <c r="J4131" i="9"/>
  <c r="J4132" i="9"/>
  <c r="J4133" i="9"/>
  <c r="J4134" i="9"/>
  <c r="J4135" i="9"/>
  <c r="J4136" i="9"/>
  <c r="J4137" i="9"/>
  <c r="J4138" i="9"/>
  <c r="J4139" i="9"/>
  <c r="J4140" i="9"/>
  <c r="J4141" i="9"/>
  <c r="J4142" i="9"/>
  <c r="J4143" i="9"/>
  <c r="J4144" i="9"/>
  <c r="J4145" i="9"/>
  <c r="J4146" i="9"/>
  <c r="J4147" i="9"/>
  <c r="J4148" i="9"/>
  <c r="J4149" i="9"/>
  <c r="J4150" i="9"/>
  <c r="J4151" i="9"/>
  <c r="J4152" i="9"/>
  <c r="J4153" i="9"/>
  <c r="J4154" i="9"/>
  <c r="J4155" i="9"/>
  <c r="J4156" i="9"/>
  <c r="J4157" i="9"/>
  <c r="J4158" i="9"/>
  <c r="J4159" i="9"/>
  <c r="J4160" i="9"/>
  <c r="J4161" i="9"/>
  <c r="J4162" i="9"/>
  <c r="J4163" i="9"/>
  <c r="J4164" i="9"/>
  <c r="J4165" i="9"/>
  <c r="J4166" i="9"/>
  <c r="J4167" i="9"/>
  <c r="J4168" i="9"/>
  <c r="J4169" i="9"/>
  <c r="J4170" i="9"/>
  <c r="J4171" i="9"/>
  <c r="J4172" i="9"/>
  <c r="J4173" i="9"/>
  <c r="J4174" i="9"/>
  <c r="J4175" i="9"/>
  <c r="J4176" i="9"/>
  <c r="J4177" i="9"/>
  <c r="J4178" i="9"/>
  <c r="J4179" i="9"/>
  <c r="J4180" i="9"/>
  <c r="J4181" i="9"/>
  <c r="J4182" i="9"/>
  <c r="J4183" i="9"/>
  <c r="J4184" i="9"/>
  <c r="J4185" i="9"/>
  <c r="J4186" i="9"/>
  <c r="J4187" i="9"/>
  <c r="J4188" i="9"/>
  <c r="J4189" i="9"/>
  <c r="J4190" i="9"/>
  <c r="J4191" i="9"/>
  <c r="J4192" i="9"/>
  <c r="J4193" i="9"/>
  <c r="J4194" i="9"/>
  <c r="J4195" i="9"/>
  <c r="J4196" i="9"/>
  <c r="J4197" i="9"/>
  <c r="J4198" i="9"/>
  <c r="J4199" i="9"/>
  <c r="J4200" i="9"/>
  <c r="J4201" i="9"/>
  <c r="J4202" i="9"/>
  <c r="J4203" i="9"/>
  <c r="J4204" i="9"/>
  <c r="J4205" i="9"/>
  <c r="J4206" i="9"/>
  <c r="J4207" i="9"/>
  <c r="J4208" i="9"/>
  <c r="J4209" i="9"/>
  <c r="J4210" i="9"/>
  <c r="J4211" i="9"/>
  <c r="J4212" i="9"/>
  <c r="J4213" i="9"/>
  <c r="J4214" i="9"/>
  <c r="J4215" i="9"/>
  <c r="J4216" i="9"/>
  <c r="J4217" i="9"/>
  <c r="J4218" i="9"/>
  <c r="J4219" i="9"/>
  <c r="J4220" i="9"/>
  <c r="J4221" i="9"/>
  <c r="J4222" i="9"/>
  <c r="J4223" i="9"/>
  <c r="J4224" i="9"/>
  <c r="J4225" i="9"/>
  <c r="J4226" i="9"/>
  <c r="J4227" i="9"/>
  <c r="J4228" i="9"/>
  <c r="J4229" i="9"/>
  <c r="J4230" i="9"/>
  <c r="J4231" i="9"/>
  <c r="J4232" i="9"/>
  <c r="J4233" i="9"/>
  <c r="J4234" i="9"/>
  <c r="J4235" i="9"/>
  <c r="J4236" i="9"/>
  <c r="J4237" i="9"/>
  <c r="J4238" i="9"/>
  <c r="J4239" i="9"/>
  <c r="J4240" i="9"/>
  <c r="J4241" i="9"/>
  <c r="J4242" i="9"/>
  <c r="J4243" i="9"/>
  <c r="J4244" i="9"/>
  <c r="J4245" i="9"/>
  <c r="J4246" i="9"/>
  <c r="J4247" i="9"/>
  <c r="J4248" i="9"/>
  <c r="J4249" i="9"/>
  <c r="J4250" i="9"/>
  <c r="J4251" i="9"/>
  <c r="J4252" i="9"/>
  <c r="J4253" i="9"/>
  <c r="J4254" i="9"/>
  <c r="J4255" i="9"/>
  <c r="J4256" i="9"/>
  <c r="J4257" i="9"/>
  <c r="J4258" i="9"/>
  <c r="J4259" i="9"/>
  <c r="J4260" i="9"/>
  <c r="J4261" i="9"/>
  <c r="J4262" i="9"/>
  <c r="J4263" i="9"/>
  <c r="J4264" i="9"/>
  <c r="J4265" i="9"/>
  <c r="J4266" i="9"/>
  <c r="J4267" i="9"/>
  <c r="J4268" i="9"/>
  <c r="J4269" i="9"/>
  <c r="J4270" i="9"/>
  <c r="J4271" i="9"/>
  <c r="J4272" i="9"/>
  <c r="J4273" i="9"/>
  <c r="J4274" i="9"/>
  <c r="J4275" i="9"/>
  <c r="J4276" i="9"/>
  <c r="J4277" i="9"/>
  <c r="J4278" i="9"/>
  <c r="J4279" i="9"/>
  <c r="J4280" i="9"/>
  <c r="J4281" i="9"/>
  <c r="J4282" i="9"/>
  <c r="J4283" i="9"/>
  <c r="K4162" i="9"/>
  <c r="K4122" i="9"/>
  <c r="K4118" i="9"/>
  <c r="K4146" i="9"/>
  <c r="K4178" i="9"/>
  <c r="K4150" i="9"/>
  <c r="K4110" i="9"/>
  <c r="K4158" i="9"/>
  <c r="K4206" i="9"/>
  <c r="K4280" i="9"/>
  <c r="K4085" i="9"/>
  <c r="I4098" i="9"/>
  <c r="I4099" i="9"/>
  <c r="I4100" i="9"/>
  <c r="I4101" i="9"/>
  <c r="I4102" i="9"/>
  <c r="I4103" i="9"/>
  <c r="I4104" i="9"/>
  <c r="I4105" i="9"/>
  <c r="I4106" i="9"/>
  <c r="I4107" i="9"/>
  <c r="I4108" i="9"/>
  <c r="I4109" i="9"/>
  <c r="J4098" i="9"/>
  <c r="J4099" i="9"/>
  <c r="J4100" i="9"/>
  <c r="J4101" i="9"/>
  <c r="J4102" i="9"/>
  <c r="J4103" i="9"/>
  <c r="J4104" i="9"/>
  <c r="J4105" i="9"/>
  <c r="J4106" i="9"/>
  <c r="J4107" i="9"/>
  <c r="J4108" i="9"/>
  <c r="J4109" i="9"/>
  <c r="I4077" i="9"/>
  <c r="I4078" i="9"/>
  <c r="I4079" i="9"/>
  <c r="I4080" i="9"/>
  <c r="I4081" i="9"/>
  <c r="I4082" i="9"/>
  <c r="I4083" i="9"/>
  <c r="I4084" i="9"/>
  <c r="I4085" i="9"/>
  <c r="I4086" i="9"/>
  <c r="I4087" i="9"/>
  <c r="I4088" i="9"/>
  <c r="I4089" i="9"/>
  <c r="I4090" i="9"/>
  <c r="I4091" i="9"/>
  <c r="I4092" i="9"/>
  <c r="I4093" i="9"/>
  <c r="I4094" i="9"/>
  <c r="I4095" i="9"/>
  <c r="I4096" i="9"/>
  <c r="I4097" i="9"/>
  <c r="J4077" i="9"/>
  <c r="J4078" i="9"/>
  <c r="J4079" i="9"/>
  <c r="J4080" i="9"/>
  <c r="J4081" i="9"/>
  <c r="J4082" i="9"/>
  <c r="J4083" i="9"/>
  <c r="J4084" i="9"/>
  <c r="J4085" i="9"/>
  <c r="J4086" i="9"/>
  <c r="J4087" i="9"/>
  <c r="J4088" i="9"/>
  <c r="J4089" i="9"/>
  <c r="J4090" i="9"/>
  <c r="J4091" i="9"/>
  <c r="J4092" i="9"/>
  <c r="J4093" i="9"/>
  <c r="J4094" i="9"/>
  <c r="J4095" i="9"/>
  <c r="J4096" i="9"/>
  <c r="J4097" i="9"/>
  <c r="O5" i="38" l="1"/>
  <c r="O4" i="38" s="1"/>
  <c r="N4" i="38"/>
  <c r="Q131" i="38"/>
  <c r="Q99" i="38"/>
  <c r="R100" i="38"/>
  <c r="Q107" i="38"/>
  <c r="Q137" i="38"/>
  <c r="Q143" i="38"/>
  <c r="Q98" i="38"/>
  <c r="Q125" i="38"/>
  <c r="Q113" i="38"/>
  <c r="Q119" i="38"/>
  <c r="Q101" i="38"/>
  <c r="N42" i="38"/>
  <c r="L88" i="38" s="1"/>
  <c r="N30" i="38"/>
  <c r="H86" i="38" s="1"/>
  <c r="N48" i="38"/>
  <c r="H89" i="38" s="1"/>
  <c r="N54" i="38"/>
  <c r="H90" i="38" s="1"/>
  <c r="N6" i="38"/>
  <c r="N60" i="38"/>
  <c r="N12" i="38"/>
  <c r="N24" i="38"/>
  <c r="N66" i="38"/>
  <c r="H92" i="38" s="1"/>
  <c r="N18" i="38"/>
  <c r="H84" i="38" s="1"/>
  <c r="N36" i="38"/>
  <c r="H87" i="38" s="1"/>
  <c r="N3" i="38"/>
  <c r="K168" i="38"/>
  <c r="M168" i="38"/>
  <c r="K4281" i="9"/>
  <c r="K4135" i="9"/>
  <c r="K4183" i="9"/>
  <c r="K4159" i="9"/>
  <c r="K4153" i="9"/>
  <c r="K4181" i="9"/>
  <c r="K4179" i="9"/>
  <c r="K4177" i="9"/>
  <c r="K4273" i="9"/>
  <c r="K4269" i="9"/>
  <c r="K4265" i="9"/>
  <c r="K4261" i="9"/>
  <c r="K4257" i="9"/>
  <c r="K4253" i="9"/>
  <c r="K4249" i="9"/>
  <c r="K4245" i="9"/>
  <c r="K4241" i="9"/>
  <c r="K4233" i="9"/>
  <c r="K4229" i="9"/>
  <c r="K4225" i="9"/>
  <c r="K4221" i="9"/>
  <c r="K4217" i="9"/>
  <c r="K4213" i="9"/>
  <c r="K4209" i="9"/>
  <c r="K4205" i="9"/>
  <c r="K4201" i="9"/>
  <c r="K4197" i="9"/>
  <c r="K4193" i="9"/>
  <c r="K4189" i="9"/>
  <c r="K4185" i="9"/>
  <c r="K4161" i="9"/>
  <c r="K4149" i="9"/>
  <c r="K4145" i="9"/>
  <c r="K4141" i="9"/>
  <c r="K4137" i="9"/>
  <c r="K4133" i="9"/>
  <c r="K4129" i="9"/>
  <c r="K4121" i="9"/>
  <c r="K4117" i="9"/>
  <c r="K4113" i="9"/>
  <c r="K4079" i="9"/>
  <c r="K4272" i="9"/>
  <c r="K4268" i="9"/>
  <c r="K4264" i="9"/>
  <c r="K4260" i="9"/>
  <c r="K4256" i="9"/>
  <c r="K4252" i="9"/>
  <c r="K4248" i="9"/>
  <c r="K4244" i="9"/>
  <c r="K4240" i="9"/>
  <c r="K4232" i="9"/>
  <c r="K4228" i="9"/>
  <c r="K4224" i="9"/>
  <c r="K4220" i="9"/>
  <c r="K4216" i="9"/>
  <c r="K4212" i="9"/>
  <c r="K4204" i="9"/>
  <c r="K4200" i="9"/>
  <c r="K4196" i="9"/>
  <c r="K4192" i="9"/>
  <c r="K4188" i="9"/>
  <c r="K4184" i="9"/>
  <c r="K4180" i="9"/>
  <c r="K4176" i="9"/>
  <c r="K4164" i="9"/>
  <c r="K4160" i="9"/>
  <c r="K4152" i="9"/>
  <c r="K4148" i="9"/>
  <c r="K4144" i="9"/>
  <c r="K4140" i="9"/>
  <c r="K4136" i="9"/>
  <c r="K4132" i="9"/>
  <c r="K4124" i="9"/>
  <c r="K4120" i="9"/>
  <c r="K4116" i="9"/>
  <c r="K4112" i="9"/>
  <c r="K4279" i="9"/>
  <c r="K4271" i="9"/>
  <c r="K4267" i="9"/>
  <c r="K4263" i="9"/>
  <c r="K4259" i="9"/>
  <c r="K4255" i="9"/>
  <c r="K4251" i="9"/>
  <c r="K4247" i="9"/>
  <c r="K4235" i="9"/>
  <c r="K4231" i="9"/>
  <c r="K4227" i="9"/>
  <c r="K4223" i="9"/>
  <c r="K4219" i="9"/>
  <c r="K4215" i="9"/>
  <c r="K4211" i="9"/>
  <c r="K4203" i="9"/>
  <c r="K4199" i="9"/>
  <c r="K4195" i="9"/>
  <c r="K4191" i="9"/>
  <c r="K4187" i="9"/>
  <c r="K4163" i="9"/>
  <c r="K4151" i="9"/>
  <c r="K4147" i="9"/>
  <c r="K4143" i="9"/>
  <c r="K4139" i="9"/>
  <c r="K4131" i="9"/>
  <c r="K4123" i="9"/>
  <c r="K4119" i="9"/>
  <c r="K4115" i="9"/>
  <c r="K4111" i="9"/>
  <c r="K4282" i="9"/>
  <c r="K4278" i="9"/>
  <c r="K4274" i="9"/>
  <c r="K4270" i="9"/>
  <c r="K4266" i="9"/>
  <c r="K4262" i="9"/>
  <c r="K4258" i="9"/>
  <c r="K4254" i="9"/>
  <c r="K4250" i="9"/>
  <c r="K4246" i="9"/>
  <c r="K4234" i="9"/>
  <c r="K4230" i="9"/>
  <c r="K4226" i="9"/>
  <c r="K4218" i="9"/>
  <c r="K4214" i="9"/>
  <c r="K4210" i="9"/>
  <c r="K4202" i="9"/>
  <c r="K4198" i="9"/>
  <c r="K4194" i="9"/>
  <c r="K4190" i="9"/>
  <c r="K4186" i="9"/>
  <c r="K4182" i="9"/>
  <c r="K4142" i="9"/>
  <c r="K4138" i="9"/>
  <c r="K4130" i="9"/>
  <c r="K4114" i="9"/>
  <c r="K4084" i="9"/>
  <c r="K4107" i="9"/>
  <c r="K4083" i="9"/>
  <c r="K4078" i="9"/>
  <c r="K4080" i="9"/>
  <c r="K4046" i="9"/>
  <c r="K4040" i="9"/>
  <c r="K4050" i="9"/>
  <c r="K4043" i="9"/>
  <c r="K4047" i="9"/>
  <c r="I4029" i="9"/>
  <c r="I4030" i="9"/>
  <c r="I4031" i="9"/>
  <c r="I4032" i="9"/>
  <c r="I4033" i="9"/>
  <c r="I4034" i="9"/>
  <c r="I4035" i="9"/>
  <c r="I4036" i="9"/>
  <c r="I4037" i="9"/>
  <c r="I4038" i="9"/>
  <c r="I4039" i="9"/>
  <c r="I4040" i="9"/>
  <c r="I4041" i="9"/>
  <c r="I4042" i="9"/>
  <c r="I4043" i="9"/>
  <c r="I4044" i="9"/>
  <c r="I4045" i="9"/>
  <c r="I4046" i="9"/>
  <c r="I4047" i="9"/>
  <c r="I4048" i="9"/>
  <c r="I4049" i="9"/>
  <c r="I4050" i="9"/>
  <c r="I4051" i="9"/>
  <c r="I4052" i="9"/>
  <c r="I4053" i="9"/>
  <c r="I4054" i="9"/>
  <c r="I4055" i="9"/>
  <c r="I4056" i="9"/>
  <c r="I4057" i="9"/>
  <c r="I4058" i="9"/>
  <c r="I4059" i="9"/>
  <c r="I4060" i="9"/>
  <c r="I4061" i="9"/>
  <c r="I4062" i="9"/>
  <c r="I4063" i="9"/>
  <c r="I4064" i="9"/>
  <c r="I4065" i="9"/>
  <c r="I4066" i="9"/>
  <c r="I4067" i="9"/>
  <c r="I4068" i="9"/>
  <c r="I4069" i="9"/>
  <c r="I4070" i="9"/>
  <c r="I4071" i="9"/>
  <c r="I4072" i="9"/>
  <c r="I4073" i="9"/>
  <c r="I4074" i="9"/>
  <c r="I4075" i="9"/>
  <c r="I4076" i="9"/>
  <c r="J4029" i="9"/>
  <c r="J4030" i="9"/>
  <c r="J4031" i="9"/>
  <c r="J4032" i="9"/>
  <c r="J4033" i="9"/>
  <c r="J4034" i="9"/>
  <c r="J4035" i="9"/>
  <c r="J4036" i="9"/>
  <c r="J4037" i="9"/>
  <c r="J4038" i="9"/>
  <c r="J4039" i="9"/>
  <c r="J4040" i="9"/>
  <c r="J4041" i="9"/>
  <c r="J4042" i="9"/>
  <c r="J4043" i="9"/>
  <c r="J4044" i="9"/>
  <c r="J4045" i="9"/>
  <c r="J4046" i="9"/>
  <c r="J4047" i="9"/>
  <c r="J4048" i="9"/>
  <c r="J4049" i="9"/>
  <c r="J4050" i="9"/>
  <c r="J4051" i="9"/>
  <c r="J4052" i="9"/>
  <c r="J4053" i="9"/>
  <c r="J4054" i="9"/>
  <c r="J4055" i="9"/>
  <c r="J4056" i="9"/>
  <c r="J4057" i="9"/>
  <c r="J4058" i="9"/>
  <c r="J4059" i="9"/>
  <c r="J4060" i="9"/>
  <c r="J4061" i="9"/>
  <c r="J4062" i="9"/>
  <c r="J4063" i="9"/>
  <c r="J4064" i="9"/>
  <c r="J4065" i="9"/>
  <c r="J4066" i="9"/>
  <c r="J4067" i="9"/>
  <c r="J4068" i="9"/>
  <c r="J4069" i="9"/>
  <c r="J4070" i="9"/>
  <c r="J4071" i="9"/>
  <c r="J4072" i="9"/>
  <c r="J4073" i="9"/>
  <c r="J4074" i="9"/>
  <c r="J4075" i="9"/>
  <c r="J4076" i="9"/>
  <c r="K4033" i="9"/>
  <c r="K4036" i="9"/>
  <c r="K4039" i="9"/>
  <c r="K4051" i="9"/>
  <c r="K4065" i="9"/>
  <c r="K4067" i="9"/>
  <c r="K4068" i="9"/>
  <c r="K4069" i="9"/>
  <c r="DF29" i="45" l="1"/>
  <c r="L94" i="38"/>
  <c r="DD29" i="45"/>
  <c r="O6" i="38"/>
  <c r="O72" i="38"/>
  <c r="O42" i="38"/>
  <c r="O66" i="38"/>
  <c r="O18" i="38"/>
  <c r="O36" i="38"/>
  <c r="O54" i="38"/>
  <c r="O12" i="38"/>
  <c r="O24" i="38"/>
  <c r="O48" i="38"/>
  <c r="O30" i="38"/>
  <c r="P5" i="38"/>
  <c r="P4" i="38" s="1"/>
  <c r="O3" i="38"/>
  <c r="R143" i="38"/>
  <c r="R99" i="38"/>
  <c r="S100" i="38"/>
  <c r="R137" i="38"/>
  <c r="R98" i="38"/>
  <c r="R113" i="38"/>
  <c r="R131" i="38"/>
  <c r="R125" i="38"/>
  <c r="R101" i="38"/>
  <c r="R119" i="38"/>
  <c r="R107" i="38"/>
  <c r="H88" i="38"/>
  <c r="M88" i="38" s="1"/>
  <c r="M89" i="38"/>
  <c r="K89" i="38"/>
  <c r="K87" i="38"/>
  <c r="M87" i="38"/>
  <c r="M84" i="38"/>
  <c r="K84" i="38"/>
  <c r="M92" i="38"/>
  <c r="K92" i="38"/>
  <c r="M90" i="38"/>
  <c r="K90" i="38"/>
  <c r="K86" i="38"/>
  <c r="M86" i="38"/>
  <c r="K4044" i="9"/>
  <c r="K4075" i="9"/>
  <c r="K4066" i="9"/>
  <c r="K4045" i="9"/>
  <c r="K4076" i="9"/>
  <c r="K4042" i="9"/>
  <c r="K4038" i="9"/>
  <c r="K4034" i="9"/>
  <c r="K4041" i="9"/>
  <c r="K4037" i="9"/>
  <c r="I3941" i="9"/>
  <c r="I3942" i="9"/>
  <c r="I3943" i="9"/>
  <c r="I3944" i="9"/>
  <c r="I3945" i="9"/>
  <c r="I3946" i="9"/>
  <c r="I3947" i="9"/>
  <c r="I3948" i="9"/>
  <c r="I3949" i="9"/>
  <c r="I3950" i="9"/>
  <c r="I3951" i="9"/>
  <c r="I3952" i="9"/>
  <c r="I3953" i="9"/>
  <c r="I3954" i="9"/>
  <c r="I3955" i="9"/>
  <c r="I3956" i="9"/>
  <c r="I3957" i="9"/>
  <c r="I3958" i="9"/>
  <c r="I3959" i="9"/>
  <c r="I3960" i="9"/>
  <c r="I3961" i="9"/>
  <c r="I3962" i="9"/>
  <c r="I3963" i="9"/>
  <c r="I3964" i="9"/>
  <c r="I3965" i="9"/>
  <c r="I3966" i="9"/>
  <c r="I3967" i="9"/>
  <c r="I3968" i="9"/>
  <c r="I3969" i="9"/>
  <c r="I3970" i="9"/>
  <c r="I3971" i="9"/>
  <c r="I3972" i="9"/>
  <c r="I3973" i="9"/>
  <c r="I3974" i="9"/>
  <c r="I3975" i="9"/>
  <c r="I3976" i="9"/>
  <c r="I3977" i="9"/>
  <c r="I3978" i="9"/>
  <c r="I3979" i="9"/>
  <c r="I3980" i="9"/>
  <c r="I3981" i="9"/>
  <c r="I3982" i="9"/>
  <c r="I3983" i="9"/>
  <c r="I3984" i="9"/>
  <c r="I3985" i="9"/>
  <c r="I3986" i="9"/>
  <c r="I3987" i="9"/>
  <c r="I3988" i="9"/>
  <c r="I3989" i="9"/>
  <c r="I3990" i="9"/>
  <c r="I3991" i="9"/>
  <c r="I3992" i="9"/>
  <c r="I3993" i="9"/>
  <c r="I3994" i="9"/>
  <c r="I3995" i="9"/>
  <c r="I3996" i="9"/>
  <c r="I3997" i="9"/>
  <c r="I3998" i="9"/>
  <c r="I3999" i="9"/>
  <c r="I4000" i="9"/>
  <c r="I4001" i="9"/>
  <c r="I4002" i="9"/>
  <c r="I4003" i="9"/>
  <c r="I4004" i="9"/>
  <c r="I4005" i="9"/>
  <c r="I4006" i="9"/>
  <c r="I4007" i="9"/>
  <c r="I4008" i="9"/>
  <c r="I4009" i="9"/>
  <c r="I4010" i="9"/>
  <c r="I4011" i="9"/>
  <c r="I4012" i="9"/>
  <c r="I4013" i="9"/>
  <c r="I4014" i="9"/>
  <c r="I4015" i="9"/>
  <c r="I4016" i="9"/>
  <c r="I4017" i="9"/>
  <c r="I4018" i="9"/>
  <c r="I4019" i="9"/>
  <c r="I4020" i="9"/>
  <c r="I4021" i="9"/>
  <c r="I4022" i="9"/>
  <c r="I4023" i="9"/>
  <c r="I4024" i="9"/>
  <c r="I4025" i="9"/>
  <c r="I4026" i="9"/>
  <c r="I4027" i="9"/>
  <c r="I4028" i="9"/>
  <c r="J3941" i="9"/>
  <c r="J3942" i="9"/>
  <c r="J3943" i="9"/>
  <c r="J3944" i="9"/>
  <c r="J3945" i="9"/>
  <c r="J3946" i="9"/>
  <c r="J3947" i="9"/>
  <c r="J3948" i="9"/>
  <c r="J3949" i="9"/>
  <c r="J3950" i="9"/>
  <c r="J3951" i="9"/>
  <c r="J3952" i="9"/>
  <c r="J3953" i="9"/>
  <c r="J3954" i="9"/>
  <c r="J3955" i="9"/>
  <c r="J3956" i="9"/>
  <c r="J3957" i="9"/>
  <c r="J3958" i="9"/>
  <c r="J3959" i="9"/>
  <c r="J3960" i="9"/>
  <c r="J3961" i="9"/>
  <c r="J3962" i="9"/>
  <c r="J3963" i="9"/>
  <c r="J3964" i="9"/>
  <c r="J3965" i="9"/>
  <c r="J3966" i="9"/>
  <c r="J3967" i="9"/>
  <c r="J3968" i="9"/>
  <c r="J3969" i="9"/>
  <c r="J3970" i="9"/>
  <c r="J3971" i="9"/>
  <c r="J3972" i="9"/>
  <c r="J3973" i="9"/>
  <c r="J3974" i="9"/>
  <c r="J3975" i="9"/>
  <c r="J3976" i="9"/>
  <c r="J3977" i="9"/>
  <c r="J3978" i="9"/>
  <c r="J3979" i="9"/>
  <c r="J3980" i="9"/>
  <c r="J3981" i="9"/>
  <c r="J3982" i="9"/>
  <c r="J3983" i="9"/>
  <c r="J3984" i="9"/>
  <c r="J3985" i="9"/>
  <c r="J3986" i="9"/>
  <c r="J3987" i="9"/>
  <c r="J3988" i="9"/>
  <c r="J3989" i="9"/>
  <c r="J3990" i="9"/>
  <c r="J3991" i="9"/>
  <c r="J3992" i="9"/>
  <c r="J3993" i="9"/>
  <c r="J3994" i="9"/>
  <c r="J3995" i="9"/>
  <c r="J3996" i="9"/>
  <c r="J3997" i="9"/>
  <c r="J3998" i="9"/>
  <c r="J3999" i="9"/>
  <c r="J4000" i="9"/>
  <c r="J4001" i="9"/>
  <c r="J4002" i="9"/>
  <c r="J4003" i="9"/>
  <c r="J4004" i="9"/>
  <c r="J4005" i="9"/>
  <c r="J4006" i="9"/>
  <c r="J4007" i="9"/>
  <c r="J4008" i="9"/>
  <c r="J4009" i="9"/>
  <c r="J4010" i="9"/>
  <c r="J4011" i="9"/>
  <c r="J4012" i="9"/>
  <c r="J4013" i="9"/>
  <c r="J4014" i="9"/>
  <c r="J4015" i="9"/>
  <c r="J4016" i="9"/>
  <c r="J4017" i="9"/>
  <c r="J4018" i="9"/>
  <c r="J4019" i="9"/>
  <c r="J4020" i="9"/>
  <c r="J4021" i="9"/>
  <c r="J4022" i="9"/>
  <c r="J4023" i="9"/>
  <c r="J4024" i="9"/>
  <c r="J4025" i="9"/>
  <c r="J4026" i="9"/>
  <c r="J4027" i="9"/>
  <c r="J4028" i="9"/>
  <c r="K3948" i="9"/>
  <c r="K3949" i="9"/>
  <c r="K3950" i="9"/>
  <c r="K3951" i="9"/>
  <c r="K3952" i="9"/>
  <c r="K3953" i="9"/>
  <c r="K3954" i="9"/>
  <c r="K3955" i="9"/>
  <c r="K3956" i="9"/>
  <c r="K3961" i="9"/>
  <c r="K3962" i="9"/>
  <c r="K3963" i="9"/>
  <c r="K3964" i="9"/>
  <c r="K3969" i="9"/>
  <c r="K3970" i="9"/>
  <c r="K3971" i="9"/>
  <c r="K3972" i="9"/>
  <c r="K3980" i="9"/>
  <c r="K3981" i="9"/>
  <c r="K3982" i="9"/>
  <c r="K3987" i="9"/>
  <c r="K3988" i="9"/>
  <c r="K3989" i="9"/>
  <c r="K3990" i="9"/>
  <c r="K3991" i="9"/>
  <c r="K3992" i="9"/>
  <c r="K3993" i="9"/>
  <c r="K3994" i="9"/>
  <c r="K3995" i="9"/>
  <c r="K4016" i="9"/>
  <c r="K4017" i="9"/>
  <c r="K4018" i="9"/>
  <c r="K4019" i="9"/>
  <c r="K4020" i="9"/>
  <c r="K4021" i="9"/>
  <c r="K4022" i="9"/>
  <c r="K4023" i="9"/>
  <c r="K4024" i="9"/>
  <c r="P66" i="38" l="1"/>
  <c r="P36" i="38"/>
  <c r="P24" i="38"/>
  <c r="P60" i="38"/>
  <c r="P12" i="38"/>
  <c r="P54" i="38"/>
  <c r="P30" i="38"/>
  <c r="P72" i="38"/>
  <c r="P6" i="38"/>
  <c r="P3" i="38"/>
  <c r="P48" i="38"/>
  <c r="P18" i="38"/>
  <c r="P42" i="38"/>
  <c r="DH29" i="45"/>
  <c r="Q5" i="38"/>
  <c r="Q4" i="38" s="1"/>
  <c r="S101" i="38"/>
  <c r="S143" i="38"/>
  <c r="S99" i="38"/>
  <c r="T100" i="38"/>
  <c r="S125" i="38"/>
  <c r="S113" i="38"/>
  <c r="S137" i="38"/>
  <c r="S98" i="38"/>
  <c r="S119" i="38"/>
  <c r="S131" i="38"/>
  <c r="S107" i="38"/>
  <c r="Q66" i="38"/>
  <c r="K88" i="38"/>
  <c r="K3868" i="9"/>
  <c r="K3887" i="9"/>
  <c r="K3886" i="9"/>
  <c r="K3871" i="9"/>
  <c r="I3932" i="9"/>
  <c r="I3933" i="9"/>
  <c r="I3934" i="9"/>
  <c r="I3935" i="9"/>
  <c r="I3936" i="9"/>
  <c r="I3937" i="9"/>
  <c r="I3938" i="9"/>
  <c r="I3939" i="9"/>
  <c r="I3940" i="9"/>
  <c r="J3932" i="9"/>
  <c r="J3933" i="9"/>
  <c r="J3934" i="9"/>
  <c r="J3935" i="9"/>
  <c r="J3936" i="9"/>
  <c r="J3937" i="9"/>
  <c r="J3938" i="9"/>
  <c r="J3939" i="9"/>
  <c r="J3940" i="9"/>
  <c r="I3928" i="9"/>
  <c r="I3929" i="9"/>
  <c r="I3930" i="9"/>
  <c r="I3931" i="9"/>
  <c r="J3928" i="9"/>
  <c r="J3929" i="9"/>
  <c r="J3930" i="9"/>
  <c r="J3931" i="9"/>
  <c r="I3867" i="9"/>
  <c r="I3868" i="9"/>
  <c r="I3869" i="9"/>
  <c r="I3870" i="9"/>
  <c r="I3871" i="9"/>
  <c r="I3872" i="9"/>
  <c r="I3873" i="9"/>
  <c r="I3874" i="9"/>
  <c r="I3875" i="9"/>
  <c r="I3876" i="9"/>
  <c r="I3877" i="9"/>
  <c r="I3878" i="9"/>
  <c r="I3879" i="9"/>
  <c r="I3880" i="9"/>
  <c r="I3881" i="9"/>
  <c r="I3882" i="9"/>
  <c r="I3883" i="9"/>
  <c r="I3884" i="9"/>
  <c r="I3885" i="9"/>
  <c r="I3886" i="9"/>
  <c r="I3887" i="9"/>
  <c r="I3888" i="9"/>
  <c r="I3889" i="9"/>
  <c r="I3890" i="9"/>
  <c r="I3891" i="9"/>
  <c r="I3892" i="9"/>
  <c r="I3893" i="9"/>
  <c r="I3894" i="9"/>
  <c r="I3895" i="9"/>
  <c r="I3896" i="9"/>
  <c r="I3897" i="9"/>
  <c r="I3898" i="9"/>
  <c r="I3899" i="9"/>
  <c r="I3900" i="9"/>
  <c r="I3901" i="9"/>
  <c r="I3902" i="9"/>
  <c r="I3903" i="9"/>
  <c r="I3904" i="9"/>
  <c r="I3905" i="9"/>
  <c r="I3906" i="9"/>
  <c r="I3907" i="9"/>
  <c r="I3908" i="9"/>
  <c r="I3909" i="9"/>
  <c r="I3910" i="9"/>
  <c r="I3911" i="9"/>
  <c r="I3912" i="9"/>
  <c r="I3913" i="9"/>
  <c r="I3914" i="9"/>
  <c r="I3915" i="9"/>
  <c r="I3916" i="9"/>
  <c r="I3917" i="9"/>
  <c r="I3918" i="9"/>
  <c r="I3919" i="9"/>
  <c r="I3920" i="9"/>
  <c r="I3921" i="9"/>
  <c r="I3922" i="9"/>
  <c r="I3923" i="9"/>
  <c r="I3924" i="9"/>
  <c r="I3925" i="9"/>
  <c r="I3926" i="9"/>
  <c r="I3927" i="9"/>
  <c r="J3867" i="9"/>
  <c r="J3868" i="9"/>
  <c r="J3869" i="9"/>
  <c r="J3870" i="9"/>
  <c r="J3871" i="9"/>
  <c r="J3872" i="9"/>
  <c r="J3873" i="9"/>
  <c r="J3874" i="9"/>
  <c r="J3875" i="9"/>
  <c r="J3876" i="9"/>
  <c r="J3877" i="9"/>
  <c r="J3878" i="9"/>
  <c r="J3879" i="9"/>
  <c r="J3880" i="9"/>
  <c r="J3881" i="9"/>
  <c r="J3882" i="9"/>
  <c r="J3883" i="9"/>
  <c r="J3884" i="9"/>
  <c r="J3885" i="9"/>
  <c r="J3886" i="9"/>
  <c r="J3887" i="9"/>
  <c r="J3888" i="9"/>
  <c r="J3889" i="9"/>
  <c r="J3890" i="9"/>
  <c r="J3891" i="9"/>
  <c r="J3892" i="9"/>
  <c r="J3893" i="9"/>
  <c r="J3894" i="9"/>
  <c r="J3895" i="9"/>
  <c r="J3896" i="9"/>
  <c r="J3897" i="9"/>
  <c r="J3898" i="9"/>
  <c r="J3899" i="9"/>
  <c r="J3900" i="9"/>
  <c r="J3901" i="9"/>
  <c r="J3902" i="9"/>
  <c r="J3903" i="9"/>
  <c r="J3904" i="9"/>
  <c r="J3905" i="9"/>
  <c r="J3906" i="9"/>
  <c r="J3907" i="9"/>
  <c r="J3908" i="9"/>
  <c r="J3909" i="9"/>
  <c r="J3910" i="9"/>
  <c r="J3911" i="9"/>
  <c r="J3912" i="9"/>
  <c r="J3913" i="9"/>
  <c r="J3914" i="9"/>
  <c r="J3915" i="9"/>
  <c r="J3916" i="9"/>
  <c r="J3917" i="9"/>
  <c r="J3918" i="9"/>
  <c r="J3919" i="9"/>
  <c r="J3920" i="9"/>
  <c r="J3921" i="9"/>
  <c r="J3922" i="9"/>
  <c r="J3923" i="9"/>
  <c r="J3924" i="9"/>
  <c r="J3925" i="9"/>
  <c r="J3926" i="9"/>
  <c r="J3927" i="9"/>
  <c r="Q54" i="38" l="1"/>
  <c r="Q60" i="38"/>
  <c r="Q42" i="38"/>
  <c r="Q48" i="38"/>
  <c r="Q6" i="38"/>
  <c r="Q12" i="38"/>
  <c r="Q30" i="38"/>
  <c r="R5" i="38"/>
  <c r="R4" i="38" s="1"/>
  <c r="Q36" i="38"/>
  <c r="Q3" i="38"/>
  <c r="Q72" i="38"/>
  <c r="Q18" i="38"/>
  <c r="Q24" i="38"/>
  <c r="T98" i="38"/>
  <c r="T107" i="38"/>
  <c r="T99" i="38"/>
  <c r="U100" i="38"/>
  <c r="T137" i="38"/>
  <c r="T119" i="38"/>
  <c r="T113" i="38"/>
  <c r="T131" i="38"/>
  <c r="T125" i="38"/>
  <c r="T101" i="38"/>
  <c r="T143" i="38"/>
  <c r="R72" i="38"/>
  <c r="R48" i="38"/>
  <c r="K3875" i="9"/>
  <c r="K3932" i="9"/>
  <c r="K3891" i="9"/>
  <c r="K3931" i="9"/>
  <c r="K3912" i="9"/>
  <c r="K3892" i="9"/>
  <c r="K3888" i="9"/>
  <c r="K3909" i="9"/>
  <c r="K3889" i="9"/>
  <c r="K3885" i="9"/>
  <c r="K3869" i="9"/>
  <c r="K3910" i="9"/>
  <c r="K3890" i="9"/>
  <c r="K3870" i="9"/>
  <c r="K3911" i="9"/>
  <c r="I3842" i="9"/>
  <c r="I3843" i="9"/>
  <c r="I3844" i="9"/>
  <c r="I3845" i="9"/>
  <c r="I3846" i="9"/>
  <c r="I3847" i="9"/>
  <c r="I3848" i="9"/>
  <c r="I3849" i="9"/>
  <c r="I3850" i="9"/>
  <c r="I3851" i="9"/>
  <c r="I3852" i="9"/>
  <c r="I3853" i="9"/>
  <c r="I3854" i="9"/>
  <c r="I3855" i="9"/>
  <c r="I3856" i="9"/>
  <c r="I3857" i="9"/>
  <c r="I3858" i="9"/>
  <c r="I3859" i="9"/>
  <c r="I3860" i="9"/>
  <c r="I3861" i="9"/>
  <c r="I3862" i="9"/>
  <c r="I3863" i="9"/>
  <c r="I3864" i="9"/>
  <c r="I3865" i="9"/>
  <c r="I3866" i="9"/>
  <c r="J3842" i="9"/>
  <c r="J3843" i="9"/>
  <c r="J3844" i="9"/>
  <c r="J3845" i="9"/>
  <c r="J3846" i="9"/>
  <c r="J3847" i="9"/>
  <c r="J3848" i="9"/>
  <c r="J3849" i="9"/>
  <c r="J3850" i="9"/>
  <c r="J3851" i="9"/>
  <c r="J3852" i="9"/>
  <c r="J3853" i="9"/>
  <c r="J3854" i="9"/>
  <c r="J3855" i="9"/>
  <c r="J3856" i="9"/>
  <c r="J3857" i="9"/>
  <c r="J3858" i="9"/>
  <c r="J3859" i="9"/>
  <c r="J3860" i="9"/>
  <c r="J3861" i="9"/>
  <c r="J3862" i="9"/>
  <c r="J3863" i="9"/>
  <c r="J3864" i="9"/>
  <c r="J3865" i="9"/>
  <c r="J3866" i="9"/>
  <c r="K3854" i="9"/>
  <c r="I3808" i="9"/>
  <c r="I3809" i="9"/>
  <c r="I3810" i="9"/>
  <c r="I3811" i="9"/>
  <c r="I3812" i="9"/>
  <c r="I3813" i="9"/>
  <c r="I3814" i="9"/>
  <c r="I3815" i="9"/>
  <c r="I3816" i="9"/>
  <c r="I3817" i="9"/>
  <c r="I3818" i="9"/>
  <c r="I3819" i="9"/>
  <c r="I3820" i="9"/>
  <c r="I3821" i="9"/>
  <c r="I3822" i="9"/>
  <c r="I3823" i="9"/>
  <c r="I3824" i="9"/>
  <c r="I3825" i="9"/>
  <c r="I3826" i="9"/>
  <c r="I3827" i="9"/>
  <c r="I3828" i="9"/>
  <c r="I3829" i="9"/>
  <c r="I3830" i="9"/>
  <c r="I3831" i="9"/>
  <c r="I3832" i="9"/>
  <c r="I3833" i="9"/>
  <c r="I3834" i="9"/>
  <c r="I3835" i="9"/>
  <c r="I3836" i="9"/>
  <c r="I3837" i="9"/>
  <c r="I3838" i="9"/>
  <c r="I3839" i="9"/>
  <c r="I3840" i="9"/>
  <c r="I3841" i="9"/>
  <c r="J3808" i="9"/>
  <c r="J3809" i="9"/>
  <c r="J3810" i="9"/>
  <c r="J3811" i="9"/>
  <c r="J3812" i="9"/>
  <c r="J3813" i="9"/>
  <c r="J3814" i="9"/>
  <c r="J3815" i="9"/>
  <c r="J3816" i="9"/>
  <c r="J3817" i="9"/>
  <c r="J3818" i="9"/>
  <c r="J3819" i="9"/>
  <c r="J3820" i="9"/>
  <c r="J3821" i="9"/>
  <c r="J3822" i="9"/>
  <c r="J3823" i="9"/>
  <c r="J3824" i="9"/>
  <c r="J3825" i="9"/>
  <c r="J3826" i="9"/>
  <c r="J3827" i="9"/>
  <c r="J3828" i="9"/>
  <c r="J3829" i="9"/>
  <c r="J3830" i="9"/>
  <c r="J3831" i="9"/>
  <c r="J3832" i="9"/>
  <c r="J3833" i="9"/>
  <c r="J3834" i="9"/>
  <c r="J3835" i="9"/>
  <c r="J3836" i="9"/>
  <c r="J3837" i="9"/>
  <c r="J3838" i="9"/>
  <c r="J3839" i="9"/>
  <c r="J3840" i="9"/>
  <c r="J3841" i="9"/>
  <c r="K3852" i="9"/>
  <c r="K3853" i="9"/>
  <c r="K3861" i="9"/>
  <c r="K3857" i="9"/>
  <c r="K3846" i="9"/>
  <c r="K3865" i="9"/>
  <c r="K3845" i="9"/>
  <c r="R66" i="38" l="1"/>
  <c r="R18" i="38"/>
  <c r="R42" i="38"/>
  <c r="R6" i="38"/>
  <c r="R3" i="38"/>
  <c r="R54" i="38"/>
  <c r="R30" i="38"/>
  <c r="R60" i="38"/>
  <c r="R24" i="38"/>
  <c r="S5" i="38"/>
  <c r="S4" i="38" s="1"/>
  <c r="R12" i="38"/>
  <c r="R36" i="38"/>
  <c r="V100" i="38"/>
  <c r="U99" i="38"/>
  <c r="U143" i="38"/>
  <c r="O166" i="38" s="1"/>
  <c r="U98" i="38"/>
  <c r="U137" i="38"/>
  <c r="O165" i="38" s="1"/>
  <c r="U125" i="38"/>
  <c r="O163" i="38" s="1"/>
  <c r="U113" i="38"/>
  <c r="O161" i="38" s="1"/>
  <c r="U119" i="38"/>
  <c r="O162" i="38" s="1"/>
  <c r="U107" i="38"/>
  <c r="O160" i="38" s="1"/>
  <c r="U131" i="38"/>
  <c r="O164" i="38" s="1"/>
  <c r="U101" i="38"/>
  <c r="O159" i="38" s="1"/>
  <c r="K3821" i="9"/>
  <c r="K3864" i="9"/>
  <c r="K3863" i="9"/>
  <c r="K3855" i="9"/>
  <c r="K3860" i="9"/>
  <c r="K3856" i="9"/>
  <c r="K3848" i="9"/>
  <c r="K3844" i="9"/>
  <c r="K3828" i="9"/>
  <c r="K3859" i="9"/>
  <c r="K3843" i="9"/>
  <c r="K3827" i="9"/>
  <c r="K3862" i="9"/>
  <c r="K3858" i="9"/>
  <c r="K3822" i="9"/>
  <c r="I3761" i="9"/>
  <c r="I3762" i="9"/>
  <c r="I3763" i="9"/>
  <c r="I3764" i="9"/>
  <c r="I3765" i="9"/>
  <c r="I3766" i="9"/>
  <c r="I3767" i="9"/>
  <c r="I3768" i="9"/>
  <c r="I3769" i="9"/>
  <c r="I3770" i="9"/>
  <c r="I3771" i="9"/>
  <c r="I3772" i="9"/>
  <c r="I3773" i="9"/>
  <c r="I3774" i="9"/>
  <c r="I3775" i="9"/>
  <c r="I3776" i="9"/>
  <c r="I3777" i="9"/>
  <c r="I3778" i="9"/>
  <c r="I3779" i="9"/>
  <c r="I3780" i="9"/>
  <c r="I3781" i="9"/>
  <c r="I3782" i="9"/>
  <c r="I3783" i="9"/>
  <c r="I3784" i="9"/>
  <c r="I3785" i="9"/>
  <c r="I3786" i="9"/>
  <c r="I3787" i="9"/>
  <c r="I3788" i="9"/>
  <c r="I3789" i="9"/>
  <c r="I3790" i="9"/>
  <c r="I3791" i="9"/>
  <c r="I3792" i="9"/>
  <c r="I3793" i="9"/>
  <c r="I3794" i="9"/>
  <c r="I3795" i="9"/>
  <c r="I3796" i="9"/>
  <c r="I3797" i="9"/>
  <c r="I3798" i="9"/>
  <c r="I3799" i="9"/>
  <c r="I3800" i="9"/>
  <c r="I3801" i="9"/>
  <c r="I3802" i="9"/>
  <c r="I3803" i="9"/>
  <c r="I3804" i="9"/>
  <c r="I3805" i="9"/>
  <c r="I3806" i="9"/>
  <c r="I3807" i="9"/>
  <c r="J3761" i="9"/>
  <c r="J3762" i="9"/>
  <c r="J3763" i="9"/>
  <c r="J3764" i="9"/>
  <c r="J3765" i="9"/>
  <c r="J3766" i="9"/>
  <c r="J3767" i="9"/>
  <c r="J3768" i="9"/>
  <c r="J3769" i="9"/>
  <c r="J3770" i="9"/>
  <c r="J3771" i="9"/>
  <c r="J3772" i="9"/>
  <c r="J3773" i="9"/>
  <c r="J3774" i="9"/>
  <c r="J3775" i="9"/>
  <c r="J3776" i="9"/>
  <c r="J3777" i="9"/>
  <c r="J3778" i="9"/>
  <c r="J3779" i="9"/>
  <c r="J3780" i="9"/>
  <c r="J3781" i="9"/>
  <c r="J3782" i="9"/>
  <c r="J3783" i="9"/>
  <c r="J3784" i="9"/>
  <c r="J3785" i="9"/>
  <c r="J3786" i="9"/>
  <c r="J3787" i="9"/>
  <c r="J3788" i="9"/>
  <c r="J3789" i="9"/>
  <c r="J3790" i="9"/>
  <c r="J3791" i="9"/>
  <c r="J3792" i="9"/>
  <c r="J3793" i="9"/>
  <c r="J3794" i="9"/>
  <c r="J3795" i="9"/>
  <c r="J3796" i="9"/>
  <c r="J3797" i="9"/>
  <c r="J3798" i="9"/>
  <c r="J3799" i="9"/>
  <c r="J3800" i="9"/>
  <c r="J3801" i="9"/>
  <c r="J3802" i="9"/>
  <c r="J3803" i="9"/>
  <c r="J3804" i="9"/>
  <c r="J3805" i="9"/>
  <c r="J3806" i="9"/>
  <c r="J3807" i="9"/>
  <c r="K3761" i="9"/>
  <c r="K3762" i="9"/>
  <c r="K3763" i="9"/>
  <c r="K3764" i="9"/>
  <c r="K3765" i="9"/>
  <c r="K3766" i="9"/>
  <c r="K3767" i="9"/>
  <c r="K3768" i="9"/>
  <c r="K3778" i="9"/>
  <c r="K3784" i="9"/>
  <c r="K3785" i="9"/>
  <c r="K3786" i="9"/>
  <c r="K3790" i="9"/>
  <c r="K3795" i="9"/>
  <c r="K3796" i="9"/>
  <c r="K3800" i="9"/>
  <c r="K3801" i="9"/>
  <c r="K3802" i="9"/>
  <c r="K3803" i="9"/>
  <c r="K3804" i="9"/>
  <c r="S24" i="38" l="1"/>
  <c r="S48" i="38"/>
  <c r="S6" i="38"/>
  <c r="T5" i="38"/>
  <c r="T4" i="38" s="1"/>
  <c r="S54" i="38"/>
  <c r="S72" i="38"/>
  <c r="O93" i="38" s="1"/>
  <c r="T93" i="38" s="1"/>
  <c r="S42" i="38"/>
  <c r="S12" i="38"/>
  <c r="S30" i="38"/>
  <c r="S18" i="38"/>
  <c r="S36" i="38"/>
  <c r="S60" i="38"/>
  <c r="S66" i="38"/>
  <c r="S3" i="38"/>
  <c r="T160" i="38"/>
  <c r="R160" i="38"/>
  <c r="R162" i="38"/>
  <c r="T162" i="38"/>
  <c r="R161" i="38"/>
  <c r="T161" i="38"/>
  <c r="R163" i="38"/>
  <c r="T163" i="38"/>
  <c r="R165" i="38"/>
  <c r="T165" i="38"/>
  <c r="T166" i="38"/>
  <c r="R166" i="38"/>
  <c r="T60" i="38"/>
  <c r="T54" i="38"/>
  <c r="T6" i="38"/>
  <c r="T36" i="38"/>
  <c r="T48" i="38"/>
  <c r="T42" i="38"/>
  <c r="U5" i="38"/>
  <c r="U4" i="38" s="1"/>
  <c r="T3" i="38"/>
  <c r="T24" i="38"/>
  <c r="T18" i="38"/>
  <c r="T12" i="38"/>
  <c r="T30" i="38"/>
  <c r="T66" i="38"/>
  <c r="V98" i="38"/>
  <c r="V99" i="38"/>
  <c r="W100" i="38"/>
  <c r="V143" i="38"/>
  <c r="V107" i="38"/>
  <c r="V101" i="38"/>
  <c r="V113" i="38"/>
  <c r="V119" i="38"/>
  <c r="V125" i="38"/>
  <c r="V131" i="38"/>
  <c r="V137" i="38"/>
  <c r="T164" i="38"/>
  <c r="R164" i="38"/>
  <c r="R159" i="38"/>
  <c r="T159" i="38"/>
  <c r="O168" i="38"/>
  <c r="I3746" i="9"/>
  <c r="I3747" i="9"/>
  <c r="I3748" i="9"/>
  <c r="I3749" i="9"/>
  <c r="I3750" i="9"/>
  <c r="I3751" i="9"/>
  <c r="I3752" i="9"/>
  <c r="I3753" i="9"/>
  <c r="I3754" i="9"/>
  <c r="I3755" i="9"/>
  <c r="I3756" i="9"/>
  <c r="I3757" i="9"/>
  <c r="I3758" i="9"/>
  <c r="I3759" i="9"/>
  <c r="I3760" i="9"/>
  <c r="J3746" i="9"/>
  <c r="J3747" i="9"/>
  <c r="J3748" i="9"/>
  <c r="J3749" i="9"/>
  <c r="J3750" i="9"/>
  <c r="J3751" i="9"/>
  <c r="J3752" i="9"/>
  <c r="J3753" i="9"/>
  <c r="J3754" i="9"/>
  <c r="J3755" i="9"/>
  <c r="J3756" i="9"/>
  <c r="J3757" i="9"/>
  <c r="J3758" i="9"/>
  <c r="J3759" i="9"/>
  <c r="J3760" i="9"/>
  <c r="K3749" i="9"/>
  <c r="K3750" i="9"/>
  <c r="K3751" i="9"/>
  <c r="K3754" i="9"/>
  <c r="K3760" i="9"/>
  <c r="R93" i="38" l="1"/>
  <c r="T168" i="38"/>
  <c r="R168" i="38"/>
  <c r="V5" i="38"/>
  <c r="V4" i="38" s="1"/>
  <c r="U18" i="38"/>
  <c r="O84" i="38" s="1"/>
  <c r="U66" i="38"/>
  <c r="O92" i="38" s="1"/>
  <c r="U12" i="38"/>
  <c r="O83" i="38" s="1"/>
  <c r="U6" i="38"/>
  <c r="U48" i="38"/>
  <c r="O89" i="38" s="1"/>
  <c r="U36" i="38"/>
  <c r="O87" i="38" s="1"/>
  <c r="U24" i="38"/>
  <c r="O85" i="38" s="1"/>
  <c r="U60" i="38"/>
  <c r="U54" i="38"/>
  <c r="O90" i="38" s="1"/>
  <c r="U42" i="38"/>
  <c r="U3" i="38"/>
  <c r="U30" i="38"/>
  <c r="O86" i="38" s="1"/>
  <c r="W99" i="38"/>
  <c r="W143" i="38"/>
  <c r="W131" i="38"/>
  <c r="W98" i="38"/>
  <c r="W101" i="38"/>
  <c r="W137" i="38"/>
  <c r="W107" i="38"/>
  <c r="X100" i="38"/>
  <c r="W113" i="38"/>
  <c r="W119" i="38"/>
  <c r="W125" i="38"/>
  <c r="I3682" i="9"/>
  <c r="I3683" i="9"/>
  <c r="I3684" i="9"/>
  <c r="I3685" i="9"/>
  <c r="I3686" i="9"/>
  <c r="I3687" i="9"/>
  <c r="I3688" i="9"/>
  <c r="I3689" i="9"/>
  <c r="I3690" i="9"/>
  <c r="I3691" i="9"/>
  <c r="I3692" i="9"/>
  <c r="I3693" i="9"/>
  <c r="I3694" i="9"/>
  <c r="I3695" i="9"/>
  <c r="I3696" i="9"/>
  <c r="I3697" i="9"/>
  <c r="I3698" i="9"/>
  <c r="I3699" i="9"/>
  <c r="I3700" i="9"/>
  <c r="I3701" i="9"/>
  <c r="I3702" i="9"/>
  <c r="I3703" i="9"/>
  <c r="I3704" i="9"/>
  <c r="I3705" i="9"/>
  <c r="I3706" i="9"/>
  <c r="I3707" i="9"/>
  <c r="I3708" i="9"/>
  <c r="I3709" i="9"/>
  <c r="I3710" i="9"/>
  <c r="I3711" i="9"/>
  <c r="I3712" i="9"/>
  <c r="I3713" i="9"/>
  <c r="I3714" i="9"/>
  <c r="I3715" i="9"/>
  <c r="I3716" i="9"/>
  <c r="I3717" i="9"/>
  <c r="I3718" i="9"/>
  <c r="I3719" i="9"/>
  <c r="I3720" i="9"/>
  <c r="I3721" i="9"/>
  <c r="I3722" i="9"/>
  <c r="I3723" i="9"/>
  <c r="I3724" i="9"/>
  <c r="I3725" i="9"/>
  <c r="I3726" i="9"/>
  <c r="I3727" i="9"/>
  <c r="I3728" i="9"/>
  <c r="I3729" i="9"/>
  <c r="I3730" i="9"/>
  <c r="I3731" i="9"/>
  <c r="I3732" i="9"/>
  <c r="I3733" i="9"/>
  <c r="I3734" i="9"/>
  <c r="I3735" i="9"/>
  <c r="I3736" i="9"/>
  <c r="I3737" i="9"/>
  <c r="I3738" i="9"/>
  <c r="I3739" i="9"/>
  <c r="I3740" i="9"/>
  <c r="I3741" i="9"/>
  <c r="I3742" i="9"/>
  <c r="I3743" i="9"/>
  <c r="I3744" i="9"/>
  <c r="I3745" i="9"/>
  <c r="J3682" i="9"/>
  <c r="J3683" i="9"/>
  <c r="J3684" i="9"/>
  <c r="J3685" i="9"/>
  <c r="J3686" i="9"/>
  <c r="J3687" i="9"/>
  <c r="J3688" i="9"/>
  <c r="J3689" i="9"/>
  <c r="J3690" i="9"/>
  <c r="J3691" i="9"/>
  <c r="J3692" i="9"/>
  <c r="J3693" i="9"/>
  <c r="J3694" i="9"/>
  <c r="J3695" i="9"/>
  <c r="J3696" i="9"/>
  <c r="J3697" i="9"/>
  <c r="J3698" i="9"/>
  <c r="J3699" i="9"/>
  <c r="J3700" i="9"/>
  <c r="J3701" i="9"/>
  <c r="J3702" i="9"/>
  <c r="J3703" i="9"/>
  <c r="J3704" i="9"/>
  <c r="J3705" i="9"/>
  <c r="J3706" i="9"/>
  <c r="J3707" i="9"/>
  <c r="J3708" i="9"/>
  <c r="J3709" i="9"/>
  <c r="J3710" i="9"/>
  <c r="J3711" i="9"/>
  <c r="J3712" i="9"/>
  <c r="J3713" i="9"/>
  <c r="J3714" i="9"/>
  <c r="J3715" i="9"/>
  <c r="J3716" i="9"/>
  <c r="J3717" i="9"/>
  <c r="J3718" i="9"/>
  <c r="J3719" i="9"/>
  <c r="J3720" i="9"/>
  <c r="J3721" i="9"/>
  <c r="J3722" i="9"/>
  <c r="J3723" i="9"/>
  <c r="J3724" i="9"/>
  <c r="J3725" i="9"/>
  <c r="J3726" i="9"/>
  <c r="J3727" i="9"/>
  <c r="J3728" i="9"/>
  <c r="J3729" i="9"/>
  <c r="J3730" i="9"/>
  <c r="J3731" i="9"/>
  <c r="J3732" i="9"/>
  <c r="J3733" i="9"/>
  <c r="J3734" i="9"/>
  <c r="J3735" i="9"/>
  <c r="J3736" i="9"/>
  <c r="J3737" i="9"/>
  <c r="J3738" i="9"/>
  <c r="J3739" i="9"/>
  <c r="J3740" i="9"/>
  <c r="J3741" i="9"/>
  <c r="J3742" i="9"/>
  <c r="J3743" i="9"/>
  <c r="J3744" i="9"/>
  <c r="J3745" i="9"/>
  <c r="K3682" i="9"/>
  <c r="K3684" i="9"/>
  <c r="K3685" i="9"/>
  <c r="K3686" i="9"/>
  <c r="K3687" i="9"/>
  <c r="K3699" i="9"/>
  <c r="K3705" i="9"/>
  <c r="K3706" i="9"/>
  <c r="K3707" i="9"/>
  <c r="K3708" i="9"/>
  <c r="K3709" i="9"/>
  <c r="K3710" i="9"/>
  <c r="K3711" i="9"/>
  <c r="K3712" i="9"/>
  <c r="K3713" i="9"/>
  <c r="K3714" i="9"/>
  <c r="K3715" i="9"/>
  <c r="K3716" i="9"/>
  <c r="K3719" i="9"/>
  <c r="K3720" i="9"/>
  <c r="O82" i="38" l="1"/>
  <c r="R82" i="38" s="1"/>
  <c r="DM29" i="45"/>
  <c r="O88" i="38"/>
  <c r="S88" i="38"/>
  <c r="R90" i="38"/>
  <c r="T90" i="38"/>
  <c r="X125" i="38"/>
  <c r="X101" i="38"/>
  <c r="X119" i="38"/>
  <c r="X113" i="38"/>
  <c r="X107" i="38"/>
  <c r="X143" i="38"/>
  <c r="X131" i="38"/>
  <c r="X99" i="38"/>
  <c r="Y100" i="38"/>
  <c r="X137" i="38"/>
  <c r="X98" i="38"/>
  <c r="R85" i="38"/>
  <c r="T85" i="38"/>
  <c r="R87" i="38"/>
  <c r="T87" i="38"/>
  <c r="T89" i="38"/>
  <c r="R89" i="38"/>
  <c r="R83" i="38"/>
  <c r="T83" i="38"/>
  <c r="R92" i="38"/>
  <c r="T92" i="38"/>
  <c r="T86" i="38"/>
  <c r="R86" i="38"/>
  <c r="R84" i="38"/>
  <c r="T84" i="38"/>
  <c r="V3" i="38"/>
  <c r="W5" i="38"/>
  <c r="W4" i="38" s="1"/>
  <c r="V72" i="38"/>
  <c r="V6" i="38"/>
  <c r="V36" i="38"/>
  <c r="V18" i="38"/>
  <c r="V42" i="38"/>
  <c r="V12" i="38"/>
  <c r="V48" i="38"/>
  <c r="V54" i="38"/>
  <c r="V60" i="38"/>
  <c r="V24" i="38"/>
  <c r="V66" i="38"/>
  <c r="I3674" i="9"/>
  <c r="I3675" i="9"/>
  <c r="I3676" i="9"/>
  <c r="I3677" i="9"/>
  <c r="I3678" i="9"/>
  <c r="I3679" i="9"/>
  <c r="I3680" i="9"/>
  <c r="I3681" i="9"/>
  <c r="J3674" i="9"/>
  <c r="J3675" i="9"/>
  <c r="J3676" i="9"/>
  <c r="J3677" i="9"/>
  <c r="J3678" i="9"/>
  <c r="J3679" i="9"/>
  <c r="J3680" i="9"/>
  <c r="J3681" i="9"/>
  <c r="K3677" i="9"/>
  <c r="K3676" i="9"/>
  <c r="K3675" i="9"/>
  <c r="T82" i="38" l="1"/>
  <c r="S94" i="38"/>
  <c r="DK29" i="45"/>
  <c r="W48" i="38"/>
  <c r="W36" i="38"/>
  <c r="W54" i="38"/>
  <c r="W3" i="38"/>
  <c r="W6" i="38"/>
  <c r="W60" i="38"/>
  <c r="W42" i="38"/>
  <c r="W12" i="38"/>
  <c r="X5" i="38"/>
  <c r="X4" i="38" s="1"/>
  <c r="W66" i="38"/>
  <c r="W72" i="38"/>
  <c r="W18" i="38"/>
  <c r="W24" i="38"/>
  <c r="W30" i="38"/>
  <c r="R88" i="38"/>
  <c r="T88" i="38"/>
  <c r="Y119" i="38"/>
  <c r="Y113" i="38"/>
  <c r="Y131" i="38"/>
  <c r="Y101" i="38"/>
  <c r="Y143" i="38"/>
  <c r="Y99" i="38"/>
  <c r="Z100" i="38"/>
  <c r="Y107" i="38"/>
  <c r="Y137" i="38"/>
  <c r="Y125" i="38"/>
  <c r="Y98" i="38"/>
  <c r="K3674" i="9"/>
  <c r="K3681" i="9"/>
  <c r="K3680" i="9"/>
  <c r="I3634" i="9"/>
  <c r="I3635" i="9"/>
  <c r="I3636" i="9"/>
  <c r="I3637" i="9"/>
  <c r="I3638" i="9"/>
  <c r="I3639" i="9"/>
  <c r="I3640" i="9"/>
  <c r="I3641" i="9"/>
  <c r="I3642" i="9"/>
  <c r="I3643" i="9"/>
  <c r="I3644" i="9"/>
  <c r="I3645" i="9"/>
  <c r="I3646" i="9"/>
  <c r="I3647" i="9"/>
  <c r="I3648" i="9"/>
  <c r="I3649" i="9"/>
  <c r="I3650" i="9"/>
  <c r="I3651" i="9"/>
  <c r="I3652" i="9"/>
  <c r="I3653" i="9"/>
  <c r="I3654" i="9"/>
  <c r="I3655" i="9"/>
  <c r="I3656" i="9"/>
  <c r="I3657" i="9"/>
  <c r="I3658" i="9"/>
  <c r="I3659" i="9"/>
  <c r="I3660" i="9"/>
  <c r="I3661" i="9"/>
  <c r="I3662" i="9"/>
  <c r="I3663" i="9"/>
  <c r="I3664" i="9"/>
  <c r="I3665" i="9"/>
  <c r="I3666" i="9"/>
  <c r="I3667" i="9"/>
  <c r="I3668" i="9"/>
  <c r="I3669" i="9"/>
  <c r="I3670" i="9"/>
  <c r="I3671" i="9"/>
  <c r="I3672" i="9"/>
  <c r="I3673" i="9"/>
  <c r="J3634" i="9"/>
  <c r="J3635" i="9"/>
  <c r="J3636" i="9"/>
  <c r="J3637" i="9"/>
  <c r="J3638" i="9"/>
  <c r="J3639" i="9"/>
  <c r="J3640" i="9"/>
  <c r="J3641" i="9"/>
  <c r="J3642" i="9"/>
  <c r="J3643" i="9"/>
  <c r="J3644" i="9"/>
  <c r="J3645" i="9"/>
  <c r="J3646" i="9"/>
  <c r="J3647" i="9"/>
  <c r="J3648" i="9"/>
  <c r="J3649" i="9"/>
  <c r="J3650" i="9"/>
  <c r="J3651" i="9"/>
  <c r="J3652" i="9"/>
  <c r="J3653" i="9"/>
  <c r="J3654" i="9"/>
  <c r="J3655" i="9"/>
  <c r="J3656" i="9"/>
  <c r="J3657" i="9"/>
  <c r="J3658" i="9"/>
  <c r="J3659" i="9"/>
  <c r="J3660" i="9"/>
  <c r="J3661" i="9"/>
  <c r="J3662" i="9"/>
  <c r="J3663" i="9"/>
  <c r="J3664" i="9"/>
  <c r="J3665" i="9"/>
  <c r="J3666" i="9"/>
  <c r="J3667" i="9"/>
  <c r="J3668" i="9"/>
  <c r="J3669" i="9"/>
  <c r="J3670" i="9"/>
  <c r="J3671" i="9"/>
  <c r="J3672" i="9"/>
  <c r="J3673" i="9"/>
  <c r="K3637" i="9"/>
  <c r="K3638" i="9"/>
  <c r="K3639" i="9"/>
  <c r="K3640" i="9"/>
  <c r="K3641" i="9"/>
  <c r="K3642" i="9"/>
  <c r="K3643" i="9"/>
  <c r="K3644" i="9"/>
  <c r="K3645" i="9"/>
  <c r="K3646" i="9"/>
  <c r="K3647" i="9"/>
  <c r="K3648" i="9"/>
  <c r="K3649" i="9"/>
  <c r="K3650" i="9"/>
  <c r="K3651" i="9"/>
  <c r="K3655" i="9"/>
  <c r="K3656" i="9"/>
  <c r="K3657" i="9"/>
  <c r="K3658" i="9"/>
  <c r="K3659" i="9"/>
  <c r="K3660" i="9"/>
  <c r="K3661" i="9"/>
  <c r="K3662" i="9"/>
  <c r="K3663" i="9"/>
  <c r="K3664" i="9"/>
  <c r="K3670" i="9"/>
  <c r="K3671" i="9"/>
  <c r="K3672" i="9"/>
  <c r="K3673" i="9"/>
  <c r="DO29" i="45" l="1"/>
  <c r="X36" i="38"/>
  <c r="X30" i="38"/>
  <c r="X54" i="38"/>
  <c r="X24" i="38"/>
  <c r="X72" i="38"/>
  <c r="X18" i="38"/>
  <c r="X66" i="38"/>
  <c r="X6" i="38"/>
  <c r="X12" i="38"/>
  <c r="X60" i="38"/>
  <c r="X48" i="38"/>
  <c r="Y5" i="38"/>
  <c r="Y4" i="38" s="1"/>
  <c r="X42" i="38"/>
  <c r="X3" i="38"/>
  <c r="Z131" i="38"/>
  <c r="Z98" i="38"/>
  <c r="Z125" i="38"/>
  <c r="Z119" i="38"/>
  <c r="Z107" i="38"/>
  <c r="AA100" i="38"/>
  <c r="Z101" i="38"/>
  <c r="Z99" i="38"/>
  <c r="Z143" i="38"/>
  <c r="Z137" i="38"/>
  <c r="Z113" i="38"/>
  <c r="K3619" i="9"/>
  <c r="K3580" i="9"/>
  <c r="K3614" i="9"/>
  <c r="K3600" i="9"/>
  <c r="K3617" i="9"/>
  <c r="I3586" i="9"/>
  <c r="I3587" i="9"/>
  <c r="I3588" i="9"/>
  <c r="I3589" i="9"/>
  <c r="I3590" i="9"/>
  <c r="I3591" i="9"/>
  <c r="I3592" i="9"/>
  <c r="I3593" i="9"/>
  <c r="I3594" i="9"/>
  <c r="I3595" i="9"/>
  <c r="I3596" i="9"/>
  <c r="I3597" i="9"/>
  <c r="I3598" i="9"/>
  <c r="I3599" i="9"/>
  <c r="I3600" i="9"/>
  <c r="I3601" i="9"/>
  <c r="I3602" i="9"/>
  <c r="I3603" i="9"/>
  <c r="I3604" i="9"/>
  <c r="I3605" i="9"/>
  <c r="I3606" i="9"/>
  <c r="I3607" i="9"/>
  <c r="I3608" i="9"/>
  <c r="I3609" i="9"/>
  <c r="I3610" i="9"/>
  <c r="I3611" i="9"/>
  <c r="I3612" i="9"/>
  <c r="I3613" i="9"/>
  <c r="I3614" i="9"/>
  <c r="I3615" i="9"/>
  <c r="I3616" i="9"/>
  <c r="I3617" i="9"/>
  <c r="I3618" i="9"/>
  <c r="I3619" i="9"/>
  <c r="I3620" i="9"/>
  <c r="I3621" i="9"/>
  <c r="I3622" i="9"/>
  <c r="I3623" i="9"/>
  <c r="I3624" i="9"/>
  <c r="I3625" i="9"/>
  <c r="I3626" i="9"/>
  <c r="I3627" i="9"/>
  <c r="I3628" i="9"/>
  <c r="I3629" i="9"/>
  <c r="I3630" i="9"/>
  <c r="I3631" i="9"/>
  <c r="I3632" i="9"/>
  <c r="I3633" i="9"/>
  <c r="J3586" i="9"/>
  <c r="J3587" i="9"/>
  <c r="J3588" i="9"/>
  <c r="J3589" i="9"/>
  <c r="J3590" i="9"/>
  <c r="J3591" i="9"/>
  <c r="J3592" i="9"/>
  <c r="J3593" i="9"/>
  <c r="J3594" i="9"/>
  <c r="J3595" i="9"/>
  <c r="J3596" i="9"/>
  <c r="J3597" i="9"/>
  <c r="J3598" i="9"/>
  <c r="J3599" i="9"/>
  <c r="J3600" i="9"/>
  <c r="J3601" i="9"/>
  <c r="J3602" i="9"/>
  <c r="J3603" i="9"/>
  <c r="J3604" i="9"/>
  <c r="J3605" i="9"/>
  <c r="J3606" i="9"/>
  <c r="J3607" i="9"/>
  <c r="J3608" i="9"/>
  <c r="J3609" i="9"/>
  <c r="J3610" i="9"/>
  <c r="J3611" i="9"/>
  <c r="J3612" i="9"/>
  <c r="J3613" i="9"/>
  <c r="J3614" i="9"/>
  <c r="J3615" i="9"/>
  <c r="J3616" i="9"/>
  <c r="J3617" i="9"/>
  <c r="J3618" i="9"/>
  <c r="J3619" i="9"/>
  <c r="J3620" i="9"/>
  <c r="J3621" i="9"/>
  <c r="J3622" i="9"/>
  <c r="J3623" i="9"/>
  <c r="J3624" i="9"/>
  <c r="J3625" i="9"/>
  <c r="J3626" i="9"/>
  <c r="J3627" i="9"/>
  <c r="J3628" i="9"/>
  <c r="J3629" i="9"/>
  <c r="J3630" i="9"/>
  <c r="J3631" i="9"/>
  <c r="J3632" i="9"/>
  <c r="J3633" i="9"/>
  <c r="I3579" i="9"/>
  <c r="I3580" i="9"/>
  <c r="I3581" i="9"/>
  <c r="I3582" i="9"/>
  <c r="I3583" i="9"/>
  <c r="I3584" i="9"/>
  <c r="I3585" i="9"/>
  <c r="J3579" i="9"/>
  <c r="J3580" i="9"/>
  <c r="J3581" i="9"/>
  <c r="J3582" i="9"/>
  <c r="J3583" i="9"/>
  <c r="J3584" i="9"/>
  <c r="J3585" i="9"/>
  <c r="DP29" i="45" l="1"/>
  <c r="AA131" i="38"/>
  <c r="AA125" i="38"/>
  <c r="AA143" i="38"/>
  <c r="AA98" i="38"/>
  <c r="AA113" i="38"/>
  <c r="AA107" i="38"/>
  <c r="AA99" i="38"/>
  <c r="AA119" i="38"/>
  <c r="AB100" i="38"/>
  <c r="AA101" i="38"/>
  <c r="AA137" i="38"/>
  <c r="Y60" i="38"/>
  <c r="Y30" i="38"/>
  <c r="Y36" i="38"/>
  <c r="Y24" i="38"/>
  <c r="Y72" i="38"/>
  <c r="Y3" i="38"/>
  <c r="Y12" i="38"/>
  <c r="Y66" i="38"/>
  <c r="Y18" i="38"/>
  <c r="Y6" i="38"/>
  <c r="Y48" i="38"/>
  <c r="Y54" i="38"/>
  <c r="Z5" i="38"/>
  <c r="Z4" i="38" s="1"/>
  <c r="Y42" i="38"/>
  <c r="K3601" i="9"/>
  <c r="K3621" i="9"/>
  <c r="K3581" i="9"/>
  <c r="K3602" i="9"/>
  <c r="K3585" i="9"/>
  <c r="K3620" i="9"/>
  <c r="K3618" i="9"/>
  <c r="K3579" i="9"/>
  <c r="K3622" i="9"/>
  <c r="K3583" i="9"/>
  <c r="K3616" i="9"/>
  <c r="K3582" i="9"/>
  <c r="K3623" i="9"/>
  <c r="K3615" i="9"/>
  <c r="K3568" i="9"/>
  <c r="K3570" i="9"/>
  <c r="I3566" i="9"/>
  <c r="I3567" i="9"/>
  <c r="I3568" i="9"/>
  <c r="I3569" i="9"/>
  <c r="I3570" i="9"/>
  <c r="I3571" i="9"/>
  <c r="I3572" i="9"/>
  <c r="I3573" i="9"/>
  <c r="I3574" i="9"/>
  <c r="I3575" i="9"/>
  <c r="I3576" i="9"/>
  <c r="I3577" i="9"/>
  <c r="I3578" i="9"/>
  <c r="J3566" i="9"/>
  <c r="J3567" i="9"/>
  <c r="J3568" i="9"/>
  <c r="J3569" i="9"/>
  <c r="J3570" i="9"/>
  <c r="J3571" i="9"/>
  <c r="J3572" i="9"/>
  <c r="J3573" i="9"/>
  <c r="J3574" i="9"/>
  <c r="J3575" i="9"/>
  <c r="J3576" i="9"/>
  <c r="J3577" i="9"/>
  <c r="J3578" i="9"/>
  <c r="K3569" i="9"/>
  <c r="AB98" i="38" l="1"/>
  <c r="AB137" i="38"/>
  <c r="V165" i="38" s="1"/>
  <c r="AB131" i="38"/>
  <c r="V164" i="38" s="1"/>
  <c r="AB99" i="38"/>
  <c r="AB107" i="38"/>
  <c r="V160" i="38" s="1"/>
  <c r="AB119" i="38"/>
  <c r="V162" i="38" s="1"/>
  <c r="AB113" i="38"/>
  <c r="V161" i="38" s="1"/>
  <c r="AB101" i="38"/>
  <c r="V159" i="38" s="1"/>
  <c r="AB143" i="38"/>
  <c r="V166" i="38" s="1"/>
  <c r="AB125" i="38"/>
  <c r="V163" i="38" s="1"/>
  <c r="Z42" i="38"/>
  <c r="Z66" i="38"/>
  <c r="Z30" i="38"/>
  <c r="Z3" i="38"/>
  <c r="Z36" i="38"/>
  <c r="Z18" i="38"/>
  <c r="Z24" i="38"/>
  <c r="Z6" i="38"/>
  <c r="Z72" i="38"/>
  <c r="V93" i="38" s="1"/>
  <c r="Z54" i="38"/>
  <c r="Z12" i="38"/>
  <c r="Z60" i="38"/>
  <c r="AA5" i="38"/>
  <c r="AA4" i="38" s="1"/>
  <c r="Z48" i="38"/>
  <c r="I3539" i="9"/>
  <c r="I3540" i="9"/>
  <c r="I3541" i="9"/>
  <c r="I3542" i="9"/>
  <c r="I3543" i="9"/>
  <c r="I3544" i="9"/>
  <c r="I3545" i="9"/>
  <c r="I3546" i="9"/>
  <c r="I3547" i="9"/>
  <c r="I3548" i="9"/>
  <c r="I3549" i="9"/>
  <c r="I3550" i="9"/>
  <c r="I3551" i="9"/>
  <c r="I3552" i="9"/>
  <c r="I3553" i="9"/>
  <c r="I3554" i="9"/>
  <c r="I3555" i="9"/>
  <c r="I3556" i="9"/>
  <c r="I3557" i="9"/>
  <c r="I3558" i="9"/>
  <c r="I3559" i="9"/>
  <c r="I3560" i="9"/>
  <c r="I3561" i="9"/>
  <c r="I3562" i="9"/>
  <c r="I3563" i="9"/>
  <c r="I3564" i="9"/>
  <c r="I3565" i="9"/>
  <c r="J3539" i="9"/>
  <c r="J3540" i="9"/>
  <c r="J3541" i="9"/>
  <c r="J3542" i="9"/>
  <c r="J3543" i="9"/>
  <c r="J3544" i="9"/>
  <c r="J3545" i="9"/>
  <c r="J3546" i="9"/>
  <c r="J3547" i="9"/>
  <c r="J3548" i="9"/>
  <c r="J3549" i="9"/>
  <c r="J3550" i="9"/>
  <c r="J3551" i="9"/>
  <c r="J3552" i="9"/>
  <c r="J3553" i="9"/>
  <c r="J3554" i="9"/>
  <c r="J3555" i="9"/>
  <c r="J3556" i="9"/>
  <c r="J3557" i="9"/>
  <c r="J3558" i="9"/>
  <c r="J3559" i="9"/>
  <c r="J3560" i="9"/>
  <c r="J3561" i="9"/>
  <c r="J3562" i="9"/>
  <c r="J3563" i="9"/>
  <c r="J3564" i="9"/>
  <c r="J3565" i="9"/>
  <c r="K3546" i="9"/>
  <c r="K3547" i="9"/>
  <c r="K3548" i="9"/>
  <c r="K3549" i="9"/>
  <c r="K3557" i="9"/>
  <c r="K3558" i="9"/>
  <c r="K3559" i="9"/>
  <c r="K3560" i="9"/>
  <c r="K3561" i="9"/>
  <c r="K3562" i="9"/>
  <c r="K3564" i="9"/>
  <c r="K3565" i="9"/>
  <c r="AA18" i="38" l="1"/>
  <c r="AA66" i="38"/>
  <c r="AA12" i="38"/>
  <c r="AA54" i="38"/>
  <c r="AA42" i="38"/>
  <c r="AA36" i="38"/>
  <c r="AA60" i="38"/>
  <c r="AA48" i="38"/>
  <c r="AA6" i="38"/>
  <c r="AB5" i="38"/>
  <c r="AB4" i="38" s="1"/>
  <c r="AA30" i="38"/>
  <c r="AA3" i="38"/>
  <c r="AA24" i="38"/>
  <c r="Y166" i="38"/>
  <c r="AA166" i="38"/>
  <c r="V168" i="38"/>
  <c r="Y159" i="38"/>
  <c r="AA159" i="38"/>
  <c r="Y161" i="38"/>
  <c r="AA161" i="38"/>
  <c r="Y162" i="38"/>
  <c r="AA162" i="38"/>
  <c r="AA93" i="38"/>
  <c r="Y93" i="38"/>
  <c r="AA160" i="38"/>
  <c r="Y160" i="38"/>
  <c r="AA163" i="38"/>
  <c r="Y163" i="38"/>
  <c r="Y164" i="38"/>
  <c r="AA164" i="38"/>
  <c r="AA165" i="38"/>
  <c r="Y165" i="38"/>
  <c r="AD100" i="38"/>
  <c r="AD99" i="38" s="1"/>
  <c r="AC101" i="38"/>
  <c r="AC131" i="38"/>
  <c r="AC143" i="38"/>
  <c r="AC125" i="38"/>
  <c r="AC107" i="38"/>
  <c r="AC137" i="38"/>
  <c r="AC119" i="38"/>
  <c r="AC113" i="38"/>
  <c r="I3473" i="9"/>
  <c r="I3474" i="9"/>
  <c r="I3475" i="9"/>
  <c r="I3476" i="9"/>
  <c r="I3477" i="9"/>
  <c r="I3478" i="9"/>
  <c r="I3479" i="9"/>
  <c r="I3480" i="9"/>
  <c r="I3481" i="9"/>
  <c r="I3482" i="9"/>
  <c r="I3483" i="9"/>
  <c r="I3484" i="9"/>
  <c r="I3485" i="9"/>
  <c r="I3486" i="9"/>
  <c r="I3487" i="9"/>
  <c r="I3488" i="9"/>
  <c r="I3489" i="9"/>
  <c r="I3490" i="9"/>
  <c r="I3491" i="9"/>
  <c r="I3492" i="9"/>
  <c r="I3493" i="9"/>
  <c r="I3494" i="9"/>
  <c r="I3495" i="9"/>
  <c r="I3496" i="9"/>
  <c r="I3497" i="9"/>
  <c r="I3498" i="9"/>
  <c r="I3499" i="9"/>
  <c r="I3500" i="9"/>
  <c r="I3501" i="9"/>
  <c r="I3502" i="9"/>
  <c r="I3503" i="9"/>
  <c r="I3504" i="9"/>
  <c r="I3505" i="9"/>
  <c r="I3506" i="9"/>
  <c r="I3507" i="9"/>
  <c r="I3508" i="9"/>
  <c r="I3509" i="9"/>
  <c r="I3510" i="9"/>
  <c r="I3511" i="9"/>
  <c r="I3512" i="9"/>
  <c r="I3513" i="9"/>
  <c r="I3514" i="9"/>
  <c r="I3515" i="9"/>
  <c r="I3516" i="9"/>
  <c r="I3517" i="9"/>
  <c r="I3518" i="9"/>
  <c r="I3519" i="9"/>
  <c r="I3520" i="9"/>
  <c r="I3521" i="9"/>
  <c r="I3522" i="9"/>
  <c r="I3523" i="9"/>
  <c r="I3524" i="9"/>
  <c r="I3525" i="9"/>
  <c r="I3526" i="9"/>
  <c r="I3527" i="9"/>
  <c r="I3528" i="9"/>
  <c r="I3529" i="9"/>
  <c r="I3530" i="9"/>
  <c r="I3531" i="9"/>
  <c r="I3532" i="9"/>
  <c r="I3533" i="9"/>
  <c r="I3534" i="9"/>
  <c r="I3535" i="9"/>
  <c r="I3536" i="9"/>
  <c r="I3537" i="9"/>
  <c r="I3538" i="9"/>
  <c r="J3473" i="9"/>
  <c r="J3474" i="9"/>
  <c r="J3475" i="9"/>
  <c r="J3476" i="9"/>
  <c r="J3477" i="9"/>
  <c r="J3478" i="9"/>
  <c r="J3479" i="9"/>
  <c r="J3480" i="9"/>
  <c r="J3481" i="9"/>
  <c r="J3482" i="9"/>
  <c r="J3483" i="9"/>
  <c r="J3484" i="9"/>
  <c r="J3485" i="9"/>
  <c r="J3486" i="9"/>
  <c r="J3487" i="9"/>
  <c r="J3488" i="9"/>
  <c r="J3489" i="9"/>
  <c r="J3490" i="9"/>
  <c r="J3491" i="9"/>
  <c r="J3492" i="9"/>
  <c r="J3493" i="9"/>
  <c r="J3494" i="9"/>
  <c r="J3495" i="9"/>
  <c r="J3496" i="9"/>
  <c r="J3497" i="9"/>
  <c r="J3498" i="9"/>
  <c r="J3499" i="9"/>
  <c r="J3500" i="9"/>
  <c r="J3501" i="9"/>
  <c r="J3502" i="9"/>
  <c r="J3503" i="9"/>
  <c r="J3504" i="9"/>
  <c r="J3505" i="9"/>
  <c r="J3506" i="9"/>
  <c r="J3507" i="9"/>
  <c r="J3508" i="9"/>
  <c r="J3509" i="9"/>
  <c r="J3510" i="9"/>
  <c r="J3511" i="9"/>
  <c r="J3512" i="9"/>
  <c r="J3513" i="9"/>
  <c r="J3514" i="9"/>
  <c r="J3515" i="9"/>
  <c r="J3516" i="9"/>
  <c r="J3517" i="9"/>
  <c r="J3518" i="9"/>
  <c r="J3519" i="9"/>
  <c r="J3520" i="9"/>
  <c r="J3521" i="9"/>
  <c r="J3522" i="9"/>
  <c r="J3523" i="9"/>
  <c r="J3524" i="9"/>
  <c r="J3525" i="9"/>
  <c r="J3526" i="9"/>
  <c r="J3527" i="9"/>
  <c r="J3528" i="9"/>
  <c r="J3529" i="9"/>
  <c r="J3530" i="9"/>
  <c r="J3531" i="9"/>
  <c r="J3532" i="9"/>
  <c r="J3533" i="9"/>
  <c r="J3534" i="9"/>
  <c r="J3535" i="9"/>
  <c r="J3536" i="9"/>
  <c r="J3537" i="9"/>
  <c r="J3538" i="9"/>
  <c r="K3473" i="9"/>
  <c r="K3478" i="9"/>
  <c r="K3479" i="9"/>
  <c r="K3480" i="9"/>
  <c r="K3481" i="9"/>
  <c r="K3486" i="9"/>
  <c r="K3487" i="9"/>
  <c r="K3488" i="9"/>
  <c r="K3489" i="9"/>
  <c r="K3493" i="9"/>
  <c r="K3494" i="9"/>
  <c r="K3495" i="9"/>
  <c r="K3513" i="9"/>
  <c r="K3514" i="9"/>
  <c r="K3515" i="9"/>
  <c r="K3516" i="9"/>
  <c r="K3517" i="9"/>
  <c r="K3518" i="9"/>
  <c r="K3519" i="9"/>
  <c r="K3520" i="9"/>
  <c r="K3521" i="9"/>
  <c r="K3522" i="9"/>
  <c r="K3529" i="9"/>
  <c r="K3530" i="9"/>
  <c r="K3531" i="9"/>
  <c r="K3532" i="9"/>
  <c r="K3533" i="9"/>
  <c r="K3534" i="9"/>
  <c r="AC5" i="38" l="1"/>
  <c r="AC4" i="38" s="1"/>
  <c r="AB24" i="38"/>
  <c r="V85" i="38" s="1"/>
  <c r="AB3" i="38"/>
  <c r="AB18" i="38"/>
  <c r="V84" i="38" s="1"/>
  <c r="AB48" i="38"/>
  <c r="AB42" i="38"/>
  <c r="AB36" i="38"/>
  <c r="V87" i="38" s="1"/>
  <c r="AB66" i="38"/>
  <c r="V92" i="38" s="1"/>
  <c r="AB12" i="38"/>
  <c r="V83" i="38" s="1"/>
  <c r="AB60" i="38"/>
  <c r="V91" i="38" s="1"/>
  <c r="AB6" i="38"/>
  <c r="AB54" i="38"/>
  <c r="V90" i="38" s="1"/>
  <c r="AB30" i="38"/>
  <c r="AD143" i="38"/>
  <c r="AD101" i="38"/>
  <c r="AD107" i="38"/>
  <c r="AD113" i="38"/>
  <c r="AD131" i="38"/>
  <c r="AD119" i="38"/>
  <c r="AD125" i="38"/>
  <c r="AD98" i="38"/>
  <c r="AE100" i="38"/>
  <c r="AE99" i="38" s="1"/>
  <c r="AD137" i="38"/>
  <c r="AA168" i="38"/>
  <c r="Y168" i="38"/>
  <c r="K3471" i="9"/>
  <c r="K3451" i="9"/>
  <c r="K3459" i="9"/>
  <c r="I3438" i="9"/>
  <c r="I3439" i="9"/>
  <c r="I3440" i="9"/>
  <c r="I3441" i="9"/>
  <c r="I3442" i="9"/>
  <c r="I3443" i="9"/>
  <c r="I3444" i="9"/>
  <c r="I3445" i="9"/>
  <c r="I3446" i="9"/>
  <c r="I3447" i="9"/>
  <c r="I3448" i="9"/>
  <c r="I3449" i="9"/>
  <c r="I3450" i="9"/>
  <c r="I3451" i="9"/>
  <c r="I3452" i="9"/>
  <c r="I3453" i="9"/>
  <c r="I3454" i="9"/>
  <c r="I3455" i="9"/>
  <c r="I3456" i="9"/>
  <c r="I3457" i="9"/>
  <c r="I3458" i="9"/>
  <c r="I3459" i="9"/>
  <c r="I3460" i="9"/>
  <c r="I3461" i="9"/>
  <c r="I3462" i="9"/>
  <c r="I3463" i="9"/>
  <c r="I3464" i="9"/>
  <c r="I3465" i="9"/>
  <c r="I3466" i="9"/>
  <c r="I3467" i="9"/>
  <c r="I3468" i="9"/>
  <c r="I3469" i="9"/>
  <c r="I3470" i="9"/>
  <c r="I3471" i="9"/>
  <c r="I3472" i="9"/>
  <c r="J3438" i="9"/>
  <c r="J3439" i="9"/>
  <c r="J3440" i="9"/>
  <c r="J3441" i="9"/>
  <c r="J3442" i="9"/>
  <c r="J3443" i="9"/>
  <c r="J3444" i="9"/>
  <c r="J3445" i="9"/>
  <c r="J3446" i="9"/>
  <c r="J3447" i="9"/>
  <c r="J3448" i="9"/>
  <c r="J3449" i="9"/>
  <c r="J3450" i="9"/>
  <c r="J3451" i="9"/>
  <c r="J3452" i="9"/>
  <c r="J3453" i="9"/>
  <c r="J3454" i="9"/>
  <c r="J3455" i="9"/>
  <c r="J3456" i="9"/>
  <c r="J3457" i="9"/>
  <c r="J3458" i="9"/>
  <c r="J3459" i="9"/>
  <c r="J3460" i="9"/>
  <c r="J3461" i="9"/>
  <c r="J3462" i="9"/>
  <c r="J3463" i="9"/>
  <c r="J3464" i="9"/>
  <c r="J3465" i="9"/>
  <c r="J3466" i="9"/>
  <c r="J3467" i="9"/>
  <c r="J3468" i="9"/>
  <c r="J3469" i="9"/>
  <c r="J3470" i="9"/>
  <c r="J3471" i="9"/>
  <c r="J3472" i="9"/>
  <c r="K3452" i="9"/>
  <c r="K3447" i="9"/>
  <c r="V82" i="38" l="1"/>
  <c r="Y82" i="38" s="1"/>
  <c r="DT29" i="45"/>
  <c r="Y90" i="38"/>
  <c r="AA90" i="38"/>
  <c r="Y91" i="38"/>
  <c r="AA91" i="38"/>
  <c r="Y83" i="38"/>
  <c r="AA83" i="38"/>
  <c r="Y92" i="38"/>
  <c r="AA92" i="38"/>
  <c r="AA87" i="38"/>
  <c r="Y87" i="38"/>
  <c r="Z88" i="38"/>
  <c r="V88" i="38"/>
  <c r="V89" i="38"/>
  <c r="Z89" i="38"/>
  <c r="Y84" i="38"/>
  <c r="AA84" i="38"/>
  <c r="AA85" i="38"/>
  <c r="Y85" i="38"/>
  <c r="AD5" i="38"/>
  <c r="AD4" i="38" s="1"/>
  <c r="AC3" i="38"/>
  <c r="AC54" i="38"/>
  <c r="AC48" i="38"/>
  <c r="AC66" i="38"/>
  <c r="AC72" i="38"/>
  <c r="AC30" i="38"/>
  <c r="AE101" i="38"/>
  <c r="AE107" i="38"/>
  <c r="AE113" i="38"/>
  <c r="AE119" i="38"/>
  <c r="AE125" i="38"/>
  <c r="AE131" i="38"/>
  <c r="AE98" i="38"/>
  <c r="AE137" i="38"/>
  <c r="AF100" i="38"/>
  <c r="AF99" i="38" s="1"/>
  <c r="AE143" i="38"/>
  <c r="K3450" i="9"/>
  <c r="K3446" i="9"/>
  <c r="K3470" i="9"/>
  <c r="K3469" i="9"/>
  <c r="K3465" i="9"/>
  <c r="K3468" i="9"/>
  <c r="K3460" i="9"/>
  <c r="K3448" i="9"/>
  <c r="K3434" i="9"/>
  <c r="I3433" i="9"/>
  <c r="I3434" i="9"/>
  <c r="I3435" i="9"/>
  <c r="I3436" i="9"/>
  <c r="I3437" i="9"/>
  <c r="J3433" i="9"/>
  <c r="J3434" i="9"/>
  <c r="J3435" i="9"/>
  <c r="J3436" i="9"/>
  <c r="J3437" i="9"/>
  <c r="AA82" i="38" l="1"/>
  <c r="AD54" i="38"/>
  <c r="AD3" i="38"/>
  <c r="AD48" i="38"/>
  <c r="AD30" i="38"/>
  <c r="AE5" i="38"/>
  <c r="AE4" i="38" s="1"/>
  <c r="AD42" i="38"/>
  <c r="AD72" i="38"/>
  <c r="AD12" i="38"/>
  <c r="AD66" i="38"/>
  <c r="AD60" i="38"/>
  <c r="AA89" i="38"/>
  <c r="Y89" i="38"/>
  <c r="AA88" i="38"/>
  <c r="Y88" i="38"/>
  <c r="Z94" i="38"/>
  <c r="DR29" i="45" s="1"/>
  <c r="AF119" i="38"/>
  <c r="AF125" i="38"/>
  <c r="AF101" i="38"/>
  <c r="AF131" i="38"/>
  <c r="AF98" i="38"/>
  <c r="AF107" i="38"/>
  <c r="AF137" i="38"/>
  <c r="AG100" i="38"/>
  <c r="AG99" i="38" s="1"/>
  <c r="AF143" i="38"/>
  <c r="AF113" i="38"/>
  <c r="AE3" i="38" l="1"/>
  <c r="AE42" i="38"/>
  <c r="AF5" i="38"/>
  <c r="AF4" i="38" s="1"/>
  <c r="AE12" i="38"/>
  <c r="AE66" i="38"/>
  <c r="AE48" i="38"/>
  <c r="AE72" i="38"/>
  <c r="AE24" i="38"/>
  <c r="AE30" i="38"/>
  <c r="AE6" i="38"/>
  <c r="AG113" i="38"/>
  <c r="AG98" i="38"/>
  <c r="AG119" i="38"/>
  <c r="AG125" i="38"/>
  <c r="AG131" i="38"/>
  <c r="AG137" i="38"/>
  <c r="AH100" i="38"/>
  <c r="AH99" i="38" s="1"/>
  <c r="AG107" i="38"/>
  <c r="AG143" i="38"/>
  <c r="AG101" i="38"/>
  <c r="I3330" i="9"/>
  <c r="I3331" i="9"/>
  <c r="I3332" i="9"/>
  <c r="I3333" i="9"/>
  <c r="I3334" i="9"/>
  <c r="I3335" i="9"/>
  <c r="I3336" i="9"/>
  <c r="I3337" i="9"/>
  <c r="I3338" i="9"/>
  <c r="I3339" i="9"/>
  <c r="I3340" i="9"/>
  <c r="I3341" i="9"/>
  <c r="I3342" i="9"/>
  <c r="I3343" i="9"/>
  <c r="I3344" i="9"/>
  <c r="I3345" i="9"/>
  <c r="I3346" i="9"/>
  <c r="I3347" i="9"/>
  <c r="I3348" i="9"/>
  <c r="I3349" i="9"/>
  <c r="I3350" i="9"/>
  <c r="I3351" i="9"/>
  <c r="I3352" i="9"/>
  <c r="I3353" i="9"/>
  <c r="I3354" i="9"/>
  <c r="I3355" i="9"/>
  <c r="I3356" i="9"/>
  <c r="I3357" i="9"/>
  <c r="I3358" i="9"/>
  <c r="I3359" i="9"/>
  <c r="I3360" i="9"/>
  <c r="I3361" i="9"/>
  <c r="I3362" i="9"/>
  <c r="I3363" i="9"/>
  <c r="I3364" i="9"/>
  <c r="I3365" i="9"/>
  <c r="I3366" i="9"/>
  <c r="I3367" i="9"/>
  <c r="I3368" i="9"/>
  <c r="I3369" i="9"/>
  <c r="I3370" i="9"/>
  <c r="I3371" i="9"/>
  <c r="I3372" i="9"/>
  <c r="I3373" i="9"/>
  <c r="I3374" i="9"/>
  <c r="I3375" i="9"/>
  <c r="I3376" i="9"/>
  <c r="I3377" i="9"/>
  <c r="I3378" i="9"/>
  <c r="I3379" i="9"/>
  <c r="I3380" i="9"/>
  <c r="I3381" i="9"/>
  <c r="I3382" i="9"/>
  <c r="I3383" i="9"/>
  <c r="I3384" i="9"/>
  <c r="I3385" i="9"/>
  <c r="I3386" i="9"/>
  <c r="I3387" i="9"/>
  <c r="I3388" i="9"/>
  <c r="I3389" i="9"/>
  <c r="I3390" i="9"/>
  <c r="I3391" i="9"/>
  <c r="I3392" i="9"/>
  <c r="I3393" i="9"/>
  <c r="I3394" i="9"/>
  <c r="I3395" i="9"/>
  <c r="I3396" i="9"/>
  <c r="I3397" i="9"/>
  <c r="I3398" i="9"/>
  <c r="I3399" i="9"/>
  <c r="I3400" i="9"/>
  <c r="I3401" i="9"/>
  <c r="I3402" i="9"/>
  <c r="I3403" i="9"/>
  <c r="I3404" i="9"/>
  <c r="I3405" i="9"/>
  <c r="I3406" i="9"/>
  <c r="I3407" i="9"/>
  <c r="I3408" i="9"/>
  <c r="I3409" i="9"/>
  <c r="I3410" i="9"/>
  <c r="I3411" i="9"/>
  <c r="I3412" i="9"/>
  <c r="I3413" i="9"/>
  <c r="I3414" i="9"/>
  <c r="I3415" i="9"/>
  <c r="I3416" i="9"/>
  <c r="I3417" i="9"/>
  <c r="I3418" i="9"/>
  <c r="I3419" i="9"/>
  <c r="I3420" i="9"/>
  <c r="I3421" i="9"/>
  <c r="I3422" i="9"/>
  <c r="I3423" i="9"/>
  <c r="I3424" i="9"/>
  <c r="I3425" i="9"/>
  <c r="I3426" i="9"/>
  <c r="I3427" i="9"/>
  <c r="I3428" i="9"/>
  <c r="I3429" i="9"/>
  <c r="I3430" i="9"/>
  <c r="I3431" i="9"/>
  <c r="I3432" i="9"/>
  <c r="J3330" i="9"/>
  <c r="J3331" i="9"/>
  <c r="J3332" i="9"/>
  <c r="J3333" i="9"/>
  <c r="J3334" i="9"/>
  <c r="J3335" i="9"/>
  <c r="J3336" i="9"/>
  <c r="J3337" i="9"/>
  <c r="J3338" i="9"/>
  <c r="J3339" i="9"/>
  <c r="J3340" i="9"/>
  <c r="J3341" i="9"/>
  <c r="J3342" i="9"/>
  <c r="J3343" i="9"/>
  <c r="J3344" i="9"/>
  <c r="J3345" i="9"/>
  <c r="J3346" i="9"/>
  <c r="J3347" i="9"/>
  <c r="J3348" i="9"/>
  <c r="J3349" i="9"/>
  <c r="J3350" i="9"/>
  <c r="J3351" i="9"/>
  <c r="J3352" i="9"/>
  <c r="J3353" i="9"/>
  <c r="J3354" i="9"/>
  <c r="J3355" i="9"/>
  <c r="J3356" i="9"/>
  <c r="J3357" i="9"/>
  <c r="J3358" i="9"/>
  <c r="J3359" i="9"/>
  <c r="J3360" i="9"/>
  <c r="J3361" i="9"/>
  <c r="J3362" i="9"/>
  <c r="J3363" i="9"/>
  <c r="J3364" i="9"/>
  <c r="J3365" i="9"/>
  <c r="J3366" i="9"/>
  <c r="J3367" i="9"/>
  <c r="J3368" i="9"/>
  <c r="J3369" i="9"/>
  <c r="J3370" i="9"/>
  <c r="J3371" i="9"/>
  <c r="J3372" i="9"/>
  <c r="J3373" i="9"/>
  <c r="J3374" i="9"/>
  <c r="J3375" i="9"/>
  <c r="J3376" i="9"/>
  <c r="J3377" i="9"/>
  <c r="J3378" i="9"/>
  <c r="J3379" i="9"/>
  <c r="J3380" i="9"/>
  <c r="J3381" i="9"/>
  <c r="J3382" i="9"/>
  <c r="J3383" i="9"/>
  <c r="J3384" i="9"/>
  <c r="J3385" i="9"/>
  <c r="J3386" i="9"/>
  <c r="J3387" i="9"/>
  <c r="J3388" i="9"/>
  <c r="J3389" i="9"/>
  <c r="J3390" i="9"/>
  <c r="J3391" i="9"/>
  <c r="J3392" i="9"/>
  <c r="J3393" i="9"/>
  <c r="J3394" i="9"/>
  <c r="J3395" i="9"/>
  <c r="J3396" i="9"/>
  <c r="J3397" i="9"/>
  <c r="J3398" i="9"/>
  <c r="J3399" i="9"/>
  <c r="J3400" i="9"/>
  <c r="J3401" i="9"/>
  <c r="J3402" i="9"/>
  <c r="J3403" i="9"/>
  <c r="J3404" i="9"/>
  <c r="J3405" i="9"/>
  <c r="J3406" i="9"/>
  <c r="J3407" i="9"/>
  <c r="J3408" i="9"/>
  <c r="J3409" i="9"/>
  <c r="J3410" i="9"/>
  <c r="J3411" i="9"/>
  <c r="J3412" i="9"/>
  <c r="J3413" i="9"/>
  <c r="J3414" i="9"/>
  <c r="J3415" i="9"/>
  <c r="J3416" i="9"/>
  <c r="J3417" i="9"/>
  <c r="J3418" i="9"/>
  <c r="J3419" i="9"/>
  <c r="J3420" i="9"/>
  <c r="J3421" i="9"/>
  <c r="J3422" i="9"/>
  <c r="J3423" i="9"/>
  <c r="J3424" i="9"/>
  <c r="J3425" i="9"/>
  <c r="J3426" i="9"/>
  <c r="J3427" i="9"/>
  <c r="J3428" i="9"/>
  <c r="J3429" i="9"/>
  <c r="J3430" i="9"/>
  <c r="J3431" i="9"/>
  <c r="J3432" i="9"/>
  <c r="K3330" i="9"/>
  <c r="K3333" i="9"/>
  <c r="K3334" i="9"/>
  <c r="K3337" i="9"/>
  <c r="K3340" i="9"/>
  <c r="K3341" i="9"/>
  <c r="K3345" i="9"/>
  <c r="K3346" i="9"/>
  <c r="K3349" i="9"/>
  <c r="K3362" i="9"/>
  <c r="K3363" i="9"/>
  <c r="K3367" i="9"/>
  <c r="K3368" i="9"/>
  <c r="K3379" i="9"/>
  <c r="K3380" i="9"/>
  <c r="K3382" i="9"/>
  <c r="K3383" i="9"/>
  <c r="K3384" i="9"/>
  <c r="K3385" i="9"/>
  <c r="K3386" i="9"/>
  <c r="K3392" i="9"/>
  <c r="K3393" i="9"/>
  <c r="K3394" i="9"/>
  <c r="K3395" i="9"/>
  <c r="K3416" i="9"/>
  <c r="K3417" i="9"/>
  <c r="K3418" i="9"/>
  <c r="K3419" i="9"/>
  <c r="K3420" i="9"/>
  <c r="K3421" i="9"/>
  <c r="K3425" i="9"/>
  <c r="I3074" i="9"/>
  <c r="I3075" i="9"/>
  <c r="I3076" i="9"/>
  <c r="I3077" i="9"/>
  <c r="I3078" i="9"/>
  <c r="I3079" i="9"/>
  <c r="I3080" i="9"/>
  <c r="I3081" i="9"/>
  <c r="I3082" i="9"/>
  <c r="I3083" i="9"/>
  <c r="I3084" i="9"/>
  <c r="I3085" i="9"/>
  <c r="I3086" i="9"/>
  <c r="I3087" i="9"/>
  <c r="I3088" i="9"/>
  <c r="I3089" i="9"/>
  <c r="I3090" i="9"/>
  <c r="I3091" i="9"/>
  <c r="I3092" i="9"/>
  <c r="I3093" i="9"/>
  <c r="I3094" i="9"/>
  <c r="I3095" i="9"/>
  <c r="I3096" i="9"/>
  <c r="I3097" i="9"/>
  <c r="I3098" i="9"/>
  <c r="I3099" i="9"/>
  <c r="I3100" i="9"/>
  <c r="I3101" i="9"/>
  <c r="I3102" i="9"/>
  <c r="I3103" i="9"/>
  <c r="I3104" i="9"/>
  <c r="I3105" i="9"/>
  <c r="I3106" i="9"/>
  <c r="I3107" i="9"/>
  <c r="I3108" i="9"/>
  <c r="I3109" i="9"/>
  <c r="I3110" i="9"/>
  <c r="I3111" i="9"/>
  <c r="I3112" i="9"/>
  <c r="I3113" i="9"/>
  <c r="I3114" i="9"/>
  <c r="I3115" i="9"/>
  <c r="I3116" i="9"/>
  <c r="I3117" i="9"/>
  <c r="I3118" i="9"/>
  <c r="I3119" i="9"/>
  <c r="I3120" i="9"/>
  <c r="I3121" i="9"/>
  <c r="I3122" i="9"/>
  <c r="I3123" i="9"/>
  <c r="I3124" i="9"/>
  <c r="I3125" i="9"/>
  <c r="I3126" i="9"/>
  <c r="I3127" i="9"/>
  <c r="I3128" i="9"/>
  <c r="I3129" i="9"/>
  <c r="I3130" i="9"/>
  <c r="I3131" i="9"/>
  <c r="I3132" i="9"/>
  <c r="I3133" i="9"/>
  <c r="I3134" i="9"/>
  <c r="I3135" i="9"/>
  <c r="I3136" i="9"/>
  <c r="I3137" i="9"/>
  <c r="I3138" i="9"/>
  <c r="I3139" i="9"/>
  <c r="I3140" i="9"/>
  <c r="I3141" i="9"/>
  <c r="I3142" i="9"/>
  <c r="I3143" i="9"/>
  <c r="I3144" i="9"/>
  <c r="I3145" i="9"/>
  <c r="I3146" i="9"/>
  <c r="I3147" i="9"/>
  <c r="I3148" i="9"/>
  <c r="I3149" i="9"/>
  <c r="I3150" i="9"/>
  <c r="I3151" i="9"/>
  <c r="I3152" i="9"/>
  <c r="I3153" i="9"/>
  <c r="I3154" i="9"/>
  <c r="I3155" i="9"/>
  <c r="I3156" i="9"/>
  <c r="I3157" i="9"/>
  <c r="I3158" i="9"/>
  <c r="I3159" i="9"/>
  <c r="I3160" i="9"/>
  <c r="I3161" i="9"/>
  <c r="I3162" i="9"/>
  <c r="I3163" i="9"/>
  <c r="I3164" i="9"/>
  <c r="I3165" i="9"/>
  <c r="I3166" i="9"/>
  <c r="I3167" i="9"/>
  <c r="I3168" i="9"/>
  <c r="I3169" i="9"/>
  <c r="I3170" i="9"/>
  <c r="I3171" i="9"/>
  <c r="I3172" i="9"/>
  <c r="I3173" i="9"/>
  <c r="I3174" i="9"/>
  <c r="I3175" i="9"/>
  <c r="I3176" i="9"/>
  <c r="I3177" i="9"/>
  <c r="I3178" i="9"/>
  <c r="I3179" i="9"/>
  <c r="I3180" i="9"/>
  <c r="I3181" i="9"/>
  <c r="I3182" i="9"/>
  <c r="I3183" i="9"/>
  <c r="I3184" i="9"/>
  <c r="I3185" i="9"/>
  <c r="I3186" i="9"/>
  <c r="I3187" i="9"/>
  <c r="I3188" i="9"/>
  <c r="I3189" i="9"/>
  <c r="I3190" i="9"/>
  <c r="I3191" i="9"/>
  <c r="I3192" i="9"/>
  <c r="I3193" i="9"/>
  <c r="I3194" i="9"/>
  <c r="I3195" i="9"/>
  <c r="I3196" i="9"/>
  <c r="I3197" i="9"/>
  <c r="I3198" i="9"/>
  <c r="I3199" i="9"/>
  <c r="I3200" i="9"/>
  <c r="I3201" i="9"/>
  <c r="I3202" i="9"/>
  <c r="I3203" i="9"/>
  <c r="I3204" i="9"/>
  <c r="I3205" i="9"/>
  <c r="I3206" i="9"/>
  <c r="I3207" i="9"/>
  <c r="I3208" i="9"/>
  <c r="I3209" i="9"/>
  <c r="I3210" i="9"/>
  <c r="I3211" i="9"/>
  <c r="I3212" i="9"/>
  <c r="I3213" i="9"/>
  <c r="I3214" i="9"/>
  <c r="I3215" i="9"/>
  <c r="I3216" i="9"/>
  <c r="I3217" i="9"/>
  <c r="I3218" i="9"/>
  <c r="I3219" i="9"/>
  <c r="I3220" i="9"/>
  <c r="I3221" i="9"/>
  <c r="I3222" i="9"/>
  <c r="I3223" i="9"/>
  <c r="I3224" i="9"/>
  <c r="I3225" i="9"/>
  <c r="I3226" i="9"/>
  <c r="I3227" i="9"/>
  <c r="I3228" i="9"/>
  <c r="I3229" i="9"/>
  <c r="I3230" i="9"/>
  <c r="I3231" i="9"/>
  <c r="I3232" i="9"/>
  <c r="I3233" i="9"/>
  <c r="I3234" i="9"/>
  <c r="I3235" i="9"/>
  <c r="I3236" i="9"/>
  <c r="I3237" i="9"/>
  <c r="I3238" i="9"/>
  <c r="I3239" i="9"/>
  <c r="I3240" i="9"/>
  <c r="I3241" i="9"/>
  <c r="I3242" i="9"/>
  <c r="I3243" i="9"/>
  <c r="I3244" i="9"/>
  <c r="I3245" i="9"/>
  <c r="I3246" i="9"/>
  <c r="I3247" i="9"/>
  <c r="I3248" i="9"/>
  <c r="I3249" i="9"/>
  <c r="I3250" i="9"/>
  <c r="I3251" i="9"/>
  <c r="I3252" i="9"/>
  <c r="I3253" i="9"/>
  <c r="I3254" i="9"/>
  <c r="I3255" i="9"/>
  <c r="I3256" i="9"/>
  <c r="I3257" i="9"/>
  <c r="I3258" i="9"/>
  <c r="I3259" i="9"/>
  <c r="I3260" i="9"/>
  <c r="I3261" i="9"/>
  <c r="I3262" i="9"/>
  <c r="I3263" i="9"/>
  <c r="I3264" i="9"/>
  <c r="I3265" i="9"/>
  <c r="I3266" i="9"/>
  <c r="I3267" i="9"/>
  <c r="I3268" i="9"/>
  <c r="I3269" i="9"/>
  <c r="I3270" i="9"/>
  <c r="I3271" i="9"/>
  <c r="I3272" i="9"/>
  <c r="I3273" i="9"/>
  <c r="I3274" i="9"/>
  <c r="I3275" i="9"/>
  <c r="I3276" i="9"/>
  <c r="I3277" i="9"/>
  <c r="I3278" i="9"/>
  <c r="I3279" i="9"/>
  <c r="I3280" i="9"/>
  <c r="I3281" i="9"/>
  <c r="I3282" i="9"/>
  <c r="I3283" i="9"/>
  <c r="I3284" i="9"/>
  <c r="I3285" i="9"/>
  <c r="I3286" i="9"/>
  <c r="I3287" i="9"/>
  <c r="I3288" i="9"/>
  <c r="I3289" i="9"/>
  <c r="I3290" i="9"/>
  <c r="I3291" i="9"/>
  <c r="I3292" i="9"/>
  <c r="I3293" i="9"/>
  <c r="I3294" i="9"/>
  <c r="I3295" i="9"/>
  <c r="I3296" i="9"/>
  <c r="I3297" i="9"/>
  <c r="I3298" i="9"/>
  <c r="I3299" i="9"/>
  <c r="I3300" i="9"/>
  <c r="I3301" i="9"/>
  <c r="I3302" i="9"/>
  <c r="I3303" i="9"/>
  <c r="I3304" i="9"/>
  <c r="I3305" i="9"/>
  <c r="I3306" i="9"/>
  <c r="I3307" i="9"/>
  <c r="I3308" i="9"/>
  <c r="I3309" i="9"/>
  <c r="I3310" i="9"/>
  <c r="I3311" i="9"/>
  <c r="I3312" i="9"/>
  <c r="I3313" i="9"/>
  <c r="I3314" i="9"/>
  <c r="I3315" i="9"/>
  <c r="I3316" i="9"/>
  <c r="I3317" i="9"/>
  <c r="I3318" i="9"/>
  <c r="I3319" i="9"/>
  <c r="I3320" i="9"/>
  <c r="I3321" i="9"/>
  <c r="I3322" i="9"/>
  <c r="I3323" i="9"/>
  <c r="I3324" i="9"/>
  <c r="I3325" i="9"/>
  <c r="I3326" i="9"/>
  <c r="I3327" i="9"/>
  <c r="I3328" i="9"/>
  <c r="I3329" i="9"/>
  <c r="J3074" i="9"/>
  <c r="J3075" i="9"/>
  <c r="J3076" i="9"/>
  <c r="J3077" i="9"/>
  <c r="J3078" i="9"/>
  <c r="J3079" i="9"/>
  <c r="J3080" i="9"/>
  <c r="J3081" i="9"/>
  <c r="J3082" i="9"/>
  <c r="J3083" i="9"/>
  <c r="J3084" i="9"/>
  <c r="J3085" i="9"/>
  <c r="J3086" i="9"/>
  <c r="J3087" i="9"/>
  <c r="J3088" i="9"/>
  <c r="J3089" i="9"/>
  <c r="J3090" i="9"/>
  <c r="J3091" i="9"/>
  <c r="J3092" i="9"/>
  <c r="J3093" i="9"/>
  <c r="J3094" i="9"/>
  <c r="J3095" i="9"/>
  <c r="J3096" i="9"/>
  <c r="J3097" i="9"/>
  <c r="J3098" i="9"/>
  <c r="J3099" i="9"/>
  <c r="J3100" i="9"/>
  <c r="J3101" i="9"/>
  <c r="J3102" i="9"/>
  <c r="J3103" i="9"/>
  <c r="J3104" i="9"/>
  <c r="J3105" i="9"/>
  <c r="J3106" i="9"/>
  <c r="J3107" i="9"/>
  <c r="J3108" i="9"/>
  <c r="J3109" i="9"/>
  <c r="J3110" i="9"/>
  <c r="J3111" i="9"/>
  <c r="J3112" i="9"/>
  <c r="J3113" i="9"/>
  <c r="J3114" i="9"/>
  <c r="J3115" i="9"/>
  <c r="J3116" i="9"/>
  <c r="J3117" i="9"/>
  <c r="J3118" i="9"/>
  <c r="J3119" i="9"/>
  <c r="J3120" i="9"/>
  <c r="J3121" i="9"/>
  <c r="J3122" i="9"/>
  <c r="J3123" i="9"/>
  <c r="J3124" i="9"/>
  <c r="J3125" i="9"/>
  <c r="J3126" i="9"/>
  <c r="J3127" i="9"/>
  <c r="J3128" i="9"/>
  <c r="J3129" i="9"/>
  <c r="J3130" i="9"/>
  <c r="J3131" i="9"/>
  <c r="J3132" i="9"/>
  <c r="J3133" i="9"/>
  <c r="J3134" i="9"/>
  <c r="J3135" i="9"/>
  <c r="J3136" i="9"/>
  <c r="J3137" i="9"/>
  <c r="J3138" i="9"/>
  <c r="J3139" i="9"/>
  <c r="J3140" i="9"/>
  <c r="J3141" i="9"/>
  <c r="J3142" i="9"/>
  <c r="J3143" i="9"/>
  <c r="J3144" i="9"/>
  <c r="J3145" i="9"/>
  <c r="J3146" i="9"/>
  <c r="J3147" i="9"/>
  <c r="J3148" i="9"/>
  <c r="J3149" i="9"/>
  <c r="J3150" i="9"/>
  <c r="J3151" i="9"/>
  <c r="J3152" i="9"/>
  <c r="J3153" i="9"/>
  <c r="J3154" i="9"/>
  <c r="J3155" i="9"/>
  <c r="J3156" i="9"/>
  <c r="J3157" i="9"/>
  <c r="J3158" i="9"/>
  <c r="J3159" i="9"/>
  <c r="J3160" i="9"/>
  <c r="J3161" i="9"/>
  <c r="J3162" i="9"/>
  <c r="J3163" i="9"/>
  <c r="J3164" i="9"/>
  <c r="J3165" i="9"/>
  <c r="J3166" i="9"/>
  <c r="J3167" i="9"/>
  <c r="J3168" i="9"/>
  <c r="J3169" i="9"/>
  <c r="J3170" i="9"/>
  <c r="J3171" i="9"/>
  <c r="J3172" i="9"/>
  <c r="J3173" i="9"/>
  <c r="J3174" i="9"/>
  <c r="J3175" i="9"/>
  <c r="J3176" i="9"/>
  <c r="J3177" i="9"/>
  <c r="J3178" i="9"/>
  <c r="J3179" i="9"/>
  <c r="J3180" i="9"/>
  <c r="J3181" i="9"/>
  <c r="J3182" i="9"/>
  <c r="J3183" i="9"/>
  <c r="J3184" i="9"/>
  <c r="J3185" i="9"/>
  <c r="J3186" i="9"/>
  <c r="J3187" i="9"/>
  <c r="J3188" i="9"/>
  <c r="J3189" i="9"/>
  <c r="J3190" i="9"/>
  <c r="J3191" i="9"/>
  <c r="J3192" i="9"/>
  <c r="J3193" i="9"/>
  <c r="J3194" i="9"/>
  <c r="J3195" i="9"/>
  <c r="J3196" i="9"/>
  <c r="J3197" i="9"/>
  <c r="J3198" i="9"/>
  <c r="J3199" i="9"/>
  <c r="J3200" i="9"/>
  <c r="J3201" i="9"/>
  <c r="J3202" i="9"/>
  <c r="J3203" i="9"/>
  <c r="J3204" i="9"/>
  <c r="J3205" i="9"/>
  <c r="J3206" i="9"/>
  <c r="J3207" i="9"/>
  <c r="J3208" i="9"/>
  <c r="J3209" i="9"/>
  <c r="J3210" i="9"/>
  <c r="J3211" i="9"/>
  <c r="J3212" i="9"/>
  <c r="J3213" i="9"/>
  <c r="J3214" i="9"/>
  <c r="J3215" i="9"/>
  <c r="J3216" i="9"/>
  <c r="J3217" i="9"/>
  <c r="J3218" i="9"/>
  <c r="J3219" i="9"/>
  <c r="J3220" i="9"/>
  <c r="J3221" i="9"/>
  <c r="J3222" i="9"/>
  <c r="J3223" i="9"/>
  <c r="J3224" i="9"/>
  <c r="J3225" i="9"/>
  <c r="J3226" i="9"/>
  <c r="J3227" i="9"/>
  <c r="J3228" i="9"/>
  <c r="J3229" i="9"/>
  <c r="J3230" i="9"/>
  <c r="J3231" i="9"/>
  <c r="J3232" i="9"/>
  <c r="J3233" i="9"/>
  <c r="J3234" i="9"/>
  <c r="J3235" i="9"/>
  <c r="J3236" i="9"/>
  <c r="J3237" i="9"/>
  <c r="J3238" i="9"/>
  <c r="J3239" i="9"/>
  <c r="J3240" i="9"/>
  <c r="J3241" i="9"/>
  <c r="J3242" i="9"/>
  <c r="J3243" i="9"/>
  <c r="J3244" i="9"/>
  <c r="J3245" i="9"/>
  <c r="J3246" i="9"/>
  <c r="J3247" i="9"/>
  <c r="J3248" i="9"/>
  <c r="J3249" i="9"/>
  <c r="J3250" i="9"/>
  <c r="J3251" i="9"/>
  <c r="J3252" i="9"/>
  <c r="J3253" i="9"/>
  <c r="J3254" i="9"/>
  <c r="J3255" i="9"/>
  <c r="J3256" i="9"/>
  <c r="J3257" i="9"/>
  <c r="J3258" i="9"/>
  <c r="J3259" i="9"/>
  <c r="J3260" i="9"/>
  <c r="J3261" i="9"/>
  <c r="J3262" i="9"/>
  <c r="J3263" i="9"/>
  <c r="J3264" i="9"/>
  <c r="J3265" i="9"/>
  <c r="J3266" i="9"/>
  <c r="J3267" i="9"/>
  <c r="J3268" i="9"/>
  <c r="J3269" i="9"/>
  <c r="J3270" i="9"/>
  <c r="J3271" i="9"/>
  <c r="J3272" i="9"/>
  <c r="J3273" i="9"/>
  <c r="J3274" i="9"/>
  <c r="J3275" i="9"/>
  <c r="J3276" i="9"/>
  <c r="J3277" i="9"/>
  <c r="J3278" i="9"/>
  <c r="J3279" i="9"/>
  <c r="J3280" i="9"/>
  <c r="J3281" i="9"/>
  <c r="J3282" i="9"/>
  <c r="J3283" i="9"/>
  <c r="J3284" i="9"/>
  <c r="J3285" i="9"/>
  <c r="J3286" i="9"/>
  <c r="J3287" i="9"/>
  <c r="J3288" i="9"/>
  <c r="J3289" i="9"/>
  <c r="J3290" i="9"/>
  <c r="J3291" i="9"/>
  <c r="J3292" i="9"/>
  <c r="J3293" i="9"/>
  <c r="J3294" i="9"/>
  <c r="J3295" i="9"/>
  <c r="J3296" i="9"/>
  <c r="J3297" i="9"/>
  <c r="J3298" i="9"/>
  <c r="J3299" i="9"/>
  <c r="J3300" i="9"/>
  <c r="J3301" i="9"/>
  <c r="J3302" i="9"/>
  <c r="J3303" i="9"/>
  <c r="J3304" i="9"/>
  <c r="J3305" i="9"/>
  <c r="J3306" i="9"/>
  <c r="J3307" i="9"/>
  <c r="J3308" i="9"/>
  <c r="J3309" i="9"/>
  <c r="J3310" i="9"/>
  <c r="J3311" i="9"/>
  <c r="J3312" i="9"/>
  <c r="J3313" i="9"/>
  <c r="J3314" i="9"/>
  <c r="J3315" i="9"/>
  <c r="J3316" i="9"/>
  <c r="J3317" i="9"/>
  <c r="J3318" i="9"/>
  <c r="J3319" i="9"/>
  <c r="J3320" i="9"/>
  <c r="J3321" i="9"/>
  <c r="J3322" i="9"/>
  <c r="J3323" i="9"/>
  <c r="J3324" i="9"/>
  <c r="J3325" i="9"/>
  <c r="J3326" i="9"/>
  <c r="J3327" i="9"/>
  <c r="J3328" i="9"/>
  <c r="J3329" i="9"/>
  <c r="K3094" i="9"/>
  <c r="K3095" i="9"/>
  <c r="K3096" i="9"/>
  <c r="K3109" i="9"/>
  <c r="K3110" i="9"/>
  <c r="K3111" i="9"/>
  <c r="K3112" i="9"/>
  <c r="K3113" i="9"/>
  <c r="K3122" i="9"/>
  <c r="K3135" i="9"/>
  <c r="K3136" i="9"/>
  <c r="K3137" i="9"/>
  <c r="K3138" i="9"/>
  <c r="K3139" i="9"/>
  <c r="K3140" i="9"/>
  <c r="K3141" i="9"/>
  <c r="K3142" i="9"/>
  <c r="K3143" i="9"/>
  <c r="K3144" i="9"/>
  <c r="K3145" i="9"/>
  <c r="K3146" i="9"/>
  <c r="K3147" i="9"/>
  <c r="K3148" i="9"/>
  <c r="K3149" i="9"/>
  <c r="K3150" i="9"/>
  <c r="K3151" i="9"/>
  <c r="K3152" i="9"/>
  <c r="K3153" i="9"/>
  <c r="K3154" i="9"/>
  <c r="K3166" i="9"/>
  <c r="K3167" i="9"/>
  <c r="K3168" i="9"/>
  <c r="K3169" i="9"/>
  <c r="K3174" i="9"/>
  <c r="K3175" i="9"/>
  <c r="K3176" i="9"/>
  <c r="K3194" i="9"/>
  <c r="K3195" i="9"/>
  <c r="K3196" i="9"/>
  <c r="K3223" i="9"/>
  <c r="K3224" i="9"/>
  <c r="K3225" i="9"/>
  <c r="K3226" i="9"/>
  <c r="K3227" i="9"/>
  <c r="K3228" i="9"/>
  <c r="K3229" i="9"/>
  <c r="K3230" i="9"/>
  <c r="K3231" i="9"/>
  <c r="K3240" i="9"/>
  <c r="K3241" i="9"/>
  <c r="K3242" i="9"/>
  <c r="K3267" i="9"/>
  <c r="K3286" i="9"/>
  <c r="K3287" i="9"/>
  <c r="K3288" i="9"/>
  <c r="K3289" i="9"/>
  <c r="K3323" i="9"/>
  <c r="K3324" i="9"/>
  <c r="K3325" i="9"/>
  <c r="K3326" i="9"/>
  <c r="K3327" i="9"/>
  <c r="K3328" i="9"/>
  <c r="K3329" i="9"/>
  <c r="I3002" i="9"/>
  <c r="I3003" i="9"/>
  <c r="I3004" i="9"/>
  <c r="I3005" i="9"/>
  <c r="I3006" i="9"/>
  <c r="I3007" i="9"/>
  <c r="I3008" i="9"/>
  <c r="I3009" i="9"/>
  <c r="I3010" i="9"/>
  <c r="I3011" i="9"/>
  <c r="I3012" i="9"/>
  <c r="I3013" i="9"/>
  <c r="I3014" i="9"/>
  <c r="I3015" i="9"/>
  <c r="I3016" i="9"/>
  <c r="I3017" i="9"/>
  <c r="I3018" i="9"/>
  <c r="I3019" i="9"/>
  <c r="I3020" i="9"/>
  <c r="I3021" i="9"/>
  <c r="I3022" i="9"/>
  <c r="I3023" i="9"/>
  <c r="I3024" i="9"/>
  <c r="I3025" i="9"/>
  <c r="I3026" i="9"/>
  <c r="I3027" i="9"/>
  <c r="I3028" i="9"/>
  <c r="I3029" i="9"/>
  <c r="I3030" i="9"/>
  <c r="I3031" i="9"/>
  <c r="I3032" i="9"/>
  <c r="I3033" i="9"/>
  <c r="I3034" i="9"/>
  <c r="I3035" i="9"/>
  <c r="I3036" i="9"/>
  <c r="I3037" i="9"/>
  <c r="I3038" i="9"/>
  <c r="I3039" i="9"/>
  <c r="I3040" i="9"/>
  <c r="I3041" i="9"/>
  <c r="I3042" i="9"/>
  <c r="I3043" i="9"/>
  <c r="I3044" i="9"/>
  <c r="I3045" i="9"/>
  <c r="I3046" i="9"/>
  <c r="I3047" i="9"/>
  <c r="I3048" i="9"/>
  <c r="I3049" i="9"/>
  <c r="I3050" i="9"/>
  <c r="I3051" i="9"/>
  <c r="I3052" i="9"/>
  <c r="I3053" i="9"/>
  <c r="I3054" i="9"/>
  <c r="I3055" i="9"/>
  <c r="I3056" i="9"/>
  <c r="I3057" i="9"/>
  <c r="I3058" i="9"/>
  <c r="I3059" i="9"/>
  <c r="I3060" i="9"/>
  <c r="I3061" i="9"/>
  <c r="I3062" i="9"/>
  <c r="I3063" i="9"/>
  <c r="I3064" i="9"/>
  <c r="I3065" i="9"/>
  <c r="I3066" i="9"/>
  <c r="I3067" i="9"/>
  <c r="I3068" i="9"/>
  <c r="I3069" i="9"/>
  <c r="I3070" i="9"/>
  <c r="I3071" i="9"/>
  <c r="I3072" i="9"/>
  <c r="I3073" i="9"/>
  <c r="J3002" i="9"/>
  <c r="J3003" i="9"/>
  <c r="J3004" i="9"/>
  <c r="J3005" i="9"/>
  <c r="J3006" i="9"/>
  <c r="J3007" i="9"/>
  <c r="J3008" i="9"/>
  <c r="J3009" i="9"/>
  <c r="J3010" i="9"/>
  <c r="J3011" i="9"/>
  <c r="J3012" i="9"/>
  <c r="J3013" i="9"/>
  <c r="J3014" i="9"/>
  <c r="J3015" i="9"/>
  <c r="J3016" i="9"/>
  <c r="J3017" i="9"/>
  <c r="J3018" i="9"/>
  <c r="J3019" i="9"/>
  <c r="J3020" i="9"/>
  <c r="J3021" i="9"/>
  <c r="J3022" i="9"/>
  <c r="J3023" i="9"/>
  <c r="J3024" i="9"/>
  <c r="J3025" i="9"/>
  <c r="J3026" i="9"/>
  <c r="J3027" i="9"/>
  <c r="J3028" i="9"/>
  <c r="J3029" i="9"/>
  <c r="J3030" i="9"/>
  <c r="J3031" i="9"/>
  <c r="J3032" i="9"/>
  <c r="J3033" i="9"/>
  <c r="J3034" i="9"/>
  <c r="J3035" i="9"/>
  <c r="J3036" i="9"/>
  <c r="J3037" i="9"/>
  <c r="J3038" i="9"/>
  <c r="J3039" i="9"/>
  <c r="J3040" i="9"/>
  <c r="J3041" i="9"/>
  <c r="J3042" i="9"/>
  <c r="J3043" i="9"/>
  <c r="J3044" i="9"/>
  <c r="J3045" i="9"/>
  <c r="J3046" i="9"/>
  <c r="J3047" i="9"/>
  <c r="J3048" i="9"/>
  <c r="J3049" i="9"/>
  <c r="J3050" i="9"/>
  <c r="J3051" i="9"/>
  <c r="J3052" i="9"/>
  <c r="J3053" i="9"/>
  <c r="J3054" i="9"/>
  <c r="J3055" i="9"/>
  <c r="J3056" i="9"/>
  <c r="J3057" i="9"/>
  <c r="J3058" i="9"/>
  <c r="J3059" i="9"/>
  <c r="J3060" i="9"/>
  <c r="J3061" i="9"/>
  <c r="J3062" i="9"/>
  <c r="J3063" i="9"/>
  <c r="J3064" i="9"/>
  <c r="J3065" i="9"/>
  <c r="J3066" i="9"/>
  <c r="J3067" i="9"/>
  <c r="J3068" i="9"/>
  <c r="J3069" i="9"/>
  <c r="J3070" i="9"/>
  <c r="J3071" i="9"/>
  <c r="J3072" i="9"/>
  <c r="J3073" i="9"/>
  <c r="K3006" i="9"/>
  <c r="K3007" i="9"/>
  <c r="K3008" i="9"/>
  <c r="K3009" i="9"/>
  <c r="K3015" i="9"/>
  <c r="K3016" i="9"/>
  <c r="K3019" i="9"/>
  <c r="K3020" i="9"/>
  <c r="K3021" i="9"/>
  <c r="K3022" i="9"/>
  <c r="K3023" i="9"/>
  <c r="K3024" i="9"/>
  <c r="K3025" i="9"/>
  <c r="K3026" i="9"/>
  <c r="K3027" i="9"/>
  <c r="K3028" i="9"/>
  <c r="K3029" i="9"/>
  <c r="K3030" i="9"/>
  <c r="K3031" i="9"/>
  <c r="K3040" i="9"/>
  <c r="K3041" i="9"/>
  <c r="K3042" i="9"/>
  <c r="K3043" i="9"/>
  <c r="K3060" i="9"/>
  <c r="K3061" i="9"/>
  <c r="K3062" i="9"/>
  <c r="K3063" i="9"/>
  <c r="K3064" i="9"/>
  <c r="K3065" i="9"/>
  <c r="K3066" i="9"/>
  <c r="K3067" i="9"/>
  <c r="K3068" i="9"/>
  <c r="AH137" i="38" l="1"/>
  <c r="AI100" i="38"/>
  <c r="AH143" i="38"/>
  <c r="AH125" i="38"/>
  <c r="AH101" i="38"/>
  <c r="AH119" i="38"/>
  <c r="AH113" i="38"/>
  <c r="AH131" i="38"/>
  <c r="AH107" i="38"/>
  <c r="AH98" i="38"/>
  <c r="AF30" i="38"/>
  <c r="AF54" i="38"/>
  <c r="AF36" i="38"/>
  <c r="AF3" i="38"/>
  <c r="AF6" i="38"/>
  <c r="AF60" i="38"/>
  <c r="AF12" i="38"/>
  <c r="AF42" i="38"/>
  <c r="AG5" i="38"/>
  <c r="AG4" i="38" s="1"/>
  <c r="AF48" i="38"/>
  <c r="AF66" i="38"/>
  <c r="AF18" i="38"/>
  <c r="AF24" i="38"/>
  <c r="AF72" i="38"/>
  <c r="K3266" i="9"/>
  <c r="K3202" i="9"/>
  <c r="K3118" i="9"/>
  <c r="K3203" i="9"/>
  <c r="K3119" i="9"/>
  <c r="K3264" i="9"/>
  <c r="K3204" i="9"/>
  <c r="K3120" i="9"/>
  <c r="K3265" i="9"/>
  <c r="K3121" i="9"/>
  <c r="AJ100" i="38" l="1"/>
  <c r="AJ99" i="38" s="1"/>
  <c r="AI99" i="38"/>
  <c r="AH5" i="38"/>
  <c r="AH4" i="38" s="1"/>
  <c r="AG12" i="38"/>
  <c r="AG18" i="38"/>
  <c r="AG48" i="38"/>
  <c r="AG6" i="38"/>
  <c r="AG66" i="38"/>
  <c r="AG54" i="38"/>
  <c r="AG60" i="38"/>
  <c r="AG24" i="38"/>
  <c r="AG72" i="38"/>
  <c r="AC93" i="38" s="1"/>
  <c r="AG30" i="38"/>
  <c r="AG36" i="38"/>
  <c r="AG3" i="38"/>
  <c r="AG42" i="38"/>
  <c r="AI98" i="38"/>
  <c r="AI119" i="38"/>
  <c r="AC162" i="38" s="1"/>
  <c r="AI137" i="38"/>
  <c r="AC165" i="38" s="1"/>
  <c r="AI143" i="38"/>
  <c r="AC166" i="38" s="1"/>
  <c r="AF166" i="38" s="1"/>
  <c r="AI113" i="38"/>
  <c r="AC161" i="38" s="1"/>
  <c r="AI101" i="38"/>
  <c r="AC159" i="38" s="1"/>
  <c r="AI131" i="38"/>
  <c r="AC164" i="38" s="1"/>
  <c r="AI107" i="38"/>
  <c r="AC160" i="38" s="1"/>
  <c r="AI125" i="38"/>
  <c r="AC163" i="38" s="1"/>
  <c r="AJ131" i="38" l="1"/>
  <c r="AJ107" i="38"/>
  <c r="AJ143" i="38"/>
  <c r="AK100" i="38"/>
  <c r="AK99" i="38" s="1"/>
  <c r="AJ125" i="38"/>
  <c r="AJ113" i="38"/>
  <c r="AJ98" i="38"/>
  <c r="AJ137" i="38"/>
  <c r="AK125" i="38"/>
  <c r="AK119" i="38"/>
  <c r="AK143" i="38"/>
  <c r="AK131" i="38"/>
  <c r="AL100" i="38"/>
  <c r="AL99" i="38" s="1"/>
  <c r="AK137" i="38"/>
  <c r="AK107" i="38"/>
  <c r="AK113" i="38"/>
  <c r="AK98" i="38"/>
  <c r="AK101" i="38"/>
  <c r="AF93" i="38"/>
  <c r="AH93" i="38"/>
  <c r="AH163" i="38"/>
  <c r="AF163" i="38"/>
  <c r="AF160" i="38"/>
  <c r="AH160" i="38"/>
  <c r="AH164" i="38"/>
  <c r="AF164" i="38"/>
  <c r="AH159" i="38"/>
  <c r="AF159" i="38"/>
  <c r="AC168" i="38"/>
  <c r="AH161" i="38"/>
  <c r="AF161" i="38"/>
  <c r="AH165" i="38"/>
  <c r="AF165" i="38"/>
  <c r="AF162" i="38"/>
  <c r="AH162" i="38"/>
  <c r="AH66" i="38"/>
  <c r="AH48" i="38"/>
  <c r="AH18" i="38"/>
  <c r="AH24" i="38"/>
  <c r="AH3" i="38"/>
  <c r="AH54" i="38"/>
  <c r="AH36" i="38"/>
  <c r="AH6" i="38"/>
  <c r="AH60" i="38"/>
  <c r="AH12" i="38"/>
  <c r="AH30" i="38"/>
  <c r="AH42" i="38"/>
  <c r="AI5" i="38"/>
  <c r="I2818" i="9"/>
  <c r="I2819" i="9"/>
  <c r="I2820" i="9"/>
  <c r="I2821" i="9"/>
  <c r="I2822" i="9"/>
  <c r="I2823" i="9"/>
  <c r="I2824" i="9"/>
  <c r="I2825" i="9"/>
  <c r="I2826" i="9"/>
  <c r="I2827" i="9"/>
  <c r="I2828" i="9"/>
  <c r="I2829" i="9"/>
  <c r="I2830" i="9"/>
  <c r="I2831" i="9"/>
  <c r="I2832" i="9"/>
  <c r="I2833" i="9"/>
  <c r="I2834" i="9"/>
  <c r="I2835" i="9"/>
  <c r="I2836" i="9"/>
  <c r="I2837" i="9"/>
  <c r="I2838" i="9"/>
  <c r="I2839" i="9"/>
  <c r="I2840" i="9"/>
  <c r="I2841" i="9"/>
  <c r="I2842" i="9"/>
  <c r="I2843" i="9"/>
  <c r="I2844" i="9"/>
  <c r="I2845" i="9"/>
  <c r="I2846" i="9"/>
  <c r="I2847" i="9"/>
  <c r="I2848" i="9"/>
  <c r="I2849" i="9"/>
  <c r="I2850" i="9"/>
  <c r="I2851" i="9"/>
  <c r="I2852" i="9"/>
  <c r="I2853" i="9"/>
  <c r="I2854" i="9"/>
  <c r="I2855" i="9"/>
  <c r="I2856" i="9"/>
  <c r="I2857" i="9"/>
  <c r="I2858" i="9"/>
  <c r="I2859" i="9"/>
  <c r="I2860" i="9"/>
  <c r="I2861" i="9"/>
  <c r="I2862" i="9"/>
  <c r="I2863" i="9"/>
  <c r="I2864" i="9"/>
  <c r="I2865" i="9"/>
  <c r="I2866" i="9"/>
  <c r="I2867" i="9"/>
  <c r="I2868" i="9"/>
  <c r="I2869" i="9"/>
  <c r="I2870" i="9"/>
  <c r="I2871" i="9"/>
  <c r="I2872" i="9"/>
  <c r="I2873" i="9"/>
  <c r="I2874" i="9"/>
  <c r="I2875" i="9"/>
  <c r="I2876" i="9"/>
  <c r="I2877" i="9"/>
  <c r="I2878" i="9"/>
  <c r="I2879" i="9"/>
  <c r="I2880" i="9"/>
  <c r="I2881" i="9"/>
  <c r="I2882" i="9"/>
  <c r="I2883" i="9"/>
  <c r="I2884" i="9"/>
  <c r="I2885" i="9"/>
  <c r="I2886" i="9"/>
  <c r="I2887" i="9"/>
  <c r="I2888" i="9"/>
  <c r="I2889" i="9"/>
  <c r="I2890" i="9"/>
  <c r="I2891" i="9"/>
  <c r="I2892" i="9"/>
  <c r="I2893" i="9"/>
  <c r="I2894" i="9"/>
  <c r="I2895" i="9"/>
  <c r="I2896" i="9"/>
  <c r="I2897" i="9"/>
  <c r="I2898" i="9"/>
  <c r="I2899" i="9"/>
  <c r="I2900" i="9"/>
  <c r="I2901" i="9"/>
  <c r="I2902" i="9"/>
  <c r="I2903" i="9"/>
  <c r="I2904" i="9"/>
  <c r="I2905" i="9"/>
  <c r="I2906" i="9"/>
  <c r="I2907" i="9"/>
  <c r="I2908" i="9"/>
  <c r="I2909" i="9"/>
  <c r="I2910" i="9"/>
  <c r="I2911" i="9"/>
  <c r="I2912" i="9"/>
  <c r="I2913" i="9"/>
  <c r="I2914" i="9"/>
  <c r="I2915" i="9"/>
  <c r="I2916" i="9"/>
  <c r="I2917" i="9"/>
  <c r="I2918" i="9"/>
  <c r="I2919" i="9"/>
  <c r="I2920" i="9"/>
  <c r="I2921" i="9"/>
  <c r="I2922" i="9"/>
  <c r="I2923" i="9"/>
  <c r="I2924" i="9"/>
  <c r="I2925" i="9"/>
  <c r="I2926" i="9"/>
  <c r="I2927" i="9"/>
  <c r="I2928" i="9"/>
  <c r="I2929" i="9"/>
  <c r="I2930" i="9"/>
  <c r="I2931" i="9"/>
  <c r="I2932" i="9"/>
  <c r="I2933" i="9"/>
  <c r="I2934" i="9"/>
  <c r="I2935" i="9"/>
  <c r="I2936" i="9"/>
  <c r="I2937" i="9"/>
  <c r="I2938" i="9"/>
  <c r="I2939" i="9"/>
  <c r="I2940" i="9"/>
  <c r="I2941" i="9"/>
  <c r="I2942" i="9"/>
  <c r="I2943" i="9"/>
  <c r="I2944" i="9"/>
  <c r="I2945" i="9"/>
  <c r="I2946" i="9"/>
  <c r="I2947" i="9"/>
  <c r="I2948" i="9"/>
  <c r="I2949" i="9"/>
  <c r="I2950" i="9"/>
  <c r="I2951" i="9"/>
  <c r="I2952" i="9"/>
  <c r="I2953" i="9"/>
  <c r="I2954" i="9"/>
  <c r="I2955" i="9"/>
  <c r="I2956" i="9"/>
  <c r="I2957" i="9"/>
  <c r="I2958" i="9"/>
  <c r="I2959" i="9"/>
  <c r="I2960" i="9"/>
  <c r="I2961" i="9"/>
  <c r="I2962" i="9"/>
  <c r="I2963" i="9"/>
  <c r="I2964" i="9"/>
  <c r="I2965" i="9"/>
  <c r="I2966" i="9"/>
  <c r="I2967" i="9"/>
  <c r="I2968" i="9"/>
  <c r="I2969" i="9"/>
  <c r="I2970" i="9"/>
  <c r="I2971" i="9"/>
  <c r="I2972" i="9"/>
  <c r="I2973" i="9"/>
  <c r="I2974" i="9"/>
  <c r="I2975" i="9"/>
  <c r="I2976" i="9"/>
  <c r="I2977" i="9"/>
  <c r="I2978" i="9"/>
  <c r="I2979" i="9"/>
  <c r="I2980" i="9"/>
  <c r="I2981" i="9"/>
  <c r="I2982" i="9"/>
  <c r="I2983" i="9"/>
  <c r="I2984" i="9"/>
  <c r="I2985" i="9"/>
  <c r="I2986" i="9"/>
  <c r="I2987" i="9"/>
  <c r="I2988" i="9"/>
  <c r="I2989" i="9"/>
  <c r="I2990" i="9"/>
  <c r="I2991" i="9"/>
  <c r="I2992" i="9"/>
  <c r="I2993" i="9"/>
  <c r="I2994" i="9"/>
  <c r="I2995" i="9"/>
  <c r="I2996" i="9"/>
  <c r="I2997" i="9"/>
  <c r="I2998" i="9"/>
  <c r="I2999" i="9"/>
  <c r="I3000" i="9"/>
  <c r="I3001" i="9"/>
  <c r="J2818" i="9"/>
  <c r="J2819" i="9"/>
  <c r="J2820" i="9"/>
  <c r="J2821" i="9"/>
  <c r="J2822" i="9"/>
  <c r="J2823" i="9"/>
  <c r="J2824" i="9"/>
  <c r="J2825" i="9"/>
  <c r="J2826" i="9"/>
  <c r="J2827" i="9"/>
  <c r="J2828" i="9"/>
  <c r="J2829" i="9"/>
  <c r="J2830" i="9"/>
  <c r="J2831" i="9"/>
  <c r="J2832" i="9"/>
  <c r="J2833" i="9"/>
  <c r="J2834" i="9"/>
  <c r="J2835" i="9"/>
  <c r="J2836" i="9"/>
  <c r="J2837" i="9"/>
  <c r="J2838" i="9"/>
  <c r="J2839" i="9"/>
  <c r="J2840" i="9"/>
  <c r="J2841" i="9"/>
  <c r="J2842" i="9"/>
  <c r="J2843" i="9"/>
  <c r="J2844" i="9"/>
  <c r="J2845" i="9"/>
  <c r="J2846" i="9"/>
  <c r="J2847" i="9"/>
  <c r="J2848" i="9"/>
  <c r="J2849" i="9"/>
  <c r="J2850" i="9"/>
  <c r="J2851" i="9"/>
  <c r="J2852" i="9"/>
  <c r="J2853" i="9"/>
  <c r="J2854" i="9"/>
  <c r="J2855" i="9"/>
  <c r="J2856" i="9"/>
  <c r="J2857" i="9"/>
  <c r="J2858" i="9"/>
  <c r="J2859" i="9"/>
  <c r="J2860" i="9"/>
  <c r="J2861" i="9"/>
  <c r="J2862" i="9"/>
  <c r="J2863" i="9"/>
  <c r="J2864" i="9"/>
  <c r="J2865" i="9"/>
  <c r="J2866" i="9"/>
  <c r="J2867" i="9"/>
  <c r="J2868" i="9"/>
  <c r="J2869" i="9"/>
  <c r="J2870" i="9"/>
  <c r="J2871" i="9"/>
  <c r="J2872" i="9"/>
  <c r="J2873" i="9"/>
  <c r="J2874" i="9"/>
  <c r="J2875" i="9"/>
  <c r="J2876" i="9"/>
  <c r="J2877" i="9"/>
  <c r="J2878" i="9"/>
  <c r="J2879" i="9"/>
  <c r="J2880" i="9"/>
  <c r="J2881" i="9"/>
  <c r="J2882" i="9"/>
  <c r="J2883" i="9"/>
  <c r="J2884" i="9"/>
  <c r="J2885" i="9"/>
  <c r="J2886" i="9"/>
  <c r="J2887" i="9"/>
  <c r="J2888" i="9"/>
  <c r="J2889" i="9"/>
  <c r="J2890" i="9"/>
  <c r="J2891" i="9"/>
  <c r="J2892" i="9"/>
  <c r="J2893" i="9"/>
  <c r="J2894" i="9"/>
  <c r="J2895" i="9"/>
  <c r="J2896" i="9"/>
  <c r="J2897" i="9"/>
  <c r="J2898" i="9"/>
  <c r="J2899" i="9"/>
  <c r="J2900" i="9"/>
  <c r="J2901" i="9"/>
  <c r="J2902" i="9"/>
  <c r="J2903" i="9"/>
  <c r="J2904" i="9"/>
  <c r="J2905" i="9"/>
  <c r="J2906" i="9"/>
  <c r="J2907" i="9"/>
  <c r="J2908" i="9"/>
  <c r="J2909" i="9"/>
  <c r="J2910" i="9"/>
  <c r="J2911" i="9"/>
  <c r="J2912" i="9"/>
  <c r="J2913" i="9"/>
  <c r="J2914" i="9"/>
  <c r="J2915" i="9"/>
  <c r="J2916" i="9"/>
  <c r="J2917" i="9"/>
  <c r="J2918" i="9"/>
  <c r="J2919" i="9"/>
  <c r="J2920" i="9"/>
  <c r="J2921" i="9"/>
  <c r="J2922" i="9"/>
  <c r="J2923" i="9"/>
  <c r="J2924" i="9"/>
  <c r="J2925" i="9"/>
  <c r="J2926" i="9"/>
  <c r="J2927" i="9"/>
  <c r="J2928" i="9"/>
  <c r="J2929" i="9"/>
  <c r="J2930" i="9"/>
  <c r="J2931" i="9"/>
  <c r="J2932" i="9"/>
  <c r="J2933" i="9"/>
  <c r="J2934" i="9"/>
  <c r="J2935" i="9"/>
  <c r="J2936" i="9"/>
  <c r="J2937" i="9"/>
  <c r="J2938" i="9"/>
  <c r="J2939" i="9"/>
  <c r="J2940" i="9"/>
  <c r="J2941" i="9"/>
  <c r="J2942" i="9"/>
  <c r="J2943" i="9"/>
  <c r="J2944" i="9"/>
  <c r="J2945" i="9"/>
  <c r="J2946" i="9"/>
  <c r="J2947" i="9"/>
  <c r="J2948" i="9"/>
  <c r="J2949" i="9"/>
  <c r="J2950" i="9"/>
  <c r="J2951" i="9"/>
  <c r="J2952" i="9"/>
  <c r="J2953" i="9"/>
  <c r="J2954" i="9"/>
  <c r="J2955" i="9"/>
  <c r="J2956" i="9"/>
  <c r="J2957" i="9"/>
  <c r="J2958" i="9"/>
  <c r="J2959" i="9"/>
  <c r="J2960" i="9"/>
  <c r="J2961" i="9"/>
  <c r="J2962" i="9"/>
  <c r="J2963" i="9"/>
  <c r="J2964" i="9"/>
  <c r="J2965" i="9"/>
  <c r="J2966" i="9"/>
  <c r="J2967" i="9"/>
  <c r="J2968" i="9"/>
  <c r="J2969" i="9"/>
  <c r="J2970" i="9"/>
  <c r="J2971" i="9"/>
  <c r="J2972" i="9"/>
  <c r="J2973" i="9"/>
  <c r="J2974" i="9"/>
  <c r="J2975" i="9"/>
  <c r="J2976" i="9"/>
  <c r="J2977" i="9"/>
  <c r="J2978" i="9"/>
  <c r="J2979" i="9"/>
  <c r="J2980" i="9"/>
  <c r="J2981" i="9"/>
  <c r="J2982" i="9"/>
  <c r="J2983" i="9"/>
  <c r="J2984" i="9"/>
  <c r="J2985" i="9"/>
  <c r="J2986" i="9"/>
  <c r="J2987" i="9"/>
  <c r="J2988" i="9"/>
  <c r="J2989" i="9"/>
  <c r="J2990" i="9"/>
  <c r="J2991" i="9"/>
  <c r="J2992" i="9"/>
  <c r="J2993" i="9"/>
  <c r="J2994" i="9"/>
  <c r="J2995" i="9"/>
  <c r="J2996" i="9"/>
  <c r="J2997" i="9"/>
  <c r="J2998" i="9"/>
  <c r="J2999" i="9"/>
  <c r="J3000" i="9"/>
  <c r="J3001" i="9"/>
  <c r="I2691" i="9"/>
  <c r="I2692" i="9"/>
  <c r="I2693" i="9"/>
  <c r="I2694" i="9"/>
  <c r="I2695" i="9"/>
  <c r="I2696" i="9"/>
  <c r="I2697" i="9"/>
  <c r="I2698" i="9"/>
  <c r="I2699" i="9"/>
  <c r="I2700" i="9"/>
  <c r="I2701" i="9"/>
  <c r="I2702" i="9"/>
  <c r="I2703" i="9"/>
  <c r="I2704" i="9"/>
  <c r="I2705" i="9"/>
  <c r="I2706" i="9"/>
  <c r="I2707" i="9"/>
  <c r="I2708" i="9"/>
  <c r="I2709" i="9"/>
  <c r="I2710" i="9"/>
  <c r="I2711" i="9"/>
  <c r="I2712" i="9"/>
  <c r="I2713" i="9"/>
  <c r="I2714" i="9"/>
  <c r="I2715" i="9"/>
  <c r="I2716" i="9"/>
  <c r="I2717" i="9"/>
  <c r="I2718" i="9"/>
  <c r="I2719" i="9"/>
  <c r="I2720" i="9"/>
  <c r="I2721" i="9"/>
  <c r="I2722" i="9"/>
  <c r="I2723" i="9"/>
  <c r="I2724" i="9"/>
  <c r="I2725" i="9"/>
  <c r="I2726" i="9"/>
  <c r="I2727" i="9"/>
  <c r="I2728" i="9"/>
  <c r="I2729" i="9"/>
  <c r="I2730" i="9"/>
  <c r="I2731" i="9"/>
  <c r="I2732" i="9"/>
  <c r="I2733" i="9"/>
  <c r="I2734" i="9"/>
  <c r="I2735" i="9"/>
  <c r="I2736" i="9"/>
  <c r="I2737" i="9"/>
  <c r="I2738" i="9"/>
  <c r="I2739" i="9"/>
  <c r="I2740" i="9"/>
  <c r="I2741" i="9"/>
  <c r="I2742" i="9"/>
  <c r="I2743" i="9"/>
  <c r="I2744" i="9"/>
  <c r="I2745" i="9"/>
  <c r="I2746" i="9"/>
  <c r="I2747" i="9"/>
  <c r="I2748" i="9"/>
  <c r="I2749" i="9"/>
  <c r="I2750" i="9"/>
  <c r="I2751" i="9"/>
  <c r="I2752" i="9"/>
  <c r="I2753" i="9"/>
  <c r="I2754" i="9"/>
  <c r="I2755" i="9"/>
  <c r="I2756" i="9"/>
  <c r="I2757" i="9"/>
  <c r="I2758" i="9"/>
  <c r="I2759" i="9"/>
  <c r="I2760" i="9"/>
  <c r="I2761" i="9"/>
  <c r="I2762" i="9"/>
  <c r="I2763" i="9"/>
  <c r="I2764" i="9"/>
  <c r="I2765" i="9"/>
  <c r="I2766" i="9"/>
  <c r="I2767" i="9"/>
  <c r="I2768" i="9"/>
  <c r="I2769" i="9"/>
  <c r="I2770" i="9"/>
  <c r="I2771" i="9"/>
  <c r="I2772" i="9"/>
  <c r="I2773" i="9"/>
  <c r="I2774" i="9"/>
  <c r="I2775" i="9"/>
  <c r="I2776" i="9"/>
  <c r="I2777" i="9"/>
  <c r="I2778" i="9"/>
  <c r="I2779" i="9"/>
  <c r="I2780" i="9"/>
  <c r="I2781" i="9"/>
  <c r="I2782" i="9"/>
  <c r="I2783" i="9"/>
  <c r="I2784" i="9"/>
  <c r="I2785" i="9"/>
  <c r="I2786" i="9"/>
  <c r="I2787" i="9"/>
  <c r="I2788" i="9"/>
  <c r="I2789" i="9"/>
  <c r="I2790" i="9"/>
  <c r="I2791" i="9"/>
  <c r="I2792" i="9"/>
  <c r="I2793" i="9"/>
  <c r="I2794" i="9"/>
  <c r="I2795" i="9"/>
  <c r="I2796" i="9"/>
  <c r="I2797" i="9"/>
  <c r="I2798" i="9"/>
  <c r="I2799" i="9"/>
  <c r="I2800" i="9"/>
  <c r="I2801" i="9"/>
  <c r="I2802" i="9"/>
  <c r="I2803" i="9"/>
  <c r="I2804" i="9"/>
  <c r="I2805" i="9"/>
  <c r="I2806" i="9"/>
  <c r="I2807" i="9"/>
  <c r="I2808" i="9"/>
  <c r="I2809" i="9"/>
  <c r="I2810" i="9"/>
  <c r="I2811" i="9"/>
  <c r="I2812" i="9"/>
  <c r="I2813" i="9"/>
  <c r="I2814" i="9"/>
  <c r="I2815" i="9"/>
  <c r="I2816" i="9"/>
  <c r="I2817" i="9"/>
  <c r="J2691" i="9"/>
  <c r="J2692" i="9"/>
  <c r="J2693" i="9"/>
  <c r="J2694" i="9"/>
  <c r="J2695" i="9"/>
  <c r="J2696" i="9"/>
  <c r="J2697" i="9"/>
  <c r="J2698" i="9"/>
  <c r="J2699" i="9"/>
  <c r="J2700" i="9"/>
  <c r="J2701" i="9"/>
  <c r="J2702" i="9"/>
  <c r="J2703" i="9"/>
  <c r="J2704" i="9"/>
  <c r="J2705" i="9"/>
  <c r="J2706" i="9"/>
  <c r="J2707" i="9"/>
  <c r="J2708" i="9"/>
  <c r="J2709" i="9"/>
  <c r="J2710" i="9"/>
  <c r="J2711" i="9"/>
  <c r="J2712" i="9"/>
  <c r="J2713" i="9"/>
  <c r="J2714" i="9"/>
  <c r="J2715" i="9"/>
  <c r="J2716" i="9"/>
  <c r="J2717" i="9"/>
  <c r="J2718" i="9"/>
  <c r="J2719" i="9"/>
  <c r="J2720" i="9"/>
  <c r="J2721" i="9"/>
  <c r="J2722" i="9"/>
  <c r="J2723" i="9"/>
  <c r="J2724" i="9"/>
  <c r="J2725" i="9"/>
  <c r="J2726" i="9"/>
  <c r="J2727" i="9"/>
  <c r="J2728" i="9"/>
  <c r="J2729" i="9"/>
  <c r="J2730" i="9"/>
  <c r="J2731" i="9"/>
  <c r="J2732" i="9"/>
  <c r="J2733" i="9"/>
  <c r="J2734" i="9"/>
  <c r="J2735" i="9"/>
  <c r="J2736" i="9"/>
  <c r="J2737" i="9"/>
  <c r="J2738" i="9"/>
  <c r="J2739" i="9"/>
  <c r="J2740" i="9"/>
  <c r="J2741" i="9"/>
  <c r="J2742" i="9"/>
  <c r="J2743" i="9"/>
  <c r="J2744" i="9"/>
  <c r="J2745" i="9"/>
  <c r="J2746" i="9"/>
  <c r="J2747" i="9"/>
  <c r="J2748" i="9"/>
  <c r="J2749" i="9"/>
  <c r="J2750" i="9"/>
  <c r="J2751" i="9"/>
  <c r="J2752" i="9"/>
  <c r="J2753" i="9"/>
  <c r="J2754" i="9"/>
  <c r="J2755" i="9"/>
  <c r="J2756" i="9"/>
  <c r="J2757" i="9"/>
  <c r="J2758" i="9"/>
  <c r="J2759" i="9"/>
  <c r="J2760" i="9"/>
  <c r="J2761" i="9"/>
  <c r="J2762" i="9"/>
  <c r="J2763" i="9"/>
  <c r="J2764" i="9"/>
  <c r="J2765" i="9"/>
  <c r="J2766" i="9"/>
  <c r="J2767" i="9"/>
  <c r="J2768" i="9"/>
  <c r="J2769" i="9"/>
  <c r="J2770" i="9"/>
  <c r="J2771" i="9"/>
  <c r="J2772" i="9"/>
  <c r="J2773" i="9"/>
  <c r="J2774" i="9"/>
  <c r="J2775" i="9"/>
  <c r="J2776" i="9"/>
  <c r="J2777" i="9"/>
  <c r="J2778" i="9"/>
  <c r="J2779" i="9"/>
  <c r="J2780" i="9"/>
  <c r="J2781" i="9"/>
  <c r="J2782" i="9"/>
  <c r="J2783" i="9"/>
  <c r="J2784" i="9"/>
  <c r="J2785" i="9"/>
  <c r="J2786" i="9"/>
  <c r="J2787" i="9"/>
  <c r="J2788" i="9"/>
  <c r="J2789" i="9"/>
  <c r="J2790" i="9"/>
  <c r="J2791" i="9"/>
  <c r="J2792" i="9"/>
  <c r="J2793" i="9"/>
  <c r="J2794" i="9"/>
  <c r="J2795" i="9"/>
  <c r="J2796" i="9"/>
  <c r="J2797" i="9"/>
  <c r="J2798" i="9"/>
  <c r="J2799" i="9"/>
  <c r="J2800" i="9"/>
  <c r="J2801" i="9"/>
  <c r="J2802" i="9"/>
  <c r="J2803" i="9"/>
  <c r="J2804" i="9"/>
  <c r="J2805" i="9"/>
  <c r="J2806" i="9"/>
  <c r="J2807" i="9"/>
  <c r="J2808" i="9"/>
  <c r="J2809" i="9"/>
  <c r="J2810" i="9"/>
  <c r="J2811" i="9"/>
  <c r="J2812" i="9"/>
  <c r="J2813" i="9"/>
  <c r="J2814" i="9"/>
  <c r="J2815" i="9"/>
  <c r="J2816" i="9"/>
  <c r="J2817" i="9"/>
  <c r="K2864" i="9"/>
  <c r="K2852" i="9"/>
  <c r="K2824" i="9"/>
  <c r="K2848" i="9"/>
  <c r="K2836" i="9"/>
  <c r="I2637" i="9"/>
  <c r="I2638" i="9"/>
  <c r="I2639" i="9"/>
  <c r="I2640" i="9"/>
  <c r="I2641" i="9"/>
  <c r="I2642" i="9"/>
  <c r="I2643" i="9"/>
  <c r="I2644" i="9"/>
  <c r="I2645" i="9"/>
  <c r="I2646" i="9"/>
  <c r="I2647" i="9"/>
  <c r="I2648" i="9"/>
  <c r="I2649" i="9"/>
  <c r="I2650" i="9"/>
  <c r="I2651" i="9"/>
  <c r="I2652" i="9"/>
  <c r="I2653" i="9"/>
  <c r="I2654" i="9"/>
  <c r="I2655" i="9"/>
  <c r="I2656" i="9"/>
  <c r="I2657" i="9"/>
  <c r="I2658" i="9"/>
  <c r="I2659" i="9"/>
  <c r="I2660" i="9"/>
  <c r="I2661" i="9"/>
  <c r="I2662" i="9"/>
  <c r="I2663" i="9"/>
  <c r="I2664" i="9"/>
  <c r="I2665" i="9"/>
  <c r="I2666" i="9"/>
  <c r="I2667" i="9"/>
  <c r="I2668" i="9"/>
  <c r="I2669" i="9"/>
  <c r="I2670" i="9"/>
  <c r="I2671" i="9"/>
  <c r="I2672" i="9"/>
  <c r="I2673" i="9"/>
  <c r="I2674" i="9"/>
  <c r="I2675" i="9"/>
  <c r="I2676" i="9"/>
  <c r="I2677" i="9"/>
  <c r="I2678" i="9"/>
  <c r="I2679" i="9"/>
  <c r="I2680" i="9"/>
  <c r="I2681" i="9"/>
  <c r="I2682" i="9"/>
  <c r="I2683" i="9"/>
  <c r="I2684" i="9"/>
  <c r="I2685" i="9"/>
  <c r="I2686" i="9"/>
  <c r="I2687" i="9"/>
  <c r="I2688" i="9"/>
  <c r="I2689" i="9"/>
  <c r="I2690" i="9"/>
  <c r="J2637" i="9"/>
  <c r="J2638" i="9"/>
  <c r="J2639" i="9"/>
  <c r="J2640" i="9"/>
  <c r="J2641" i="9"/>
  <c r="J2642" i="9"/>
  <c r="J2643" i="9"/>
  <c r="J2644" i="9"/>
  <c r="J2645" i="9"/>
  <c r="J2646" i="9"/>
  <c r="J2647" i="9"/>
  <c r="J2648" i="9"/>
  <c r="J2649" i="9"/>
  <c r="J2650" i="9"/>
  <c r="J2651" i="9"/>
  <c r="J2652" i="9"/>
  <c r="J2653" i="9"/>
  <c r="J2654" i="9"/>
  <c r="J2655" i="9"/>
  <c r="J2656" i="9"/>
  <c r="J2657" i="9"/>
  <c r="J2658" i="9"/>
  <c r="J2659" i="9"/>
  <c r="J2660" i="9"/>
  <c r="J2661" i="9"/>
  <c r="J2662" i="9"/>
  <c r="J2663" i="9"/>
  <c r="J2664" i="9"/>
  <c r="J2665" i="9"/>
  <c r="J2666" i="9"/>
  <c r="J2667" i="9"/>
  <c r="J2668" i="9"/>
  <c r="J2669" i="9"/>
  <c r="J2670" i="9"/>
  <c r="J2671" i="9"/>
  <c r="J2672" i="9"/>
  <c r="J2673" i="9"/>
  <c r="J2674" i="9"/>
  <c r="J2675" i="9"/>
  <c r="J2676" i="9"/>
  <c r="J2677" i="9"/>
  <c r="J2678" i="9"/>
  <c r="J2679" i="9"/>
  <c r="J2680" i="9"/>
  <c r="J2681" i="9"/>
  <c r="J2682" i="9"/>
  <c r="J2683" i="9"/>
  <c r="J2684" i="9"/>
  <c r="J2685" i="9"/>
  <c r="J2686" i="9"/>
  <c r="J2687" i="9"/>
  <c r="J2688" i="9"/>
  <c r="J2689" i="9"/>
  <c r="J2690" i="9"/>
  <c r="AJ5" i="38" l="1"/>
  <c r="AI4" i="38"/>
  <c r="AL98" i="38"/>
  <c r="AL137" i="38"/>
  <c r="AL131" i="38"/>
  <c r="AL107" i="38"/>
  <c r="AL143" i="38"/>
  <c r="AL119" i="38"/>
  <c r="AL101" i="38"/>
  <c r="AL113" i="38"/>
  <c r="AM100" i="38"/>
  <c r="AM99" i="38" s="1"/>
  <c r="AL125" i="38"/>
  <c r="AI3" i="38"/>
  <c r="AI42" i="38"/>
  <c r="AI48" i="38"/>
  <c r="AI54" i="38"/>
  <c r="AI36" i="38"/>
  <c r="AI6" i="38"/>
  <c r="AI24" i="38"/>
  <c r="AI66" i="38"/>
  <c r="AC92" i="38" s="1"/>
  <c r="AI30" i="38"/>
  <c r="AC86" i="38" s="1"/>
  <c r="AI60" i="38"/>
  <c r="AI12" i="38"/>
  <c r="AI18" i="38"/>
  <c r="AF168" i="38"/>
  <c r="AH168" i="38"/>
  <c r="K2643" i="9"/>
  <c r="K2808" i="9"/>
  <c r="K2804" i="9"/>
  <c r="K2796" i="9"/>
  <c r="K2784" i="9"/>
  <c r="K2780" i="9"/>
  <c r="K2760" i="9"/>
  <c r="K2748" i="9"/>
  <c r="K2744" i="9"/>
  <c r="K2736" i="9"/>
  <c r="K2704" i="9"/>
  <c r="K2700" i="9"/>
  <c r="K2997" i="9"/>
  <c r="K2993" i="9"/>
  <c r="K2969" i="9"/>
  <c r="K2965" i="9"/>
  <c r="K2957" i="9"/>
  <c r="K2953" i="9"/>
  <c r="K2949" i="9"/>
  <c r="K2945" i="9"/>
  <c r="K2925" i="9"/>
  <c r="K2917" i="9"/>
  <c r="K2909" i="9"/>
  <c r="K2905" i="9"/>
  <c r="K2873" i="9"/>
  <c r="K2869" i="9"/>
  <c r="K2865" i="9"/>
  <c r="K2849" i="9"/>
  <c r="K2837" i="9"/>
  <c r="K2825" i="9"/>
  <c r="K2809" i="9"/>
  <c r="K2805" i="9"/>
  <c r="K2785" i="9"/>
  <c r="K2781" i="9"/>
  <c r="K2761" i="9"/>
  <c r="K2753" i="9"/>
  <c r="K2745" i="9"/>
  <c r="K2737" i="9"/>
  <c r="K2701" i="9"/>
  <c r="K2994" i="9"/>
  <c r="K2970" i="9"/>
  <c r="K2966" i="9"/>
  <c r="K2954" i="9"/>
  <c r="K2950" i="9"/>
  <c r="K2946" i="9"/>
  <c r="K2942" i="9"/>
  <c r="K2926" i="9"/>
  <c r="K2918" i="9"/>
  <c r="K2914" i="9"/>
  <c r="K2910" i="9"/>
  <c r="K2906" i="9"/>
  <c r="K2890" i="9"/>
  <c r="K2870" i="9"/>
  <c r="K2866" i="9"/>
  <c r="K2862" i="9"/>
  <c r="K2850" i="9"/>
  <c r="K2838" i="9"/>
  <c r="K2826" i="9"/>
  <c r="K2814" i="9"/>
  <c r="K2810" i="9"/>
  <c r="K2794" i="9"/>
  <c r="K2786" i="9"/>
  <c r="K2782" i="9"/>
  <c r="K2762" i="9"/>
  <c r="K2754" i="9"/>
  <c r="K2746" i="9"/>
  <c r="K2734" i="9"/>
  <c r="K2702" i="9"/>
  <c r="K2971" i="9"/>
  <c r="K2967" i="9"/>
  <c r="K2955" i="9"/>
  <c r="K2943" i="9"/>
  <c r="K2919" i="9"/>
  <c r="K2915" i="9"/>
  <c r="K2911" i="9"/>
  <c r="K2907" i="9"/>
  <c r="K2903" i="9"/>
  <c r="K2891" i="9"/>
  <c r="K2871" i="9"/>
  <c r="K2867" i="9"/>
  <c r="K2863" i="9"/>
  <c r="K2851" i="9"/>
  <c r="K2847" i="9"/>
  <c r="K2839" i="9"/>
  <c r="K2827" i="9"/>
  <c r="K2811" i="9"/>
  <c r="K2795" i="9"/>
  <c r="K2787" i="9"/>
  <c r="K2783" i="9"/>
  <c r="K2779" i="9"/>
  <c r="K2747" i="9"/>
  <c r="K2735" i="9"/>
  <c r="K2703" i="9"/>
  <c r="K2996" i="9"/>
  <c r="K2988" i="9"/>
  <c r="K2972" i="9"/>
  <c r="K2968" i="9"/>
  <c r="K2956" i="9"/>
  <c r="K2948" i="9"/>
  <c r="K2944" i="9"/>
  <c r="K2924" i="9"/>
  <c r="K2920" i="9"/>
  <c r="K2916" i="9"/>
  <c r="K2912" i="9"/>
  <c r="K2908" i="9"/>
  <c r="K2904" i="9"/>
  <c r="K2892" i="9"/>
  <c r="K2888" i="9"/>
  <c r="K2872" i="9"/>
  <c r="K2868" i="9"/>
  <c r="K2640" i="9"/>
  <c r="K2689" i="9"/>
  <c r="K2641" i="9"/>
  <c r="K2688" i="9"/>
  <c r="K2690" i="9"/>
  <c r="K2642" i="9"/>
  <c r="AN100" i="38" l="1"/>
  <c r="AN99" i="38" s="1"/>
  <c r="AM113" i="38"/>
  <c r="AM131" i="38"/>
  <c r="AM101" i="38"/>
  <c r="AM107" i="38"/>
  <c r="AM143" i="38"/>
  <c r="AM125" i="38"/>
  <c r="AM98" i="38"/>
  <c r="AM119" i="38"/>
  <c r="AJ4" i="38"/>
  <c r="AK5" i="38"/>
  <c r="AJ3" i="38"/>
  <c r="AJ48" i="38"/>
  <c r="AJ66" i="38"/>
  <c r="AJ60" i="38"/>
  <c r="AJ12" i="38"/>
  <c r="AJ54" i="38"/>
  <c r="AJ30" i="38"/>
  <c r="AJ18" i="38"/>
  <c r="AJ36" i="38"/>
  <c r="AJ6" i="38"/>
  <c r="AJ24" i="38"/>
  <c r="AJ72" i="38"/>
  <c r="AH86" i="38"/>
  <c r="AF86" i="38"/>
  <c r="AH92" i="38"/>
  <c r="AF92" i="38"/>
  <c r="I2562" i="9"/>
  <c r="I2563" i="9"/>
  <c r="I2564" i="9"/>
  <c r="I2565" i="9"/>
  <c r="I2566" i="9"/>
  <c r="I2567" i="9"/>
  <c r="I2568" i="9"/>
  <c r="I2569" i="9"/>
  <c r="I2570" i="9"/>
  <c r="I2571" i="9"/>
  <c r="I2572" i="9"/>
  <c r="I2573" i="9"/>
  <c r="I2574" i="9"/>
  <c r="I2575" i="9"/>
  <c r="I2576" i="9"/>
  <c r="I2577" i="9"/>
  <c r="I2578" i="9"/>
  <c r="I2579" i="9"/>
  <c r="I2580" i="9"/>
  <c r="I2581" i="9"/>
  <c r="I2582" i="9"/>
  <c r="I2583" i="9"/>
  <c r="I2584" i="9"/>
  <c r="I2585" i="9"/>
  <c r="I2586" i="9"/>
  <c r="I2587" i="9"/>
  <c r="I2588" i="9"/>
  <c r="I2589" i="9"/>
  <c r="I2590" i="9"/>
  <c r="I2591" i="9"/>
  <c r="I2592" i="9"/>
  <c r="I2593" i="9"/>
  <c r="I2594" i="9"/>
  <c r="I2595" i="9"/>
  <c r="I2596" i="9"/>
  <c r="I2597" i="9"/>
  <c r="I2598" i="9"/>
  <c r="I2599" i="9"/>
  <c r="I2600" i="9"/>
  <c r="I2601" i="9"/>
  <c r="I2602" i="9"/>
  <c r="I2603" i="9"/>
  <c r="I2604" i="9"/>
  <c r="I2605" i="9"/>
  <c r="I2606" i="9"/>
  <c r="I2607" i="9"/>
  <c r="I2608" i="9"/>
  <c r="I2609" i="9"/>
  <c r="I2610" i="9"/>
  <c r="I2611" i="9"/>
  <c r="I2612" i="9"/>
  <c r="I2613" i="9"/>
  <c r="I2614" i="9"/>
  <c r="I2615" i="9"/>
  <c r="I2616" i="9"/>
  <c r="I2617" i="9"/>
  <c r="I2618" i="9"/>
  <c r="I2619" i="9"/>
  <c r="I2620" i="9"/>
  <c r="I2621" i="9"/>
  <c r="I2622" i="9"/>
  <c r="I2623" i="9"/>
  <c r="I2624" i="9"/>
  <c r="I2625" i="9"/>
  <c r="I2626" i="9"/>
  <c r="I2627" i="9"/>
  <c r="I2628" i="9"/>
  <c r="I2629" i="9"/>
  <c r="I2630" i="9"/>
  <c r="I2631" i="9"/>
  <c r="I2632" i="9"/>
  <c r="I2633" i="9"/>
  <c r="I2634" i="9"/>
  <c r="I2635" i="9"/>
  <c r="I2636" i="9"/>
  <c r="J2562" i="9"/>
  <c r="J2563" i="9"/>
  <c r="J2564" i="9"/>
  <c r="J2565" i="9"/>
  <c r="J2566" i="9"/>
  <c r="J2567" i="9"/>
  <c r="J2568" i="9"/>
  <c r="J2569" i="9"/>
  <c r="J2570" i="9"/>
  <c r="J2571" i="9"/>
  <c r="J2572" i="9"/>
  <c r="J2573" i="9"/>
  <c r="J2574" i="9"/>
  <c r="J2575" i="9"/>
  <c r="J2576" i="9"/>
  <c r="J2577" i="9"/>
  <c r="J2578" i="9"/>
  <c r="J2579" i="9"/>
  <c r="J2580" i="9"/>
  <c r="J2581" i="9"/>
  <c r="J2582" i="9"/>
  <c r="J2583" i="9"/>
  <c r="J2584" i="9"/>
  <c r="J2585" i="9"/>
  <c r="J2586" i="9"/>
  <c r="J2587" i="9"/>
  <c r="J2588" i="9"/>
  <c r="J2589" i="9"/>
  <c r="J2590" i="9"/>
  <c r="J2591" i="9"/>
  <c r="J2592" i="9"/>
  <c r="J2593" i="9"/>
  <c r="J2594" i="9"/>
  <c r="J2595" i="9"/>
  <c r="J2596" i="9"/>
  <c r="J2597" i="9"/>
  <c r="J2598" i="9"/>
  <c r="J2599" i="9"/>
  <c r="J2600" i="9"/>
  <c r="J2601" i="9"/>
  <c r="J2602" i="9"/>
  <c r="J2603" i="9"/>
  <c r="J2604" i="9"/>
  <c r="J2605" i="9"/>
  <c r="J2606" i="9"/>
  <c r="J2607" i="9"/>
  <c r="J2608" i="9"/>
  <c r="J2609" i="9"/>
  <c r="J2610" i="9"/>
  <c r="J2611" i="9"/>
  <c r="J2612" i="9"/>
  <c r="J2613" i="9"/>
  <c r="J2614" i="9"/>
  <c r="J2615" i="9"/>
  <c r="J2616" i="9"/>
  <c r="J2617" i="9"/>
  <c r="J2618" i="9"/>
  <c r="J2619" i="9"/>
  <c r="J2620" i="9"/>
  <c r="J2621" i="9"/>
  <c r="J2622" i="9"/>
  <c r="J2623" i="9"/>
  <c r="J2624" i="9"/>
  <c r="J2625" i="9"/>
  <c r="J2626" i="9"/>
  <c r="J2627" i="9"/>
  <c r="J2628" i="9"/>
  <c r="J2629" i="9"/>
  <c r="J2630" i="9"/>
  <c r="J2631" i="9"/>
  <c r="J2632" i="9"/>
  <c r="J2633" i="9"/>
  <c r="J2634" i="9"/>
  <c r="J2635" i="9"/>
  <c r="J2636" i="9"/>
  <c r="I2306" i="9"/>
  <c r="I2307" i="9"/>
  <c r="I2308" i="9"/>
  <c r="I2309" i="9"/>
  <c r="I2310" i="9"/>
  <c r="I2311" i="9"/>
  <c r="I2312" i="9"/>
  <c r="I2313" i="9"/>
  <c r="I2314" i="9"/>
  <c r="I2315" i="9"/>
  <c r="I2316" i="9"/>
  <c r="I2317" i="9"/>
  <c r="I2318" i="9"/>
  <c r="I2319" i="9"/>
  <c r="I2320" i="9"/>
  <c r="I2321" i="9"/>
  <c r="I2322" i="9"/>
  <c r="I2323" i="9"/>
  <c r="I2324" i="9"/>
  <c r="I2325" i="9"/>
  <c r="I2326" i="9"/>
  <c r="I2327" i="9"/>
  <c r="I2328" i="9"/>
  <c r="I2329" i="9"/>
  <c r="I2330" i="9"/>
  <c r="I2331" i="9"/>
  <c r="I2332" i="9"/>
  <c r="I2333" i="9"/>
  <c r="I2334" i="9"/>
  <c r="I2335" i="9"/>
  <c r="I2336" i="9"/>
  <c r="I2337" i="9"/>
  <c r="I2338" i="9"/>
  <c r="I2339" i="9"/>
  <c r="I2340" i="9"/>
  <c r="I2341" i="9"/>
  <c r="I2342" i="9"/>
  <c r="I2343" i="9"/>
  <c r="I2344" i="9"/>
  <c r="I2345" i="9"/>
  <c r="I2346" i="9"/>
  <c r="I2347" i="9"/>
  <c r="I2348" i="9"/>
  <c r="I2349" i="9"/>
  <c r="I2350" i="9"/>
  <c r="I2351" i="9"/>
  <c r="I2352" i="9"/>
  <c r="I2353" i="9"/>
  <c r="I2354" i="9"/>
  <c r="I2355" i="9"/>
  <c r="I2356" i="9"/>
  <c r="I2357" i="9"/>
  <c r="I2358" i="9"/>
  <c r="I2359" i="9"/>
  <c r="I2360" i="9"/>
  <c r="I2361" i="9"/>
  <c r="I2362" i="9"/>
  <c r="I2363" i="9"/>
  <c r="I2364" i="9"/>
  <c r="I2365" i="9"/>
  <c r="I2366" i="9"/>
  <c r="I2367" i="9"/>
  <c r="I2368" i="9"/>
  <c r="I2369" i="9"/>
  <c r="I2370" i="9"/>
  <c r="I2371" i="9"/>
  <c r="I2372" i="9"/>
  <c r="I2373" i="9"/>
  <c r="I2374" i="9"/>
  <c r="I2375" i="9"/>
  <c r="I2376" i="9"/>
  <c r="I2377" i="9"/>
  <c r="I2378" i="9"/>
  <c r="I2379" i="9"/>
  <c r="I2380" i="9"/>
  <c r="I2381" i="9"/>
  <c r="I2382" i="9"/>
  <c r="I2383" i="9"/>
  <c r="I2384" i="9"/>
  <c r="I2385" i="9"/>
  <c r="I2386" i="9"/>
  <c r="I2387" i="9"/>
  <c r="I2388" i="9"/>
  <c r="I2389" i="9"/>
  <c r="I2390" i="9"/>
  <c r="I2391" i="9"/>
  <c r="I2392" i="9"/>
  <c r="I2393" i="9"/>
  <c r="I2394" i="9"/>
  <c r="I2395" i="9"/>
  <c r="I2396" i="9"/>
  <c r="I2397" i="9"/>
  <c r="I2398" i="9"/>
  <c r="I2399" i="9"/>
  <c r="I2400" i="9"/>
  <c r="I2401" i="9"/>
  <c r="I2402" i="9"/>
  <c r="I2403" i="9"/>
  <c r="I2404" i="9"/>
  <c r="I2405" i="9"/>
  <c r="I2406" i="9"/>
  <c r="I2407" i="9"/>
  <c r="I2408" i="9"/>
  <c r="I2409" i="9"/>
  <c r="I2410" i="9"/>
  <c r="I2411" i="9"/>
  <c r="I2412" i="9"/>
  <c r="I2413" i="9"/>
  <c r="I2414" i="9"/>
  <c r="I2415" i="9"/>
  <c r="I2416" i="9"/>
  <c r="I2417" i="9"/>
  <c r="I2418" i="9"/>
  <c r="I2419" i="9"/>
  <c r="I2420" i="9"/>
  <c r="I2421" i="9"/>
  <c r="I2422" i="9"/>
  <c r="I2423" i="9"/>
  <c r="I2424" i="9"/>
  <c r="I2425" i="9"/>
  <c r="I2426" i="9"/>
  <c r="I2427" i="9"/>
  <c r="I2428" i="9"/>
  <c r="I2429" i="9"/>
  <c r="I2430" i="9"/>
  <c r="I2431" i="9"/>
  <c r="I2432" i="9"/>
  <c r="I2433" i="9"/>
  <c r="I2434" i="9"/>
  <c r="I2435" i="9"/>
  <c r="I2436" i="9"/>
  <c r="I2437" i="9"/>
  <c r="I2438" i="9"/>
  <c r="I2439" i="9"/>
  <c r="I2440" i="9"/>
  <c r="I2441" i="9"/>
  <c r="I2442" i="9"/>
  <c r="I2443" i="9"/>
  <c r="I2444" i="9"/>
  <c r="I2445" i="9"/>
  <c r="I2446" i="9"/>
  <c r="I2447" i="9"/>
  <c r="I2448" i="9"/>
  <c r="I2449" i="9"/>
  <c r="I2450" i="9"/>
  <c r="I2451" i="9"/>
  <c r="I2452" i="9"/>
  <c r="I2453" i="9"/>
  <c r="I2454" i="9"/>
  <c r="I2455" i="9"/>
  <c r="I2456" i="9"/>
  <c r="I2457" i="9"/>
  <c r="I2458" i="9"/>
  <c r="I2459" i="9"/>
  <c r="I2460" i="9"/>
  <c r="I2461" i="9"/>
  <c r="I2462" i="9"/>
  <c r="I2463" i="9"/>
  <c r="I2464" i="9"/>
  <c r="I2465" i="9"/>
  <c r="I2466" i="9"/>
  <c r="I2467" i="9"/>
  <c r="I2468" i="9"/>
  <c r="I2469" i="9"/>
  <c r="I2470" i="9"/>
  <c r="I2471" i="9"/>
  <c r="I2472" i="9"/>
  <c r="I2473" i="9"/>
  <c r="I2474" i="9"/>
  <c r="I2475" i="9"/>
  <c r="I2476" i="9"/>
  <c r="I2477" i="9"/>
  <c r="I2478" i="9"/>
  <c r="I2479" i="9"/>
  <c r="I2480" i="9"/>
  <c r="I2481" i="9"/>
  <c r="I2482" i="9"/>
  <c r="I2483" i="9"/>
  <c r="I2484" i="9"/>
  <c r="I2485" i="9"/>
  <c r="I2486" i="9"/>
  <c r="I2487" i="9"/>
  <c r="I2488" i="9"/>
  <c r="I2489" i="9"/>
  <c r="I2490" i="9"/>
  <c r="I2491" i="9"/>
  <c r="I2492" i="9"/>
  <c r="I2493" i="9"/>
  <c r="I2494" i="9"/>
  <c r="I2495" i="9"/>
  <c r="I2496" i="9"/>
  <c r="I2497" i="9"/>
  <c r="I2498" i="9"/>
  <c r="I2499" i="9"/>
  <c r="I2500" i="9"/>
  <c r="I2501" i="9"/>
  <c r="I2502" i="9"/>
  <c r="I2503" i="9"/>
  <c r="I2504" i="9"/>
  <c r="I2505" i="9"/>
  <c r="I2506" i="9"/>
  <c r="I2507" i="9"/>
  <c r="I2508" i="9"/>
  <c r="I2509" i="9"/>
  <c r="I2510" i="9"/>
  <c r="I2511" i="9"/>
  <c r="I2512" i="9"/>
  <c r="I2513" i="9"/>
  <c r="I2514" i="9"/>
  <c r="I2515" i="9"/>
  <c r="I2516" i="9"/>
  <c r="I2517" i="9"/>
  <c r="I2518" i="9"/>
  <c r="I2519" i="9"/>
  <c r="I2520" i="9"/>
  <c r="I2521" i="9"/>
  <c r="I2522" i="9"/>
  <c r="I2523" i="9"/>
  <c r="I2524" i="9"/>
  <c r="I2525" i="9"/>
  <c r="I2526" i="9"/>
  <c r="I2527" i="9"/>
  <c r="I2528" i="9"/>
  <c r="I2529" i="9"/>
  <c r="I2530" i="9"/>
  <c r="I2531" i="9"/>
  <c r="I2532" i="9"/>
  <c r="I2533" i="9"/>
  <c r="I2534" i="9"/>
  <c r="I2535" i="9"/>
  <c r="I2536" i="9"/>
  <c r="I2537" i="9"/>
  <c r="I2538" i="9"/>
  <c r="I2539" i="9"/>
  <c r="I2540" i="9"/>
  <c r="I2541" i="9"/>
  <c r="I2542" i="9"/>
  <c r="I2543" i="9"/>
  <c r="I2544" i="9"/>
  <c r="I2545" i="9"/>
  <c r="I2546" i="9"/>
  <c r="I2547" i="9"/>
  <c r="I2548" i="9"/>
  <c r="I2549" i="9"/>
  <c r="I2550" i="9"/>
  <c r="I2551" i="9"/>
  <c r="I2552" i="9"/>
  <c r="I2553" i="9"/>
  <c r="I2554" i="9"/>
  <c r="I2555" i="9"/>
  <c r="I2556" i="9"/>
  <c r="I2557" i="9"/>
  <c r="I2558" i="9"/>
  <c r="I2559" i="9"/>
  <c r="I2560" i="9"/>
  <c r="I2561" i="9"/>
  <c r="J2306" i="9"/>
  <c r="J2307" i="9"/>
  <c r="J2308" i="9"/>
  <c r="J2309" i="9"/>
  <c r="J2310" i="9"/>
  <c r="J2311" i="9"/>
  <c r="J2312" i="9"/>
  <c r="J2313" i="9"/>
  <c r="J2314" i="9"/>
  <c r="J2315" i="9"/>
  <c r="J2316" i="9"/>
  <c r="J2317" i="9"/>
  <c r="J2318" i="9"/>
  <c r="J2319" i="9"/>
  <c r="J2320" i="9"/>
  <c r="J2321" i="9"/>
  <c r="J2322" i="9"/>
  <c r="J2323" i="9"/>
  <c r="J2324" i="9"/>
  <c r="J2325" i="9"/>
  <c r="J2326" i="9"/>
  <c r="J2327" i="9"/>
  <c r="J2328" i="9"/>
  <c r="J2329" i="9"/>
  <c r="J2330" i="9"/>
  <c r="J2331" i="9"/>
  <c r="J2332" i="9"/>
  <c r="J2333" i="9"/>
  <c r="J2334" i="9"/>
  <c r="J2335" i="9"/>
  <c r="J2336" i="9"/>
  <c r="J2337" i="9"/>
  <c r="J2338" i="9"/>
  <c r="J2339" i="9"/>
  <c r="J2340" i="9"/>
  <c r="J2341" i="9"/>
  <c r="J2342" i="9"/>
  <c r="J2343" i="9"/>
  <c r="J2344" i="9"/>
  <c r="J2345" i="9"/>
  <c r="J2346" i="9"/>
  <c r="J2347" i="9"/>
  <c r="J2348" i="9"/>
  <c r="J2349" i="9"/>
  <c r="J2350" i="9"/>
  <c r="J2351" i="9"/>
  <c r="J2352" i="9"/>
  <c r="J2353" i="9"/>
  <c r="J2354" i="9"/>
  <c r="J2355" i="9"/>
  <c r="J2356" i="9"/>
  <c r="J2357" i="9"/>
  <c r="J2358" i="9"/>
  <c r="J2359" i="9"/>
  <c r="J2360" i="9"/>
  <c r="J2361" i="9"/>
  <c r="J2362" i="9"/>
  <c r="J2363" i="9"/>
  <c r="J2364" i="9"/>
  <c r="J2365" i="9"/>
  <c r="J2366" i="9"/>
  <c r="J2367" i="9"/>
  <c r="J2368" i="9"/>
  <c r="J2369" i="9"/>
  <c r="J2370" i="9"/>
  <c r="J2371" i="9"/>
  <c r="J2372" i="9"/>
  <c r="J2373" i="9"/>
  <c r="J2374" i="9"/>
  <c r="J2375" i="9"/>
  <c r="J2376" i="9"/>
  <c r="J2377" i="9"/>
  <c r="J2378" i="9"/>
  <c r="J2379" i="9"/>
  <c r="J2380" i="9"/>
  <c r="J2381" i="9"/>
  <c r="J2382" i="9"/>
  <c r="J2383" i="9"/>
  <c r="J2384" i="9"/>
  <c r="J2385" i="9"/>
  <c r="J2386" i="9"/>
  <c r="J2387" i="9"/>
  <c r="J2388" i="9"/>
  <c r="J2389" i="9"/>
  <c r="J2390" i="9"/>
  <c r="J2391" i="9"/>
  <c r="J2392" i="9"/>
  <c r="J2393" i="9"/>
  <c r="J2394" i="9"/>
  <c r="J2395" i="9"/>
  <c r="J2396" i="9"/>
  <c r="J2397" i="9"/>
  <c r="J2398" i="9"/>
  <c r="J2399" i="9"/>
  <c r="J2400" i="9"/>
  <c r="J2401" i="9"/>
  <c r="J2402" i="9"/>
  <c r="J2403" i="9"/>
  <c r="J2404" i="9"/>
  <c r="J2405" i="9"/>
  <c r="J2406" i="9"/>
  <c r="J2407" i="9"/>
  <c r="J2408" i="9"/>
  <c r="J2409" i="9"/>
  <c r="J2410" i="9"/>
  <c r="J2411" i="9"/>
  <c r="J2412" i="9"/>
  <c r="J2413" i="9"/>
  <c r="J2414" i="9"/>
  <c r="J2415" i="9"/>
  <c r="J2416" i="9"/>
  <c r="J2417" i="9"/>
  <c r="J2418" i="9"/>
  <c r="J2419" i="9"/>
  <c r="J2420" i="9"/>
  <c r="J2421" i="9"/>
  <c r="J2422" i="9"/>
  <c r="J2423" i="9"/>
  <c r="J2424" i="9"/>
  <c r="J2425" i="9"/>
  <c r="J2426" i="9"/>
  <c r="J2427" i="9"/>
  <c r="J2428" i="9"/>
  <c r="J2429" i="9"/>
  <c r="J2430" i="9"/>
  <c r="J2431" i="9"/>
  <c r="J2432" i="9"/>
  <c r="J2433" i="9"/>
  <c r="J2434" i="9"/>
  <c r="J2435" i="9"/>
  <c r="J2436" i="9"/>
  <c r="J2437" i="9"/>
  <c r="J2438" i="9"/>
  <c r="J2439" i="9"/>
  <c r="J2440" i="9"/>
  <c r="J2441" i="9"/>
  <c r="J2442" i="9"/>
  <c r="J2443" i="9"/>
  <c r="J2444" i="9"/>
  <c r="J2445" i="9"/>
  <c r="J2446" i="9"/>
  <c r="J2447" i="9"/>
  <c r="J2448" i="9"/>
  <c r="J2449" i="9"/>
  <c r="J2450" i="9"/>
  <c r="J2451" i="9"/>
  <c r="J2452" i="9"/>
  <c r="J2453" i="9"/>
  <c r="J2454" i="9"/>
  <c r="J2455" i="9"/>
  <c r="J2456" i="9"/>
  <c r="J2457" i="9"/>
  <c r="J2458" i="9"/>
  <c r="J2459" i="9"/>
  <c r="J2460" i="9"/>
  <c r="J2461" i="9"/>
  <c r="J2462" i="9"/>
  <c r="J2463" i="9"/>
  <c r="J2464" i="9"/>
  <c r="J2465" i="9"/>
  <c r="J2466" i="9"/>
  <c r="J2467" i="9"/>
  <c r="J2468" i="9"/>
  <c r="J2469" i="9"/>
  <c r="J2470" i="9"/>
  <c r="J2471" i="9"/>
  <c r="J2472" i="9"/>
  <c r="J2473" i="9"/>
  <c r="J2474" i="9"/>
  <c r="J2475" i="9"/>
  <c r="J2476" i="9"/>
  <c r="J2477" i="9"/>
  <c r="J2478" i="9"/>
  <c r="J2479" i="9"/>
  <c r="J2480" i="9"/>
  <c r="J2481" i="9"/>
  <c r="J2482" i="9"/>
  <c r="J2483" i="9"/>
  <c r="J2484" i="9"/>
  <c r="J2485" i="9"/>
  <c r="J2486" i="9"/>
  <c r="J2487" i="9"/>
  <c r="J2488" i="9"/>
  <c r="J2489" i="9"/>
  <c r="J2490" i="9"/>
  <c r="J2491" i="9"/>
  <c r="J2492" i="9"/>
  <c r="J2493" i="9"/>
  <c r="J2494" i="9"/>
  <c r="J2495" i="9"/>
  <c r="J2496" i="9"/>
  <c r="J2497" i="9"/>
  <c r="J2498" i="9"/>
  <c r="J2499" i="9"/>
  <c r="J2500" i="9"/>
  <c r="J2501" i="9"/>
  <c r="J2502" i="9"/>
  <c r="J2503" i="9"/>
  <c r="J2504" i="9"/>
  <c r="J2505" i="9"/>
  <c r="J2506" i="9"/>
  <c r="J2507" i="9"/>
  <c r="J2508" i="9"/>
  <c r="J2509" i="9"/>
  <c r="J2510" i="9"/>
  <c r="J2511" i="9"/>
  <c r="J2512" i="9"/>
  <c r="J2513" i="9"/>
  <c r="J2514" i="9"/>
  <c r="J2515" i="9"/>
  <c r="J2516" i="9"/>
  <c r="J2517" i="9"/>
  <c r="J2518" i="9"/>
  <c r="J2519" i="9"/>
  <c r="J2520" i="9"/>
  <c r="J2521" i="9"/>
  <c r="J2522" i="9"/>
  <c r="J2523" i="9"/>
  <c r="J2524" i="9"/>
  <c r="J2525" i="9"/>
  <c r="J2526" i="9"/>
  <c r="J2527" i="9"/>
  <c r="J2528" i="9"/>
  <c r="J2529" i="9"/>
  <c r="J2530" i="9"/>
  <c r="J2531" i="9"/>
  <c r="J2532" i="9"/>
  <c r="J2533" i="9"/>
  <c r="J2534" i="9"/>
  <c r="J2535" i="9"/>
  <c r="J2536" i="9"/>
  <c r="J2537" i="9"/>
  <c r="J2538" i="9"/>
  <c r="J2539" i="9"/>
  <c r="J2540" i="9"/>
  <c r="J2541" i="9"/>
  <c r="J2542" i="9"/>
  <c r="J2543" i="9"/>
  <c r="J2544" i="9"/>
  <c r="J2545" i="9"/>
  <c r="J2546" i="9"/>
  <c r="J2547" i="9"/>
  <c r="J2548" i="9"/>
  <c r="J2549" i="9"/>
  <c r="J2550" i="9"/>
  <c r="J2551" i="9"/>
  <c r="J2552" i="9"/>
  <c r="J2553" i="9"/>
  <c r="J2554" i="9"/>
  <c r="J2555" i="9"/>
  <c r="J2556" i="9"/>
  <c r="J2557" i="9"/>
  <c r="J2558" i="9"/>
  <c r="J2559" i="9"/>
  <c r="J2560" i="9"/>
  <c r="J2561" i="9"/>
  <c r="I2050" i="9"/>
  <c r="I2051" i="9"/>
  <c r="I2052" i="9"/>
  <c r="I2053" i="9"/>
  <c r="I2054" i="9"/>
  <c r="I2055" i="9"/>
  <c r="I2056" i="9"/>
  <c r="I2057" i="9"/>
  <c r="I2058" i="9"/>
  <c r="I2059" i="9"/>
  <c r="I2060" i="9"/>
  <c r="I2061" i="9"/>
  <c r="I2062" i="9"/>
  <c r="I2063" i="9"/>
  <c r="I2064" i="9"/>
  <c r="I2065" i="9"/>
  <c r="I2066" i="9"/>
  <c r="I2067" i="9"/>
  <c r="I2068" i="9"/>
  <c r="I2069" i="9"/>
  <c r="I2070" i="9"/>
  <c r="I2071" i="9"/>
  <c r="I2072" i="9"/>
  <c r="I2073" i="9"/>
  <c r="I2074" i="9"/>
  <c r="I2075" i="9"/>
  <c r="I2076" i="9"/>
  <c r="I2077" i="9"/>
  <c r="I2078" i="9"/>
  <c r="I2079" i="9"/>
  <c r="I2080" i="9"/>
  <c r="I2081" i="9"/>
  <c r="I2082" i="9"/>
  <c r="I2083" i="9"/>
  <c r="I2084" i="9"/>
  <c r="I2085" i="9"/>
  <c r="I2086" i="9"/>
  <c r="I2087" i="9"/>
  <c r="I2088" i="9"/>
  <c r="I2089" i="9"/>
  <c r="I2090" i="9"/>
  <c r="I2091" i="9"/>
  <c r="I2092" i="9"/>
  <c r="I2093" i="9"/>
  <c r="I2094" i="9"/>
  <c r="I2095" i="9"/>
  <c r="I2096" i="9"/>
  <c r="I2097" i="9"/>
  <c r="I2098" i="9"/>
  <c r="I2099" i="9"/>
  <c r="I2100" i="9"/>
  <c r="I2101" i="9"/>
  <c r="I2102" i="9"/>
  <c r="I2103" i="9"/>
  <c r="I2104" i="9"/>
  <c r="I2105" i="9"/>
  <c r="I2106" i="9"/>
  <c r="I2107" i="9"/>
  <c r="I2108" i="9"/>
  <c r="I2109" i="9"/>
  <c r="I2110" i="9"/>
  <c r="I2111" i="9"/>
  <c r="I2112" i="9"/>
  <c r="I2113" i="9"/>
  <c r="I2114" i="9"/>
  <c r="I2115" i="9"/>
  <c r="I2116" i="9"/>
  <c r="I2117" i="9"/>
  <c r="I2118" i="9"/>
  <c r="I2119" i="9"/>
  <c r="I2120" i="9"/>
  <c r="I2121" i="9"/>
  <c r="I2122" i="9"/>
  <c r="I2123" i="9"/>
  <c r="I2124" i="9"/>
  <c r="I2125" i="9"/>
  <c r="I2126" i="9"/>
  <c r="I2127" i="9"/>
  <c r="I2128" i="9"/>
  <c r="I2129" i="9"/>
  <c r="I2130" i="9"/>
  <c r="I2131" i="9"/>
  <c r="I2132" i="9"/>
  <c r="I2133" i="9"/>
  <c r="I2134" i="9"/>
  <c r="I2135" i="9"/>
  <c r="I2136" i="9"/>
  <c r="I2137" i="9"/>
  <c r="I2138" i="9"/>
  <c r="I2139" i="9"/>
  <c r="I2140" i="9"/>
  <c r="I2141" i="9"/>
  <c r="I2142" i="9"/>
  <c r="I2143" i="9"/>
  <c r="I2144" i="9"/>
  <c r="I2145" i="9"/>
  <c r="I2146" i="9"/>
  <c r="I2147" i="9"/>
  <c r="I2148" i="9"/>
  <c r="I2149" i="9"/>
  <c r="I2150" i="9"/>
  <c r="I2151" i="9"/>
  <c r="I2152" i="9"/>
  <c r="I2153" i="9"/>
  <c r="I2154" i="9"/>
  <c r="I2155" i="9"/>
  <c r="I2156" i="9"/>
  <c r="I2157" i="9"/>
  <c r="I2158" i="9"/>
  <c r="I2159" i="9"/>
  <c r="I2160" i="9"/>
  <c r="I2161" i="9"/>
  <c r="I2162" i="9"/>
  <c r="I2163" i="9"/>
  <c r="I2164" i="9"/>
  <c r="I2165" i="9"/>
  <c r="I2166" i="9"/>
  <c r="I2167" i="9"/>
  <c r="I2168" i="9"/>
  <c r="I2169" i="9"/>
  <c r="I2170" i="9"/>
  <c r="I2171" i="9"/>
  <c r="I2172" i="9"/>
  <c r="I2173" i="9"/>
  <c r="I2174" i="9"/>
  <c r="I2175" i="9"/>
  <c r="I2176" i="9"/>
  <c r="I2177" i="9"/>
  <c r="I2178" i="9"/>
  <c r="I2179" i="9"/>
  <c r="I2180" i="9"/>
  <c r="I2181" i="9"/>
  <c r="I2182" i="9"/>
  <c r="I2183" i="9"/>
  <c r="I2184" i="9"/>
  <c r="I2185" i="9"/>
  <c r="I2186" i="9"/>
  <c r="I2187" i="9"/>
  <c r="I2188" i="9"/>
  <c r="I2189" i="9"/>
  <c r="I2190" i="9"/>
  <c r="I2191" i="9"/>
  <c r="I2192" i="9"/>
  <c r="I2193" i="9"/>
  <c r="I2194" i="9"/>
  <c r="I2195" i="9"/>
  <c r="I2196" i="9"/>
  <c r="I2197" i="9"/>
  <c r="I2198" i="9"/>
  <c r="I2199" i="9"/>
  <c r="I2200" i="9"/>
  <c r="I2201" i="9"/>
  <c r="I2202" i="9"/>
  <c r="I2203" i="9"/>
  <c r="I2204" i="9"/>
  <c r="I2205" i="9"/>
  <c r="I2206" i="9"/>
  <c r="I2207" i="9"/>
  <c r="I2208" i="9"/>
  <c r="I2209" i="9"/>
  <c r="I2210" i="9"/>
  <c r="I2211" i="9"/>
  <c r="I2212" i="9"/>
  <c r="I2213" i="9"/>
  <c r="I2214" i="9"/>
  <c r="I2215" i="9"/>
  <c r="I2216" i="9"/>
  <c r="I2217" i="9"/>
  <c r="I2218" i="9"/>
  <c r="I2219" i="9"/>
  <c r="I2220" i="9"/>
  <c r="I2221" i="9"/>
  <c r="I2222" i="9"/>
  <c r="I2223" i="9"/>
  <c r="I2224" i="9"/>
  <c r="I2225" i="9"/>
  <c r="I2226" i="9"/>
  <c r="I2227" i="9"/>
  <c r="I2228" i="9"/>
  <c r="I2229" i="9"/>
  <c r="I2230" i="9"/>
  <c r="I2231" i="9"/>
  <c r="I2232" i="9"/>
  <c r="I2233" i="9"/>
  <c r="I2234" i="9"/>
  <c r="I2235" i="9"/>
  <c r="I2236" i="9"/>
  <c r="I2237" i="9"/>
  <c r="I2238" i="9"/>
  <c r="I2239" i="9"/>
  <c r="I2240" i="9"/>
  <c r="I2241" i="9"/>
  <c r="I2242" i="9"/>
  <c r="I2243" i="9"/>
  <c r="I2244" i="9"/>
  <c r="I2245" i="9"/>
  <c r="I2246" i="9"/>
  <c r="I2247" i="9"/>
  <c r="I2248" i="9"/>
  <c r="I2249" i="9"/>
  <c r="I2250" i="9"/>
  <c r="I2251" i="9"/>
  <c r="I2252" i="9"/>
  <c r="I2253" i="9"/>
  <c r="I2254" i="9"/>
  <c r="I2255" i="9"/>
  <c r="I2256" i="9"/>
  <c r="I2257" i="9"/>
  <c r="I2258" i="9"/>
  <c r="I2259" i="9"/>
  <c r="I2260" i="9"/>
  <c r="I2261" i="9"/>
  <c r="I2262" i="9"/>
  <c r="I2263" i="9"/>
  <c r="I2264" i="9"/>
  <c r="I2265" i="9"/>
  <c r="I2266" i="9"/>
  <c r="I2267" i="9"/>
  <c r="I2268" i="9"/>
  <c r="I2269" i="9"/>
  <c r="I2270" i="9"/>
  <c r="I2271" i="9"/>
  <c r="I2272" i="9"/>
  <c r="I2273" i="9"/>
  <c r="I2274" i="9"/>
  <c r="I2275" i="9"/>
  <c r="I2276" i="9"/>
  <c r="I2277" i="9"/>
  <c r="I2278" i="9"/>
  <c r="I2279" i="9"/>
  <c r="I2280" i="9"/>
  <c r="I2281" i="9"/>
  <c r="I2282" i="9"/>
  <c r="I2283" i="9"/>
  <c r="I2284" i="9"/>
  <c r="I2285" i="9"/>
  <c r="I2286" i="9"/>
  <c r="I2287" i="9"/>
  <c r="I2288" i="9"/>
  <c r="I2289" i="9"/>
  <c r="I2290" i="9"/>
  <c r="I2291" i="9"/>
  <c r="I2292" i="9"/>
  <c r="I2293" i="9"/>
  <c r="I2294" i="9"/>
  <c r="I2295" i="9"/>
  <c r="I2296" i="9"/>
  <c r="I2297" i="9"/>
  <c r="I2298" i="9"/>
  <c r="I2299" i="9"/>
  <c r="I2300" i="9"/>
  <c r="I2301" i="9"/>
  <c r="I2302" i="9"/>
  <c r="I2303" i="9"/>
  <c r="I2304" i="9"/>
  <c r="I2305" i="9"/>
  <c r="J2050" i="9"/>
  <c r="J2051" i="9"/>
  <c r="J2052" i="9"/>
  <c r="J2053" i="9"/>
  <c r="J2054" i="9"/>
  <c r="J2055" i="9"/>
  <c r="J2056" i="9"/>
  <c r="J2057" i="9"/>
  <c r="J2058" i="9"/>
  <c r="J2059" i="9"/>
  <c r="J2060" i="9"/>
  <c r="J2061" i="9"/>
  <c r="J2062" i="9"/>
  <c r="J2063" i="9"/>
  <c r="J2064" i="9"/>
  <c r="J2065" i="9"/>
  <c r="J2066" i="9"/>
  <c r="J2067" i="9"/>
  <c r="J2068" i="9"/>
  <c r="J2069" i="9"/>
  <c r="J2070" i="9"/>
  <c r="J2071" i="9"/>
  <c r="J2072" i="9"/>
  <c r="J2073" i="9"/>
  <c r="J2074" i="9"/>
  <c r="J2075" i="9"/>
  <c r="J2076" i="9"/>
  <c r="J2077" i="9"/>
  <c r="J2078" i="9"/>
  <c r="J2079" i="9"/>
  <c r="J2080" i="9"/>
  <c r="J2081" i="9"/>
  <c r="J2082" i="9"/>
  <c r="J2083" i="9"/>
  <c r="J2084" i="9"/>
  <c r="J2085" i="9"/>
  <c r="J2086" i="9"/>
  <c r="J2087" i="9"/>
  <c r="J2088" i="9"/>
  <c r="J2089" i="9"/>
  <c r="J2090" i="9"/>
  <c r="J2091" i="9"/>
  <c r="J2092" i="9"/>
  <c r="J2093" i="9"/>
  <c r="J2094" i="9"/>
  <c r="J2095" i="9"/>
  <c r="J2096" i="9"/>
  <c r="J2097" i="9"/>
  <c r="J2098" i="9"/>
  <c r="J2099" i="9"/>
  <c r="J2100" i="9"/>
  <c r="J2101" i="9"/>
  <c r="J2102" i="9"/>
  <c r="J2103" i="9"/>
  <c r="J2104" i="9"/>
  <c r="J2105" i="9"/>
  <c r="J2106" i="9"/>
  <c r="J2107" i="9"/>
  <c r="J2108" i="9"/>
  <c r="J2109" i="9"/>
  <c r="J2110" i="9"/>
  <c r="J2111" i="9"/>
  <c r="J2112" i="9"/>
  <c r="J2113" i="9"/>
  <c r="J2114" i="9"/>
  <c r="J2115" i="9"/>
  <c r="J2116" i="9"/>
  <c r="J2117" i="9"/>
  <c r="J2118" i="9"/>
  <c r="J2119" i="9"/>
  <c r="J2120" i="9"/>
  <c r="J2121" i="9"/>
  <c r="J2122" i="9"/>
  <c r="J2123" i="9"/>
  <c r="J2124" i="9"/>
  <c r="J2125" i="9"/>
  <c r="J2126" i="9"/>
  <c r="J2127" i="9"/>
  <c r="J2128" i="9"/>
  <c r="J2129" i="9"/>
  <c r="J2130" i="9"/>
  <c r="J2131" i="9"/>
  <c r="J2132" i="9"/>
  <c r="J2133" i="9"/>
  <c r="J2134" i="9"/>
  <c r="J2135" i="9"/>
  <c r="J2136" i="9"/>
  <c r="J2137" i="9"/>
  <c r="J2138" i="9"/>
  <c r="J2139" i="9"/>
  <c r="J2140" i="9"/>
  <c r="J2141" i="9"/>
  <c r="J2142" i="9"/>
  <c r="J2143" i="9"/>
  <c r="J2144" i="9"/>
  <c r="J2145" i="9"/>
  <c r="J2146" i="9"/>
  <c r="J2147" i="9"/>
  <c r="J2148" i="9"/>
  <c r="J2149" i="9"/>
  <c r="J2150" i="9"/>
  <c r="J2151" i="9"/>
  <c r="J2152" i="9"/>
  <c r="J2153" i="9"/>
  <c r="J2154" i="9"/>
  <c r="J2155" i="9"/>
  <c r="J2156" i="9"/>
  <c r="J2157" i="9"/>
  <c r="J2158" i="9"/>
  <c r="J2159" i="9"/>
  <c r="J2160" i="9"/>
  <c r="J2161" i="9"/>
  <c r="J2162" i="9"/>
  <c r="J2163" i="9"/>
  <c r="J2164" i="9"/>
  <c r="J2165" i="9"/>
  <c r="J2166" i="9"/>
  <c r="J2167" i="9"/>
  <c r="J2168" i="9"/>
  <c r="J2169" i="9"/>
  <c r="J2170" i="9"/>
  <c r="J2171" i="9"/>
  <c r="J2172" i="9"/>
  <c r="J2173" i="9"/>
  <c r="J2174" i="9"/>
  <c r="J2175" i="9"/>
  <c r="J2176" i="9"/>
  <c r="J2177" i="9"/>
  <c r="J2178" i="9"/>
  <c r="J2179" i="9"/>
  <c r="J2180" i="9"/>
  <c r="J2181" i="9"/>
  <c r="J2182" i="9"/>
  <c r="J2183" i="9"/>
  <c r="J2184" i="9"/>
  <c r="J2185" i="9"/>
  <c r="J2186" i="9"/>
  <c r="J2187" i="9"/>
  <c r="J2188" i="9"/>
  <c r="J2189" i="9"/>
  <c r="J2190" i="9"/>
  <c r="J2191" i="9"/>
  <c r="J2192" i="9"/>
  <c r="J2193" i="9"/>
  <c r="J2194" i="9"/>
  <c r="J2195" i="9"/>
  <c r="J2196" i="9"/>
  <c r="J2197" i="9"/>
  <c r="J2198" i="9"/>
  <c r="J2199" i="9"/>
  <c r="J2200" i="9"/>
  <c r="J2201" i="9"/>
  <c r="J2202" i="9"/>
  <c r="J2203" i="9"/>
  <c r="J2204" i="9"/>
  <c r="J2205" i="9"/>
  <c r="J2206" i="9"/>
  <c r="J2207" i="9"/>
  <c r="J2208" i="9"/>
  <c r="J2209" i="9"/>
  <c r="J2210" i="9"/>
  <c r="J2211" i="9"/>
  <c r="J2212" i="9"/>
  <c r="J2213" i="9"/>
  <c r="J2214" i="9"/>
  <c r="J2215" i="9"/>
  <c r="J2216" i="9"/>
  <c r="J2217" i="9"/>
  <c r="J2218" i="9"/>
  <c r="J2219" i="9"/>
  <c r="J2220" i="9"/>
  <c r="J2221" i="9"/>
  <c r="J2222" i="9"/>
  <c r="J2223" i="9"/>
  <c r="J2224" i="9"/>
  <c r="J2225" i="9"/>
  <c r="J2226" i="9"/>
  <c r="J2227" i="9"/>
  <c r="J2228" i="9"/>
  <c r="J2229" i="9"/>
  <c r="J2230" i="9"/>
  <c r="J2231" i="9"/>
  <c r="J2232" i="9"/>
  <c r="J2233" i="9"/>
  <c r="J2234" i="9"/>
  <c r="J2235" i="9"/>
  <c r="J2236" i="9"/>
  <c r="J2237" i="9"/>
  <c r="J2238" i="9"/>
  <c r="J2239" i="9"/>
  <c r="J2240" i="9"/>
  <c r="J2241" i="9"/>
  <c r="J2242" i="9"/>
  <c r="J2243" i="9"/>
  <c r="J2244" i="9"/>
  <c r="J2245" i="9"/>
  <c r="J2246" i="9"/>
  <c r="J2247" i="9"/>
  <c r="J2248" i="9"/>
  <c r="J2249" i="9"/>
  <c r="J2250" i="9"/>
  <c r="J2251" i="9"/>
  <c r="J2252" i="9"/>
  <c r="J2253" i="9"/>
  <c r="J2254" i="9"/>
  <c r="J2255" i="9"/>
  <c r="J2256" i="9"/>
  <c r="J2257" i="9"/>
  <c r="J2258" i="9"/>
  <c r="J2259" i="9"/>
  <c r="J2260" i="9"/>
  <c r="J2261" i="9"/>
  <c r="J2262" i="9"/>
  <c r="J2263" i="9"/>
  <c r="J2264" i="9"/>
  <c r="J2265" i="9"/>
  <c r="J2266" i="9"/>
  <c r="J2267" i="9"/>
  <c r="J2268" i="9"/>
  <c r="J2269" i="9"/>
  <c r="J2270" i="9"/>
  <c r="J2271" i="9"/>
  <c r="J2272" i="9"/>
  <c r="J2273" i="9"/>
  <c r="J2274" i="9"/>
  <c r="J2275" i="9"/>
  <c r="J2276" i="9"/>
  <c r="J2277" i="9"/>
  <c r="J2278" i="9"/>
  <c r="J2279" i="9"/>
  <c r="J2280" i="9"/>
  <c r="J2281" i="9"/>
  <c r="J2282" i="9"/>
  <c r="J2283" i="9"/>
  <c r="J2284" i="9"/>
  <c r="J2285" i="9"/>
  <c r="J2286" i="9"/>
  <c r="J2287" i="9"/>
  <c r="J2288" i="9"/>
  <c r="J2289" i="9"/>
  <c r="J2290" i="9"/>
  <c r="J2291" i="9"/>
  <c r="J2292" i="9"/>
  <c r="J2293" i="9"/>
  <c r="J2294" i="9"/>
  <c r="J2295" i="9"/>
  <c r="J2296" i="9"/>
  <c r="J2297" i="9"/>
  <c r="J2298" i="9"/>
  <c r="J2299" i="9"/>
  <c r="J2300" i="9"/>
  <c r="J2301" i="9"/>
  <c r="J2302" i="9"/>
  <c r="J2303" i="9"/>
  <c r="J2304" i="9"/>
  <c r="J2305" i="9"/>
  <c r="I1794" i="9"/>
  <c r="I1795" i="9"/>
  <c r="I1796" i="9"/>
  <c r="I1797" i="9"/>
  <c r="I1798" i="9"/>
  <c r="I1799" i="9"/>
  <c r="I1800" i="9"/>
  <c r="I1801" i="9"/>
  <c r="I1802" i="9"/>
  <c r="I1803" i="9"/>
  <c r="I1804" i="9"/>
  <c r="I1805" i="9"/>
  <c r="I1806" i="9"/>
  <c r="I1807" i="9"/>
  <c r="I1808" i="9"/>
  <c r="I1809" i="9"/>
  <c r="I1810" i="9"/>
  <c r="I1811" i="9"/>
  <c r="I1812" i="9"/>
  <c r="I1813" i="9"/>
  <c r="I1814" i="9"/>
  <c r="I1815" i="9"/>
  <c r="I1816" i="9"/>
  <c r="I1817" i="9"/>
  <c r="I1818" i="9"/>
  <c r="I1819" i="9"/>
  <c r="I1820" i="9"/>
  <c r="I1821" i="9"/>
  <c r="I1822" i="9"/>
  <c r="I1823" i="9"/>
  <c r="I1824" i="9"/>
  <c r="I1825" i="9"/>
  <c r="I1826" i="9"/>
  <c r="I1827" i="9"/>
  <c r="I1828" i="9"/>
  <c r="I1829" i="9"/>
  <c r="I1830" i="9"/>
  <c r="I1831" i="9"/>
  <c r="I1832" i="9"/>
  <c r="I1833" i="9"/>
  <c r="I1834" i="9"/>
  <c r="I1835" i="9"/>
  <c r="I1836" i="9"/>
  <c r="I1837" i="9"/>
  <c r="I1838" i="9"/>
  <c r="I1839" i="9"/>
  <c r="I1840" i="9"/>
  <c r="I1841" i="9"/>
  <c r="I1842" i="9"/>
  <c r="I1843" i="9"/>
  <c r="I1844" i="9"/>
  <c r="I1845" i="9"/>
  <c r="I1846" i="9"/>
  <c r="I1847" i="9"/>
  <c r="I1848" i="9"/>
  <c r="I1849" i="9"/>
  <c r="I1850" i="9"/>
  <c r="I1851" i="9"/>
  <c r="I1852" i="9"/>
  <c r="I1853" i="9"/>
  <c r="I1854" i="9"/>
  <c r="I1855" i="9"/>
  <c r="I1856" i="9"/>
  <c r="I1857" i="9"/>
  <c r="I1858" i="9"/>
  <c r="I1859" i="9"/>
  <c r="I1860" i="9"/>
  <c r="I1861" i="9"/>
  <c r="I1862" i="9"/>
  <c r="I1863" i="9"/>
  <c r="I1864" i="9"/>
  <c r="I1865" i="9"/>
  <c r="I1866" i="9"/>
  <c r="I1867" i="9"/>
  <c r="I1868" i="9"/>
  <c r="I1869" i="9"/>
  <c r="I1870" i="9"/>
  <c r="I1871" i="9"/>
  <c r="I1872" i="9"/>
  <c r="I1873" i="9"/>
  <c r="I1874" i="9"/>
  <c r="I1875" i="9"/>
  <c r="I1876" i="9"/>
  <c r="I1877" i="9"/>
  <c r="I1878" i="9"/>
  <c r="I1879" i="9"/>
  <c r="I1880" i="9"/>
  <c r="I1881" i="9"/>
  <c r="I1882" i="9"/>
  <c r="I1883" i="9"/>
  <c r="I1884" i="9"/>
  <c r="I1885" i="9"/>
  <c r="I1886" i="9"/>
  <c r="I1887" i="9"/>
  <c r="I1888" i="9"/>
  <c r="I1889" i="9"/>
  <c r="I1890" i="9"/>
  <c r="I1891" i="9"/>
  <c r="I1892" i="9"/>
  <c r="I1893" i="9"/>
  <c r="I1894" i="9"/>
  <c r="I1895" i="9"/>
  <c r="I1896" i="9"/>
  <c r="I1897" i="9"/>
  <c r="I1898" i="9"/>
  <c r="I1899" i="9"/>
  <c r="I1900" i="9"/>
  <c r="I1901" i="9"/>
  <c r="I1902" i="9"/>
  <c r="I1903" i="9"/>
  <c r="I1904" i="9"/>
  <c r="I1905" i="9"/>
  <c r="I1906" i="9"/>
  <c r="I1907" i="9"/>
  <c r="I1908" i="9"/>
  <c r="I1909" i="9"/>
  <c r="I1910" i="9"/>
  <c r="I1911" i="9"/>
  <c r="I1912" i="9"/>
  <c r="I1913" i="9"/>
  <c r="I1914" i="9"/>
  <c r="I1915" i="9"/>
  <c r="I1916" i="9"/>
  <c r="I1917" i="9"/>
  <c r="I1918" i="9"/>
  <c r="I1919" i="9"/>
  <c r="I1920" i="9"/>
  <c r="I1921" i="9"/>
  <c r="I1922" i="9"/>
  <c r="I1923" i="9"/>
  <c r="I1924" i="9"/>
  <c r="I1925" i="9"/>
  <c r="I1926" i="9"/>
  <c r="I1927" i="9"/>
  <c r="I1928" i="9"/>
  <c r="I1929" i="9"/>
  <c r="I1930" i="9"/>
  <c r="I1931" i="9"/>
  <c r="I1932" i="9"/>
  <c r="I1933" i="9"/>
  <c r="I1934" i="9"/>
  <c r="I1935" i="9"/>
  <c r="I1936" i="9"/>
  <c r="I1937" i="9"/>
  <c r="I1938" i="9"/>
  <c r="I1939" i="9"/>
  <c r="I1940" i="9"/>
  <c r="I1941" i="9"/>
  <c r="I1942" i="9"/>
  <c r="I1943" i="9"/>
  <c r="I1944" i="9"/>
  <c r="I1945" i="9"/>
  <c r="I1946" i="9"/>
  <c r="I1947" i="9"/>
  <c r="I1948" i="9"/>
  <c r="I1949" i="9"/>
  <c r="I1950" i="9"/>
  <c r="I1951" i="9"/>
  <c r="I1952" i="9"/>
  <c r="I1953" i="9"/>
  <c r="I1954" i="9"/>
  <c r="I1955" i="9"/>
  <c r="I1956" i="9"/>
  <c r="I1957" i="9"/>
  <c r="I1958" i="9"/>
  <c r="I1959" i="9"/>
  <c r="I1960" i="9"/>
  <c r="I1961" i="9"/>
  <c r="I1962" i="9"/>
  <c r="I1963" i="9"/>
  <c r="I1964" i="9"/>
  <c r="I1965" i="9"/>
  <c r="I1966" i="9"/>
  <c r="I1967" i="9"/>
  <c r="I1968" i="9"/>
  <c r="I1969" i="9"/>
  <c r="I1970" i="9"/>
  <c r="I1971" i="9"/>
  <c r="I1972" i="9"/>
  <c r="I1973" i="9"/>
  <c r="I1974" i="9"/>
  <c r="I1975" i="9"/>
  <c r="I1976" i="9"/>
  <c r="I1977" i="9"/>
  <c r="I1978" i="9"/>
  <c r="I1979" i="9"/>
  <c r="I1980" i="9"/>
  <c r="I1981" i="9"/>
  <c r="I1982" i="9"/>
  <c r="I1983" i="9"/>
  <c r="I1984" i="9"/>
  <c r="I1985" i="9"/>
  <c r="I1986" i="9"/>
  <c r="I1987" i="9"/>
  <c r="I1988" i="9"/>
  <c r="I1989" i="9"/>
  <c r="I1990" i="9"/>
  <c r="I1991" i="9"/>
  <c r="I1992" i="9"/>
  <c r="I1993" i="9"/>
  <c r="I1994" i="9"/>
  <c r="I1995" i="9"/>
  <c r="I1996" i="9"/>
  <c r="I1997" i="9"/>
  <c r="I1998" i="9"/>
  <c r="I1999" i="9"/>
  <c r="I2000" i="9"/>
  <c r="I2001" i="9"/>
  <c r="I2002" i="9"/>
  <c r="I2003" i="9"/>
  <c r="I2004" i="9"/>
  <c r="I2005" i="9"/>
  <c r="I2006" i="9"/>
  <c r="I2007" i="9"/>
  <c r="I2008" i="9"/>
  <c r="I2009" i="9"/>
  <c r="I2010" i="9"/>
  <c r="I2011" i="9"/>
  <c r="I2012" i="9"/>
  <c r="I2013" i="9"/>
  <c r="I2014" i="9"/>
  <c r="I2015" i="9"/>
  <c r="I2016" i="9"/>
  <c r="I2017" i="9"/>
  <c r="I2018" i="9"/>
  <c r="I2019" i="9"/>
  <c r="I2020" i="9"/>
  <c r="I2021" i="9"/>
  <c r="I2022" i="9"/>
  <c r="I2023" i="9"/>
  <c r="I2024" i="9"/>
  <c r="I2025" i="9"/>
  <c r="I2026" i="9"/>
  <c r="I2027" i="9"/>
  <c r="I2028" i="9"/>
  <c r="I2029" i="9"/>
  <c r="I2030" i="9"/>
  <c r="I2031" i="9"/>
  <c r="I2032" i="9"/>
  <c r="I2033" i="9"/>
  <c r="I2034" i="9"/>
  <c r="I2035" i="9"/>
  <c r="I2036" i="9"/>
  <c r="I2037" i="9"/>
  <c r="I2038" i="9"/>
  <c r="I2039" i="9"/>
  <c r="I2040" i="9"/>
  <c r="I2041" i="9"/>
  <c r="I2042" i="9"/>
  <c r="I2043" i="9"/>
  <c r="I2044" i="9"/>
  <c r="I2045" i="9"/>
  <c r="I2046" i="9"/>
  <c r="I2047" i="9"/>
  <c r="I2048" i="9"/>
  <c r="I2049" i="9"/>
  <c r="J1794" i="9"/>
  <c r="J1795" i="9"/>
  <c r="J1796" i="9"/>
  <c r="J1797" i="9"/>
  <c r="J1798" i="9"/>
  <c r="J1799" i="9"/>
  <c r="J1800" i="9"/>
  <c r="J1801" i="9"/>
  <c r="J1802" i="9"/>
  <c r="J1803" i="9"/>
  <c r="J1804" i="9"/>
  <c r="J1805" i="9"/>
  <c r="J1806" i="9"/>
  <c r="J1807" i="9"/>
  <c r="J1808" i="9"/>
  <c r="J1809" i="9"/>
  <c r="J1810" i="9"/>
  <c r="J1811" i="9"/>
  <c r="J1812" i="9"/>
  <c r="J1813" i="9"/>
  <c r="J1814" i="9"/>
  <c r="J1815" i="9"/>
  <c r="J1816" i="9"/>
  <c r="J1817" i="9"/>
  <c r="J1818" i="9"/>
  <c r="J1819" i="9"/>
  <c r="J1820" i="9"/>
  <c r="J1821" i="9"/>
  <c r="J1822" i="9"/>
  <c r="J1823" i="9"/>
  <c r="J1824" i="9"/>
  <c r="J1825" i="9"/>
  <c r="J1826" i="9"/>
  <c r="J1827" i="9"/>
  <c r="J1828" i="9"/>
  <c r="J1829" i="9"/>
  <c r="J1830" i="9"/>
  <c r="J1831" i="9"/>
  <c r="J1832" i="9"/>
  <c r="J1833" i="9"/>
  <c r="J1834" i="9"/>
  <c r="J1835" i="9"/>
  <c r="J1836" i="9"/>
  <c r="J1837" i="9"/>
  <c r="J1838" i="9"/>
  <c r="J1839" i="9"/>
  <c r="J1840" i="9"/>
  <c r="J1841" i="9"/>
  <c r="J1842" i="9"/>
  <c r="J1843" i="9"/>
  <c r="J1844" i="9"/>
  <c r="J1845" i="9"/>
  <c r="J1846" i="9"/>
  <c r="J1847" i="9"/>
  <c r="J1848" i="9"/>
  <c r="J1849" i="9"/>
  <c r="J1850" i="9"/>
  <c r="J1851" i="9"/>
  <c r="J1852" i="9"/>
  <c r="J1853" i="9"/>
  <c r="J1854" i="9"/>
  <c r="J1855" i="9"/>
  <c r="J1856" i="9"/>
  <c r="J1857" i="9"/>
  <c r="J1858" i="9"/>
  <c r="J1859" i="9"/>
  <c r="J1860" i="9"/>
  <c r="J1861" i="9"/>
  <c r="J1862" i="9"/>
  <c r="J1863" i="9"/>
  <c r="J1864" i="9"/>
  <c r="J1865" i="9"/>
  <c r="J1866" i="9"/>
  <c r="J1867" i="9"/>
  <c r="J1868" i="9"/>
  <c r="J1869" i="9"/>
  <c r="J1870" i="9"/>
  <c r="J1871" i="9"/>
  <c r="J1872" i="9"/>
  <c r="J1873" i="9"/>
  <c r="J1874" i="9"/>
  <c r="J1875" i="9"/>
  <c r="J1876" i="9"/>
  <c r="J1877" i="9"/>
  <c r="J1878" i="9"/>
  <c r="J1879" i="9"/>
  <c r="J1880" i="9"/>
  <c r="J1881" i="9"/>
  <c r="J1882" i="9"/>
  <c r="J1883" i="9"/>
  <c r="J1884" i="9"/>
  <c r="J1885" i="9"/>
  <c r="J1886" i="9"/>
  <c r="J1887" i="9"/>
  <c r="J1888" i="9"/>
  <c r="J1889" i="9"/>
  <c r="J1890" i="9"/>
  <c r="J1891" i="9"/>
  <c r="J1892" i="9"/>
  <c r="J1893" i="9"/>
  <c r="J1894" i="9"/>
  <c r="J1895" i="9"/>
  <c r="J1896" i="9"/>
  <c r="J1897" i="9"/>
  <c r="J1898" i="9"/>
  <c r="J1899" i="9"/>
  <c r="J1900" i="9"/>
  <c r="J1901" i="9"/>
  <c r="J1902" i="9"/>
  <c r="J1903" i="9"/>
  <c r="J1904" i="9"/>
  <c r="J1905" i="9"/>
  <c r="J1906" i="9"/>
  <c r="J1907" i="9"/>
  <c r="J1908" i="9"/>
  <c r="J1909" i="9"/>
  <c r="J1910" i="9"/>
  <c r="J1911" i="9"/>
  <c r="J1912" i="9"/>
  <c r="J1913" i="9"/>
  <c r="J1914" i="9"/>
  <c r="J1915" i="9"/>
  <c r="J1916" i="9"/>
  <c r="J1917" i="9"/>
  <c r="J1918" i="9"/>
  <c r="J1919" i="9"/>
  <c r="J1920" i="9"/>
  <c r="J1921" i="9"/>
  <c r="J1922" i="9"/>
  <c r="J1923" i="9"/>
  <c r="J1924" i="9"/>
  <c r="J1925" i="9"/>
  <c r="J1926" i="9"/>
  <c r="J1927" i="9"/>
  <c r="J1928" i="9"/>
  <c r="J1929" i="9"/>
  <c r="J1930" i="9"/>
  <c r="J1931" i="9"/>
  <c r="J1932" i="9"/>
  <c r="J1933" i="9"/>
  <c r="J1934" i="9"/>
  <c r="J1935" i="9"/>
  <c r="J1936" i="9"/>
  <c r="J1937" i="9"/>
  <c r="J1938" i="9"/>
  <c r="J1939" i="9"/>
  <c r="J1940" i="9"/>
  <c r="J1941" i="9"/>
  <c r="J1942" i="9"/>
  <c r="J1943" i="9"/>
  <c r="J1944" i="9"/>
  <c r="J1945" i="9"/>
  <c r="J1946" i="9"/>
  <c r="J1947" i="9"/>
  <c r="J1948" i="9"/>
  <c r="J1949" i="9"/>
  <c r="J1950" i="9"/>
  <c r="J1951" i="9"/>
  <c r="J1952" i="9"/>
  <c r="J1953" i="9"/>
  <c r="J1954" i="9"/>
  <c r="J1955" i="9"/>
  <c r="J1956" i="9"/>
  <c r="J1957" i="9"/>
  <c r="J1958" i="9"/>
  <c r="J1959" i="9"/>
  <c r="J1960" i="9"/>
  <c r="J1961" i="9"/>
  <c r="J1962" i="9"/>
  <c r="J1963" i="9"/>
  <c r="J1964" i="9"/>
  <c r="J1965" i="9"/>
  <c r="J1966" i="9"/>
  <c r="J1967" i="9"/>
  <c r="J1968" i="9"/>
  <c r="J1969" i="9"/>
  <c r="J1970" i="9"/>
  <c r="J1971" i="9"/>
  <c r="J1972" i="9"/>
  <c r="J1973" i="9"/>
  <c r="J1974" i="9"/>
  <c r="J1975" i="9"/>
  <c r="J1976" i="9"/>
  <c r="J1977" i="9"/>
  <c r="J1978" i="9"/>
  <c r="J1979" i="9"/>
  <c r="J1980" i="9"/>
  <c r="J1981" i="9"/>
  <c r="J1982" i="9"/>
  <c r="J1983" i="9"/>
  <c r="J1984" i="9"/>
  <c r="J1985" i="9"/>
  <c r="J1986" i="9"/>
  <c r="J1987" i="9"/>
  <c r="J1988" i="9"/>
  <c r="J1989" i="9"/>
  <c r="J1990" i="9"/>
  <c r="J1991" i="9"/>
  <c r="J1992" i="9"/>
  <c r="J1993" i="9"/>
  <c r="J1994" i="9"/>
  <c r="J1995" i="9"/>
  <c r="J1996" i="9"/>
  <c r="J1997" i="9"/>
  <c r="J1998" i="9"/>
  <c r="J1999" i="9"/>
  <c r="J2000" i="9"/>
  <c r="J2001" i="9"/>
  <c r="J2002" i="9"/>
  <c r="J2003" i="9"/>
  <c r="J2004" i="9"/>
  <c r="J2005" i="9"/>
  <c r="J2006" i="9"/>
  <c r="J2007" i="9"/>
  <c r="J2008" i="9"/>
  <c r="J2009" i="9"/>
  <c r="J2010" i="9"/>
  <c r="J2011" i="9"/>
  <c r="J2012" i="9"/>
  <c r="J2013" i="9"/>
  <c r="J2014" i="9"/>
  <c r="J2015" i="9"/>
  <c r="J2016" i="9"/>
  <c r="J2017" i="9"/>
  <c r="J2018" i="9"/>
  <c r="J2019" i="9"/>
  <c r="J2020" i="9"/>
  <c r="J2021" i="9"/>
  <c r="J2022" i="9"/>
  <c r="J2023" i="9"/>
  <c r="J2024" i="9"/>
  <c r="J2025" i="9"/>
  <c r="J2026" i="9"/>
  <c r="J2027" i="9"/>
  <c r="J2028" i="9"/>
  <c r="J2029" i="9"/>
  <c r="J2030" i="9"/>
  <c r="J2031" i="9"/>
  <c r="J2032" i="9"/>
  <c r="J2033" i="9"/>
  <c r="J2034" i="9"/>
  <c r="J2035" i="9"/>
  <c r="J2036" i="9"/>
  <c r="J2037" i="9"/>
  <c r="J2038" i="9"/>
  <c r="J2039" i="9"/>
  <c r="J2040" i="9"/>
  <c r="J2041" i="9"/>
  <c r="J2042" i="9"/>
  <c r="J2043" i="9"/>
  <c r="J2044" i="9"/>
  <c r="J2045" i="9"/>
  <c r="J2046" i="9"/>
  <c r="J2047" i="9"/>
  <c r="J2048" i="9"/>
  <c r="J2049" i="9"/>
  <c r="I1638" i="9"/>
  <c r="I1639" i="9"/>
  <c r="I1640" i="9"/>
  <c r="I1641" i="9"/>
  <c r="I1642" i="9"/>
  <c r="I1643" i="9"/>
  <c r="I1644" i="9"/>
  <c r="I1645" i="9"/>
  <c r="I1646" i="9"/>
  <c r="I1647" i="9"/>
  <c r="I1648" i="9"/>
  <c r="I1649" i="9"/>
  <c r="I1650" i="9"/>
  <c r="I1651" i="9"/>
  <c r="I1652" i="9"/>
  <c r="I1653" i="9"/>
  <c r="I1654" i="9"/>
  <c r="I1655" i="9"/>
  <c r="I1656" i="9"/>
  <c r="I1657" i="9"/>
  <c r="I1658" i="9"/>
  <c r="I1659" i="9"/>
  <c r="I1660" i="9"/>
  <c r="I1661" i="9"/>
  <c r="I1662" i="9"/>
  <c r="I1663" i="9"/>
  <c r="I1664" i="9"/>
  <c r="I1665" i="9"/>
  <c r="I1666" i="9"/>
  <c r="I1667" i="9"/>
  <c r="I1668" i="9"/>
  <c r="I1669" i="9"/>
  <c r="I1670" i="9"/>
  <c r="I1671" i="9"/>
  <c r="I1672" i="9"/>
  <c r="I1673" i="9"/>
  <c r="I1674" i="9"/>
  <c r="I1675" i="9"/>
  <c r="I1676" i="9"/>
  <c r="I1677" i="9"/>
  <c r="I1678" i="9"/>
  <c r="I1679" i="9"/>
  <c r="I1680" i="9"/>
  <c r="I1681" i="9"/>
  <c r="I1682" i="9"/>
  <c r="I1683" i="9"/>
  <c r="I1684" i="9"/>
  <c r="I1685" i="9"/>
  <c r="I1686" i="9"/>
  <c r="I1687" i="9"/>
  <c r="I1688" i="9"/>
  <c r="I1689" i="9"/>
  <c r="I1690" i="9"/>
  <c r="I1691" i="9"/>
  <c r="I1692" i="9"/>
  <c r="I1693" i="9"/>
  <c r="I1694" i="9"/>
  <c r="I1695" i="9"/>
  <c r="I1696" i="9"/>
  <c r="I1697" i="9"/>
  <c r="I1698" i="9"/>
  <c r="I1699" i="9"/>
  <c r="I1700" i="9"/>
  <c r="I1701" i="9"/>
  <c r="I1702" i="9"/>
  <c r="I1703" i="9"/>
  <c r="I1704" i="9"/>
  <c r="I1705" i="9"/>
  <c r="I1706" i="9"/>
  <c r="I1707" i="9"/>
  <c r="I1708" i="9"/>
  <c r="I1709" i="9"/>
  <c r="I1710" i="9"/>
  <c r="I1711" i="9"/>
  <c r="I1712" i="9"/>
  <c r="I1713" i="9"/>
  <c r="I1714" i="9"/>
  <c r="I1715" i="9"/>
  <c r="I1716" i="9"/>
  <c r="I1717" i="9"/>
  <c r="I1718" i="9"/>
  <c r="I1719" i="9"/>
  <c r="I1720" i="9"/>
  <c r="I1721" i="9"/>
  <c r="I1722" i="9"/>
  <c r="I1723" i="9"/>
  <c r="I1724" i="9"/>
  <c r="I1725" i="9"/>
  <c r="I1726" i="9"/>
  <c r="I1727" i="9"/>
  <c r="I1728" i="9"/>
  <c r="I1729" i="9"/>
  <c r="I1730" i="9"/>
  <c r="I1731" i="9"/>
  <c r="I1732" i="9"/>
  <c r="I1733" i="9"/>
  <c r="I1734" i="9"/>
  <c r="I1735" i="9"/>
  <c r="I1736" i="9"/>
  <c r="I1737" i="9"/>
  <c r="I1738" i="9"/>
  <c r="I1739" i="9"/>
  <c r="I1740" i="9"/>
  <c r="I1741" i="9"/>
  <c r="I1742" i="9"/>
  <c r="I1743" i="9"/>
  <c r="I1744" i="9"/>
  <c r="I1745" i="9"/>
  <c r="I1746" i="9"/>
  <c r="I1747" i="9"/>
  <c r="I1748" i="9"/>
  <c r="I1749" i="9"/>
  <c r="I1750" i="9"/>
  <c r="I1751" i="9"/>
  <c r="I1752" i="9"/>
  <c r="I1753" i="9"/>
  <c r="I1754" i="9"/>
  <c r="I1755" i="9"/>
  <c r="I1756" i="9"/>
  <c r="I1757" i="9"/>
  <c r="I1758" i="9"/>
  <c r="I1759" i="9"/>
  <c r="I1760" i="9"/>
  <c r="I1761" i="9"/>
  <c r="I1762" i="9"/>
  <c r="I1763" i="9"/>
  <c r="I1764" i="9"/>
  <c r="I1765" i="9"/>
  <c r="I1766" i="9"/>
  <c r="I1767" i="9"/>
  <c r="I1768" i="9"/>
  <c r="I1769" i="9"/>
  <c r="I1770" i="9"/>
  <c r="I1771" i="9"/>
  <c r="I1772" i="9"/>
  <c r="I1773" i="9"/>
  <c r="I1774" i="9"/>
  <c r="I1775" i="9"/>
  <c r="I1776" i="9"/>
  <c r="I1777" i="9"/>
  <c r="I1778" i="9"/>
  <c r="I1779" i="9"/>
  <c r="I1780" i="9"/>
  <c r="I1781" i="9"/>
  <c r="I1782" i="9"/>
  <c r="I1783" i="9"/>
  <c r="I1784" i="9"/>
  <c r="I1785" i="9"/>
  <c r="I1786" i="9"/>
  <c r="I1787" i="9"/>
  <c r="I1788" i="9"/>
  <c r="I1789" i="9"/>
  <c r="I1790" i="9"/>
  <c r="I1791" i="9"/>
  <c r="I1792" i="9"/>
  <c r="I1793" i="9"/>
  <c r="J1638" i="9"/>
  <c r="J1639" i="9"/>
  <c r="J1640" i="9"/>
  <c r="J1641" i="9"/>
  <c r="J1642" i="9"/>
  <c r="J1643" i="9"/>
  <c r="J1644" i="9"/>
  <c r="J1645" i="9"/>
  <c r="J1646" i="9"/>
  <c r="J1647" i="9"/>
  <c r="J1648" i="9"/>
  <c r="J1649" i="9"/>
  <c r="J1650" i="9"/>
  <c r="J1651" i="9"/>
  <c r="J1652" i="9"/>
  <c r="J1653" i="9"/>
  <c r="J1654" i="9"/>
  <c r="J1655" i="9"/>
  <c r="J1656" i="9"/>
  <c r="J1657" i="9"/>
  <c r="J1658" i="9"/>
  <c r="J1659" i="9"/>
  <c r="J1660" i="9"/>
  <c r="J1661" i="9"/>
  <c r="J1662" i="9"/>
  <c r="J1663" i="9"/>
  <c r="J1664" i="9"/>
  <c r="J1665" i="9"/>
  <c r="J1666" i="9"/>
  <c r="J1667" i="9"/>
  <c r="J1668" i="9"/>
  <c r="J1669" i="9"/>
  <c r="J1670" i="9"/>
  <c r="J1671" i="9"/>
  <c r="J1672" i="9"/>
  <c r="J1673" i="9"/>
  <c r="J1674" i="9"/>
  <c r="J1675" i="9"/>
  <c r="J1676" i="9"/>
  <c r="J1677" i="9"/>
  <c r="J1678" i="9"/>
  <c r="J1679" i="9"/>
  <c r="J1680" i="9"/>
  <c r="J1681" i="9"/>
  <c r="J1682" i="9"/>
  <c r="J1683" i="9"/>
  <c r="J1684" i="9"/>
  <c r="J1685" i="9"/>
  <c r="J1686" i="9"/>
  <c r="J1687" i="9"/>
  <c r="J1688" i="9"/>
  <c r="J1689" i="9"/>
  <c r="J1690" i="9"/>
  <c r="J1691" i="9"/>
  <c r="J1692" i="9"/>
  <c r="J1693" i="9"/>
  <c r="J1694" i="9"/>
  <c r="J1695" i="9"/>
  <c r="J1696" i="9"/>
  <c r="J1697" i="9"/>
  <c r="J1698" i="9"/>
  <c r="J1699" i="9"/>
  <c r="J1700" i="9"/>
  <c r="J1701" i="9"/>
  <c r="J1702" i="9"/>
  <c r="J1703" i="9"/>
  <c r="J1704" i="9"/>
  <c r="J1705" i="9"/>
  <c r="J1706" i="9"/>
  <c r="J1707" i="9"/>
  <c r="J1708" i="9"/>
  <c r="J1709" i="9"/>
  <c r="J1710" i="9"/>
  <c r="J1711" i="9"/>
  <c r="J1712" i="9"/>
  <c r="J1713" i="9"/>
  <c r="J1714" i="9"/>
  <c r="J1715" i="9"/>
  <c r="J1716" i="9"/>
  <c r="J1717" i="9"/>
  <c r="J1718" i="9"/>
  <c r="J1719" i="9"/>
  <c r="J1720" i="9"/>
  <c r="J1721" i="9"/>
  <c r="J1722" i="9"/>
  <c r="J1723" i="9"/>
  <c r="J1724" i="9"/>
  <c r="J1725" i="9"/>
  <c r="J1726" i="9"/>
  <c r="J1727" i="9"/>
  <c r="J1728" i="9"/>
  <c r="J1729" i="9"/>
  <c r="J1730" i="9"/>
  <c r="J1731" i="9"/>
  <c r="J1732" i="9"/>
  <c r="J1733" i="9"/>
  <c r="J1734" i="9"/>
  <c r="J1735" i="9"/>
  <c r="J1736" i="9"/>
  <c r="J1737" i="9"/>
  <c r="J1738" i="9"/>
  <c r="J1739" i="9"/>
  <c r="J1740" i="9"/>
  <c r="J1741" i="9"/>
  <c r="J1742" i="9"/>
  <c r="J1743" i="9"/>
  <c r="J1744" i="9"/>
  <c r="J1745" i="9"/>
  <c r="J1746" i="9"/>
  <c r="J1747" i="9"/>
  <c r="J1748" i="9"/>
  <c r="J1749" i="9"/>
  <c r="J1750" i="9"/>
  <c r="J1751" i="9"/>
  <c r="J1752" i="9"/>
  <c r="J1753" i="9"/>
  <c r="J1754" i="9"/>
  <c r="J1755" i="9"/>
  <c r="J1756" i="9"/>
  <c r="J1757" i="9"/>
  <c r="J1758" i="9"/>
  <c r="J1759" i="9"/>
  <c r="J1760" i="9"/>
  <c r="J1761" i="9"/>
  <c r="J1762" i="9"/>
  <c r="J1763" i="9"/>
  <c r="J1764" i="9"/>
  <c r="J1765" i="9"/>
  <c r="J1766" i="9"/>
  <c r="J1767" i="9"/>
  <c r="J1768" i="9"/>
  <c r="J1769" i="9"/>
  <c r="J1770" i="9"/>
  <c r="J1771" i="9"/>
  <c r="J1772" i="9"/>
  <c r="J1773" i="9"/>
  <c r="J1774" i="9"/>
  <c r="J1775" i="9"/>
  <c r="J1776" i="9"/>
  <c r="J1777" i="9"/>
  <c r="J1778" i="9"/>
  <c r="J1779" i="9"/>
  <c r="J1780" i="9"/>
  <c r="J1781" i="9"/>
  <c r="J1782" i="9"/>
  <c r="J1783" i="9"/>
  <c r="J1784" i="9"/>
  <c r="J1785" i="9"/>
  <c r="J1786" i="9"/>
  <c r="J1787" i="9"/>
  <c r="J1788" i="9"/>
  <c r="J1789" i="9"/>
  <c r="J1790" i="9"/>
  <c r="J1791" i="9"/>
  <c r="J1792" i="9"/>
  <c r="J1793" i="9"/>
  <c r="K2315" i="9"/>
  <c r="K2099" i="9"/>
  <c r="K2566" i="9"/>
  <c r="K2307" i="9"/>
  <c r="K2562" i="9"/>
  <c r="AK18" i="38" l="1"/>
  <c r="AK72" i="38"/>
  <c r="AL5" i="38"/>
  <c r="AK30" i="38"/>
  <c r="AK54" i="38"/>
  <c r="AK48" i="38"/>
  <c r="AK42" i="38"/>
  <c r="AK12" i="38"/>
  <c r="AK3" i="38"/>
  <c r="AK6" i="38"/>
  <c r="AK66" i="38"/>
  <c r="AK24" i="38"/>
  <c r="AK36" i="38"/>
  <c r="AK4" i="38"/>
  <c r="AK60" i="38"/>
  <c r="AO100" i="38"/>
  <c r="AO99" i="38" s="1"/>
  <c r="AN107" i="38"/>
  <c r="AN119" i="38"/>
  <c r="AN143" i="38"/>
  <c r="AN113" i="38"/>
  <c r="AN98" i="38"/>
  <c r="AN131" i="38"/>
  <c r="AN125" i="38"/>
  <c r="AN101" i="38"/>
  <c r="K1792" i="9"/>
  <c r="K1784" i="9"/>
  <c r="K1780" i="9"/>
  <c r="K1768" i="9"/>
  <c r="K1736" i="9"/>
  <c r="K1728" i="9"/>
  <c r="K1704" i="9"/>
  <c r="K1700" i="9"/>
  <c r="K1672" i="9"/>
  <c r="K1660" i="9"/>
  <c r="K1656" i="9"/>
  <c r="K2044" i="9"/>
  <c r="K2040" i="9"/>
  <c r="K2036" i="9"/>
  <c r="K2020" i="9"/>
  <c r="K2016" i="9"/>
  <c r="K2008" i="9"/>
  <c r="K1996" i="9"/>
  <c r="K1988" i="9"/>
  <c r="K1960" i="9"/>
  <c r="K1948" i="9"/>
  <c r="K1944" i="9"/>
  <c r="K1940" i="9"/>
  <c r="K1916" i="9"/>
  <c r="K1912" i="9"/>
  <c r="K1904" i="9"/>
  <c r="K1896" i="9"/>
  <c r="K1892" i="9"/>
  <c r="K1888" i="9"/>
  <c r="K1884" i="9"/>
  <c r="K1880" i="9"/>
  <c r="K1856" i="9"/>
  <c r="K1852" i="9"/>
  <c r="K1832" i="9"/>
  <c r="K1828" i="9"/>
  <c r="K1820" i="9"/>
  <c r="K2304" i="9"/>
  <c r="K2300" i="9"/>
  <c r="K2288" i="9"/>
  <c r="K2268" i="9"/>
  <c r="K2256" i="9"/>
  <c r="K2252" i="9"/>
  <c r="K2232" i="9"/>
  <c r="K2212" i="9"/>
  <c r="K2192" i="9"/>
  <c r="K2172" i="9"/>
  <c r="K2160" i="9"/>
  <c r="K2156" i="9"/>
  <c r="K2136" i="9"/>
  <c r="K2132" i="9"/>
  <c r="K2124" i="9"/>
  <c r="K2108" i="9"/>
  <c r="K2100" i="9"/>
  <c r="K2084" i="9"/>
  <c r="K2072" i="9"/>
  <c r="K2068" i="9"/>
  <c r="K2560" i="9"/>
  <c r="K2512" i="9"/>
  <c r="K2472" i="9"/>
  <c r="K2464" i="9"/>
  <c r="K2452" i="9"/>
  <c r="K2440" i="9"/>
  <c r="K2428" i="9"/>
  <c r="K2416" i="9"/>
  <c r="K2412" i="9"/>
  <c r="K2388" i="9"/>
  <c r="K2380" i="9"/>
  <c r="K2348" i="9"/>
  <c r="K2344" i="9"/>
  <c r="K2328" i="9"/>
  <c r="K2316" i="9"/>
  <c r="K2312" i="9"/>
  <c r="K2308" i="9"/>
  <c r="K2619" i="9"/>
  <c r="K2607" i="9"/>
  <c r="K2591" i="9"/>
  <c r="K2571" i="9"/>
  <c r="K2563" i="9"/>
  <c r="K1793" i="9"/>
  <c r="K1789" i="9"/>
  <c r="K1777" i="9"/>
  <c r="K1769" i="9"/>
  <c r="K1737" i="9"/>
  <c r="K1729" i="9"/>
  <c r="K1673" i="9"/>
  <c r="K1665" i="9"/>
  <c r="K1661" i="9"/>
  <c r="K1657" i="9"/>
  <c r="K2045" i="9"/>
  <c r="K2041" i="9"/>
  <c r="K2037" i="9"/>
  <c r="K2021" i="9"/>
  <c r="K2017" i="9"/>
  <c r="K2009" i="9"/>
  <c r="K1997" i="9"/>
  <c r="K1989" i="9"/>
  <c r="K1973" i="9"/>
  <c r="K1961" i="9"/>
  <c r="K1941" i="9"/>
  <c r="K1937" i="9"/>
  <c r="K1917" i="9"/>
  <c r="K1913" i="9"/>
  <c r="K1901" i="9"/>
  <c r="K1897" i="9"/>
  <c r="K1893" i="9"/>
  <c r="K1885" i="9"/>
  <c r="K1881" i="9"/>
  <c r="K1857" i="9"/>
  <c r="K1853" i="9"/>
  <c r="K1845" i="9"/>
  <c r="K1833" i="9"/>
  <c r="K1801" i="9"/>
  <c r="K2301" i="9"/>
  <c r="K2289" i="9"/>
  <c r="K2269" i="9"/>
  <c r="K2265" i="9"/>
  <c r="K2257" i="9"/>
  <c r="K2249" i="9"/>
  <c r="K2213" i="9"/>
  <c r="K2193" i="9"/>
  <c r="K2189" i="9"/>
  <c r="K2177" i="9"/>
  <c r="K2173" i="9"/>
  <c r="K2161" i="9"/>
  <c r="K2157" i="9"/>
  <c r="K2133" i="9"/>
  <c r="K2125" i="9"/>
  <c r="K2069" i="9"/>
  <c r="K2561" i="9"/>
  <c r="K2557" i="9"/>
  <c r="K2533" i="9"/>
  <c r="K2521" i="9"/>
  <c r="K2513" i="9"/>
  <c r="K2473" i="9"/>
  <c r="K2465" i="9"/>
  <c r="K2453" i="9"/>
  <c r="K2441" i="9"/>
  <c r="K2429" i="9"/>
  <c r="K2425" i="9"/>
  <c r="K2417" i="9"/>
  <c r="K2413" i="9"/>
  <c r="K2401" i="9"/>
  <c r="K2349" i="9"/>
  <c r="K2345" i="9"/>
  <c r="K2317" i="9"/>
  <c r="K2313" i="9"/>
  <c r="K2309" i="9"/>
  <c r="K2620" i="9"/>
  <c r="K2604" i="9"/>
  <c r="K2592" i="9"/>
  <c r="K2572" i="9"/>
  <c r="K2564" i="9"/>
  <c r="K1790" i="9"/>
  <c r="K1778" i="9"/>
  <c r="K1738" i="9"/>
  <c r="K1730" i="9"/>
  <c r="K1726" i="9"/>
  <c r="K1698" i="9"/>
  <c r="K1674" i="9"/>
  <c r="K1666" i="9"/>
  <c r="K1662" i="9"/>
  <c r="K1658" i="9"/>
  <c r="K2046" i="9"/>
  <c r="K2042" i="9"/>
  <c r="K2038" i="9"/>
  <c r="K2034" i="9"/>
  <c r="K2022" i="9"/>
  <c r="K2010" i="9"/>
  <c r="K1994" i="9"/>
  <c r="K1990" i="9"/>
  <c r="K1962" i="9"/>
  <c r="K1958" i="9"/>
  <c r="K1938" i="9"/>
  <c r="K1914" i="9"/>
  <c r="K1902" i="9"/>
  <c r="K1898" i="9"/>
  <c r="K1894" i="9"/>
  <c r="K1886" i="9"/>
  <c r="K1882" i="9"/>
  <c r="K1874" i="9"/>
  <c r="K1854" i="9"/>
  <c r="K1846" i="9"/>
  <c r="K1818" i="9"/>
  <c r="K1802" i="9"/>
  <c r="K2302" i="9"/>
  <c r="K2298" i="9"/>
  <c r="K2290" i="9"/>
  <c r="K2262" i="9"/>
  <c r="K2258" i="9"/>
  <c r="K2250" i="9"/>
  <c r="K2242" i="9"/>
  <c r="K2214" i="9"/>
  <c r="K2190" i="9"/>
  <c r="K2178" i="9"/>
  <c r="K2162" i="9"/>
  <c r="K2158" i="9"/>
  <c r="K2134" i="9"/>
  <c r="K2126" i="9"/>
  <c r="K2070" i="9"/>
  <c r="K2066" i="9"/>
  <c r="K2558" i="9"/>
  <c r="K2534" i="9"/>
  <c r="K2514" i="9"/>
  <c r="K2474" i="9"/>
  <c r="K2466" i="9"/>
  <c r="K2442" i="9"/>
  <c r="K2430" i="9"/>
  <c r="K2426" i="9"/>
  <c r="K2418" i="9"/>
  <c r="K2414" i="9"/>
  <c r="K2350" i="9"/>
  <c r="K2346" i="9"/>
  <c r="K2334" i="9"/>
  <c r="K2314" i="9"/>
  <c r="K2310" i="9"/>
  <c r="K2621" i="9"/>
  <c r="K2605" i="9"/>
  <c r="K2577" i="9"/>
  <c r="K2573" i="9"/>
  <c r="K1791" i="9"/>
  <c r="K1779" i="9"/>
  <c r="K1767" i="9"/>
  <c r="K1755" i="9"/>
  <c r="K1739" i="9"/>
  <c r="K1731" i="9"/>
  <c r="K1727" i="9"/>
  <c r="K1703" i="9"/>
  <c r="K1699" i="9"/>
  <c r="K1667" i="9"/>
  <c r="K1659" i="9"/>
  <c r="K1655" i="9"/>
  <c r="K2043" i="9"/>
  <c r="K2039" i="9"/>
  <c r="K2035" i="9"/>
  <c r="K2019" i="9"/>
  <c r="K2015" i="9"/>
  <c r="K2011" i="9"/>
  <c r="K1995" i="9"/>
  <c r="K1987" i="9"/>
  <c r="K1963" i="9"/>
  <c r="K1959" i="9"/>
  <c r="K1947" i="9"/>
  <c r="K1943" i="9"/>
  <c r="K1939" i="9"/>
  <c r="K1915" i="9"/>
  <c r="K1911" i="9"/>
  <c r="K1903" i="9"/>
  <c r="K1895" i="9"/>
  <c r="K1891" i="9"/>
  <c r="K1887" i="9"/>
  <c r="K1883" i="9"/>
  <c r="K1855" i="9"/>
  <c r="K1851" i="9"/>
  <c r="K1831" i="9"/>
  <c r="K1819" i="9"/>
  <c r="K2303" i="9"/>
  <c r="K2299" i="9"/>
  <c r="K2291" i="9"/>
  <c r="K2263" i="9"/>
  <c r="K2255" i="9"/>
  <c r="K2251" i="9"/>
  <c r="K2243" i="9"/>
  <c r="K2215" i="9"/>
  <c r="K2199" i="9"/>
  <c r="K2191" i="9"/>
  <c r="K2179" i="9"/>
  <c r="K2163" i="9"/>
  <c r="K2159" i="9"/>
  <c r="K2135" i="9"/>
  <c r="K2107" i="9"/>
  <c r="K2091" i="9"/>
  <c r="K2083" i="9"/>
  <c r="K2071" i="9"/>
  <c r="K2067" i="9"/>
  <c r="K2559" i="9"/>
  <c r="K2535" i="9"/>
  <c r="K2511" i="9"/>
  <c r="K2475" i="9"/>
  <c r="K2471" i="9"/>
  <c r="K2467" i="9"/>
  <c r="K2451" i="9"/>
  <c r="K2431" i="9"/>
  <c r="K2427" i="9"/>
  <c r="K2415" i="9"/>
  <c r="K2395" i="9"/>
  <c r="K2351" i="9"/>
  <c r="K2347" i="9"/>
  <c r="K2311" i="9"/>
  <c r="K2606" i="9"/>
  <c r="K2586" i="9"/>
  <c r="AO107" i="38" l="1"/>
  <c r="AO131" i="38"/>
  <c r="AO143" i="38"/>
  <c r="AP100" i="38"/>
  <c r="AO101" i="38"/>
  <c r="AO125" i="38"/>
  <c r="AO98" i="38"/>
  <c r="AO119" i="38"/>
  <c r="AO113" i="38"/>
  <c r="AO137" i="38"/>
  <c r="AL4" i="38"/>
  <c r="AL60" i="38"/>
  <c r="AL18" i="38"/>
  <c r="AL54" i="38"/>
  <c r="AL42" i="38"/>
  <c r="AL72" i="38"/>
  <c r="AL30" i="38"/>
  <c r="AM5" i="38"/>
  <c r="AL48" i="38"/>
  <c r="AL3" i="38"/>
  <c r="AL6" i="38"/>
  <c r="AL36" i="38"/>
  <c r="AL12" i="38"/>
  <c r="AL66" i="38"/>
  <c r="AL24" i="38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I235" i="9"/>
  <c r="I236" i="9"/>
  <c r="I237" i="9"/>
  <c r="I238" i="9"/>
  <c r="I239" i="9"/>
  <c r="I240" i="9"/>
  <c r="I241" i="9"/>
  <c r="I242" i="9"/>
  <c r="I243" i="9"/>
  <c r="I244" i="9"/>
  <c r="I245" i="9"/>
  <c r="I246" i="9"/>
  <c r="I247" i="9"/>
  <c r="I248" i="9"/>
  <c r="I249" i="9"/>
  <c r="I250" i="9"/>
  <c r="I251" i="9"/>
  <c r="I252" i="9"/>
  <c r="I253" i="9"/>
  <c r="I254" i="9"/>
  <c r="I255" i="9"/>
  <c r="I256" i="9"/>
  <c r="I257" i="9"/>
  <c r="I258" i="9"/>
  <c r="I259" i="9"/>
  <c r="I260" i="9"/>
  <c r="I261" i="9"/>
  <c r="I262" i="9"/>
  <c r="I263" i="9"/>
  <c r="I264" i="9"/>
  <c r="I265" i="9"/>
  <c r="I266" i="9"/>
  <c r="I267" i="9"/>
  <c r="I268" i="9"/>
  <c r="I269" i="9"/>
  <c r="I270" i="9"/>
  <c r="I271" i="9"/>
  <c r="I272" i="9"/>
  <c r="I273" i="9"/>
  <c r="I274" i="9"/>
  <c r="I275" i="9"/>
  <c r="I276" i="9"/>
  <c r="I277" i="9"/>
  <c r="I278" i="9"/>
  <c r="I279" i="9"/>
  <c r="I280" i="9"/>
  <c r="I281" i="9"/>
  <c r="I282" i="9"/>
  <c r="I283" i="9"/>
  <c r="I284" i="9"/>
  <c r="I285" i="9"/>
  <c r="I286" i="9"/>
  <c r="I287" i="9"/>
  <c r="I288" i="9"/>
  <c r="I289" i="9"/>
  <c r="I290" i="9"/>
  <c r="I291" i="9"/>
  <c r="I292" i="9"/>
  <c r="I293" i="9"/>
  <c r="I294" i="9"/>
  <c r="I295" i="9"/>
  <c r="I296" i="9"/>
  <c r="I297" i="9"/>
  <c r="I298" i="9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13" i="9"/>
  <c r="I314" i="9"/>
  <c r="I315" i="9"/>
  <c r="I316" i="9"/>
  <c r="I317" i="9"/>
  <c r="I318" i="9"/>
  <c r="I319" i="9"/>
  <c r="I320" i="9"/>
  <c r="I321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338" i="9"/>
  <c r="I339" i="9"/>
  <c r="I340" i="9"/>
  <c r="I341" i="9"/>
  <c r="I342" i="9"/>
  <c r="I343" i="9"/>
  <c r="I344" i="9"/>
  <c r="I345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79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I396" i="9"/>
  <c r="I397" i="9"/>
  <c r="I398" i="9"/>
  <c r="I399" i="9"/>
  <c r="I400" i="9"/>
  <c r="I401" i="9"/>
  <c r="I402" i="9"/>
  <c r="I403" i="9"/>
  <c r="I404" i="9"/>
  <c r="I405" i="9"/>
  <c r="I406" i="9"/>
  <c r="I407" i="9"/>
  <c r="I408" i="9"/>
  <c r="I409" i="9"/>
  <c r="I410" i="9"/>
  <c r="I411" i="9"/>
  <c r="I412" i="9"/>
  <c r="I413" i="9"/>
  <c r="I414" i="9"/>
  <c r="I415" i="9"/>
  <c r="I416" i="9"/>
  <c r="I417" i="9"/>
  <c r="I418" i="9"/>
  <c r="I419" i="9"/>
  <c r="I420" i="9"/>
  <c r="I421" i="9"/>
  <c r="I422" i="9"/>
  <c r="I423" i="9"/>
  <c r="I424" i="9"/>
  <c r="I425" i="9"/>
  <c r="I426" i="9"/>
  <c r="I427" i="9"/>
  <c r="I428" i="9"/>
  <c r="I429" i="9"/>
  <c r="I430" i="9"/>
  <c r="I431" i="9"/>
  <c r="I432" i="9"/>
  <c r="I433" i="9"/>
  <c r="I434" i="9"/>
  <c r="I435" i="9"/>
  <c r="I436" i="9"/>
  <c r="I437" i="9"/>
  <c r="I438" i="9"/>
  <c r="I439" i="9"/>
  <c r="I440" i="9"/>
  <c r="I441" i="9"/>
  <c r="I442" i="9"/>
  <c r="I443" i="9"/>
  <c r="I444" i="9"/>
  <c r="I445" i="9"/>
  <c r="I446" i="9"/>
  <c r="I447" i="9"/>
  <c r="I448" i="9"/>
  <c r="I449" i="9"/>
  <c r="I450" i="9"/>
  <c r="I451" i="9"/>
  <c r="I452" i="9"/>
  <c r="I453" i="9"/>
  <c r="I454" i="9"/>
  <c r="I455" i="9"/>
  <c r="I456" i="9"/>
  <c r="I457" i="9"/>
  <c r="I458" i="9"/>
  <c r="I459" i="9"/>
  <c r="I460" i="9"/>
  <c r="I461" i="9"/>
  <c r="I462" i="9"/>
  <c r="I463" i="9"/>
  <c r="I464" i="9"/>
  <c r="I465" i="9"/>
  <c r="I466" i="9"/>
  <c r="I467" i="9"/>
  <c r="I468" i="9"/>
  <c r="I469" i="9"/>
  <c r="I470" i="9"/>
  <c r="I471" i="9"/>
  <c r="I472" i="9"/>
  <c r="I473" i="9"/>
  <c r="I474" i="9"/>
  <c r="I475" i="9"/>
  <c r="I476" i="9"/>
  <c r="I477" i="9"/>
  <c r="I478" i="9"/>
  <c r="I479" i="9"/>
  <c r="I480" i="9"/>
  <c r="I481" i="9"/>
  <c r="I482" i="9"/>
  <c r="I483" i="9"/>
  <c r="I484" i="9"/>
  <c r="I485" i="9"/>
  <c r="I486" i="9"/>
  <c r="I487" i="9"/>
  <c r="I488" i="9"/>
  <c r="I489" i="9"/>
  <c r="I490" i="9"/>
  <c r="I491" i="9"/>
  <c r="I492" i="9"/>
  <c r="I493" i="9"/>
  <c r="I494" i="9"/>
  <c r="I495" i="9"/>
  <c r="I496" i="9"/>
  <c r="I497" i="9"/>
  <c r="I498" i="9"/>
  <c r="I499" i="9"/>
  <c r="I500" i="9"/>
  <c r="I501" i="9"/>
  <c r="I502" i="9"/>
  <c r="I503" i="9"/>
  <c r="I504" i="9"/>
  <c r="I505" i="9"/>
  <c r="I506" i="9"/>
  <c r="I507" i="9"/>
  <c r="I508" i="9"/>
  <c r="I509" i="9"/>
  <c r="I510" i="9"/>
  <c r="I511" i="9"/>
  <c r="I512" i="9"/>
  <c r="I513" i="9"/>
  <c r="I514" i="9"/>
  <c r="I515" i="9"/>
  <c r="I516" i="9"/>
  <c r="I517" i="9"/>
  <c r="I518" i="9"/>
  <c r="I519" i="9"/>
  <c r="I520" i="9"/>
  <c r="I521" i="9"/>
  <c r="I522" i="9"/>
  <c r="I523" i="9"/>
  <c r="I524" i="9"/>
  <c r="I525" i="9"/>
  <c r="I526" i="9"/>
  <c r="I527" i="9"/>
  <c r="I528" i="9"/>
  <c r="I529" i="9"/>
  <c r="I530" i="9"/>
  <c r="I531" i="9"/>
  <c r="I532" i="9"/>
  <c r="I533" i="9"/>
  <c r="I534" i="9"/>
  <c r="I535" i="9"/>
  <c r="I536" i="9"/>
  <c r="I537" i="9"/>
  <c r="I538" i="9"/>
  <c r="I539" i="9"/>
  <c r="I540" i="9"/>
  <c r="I541" i="9"/>
  <c r="I542" i="9"/>
  <c r="I543" i="9"/>
  <c r="I544" i="9"/>
  <c r="I545" i="9"/>
  <c r="I546" i="9"/>
  <c r="I547" i="9"/>
  <c r="I548" i="9"/>
  <c r="I549" i="9"/>
  <c r="I550" i="9"/>
  <c r="I551" i="9"/>
  <c r="I552" i="9"/>
  <c r="I553" i="9"/>
  <c r="I554" i="9"/>
  <c r="I555" i="9"/>
  <c r="I556" i="9"/>
  <c r="I557" i="9"/>
  <c r="I558" i="9"/>
  <c r="I559" i="9"/>
  <c r="I560" i="9"/>
  <c r="I561" i="9"/>
  <c r="I562" i="9"/>
  <c r="I563" i="9"/>
  <c r="I564" i="9"/>
  <c r="I565" i="9"/>
  <c r="I566" i="9"/>
  <c r="I567" i="9"/>
  <c r="I568" i="9"/>
  <c r="I569" i="9"/>
  <c r="I570" i="9"/>
  <c r="I571" i="9"/>
  <c r="I572" i="9"/>
  <c r="I573" i="9"/>
  <c r="I574" i="9"/>
  <c r="I575" i="9"/>
  <c r="I576" i="9"/>
  <c r="I577" i="9"/>
  <c r="I578" i="9"/>
  <c r="I579" i="9"/>
  <c r="I580" i="9"/>
  <c r="I581" i="9"/>
  <c r="I582" i="9"/>
  <c r="I583" i="9"/>
  <c r="I584" i="9"/>
  <c r="I585" i="9"/>
  <c r="I586" i="9"/>
  <c r="I587" i="9"/>
  <c r="I588" i="9"/>
  <c r="I589" i="9"/>
  <c r="I590" i="9"/>
  <c r="I591" i="9"/>
  <c r="I592" i="9"/>
  <c r="I593" i="9"/>
  <c r="I594" i="9"/>
  <c r="I595" i="9"/>
  <c r="I596" i="9"/>
  <c r="I597" i="9"/>
  <c r="I598" i="9"/>
  <c r="I599" i="9"/>
  <c r="I600" i="9"/>
  <c r="I601" i="9"/>
  <c r="I602" i="9"/>
  <c r="I603" i="9"/>
  <c r="I604" i="9"/>
  <c r="I605" i="9"/>
  <c r="I606" i="9"/>
  <c r="I607" i="9"/>
  <c r="I608" i="9"/>
  <c r="I609" i="9"/>
  <c r="I610" i="9"/>
  <c r="I611" i="9"/>
  <c r="I612" i="9"/>
  <c r="I613" i="9"/>
  <c r="I614" i="9"/>
  <c r="I615" i="9"/>
  <c r="I616" i="9"/>
  <c r="I617" i="9"/>
  <c r="I618" i="9"/>
  <c r="I619" i="9"/>
  <c r="I620" i="9"/>
  <c r="I621" i="9"/>
  <c r="I622" i="9"/>
  <c r="I623" i="9"/>
  <c r="I624" i="9"/>
  <c r="I625" i="9"/>
  <c r="I626" i="9"/>
  <c r="I627" i="9"/>
  <c r="I628" i="9"/>
  <c r="I629" i="9"/>
  <c r="I630" i="9"/>
  <c r="I631" i="9"/>
  <c r="I632" i="9"/>
  <c r="I633" i="9"/>
  <c r="I634" i="9"/>
  <c r="I635" i="9"/>
  <c r="I636" i="9"/>
  <c r="I637" i="9"/>
  <c r="I638" i="9"/>
  <c r="I639" i="9"/>
  <c r="I640" i="9"/>
  <c r="I641" i="9"/>
  <c r="I642" i="9"/>
  <c r="I643" i="9"/>
  <c r="I644" i="9"/>
  <c r="I645" i="9"/>
  <c r="I646" i="9"/>
  <c r="I647" i="9"/>
  <c r="I648" i="9"/>
  <c r="I649" i="9"/>
  <c r="I650" i="9"/>
  <c r="I651" i="9"/>
  <c r="I652" i="9"/>
  <c r="I653" i="9"/>
  <c r="I654" i="9"/>
  <c r="I655" i="9"/>
  <c r="I656" i="9"/>
  <c r="I657" i="9"/>
  <c r="I658" i="9"/>
  <c r="I659" i="9"/>
  <c r="I660" i="9"/>
  <c r="I661" i="9"/>
  <c r="I662" i="9"/>
  <c r="I663" i="9"/>
  <c r="I664" i="9"/>
  <c r="I665" i="9"/>
  <c r="I666" i="9"/>
  <c r="I667" i="9"/>
  <c r="I668" i="9"/>
  <c r="I669" i="9"/>
  <c r="I670" i="9"/>
  <c r="I671" i="9"/>
  <c r="I672" i="9"/>
  <c r="I673" i="9"/>
  <c r="I674" i="9"/>
  <c r="I675" i="9"/>
  <c r="I676" i="9"/>
  <c r="I677" i="9"/>
  <c r="I678" i="9"/>
  <c r="I679" i="9"/>
  <c r="I680" i="9"/>
  <c r="I681" i="9"/>
  <c r="I682" i="9"/>
  <c r="I683" i="9"/>
  <c r="I684" i="9"/>
  <c r="I685" i="9"/>
  <c r="I686" i="9"/>
  <c r="I687" i="9"/>
  <c r="I688" i="9"/>
  <c r="I689" i="9"/>
  <c r="I690" i="9"/>
  <c r="I691" i="9"/>
  <c r="I692" i="9"/>
  <c r="I693" i="9"/>
  <c r="I694" i="9"/>
  <c r="I695" i="9"/>
  <c r="I696" i="9"/>
  <c r="I697" i="9"/>
  <c r="I698" i="9"/>
  <c r="I699" i="9"/>
  <c r="I700" i="9"/>
  <c r="I701" i="9"/>
  <c r="I702" i="9"/>
  <c r="I703" i="9"/>
  <c r="I704" i="9"/>
  <c r="I705" i="9"/>
  <c r="I706" i="9"/>
  <c r="I707" i="9"/>
  <c r="I708" i="9"/>
  <c r="I709" i="9"/>
  <c r="I710" i="9"/>
  <c r="I711" i="9"/>
  <c r="I712" i="9"/>
  <c r="I713" i="9"/>
  <c r="I714" i="9"/>
  <c r="I715" i="9"/>
  <c r="I716" i="9"/>
  <c r="I717" i="9"/>
  <c r="I718" i="9"/>
  <c r="I719" i="9"/>
  <c r="I720" i="9"/>
  <c r="I721" i="9"/>
  <c r="I722" i="9"/>
  <c r="I723" i="9"/>
  <c r="I724" i="9"/>
  <c r="I725" i="9"/>
  <c r="I726" i="9"/>
  <c r="I727" i="9"/>
  <c r="I728" i="9"/>
  <c r="I729" i="9"/>
  <c r="I730" i="9"/>
  <c r="I731" i="9"/>
  <c r="I732" i="9"/>
  <c r="I733" i="9"/>
  <c r="I734" i="9"/>
  <c r="I735" i="9"/>
  <c r="I736" i="9"/>
  <c r="I737" i="9"/>
  <c r="I738" i="9"/>
  <c r="I739" i="9"/>
  <c r="I740" i="9"/>
  <c r="I741" i="9"/>
  <c r="I742" i="9"/>
  <c r="I743" i="9"/>
  <c r="I744" i="9"/>
  <c r="I745" i="9"/>
  <c r="I746" i="9"/>
  <c r="I747" i="9"/>
  <c r="I748" i="9"/>
  <c r="I749" i="9"/>
  <c r="I750" i="9"/>
  <c r="I751" i="9"/>
  <c r="I752" i="9"/>
  <c r="I753" i="9"/>
  <c r="I754" i="9"/>
  <c r="I755" i="9"/>
  <c r="I756" i="9"/>
  <c r="I757" i="9"/>
  <c r="I758" i="9"/>
  <c r="I759" i="9"/>
  <c r="I760" i="9"/>
  <c r="I761" i="9"/>
  <c r="I762" i="9"/>
  <c r="I763" i="9"/>
  <c r="I764" i="9"/>
  <c r="I765" i="9"/>
  <c r="I766" i="9"/>
  <c r="I767" i="9"/>
  <c r="I768" i="9"/>
  <c r="I769" i="9"/>
  <c r="I770" i="9"/>
  <c r="I771" i="9"/>
  <c r="I772" i="9"/>
  <c r="I773" i="9"/>
  <c r="I774" i="9"/>
  <c r="I775" i="9"/>
  <c r="I776" i="9"/>
  <c r="I777" i="9"/>
  <c r="I778" i="9"/>
  <c r="I779" i="9"/>
  <c r="I780" i="9"/>
  <c r="I781" i="9"/>
  <c r="I782" i="9"/>
  <c r="I783" i="9"/>
  <c r="I784" i="9"/>
  <c r="I785" i="9"/>
  <c r="I786" i="9"/>
  <c r="I787" i="9"/>
  <c r="I788" i="9"/>
  <c r="I789" i="9"/>
  <c r="I790" i="9"/>
  <c r="I791" i="9"/>
  <c r="I792" i="9"/>
  <c r="I793" i="9"/>
  <c r="I794" i="9"/>
  <c r="I795" i="9"/>
  <c r="I796" i="9"/>
  <c r="I797" i="9"/>
  <c r="I798" i="9"/>
  <c r="I799" i="9"/>
  <c r="I800" i="9"/>
  <c r="I801" i="9"/>
  <c r="I802" i="9"/>
  <c r="I803" i="9"/>
  <c r="I804" i="9"/>
  <c r="I805" i="9"/>
  <c r="I806" i="9"/>
  <c r="I807" i="9"/>
  <c r="I808" i="9"/>
  <c r="I809" i="9"/>
  <c r="I810" i="9"/>
  <c r="I811" i="9"/>
  <c r="I812" i="9"/>
  <c r="I813" i="9"/>
  <c r="I814" i="9"/>
  <c r="I815" i="9"/>
  <c r="I816" i="9"/>
  <c r="I817" i="9"/>
  <c r="I818" i="9"/>
  <c r="I819" i="9"/>
  <c r="I820" i="9"/>
  <c r="I821" i="9"/>
  <c r="I822" i="9"/>
  <c r="I823" i="9"/>
  <c r="I824" i="9"/>
  <c r="I825" i="9"/>
  <c r="I826" i="9"/>
  <c r="I827" i="9"/>
  <c r="I828" i="9"/>
  <c r="I829" i="9"/>
  <c r="I830" i="9"/>
  <c r="I831" i="9"/>
  <c r="I832" i="9"/>
  <c r="I833" i="9"/>
  <c r="I834" i="9"/>
  <c r="I835" i="9"/>
  <c r="I836" i="9"/>
  <c r="I837" i="9"/>
  <c r="I838" i="9"/>
  <c r="I839" i="9"/>
  <c r="I840" i="9"/>
  <c r="I841" i="9"/>
  <c r="I842" i="9"/>
  <c r="I843" i="9"/>
  <c r="I844" i="9"/>
  <c r="I845" i="9"/>
  <c r="I846" i="9"/>
  <c r="I847" i="9"/>
  <c r="I848" i="9"/>
  <c r="I849" i="9"/>
  <c r="I850" i="9"/>
  <c r="I851" i="9"/>
  <c r="I852" i="9"/>
  <c r="I853" i="9"/>
  <c r="I854" i="9"/>
  <c r="I855" i="9"/>
  <c r="I856" i="9"/>
  <c r="I857" i="9"/>
  <c r="I858" i="9"/>
  <c r="I859" i="9"/>
  <c r="I860" i="9"/>
  <c r="I861" i="9"/>
  <c r="I862" i="9"/>
  <c r="I863" i="9"/>
  <c r="I864" i="9"/>
  <c r="I865" i="9"/>
  <c r="I866" i="9"/>
  <c r="I867" i="9"/>
  <c r="I868" i="9"/>
  <c r="I869" i="9"/>
  <c r="I870" i="9"/>
  <c r="I871" i="9"/>
  <c r="I872" i="9"/>
  <c r="I873" i="9"/>
  <c r="I874" i="9"/>
  <c r="I875" i="9"/>
  <c r="I876" i="9"/>
  <c r="I877" i="9"/>
  <c r="I878" i="9"/>
  <c r="I879" i="9"/>
  <c r="I880" i="9"/>
  <c r="I881" i="9"/>
  <c r="I882" i="9"/>
  <c r="I883" i="9"/>
  <c r="I884" i="9"/>
  <c r="I885" i="9"/>
  <c r="I886" i="9"/>
  <c r="I887" i="9"/>
  <c r="I888" i="9"/>
  <c r="I889" i="9"/>
  <c r="I890" i="9"/>
  <c r="I891" i="9"/>
  <c r="I892" i="9"/>
  <c r="I893" i="9"/>
  <c r="I894" i="9"/>
  <c r="I895" i="9"/>
  <c r="I896" i="9"/>
  <c r="I897" i="9"/>
  <c r="I898" i="9"/>
  <c r="I899" i="9"/>
  <c r="I900" i="9"/>
  <c r="I901" i="9"/>
  <c r="I902" i="9"/>
  <c r="I903" i="9"/>
  <c r="I904" i="9"/>
  <c r="I905" i="9"/>
  <c r="I906" i="9"/>
  <c r="I907" i="9"/>
  <c r="I908" i="9"/>
  <c r="I909" i="9"/>
  <c r="I910" i="9"/>
  <c r="I911" i="9"/>
  <c r="I912" i="9"/>
  <c r="I913" i="9"/>
  <c r="I914" i="9"/>
  <c r="I915" i="9"/>
  <c r="I916" i="9"/>
  <c r="I917" i="9"/>
  <c r="I918" i="9"/>
  <c r="I919" i="9"/>
  <c r="I920" i="9"/>
  <c r="I921" i="9"/>
  <c r="I922" i="9"/>
  <c r="I923" i="9"/>
  <c r="I924" i="9"/>
  <c r="I925" i="9"/>
  <c r="I926" i="9"/>
  <c r="I927" i="9"/>
  <c r="I928" i="9"/>
  <c r="I929" i="9"/>
  <c r="I930" i="9"/>
  <c r="I931" i="9"/>
  <c r="I932" i="9"/>
  <c r="I933" i="9"/>
  <c r="I934" i="9"/>
  <c r="I935" i="9"/>
  <c r="I936" i="9"/>
  <c r="I937" i="9"/>
  <c r="I938" i="9"/>
  <c r="I939" i="9"/>
  <c r="I940" i="9"/>
  <c r="I941" i="9"/>
  <c r="I942" i="9"/>
  <c r="I943" i="9"/>
  <c r="I944" i="9"/>
  <c r="I945" i="9"/>
  <c r="I946" i="9"/>
  <c r="I947" i="9"/>
  <c r="I948" i="9"/>
  <c r="I949" i="9"/>
  <c r="I950" i="9"/>
  <c r="I951" i="9"/>
  <c r="I952" i="9"/>
  <c r="I953" i="9"/>
  <c r="I954" i="9"/>
  <c r="I955" i="9"/>
  <c r="I956" i="9"/>
  <c r="I957" i="9"/>
  <c r="I958" i="9"/>
  <c r="I959" i="9"/>
  <c r="I960" i="9"/>
  <c r="I961" i="9"/>
  <c r="I962" i="9"/>
  <c r="I963" i="9"/>
  <c r="I964" i="9"/>
  <c r="I965" i="9"/>
  <c r="I966" i="9"/>
  <c r="I967" i="9"/>
  <c r="I968" i="9"/>
  <c r="I969" i="9"/>
  <c r="I970" i="9"/>
  <c r="I971" i="9"/>
  <c r="I972" i="9"/>
  <c r="I973" i="9"/>
  <c r="I974" i="9"/>
  <c r="I975" i="9"/>
  <c r="I976" i="9"/>
  <c r="I977" i="9"/>
  <c r="I978" i="9"/>
  <c r="I979" i="9"/>
  <c r="I980" i="9"/>
  <c r="I981" i="9"/>
  <c r="I982" i="9"/>
  <c r="I983" i="9"/>
  <c r="I984" i="9"/>
  <c r="I985" i="9"/>
  <c r="I986" i="9"/>
  <c r="I987" i="9"/>
  <c r="I988" i="9"/>
  <c r="I989" i="9"/>
  <c r="I990" i="9"/>
  <c r="I991" i="9"/>
  <c r="I992" i="9"/>
  <c r="I993" i="9"/>
  <c r="I994" i="9"/>
  <c r="I995" i="9"/>
  <c r="I996" i="9"/>
  <c r="I997" i="9"/>
  <c r="I998" i="9"/>
  <c r="I999" i="9"/>
  <c r="I1000" i="9"/>
  <c r="I1001" i="9"/>
  <c r="I1002" i="9"/>
  <c r="I1003" i="9"/>
  <c r="I1004" i="9"/>
  <c r="I1005" i="9"/>
  <c r="I1006" i="9"/>
  <c r="I1007" i="9"/>
  <c r="I1008" i="9"/>
  <c r="I1009" i="9"/>
  <c r="I1010" i="9"/>
  <c r="I1011" i="9"/>
  <c r="I1012" i="9"/>
  <c r="I1013" i="9"/>
  <c r="I1014" i="9"/>
  <c r="I1015" i="9"/>
  <c r="I1016" i="9"/>
  <c r="I1017" i="9"/>
  <c r="I1018" i="9"/>
  <c r="I1019" i="9"/>
  <c r="I1020" i="9"/>
  <c r="I1021" i="9"/>
  <c r="I1022" i="9"/>
  <c r="I1023" i="9"/>
  <c r="I1024" i="9"/>
  <c r="I1025" i="9"/>
  <c r="I1026" i="9"/>
  <c r="I1027" i="9"/>
  <c r="I1028" i="9"/>
  <c r="I1029" i="9"/>
  <c r="I1030" i="9"/>
  <c r="I1031" i="9"/>
  <c r="I1032" i="9"/>
  <c r="I1033" i="9"/>
  <c r="I1034" i="9"/>
  <c r="I1035" i="9"/>
  <c r="I1036" i="9"/>
  <c r="I1037" i="9"/>
  <c r="I1038" i="9"/>
  <c r="I1039" i="9"/>
  <c r="I1040" i="9"/>
  <c r="I1041" i="9"/>
  <c r="I1042" i="9"/>
  <c r="I1043" i="9"/>
  <c r="I1044" i="9"/>
  <c r="I1045" i="9"/>
  <c r="I1046" i="9"/>
  <c r="I1047" i="9"/>
  <c r="I1048" i="9"/>
  <c r="I1049" i="9"/>
  <c r="I1050" i="9"/>
  <c r="I1051" i="9"/>
  <c r="I1052" i="9"/>
  <c r="I1053" i="9"/>
  <c r="I1054" i="9"/>
  <c r="I1055" i="9"/>
  <c r="I1056" i="9"/>
  <c r="I1057" i="9"/>
  <c r="I1058" i="9"/>
  <c r="I1059" i="9"/>
  <c r="I1060" i="9"/>
  <c r="I1061" i="9"/>
  <c r="I1062" i="9"/>
  <c r="I1063" i="9"/>
  <c r="I1064" i="9"/>
  <c r="I1065" i="9"/>
  <c r="I1066" i="9"/>
  <c r="I1067" i="9"/>
  <c r="I1068" i="9"/>
  <c r="I1069" i="9"/>
  <c r="I1070" i="9"/>
  <c r="I1071" i="9"/>
  <c r="I1072" i="9"/>
  <c r="I1073" i="9"/>
  <c r="I1074" i="9"/>
  <c r="I1075" i="9"/>
  <c r="I1076" i="9"/>
  <c r="I1077" i="9"/>
  <c r="I1078" i="9"/>
  <c r="I1079" i="9"/>
  <c r="I1080" i="9"/>
  <c r="I1081" i="9"/>
  <c r="I1082" i="9"/>
  <c r="I1083" i="9"/>
  <c r="I1084" i="9"/>
  <c r="I1085" i="9"/>
  <c r="I1086" i="9"/>
  <c r="I1087" i="9"/>
  <c r="I1088" i="9"/>
  <c r="I1089" i="9"/>
  <c r="I1090" i="9"/>
  <c r="I1091" i="9"/>
  <c r="I1092" i="9"/>
  <c r="I1093" i="9"/>
  <c r="I1094" i="9"/>
  <c r="I1095" i="9"/>
  <c r="I1096" i="9"/>
  <c r="I1097" i="9"/>
  <c r="I1098" i="9"/>
  <c r="I1099" i="9"/>
  <c r="I1100" i="9"/>
  <c r="I1101" i="9"/>
  <c r="I1102" i="9"/>
  <c r="I1103" i="9"/>
  <c r="I1104" i="9"/>
  <c r="I1105" i="9"/>
  <c r="I1106" i="9"/>
  <c r="I1107" i="9"/>
  <c r="I1108" i="9"/>
  <c r="I1109" i="9"/>
  <c r="I1110" i="9"/>
  <c r="I1111" i="9"/>
  <c r="I1112" i="9"/>
  <c r="I1113" i="9"/>
  <c r="I1114" i="9"/>
  <c r="I1115" i="9"/>
  <c r="I1116" i="9"/>
  <c r="I1117" i="9"/>
  <c r="I1118" i="9"/>
  <c r="I1119" i="9"/>
  <c r="I1120" i="9"/>
  <c r="I1121" i="9"/>
  <c r="I1122" i="9"/>
  <c r="I1123" i="9"/>
  <c r="I1124" i="9"/>
  <c r="I1125" i="9"/>
  <c r="I1126" i="9"/>
  <c r="I1127" i="9"/>
  <c r="I1128" i="9"/>
  <c r="I1129" i="9"/>
  <c r="I1130" i="9"/>
  <c r="I1131" i="9"/>
  <c r="I1132" i="9"/>
  <c r="I1133" i="9"/>
  <c r="I1134" i="9"/>
  <c r="I1135" i="9"/>
  <c r="I1136" i="9"/>
  <c r="I1137" i="9"/>
  <c r="I1138" i="9"/>
  <c r="I1139" i="9"/>
  <c r="I1140" i="9"/>
  <c r="I1141" i="9"/>
  <c r="I1142" i="9"/>
  <c r="I1143" i="9"/>
  <c r="I1144" i="9"/>
  <c r="I1145" i="9"/>
  <c r="I1146" i="9"/>
  <c r="I1147" i="9"/>
  <c r="I1148" i="9"/>
  <c r="I1149" i="9"/>
  <c r="I1150" i="9"/>
  <c r="I1151" i="9"/>
  <c r="I1152" i="9"/>
  <c r="I1153" i="9"/>
  <c r="I1154" i="9"/>
  <c r="I1155" i="9"/>
  <c r="I1156" i="9"/>
  <c r="I1157" i="9"/>
  <c r="I1158" i="9"/>
  <c r="I1159" i="9"/>
  <c r="I1160" i="9"/>
  <c r="I1161" i="9"/>
  <c r="I1162" i="9"/>
  <c r="I1163" i="9"/>
  <c r="I1164" i="9"/>
  <c r="I1165" i="9"/>
  <c r="I1166" i="9"/>
  <c r="I1167" i="9"/>
  <c r="I1168" i="9"/>
  <c r="I1169" i="9"/>
  <c r="I1170" i="9"/>
  <c r="I1171" i="9"/>
  <c r="I1172" i="9"/>
  <c r="I1173" i="9"/>
  <c r="I1174" i="9"/>
  <c r="I1175" i="9"/>
  <c r="I1176" i="9"/>
  <c r="I1177" i="9"/>
  <c r="I1178" i="9"/>
  <c r="I1179" i="9"/>
  <c r="I1180" i="9"/>
  <c r="I1181" i="9"/>
  <c r="I1182" i="9"/>
  <c r="I1183" i="9"/>
  <c r="I1184" i="9"/>
  <c r="I1185" i="9"/>
  <c r="I1186" i="9"/>
  <c r="I1187" i="9"/>
  <c r="I1188" i="9"/>
  <c r="I1189" i="9"/>
  <c r="I1190" i="9"/>
  <c r="I1191" i="9"/>
  <c r="I1192" i="9"/>
  <c r="I1193" i="9"/>
  <c r="I1194" i="9"/>
  <c r="I1195" i="9"/>
  <c r="I1196" i="9"/>
  <c r="I1197" i="9"/>
  <c r="I1198" i="9"/>
  <c r="I1199" i="9"/>
  <c r="I1200" i="9"/>
  <c r="I1201" i="9"/>
  <c r="I1202" i="9"/>
  <c r="I1203" i="9"/>
  <c r="I1204" i="9"/>
  <c r="I1205" i="9"/>
  <c r="I1206" i="9"/>
  <c r="I1207" i="9"/>
  <c r="I1208" i="9"/>
  <c r="I1209" i="9"/>
  <c r="I1210" i="9"/>
  <c r="I1211" i="9"/>
  <c r="I1212" i="9"/>
  <c r="I1213" i="9"/>
  <c r="I1214" i="9"/>
  <c r="I1215" i="9"/>
  <c r="I1216" i="9"/>
  <c r="I1217" i="9"/>
  <c r="I1218" i="9"/>
  <c r="I1219" i="9"/>
  <c r="I1220" i="9"/>
  <c r="I1221" i="9"/>
  <c r="I1222" i="9"/>
  <c r="I1223" i="9"/>
  <c r="I1224" i="9"/>
  <c r="I1225" i="9"/>
  <c r="I1226" i="9"/>
  <c r="I1227" i="9"/>
  <c r="I1228" i="9"/>
  <c r="I1229" i="9"/>
  <c r="I1230" i="9"/>
  <c r="I1231" i="9"/>
  <c r="I1232" i="9"/>
  <c r="I1233" i="9"/>
  <c r="I1234" i="9"/>
  <c r="I1235" i="9"/>
  <c r="I1236" i="9"/>
  <c r="I1237" i="9"/>
  <c r="I1238" i="9"/>
  <c r="I1239" i="9"/>
  <c r="I1240" i="9"/>
  <c r="I1241" i="9"/>
  <c r="I1242" i="9"/>
  <c r="I1243" i="9"/>
  <c r="I1244" i="9"/>
  <c r="I1245" i="9"/>
  <c r="I1246" i="9"/>
  <c r="I1247" i="9"/>
  <c r="I1248" i="9"/>
  <c r="I1249" i="9"/>
  <c r="I1250" i="9"/>
  <c r="I1251" i="9"/>
  <c r="I1252" i="9"/>
  <c r="I1253" i="9"/>
  <c r="I1254" i="9"/>
  <c r="I1255" i="9"/>
  <c r="I1256" i="9"/>
  <c r="I1257" i="9"/>
  <c r="I1258" i="9"/>
  <c r="I1259" i="9"/>
  <c r="I1260" i="9"/>
  <c r="I1261" i="9"/>
  <c r="I1262" i="9"/>
  <c r="I1263" i="9"/>
  <c r="I1264" i="9"/>
  <c r="I1265" i="9"/>
  <c r="I1266" i="9"/>
  <c r="I1267" i="9"/>
  <c r="I1268" i="9"/>
  <c r="I1269" i="9"/>
  <c r="I1270" i="9"/>
  <c r="I1271" i="9"/>
  <c r="I1272" i="9"/>
  <c r="I1273" i="9"/>
  <c r="I1274" i="9"/>
  <c r="I1275" i="9"/>
  <c r="I1276" i="9"/>
  <c r="I1277" i="9"/>
  <c r="I1278" i="9"/>
  <c r="I1279" i="9"/>
  <c r="I1280" i="9"/>
  <c r="I1281" i="9"/>
  <c r="I1282" i="9"/>
  <c r="I1283" i="9"/>
  <c r="I1284" i="9"/>
  <c r="I1285" i="9"/>
  <c r="I1286" i="9"/>
  <c r="I1287" i="9"/>
  <c r="I1288" i="9"/>
  <c r="I1289" i="9"/>
  <c r="I1290" i="9"/>
  <c r="I1291" i="9"/>
  <c r="I1292" i="9"/>
  <c r="I1293" i="9"/>
  <c r="I1294" i="9"/>
  <c r="I1295" i="9"/>
  <c r="I1296" i="9"/>
  <c r="I1297" i="9"/>
  <c r="I1298" i="9"/>
  <c r="I1299" i="9"/>
  <c r="I1300" i="9"/>
  <c r="I1301" i="9"/>
  <c r="I1302" i="9"/>
  <c r="I1303" i="9"/>
  <c r="I1304" i="9"/>
  <c r="I1305" i="9"/>
  <c r="I1306" i="9"/>
  <c r="I1307" i="9"/>
  <c r="I1308" i="9"/>
  <c r="I1309" i="9"/>
  <c r="I1310" i="9"/>
  <c r="I1311" i="9"/>
  <c r="I1312" i="9"/>
  <c r="I1313" i="9"/>
  <c r="I1314" i="9"/>
  <c r="I1315" i="9"/>
  <c r="I1316" i="9"/>
  <c r="I1317" i="9"/>
  <c r="I1318" i="9"/>
  <c r="I1319" i="9"/>
  <c r="I1320" i="9"/>
  <c r="I1321" i="9"/>
  <c r="I1322" i="9"/>
  <c r="I1323" i="9"/>
  <c r="I1324" i="9"/>
  <c r="I1325" i="9"/>
  <c r="I1326" i="9"/>
  <c r="I1327" i="9"/>
  <c r="I1328" i="9"/>
  <c r="I1329" i="9"/>
  <c r="I1330" i="9"/>
  <c r="I1331" i="9"/>
  <c r="I1332" i="9"/>
  <c r="I1333" i="9"/>
  <c r="I1334" i="9"/>
  <c r="I1335" i="9"/>
  <c r="I1336" i="9"/>
  <c r="I1337" i="9"/>
  <c r="I1338" i="9"/>
  <c r="I1339" i="9"/>
  <c r="I1340" i="9"/>
  <c r="I1341" i="9"/>
  <c r="I1342" i="9"/>
  <c r="I1343" i="9"/>
  <c r="I1344" i="9"/>
  <c r="I1345" i="9"/>
  <c r="I1346" i="9"/>
  <c r="I1347" i="9"/>
  <c r="I1348" i="9"/>
  <c r="I1349" i="9"/>
  <c r="I1350" i="9"/>
  <c r="I1351" i="9"/>
  <c r="I1352" i="9"/>
  <c r="I1353" i="9"/>
  <c r="I1354" i="9"/>
  <c r="I1355" i="9"/>
  <c r="I1356" i="9"/>
  <c r="I1357" i="9"/>
  <c r="I1358" i="9"/>
  <c r="I1359" i="9"/>
  <c r="I1360" i="9"/>
  <c r="I1361" i="9"/>
  <c r="I1362" i="9"/>
  <c r="I1363" i="9"/>
  <c r="I1364" i="9"/>
  <c r="I1365" i="9"/>
  <c r="I1366" i="9"/>
  <c r="I1367" i="9"/>
  <c r="I1368" i="9"/>
  <c r="I1369" i="9"/>
  <c r="I1370" i="9"/>
  <c r="I1371" i="9"/>
  <c r="I1372" i="9"/>
  <c r="I1373" i="9"/>
  <c r="I1374" i="9"/>
  <c r="I1375" i="9"/>
  <c r="I1376" i="9"/>
  <c r="I1377" i="9"/>
  <c r="I1378" i="9"/>
  <c r="I1379" i="9"/>
  <c r="I1380" i="9"/>
  <c r="I1381" i="9"/>
  <c r="I1382" i="9"/>
  <c r="I1383" i="9"/>
  <c r="I1384" i="9"/>
  <c r="I1385" i="9"/>
  <c r="I1386" i="9"/>
  <c r="I1387" i="9"/>
  <c r="I1388" i="9"/>
  <c r="I1389" i="9"/>
  <c r="I1390" i="9"/>
  <c r="I1391" i="9"/>
  <c r="I1392" i="9"/>
  <c r="I1393" i="9"/>
  <c r="I1394" i="9"/>
  <c r="I1395" i="9"/>
  <c r="I1396" i="9"/>
  <c r="I1397" i="9"/>
  <c r="I1398" i="9"/>
  <c r="I1399" i="9"/>
  <c r="I1400" i="9"/>
  <c r="I1401" i="9"/>
  <c r="I1402" i="9"/>
  <c r="I1403" i="9"/>
  <c r="I1404" i="9"/>
  <c r="I1405" i="9"/>
  <c r="I1406" i="9"/>
  <c r="I1407" i="9"/>
  <c r="I1408" i="9"/>
  <c r="I1409" i="9"/>
  <c r="I1410" i="9"/>
  <c r="I1411" i="9"/>
  <c r="I1412" i="9"/>
  <c r="I1413" i="9"/>
  <c r="I1414" i="9"/>
  <c r="I1415" i="9"/>
  <c r="I1416" i="9"/>
  <c r="I1417" i="9"/>
  <c r="I1418" i="9"/>
  <c r="I1419" i="9"/>
  <c r="I1420" i="9"/>
  <c r="I1421" i="9"/>
  <c r="I1422" i="9"/>
  <c r="I1423" i="9"/>
  <c r="I1424" i="9"/>
  <c r="I1425" i="9"/>
  <c r="I1426" i="9"/>
  <c r="I1427" i="9"/>
  <c r="I1428" i="9"/>
  <c r="I1429" i="9"/>
  <c r="I1430" i="9"/>
  <c r="I1431" i="9"/>
  <c r="I1432" i="9"/>
  <c r="I1433" i="9"/>
  <c r="I1434" i="9"/>
  <c r="I1435" i="9"/>
  <c r="I1436" i="9"/>
  <c r="I1437" i="9"/>
  <c r="I1438" i="9"/>
  <c r="I1439" i="9"/>
  <c r="I1440" i="9"/>
  <c r="I1441" i="9"/>
  <c r="I1442" i="9"/>
  <c r="I1443" i="9"/>
  <c r="I1444" i="9"/>
  <c r="I1445" i="9"/>
  <c r="I1446" i="9"/>
  <c r="I1447" i="9"/>
  <c r="I1448" i="9"/>
  <c r="I1449" i="9"/>
  <c r="I1450" i="9"/>
  <c r="I1451" i="9"/>
  <c r="I1452" i="9"/>
  <c r="I1453" i="9"/>
  <c r="I1454" i="9"/>
  <c r="I1455" i="9"/>
  <c r="I1456" i="9"/>
  <c r="I1457" i="9"/>
  <c r="I1458" i="9"/>
  <c r="I1459" i="9"/>
  <c r="I1460" i="9"/>
  <c r="I1461" i="9"/>
  <c r="I1462" i="9"/>
  <c r="I1463" i="9"/>
  <c r="I1464" i="9"/>
  <c r="I1465" i="9"/>
  <c r="I1466" i="9"/>
  <c r="I1467" i="9"/>
  <c r="I1468" i="9"/>
  <c r="I1469" i="9"/>
  <c r="I1470" i="9"/>
  <c r="I1471" i="9"/>
  <c r="I1472" i="9"/>
  <c r="I1473" i="9"/>
  <c r="I1474" i="9"/>
  <c r="I1475" i="9"/>
  <c r="I1476" i="9"/>
  <c r="I1477" i="9"/>
  <c r="I1478" i="9"/>
  <c r="I1479" i="9"/>
  <c r="I1480" i="9"/>
  <c r="I1481" i="9"/>
  <c r="I1482" i="9"/>
  <c r="I1483" i="9"/>
  <c r="I1484" i="9"/>
  <c r="I1485" i="9"/>
  <c r="I1486" i="9"/>
  <c r="I1487" i="9"/>
  <c r="I1488" i="9"/>
  <c r="I1489" i="9"/>
  <c r="I1490" i="9"/>
  <c r="I1491" i="9"/>
  <c r="I1492" i="9"/>
  <c r="I1493" i="9"/>
  <c r="I1494" i="9"/>
  <c r="I1495" i="9"/>
  <c r="I1496" i="9"/>
  <c r="I1497" i="9"/>
  <c r="I1498" i="9"/>
  <c r="I1499" i="9"/>
  <c r="I1500" i="9"/>
  <c r="I1501" i="9"/>
  <c r="I1502" i="9"/>
  <c r="I1503" i="9"/>
  <c r="I1504" i="9"/>
  <c r="I1505" i="9"/>
  <c r="I1506" i="9"/>
  <c r="I1507" i="9"/>
  <c r="I1508" i="9"/>
  <c r="I1509" i="9"/>
  <c r="I1510" i="9"/>
  <c r="I1511" i="9"/>
  <c r="I1512" i="9"/>
  <c r="I1513" i="9"/>
  <c r="I1514" i="9"/>
  <c r="I1515" i="9"/>
  <c r="I1516" i="9"/>
  <c r="I1517" i="9"/>
  <c r="I1518" i="9"/>
  <c r="I1519" i="9"/>
  <c r="I1520" i="9"/>
  <c r="I1521" i="9"/>
  <c r="I1522" i="9"/>
  <c r="I1523" i="9"/>
  <c r="I1524" i="9"/>
  <c r="I1525" i="9"/>
  <c r="I1526" i="9"/>
  <c r="I1527" i="9"/>
  <c r="I1528" i="9"/>
  <c r="I1529" i="9"/>
  <c r="I1530" i="9"/>
  <c r="I1531" i="9"/>
  <c r="I1532" i="9"/>
  <c r="I1533" i="9"/>
  <c r="I1534" i="9"/>
  <c r="I1535" i="9"/>
  <c r="I1536" i="9"/>
  <c r="I1537" i="9"/>
  <c r="I1538" i="9"/>
  <c r="I1539" i="9"/>
  <c r="I1540" i="9"/>
  <c r="I1541" i="9"/>
  <c r="I1542" i="9"/>
  <c r="I1543" i="9"/>
  <c r="I1544" i="9"/>
  <c r="I1545" i="9"/>
  <c r="I1546" i="9"/>
  <c r="I1547" i="9"/>
  <c r="I1548" i="9"/>
  <c r="I1549" i="9"/>
  <c r="I1550" i="9"/>
  <c r="I1551" i="9"/>
  <c r="I1552" i="9"/>
  <c r="I1553" i="9"/>
  <c r="I1554" i="9"/>
  <c r="I1555" i="9"/>
  <c r="I1556" i="9"/>
  <c r="I1557" i="9"/>
  <c r="I1558" i="9"/>
  <c r="I1559" i="9"/>
  <c r="I1560" i="9"/>
  <c r="I1561" i="9"/>
  <c r="I1562" i="9"/>
  <c r="I1563" i="9"/>
  <c r="I1564" i="9"/>
  <c r="I1565" i="9"/>
  <c r="I1566" i="9"/>
  <c r="I1567" i="9"/>
  <c r="I1568" i="9"/>
  <c r="I1569" i="9"/>
  <c r="I1570" i="9"/>
  <c r="I1571" i="9"/>
  <c r="I1572" i="9"/>
  <c r="I1573" i="9"/>
  <c r="I1574" i="9"/>
  <c r="I1575" i="9"/>
  <c r="I1576" i="9"/>
  <c r="I1577" i="9"/>
  <c r="I1578" i="9"/>
  <c r="I1579" i="9"/>
  <c r="I1580" i="9"/>
  <c r="I1581" i="9"/>
  <c r="I1582" i="9"/>
  <c r="I1583" i="9"/>
  <c r="I1584" i="9"/>
  <c r="I1585" i="9"/>
  <c r="I1586" i="9"/>
  <c r="I1587" i="9"/>
  <c r="I1588" i="9"/>
  <c r="I1589" i="9"/>
  <c r="I1590" i="9"/>
  <c r="I1591" i="9"/>
  <c r="I1592" i="9"/>
  <c r="I1593" i="9"/>
  <c r="I1594" i="9"/>
  <c r="I1595" i="9"/>
  <c r="I1596" i="9"/>
  <c r="I1597" i="9"/>
  <c r="I1598" i="9"/>
  <c r="I1599" i="9"/>
  <c r="I1600" i="9"/>
  <c r="I1601" i="9"/>
  <c r="I1602" i="9"/>
  <c r="I1603" i="9"/>
  <c r="I1604" i="9"/>
  <c r="I1605" i="9"/>
  <c r="I1606" i="9"/>
  <c r="I1607" i="9"/>
  <c r="I1608" i="9"/>
  <c r="I1609" i="9"/>
  <c r="I1610" i="9"/>
  <c r="I1611" i="9"/>
  <c r="I1612" i="9"/>
  <c r="I1613" i="9"/>
  <c r="I1614" i="9"/>
  <c r="I1615" i="9"/>
  <c r="I1616" i="9"/>
  <c r="I1617" i="9"/>
  <c r="I1618" i="9"/>
  <c r="I1619" i="9"/>
  <c r="I1620" i="9"/>
  <c r="I1621" i="9"/>
  <c r="I1622" i="9"/>
  <c r="I1623" i="9"/>
  <c r="I1624" i="9"/>
  <c r="I1625" i="9"/>
  <c r="I1626" i="9"/>
  <c r="I1627" i="9"/>
  <c r="I1628" i="9"/>
  <c r="I1629" i="9"/>
  <c r="I1630" i="9"/>
  <c r="I1631" i="9"/>
  <c r="I1632" i="9"/>
  <c r="I1633" i="9"/>
  <c r="I1634" i="9"/>
  <c r="I1635" i="9"/>
  <c r="I1636" i="9"/>
  <c r="I1637" i="9"/>
  <c r="I2" i="9"/>
  <c r="AQ100" i="38" l="1"/>
  <c r="AQ149" i="38" s="1"/>
  <c r="AP99" i="38"/>
  <c r="AM36" i="38"/>
  <c r="AM4" i="38"/>
  <c r="AM48" i="38"/>
  <c r="AM66" i="38"/>
  <c r="AM60" i="38"/>
  <c r="AM6" i="38"/>
  <c r="AM12" i="38"/>
  <c r="AM72" i="38"/>
  <c r="AM30" i="38"/>
  <c r="AN5" i="38"/>
  <c r="AM18" i="38"/>
  <c r="AM54" i="38"/>
  <c r="AM42" i="38"/>
  <c r="AM3" i="38"/>
  <c r="AM24" i="38"/>
  <c r="AP131" i="38"/>
  <c r="AJ164" i="38" s="1"/>
  <c r="AP101" i="38"/>
  <c r="AJ159" i="38" s="1"/>
  <c r="AP98" i="38"/>
  <c r="AP125" i="38"/>
  <c r="AJ163" i="38" s="1"/>
  <c r="AP119" i="38"/>
  <c r="AP143" i="38"/>
  <c r="AJ166" i="38" s="1"/>
  <c r="AM166" i="38" s="1"/>
  <c r="AP113" i="38"/>
  <c r="AJ161" i="38" s="1"/>
  <c r="AP137" i="38"/>
  <c r="AJ165" i="38" s="1"/>
  <c r="AP107" i="38"/>
  <c r="AJ160" i="38" s="1"/>
  <c r="CF1002" i="1"/>
  <c r="CF998" i="1"/>
  <c r="CF994" i="1"/>
  <c r="CF990" i="1"/>
  <c r="CF986" i="1"/>
  <c r="CF982" i="1"/>
  <c r="CF978" i="1"/>
  <c r="CF974" i="1"/>
  <c r="CF970" i="1"/>
  <c r="CF966" i="1"/>
  <c r="CF962" i="1"/>
  <c r="CF773" i="1"/>
  <c r="CF777" i="1"/>
  <c r="CF781" i="1"/>
  <c r="CF785" i="1"/>
  <c r="CF789" i="1"/>
  <c r="CF793" i="1"/>
  <c r="CF797" i="1"/>
  <c r="CF801" i="1"/>
  <c r="CF805" i="1"/>
  <c r="CF809" i="1"/>
  <c r="CF813" i="1"/>
  <c r="CF817" i="1"/>
  <c r="CF821" i="1"/>
  <c r="CF825" i="1"/>
  <c r="CF829" i="1"/>
  <c r="CF833" i="1"/>
  <c r="CF837" i="1"/>
  <c r="CF841" i="1"/>
  <c r="CF845" i="1"/>
  <c r="CF849" i="1"/>
  <c r="CF853" i="1"/>
  <c r="CF857" i="1"/>
  <c r="CF861" i="1"/>
  <c r="CF865" i="1"/>
  <c r="CF869" i="1"/>
  <c r="CF873" i="1"/>
  <c r="CF877" i="1"/>
  <c r="CF881" i="1"/>
  <c r="CF885" i="1"/>
  <c r="CF889" i="1"/>
  <c r="CF893" i="1"/>
  <c r="CF897" i="1"/>
  <c r="CF901" i="1"/>
  <c r="CF905" i="1"/>
  <c r="CF909" i="1"/>
  <c r="CF913" i="1"/>
  <c r="CF917" i="1"/>
  <c r="CF921" i="1"/>
  <c r="CF925" i="1"/>
  <c r="CF929" i="1"/>
  <c r="CF933" i="1"/>
  <c r="CF937" i="1"/>
  <c r="CF941" i="1"/>
  <c r="CF945" i="1"/>
  <c r="CF949" i="1"/>
  <c r="CF953" i="1"/>
  <c r="CF957" i="1"/>
  <c r="CF515" i="1"/>
  <c r="CF519" i="1"/>
  <c r="CF523" i="1"/>
  <c r="CF527" i="1"/>
  <c r="CF531" i="1"/>
  <c r="CF535" i="1"/>
  <c r="CF539" i="1"/>
  <c r="CF543" i="1"/>
  <c r="CF547" i="1"/>
  <c r="CF551" i="1"/>
  <c r="CF555" i="1"/>
  <c r="CF559" i="1"/>
  <c r="CF563" i="1"/>
  <c r="CF567" i="1"/>
  <c r="CF571" i="1"/>
  <c r="CF575" i="1"/>
  <c r="CF579" i="1"/>
  <c r="CF583" i="1"/>
  <c r="CF587" i="1"/>
  <c r="CF591" i="1"/>
  <c r="CF595" i="1"/>
  <c r="CF1001" i="1"/>
  <c r="CF997" i="1"/>
  <c r="CF993" i="1"/>
  <c r="CF989" i="1"/>
  <c r="CF985" i="1"/>
  <c r="CF981" i="1"/>
  <c r="CF977" i="1"/>
  <c r="CF973" i="1"/>
  <c r="CF969" i="1"/>
  <c r="CF965" i="1"/>
  <c r="CF961" i="1"/>
  <c r="CF774" i="1"/>
  <c r="CF778" i="1"/>
  <c r="CF782" i="1"/>
  <c r="CF786" i="1"/>
  <c r="CF790" i="1"/>
  <c r="CF794" i="1"/>
  <c r="CF798" i="1"/>
  <c r="CF802" i="1"/>
  <c r="CF806" i="1"/>
  <c r="CF810" i="1"/>
  <c r="CF814" i="1"/>
  <c r="CF818" i="1"/>
  <c r="CF822" i="1"/>
  <c r="CF826" i="1"/>
  <c r="CF830" i="1"/>
  <c r="CF834" i="1"/>
  <c r="CF838" i="1"/>
  <c r="CF842" i="1"/>
  <c r="CF846" i="1"/>
  <c r="CF850" i="1"/>
  <c r="CF854" i="1"/>
  <c r="CF858" i="1"/>
  <c r="CF862" i="1"/>
  <c r="CF866" i="1"/>
  <c r="CF870" i="1"/>
  <c r="CF874" i="1"/>
  <c r="CF878" i="1"/>
  <c r="CF882" i="1"/>
  <c r="CF886" i="1"/>
  <c r="CF890" i="1"/>
  <c r="CF894" i="1"/>
  <c r="CF898" i="1"/>
  <c r="CF902" i="1"/>
  <c r="CF906" i="1"/>
  <c r="CF910" i="1"/>
  <c r="CF914" i="1"/>
  <c r="CF918" i="1"/>
  <c r="CF922" i="1"/>
  <c r="CF926" i="1"/>
  <c r="CF930" i="1"/>
  <c r="CF934" i="1"/>
  <c r="CF938" i="1"/>
  <c r="CF942" i="1"/>
  <c r="CF946" i="1"/>
  <c r="CF950" i="1"/>
  <c r="CF954" i="1"/>
  <c r="CF958" i="1"/>
  <c r="CF516" i="1"/>
  <c r="CF520" i="1"/>
  <c r="CF524" i="1"/>
  <c r="CF528" i="1"/>
  <c r="CF532" i="1"/>
  <c r="CF536" i="1"/>
  <c r="CF540" i="1"/>
  <c r="CF544" i="1"/>
  <c r="CF548" i="1"/>
  <c r="CF552" i="1"/>
  <c r="CF556" i="1"/>
  <c r="CF560" i="1"/>
  <c r="CF564" i="1"/>
  <c r="CF568" i="1"/>
  <c r="CF572" i="1"/>
  <c r="CF576" i="1"/>
  <c r="CF580" i="1"/>
  <c r="CF584" i="1"/>
  <c r="CF588" i="1"/>
  <c r="CF592" i="1"/>
  <c r="CF596" i="1"/>
  <c r="CF600" i="1"/>
  <c r="CF604" i="1"/>
  <c r="CF608" i="1"/>
  <c r="CF612" i="1"/>
  <c r="CF616" i="1"/>
  <c r="CF620" i="1"/>
  <c r="CF1000" i="1"/>
  <c r="CF996" i="1"/>
  <c r="CF992" i="1"/>
  <c r="CF988" i="1"/>
  <c r="CF984" i="1"/>
  <c r="CF980" i="1"/>
  <c r="CF976" i="1"/>
  <c r="CF972" i="1"/>
  <c r="CF968" i="1"/>
  <c r="CF964" i="1"/>
  <c r="CF771" i="1"/>
  <c r="CF775" i="1"/>
  <c r="CF779" i="1"/>
  <c r="CF783" i="1"/>
  <c r="CF787" i="1"/>
  <c r="CF791" i="1"/>
  <c r="CF795" i="1"/>
  <c r="CF799" i="1"/>
  <c r="CF803" i="1"/>
  <c r="CF807" i="1"/>
  <c r="CF811" i="1"/>
  <c r="CF815" i="1"/>
  <c r="CF819" i="1"/>
  <c r="CF823" i="1"/>
  <c r="CF827" i="1"/>
  <c r="CF831" i="1"/>
  <c r="CF835" i="1"/>
  <c r="CF839" i="1"/>
  <c r="CF843" i="1"/>
  <c r="CF847" i="1"/>
  <c r="CF851" i="1"/>
  <c r="CF855" i="1"/>
  <c r="CF859" i="1"/>
  <c r="CF863" i="1"/>
  <c r="CF867" i="1"/>
  <c r="CF871" i="1"/>
  <c r="CF875" i="1"/>
  <c r="CF879" i="1"/>
  <c r="CF883" i="1"/>
  <c r="CF887" i="1"/>
  <c r="CF891" i="1"/>
  <c r="CF895" i="1"/>
  <c r="CF899" i="1"/>
  <c r="CF903" i="1"/>
  <c r="CF907" i="1"/>
  <c r="CF911" i="1"/>
  <c r="CF915" i="1"/>
  <c r="CF919" i="1"/>
  <c r="CF923" i="1"/>
  <c r="CF927" i="1"/>
  <c r="CF931" i="1"/>
  <c r="CF935" i="1"/>
  <c r="CF939" i="1"/>
  <c r="CF943" i="1"/>
  <c r="CF947" i="1"/>
  <c r="CF951" i="1"/>
  <c r="CF955" i="1"/>
  <c r="CF959" i="1"/>
  <c r="CF517" i="1"/>
  <c r="CF521" i="1"/>
  <c r="CF525" i="1"/>
  <c r="CF529" i="1"/>
  <c r="CF533" i="1"/>
  <c r="CF537" i="1"/>
  <c r="CF541" i="1"/>
  <c r="CF545" i="1"/>
  <c r="CF549" i="1"/>
  <c r="CF553" i="1"/>
  <c r="CF557" i="1"/>
  <c r="CF561" i="1"/>
  <c r="CF565" i="1"/>
  <c r="CF569" i="1"/>
  <c r="CF573" i="1"/>
  <c r="CF577" i="1"/>
  <c r="CF581" i="1"/>
  <c r="CF585" i="1"/>
  <c r="CF589" i="1"/>
  <c r="CF593" i="1"/>
  <c r="CF597" i="1"/>
  <c r="CF601" i="1"/>
  <c r="CF605" i="1"/>
  <c r="CF609" i="1"/>
  <c r="CF613" i="1"/>
  <c r="CF617" i="1"/>
  <c r="CF621" i="1"/>
  <c r="CF999" i="1"/>
  <c r="CF983" i="1"/>
  <c r="CF967" i="1"/>
  <c r="CF780" i="1"/>
  <c r="CF796" i="1"/>
  <c r="CF812" i="1"/>
  <c r="CF828" i="1"/>
  <c r="CF844" i="1"/>
  <c r="CF860" i="1"/>
  <c r="CF876" i="1"/>
  <c r="CF892" i="1"/>
  <c r="CF908" i="1"/>
  <c r="CF924" i="1"/>
  <c r="CF940" i="1"/>
  <c r="CF956" i="1"/>
  <c r="CF526" i="1"/>
  <c r="CF542" i="1"/>
  <c r="CF558" i="1"/>
  <c r="CF574" i="1"/>
  <c r="CF590" i="1"/>
  <c r="CF602" i="1"/>
  <c r="CF610" i="1"/>
  <c r="CF618" i="1"/>
  <c r="CF624" i="1"/>
  <c r="CF628" i="1"/>
  <c r="CF632" i="1"/>
  <c r="CF636" i="1"/>
  <c r="CF640" i="1"/>
  <c r="CF644" i="1"/>
  <c r="CF648" i="1"/>
  <c r="CF652" i="1"/>
  <c r="CF656" i="1"/>
  <c r="CF660" i="1"/>
  <c r="CF664" i="1"/>
  <c r="CF668" i="1"/>
  <c r="CF672" i="1"/>
  <c r="CF676" i="1"/>
  <c r="CF680" i="1"/>
  <c r="CF684" i="1"/>
  <c r="CF688" i="1"/>
  <c r="CF692" i="1"/>
  <c r="CF696" i="1"/>
  <c r="CF700" i="1"/>
  <c r="CF704" i="1"/>
  <c r="CF708" i="1"/>
  <c r="CF712" i="1"/>
  <c r="CF716" i="1"/>
  <c r="CF720" i="1"/>
  <c r="CF724" i="1"/>
  <c r="CF728" i="1"/>
  <c r="CF732" i="1"/>
  <c r="CF736" i="1"/>
  <c r="CF740" i="1"/>
  <c r="CF744" i="1"/>
  <c r="CF748" i="1"/>
  <c r="CF752" i="1"/>
  <c r="CF756" i="1"/>
  <c r="CF760" i="1"/>
  <c r="CF764" i="1"/>
  <c r="CF768" i="1"/>
  <c r="CF260" i="1"/>
  <c r="CF264" i="1"/>
  <c r="CF268" i="1"/>
  <c r="CF272" i="1"/>
  <c r="CF276" i="1"/>
  <c r="CF280" i="1"/>
  <c r="CF284" i="1"/>
  <c r="CF288" i="1"/>
  <c r="CF292" i="1"/>
  <c r="CF296" i="1"/>
  <c r="CF300" i="1"/>
  <c r="CF304" i="1"/>
  <c r="CF308" i="1"/>
  <c r="CF312" i="1"/>
  <c r="CF316" i="1"/>
  <c r="CF320" i="1"/>
  <c r="CF324" i="1"/>
  <c r="CF328" i="1"/>
  <c r="CF332" i="1"/>
  <c r="CF336" i="1"/>
  <c r="CF340" i="1"/>
  <c r="CF344" i="1"/>
  <c r="CF348" i="1"/>
  <c r="CF352" i="1"/>
  <c r="CF356" i="1"/>
  <c r="CF995" i="1"/>
  <c r="CF979" i="1"/>
  <c r="CF963" i="1"/>
  <c r="CF784" i="1"/>
  <c r="CF800" i="1"/>
  <c r="CF816" i="1"/>
  <c r="CF832" i="1"/>
  <c r="CF848" i="1"/>
  <c r="CF864" i="1"/>
  <c r="CF880" i="1"/>
  <c r="CF896" i="1"/>
  <c r="CF912" i="1"/>
  <c r="CF928" i="1"/>
  <c r="CF944" i="1"/>
  <c r="CF960" i="1"/>
  <c r="CF530" i="1"/>
  <c r="CF546" i="1"/>
  <c r="CF562" i="1"/>
  <c r="CF578" i="1"/>
  <c r="CF594" i="1"/>
  <c r="CF603" i="1"/>
  <c r="CF611" i="1"/>
  <c r="CF619" i="1"/>
  <c r="CF625" i="1"/>
  <c r="CF629" i="1"/>
  <c r="CF633" i="1"/>
  <c r="CF637" i="1"/>
  <c r="CF641" i="1"/>
  <c r="CF645" i="1"/>
  <c r="CF649" i="1"/>
  <c r="CF653" i="1"/>
  <c r="CF657" i="1"/>
  <c r="CF661" i="1"/>
  <c r="CF665" i="1"/>
  <c r="CF669" i="1"/>
  <c r="CF673" i="1"/>
  <c r="CF677" i="1"/>
  <c r="CF681" i="1"/>
  <c r="CF685" i="1"/>
  <c r="CF689" i="1"/>
  <c r="CF693" i="1"/>
  <c r="CF697" i="1"/>
  <c r="CF701" i="1"/>
  <c r="CF705" i="1"/>
  <c r="CF709" i="1"/>
  <c r="CF713" i="1"/>
  <c r="CF717" i="1"/>
  <c r="CF721" i="1"/>
  <c r="CF725" i="1"/>
  <c r="CF729" i="1"/>
  <c r="CF733" i="1"/>
  <c r="CF737" i="1"/>
  <c r="CF741" i="1"/>
  <c r="CF745" i="1"/>
  <c r="CF749" i="1"/>
  <c r="CF753" i="1"/>
  <c r="CF757" i="1"/>
  <c r="CF761" i="1"/>
  <c r="CF765" i="1"/>
  <c r="CF769" i="1"/>
  <c r="CF261" i="1"/>
  <c r="CF265" i="1"/>
  <c r="CF269" i="1"/>
  <c r="CF273" i="1"/>
  <c r="CF277" i="1"/>
  <c r="CF281" i="1"/>
  <c r="CF285" i="1"/>
  <c r="CF289" i="1"/>
  <c r="CF293" i="1"/>
  <c r="CF297" i="1"/>
  <c r="CF301" i="1"/>
  <c r="CF305" i="1"/>
  <c r="CF309" i="1"/>
  <c r="CF313" i="1"/>
  <c r="CF317" i="1"/>
  <c r="CF321" i="1"/>
  <c r="CF325" i="1"/>
  <c r="CF329" i="1"/>
  <c r="CF333" i="1"/>
  <c r="CF337" i="1"/>
  <c r="CF341" i="1"/>
  <c r="CF345" i="1"/>
  <c r="CF349" i="1"/>
  <c r="CF353" i="1"/>
  <c r="CF357" i="1"/>
  <c r="CF361" i="1"/>
  <c r="CF365" i="1"/>
  <c r="CF369" i="1"/>
  <c r="CF373" i="1"/>
  <c r="CF377" i="1"/>
  <c r="CF381" i="1"/>
  <c r="CF385" i="1"/>
  <c r="CF389" i="1"/>
  <c r="CF393" i="1"/>
  <c r="CF397" i="1"/>
  <c r="CF401" i="1"/>
  <c r="CF405" i="1"/>
  <c r="CF409" i="1"/>
  <c r="CF413" i="1"/>
  <c r="CF417" i="1"/>
  <c r="CF421" i="1"/>
  <c r="CF425" i="1"/>
  <c r="CF429" i="1"/>
  <c r="CF991" i="1"/>
  <c r="CF975" i="1"/>
  <c r="CF772" i="1"/>
  <c r="CF788" i="1"/>
  <c r="CF804" i="1"/>
  <c r="CF820" i="1"/>
  <c r="CF836" i="1"/>
  <c r="CF852" i="1"/>
  <c r="CF868" i="1"/>
  <c r="CF884" i="1"/>
  <c r="CF900" i="1"/>
  <c r="CF916" i="1"/>
  <c r="CF932" i="1"/>
  <c r="CF948" i="1"/>
  <c r="CF518" i="1"/>
  <c r="CF534" i="1"/>
  <c r="CF550" i="1"/>
  <c r="CF566" i="1"/>
  <c r="CF582" i="1"/>
  <c r="CF598" i="1"/>
  <c r="CF606" i="1"/>
  <c r="CF614" i="1"/>
  <c r="CF622" i="1"/>
  <c r="CF626" i="1"/>
  <c r="CF630" i="1"/>
  <c r="CF634" i="1"/>
  <c r="CF638" i="1"/>
  <c r="CF642" i="1"/>
  <c r="CF646" i="1"/>
  <c r="CF650" i="1"/>
  <c r="CF654" i="1"/>
  <c r="CF658" i="1"/>
  <c r="CF662" i="1"/>
  <c r="CF666" i="1"/>
  <c r="CF670" i="1"/>
  <c r="CF674" i="1"/>
  <c r="CF678" i="1"/>
  <c r="CF682" i="1"/>
  <c r="CF686" i="1"/>
  <c r="CF690" i="1"/>
  <c r="CF694" i="1"/>
  <c r="CF698" i="1"/>
  <c r="CF702" i="1"/>
  <c r="CF706" i="1"/>
  <c r="CF710" i="1"/>
  <c r="CF714" i="1"/>
  <c r="CF718" i="1"/>
  <c r="CF722" i="1"/>
  <c r="CF726" i="1"/>
  <c r="CF730" i="1"/>
  <c r="CF734" i="1"/>
  <c r="CF738" i="1"/>
  <c r="CF742" i="1"/>
  <c r="CF746" i="1"/>
  <c r="CF750" i="1"/>
  <c r="CF754" i="1"/>
  <c r="CF758" i="1"/>
  <c r="CF762" i="1"/>
  <c r="CF766" i="1"/>
  <c r="CF770" i="1"/>
  <c r="CF262" i="1"/>
  <c r="CF266" i="1"/>
  <c r="CF270" i="1"/>
  <c r="CF274" i="1"/>
  <c r="CF278" i="1"/>
  <c r="CF282" i="1"/>
  <c r="CF286" i="1"/>
  <c r="CF290" i="1"/>
  <c r="CF294" i="1"/>
  <c r="CF298" i="1"/>
  <c r="CF302" i="1"/>
  <c r="CF306" i="1"/>
  <c r="CF310" i="1"/>
  <c r="CF314" i="1"/>
  <c r="CF318" i="1"/>
  <c r="CF322" i="1"/>
  <c r="CF326" i="1"/>
  <c r="CF330" i="1"/>
  <c r="CF334" i="1"/>
  <c r="CF338" i="1"/>
  <c r="CF342" i="1"/>
  <c r="CF346" i="1"/>
  <c r="CF350" i="1"/>
  <c r="CF354" i="1"/>
  <c r="CF358" i="1"/>
  <c r="CF362" i="1"/>
  <c r="CF366" i="1"/>
  <c r="CF370" i="1"/>
  <c r="CF374" i="1"/>
  <c r="CF378" i="1"/>
  <c r="CF382" i="1"/>
  <c r="CF386" i="1"/>
  <c r="CF390" i="1"/>
  <c r="CF394" i="1"/>
  <c r="CF398" i="1"/>
  <c r="CF402" i="1"/>
  <c r="CF406" i="1"/>
  <c r="CF410" i="1"/>
  <c r="CF414" i="1"/>
  <c r="CF418" i="1"/>
  <c r="CF422" i="1"/>
  <c r="CF426" i="1"/>
  <c r="CF430" i="1"/>
  <c r="CF987" i="1"/>
  <c r="CF808" i="1"/>
  <c r="CF872" i="1"/>
  <c r="CF936" i="1"/>
  <c r="CF554" i="1"/>
  <c r="CF607" i="1"/>
  <c r="CF631" i="1"/>
  <c r="CF647" i="1"/>
  <c r="CF663" i="1"/>
  <c r="CF679" i="1"/>
  <c r="CF695" i="1"/>
  <c r="CF711" i="1"/>
  <c r="CF727" i="1"/>
  <c r="CF743" i="1"/>
  <c r="CF759" i="1"/>
  <c r="CF263" i="1"/>
  <c r="CF279" i="1"/>
  <c r="CF295" i="1"/>
  <c r="CF311" i="1"/>
  <c r="CF327" i="1"/>
  <c r="CF343" i="1"/>
  <c r="CF359" i="1"/>
  <c r="CF367" i="1"/>
  <c r="CF375" i="1"/>
  <c r="CF383" i="1"/>
  <c r="CF391" i="1"/>
  <c r="CF399" i="1"/>
  <c r="CF407" i="1"/>
  <c r="CF415" i="1"/>
  <c r="CF423" i="1"/>
  <c r="CF431" i="1"/>
  <c r="CF435" i="1"/>
  <c r="CF439" i="1"/>
  <c r="CF443" i="1"/>
  <c r="CF447" i="1"/>
  <c r="CF451" i="1"/>
  <c r="CF455" i="1"/>
  <c r="CF459" i="1"/>
  <c r="CF463" i="1"/>
  <c r="CF467" i="1"/>
  <c r="CF471" i="1"/>
  <c r="CF475" i="1"/>
  <c r="CF479" i="1"/>
  <c r="CF483" i="1"/>
  <c r="CF487" i="1"/>
  <c r="CF491" i="1"/>
  <c r="CF495" i="1"/>
  <c r="CF499" i="1"/>
  <c r="CF503" i="1"/>
  <c r="CF507" i="1"/>
  <c r="CF511" i="1"/>
  <c r="CF4" i="1"/>
  <c r="CF8" i="1"/>
  <c r="CF12" i="1"/>
  <c r="CF16" i="1"/>
  <c r="CF20" i="1"/>
  <c r="CF24" i="1"/>
  <c r="CF28" i="1"/>
  <c r="CF32" i="1"/>
  <c r="CF36" i="1"/>
  <c r="CF40" i="1"/>
  <c r="CF44" i="1"/>
  <c r="CF48" i="1"/>
  <c r="CF52" i="1"/>
  <c r="CF56" i="1"/>
  <c r="CF60" i="1"/>
  <c r="CF64" i="1"/>
  <c r="CF68" i="1"/>
  <c r="CF72" i="1"/>
  <c r="CF76" i="1"/>
  <c r="CF80" i="1"/>
  <c r="CF84" i="1"/>
  <c r="CF88" i="1"/>
  <c r="CF92" i="1"/>
  <c r="CF96" i="1"/>
  <c r="CF100" i="1"/>
  <c r="CF104" i="1"/>
  <c r="CF108" i="1"/>
  <c r="CF112" i="1"/>
  <c r="CF116" i="1"/>
  <c r="CF120" i="1"/>
  <c r="CF124" i="1"/>
  <c r="CF128" i="1"/>
  <c r="CF132" i="1"/>
  <c r="CF136" i="1"/>
  <c r="CF140" i="1"/>
  <c r="CF144" i="1"/>
  <c r="CF148" i="1"/>
  <c r="CF152" i="1"/>
  <c r="CF156" i="1"/>
  <c r="CF160" i="1"/>
  <c r="CF164" i="1"/>
  <c r="CF168" i="1"/>
  <c r="CF172" i="1"/>
  <c r="CF176" i="1"/>
  <c r="CF180" i="1"/>
  <c r="CF184" i="1"/>
  <c r="CF188" i="1"/>
  <c r="CF192" i="1"/>
  <c r="CF196" i="1"/>
  <c r="CF200" i="1"/>
  <c r="CF204" i="1"/>
  <c r="CF208" i="1"/>
  <c r="CF212" i="1"/>
  <c r="CF216" i="1"/>
  <c r="CF220" i="1"/>
  <c r="CF224" i="1"/>
  <c r="CF228" i="1"/>
  <c r="CF232" i="1"/>
  <c r="CF236" i="1"/>
  <c r="CF240" i="1"/>
  <c r="CF244" i="1"/>
  <c r="CF248" i="1"/>
  <c r="CF252" i="1"/>
  <c r="CF256" i="1"/>
  <c r="CF109" i="1"/>
  <c r="CF113" i="1"/>
  <c r="CF117" i="1"/>
  <c r="CF121" i="1"/>
  <c r="CF125" i="1"/>
  <c r="CF129" i="1"/>
  <c r="CF133" i="1"/>
  <c r="CF137" i="1"/>
  <c r="CF141" i="1"/>
  <c r="CF971" i="1"/>
  <c r="CF824" i="1"/>
  <c r="CF888" i="1"/>
  <c r="CF952" i="1"/>
  <c r="CF570" i="1"/>
  <c r="CF615" i="1"/>
  <c r="CF635" i="1"/>
  <c r="CF651" i="1"/>
  <c r="CF667" i="1"/>
  <c r="CF683" i="1"/>
  <c r="CF699" i="1"/>
  <c r="CF715" i="1"/>
  <c r="CF731" i="1"/>
  <c r="CF747" i="1"/>
  <c r="CF763" i="1"/>
  <c r="CF267" i="1"/>
  <c r="CF283" i="1"/>
  <c r="CF299" i="1"/>
  <c r="CF315" i="1"/>
  <c r="CF331" i="1"/>
  <c r="CF347" i="1"/>
  <c r="CF360" i="1"/>
  <c r="CF368" i="1"/>
  <c r="CF376" i="1"/>
  <c r="CF384" i="1"/>
  <c r="CF392" i="1"/>
  <c r="CF400" i="1"/>
  <c r="CF408" i="1"/>
  <c r="CF416" i="1"/>
  <c r="CF424" i="1"/>
  <c r="CF432" i="1"/>
  <c r="CF436" i="1"/>
  <c r="CF440" i="1"/>
  <c r="CF444" i="1"/>
  <c r="CF448" i="1"/>
  <c r="CF452" i="1"/>
  <c r="CF456" i="1"/>
  <c r="CF460" i="1"/>
  <c r="CF464" i="1"/>
  <c r="CF468" i="1"/>
  <c r="CF472" i="1"/>
  <c r="CF476" i="1"/>
  <c r="CF480" i="1"/>
  <c r="CF484" i="1"/>
  <c r="CF488" i="1"/>
  <c r="CF492" i="1"/>
  <c r="CF496" i="1"/>
  <c r="CF500" i="1"/>
  <c r="CF504" i="1"/>
  <c r="CF508" i="1"/>
  <c r="CF512" i="1"/>
  <c r="CF5" i="1"/>
  <c r="CF9" i="1"/>
  <c r="CF13" i="1"/>
  <c r="CF17" i="1"/>
  <c r="CF21" i="1"/>
  <c r="CF25" i="1"/>
  <c r="CF29" i="1"/>
  <c r="CF33" i="1"/>
  <c r="CF37" i="1"/>
  <c r="CF41" i="1"/>
  <c r="CF45" i="1"/>
  <c r="CF49" i="1"/>
  <c r="CF53" i="1"/>
  <c r="CF57" i="1"/>
  <c r="CF61" i="1"/>
  <c r="CF65" i="1"/>
  <c r="CF69" i="1"/>
  <c r="CF73" i="1"/>
  <c r="CF77" i="1"/>
  <c r="CF81" i="1"/>
  <c r="CF85" i="1"/>
  <c r="CF89" i="1"/>
  <c r="CF93" i="1"/>
  <c r="CF97" i="1"/>
  <c r="CF101" i="1"/>
  <c r="CF105" i="1"/>
  <c r="CF776" i="1"/>
  <c r="CF840" i="1"/>
  <c r="CF904" i="1"/>
  <c r="CF522" i="1"/>
  <c r="CF586" i="1"/>
  <c r="CF623" i="1"/>
  <c r="CF639" i="1"/>
  <c r="CF655" i="1"/>
  <c r="CF671" i="1"/>
  <c r="CF687" i="1"/>
  <c r="CF703" i="1"/>
  <c r="CF719" i="1"/>
  <c r="CF735" i="1"/>
  <c r="CF751" i="1"/>
  <c r="CF767" i="1"/>
  <c r="CF271" i="1"/>
  <c r="CF287" i="1"/>
  <c r="CF303" i="1"/>
  <c r="CF319" i="1"/>
  <c r="CF335" i="1"/>
  <c r="CF351" i="1"/>
  <c r="CF363" i="1"/>
  <c r="CF371" i="1"/>
  <c r="CF379" i="1"/>
  <c r="CF387" i="1"/>
  <c r="CF395" i="1"/>
  <c r="CF403" i="1"/>
  <c r="CF411" i="1"/>
  <c r="CF419" i="1"/>
  <c r="CF427" i="1"/>
  <c r="CF433" i="1"/>
  <c r="CF437" i="1"/>
  <c r="CF441" i="1"/>
  <c r="CF445" i="1"/>
  <c r="CF449" i="1"/>
  <c r="CF453" i="1"/>
  <c r="CF457" i="1"/>
  <c r="CF461" i="1"/>
  <c r="CF465" i="1"/>
  <c r="CF469" i="1"/>
  <c r="CF473" i="1"/>
  <c r="CF477" i="1"/>
  <c r="CF481" i="1"/>
  <c r="CF485" i="1"/>
  <c r="CF489" i="1"/>
  <c r="CF493" i="1"/>
  <c r="CF497" i="1"/>
  <c r="CF501" i="1"/>
  <c r="CF505" i="1"/>
  <c r="CF509" i="1"/>
  <c r="CF513" i="1"/>
  <c r="CF6" i="1"/>
  <c r="CF10" i="1"/>
  <c r="CF14" i="1"/>
  <c r="CF18" i="1"/>
  <c r="CF22" i="1"/>
  <c r="CF26" i="1"/>
  <c r="CF30" i="1"/>
  <c r="CF34" i="1"/>
  <c r="CF38" i="1"/>
  <c r="CF42" i="1"/>
  <c r="CF46" i="1"/>
  <c r="CF50" i="1"/>
  <c r="CF54" i="1"/>
  <c r="CF58" i="1"/>
  <c r="CF62" i="1"/>
  <c r="CF66" i="1"/>
  <c r="CF70" i="1"/>
  <c r="CF74" i="1"/>
  <c r="CF78" i="1"/>
  <c r="CF82" i="1"/>
  <c r="CF86" i="1"/>
  <c r="CF90" i="1"/>
  <c r="CF94" i="1"/>
  <c r="CF98" i="1"/>
  <c r="CF102" i="1"/>
  <c r="CF106" i="1"/>
  <c r="CF110" i="1"/>
  <c r="CF114" i="1"/>
  <c r="CF118" i="1"/>
  <c r="CF122" i="1"/>
  <c r="CF126" i="1"/>
  <c r="CF130" i="1"/>
  <c r="CF134" i="1"/>
  <c r="CF138" i="1"/>
  <c r="CF142" i="1"/>
  <c r="CF146" i="1"/>
  <c r="CF150" i="1"/>
  <c r="CF154" i="1"/>
  <c r="CF158" i="1"/>
  <c r="CF162" i="1"/>
  <c r="CF166" i="1"/>
  <c r="CF170" i="1"/>
  <c r="CF174" i="1"/>
  <c r="CF178" i="1"/>
  <c r="CF182" i="1"/>
  <c r="CF186" i="1"/>
  <c r="CF190" i="1"/>
  <c r="CF194" i="1"/>
  <c r="CF198" i="1"/>
  <c r="CF202" i="1"/>
  <c r="CF206" i="1"/>
  <c r="CF210" i="1"/>
  <c r="CF214" i="1"/>
  <c r="CF218" i="1"/>
  <c r="CF222" i="1"/>
  <c r="CF226" i="1"/>
  <c r="CF230" i="1"/>
  <c r="CF234" i="1"/>
  <c r="CF238" i="1"/>
  <c r="CF792" i="1"/>
  <c r="CF856" i="1"/>
  <c r="CF920" i="1"/>
  <c r="CF538" i="1"/>
  <c r="CF599" i="1"/>
  <c r="CF627" i="1"/>
  <c r="CF643" i="1"/>
  <c r="CF659" i="1"/>
  <c r="CF675" i="1"/>
  <c r="CF691" i="1"/>
  <c r="CF707" i="1"/>
  <c r="CF723" i="1"/>
  <c r="CF739" i="1"/>
  <c r="CF755" i="1"/>
  <c r="CF259" i="1"/>
  <c r="CF275" i="1"/>
  <c r="CF291" i="1"/>
  <c r="CF307" i="1"/>
  <c r="CF323" i="1"/>
  <c r="CF339" i="1"/>
  <c r="CF355" i="1"/>
  <c r="CF364" i="1"/>
  <c r="CF372" i="1"/>
  <c r="CF380" i="1"/>
  <c r="CF388" i="1"/>
  <c r="CF396" i="1"/>
  <c r="CF404" i="1"/>
  <c r="CF412" i="1"/>
  <c r="CF420" i="1"/>
  <c r="CF428" i="1"/>
  <c r="CF434" i="1"/>
  <c r="CF438" i="1"/>
  <c r="CF442" i="1"/>
  <c r="CF446" i="1"/>
  <c r="CF450" i="1"/>
  <c r="CF454" i="1"/>
  <c r="CF458" i="1"/>
  <c r="CF462" i="1"/>
  <c r="CF466" i="1"/>
  <c r="CF470" i="1"/>
  <c r="CF474" i="1"/>
  <c r="CF478" i="1"/>
  <c r="CF482" i="1"/>
  <c r="CF486" i="1"/>
  <c r="CF490" i="1"/>
  <c r="CF494" i="1"/>
  <c r="CF498" i="1"/>
  <c r="CF502" i="1"/>
  <c r="CF506" i="1"/>
  <c r="CF510" i="1"/>
  <c r="CF514" i="1"/>
  <c r="CF7" i="1"/>
  <c r="CF11" i="1"/>
  <c r="CF15" i="1"/>
  <c r="CF19" i="1"/>
  <c r="CF23" i="1"/>
  <c r="CF27" i="1"/>
  <c r="CF31" i="1"/>
  <c r="CF35" i="1"/>
  <c r="CF39" i="1"/>
  <c r="CF43" i="1"/>
  <c r="CF47" i="1"/>
  <c r="CF51" i="1"/>
  <c r="CF55" i="1"/>
  <c r="CF59" i="1"/>
  <c r="CF63" i="1"/>
  <c r="CF67" i="1"/>
  <c r="CF71" i="1"/>
  <c r="CF75" i="1"/>
  <c r="CF79" i="1"/>
  <c r="CF83" i="1"/>
  <c r="CF87" i="1"/>
  <c r="CF91" i="1"/>
  <c r="CF95" i="1"/>
  <c r="CF99" i="1"/>
  <c r="CF103" i="1"/>
  <c r="CF107" i="1"/>
  <c r="CF111" i="1"/>
  <c r="CF115" i="1"/>
  <c r="CF119" i="1"/>
  <c r="CF123" i="1"/>
  <c r="CF127" i="1"/>
  <c r="CF131" i="1"/>
  <c r="CF135" i="1"/>
  <c r="CF139" i="1"/>
  <c r="CF143" i="1"/>
  <c r="CF151" i="1"/>
  <c r="CF159" i="1"/>
  <c r="CF167" i="1"/>
  <c r="CF175" i="1"/>
  <c r="CF183" i="1"/>
  <c r="CF191" i="1"/>
  <c r="CF199" i="1"/>
  <c r="CF207" i="1"/>
  <c r="CF215" i="1"/>
  <c r="CF223" i="1"/>
  <c r="CF231" i="1"/>
  <c r="CF239" i="1"/>
  <c r="CF245" i="1"/>
  <c r="CF250" i="1"/>
  <c r="CF255" i="1"/>
  <c r="CF257" i="1"/>
  <c r="CF149" i="1"/>
  <c r="CF181" i="1"/>
  <c r="CF197" i="1"/>
  <c r="CF221" i="1"/>
  <c r="CF243" i="1"/>
  <c r="CF145" i="1"/>
  <c r="CF153" i="1"/>
  <c r="CF161" i="1"/>
  <c r="CF169" i="1"/>
  <c r="CF177" i="1"/>
  <c r="CF185" i="1"/>
  <c r="CF193" i="1"/>
  <c r="CF201" i="1"/>
  <c r="CF209" i="1"/>
  <c r="CF217" i="1"/>
  <c r="CF225" i="1"/>
  <c r="CF233" i="1"/>
  <c r="CF241" i="1"/>
  <c r="CF246" i="1"/>
  <c r="CF251" i="1"/>
  <c r="CF165" i="1"/>
  <c r="CF189" i="1"/>
  <c r="CF213" i="1"/>
  <c r="CF237" i="1"/>
  <c r="CF254" i="1"/>
  <c r="CF147" i="1"/>
  <c r="CF155" i="1"/>
  <c r="CF163" i="1"/>
  <c r="CF171" i="1"/>
  <c r="CF179" i="1"/>
  <c r="CF187" i="1"/>
  <c r="CF195" i="1"/>
  <c r="CF203" i="1"/>
  <c r="CF211" i="1"/>
  <c r="CF219" i="1"/>
  <c r="CF227" i="1"/>
  <c r="CF235" i="1"/>
  <c r="CF242" i="1"/>
  <c r="CF247" i="1"/>
  <c r="CF253" i="1"/>
  <c r="CF258" i="1"/>
  <c r="CF157" i="1"/>
  <c r="CF173" i="1"/>
  <c r="CF205" i="1"/>
  <c r="CF229" i="1"/>
  <c r="CF249" i="1"/>
  <c r="J1538" i="9"/>
  <c r="J1539" i="9"/>
  <c r="J1540" i="9"/>
  <c r="J1541" i="9"/>
  <c r="J1542" i="9"/>
  <c r="J1543" i="9"/>
  <c r="J1544" i="9"/>
  <c r="J1545" i="9"/>
  <c r="J1546" i="9"/>
  <c r="J1547" i="9"/>
  <c r="J1548" i="9"/>
  <c r="J1549" i="9"/>
  <c r="J1550" i="9"/>
  <c r="J1551" i="9"/>
  <c r="J1552" i="9"/>
  <c r="J1553" i="9"/>
  <c r="J1554" i="9"/>
  <c r="J1555" i="9"/>
  <c r="J1556" i="9"/>
  <c r="J1557" i="9"/>
  <c r="J1558" i="9"/>
  <c r="J1559" i="9"/>
  <c r="J1560" i="9"/>
  <c r="J1561" i="9"/>
  <c r="J1562" i="9"/>
  <c r="J1563" i="9"/>
  <c r="J1564" i="9"/>
  <c r="J1565" i="9"/>
  <c r="J1566" i="9"/>
  <c r="J1567" i="9"/>
  <c r="J1568" i="9"/>
  <c r="J1569" i="9"/>
  <c r="J1570" i="9"/>
  <c r="J1571" i="9"/>
  <c r="J1572" i="9"/>
  <c r="J1573" i="9"/>
  <c r="J1574" i="9"/>
  <c r="J1575" i="9"/>
  <c r="J1576" i="9"/>
  <c r="J1577" i="9"/>
  <c r="J1578" i="9"/>
  <c r="J1579" i="9"/>
  <c r="J1580" i="9"/>
  <c r="J1581" i="9"/>
  <c r="J1582" i="9"/>
  <c r="J1583" i="9"/>
  <c r="J1584" i="9"/>
  <c r="J1585" i="9"/>
  <c r="J1586" i="9"/>
  <c r="J1587" i="9"/>
  <c r="J1588" i="9"/>
  <c r="J1589" i="9"/>
  <c r="J1590" i="9"/>
  <c r="J1591" i="9"/>
  <c r="J1592" i="9"/>
  <c r="J1593" i="9"/>
  <c r="J1594" i="9"/>
  <c r="J1595" i="9"/>
  <c r="J1596" i="9"/>
  <c r="J1597" i="9"/>
  <c r="J1598" i="9"/>
  <c r="J1599" i="9"/>
  <c r="J1600" i="9"/>
  <c r="J1601" i="9"/>
  <c r="J1602" i="9"/>
  <c r="J1603" i="9"/>
  <c r="J1604" i="9"/>
  <c r="J1605" i="9"/>
  <c r="J1606" i="9"/>
  <c r="J1607" i="9"/>
  <c r="J1608" i="9"/>
  <c r="J1609" i="9"/>
  <c r="J1610" i="9"/>
  <c r="J1611" i="9"/>
  <c r="J1612" i="9"/>
  <c r="J1613" i="9"/>
  <c r="J1614" i="9"/>
  <c r="J1615" i="9"/>
  <c r="J1616" i="9"/>
  <c r="J1617" i="9"/>
  <c r="J1618" i="9"/>
  <c r="J1619" i="9"/>
  <c r="J1620" i="9"/>
  <c r="J1621" i="9"/>
  <c r="J1622" i="9"/>
  <c r="J1623" i="9"/>
  <c r="J1624" i="9"/>
  <c r="J1625" i="9"/>
  <c r="J1626" i="9"/>
  <c r="J1627" i="9"/>
  <c r="J1628" i="9"/>
  <c r="J1629" i="9"/>
  <c r="J1630" i="9"/>
  <c r="J1631" i="9"/>
  <c r="J1632" i="9"/>
  <c r="J1633" i="9"/>
  <c r="J1634" i="9"/>
  <c r="J1635" i="9"/>
  <c r="J1636" i="9"/>
  <c r="J1637" i="9"/>
  <c r="K1538" i="9"/>
  <c r="K1539" i="9"/>
  <c r="K1552" i="9"/>
  <c r="K1553" i="9"/>
  <c r="K1555" i="9"/>
  <c r="K1556" i="9"/>
  <c r="K1572" i="9"/>
  <c r="K1573" i="9"/>
  <c r="K1589" i="9"/>
  <c r="K1590" i="9"/>
  <c r="K1591" i="9"/>
  <c r="K1592" i="9"/>
  <c r="K1593" i="9"/>
  <c r="K1594" i="9"/>
  <c r="K1595" i="9"/>
  <c r="K1596" i="9"/>
  <c r="K1598" i="9"/>
  <c r="K1599" i="9"/>
  <c r="K1600" i="9"/>
  <c r="K1601" i="9"/>
  <c r="K1617" i="9"/>
  <c r="K1618" i="9"/>
  <c r="K1624" i="9"/>
  <c r="K1625" i="9"/>
  <c r="K1631" i="9"/>
  <c r="K1632" i="9"/>
  <c r="K1633" i="9"/>
  <c r="K1634" i="9"/>
  <c r="J1282" i="9"/>
  <c r="J1283" i="9"/>
  <c r="J1284" i="9"/>
  <c r="J1285" i="9"/>
  <c r="J1286" i="9"/>
  <c r="J1287" i="9"/>
  <c r="J1288" i="9"/>
  <c r="J1289" i="9"/>
  <c r="J1290" i="9"/>
  <c r="J1291" i="9"/>
  <c r="J1292" i="9"/>
  <c r="J1293" i="9"/>
  <c r="J1294" i="9"/>
  <c r="J1295" i="9"/>
  <c r="J1296" i="9"/>
  <c r="J1297" i="9"/>
  <c r="J1298" i="9"/>
  <c r="J1299" i="9"/>
  <c r="J1300" i="9"/>
  <c r="J1301" i="9"/>
  <c r="J1302" i="9"/>
  <c r="J1303" i="9"/>
  <c r="J1304" i="9"/>
  <c r="J1305" i="9"/>
  <c r="J1306" i="9"/>
  <c r="J1307" i="9"/>
  <c r="J1308" i="9"/>
  <c r="J1309" i="9"/>
  <c r="J1310" i="9"/>
  <c r="J1311" i="9"/>
  <c r="J1312" i="9"/>
  <c r="J1313" i="9"/>
  <c r="J1314" i="9"/>
  <c r="J1315" i="9"/>
  <c r="J1316" i="9"/>
  <c r="J1317" i="9"/>
  <c r="J1318" i="9"/>
  <c r="J1319" i="9"/>
  <c r="J1320" i="9"/>
  <c r="J1321" i="9"/>
  <c r="J1322" i="9"/>
  <c r="J1323" i="9"/>
  <c r="J1324" i="9"/>
  <c r="J1325" i="9"/>
  <c r="J1326" i="9"/>
  <c r="J1327" i="9"/>
  <c r="J1328" i="9"/>
  <c r="J1329" i="9"/>
  <c r="J1330" i="9"/>
  <c r="J1331" i="9"/>
  <c r="J1332" i="9"/>
  <c r="J1333" i="9"/>
  <c r="J1334" i="9"/>
  <c r="J1335" i="9"/>
  <c r="J1336" i="9"/>
  <c r="J1337" i="9"/>
  <c r="J1338" i="9"/>
  <c r="J1339" i="9"/>
  <c r="J1340" i="9"/>
  <c r="J1341" i="9"/>
  <c r="J1342" i="9"/>
  <c r="J1343" i="9"/>
  <c r="J1344" i="9"/>
  <c r="J1345" i="9"/>
  <c r="J1346" i="9"/>
  <c r="J1347" i="9"/>
  <c r="J1348" i="9"/>
  <c r="J1349" i="9"/>
  <c r="J1350" i="9"/>
  <c r="J1351" i="9"/>
  <c r="J1352" i="9"/>
  <c r="J1353" i="9"/>
  <c r="J1354" i="9"/>
  <c r="J1355" i="9"/>
  <c r="J1356" i="9"/>
  <c r="J1357" i="9"/>
  <c r="J1358" i="9"/>
  <c r="J1359" i="9"/>
  <c r="J1360" i="9"/>
  <c r="J1361" i="9"/>
  <c r="J1362" i="9"/>
  <c r="J1363" i="9"/>
  <c r="J1364" i="9"/>
  <c r="J1365" i="9"/>
  <c r="J1366" i="9"/>
  <c r="J1367" i="9"/>
  <c r="J1368" i="9"/>
  <c r="J1369" i="9"/>
  <c r="J1370" i="9"/>
  <c r="J1371" i="9"/>
  <c r="J1372" i="9"/>
  <c r="J1373" i="9"/>
  <c r="J1374" i="9"/>
  <c r="J1375" i="9"/>
  <c r="J1376" i="9"/>
  <c r="J1377" i="9"/>
  <c r="J1378" i="9"/>
  <c r="J1379" i="9"/>
  <c r="J1380" i="9"/>
  <c r="J1381" i="9"/>
  <c r="J1382" i="9"/>
  <c r="J1383" i="9"/>
  <c r="J1384" i="9"/>
  <c r="J1385" i="9"/>
  <c r="J1386" i="9"/>
  <c r="J1387" i="9"/>
  <c r="J1388" i="9"/>
  <c r="J1389" i="9"/>
  <c r="J1390" i="9"/>
  <c r="J1391" i="9"/>
  <c r="J1392" i="9"/>
  <c r="J1393" i="9"/>
  <c r="J1394" i="9"/>
  <c r="J1395" i="9"/>
  <c r="J1396" i="9"/>
  <c r="J1397" i="9"/>
  <c r="J1398" i="9"/>
  <c r="J1399" i="9"/>
  <c r="J1400" i="9"/>
  <c r="J1401" i="9"/>
  <c r="J1402" i="9"/>
  <c r="J1403" i="9"/>
  <c r="J1404" i="9"/>
  <c r="J1405" i="9"/>
  <c r="J1406" i="9"/>
  <c r="J1407" i="9"/>
  <c r="J1408" i="9"/>
  <c r="J1409" i="9"/>
  <c r="J1410" i="9"/>
  <c r="J1411" i="9"/>
  <c r="J1412" i="9"/>
  <c r="J1413" i="9"/>
  <c r="J1414" i="9"/>
  <c r="J1415" i="9"/>
  <c r="J1416" i="9"/>
  <c r="J1417" i="9"/>
  <c r="J1418" i="9"/>
  <c r="J1419" i="9"/>
  <c r="J1420" i="9"/>
  <c r="J1421" i="9"/>
  <c r="J1422" i="9"/>
  <c r="J1423" i="9"/>
  <c r="J1424" i="9"/>
  <c r="J1425" i="9"/>
  <c r="J1426" i="9"/>
  <c r="J1427" i="9"/>
  <c r="J1428" i="9"/>
  <c r="J1429" i="9"/>
  <c r="J1430" i="9"/>
  <c r="J1431" i="9"/>
  <c r="J1432" i="9"/>
  <c r="J1433" i="9"/>
  <c r="J1434" i="9"/>
  <c r="J1435" i="9"/>
  <c r="J1436" i="9"/>
  <c r="J1437" i="9"/>
  <c r="J1438" i="9"/>
  <c r="J1439" i="9"/>
  <c r="J1440" i="9"/>
  <c r="J1441" i="9"/>
  <c r="J1442" i="9"/>
  <c r="J1443" i="9"/>
  <c r="J1444" i="9"/>
  <c r="J1445" i="9"/>
  <c r="J1446" i="9"/>
  <c r="J1447" i="9"/>
  <c r="J1448" i="9"/>
  <c r="J1449" i="9"/>
  <c r="J1450" i="9"/>
  <c r="J1451" i="9"/>
  <c r="J1452" i="9"/>
  <c r="J1453" i="9"/>
  <c r="J1454" i="9"/>
  <c r="J1455" i="9"/>
  <c r="J1456" i="9"/>
  <c r="J1457" i="9"/>
  <c r="J1458" i="9"/>
  <c r="J1459" i="9"/>
  <c r="J1460" i="9"/>
  <c r="J1461" i="9"/>
  <c r="J1462" i="9"/>
  <c r="J1463" i="9"/>
  <c r="J1464" i="9"/>
  <c r="J1465" i="9"/>
  <c r="J1466" i="9"/>
  <c r="J1467" i="9"/>
  <c r="J1468" i="9"/>
  <c r="J1469" i="9"/>
  <c r="J1470" i="9"/>
  <c r="J1471" i="9"/>
  <c r="J1472" i="9"/>
  <c r="J1473" i="9"/>
  <c r="J1474" i="9"/>
  <c r="J1475" i="9"/>
  <c r="J1476" i="9"/>
  <c r="J1477" i="9"/>
  <c r="J1478" i="9"/>
  <c r="J1479" i="9"/>
  <c r="J1480" i="9"/>
  <c r="J1481" i="9"/>
  <c r="J1482" i="9"/>
  <c r="J1483" i="9"/>
  <c r="J1484" i="9"/>
  <c r="J1485" i="9"/>
  <c r="J1486" i="9"/>
  <c r="J1487" i="9"/>
  <c r="J1488" i="9"/>
  <c r="J1489" i="9"/>
  <c r="J1490" i="9"/>
  <c r="J1491" i="9"/>
  <c r="J1492" i="9"/>
  <c r="J1493" i="9"/>
  <c r="J1494" i="9"/>
  <c r="J1495" i="9"/>
  <c r="J1496" i="9"/>
  <c r="J1497" i="9"/>
  <c r="J1498" i="9"/>
  <c r="J1499" i="9"/>
  <c r="J1500" i="9"/>
  <c r="J1501" i="9"/>
  <c r="J1502" i="9"/>
  <c r="J1503" i="9"/>
  <c r="J1504" i="9"/>
  <c r="J1505" i="9"/>
  <c r="J1506" i="9"/>
  <c r="J1507" i="9"/>
  <c r="J1508" i="9"/>
  <c r="J1509" i="9"/>
  <c r="J1510" i="9"/>
  <c r="J1511" i="9"/>
  <c r="J1512" i="9"/>
  <c r="J1513" i="9"/>
  <c r="J1514" i="9"/>
  <c r="J1515" i="9"/>
  <c r="J1516" i="9"/>
  <c r="J1517" i="9"/>
  <c r="J1518" i="9"/>
  <c r="J1519" i="9"/>
  <c r="J1520" i="9"/>
  <c r="J1521" i="9"/>
  <c r="J1522" i="9"/>
  <c r="J1523" i="9"/>
  <c r="J1524" i="9"/>
  <c r="J1525" i="9"/>
  <c r="J1526" i="9"/>
  <c r="J1527" i="9"/>
  <c r="J1528" i="9"/>
  <c r="J1529" i="9"/>
  <c r="J1530" i="9"/>
  <c r="J1531" i="9"/>
  <c r="J1532" i="9"/>
  <c r="J1533" i="9"/>
  <c r="J1534" i="9"/>
  <c r="J1535" i="9"/>
  <c r="J1536" i="9"/>
  <c r="J1537" i="9"/>
  <c r="K1293" i="9"/>
  <c r="K1308" i="9"/>
  <c r="K1309" i="9"/>
  <c r="K1310" i="9"/>
  <c r="K1311" i="9"/>
  <c r="K1312" i="9"/>
  <c r="K1313" i="9"/>
  <c r="K1314" i="9"/>
  <c r="K1315" i="9"/>
  <c r="K1316" i="9"/>
  <c r="K1317" i="9"/>
  <c r="K1318" i="9"/>
  <c r="K1319" i="9"/>
  <c r="K1320" i="9"/>
  <c r="K1321" i="9"/>
  <c r="K1329" i="9"/>
  <c r="K1330" i="9"/>
  <c r="K1331" i="9"/>
  <c r="K1351" i="9"/>
  <c r="K1352" i="9"/>
  <c r="K1368" i="9"/>
  <c r="K1369" i="9"/>
  <c r="K1377" i="9"/>
  <c r="K1389" i="9"/>
  <c r="K1390" i="9"/>
  <c r="K1391" i="9"/>
  <c r="K1392" i="9"/>
  <c r="K1393" i="9"/>
  <c r="K1394" i="9"/>
  <c r="K1395" i="9"/>
  <c r="K1396" i="9"/>
  <c r="K1397" i="9"/>
  <c r="K1398" i="9"/>
  <c r="K1399" i="9"/>
  <c r="K1400" i="9"/>
  <c r="K1405" i="9"/>
  <c r="K1406" i="9"/>
  <c r="K1407" i="9"/>
  <c r="K1423" i="9"/>
  <c r="K1424" i="9"/>
  <c r="K1425" i="9"/>
  <c r="K1426" i="9"/>
  <c r="K1427" i="9"/>
  <c r="K1442" i="9"/>
  <c r="K1443" i="9"/>
  <c r="K1450" i="9"/>
  <c r="K1451" i="9"/>
  <c r="K1452" i="9"/>
  <c r="K1453" i="9"/>
  <c r="K1454" i="9"/>
  <c r="K1469" i="9"/>
  <c r="K1470" i="9"/>
  <c r="K1471" i="9"/>
  <c r="K1472" i="9"/>
  <c r="K1489" i="9"/>
  <c r="K1490" i="9"/>
  <c r="K1495" i="9"/>
  <c r="K1496" i="9"/>
  <c r="K1497" i="9"/>
  <c r="K1506" i="9"/>
  <c r="K1507" i="9"/>
  <c r="K1522" i="9"/>
  <c r="K1535" i="9"/>
  <c r="K1536" i="9"/>
  <c r="K1537" i="9"/>
  <c r="J1026" i="9"/>
  <c r="J1027" i="9"/>
  <c r="J1028" i="9"/>
  <c r="J1029" i="9"/>
  <c r="J1030" i="9"/>
  <c r="J1031" i="9"/>
  <c r="J1032" i="9"/>
  <c r="J1033" i="9"/>
  <c r="J1034" i="9"/>
  <c r="J1035" i="9"/>
  <c r="J1036" i="9"/>
  <c r="J1037" i="9"/>
  <c r="J1038" i="9"/>
  <c r="J1039" i="9"/>
  <c r="J1040" i="9"/>
  <c r="J1041" i="9"/>
  <c r="J1042" i="9"/>
  <c r="J1043" i="9"/>
  <c r="J1044" i="9"/>
  <c r="J1045" i="9"/>
  <c r="J1046" i="9"/>
  <c r="J1047" i="9"/>
  <c r="J1048" i="9"/>
  <c r="J1049" i="9"/>
  <c r="J1050" i="9"/>
  <c r="J1051" i="9"/>
  <c r="J1052" i="9"/>
  <c r="J1053" i="9"/>
  <c r="J1054" i="9"/>
  <c r="J1055" i="9"/>
  <c r="J1056" i="9"/>
  <c r="J1057" i="9"/>
  <c r="J1058" i="9"/>
  <c r="J1059" i="9"/>
  <c r="J1060" i="9"/>
  <c r="J1061" i="9"/>
  <c r="J1062" i="9"/>
  <c r="J1063" i="9"/>
  <c r="J1064" i="9"/>
  <c r="J1065" i="9"/>
  <c r="J1066" i="9"/>
  <c r="J1067" i="9"/>
  <c r="J1068" i="9"/>
  <c r="J1069" i="9"/>
  <c r="J1070" i="9"/>
  <c r="J1071" i="9"/>
  <c r="J1072" i="9"/>
  <c r="J1073" i="9"/>
  <c r="J1074" i="9"/>
  <c r="J1075" i="9"/>
  <c r="J1076" i="9"/>
  <c r="J1077" i="9"/>
  <c r="J1078" i="9"/>
  <c r="J1079" i="9"/>
  <c r="J1080" i="9"/>
  <c r="J1081" i="9"/>
  <c r="J1082" i="9"/>
  <c r="J1083" i="9"/>
  <c r="J1084" i="9"/>
  <c r="J1085" i="9"/>
  <c r="J1086" i="9"/>
  <c r="J1087" i="9"/>
  <c r="J1088" i="9"/>
  <c r="J1089" i="9"/>
  <c r="J1090" i="9"/>
  <c r="J1091" i="9"/>
  <c r="J1092" i="9"/>
  <c r="J1093" i="9"/>
  <c r="J1094" i="9"/>
  <c r="J1095" i="9"/>
  <c r="J1096" i="9"/>
  <c r="J1097" i="9"/>
  <c r="J1098" i="9"/>
  <c r="J1099" i="9"/>
  <c r="J1100" i="9"/>
  <c r="J1101" i="9"/>
  <c r="J1102" i="9"/>
  <c r="J1103" i="9"/>
  <c r="J1104" i="9"/>
  <c r="J1105" i="9"/>
  <c r="J1106" i="9"/>
  <c r="J1107" i="9"/>
  <c r="J1108" i="9"/>
  <c r="J1109" i="9"/>
  <c r="J1110" i="9"/>
  <c r="J1111" i="9"/>
  <c r="J1112" i="9"/>
  <c r="J1113" i="9"/>
  <c r="J1114" i="9"/>
  <c r="J1115" i="9"/>
  <c r="J1116" i="9"/>
  <c r="J1117" i="9"/>
  <c r="J1118" i="9"/>
  <c r="J1119" i="9"/>
  <c r="J1120" i="9"/>
  <c r="J1121" i="9"/>
  <c r="J1122" i="9"/>
  <c r="J1123" i="9"/>
  <c r="J1124" i="9"/>
  <c r="J1125" i="9"/>
  <c r="J1126" i="9"/>
  <c r="J1127" i="9"/>
  <c r="J1128" i="9"/>
  <c r="J1129" i="9"/>
  <c r="J1130" i="9"/>
  <c r="J1131" i="9"/>
  <c r="J1132" i="9"/>
  <c r="J1133" i="9"/>
  <c r="J1134" i="9"/>
  <c r="J1135" i="9"/>
  <c r="J1136" i="9"/>
  <c r="J1137" i="9"/>
  <c r="J1138" i="9"/>
  <c r="J1139" i="9"/>
  <c r="J1140" i="9"/>
  <c r="J1141" i="9"/>
  <c r="J1142" i="9"/>
  <c r="J1143" i="9"/>
  <c r="J1144" i="9"/>
  <c r="J1145" i="9"/>
  <c r="J1146" i="9"/>
  <c r="J1147" i="9"/>
  <c r="J1148" i="9"/>
  <c r="J1149" i="9"/>
  <c r="J1150" i="9"/>
  <c r="J1151" i="9"/>
  <c r="J1152" i="9"/>
  <c r="J1153" i="9"/>
  <c r="J1154" i="9"/>
  <c r="J1155" i="9"/>
  <c r="J1156" i="9"/>
  <c r="J1157" i="9"/>
  <c r="J1158" i="9"/>
  <c r="J1159" i="9"/>
  <c r="J1160" i="9"/>
  <c r="J1161" i="9"/>
  <c r="J1162" i="9"/>
  <c r="J1163" i="9"/>
  <c r="J1164" i="9"/>
  <c r="J1165" i="9"/>
  <c r="J1166" i="9"/>
  <c r="J1167" i="9"/>
  <c r="J1168" i="9"/>
  <c r="J1169" i="9"/>
  <c r="J1170" i="9"/>
  <c r="J1171" i="9"/>
  <c r="J1172" i="9"/>
  <c r="J1173" i="9"/>
  <c r="J1174" i="9"/>
  <c r="J1175" i="9"/>
  <c r="J1176" i="9"/>
  <c r="J1177" i="9"/>
  <c r="J1178" i="9"/>
  <c r="J1179" i="9"/>
  <c r="J1180" i="9"/>
  <c r="J1181" i="9"/>
  <c r="J1182" i="9"/>
  <c r="J1183" i="9"/>
  <c r="J1184" i="9"/>
  <c r="J1185" i="9"/>
  <c r="J1186" i="9"/>
  <c r="J1187" i="9"/>
  <c r="J1188" i="9"/>
  <c r="J1189" i="9"/>
  <c r="J1190" i="9"/>
  <c r="J1191" i="9"/>
  <c r="J1192" i="9"/>
  <c r="J1193" i="9"/>
  <c r="J1194" i="9"/>
  <c r="J1195" i="9"/>
  <c r="J1196" i="9"/>
  <c r="J1197" i="9"/>
  <c r="J1198" i="9"/>
  <c r="J1199" i="9"/>
  <c r="J1200" i="9"/>
  <c r="J1201" i="9"/>
  <c r="J1202" i="9"/>
  <c r="J1203" i="9"/>
  <c r="J1204" i="9"/>
  <c r="J1205" i="9"/>
  <c r="J1206" i="9"/>
  <c r="J1207" i="9"/>
  <c r="J1208" i="9"/>
  <c r="J1209" i="9"/>
  <c r="J1210" i="9"/>
  <c r="J1211" i="9"/>
  <c r="J1212" i="9"/>
  <c r="J1213" i="9"/>
  <c r="J1214" i="9"/>
  <c r="J1215" i="9"/>
  <c r="J1216" i="9"/>
  <c r="J1217" i="9"/>
  <c r="J1218" i="9"/>
  <c r="J1219" i="9"/>
  <c r="J1220" i="9"/>
  <c r="J1221" i="9"/>
  <c r="J1222" i="9"/>
  <c r="J1223" i="9"/>
  <c r="J1224" i="9"/>
  <c r="J1225" i="9"/>
  <c r="J1226" i="9"/>
  <c r="J1227" i="9"/>
  <c r="J1228" i="9"/>
  <c r="J1229" i="9"/>
  <c r="J1230" i="9"/>
  <c r="J1231" i="9"/>
  <c r="J1232" i="9"/>
  <c r="J1233" i="9"/>
  <c r="J1234" i="9"/>
  <c r="J1235" i="9"/>
  <c r="J1236" i="9"/>
  <c r="J1237" i="9"/>
  <c r="J1238" i="9"/>
  <c r="J1239" i="9"/>
  <c r="J1240" i="9"/>
  <c r="J1241" i="9"/>
  <c r="J1242" i="9"/>
  <c r="J1243" i="9"/>
  <c r="J1244" i="9"/>
  <c r="J1245" i="9"/>
  <c r="J1246" i="9"/>
  <c r="J1247" i="9"/>
  <c r="J1248" i="9"/>
  <c r="J1249" i="9"/>
  <c r="J1250" i="9"/>
  <c r="J1251" i="9"/>
  <c r="J1252" i="9"/>
  <c r="J1253" i="9"/>
  <c r="J1254" i="9"/>
  <c r="J1255" i="9"/>
  <c r="J1256" i="9"/>
  <c r="J1257" i="9"/>
  <c r="J1258" i="9"/>
  <c r="J1259" i="9"/>
  <c r="J1260" i="9"/>
  <c r="J1261" i="9"/>
  <c r="J1262" i="9"/>
  <c r="J1263" i="9"/>
  <c r="J1264" i="9"/>
  <c r="J1265" i="9"/>
  <c r="J1266" i="9"/>
  <c r="J1267" i="9"/>
  <c r="J1268" i="9"/>
  <c r="J1269" i="9"/>
  <c r="J1270" i="9"/>
  <c r="J1271" i="9"/>
  <c r="J1272" i="9"/>
  <c r="J1273" i="9"/>
  <c r="J1274" i="9"/>
  <c r="J1275" i="9"/>
  <c r="J1276" i="9"/>
  <c r="J1277" i="9"/>
  <c r="J1278" i="9"/>
  <c r="J1279" i="9"/>
  <c r="J1280" i="9"/>
  <c r="J1281" i="9"/>
  <c r="K1046" i="9"/>
  <c r="K1047" i="9"/>
  <c r="K1048" i="9"/>
  <c r="K1079" i="9"/>
  <c r="K1080" i="9"/>
  <c r="K1081" i="9"/>
  <c r="K1090" i="9"/>
  <c r="K1091" i="9"/>
  <c r="K1092" i="9"/>
  <c r="K1111" i="9"/>
  <c r="K1112" i="9"/>
  <c r="K1113" i="9"/>
  <c r="K1114" i="9"/>
  <c r="K1119" i="9"/>
  <c r="K1120" i="9"/>
  <c r="K1121" i="9"/>
  <c r="K1157" i="9"/>
  <c r="K1158" i="9"/>
  <c r="K1168" i="9"/>
  <c r="K1169" i="9"/>
  <c r="K1170" i="9"/>
  <c r="K1171" i="9"/>
  <c r="K1172" i="9"/>
  <c r="K1173" i="9"/>
  <c r="K1192" i="9"/>
  <c r="K1196" i="9"/>
  <c r="K1197" i="9"/>
  <c r="K1198" i="9"/>
  <c r="K1199" i="9"/>
  <c r="K1200" i="9"/>
  <c r="K1222" i="9"/>
  <c r="K1223" i="9"/>
  <c r="K1224" i="9"/>
  <c r="K1225" i="9"/>
  <c r="K1231" i="9"/>
  <c r="K1232" i="9"/>
  <c r="K1233" i="9"/>
  <c r="K1234" i="9"/>
  <c r="K1235" i="9"/>
  <c r="K1236" i="9"/>
  <c r="K1237" i="9"/>
  <c r="K1238" i="9"/>
  <c r="K1245" i="9"/>
  <c r="K1246" i="9"/>
  <c r="K1251" i="9"/>
  <c r="K1252" i="9"/>
  <c r="K1253" i="9"/>
  <c r="K1254" i="9"/>
  <c r="K1255" i="9"/>
  <c r="J770" i="9"/>
  <c r="J771" i="9"/>
  <c r="J772" i="9"/>
  <c r="J773" i="9"/>
  <c r="J774" i="9"/>
  <c r="J775" i="9"/>
  <c r="J776" i="9"/>
  <c r="J777" i="9"/>
  <c r="J778" i="9"/>
  <c r="J779" i="9"/>
  <c r="J780" i="9"/>
  <c r="J781" i="9"/>
  <c r="J782" i="9"/>
  <c r="J783" i="9"/>
  <c r="J784" i="9"/>
  <c r="J785" i="9"/>
  <c r="J786" i="9"/>
  <c r="J787" i="9"/>
  <c r="J788" i="9"/>
  <c r="J789" i="9"/>
  <c r="J790" i="9"/>
  <c r="J791" i="9"/>
  <c r="J792" i="9"/>
  <c r="J793" i="9"/>
  <c r="J794" i="9"/>
  <c r="J795" i="9"/>
  <c r="J796" i="9"/>
  <c r="J797" i="9"/>
  <c r="J798" i="9"/>
  <c r="J799" i="9"/>
  <c r="J800" i="9"/>
  <c r="J801" i="9"/>
  <c r="J802" i="9"/>
  <c r="J803" i="9"/>
  <c r="J804" i="9"/>
  <c r="J805" i="9"/>
  <c r="J806" i="9"/>
  <c r="J807" i="9"/>
  <c r="J808" i="9"/>
  <c r="J809" i="9"/>
  <c r="J810" i="9"/>
  <c r="J811" i="9"/>
  <c r="J812" i="9"/>
  <c r="J813" i="9"/>
  <c r="J814" i="9"/>
  <c r="J815" i="9"/>
  <c r="J816" i="9"/>
  <c r="J817" i="9"/>
  <c r="J818" i="9"/>
  <c r="J819" i="9"/>
  <c r="J820" i="9"/>
  <c r="J821" i="9"/>
  <c r="J822" i="9"/>
  <c r="J823" i="9"/>
  <c r="J824" i="9"/>
  <c r="J825" i="9"/>
  <c r="J826" i="9"/>
  <c r="J827" i="9"/>
  <c r="J828" i="9"/>
  <c r="J829" i="9"/>
  <c r="J830" i="9"/>
  <c r="J831" i="9"/>
  <c r="J832" i="9"/>
  <c r="J833" i="9"/>
  <c r="J834" i="9"/>
  <c r="J835" i="9"/>
  <c r="J836" i="9"/>
  <c r="J837" i="9"/>
  <c r="J838" i="9"/>
  <c r="J839" i="9"/>
  <c r="J840" i="9"/>
  <c r="J841" i="9"/>
  <c r="J842" i="9"/>
  <c r="J843" i="9"/>
  <c r="J844" i="9"/>
  <c r="J845" i="9"/>
  <c r="J846" i="9"/>
  <c r="J847" i="9"/>
  <c r="J848" i="9"/>
  <c r="J849" i="9"/>
  <c r="J850" i="9"/>
  <c r="J851" i="9"/>
  <c r="J852" i="9"/>
  <c r="J853" i="9"/>
  <c r="J854" i="9"/>
  <c r="J855" i="9"/>
  <c r="J856" i="9"/>
  <c r="J857" i="9"/>
  <c r="J858" i="9"/>
  <c r="J859" i="9"/>
  <c r="J860" i="9"/>
  <c r="J861" i="9"/>
  <c r="J862" i="9"/>
  <c r="J863" i="9"/>
  <c r="J864" i="9"/>
  <c r="J865" i="9"/>
  <c r="J866" i="9"/>
  <c r="J867" i="9"/>
  <c r="J868" i="9"/>
  <c r="J869" i="9"/>
  <c r="J870" i="9"/>
  <c r="J871" i="9"/>
  <c r="J872" i="9"/>
  <c r="J873" i="9"/>
  <c r="J874" i="9"/>
  <c r="J875" i="9"/>
  <c r="J876" i="9"/>
  <c r="J877" i="9"/>
  <c r="J878" i="9"/>
  <c r="J879" i="9"/>
  <c r="J880" i="9"/>
  <c r="J881" i="9"/>
  <c r="J882" i="9"/>
  <c r="J883" i="9"/>
  <c r="J884" i="9"/>
  <c r="J885" i="9"/>
  <c r="J886" i="9"/>
  <c r="J887" i="9"/>
  <c r="J888" i="9"/>
  <c r="J889" i="9"/>
  <c r="J890" i="9"/>
  <c r="J891" i="9"/>
  <c r="J892" i="9"/>
  <c r="J893" i="9"/>
  <c r="J894" i="9"/>
  <c r="J895" i="9"/>
  <c r="J896" i="9"/>
  <c r="J897" i="9"/>
  <c r="J898" i="9"/>
  <c r="J899" i="9"/>
  <c r="J900" i="9"/>
  <c r="J901" i="9"/>
  <c r="J902" i="9"/>
  <c r="J903" i="9"/>
  <c r="J904" i="9"/>
  <c r="J905" i="9"/>
  <c r="J906" i="9"/>
  <c r="J907" i="9"/>
  <c r="J908" i="9"/>
  <c r="J909" i="9"/>
  <c r="J910" i="9"/>
  <c r="J911" i="9"/>
  <c r="J912" i="9"/>
  <c r="J913" i="9"/>
  <c r="J914" i="9"/>
  <c r="J915" i="9"/>
  <c r="J916" i="9"/>
  <c r="J917" i="9"/>
  <c r="J918" i="9"/>
  <c r="J919" i="9"/>
  <c r="J920" i="9"/>
  <c r="J921" i="9"/>
  <c r="J922" i="9"/>
  <c r="J923" i="9"/>
  <c r="J924" i="9"/>
  <c r="J925" i="9"/>
  <c r="J926" i="9"/>
  <c r="J927" i="9"/>
  <c r="J928" i="9"/>
  <c r="J929" i="9"/>
  <c r="J930" i="9"/>
  <c r="J931" i="9"/>
  <c r="J932" i="9"/>
  <c r="J933" i="9"/>
  <c r="J934" i="9"/>
  <c r="J935" i="9"/>
  <c r="J936" i="9"/>
  <c r="J937" i="9"/>
  <c r="J938" i="9"/>
  <c r="J939" i="9"/>
  <c r="J940" i="9"/>
  <c r="J941" i="9"/>
  <c r="J942" i="9"/>
  <c r="J943" i="9"/>
  <c r="J944" i="9"/>
  <c r="J945" i="9"/>
  <c r="J946" i="9"/>
  <c r="J947" i="9"/>
  <c r="J948" i="9"/>
  <c r="J949" i="9"/>
  <c r="J950" i="9"/>
  <c r="J951" i="9"/>
  <c r="J952" i="9"/>
  <c r="J953" i="9"/>
  <c r="J954" i="9"/>
  <c r="J955" i="9"/>
  <c r="J956" i="9"/>
  <c r="J957" i="9"/>
  <c r="J958" i="9"/>
  <c r="J959" i="9"/>
  <c r="J960" i="9"/>
  <c r="J961" i="9"/>
  <c r="J962" i="9"/>
  <c r="J963" i="9"/>
  <c r="J964" i="9"/>
  <c r="J965" i="9"/>
  <c r="J966" i="9"/>
  <c r="J967" i="9"/>
  <c r="J968" i="9"/>
  <c r="J969" i="9"/>
  <c r="J970" i="9"/>
  <c r="J971" i="9"/>
  <c r="J972" i="9"/>
  <c r="J973" i="9"/>
  <c r="J974" i="9"/>
  <c r="J975" i="9"/>
  <c r="J976" i="9"/>
  <c r="J977" i="9"/>
  <c r="J978" i="9"/>
  <c r="J979" i="9"/>
  <c r="J980" i="9"/>
  <c r="J981" i="9"/>
  <c r="J982" i="9"/>
  <c r="J983" i="9"/>
  <c r="J984" i="9"/>
  <c r="J985" i="9"/>
  <c r="J986" i="9"/>
  <c r="J987" i="9"/>
  <c r="J988" i="9"/>
  <c r="J989" i="9"/>
  <c r="J990" i="9"/>
  <c r="J991" i="9"/>
  <c r="J992" i="9"/>
  <c r="J993" i="9"/>
  <c r="J994" i="9"/>
  <c r="J995" i="9"/>
  <c r="J996" i="9"/>
  <c r="J997" i="9"/>
  <c r="J998" i="9"/>
  <c r="J999" i="9"/>
  <c r="J1000" i="9"/>
  <c r="J1001" i="9"/>
  <c r="J1002" i="9"/>
  <c r="J1003" i="9"/>
  <c r="J1004" i="9"/>
  <c r="J1005" i="9"/>
  <c r="J1006" i="9"/>
  <c r="J1007" i="9"/>
  <c r="J1008" i="9"/>
  <c r="J1009" i="9"/>
  <c r="J1010" i="9"/>
  <c r="J1011" i="9"/>
  <c r="J1012" i="9"/>
  <c r="J1013" i="9"/>
  <c r="J1014" i="9"/>
  <c r="J1015" i="9"/>
  <c r="J1016" i="9"/>
  <c r="J1017" i="9"/>
  <c r="J1018" i="9"/>
  <c r="J1019" i="9"/>
  <c r="J1020" i="9"/>
  <c r="J1021" i="9"/>
  <c r="J1022" i="9"/>
  <c r="J1023" i="9"/>
  <c r="J1024" i="9"/>
  <c r="J1025" i="9"/>
  <c r="K775" i="9"/>
  <c r="K776" i="9"/>
  <c r="K777" i="9"/>
  <c r="K803" i="9"/>
  <c r="K804" i="9"/>
  <c r="K810" i="9"/>
  <c r="K813" i="9"/>
  <c r="K814" i="9"/>
  <c r="K815" i="9"/>
  <c r="K826" i="9"/>
  <c r="K827" i="9"/>
  <c r="K828" i="9"/>
  <c r="K834" i="9"/>
  <c r="K835" i="9"/>
  <c r="K836" i="9"/>
  <c r="K858" i="9"/>
  <c r="K878" i="9"/>
  <c r="K879" i="9"/>
  <c r="K881" i="9"/>
  <c r="K882" i="9"/>
  <c r="K887" i="9"/>
  <c r="K888" i="9"/>
  <c r="K915" i="9"/>
  <c r="K917" i="9"/>
  <c r="K927" i="9"/>
  <c r="K949" i="9"/>
  <c r="K954" i="9"/>
  <c r="K955" i="9"/>
  <c r="K956" i="9"/>
  <c r="K957" i="9"/>
  <c r="K958" i="9"/>
  <c r="K965" i="9"/>
  <c r="K966" i="9"/>
  <c r="K967" i="9"/>
  <c r="K968" i="9"/>
  <c r="K969" i="9"/>
  <c r="K970" i="9"/>
  <c r="K971" i="9"/>
  <c r="K973" i="9"/>
  <c r="K974" i="9"/>
  <c r="K992" i="9"/>
  <c r="K993" i="9"/>
  <c r="K994" i="9"/>
  <c r="K995" i="9"/>
  <c r="K996" i="9"/>
  <c r="K997" i="9"/>
  <c r="K998" i="9"/>
  <c r="K1017" i="9"/>
  <c r="K1023" i="9"/>
  <c r="J608" i="9"/>
  <c r="J609" i="9"/>
  <c r="J610" i="9"/>
  <c r="J611" i="9"/>
  <c r="J612" i="9"/>
  <c r="J613" i="9"/>
  <c r="J614" i="9"/>
  <c r="J615" i="9"/>
  <c r="J616" i="9"/>
  <c r="J617" i="9"/>
  <c r="J618" i="9"/>
  <c r="J619" i="9"/>
  <c r="J620" i="9"/>
  <c r="J621" i="9"/>
  <c r="J622" i="9"/>
  <c r="J623" i="9"/>
  <c r="J624" i="9"/>
  <c r="J625" i="9"/>
  <c r="J626" i="9"/>
  <c r="J627" i="9"/>
  <c r="J628" i="9"/>
  <c r="J629" i="9"/>
  <c r="J630" i="9"/>
  <c r="J631" i="9"/>
  <c r="J632" i="9"/>
  <c r="J633" i="9"/>
  <c r="J634" i="9"/>
  <c r="J635" i="9"/>
  <c r="J636" i="9"/>
  <c r="J637" i="9"/>
  <c r="J638" i="9"/>
  <c r="J639" i="9"/>
  <c r="J640" i="9"/>
  <c r="J641" i="9"/>
  <c r="J642" i="9"/>
  <c r="J643" i="9"/>
  <c r="J644" i="9"/>
  <c r="J645" i="9"/>
  <c r="J646" i="9"/>
  <c r="J647" i="9"/>
  <c r="J648" i="9"/>
  <c r="J649" i="9"/>
  <c r="J650" i="9"/>
  <c r="J651" i="9"/>
  <c r="J652" i="9"/>
  <c r="J653" i="9"/>
  <c r="J654" i="9"/>
  <c r="J655" i="9"/>
  <c r="J656" i="9"/>
  <c r="J657" i="9"/>
  <c r="J658" i="9"/>
  <c r="J659" i="9"/>
  <c r="J660" i="9"/>
  <c r="J661" i="9"/>
  <c r="J662" i="9"/>
  <c r="J663" i="9"/>
  <c r="J664" i="9"/>
  <c r="J665" i="9"/>
  <c r="J666" i="9"/>
  <c r="J667" i="9"/>
  <c r="J668" i="9"/>
  <c r="J669" i="9"/>
  <c r="J670" i="9"/>
  <c r="J671" i="9"/>
  <c r="J672" i="9"/>
  <c r="J673" i="9"/>
  <c r="J674" i="9"/>
  <c r="J675" i="9"/>
  <c r="J676" i="9"/>
  <c r="J677" i="9"/>
  <c r="J678" i="9"/>
  <c r="J679" i="9"/>
  <c r="J680" i="9"/>
  <c r="J681" i="9"/>
  <c r="J682" i="9"/>
  <c r="J683" i="9"/>
  <c r="J684" i="9"/>
  <c r="J685" i="9"/>
  <c r="J686" i="9"/>
  <c r="J687" i="9"/>
  <c r="J688" i="9"/>
  <c r="J689" i="9"/>
  <c r="J690" i="9"/>
  <c r="J691" i="9"/>
  <c r="J692" i="9"/>
  <c r="J693" i="9"/>
  <c r="J694" i="9"/>
  <c r="J695" i="9"/>
  <c r="J696" i="9"/>
  <c r="J697" i="9"/>
  <c r="J698" i="9"/>
  <c r="J699" i="9"/>
  <c r="J700" i="9"/>
  <c r="J701" i="9"/>
  <c r="J702" i="9"/>
  <c r="J703" i="9"/>
  <c r="J704" i="9"/>
  <c r="J705" i="9"/>
  <c r="J706" i="9"/>
  <c r="J707" i="9"/>
  <c r="J708" i="9"/>
  <c r="J709" i="9"/>
  <c r="J710" i="9"/>
  <c r="J711" i="9"/>
  <c r="J712" i="9"/>
  <c r="J713" i="9"/>
  <c r="J714" i="9"/>
  <c r="J715" i="9"/>
  <c r="J716" i="9"/>
  <c r="J717" i="9"/>
  <c r="J718" i="9"/>
  <c r="J719" i="9"/>
  <c r="J720" i="9"/>
  <c r="J721" i="9"/>
  <c r="J722" i="9"/>
  <c r="J723" i="9"/>
  <c r="J724" i="9"/>
  <c r="J725" i="9"/>
  <c r="J726" i="9"/>
  <c r="J727" i="9"/>
  <c r="J728" i="9"/>
  <c r="J729" i="9"/>
  <c r="J730" i="9"/>
  <c r="J731" i="9"/>
  <c r="J732" i="9"/>
  <c r="J733" i="9"/>
  <c r="J734" i="9"/>
  <c r="J735" i="9"/>
  <c r="J736" i="9"/>
  <c r="J737" i="9"/>
  <c r="J738" i="9"/>
  <c r="J739" i="9"/>
  <c r="J740" i="9"/>
  <c r="J741" i="9"/>
  <c r="J742" i="9"/>
  <c r="J743" i="9"/>
  <c r="J744" i="9"/>
  <c r="J745" i="9"/>
  <c r="J746" i="9"/>
  <c r="J747" i="9"/>
  <c r="J748" i="9"/>
  <c r="J749" i="9"/>
  <c r="J750" i="9"/>
  <c r="J751" i="9"/>
  <c r="J752" i="9"/>
  <c r="J753" i="9"/>
  <c r="J754" i="9"/>
  <c r="J755" i="9"/>
  <c r="J756" i="9"/>
  <c r="J757" i="9"/>
  <c r="J758" i="9"/>
  <c r="J759" i="9"/>
  <c r="J760" i="9"/>
  <c r="J761" i="9"/>
  <c r="J762" i="9"/>
  <c r="J763" i="9"/>
  <c r="J764" i="9"/>
  <c r="J765" i="9"/>
  <c r="J766" i="9"/>
  <c r="J767" i="9"/>
  <c r="J768" i="9"/>
  <c r="J769" i="9"/>
  <c r="K641" i="9"/>
  <c r="K642" i="9"/>
  <c r="K643" i="9"/>
  <c r="K644" i="9"/>
  <c r="K645" i="9"/>
  <c r="K646" i="9"/>
  <c r="K647" i="9"/>
  <c r="K657" i="9"/>
  <c r="K658" i="9"/>
  <c r="K659" i="9"/>
  <c r="K660" i="9"/>
  <c r="K661" i="9"/>
  <c r="K710" i="9"/>
  <c r="K711" i="9"/>
  <c r="K720" i="9"/>
  <c r="K721" i="9"/>
  <c r="K722" i="9"/>
  <c r="K723" i="9"/>
  <c r="K726" i="9"/>
  <c r="K727" i="9"/>
  <c r="K755" i="9"/>
  <c r="K756" i="9"/>
  <c r="K757" i="9"/>
  <c r="K762" i="9"/>
  <c r="K763" i="9"/>
  <c r="K764" i="9"/>
  <c r="K765" i="9"/>
  <c r="K766" i="9"/>
  <c r="CE3" i="1"/>
  <c r="AQ98" i="38" l="1"/>
  <c r="AR100" i="38"/>
  <c r="AR149" i="38" s="1"/>
  <c r="AQ99" i="38"/>
  <c r="AQ143" i="38"/>
  <c r="AQ125" i="38"/>
  <c r="AQ119" i="38"/>
  <c r="AQ107" i="38"/>
  <c r="AQ131" i="38"/>
  <c r="AQ137" i="38"/>
  <c r="AQ113" i="38"/>
  <c r="AO161" i="38"/>
  <c r="AM161" i="38"/>
  <c r="AO163" i="38"/>
  <c r="AM163" i="38"/>
  <c r="AM159" i="38"/>
  <c r="AO159" i="38"/>
  <c r="AM164" i="38"/>
  <c r="AO164" i="38"/>
  <c r="AM160" i="38"/>
  <c r="AO160" i="38"/>
  <c r="AO165" i="38"/>
  <c r="AM165" i="38"/>
  <c r="AN30" i="38"/>
  <c r="AN66" i="38"/>
  <c r="AN3" i="38"/>
  <c r="AN54" i="38"/>
  <c r="AN24" i="38"/>
  <c r="AN42" i="38"/>
  <c r="AO5" i="38"/>
  <c r="AN18" i="38"/>
  <c r="AN60" i="38"/>
  <c r="AN36" i="38"/>
  <c r="AN6" i="38"/>
  <c r="AN12" i="38"/>
  <c r="AN4" i="38"/>
  <c r="AN72" i="38"/>
  <c r="AJ93" i="38" s="1"/>
  <c r="AN48" i="38"/>
  <c r="CF3" i="1"/>
  <c r="AR131" i="38" l="1"/>
  <c r="AS100" i="38"/>
  <c r="AS149" i="38" s="1"/>
  <c r="AR101" i="38"/>
  <c r="AR98" i="38"/>
  <c r="AR137" i="38"/>
  <c r="AR113" i="38"/>
  <c r="AR99" i="38"/>
  <c r="AR125" i="38"/>
  <c r="AR143" i="38"/>
  <c r="AR107" i="38"/>
  <c r="AR119" i="38"/>
  <c r="AM93" i="38"/>
  <c r="AO48" i="38"/>
  <c r="AO42" i="38"/>
  <c r="AO36" i="38"/>
  <c r="AO18" i="38"/>
  <c r="AO6" i="38"/>
  <c r="AO54" i="38"/>
  <c r="AO12" i="38"/>
  <c r="AO24" i="38"/>
  <c r="AO30" i="38"/>
  <c r="AO60" i="38"/>
  <c r="AP5" i="38"/>
  <c r="AQ5" i="38" s="1"/>
  <c r="AO3" i="38"/>
  <c r="AO66" i="38"/>
  <c r="AO4" i="38"/>
  <c r="J551" i="9"/>
  <c r="J552" i="9"/>
  <c r="J553" i="9"/>
  <c r="J554" i="9"/>
  <c r="J555" i="9"/>
  <c r="J556" i="9"/>
  <c r="J557" i="9"/>
  <c r="J558" i="9"/>
  <c r="J559" i="9"/>
  <c r="J560" i="9"/>
  <c r="J561" i="9"/>
  <c r="J562" i="9"/>
  <c r="J563" i="9"/>
  <c r="J564" i="9"/>
  <c r="J565" i="9"/>
  <c r="J566" i="9"/>
  <c r="J567" i="9"/>
  <c r="J568" i="9"/>
  <c r="J569" i="9"/>
  <c r="J570" i="9"/>
  <c r="J571" i="9"/>
  <c r="J572" i="9"/>
  <c r="J573" i="9"/>
  <c r="J574" i="9"/>
  <c r="J575" i="9"/>
  <c r="J576" i="9"/>
  <c r="J577" i="9"/>
  <c r="J578" i="9"/>
  <c r="J579" i="9"/>
  <c r="J580" i="9"/>
  <c r="J581" i="9"/>
  <c r="J582" i="9"/>
  <c r="J583" i="9"/>
  <c r="J584" i="9"/>
  <c r="J585" i="9"/>
  <c r="J586" i="9"/>
  <c r="J587" i="9"/>
  <c r="J588" i="9"/>
  <c r="J589" i="9"/>
  <c r="J590" i="9"/>
  <c r="J591" i="9"/>
  <c r="J592" i="9"/>
  <c r="J593" i="9"/>
  <c r="J594" i="9"/>
  <c r="J595" i="9"/>
  <c r="J596" i="9"/>
  <c r="J597" i="9"/>
  <c r="J598" i="9"/>
  <c r="J599" i="9"/>
  <c r="J600" i="9"/>
  <c r="J601" i="9"/>
  <c r="J602" i="9"/>
  <c r="J603" i="9"/>
  <c r="J604" i="9"/>
  <c r="J605" i="9"/>
  <c r="J606" i="9"/>
  <c r="J607" i="9"/>
  <c r="AS119" i="38" l="1"/>
  <c r="AS113" i="38"/>
  <c r="AT100" i="38"/>
  <c r="AT149" i="38" s="1"/>
  <c r="AS99" i="38"/>
  <c r="AS125" i="38"/>
  <c r="AS98" i="38"/>
  <c r="AS131" i="38"/>
  <c r="AS137" i="38"/>
  <c r="AS101" i="38"/>
  <c r="AS143" i="38"/>
  <c r="AS107" i="38"/>
  <c r="AQ4" i="38"/>
  <c r="AQ3" i="38"/>
  <c r="AR5" i="38"/>
  <c r="AQ54" i="38"/>
  <c r="AQ30" i="38"/>
  <c r="AQ48" i="38"/>
  <c r="AQ24" i="38"/>
  <c r="AQ6" i="38"/>
  <c r="AQ72" i="38"/>
  <c r="AQ12" i="38"/>
  <c r="AQ66" i="38"/>
  <c r="AQ60" i="38"/>
  <c r="AQ18" i="38"/>
  <c r="AP54" i="38"/>
  <c r="AJ90" i="38" s="1"/>
  <c r="AP30" i="38"/>
  <c r="AJ86" i="38" s="1"/>
  <c r="AP3" i="38"/>
  <c r="AP60" i="38"/>
  <c r="AJ91" i="38" s="1"/>
  <c r="AP18" i="38"/>
  <c r="AJ84" i="38" s="1"/>
  <c r="AP66" i="38"/>
  <c r="AJ92" i="38" s="1"/>
  <c r="AP6" i="38"/>
  <c r="AJ82" i="38" s="1"/>
  <c r="AP24" i="38"/>
  <c r="AJ85" i="38" s="1"/>
  <c r="AP36" i="38"/>
  <c r="AJ87" i="38" s="1"/>
  <c r="AP4" i="38"/>
  <c r="AP48" i="38"/>
  <c r="AP42" i="38"/>
  <c r="AP12" i="38"/>
  <c r="AJ83" i="38" s="1"/>
  <c r="CC3" i="1"/>
  <c r="AT98" i="38" l="1"/>
  <c r="AT125" i="38"/>
  <c r="AT119" i="38"/>
  <c r="AT131" i="38"/>
  <c r="AU100" i="38"/>
  <c r="AU149" i="38" s="1"/>
  <c r="AQ167" i="38" s="1"/>
  <c r="AT99" i="38"/>
  <c r="AT101" i="38"/>
  <c r="AT113" i="38"/>
  <c r="AT143" i="38"/>
  <c r="AT107" i="38"/>
  <c r="AR60" i="38"/>
  <c r="AR66" i="38"/>
  <c r="AR24" i="38"/>
  <c r="AR36" i="38"/>
  <c r="AR6" i="38"/>
  <c r="AR72" i="38"/>
  <c r="AR30" i="38"/>
  <c r="AR3" i="38"/>
  <c r="AR48" i="38"/>
  <c r="AR12" i="38"/>
  <c r="AR42" i="38"/>
  <c r="AR18" i="38"/>
  <c r="AS5" i="38"/>
  <c r="AR4" i="38"/>
  <c r="AR54" i="38"/>
  <c r="AO83" i="38"/>
  <c r="AM83" i="38"/>
  <c r="AJ89" i="38"/>
  <c r="AN89" i="38"/>
  <c r="AO85" i="38"/>
  <c r="AM85" i="38"/>
  <c r="AM82" i="38"/>
  <c r="AO82" i="38"/>
  <c r="AM84" i="38"/>
  <c r="AO84" i="38"/>
  <c r="AO91" i="38"/>
  <c r="AM91" i="38"/>
  <c r="AM87" i="38"/>
  <c r="AO87" i="38"/>
  <c r="AO86" i="38"/>
  <c r="AM86" i="38"/>
  <c r="AO92" i="38"/>
  <c r="AM92" i="38"/>
  <c r="AJ88" i="38"/>
  <c r="AO90" i="38"/>
  <c r="AM90" i="38"/>
  <c r="AN88" i="38"/>
  <c r="CD3" i="1"/>
  <c r="AN94" i="38" l="1"/>
  <c r="AV167" i="38"/>
  <c r="CS29" i="45" s="1"/>
  <c r="AT167" i="38"/>
  <c r="AJ94" i="38"/>
  <c r="AS36" i="38"/>
  <c r="AS3" i="38"/>
  <c r="AS48" i="38"/>
  <c r="AS6" i="38"/>
  <c r="AS12" i="38"/>
  <c r="AS42" i="38"/>
  <c r="AS60" i="38"/>
  <c r="AS18" i="38"/>
  <c r="AS66" i="38"/>
  <c r="AS24" i="38"/>
  <c r="AS72" i="38"/>
  <c r="AS30" i="38"/>
  <c r="AT5" i="38"/>
  <c r="AS54" i="38"/>
  <c r="AS4" i="38"/>
  <c r="AU98" i="38"/>
  <c r="AU99" i="38"/>
  <c r="AU143" i="38"/>
  <c r="AU107" i="38"/>
  <c r="AU113" i="38"/>
  <c r="AU131" i="38"/>
  <c r="AU119" i="38"/>
  <c r="AV100" i="38"/>
  <c r="AU125" i="38"/>
  <c r="AO89" i="38"/>
  <c r="AM89" i="38"/>
  <c r="AM88" i="38"/>
  <c r="AO88" i="38"/>
  <c r="K563" i="9"/>
  <c r="K566" i="9"/>
  <c r="K565" i="9"/>
  <c r="K564" i="9"/>
  <c r="K567" i="9"/>
  <c r="K606" i="9"/>
  <c r="K626" i="9"/>
  <c r="K625" i="9"/>
  <c r="K624" i="9"/>
  <c r="K554" i="9"/>
  <c r="K553" i="9"/>
  <c r="K622" i="9"/>
  <c r="K621" i="9"/>
  <c r="K623" i="9"/>
  <c r="K618" i="9"/>
  <c r="K620" i="9"/>
  <c r="K619" i="9"/>
  <c r="K594" i="9"/>
  <c r="K1610" i="9"/>
  <c r="K1297" i="9"/>
  <c r="K1325" i="9"/>
  <c r="K1324" i="9"/>
  <c r="K1534" i="9"/>
  <c r="K1125" i="9"/>
  <c r="K1052" i="9"/>
  <c r="K1124" i="9"/>
  <c r="K1051" i="9"/>
  <c r="K1123" i="9"/>
  <c r="K1122" i="9"/>
  <c r="K1126" i="9"/>
  <c r="K825" i="9"/>
  <c r="K873" i="9"/>
  <c r="K877" i="9"/>
  <c r="K780" i="9"/>
  <c r="K824" i="9"/>
  <c r="K876" i="9"/>
  <c r="K779" i="9"/>
  <c r="K823" i="9"/>
  <c r="K875" i="9"/>
  <c r="K778" i="9"/>
  <c r="K822" i="9"/>
  <c r="K874" i="9"/>
  <c r="K942" i="9"/>
  <c r="K655" i="9"/>
  <c r="K683" i="9"/>
  <c r="K707" i="9"/>
  <c r="K654" i="9"/>
  <c r="K701" i="9"/>
  <c r="K709" i="9"/>
  <c r="K708" i="9"/>
  <c r="K582" i="9"/>
  <c r="K552" i="9"/>
  <c r="AT72" i="38" l="1"/>
  <c r="AT30" i="38"/>
  <c r="AT36" i="38"/>
  <c r="AT3" i="38"/>
  <c r="AT24" i="38"/>
  <c r="AU5" i="38"/>
  <c r="AT4" i="38"/>
  <c r="AT42" i="38"/>
  <c r="AT54" i="38"/>
  <c r="AT12" i="38"/>
  <c r="AT48" i="38"/>
  <c r="AT6" i="38"/>
  <c r="AT60" i="38"/>
  <c r="AT18" i="38"/>
  <c r="AT66" i="38"/>
  <c r="AV99" i="38"/>
  <c r="AV143" i="38"/>
  <c r="AV137" i="38"/>
  <c r="AV107" i="38"/>
  <c r="AV113" i="38"/>
  <c r="AV119" i="38"/>
  <c r="AV125" i="38"/>
  <c r="AV98" i="38"/>
  <c r="AV101" i="38"/>
  <c r="AV131" i="38"/>
  <c r="AW100" i="38"/>
  <c r="AO94" i="38"/>
  <c r="AM94" i="38"/>
  <c r="A3" i="1"/>
  <c r="AX100" i="38" l="1"/>
  <c r="AX149" i="38" s="1"/>
  <c r="AW119" i="38"/>
  <c r="AQ162" i="38" s="1"/>
  <c r="AW98" i="38"/>
  <c r="AW107" i="38"/>
  <c r="AQ160" i="38" s="1"/>
  <c r="AW125" i="38"/>
  <c r="AQ163" i="38" s="1"/>
  <c r="AW131" i="38"/>
  <c r="AQ164" i="38" s="1"/>
  <c r="AW99" i="38"/>
  <c r="AW113" i="38"/>
  <c r="AQ161" i="38" s="1"/>
  <c r="AW101" i="38"/>
  <c r="AW143" i="38"/>
  <c r="AQ166" i="38" s="1"/>
  <c r="AW137" i="38"/>
  <c r="AQ165" i="38" s="1"/>
  <c r="AU54" i="38"/>
  <c r="AU72" i="38"/>
  <c r="AQ93" i="38" s="1"/>
  <c r="AT93" i="38" s="1"/>
  <c r="AU30" i="38"/>
  <c r="AU12" i="38"/>
  <c r="AU36" i="38"/>
  <c r="AU3" i="38"/>
  <c r="AV5" i="38"/>
  <c r="AU4" i="38"/>
  <c r="AU48" i="38"/>
  <c r="AU66" i="38"/>
  <c r="AU42" i="38"/>
  <c r="AU24" i="38"/>
  <c r="AU6" i="38"/>
  <c r="AU60" i="38"/>
  <c r="AU18" i="38"/>
  <c r="K4431" i="9"/>
  <c r="K4432" i="9"/>
  <c r="K4354" i="9"/>
  <c r="K4421" i="9"/>
  <c r="K4429" i="9"/>
  <c r="K4430" i="9"/>
  <c r="K4355" i="9"/>
  <c r="K4357" i="9"/>
  <c r="K4306" i="9"/>
  <c r="K4353" i="9"/>
  <c r="K4356" i="9"/>
  <c r="K4305" i="9"/>
  <c r="K4358" i="9"/>
  <c r="K4284" i="9"/>
  <c r="K4307" i="9"/>
  <c r="K4309" i="9"/>
  <c r="K4308" i="9"/>
  <c r="K4154" i="9"/>
  <c r="K4109" i="9"/>
  <c r="K4207" i="9"/>
  <c r="K4061" i="9"/>
  <c r="K4063" i="9"/>
  <c r="K4155" i="9"/>
  <c r="K4275" i="9"/>
  <c r="K4062" i="9"/>
  <c r="K4283" i="9"/>
  <c r="K4108" i="9"/>
  <c r="K4208" i="9"/>
  <c r="K4064" i="9"/>
  <c r="K4015" i="9"/>
  <c r="K4014" i="9"/>
  <c r="K4378" i="9"/>
  <c r="K4346" i="9"/>
  <c r="K4380" i="9"/>
  <c r="K4377" i="9"/>
  <c r="K4379" i="9"/>
  <c r="K4359" i="9"/>
  <c r="K4360" i="9"/>
  <c r="K4347" i="9"/>
  <c r="K4375" i="9"/>
  <c r="K4376" i="9"/>
  <c r="K4299" i="9"/>
  <c r="K4289" i="9"/>
  <c r="K4300" i="9"/>
  <c r="K4086" i="9"/>
  <c r="K4056" i="9"/>
  <c r="K4035" i="9"/>
  <c r="K4057" i="9"/>
  <c r="K3895" i="9"/>
  <c r="K3898" i="9"/>
  <c r="K3894" i="9"/>
  <c r="K3874" i="9"/>
  <c r="K3900" i="9"/>
  <c r="K3899" i="9"/>
  <c r="K3896" i="9"/>
  <c r="K3897" i="9"/>
  <c r="K3893" i="9"/>
  <c r="K3799" i="9"/>
  <c r="K3780" i="9"/>
  <c r="K3779" i="9"/>
  <c r="K3695" i="9"/>
  <c r="K3694" i="9"/>
  <c r="K3698" i="9"/>
  <c r="K3683" i="9"/>
  <c r="K3696" i="9"/>
  <c r="K3717" i="9"/>
  <c r="K3693" i="9"/>
  <c r="K3697" i="9"/>
  <c r="K3718" i="9"/>
  <c r="K3669" i="9"/>
  <c r="K3612" i="9"/>
  <c r="K3613" i="9"/>
  <c r="K3598" i="9"/>
  <c r="K3584" i="9"/>
  <c r="K3611" i="9"/>
  <c r="K3610" i="9"/>
  <c r="K3505" i="9"/>
  <c r="K3523" i="9"/>
  <c r="K3506" i="9"/>
  <c r="K3524" i="9"/>
  <c r="K3461" i="9"/>
  <c r="K3464" i="9"/>
  <c r="K3453" i="9"/>
  <c r="K3445" i="9"/>
  <c r="K3189" i="9"/>
  <c r="K3235" i="9"/>
  <c r="K3310" i="9"/>
  <c r="K3058" i="9"/>
  <c r="K3092" i="9"/>
  <c r="K3191" i="9"/>
  <c r="K3188" i="9"/>
  <c r="K3234" i="9"/>
  <c r="K3309" i="9"/>
  <c r="K3190" i="9"/>
  <c r="K3290" i="9"/>
  <c r="K3301" i="9"/>
  <c r="K3354" i="9"/>
  <c r="K3057" i="9"/>
  <c r="K3263" i="9"/>
  <c r="K2828" i="9"/>
  <c r="K2841" i="9"/>
  <c r="K2813" i="9"/>
  <c r="K2709" i="9"/>
  <c r="K2978" i="9"/>
  <c r="K2930" i="9"/>
  <c r="K2842" i="9"/>
  <c r="K2931" i="9"/>
  <c r="K2843" i="9"/>
  <c r="K2755" i="9"/>
  <c r="K2644" i="9"/>
  <c r="K2844" i="9"/>
  <c r="K2829" i="9"/>
  <c r="K2840" i="9"/>
  <c r="K2645" i="9"/>
  <c r="K2646" i="9"/>
  <c r="K2973" i="9"/>
  <c r="K2845" i="9"/>
  <c r="K2801" i="9"/>
  <c r="K2757" i="9"/>
  <c r="K2713" i="9"/>
  <c r="K2846" i="9"/>
  <c r="K2727" i="9"/>
  <c r="K2647" i="9"/>
  <c r="K2756" i="9"/>
  <c r="K2708" i="9"/>
  <c r="K2705" i="9"/>
  <c r="K2974" i="9"/>
  <c r="K2758" i="9"/>
  <c r="K2940" i="9"/>
  <c r="K2812" i="9"/>
  <c r="K2977" i="9"/>
  <c r="K2933" i="9"/>
  <c r="K2979" i="9"/>
  <c r="K2932" i="9"/>
  <c r="K2975" i="9"/>
  <c r="K2976" i="9"/>
  <c r="K2602" i="9"/>
  <c r="K1696" i="9"/>
  <c r="K1640" i="9"/>
  <c r="K1992" i="9"/>
  <c r="K2264" i="9"/>
  <c r="K2168" i="9"/>
  <c r="K2500" i="9"/>
  <c r="K2404" i="9"/>
  <c r="K2603" i="9"/>
  <c r="K1697" i="9"/>
  <c r="K2105" i="9"/>
  <c r="K2497" i="9"/>
  <c r="K2365" i="9"/>
  <c r="K1638" i="9"/>
  <c r="K1830" i="9"/>
  <c r="K2106" i="9"/>
  <c r="K2394" i="9"/>
  <c r="K2326" i="9"/>
  <c r="K1971" i="9"/>
  <c r="K1843" i="9"/>
  <c r="K1815" i="9"/>
  <c r="K2287" i="9"/>
  <c r="K2247" i="9"/>
  <c r="K1972" i="9"/>
  <c r="K1785" i="9"/>
  <c r="K2282" i="9"/>
  <c r="K2498" i="9"/>
  <c r="K1695" i="9"/>
  <c r="K1639" i="9"/>
  <c r="K1991" i="9"/>
  <c r="K2555" i="9"/>
  <c r="K1932" i="9"/>
  <c r="K2112" i="9"/>
  <c r="K1781" i="9"/>
  <c r="K2113" i="9"/>
  <c r="K1770" i="9"/>
  <c r="K2114" i="9"/>
  <c r="K2482" i="9"/>
  <c r="K2167" i="9"/>
  <c r="K2296" i="9"/>
  <c r="K2164" i="9"/>
  <c r="K1933" i="9"/>
  <c r="K1841" i="9"/>
  <c r="K2297" i="9"/>
  <c r="K2169" i="9"/>
  <c r="K2405" i="9"/>
  <c r="K1786" i="9"/>
  <c r="K1986" i="9"/>
  <c r="K1890" i="9"/>
  <c r="K2601" i="9"/>
  <c r="K1839" i="9"/>
  <c r="K2499" i="9"/>
  <c r="K1844" i="9"/>
  <c r="K2556" i="9"/>
  <c r="K2165" i="9"/>
  <c r="K2065" i="9"/>
  <c r="K2166" i="9"/>
  <c r="K1771" i="9"/>
  <c r="K1931" i="9"/>
  <c r="K2483" i="9"/>
  <c r="K2407" i="9"/>
  <c r="K1840" i="9"/>
  <c r="K2248" i="9"/>
  <c r="K2364" i="9"/>
  <c r="K1889" i="9"/>
  <c r="K2281" i="9"/>
  <c r="K2393" i="9"/>
  <c r="K2333" i="9"/>
  <c r="K1842" i="9"/>
  <c r="K2406" i="9"/>
  <c r="K2211" i="9"/>
  <c r="K2111" i="9"/>
  <c r="K1561" i="9"/>
  <c r="K1586" i="9"/>
  <c r="K1635" i="9"/>
  <c r="K1283" i="9"/>
  <c r="K1287" i="9"/>
  <c r="K1367" i="9"/>
  <c r="K1428" i="9"/>
  <c r="K1487" i="9"/>
  <c r="K1508" i="9"/>
  <c r="K1040" i="9"/>
  <c r="K1176" i="9"/>
  <c r="K1180" i="9"/>
  <c r="K1280" i="9"/>
  <c r="K772" i="9"/>
  <c r="K843" i="9"/>
  <c r="K861" i="9"/>
  <c r="K962" i="9"/>
  <c r="K676" i="9"/>
  <c r="K712" i="9"/>
  <c r="K1554" i="9"/>
  <c r="K1567" i="9"/>
  <c r="K1587" i="9"/>
  <c r="K1636" i="9"/>
  <c r="K1284" i="9"/>
  <c r="K1364" i="9"/>
  <c r="K1429" i="9"/>
  <c r="K1509" i="9"/>
  <c r="K1041" i="9"/>
  <c r="K1161" i="9"/>
  <c r="K1177" i="9"/>
  <c r="K1181" i="9"/>
  <c r="K1281" i="9"/>
  <c r="K773" i="9"/>
  <c r="K862" i="9"/>
  <c r="K950" i="9"/>
  <c r="K959" i="9"/>
  <c r="K963" i="9"/>
  <c r="K693" i="9"/>
  <c r="K718" i="9"/>
  <c r="K767" i="9"/>
  <c r="K1179" i="9"/>
  <c r="K961" i="9"/>
  <c r="K664" i="9"/>
  <c r="K769" i="9"/>
  <c r="K1588" i="9"/>
  <c r="K1637" i="9"/>
  <c r="K1285" i="9"/>
  <c r="K1365" i="9"/>
  <c r="K1430" i="9"/>
  <c r="K1510" i="9"/>
  <c r="K1128" i="9"/>
  <c r="K1178" i="9"/>
  <c r="K770" i="9"/>
  <c r="K774" i="9"/>
  <c r="K859" i="9"/>
  <c r="K866" i="9"/>
  <c r="K951" i="9"/>
  <c r="K960" i="9"/>
  <c r="K663" i="9"/>
  <c r="K719" i="9"/>
  <c r="K768" i="9"/>
  <c r="K1626" i="9"/>
  <c r="K1282" i="9"/>
  <c r="K1286" i="9"/>
  <c r="K1366" i="9"/>
  <c r="K1431" i="9"/>
  <c r="K1486" i="9"/>
  <c r="K1511" i="9"/>
  <c r="K1279" i="9"/>
  <c r="K771" i="9"/>
  <c r="K829" i="9"/>
  <c r="K842" i="9"/>
  <c r="K860" i="9"/>
  <c r="K952" i="9"/>
  <c r="K575" i="9"/>
  <c r="K607" i="9"/>
  <c r="K576" i="9"/>
  <c r="K1127" i="9"/>
  <c r="K608" i="9"/>
  <c r="K4374" i="9"/>
  <c r="K4394" i="9"/>
  <c r="K4335" i="9"/>
  <c r="K4339" i="9"/>
  <c r="K4373" i="9"/>
  <c r="K4393" i="9"/>
  <c r="K4334" i="9"/>
  <c r="K4338" i="9"/>
  <c r="K4372" i="9"/>
  <c r="K4396" i="9"/>
  <c r="K4333" i="9"/>
  <c r="K4337" i="9"/>
  <c r="K4371" i="9"/>
  <c r="K4395" i="9"/>
  <c r="K4336" i="9"/>
  <c r="K4340" i="9"/>
  <c r="K4285" i="9"/>
  <c r="K4287" i="9"/>
  <c r="K4174" i="9"/>
  <c r="K4286" i="9"/>
  <c r="K4288" i="9"/>
  <c r="K4165" i="9"/>
  <c r="K4171" i="9"/>
  <c r="K4166" i="9"/>
  <c r="K4074" i="9"/>
  <c r="K4239" i="9"/>
  <c r="K4173" i="9"/>
  <c r="K4168" i="9"/>
  <c r="K4175" i="9"/>
  <c r="K4238" i="9"/>
  <c r="K4073" i="9"/>
  <c r="K4236" i="9"/>
  <c r="K4172" i="9"/>
  <c r="K4242" i="9"/>
  <c r="K4060" i="9"/>
  <c r="K4058" i="9"/>
  <c r="K4237" i="9"/>
  <c r="K4243" i="9"/>
  <c r="K4167" i="9"/>
  <c r="K4059" i="9"/>
  <c r="K4030" i="9"/>
  <c r="K4031" i="9"/>
  <c r="K3944" i="9"/>
  <c r="K3960" i="9"/>
  <c r="K3976" i="9"/>
  <c r="K4009" i="9"/>
  <c r="K4013" i="9"/>
  <c r="K4032" i="9"/>
  <c r="K3943" i="9"/>
  <c r="K3947" i="9"/>
  <c r="K3959" i="9"/>
  <c r="K3975" i="9"/>
  <c r="K4008" i="9"/>
  <c r="K4012" i="9"/>
  <c r="K4004" i="9"/>
  <c r="K3942" i="9"/>
  <c r="K3946" i="9"/>
  <c r="K3958" i="9"/>
  <c r="K3974" i="9"/>
  <c r="K4007" i="9"/>
  <c r="K4011" i="9"/>
  <c r="K3941" i="9"/>
  <c r="K3945" i="9"/>
  <c r="K3957" i="9"/>
  <c r="K3973" i="9"/>
  <c r="K3996" i="9"/>
  <c r="K4010" i="9"/>
  <c r="K4026" i="9"/>
  <c r="K4025" i="9"/>
  <c r="K3902" i="9"/>
  <c r="K4003" i="9"/>
  <c r="K3872" i="9"/>
  <c r="K3873" i="9"/>
  <c r="K3818" i="9"/>
  <c r="K3904" i="9"/>
  <c r="K3903" i="9"/>
  <c r="K3901" i="9"/>
  <c r="K3906" i="9"/>
  <c r="K3908" i="9"/>
  <c r="K3905" i="9"/>
  <c r="K3907" i="9"/>
  <c r="K3815" i="9"/>
  <c r="K3783" i="9"/>
  <c r="K3798" i="9"/>
  <c r="K3797" i="9"/>
  <c r="K3819" i="9"/>
  <c r="K3817" i="9"/>
  <c r="K3816" i="9"/>
  <c r="K3830" i="9"/>
  <c r="K3782" i="9"/>
  <c r="K3829" i="9"/>
  <c r="K3831" i="9"/>
  <c r="K3781" i="9"/>
  <c r="K3820" i="9"/>
  <c r="K3832" i="9"/>
  <c r="K3747" i="9"/>
  <c r="K3746" i="9"/>
  <c r="K3727" i="9"/>
  <c r="K3726" i="9"/>
  <c r="K3725" i="9"/>
  <c r="K3745" i="9"/>
  <c r="K4156" i="9"/>
  <c r="K4157" i="9"/>
  <c r="K4276" i="9"/>
  <c r="K4048" i="9"/>
  <c r="K4277" i="9"/>
  <c r="K4049" i="9"/>
  <c r="K3930" i="9"/>
  <c r="K3929" i="9"/>
  <c r="K3755" i="9"/>
  <c r="K3756" i="9"/>
  <c r="K3700" i="9"/>
  <c r="K3701" i="9"/>
  <c r="K3702" i="9"/>
  <c r="K3733" i="9"/>
  <c r="K3485" i="9"/>
  <c r="K3535" i="9"/>
  <c r="K3482" i="9"/>
  <c r="K3536" i="9"/>
  <c r="K3483" i="9"/>
  <c r="K3537" i="9"/>
  <c r="K3484" i="9"/>
  <c r="K3439" i="9"/>
  <c r="K3437" i="9"/>
  <c r="K3438" i="9"/>
  <c r="K3436" i="9"/>
  <c r="K3435" i="9"/>
  <c r="K3364" i="9"/>
  <c r="K3193" i="9"/>
  <c r="K3303" i="9"/>
  <c r="K3307" i="9"/>
  <c r="K3011" i="9"/>
  <c r="K3232" i="9"/>
  <c r="K3304" i="9"/>
  <c r="K3308" i="9"/>
  <c r="K3012" i="9"/>
  <c r="K3347" i="9"/>
  <c r="K3233" i="9"/>
  <c r="K3305" i="9"/>
  <c r="K3348" i="9"/>
  <c r="K3134" i="9"/>
  <c r="K3192" i="9"/>
  <c r="K3302" i="9"/>
  <c r="K3306" i="9"/>
  <c r="K3010" i="9"/>
  <c r="K3059" i="9"/>
  <c r="K3073" i="9"/>
  <c r="K3074" i="9"/>
  <c r="K2832" i="9"/>
  <c r="K2728" i="9"/>
  <c r="K2941" i="9"/>
  <c r="K2913" i="9"/>
  <c r="K2986" i="9"/>
  <c r="K2730" i="9"/>
  <c r="K2927" i="9"/>
  <c r="K2699" i="9"/>
  <c r="K2984" i="9"/>
  <c r="K2651" i="9"/>
  <c r="K2712" i="9"/>
  <c r="K2797" i="9"/>
  <c r="K2729" i="9"/>
  <c r="K2947" i="9"/>
  <c r="K2799" i="9"/>
  <c r="K2731" i="9"/>
  <c r="K2691" i="9"/>
  <c r="K2649" i="9"/>
  <c r="K2833" i="9"/>
  <c r="K2697" i="9"/>
  <c r="K2698" i="9"/>
  <c r="K2831" i="9"/>
  <c r="K2648" i="9"/>
  <c r="K2650" i="9"/>
  <c r="K2800" i="9"/>
  <c r="K2985" i="9"/>
  <c r="K2834" i="9"/>
  <c r="K2798" i="9"/>
  <c r="K2987" i="9"/>
  <c r="K2618" i="9"/>
  <c r="K1716" i="9"/>
  <c r="K2575" i="9"/>
  <c r="K1717" i="9"/>
  <c r="K1977" i="9"/>
  <c r="K2576" i="9"/>
  <c r="K1734" i="9"/>
  <c r="K1714" i="9"/>
  <c r="K1850" i="9"/>
  <c r="K2617" i="9"/>
  <c r="K1735" i="9"/>
  <c r="K1715" i="9"/>
  <c r="K2371" i="9"/>
  <c r="K1712" i="9"/>
  <c r="K2284" i="9"/>
  <c r="K1713" i="9"/>
  <c r="K1849" i="9"/>
  <c r="K1710" i="9"/>
  <c r="K2458" i="9"/>
  <c r="K1711" i="9"/>
  <c r="K2551" i="9"/>
  <c r="K2459" i="9"/>
  <c r="K1984" i="9"/>
  <c r="K2460" i="9"/>
  <c r="K2424" i="9"/>
  <c r="K2396" i="9"/>
  <c r="K1929" i="9"/>
  <c r="K1970" i="9"/>
  <c r="K1930" i="9"/>
  <c r="K1983" i="9"/>
  <c r="K2283" i="9"/>
  <c r="K1776" i="9"/>
  <c r="K1720" i="9"/>
  <c r="K1848" i="9"/>
  <c r="K1721" i="9"/>
  <c r="K1985" i="9"/>
  <c r="K1718" i="9"/>
  <c r="K1694" i="9"/>
  <c r="K1775" i="9"/>
  <c r="K1719" i="9"/>
  <c r="K1847" i="9"/>
  <c r="K2295" i="9"/>
  <c r="K2327" i="9"/>
  <c r="K1571" i="9"/>
  <c r="K1615" i="9"/>
  <c r="K1322" i="9"/>
  <c r="K1500" i="9"/>
  <c r="K1504" i="9"/>
  <c r="K1174" i="9"/>
  <c r="K812" i="9"/>
  <c r="K871" i="9"/>
  <c r="K941" i="9"/>
  <c r="K680" i="9"/>
  <c r="K754" i="9"/>
  <c r="K1568" i="9"/>
  <c r="K1616" i="9"/>
  <c r="K1299" i="9"/>
  <c r="K1323" i="9"/>
  <c r="K1332" i="9"/>
  <c r="K1378" i="9"/>
  <c r="K1434" i="9"/>
  <c r="K1455" i="9"/>
  <c r="K1501" i="9"/>
  <c r="K1505" i="9"/>
  <c r="K1077" i="9"/>
  <c r="K1109" i="9"/>
  <c r="K1175" i="9"/>
  <c r="K872" i="9"/>
  <c r="K728" i="9"/>
  <c r="K1570" i="9"/>
  <c r="K1614" i="9"/>
  <c r="K1334" i="9"/>
  <c r="K1380" i="9"/>
  <c r="K1417" i="9"/>
  <c r="K1499" i="9"/>
  <c r="K1503" i="9"/>
  <c r="K1210" i="9"/>
  <c r="K1248" i="9"/>
  <c r="K811" i="9"/>
  <c r="K841" i="9"/>
  <c r="K964" i="9"/>
  <c r="K679" i="9"/>
  <c r="K753" i="9"/>
  <c r="K1569" i="9"/>
  <c r="K1613" i="9"/>
  <c r="K1333" i="9"/>
  <c r="K1379" i="9"/>
  <c r="K1478" i="9"/>
  <c r="K1498" i="9"/>
  <c r="K1502" i="9"/>
  <c r="K1078" i="9"/>
  <c r="K1110" i="9"/>
  <c r="K1209" i="9"/>
  <c r="K1247" i="9"/>
  <c r="K926" i="9"/>
  <c r="K731" i="9"/>
  <c r="K617" i="9"/>
  <c r="K640" i="9"/>
  <c r="K637" i="9"/>
  <c r="K639" i="9"/>
  <c r="K604" i="9"/>
  <c r="K638" i="9"/>
  <c r="K4082" i="9"/>
  <c r="K4169" i="9"/>
  <c r="K4127" i="9"/>
  <c r="K4222" i="9"/>
  <c r="K4125" i="9"/>
  <c r="K4170" i="9"/>
  <c r="K4128" i="9"/>
  <c r="K4126" i="9"/>
  <c r="K4054" i="9"/>
  <c r="K4052" i="9"/>
  <c r="K4055" i="9"/>
  <c r="K4006" i="9"/>
  <c r="K4053" i="9"/>
  <c r="K4005" i="9"/>
  <c r="K3933" i="9"/>
  <c r="K3934" i="9"/>
  <c r="K3924" i="9"/>
  <c r="K3837" i="9"/>
  <c r="K3838" i="9"/>
  <c r="K3936" i="9"/>
  <c r="K3841" i="9"/>
  <c r="K3935" i="9"/>
  <c r="K3839" i="9"/>
  <c r="K3834" i="9"/>
  <c r="K3833" i="9"/>
  <c r="K3840" i="9"/>
  <c r="K3835" i="9"/>
  <c r="K3836" i="9"/>
  <c r="K3805" i="9"/>
  <c r="K3842" i="9"/>
  <c r="K3794" i="9"/>
  <c r="K3806" i="9"/>
  <c r="K3690" i="9"/>
  <c r="K3735" i="9"/>
  <c r="K3736" i="9"/>
  <c r="K3688" i="9"/>
  <c r="K3689" i="9"/>
  <c r="K3734" i="9"/>
  <c r="K3679" i="9"/>
  <c r="K3678" i="9"/>
  <c r="K3627" i="9"/>
  <c r="K3586" i="9"/>
  <c r="K3625" i="9"/>
  <c r="K3588" i="9"/>
  <c r="K3587" i="9"/>
  <c r="K3628" i="9"/>
  <c r="K3626" i="9"/>
  <c r="K3554" i="9"/>
  <c r="K3552" i="9"/>
  <c r="K3553" i="9"/>
  <c r="K4100" i="9"/>
  <c r="K4104" i="9"/>
  <c r="K4081" i="9"/>
  <c r="K4099" i="9"/>
  <c r="K4103" i="9"/>
  <c r="K4098" i="9"/>
  <c r="K4102" i="9"/>
  <c r="K4106" i="9"/>
  <c r="K4101" i="9"/>
  <c r="K4105" i="9"/>
  <c r="K4077" i="9"/>
  <c r="K4089" i="9"/>
  <c r="K4093" i="9"/>
  <c r="K4097" i="9"/>
  <c r="K4088" i="9"/>
  <c r="K4092" i="9"/>
  <c r="K4096" i="9"/>
  <c r="K4090" i="9"/>
  <c r="K4094" i="9"/>
  <c r="K4087" i="9"/>
  <c r="K4091" i="9"/>
  <c r="K4095" i="9"/>
  <c r="K4029" i="9"/>
  <c r="K4070" i="9"/>
  <c r="K3968" i="9"/>
  <c r="K3983" i="9"/>
  <c r="K4027" i="9"/>
  <c r="K3967" i="9"/>
  <c r="K3966" i="9"/>
  <c r="K4071" i="9"/>
  <c r="K3965" i="9"/>
  <c r="K4028" i="9"/>
  <c r="K3876" i="9"/>
  <c r="K3847" i="9"/>
  <c r="K3771" i="9"/>
  <c r="K3770" i="9"/>
  <c r="K3774" i="9"/>
  <c r="K3773" i="9"/>
  <c r="K3772" i="9"/>
  <c r="K3753" i="9"/>
  <c r="K3748" i="9"/>
  <c r="K3752" i="9"/>
  <c r="K3731" i="9"/>
  <c r="K3732" i="9"/>
  <c r="K3667" i="9"/>
  <c r="K3666" i="9"/>
  <c r="K3668" i="9"/>
  <c r="K3665" i="9"/>
  <c r="K3595" i="9"/>
  <c r="K3596" i="9"/>
  <c r="K3597" i="9"/>
  <c r="K3542" i="9"/>
  <c r="K3541" i="9"/>
  <c r="K4072" i="9"/>
  <c r="K3986" i="9"/>
  <c r="K3985" i="9"/>
  <c r="K3984" i="9"/>
  <c r="K3849" i="9"/>
  <c r="K3788" i="9"/>
  <c r="K3787" i="9"/>
  <c r="K3851" i="9"/>
  <c r="K3850" i="9"/>
  <c r="K3789" i="9"/>
  <c r="K3728" i="9"/>
  <c r="K3730" i="9"/>
  <c r="K3729" i="9"/>
  <c r="K3653" i="9"/>
  <c r="K3652" i="9"/>
  <c r="K3654" i="9"/>
  <c r="K3599" i="9"/>
  <c r="K3624" i="9"/>
  <c r="K3551" i="9"/>
  <c r="K3550" i="9"/>
  <c r="K3492" i="9"/>
  <c r="K3491" i="9"/>
  <c r="K3443" i="9"/>
  <c r="K3180" i="9"/>
  <c r="K3034" i="9"/>
  <c r="K3046" i="9"/>
  <c r="K3358" i="9"/>
  <c r="K3179" i="9"/>
  <c r="K3045" i="9"/>
  <c r="K3178" i="9"/>
  <c r="K3044" i="9"/>
  <c r="K3177" i="9"/>
  <c r="K3181" i="9"/>
  <c r="K3035" i="9"/>
  <c r="K3047" i="9"/>
  <c r="K2960" i="9"/>
  <c r="K2769" i="9"/>
  <c r="K2664" i="9"/>
  <c r="K2663" i="9"/>
  <c r="K2961" i="9"/>
  <c r="K2707" i="9"/>
  <c r="K2706" i="9"/>
  <c r="K2768" i="9"/>
  <c r="K2995" i="9"/>
  <c r="K2759" i="9"/>
  <c r="K2367" i="9"/>
  <c r="K2508" i="9"/>
  <c r="K2368" i="9"/>
  <c r="K2137" i="9"/>
  <c r="K2321" i="9"/>
  <c r="K2266" i="9"/>
  <c r="K2082" i="9"/>
  <c r="K2546" i="9"/>
  <c r="K2012" i="9"/>
  <c r="K2208" i="9"/>
  <c r="K2599" i="9"/>
  <c r="K2141" i="9"/>
  <c r="K2389" i="9"/>
  <c r="K1754" i="9"/>
  <c r="K2014" i="9"/>
  <c r="K2138" i="9"/>
  <c r="K2510" i="9"/>
  <c r="K2322" i="9"/>
  <c r="K2547" i="9"/>
  <c r="K2140" i="9"/>
  <c r="K2080" i="9"/>
  <c r="K2448" i="9"/>
  <c r="K1753" i="9"/>
  <c r="K2013" i="9"/>
  <c r="K2209" i="9"/>
  <c r="K2449" i="9"/>
  <c r="K2600" i="9"/>
  <c r="K2366" i="9"/>
  <c r="K2267" i="9"/>
  <c r="K2081" i="9"/>
  <c r="K2509" i="9"/>
  <c r="K2450" i="9"/>
  <c r="K2390" i="9"/>
  <c r="K2447" i="9"/>
  <c r="K2139" i="9"/>
  <c r="K1290" i="9"/>
  <c r="K1342" i="9"/>
  <c r="K1514" i="9"/>
  <c r="K1037" i="9"/>
  <c r="K789" i="9"/>
  <c r="K819" i="9"/>
  <c r="K922" i="9"/>
  <c r="K1000" i="9"/>
  <c r="K1004" i="9"/>
  <c r="K671" i="9"/>
  <c r="K730" i="9"/>
  <c r="K885" i="9"/>
  <c r="K672" i="9"/>
  <c r="K1566" i="9"/>
  <c r="K1341" i="9"/>
  <c r="K1446" i="9"/>
  <c r="K1036" i="9"/>
  <c r="K1160" i="9"/>
  <c r="K788" i="9"/>
  <c r="K818" i="9"/>
  <c r="K921" i="9"/>
  <c r="K999" i="9"/>
  <c r="K1003" i="9"/>
  <c r="K729" i="9"/>
  <c r="K790" i="9"/>
  <c r="K1565" i="9"/>
  <c r="K1292" i="9"/>
  <c r="K1445" i="9"/>
  <c r="K1035" i="9"/>
  <c r="K1159" i="9"/>
  <c r="K791" i="9"/>
  <c r="K821" i="9"/>
  <c r="K886" i="9"/>
  <c r="K1002" i="9"/>
  <c r="K1001" i="9"/>
  <c r="K690" i="9"/>
  <c r="K1564" i="9"/>
  <c r="K1291" i="9"/>
  <c r="K1444" i="9"/>
  <c r="K1034" i="9"/>
  <c r="K820" i="9"/>
  <c r="K662" i="9"/>
  <c r="K4000" i="9"/>
  <c r="K3979" i="9"/>
  <c r="K3999" i="9"/>
  <c r="K3978" i="9"/>
  <c r="K3998" i="9"/>
  <c r="K4002" i="9"/>
  <c r="K3977" i="9"/>
  <c r="K3997" i="9"/>
  <c r="K4001" i="9"/>
  <c r="K3808" i="9"/>
  <c r="K3793" i="9"/>
  <c r="K3807" i="9"/>
  <c r="K3769" i="9"/>
  <c r="K3692" i="9"/>
  <c r="K3704" i="9"/>
  <c r="K3691" i="9"/>
  <c r="K3703" i="9"/>
  <c r="K2195" i="9"/>
  <c r="K1869" i="9"/>
  <c r="K1821" i="9"/>
  <c r="K2057" i="9"/>
  <c r="K1758" i="9"/>
  <c r="K1824" i="9"/>
  <c r="K2240" i="9"/>
  <c r="K2196" i="9"/>
  <c r="K1829" i="9"/>
  <c r="K2237" i="9"/>
  <c r="K1822" i="9"/>
  <c r="K2238" i="9"/>
  <c r="K1823" i="9"/>
  <c r="K2239" i="9"/>
  <c r="K1756" i="9"/>
  <c r="K1757" i="9"/>
  <c r="K2241" i="9"/>
  <c r="K2197" i="9"/>
  <c r="K2018" i="9"/>
  <c r="K2194" i="9"/>
  <c r="K1705" i="9"/>
  <c r="K1706" i="9"/>
  <c r="K1926" i="9"/>
  <c r="K2198" i="9"/>
  <c r="K1557" i="9"/>
  <c r="K1621" i="9"/>
  <c r="K1289" i="9"/>
  <c r="K1481" i="9"/>
  <c r="K1485" i="9"/>
  <c r="K1097" i="9"/>
  <c r="K1116" i="9"/>
  <c r="K1152" i="9"/>
  <c r="K1156" i="9"/>
  <c r="K839" i="9"/>
  <c r="K946" i="9"/>
  <c r="K1020" i="9"/>
  <c r="K758" i="9"/>
  <c r="K1560" i="9"/>
  <c r="K1288" i="9"/>
  <c r="K1404" i="9"/>
  <c r="K1441" i="9"/>
  <c r="K1484" i="9"/>
  <c r="K1115" i="9"/>
  <c r="K1151" i="9"/>
  <c r="K1155" i="9"/>
  <c r="K838" i="9"/>
  <c r="K880" i="9"/>
  <c r="K945" i="9"/>
  <c r="K978" i="9"/>
  <c r="K1019" i="9"/>
  <c r="K1559" i="9"/>
  <c r="K1623" i="9"/>
  <c r="K1403" i="9"/>
  <c r="K1440" i="9"/>
  <c r="K1483" i="9"/>
  <c r="K1118" i="9"/>
  <c r="K1154" i="9"/>
  <c r="K1201" i="9"/>
  <c r="K802" i="9"/>
  <c r="K837" i="9"/>
  <c r="K883" i="9"/>
  <c r="K977" i="9"/>
  <c r="K1018" i="9"/>
  <c r="K1022" i="9"/>
  <c r="K760" i="9"/>
  <c r="K1558" i="9"/>
  <c r="K1622" i="9"/>
  <c r="K1482" i="9"/>
  <c r="K1117" i="9"/>
  <c r="K1153" i="9"/>
  <c r="K801" i="9"/>
  <c r="K840" i="9"/>
  <c r="K928" i="9"/>
  <c r="K976" i="9"/>
  <c r="K1021" i="9"/>
  <c r="K759" i="9"/>
  <c r="K761" i="9"/>
  <c r="K1203" i="9"/>
  <c r="K561" i="9"/>
  <c r="K1202" i="9"/>
  <c r="K1204" i="9"/>
  <c r="K562" i="9"/>
  <c r="K3937" i="9"/>
  <c r="K3938" i="9"/>
  <c r="K3939" i="9"/>
  <c r="K3940" i="9"/>
  <c r="K3926" i="9"/>
  <c r="K3928" i="9"/>
  <c r="K3925" i="9"/>
  <c r="K3927" i="9"/>
  <c r="K3867" i="9"/>
  <c r="K3879" i="9"/>
  <c r="K3883" i="9"/>
  <c r="K3915" i="9"/>
  <c r="K3919" i="9"/>
  <c r="K3923" i="9"/>
  <c r="K3878" i="9"/>
  <c r="K3882" i="9"/>
  <c r="K3914" i="9"/>
  <c r="K3918" i="9"/>
  <c r="K3922" i="9"/>
  <c r="K3877" i="9"/>
  <c r="K3881" i="9"/>
  <c r="K3913" i="9"/>
  <c r="K3917" i="9"/>
  <c r="K3921" i="9"/>
  <c r="K3880" i="9"/>
  <c r="K3884" i="9"/>
  <c r="K3916" i="9"/>
  <c r="K3920" i="9"/>
  <c r="K3812" i="9"/>
  <c r="K3825" i="9"/>
  <c r="K3823" i="9"/>
  <c r="K3814" i="9"/>
  <c r="K3777" i="9"/>
  <c r="K3866" i="9"/>
  <c r="K3776" i="9"/>
  <c r="K3792" i="9"/>
  <c r="K3809" i="9"/>
  <c r="K3811" i="9"/>
  <c r="K3826" i="9"/>
  <c r="K3775" i="9"/>
  <c r="K3791" i="9"/>
  <c r="K3824" i="9"/>
  <c r="K3813" i="9"/>
  <c r="K3810" i="9"/>
  <c r="K3758" i="9"/>
  <c r="K3759" i="9"/>
  <c r="K3757" i="9"/>
  <c r="K3744" i="9"/>
  <c r="K3741" i="9"/>
  <c r="K3742" i="9"/>
  <c r="K3743" i="9"/>
  <c r="K3724" i="9"/>
  <c r="K3740" i="9"/>
  <c r="K3721" i="9"/>
  <c r="K3737" i="9"/>
  <c r="K3722" i="9"/>
  <c r="K3738" i="9"/>
  <c r="K3723" i="9"/>
  <c r="K3739" i="9"/>
  <c r="K3636" i="9"/>
  <c r="K3634" i="9"/>
  <c r="K3635" i="9"/>
  <c r="K3607" i="9"/>
  <c r="K3605" i="9"/>
  <c r="K3606" i="9"/>
  <c r="K3608" i="9"/>
  <c r="K3631" i="9"/>
  <c r="K3566" i="9"/>
  <c r="K3578" i="9"/>
  <c r="K3633" i="9"/>
  <c r="K3629" i="9"/>
  <c r="K3632" i="9"/>
  <c r="K3604" i="9"/>
  <c r="K3567" i="9"/>
  <c r="K3630" i="9"/>
  <c r="K3609" i="9"/>
  <c r="K3603" i="9"/>
  <c r="K3577" i="9"/>
  <c r="K3556" i="9"/>
  <c r="K3555" i="9"/>
  <c r="K3563" i="9"/>
  <c r="K3475" i="9"/>
  <c r="K3525" i="9"/>
  <c r="K3476" i="9"/>
  <c r="K3526" i="9"/>
  <c r="K3477" i="9"/>
  <c r="K3511" i="9"/>
  <c r="K3527" i="9"/>
  <c r="K3474" i="9"/>
  <c r="K3512" i="9"/>
  <c r="K3528" i="9"/>
  <c r="K3442" i="9"/>
  <c r="K3441" i="9"/>
  <c r="K3357" i="9"/>
  <c r="K3372" i="9"/>
  <c r="K3402" i="9"/>
  <c r="K3373" i="9"/>
  <c r="K3403" i="9"/>
  <c r="K3355" i="9"/>
  <c r="K3374" i="9"/>
  <c r="K3397" i="9"/>
  <c r="K3356" i="9"/>
  <c r="K3371" i="9"/>
  <c r="K3401" i="9"/>
  <c r="K3594" i="9"/>
  <c r="K3593" i="9"/>
  <c r="K3590" i="9"/>
  <c r="K3592" i="9"/>
  <c r="K3589" i="9"/>
  <c r="K3591" i="9"/>
  <c r="K3503" i="9"/>
  <c r="K3504" i="9"/>
  <c r="K3467" i="9"/>
  <c r="K3466" i="9"/>
  <c r="K3444" i="9"/>
  <c r="K3415" i="9"/>
  <c r="K3413" i="9"/>
  <c r="K3414" i="9"/>
  <c r="K3572" i="9"/>
  <c r="K3576" i="9"/>
  <c r="K3574" i="9"/>
  <c r="K3571" i="9"/>
  <c r="K3575" i="9"/>
  <c r="K3573" i="9"/>
  <c r="K3543" i="9"/>
  <c r="K3544" i="9"/>
  <c r="K3545" i="9"/>
  <c r="K3539" i="9"/>
  <c r="K3540" i="9"/>
  <c r="K3498" i="9"/>
  <c r="K3502" i="9"/>
  <c r="K3538" i="9"/>
  <c r="K3499" i="9"/>
  <c r="K3496" i="9"/>
  <c r="K3500" i="9"/>
  <c r="K3497" i="9"/>
  <c r="K3501" i="9"/>
  <c r="K3458" i="9"/>
  <c r="K3457" i="9"/>
  <c r="K3456" i="9"/>
  <c r="K3449" i="9"/>
  <c r="K3108" i="9"/>
  <c r="K3170" i="9"/>
  <c r="K3184" i="9"/>
  <c r="K3222" i="9"/>
  <c r="K3292" i="9"/>
  <c r="K3106" i="9"/>
  <c r="K3172" i="9"/>
  <c r="K3173" i="9"/>
  <c r="K3322" i="9"/>
  <c r="K3093" i="9"/>
  <c r="K3105" i="9"/>
  <c r="K3171" i="9"/>
  <c r="K3185" i="9"/>
  <c r="K3107" i="9"/>
  <c r="K3221" i="9"/>
  <c r="K3291" i="9"/>
  <c r="K3056" i="9"/>
  <c r="K3369" i="9"/>
  <c r="K3370" i="9"/>
  <c r="K2876" i="9"/>
  <c r="K2874" i="9"/>
  <c r="K2694" i="9"/>
  <c r="K2963" i="9"/>
  <c r="K2939" i="9"/>
  <c r="K2819" i="9"/>
  <c r="K2767" i="9"/>
  <c r="K2695" i="9"/>
  <c r="K2964" i="9"/>
  <c r="K2877" i="9"/>
  <c r="K2998" i="9"/>
  <c r="K2818" i="9"/>
  <c r="K2875" i="9"/>
  <c r="K2937" i="9"/>
  <c r="K2816" i="9"/>
  <c r="K2696" i="9"/>
  <c r="K2817" i="9"/>
  <c r="K2962" i="9"/>
  <c r="K2766" i="9"/>
  <c r="K2999" i="9"/>
  <c r="K2935" i="9"/>
  <c r="K2815" i="9"/>
  <c r="K2763" i="9"/>
  <c r="K2739" i="9"/>
  <c r="K2936" i="9"/>
  <c r="K2764" i="9"/>
  <c r="K2765" i="9"/>
  <c r="K2938" i="9"/>
  <c r="K2738" i="9"/>
  <c r="K2934" i="9"/>
  <c r="K2878" i="9"/>
  <c r="K2570" i="9"/>
  <c r="K1684" i="9"/>
  <c r="K1816" i="9"/>
  <c r="K2272" i="9"/>
  <c r="K2220" i="9"/>
  <c r="K2144" i="9"/>
  <c r="K2488" i="9"/>
  <c r="K2456" i="9"/>
  <c r="K2360" i="9"/>
  <c r="K1745" i="9"/>
  <c r="K1685" i="9"/>
  <c r="K1865" i="9"/>
  <c r="K2273" i="9"/>
  <c r="K2217" i="9"/>
  <c r="K2145" i="9"/>
  <c r="K2030" i="9"/>
  <c r="K1942" i="9"/>
  <c r="K1866" i="9"/>
  <c r="K2490" i="9"/>
  <c r="K2275" i="9"/>
  <c r="K2223" i="9"/>
  <c r="K2495" i="9"/>
  <c r="K2423" i="9"/>
  <c r="K1748" i="9"/>
  <c r="K2420" i="9"/>
  <c r="K2587" i="9"/>
  <c r="K2073" i="9"/>
  <c r="K2325" i="9"/>
  <c r="K2110" i="9"/>
  <c r="K2398" i="9"/>
  <c r="K1679" i="9"/>
  <c r="K1867" i="9"/>
  <c r="K2359" i="9"/>
  <c r="K1744" i="9"/>
  <c r="K2148" i="9"/>
  <c r="K2492" i="9"/>
  <c r="K1749" i="9"/>
  <c r="K1641" i="9"/>
  <c r="K2277" i="9"/>
  <c r="K2221" i="9"/>
  <c r="K2421" i="9"/>
  <c r="K2588" i="9"/>
  <c r="K2494" i="9"/>
  <c r="K2589" i="9"/>
  <c r="K2031" i="9"/>
  <c r="K1863" i="9"/>
  <c r="K2279" i="9"/>
  <c r="K2355" i="9"/>
  <c r="K1680" i="9"/>
  <c r="K1644" i="9"/>
  <c r="K1868" i="9"/>
  <c r="K2216" i="9"/>
  <c r="K2408" i="9"/>
  <c r="K2356" i="9"/>
  <c r="K2324" i="9"/>
  <c r="K2567" i="9"/>
  <c r="K1681" i="9"/>
  <c r="K1965" i="9"/>
  <c r="K1817" i="9"/>
  <c r="K2077" i="9"/>
  <c r="K2493" i="9"/>
  <c r="K2457" i="9"/>
  <c r="K2397" i="9"/>
  <c r="K2361" i="9"/>
  <c r="K1682" i="9"/>
  <c r="K2006" i="9"/>
  <c r="K1862" i="9"/>
  <c r="K2210" i="9"/>
  <c r="K2146" i="9"/>
  <c r="K2078" i="9"/>
  <c r="K2454" i="9"/>
  <c r="K1747" i="9"/>
  <c r="K1683" i="9"/>
  <c r="K2219" i="9"/>
  <c r="K2079" i="9"/>
  <c r="K2491" i="9"/>
  <c r="K2363" i="9"/>
  <c r="K2590" i="9"/>
  <c r="K1864" i="9"/>
  <c r="K2280" i="9"/>
  <c r="K2076" i="9"/>
  <c r="K2496" i="9"/>
  <c r="K1645" i="9"/>
  <c r="K2109" i="9"/>
  <c r="K2489" i="9"/>
  <c r="K2409" i="9"/>
  <c r="K2357" i="9"/>
  <c r="K2568" i="9"/>
  <c r="K1746" i="9"/>
  <c r="K1642" i="9"/>
  <c r="K2278" i="9"/>
  <c r="K2222" i="9"/>
  <c r="K2074" i="9"/>
  <c r="K2422" i="9"/>
  <c r="K2362" i="9"/>
  <c r="K2569" i="9"/>
  <c r="K1743" i="9"/>
  <c r="K1643" i="9"/>
  <c r="K2147" i="9"/>
  <c r="K2075" i="9"/>
  <c r="K1964" i="9"/>
  <c r="K2276" i="9"/>
  <c r="K2029" i="9"/>
  <c r="K2274" i="9"/>
  <c r="K2218" i="9"/>
  <c r="K2358" i="9"/>
  <c r="K2007" i="9"/>
  <c r="K2455" i="9"/>
  <c r="K1356" i="9"/>
  <c r="K1418" i="9"/>
  <c r="K1464" i="9"/>
  <c r="K1525" i="9"/>
  <c r="K1529" i="9"/>
  <c r="K1533" i="9"/>
  <c r="K1076" i="9"/>
  <c r="K1140" i="9"/>
  <c r="K1145" i="9"/>
  <c r="K1211" i="9"/>
  <c r="K1262" i="9"/>
  <c r="K1266" i="9"/>
  <c r="K1270" i="9"/>
  <c r="K850" i="9"/>
  <c r="K912" i="9"/>
  <c r="K669" i="9"/>
  <c r="K685" i="9"/>
  <c r="K689" i="9"/>
  <c r="K1353" i="9"/>
  <c r="K1526" i="9"/>
  <c r="K1073" i="9"/>
  <c r="K1137" i="9"/>
  <c r="K1146" i="9"/>
  <c r="K1212" i="9"/>
  <c r="K1267" i="9"/>
  <c r="K816" i="9"/>
  <c r="K851" i="9"/>
  <c r="K913" i="9"/>
  <c r="K670" i="9"/>
  <c r="K686" i="9"/>
  <c r="K1609" i="9"/>
  <c r="K1354" i="9"/>
  <c r="K1410" i="9"/>
  <c r="K1460" i="9"/>
  <c r="K1527" i="9"/>
  <c r="K1100" i="9"/>
  <c r="K1142" i="9"/>
  <c r="K1264" i="9"/>
  <c r="K1272" i="9"/>
  <c r="K794" i="9"/>
  <c r="K848" i="9"/>
  <c r="K914" i="9"/>
  <c r="K667" i="9"/>
  <c r="K1355" i="9"/>
  <c r="K1461" i="9"/>
  <c r="K1524" i="9"/>
  <c r="K1528" i="9"/>
  <c r="K1532" i="9"/>
  <c r="K1075" i="9"/>
  <c r="K1139" i="9"/>
  <c r="K1143" i="9"/>
  <c r="K1261" i="9"/>
  <c r="K1265" i="9"/>
  <c r="K1269" i="9"/>
  <c r="K849" i="9"/>
  <c r="K911" i="9"/>
  <c r="K668" i="9"/>
  <c r="K684" i="9"/>
  <c r="K688" i="9"/>
  <c r="K714" i="9"/>
  <c r="K1608" i="9"/>
  <c r="K1357" i="9"/>
  <c r="K1419" i="9"/>
  <c r="K1459" i="9"/>
  <c r="K1530" i="9"/>
  <c r="K1141" i="9"/>
  <c r="K1263" i="9"/>
  <c r="K1271" i="9"/>
  <c r="K847" i="9"/>
  <c r="K909" i="9"/>
  <c r="K1005" i="9"/>
  <c r="K1358" i="9"/>
  <c r="K1523" i="9"/>
  <c r="K1531" i="9"/>
  <c r="K1074" i="9"/>
  <c r="K1138" i="9"/>
  <c r="K1268" i="9"/>
  <c r="K817" i="9"/>
  <c r="K852" i="9"/>
  <c r="K910" i="9"/>
  <c r="K687" i="9"/>
  <c r="K713" i="9"/>
  <c r="K1360" i="9"/>
  <c r="K1462" i="9"/>
  <c r="K1359" i="9"/>
  <c r="K1463" i="9"/>
  <c r="K595" i="9"/>
  <c r="K1408" i="9"/>
  <c r="K1409" i="9"/>
  <c r="K3508" i="9"/>
  <c r="K3509" i="9"/>
  <c r="K3490" i="9"/>
  <c r="K3510" i="9"/>
  <c r="K3507" i="9"/>
  <c r="K3455" i="9"/>
  <c r="K3454" i="9"/>
  <c r="K3165" i="9"/>
  <c r="K3299" i="9"/>
  <c r="K3238" i="9"/>
  <c r="K3296" i="9"/>
  <c r="K3300" i="9"/>
  <c r="K3039" i="9"/>
  <c r="K3239" i="9"/>
  <c r="K3293" i="9"/>
  <c r="K3297" i="9"/>
  <c r="K3381" i="9"/>
  <c r="K3164" i="9"/>
  <c r="K3236" i="9"/>
  <c r="K3294" i="9"/>
  <c r="K3298" i="9"/>
  <c r="K3037" i="9"/>
  <c r="K3237" i="9"/>
  <c r="K3295" i="9"/>
  <c r="K3038" i="9"/>
  <c r="K3036" i="9"/>
  <c r="K2900" i="9"/>
  <c r="K2692" i="9"/>
  <c r="K2990" i="9"/>
  <c r="K2898" i="9"/>
  <c r="K2991" i="9"/>
  <c r="K2652" i="9"/>
  <c r="K2654" i="9"/>
  <c r="K2777" i="9"/>
  <c r="K2733" i="9"/>
  <c r="K2653" i="9"/>
  <c r="K2902" i="9"/>
  <c r="K2992" i="9"/>
  <c r="K2776" i="9"/>
  <c r="K2732" i="9"/>
  <c r="K2901" i="9"/>
  <c r="K2693" i="9"/>
  <c r="K2778" i="9"/>
  <c r="K2855" i="9"/>
  <c r="K2853" i="9"/>
  <c r="K2854" i="9"/>
  <c r="K2899" i="9"/>
  <c r="K2598" i="9"/>
  <c r="K1772" i="9"/>
  <c r="K2484" i="9"/>
  <c r="K2445" i="9"/>
  <c r="K2086" i="9"/>
  <c r="K2538" i="9"/>
  <c r="K2486" i="9"/>
  <c r="K2597" i="9"/>
  <c r="K1707" i="9"/>
  <c r="K1975" i="9"/>
  <c r="K1871" i="9"/>
  <c r="K2203" i="9"/>
  <c r="K2339" i="9"/>
  <c r="K2088" i="9"/>
  <c r="K2384" i="9"/>
  <c r="K2340" i="9"/>
  <c r="K1905" i="9"/>
  <c r="K2537" i="9"/>
  <c r="K2485" i="9"/>
  <c r="K2087" i="9"/>
  <c r="K2443" i="9"/>
  <c r="K2253" i="9"/>
  <c r="K2205" i="9"/>
  <c r="K1934" i="9"/>
  <c r="K2254" i="9"/>
  <c r="K2202" i="9"/>
  <c r="K2154" i="9"/>
  <c r="K2090" i="9"/>
  <c r="K2446" i="9"/>
  <c r="K1935" i="9"/>
  <c r="K2207" i="9"/>
  <c r="K2155" i="9"/>
  <c r="K1664" i="9"/>
  <c r="K1976" i="9"/>
  <c r="K1872" i="9"/>
  <c r="K2204" i="9"/>
  <c r="K1873" i="9"/>
  <c r="K2089" i="9"/>
  <c r="K2385" i="9"/>
  <c r="K1974" i="9"/>
  <c r="K1834" i="9"/>
  <c r="K2487" i="9"/>
  <c r="K2383" i="9"/>
  <c r="K1708" i="9"/>
  <c r="K1709" i="9"/>
  <c r="K1774" i="9"/>
  <c r="K2522" i="9"/>
  <c r="K2444" i="9"/>
  <c r="K1773" i="9"/>
  <c r="K2341" i="9"/>
  <c r="K1906" i="9"/>
  <c r="K1663" i="9"/>
  <c r="K1349" i="9"/>
  <c r="K1372" i="9"/>
  <c r="K1376" i="9"/>
  <c r="K1422" i="9"/>
  <c r="K1517" i="9"/>
  <c r="K1521" i="9"/>
  <c r="K1030" i="9"/>
  <c r="K1193" i="9"/>
  <c r="K1275" i="9"/>
  <c r="K1420" i="9"/>
  <c r="K1515" i="9"/>
  <c r="K1108" i="9"/>
  <c r="K1273" i="9"/>
  <c r="K939" i="9"/>
  <c r="K1375" i="9"/>
  <c r="K1516" i="9"/>
  <c r="K948" i="9"/>
  <c r="K1597" i="9"/>
  <c r="K1350" i="9"/>
  <c r="K1373" i="9"/>
  <c r="K1479" i="9"/>
  <c r="K1518" i="9"/>
  <c r="K1031" i="9"/>
  <c r="K1107" i="9"/>
  <c r="K1194" i="9"/>
  <c r="K1278" i="9"/>
  <c r="K938" i="9"/>
  <c r="K1374" i="9"/>
  <c r="K1480" i="9"/>
  <c r="K1519" i="9"/>
  <c r="K1195" i="9"/>
  <c r="K1421" i="9"/>
  <c r="K1520" i="9"/>
  <c r="K1274" i="9"/>
  <c r="K940" i="9"/>
  <c r="K979" i="9"/>
  <c r="K1611" i="9"/>
  <c r="K1612" i="9"/>
  <c r="K3366" i="9"/>
  <c r="K3388" i="9"/>
  <c r="K3117" i="9"/>
  <c r="K3197" i="9"/>
  <c r="K3262" i="9"/>
  <c r="K3069" i="9"/>
  <c r="K3115" i="9"/>
  <c r="K3033" i="9"/>
  <c r="K3114" i="9"/>
  <c r="K3198" i="9"/>
  <c r="K3032" i="9"/>
  <c r="K3070" i="9"/>
  <c r="K3338" i="9"/>
  <c r="K3199" i="9"/>
  <c r="K3339" i="9"/>
  <c r="K3365" i="9"/>
  <c r="K3387" i="9"/>
  <c r="K3116" i="9"/>
  <c r="K3200" i="9"/>
  <c r="K3261" i="9"/>
  <c r="K3072" i="9"/>
  <c r="K3260" i="9"/>
  <c r="K3071" i="9"/>
  <c r="K2820" i="9"/>
  <c r="K2659" i="9"/>
  <c r="K2752" i="9"/>
  <c r="K2749" i="9"/>
  <c r="K2823" i="9"/>
  <c r="K2807" i="9"/>
  <c r="K2660" i="9"/>
  <c r="K2656" i="9"/>
  <c r="K2657" i="9"/>
  <c r="K2658" i="9"/>
  <c r="K2822" i="9"/>
  <c r="K2821" i="9"/>
  <c r="K2750" i="9"/>
  <c r="K2806" i="9"/>
  <c r="K2661" i="9"/>
  <c r="K2662" i="9"/>
  <c r="K2655" i="9"/>
  <c r="K2751" i="9"/>
  <c r="K2622" i="9"/>
  <c r="K2540" i="9"/>
  <c r="K1741" i="9"/>
  <c r="K1861" i="9"/>
  <c r="K1825" i="9"/>
  <c r="K2545" i="9"/>
  <c r="K2369" i="9"/>
  <c r="K2329" i="9"/>
  <c r="K1742" i="9"/>
  <c r="K1946" i="9"/>
  <c r="K2186" i="9"/>
  <c r="K2542" i="9"/>
  <c r="K2382" i="9"/>
  <c r="K2330" i="9"/>
  <c r="K1783" i="9"/>
  <c r="K1979" i="9"/>
  <c r="K2119" i="9"/>
  <c r="K2543" i="9"/>
  <c r="K2319" i="9"/>
  <c r="K1740" i="9"/>
  <c r="K2228" i="9"/>
  <c r="K2520" i="9"/>
  <c r="K2049" i="9"/>
  <c r="K1981" i="9"/>
  <c r="K1909" i="9"/>
  <c r="K2229" i="9"/>
  <c r="K2541" i="9"/>
  <c r="K1782" i="9"/>
  <c r="K1826" i="9"/>
  <c r="K2050" i="9"/>
  <c r="K2370" i="9"/>
  <c r="K2231" i="9"/>
  <c r="K2115" i="9"/>
  <c r="K2539" i="9"/>
  <c r="K2331" i="9"/>
  <c r="K2224" i="9"/>
  <c r="K2184" i="9"/>
  <c r="K2120" i="9"/>
  <c r="K2320" i="9"/>
  <c r="K2623" i="9"/>
  <c r="K1945" i="9"/>
  <c r="K2225" i="9"/>
  <c r="K1858" i="9"/>
  <c r="K2230" i="9"/>
  <c r="K2118" i="9"/>
  <c r="K2438" i="9"/>
  <c r="K1827" i="9"/>
  <c r="K2227" i="9"/>
  <c r="K2439" i="9"/>
  <c r="K2183" i="9"/>
  <c r="K2051" i="9"/>
  <c r="K2048" i="9"/>
  <c r="K1980" i="9"/>
  <c r="K1860" i="9"/>
  <c r="K2116" i="9"/>
  <c r="K2544" i="9"/>
  <c r="K2332" i="9"/>
  <c r="K2185" i="9"/>
  <c r="K2117" i="9"/>
  <c r="K2501" i="9"/>
  <c r="K2381" i="9"/>
  <c r="K1978" i="9"/>
  <c r="K1910" i="9"/>
  <c r="K2226" i="9"/>
  <c r="K2318" i="9"/>
  <c r="K2047" i="9"/>
  <c r="K2519" i="9"/>
  <c r="K1402" i="9"/>
  <c r="K1476" i="9"/>
  <c r="K1240" i="9"/>
  <c r="K924" i="9"/>
  <c r="K1582" i="9"/>
  <c r="K1361" i="9"/>
  <c r="K1473" i="9"/>
  <c r="K1042" i="9"/>
  <c r="K1086" i="9"/>
  <c r="K1241" i="9"/>
  <c r="K844" i="9"/>
  <c r="K665" i="9"/>
  <c r="K717" i="9"/>
  <c r="K1583" i="9"/>
  <c r="K1362" i="9"/>
  <c r="K1474" i="9"/>
  <c r="K1043" i="9"/>
  <c r="K845" i="9"/>
  <c r="K666" i="9"/>
  <c r="K736" i="9"/>
  <c r="K1580" i="9"/>
  <c r="K1584" i="9"/>
  <c r="K1363" i="9"/>
  <c r="K1401" i="9"/>
  <c r="K1439" i="9"/>
  <c r="K1475" i="9"/>
  <c r="K1044" i="9"/>
  <c r="K1239" i="9"/>
  <c r="K846" i="9"/>
  <c r="K923" i="9"/>
  <c r="K752" i="9"/>
  <c r="K1581" i="9"/>
  <c r="K1585" i="9"/>
  <c r="K1045" i="9"/>
  <c r="K897" i="9"/>
  <c r="K614" i="9"/>
  <c r="K615" i="9"/>
  <c r="K616" i="9"/>
  <c r="K613" i="9"/>
  <c r="K3463" i="9"/>
  <c r="K3440" i="9"/>
  <c r="K3472" i="9"/>
  <c r="K3462" i="9"/>
  <c r="K3332" i="9"/>
  <c r="K3390" i="9"/>
  <c r="K3391" i="9"/>
  <c r="K3206" i="9"/>
  <c r="K3207" i="9"/>
  <c r="K3331" i="9"/>
  <c r="K3389" i="9"/>
  <c r="K3344" i="9"/>
  <c r="K3352" i="9"/>
  <c r="K3097" i="9"/>
  <c r="K3125" i="9"/>
  <c r="K3156" i="9"/>
  <c r="K3208" i="9"/>
  <c r="K3244" i="9"/>
  <c r="K3269" i="9"/>
  <c r="K3278" i="9"/>
  <c r="K3311" i="9"/>
  <c r="K3014" i="9"/>
  <c r="K3050" i="9"/>
  <c r="K3353" i="9"/>
  <c r="K3077" i="9"/>
  <c r="K3098" i="9"/>
  <c r="K3126" i="9"/>
  <c r="K3157" i="9"/>
  <c r="K3182" i="9"/>
  <c r="K3245" i="9"/>
  <c r="K3270" i="9"/>
  <c r="K3279" i="9"/>
  <c r="K3312" i="9"/>
  <c r="K3051" i="9"/>
  <c r="K3350" i="9"/>
  <c r="K3078" i="9"/>
  <c r="K3099" i="9"/>
  <c r="K3123" i="9"/>
  <c r="K3158" i="9"/>
  <c r="K3183" i="9"/>
  <c r="K3246" i="9"/>
  <c r="K3271" i="9"/>
  <c r="K3280" i="9"/>
  <c r="K3313" i="9"/>
  <c r="K3048" i="9"/>
  <c r="K3351" i="9"/>
  <c r="K3100" i="9"/>
  <c r="K3124" i="9"/>
  <c r="K3155" i="9"/>
  <c r="K3243" i="9"/>
  <c r="K3268" i="9"/>
  <c r="K3277" i="9"/>
  <c r="K3314" i="9"/>
  <c r="K3013" i="9"/>
  <c r="K3049" i="9"/>
  <c r="K3076" i="9"/>
  <c r="K3201" i="9"/>
  <c r="K3342" i="9"/>
  <c r="K3343" i="9"/>
  <c r="K3075" i="9"/>
  <c r="K3335" i="9"/>
  <c r="K3398" i="9"/>
  <c r="K3423" i="9"/>
  <c r="K3086" i="9"/>
  <c r="K3090" i="9"/>
  <c r="K3209" i="9"/>
  <c r="K3258" i="9"/>
  <c r="K3003" i="9"/>
  <c r="K3422" i="9"/>
  <c r="K3085" i="9"/>
  <c r="K3089" i="9"/>
  <c r="K3257" i="9"/>
  <c r="K3002" i="9"/>
  <c r="K3396" i="9"/>
  <c r="K3400" i="9"/>
  <c r="K3084" i="9"/>
  <c r="K3088" i="9"/>
  <c r="K3211" i="9"/>
  <c r="K3256" i="9"/>
  <c r="K3005" i="9"/>
  <c r="K3336" i="9"/>
  <c r="K3399" i="9"/>
  <c r="K3424" i="9"/>
  <c r="K3083" i="9"/>
  <c r="K3087" i="9"/>
  <c r="K3091" i="9"/>
  <c r="K3210" i="9"/>
  <c r="K3255" i="9"/>
  <c r="K3259" i="9"/>
  <c r="K3004" i="9"/>
  <c r="K2880" i="9"/>
  <c r="K2989" i="9"/>
  <c r="K2885" i="9"/>
  <c r="K2725" i="9"/>
  <c r="K2886" i="9"/>
  <c r="K2883" i="9"/>
  <c r="K2788" i="9"/>
  <c r="K2722" i="9"/>
  <c r="K2887" i="9"/>
  <c r="K2791" i="9"/>
  <c r="K2792" i="9"/>
  <c r="K2720" i="9"/>
  <c r="K2789" i="9"/>
  <c r="K2726" i="9"/>
  <c r="K2676" i="9"/>
  <c r="K2724" i="9"/>
  <c r="K3001" i="9"/>
  <c r="K2881" i="9"/>
  <c r="K2793" i="9"/>
  <c r="K2721" i="9"/>
  <c r="K2882" i="9"/>
  <c r="K2790" i="9"/>
  <c r="K2723" i="9"/>
  <c r="K2884" i="9"/>
  <c r="K2594" i="9"/>
  <c r="K1928" i="9"/>
  <c r="K1900" i="9"/>
  <c r="K2468" i="9"/>
  <c r="K2595" i="9"/>
  <c r="K1957" i="9"/>
  <c r="K2097" i="9"/>
  <c r="K2469" i="9"/>
  <c r="K2353" i="9"/>
  <c r="K1654" i="9"/>
  <c r="K1982" i="9"/>
  <c r="K1966" i="9"/>
  <c r="K2286" i="9"/>
  <c r="K2170" i="9"/>
  <c r="K2130" i="9"/>
  <c r="K2354" i="9"/>
  <c r="K2565" i="9"/>
  <c r="K1927" i="9"/>
  <c r="K1899" i="9"/>
  <c r="K1859" i="9"/>
  <c r="K1724" i="9"/>
  <c r="K2128" i="9"/>
  <c r="K2352" i="9"/>
  <c r="K2336" i="9"/>
  <c r="K1653" i="9"/>
  <c r="K1678" i="9"/>
  <c r="K1870" i="9"/>
  <c r="K2402" i="9"/>
  <c r="K2593" i="9"/>
  <c r="K2127" i="9"/>
  <c r="K2527" i="9"/>
  <c r="K2335" i="9"/>
  <c r="K1788" i="9"/>
  <c r="K1652" i="9"/>
  <c r="K2028" i="9"/>
  <c r="K2096" i="9"/>
  <c r="K2536" i="9"/>
  <c r="K1677" i="9"/>
  <c r="K2033" i="9"/>
  <c r="K2285" i="9"/>
  <c r="K2129" i="9"/>
  <c r="K2085" i="9"/>
  <c r="K2596" i="9"/>
  <c r="K2098" i="9"/>
  <c r="K1787" i="9"/>
  <c r="K2171" i="9"/>
  <c r="K2131" i="9"/>
  <c r="K2323" i="9"/>
  <c r="K2403" i="9"/>
  <c r="K1752" i="9"/>
  <c r="K1676" i="9"/>
  <c r="K2032" i="9"/>
  <c r="K2064" i="9"/>
  <c r="K1725" i="9"/>
  <c r="K1750" i="9"/>
  <c r="K2206" i="9"/>
  <c r="K2470" i="9"/>
  <c r="K1751" i="9"/>
  <c r="K1675" i="9"/>
  <c r="K2027" i="9"/>
  <c r="K1605" i="9"/>
  <c r="K1338" i="9"/>
  <c r="K1466" i="9"/>
  <c r="K1512" i="9"/>
  <c r="K1055" i="9"/>
  <c r="K1165" i="9"/>
  <c r="K870" i="9"/>
  <c r="K908" i="9"/>
  <c r="K696" i="9"/>
  <c r="K700" i="9"/>
  <c r="K742" i="9"/>
  <c r="K1604" i="9"/>
  <c r="K1337" i="9"/>
  <c r="K1465" i="9"/>
  <c r="K1058" i="9"/>
  <c r="K1164" i="9"/>
  <c r="K1250" i="9"/>
  <c r="K907" i="9"/>
  <c r="K953" i="9"/>
  <c r="K695" i="9"/>
  <c r="K699" i="9"/>
  <c r="K1563" i="9"/>
  <c r="K1607" i="9"/>
  <c r="K1304" i="9"/>
  <c r="K1336" i="9"/>
  <c r="K1340" i="9"/>
  <c r="K1468" i="9"/>
  <c r="K1057" i="9"/>
  <c r="K1096" i="9"/>
  <c r="K1163" i="9"/>
  <c r="K1167" i="9"/>
  <c r="K1249" i="9"/>
  <c r="K675" i="9"/>
  <c r="K694" i="9"/>
  <c r="K698" i="9"/>
  <c r="K744" i="9"/>
  <c r="K1562" i="9"/>
  <c r="K1606" i="9"/>
  <c r="K1303" i="9"/>
  <c r="K1335" i="9"/>
  <c r="K1339" i="9"/>
  <c r="K1467" i="9"/>
  <c r="K1513" i="9"/>
  <c r="K1056" i="9"/>
  <c r="K1093" i="9"/>
  <c r="K1162" i="9"/>
  <c r="K1166" i="9"/>
  <c r="K830" i="9"/>
  <c r="K853" i="9"/>
  <c r="K884" i="9"/>
  <c r="K697" i="9"/>
  <c r="K743" i="9"/>
  <c r="K631" i="9"/>
  <c r="K605" i="9"/>
  <c r="K630" i="9"/>
  <c r="K629" i="9"/>
  <c r="K3433" i="9"/>
  <c r="K3431" i="9"/>
  <c r="K3430" i="9"/>
  <c r="K3432" i="9"/>
  <c r="K3360" i="9"/>
  <c r="K3378" i="9"/>
  <c r="K3406" i="9"/>
  <c r="K3410" i="9"/>
  <c r="K3426" i="9"/>
  <c r="K3082" i="9"/>
  <c r="K3102" i="9"/>
  <c r="K3130" i="9"/>
  <c r="K3162" i="9"/>
  <c r="K3186" i="9"/>
  <c r="K3214" i="9"/>
  <c r="K3218" i="9"/>
  <c r="K3250" i="9"/>
  <c r="K3254" i="9"/>
  <c r="K3274" i="9"/>
  <c r="K3282" i="9"/>
  <c r="K3318" i="9"/>
  <c r="K3018" i="9"/>
  <c r="K3052" i="9"/>
  <c r="K3359" i="9"/>
  <c r="K3377" i="9"/>
  <c r="K3405" i="9"/>
  <c r="K3409" i="9"/>
  <c r="K3429" i="9"/>
  <c r="K3081" i="9"/>
  <c r="K3101" i="9"/>
  <c r="K3129" i="9"/>
  <c r="K3133" i="9"/>
  <c r="K3161" i="9"/>
  <c r="K3205" i="9"/>
  <c r="K3213" i="9"/>
  <c r="K3217" i="9"/>
  <c r="K3249" i="9"/>
  <c r="K3253" i="9"/>
  <c r="K3273" i="9"/>
  <c r="K3281" i="9"/>
  <c r="K3285" i="9"/>
  <c r="K3317" i="9"/>
  <c r="K3321" i="9"/>
  <c r="K3017" i="9"/>
  <c r="K3055" i="9"/>
  <c r="K3376" i="9"/>
  <c r="K3404" i="9"/>
  <c r="K3408" i="9"/>
  <c r="K3412" i="9"/>
  <c r="K3428" i="9"/>
  <c r="K3080" i="9"/>
  <c r="K3104" i="9"/>
  <c r="K3128" i="9"/>
  <c r="K3132" i="9"/>
  <c r="K3160" i="9"/>
  <c r="K3212" i="9"/>
  <c r="K3216" i="9"/>
  <c r="K3220" i="9"/>
  <c r="K3248" i="9"/>
  <c r="K3252" i="9"/>
  <c r="K3272" i="9"/>
  <c r="K3276" i="9"/>
  <c r="K3284" i="9"/>
  <c r="K3316" i="9"/>
  <c r="K3320" i="9"/>
  <c r="K3054" i="9"/>
  <c r="K3361" i="9"/>
  <c r="K3375" i="9"/>
  <c r="K3407" i="9"/>
  <c r="K3411" i="9"/>
  <c r="K3427" i="9"/>
  <c r="K3079" i="9"/>
  <c r="K3103" i="9"/>
  <c r="K3127" i="9"/>
  <c r="K3131" i="9"/>
  <c r="K3159" i="9"/>
  <c r="K3163" i="9"/>
  <c r="K3187" i="9"/>
  <c r="K3215" i="9"/>
  <c r="K3219" i="9"/>
  <c r="K3247" i="9"/>
  <c r="K3251" i="9"/>
  <c r="K3275" i="9"/>
  <c r="K3283" i="9"/>
  <c r="K3315" i="9"/>
  <c r="K3319" i="9"/>
  <c r="K3053" i="9"/>
  <c r="K2856" i="9"/>
  <c r="K2860" i="9"/>
  <c r="K2896" i="9"/>
  <c r="K2928" i="9"/>
  <c r="K2952" i="9"/>
  <c r="K2980" i="9"/>
  <c r="K3000" i="9"/>
  <c r="K2711" i="9"/>
  <c r="K2715" i="9"/>
  <c r="K2719" i="9"/>
  <c r="K2743" i="9"/>
  <c r="K2771" i="9"/>
  <c r="K2775" i="9"/>
  <c r="K2803" i="9"/>
  <c r="K2835" i="9"/>
  <c r="K2859" i="9"/>
  <c r="K2879" i="9"/>
  <c r="K2895" i="9"/>
  <c r="K2923" i="9"/>
  <c r="K2951" i="9"/>
  <c r="K2959" i="9"/>
  <c r="K2983" i="9"/>
  <c r="K2710" i="9"/>
  <c r="K2714" i="9"/>
  <c r="K2718" i="9"/>
  <c r="K2742" i="9"/>
  <c r="K2770" i="9"/>
  <c r="K2774" i="9"/>
  <c r="K2802" i="9"/>
  <c r="K2830" i="9"/>
  <c r="K2858" i="9"/>
  <c r="K2894" i="9"/>
  <c r="K2922" i="9"/>
  <c r="K2958" i="9"/>
  <c r="K2982" i="9"/>
  <c r="K2717" i="9"/>
  <c r="K2741" i="9"/>
  <c r="K2773" i="9"/>
  <c r="K2857" i="9"/>
  <c r="K2861" i="9"/>
  <c r="K2889" i="9"/>
  <c r="K2893" i="9"/>
  <c r="K2897" i="9"/>
  <c r="K2921" i="9"/>
  <c r="K2929" i="9"/>
  <c r="K2981" i="9"/>
  <c r="K2716" i="9"/>
  <c r="K2740" i="9"/>
  <c r="K2772" i="9"/>
  <c r="K2682" i="9"/>
  <c r="K2679" i="9"/>
  <c r="K2683" i="9"/>
  <c r="K2684" i="9"/>
  <c r="K2677" i="9"/>
  <c r="K2680" i="9"/>
  <c r="K2681" i="9"/>
  <c r="K2685" i="9"/>
  <c r="K2678" i="9"/>
  <c r="K2639" i="9"/>
  <c r="K2668" i="9"/>
  <c r="K2673" i="9"/>
  <c r="K2670" i="9"/>
  <c r="K2674" i="9"/>
  <c r="K2672" i="9"/>
  <c r="K2665" i="9"/>
  <c r="K2669" i="9"/>
  <c r="K2637" i="9"/>
  <c r="K2686" i="9"/>
  <c r="K2666" i="9"/>
  <c r="K2667" i="9"/>
  <c r="K2687" i="9"/>
  <c r="K2671" i="9"/>
  <c r="K2638" i="9"/>
  <c r="K2675" i="9"/>
  <c r="K2636" i="9"/>
  <c r="K2633" i="9"/>
  <c r="K2635" i="9"/>
  <c r="K2634" i="9"/>
  <c r="K2574" i="9"/>
  <c r="K1688" i="9"/>
  <c r="K2372" i="9"/>
  <c r="K1689" i="9"/>
  <c r="K1969" i="9"/>
  <c r="K2305" i="9"/>
  <c r="K2101" i="9"/>
  <c r="K2525" i="9"/>
  <c r="K2461" i="9"/>
  <c r="K2373" i="9"/>
  <c r="K2616" i="9"/>
  <c r="K1810" i="9"/>
  <c r="K2102" i="9"/>
  <c r="K2526" i="9"/>
  <c r="K2462" i="9"/>
  <c r="K2463" i="9"/>
  <c r="K2524" i="9"/>
  <c r="K1809" i="9"/>
  <c r="K2023" i="9"/>
  <c r="K1967" i="9"/>
  <c r="K1692" i="9"/>
  <c r="K1936" i="9"/>
  <c r="K2152" i="9"/>
  <c r="K2104" i="9"/>
  <c r="K2376" i="9"/>
  <c r="K1693" i="9"/>
  <c r="K2377" i="9"/>
  <c r="K1690" i="9"/>
  <c r="K1650" i="9"/>
  <c r="K1814" i="9"/>
  <c r="K2271" i="9"/>
  <c r="K2235" i="9"/>
  <c r="K2103" i="9"/>
  <c r="K2063" i="9"/>
  <c r="K2375" i="9"/>
  <c r="K1808" i="9"/>
  <c r="K2374" i="9"/>
  <c r="K2338" i="9"/>
  <c r="K2306" i="9"/>
  <c r="K2024" i="9"/>
  <c r="K1968" i="9"/>
  <c r="K1812" i="9"/>
  <c r="K2236" i="9"/>
  <c r="K2025" i="9"/>
  <c r="K1813" i="9"/>
  <c r="K2153" i="9"/>
  <c r="K2337" i="9"/>
  <c r="K2270" i="9"/>
  <c r="K2062" i="9"/>
  <c r="K1691" i="9"/>
  <c r="K1651" i="9"/>
  <c r="K1811" i="9"/>
  <c r="K2151" i="9"/>
  <c r="K2523" i="9"/>
  <c r="K2200" i="9"/>
  <c r="K2201" i="9"/>
  <c r="K2624" i="9"/>
  <c r="K1807" i="9"/>
  <c r="K1061" i="9"/>
  <c r="K1208" i="9"/>
  <c r="K1603" i="9"/>
  <c r="K1294" i="9"/>
  <c r="K1328" i="9"/>
  <c r="K1436" i="9"/>
  <c r="K1493" i="9"/>
  <c r="K1060" i="9"/>
  <c r="K1207" i="9"/>
  <c r="K805" i="9"/>
  <c r="K809" i="9"/>
  <c r="K982" i="9"/>
  <c r="K1327" i="9"/>
  <c r="K1371" i="9"/>
  <c r="K1435" i="9"/>
  <c r="K1059" i="9"/>
  <c r="K1206" i="9"/>
  <c r="K808" i="9"/>
  <c r="K1602" i="9"/>
  <c r="K981" i="9"/>
  <c r="K678" i="9"/>
  <c r="K716" i="9"/>
  <c r="K1545" i="9"/>
  <c r="K1620" i="9"/>
  <c r="K1296" i="9"/>
  <c r="K1326" i="9"/>
  <c r="K1370" i="9"/>
  <c r="K1388" i="9"/>
  <c r="K1062" i="9"/>
  <c r="K807" i="9"/>
  <c r="K919" i="9"/>
  <c r="K980" i="9"/>
  <c r="K677" i="9"/>
  <c r="K715" i="9"/>
  <c r="K746" i="9"/>
  <c r="K1544" i="9"/>
  <c r="K1619" i="9"/>
  <c r="K1295" i="9"/>
  <c r="K1387" i="9"/>
  <c r="K1488" i="9"/>
  <c r="K1494" i="9"/>
  <c r="K1150" i="9"/>
  <c r="K806" i="9"/>
  <c r="K918" i="9"/>
  <c r="K983" i="9"/>
  <c r="K745" i="9"/>
  <c r="K611" i="9"/>
  <c r="K1546" i="9"/>
  <c r="K612" i="9"/>
  <c r="K609" i="9"/>
  <c r="K610" i="9"/>
  <c r="K1547" i="9"/>
  <c r="K2578" i="9"/>
  <c r="K2582" i="9"/>
  <c r="K2610" i="9"/>
  <c r="K2614" i="9"/>
  <c r="K2626" i="9"/>
  <c r="K2630" i="9"/>
  <c r="K2343" i="9"/>
  <c r="K2379" i="9"/>
  <c r="K2387" i="9"/>
  <c r="K2391" i="9"/>
  <c r="K2399" i="9"/>
  <c r="K2411" i="9"/>
  <c r="K2419" i="9"/>
  <c r="K2435" i="9"/>
  <c r="K2479" i="9"/>
  <c r="K2503" i="9"/>
  <c r="K2507" i="9"/>
  <c r="K2515" i="9"/>
  <c r="K2531" i="9"/>
  <c r="K2055" i="9"/>
  <c r="K2059" i="9"/>
  <c r="K2095" i="9"/>
  <c r="K2123" i="9"/>
  <c r="K2143" i="9"/>
  <c r="K2175" i="9"/>
  <c r="K2187" i="9"/>
  <c r="K2259" i="9"/>
  <c r="K1795" i="9"/>
  <c r="K1799" i="9"/>
  <c r="K1803" i="9"/>
  <c r="K1835" i="9"/>
  <c r="K1875" i="9"/>
  <c r="K1879" i="9"/>
  <c r="K1907" i="9"/>
  <c r="K1919" i="9"/>
  <c r="K1923" i="9"/>
  <c r="K1951" i="9"/>
  <c r="K1955" i="9"/>
  <c r="K1999" i="9"/>
  <c r="K2003" i="9"/>
  <c r="K1647" i="9"/>
  <c r="K1671" i="9"/>
  <c r="K1687" i="9"/>
  <c r="K1723" i="9"/>
  <c r="K1759" i="9"/>
  <c r="K1763" i="9"/>
  <c r="K2581" i="9"/>
  <c r="K2585" i="9"/>
  <c r="K2609" i="9"/>
  <c r="K2613" i="9"/>
  <c r="K2625" i="9"/>
  <c r="K2629" i="9"/>
  <c r="K2342" i="9"/>
  <c r="K2378" i="9"/>
  <c r="K2386" i="9"/>
  <c r="K2410" i="9"/>
  <c r="K2434" i="9"/>
  <c r="K2478" i="9"/>
  <c r="K2502" i="9"/>
  <c r="K2506" i="9"/>
  <c r="K2518" i="9"/>
  <c r="K2530" i="9"/>
  <c r="K2550" i="9"/>
  <c r="K2554" i="9"/>
  <c r="K2054" i="9"/>
  <c r="K2058" i="9"/>
  <c r="K2094" i="9"/>
  <c r="K2122" i="9"/>
  <c r="K2142" i="9"/>
  <c r="K2150" i="9"/>
  <c r="K2174" i="9"/>
  <c r="K2182" i="9"/>
  <c r="K2234" i="9"/>
  <c r="K2246" i="9"/>
  <c r="K2294" i="9"/>
  <c r="K1794" i="9"/>
  <c r="K1798" i="9"/>
  <c r="K1806" i="9"/>
  <c r="K1838" i="9"/>
  <c r="K1878" i="9"/>
  <c r="K1918" i="9"/>
  <c r="K1922" i="9"/>
  <c r="K1950" i="9"/>
  <c r="K1954" i="9"/>
  <c r="K1998" i="9"/>
  <c r="K2002" i="9"/>
  <c r="K2026" i="9"/>
  <c r="K1646" i="9"/>
  <c r="K1670" i="9"/>
  <c r="K1686" i="9"/>
  <c r="K1702" i="9"/>
  <c r="K1722" i="9"/>
  <c r="K1762" i="9"/>
  <c r="K1766" i="9"/>
  <c r="K2580" i="9"/>
  <c r="K2584" i="9"/>
  <c r="K2608" i="9"/>
  <c r="K2612" i="9"/>
  <c r="K2628" i="9"/>
  <c r="K2632" i="9"/>
  <c r="K2433" i="9"/>
  <c r="K2437" i="9"/>
  <c r="K2477" i="9"/>
  <c r="K2481" i="9"/>
  <c r="K2505" i="9"/>
  <c r="K2517" i="9"/>
  <c r="K2529" i="9"/>
  <c r="K2549" i="9"/>
  <c r="K2553" i="9"/>
  <c r="K2053" i="9"/>
  <c r="K2061" i="9"/>
  <c r="K2093" i="9"/>
  <c r="K2121" i="9"/>
  <c r="K2149" i="9"/>
  <c r="K2181" i="9"/>
  <c r="K2233" i="9"/>
  <c r="K2245" i="9"/>
  <c r="K2261" i="9"/>
  <c r="K2293" i="9"/>
  <c r="K1797" i="9"/>
  <c r="K1805" i="9"/>
  <c r="K1837" i="9"/>
  <c r="K1877" i="9"/>
  <c r="K1921" i="9"/>
  <c r="K1925" i="9"/>
  <c r="K1949" i="9"/>
  <c r="K1953" i="9"/>
  <c r="K1993" i="9"/>
  <c r="K2001" i="9"/>
  <c r="K2005" i="9"/>
  <c r="K1649" i="9"/>
  <c r="K1669" i="9"/>
  <c r="K1701" i="9"/>
  <c r="K1733" i="9"/>
  <c r="K1761" i="9"/>
  <c r="K1765" i="9"/>
  <c r="K2579" i="9"/>
  <c r="K2583" i="9"/>
  <c r="K2611" i="9"/>
  <c r="K2615" i="9"/>
  <c r="K2627" i="9"/>
  <c r="K2631" i="9"/>
  <c r="K2392" i="9"/>
  <c r="K2400" i="9"/>
  <c r="K2432" i="9"/>
  <c r="K2436" i="9"/>
  <c r="K2476" i="9"/>
  <c r="K2480" i="9"/>
  <c r="K2504" i="9"/>
  <c r="K2516" i="9"/>
  <c r="K2528" i="9"/>
  <c r="K2532" i="9"/>
  <c r="K2548" i="9"/>
  <c r="K2552" i="9"/>
  <c r="K2052" i="9"/>
  <c r="K2056" i="9"/>
  <c r="K2060" i="9"/>
  <c r="K2092" i="9"/>
  <c r="K2176" i="9"/>
  <c r="K2180" i="9"/>
  <c r="K2188" i="9"/>
  <c r="K2244" i="9"/>
  <c r="K2260" i="9"/>
  <c r="K2292" i="9"/>
  <c r="K1796" i="9"/>
  <c r="K1800" i="9"/>
  <c r="K1804" i="9"/>
  <c r="K1836" i="9"/>
  <c r="K1876" i="9"/>
  <c r="K1908" i="9"/>
  <c r="K1920" i="9"/>
  <c r="K1924" i="9"/>
  <c r="K1952" i="9"/>
  <c r="K1956" i="9"/>
  <c r="K2000" i="9"/>
  <c r="K2004" i="9"/>
  <c r="K1648" i="9"/>
  <c r="K1668" i="9"/>
  <c r="K1732" i="9"/>
  <c r="K1760" i="9"/>
  <c r="K1764" i="9"/>
  <c r="K1541" i="9"/>
  <c r="K1577" i="9"/>
  <c r="K1628" i="9"/>
  <c r="K1302" i="9"/>
  <c r="K1306" i="9"/>
  <c r="K1344" i="9"/>
  <c r="K1348" i="9"/>
  <c r="K1382" i="9"/>
  <c r="K1386" i="9"/>
  <c r="K1412" i="9"/>
  <c r="K1416" i="9"/>
  <c r="K1432" i="9"/>
  <c r="K1448" i="9"/>
  <c r="K1456" i="9"/>
  <c r="K1053" i="9"/>
  <c r="K1071" i="9"/>
  <c r="K1087" i="9"/>
  <c r="K1105" i="9"/>
  <c r="K1135" i="9"/>
  <c r="K1187" i="9"/>
  <c r="K1258" i="9"/>
  <c r="K904" i="9"/>
  <c r="K937" i="9"/>
  <c r="K990" i="9"/>
  <c r="K1013" i="9"/>
  <c r="K1347" i="9"/>
  <c r="K1477" i="9"/>
  <c r="K1134" i="9"/>
  <c r="K1257" i="9"/>
  <c r="K920" i="9"/>
  <c r="K929" i="9"/>
  <c r="K1438" i="9"/>
  <c r="K1492" i="9"/>
  <c r="K1256" i="9"/>
  <c r="K1015" i="9"/>
  <c r="K1540" i="9"/>
  <c r="K1576" i="9"/>
  <c r="K1627" i="9"/>
  <c r="K1300" i="9"/>
  <c r="K1305" i="9"/>
  <c r="K1343" i="9"/>
  <c r="K1381" i="9"/>
  <c r="K1385" i="9"/>
  <c r="K1411" i="9"/>
  <c r="K1415" i="9"/>
  <c r="K1447" i="9"/>
  <c r="K1070" i="9"/>
  <c r="K1186" i="9"/>
  <c r="K1227" i="9"/>
  <c r="K869" i="9"/>
  <c r="K903" i="9"/>
  <c r="K947" i="9"/>
  <c r="K989" i="9"/>
  <c r="K1016" i="9"/>
  <c r="K1458" i="9"/>
  <c r="K1033" i="9"/>
  <c r="K1069" i="9"/>
  <c r="K1089" i="9"/>
  <c r="K1099" i="9"/>
  <c r="K1133" i="9"/>
  <c r="K1260" i="9"/>
  <c r="K857" i="9"/>
  <c r="K868" i="9"/>
  <c r="K906" i="9"/>
  <c r="K1542" i="9"/>
  <c r="K1550" i="9"/>
  <c r="K1298" i="9"/>
  <c r="K1307" i="9"/>
  <c r="K1383" i="9"/>
  <c r="K1413" i="9"/>
  <c r="K1449" i="9"/>
  <c r="K1457" i="9"/>
  <c r="K1491" i="9"/>
  <c r="K1032" i="9"/>
  <c r="K1054" i="9"/>
  <c r="K1088" i="9"/>
  <c r="K1136" i="9"/>
  <c r="K1188" i="9"/>
  <c r="K1259" i="9"/>
  <c r="K905" i="9"/>
  <c r="K991" i="9"/>
  <c r="K1543" i="9"/>
  <c r="K1551" i="9"/>
  <c r="K1575" i="9"/>
  <c r="K1579" i="9"/>
  <c r="K1630" i="9"/>
  <c r="K1346" i="9"/>
  <c r="K1384" i="9"/>
  <c r="K1414" i="9"/>
  <c r="K988" i="9"/>
  <c r="K1574" i="9"/>
  <c r="K1578" i="9"/>
  <c r="K1629" i="9"/>
  <c r="K1345" i="9"/>
  <c r="K1433" i="9"/>
  <c r="K1437" i="9"/>
  <c r="K1072" i="9"/>
  <c r="K1098" i="9"/>
  <c r="K1106" i="9"/>
  <c r="K856" i="9"/>
  <c r="K867" i="9"/>
  <c r="K1014" i="9"/>
  <c r="K1549" i="9"/>
  <c r="K1301" i="9"/>
  <c r="K1548" i="9"/>
  <c r="K1144" i="9"/>
  <c r="K787" i="9"/>
  <c r="K1027" i="9"/>
  <c r="K792" i="9"/>
  <c r="K934" i="9"/>
  <c r="K1025" i="9"/>
  <c r="K1189" i="9"/>
  <c r="K1217" i="9"/>
  <c r="K785" i="9"/>
  <c r="K793" i="9"/>
  <c r="K935" i="9"/>
  <c r="K975" i="9"/>
  <c r="K702" i="9"/>
  <c r="K674" i="9"/>
  <c r="K704" i="9"/>
  <c r="K831" i="9"/>
  <c r="K889" i="9"/>
  <c r="K1026" i="9"/>
  <c r="K1024" i="9"/>
  <c r="K1190" i="9"/>
  <c r="K786" i="9"/>
  <c r="K832" i="9"/>
  <c r="K936" i="9"/>
  <c r="K673" i="9"/>
  <c r="K703" i="9"/>
  <c r="K1191" i="9"/>
  <c r="K833" i="9"/>
  <c r="K573" i="9"/>
  <c r="K635" i="9"/>
  <c r="K1104" i="9"/>
  <c r="K1103" i="9"/>
  <c r="K574" i="9"/>
  <c r="K634" i="9"/>
  <c r="K633" i="9"/>
  <c r="K572" i="9"/>
  <c r="K944" i="9"/>
  <c r="K1029" i="9"/>
  <c r="K1131" i="9"/>
  <c r="K1230" i="9"/>
  <c r="K734" i="9"/>
  <c r="K1064" i="9"/>
  <c r="K1068" i="9"/>
  <c r="K1095" i="9"/>
  <c r="K1132" i="9"/>
  <c r="K1183" i="9"/>
  <c r="K1215" i="9"/>
  <c r="K1219" i="9"/>
  <c r="K783" i="9"/>
  <c r="K798" i="9"/>
  <c r="K864" i="9"/>
  <c r="K900" i="9"/>
  <c r="K916" i="9"/>
  <c r="K932" i="9"/>
  <c r="K985" i="9"/>
  <c r="K1007" i="9"/>
  <c r="K1011" i="9"/>
  <c r="K656" i="9"/>
  <c r="K706" i="9"/>
  <c r="K735" i="9"/>
  <c r="K739" i="9"/>
  <c r="K1220" i="9"/>
  <c r="K1228" i="9"/>
  <c r="K784" i="9"/>
  <c r="K799" i="9"/>
  <c r="K865" i="9"/>
  <c r="K901" i="9"/>
  <c r="K925" i="9"/>
  <c r="K1008" i="9"/>
  <c r="K681" i="9"/>
  <c r="K732" i="9"/>
  <c r="K740" i="9"/>
  <c r="K1094" i="9"/>
  <c r="K1182" i="9"/>
  <c r="K1218" i="9"/>
  <c r="K931" i="9"/>
  <c r="K984" i="9"/>
  <c r="K1010" i="9"/>
  <c r="K1065" i="9"/>
  <c r="K1129" i="9"/>
  <c r="K1184" i="9"/>
  <c r="K1216" i="9"/>
  <c r="K1012" i="9"/>
  <c r="K863" i="9"/>
  <c r="K899" i="9"/>
  <c r="K692" i="9"/>
  <c r="K1028" i="9"/>
  <c r="K1066" i="9"/>
  <c r="K1085" i="9"/>
  <c r="K1101" i="9"/>
  <c r="K1130" i="9"/>
  <c r="K1185" i="9"/>
  <c r="K1213" i="9"/>
  <c r="K1221" i="9"/>
  <c r="K1229" i="9"/>
  <c r="K781" i="9"/>
  <c r="K800" i="9"/>
  <c r="K898" i="9"/>
  <c r="K902" i="9"/>
  <c r="K930" i="9"/>
  <c r="K1009" i="9"/>
  <c r="K682" i="9"/>
  <c r="K691" i="9"/>
  <c r="K733" i="9"/>
  <c r="K737" i="9"/>
  <c r="K741" i="9"/>
  <c r="K1063" i="9"/>
  <c r="K1067" i="9"/>
  <c r="K1214" i="9"/>
  <c r="K1226" i="9"/>
  <c r="K782" i="9"/>
  <c r="K1006" i="9"/>
  <c r="K705" i="9"/>
  <c r="K738" i="9"/>
  <c r="K591" i="9"/>
  <c r="K632" i="9"/>
  <c r="K628" i="9"/>
  <c r="K592" i="9"/>
  <c r="K590" i="9"/>
  <c r="K588" i="9"/>
  <c r="K627" i="9"/>
  <c r="K551" i="9"/>
  <c r="K587" i="9"/>
  <c r="K1050" i="9"/>
  <c r="K933" i="9"/>
  <c r="K943" i="9"/>
  <c r="K589" i="9"/>
  <c r="K636" i="9"/>
  <c r="K586" i="9"/>
  <c r="K593" i="9"/>
  <c r="K1049" i="9"/>
  <c r="K1102" i="9"/>
  <c r="K579" i="9"/>
  <c r="K558" i="9"/>
  <c r="K577" i="9"/>
  <c r="K555" i="9"/>
  <c r="K584" i="9"/>
  <c r="K571" i="9"/>
  <c r="K578" i="9"/>
  <c r="K585" i="9"/>
  <c r="K556" i="9"/>
  <c r="K559" i="9"/>
  <c r="K580" i="9"/>
  <c r="K581" i="9"/>
  <c r="K557" i="9"/>
  <c r="K560" i="9"/>
  <c r="K583" i="9"/>
  <c r="K1277" i="9"/>
  <c r="K796" i="9"/>
  <c r="K749" i="9"/>
  <c r="K1244" i="9"/>
  <c r="K855" i="9"/>
  <c r="K1276" i="9"/>
  <c r="K649" i="9"/>
  <c r="K1039" i="9"/>
  <c r="K1083" i="9"/>
  <c r="K1148" i="9"/>
  <c r="K1243" i="9"/>
  <c r="K854" i="9"/>
  <c r="K891" i="9"/>
  <c r="K895" i="9"/>
  <c r="K987" i="9"/>
  <c r="K648" i="9"/>
  <c r="K652" i="9"/>
  <c r="K747" i="9"/>
  <c r="K751" i="9"/>
  <c r="K1205" i="9"/>
  <c r="K1084" i="9"/>
  <c r="K1149" i="9"/>
  <c r="K972" i="9"/>
  <c r="K748" i="9"/>
  <c r="K1038" i="9"/>
  <c r="K1082" i="9"/>
  <c r="K1147" i="9"/>
  <c r="K1242" i="9"/>
  <c r="K797" i="9"/>
  <c r="K890" i="9"/>
  <c r="K894" i="9"/>
  <c r="K986" i="9"/>
  <c r="K651" i="9"/>
  <c r="K750" i="9"/>
  <c r="K893" i="9"/>
  <c r="K650" i="9"/>
  <c r="K725" i="9"/>
  <c r="K795" i="9"/>
  <c r="K892" i="9"/>
  <c r="K896" i="9"/>
  <c r="K653" i="9"/>
  <c r="K724" i="9"/>
  <c r="K596" i="9"/>
  <c r="K570" i="9"/>
  <c r="K569" i="9"/>
  <c r="K568" i="9"/>
  <c r="K599" i="9"/>
  <c r="K603" i="9"/>
  <c r="K598" i="9"/>
  <c r="K602" i="9"/>
  <c r="K597" i="9"/>
  <c r="K601" i="9"/>
  <c r="K600" i="9"/>
  <c r="AM7" i="2"/>
  <c r="AM4" i="2"/>
  <c r="M9" i="2"/>
  <c r="AT166" i="38" l="1"/>
  <c r="AV166" i="38"/>
  <c r="AV165" i="38"/>
  <c r="AT165" i="38"/>
  <c r="AV161" i="38"/>
  <c r="AT161" i="38"/>
  <c r="AV164" i="38"/>
  <c r="AT164" i="38"/>
  <c r="AV163" i="38"/>
  <c r="AT163" i="38"/>
  <c r="AV160" i="38"/>
  <c r="AT160" i="38"/>
  <c r="AV6" i="38"/>
  <c r="AV54" i="38"/>
  <c r="AV12" i="38"/>
  <c r="AV66" i="38"/>
  <c r="AV24" i="38"/>
  <c r="AV60" i="38"/>
  <c r="AV18" i="38"/>
  <c r="AV30" i="38"/>
  <c r="AV36" i="38"/>
  <c r="AV3" i="38"/>
  <c r="AW5" i="38"/>
  <c r="AV4" i="38"/>
  <c r="AV42" i="38"/>
  <c r="AV48" i="38"/>
  <c r="AV162" i="38"/>
  <c r="AT162" i="38"/>
  <c r="AX125" i="38"/>
  <c r="AX113" i="38"/>
  <c r="AX131" i="38"/>
  <c r="AY100" i="38"/>
  <c r="AY149" i="38" s="1"/>
  <c r="AX99" i="38"/>
  <c r="AX98" i="38"/>
  <c r="AX119" i="38"/>
  <c r="AX143" i="38"/>
  <c r="AX137" i="38"/>
  <c r="AX107" i="38"/>
  <c r="AE60" i="38"/>
  <c r="AC24" i="38"/>
  <c r="AC18" i="38"/>
  <c r="H24" i="38"/>
  <c r="H85" i="38" s="1"/>
  <c r="H6" i="38"/>
  <c r="H12" i="38"/>
  <c r="H83" i="38" s="1"/>
  <c r="CC572" i="1"/>
  <c r="CC536" i="1"/>
  <c r="CC557" i="1"/>
  <c r="CC878" i="1"/>
  <c r="CC481" i="1"/>
  <c r="CC430" i="1"/>
  <c r="CC486" i="1"/>
  <c r="CC312" i="1"/>
  <c r="CC596" i="1"/>
  <c r="CC890" i="1"/>
  <c r="CC484" i="1"/>
  <c r="CC25" i="1"/>
  <c r="CC594" i="1"/>
  <c r="CC558" i="1"/>
  <c r="CC544" i="1"/>
  <c r="CC491" i="1"/>
  <c r="CC718" i="1"/>
  <c r="CC492" i="1"/>
  <c r="CC533" i="1"/>
  <c r="CC618" i="1"/>
  <c r="CC58" i="1"/>
  <c r="CC616" i="1"/>
  <c r="CC464" i="1"/>
  <c r="CC574" i="1"/>
  <c r="CC571" i="1"/>
  <c r="CC543" i="1"/>
  <c r="CC541" i="1"/>
  <c r="CC493" i="1"/>
  <c r="CC607" i="1"/>
  <c r="CC196" i="1"/>
  <c r="CC598" i="1"/>
  <c r="CC442" i="1"/>
  <c r="CC489" i="1"/>
  <c r="CC482" i="1"/>
  <c r="CC613" i="1"/>
  <c r="CC568" i="1"/>
  <c r="CC550" i="1"/>
  <c r="CC551" i="1"/>
  <c r="CC546" i="1"/>
  <c r="CC470" i="1"/>
  <c r="CC59" i="1"/>
  <c r="CC314" i="1"/>
  <c r="CC24" i="1"/>
  <c r="CC532" i="1"/>
  <c r="CC611" i="1"/>
  <c r="CC62" i="1"/>
  <c r="CC555" i="1"/>
  <c r="CC569" i="1"/>
  <c r="CC367" i="1"/>
  <c r="CC315" i="1"/>
  <c r="CC526" i="1"/>
  <c r="CC468" i="1"/>
  <c r="CC602" i="1"/>
  <c r="CC615" i="1"/>
  <c r="CC608" i="1"/>
  <c r="CC317" i="1"/>
  <c r="CC9" i="1"/>
  <c r="CC441" i="1"/>
  <c r="CC316" i="1"/>
  <c r="CC609" i="1"/>
  <c r="CC610" i="1"/>
  <c r="CC467" i="1"/>
  <c r="CC319" i="1"/>
  <c r="CC61" i="1"/>
  <c r="CC852" i="1"/>
  <c r="CC439" i="1"/>
  <c r="CC617" i="1"/>
  <c r="CC576" i="1"/>
  <c r="CC143" i="1"/>
  <c r="CC599" i="1"/>
  <c r="CC619" i="1"/>
  <c r="CC556" i="1"/>
  <c r="CC606" i="1"/>
  <c r="CC26" i="1"/>
  <c r="CC318" i="1"/>
  <c r="CC490" i="1"/>
  <c r="CC466" i="1"/>
  <c r="CC539" i="1"/>
  <c r="CC614" i="1"/>
  <c r="CC60" i="1"/>
  <c r="CC21" i="1"/>
  <c r="CC593" i="1"/>
  <c r="CC570" i="1"/>
  <c r="CC56" i="1"/>
  <c r="CC85" i="1"/>
  <c r="CC573" i="1"/>
  <c r="CC535" i="1"/>
  <c r="CC542" i="1"/>
  <c r="CC329" i="1"/>
  <c r="CC488" i="1"/>
  <c r="CC554" i="1"/>
  <c r="CC465" i="1"/>
  <c r="CC479" i="1"/>
  <c r="CC107" i="1"/>
  <c r="CC480" i="1"/>
  <c r="CC552" i="1"/>
  <c r="CC27" i="1"/>
  <c r="CC810" i="1"/>
  <c r="CC951" i="1"/>
  <c r="CC553" i="1"/>
  <c r="CC742" i="1"/>
  <c r="CC603" i="1"/>
  <c r="CC601" i="1"/>
  <c r="CC463" i="1"/>
  <c r="CC612" i="1"/>
  <c r="CC487" i="1"/>
  <c r="CC176" i="1"/>
  <c r="CC538" i="1"/>
  <c r="CC485" i="1"/>
  <c r="CC595" i="1"/>
  <c r="CC483" i="1"/>
  <c r="CC575" i="1"/>
  <c r="CC847" i="1"/>
  <c r="CC545" i="1"/>
  <c r="CC537" i="1"/>
  <c r="CC469" i="1"/>
  <c r="CC23" i="1"/>
  <c r="CC313" i="1"/>
  <c r="CC57" i="1"/>
  <c r="CC605" i="1"/>
  <c r="CC22" i="1"/>
  <c r="CC239" i="1"/>
  <c r="CC540" i="1"/>
  <c r="CC530" i="1"/>
  <c r="CC597" i="1"/>
  <c r="CC534" i="1"/>
  <c r="CC600" i="1"/>
  <c r="CC531" i="1"/>
  <c r="CC879" i="1"/>
  <c r="H82" i="38" l="1"/>
  <c r="K82" i="38" s="1"/>
  <c r="AU101" i="38"/>
  <c r="AQ159" i="38" s="1"/>
  <c r="AT159" i="38" s="1"/>
  <c r="AT168" i="38" s="1"/>
  <c r="AX5" i="38"/>
  <c r="AX42" i="38" s="1"/>
  <c r="AW30" i="38"/>
  <c r="AQ86" i="38" s="1"/>
  <c r="AW54" i="38"/>
  <c r="AQ90" i="38" s="1"/>
  <c r="AW66" i="38"/>
  <c r="AQ92" i="38" s="1"/>
  <c r="AW18" i="38"/>
  <c r="AQ84" i="38" s="1"/>
  <c r="AW24" i="38"/>
  <c r="AQ85" i="38" s="1"/>
  <c r="AW48" i="38"/>
  <c r="AW60" i="38"/>
  <c r="AQ91" i="38" s="1"/>
  <c r="AW4" i="38"/>
  <c r="AW36" i="38"/>
  <c r="AW12" i="38"/>
  <c r="AQ83" i="38" s="1"/>
  <c r="AW42" i="38"/>
  <c r="AW6" i="38"/>
  <c r="AQ82" i="38" s="1"/>
  <c r="AW3" i="38"/>
  <c r="AY131" i="38"/>
  <c r="AY98" i="38"/>
  <c r="AY125" i="38"/>
  <c r="AY137" i="38"/>
  <c r="AY107" i="38"/>
  <c r="AY143" i="38"/>
  <c r="AZ100" i="38"/>
  <c r="AZ149" i="38" s="1"/>
  <c r="AY99" i="38"/>
  <c r="AY119" i="38"/>
  <c r="AY101" i="38"/>
  <c r="AY113" i="38"/>
  <c r="AJ119" i="38"/>
  <c r="AJ162" i="38" s="1"/>
  <c r="AJ168" i="38" s="1"/>
  <c r="AQ36" i="38"/>
  <c r="AC42" i="38"/>
  <c r="AC89" i="38" s="1"/>
  <c r="AE36" i="38"/>
  <c r="AD36" i="38"/>
  <c r="AD6" i="38"/>
  <c r="AE18" i="38"/>
  <c r="AD24" i="38"/>
  <c r="AC85" i="38" s="1"/>
  <c r="AC36" i="38"/>
  <c r="AE54" i="38"/>
  <c r="AC90" i="38" s="1"/>
  <c r="AC12" i="38"/>
  <c r="AC83" i="38" s="1"/>
  <c r="AD18" i="38"/>
  <c r="AC6" i="38"/>
  <c r="AC60" i="38"/>
  <c r="AC91" i="38" s="1"/>
  <c r="O60" i="38"/>
  <c r="V30" i="38"/>
  <c r="M83" i="38"/>
  <c r="K83" i="38"/>
  <c r="K85" i="38"/>
  <c r="M85" i="38"/>
  <c r="H60" i="38"/>
  <c r="H91" i="38" s="1"/>
  <c r="DV29" i="45" l="1"/>
  <c r="V86" i="38"/>
  <c r="V94" i="38" s="1"/>
  <c r="DN29" i="45" s="1"/>
  <c r="O91" i="38"/>
  <c r="T91" i="38" s="1"/>
  <c r="T94" i="38" s="1"/>
  <c r="M82" i="38"/>
  <c r="AV159" i="38"/>
  <c r="AV168" i="38" s="1"/>
  <c r="AQ168" i="38"/>
  <c r="AQ87" i="38"/>
  <c r="AT87" i="38" s="1"/>
  <c r="AV82" i="38"/>
  <c r="AT82" i="38"/>
  <c r="AQ89" i="38"/>
  <c r="AT89" i="38" s="1"/>
  <c r="AQ88" i="38"/>
  <c r="AU88" i="38"/>
  <c r="AV83" i="38"/>
  <c r="AT83" i="38"/>
  <c r="AV91" i="38"/>
  <c r="AT91" i="38"/>
  <c r="AZ98" i="38"/>
  <c r="AZ131" i="38"/>
  <c r="AZ137" i="38"/>
  <c r="AZ101" i="38"/>
  <c r="AZ107" i="38"/>
  <c r="BA100" i="38"/>
  <c r="AZ99" i="38"/>
  <c r="AZ119" i="38"/>
  <c r="AZ143" i="38"/>
  <c r="AZ125" i="38"/>
  <c r="AZ113" i="38"/>
  <c r="AV85" i="38"/>
  <c r="AT85" i="38"/>
  <c r="AV84" i="38"/>
  <c r="AT84" i="38"/>
  <c r="AV92" i="38"/>
  <c r="AT92" i="38"/>
  <c r="AV90" i="38"/>
  <c r="AT90" i="38"/>
  <c r="AT86" i="38"/>
  <c r="AV86" i="38"/>
  <c r="AX54" i="38"/>
  <c r="AX4" i="38"/>
  <c r="AX3" i="38"/>
  <c r="AX6" i="38"/>
  <c r="AX48" i="38"/>
  <c r="AX36" i="38"/>
  <c r="AY5" i="38"/>
  <c r="AX72" i="38"/>
  <c r="AX24" i="38"/>
  <c r="AX66" i="38"/>
  <c r="AX12" i="38"/>
  <c r="AX18" i="38"/>
  <c r="AX30" i="38"/>
  <c r="AX60" i="38"/>
  <c r="AU89" i="38"/>
  <c r="AM162" i="38"/>
  <c r="AM168" i="38" s="1"/>
  <c r="AO162" i="38"/>
  <c r="AO168" i="38" s="1"/>
  <c r="AV87" i="38"/>
  <c r="AC82" i="38"/>
  <c r="AH82" i="38" s="1"/>
  <c r="AC84" i="38"/>
  <c r="AF84" i="38" s="1"/>
  <c r="AG89" i="38"/>
  <c r="AH89" i="38" s="1"/>
  <c r="AG88" i="38"/>
  <c r="AC88" i="38"/>
  <c r="AF88" i="38" s="1"/>
  <c r="AC87" i="38"/>
  <c r="AF91" i="38"/>
  <c r="AH91" i="38"/>
  <c r="AH85" i="38"/>
  <c r="AF85" i="38"/>
  <c r="AH83" i="38"/>
  <c r="AF83" i="38"/>
  <c r="AH90" i="38"/>
  <c r="AF90" i="38"/>
  <c r="AF89" i="38"/>
  <c r="M91" i="38"/>
  <c r="K91" i="38"/>
  <c r="K94" i="38" s="1"/>
  <c r="H94" i="38"/>
  <c r="CZ29" i="45" s="1"/>
  <c r="EA30" i="45" l="1"/>
  <c r="Y86" i="38"/>
  <c r="Y94" i="38" s="1"/>
  <c r="AA86" i="38"/>
  <c r="AA94" i="38" s="1"/>
  <c r="DL29" i="45"/>
  <c r="M94" i="38"/>
  <c r="R91" i="38"/>
  <c r="R94" i="38" s="1"/>
  <c r="O94" i="38"/>
  <c r="DG29" i="45" s="1"/>
  <c r="DE29" i="45"/>
  <c r="AV89" i="38"/>
  <c r="DC29" i="45"/>
  <c r="BA149" i="38"/>
  <c r="BA137" i="38"/>
  <c r="AH84" i="38"/>
  <c r="AQ94" i="38"/>
  <c r="BA101" i="38"/>
  <c r="BA143" i="38"/>
  <c r="BA107" i="38"/>
  <c r="BA113" i="38"/>
  <c r="BB100" i="38"/>
  <c r="BA119" i="38"/>
  <c r="BA125" i="38"/>
  <c r="BA98" i="38"/>
  <c r="BA99" i="38"/>
  <c r="BA131" i="38"/>
  <c r="AY48" i="38"/>
  <c r="AY60" i="38"/>
  <c r="AY42" i="38"/>
  <c r="AY18" i="38"/>
  <c r="AY12" i="38"/>
  <c r="AY72" i="38"/>
  <c r="AY6" i="38"/>
  <c r="AY24" i="38"/>
  <c r="AY30" i="38"/>
  <c r="AY54" i="38"/>
  <c r="AY66" i="38"/>
  <c r="AZ5" i="38"/>
  <c r="AY4" i="38"/>
  <c r="AY36" i="38"/>
  <c r="AY3" i="38"/>
  <c r="AU94" i="38"/>
  <c r="AV88" i="38"/>
  <c r="AT88" i="38"/>
  <c r="AT94" i="38" s="1"/>
  <c r="AC94" i="38"/>
  <c r="AF82" i="38"/>
  <c r="AH88" i="38"/>
  <c r="AG94" i="38"/>
  <c r="AF87" i="38"/>
  <c r="AH87" i="38"/>
  <c r="BB137" i="38" l="1"/>
  <c r="BB149" i="38"/>
  <c r="AF94" i="38"/>
  <c r="CS18" i="45"/>
  <c r="AV94" i="38"/>
  <c r="AZ4" i="38"/>
  <c r="AZ54" i="38"/>
  <c r="AZ18" i="38"/>
  <c r="AZ66" i="38"/>
  <c r="AZ12" i="38"/>
  <c r="AZ60" i="38"/>
  <c r="AZ24" i="38"/>
  <c r="AZ72" i="38"/>
  <c r="BA5" i="38"/>
  <c r="AZ30" i="38"/>
  <c r="AZ36" i="38"/>
  <c r="AZ48" i="38"/>
  <c r="AZ42" i="38"/>
  <c r="AZ3" i="38"/>
  <c r="AZ6" i="38"/>
  <c r="BB101" i="38"/>
  <c r="BB107" i="38"/>
  <c r="BB143" i="38"/>
  <c r="BB113" i="38"/>
  <c r="BB119" i="38"/>
  <c r="BB125" i="38"/>
  <c r="BB98" i="38"/>
  <c r="BB131" i="38"/>
  <c r="BC100" i="38"/>
  <c r="BC149" i="38" s="1"/>
  <c r="BB99" i="38"/>
  <c r="AH94" i="38"/>
  <c r="BA72" i="38" l="1"/>
  <c r="BA30" i="38"/>
  <c r="BA36" i="38"/>
  <c r="BA3" i="38"/>
  <c r="BA6" i="38"/>
  <c r="BB5" i="38"/>
  <c r="BA4" i="38"/>
  <c r="BA24" i="38"/>
  <c r="BA54" i="38"/>
  <c r="BA12" i="38"/>
  <c r="BA42" i="38"/>
  <c r="BA48" i="38"/>
  <c r="BA66" i="38"/>
  <c r="BA60" i="38"/>
  <c r="BA18" i="38"/>
  <c r="BC113" i="38"/>
  <c r="BC125" i="38"/>
  <c r="BC98" i="38"/>
  <c r="BC119" i="38"/>
  <c r="BC101" i="38"/>
  <c r="BC137" i="38"/>
  <c r="BC131" i="38"/>
  <c r="BD100" i="38"/>
  <c r="BC99" i="38"/>
  <c r="BC143" i="38"/>
  <c r="BC107" i="38"/>
  <c r="BD149" i="38" l="1"/>
  <c r="AX167" i="38" s="1"/>
  <c r="BA167" i="38" s="1"/>
  <c r="BE100" i="38"/>
  <c r="BD98" i="38"/>
  <c r="BD131" i="38"/>
  <c r="AX164" i="38" s="1"/>
  <c r="BD99" i="38"/>
  <c r="BD107" i="38"/>
  <c r="AX160" i="38" s="1"/>
  <c r="BD101" i="38"/>
  <c r="AX159" i="38" s="1"/>
  <c r="BD137" i="38"/>
  <c r="AX165" i="38" s="1"/>
  <c r="BD143" i="38"/>
  <c r="AX166" i="38" s="1"/>
  <c r="BA166" i="38" s="1"/>
  <c r="BD113" i="38"/>
  <c r="AX161" i="38" s="1"/>
  <c r="BD119" i="38"/>
  <c r="AX162" i="38" s="1"/>
  <c r="BD125" i="38"/>
  <c r="AX163" i="38" s="1"/>
  <c r="BB54" i="38"/>
  <c r="BB12" i="38"/>
  <c r="BB6" i="38"/>
  <c r="BB66" i="38"/>
  <c r="BB24" i="38"/>
  <c r="BB72" i="38"/>
  <c r="AX93" i="38" s="1"/>
  <c r="BA93" i="38" s="1"/>
  <c r="BB30" i="38"/>
  <c r="BB36" i="38"/>
  <c r="BB3" i="38"/>
  <c r="BC5" i="38"/>
  <c r="BB4" i="38"/>
  <c r="BB42" i="38"/>
  <c r="BB48" i="38"/>
  <c r="BB60" i="38"/>
  <c r="BB18" i="38"/>
  <c r="BE98" i="38" l="1"/>
  <c r="BE99" i="38"/>
  <c r="BF100" i="38"/>
  <c r="BE101" i="38"/>
  <c r="BE107" i="38"/>
  <c r="BE113" i="38"/>
  <c r="BE143" i="38"/>
  <c r="BE125" i="38"/>
  <c r="BE137" i="38"/>
  <c r="BE131" i="38"/>
  <c r="BE149" i="38"/>
  <c r="BE119" i="38"/>
  <c r="BA163" i="38"/>
  <c r="BC163" i="38"/>
  <c r="BC162" i="38"/>
  <c r="BA162" i="38"/>
  <c r="BA161" i="38"/>
  <c r="BC161" i="38"/>
  <c r="BA165" i="38"/>
  <c r="BC165" i="38"/>
  <c r="BA159" i="38"/>
  <c r="BC159" i="38"/>
  <c r="AX168" i="38"/>
  <c r="BC160" i="38"/>
  <c r="BA160" i="38"/>
  <c r="BC30" i="38"/>
  <c r="BC4" i="38"/>
  <c r="BC42" i="38"/>
  <c r="BC36" i="38"/>
  <c r="BD5" i="38"/>
  <c r="BE5" i="38" s="1"/>
  <c r="BC18" i="38"/>
  <c r="BC48" i="38"/>
  <c r="BC6" i="38"/>
  <c r="BC66" i="38"/>
  <c r="BC24" i="38"/>
  <c r="BC54" i="38"/>
  <c r="BC60" i="38"/>
  <c r="BC12" i="38"/>
  <c r="BC3" i="38"/>
  <c r="BA164" i="38"/>
  <c r="BC164" i="38"/>
  <c r="BE3" i="38" l="1"/>
  <c r="BF5" i="38"/>
  <c r="BE4" i="38"/>
  <c r="BE66" i="38"/>
  <c r="BE18" i="38"/>
  <c r="BE60" i="38"/>
  <c r="BE36" i="38"/>
  <c r="BE6" i="38"/>
  <c r="BE12" i="38"/>
  <c r="BE48" i="38"/>
  <c r="BE72" i="38"/>
  <c r="BE24" i="38"/>
  <c r="BE54" i="38"/>
  <c r="BE30" i="38"/>
  <c r="BE42" i="38"/>
  <c r="BF125" i="38"/>
  <c r="BF119" i="38"/>
  <c r="BF98" i="38"/>
  <c r="BF131" i="38"/>
  <c r="BF149" i="38"/>
  <c r="BG100" i="38"/>
  <c r="BF101" i="38"/>
  <c r="BF99" i="38"/>
  <c r="BF107" i="38"/>
  <c r="BF137" i="38"/>
  <c r="BF113" i="38"/>
  <c r="BF143" i="38"/>
  <c r="BC168" i="38"/>
  <c r="BA168" i="38"/>
  <c r="BD36" i="38"/>
  <c r="AX87" i="38" s="1"/>
  <c r="BD3" i="38"/>
  <c r="BD42" i="38"/>
  <c r="BB89" i="38" s="1"/>
  <c r="BD48" i="38"/>
  <c r="BD6" i="38"/>
  <c r="AX82" i="38" s="1"/>
  <c r="BD30" i="38"/>
  <c r="AX86" i="38" s="1"/>
  <c r="BD54" i="38"/>
  <c r="AX90" i="38" s="1"/>
  <c r="BD12" i="38"/>
  <c r="AX83" i="38" s="1"/>
  <c r="BD4" i="38"/>
  <c r="BD60" i="38"/>
  <c r="AX91" i="38" s="1"/>
  <c r="BD18" i="38"/>
  <c r="AX84" i="38" s="1"/>
  <c r="BD66" i="38"/>
  <c r="AX92" i="38" s="1"/>
  <c r="BD24" i="38"/>
  <c r="AX85" i="38" s="1"/>
  <c r="BH100" i="38" l="1"/>
  <c r="BG131" i="38"/>
  <c r="BG99" i="38"/>
  <c r="BG107" i="38"/>
  <c r="BG137" i="38"/>
  <c r="BG113" i="38"/>
  <c r="BG143" i="38"/>
  <c r="BG119" i="38"/>
  <c r="BG149" i="38"/>
  <c r="BG125" i="38"/>
  <c r="BG101" i="38"/>
  <c r="BG98" i="38"/>
  <c r="BG5" i="38"/>
  <c r="BF4" i="38"/>
  <c r="BF54" i="38"/>
  <c r="BF60" i="38"/>
  <c r="BF6" i="38"/>
  <c r="BF3" i="38"/>
  <c r="BF24" i="38"/>
  <c r="BF42" i="38"/>
  <c r="BF30" i="38"/>
  <c r="BF66" i="38"/>
  <c r="BF36" i="38"/>
  <c r="BF18" i="38"/>
  <c r="BF72" i="38"/>
  <c r="BF12" i="38"/>
  <c r="BF48" i="38"/>
  <c r="BC92" i="38"/>
  <c r="BA92" i="38"/>
  <c r="BC84" i="38"/>
  <c r="BA84" i="38"/>
  <c r="BA91" i="38"/>
  <c r="BC91" i="38"/>
  <c r="BC83" i="38"/>
  <c r="BA83" i="38"/>
  <c r="BA90" i="38"/>
  <c r="BC90" i="38"/>
  <c r="BA82" i="38"/>
  <c r="BC82" i="38"/>
  <c r="BC86" i="38"/>
  <c r="BA86" i="38"/>
  <c r="BB88" i="38"/>
  <c r="BB94" i="38" s="1"/>
  <c r="AX89" i="38"/>
  <c r="BC89" i="38" s="1"/>
  <c r="BA87" i="38"/>
  <c r="BC87" i="38"/>
  <c r="BA85" i="38"/>
  <c r="BC85" i="38"/>
  <c r="AX88" i="38"/>
  <c r="BG72" i="38" l="1"/>
  <c r="BG6" i="38"/>
  <c r="BG3" i="38"/>
  <c r="BG60" i="38"/>
  <c r="BG18" i="38"/>
  <c r="BG54" i="38"/>
  <c r="BG48" i="38"/>
  <c r="BG36" i="38"/>
  <c r="BG24" i="38"/>
  <c r="BG42" i="38"/>
  <c r="BG66" i="38"/>
  <c r="BG12" i="38"/>
  <c r="BG4" i="38"/>
  <c r="BG30" i="38"/>
  <c r="BH5" i="38"/>
  <c r="BI100" i="38"/>
  <c r="BH99" i="38"/>
  <c r="BH137" i="38"/>
  <c r="BH113" i="38"/>
  <c r="BH143" i="38"/>
  <c r="BH119" i="38"/>
  <c r="BH149" i="38"/>
  <c r="BH125" i="38"/>
  <c r="BH101" i="38"/>
  <c r="BH131" i="38"/>
  <c r="BH98" i="38"/>
  <c r="BH107" i="38"/>
  <c r="AX94" i="38"/>
  <c r="BC88" i="38"/>
  <c r="BC94" i="38" s="1"/>
  <c r="BA88" i="38"/>
  <c r="BA89" i="38"/>
  <c r="BI131" i="38" l="1"/>
  <c r="BI113" i="38"/>
  <c r="BJ100" i="38"/>
  <c r="BI99" i="38"/>
  <c r="BI98" i="38"/>
  <c r="BI137" i="38"/>
  <c r="BI143" i="38"/>
  <c r="BI119" i="38"/>
  <c r="BI149" i="38"/>
  <c r="BI125" i="38"/>
  <c r="BI101" i="38"/>
  <c r="BI107" i="38"/>
  <c r="BH48" i="38"/>
  <c r="BH18" i="38"/>
  <c r="BI5" i="38"/>
  <c r="BH66" i="38"/>
  <c r="BH4" i="38"/>
  <c r="BH24" i="38"/>
  <c r="BH42" i="38"/>
  <c r="BH72" i="38"/>
  <c r="BH6" i="38"/>
  <c r="BH30" i="38"/>
  <c r="BH3" i="38"/>
  <c r="BH54" i="38"/>
  <c r="BH60" i="38"/>
  <c r="BH12" i="38"/>
  <c r="BA94" i="38"/>
  <c r="BI42" i="38" l="1"/>
  <c r="BI24" i="38"/>
  <c r="BI48" i="38"/>
  <c r="BI72" i="38"/>
  <c r="BE93" i="38" s="1"/>
  <c r="BH93" i="38" s="1"/>
  <c r="BI66" i="38"/>
  <c r="BI6" i="38"/>
  <c r="BI30" i="38"/>
  <c r="BI54" i="38"/>
  <c r="BI36" i="38"/>
  <c r="BI12" i="38"/>
  <c r="BI3" i="38"/>
  <c r="BI60" i="38"/>
  <c r="BI4" i="38"/>
  <c r="BJ5" i="38"/>
  <c r="BI18" i="38"/>
  <c r="BJ149" i="38"/>
  <c r="BJ125" i="38"/>
  <c r="BJ101" i="38"/>
  <c r="BJ99" i="38"/>
  <c r="BJ98" i="38"/>
  <c r="BJ107" i="38"/>
  <c r="BJ131" i="38"/>
  <c r="BJ113" i="38"/>
  <c r="BK100" i="38"/>
  <c r="BJ119" i="38"/>
  <c r="BJ137" i="38"/>
  <c r="BJ143" i="38"/>
  <c r="BL100" i="38" l="1"/>
  <c r="BK143" i="38"/>
  <c r="BE166" i="38" s="1"/>
  <c r="BK149" i="38"/>
  <c r="BE167" i="38" s="1"/>
  <c r="BK113" i="38"/>
  <c r="BE161" i="38" s="1"/>
  <c r="BK137" i="38"/>
  <c r="BE165" i="38" s="1"/>
  <c r="BK107" i="38"/>
  <c r="BE160" i="38" s="1"/>
  <c r="BK131" i="38"/>
  <c r="BE164" i="38" s="1"/>
  <c r="BK119" i="38"/>
  <c r="BE162" i="38" s="1"/>
  <c r="BK99" i="38"/>
  <c r="BK125" i="38"/>
  <c r="BE163" i="38" s="1"/>
  <c r="BK101" i="38"/>
  <c r="BE159" i="38" s="1"/>
  <c r="BK98" i="38"/>
  <c r="BJ48" i="38"/>
  <c r="BJ30" i="38"/>
  <c r="BJ6" i="38"/>
  <c r="BJ36" i="38"/>
  <c r="BJ42" i="38"/>
  <c r="BJ54" i="38"/>
  <c r="BJ3" i="38"/>
  <c r="BJ24" i="38"/>
  <c r="BJ12" i="38"/>
  <c r="BK5" i="38"/>
  <c r="BJ60" i="38"/>
  <c r="BJ4" i="38"/>
  <c r="BJ18" i="38"/>
  <c r="BJ66" i="38"/>
  <c r="BH160" i="38" l="1"/>
  <c r="BJ160" i="38"/>
  <c r="BH164" i="38"/>
  <c r="BJ164" i="38"/>
  <c r="BH165" i="38"/>
  <c r="BJ165" i="38"/>
  <c r="BH161" i="38"/>
  <c r="BJ161" i="38"/>
  <c r="BJ159" i="38"/>
  <c r="BE168" i="38"/>
  <c r="BH159" i="38"/>
  <c r="BH167" i="38"/>
  <c r="BJ167" i="38"/>
  <c r="CU29" i="45" s="1"/>
  <c r="D29" i="45" s="1"/>
  <c r="BH163" i="38"/>
  <c r="BJ163" i="38"/>
  <c r="BH166" i="38"/>
  <c r="BJ166" i="38"/>
  <c r="BL101" i="38"/>
  <c r="BL107" i="38"/>
  <c r="BL143" i="38"/>
  <c r="BL99" i="38"/>
  <c r="BL113" i="38"/>
  <c r="BL119" i="38"/>
  <c r="BL149" i="38"/>
  <c r="BL98" i="38"/>
  <c r="BL125" i="38"/>
  <c r="BL137" i="38"/>
  <c r="BM100" i="38"/>
  <c r="BL131" i="38"/>
  <c r="BL5" i="38"/>
  <c r="BK24" i="38"/>
  <c r="BE85" i="38" s="1"/>
  <c r="BK48" i="38"/>
  <c r="BK30" i="38"/>
  <c r="BE86" i="38" s="1"/>
  <c r="BK6" i="38"/>
  <c r="BE82" i="38" s="1"/>
  <c r="BK36" i="38"/>
  <c r="BE87" i="38" s="1"/>
  <c r="BK66" i="38"/>
  <c r="BE92" i="38" s="1"/>
  <c r="BK54" i="38"/>
  <c r="BE90" i="38" s="1"/>
  <c r="BK3" i="38"/>
  <c r="BK12" i="38"/>
  <c r="BE83" i="38" s="1"/>
  <c r="BK4" i="38"/>
  <c r="BK60" i="38"/>
  <c r="BE91" i="38" s="1"/>
  <c r="BK42" i="38"/>
  <c r="BE89" i="38" s="1"/>
  <c r="BK18" i="38"/>
  <c r="BE84" i="38" s="1"/>
  <c r="BJ162" i="38"/>
  <c r="BH162" i="38"/>
  <c r="BJ90" i="38" l="1"/>
  <c r="BH90" i="38"/>
  <c r="BH92" i="38"/>
  <c r="BJ92" i="38"/>
  <c r="CU15" i="45" s="1"/>
  <c r="BM125" i="38"/>
  <c r="BM131" i="38"/>
  <c r="BM143" i="38"/>
  <c r="BM98" i="38"/>
  <c r="BM137" i="38"/>
  <c r="BM149" i="38"/>
  <c r="BM119" i="38"/>
  <c r="BN100" i="38"/>
  <c r="BM101" i="38"/>
  <c r="BM99" i="38"/>
  <c r="BM113" i="38"/>
  <c r="BM107" i="38"/>
  <c r="BE88" i="38"/>
  <c r="BE94" i="38" s="1"/>
  <c r="BJ87" i="38"/>
  <c r="BH87" i="38"/>
  <c r="BH168" i="38"/>
  <c r="BH89" i="38"/>
  <c r="BH91" i="38"/>
  <c r="BJ91" i="38"/>
  <c r="BH86" i="38"/>
  <c r="BJ86" i="38"/>
  <c r="BJ168" i="38"/>
  <c r="BH84" i="38"/>
  <c r="BJ84" i="38"/>
  <c r="BJ82" i="38"/>
  <c r="BH82" i="38"/>
  <c r="BJ85" i="38"/>
  <c r="BH85" i="38"/>
  <c r="BI89" i="38"/>
  <c r="BJ89" i="38" s="1"/>
  <c r="BH83" i="38"/>
  <c r="BJ83" i="38"/>
  <c r="BL3" i="38"/>
  <c r="BL4" i="38"/>
  <c r="BM5" i="38"/>
  <c r="BL48" i="38"/>
  <c r="BL6" i="38"/>
  <c r="BL42" i="38"/>
  <c r="BL60" i="38"/>
  <c r="BL72" i="38"/>
  <c r="BL24" i="38"/>
  <c r="BL18" i="38"/>
  <c r="BL54" i="38"/>
  <c r="BL30" i="38"/>
  <c r="BL12" i="38"/>
  <c r="BL66" i="38"/>
  <c r="BL36" i="38"/>
  <c r="BI88" i="38"/>
  <c r="BI94" i="38" l="1"/>
  <c r="CU18" i="45"/>
  <c r="BM4" i="38"/>
  <c r="BM18" i="38"/>
  <c r="BM72" i="38"/>
  <c r="BM3" i="38"/>
  <c r="BM24" i="38"/>
  <c r="BM54" i="38"/>
  <c r="BM66" i="38"/>
  <c r="BM60" i="38"/>
  <c r="BM36" i="38"/>
  <c r="BM48" i="38"/>
  <c r="BM6" i="38"/>
  <c r="BM12" i="38"/>
  <c r="BM42" i="38"/>
  <c r="BM30" i="38"/>
  <c r="BN5" i="38"/>
  <c r="BN36" i="38" s="1"/>
  <c r="BN131" i="38"/>
  <c r="BN107" i="38"/>
  <c r="BN149" i="38"/>
  <c r="BN101" i="38"/>
  <c r="BN125" i="38"/>
  <c r="BO100" i="38"/>
  <c r="BN99" i="38"/>
  <c r="BN98" i="38"/>
  <c r="BN119" i="38"/>
  <c r="BN143" i="38"/>
  <c r="BN113" i="38"/>
  <c r="BN137" i="38"/>
  <c r="BJ88" i="38"/>
  <c r="BH88" i="38"/>
  <c r="BH94" i="38" s="1"/>
  <c r="BJ94" i="38" l="1"/>
  <c r="CU30" i="45"/>
  <c r="BO99" i="38"/>
  <c r="BO143" i="38"/>
  <c r="BP100" i="38"/>
  <c r="BO119" i="38"/>
  <c r="BO125" i="38"/>
  <c r="BO137" i="38"/>
  <c r="BO113" i="38"/>
  <c r="BO107" i="38"/>
  <c r="BO101" i="38"/>
  <c r="BO98" i="38"/>
  <c r="BO131" i="38"/>
  <c r="BO149" i="38"/>
  <c r="BN42" i="38"/>
  <c r="BN60" i="38"/>
  <c r="BN4" i="38"/>
  <c r="BN24" i="38"/>
  <c r="BO5" i="38"/>
  <c r="BO36" i="38" s="1"/>
  <c r="BN66" i="38"/>
  <c r="BN3" i="38"/>
  <c r="BN48" i="38"/>
  <c r="BN18" i="38"/>
  <c r="BN6" i="38"/>
  <c r="BN12" i="38"/>
  <c r="BN72" i="38"/>
  <c r="BN30" i="38"/>
  <c r="BN54" i="38"/>
  <c r="BP143" i="38" l="1"/>
  <c r="BP125" i="38"/>
  <c r="BP99" i="38"/>
  <c r="BP113" i="38"/>
  <c r="BQ100" i="38"/>
  <c r="BP119" i="38"/>
  <c r="BP137" i="38"/>
  <c r="BP107" i="38"/>
  <c r="BP101" i="38"/>
  <c r="BP149" i="38"/>
  <c r="BP98" i="38"/>
  <c r="BP131" i="38"/>
  <c r="BP5" i="38"/>
  <c r="BO60" i="38"/>
  <c r="BO66" i="38"/>
  <c r="BO12" i="38"/>
  <c r="BO3" i="38"/>
  <c r="BO30" i="38"/>
  <c r="BO18" i="38"/>
  <c r="BO6" i="38"/>
  <c r="BO72" i="38"/>
  <c r="BO48" i="38"/>
  <c r="BO54" i="38"/>
  <c r="BO4" i="38"/>
  <c r="BO42" i="38"/>
  <c r="BO24" i="38"/>
  <c r="BP72" i="38" l="1"/>
  <c r="BL93" i="38" s="1"/>
  <c r="BO93" i="38" s="1"/>
  <c r="BP30" i="38"/>
  <c r="BP60" i="38"/>
  <c r="BP42" i="38"/>
  <c r="BP24" i="38"/>
  <c r="BP4" i="38"/>
  <c r="BP66" i="38"/>
  <c r="BQ5" i="38"/>
  <c r="BP48" i="38"/>
  <c r="BP12" i="38"/>
  <c r="BP36" i="38"/>
  <c r="BP54" i="38"/>
  <c r="BP3" i="38"/>
  <c r="BP6" i="38"/>
  <c r="BP18" i="38"/>
  <c r="BQ98" i="38"/>
  <c r="BQ101" i="38"/>
  <c r="BQ131" i="38"/>
  <c r="BQ149" i="38"/>
  <c r="BQ125" i="38"/>
  <c r="BQ143" i="38"/>
  <c r="BQ119" i="38"/>
  <c r="BQ107" i="38"/>
  <c r="BQ113" i="38"/>
  <c r="BQ99" i="38"/>
  <c r="BR100" i="38"/>
  <c r="BS100" i="38" s="1"/>
  <c r="BQ137" i="38"/>
  <c r="BS99" i="38" l="1"/>
  <c r="BS98" i="38"/>
  <c r="BT100" i="38"/>
  <c r="BS107" i="38"/>
  <c r="BS149" i="38"/>
  <c r="BS143" i="38"/>
  <c r="BS131" i="38"/>
  <c r="BS125" i="38"/>
  <c r="BS101" i="38"/>
  <c r="BS137" i="38"/>
  <c r="BS113" i="38"/>
  <c r="BS119" i="38"/>
  <c r="BQ48" i="38"/>
  <c r="BQ30" i="38"/>
  <c r="BQ42" i="38"/>
  <c r="BQ4" i="38"/>
  <c r="BQ18" i="38"/>
  <c r="BR5" i="38"/>
  <c r="BS5" i="38" s="1"/>
  <c r="BQ3" i="38"/>
  <c r="BQ60" i="38"/>
  <c r="BQ36" i="38"/>
  <c r="BQ12" i="38"/>
  <c r="BQ24" i="38"/>
  <c r="BQ6" i="38"/>
  <c r="BQ54" i="38"/>
  <c r="BQ66" i="38"/>
  <c r="BR149" i="38"/>
  <c r="BL167" i="38" s="1"/>
  <c r="BR119" i="38"/>
  <c r="BL162" i="38" s="1"/>
  <c r="BR113" i="38"/>
  <c r="BL161" i="38" s="1"/>
  <c r="BR143" i="38"/>
  <c r="BL166" i="38" s="1"/>
  <c r="BR125" i="38"/>
  <c r="BL163" i="38" s="1"/>
  <c r="BR99" i="38"/>
  <c r="BR107" i="38"/>
  <c r="BL160" i="38" s="1"/>
  <c r="BR98" i="38"/>
  <c r="BR137" i="38"/>
  <c r="BL165" i="38" s="1"/>
  <c r="BR101" i="38"/>
  <c r="BL159" i="38" s="1"/>
  <c r="BR131" i="38"/>
  <c r="BL164" i="38" s="1"/>
  <c r="BT99" i="38" l="1"/>
  <c r="BT131" i="38"/>
  <c r="BT143" i="38"/>
  <c r="BT98" i="38"/>
  <c r="BT149" i="38"/>
  <c r="BT101" i="38"/>
  <c r="BT107" i="38"/>
  <c r="BT113" i="38"/>
  <c r="BT137" i="38"/>
  <c r="BT119" i="38"/>
  <c r="BU100" i="38"/>
  <c r="BT125" i="38"/>
  <c r="BT5" i="38"/>
  <c r="BS4" i="38"/>
  <c r="BS3" i="38"/>
  <c r="BS42" i="38"/>
  <c r="BS48" i="38"/>
  <c r="BS6" i="38"/>
  <c r="BS54" i="38"/>
  <c r="BS72" i="38"/>
  <c r="BS66" i="38"/>
  <c r="BS12" i="38"/>
  <c r="BS36" i="38"/>
  <c r="BS18" i="38"/>
  <c r="BS30" i="38"/>
  <c r="BS60" i="38"/>
  <c r="BS24" i="38"/>
  <c r="BO165" i="38"/>
  <c r="BQ165" i="38"/>
  <c r="BO160" i="38"/>
  <c r="BQ160" i="38"/>
  <c r="BQ163" i="38"/>
  <c r="BO163" i="38"/>
  <c r="BR48" i="38"/>
  <c r="BR3" i="38"/>
  <c r="BR24" i="38"/>
  <c r="BL85" i="38" s="1"/>
  <c r="BR42" i="38"/>
  <c r="BP89" i="38" s="1"/>
  <c r="BR66" i="38"/>
  <c r="BL92" i="38" s="1"/>
  <c r="BR30" i="38"/>
  <c r="BL86" i="38" s="1"/>
  <c r="BR18" i="38"/>
  <c r="BL84" i="38" s="1"/>
  <c r="BR4" i="38"/>
  <c r="BR60" i="38"/>
  <c r="BL91" i="38" s="1"/>
  <c r="BR36" i="38"/>
  <c r="BL87" i="38" s="1"/>
  <c r="BR54" i="38"/>
  <c r="BL90" i="38" s="1"/>
  <c r="BR6" i="38"/>
  <c r="BL82" i="38" s="1"/>
  <c r="BR12" i="38"/>
  <c r="BL83" i="38" s="1"/>
  <c r="BO166" i="38"/>
  <c r="BQ166" i="38"/>
  <c r="BQ161" i="38"/>
  <c r="BO161" i="38"/>
  <c r="BQ162" i="38"/>
  <c r="BO162" i="38"/>
  <c r="BQ159" i="38"/>
  <c r="BL168" i="38"/>
  <c r="BO159" i="38"/>
  <c r="BQ167" i="38"/>
  <c r="BO167" i="38"/>
  <c r="BQ164" i="38"/>
  <c r="BO164" i="38"/>
  <c r="BT48" i="38" l="1"/>
  <c r="BT24" i="38"/>
  <c r="BT72" i="38"/>
  <c r="BT4" i="38"/>
  <c r="BT18" i="38"/>
  <c r="BU5" i="38"/>
  <c r="BT66" i="38"/>
  <c r="BT42" i="38"/>
  <c r="BT12" i="38"/>
  <c r="BT3" i="38"/>
  <c r="BT60" i="38"/>
  <c r="BT36" i="38"/>
  <c r="BT6" i="38"/>
  <c r="BT30" i="38"/>
  <c r="BT54" i="38"/>
  <c r="BU125" i="38"/>
  <c r="BU131" i="38"/>
  <c r="BU143" i="38"/>
  <c r="BU98" i="38"/>
  <c r="BU149" i="38"/>
  <c r="BU137" i="38"/>
  <c r="BU101" i="38"/>
  <c r="BV100" i="38"/>
  <c r="BU107" i="38"/>
  <c r="BU99" i="38"/>
  <c r="BU113" i="38"/>
  <c r="BU119" i="38"/>
  <c r="BQ84" i="38"/>
  <c r="BO84" i="38"/>
  <c r="BO168" i="38"/>
  <c r="BO86" i="38"/>
  <c r="BQ86" i="38"/>
  <c r="BQ83" i="38"/>
  <c r="BO83" i="38"/>
  <c r="BO92" i="38"/>
  <c r="BQ92" i="38"/>
  <c r="BO82" i="38"/>
  <c r="BQ82" i="38"/>
  <c r="BP88" i="38"/>
  <c r="BP94" i="38" s="1"/>
  <c r="BL89" i="38"/>
  <c r="BQ168" i="38"/>
  <c r="BQ85" i="38"/>
  <c r="BO85" i="38"/>
  <c r="BO90" i="38"/>
  <c r="BQ90" i="38"/>
  <c r="BO87" i="38"/>
  <c r="BQ87" i="38"/>
  <c r="BO91" i="38"/>
  <c r="BQ91" i="38"/>
  <c r="BL88" i="38"/>
  <c r="BU60" i="38" l="1"/>
  <c r="BU3" i="38"/>
  <c r="BU12" i="38"/>
  <c r="BU42" i="38"/>
  <c r="BU66" i="38"/>
  <c r="BV5" i="38"/>
  <c r="BU18" i="38"/>
  <c r="BU4" i="38"/>
  <c r="BU72" i="38"/>
  <c r="BU6" i="38"/>
  <c r="BU24" i="38"/>
  <c r="BU48" i="38"/>
  <c r="BU30" i="38"/>
  <c r="BU54" i="38"/>
  <c r="BU36" i="38"/>
  <c r="BV137" i="38"/>
  <c r="BW100" i="38"/>
  <c r="BV99" i="38"/>
  <c r="BV113" i="38"/>
  <c r="BV143" i="38"/>
  <c r="BV119" i="38"/>
  <c r="BV125" i="38"/>
  <c r="BV131" i="38"/>
  <c r="BV101" i="38"/>
  <c r="BV107" i="38"/>
  <c r="BV98" i="38"/>
  <c r="BV149" i="38"/>
  <c r="BL94" i="38"/>
  <c r="BO88" i="38"/>
  <c r="BQ88" i="38"/>
  <c r="BQ89" i="38"/>
  <c r="BO89" i="38"/>
  <c r="BV36" i="38" l="1"/>
  <c r="BV6" i="38"/>
  <c r="BV3" i="38"/>
  <c r="BV60" i="38"/>
  <c r="BV42" i="38"/>
  <c r="BV66" i="38"/>
  <c r="BW5" i="38"/>
  <c r="BV18" i="38"/>
  <c r="BV4" i="38"/>
  <c r="BV72" i="38"/>
  <c r="BV48" i="38"/>
  <c r="BV24" i="38"/>
  <c r="BV12" i="38"/>
  <c r="BV30" i="38"/>
  <c r="BV54" i="38"/>
  <c r="BW125" i="38"/>
  <c r="BW101" i="38"/>
  <c r="BW131" i="38"/>
  <c r="BW98" i="38"/>
  <c r="BW137" i="38"/>
  <c r="BX100" i="38"/>
  <c r="BW107" i="38"/>
  <c r="BW99" i="38"/>
  <c r="BW113" i="38"/>
  <c r="BW143" i="38"/>
  <c r="BW119" i="38"/>
  <c r="BW149" i="38"/>
  <c r="BQ94" i="38"/>
  <c r="BO94" i="38"/>
  <c r="BW4" i="38" l="1"/>
  <c r="BW72" i="38"/>
  <c r="BS93" i="38" s="1"/>
  <c r="BV93" i="38" s="1"/>
  <c r="BW54" i="38"/>
  <c r="BW3" i="38"/>
  <c r="BW6" i="38"/>
  <c r="BW66" i="38"/>
  <c r="BW30" i="38"/>
  <c r="BW36" i="38"/>
  <c r="BW18" i="38"/>
  <c r="BW42" i="38"/>
  <c r="BW24" i="38"/>
  <c r="BW60" i="38"/>
  <c r="BX5" i="38"/>
  <c r="BW12" i="38"/>
  <c r="BW48" i="38"/>
  <c r="BX98" i="38"/>
  <c r="BX137" i="38"/>
  <c r="BX99" i="38"/>
  <c r="BX113" i="38"/>
  <c r="BX143" i="38"/>
  <c r="BX119" i="38"/>
  <c r="BX149" i="38"/>
  <c r="BY100" i="38"/>
  <c r="BX125" i="38"/>
  <c r="BX101" i="38"/>
  <c r="BX131" i="38"/>
  <c r="BX107" i="38"/>
  <c r="BX3" i="38" l="1"/>
  <c r="BX60" i="38"/>
  <c r="BY5" i="38"/>
  <c r="BX12" i="38"/>
  <c r="BX4" i="38"/>
  <c r="BX24" i="38"/>
  <c r="BX36" i="38"/>
  <c r="BX66" i="38"/>
  <c r="BX42" i="38"/>
  <c r="BX18" i="38"/>
  <c r="BX48" i="38"/>
  <c r="BX54" i="38"/>
  <c r="BX30" i="38"/>
  <c r="BX6" i="38"/>
  <c r="BZ100" i="38"/>
  <c r="BY149" i="38"/>
  <c r="BS167" i="38" s="1"/>
  <c r="BY119" i="38"/>
  <c r="BS162" i="38" s="1"/>
  <c r="BY101" i="38"/>
  <c r="BS159" i="38" s="1"/>
  <c r="BY125" i="38"/>
  <c r="BS163" i="38" s="1"/>
  <c r="BY107" i="38"/>
  <c r="BS160" i="38" s="1"/>
  <c r="BY131" i="38"/>
  <c r="BS164" i="38" s="1"/>
  <c r="BY113" i="38"/>
  <c r="BS161" i="38" s="1"/>
  <c r="BY98" i="38"/>
  <c r="BY137" i="38"/>
  <c r="BS165" i="38" s="1"/>
  <c r="BY99" i="38"/>
  <c r="BY143" i="38"/>
  <c r="BS166" i="38" s="1"/>
  <c r="BX164" i="38" l="1"/>
  <c r="BV164" i="38"/>
  <c r="BX160" i="38"/>
  <c r="BV160" i="38"/>
  <c r="BV163" i="38"/>
  <c r="BX163" i="38"/>
  <c r="BX159" i="38"/>
  <c r="BV159" i="38"/>
  <c r="BS168" i="38"/>
  <c r="BX165" i="38"/>
  <c r="BV165" i="38"/>
  <c r="BV167" i="38"/>
  <c r="BX167" i="38"/>
  <c r="BZ5" i="38"/>
  <c r="BY3" i="38"/>
  <c r="BY66" i="38"/>
  <c r="BS92" i="38" s="1"/>
  <c r="BY4" i="38"/>
  <c r="BY18" i="38"/>
  <c r="BS84" i="38" s="1"/>
  <c r="BY30" i="38"/>
  <c r="BS86" i="38" s="1"/>
  <c r="BY48" i="38"/>
  <c r="BY24" i="38"/>
  <c r="BS85" i="38" s="1"/>
  <c r="BY42" i="38"/>
  <c r="BW88" i="38" s="1"/>
  <c r="BY54" i="38"/>
  <c r="BS90" i="38" s="1"/>
  <c r="BY6" i="38"/>
  <c r="BS82" i="38" s="1"/>
  <c r="BY60" i="38"/>
  <c r="BS91" i="38" s="1"/>
  <c r="BY36" i="38"/>
  <c r="BS87" i="38" s="1"/>
  <c r="BY12" i="38"/>
  <c r="BS83" i="38" s="1"/>
  <c r="BX166" i="38"/>
  <c r="BV166" i="38"/>
  <c r="BZ131" i="38"/>
  <c r="BZ98" i="38"/>
  <c r="BZ113" i="38"/>
  <c r="BZ125" i="38"/>
  <c r="BZ119" i="38"/>
  <c r="BZ149" i="38"/>
  <c r="BZ137" i="38"/>
  <c r="BZ143" i="38"/>
  <c r="BZ107" i="38"/>
  <c r="BZ99" i="38"/>
  <c r="BZ101" i="38"/>
  <c r="CA100" i="38"/>
  <c r="BX162" i="38"/>
  <c r="BV162" i="38"/>
  <c r="BX161" i="38"/>
  <c r="BV161" i="38"/>
  <c r="BX82" i="38" l="1"/>
  <c r="BV82" i="38"/>
  <c r="BX92" i="38"/>
  <c r="BV92" i="38"/>
  <c r="BV168" i="38"/>
  <c r="BV90" i="38"/>
  <c r="BX90" i="38"/>
  <c r="BX168" i="38"/>
  <c r="BW89" i="38"/>
  <c r="BW94" i="38" s="1"/>
  <c r="BS88" i="38"/>
  <c r="BS89" i="38"/>
  <c r="BZ48" i="38"/>
  <c r="BZ42" i="38"/>
  <c r="BZ4" i="38"/>
  <c r="CA5" i="38"/>
  <c r="BZ36" i="38"/>
  <c r="BZ24" i="38"/>
  <c r="BZ30" i="38"/>
  <c r="BZ3" i="38"/>
  <c r="BZ72" i="38"/>
  <c r="BZ18" i="38"/>
  <c r="BZ12" i="38"/>
  <c r="BZ6" i="38"/>
  <c r="BZ66" i="38"/>
  <c r="BZ60" i="38"/>
  <c r="BZ54" i="38"/>
  <c r="BX85" i="38"/>
  <c r="BV85" i="38"/>
  <c r="BV83" i="38"/>
  <c r="BX83" i="38"/>
  <c r="BV86" i="38"/>
  <c r="BX86" i="38"/>
  <c r="BX87" i="38"/>
  <c r="BV87" i="38"/>
  <c r="BV84" i="38"/>
  <c r="BX84" i="38"/>
  <c r="CA149" i="38"/>
  <c r="CA101" i="38"/>
  <c r="CA107" i="38"/>
  <c r="CA131" i="38"/>
  <c r="CA137" i="38"/>
  <c r="CA113" i="38"/>
  <c r="CB100" i="38"/>
  <c r="CA125" i="38"/>
  <c r="CA99" i="38"/>
  <c r="CA119" i="38"/>
  <c r="CA143" i="38"/>
  <c r="CA98" i="38"/>
  <c r="BX91" i="38"/>
  <c r="BV91" i="38"/>
  <c r="CB149" i="38" l="1"/>
  <c r="CB125" i="38"/>
  <c r="CB101" i="38"/>
  <c r="CC100" i="38"/>
  <c r="CB131" i="38"/>
  <c r="CB99" i="38"/>
  <c r="CB107" i="38"/>
  <c r="CB113" i="38"/>
  <c r="CB137" i="38"/>
  <c r="CB119" i="38"/>
  <c r="CB143" i="38"/>
  <c r="CB98" i="38"/>
  <c r="BV89" i="38"/>
  <c r="BX89" i="38"/>
  <c r="BX88" i="38"/>
  <c r="BV88" i="38"/>
  <c r="BS94" i="38"/>
  <c r="CA48" i="38"/>
  <c r="CA42" i="38"/>
  <c r="CA4" i="38"/>
  <c r="CA36" i="38"/>
  <c r="CA3" i="38"/>
  <c r="CB5" i="38"/>
  <c r="CA24" i="38"/>
  <c r="CA18" i="38"/>
  <c r="CA6" i="38"/>
  <c r="CA12" i="38"/>
  <c r="CA54" i="38"/>
  <c r="CA72" i="38"/>
  <c r="CA66" i="38"/>
  <c r="CA30" i="38"/>
  <c r="CA60" i="38"/>
  <c r="BV94" i="38" l="1"/>
  <c r="BX94" i="38"/>
  <c r="CC113" i="38"/>
  <c r="CC143" i="38"/>
  <c r="CC125" i="38"/>
  <c r="CC149" i="38"/>
  <c r="CC137" i="38"/>
  <c r="CC101" i="38"/>
  <c r="CC99" i="38"/>
  <c r="CD100" i="38"/>
  <c r="CC107" i="38"/>
  <c r="CC131" i="38"/>
  <c r="CC98" i="38"/>
  <c r="CC119" i="38"/>
  <c r="CB54" i="38"/>
  <c r="CB3" i="38"/>
  <c r="CB36" i="38"/>
  <c r="CB66" i="38"/>
  <c r="CB48" i="38"/>
  <c r="CB6" i="38"/>
  <c r="CB42" i="38"/>
  <c r="CB30" i="38"/>
  <c r="CB24" i="38"/>
  <c r="CB12" i="38"/>
  <c r="CB18" i="38"/>
  <c r="CB60" i="38"/>
  <c r="CB4" i="38"/>
  <c r="CB72" i="38"/>
  <c r="CC5" i="38"/>
  <c r="CC60" i="38" l="1"/>
  <c r="CC30" i="38"/>
  <c r="CC12" i="38"/>
  <c r="CC36" i="38"/>
  <c r="CC66" i="38"/>
  <c r="CC3" i="38"/>
  <c r="CC18" i="38"/>
  <c r="CD5" i="38"/>
  <c r="CC72" i="38"/>
  <c r="CC4" i="38"/>
  <c r="CC24" i="38"/>
  <c r="CC48" i="38"/>
  <c r="CC42" i="38"/>
  <c r="CC6" i="38"/>
  <c r="CC54" i="38"/>
  <c r="CD149" i="38"/>
  <c r="CD131" i="38"/>
  <c r="CD98" i="38"/>
  <c r="CD107" i="38"/>
  <c r="CD137" i="38"/>
  <c r="CD113" i="38"/>
  <c r="CE100" i="38"/>
  <c r="CD143" i="38"/>
  <c r="CD99" i="38"/>
  <c r="CD119" i="38"/>
  <c r="CD101" i="38"/>
  <c r="CD125" i="38"/>
  <c r="CE137" i="38" l="1"/>
  <c r="CF100" i="38"/>
  <c r="CE113" i="38"/>
  <c r="CE149" i="38"/>
  <c r="CE99" i="38"/>
  <c r="CE119" i="38"/>
  <c r="CE101" i="38"/>
  <c r="CE125" i="38"/>
  <c r="CE143" i="38"/>
  <c r="CE131" i="38"/>
  <c r="CE107" i="38"/>
  <c r="CE98" i="38"/>
  <c r="CD66" i="38"/>
  <c r="CD3" i="38"/>
  <c r="CD18" i="38"/>
  <c r="CD42" i="38"/>
  <c r="CD72" i="38"/>
  <c r="BZ93" i="38" s="1"/>
  <c r="CC93" i="38" s="1"/>
  <c r="CE5" i="38"/>
  <c r="CD24" i="38"/>
  <c r="CD4" i="38"/>
  <c r="CD48" i="38"/>
  <c r="CD54" i="38"/>
  <c r="CD30" i="38"/>
  <c r="CD12" i="38"/>
  <c r="CD60" i="38"/>
  <c r="CD6" i="38"/>
  <c r="CD36" i="38"/>
  <c r="CE30" i="38" l="1"/>
  <c r="CE48" i="38"/>
  <c r="CE60" i="38"/>
  <c r="CE3" i="38"/>
  <c r="CE66" i="38"/>
  <c r="CE18" i="38"/>
  <c r="CE42" i="38"/>
  <c r="CE12" i="38"/>
  <c r="CF5" i="38"/>
  <c r="CE4" i="38"/>
  <c r="CE6" i="38"/>
  <c r="CE24" i="38"/>
  <c r="CE54" i="38"/>
  <c r="CE36" i="38"/>
  <c r="CG100" i="38"/>
  <c r="CF137" i="38"/>
  <c r="BZ165" i="38" s="1"/>
  <c r="CF99" i="38"/>
  <c r="CF143" i="38"/>
  <c r="BZ166" i="38" s="1"/>
  <c r="CF107" i="38"/>
  <c r="BZ160" i="38" s="1"/>
  <c r="CF119" i="38"/>
  <c r="BZ162" i="38" s="1"/>
  <c r="CF149" i="38"/>
  <c r="BZ167" i="38" s="1"/>
  <c r="CF125" i="38"/>
  <c r="BZ163" i="38" s="1"/>
  <c r="CF101" i="38"/>
  <c r="BZ159" i="38" s="1"/>
  <c r="CF131" i="38"/>
  <c r="BZ164" i="38" s="1"/>
  <c r="CF113" i="38"/>
  <c r="BZ161" i="38" s="1"/>
  <c r="CF98" i="38"/>
  <c r="CE163" i="38" l="1"/>
  <c r="CC163" i="38"/>
  <c r="CC162" i="38"/>
  <c r="CE162" i="38"/>
  <c r="CE160" i="38"/>
  <c r="CC160" i="38"/>
  <c r="CE166" i="38"/>
  <c r="CC166" i="38"/>
  <c r="CC161" i="38"/>
  <c r="CE161" i="38"/>
  <c r="CG5" i="38"/>
  <c r="CF3" i="38"/>
  <c r="CF66" i="38"/>
  <c r="BZ92" i="38" s="1"/>
  <c r="CF42" i="38"/>
  <c r="CF24" i="38"/>
  <c r="BZ85" i="38" s="1"/>
  <c r="CF4" i="38"/>
  <c r="CF18" i="38"/>
  <c r="BZ84" i="38" s="1"/>
  <c r="CF48" i="38"/>
  <c r="CF54" i="38"/>
  <c r="BZ90" i="38" s="1"/>
  <c r="CF6" i="38"/>
  <c r="BZ82" i="38" s="1"/>
  <c r="CF30" i="38"/>
  <c r="BZ86" i="38" s="1"/>
  <c r="CF60" i="38"/>
  <c r="BZ91" i="38" s="1"/>
  <c r="CF36" i="38"/>
  <c r="BZ87" i="38" s="1"/>
  <c r="CF12" i="38"/>
  <c r="BZ83" i="38" s="1"/>
  <c r="CE164" i="38"/>
  <c r="CC164" i="38"/>
  <c r="CE165" i="38"/>
  <c r="CC165" i="38"/>
  <c r="CC167" i="38"/>
  <c r="CE167" i="38"/>
  <c r="CC159" i="38"/>
  <c r="CE159" i="38"/>
  <c r="BZ168" i="38"/>
  <c r="CG131" i="38"/>
  <c r="CG99" i="38"/>
  <c r="CG98" i="38"/>
  <c r="CG143" i="38"/>
  <c r="CG101" i="38"/>
  <c r="CG119" i="38"/>
  <c r="CG149" i="38"/>
  <c r="CH100" i="38"/>
  <c r="CG107" i="38"/>
  <c r="CG137" i="38"/>
  <c r="CG125" i="38"/>
  <c r="CG113" i="38"/>
  <c r="CC168" i="38" l="1"/>
  <c r="CE168" i="38"/>
  <c r="CE87" i="38"/>
  <c r="CC87" i="38"/>
  <c r="CC85" i="38"/>
  <c r="CE85" i="38"/>
  <c r="CE91" i="38"/>
  <c r="CC91" i="38"/>
  <c r="BZ88" i="38"/>
  <c r="CD89" i="38"/>
  <c r="BZ89" i="38"/>
  <c r="CC86" i="38"/>
  <c r="CE86" i="38"/>
  <c r="CC92" i="38"/>
  <c r="CE92" i="38"/>
  <c r="CE82" i="38"/>
  <c r="CC82" i="38"/>
  <c r="CC90" i="38"/>
  <c r="CE90" i="38"/>
  <c r="CG48" i="38"/>
  <c r="CG3" i="38"/>
  <c r="CG4" i="38"/>
  <c r="CG42" i="38"/>
  <c r="CG36" i="38"/>
  <c r="CH5" i="38"/>
  <c r="CG60" i="38"/>
  <c r="CG30" i="38"/>
  <c r="CG18" i="38"/>
  <c r="CG66" i="38"/>
  <c r="CG24" i="38"/>
  <c r="CG6" i="38"/>
  <c r="CG72" i="38"/>
  <c r="CG12" i="38"/>
  <c r="CG54" i="38"/>
  <c r="CH113" i="38"/>
  <c r="CH137" i="38"/>
  <c r="CH119" i="38"/>
  <c r="CI100" i="38"/>
  <c r="CH125" i="38"/>
  <c r="CH99" i="38"/>
  <c r="CH131" i="38"/>
  <c r="CH143" i="38"/>
  <c r="CH98" i="38"/>
  <c r="CH149" i="38"/>
  <c r="CH101" i="38"/>
  <c r="CH107" i="38"/>
  <c r="CE84" i="38"/>
  <c r="CC84" i="38"/>
  <c r="CE83" i="38"/>
  <c r="CC83" i="38"/>
  <c r="CD88" i="38"/>
  <c r="CD94" i="38" l="1"/>
  <c r="CH48" i="38"/>
  <c r="CH3" i="38"/>
  <c r="CI5" i="38"/>
  <c r="CH66" i="38"/>
  <c r="CH4" i="38"/>
  <c r="CH36" i="38"/>
  <c r="CH24" i="38"/>
  <c r="CH6" i="38"/>
  <c r="CH54" i="38"/>
  <c r="CH72" i="38"/>
  <c r="CH30" i="38"/>
  <c r="CH12" i="38"/>
  <c r="CH42" i="38"/>
  <c r="CH18" i="38"/>
  <c r="CH60" i="38"/>
  <c r="CC88" i="38"/>
  <c r="CE88" i="38"/>
  <c r="CI113" i="38"/>
  <c r="CI119" i="38"/>
  <c r="CI125" i="38"/>
  <c r="CI131" i="38"/>
  <c r="CI143" i="38"/>
  <c r="CI98" i="38"/>
  <c r="CI149" i="38"/>
  <c r="CI137" i="38"/>
  <c r="CI101" i="38"/>
  <c r="CJ100" i="38"/>
  <c r="CI107" i="38"/>
  <c r="CI99" i="38"/>
  <c r="BZ94" i="38"/>
  <c r="CE89" i="38"/>
  <c r="CC89" i="38"/>
  <c r="CC94" i="38" l="1"/>
  <c r="CE94" i="38"/>
  <c r="CJ119" i="38"/>
  <c r="CJ98" i="38"/>
  <c r="CJ149" i="38"/>
  <c r="CJ137" i="38"/>
  <c r="CJ101" i="38"/>
  <c r="CK100" i="38"/>
  <c r="CJ107" i="38"/>
  <c r="CJ99" i="38"/>
  <c r="CJ131" i="38"/>
  <c r="CJ113" i="38"/>
  <c r="CJ143" i="38"/>
  <c r="CJ125" i="38"/>
  <c r="CI66" i="38"/>
  <c r="CI42" i="38"/>
  <c r="CI18" i="38"/>
  <c r="CJ5" i="38"/>
  <c r="CI72" i="38"/>
  <c r="CI4" i="38"/>
  <c r="CI24" i="38"/>
  <c r="CI48" i="38"/>
  <c r="CI30" i="38"/>
  <c r="CI54" i="38"/>
  <c r="CI6" i="38"/>
  <c r="CI60" i="38"/>
  <c r="CI36" i="38"/>
  <c r="CI12" i="38"/>
  <c r="CI3" i="38"/>
  <c r="CK137" i="38" l="1"/>
  <c r="CL100" i="38"/>
  <c r="CK107" i="38"/>
  <c r="CK99" i="38"/>
  <c r="CK113" i="38"/>
  <c r="CK143" i="38"/>
  <c r="CK119" i="38"/>
  <c r="CK149" i="38"/>
  <c r="CK125" i="38"/>
  <c r="CK101" i="38"/>
  <c r="CK131" i="38"/>
  <c r="CK98" i="38"/>
  <c r="CJ12" i="38"/>
  <c r="CJ4" i="38"/>
  <c r="CJ72" i="38"/>
  <c r="CJ6" i="38"/>
  <c r="CJ24" i="38"/>
  <c r="CJ48" i="38"/>
  <c r="CJ30" i="38"/>
  <c r="CJ54" i="38"/>
  <c r="CJ36" i="38"/>
  <c r="CJ60" i="38"/>
  <c r="CJ3" i="38"/>
  <c r="CJ66" i="38"/>
  <c r="CJ42" i="38"/>
  <c r="CJ18" i="38"/>
  <c r="CK5" i="38"/>
  <c r="CK66" i="38" l="1"/>
  <c r="CL5" i="38"/>
  <c r="CK72" i="38"/>
  <c r="CG93" i="38" s="1"/>
  <c r="CJ93" i="38" s="1"/>
  <c r="CK24" i="38"/>
  <c r="CK30" i="38"/>
  <c r="CK54" i="38"/>
  <c r="CK18" i="38"/>
  <c r="CK6" i="38"/>
  <c r="CK36" i="38"/>
  <c r="CK12" i="38"/>
  <c r="CK3" i="38"/>
  <c r="CK48" i="38"/>
  <c r="CK60" i="38"/>
  <c r="CK4" i="38"/>
  <c r="CK42" i="38"/>
  <c r="CL137" i="38"/>
  <c r="CM100" i="38"/>
  <c r="CL113" i="38"/>
  <c r="CL143" i="38"/>
  <c r="CL99" i="38"/>
  <c r="CL119" i="38"/>
  <c r="CL149" i="38"/>
  <c r="CL125" i="38"/>
  <c r="CL101" i="38"/>
  <c r="CL131" i="38"/>
  <c r="CL107" i="38"/>
  <c r="CL98" i="38"/>
  <c r="CM5" i="38" l="1"/>
  <c r="CL12" i="38"/>
  <c r="CL4" i="38"/>
  <c r="CL66" i="38"/>
  <c r="CL18" i="38"/>
  <c r="CL24" i="38"/>
  <c r="CL30" i="38"/>
  <c r="CL48" i="38"/>
  <c r="CL36" i="38"/>
  <c r="CL54" i="38"/>
  <c r="CL3" i="38"/>
  <c r="CL6" i="38"/>
  <c r="CL42" i="38"/>
  <c r="CL60" i="38"/>
  <c r="CN100" i="38"/>
  <c r="CM125" i="38"/>
  <c r="CG163" i="38" s="1"/>
  <c r="CM107" i="38"/>
  <c r="CG160" i="38" s="1"/>
  <c r="CM131" i="38"/>
  <c r="CG164" i="38" s="1"/>
  <c r="CM113" i="38"/>
  <c r="CG161" i="38" s="1"/>
  <c r="CM98" i="38"/>
  <c r="CM137" i="38"/>
  <c r="CG165" i="38" s="1"/>
  <c r="CM99" i="38"/>
  <c r="CM143" i="38"/>
  <c r="CG166" i="38" s="1"/>
  <c r="CM149" i="38"/>
  <c r="CG167" i="38" s="1"/>
  <c r="CM119" i="38"/>
  <c r="CG162" i="38" s="1"/>
  <c r="CM101" i="38"/>
  <c r="CG159" i="38" s="1"/>
  <c r="CL166" i="38" l="1"/>
  <c r="CJ166" i="38"/>
  <c r="CN131" i="38"/>
  <c r="CN125" i="38"/>
  <c r="CN119" i="38"/>
  <c r="CN99" i="38"/>
  <c r="CN101" i="38"/>
  <c r="CO100" i="38"/>
  <c r="CN149" i="38"/>
  <c r="CN137" i="38"/>
  <c r="CN98" i="38"/>
  <c r="CN113" i="38"/>
  <c r="CN107" i="38"/>
  <c r="CN143" i="38"/>
  <c r="CL159" i="38"/>
  <c r="CG168" i="38"/>
  <c r="CJ159" i="38"/>
  <c r="CL165" i="38"/>
  <c r="CJ165" i="38"/>
  <c r="CL161" i="38"/>
  <c r="CJ161" i="38"/>
  <c r="CL164" i="38"/>
  <c r="CJ164" i="38"/>
  <c r="CL162" i="38"/>
  <c r="CJ162" i="38"/>
  <c r="CL160" i="38"/>
  <c r="CJ160" i="38"/>
  <c r="CN5" i="38"/>
  <c r="CM42" i="38"/>
  <c r="CM66" i="38"/>
  <c r="CG92" i="38" s="1"/>
  <c r="CM4" i="38"/>
  <c r="CM18" i="38"/>
  <c r="CG84" i="38" s="1"/>
  <c r="CM24" i="38"/>
  <c r="CG85" i="38" s="1"/>
  <c r="CM48" i="38"/>
  <c r="CM54" i="38"/>
  <c r="CG90" i="38" s="1"/>
  <c r="CM6" i="38"/>
  <c r="CG82" i="38" s="1"/>
  <c r="CM30" i="38"/>
  <c r="CG86" i="38" s="1"/>
  <c r="CM36" i="38"/>
  <c r="CG87" i="38" s="1"/>
  <c r="CM60" i="38"/>
  <c r="CG91" i="38" s="1"/>
  <c r="CM3" i="38"/>
  <c r="CM12" i="38"/>
  <c r="CG83" i="38" s="1"/>
  <c r="CJ167" i="38"/>
  <c r="CL167" i="38"/>
  <c r="CL163" i="38"/>
  <c r="CJ163" i="38"/>
  <c r="CL87" i="38" l="1"/>
  <c r="CJ87" i="38"/>
  <c r="CL92" i="38"/>
  <c r="CJ92" i="38"/>
  <c r="CO143" i="38"/>
  <c r="CO125" i="38"/>
  <c r="CO149" i="38"/>
  <c r="CO101" i="38"/>
  <c r="CO107" i="38"/>
  <c r="CO98" i="38"/>
  <c r="CO137" i="38"/>
  <c r="CO113" i="38"/>
  <c r="CP100" i="38"/>
  <c r="CO131" i="38"/>
  <c r="CO99" i="38"/>
  <c r="CO119" i="38"/>
  <c r="CG88" i="38"/>
  <c r="CK88" i="38"/>
  <c r="CL168" i="38"/>
  <c r="CL82" i="38"/>
  <c r="CJ82" i="38"/>
  <c r="CN48" i="38"/>
  <c r="CN72" i="38"/>
  <c r="CN54" i="38"/>
  <c r="CO5" i="38"/>
  <c r="CN6" i="38"/>
  <c r="CN42" i="38"/>
  <c r="CN36" i="38"/>
  <c r="CN4" i="38"/>
  <c r="CN30" i="38"/>
  <c r="CN24" i="38"/>
  <c r="CN3" i="38"/>
  <c r="CN60" i="38"/>
  <c r="CN18" i="38"/>
  <c r="CN66" i="38"/>
  <c r="CN12" i="38"/>
  <c r="CL90" i="38"/>
  <c r="CJ90" i="38"/>
  <c r="CJ85" i="38"/>
  <c r="CL85" i="38"/>
  <c r="CG89" i="38"/>
  <c r="CL83" i="38"/>
  <c r="CJ83" i="38"/>
  <c r="CL84" i="38"/>
  <c r="CJ84" i="38"/>
  <c r="CK89" i="38"/>
  <c r="CL86" i="38"/>
  <c r="CJ86" i="38"/>
  <c r="CL91" i="38"/>
  <c r="CJ91" i="38"/>
  <c r="CJ168" i="38"/>
  <c r="CG94" i="38" l="1"/>
  <c r="CQ100" i="38"/>
  <c r="CP99" i="38"/>
  <c r="CP98" i="38"/>
  <c r="CP137" i="38"/>
  <c r="CP113" i="38"/>
  <c r="CP119" i="38"/>
  <c r="CP143" i="38"/>
  <c r="CP125" i="38"/>
  <c r="CP101" i="38"/>
  <c r="CP149" i="38"/>
  <c r="CP131" i="38"/>
  <c r="CP107" i="38"/>
  <c r="CJ89" i="38"/>
  <c r="CL89" i="38"/>
  <c r="CO48" i="38"/>
  <c r="CP5" i="38"/>
  <c r="CO42" i="38"/>
  <c r="CO4" i="38"/>
  <c r="CO3" i="38"/>
  <c r="CO18" i="38"/>
  <c r="CO6" i="38"/>
  <c r="CO54" i="38"/>
  <c r="CO66" i="38"/>
  <c r="CO24" i="38"/>
  <c r="CO36" i="38"/>
  <c r="CO30" i="38"/>
  <c r="CO72" i="38"/>
  <c r="CO60" i="38"/>
  <c r="CO12" i="38"/>
  <c r="CK94" i="38"/>
  <c r="CL88" i="38"/>
  <c r="CJ88" i="38"/>
  <c r="CL94" i="38" l="1"/>
  <c r="CJ94" i="38"/>
  <c r="CP36" i="38"/>
  <c r="CQ5" i="38"/>
  <c r="CP3" i="38"/>
  <c r="CP4" i="38"/>
  <c r="CP66" i="38"/>
  <c r="CP18" i="38"/>
  <c r="CP42" i="38"/>
  <c r="CP6" i="38"/>
  <c r="CP24" i="38"/>
  <c r="CP72" i="38"/>
  <c r="CP30" i="38"/>
  <c r="CP54" i="38"/>
  <c r="CP12" i="38"/>
  <c r="CP48" i="38"/>
  <c r="CP60" i="38"/>
  <c r="CQ149" i="38"/>
  <c r="CQ98" i="38"/>
  <c r="CQ101" i="38"/>
  <c r="CQ137" i="38"/>
  <c r="CQ107" i="38"/>
  <c r="CQ113" i="38"/>
  <c r="CQ99" i="38"/>
  <c r="CQ119" i="38"/>
  <c r="CQ125" i="38"/>
  <c r="CQ143" i="38"/>
  <c r="CQ131" i="38"/>
  <c r="CR100" i="38"/>
  <c r="CR98" i="38" l="1"/>
  <c r="CR149" i="38"/>
  <c r="CR137" i="38"/>
  <c r="CR107" i="38"/>
  <c r="CS100" i="38"/>
  <c r="CR113" i="38"/>
  <c r="CR99" i="38"/>
  <c r="CR119" i="38"/>
  <c r="CR101" i="38"/>
  <c r="CR125" i="38"/>
  <c r="CR143" i="38"/>
  <c r="CR131" i="38"/>
  <c r="CQ66" i="38"/>
  <c r="CQ36" i="38"/>
  <c r="CQ18" i="38"/>
  <c r="CQ3" i="38"/>
  <c r="CQ24" i="38"/>
  <c r="CQ42" i="38"/>
  <c r="CQ72" i="38"/>
  <c r="CQ6" i="38"/>
  <c r="CQ30" i="38"/>
  <c r="CQ48" i="38"/>
  <c r="CR5" i="38"/>
  <c r="CQ60" i="38"/>
  <c r="CQ4" i="38"/>
  <c r="CQ12" i="38"/>
  <c r="CQ54" i="38"/>
  <c r="CR72" i="38" l="1"/>
  <c r="CN93" i="38" s="1"/>
  <c r="CR4" i="38"/>
  <c r="CR24" i="38"/>
  <c r="CR6" i="38"/>
  <c r="CR30" i="38"/>
  <c r="CR48" i="38"/>
  <c r="CR36" i="38"/>
  <c r="CR12" i="38"/>
  <c r="CR3" i="38"/>
  <c r="CR54" i="38"/>
  <c r="CR60" i="38"/>
  <c r="CR66" i="38"/>
  <c r="CR42" i="38"/>
  <c r="CR18" i="38"/>
  <c r="CS5" i="38"/>
  <c r="CS137" i="38"/>
  <c r="CT100" i="38"/>
  <c r="CS119" i="38"/>
  <c r="CS143" i="38"/>
  <c r="CS99" i="38"/>
  <c r="CS125" i="38"/>
  <c r="CS149" i="38"/>
  <c r="CS131" i="38"/>
  <c r="CS101" i="38"/>
  <c r="CS113" i="38"/>
  <c r="CS98" i="38"/>
  <c r="CS107" i="38"/>
  <c r="CQ93" i="38" l="1"/>
  <c r="CS93" i="38"/>
  <c r="CT5" i="38"/>
  <c r="CS24" i="38"/>
  <c r="CS6" i="38"/>
  <c r="CS18" i="38"/>
  <c r="CS12" i="38"/>
  <c r="CS30" i="38"/>
  <c r="CS66" i="38"/>
  <c r="CS36" i="38"/>
  <c r="CS48" i="38"/>
  <c r="CS3" i="38"/>
  <c r="CS54" i="38"/>
  <c r="CS42" i="38"/>
  <c r="CS60" i="38"/>
  <c r="CS4" i="38"/>
  <c r="CU100" i="38"/>
  <c r="CT119" i="38"/>
  <c r="CN162" i="38" s="1"/>
  <c r="CT101" i="38"/>
  <c r="CN159" i="38" s="1"/>
  <c r="CT125" i="38"/>
  <c r="CN163" i="38" s="1"/>
  <c r="CT113" i="38"/>
  <c r="CN161" i="38" s="1"/>
  <c r="CT131" i="38"/>
  <c r="CN164" i="38" s="1"/>
  <c r="CT107" i="38"/>
  <c r="CN160" i="38" s="1"/>
  <c r="CT98" i="38"/>
  <c r="CT137" i="38"/>
  <c r="CN165" i="38" s="1"/>
  <c r="CT99" i="38"/>
  <c r="CT143" i="38"/>
  <c r="CN166" i="38" s="1"/>
  <c r="CT149" i="38"/>
  <c r="CN167" i="38" s="1"/>
  <c r="CS160" i="38" l="1"/>
  <c r="CQ160" i="38"/>
  <c r="CS164" i="38"/>
  <c r="CQ164" i="38"/>
  <c r="CS161" i="38"/>
  <c r="CQ161" i="38"/>
  <c r="CU5" i="38"/>
  <c r="CT36" i="38"/>
  <c r="CN87" i="38" s="1"/>
  <c r="CT54" i="38"/>
  <c r="CN90" i="38" s="1"/>
  <c r="CT3" i="38"/>
  <c r="CT6" i="38"/>
  <c r="CN82" i="38" s="1"/>
  <c r="CT42" i="38"/>
  <c r="CR89" i="38" s="1"/>
  <c r="CT18" i="38"/>
  <c r="CN84" i="38" s="1"/>
  <c r="CT4" i="38"/>
  <c r="CT66" i="38"/>
  <c r="CN92" i="38" s="1"/>
  <c r="CT24" i="38"/>
  <c r="CN85" i="38" s="1"/>
  <c r="CT48" i="38"/>
  <c r="CT60" i="38"/>
  <c r="CN91" i="38" s="1"/>
  <c r="CT30" i="38"/>
  <c r="CN86" i="38" s="1"/>
  <c r="CT12" i="38"/>
  <c r="CN83" i="38" s="1"/>
  <c r="CS167" i="38"/>
  <c r="CQ167" i="38"/>
  <c r="CQ163" i="38"/>
  <c r="CS163" i="38"/>
  <c r="CS166" i="38"/>
  <c r="CQ166" i="38"/>
  <c r="CS159" i="38"/>
  <c r="CN168" i="38"/>
  <c r="CQ159" i="38"/>
  <c r="CS162" i="38"/>
  <c r="CQ162" i="38"/>
  <c r="CS165" i="38"/>
  <c r="CQ165" i="38"/>
  <c r="CU98" i="38"/>
  <c r="CU99" i="38"/>
  <c r="CV100" i="38"/>
  <c r="CU143" i="38"/>
  <c r="CU107" i="38"/>
  <c r="CU113" i="38"/>
  <c r="CU137" i="38"/>
  <c r="CU131" i="38"/>
  <c r="CU119" i="38"/>
  <c r="CU125" i="38"/>
  <c r="CU149" i="38"/>
  <c r="CU101" i="38"/>
  <c r="CS91" i="38" l="1"/>
  <c r="CQ91" i="38"/>
  <c r="CS86" i="38"/>
  <c r="CQ86" i="38"/>
  <c r="CV101" i="38"/>
  <c r="CV107" i="38"/>
  <c r="CV113" i="38"/>
  <c r="CV137" i="38"/>
  <c r="CV119" i="38"/>
  <c r="CW100" i="38"/>
  <c r="CV125" i="38"/>
  <c r="CV99" i="38"/>
  <c r="CV131" i="38"/>
  <c r="CV143" i="38"/>
  <c r="CV98" i="38"/>
  <c r="CV149" i="38"/>
  <c r="CQ168" i="38"/>
  <c r="CS84" i="38"/>
  <c r="CQ84" i="38"/>
  <c r="CQ83" i="38"/>
  <c r="CS83" i="38"/>
  <c r="CR88" i="38"/>
  <c r="CR94" i="38" s="1"/>
  <c r="CN89" i="38"/>
  <c r="CQ82" i="38"/>
  <c r="CS82" i="38"/>
  <c r="CN88" i="38"/>
  <c r="CS168" i="38"/>
  <c r="CS90" i="38"/>
  <c r="CQ90" i="38"/>
  <c r="CQ85" i="38"/>
  <c r="CS85" i="38"/>
  <c r="CS87" i="38"/>
  <c r="CQ87" i="38"/>
  <c r="CS92" i="38"/>
  <c r="CQ92" i="38"/>
  <c r="CU4" i="38"/>
  <c r="CU3" i="38"/>
  <c r="CV5" i="38"/>
  <c r="CU24" i="38"/>
  <c r="CU30" i="38"/>
  <c r="CU12" i="38"/>
  <c r="CU18" i="38"/>
  <c r="CU48" i="38"/>
  <c r="CU72" i="38"/>
  <c r="CU6" i="38"/>
  <c r="CU42" i="38"/>
  <c r="CU66" i="38"/>
  <c r="CU54" i="38"/>
  <c r="CU36" i="38"/>
  <c r="CU60" i="38"/>
  <c r="CQ88" i="38" l="1"/>
  <c r="CS88" i="38"/>
  <c r="CN94" i="38"/>
  <c r="CS94" i="38" s="1"/>
  <c r="CV4" i="38"/>
  <c r="CW5" i="38"/>
  <c r="CV42" i="38"/>
  <c r="CV30" i="38"/>
  <c r="CV72" i="38"/>
  <c r="CV12" i="38"/>
  <c r="CV3" i="38"/>
  <c r="CV24" i="38"/>
  <c r="CV60" i="38"/>
  <c r="CV18" i="38"/>
  <c r="CV6" i="38"/>
  <c r="CV36" i="38"/>
  <c r="CV66" i="38"/>
  <c r="CV48" i="38"/>
  <c r="CV54" i="38"/>
  <c r="CW149" i="38"/>
  <c r="CW137" i="38"/>
  <c r="CW101" i="38"/>
  <c r="CX100" i="38"/>
  <c r="CW107" i="38"/>
  <c r="CW99" i="38"/>
  <c r="CW113" i="38"/>
  <c r="CW119" i="38"/>
  <c r="CW125" i="38"/>
  <c r="CW131" i="38"/>
  <c r="CW143" i="38"/>
  <c r="CW98" i="38"/>
  <c r="CQ89" i="38"/>
  <c r="CS89" i="38"/>
  <c r="CQ94" i="38" l="1"/>
  <c r="CX149" i="38"/>
  <c r="CX137" i="38"/>
  <c r="CX101" i="38"/>
  <c r="CX107" i="38"/>
  <c r="CX99" i="38"/>
  <c r="CX113" i="38"/>
  <c r="CX143" i="38"/>
  <c r="CX119" i="38"/>
  <c r="CX125" i="38"/>
  <c r="CX131" i="38"/>
  <c r="CX98" i="38"/>
  <c r="CY100" i="38"/>
  <c r="CW3" i="38"/>
  <c r="CW30" i="38"/>
  <c r="CW60" i="38"/>
  <c r="CW54" i="38"/>
  <c r="CW48" i="38"/>
  <c r="CW36" i="38"/>
  <c r="CW18" i="38"/>
  <c r="CW6" i="38"/>
  <c r="CW4" i="38"/>
  <c r="CW66" i="38"/>
  <c r="CX5" i="38"/>
  <c r="CW24" i="38"/>
  <c r="CW12" i="38"/>
  <c r="CW42" i="38"/>
  <c r="CW72" i="38"/>
  <c r="CX12" i="38" l="1"/>
  <c r="CX3" i="38"/>
  <c r="CX66" i="38"/>
  <c r="CX42" i="38"/>
  <c r="CX18" i="38"/>
  <c r="CY5" i="38"/>
  <c r="CX72" i="38"/>
  <c r="CX4" i="38"/>
  <c r="CX24" i="38"/>
  <c r="CX48" i="38"/>
  <c r="CX36" i="38"/>
  <c r="CX54" i="38"/>
  <c r="CX6" i="38"/>
  <c r="CX60" i="38"/>
  <c r="CX30" i="38"/>
  <c r="CY113" i="38"/>
  <c r="CY143" i="38"/>
  <c r="CY119" i="38"/>
  <c r="CY149" i="38"/>
  <c r="CY125" i="38"/>
  <c r="CY101" i="38"/>
  <c r="CY131" i="38"/>
  <c r="CY98" i="38"/>
  <c r="CY137" i="38"/>
  <c r="CZ100" i="38"/>
  <c r="CY107" i="38"/>
  <c r="CY99" i="38"/>
  <c r="CZ125" i="38" l="1"/>
  <c r="CZ101" i="38"/>
  <c r="CZ131" i="38"/>
  <c r="CZ107" i="38"/>
  <c r="CZ98" i="38"/>
  <c r="CZ137" i="38"/>
  <c r="DA100" i="38"/>
  <c r="CZ99" i="38"/>
  <c r="CZ113" i="38"/>
  <c r="CZ143" i="38"/>
  <c r="CZ119" i="38"/>
  <c r="CZ149" i="38"/>
  <c r="CY66" i="38"/>
  <c r="CY36" i="38"/>
  <c r="CY18" i="38"/>
  <c r="CY3" i="38"/>
  <c r="CY72" i="38"/>
  <c r="CU93" i="38" s="1"/>
  <c r="CX93" i="38" s="1"/>
  <c r="CZ5" i="38"/>
  <c r="CY24" i="38"/>
  <c r="CY48" i="38"/>
  <c r="CY42" i="38"/>
  <c r="CY54" i="38"/>
  <c r="CY4" i="38"/>
  <c r="CY6" i="38"/>
  <c r="CY30" i="38"/>
  <c r="CY60" i="38"/>
  <c r="CY12" i="38"/>
  <c r="CZ3" i="38" l="1"/>
  <c r="CZ60" i="38"/>
  <c r="CZ12" i="38"/>
  <c r="CZ18" i="38"/>
  <c r="CZ42" i="38"/>
  <c r="CZ24" i="38"/>
  <c r="DA5" i="38"/>
  <c r="CZ30" i="38"/>
  <c r="CZ4" i="38"/>
  <c r="CZ54" i="38"/>
  <c r="CZ48" i="38"/>
  <c r="CZ36" i="38"/>
  <c r="CZ6" i="38"/>
  <c r="CZ66" i="38"/>
  <c r="DB100" i="38"/>
  <c r="DA98" i="38"/>
  <c r="DA137" i="38"/>
  <c r="CU165" i="38" s="1"/>
  <c r="DA99" i="38"/>
  <c r="DA143" i="38"/>
  <c r="CU166" i="38" s="1"/>
  <c r="DA149" i="38"/>
  <c r="CU167" i="38" s="1"/>
  <c r="DA119" i="38"/>
  <c r="CU162" i="38" s="1"/>
  <c r="DA101" i="38"/>
  <c r="CU159" i="38" s="1"/>
  <c r="DA125" i="38"/>
  <c r="CU163" i="38" s="1"/>
  <c r="DA107" i="38"/>
  <c r="CU160" i="38" s="1"/>
  <c r="DA131" i="38"/>
  <c r="CU164" i="38" s="1"/>
  <c r="DA113" i="38"/>
  <c r="CU161" i="38" s="1"/>
  <c r="CZ160" i="38" l="1"/>
  <c r="CX160" i="38"/>
  <c r="CZ161" i="38"/>
  <c r="CX161" i="38"/>
  <c r="CZ163" i="38"/>
  <c r="CX163" i="38"/>
  <c r="DB98" i="38"/>
  <c r="DB99" i="38"/>
  <c r="DC100" i="38"/>
  <c r="DB125" i="38"/>
  <c r="DB131" i="38"/>
  <c r="DB113" i="38"/>
  <c r="DB119" i="38"/>
  <c r="DB101" i="38"/>
  <c r="DB137" i="38"/>
  <c r="DB143" i="38"/>
  <c r="DB107" i="38"/>
  <c r="DB149" i="38"/>
  <c r="DB5" i="38"/>
  <c r="DA54" i="38"/>
  <c r="CU90" i="38" s="1"/>
  <c r="DA48" i="38"/>
  <c r="CU88" i="38" s="1"/>
  <c r="DA30" i="38"/>
  <c r="CU86" i="38" s="1"/>
  <c r="DA60" i="38"/>
  <c r="CU91" i="38" s="1"/>
  <c r="DA36" i="38"/>
  <c r="CU87" i="38" s="1"/>
  <c r="DA12" i="38"/>
  <c r="CU83" i="38" s="1"/>
  <c r="DA3" i="38"/>
  <c r="DA24" i="38"/>
  <c r="CU85" i="38" s="1"/>
  <c r="DA6" i="38"/>
  <c r="CU82" i="38" s="1"/>
  <c r="DA66" i="38"/>
  <c r="CU92" i="38" s="1"/>
  <c r="DA42" i="38"/>
  <c r="DA18" i="38"/>
  <c r="CU84" i="38" s="1"/>
  <c r="DA4" i="38"/>
  <c r="CU168" i="38"/>
  <c r="CX159" i="38"/>
  <c r="CZ159" i="38"/>
  <c r="CX162" i="38"/>
  <c r="CZ162" i="38"/>
  <c r="CZ167" i="38"/>
  <c r="CX167" i="38"/>
  <c r="CZ166" i="38"/>
  <c r="CX166" i="38"/>
  <c r="CZ164" i="38"/>
  <c r="CX164" i="38"/>
  <c r="CX165" i="38"/>
  <c r="CZ165" i="38"/>
  <c r="CX87" i="38" l="1"/>
  <c r="CZ87" i="38"/>
  <c r="CZ91" i="38"/>
  <c r="CX91" i="38"/>
  <c r="CY89" i="38"/>
  <c r="CY94" i="38" s="1"/>
  <c r="CU89" i="38"/>
  <c r="CU94" i="38" s="1"/>
  <c r="CZ86" i="38"/>
  <c r="CX86" i="38"/>
  <c r="CX92" i="38"/>
  <c r="CZ92" i="38"/>
  <c r="CZ88" i="38"/>
  <c r="CX88" i="38"/>
  <c r="CZ90" i="38"/>
  <c r="CX90" i="38"/>
  <c r="CX82" i="38"/>
  <c r="CZ82" i="38"/>
  <c r="CZ168" i="38"/>
  <c r="CX85" i="38"/>
  <c r="CZ85" i="38"/>
  <c r="DC5" i="38"/>
  <c r="DB4" i="38"/>
  <c r="DB3" i="38"/>
  <c r="DB54" i="38"/>
  <c r="DB42" i="38"/>
  <c r="DB12" i="38"/>
  <c r="DB36" i="38"/>
  <c r="DB48" i="38"/>
  <c r="DB24" i="38"/>
  <c r="DB18" i="38"/>
  <c r="DB30" i="38"/>
  <c r="DB60" i="38"/>
  <c r="DB66" i="38"/>
  <c r="DB72" i="38"/>
  <c r="DB6" i="38"/>
  <c r="CZ84" i="38"/>
  <c r="CX84" i="38"/>
  <c r="CX168" i="38"/>
  <c r="CZ83" i="38"/>
  <c r="CX83" i="38"/>
  <c r="DC137" i="38"/>
  <c r="DC98" i="38"/>
  <c r="DD100" i="38"/>
  <c r="DC113" i="38"/>
  <c r="DC99" i="38"/>
  <c r="DC119" i="38"/>
  <c r="DC143" i="38"/>
  <c r="DC125" i="38"/>
  <c r="DC149" i="38"/>
  <c r="DC101" i="38"/>
  <c r="DC107" i="38"/>
  <c r="DC131" i="38"/>
  <c r="CX89" i="38" l="1"/>
  <c r="CX94" i="38" s="1"/>
  <c r="CZ89" i="38"/>
  <c r="CZ94" i="38" s="1"/>
  <c r="DD107" i="38"/>
  <c r="DD98" i="38"/>
  <c r="DD113" i="38"/>
  <c r="DE100" i="38"/>
  <c r="DD119" i="38"/>
  <c r="DD99" i="38"/>
  <c r="DD143" i="38"/>
  <c r="DD125" i="38"/>
  <c r="DD149" i="38"/>
  <c r="DD137" i="38"/>
  <c r="DD101" i="38"/>
  <c r="DD131" i="38"/>
  <c r="DC48" i="38"/>
  <c r="DC42" i="38"/>
  <c r="DC18" i="38"/>
  <c r="DC3" i="38"/>
  <c r="DC66" i="38"/>
  <c r="DC36" i="38"/>
  <c r="DD5" i="38"/>
  <c r="DC30" i="38"/>
  <c r="DC12" i="38"/>
  <c r="DC24" i="38"/>
  <c r="DC60" i="38"/>
  <c r="DC72" i="38"/>
  <c r="DC6" i="38"/>
  <c r="DC4" i="38"/>
  <c r="DC54" i="38"/>
  <c r="DE113" i="38" l="1"/>
  <c r="DE99" i="38"/>
  <c r="DE125" i="38"/>
  <c r="DE143" i="38"/>
  <c r="DE131" i="38"/>
  <c r="DE149" i="38"/>
  <c r="DE98" i="38"/>
  <c r="DE101" i="38"/>
  <c r="DE137" i="38"/>
  <c r="DE107" i="38"/>
  <c r="DF100" i="38"/>
  <c r="DE119" i="38"/>
  <c r="DD66" i="38"/>
  <c r="DD42" i="38"/>
  <c r="DD18" i="38"/>
  <c r="DE5" i="38"/>
  <c r="DD72" i="38"/>
  <c r="DD4" i="38"/>
  <c r="DD24" i="38"/>
  <c r="DD54" i="38"/>
  <c r="DD30" i="38"/>
  <c r="DD6" i="38"/>
  <c r="DD48" i="38"/>
  <c r="DD60" i="38"/>
  <c r="DD36" i="38"/>
  <c r="DD12" i="38"/>
  <c r="DD3" i="38"/>
  <c r="DF119" i="38" l="1"/>
  <c r="DF143" i="38"/>
  <c r="DF125" i="38"/>
  <c r="DF101" i="38"/>
  <c r="DF149" i="38"/>
  <c r="DF131" i="38"/>
  <c r="DF98" i="38"/>
  <c r="DF137" i="38"/>
  <c r="DF107" i="38"/>
  <c r="DG100" i="38"/>
  <c r="DF113" i="38"/>
  <c r="DF99" i="38"/>
  <c r="DE30" i="38"/>
  <c r="DE60" i="38"/>
  <c r="DE36" i="38"/>
  <c r="DE12" i="38"/>
  <c r="DE3" i="38"/>
  <c r="DE66" i="38"/>
  <c r="DE54" i="38"/>
  <c r="DE18" i="38"/>
  <c r="DE42" i="38"/>
  <c r="DE6" i="38"/>
  <c r="DF5" i="38"/>
  <c r="DE72" i="38"/>
  <c r="DE4" i="38"/>
  <c r="DE24" i="38"/>
  <c r="DE48" i="38"/>
  <c r="DG131" i="38" l="1"/>
  <c r="DG101" i="38"/>
  <c r="DG98" i="38"/>
  <c r="DG137" i="38"/>
  <c r="DH100" i="38"/>
  <c r="DG99" i="38"/>
  <c r="DG113" i="38"/>
  <c r="DG107" i="38"/>
  <c r="DG119" i="38"/>
  <c r="DG143" i="38"/>
  <c r="DG125" i="38"/>
  <c r="DG149" i="38"/>
  <c r="DF60" i="38"/>
  <c r="DF66" i="38"/>
  <c r="DF18" i="38"/>
  <c r="DF42" i="38"/>
  <c r="DF72" i="38"/>
  <c r="DB93" i="38" s="1"/>
  <c r="DE93" i="38" s="1"/>
  <c r="DG5" i="38"/>
  <c r="DF24" i="38"/>
  <c r="DF4" i="38"/>
  <c r="DF30" i="38"/>
  <c r="DF48" i="38"/>
  <c r="DF36" i="38"/>
  <c r="DF54" i="38"/>
  <c r="DF3" i="38"/>
  <c r="DF6" i="38"/>
  <c r="DF12" i="38"/>
  <c r="DI100" i="38" l="1"/>
  <c r="DH113" i="38"/>
  <c r="DB161" i="38" s="1"/>
  <c r="DH143" i="38"/>
  <c r="DB166" i="38" s="1"/>
  <c r="DH119" i="38"/>
  <c r="DB162" i="38" s="1"/>
  <c r="DH149" i="38"/>
  <c r="DB167" i="38" s="1"/>
  <c r="DH125" i="38"/>
  <c r="DB163" i="38" s="1"/>
  <c r="DH101" i="38"/>
  <c r="DB159" i="38" s="1"/>
  <c r="DH131" i="38"/>
  <c r="DB164" i="38" s="1"/>
  <c r="DH107" i="38"/>
  <c r="DB160" i="38" s="1"/>
  <c r="DH98" i="38"/>
  <c r="DH137" i="38"/>
  <c r="DB165" i="38" s="1"/>
  <c r="DH99" i="38"/>
  <c r="DG24" i="38"/>
  <c r="DG48" i="38"/>
  <c r="DG30" i="38"/>
  <c r="DG66" i="38"/>
  <c r="DG36" i="38"/>
  <c r="DG54" i="38"/>
  <c r="DG3" i="38"/>
  <c r="DG6" i="38"/>
  <c r="DG42" i="38"/>
  <c r="DG60" i="38"/>
  <c r="DH5" i="38"/>
  <c r="DG12" i="38"/>
  <c r="DG4" i="38"/>
  <c r="DG18" i="38"/>
  <c r="DE164" i="38" l="1"/>
  <c r="DG164" i="38"/>
  <c r="DG159" i="38"/>
  <c r="DB168" i="38"/>
  <c r="DE159" i="38"/>
  <c r="DE163" i="38"/>
  <c r="DG163" i="38"/>
  <c r="DE167" i="38"/>
  <c r="DG167" i="38"/>
  <c r="DG162" i="38"/>
  <c r="DE162" i="38"/>
  <c r="DI5" i="38"/>
  <c r="DH54" i="38"/>
  <c r="DB90" i="38" s="1"/>
  <c r="DH30" i="38"/>
  <c r="DB86" i="38" s="1"/>
  <c r="DH6" i="38"/>
  <c r="DB82" i="38" s="1"/>
  <c r="DH3" i="38"/>
  <c r="DH12" i="38"/>
  <c r="DB83" i="38" s="1"/>
  <c r="DH60" i="38"/>
  <c r="DB91" i="38" s="1"/>
  <c r="DH42" i="38"/>
  <c r="DH66" i="38"/>
  <c r="DB92" i="38" s="1"/>
  <c r="DH4" i="38"/>
  <c r="DH18" i="38"/>
  <c r="DB84" i="38" s="1"/>
  <c r="DH36" i="38"/>
  <c r="DB87" i="38" s="1"/>
  <c r="DH48" i="38"/>
  <c r="DB88" i="38" s="1"/>
  <c r="DH24" i="38"/>
  <c r="DB85" i="38" s="1"/>
  <c r="DG165" i="38"/>
  <c r="DE165" i="38"/>
  <c r="DG166" i="38"/>
  <c r="DE166" i="38"/>
  <c r="DG161" i="38"/>
  <c r="DE161" i="38"/>
  <c r="DG160" i="38"/>
  <c r="DE160" i="38"/>
  <c r="DJ100" i="38"/>
  <c r="DI99" i="38"/>
  <c r="DI98" i="38"/>
  <c r="DI149" i="38"/>
  <c r="DI131" i="38"/>
  <c r="DI101" i="38"/>
  <c r="DI125" i="38"/>
  <c r="DI119" i="38"/>
  <c r="DI143" i="38"/>
  <c r="DI107" i="38"/>
  <c r="DI137" i="38"/>
  <c r="DI113" i="38"/>
  <c r="DE88" i="38" l="1"/>
  <c r="DG88" i="38"/>
  <c r="DG87" i="38"/>
  <c r="DE87" i="38"/>
  <c r="DE82" i="38"/>
  <c r="DG82" i="38"/>
  <c r="DG84" i="38"/>
  <c r="DE84" i="38"/>
  <c r="DG86" i="38"/>
  <c r="DE86" i="38"/>
  <c r="DE90" i="38"/>
  <c r="DG90" i="38"/>
  <c r="DE168" i="38"/>
  <c r="DG92" i="38"/>
  <c r="DE92" i="38"/>
  <c r="DI3" i="38"/>
  <c r="DJ5" i="38"/>
  <c r="DI4" i="38"/>
  <c r="DI54" i="38"/>
  <c r="DI30" i="38"/>
  <c r="DI6" i="38"/>
  <c r="DI66" i="38"/>
  <c r="DI72" i="38"/>
  <c r="DI12" i="38"/>
  <c r="DI42" i="38"/>
  <c r="DI24" i="38"/>
  <c r="DI18" i="38"/>
  <c r="DI48" i="38"/>
  <c r="DI36" i="38"/>
  <c r="DI60" i="38"/>
  <c r="DF89" i="38"/>
  <c r="DF94" i="38" s="1"/>
  <c r="DB89" i="38"/>
  <c r="DG168" i="38"/>
  <c r="DJ113" i="38"/>
  <c r="DJ143" i="38"/>
  <c r="DJ98" i="38"/>
  <c r="DJ137" i="38"/>
  <c r="DJ131" i="38"/>
  <c r="DJ149" i="38"/>
  <c r="DJ125" i="38"/>
  <c r="DJ99" i="38"/>
  <c r="DJ107" i="38"/>
  <c r="DK100" i="38"/>
  <c r="DJ101" i="38"/>
  <c r="DJ119" i="38"/>
  <c r="DG91" i="38"/>
  <c r="DE91" i="38"/>
  <c r="DE85" i="38"/>
  <c r="DG85" i="38"/>
  <c r="DE83" i="38"/>
  <c r="DG83" i="38"/>
  <c r="DG89" i="38" l="1"/>
  <c r="DG94" i="38" s="1"/>
  <c r="DE89" i="38"/>
  <c r="DE94" i="38" s="1"/>
  <c r="DJ4" i="38"/>
  <c r="DJ12" i="38"/>
  <c r="DJ42" i="38"/>
  <c r="DJ66" i="38"/>
  <c r="DK5" i="38"/>
  <c r="DJ6" i="38"/>
  <c r="DJ72" i="38"/>
  <c r="DJ54" i="38"/>
  <c r="DJ24" i="38"/>
  <c r="DJ48" i="38"/>
  <c r="DJ30" i="38"/>
  <c r="DJ18" i="38"/>
  <c r="DJ36" i="38"/>
  <c r="DJ60" i="38"/>
  <c r="DJ3" i="38"/>
  <c r="DK131" i="38"/>
  <c r="DK113" i="38"/>
  <c r="DK125" i="38"/>
  <c r="DK119" i="38"/>
  <c r="DK99" i="38"/>
  <c r="DK101" i="38"/>
  <c r="DL100" i="38"/>
  <c r="DK149" i="38"/>
  <c r="DK137" i="38"/>
  <c r="DK107" i="38"/>
  <c r="DK98" i="38"/>
  <c r="DK143" i="38"/>
  <c r="DB94" i="38"/>
  <c r="DL131" i="38" l="1"/>
  <c r="DL125" i="38"/>
  <c r="DL143" i="38"/>
  <c r="DL107" i="38"/>
  <c r="DL99" i="38"/>
  <c r="DL149" i="38"/>
  <c r="DM100" i="38"/>
  <c r="DL101" i="38"/>
  <c r="DL137" i="38"/>
  <c r="DL113" i="38"/>
  <c r="DL119" i="38"/>
  <c r="DL98" i="38"/>
  <c r="DL5" i="38"/>
  <c r="DK12" i="38"/>
  <c r="DK42" i="38"/>
  <c r="DK60" i="38"/>
  <c r="DK72" i="38"/>
  <c r="DK54" i="38"/>
  <c r="DK3" i="38"/>
  <c r="DK66" i="38"/>
  <c r="DK36" i="38"/>
  <c r="DK6" i="38"/>
  <c r="DK24" i="38"/>
  <c r="DK48" i="38"/>
  <c r="DK30" i="38"/>
  <c r="DK4" i="38"/>
  <c r="DK18" i="38"/>
  <c r="DM125" i="38" l="1"/>
  <c r="DM107" i="38"/>
  <c r="DM119" i="38"/>
  <c r="DM99" i="38"/>
  <c r="DN100" i="38"/>
  <c r="DM137" i="38"/>
  <c r="DM101" i="38"/>
  <c r="DM98" i="38"/>
  <c r="DM149" i="38"/>
  <c r="DM131" i="38"/>
  <c r="DM143" i="38"/>
  <c r="DM113" i="38"/>
  <c r="DL4" i="38"/>
  <c r="DL66" i="38"/>
  <c r="DM5" i="38"/>
  <c r="DL60" i="38"/>
  <c r="DL42" i="38"/>
  <c r="DL72" i="38"/>
  <c r="DL30" i="38"/>
  <c r="DL12" i="38"/>
  <c r="DL3" i="38"/>
  <c r="DL6" i="38"/>
  <c r="DL36" i="38"/>
  <c r="DL54" i="38"/>
  <c r="DL24" i="38"/>
  <c r="DL48" i="38"/>
  <c r="DL18" i="38"/>
  <c r="DN149" i="38" l="1"/>
  <c r="DN125" i="38"/>
  <c r="DN98" i="38"/>
  <c r="DN113" i="38"/>
  <c r="DN131" i="38"/>
  <c r="DN143" i="38"/>
  <c r="DN99" i="38"/>
  <c r="DO100" i="38"/>
  <c r="DN107" i="38"/>
  <c r="DN137" i="38"/>
  <c r="DN101" i="38"/>
  <c r="DN119" i="38"/>
  <c r="DM6" i="38"/>
  <c r="DM30" i="38"/>
  <c r="DM54" i="38"/>
  <c r="DM24" i="38"/>
  <c r="DM48" i="38"/>
  <c r="DM72" i="38"/>
  <c r="DI93" i="38" s="1"/>
  <c r="DL93" i="38" s="1"/>
  <c r="DM36" i="38"/>
  <c r="DM66" i="38"/>
  <c r="DM4" i="38"/>
  <c r="DM18" i="38"/>
  <c r="DN5" i="38"/>
  <c r="DM12" i="38"/>
  <c r="DM42" i="38"/>
  <c r="DM60" i="38"/>
  <c r="DM3" i="38"/>
  <c r="DP100" i="38" l="1"/>
  <c r="DO113" i="38"/>
  <c r="DI161" i="38" s="1"/>
  <c r="DO119" i="38"/>
  <c r="DI162" i="38" s="1"/>
  <c r="DO107" i="38"/>
  <c r="DI160" i="38" s="1"/>
  <c r="DO98" i="38"/>
  <c r="DO137" i="38"/>
  <c r="DI165" i="38" s="1"/>
  <c r="DO101" i="38"/>
  <c r="DI159" i="38" s="1"/>
  <c r="DO149" i="38"/>
  <c r="DI167" i="38" s="1"/>
  <c r="DO131" i="38"/>
  <c r="DI164" i="38" s="1"/>
  <c r="DO143" i="38"/>
  <c r="DI166" i="38" s="1"/>
  <c r="DO99" i="38"/>
  <c r="DO125" i="38"/>
  <c r="DI163" i="38" s="1"/>
  <c r="DN66" i="38"/>
  <c r="DN4" i="38"/>
  <c r="DN12" i="38"/>
  <c r="DO5" i="38"/>
  <c r="DN60" i="38"/>
  <c r="DN36" i="38"/>
  <c r="DN3" i="38"/>
  <c r="DN30" i="38"/>
  <c r="DN6" i="38"/>
  <c r="DN24" i="38"/>
  <c r="DN54" i="38"/>
  <c r="DN42" i="38"/>
  <c r="DN18" i="38"/>
  <c r="DN48" i="38"/>
  <c r="DN167" i="38" l="1"/>
  <c r="DL167" i="38"/>
  <c r="DN159" i="38"/>
  <c r="DI168" i="38"/>
  <c r="DL159" i="38"/>
  <c r="DL165" i="38"/>
  <c r="DN165" i="38"/>
  <c r="DL163" i="38"/>
  <c r="DN163" i="38"/>
  <c r="DL160" i="38"/>
  <c r="DN160" i="38"/>
  <c r="DL162" i="38"/>
  <c r="DN162" i="38"/>
  <c r="DN166" i="38"/>
  <c r="DL166" i="38"/>
  <c r="DL161" i="38"/>
  <c r="DN161" i="38"/>
  <c r="DP5" i="38"/>
  <c r="DO48" i="38"/>
  <c r="DI88" i="38" s="1"/>
  <c r="DO6" i="38"/>
  <c r="DI82" i="38" s="1"/>
  <c r="DO24" i="38"/>
  <c r="DI85" i="38" s="1"/>
  <c r="DO54" i="38"/>
  <c r="DI90" i="38" s="1"/>
  <c r="DO18" i="38"/>
  <c r="DI84" i="38" s="1"/>
  <c r="DO42" i="38"/>
  <c r="DI89" i="38" s="1"/>
  <c r="DO66" i="38"/>
  <c r="DI92" i="38" s="1"/>
  <c r="DO3" i="38"/>
  <c r="DO4" i="38"/>
  <c r="DO36" i="38"/>
  <c r="DI87" i="38" s="1"/>
  <c r="DO12" i="38"/>
  <c r="DI83" i="38" s="1"/>
  <c r="DO30" i="38"/>
  <c r="DI86" i="38" s="1"/>
  <c r="DO60" i="38"/>
  <c r="DI91" i="38" s="1"/>
  <c r="DL164" i="38"/>
  <c r="DN164" i="38"/>
  <c r="DP98" i="38"/>
  <c r="DP99" i="38"/>
  <c r="DQ100" i="38"/>
  <c r="DP131" i="38"/>
  <c r="DP149" i="38"/>
  <c r="DP119" i="38"/>
  <c r="DP125" i="38"/>
  <c r="DP143" i="38"/>
  <c r="DP113" i="38"/>
  <c r="DP137" i="38"/>
  <c r="DP107" i="38"/>
  <c r="DP101" i="38"/>
  <c r="DN89" i="38" l="1"/>
  <c r="DL89" i="38"/>
  <c r="DL91" i="38"/>
  <c r="DN91" i="38"/>
  <c r="DN84" i="38"/>
  <c r="DL84" i="38"/>
  <c r="DN86" i="38"/>
  <c r="DL86" i="38"/>
  <c r="DN90" i="38"/>
  <c r="DL90" i="38"/>
  <c r="DN83" i="38"/>
  <c r="DL83" i="38"/>
  <c r="DN85" i="38"/>
  <c r="DL85" i="38"/>
  <c r="DL168" i="38"/>
  <c r="DN87" i="38"/>
  <c r="DL87" i="38"/>
  <c r="DN82" i="38"/>
  <c r="DL82" i="38"/>
  <c r="DI94" i="38"/>
  <c r="DQ101" i="38"/>
  <c r="DQ119" i="38"/>
  <c r="DQ107" i="38"/>
  <c r="DQ137" i="38"/>
  <c r="DQ113" i="38"/>
  <c r="DR100" i="38"/>
  <c r="DQ125" i="38"/>
  <c r="DQ99" i="38"/>
  <c r="DQ98" i="38"/>
  <c r="DQ143" i="38"/>
  <c r="DQ131" i="38"/>
  <c r="DQ149" i="38"/>
  <c r="DL88" i="38"/>
  <c r="DN88" i="38"/>
  <c r="DN168" i="38"/>
  <c r="DP3" i="38"/>
  <c r="DP4" i="38"/>
  <c r="DQ5" i="38"/>
  <c r="DP18" i="38"/>
  <c r="DP6" i="38"/>
  <c r="DP30" i="38"/>
  <c r="DP24" i="38"/>
  <c r="DP42" i="38"/>
  <c r="DP48" i="38"/>
  <c r="DP66" i="38"/>
  <c r="DP12" i="38"/>
  <c r="DP36" i="38"/>
  <c r="DP72" i="38"/>
  <c r="DP60" i="38"/>
  <c r="DP54" i="38"/>
  <c r="DN92" i="38"/>
  <c r="DL92" i="38"/>
  <c r="DR149" i="38" l="1"/>
  <c r="DS100" i="38"/>
  <c r="DR101" i="38"/>
  <c r="DR99" i="38"/>
  <c r="DR125" i="38"/>
  <c r="DR137" i="38"/>
  <c r="DR107" i="38"/>
  <c r="DR113" i="38"/>
  <c r="DR119" i="38"/>
  <c r="DR131" i="38"/>
  <c r="DR143" i="38"/>
  <c r="DR98" i="38"/>
  <c r="DN94" i="38"/>
  <c r="DQ66" i="38"/>
  <c r="DQ42" i="38"/>
  <c r="DQ18" i="38"/>
  <c r="DR5" i="38"/>
  <c r="DQ24" i="38"/>
  <c r="DQ4" i="38"/>
  <c r="DQ72" i="38"/>
  <c r="DQ48" i="38"/>
  <c r="DQ54" i="38"/>
  <c r="DQ30" i="38"/>
  <c r="DQ6" i="38"/>
  <c r="DQ36" i="38"/>
  <c r="DQ60" i="38"/>
  <c r="DQ3" i="38"/>
  <c r="DQ12" i="38"/>
  <c r="DL94" i="38"/>
  <c r="DR66" i="38" l="1"/>
  <c r="DR72" i="38"/>
  <c r="DR54" i="38"/>
  <c r="DR6" i="38"/>
  <c r="DR36" i="38"/>
  <c r="DR60" i="38"/>
  <c r="DR3" i="38"/>
  <c r="DR12" i="38"/>
  <c r="DR42" i="38"/>
  <c r="DR18" i="38"/>
  <c r="DS5" i="38"/>
  <c r="DR24" i="38"/>
  <c r="DR4" i="38"/>
  <c r="DR30" i="38"/>
  <c r="DR48" i="38"/>
  <c r="DS113" i="38"/>
  <c r="DS131" i="38"/>
  <c r="DS119" i="38"/>
  <c r="DS125" i="38"/>
  <c r="DS149" i="38"/>
  <c r="DS137" i="38"/>
  <c r="DS101" i="38"/>
  <c r="DT100" i="38"/>
  <c r="DS107" i="38"/>
  <c r="DS99" i="38"/>
  <c r="DS98" i="38"/>
  <c r="DS143" i="38"/>
  <c r="DT107" i="38" l="1"/>
  <c r="DT98" i="38"/>
  <c r="DT113" i="38"/>
  <c r="DT143" i="38"/>
  <c r="DU100" i="38"/>
  <c r="DT101" i="38"/>
  <c r="DT99" i="38"/>
  <c r="DT149" i="38"/>
  <c r="DT119" i="38"/>
  <c r="DT137" i="38"/>
  <c r="DT125" i="38"/>
  <c r="DT131" i="38"/>
  <c r="DS66" i="38"/>
  <c r="DS72" i="38"/>
  <c r="DT5" i="38"/>
  <c r="DS18" i="38"/>
  <c r="DS4" i="38"/>
  <c r="DS24" i="38"/>
  <c r="DS48" i="38"/>
  <c r="DS30" i="38"/>
  <c r="DS54" i="38"/>
  <c r="DS36" i="38"/>
  <c r="DS6" i="38"/>
  <c r="DS3" i="38"/>
  <c r="DS60" i="38"/>
  <c r="DS42" i="38"/>
  <c r="DS12" i="38"/>
  <c r="DU113" i="38" l="1"/>
  <c r="DU99" i="38"/>
  <c r="DU119" i="38"/>
  <c r="DU149" i="38"/>
  <c r="DU125" i="38"/>
  <c r="DU101" i="38"/>
  <c r="DU98" i="38"/>
  <c r="DU107" i="38"/>
  <c r="DU143" i="38"/>
  <c r="DU131" i="38"/>
  <c r="DU137" i="38"/>
  <c r="DV100" i="38"/>
  <c r="DT66" i="38"/>
  <c r="DT72" i="38"/>
  <c r="DP93" i="38" s="1"/>
  <c r="DS93" i="38" s="1"/>
  <c r="DT24" i="38"/>
  <c r="DT4" i="38"/>
  <c r="DT48" i="38"/>
  <c r="DT30" i="38"/>
  <c r="DT54" i="38"/>
  <c r="DU5" i="38"/>
  <c r="DT6" i="38"/>
  <c r="DT36" i="38"/>
  <c r="DT60" i="38"/>
  <c r="DT3" i="38"/>
  <c r="DT12" i="38"/>
  <c r="DT42" i="38"/>
  <c r="DT18" i="38"/>
  <c r="DU66" i="38" l="1"/>
  <c r="DU24" i="38"/>
  <c r="DU30" i="38"/>
  <c r="DU36" i="38"/>
  <c r="DU54" i="38"/>
  <c r="DU3" i="38"/>
  <c r="DU6" i="38"/>
  <c r="DU42" i="38"/>
  <c r="DU60" i="38"/>
  <c r="DV5" i="38"/>
  <c r="DU12" i="38"/>
  <c r="DU4" i="38"/>
  <c r="DU18" i="38"/>
  <c r="DU48" i="38"/>
  <c r="DW100" i="38"/>
  <c r="DV101" i="38"/>
  <c r="DP159" i="38" s="1"/>
  <c r="DV131" i="38"/>
  <c r="DP164" i="38" s="1"/>
  <c r="DV149" i="38"/>
  <c r="DP167" i="38" s="1"/>
  <c r="DV98" i="38"/>
  <c r="DV137" i="38"/>
  <c r="DP165" i="38" s="1"/>
  <c r="DV119" i="38"/>
  <c r="DP162" i="38" s="1"/>
  <c r="DV143" i="38"/>
  <c r="DP166" i="38" s="1"/>
  <c r="DV125" i="38"/>
  <c r="DP163" i="38" s="1"/>
  <c r="DV107" i="38"/>
  <c r="DP160" i="38" s="1"/>
  <c r="DV99" i="38"/>
  <c r="DV113" i="38"/>
  <c r="DP161" i="38" s="1"/>
  <c r="DS159" i="38" l="1"/>
  <c r="DU159" i="38"/>
  <c r="DP168" i="38"/>
  <c r="DU163" i="38"/>
  <c r="DS163" i="38"/>
  <c r="DW119" i="38"/>
  <c r="DW131" i="38"/>
  <c r="DW125" i="38"/>
  <c r="DW98" i="38"/>
  <c r="DW101" i="38"/>
  <c r="DX100" i="38"/>
  <c r="DW113" i="38"/>
  <c r="DW137" i="38"/>
  <c r="DW99" i="38"/>
  <c r="DW107" i="38"/>
  <c r="DW149" i="38"/>
  <c r="DW143" i="38"/>
  <c r="DS166" i="38"/>
  <c r="DU166" i="38"/>
  <c r="DU160" i="38"/>
  <c r="DS160" i="38"/>
  <c r="DU165" i="38"/>
  <c r="DS165" i="38"/>
  <c r="DU162" i="38"/>
  <c r="DS162" i="38"/>
  <c r="DU161" i="38"/>
  <c r="DS161" i="38"/>
  <c r="DU167" i="38"/>
  <c r="DS167" i="38"/>
  <c r="DW5" i="38"/>
  <c r="DV66" i="38"/>
  <c r="DP92" i="38" s="1"/>
  <c r="DV3" i="38"/>
  <c r="DV60" i="38"/>
  <c r="DP91" i="38" s="1"/>
  <c r="DV42" i="38"/>
  <c r="DP89" i="38" s="1"/>
  <c r="DV12" i="38"/>
  <c r="DP83" i="38" s="1"/>
  <c r="DV18" i="38"/>
  <c r="DP84" i="38" s="1"/>
  <c r="DV48" i="38"/>
  <c r="DP88" i="38" s="1"/>
  <c r="DV24" i="38"/>
  <c r="DP85" i="38" s="1"/>
  <c r="DV54" i="38"/>
  <c r="DP90" i="38" s="1"/>
  <c r="DV30" i="38"/>
  <c r="DP86" i="38" s="1"/>
  <c r="DV4" i="38"/>
  <c r="DV6" i="38"/>
  <c r="DP82" i="38" s="1"/>
  <c r="DV36" i="38"/>
  <c r="DP87" i="38" s="1"/>
  <c r="DU164" i="38"/>
  <c r="DS164" i="38"/>
  <c r="DS86" i="38" l="1"/>
  <c r="DU86" i="38"/>
  <c r="DS85" i="38"/>
  <c r="DU85" i="38"/>
  <c r="DW48" i="38"/>
  <c r="DW12" i="38"/>
  <c r="DW60" i="38"/>
  <c r="DW6" i="38"/>
  <c r="DW42" i="38"/>
  <c r="DW24" i="38"/>
  <c r="DW54" i="38"/>
  <c r="DX5" i="38"/>
  <c r="DW36" i="38"/>
  <c r="DW4" i="38"/>
  <c r="DW30" i="38"/>
  <c r="DW3" i="38"/>
  <c r="DW72" i="38"/>
  <c r="DW18" i="38"/>
  <c r="DW66" i="38"/>
  <c r="DU90" i="38"/>
  <c r="DS90" i="38"/>
  <c r="DS88" i="38"/>
  <c r="DU88" i="38"/>
  <c r="DS92" i="38"/>
  <c r="DU92" i="38"/>
  <c r="DU84" i="38"/>
  <c r="DS84" i="38"/>
  <c r="DU87" i="38"/>
  <c r="DS87" i="38"/>
  <c r="DS83" i="38"/>
  <c r="DU83" i="38"/>
  <c r="DX98" i="38"/>
  <c r="DX99" i="38"/>
  <c r="DY100" i="38"/>
  <c r="DX119" i="38"/>
  <c r="DX143" i="38"/>
  <c r="DX113" i="38"/>
  <c r="DX137" i="38"/>
  <c r="DX125" i="38"/>
  <c r="DX149" i="38"/>
  <c r="DX131" i="38"/>
  <c r="DX107" i="38"/>
  <c r="DX101" i="38"/>
  <c r="DS82" i="38"/>
  <c r="DU82" i="38"/>
  <c r="DP94" i="38"/>
  <c r="DS89" i="38"/>
  <c r="DU89" i="38"/>
  <c r="DU168" i="38"/>
  <c r="DU91" i="38"/>
  <c r="DS91" i="38"/>
  <c r="DS168" i="38"/>
  <c r="DS94" i="38" l="1"/>
  <c r="DU94" i="38"/>
  <c r="DX4" i="38"/>
  <c r="DY5" i="38"/>
  <c r="DX3" i="38"/>
  <c r="DX72" i="38"/>
  <c r="DX54" i="38"/>
  <c r="DX48" i="38"/>
  <c r="DX6" i="38"/>
  <c r="DX36" i="38"/>
  <c r="DX42" i="38"/>
  <c r="DX30" i="38"/>
  <c r="DX12" i="38"/>
  <c r="DX60" i="38"/>
  <c r="DX24" i="38"/>
  <c r="DX18" i="38"/>
  <c r="DX66" i="38"/>
  <c r="DY99" i="38"/>
  <c r="DY113" i="38"/>
  <c r="DY107" i="38"/>
  <c r="DY101" i="38"/>
  <c r="DY143" i="38"/>
  <c r="DY119" i="38"/>
  <c r="DY149" i="38"/>
  <c r="DY137" i="38"/>
  <c r="DY98" i="38"/>
  <c r="DY131" i="38"/>
  <c r="DZ100" i="38"/>
  <c r="DY125" i="38"/>
  <c r="DZ101" i="38" l="1"/>
  <c r="DZ119" i="38"/>
  <c r="DZ149" i="38"/>
  <c r="DZ137" i="38"/>
  <c r="DZ98" i="38"/>
  <c r="DZ131" i="38"/>
  <c r="EA100" i="38"/>
  <c r="DZ125" i="38"/>
  <c r="DZ99" i="38"/>
  <c r="DZ143" i="38"/>
  <c r="DZ113" i="38"/>
  <c r="DZ107" i="38"/>
  <c r="DY42" i="38"/>
  <c r="DY30" i="38"/>
  <c r="DZ5" i="38"/>
  <c r="DY60" i="38"/>
  <c r="DY4" i="38"/>
  <c r="DY12" i="38"/>
  <c r="DY6" i="38"/>
  <c r="DY66" i="38"/>
  <c r="DY24" i="38"/>
  <c r="DY18" i="38"/>
  <c r="DY48" i="38"/>
  <c r="DY72" i="38"/>
  <c r="DY3" i="38"/>
  <c r="DY36" i="38"/>
  <c r="DY54" i="38"/>
  <c r="EA99" i="38" l="1"/>
  <c r="EA143" i="38"/>
  <c r="EA113" i="38"/>
  <c r="EA149" i="38"/>
  <c r="EA107" i="38"/>
  <c r="EA101" i="38"/>
  <c r="EA119" i="38"/>
  <c r="EA137" i="38"/>
  <c r="EA98" i="38"/>
  <c r="EA131" i="38"/>
  <c r="EB100" i="38"/>
  <c r="EA125" i="38"/>
  <c r="DZ12" i="38"/>
  <c r="DZ18" i="38"/>
  <c r="DZ30" i="38"/>
  <c r="DZ72" i="38"/>
  <c r="DZ54" i="38"/>
  <c r="DZ3" i="38"/>
  <c r="EA5" i="38"/>
  <c r="DZ24" i="38"/>
  <c r="DZ4" i="38"/>
  <c r="DZ42" i="38"/>
  <c r="DZ60" i="38"/>
  <c r="DZ48" i="38"/>
  <c r="DZ36" i="38"/>
  <c r="DZ6" i="38"/>
  <c r="DZ66" i="38"/>
  <c r="EA6" i="38" l="1"/>
  <c r="EA72" i="38"/>
  <c r="DW93" i="38" s="1"/>
  <c r="DZ93" i="38" s="1"/>
  <c r="EA12" i="38"/>
  <c r="EA24" i="38"/>
  <c r="EA18" i="38"/>
  <c r="EB5" i="38"/>
  <c r="EA36" i="38"/>
  <c r="EA4" i="38"/>
  <c r="EA60" i="38"/>
  <c r="EA30" i="38"/>
  <c r="EA66" i="38"/>
  <c r="EA48" i="38"/>
  <c r="EA3" i="38"/>
  <c r="EA54" i="38"/>
  <c r="EA42" i="38"/>
  <c r="EB107" i="38"/>
  <c r="EB98" i="38"/>
  <c r="EB101" i="38"/>
  <c r="EB119" i="38"/>
  <c r="EB137" i="38"/>
  <c r="EB131" i="38"/>
  <c r="EC100" i="38"/>
  <c r="EB125" i="38"/>
  <c r="EB99" i="38"/>
  <c r="EB143" i="38"/>
  <c r="EB113" i="38"/>
  <c r="EB149" i="38"/>
  <c r="ED100" i="38" l="1"/>
  <c r="EC101" i="38"/>
  <c r="DW159" i="38" s="1"/>
  <c r="EC99" i="38"/>
  <c r="EC119" i="38"/>
  <c r="DW162" i="38" s="1"/>
  <c r="EC137" i="38"/>
  <c r="DW165" i="38" s="1"/>
  <c r="EC131" i="38"/>
  <c r="DW164" i="38" s="1"/>
  <c r="EC125" i="38"/>
  <c r="DW163" i="38" s="1"/>
  <c r="EC143" i="38"/>
  <c r="DW166" i="38" s="1"/>
  <c r="EC113" i="38"/>
  <c r="DW161" i="38" s="1"/>
  <c r="EC149" i="38"/>
  <c r="DW167" i="38" s="1"/>
  <c r="EC107" i="38"/>
  <c r="DW160" i="38" s="1"/>
  <c r="EC98" i="38"/>
  <c r="EC5" i="38"/>
  <c r="EB60" i="38"/>
  <c r="EB4" i="38"/>
  <c r="EB12" i="38"/>
  <c r="EB48" i="38"/>
  <c r="EB18" i="38"/>
  <c r="EB30" i="38"/>
  <c r="EB24" i="38"/>
  <c r="EB3" i="38"/>
  <c r="EB42" i="38"/>
  <c r="EB36" i="38"/>
  <c r="EB66" i="38"/>
  <c r="EB54" i="38"/>
  <c r="EB6" i="38"/>
  <c r="EB166" i="38" l="1"/>
  <c r="DZ166" i="38"/>
  <c r="DZ163" i="38"/>
  <c r="EB163" i="38"/>
  <c r="EB164" i="38"/>
  <c r="DZ164" i="38"/>
  <c r="ED5" i="38"/>
  <c r="EC36" i="38"/>
  <c r="DW87" i="38" s="1"/>
  <c r="EC66" i="38"/>
  <c r="DW92" i="38" s="1"/>
  <c r="EC3" i="38"/>
  <c r="EC18" i="38"/>
  <c r="DW84" i="38" s="1"/>
  <c r="EC6" i="38"/>
  <c r="DW82" i="38" s="1"/>
  <c r="EC24" i="38"/>
  <c r="DW85" i="38" s="1"/>
  <c r="EC42" i="38"/>
  <c r="DW89" i="38" s="1"/>
  <c r="EC30" i="38"/>
  <c r="DW86" i="38" s="1"/>
  <c r="EC4" i="38"/>
  <c r="EC48" i="38"/>
  <c r="DW88" i="38" s="1"/>
  <c r="EC60" i="38"/>
  <c r="DW91" i="38" s="1"/>
  <c r="EC12" i="38"/>
  <c r="DW83" i="38" s="1"/>
  <c r="EC54" i="38"/>
  <c r="DW90" i="38" s="1"/>
  <c r="EB165" i="38"/>
  <c r="DZ165" i="38"/>
  <c r="EB162" i="38"/>
  <c r="DZ162" i="38"/>
  <c r="EB160" i="38"/>
  <c r="DZ160" i="38"/>
  <c r="DZ167" i="38"/>
  <c r="EB167" i="38"/>
  <c r="DZ159" i="38"/>
  <c r="EB159" i="38"/>
  <c r="DW168" i="38"/>
  <c r="EB161" i="38"/>
  <c r="DZ161" i="38"/>
  <c r="ED99" i="38"/>
  <c r="EE100" i="38"/>
  <c r="ED98" i="38"/>
  <c r="ED149" i="38"/>
  <c r="ED131" i="38"/>
  <c r="ED119" i="38"/>
  <c r="ED143" i="38"/>
  <c r="ED113" i="38"/>
  <c r="ED137" i="38"/>
  <c r="ED125" i="38"/>
  <c r="ED107" i="38"/>
  <c r="ED101" i="38"/>
  <c r="DZ87" i="38" l="1"/>
  <c r="EB87" i="38"/>
  <c r="EB86" i="38"/>
  <c r="DZ86" i="38"/>
  <c r="ED4" i="38"/>
  <c r="ED3" i="38"/>
  <c r="EE5" i="38"/>
  <c r="ED60" i="38"/>
  <c r="ED54" i="38"/>
  <c r="ED6" i="38"/>
  <c r="ED66" i="38"/>
  <c r="ED42" i="38"/>
  <c r="ED36" i="38"/>
  <c r="ED24" i="38"/>
  <c r="ED12" i="38"/>
  <c r="ED48" i="38"/>
  <c r="ED72" i="38"/>
  <c r="ED30" i="38"/>
  <c r="ED18" i="38"/>
  <c r="EB168" i="38"/>
  <c r="EB89" i="38"/>
  <c r="DZ89" i="38"/>
  <c r="DZ168" i="38"/>
  <c r="EB85" i="38"/>
  <c r="DZ85" i="38"/>
  <c r="EB90" i="38"/>
  <c r="DZ90" i="38"/>
  <c r="DW94" i="38"/>
  <c r="EB82" i="38"/>
  <c r="DZ82" i="38"/>
  <c r="EE137" i="38"/>
  <c r="EE119" i="38"/>
  <c r="EE131" i="38"/>
  <c r="EE113" i="38"/>
  <c r="EE125" i="38"/>
  <c r="EE107" i="38"/>
  <c r="EE143" i="38"/>
  <c r="EE101" i="38"/>
  <c r="EE149" i="38"/>
  <c r="EE98" i="38"/>
  <c r="EF100" i="38"/>
  <c r="EE99" i="38"/>
  <c r="DZ83" i="38"/>
  <c r="EB83" i="38"/>
  <c r="EB84" i="38"/>
  <c r="DZ84" i="38"/>
  <c r="DZ91" i="38"/>
  <c r="EB91" i="38"/>
  <c r="EB88" i="38"/>
  <c r="DZ88" i="38"/>
  <c r="EB92" i="38"/>
  <c r="DZ92" i="38"/>
  <c r="EF98" i="38" l="1"/>
  <c r="EF119" i="38"/>
  <c r="EG100" i="38"/>
  <c r="EF131" i="38"/>
  <c r="EF99" i="38"/>
  <c r="EF113" i="38"/>
  <c r="EF107" i="38"/>
  <c r="EF101" i="38"/>
  <c r="EF143" i="38"/>
  <c r="EF137" i="38"/>
  <c r="EF149" i="38"/>
  <c r="EF125" i="38"/>
  <c r="DZ94" i="38"/>
  <c r="EB94" i="38"/>
  <c r="EE72" i="38"/>
  <c r="EE66" i="38"/>
  <c r="EE18" i="38"/>
  <c r="EE12" i="38"/>
  <c r="EE4" i="38"/>
  <c r="EE24" i="38"/>
  <c r="EE60" i="38"/>
  <c r="EE42" i="38"/>
  <c r="EE6" i="38"/>
  <c r="EE3" i="38"/>
  <c r="EE54" i="38"/>
  <c r="EE36" i="38"/>
  <c r="EF5" i="38"/>
  <c r="EE30" i="38"/>
  <c r="EE48" i="38"/>
  <c r="EF48" i="38" l="1"/>
  <c r="EF30" i="38"/>
  <c r="EF6" i="38"/>
  <c r="EF36" i="38"/>
  <c r="EF72" i="38"/>
  <c r="EF3" i="38"/>
  <c r="EF60" i="38"/>
  <c r="EF54" i="38"/>
  <c r="EF12" i="38"/>
  <c r="EF42" i="38"/>
  <c r="EF24" i="38"/>
  <c r="EG5" i="38"/>
  <c r="EF66" i="38"/>
  <c r="EF4" i="38"/>
  <c r="EF18" i="38"/>
  <c r="EG107" i="38"/>
  <c r="EG101" i="38"/>
  <c r="EG119" i="38"/>
  <c r="EG149" i="38"/>
  <c r="EG137" i="38"/>
  <c r="EG98" i="38"/>
  <c r="EG131" i="38"/>
  <c r="EH100" i="38"/>
  <c r="EG125" i="38"/>
  <c r="EG99" i="38"/>
  <c r="EG143" i="38"/>
  <c r="EG113" i="38"/>
  <c r="EH107" i="38" l="1"/>
  <c r="EH101" i="38"/>
  <c r="EH119" i="38"/>
  <c r="EH137" i="38"/>
  <c r="EH98" i="38"/>
  <c r="EH131" i="38"/>
  <c r="EI100" i="38"/>
  <c r="EH125" i="38"/>
  <c r="EH99" i="38"/>
  <c r="EH143" i="38"/>
  <c r="EH113" i="38"/>
  <c r="EH149" i="38"/>
  <c r="EG3" i="38"/>
  <c r="EG12" i="38"/>
  <c r="EG42" i="38"/>
  <c r="EG66" i="38"/>
  <c r="EH5" i="38"/>
  <c r="EG18" i="38"/>
  <c r="EG4" i="38"/>
  <c r="EG30" i="38"/>
  <c r="EG54" i="38"/>
  <c r="EG72" i="38"/>
  <c r="EG60" i="38"/>
  <c r="EG24" i="38"/>
  <c r="EG48" i="38"/>
  <c r="EG36" i="38"/>
  <c r="EG6" i="38"/>
  <c r="EH36" i="38" l="1"/>
  <c r="EH24" i="38"/>
  <c r="EH48" i="38"/>
  <c r="EH30" i="38"/>
  <c r="EH12" i="38"/>
  <c r="EH3" i="38"/>
  <c r="EH54" i="38"/>
  <c r="EH42" i="38"/>
  <c r="EH6" i="38"/>
  <c r="EI5" i="38"/>
  <c r="EH66" i="38"/>
  <c r="EH4" i="38"/>
  <c r="EH18" i="38"/>
  <c r="EH60" i="38"/>
  <c r="EH72" i="38"/>
  <c r="ED93" i="38" s="1"/>
  <c r="EG93" i="38" s="1"/>
  <c r="EJ100" i="38"/>
  <c r="EI131" i="38"/>
  <c r="EI99" i="38"/>
  <c r="EI125" i="38"/>
  <c r="EI113" i="38"/>
  <c r="EI143" i="38"/>
  <c r="EI107" i="38"/>
  <c r="EI149" i="38"/>
  <c r="EI101" i="38"/>
  <c r="EI98" i="38"/>
  <c r="EI119" i="38"/>
  <c r="EI137" i="38"/>
  <c r="EI18" i="38" l="1"/>
  <c r="EI48" i="38"/>
  <c r="EI42" i="38"/>
  <c r="EI54" i="38"/>
  <c r="EI36" i="38"/>
  <c r="EI6" i="38"/>
  <c r="EI3" i="38"/>
  <c r="EI60" i="38"/>
  <c r="EJ5" i="38"/>
  <c r="EI12" i="38"/>
  <c r="EI4" i="38"/>
  <c r="EI66" i="38"/>
  <c r="EI24" i="38"/>
  <c r="EI30" i="38"/>
  <c r="EK100" i="38"/>
  <c r="EJ101" i="38"/>
  <c r="ED159" i="38" s="1"/>
  <c r="EJ98" i="38"/>
  <c r="EJ119" i="38"/>
  <c r="ED162" i="38" s="1"/>
  <c r="EJ99" i="38"/>
  <c r="EJ137" i="38"/>
  <c r="ED165" i="38" s="1"/>
  <c r="EJ131" i="38"/>
  <c r="ED164" i="38" s="1"/>
  <c r="EJ125" i="38"/>
  <c r="ED163" i="38" s="1"/>
  <c r="EJ113" i="38"/>
  <c r="ED161" i="38" s="1"/>
  <c r="EJ143" i="38"/>
  <c r="ED166" i="38" s="1"/>
  <c r="EJ107" i="38"/>
  <c r="ED160" i="38" s="1"/>
  <c r="EJ149" i="38"/>
  <c r="ED167" i="38" s="1"/>
  <c r="ED168" i="38" l="1"/>
  <c r="EI159" i="38"/>
  <c r="EG159" i="38"/>
  <c r="EI166" i="38"/>
  <c r="EG166" i="38"/>
  <c r="EG161" i="38"/>
  <c r="EI161" i="38"/>
  <c r="EK98" i="38"/>
  <c r="EK99" i="38"/>
  <c r="EL100" i="38"/>
  <c r="EK131" i="38"/>
  <c r="EK119" i="38"/>
  <c r="EK143" i="38"/>
  <c r="EK149" i="38"/>
  <c r="EK107" i="38"/>
  <c r="EK125" i="38"/>
  <c r="EK113" i="38"/>
  <c r="EK137" i="38"/>
  <c r="EK101" i="38"/>
  <c r="EI164" i="38"/>
  <c r="EG164" i="38"/>
  <c r="EG165" i="38"/>
  <c r="EI165" i="38"/>
  <c r="EI163" i="38"/>
  <c r="EG163" i="38"/>
  <c r="EG162" i="38"/>
  <c r="EI162" i="38"/>
  <c r="EI167" i="38"/>
  <c r="EG167" i="38"/>
  <c r="EI160" i="38"/>
  <c r="EG160" i="38"/>
  <c r="EK5" i="38"/>
  <c r="EJ24" i="38"/>
  <c r="ED85" i="38" s="1"/>
  <c r="EJ4" i="38"/>
  <c r="EJ66" i="38"/>
  <c r="ED92" i="38" s="1"/>
  <c r="EJ18" i="38"/>
  <c r="ED84" i="38" s="1"/>
  <c r="EJ30" i="38"/>
  <c r="ED86" i="38" s="1"/>
  <c r="EJ54" i="38"/>
  <c r="ED90" i="38" s="1"/>
  <c r="EJ36" i="38"/>
  <c r="ED87" i="38" s="1"/>
  <c r="EJ6" i="38"/>
  <c r="ED82" i="38" s="1"/>
  <c r="EJ3" i="38"/>
  <c r="EJ60" i="38"/>
  <c r="ED91" i="38" s="1"/>
  <c r="EJ48" i="38"/>
  <c r="ED88" i="38" s="1"/>
  <c r="EJ12" i="38"/>
  <c r="ED83" i="38" s="1"/>
  <c r="EJ42" i="38"/>
  <c r="ED89" i="38" s="1"/>
  <c r="EG82" i="38" l="1"/>
  <c r="EI82" i="38"/>
  <c r="ED94" i="38"/>
  <c r="EK4" i="38"/>
  <c r="EL5" i="38"/>
  <c r="EK3" i="38"/>
  <c r="EK72" i="38"/>
  <c r="EK30" i="38"/>
  <c r="EK36" i="38"/>
  <c r="EK48" i="38"/>
  <c r="EK6" i="38"/>
  <c r="EK24" i="38"/>
  <c r="EK60" i="38"/>
  <c r="EK66" i="38"/>
  <c r="EK18" i="38"/>
  <c r="EK42" i="38"/>
  <c r="EK54" i="38"/>
  <c r="EK12" i="38"/>
  <c r="EG87" i="38"/>
  <c r="EI87" i="38"/>
  <c r="EG90" i="38"/>
  <c r="EI90" i="38"/>
  <c r="EI89" i="38"/>
  <c r="EG89" i="38"/>
  <c r="EG86" i="38"/>
  <c r="EI86" i="38"/>
  <c r="EG83" i="38"/>
  <c r="EI83" i="38"/>
  <c r="EI84" i="38"/>
  <c r="EG84" i="38"/>
  <c r="EI92" i="38"/>
  <c r="EG92" i="38"/>
  <c r="EG168" i="38"/>
  <c r="EG88" i="38"/>
  <c r="EI88" i="38"/>
  <c r="EI91" i="38"/>
  <c r="EG91" i="38"/>
  <c r="EL107" i="38"/>
  <c r="EL101" i="38"/>
  <c r="EL149" i="38"/>
  <c r="EL98" i="38"/>
  <c r="EL131" i="38"/>
  <c r="EM100" i="38"/>
  <c r="EL137" i="38"/>
  <c r="EL99" i="38"/>
  <c r="EL113" i="38"/>
  <c r="EL119" i="38"/>
  <c r="EL143" i="38"/>
  <c r="EL125" i="38"/>
  <c r="EI168" i="38"/>
  <c r="EG85" i="38"/>
  <c r="EI85" i="38"/>
  <c r="EL12" i="38" l="1"/>
  <c r="EL3" i="38"/>
  <c r="EL30" i="38"/>
  <c r="EL54" i="38"/>
  <c r="EL18" i="38"/>
  <c r="EM5" i="38"/>
  <c r="EL6" i="38"/>
  <c r="EL4" i="38"/>
  <c r="EL36" i="38"/>
  <c r="EL60" i="38"/>
  <c r="EL66" i="38"/>
  <c r="EL72" i="38"/>
  <c r="EL42" i="38"/>
  <c r="EL24" i="38"/>
  <c r="EL48" i="38"/>
  <c r="EM99" i="38"/>
  <c r="EM119" i="38"/>
  <c r="EM137" i="38"/>
  <c r="EM143" i="38"/>
  <c r="EM125" i="38"/>
  <c r="EM149" i="38"/>
  <c r="EM101" i="38"/>
  <c r="EM98" i="38"/>
  <c r="EM131" i="38"/>
  <c r="EM113" i="38"/>
  <c r="EM107" i="38"/>
  <c r="EN100" i="38"/>
  <c r="EG94" i="38"/>
  <c r="EI94" i="38"/>
  <c r="EN101" i="38" l="1"/>
  <c r="EN149" i="38"/>
  <c r="EN131" i="38"/>
  <c r="EN98" i="38"/>
  <c r="EN107" i="38"/>
  <c r="EO100" i="38"/>
  <c r="EN137" i="38"/>
  <c r="EN99" i="38"/>
  <c r="EN113" i="38"/>
  <c r="EN143" i="38"/>
  <c r="EN119" i="38"/>
  <c r="EN125" i="38"/>
  <c r="EM42" i="38"/>
  <c r="EM60" i="38"/>
  <c r="EM24" i="38"/>
  <c r="EM66" i="38"/>
  <c r="EM48" i="38"/>
  <c r="EM6" i="38"/>
  <c r="EM3" i="38"/>
  <c r="EM30" i="38"/>
  <c r="EM12" i="38"/>
  <c r="EM18" i="38"/>
  <c r="EM54" i="38"/>
  <c r="EM36" i="38"/>
  <c r="EN5" i="38"/>
  <c r="EM72" i="38"/>
  <c r="EM4" i="38"/>
  <c r="EO131" i="38" l="1"/>
  <c r="EO98" i="38"/>
  <c r="EO107" i="38"/>
  <c r="EP100" i="38"/>
  <c r="EO137" i="38"/>
  <c r="EO99" i="38"/>
  <c r="EO113" i="38"/>
  <c r="EO119" i="38"/>
  <c r="EO143" i="38"/>
  <c r="EO125" i="38"/>
  <c r="EO101" i="38"/>
  <c r="EO149" i="38"/>
  <c r="EN48" i="38"/>
  <c r="EN72" i="38"/>
  <c r="EN3" i="38"/>
  <c r="EN24" i="38"/>
  <c r="EN54" i="38"/>
  <c r="EN12" i="38"/>
  <c r="EO5" i="38"/>
  <c r="EN18" i="38"/>
  <c r="EN4" i="38"/>
  <c r="EN36" i="38"/>
  <c r="EN60" i="38"/>
  <c r="EN42" i="38"/>
  <c r="EN66" i="38"/>
  <c r="EN30" i="38"/>
  <c r="EN6" i="38"/>
  <c r="EO54" i="38" l="1"/>
  <c r="EO24" i="38"/>
  <c r="EP5" i="38"/>
  <c r="EO12" i="38"/>
  <c r="EO4" i="38"/>
  <c r="EO30" i="38"/>
  <c r="EO60" i="38"/>
  <c r="EO18" i="38"/>
  <c r="EO36" i="38"/>
  <c r="EO42" i="38"/>
  <c r="EO66" i="38"/>
  <c r="EO48" i="38"/>
  <c r="EO6" i="38"/>
  <c r="EO3" i="38"/>
  <c r="EO72" i="38"/>
  <c r="EK93" i="38" s="1"/>
  <c r="EN93" i="38" s="1"/>
  <c r="EP101" i="38"/>
  <c r="EP98" i="38"/>
  <c r="EP131" i="38"/>
  <c r="EP107" i="38"/>
  <c r="EQ100" i="38"/>
  <c r="EP137" i="38"/>
  <c r="EP99" i="38"/>
  <c r="EP113" i="38"/>
  <c r="EP119" i="38"/>
  <c r="EP143" i="38"/>
  <c r="EP125" i="38"/>
  <c r="EP149" i="38"/>
  <c r="EP54" i="38" l="1"/>
  <c r="EP12" i="38"/>
  <c r="EQ5" i="38"/>
  <c r="EP30" i="38"/>
  <c r="EP4" i="38"/>
  <c r="EP18" i="38"/>
  <c r="EP60" i="38"/>
  <c r="EP36" i="38"/>
  <c r="EP42" i="38"/>
  <c r="EP66" i="38"/>
  <c r="EP48" i="38"/>
  <c r="EP6" i="38"/>
  <c r="EP3" i="38"/>
  <c r="EP24" i="38"/>
  <c r="ER100" i="38"/>
  <c r="EQ101" i="38"/>
  <c r="EK159" i="38" s="1"/>
  <c r="EQ98" i="38"/>
  <c r="EQ131" i="38"/>
  <c r="EK164" i="38" s="1"/>
  <c r="EQ107" i="38"/>
  <c r="EK160" i="38" s="1"/>
  <c r="EQ137" i="38"/>
  <c r="EK165" i="38" s="1"/>
  <c r="EQ113" i="38"/>
  <c r="EK161" i="38" s="1"/>
  <c r="EQ99" i="38"/>
  <c r="EQ119" i="38"/>
  <c r="EK162" i="38" s="1"/>
  <c r="EQ143" i="38"/>
  <c r="EK166" i="38" s="1"/>
  <c r="EQ125" i="38"/>
  <c r="EK163" i="38" s="1"/>
  <c r="EQ149" i="38"/>
  <c r="EK167" i="38" s="1"/>
  <c r="EP159" i="38" l="1"/>
  <c r="EK168" i="38"/>
  <c r="EN159" i="38"/>
  <c r="EN162" i="38"/>
  <c r="EP162" i="38"/>
  <c r="ER98" i="38"/>
  <c r="ES100" i="38"/>
  <c r="ER99" i="38"/>
  <c r="ER131" i="38"/>
  <c r="ER149" i="38"/>
  <c r="ER113" i="38"/>
  <c r="ER125" i="38"/>
  <c r="ER137" i="38"/>
  <c r="ER119" i="38"/>
  <c r="ER143" i="38"/>
  <c r="ER107" i="38"/>
  <c r="ER101" i="38"/>
  <c r="EP166" i="38"/>
  <c r="EN166" i="38"/>
  <c r="EP161" i="38"/>
  <c r="EN161" i="38"/>
  <c r="EN167" i="38"/>
  <c r="EP167" i="38"/>
  <c r="EP165" i="38"/>
  <c r="EN165" i="38"/>
  <c r="EP160" i="38"/>
  <c r="EN160" i="38"/>
  <c r="ER5" i="38"/>
  <c r="EQ12" i="38"/>
  <c r="EK83" i="38" s="1"/>
  <c r="EQ54" i="38"/>
  <c r="EK90" i="38" s="1"/>
  <c r="EQ30" i="38"/>
  <c r="EK86" i="38" s="1"/>
  <c r="EQ4" i="38"/>
  <c r="EQ18" i="38"/>
  <c r="EK84" i="38" s="1"/>
  <c r="EQ3" i="38"/>
  <c r="EQ36" i="38"/>
  <c r="EK87" i="38" s="1"/>
  <c r="EQ60" i="38"/>
  <c r="EK91" i="38" s="1"/>
  <c r="EQ42" i="38"/>
  <c r="EK89" i="38" s="1"/>
  <c r="EQ66" i="38"/>
  <c r="EK92" i="38" s="1"/>
  <c r="EQ48" i="38"/>
  <c r="EK88" i="38" s="1"/>
  <c r="EQ6" i="38"/>
  <c r="EK82" i="38" s="1"/>
  <c r="EQ24" i="38"/>
  <c r="EK85" i="38" s="1"/>
  <c r="EP164" i="38"/>
  <c r="EN164" i="38"/>
  <c r="EN163" i="38"/>
  <c r="EP163" i="38"/>
  <c r="EN82" i="38" l="1"/>
  <c r="EK94" i="38"/>
  <c r="EP82" i="38"/>
  <c r="EP86" i="38"/>
  <c r="EN86" i="38"/>
  <c r="ES143" i="38"/>
  <c r="ES131" i="38"/>
  <c r="ES113" i="38"/>
  <c r="ES101" i="38"/>
  <c r="ES119" i="38"/>
  <c r="ES98" i="38"/>
  <c r="ES149" i="38"/>
  <c r="ES137" i="38"/>
  <c r="ES99" i="38"/>
  <c r="ES107" i="38"/>
  <c r="ET100" i="38"/>
  <c r="ES125" i="38"/>
  <c r="EP85" i="38"/>
  <c r="EN85" i="38"/>
  <c r="EP90" i="38"/>
  <c r="EN90" i="38"/>
  <c r="EN83" i="38"/>
  <c r="EP83" i="38"/>
  <c r="EP92" i="38"/>
  <c r="EN92" i="38"/>
  <c r="EN91" i="38"/>
  <c r="EP91" i="38"/>
  <c r="ES5" i="38"/>
  <c r="ER4" i="38"/>
  <c r="ER3" i="38"/>
  <c r="ER36" i="38"/>
  <c r="ER42" i="38"/>
  <c r="ER30" i="38"/>
  <c r="ER66" i="38"/>
  <c r="ER24" i="38"/>
  <c r="ER54" i="38"/>
  <c r="ER12" i="38"/>
  <c r="ER6" i="38"/>
  <c r="ER48" i="38"/>
  <c r="ER72" i="38"/>
  <c r="ER18" i="38"/>
  <c r="ER60" i="38"/>
  <c r="EP88" i="38"/>
  <c r="EN88" i="38"/>
  <c r="EN87" i="38"/>
  <c r="EP87" i="38"/>
  <c r="EN168" i="38"/>
  <c r="EP89" i="38"/>
  <c r="EN89" i="38"/>
  <c r="EP84" i="38"/>
  <c r="EN84" i="38"/>
  <c r="EP168" i="38"/>
  <c r="ES6" i="38" l="1"/>
  <c r="ES48" i="38"/>
  <c r="ES12" i="38"/>
  <c r="ES3" i="38"/>
  <c r="ES54" i="38"/>
  <c r="ES42" i="38"/>
  <c r="ES60" i="38"/>
  <c r="ES30" i="38"/>
  <c r="ES66" i="38"/>
  <c r="ES4" i="38"/>
  <c r="ES72" i="38"/>
  <c r="ES24" i="38"/>
  <c r="ET5" i="38"/>
  <c r="ES18" i="38"/>
  <c r="ES36" i="38"/>
  <c r="EP94" i="38"/>
  <c r="ET143" i="38"/>
  <c r="ET113" i="38"/>
  <c r="ET107" i="38"/>
  <c r="ET99" i="38"/>
  <c r="ET119" i="38"/>
  <c r="ET101" i="38"/>
  <c r="ET137" i="38"/>
  <c r="ET125" i="38"/>
  <c r="ET131" i="38"/>
  <c r="ET149" i="38"/>
  <c r="ET98" i="38"/>
  <c r="EU100" i="38"/>
  <c r="EN94" i="38"/>
  <c r="ET36" i="38" l="1"/>
  <c r="ET6" i="38"/>
  <c r="ET66" i="38"/>
  <c r="EU5" i="38"/>
  <c r="ET24" i="38"/>
  <c r="ET18" i="38"/>
  <c r="ET48" i="38"/>
  <c r="ET42" i="38"/>
  <c r="ET3" i="38"/>
  <c r="ET4" i="38"/>
  <c r="ET30" i="38"/>
  <c r="ET72" i="38"/>
  <c r="ET54" i="38"/>
  <c r="ET60" i="38"/>
  <c r="ET12" i="38"/>
  <c r="EU149" i="38"/>
  <c r="EU101" i="38"/>
  <c r="EU113" i="38"/>
  <c r="EU98" i="38"/>
  <c r="EU137" i="38"/>
  <c r="EU125" i="38"/>
  <c r="EU143" i="38"/>
  <c r="EV100" i="38"/>
  <c r="EU99" i="38"/>
  <c r="EU131" i="38"/>
  <c r="EU107" i="38"/>
  <c r="EU119" i="38"/>
  <c r="EV99" i="38" l="1"/>
  <c r="EV149" i="38"/>
  <c r="EV98" i="38"/>
  <c r="EV119" i="38"/>
  <c r="EV101" i="38"/>
  <c r="EV143" i="38"/>
  <c r="EV131" i="38"/>
  <c r="EV137" i="38"/>
  <c r="EV113" i="38"/>
  <c r="EV107" i="38"/>
  <c r="EV125" i="38"/>
  <c r="EW100" i="38"/>
  <c r="EU48" i="38"/>
  <c r="EU30" i="38"/>
  <c r="EU24" i="38"/>
  <c r="EU6" i="38"/>
  <c r="EU66" i="38"/>
  <c r="EU42" i="38"/>
  <c r="EU12" i="38"/>
  <c r="EU36" i="38"/>
  <c r="EU18" i="38"/>
  <c r="EU72" i="38"/>
  <c r="EU54" i="38"/>
  <c r="EU4" i="38"/>
  <c r="EU60" i="38"/>
  <c r="EU3" i="38"/>
  <c r="EV5" i="38"/>
  <c r="EV48" i="38" l="1"/>
  <c r="EV30" i="38"/>
  <c r="EV36" i="38"/>
  <c r="EV6" i="38"/>
  <c r="EV42" i="38"/>
  <c r="EV24" i="38"/>
  <c r="EV72" i="38"/>
  <c r="ER93" i="38" s="1"/>
  <c r="EU93" i="38" s="1"/>
  <c r="EV54" i="38"/>
  <c r="EV60" i="38"/>
  <c r="EW5" i="38"/>
  <c r="EV12" i="38"/>
  <c r="EV18" i="38"/>
  <c r="EV3" i="38"/>
  <c r="EV66" i="38"/>
  <c r="EV4" i="38"/>
  <c r="EW125" i="38"/>
  <c r="EW99" i="38"/>
  <c r="EW143" i="38"/>
  <c r="EW119" i="38"/>
  <c r="EW113" i="38"/>
  <c r="EX100" i="38"/>
  <c r="EW107" i="38"/>
  <c r="EW98" i="38"/>
  <c r="EW131" i="38"/>
  <c r="EW149" i="38"/>
  <c r="EW101" i="38"/>
  <c r="EW137" i="38"/>
  <c r="EY100" i="38" l="1"/>
  <c r="EX107" i="38"/>
  <c r="ER160" i="38" s="1"/>
  <c r="EX149" i="38"/>
  <c r="ER167" i="38" s="1"/>
  <c r="EX98" i="38"/>
  <c r="EX131" i="38"/>
  <c r="ER164" i="38" s="1"/>
  <c r="EX143" i="38"/>
  <c r="ER166" i="38" s="1"/>
  <c r="EX119" i="38"/>
  <c r="ER162" i="38" s="1"/>
  <c r="EX113" i="38"/>
  <c r="ER161" i="38" s="1"/>
  <c r="EX137" i="38"/>
  <c r="ER165" i="38" s="1"/>
  <c r="EX99" i="38"/>
  <c r="EX125" i="38"/>
  <c r="ER163" i="38" s="1"/>
  <c r="EX101" i="38"/>
  <c r="ER159" i="38" s="1"/>
  <c r="EW54" i="38"/>
  <c r="EW6" i="38"/>
  <c r="EW36" i="38"/>
  <c r="EX5" i="38"/>
  <c r="EW48" i="38"/>
  <c r="EW3" i="38"/>
  <c r="EW24" i="38"/>
  <c r="EW12" i="38"/>
  <c r="EW60" i="38"/>
  <c r="EW42" i="38"/>
  <c r="EW30" i="38"/>
  <c r="EW18" i="38"/>
  <c r="EW4" i="38"/>
  <c r="EW66" i="38"/>
  <c r="EY5" i="38" l="1"/>
  <c r="EX60" i="38"/>
  <c r="ER91" i="38" s="1"/>
  <c r="EX48" i="38"/>
  <c r="ER88" i="38" s="1"/>
  <c r="EX36" i="38"/>
  <c r="ER87" i="38" s="1"/>
  <c r="EX3" i="38"/>
  <c r="EX42" i="38"/>
  <c r="ER89" i="38" s="1"/>
  <c r="EX30" i="38"/>
  <c r="ER86" i="38" s="1"/>
  <c r="EX12" i="38"/>
  <c r="ER83" i="38" s="1"/>
  <c r="EX6" i="38"/>
  <c r="ER82" i="38" s="1"/>
  <c r="EX66" i="38"/>
  <c r="ER92" i="38" s="1"/>
  <c r="EX4" i="38"/>
  <c r="EX54" i="38"/>
  <c r="ER90" i="38" s="1"/>
  <c r="EX18" i="38"/>
  <c r="ER84" i="38" s="1"/>
  <c r="EX24" i="38"/>
  <c r="ER85" i="38" s="1"/>
  <c r="EW161" i="38"/>
  <c r="EU161" i="38"/>
  <c r="EU162" i="38"/>
  <c r="EW162" i="38"/>
  <c r="EU166" i="38"/>
  <c r="EW166" i="38"/>
  <c r="EU164" i="38"/>
  <c r="EW164" i="38"/>
  <c r="EU159" i="38"/>
  <c r="ER168" i="38"/>
  <c r="EW159" i="38"/>
  <c r="EU163" i="38"/>
  <c r="EW163" i="38"/>
  <c r="EW167" i="38"/>
  <c r="EU167" i="38"/>
  <c r="EW160" i="38"/>
  <c r="EU160" i="38"/>
  <c r="EU165" i="38"/>
  <c r="EW165" i="38"/>
  <c r="EZ100" i="38"/>
  <c r="EY99" i="38"/>
  <c r="EY98" i="38"/>
  <c r="EY149" i="38"/>
  <c r="EY125" i="38"/>
  <c r="EY131" i="38"/>
  <c r="EY107" i="38"/>
  <c r="EY101" i="38"/>
  <c r="EY137" i="38"/>
  <c r="EY119" i="38"/>
  <c r="EY143" i="38"/>
  <c r="EY113" i="38"/>
  <c r="EU83" i="38" l="1"/>
  <c r="EW83" i="38"/>
  <c r="EU168" i="38"/>
  <c r="EU86" i="38"/>
  <c r="EW86" i="38"/>
  <c r="EU85" i="38"/>
  <c r="EW85" i="38"/>
  <c r="EW89" i="38"/>
  <c r="EU89" i="38"/>
  <c r="EW84" i="38"/>
  <c r="EU84" i="38"/>
  <c r="EU90" i="38"/>
  <c r="EW90" i="38"/>
  <c r="EW87" i="38"/>
  <c r="EU87" i="38"/>
  <c r="EU88" i="38"/>
  <c r="EW88" i="38"/>
  <c r="EZ101" i="38"/>
  <c r="EZ131" i="38"/>
  <c r="EZ119" i="38"/>
  <c r="FA100" i="38"/>
  <c r="EZ98" i="38"/>
  <c r="EZ99" i="38"/>
  <c r="EZ125" i="38"/>
  <c r="EZ137" i="38"/>
  <c r="EZ143" i="38"/>
  <c r="EZ149" i="38"/>
  <c r="EZ113" i="38"/>
  <c r="EZ107" i="38"/>
  <c r="EU92" i="38"/>
  <c r="EW92" i="38"/>
  <c r="EW91" i="38"/>
  <c r="EU91" i="38"/>
  <c r="EW168" i="38"/>
  <c r="ER94" i="38"/>
  <c r="EW82" i="38"/>
  <c r="EU82" i="38"/>
  <c r="EY3" i="38"/>
  <c r="EY4" i="38"/>
  <c r="EZ5" i="38"/>
  <c r="EY42" i="38"/>
  <c r="EY6" i="38"/>
  <c r="EY12" i="38"/>
  <c r="EY30" i="38"/>
  <c r="EY54" i="38"/>
  <c r="EY24" i="38"/>
  <c r="EY18" i="38"/>
  <c r="EY36" i="38"/>
  <c r="EY48" i="38"/>
  <c r="EY60" i="38"/>
  <c r="EY72" i="38"/>
  <c r="EY66" i="38"/>
  <c r="EZ4" i="38" l="1"/>
  <c r="EZ48" i="38"/>
  <c r="EZ54" i="38"/>
  <c r="EZ60" i="38"/>
  <c r="EZ66" i="38"/>
  <c r="EZ72" i="38"/>
  <c r="EZ12" i="38"/>
  <c r="EZ24" i="38"/>
  <c r="EZ42" i="38"/>
  <c r="EZ36" i="38"/>
  <c r="EZ3" i="38"/>
  <c r="FA5" i="38"/>
  <c r="EZ18" i="38"/>
  <c r="EZ6" i="38"/>
  <c r="EZ30" i="38"/>
  <c r="EU94" i="38"/>
  <c r="EW94" i="38"/>
  <c r="FA149" i="38"/>
  <c r="FA99" i="38"/>
  <c r="FA125" i="38"/>
  <c r="FB100" i="38"/>
  <c r="FA131" i="38"/>
  <c r="FA119" i="38"/>
  <c r="FA113" i="38"/>
  <c r="FA98" i="38"/>
  <c r="FA107" i="38"/>
  <c r="FA137" i="38"/>
  <c r="FA101" i="38"/>
  <c r="FA143" i="38"/>
  <c r="FB101" i="38" l="1"/>
  <c r="FB131" i="38"/>
  <c r="FB98" i="38"/>
  <c r="FB137" i="38"/>
  <c r="FB107" i="38"/>
  <c r="FB125" i="38"/>
  <c r="FB113" i="38"/>
  <c r="FB149" i="38"/>
  <c r="FC100" i="38"/>
  <c r="FB99" i="38"/>
  <c r="FB119" i="38"/>
  <c r="FB143" i="38"/>
  <c r="FA60" i="38"/>
  <c r="FA12" i="38"/>
  <c r="FA24" i="38"/>
  <c r="FA18" i="38"/>
  <c r="FA3" i="38"/>
  <c r="FA6" i="38"/>
  <c r="FA48" i="38"/>
  <c r="FA54" i="38"/>
  <c r="FA4" i="38"/>
  <c r="FA30" i="38"/>
  <c r="FA42" i="38"/>
  <c r="FB5" i="38"/>
  <c r="FA72" i="38"/>
  <c r="FA66" i="38"/>
  <c r="FA36" i="38"/>
  <c r="FC113" i="38" l="1"/>
  <c r="FC119" i="38"/>
  <c r="FC107" i="38"/>
  <c r="FD100" i="38"/>
  <c r="FC137" i="38"/>
  <c r="FC149" i="38"/>
  <c r="FC125" i="38"/>
  <c r="FC143" i="38"/>
  <c r="FC101" i="38"/>
  <c r="FC99" i="38"/>
  <c r="FC131" i="38"/>
  <c r="FC98" i="38"/>
  <c r="FB6" i="38"/>
  <c r="FB48" i="38"/>
  <c r="FB12" i="38"/>
  <c r="FB72" i="38"/>
  <c r="FB18" i="38"/>
  <c r="FB3" i="38"/>
  <c r="FB60" i="38"/>
  <c r="FB42" i="38"/>
  <c r="FB4" i="38"/>
  <c r="FB30" i="38"/>
  <c r="FB54" i="38"/>
  <c r="FC5" i="38"/>
  <c r="FB36" i="38"/>
  <c r="FB66" i="38"/>
  <c r="FB24" i="38"/>
  <c r="FD5" i="38" l="1"/>
  <c r="FC30" i="38"/>
  <c r="FC3" i="38"/>
  <c r="FC4" i="38"/>
  <c r="FC66" i="38"/>
  <c r="FC36" i="38"/>
  <c r="FC60" i="38"/>
  <c r="FC24" i="38"/>
  <c r="FC6" i="38"/>
  <c r="FC72" i="38"/>
  <c r="EY93" i="38" s="1"/>
  <c r="FB93" i="38" s="1"/>
  <c r="FC12" i="38"/>
  <c r="FC54" i="38"/>
  <c r="FC42" i="38"/>
  <c r="FC48" i="38"/>
  <c r="FC18" i="38"/>
  <c r="FD101" i="38"/>
  <c r="FD98" i="38"/>
  <c r="FD143" i="38"/>
  <c r="FE100" i="38"/>
  <c r="FD149" i="38"/>
  <c r="FD107" i="38"/>
  <c r="FD119" i="38"/>
  <c r="FD137" i="38"/>
  <c r="FD113" i="38"/>
  <c r="FD131" i="38"/>
  <c r="FD125" i="38"/>
  <c r="FD99" i="38"/>
  <c r="FD18" i="38" l="1"/>
  <c r="FD66" i="38"/>
  <c r="FD3" i="38"/>
  <c r="FD12" i="38"/>
  <c r="FD24" i="38"/>
  <c r="FE5" i="38"/>
  <c r="FD30" i="38"/>
  <c r="FD36" i="38"/>
  <c r="FD54" i="38"/>
  <c r="FD42" i="38"/>
  <c r="FD48" i="38"/>
  <c r="FD60" i="38"/>
  <c r="FD6" i="38"/>
  <c r="FD4" i="38"/>
  <c r="FF100" i="38"/>
  <c r="FE98" i="38"/>
  <c r="FE119" i="38"/>
  <c r="EY162" i="38" s="1"/>
  <c r="FE101" i="38"/>
  <c r="EY159" i="38" s="1"/>
  <c r="FE107" i="38"/>
  <c r="EY160" i="38" s="1"/>
  <c r="FE149" i="38"/>
  <c r="EY167" i="38" s="1"/>
  <c r="FE99" i="38"/>
  <c r="FE113" i="38"/>
  <c r="EY161" i="38" s="1"/>
  <c r="FE125" i="38"/>
  <c r="EY163" i="38" s="1"/>
  <c r="FE143" i="38"/>
  <c r="EY166" i="38" s="1"/>
  <c r="FE131" i="38"/>
  <c r="EY164" i="38" s="1"/>
  <c r="FE137" i="38"/>
  <c r="EY165" i="38" s="1"/>
  <c r="FD166" i="38" l="1"/>
  <c r="FB166" i="38"/>
  <c r="FF99" i="38"/>
  <c r="FG100" i="38"/>
  <c r="FF98" i="38"/>
  <c r="FF107" i="38"/>
  <c r="FF149" i="38"/>
  <c r="FF143" i="38"/>
  <c r="FF137" i="38"/>
  <c r="FF113" i="38"/>
  <c r="FF131" i="38"/>
  <c r="FF119" i="38"/>
  <c r="FF125" i="38"/>
  <c r="FF101" i="38"/>
  <c r="FD163" i="38"/>
  <c r="FB163" i="38"/>
  <c r="FD162" i="38"/>
  <c r="FB162" i="38"/>
  <c r="FB161" i="38"/>
  <c r="FD161" i="38"/>
  <c r="FF5" i="38"/>
  <c r="FE42" i="38"/>
  <c r="EY89" i="38" s="1"/>
  <c r="FE4" i="38"/>
  <c r="FE66" i="38"/>
  <c r="EY92" i="38" s="1"/>
  <c r="FE18" i="38"/>
  <c r="EY84" i="38" s="1"/>
  <c r="FE30" i="38"/>
  <c r="EY86" i="38" s="1"/>
  <c r="FE54" i="38"/>
  <c r="EY90" i="38" s="1"/>
  <c r="FE24" i="38"/>
  <c r="EY85" i="38" s="1"/>
  <c r="FE48" i="38"/>
  <c r="EY88" i="38" s="1"/>
  <c r="FE3" i="38"/>
  <c r="FE36" i="38"/>
  <c r="EY87" i="38" s="1"/>
  <c r="FE12" i="38"/>
  <c r="EY83" i="38" s="1"/>
  <c r="FE60" i="38"/>
  <c r="EY91" i="38" s="1"/>
  <c r="FE6" i="38"/>
  <c r="EY82" i="38" s="1"/>
  <c r="FB167" i="38"/>
  <c r="FD167" i="38"/>
  <c r="FD160" i="38"/>
  <c r="FB160" i="38"/>
  <c r="FB159" i="38"/>
  <c r="FD159" i="38"/>
  <c r="EY168" i="38"/>
  <c r="FB164" i="38"/>
  <c r="FD164" i="38"/>
  <c r="FB165" i="38"/>
  <c r="FD165" i="38"/>
  <c r="FD83" i="38" l="1"/>
  <c r="FB83" i="38"/>
  <c r="FB92" i="38"/>
  <c r="FD92" i="38"/>
  <c r="FD87" i="38"/>
  <c r="FB87" i="38"/>
  <c r="FB89" i="38"/>
  <c r="FD89" i="38"/>
  <c r="FB88" i="38"/>
  <c r="FD88" i="38"/>
  <c r="FG5" i="38"/>
  <c r="FF4" i="38"/>
  <c r="FF3" i="38"/>
  <c r="FF72" i="38"/>
  <c r="FF18" i="38"/>
  <c r="FF66" i="38"/>
  <c r="FF60" i="38"/>
  <c r="FF36" i="38"/>
  <c r="FF6" i="38"/>
  <c r="FF30" i="38"/>
  <c r="FF12" i="38"/>
  <c r="FF24" i="38"/>
  <c r="FF42" i="38"/>
  <c r="FF54" i="38"/>
  <c r="FF48" i="38"/>
  <c r="FB85" i="38"/>
  <c r="FD85" i="38"/>
  <c r="FD168" i="38"/>
  <c r="FG143" i="38"/>
  <c r="FG125" i="38"/>
  <c r="FG131" i="38"/>
  <c r="FG119" i="38"/>
  <c r="FG98" i="38"/>
  <c r="FG99" i="38"/>
  <c r="FG101" i="38"/>
  <c r="FG149" i="38"/>
  <c r="FG137" i="38"/>
  <c r="FH100" i="38"/>
  <c r="FG107" i="38"/>
  <c r="FG113" i="38"/>
  <c r="FB90" i="38"/>
  <c r="FD90" i="38"/>
  <c r="FB168" i="38"/>
  <c r="FB82" i="38"/>
  <c r="EY94" i="38"/>
  <c r="FD82" i="38"/>
  <c r="FD86" i="38"/>
  <c r="FB86" i="38"/>
  <c r="FD91" i="38"/>
  <c r="FB91" i="38"/>
  <c r="FB84" i="38"/>
  <c r="FD84" i="38"/>
  <c r="FG24" i="38" l="1"/>
  <c r="FG4" i="38"/>
  <c r="FG60" i="38"/>
  <c r="FG36" i="38"/>
  <c r="FG3" i="38"/>
  <c r="FG72" i="38"/>
  <c r="FH5" i="38"/>
  <c r="FG42" i="38"/>
  <c r="FG54" i="38"/>
  <c r="FG66" i="38"/>
  <c r="FG6" i="38"/>
  <c r="FG30" i="38"/>
  <c r="FG48" i="38"/>
  <c r="FG18" i="38"/>
  <c r="FG12" i="38"/>
  <c r="FD94" i="38"/>
  <c r="FH98" i="38"/>
  <c r="FH125" i="38"/>
  <c r="FH131" i="38"/>
  <c r="FH99" i="38"/>
  <c r="FH119" i="38"/>
  <c r="FH149" i="38"/>
  <c r="FH107" i="38"/>
  <c r="FH101" i="38"/>
  <c r="FH113" i="38"/>
  <c r="FI100" i="38"/>
  <c r="FH137" i="38"/>
  <c r="FH143" i="38"/>
  <c r="FB94" i="38"/>
  <c r="FJ100" i="38" l="1"/>
  <c r="FI143" i="38"/>
  <c r="FI98" i="38"/>
  <c r="FI101" i="38"/>
  <c r="FI119" i="38"/>
  <c r="FI125" i="38"/>
  <c r="FI99" i="38"/>
  <c r="FI131" i="38"/>
  <c r="FI107" i="38"/>
  <c r="FI149" i="38"/>
  <c r="FI113" i="38"/>
  <c r="FI137" i="38"/>
  <c r="FH30" i="38"/>
  <c r="FH72" i="38"/>
  <c r="FH12" i="38"/>
  <c r="FH54" i="38"/>
  <c r="FH66" i="38"/>
  <c r="FH24" i="38"/>
  <c r="FH60" i="38"/>
  <c r="FI5" i="38"/>
  <c r="FH42" i="38"/>
  <c r="FH18" i="38"/>
  <c r="FH48" i="38"/>
  <c r="FH6" i="38"/>
  <c r="FH4" i="38"/>
  <c r="FH36" i="38"/>
  <c r="FH3" i="38"/>
  <c r="FI36" i="38" l="1"/>
  <c r="FI42" i="38"/>
  <c r="FI72" i="38"/>
  <c r="FI48" i="38"/>
  <c r="FI30" i="38"/>
  <c r="FI3" i="38"/>
  <c r="FI18" i="38"/>
  <c r="FI54" i="38"/>
  <c r="FI60" i="38"/>
  <c r="FJ5" i="38"/>
  <c r="FI4" i="38"/>
  <c r="FI66" i="38"/>
  <c r="FI12" i="38"/>
  <c r="FI24" i="38"/>
  <c r="FI6" i="38"/>
  <c r="FJ107" i="38"/>
  <c r="FJ98" i="38"/>
  <c r="FJ101" i="38"/>
  <c r="FJ149" i="38"/>
  <c r="FJ99" i="38"/>
  <c r="FJ125" i="38"/>
  <c r="FJ131" i="38"/>
  <c r="FJ143" i="38"/>
  <c r="FJ119" i="38"/>
  <c r="FK100" i="38"/>
  <c r="FJ137" i="38"/>
  <c r="FJ113" i="38"/>
  <c r="FK107" i="38" l="1"/>
  <c r="FK143" i="38"/>
  <c r="FK99" i="38"/>
  <c r="FK125" i="38"/>
  <c r="FK101" i="38"/>
  <c r="FK149" i="38"/>
  <c r="FK98" i="38"/>
  <c r="FK119" i="38"/>
  <c r="FL100" i="38"/>
  <c r="FK131" i="38"/>
  <c r="FK113" i="38"/>
  <c r="FK137" i="38"/>
  <c r="FJ54" i="38"/>
  <c r="FJ72" i="38"/>
  <c r="FF93" i="38" s="1"/>
  <c r="FI93" i="38" s="1"/>
  <c r="FJ48" i="38"/>
  <c r="FJ12" i="38"/>
  <c r="FJ18" i="38"/>
  <c r="FJ60" i="38"/>
  <c r="FJ36" i="38"/>
  <c r="FJ24" i="38"/>
  <c r="FJ42" i="38"/>
  <c r="FJ6" i="38"/>
  <c r="FJ30" i="38"/>
  <c r="FJ66" i="38"/>
  <c r="FJ3" i="38"/>
  <c r="FJ4" i="38"/>
  <c r="FK5" i="38"/>
  <c r="FK18" i="38" l="1"/>
  <c r="FK12" i="38"/>
  <c r="FK6" i="38"/>
  <c r="FK54" i="38"/>
  <c r="FK48" i="38"/>
  <c r="FK3" i="38"/>
  <c r="FK24" i="38"/>
  <c r="FK36" i="38"/>
  <c r="FK60" i="38"/>
  <c r="FL5" i="38"/>
  <c r="FK42" i="38"/>
  <c r="FK30" i="38"/>
  <c r="FK4" i="38"/>
  <c r="FK66" i="38"/>
  <c r="FM100" i="38"/>
  <c r="FL119" i="38"/>
  <c r="FF162" i="38" s="1"/>
  <c r="FL107" i="38"/>
  <c r="FF160" i="38" s="1"/>
  <c r="FL101" i="38"/>
  <c r="FF159" i="38" s="1"/>
  <c r="FL131" i="38"/>
  <c r="FF164" i="38" s="1"/>
  <c r="FL98" i="38"/>
  <c r="FL113" i="38"/>
  <c r="FF161" i="38" s="1"/>
  <c r="FL149" i="38"/>
  <c r="FF167" i="38" s="1"/>
  <c r="FL137" i="38"/>
  <c r="FF165" i="38" s="1"/>
  <c r="FL125" i="38"/>
  <c r="FF163" i="38" s="1"/>
  <c r="FL99" i="38"/>
  <c r="FL143" i="38"/>
  <c r="FF166" i="38" s="1"/>
  <c r="FK162" i="38" l="1"/>
  <c r="FI162" i="38"/>
  <c r="FF168" i="38"/>
  <c r="FI159" i="38"/>
  <c r="FK159" i="38"/>
  <c r="FK164" i="38"/>
  <c r="FI164" i="38"/>
  <c r="FK160" i="38"/>
  <c r="FI160" i="38"/>
  <c r="FM5" i="38"/>
  <c r="FL30" i="38"/>
  <c r="FF86" i="38" s="1"/>
  <c r="FL18" i="38"/>
  <c r="FF84" i="38" s="1"/>
  <c r="FL3" i="38"/>
  <c r="FL36" i="38"/>
  <c r="FF87" i="38" s="1"/>
  <c r="FL54" i="38"/>
  <c r="FF90" i="38" s="1"/>
  <c r="FL66" i="38"/>
  <c r="FF92" i="38" s="1"/>
  <c r="FL6" i="38"/>
  <c r="FF82" i="38" s="1"/>
  <c r="FL48" i="38"/>
  <c r="FF88" i="38" s="1"/>
  <c r="FL42" i="38"/>
  <c r="FF89" i="38" s="1"/>
  <c r="FL4" i="38"/>
  <c r="FL12" i="38"/>
  <c r="FF83" i="38" s="1"/>
  <c r="FL60" i="38"/>
  <c r="FF91" i="38" s="1"/>
  <c r="FL24" i="38"/>
  <c r="FF85" i="38" s="1"/>
  <c r="FK163" i="38"/>
  <c r="FI163" i="38"/>
  <c r="FK165" i="38"/>
  <c r="FI165" i="38"/>
  <c r="FM99" i="38"/>
  <c r="FM98" i="38"/>
  <c r="FN100" i="38"/>
  <c r="FM107" i="38"/>
  <c r="FM143" i="38"/>
  <c r="FM113" i="38"/>
  <c r="FM131" i="38"/>
  <c r="FM119" i="38"/>
  <c r="FM149" i="38"/>
  <c r="FM101" i="38"/>
  <c r="FM137" i="38"/>
  <c r="FM125" i="38"/>
  <c r="FI167" i="38"/>
  <c r="FK167" i="38"/>
  <c r="FK166" i="38"/>
  <c r="FI166" i="38"/>
  <c r="FK161" i="38"/>
  <c r="FI161" i="38"/>
  <c r="FK92" i="38" l="1"/>
  <c r="FI92" i="38"/>
  <c r="FK85" i="38"/>
  <c r="FI85" i="38"/>
  <c r="FK90" i="38"/>
  <c r="FI90" i="38"/>
  <c r="FK91" i="38"/>
  <c r="FI91" i="38"/>
  <c r="FI87" i="38"/>
  <c r="FK87" i="38"/>
  <c r="FK83" i="38"/>
  <c r="FI83" i="38"/>
  <c r="FK168" i="38"/>
  <c r="FI84" i="38"/>
  <c r="FK84" i="38"/>
  <c r="FI168" i="38"/>
  <c r="FK89" i="38"/>
  <c r="FI89" i="38"/>
  <c r="FK86" i="38"/>
  <c r="FI86" i="38"/>
  <c r="FI88" i="38"/>
  <c r="FK88" i="38"/>
  <c r="FN5" i="38"/>
  <c r="FM4" i="38"/>
  <c r="FM3" i="38"/>
  <c r="FM18" i="38"/>
  <c r="FM6" i="38"/>
  <c r="FM72" i="38"/>
  <c r="FM42" i="38"/>
  <c r="FM66" i="38"/>
  <c r="FM48" i="38"/>
  <c r="FM60" i="38"/>
  <c r="FM36" i="38"/>
  <c r="FM12" i="38"/>
  <c r="FM30" i="38"/>
  <c r="FM54" i="38"/>
  <c r="FM24" i="38"/>
  <c r="FN101" i="38"/>
  <c r="FN143" i="38"/>
  <c r="FN131" i="38"/>
  <c r="FN107" i="38"/>
  <c r="FN99" i="38"/>
  <c r="FN119" i="38"/>
  <c r="FO100" i="38"/>
  <c r="FN137" i="38"/>
  <c r="FN125" i="38"/>
  <c r="FN98" i="38"/>
  <c r="FN113" i="38"/>
  <c r="FN149" i="38"/>
  <c r="FI82" i="38"/>
  <c r="FF94" i="38"/>
  <c r="FK82" i="38"/>
  <c r="FK94" i="38" l="1"/>
  <c r="FI94" i="38"/>
  <c r="FN48" i="38"/>
  <c r="FN42" i="38"/>
  <c r="FN36" i="38"/>
  <c r="FN3" i="38"/>
  <c r="FN18" i="38"/>
  <c r="FN72" i="38"/>
  <c r="FN54" i="38"/>
  <c r="FN6" i="38"/>
  <c r="FN66" i="38"/>
  <c r="FN12" i="38"/>
  <c r="FN60" i="38"/>
  <c r="FN24" i="38"/>
  <c r="FN30" i="38"/>
  <c r="FN4" i="38"/>
  <c r="FO5" i="38"/>
  <c r="FO143" i="38"/>
  <c r="FO113" i="38"/>
  <c r="FO107" i="38"/>
  <c r="FO149" i="38"/>
  <c r="FP100" i="38"/>
  <c r="FO101" i="38"/>
  <c r="FO99" i="38"/>
  <c r="FO125" i="38"/>
  <c r="FO98" i="38"/>
  <c r="FO119" i="38"/>
  <c r="FO131" i="38"/>
  <c r="FO137" i="38"/>
  <c r="FO54" i="38" l="1"/>
  <c r="FO18" i="38"/>
  <c r="FO3" i="38"/>
  <c r="FO48" i="38"/>
  <c r="FO36" i="38"/>
  <c r="FP5" i="38"/>
  <c r="FO12" i="38"/>
  <c r="FO6" i="38"/>
  <c r="FO24" i="38"/>
  <c r="FO30" i="38"/>
  <c r="FO60" i="38"/>
  <c r="FO4" i="38"/>
  <c r="FO42" i="38"/>
  <c r="FO72" i="38"/>
  <c r="FO66" i="38"/>
  <c r="FP149" i="38"/>
  <c r="FP113" i="38"/>
  <c r="FQ100" i="38"/>
  <c r="FP107" i="38"/>
  <c r="FP143" i="38"/>
  <c r="FP98" i="38"/>
  <c r="FP119" i="38"/>
  <c r="FP131" i="38"/>
  <c r="FP125" i="38"/>
  <c r="FP99" i="38"/>
  <c r="FP137" i="38"/>
  <c r="FP101" i="38"/>
  <c r="FQ119" i="38" l="1"/>
  <c r="FR100" i="38"/>
  <c r="FQ137" i="38"/>
  <c r="FQ99" i="38"/>
  <c r="FQ131" i="38"/>
  <c r="FQ107" i="38"/>
  <c r="FQ143" i="38"/>
  <c r="FQ101" i="38"/>
  <c r="FQ149" i="38"/>
  <c r="FQ125" i="38"/>
  <c r="FQ113" i="38"/>
  <c r="FQ98" i="38"/>
  <c r="FP60" i="38"/>
  <c r="FP4" i="38"/>
  <c r="FP12" i="38"/>
  <c r="FP30" i="38"/>
  <c r="FP18" i="38"/>
  <c r="FP42" i="38"/>
  <c r="FP48" i="38"/>
  <c r="FP72" i="38"/>
  <c r="FP54" i="38"/>
  <c r="FP66" i="38"/>
  <c r="FP6" i="38"/>
  <c r="FP24" i="38"/>
  <c r="FP36" i="38"/>
  <c r="FP3" i="38"/>
  <c r="FQ5" i="38"/>
  <c r="FQ30" i="38" l="1"/>
  <c r="FQ66" i="38"/>
  <c r="FQ48" i="38"/>
  <c r="FQ54" i="38"/>
  <c r="FR5" i="38"/>
  <c r="FQ18" i="38"/>
  <c r="FQ4" i="38"/>
  <c r="FQ24" i="38"/>
  <c r="FQ72" i="38"/>
  <c r="FM93" i="38" s="1"/>
  <c r="FP93" i="38" s="1"/>
  <c r="FQ6" i="38"/>
  <c r="FQ36" i="38"/>
  <c r="FQ60" i="38"/>
  <c r="FQ42" i="38"/>
  <c r="FQ12" i="38"/>
  <c r="FQ3" i="38"/>
  <c r="FR99" i="38"/>
  <c r="FR137" i="38"/>
  <c r="FR149" i="38"/>
  <c r="FR107" i="38"/>
  <c r="FR125" i="38"/>
  <c r="FR143" i="38"/>
  <c r="FR101" i="38"/>
  <c r="FR131" i="38"/>
  <c r="FR98" i="38"/>
  <c r="FR113" i="38"/>
  <c r="FR119" i="38"/>
  <c r="FS100" i="38"/>
  <c r="FT100" i="38" l="1"/>
  <c r="FS149" i="38"/>
  <c r="FM167" i="38" s="1"/>
  <c r="FS119" i="38"/>
  <c r="FM162" i="38" s="1"/>
  <c r="FS113" i="38"/>
  <c r="FM161" i="38" s="1"/>
  <c r="FS143" i="38"/>
  <c r="FM166" i="38" s="1"/>
  <c r="FS98" i="38"/>
  <c r="FS137" i="38"/>
  <c r="FM165" i="38" s="1"/>
  <c r="FS99" i="38"/>
  <c r="FS107" i="38"/>
  <c r="FM160" i="38" s="1"/>
  <c r="FS101" i="38"/>
  <c r="FM159" i="38" s="1"/>
  <c r="FS125" i="38"/>
  <c r="FM163" i="38" s="1"/>
  <c r="FS131" i="38"/>
  <c r="FM164" i="38" s="1"/>
  <c r="FR36" i="38"/>
  <c r="FR54" i="38"/>
  <c r="FR4" i="38"/>
  <c r="FR6" i="38"/>
  <c r="FR12" i="38"/>
  <c r="FR42" i="38"/>
  <c r="FR60" i="38"/>
  <c r="FR3" i="38"/>
  <c r="FR48" i="38"/>
  <c r="FR24" i="38"/>
  <c r="FS5" i="38"/>
  <c r="FR30" i="38"/>
  <c r="FR18" i="38"/>
  <c r="FR66" i="38"/>
  <c r="FT5" i="38" l="1"/>
  <c r="FS6" i="38"/>
  <c r="FM82" i="38" s="1"/>
  <c r="FS42" i="38"/>
  <c r="FM89" i="38" s="1"/>
  <c r="FS18" i="38"/>
  <c r="FM84" i="38" s="1"/>
  <c r="FS48" i="38"/>
  <c r="FM88" i="38" s="1"/>
  <c r="FS12" i="38"/>
  <c r="FM83" i="38" s="1"/>
  <c r="FS30" i="38"/>
  <c r="FM86" i="38" s="1"/>
  <c r="FS4" i="38"/>
  <c r="FS24" i="38"/>
  <c r="FM85" i="38" s="1"/>
  <c r="FS36" i="38"/>
  <c r="FM87" i="38" s="1"/>
  <c r="FS54" i="38"/>
  <c r="FM90" i="38" s="1"/>
  <c r="FS66" i="38"/>
  <c r="FM92" i="38" s="1"/>
  <c r="FS3" i="38"/>
  <c r="FS60" i="38"/>
  <c r="FM91" i="38" s="1"/>
  <c r="FP165" i="38"/>
  <c r="FR165" i="38"/>
  <c r="FR166" i="38"/>
  <c r="FP166" i="38"/>
  <c r="FR164" i="38"/>
  <c r="FP164" i="38"/>
  <c r="FP161" i="38"/>
  <c r="FR161" i="38"/>
  <c r="FP163" i="38"/>
  <c r="FR163" i="38"/>
  <c r="FR162" i="38"/>
  <c r="FP162" i="38"/>
  <c r="FP159" i="38"/>
  <c r="FR159" i="38"/>
  <c r="FM168" i="38"/>
  <c r="FP167" i="38"/>
  <c r="FR167" i="38"/>
  <c r="FR160" i="38"/>
  <c r="FP160" i="38"/>
  <c r="FT98" i="38"/>
  <c r="FU100" i="38"/>
  <c r="FT99" i="38"/>
  <c r="FT107" i="38"/>
  <c r="FT143" i="38"/>
  <c r="FT125" i="38"/>
  <c r="FT149" i="38"/>
  <c r="FT137" i="38"/>
  <c r="FT113" i="38"/>
  <c r="FT101" i="38"/>
  <c r="FT131" i="38"/>
  <c r="FT119" i="38"/>
  <c r="FR168" i="38" l="1"/>
  <c r="FP168" i="38"/>
  <c r="FR86" i="38"/>
  <c r="FP86" i="38"/>
  <c r="FR91" i="38"/>
  <c r="FP91" i="38"/>
  <c r="FR83" i="38"/>
  <c r="FP83" i="38"/>
  <c r="FR88" i="38"/>
  <c r="FP88" i="38"/>
  <c r="FP92" i="38"/>
  <c r="FR92" i="38"/>
  <c r="FR84" i="38"/>
  <c r="FP84" i="38"/>
  <c r="FU98" i="38"/>
  <c r="FU131" i="38"/>
  <c r="FU137" i="38"/>
  <c r="FU125" i="38"/>
  <c r="FU149" i="38"/>
  <c r="FV100" i="38"/>
  <c r="FU107" i="38"/>
  <c r="FU99" i="38"/>
  <c r="FU101" i="38"/>
  <c r="FU119" i="38"/>
  <c r="FU113" i="38"/>
  <c r="FU143" i="38"/>
  <c r="FP90" i="38"/>
  <c r="FR90" i="38"/>
  <c r="FR89" i="38"/>
  <c r="FP89" i="38"/>
  <c r="FR87" i="38"/>
  <c r="FP87" i="38"/>
  <c r="FM94" i="38"/>
  <c r="FR82" i="38"/>
  <c r="FP82" i="38"/>
  <c r="FP85" i="38"/>
  <c r="FR85" i="38"/>
  <c r="FT3" i="38"/>
  <c r="FT4" i="38"/>
  <c r="FU5" i="38"/>
  <c r="FT24" i="38"/>
  <c r="FT66" i="38"/>
  <c r="FT18" i="38"/>
  <c r="FT30" i="38"/>
  <c r="FT54" i="38"/>
  <c r="FT60" i="38"/>
  <c r="FT12" i="38"/>
  <c r="FT48" i="38"/>
  <c r="FT42" i="38"/>
  <c r="FT72" i="38"/>
  <c r="FT36" i="38"/>
  <c r="FT6" i="38"/>
  <c r="FP94" i="38" l="1"/>
  <c r="FV143" i="38"/>
  <c r="FW100" i="38"/>
  <c r="FV119" i="38"/>
  <c r="FV99" i="38"/>
  <c r="FV125" i="38"/>
  <c r="FV137" i="38"/>
  <c r="FV113" i="38"/>
  <c r="FV131" i="38"/>
  <c r="FV107" i="38"/>
  <c r="FV101" i="38"/>
  <c r="FV149" i="38"/>
  <c r="FV98" i="38"/>
  <c r="FR94" i="38"/>
  <c r="FU72" i="38"/>
  <c r="FU24" i="38"/>
  <c r="FU54" i="38"/>
  <c r="FU3" i="38"/>
  <c r="FV5" i="38"/>
  <c r="FU30" i="38"/>
  <c r="FU4" i="38"/>
  <c r="FU48" i="38"/>
  <c r="FU18" i="38"/>
  <c r="FU60" i="38"/>
  <c r="FU42" i="38"/>
  <c r="FU12" i="38"/>
  <c r="FU66" i="38"/>
  <c r="FU6" i="38"/>
  <c r="FU36" i="38"/>
  <c r="FV18" i="38" l="1"/>
  <c r="FV42" i="38"/>
  <c r="FV36" i="38"/>
  <c r="FW5" i="38"/>
  <c r="FV4" i="38"/>
  <c r="FV30" i="38"/>
  <c r="FV72" i="38"/>
  <c r="FV66" i="38"/>
  <c r="FV60" i="38"/>
  <c r="FV54" i="38"/>
  <c r="FV12" i="38"/>
  <c r="FV6" i="38"/>
  <c r="FV48" i="38"/>
  <c r="FV24" i="38"/>
  <c r="FV3" i="38"/>
  <c r="FW125" i="38"/>
  <c r="FW119" i="38"/>
  <c r="FW113" i="38"/>
  <c r="FW143" i="38"/>
  <c r="FW107" i="38"/>
  <c r="FW137" i="38"/>
  <c r="FW101" i="38"/>
  <c r="FW131" i="38"/>
  <c r="FW98" i="38"/>
  <c r="FX100" i="38"/>
  <c r="FW149" i="38"/>
  <c r="FW99" i="38"/>
  <c r="FW12" i="38" l="1"/>
  <c r="FW48" i="38"/>
  <c r="FW6" i="38"/>
  <c r="FW3" i="38"/>
  <c r="FW66" i="38"/>
  <c r="FX5" i="38"/>
  <c r="FW18" i="38"/>
  <c r="FW72" i="38"/>
  <c r="FW24" i="38"/>
  <c r="FW60" i="38"/>
  <c r="FW36" i="38"/>
  <c r="FW54" i="38"/>
  <c r="FW30" i="38"/>
  <c r="FW4" i="38"/>
  <c r="FW42" i="38"/>
  <c r="FX98" i="38"/>
  <c r="FX107" i="38"/>
  <c r="FX131" i="38"/>
  <c r="FX101" i="38"/>
  <c r="FX137" i="38"/>
  <c r="FX149" i="38"/>
  <c r="FY100" i="38"/>
  <c r="FX143" i="38"/>
  <c r="FX99" i="38"/>
  <c r="FX119" i="38"/>
  <c r="FX125" i="38"/>
  <c r="FX113" i="38"/>
  <c r="FY125" i="38" l="1"/>
  <c r="FY113" i="38"/>
  <c r="FY107" i="38"/>
  <c r="FZ100" i="38"/>
  <c r="GA100" i="38" s="1"/>
  <c r="FY101" i="38"/>
  <c r="FY99" i="38"/>
  <c r="FY131" i="38"/>
  <c r="FY137" i="38"/>
  <c r="FY149" i="38"/>
  <c r="FY143" i="38"/>
  <c r="FY98" i="38"/>
  <c r="FY119" i="38"/>
  <c r="FX72" i="38"/>
  <c r="FT93" i="38" s="1"/>
  <c r="FW93" i="38" s="1"/>
  <c r="FY5" i="38"/>
  <c r="FX24" i="38"/>
  <c r="FX12" i="38"/>
  <c r="FX42" i="38"/>
  <c r="FX60" i="38"/>
  <c r="FX36" i="38"/>
  <c r="FX18" i="38"/>
  <c r="FX30" i="38"/>
  <c r="FX66" i="38"/>
  <c r="FX54" i="38"/>
  <c r="FX48" i="38"/>
  <c r="FX4" i="38"/>
  <c r="FX3" i="38"/>
  <c r="FX6" i="38"/>
  <c r="GA125" i="38" l="1"/>
  <c r="GA101" i="38"/>
  <c r="GA137" i="38"/>
  <c r="GA131" i="38"/>
  <c r="GA113" i="38"/>
  <c r="GA107" i="38"/>
  <c r="GA143" i="38"/>
  <c r="GA149" i="38"/>
  <c r="GA98" i="38"/>
  <c r="GB100" i="38"/>
  <c r="GA99" i="38"/>
  <c r="GA119" i="38"/>
  <c r="FY3" i="38"/>
  <c r="FY54" i="38"/>
  <c r="FZ5" i="38"/>
  <c r="GA5" i="38" s="1"/>
  <c r="FY12" i="38"/>
  <c r="FY4" i="38"/>
  <c r="FY60" i="38"/>
  <c r="FY36" i="38"/>
  <c r="FY18" i="38"/>
  <c r="FY30" i="38"/>
  <c r="FY6" i="38"/>
  <c r="FY42" i="38"/>
  <c r="FY66" i="38"/>
  <c r="FY24" i="38"/>
  <c r="FY48" i="38"/>
  <c r="FZ125" i="38"/>
  <c r="FT163" i="38" s="1"/>
  <c r="FZ113" i="38"/>
  <c r="FT161" i="38" s="1"/>
  <c r="FZ107" i="38"/>
  <c r="FT160" i="38" s="1"/>
  <c r="FZ101" i="38"/>
  <c r="FT159" i="38" s="1"/>
  <c r="FZ131" i="38"/>
  <c r="FT164" i="38" s="1"/>
  <c r="FZ119" i="38"/>
  <c r="FT162" i="38" s="1"/>
  <c r="FZ137" i="38"/>
  <c r="FT165" i="38" s="1"/>
  <c r="FZ143" i="38"/>
  <c r="FT166" i="38" s="1"/>
  <c r="FZ98" i="38"/>
  <c r="FZ149" i="38"/>
  <c r="FT167" i="38" s="1"/>
  <c r="FZ99" i="38"/>
  <c r="GA3" i="38" l="1"/>
  <c r="GB5" i="38"/>
  <c r="GA4" i="38"/>
  <c r="GA42" i="38"/>
  <c r="GA12" i="38"/>
  <c r="GA48" i="38"/>
  <c r="GA72" i="38"/>
  <c r="GA54" i="38"/>
  <c r="GA30" i="38"/>
  <c r="GA60" i="38"/>
  <c r="GA36" i="38"/>
  <c r="GA66" i="38"/>
  <c r="GA24" i="38"/>
  <c r="GA6" i="38"/>
  <c r="GA18" i="38"/>
  <c r="GB137" i="38"/>
  <c r="GB131" i="38"/>
  <c r="GB113" i="38"/>
  <c r="GB107" i="38"/>
  <c r="GB143" i="38"/>
  <c r="GB149" i="38"/>
  <c r="GB98" i="38"/>
  <c r="GC100" i="38"/>
  <c r="GB99" i="38"/>
  <c r="GB119" i="38"/>
  <c r="GB125" i="38"/>
  <c r="GB101" i="38"/>
  <c r="FW161" i="38"/>
  <c r="FY161" i="38"/>
  <c r="FY163" i="38"/>
  <c r="FW163" i="38"/>
  <c r="FY165" i="38"/>
  <c r="FW165" i="38"/>
  <c r="FW162" i="38"/>
  <c r="FY162" i="38"/>
  <c r="FW166" i="38"/>
  <c r="FY166" i="38"/>
  <c r="FY164" i="38"/>
  <c r="FW164" i="38"/>
  <c r="FZ36" i="38"/>
  <c r="FT87" i="38" s="1"/>
  <c r="FZ54" i="38"/>
  <c r="FT90" i="38" s="1"/>
  <c r="FZ30" i="38"/>
  <c r="FT86" i="38" s="1"/>
  <c r="FZ12" i="38"/>
  <c r="FT83" i="38" s="1"/>
  <c r="FZ4" i="38"/>
  <c r="FZ18" i="38"/>
  <c r="FT84" i="38" s="1"/>
  <c r="FZ60" i="38"/>
  <c r="FT91" i="38" s="1"/>
  <c r="FZ6" i="38"/>
  <c r="FT82" i="38" s="1"/>
  <c r="FZ42" i="38"/>
  <c r="FT89" i="38" s="1"/>
  <c r="FZ24" i="38"/>
  <c r="FT85" i="38" s="1"/>
  <c r="FZ66" i="38"/>
  <c r="FT92" i="38" s="1"/>
  <c r="FZ48" i="38"/>
  <c r="FT88" i="38" s="1"/>
  <c r="FZ3" i="38"/>
  <c r="FT168" i="38"/>
  <c r="FW159" i="38"/>
  <c r="FY159" i="38"/>
  <c r="FY167" i="38"/>
  <c r="FW167" i="38"/>
  <c r="FY160" i="38"/>
  <c r="FW160" i="38"/>
  <c r="GB18" i="38" l="1"/>
  <c r="GC5" i="38"/>
  <c r="GB42" i="38"/>
  <c r="GB66" i="38"/>
  <c r="GB24" i="38"/>
  <c r="GB36" i="38"/>
  <c r="GB48" i="38"/>
  <c r="GB60" i="38"/>
  <c r="GB4" i="38"/>
  <c r="GB54" i="38"/>
  <c r="GB30" i="38"/>
  <c r="GB3" i="38"/>
  <c r="GB72" i="38"/>
  <c r="GB6" i="38"/>
  <c r="GB12" i="38"/>
  <c r="GC143" i="38"/>
  <c r="GC149" i="38"/>
  <c r="GC98" i="38"/>
  <c r="GD100" i="38"/>
  <c r="GC99" i="38"/>
  <c r="GC119" i="38"/>
  <c r="GC125" i="38"/>
  <c r="GC101" i="38"/>
  <c r="GC137" i="38"/>
  <c r="GC131" i="38"/>
  <c r="GC113" i="38"/>
  <c r="GC107" i="38"/>
  <c r="FW83" i="38"/>
  <c r="FY83" i="38"/>
  <c r="FY86" i="38"/>
  <c r="FW86" i="38"/>
  <c r="FY88" i="38"/>
  <c r="FW88" i="38"/>
  <c r="FY90" i="38"/>
  <c r="FW90" i="38"/>
  <c r="FW87" i="38"/>
  <c r="FY87" i="38"/>
  <c r="FY82" i="38"/>
  <c r="FT94" i="38"/>
  <c r="FW82" i="38"/>
  <c r="FY92" i="38"/>
  <c r="FW92" i="38"/>
  <c r="FW91" i="38"/>
  <c r="FY91" i="38"/>
  <c r="FW85" i="38"/>
  <c r="FY85" i="38"/>
  <c r="FW84" i="38"/>
  <c r="FY84" i="38"/>
  <c r="FY89" i="38"/>
  <c r="FW89" i="38"/>
  <c r="FY168" i="38"/>
  <c r="FW168" i="38"/>
  <c r="GC60" i="38" l="1"/>
  <c r="GC3" i="38"/>
  <c r="GC66" i="38"/>
  <c r="GC6" i="38"/>
  <c r="GC24" i="38"/>
  <c r="GC54" i="38"/>
  <c r="GC4" i="38"/>
  <c r="GD5" i="38"/>
  <c r="GC42" i="38"/>
  <c r="GC12" i="38"/>
  <c r="GC36" i="38"/>
  <c r="GC48" i="38"/>
  <c r="GC18" i="38"/>
  <c r="GC72" i="38"/>
  <c r="GC30" i="38"/>
  <c r="GD149" i="38"/>
  <c r="GD98" i="38"/>
  <c r="GE100" i="38"/>
  <c r="GD99" i="38"/>
  <c r="GD119" i="38"/>
  <c r="GD125" i="38"/>
  <c r="GD101" i="38"/>
  <c r="GD137" i="38"/>
  <c r="GD131" i="38"/>
  <c r="GD113" i="38"/>
  <c r="GD107" i="38"/>
  <c r="GD143" i="38"/>
  <c r="FY94" i="38"/>
  <c r="FW94" i="38"/>
  <c r="GD42" i="38" l="1"/>
  <c r="GE5" i="38"/>
  <c r="GD60" i="38"/>
  <c r="GD36" i="38"/>
  <c r="GD4" i="38"/>
  <c r="GD66" i="38"/>
  <c r="GD54" i="38"/>
  <c r="GD6" i="38"/>
  <c r="GD30" i="38"/>
  <c r="GD18" i="38"/>
  <c r="GD24" i="38"/>
  <c r="GD12" i="38"/>
  <c r="GD48" i="38"/>
  <c r="GD72" i="38"/>
  <c r="GD3" i="38"/>
  <c r="GE98" i="38"/>
  <c r="GF100" i="38"/>
  <c r="GE99" i="38"/>
  <c r="GE119" i="38"/>
  <c r="GE125" i="38"/>
  <c r="GE101" i="38"/>
  <c r="GE137" i="38"/>
  <c r="GE131" i="38"/>
  <c r="GE113" i="38"/>
  <c r="GE107" i="38"/>
  <c r="GE143" i="38"/>
  <c r="GE149" i="38"/>
  <c r="GE18" i="38" l="1"/>
  <c r="GE48" i="38"/>
  <c r="GE66" i="38"/>
  <c r="GE60" i="38"/>
  <c r="GE42" i="38"/>
  <c r="GE6" i="38"/>
  <c r="GE24" i="38"/>
  <c r="GE36" i="38"/>
  <c r="GE30" i="38"/>
  <c r="GF5" i="38"/>
  <c r="GE12" i="38"/>
  <c r="GE4" i="38"/>
  <c r="GE72" i="38"/>
  <c r="GA93" i="38" s="1"/>
  <c r="GD93" i="38" s="1"/>
  <c r="GE54" i="38"/>
  <c r="GE3" i="38"/>
  <c r="GF98" i="38"/>
  <c r="GG100" i="38"/>
  <c r="GH100" i="38" s="1"/>
  <c r="GF99" i="38"/>
  <c r="GF119" i="38"/>
  <c r="GF125" i="38"/>
  <c r="GF101" i="38"/>
  <c r="GF137" i="38"/>
  <c r="GF131" i="38"/>
  <c r="GF113" i="38"/>
  <c r="GF107" i="38"/>
  <c r="GF143" i="38"/>
  <c r="GF149" i="38"/>
  <c r="GH99" i="38" l="1"/>
  <c r="GH98" i="38"/>
  <c r="GI100" i="38"/>
  <c r="GH101" i="38"/>
  <c r="GH119" i="38"/>
  <c r="GH143" i="38"/>
  <c r="GH137" i="38"/>
  <c r="GH107" i="38"/>
  <c r="GH125" i="38"/>
  <c r="GH113" i="38"/>
  <c r="GH131" i="38"/>
  <c r="GH149" i="38"/>
  <c r="GF24" i="38"/>
  <c r="GF6" i="38"/>
  <c r="GF18" i="38"/>
  <c r="GF30" i="38"/>
  <c r="GF48" i="38"/>
  <c r="GF42" i="38"/>
  <c r="GG5" i="38"/>
  <c r="GF36" i="38"/>
  <c r="GF4" i="38"/>
  <c r="GF3" i="38"/>
  <c r="GF12" i="38"/>
  <c r="GF66" i="38"/>
  <c r="GF54" i="38"/>
  <c r="GF60" i="38"/>
  <c r="GG99" i="38"/>
  <c r="GG119" i="38"/>
  <c r="GA162" i="38" s="1"/>
  <c r="GG125" i="38"/>
  <c r="GA163" i="38" s="1"/>
  <c r="GG101" i="38"/>
  <c r="GA159" i="38" s="1"/>
  <c r="GG137" i="38"/>
  <c r="GA165" i="38" s="1"/>
  <c r="GG131" i="38"/>
  <c r="GA164" i="38" s="1"/>
  <c r="GG113" i="38"/>
  <c r="GA161" i="38" s="1"/>
  <c r="GG107" i="38"/>
  <c r="GA160" i="38" s="1"/>
  <c r="GG143" i="38"/>
  <c r="GA166" i="38" s="1"/>
  <c r="GG149" i="38"/>
  <c r="GA167" i="38" s="1"/>
  <c r="GG98" i="38"/>
  <c r="GI131" i="38" l="1"/>
  <c r="GI98" i="38"/>
  <c r="GI101" i="38"/>
  <c r="GJ100" i="38"/>
  <c r="GI107" i="38"/>
  <c r="GI119" i="38"/>
  <c r="GI149" i="38"/>
  <c r="GI113" i="38"/>
  <c r="GI137" i="38"/>
  <c r="GI99" i="38"/>
  <c r="GI125" i="38"/>
  <c r="GI143" i="38"/>
  <c r="GH5" i="38"/>
  <c r="GG6" i="38"/>
  <c r="GA82" i="38" s="1"/>
  <c r="GG4" i="38"/>
  <c r="GG42" i="38"/>
  <c r="GA89" i="38" s="1"/>
  <c r="GG24" i="38"/>
  <c r="GA85" i="38" s="1"/>
  <c r="GG36" i="38"/>
  <c r="GA87" i="38" s="1"/>
  <c r="GG66" i="38"/>
  <c r="GA92" i="38" s="1"/>
  <c r="GG3" i="38"/>
  <c r="GG60" i="38"/>
  <c r="GA91" i="38" s="1"/>
  <c r="GG30" i="38"/>
  <c r="GA86" i="38" s="1"/>
  <c r="GG48" i="38"/>
  <c r="GA88" i="38" s="1"/>
  <c r="GG18" i="38"/>
  <c r="GA84" i="38" s="1"/>
  <c r="GG54" i="38"/>
  <c r="GA90" i="38" s="1"/>
  <c r="GG12" i="38"/>
  <c r="GA83" i="38" s="1"/>
  <c r="GF160" i="38"/>
  <c r="GD160" i="38"/>
  <c r="GF161" i="38"/>
  <c r="GD161" i="38"/>
  <c r="GF164" i="38"/>
  <c r="GD164" i="38"/>
  <c r="GF165" i="38"/>
  <c r="GD165" i="38"/>
  <c r="GD159" i="38"/>
  <c r="GA168" i="38"/>
  <c r="GF159" i="38"/>
  <c r="GD163" i="38"/>
  <c r="GF163" i="38"/>
  <c r="GD167" i="38"/>
  <c r="GF167" i="38"/>
  <c r="GF162" i="38"/>
  <c r="GD162" i="38"/>
  <c r="GF166" i="38"/>
  <c r="GD166" i="38"/>
  <c r="GD84" i="38" l="1"/>
  <c r="GF84" i="38"/>
  <c r="GD86" i="38"/>
  <c r="GF86" i="38"/>
  <c r="GD88" i="38"/>
  <c r="GF88" i="38"/>
  <c r="GD89" i="38"/>
  <c r="GF89" i="38"/>
  <c r="GD91" i="38"/>
  <c r="GF91" i="38"/>
  <c r="GJ99" i="38"/>
  <c r="GJ137" i="38"/>
  <c r="GJ119" i="38"/>
  <c r="GJ131" i="38"/>
  <c r="GJ143" i="38"/>
  <c r="GJ101" i="38"/>
  <c r="GJ149" i="38"/>
  <c r="GJ125" i="38"/>
  <c r="GJ98" i="38"/>
  <c r="GJ113" i="38"/>
  <c r="GK100" i="38"/>
  <c r="GJ107" i="38"/>
  <c r="GD83" i="38"/>
  <c r="GF83" i="38"/>
  <c r="GD82" i="38"/>
  <c r="GF82" i="38"/>
  <c r="GA94" i="38"/>
  <c r="GF90" i="38"/>
  <c r="GD90" i="38"/>
  <c r="GF92" i="38"/>
  <c r="GD92" i="38"/>
  <c r="GH4" i="38"/>
  <c r="GH3" i="38"/>
  <c r="GI5" i="38"/>
  <c r="GH66" i="38"/>
  <c r="GH6" i="38"/>
  <c r="GH36" i="38"/>
  <c r="GH12" i="38"/>
  <c r="GH30" i="38"/>
  <c r="GH18" i="38"/>
  <c r="GH54" i="38"/>
  <c r="GH24" i="38"/>
  <c r="GH60" i="38"/>
  <c r="GH72" i="38"/>
  <c r="GH48" i="38"/>
  <c r="GH42" i="38"/>
  <c r="GD87" i="38"/>
  <c r="GF87" i="38"/>
  <c r="GF85" i="38"/>
  <c r="GD85" i="38"/>
  <c r="GF168" i="38"/>
  <c r="GD168" i="38"/>
  <c r="GF94" i="38" l="1"/>
  <c r="GI24" i="38"/>
  <c r="GI18" i="38"/>
  <c r="GI72" i="38"/>
  <c r="GI12" i="38"/>
  <c r="GI6" i="38"/>
  <c r="GJ5" i="38"/>
  <c r="GI42" i="38"/>
  <c r="GI66" i="38"/>
  <c r="GI36" i="38"/>
  <c r="GI48" i="38"/>
  <c r="GI30" i="38"/>
  <c r="GI4" i="38"/>
  <c r="GI60" i="38"/>
  <c r="GI54" i="38"/>
  <c r="GI3" i="38"/>
  <c r="GL100" i="38"/>
  <c r="GK107" i="38"/>
  <c r="GK99" i="38"/>
  <c r="GK131" i="38"/>
  <c r="GK143" i="38"/>
  <c r="GK113" i="38"/>
  <c r="GK119" i="38"/>
  <c r="GK137" i="38"/>
  <c r="GK149" i="38"/>
  <c r="GK101" i="38"/>
  <c r="GK125" i="38"/>
  <c r="GK98" i="38"/>
  <c r="GD94" i="38"/>
  <c r="GL131" i="38" l="1"/>
  <c r="GL101" i="38"/>
  <c r="GL137" i="38"/>
  <c r="GL143" i="38"/>
  <c r="GL107" i="38"/>
  <c r="GL99" i="38"/>
  <c r="GL119" i="38"/>
  <c r="GL125" i="38"/>
  <c r="GL149" i="38"/>
  <c r="GL113" i="38"/>
  <c r="GM100" i="38"/>
  <c r="GL98" i="38"/>
  <c r="GK5" i="38"/>
  <c r="GJ24" i="38"/>
  <c r="GJ72" i="38"/>
  <c r="GJ4" i="38"/>
  <c r="GJ6" i="38"/>
  <c r="GJ18" i="38"/>
  <c r="GJ48" i="38"/>
  <c r="GJ54" i="38"/>
  <c r="GJ36" i="38"/>
  <c r="GJ66" i="38"/>
  <c r="GJ3" i="38"/>
  <c r="GJ60" i="38"/>
  <c r="GJ30" i="38"/>
  <c r="GJ42" i="38"/>
  <c r="GJ12" i="38"/>
  <c r="GK48" i="38" l="1"/>
  <c r="GK6" i="38"/>
  <c r="GK24" i="38"/>
  <c r="GK54" i="38"/>
  <c r="GK12" i="38"/>
  <c r="GL5" i="38"/>
  <c r="GK60" i="38"/>
  <c r="GK36" i="38"/>
  <c r="GK30" i="38"/>
  <c r="GK18" i="38"/>
  <c r="GK42" i="38"/>
  <c r="GK66" i="38"/>
  <c r="GK4" i="38"/>
  <c r="GK3" i="38"/>
  <c r="GK72" i="38"/>
  <c r="GM113" i="38"/>
  <c r="GM149" i="38"/>
  <c r="GM101" i="38"/>
  <c r="GM137" i="38"/>
  <c r="GM107" i="38"/>
  <c r="GM98" i="38"/>
  <c r="GM143" i="38"/>
  <c r="GM131" i="38"/>
  <c r="GM99" i="38"/>
  <c r="GN100" i="38"/>
  <c r="GM125" i="38"/>
  <c r="GM119" i="38"/>
  <c r="GM5" i="38" l="1"/>
  <c r="GL24" i="38"/>
  <c r="GL6" i="38"/>
  <c r="GL3" i="38"/>
  <c r="GL18" i="38"/>
  <c r="GL48" i="38"/>
  <c r="GL54" i="38"/>
  <c r="GL4" i="38"/>
  <c r="GL30" i="38"/>
  <c r="GL66" i="38"/>
  <c r="GL12" i="38"/>
  <c r="GL60" i="38"/>
  <c r="GL42" i="38"/>
  <c r="GL72" i="38"/>
  <c r="GH93" i="38" s="1"/>
  <c r="GK93" i="38" s="1"/>
  <c r="GL36" i="38"/>
  <c r="GO100" i="38"/>
  <c r="GN101" i="38"/>
  <c r="GH159" i="38" s="1"/>
  <c r="GN143" i="38"/>
  <c r="GH166" i="38" s="1"/>
  <c r="GN125" i="38"/>
  <c r="GH163" i="38" s="1"/>
  <c r="GN113" i="38"/>
  <c r="GH161" i="38" s="1"/>
  <c r="GN98" i="38"/>
  <c r="GN131" i="38"/>
  <c r="GH164" i="38" s="1"/>
  <c r="GN137" i="38"/>
  <c r="GH165" i="38" s="1"/>
  <c r="GN149" i="38"/>
  <c r="GH167" i="38" s="1"/>
  <c r="GN99" i="38"/>
  <c r="GN119" i="38"/>
  <c r="GH162" i="38" s="1"/>
  <c r="GN107" i="38"/>
  <c r="GH160" i="38" s="1"/>
  <c r="GM160" i="38" l="1"/>
  <c r="GK160" i="38"/>
  <c r="GM161" i="38"/>
  <c r="GK161" i="38"/>
  <c r="GK163" i="38"/>
  <c r="GM163" i="38"/>
  <c r="GM54" i="38"/>
  <c r="GM24" i="38"/>
  <c r="GM6" i="38"/>
  <c r="GM66" i="38"/>
  <c r="GM4" i="38"/>
  <c r="GM18" i="38"/>
  <c r="GM60" i="38"/>
  <c r="GM30" i="38"/>
  <c r="GM42" i="38"/>
  <c r="GM36" i="38"/>
  <c r="GN5" i="38"/>
  <c r="GM12" i="38"/>
  <c r="GM48" i="38"/>
  <c r="GM3" i="38"/>
  <c r="GM162" i="38"/>
  <c r="GK162" i="38"/>
  <c r="GM166" i="38"/>
  <c r="GK166" i="38"/>
  <c r="GM165" i="38"/>
  <c r="GK165" i="38"/>
  <c r="GH168" i="38"/>
  <c r="GM159" i="38"/>
  <c r="GK159" i="38"/>
  <c r="GK167" i="38"/>
  <c r="GM167" i="38"/>
  <c r="GM164" i="38"/>
  <c r="GK164" i="38"/>
  <c r="GO131" i="38"/>
  <c r="GO101" i="38"/>
  <c r="GO98" i="38"/>
  <c r="GO119" i="38"/>
  <c r="GO137" i="38"/>
  <c r="GO125" i="38"/>
  <c r="GO99" i="38"/>
  <c r="GO149" i="38"/>
  <c r="GO107" i="38"/>
  <c r="GO143" i="38"/>
  <c r="GO113" i="38"/>
  <c r="GP100" i="38"/>
  <c r="GP98" i="38" l="1"/>
  <c r="GQ100" i="38"/>
  <c r="GP99" i="38"/>
  <c r="GP143" i="38"/>
  <c r="GP125" i="38"/>
  <c r="GP107" i="38"/>
  <c r="GP137" i="38"/>
  <c r="GP149" i="38"/>
  <c r="GP131" i="38"/>
  <c r="GP113" i="38"/>
  <c r="GP101" i="38"/>
  <c r="GP119" i="38"/>
  <c r="GK168" i="38"/>
  <c r="GM168" i="38"/>
  <c r="GO5" i="38"/>
  <c r="GN18" i="38"/>
  <c r="GH84" i="38" s="1"/>
  <c r="GN24" i="38"/>
  <c r="GH85" i="38" s="1"/>
  <c r="GN4" i="38"/>
  <c r="GN30" i="38"/>
  <c r="GH86" i="38" s="1"/>
  <c r="GN66" i="38"/>
  <c r="GH92" i="38" s="1"/>
  <c r="GN36" i="38"/>
  <c r="GH87" i="38" s="1"/>
  <c r="GN54" i="38"/>
  <c r="GH90" i="38" s="1"/>
  <c r="GN60" i="38"/>
  <c r="GH91" i="38" s="1"/>
  <c r="GN3" i="38"/>
  <c r="GN48" i="38"/>
  <c r="GH88" i="38" s="1"/>
  <c r="GN6" i="38"/>
  <c r="GH82" i="38" s="1"/>
  <c r="GN12" i="38"/>
  <c r="GH83" i="38" s="1"/>
  <c r="GN42" i="38"/>
  <c r="GH89" i="38" s="1"/>
  <c r="GM90" i="38" l="1"/>
  <c r="GK90" i="38"/>
  <c r="GK84" i="38"/>
  <c r="GM84" i="38"/>
  <c r="GK89" i="38"/>
  <c r="GM89" i="38"/>
  <c r="GK83" i="38"/>
  <c r="GM83" i="38"/>
  <c r="GK87" i="38"/>
  <c r="GM87" i="38"/>
  <c r="GO18" i="38"/>
  <c r="GO72" i="38"/>
  <c r="GO30" i="38"/>
  <c r="GO66" i="38"/>
  <c r="GO4" i="38"/>
  <c r="GO24" i="38"/>
  <c r="GO60" i="38"/>
  <c r="GO12" i="38"/>
  <c r="GO3" i="38"/>
  <c r="GO48" i="38"/>
  <c r="GO6" i="38"/>
  <c r="GO36" i="38"/>
  <c r="GP5" i="38"/>
  <c r="GO42" i="38"/>
  <c r="GO54" i="38"/>
  <c r="GK91" i="38"/>
  <c r="GM91" i="38"/>
  <c r="GK82" i="38"/>
  <c r="GM82" i="38"/>
  <c r="GH94" i="38"/>
  <c r="GM92" i="38"/>
  <c r="GK92" i="38"/>
  <c r="GQ98" i="38"/>
  <c r="GQ107" i="38"/>
  <c r="GQ99" i="38"/>
  <c r="GQ113" i="38"/>
  <c r="GQ101" i="38"/>
  <c r="GQ137" i="38"/>
  <c r="GQ125" i="38"/>
  <c r="GQ149" i="38"/>
  <c r="GQ119" i="38"/>
  <c r="GR100" i="38"/>
  <c r="GQ131" i="38"/>
  <c r="GQ143" i="38"/>
  <c r="GM85" i="38"/>
  <c r="GK85" i="38"/>
  <c r="GM88" i="38"/>
  <c r="GK88" i="38"/>
  <c r="GM86" i="38"/>
  <c r="GK86" i="38"/>
  <c r="GM94" i="38" l="1"/>
  <c r="GP3" i="38"/>
  <c r="GP4" i="38"/>
  <c r="GQ5" i="38"/>
  <c r="GP18" i="38"/>
  <c r="GP66" i="38"/>
  <c r="GP48" i="38"/>
  <c r="GP42" i="38"/>
  <c r="GP24" i="38"/>
  <c r="GP12" i="38"/>
  <c r="GP60" i="38"/>
  <c r="GP6" i="38"/>
  <c r="GP30" i="38"/>
  <c r="GP36" i="38"/>
  <c r="GP72" i="38"/>
  <c r="GP54" i="38"/>
  <c r="GK94" i="38"/>
  <c r="GR101" i="38"/>
  <c r="GR137" i="38"/>
  <c r="GR113" i="38"/>
  <c r="GR125" i="38"/>
  <c r="GR143" i="38"/>
  <c r="GR149" i="38"/>
  <c r="GR119" i="38"/>
  <c r="GR98" i="38"/>
  <c r="GR107" i="38"/>
  <c r="GS100" i="38"/>
  <c r="GR131" i="38"/>
  <c r="GR99" i="38"/>
  <c r="GQ24" i="38" l="1"/>
  <c r="GQ36" i="38"/>
  <c r="GQ54" i="38"/>
  <c r="GQ18" i="38"/>
  <c r="GQ3" i="38"/>
  <c r="GQ48" i="38"/>
  <c r="GQ30" i="38"/>
  <c r="GQ4" i="38"/>
  <c r="GQ12" i="38"/>
  <c r="GQ42" i="38"/>
  <c r="GQ66" i="38"/>
  <c r="GQ60" i="38"/>
  <c r="GQ6" i="38"/>
  <c r="GR5" i="38"/>
  <c r="GQ72" i="38"/>
  <c r="GS125" i="38"/>
  <c r="GS143" i="38"/>
  <c r="GS119" i="38"/>
  <c r="GS149" i="38"/>
  <c r="GS113" i="38"/>
  <c r="GS137" i="38"/>
  <c r="GS107" i="38"/>
  <c r="GS98" i="38"/>
  <c r="GS101" i="38"/>
  <c r="GT100" i="38"/>
  <c r="GS131" i="38"/>
  <c r="GS99" i="38"/>
  <c r="GR3" i="38" l="1"/>
  <c r="GR60" i="38"/>
  <c r="GR24" i="38"/>
  <c r="GR72" i="38"/>
  <c r="GR4" i="38"/>
  <c r="GR12" i="38"/>
  <c r="GR36" i="38"/>
  <c r="GR18" i="38"/>
  <c r="GR66" i="38"/>
  <c r="GR48" i="38"/>
  <c r="GR6" i="38"/>
  <c r="GS5" i="38"/>
  <c r="GR54" i="38"/>
  <c r="GR42" i="38"/>
  <c r="GR30" i="38"/>
  <c r="GT137" i="38"/>
  <c r="GT107" i="38"/>
  <c r="GT131" i="38"/>
  <c r="GU100" i="38"/>
  <c r="GV100" i="38" s="1"/>
  <c r="GT143" i="38"/>
  <c r="GT149" i="38"/>
  <c r="GT98" i="38"/>
  <c r="GT113" i="38"/>
  <c r="GT99" i="38"/>
  <c r="GT101" i="38"/>
  <c r="GT125" i="38"/>
  <c r="GT119" i="38"/>
  <c r="GW100" i="38" l="1"/>
  <c r="GV98" i="38"/>
  <c r="GV99" i="38"/>
  <c r="GV131" i="38"/>
  <c r="GV113" i="38"/>
  <c r="GV137" i="38"/>
  <c r="GV143" i="38"/>
  <c r="GV149" i="38"/>
  <c r="GV125" i="38"/>
  <c r="GV101" i="38"/>
  <c r="GV119" i="38"/>
  <c r="GV107" i="38"/>
  <c r="GU119" i="38"/>
  <c r="GO162" i="38" s="1"/>
  <c r="GU149" i="38"/>
  <c r="GO167" i="38" s="1"/>
  <c r="GU107" i="38"/>
  <c r="GO160" i="38" s="1"/>
  <c r="GU98" i="38"/>
  <c r="GU143" i="38"/>
  <c r="GO166" i="38" s="1"/>
  <c r="GU131" i="38"/>
  <c r="GO164" i="38" s="1"/>
  <c r="GU99" i="38"/>
  <c r="GU101" i="38"/>
  <c r="GO159" i="38" s="1"/>
  <c r="GU125" i="38"/>
  <c r="GO163" i="38" s="1"/>
  <c r="GU113" i="38"/>
  <c r="GO161" i="38" s="1"/>
  <c r="GU137" i="38"/>
  <c r="GO165" i="38" s="1"/>
  <c r="GS54" i="38"/>
  <c r="GS12" i="38"/>
  <c r="GS3" i="38"/>
  <c r="GS18" i="38"/>
  <c r="GS42" i="38"/>
  <c r="GS66" i="38"/>
  <c r="GS30" i="38"/>
  <c r="GS48" i="38"/>
  <c r="GS60" i="38"/>
  <c r="GS24" i="38"/>
  <c r="GT5" i="38"/>
  <c r="GS6" i="38"/>
  <c r="GS36" i="38"/>
  <c r="GS4" i="38"/>
  <c r="GS72" i="38"/>
  <c r="GO93" i="38" s="1"/>
  <c r="GW113" i="38" l="1"/>
  <c r="GW149" i="38"/>
  <c r="GW131" i="38"/>
  <c r="GW98" i="38"/>
  <c r="GW101" i="38"/>
  <c r="GW99" i="38"/>
  <c r="GX100" i="38"/>
  <c r="GW137" i="38"/>
  <c r="GW119" i="38"/>
  <c r="GW107" i="38"/>
  <c r="GW143" i="38"/>
  <c r="GW125" i="38"/>
  <c r="GR93" i="38"/>
  <c r="GT93" i="38"/>
  <c r="GR159" i="38"/>
  <c r="GT159" i="38"/>
  <c r="GO168" i="38"/>
  <c r="GR167" i="38"/>
  <c r="GT167" i="38"/>
  <c r="GT164" i="38"/>
  <c r="GR164" i="38"/>
  <c r="GT162" i="38"/>
  <c r="GR162" i="38"/>
  <c r="GU5" i="38"/>
  <c r="GV5" i="38" s="1"/>
  <c r="GT36" i="38"/>
  <c r="GT48" i="38"/>
  <c r="GT12" i="38"/>
  <c r="GT42" i="38"/>
  <c r="GT24" i="38"/>
  <c r="GT54" i="38"/>
  <c r="GT18" i="38"/>
  <c r="GT3" i="38"/>
  <c r="GT60" i="38"/>
  <c r="GT4" i="38"/>
  <c r="GT66" i="38"/>
  <c r="GT30" i="38"/>
  <c r="GT6" i="38"/>
  <c r="GT166" i="38"/>
  <c r="GR166" i="38"/>
  <c r="GT165" i="38"/>
  <c r="GR165" i="38"/>
  <c r="GR161" i="38"/>
  <c r="GT161" i="38"/>
  <c r="GT163" i="38"/>
  <c r="GR163" i="38"/>
  <c r="GT160" i="38"/>
  <c r="GR160" i="38"/>
  <c r="GX107" i="38" l="1"/>
  <c r="GX113" i="38"/>
  <c r="GX131" i="38"/>
  <c r="GX99" i="38"/>
  <c r="GX101" i="38"/>
  <c r="GY100" i="38"/>
  <c r="GX137" i="38"/>
  <c r="GX125" i="38"/>
  <c r="GX149" i="38"/>
  <c r="GX143" i="38"/>
  <c r="GX119" i="38"/>
  <c r="GX98" i="38"/>
  <c r="GV3" i="38"/>
  <c r="GV4" i="38"/>
  <c r="GW5" i="38"/>
  <c r="GV24" i="38"/>
  <c r="GV30" i="38"/>
  <c r="GV54" i="38"/>
  <c r="GV42" i="38"/>
  <c r="GV12" i="38"/>
  <c r="GV18" i="38"/>
  <c r="GV48" i="38"/>
  <c r="GV36" i="38"/>
  <c r="GV66" i="38"/>
  <c r="GV6" i="38"/>
  <c r="GV60" i="38"/>
  <c r="GV72" i="38"/>
  <c r="GR168" i="38"/>
  <c r="GT168" i="38"/>
  <c r="GU60" i="38"/>
  <c r="GO91" i="38" s="1"/>
  <c r="GT91" i="38" s="1"/>
  <c r="GU12" i="38"/>
  <c r="GO83" i="38" s="1"/>
  <c r="GT83" i="38" s="1"/>
  <c r="GU3" i="38"/>
  <c r="GU54" i="38"/>
  <c r="GO90" i="38" s="1"/>
  <c r="GT90" i="38" s="1"/>
  <c r="GU30" i="38"/>
  <c r="GO86" i="38" s="1"/>
  <c r="GT86" i="38" s="1"/>
  <c r="GU4" i="38"/>
  <c r="GU24" i="38"/>
  <c r="GO85" i="38" s="1"/>
  <c r="GT85" i="38" s="1"/>
  <c r="GU18" i="38"/>
  <c r="GO84" i="38" s="1"/>
  <c r="GT84" i="38" s="1"/>
  <c r="GU48" i="38"/>
  <c r="GU66" i="38"/>
  <c r="GU36" i="38"/>
  <c r="GO87" i="38" s="1"/>
  <c r="GT87" i="38" s="1"/>
  <c r="GU6" i="38"/>
  <c r="GO82" i="38" s="1"/>
  <c r="GU42" i="38"/>
  <c r="GW4" i="38" l="1"/>
  <c r="GW36" i="38"/>
  <c r="GW48" i="38"/>
  <c r="GW30" i="38"/>
  <c r="GX5" i="38"/>
  <c r="GW42" i="38"/>
  <c r="GW60" i="38"/>
  <c r="GW54" i="38"/>
  <c r="GW24" i="38"/>
  <c r="GW18" i="38"/>
  <c r="GW72" i="38"/>
  <c r="GW66" i="38"/>
  <c r="GW3" i="38"/>
  <c r="GW6" i="38"/>
  <c r="GW12" i="38"/>
  <c r="GY131" i="38"/>
  <c r="GZ100" i="38"/>
  <c r="GY137" i="38"/>
  <c r="GY107" i="38"/>
  <c r="GY99" i="38"/>
  <c r="GY101" i="38"/>
  <c r="GY149" i="38"/>
  <c r="GY113" i="38"/>
  <c r="GY125" i="38"/>
  <c r="GY143" i="38"/>
  <c r="GY119" i="38"/>
  <c r="GY98" i="38"/>
  <c r="GO89" i="38"/>
  <c r="GT89" i="38" s="1"/>
  <c r="GO88" i="38"/>
  <c r="GT88" i="38" s="1"/>
  <c r="GO92" i="38"/>
  <c r="GR92" i="38" s="1"/>
  <c r="GR84" i="38"/>
  <c r="GR91" i="38"/>
  <c r="GR82" i="38"/>
  <c r="GT82" i="38"/>
  <c r="GR87" i="38"/>
  <c r="GR86" i="38"/>
  <c r="GR85" i="38"/>
  <c r="GR90" i="38"/>
  <c r="GR83" i="38"/>
  <c r="GR89" i="38" l="1"/>
  <c r="GR88" i="38"/>
  <c r="GY5" i="38"/>
  <c r="GX30" i="38"/>
  <c r="GX48" i="38"/>
  <c r="GX60" i="38"/>
  <c r="GX18" i="38"/>
  <c r="GX36" i="38"/>
  <c r="GX12" i="38"/>
  <c r="GX4" i="38"/>
  <c r="GX6" i="38"/>
  <c r="GX66" i="38"/>
  <c r="GX3" i="38"/>
  <c r="GX54" i="38"/>
  <c r="GX42" i="38"/>
  <c r="GX24" i="38"/>
  <c r="GX72" i="38"/>
  <c r="GZ143" i="38"/>
  <c r="GZ119" i="38"/>
  <c r="GZ113" i="38"/>
  <c r="GZ131" i="38"/>
  <c r="GZ137" i="38"/>
  <c r="GZ98" i="38"/>
  <c r="GZ107" i="38"/>
  <c r="GZ149" i="38"/>
  <c r="GZ101" i="38"/>
  <c r="HA100" i="38"/>
  <c r="GZ125" i="38"/>
  <c r="GZ99" i="38"/>
  <c r="GO94" i="38"/>
  <c r="GT94" i="38" s="1"/>
  <c r="GT92" i="38"/>
  <c r="GR94" i="38" l="1"/>
  <c r="HA149" i="38"/>
  <c r="HA131" i="38"/>
  <c r="HA143" i="38"/>
  <c r="HB100" i="38"/>
  <c r="HA113" i="38"/>
  <c r="HA101" i="38"/>
  <c r="HA137" i="38"/>
  <c r="HA119" i="38"/>
  <c r="HA99" i="38"/>
  <c r="HA125" i="38"/>
  <c r="HA107" i="38"/>
  <c r="HA98" i="38"/>
  <c r="GY18" i="38"/>
  <c r="GY3" i="38"/>
  <c r="GY6" i="38"/>
  <c r="GY60" i="38"/>
  <c r="GY66" i="38"/>
  <c r="GY48" i="38"/>
  <c r="GY24" i="38"/>
  <c r="GY54" i="38"/>
  <c r="GY42" i="38"/>
  <c r="GY4" i="38"/>
  <c r="GZ5" i="38"/>
  <c r="GY12" i="38"/>
  <c r="GY72" i="38"/>
  <c r="GY30" i="38"/>
  <c r="GY36" i="38"/>
  <c r="GZ6" i="38" l="1"/>
  <c r="GZ48" i="38"/>
  <c r="GZ3" i="38"/>
  <c r="GZ66" i="38"/>
  <c r="GZ42" i="38"/>
  <c r="GZ12" i="38"/>
  <c r="GZ54" i="38"/>
  <c r="GZ18" i="38"/>
  <c r="GZ72" i="38"/>
  <c r="GV93" i="38" s="1"/>
  <c r="GZ30" i="38"/>
  <c r="GZ24" i="38"/>
  <c r="HA5" i="38"/>
  <c r="GZ36" i="38"/>
  <c r="GZ60" i="38"/>
  <c r="GZ4" i="38"/>
  <c r="HC100" i="38"/>
  <c r="HB113" i="38"/>
  <c r="GV161" i="38" s="1"/>
  <c r="HB119" i="38"/>
  <c r="GV162" i="38" s="1"/>
  <c r="HB131" i="38"/>
  <c r="GV164" i="38" s="1"/>
  <c r="HB137" i="38"/>
  <c r="GV165" i="38" s="1"/>
  <c r="HB125" i="38"/>
  <c r="GV163" i="38" s="1"/>
  <c r="HB99" i="38"/>
  <c r="HB98" i="38"/>
  <c r="HB149" i="38"/>
  <c r="GV167" i="38" s="1"/>
  <c r="HB107" i="38"/>
  <c r="GV160" i="38" s="1"/>
  <c r="HB143" i="38"/>
  <c r="GV166" i="38" s="1"/>
  <c r="HB101" i="38"/>
  <c r="GV159" i="38" s="1"/>
  <c r="GY165" i="38" l="1"/>
  <c r="HA165" i="38"/>
  <c r="GY164" i="38"/>
  <c r="HA164" i="38"/>
  <c r="HA167" i="38"/>
  <c r="GY167" i="38"/>
  <c r="GY162" i="38"/>
  <c r="HA162" i="38"/>
  <c r="HA66" i="38"/>
  <c r="HA30" i="38"/>
  <c r="HA18" i="38"/>
  <c r="HA3" i="38"/>
  <c r="HA36" i="38"/>
  <c r="HA42" i="38"/>
  <c r="HA24" i="38"/>
  <c r="HA54" i="38"/>
  <c r="HA12" i="38"/>
  <c r="HA4" i="38"/>
  <c r="HA6" i="38"/>
  <c r="HB5" i="38"/>
  <c r="HA60" i="38"/>
  <c r="HA48" i="38"/>
  <c r="GY166" i="38"/>
  <c r="HA166" i="38"/>
  <c r="HA161" i="38"/>
  <c r="GY161" i="38"/>
  <c r="DP30" i="45"/>
  <c r="GY160" i="38"/>
  <c r="HA160" i="38"/>
  <c r="HC98" i="38"/>
  <c r="HC125" i="38"/>
  <c r="HC143" i="38"/>
  <c r="HC99" i="38"/>
  <c r="HC113" i="38"/>
  <c r="HC131" i="38"/>
  <c r="HC149" i="38"/>
  <c r="HC101" i="38"/>
  <c r="HC137" i="38"/>
  <c r="HD100" i="38"/>
  <c r="HC107" i="38"/>
  <c r="HC119" i="38"/>
  <c r="HA159" i="38"/>
  <c r="GY159" i="38"/>
  <c r="GV168" i="38"/>
  <c r="HA163" i="38"/>
  <c r="GY163" i="38"/>
  <c r="GY93" i="38"/>
  <c r="HA93" i="38"/>
  <c r="HA168" i="38" l="1"/>
  <c r="HC5" i="38"/>
  <c r="HB42" i="38"/>
  <c r="GV89" i="38" s="1"/>
  <c r="HB36" i="38"/>
  <c r="GV87" i="38" s="1"/>
  <c r="HB6" i="38"/>
  <c r="GV82" i="38" s="1"/>
  <c r="HB4" i="38"/>
  <c r="HB24" i="38"/>
  <c r="GV85" i="38" s="1"/>
  <c r="HB60" i="38"/>
  <c r="GV91" i="38" s="1"/>
  <c r="HB48" i="38"/>
  <c r="GV92" i="38" s="1"/>
  <c r="HB66" i="38"/>
  <c r="HB18" i="38"/>
  <c r="GV84" i="38" s="1"/>
  <c r="HB3" i="38"/>
  <c r="HB54" i="38"/>
  <c r="GV90" i="38" s="1"/>
  <c r="HB12" i="38"/>
  <c r="GV83" i="38" s="1"/>
  <c r="HB30" i="38"/>
  <c r="GV86" i="38" s="1"/>
  <c r="GY168" i="38"/>
  <c r="HD101" i="38"/>
  <c r="HD107" i="38"/>
  <c r="HD125" i="38"/>
  <c r="HD143" i="38"/>
  <c r="HD113" i="38"/>
  <c r="HD131" i="38"/>
  <c r="HD149" i="38"/>
  <c r="HD137" i="38"/>
  <c r="HE100" i="38"/>
  <c r="HD98" i="38"/>
  <c r="HD99" i="38"/>
  <c r="HD119" i="38"/>
  <c r="GY84" i="38" l="1"/>
  <c r="HA84" i="38"/>
  <c r="GY82" i="38"/>
  <c r="HA82" i="38"/>
  <c r="GY86" i="38"/>
  <c r="HA86" i="38"/>
  <c r="GY92" i="38"/>
  <c r="HA92" i="38"/>
  <c r="HA89" i="38"/>
  <c r="GY89" i="38"/>
  <c r="HA87" i="38"/>
  <c r="GY87" i="38"/>
  <c r="HA83" i="38"/>
  <c r="GY83" i="38"/>
  <c r="GY91" i="38"/>
  <c r="HA91" i="38"/>
  <c r="HC3" i="38"/>
  <c r="HC60" i="38"/>
  <c r="HC66" i="38"/>
  <c r="HC6" i="38"/>
  <c r="HC72" i="38"/>
  <c r="HC12" i="38"/>
  <c r="HC18" i="38"/>
  <c r="HC48" i="38"/>
  <c r="HC54" i="38"/>
  <c r="HC36" i="38"/>
  <c r="HC24" i="38"/>
  <c r="HC4" i="38"/>
  <c r="HD5" i="38"/>
  <c r="HC30" i="38"/>
  <c r="HC42" i="38"/>
  <c r="HA90" i="38"/>
  <c r="GY90" i="38"/>
  <c r="GY85" i="38"/>
  <c r="HA85" i="38"/>
  <c r="HE143" i="38"/>
  <c r="HF100" i="38"/>
  <c r="HE101" i="38"/>
  <c r="HE137" i="38"/>
  <c r="HE131" i="38"/>
  <c r="HE149" i="38"/>
  <c r="HE107" i="38"/>
  <c r="HE98" i="38"/>
  <c r="HE125" i="38"/>
  <c r="HE99" i="38"/>
  <c r="HE119" i="38"/>
  <c r="HE113" i="38"/>
  <c r="GV88" i="38"/>
  <c r="DP15" i="45" l="1"/>
  <c r="GY88" i="38"/>
  <c r="GY94" i="38" s="1"/>
  <c r="HA88" i="38"/>
  <c r="HD4" i="38"/>
  <c r="HD72" i="38"/>
  <c r="HD12" i="38"/>
  <c r="HE5" i="38"/>
  <c r="HD36" i="38"/>
  <c r="HD66" i="38"/>
  <c r="HD54" i="38"/>
  <c r="HD60" i="38"/>
  <c r="HD3" i="38"/>
  <c r="HD30" i="38"/>
  <c r="HD24" i="38"/>
  <c r="HD6" i="38"/>
  <c r="HD42" i="38"/>
  <c r="HD48" i="38"/>
  <c r="HD18" i="38"/>
  <c r="GV94" i="38"/>
  <c r="HA94" i="38" s="1"/>
  <c r="HF131" i="38"/>
  <c r="HF101" i="38"/>
  <c r="HF107" i="38"/>
  <c r="HF113" i="38"/>
  <c r="HF125" i="38"/>
  <c r="HF137" i="38"/>
  <c r="HF98" i="38"/>
  <c r="HF119" i="38"/>
  <c r="HF143" i="38"/>
  <c r="HF149" i="38"/>
  <c r="HF99" i="38"/>
  <c r="HG100" i="38"/>
  <c r="DP18" i="45" l="1"/>
  <c r="HH100" i="38"/>
  <c r="HG149" i="38"/>
  <c r="HG107" i="38"/>
  <c r="HG98" i="38"/>
  <c r="HG101" i="38"/>
  <c r="HG113" i="38"/>
  <c r="HG143" i="38"/>
  <c r="HG137" i="38"/>
  <c r="HG125" i="38"/>
  <c r="HG131" i="38"/>
  <c r="HG99" i="38"/>
  <c r="HG119" i="38"/>
  <c r="HE60" i="38"/>
  <c r="HE48" i="38"/>
  <c r="HE6" i="38"/>
  <c r="HE30" i="38"/>
  <c r="HE3" i="38"/>
  <c r="HE72" i="38"/>
  <c r="HE4" i="38"/>
  <c r="HE36" i="38"/>
  <c r="HE12" i="38"/>
  <c r="HE54" i="38"/>
  <c r="HE24" i="38"/>
  <c r="HE18" i="38"/>
  <c r="HF5" i="38"/>
  <c r="HE42" i="38"/>
  <c r="HE66" i="38"/>
  <c r="HF6" i="38" l="1"/>
  <c r="HG5" i="38"/>
  <c r="HF24" i="38"/>
  <c r="HF12" i="38"/>
  <c r="HF54" i="38"/>
  <c r="HF18" i="38"/>
  <c r="HF66" i="38"/>
  <c r="HF36" i="38"/>
  <c r="HF72" i="38"/>
  <c r="HF60" i="38"/>
  <c r="HF3" i="38"/>
  <c r="HF42" i="38"/>
  <c r="HF48" i="38"/>
  <c r="HF4" i="38"/>
  <c r="HF30" i="38"/>
  <c r="HH113" i="38"/>
  <c r="HH143" i="38"/>
  <c r="HH125" i="38"/>
  <c r="HH137" i="38"/>
  <c r="HH101" i="38"/>
  <c r="HH119" i="38"/>
  <c r="HH99" i="38"/>
  <c r="HH131" i="38"/>
  <c r="HI100" i="38"/>
  <c r="HJ100" i="38" s="1"/>
  <c r="HJ131" i="38" s="1"/>
  <c r="HH107" i="38"/>
  <c r="HH98" i="38"/>
  <c r="HH149" i="38"/>
  <c r="HJ98" i="38" l="1"/>
  <c r="HK100" i="38"/>
  <c r="HJ99" i="38"/>
  <c r="HJ107" i="38"/>
  <c r="HJ113" i="38"/>
  <c r="HJ119" i="38"/>
  <c r="HJ143" i="38"/>
  <c r="HJ137" i="38"/>
  <c r="HJ125" i="38"/>
  <c r="HJ149" i="38"/>
  <c r="HJ101" i="38"/>
  <c r="HG54" i="38"/>
  <c r="HG3" i="38"/>
  <c r="HG12" i="38"/>
  <c r="HG66" i="38"/>
  <c r="HG48" i="38"/>
  <c r="HG36" i="38"/>
  <c r="HG18" i="38"/>
  <c r="HG60" i="38"/>
  <c r="HG42" i="38"/>
  <c r="HG72" i="38"/>
  <c r="HC93" i="38" s="1"/>
  <c r="HG4" i="38"/>
  <c r="HG30" i="38"/>
  <c r="HG6" i="38"/>
  <c r="HH5" i="38"/>
  <c r="HG24" i="38"/>
  <c r="HI143" i="38"/>
  <c r="HC166" i="38" s="1"/>
  <c r="HI125" i="38"/>
  <c r="HC163" i="38" s="1"/>
  <c r="HI107" i="38"/>
  <c r="HC160" i="38" s="1"/>
  <c r="HI119" i="38"/>
  <c r="HC162" i="38" s="1"/>
  <c r="HI137" i="38"/>
  <c r="HC165" i="38" s="1"/>
  <c r="HI99" i="38"/>
  <c r="HI98" i="38"/>
  <c r="HI101" i="38"/>
  <c r="HC159" i="38" s="1"/>
  <c r="HH159" i="38" s="1"/>
  <c r="HI131" i="38"/>
  <c r="HC164" i="38" s="1"/>
  <c r="HI149" i="38"/>
  <c r="HC167" i="38" s="1"/>
  <c r="HI113" i="38"/>
  <c r="HC161" i="38" s="1"/>
  <c r="HL100" i="38" l="1"/>
  <c r="HK107" i="38"/>
  <c r="HK99" i="38"/>
  <c r="HK119" i="38"/>
  <c r="HK131" i="38"/>
  <c r="HK101" i="38"/>
  <c r="HK98" i="38"/>
  <c r="HK125" i="38"/>
  <c r="HK149" i="38"/>
  <c r="HK113" i="38"/>
  <c r="HK137" i="38"/>
  <c r="HK143" i="38"/>
  <c r="HH164" i="38"/>
  <c r="HF164" i="38"/>
  <c r="HH160" i="38"/>
  <c r="HF160" i="38"/>
  <c r="HH166" i="38"/>
  <c r="HF166" i="38"/>
  <c r="HF93" i="38"/>
  <c r="HH93" i="38"/>
  <c r="HC168" i="38"/>
  <c r="HF159" i="38"/>
  <c r="HF163" i="38"/>
  <c r="HH163" i="38"/>
  <c r="HF161" i="38"/>
  <c r="HH161" i="38"/>
  <c r="HF165" i="38"/>
  <c r="HH165" i="38"/>
  <c r="HH6" i="38"/>
  <c r="HH48" i="38"/>
  <c r="HH60" i="38"/>
  <c r="HH12" i="38"/>
  <c r="HH36" i="38"/>
  <c r="HH24" i="38"/>
  <c r="HH66" i="38"/>
  <c r="HH42" i="38"/>
  <c r="HH18" i="38"/>
  <c r="HH4" i="38"/>
  <c r="HH54" i="38"/>
  <c r="HH30" i="38"/>
  <c r="HI5" i="38"/>
  <c r="HJ5" i="38" s="1"/>
  <c r="HH3" i="38"/>
  <c r="HF167" i="38"/>
  <c r="HH167" i="38"/>
  <c r="HH162" i="38"/>
  <c r="HF162" i="38"/>
  <c r="HK5" i="38" l="1"/>
  <c r="HJ4" i="38"/>
  <c r="HJ3" i="38"/>
  <c r="HJ60" i="38"/>
  <c r="HJ6" i="38"/>
  <c r="HJ24" i="38"/>
  <c r="HJ54" i="38"/>
  <c r="HJ18" i="38"/>
  <c r="HJ42" i="38"/>
  <c r="HJ12" i="38"/>
  <c r="HJ36" i="38"/>
  <c r="HJ30" i="38"/>
  <c r="HJ66" i="38"/>
  <c r="HJ72" i="38"/>
  <c r="HJ48" i="38"/>
  <c r="HL149" i="38"/>
  <c r="HL125" i="38"/>
  <c r="HM100" i="38"/>
  <c r="HL119" i="38"/>
  <c r="HL99" i="38"/>
  <c r="HL137" i="38"/>
  <c r="HL131" i="38"/>
  <c r="HL143" i="38"/>
  <c r="HL101" i="38"/>
  <c r="HL98" i="38"/>
  <c r="HL107" i="38"/>
  <c r="HL113" i="38"/>
  <c r="HI18" i="38"/>
  <c r="HC84" i="38" s="1"/>
  <c r="HI3" i="38"/>
  <c r="HI6" i="38"/>
  <c r="HC82" i="38" s="1"/>
  <c r="HI48" i="38"/>
  <c r="HI12" i="38"/>
  <c r="HC83" i="38" s="1"/>
  <c r="HI36" i="38"/>
  <c r="HC87" i="38" s="1"/>
  <c r="HI30" i="38"/>
  <c r="HC86" i="38" s="1"/>
  <c r="HI66" i="38"/>
  <c r="HI42" i="38"/>
  <c r="HC89" i="38" s="1"/>
  <c r="HI24" i="38"/>
  <c r="HC85" i="38" s="1"/>
  <c r="HI4" i="38"/>
  <c r="HI60" i="38"/>
  <c r="HC91" i="38" s="1"/>
  <c r="HI54" i="38"/>
  <c r="HC90" i="38" s="1"/>
  <c r="HF168" i="38"/>
  <c r="HH168" i="38"/>
  <c r="DQ29" i="45" s="1"/>
  <c r="HK30" i="38" l="1"/>
  <c r="HK18" i="38"/>
  <c r="HK72" i="38"/>
  <c r="HK24" i="38"/>
  <c r="HK66" i="38"/>
  <c r="HK42" i="38"/>
  <c r="HK6" i="38"/>
  <c r="HL5" i="38"/>
  <c r="HK54" i="38"/>
  <c r="HK3" i="38"/>
  <c r="HK48" i="38"/>
  <c r="HK36" i="38"/>
  <c r="HK12" i="38"/>
  <c r="HK4" i="38"/>
  <c r="HK60" i="38"/>
  <c r="HM99" i="38"/>
  <c r="HM137" i="38"/>
  <c r="HM101" i="38"/>
  <c r="HM113" i="38"/>
  <c r="HM98" i="38"/>
  <c r="HM107" i="38"/>
  <c r="HM131" i="38"/>
  <c r="HM149" i="38"/>
  <c r="HM143" i="38"/>
  <c r="HN100" i="38"/>
  <c r="HM125" i="38"/>
  <c r="HM119" i="38"/>
  <c r="HF91" i="38"/>
  <c r="HH91" i="38"/>
  <c r="HF87" i="38"/>
  <c r="HH87" i="38"/>
  <c r="HH85" i="38"/>
  <c r="HF85" i="38"/>
  <c r="HC88" i="38"/>
  <c r="HC92" i="38"/>
  <c r="HH89" i="38"/>
  <c r="HF89" i="38"/>
  <c r="HF82" i="38"/>
  <c r="HH82" i="38"/>
  <c r="HH83" i="38"/>
  <c r="HF83" i="38"/>
  <c r="HH90" i="38"/>
  <c r="HF90" i="38"/>
  <c r="HH86" i="38"/>
  <c r="HF86" i="38"/>
  <c r="HH84" i="38"/>
  <c r="HF84" i="38"/>
  <c r="HL3" i="38" l="1"/>
  <c r="HL54" i="38"/>
  <c r="HL18" i="38"/>
  <c r="HL42" i="38"/>
  <c r="HL60" i="38"/>
  <c r="HL24" i="38"/>
  <c r="HM5" i="38"/>
  <c r="HL4" i="38"/>
  <c r="HL72" i="38"/>
  <c r="HL6" i="38"/>
  <c r="HL30" i="38"/>
  <c r="HL36" i="38"/>
  <c r="HL48" i="38"/>
  <c r="HL66" i="38"/>
  <c r="HL12" i="38"/>
  <c r="HN101" i="38"/>
  <c r="HN119" i="38"/>
  <c r="HN107" i="38"/>
  <c r="HN131" i="38"/>
  <c r="HN98" i="38"/>
  <c r="HN137" i="38"/>
  <c r="HN149" i="38"/>
  <c r="HN113" i="38"/>
  <c r="HO100" i="38"/>
  <c r="HN99" i="38"/>
  <c r="HN125" i="38"/>
  <c r="HN143" i="38"/>
  <c r="HF92" i="38"/>
  <c r="HH92" i="38"/>
  <c r="HC94" i="38"/>
  <c r="HH94" i="38" s="1"/>
  <c r="HH88" i="38"/>
  <c r="HF88" i="38"/>
  <c r="HO131" i="38" l="1"/>
  <c r="HO98" i="38"/>
  <c r="HO107" i="38"/>
  <c r="HO149" i="38"/>
  <c r="HO101" i="38"/>
  <c r="HO137" i="38"/>
  <c r="HO119" i="38"/>
  <c r="HO99" i="38"/>
  <c r="HO125" i="38"/>
  <c r="HP100" i="38"/>
  <c r="HQ100" i="38" s="1"/>
  <c r="HO113" i="38"/>
  <c r="HO143" i="38"/>
  <c r="HM4" i="38"/>
  <c r="HM60" i="38"/>
  <c r="HM24" i="38"/>
  <c r="HM6" i="38"/>
  <c r="HM66" i="38"/>
  <c r="HM48" i="38"/>
  <c r="HM12" i="38"/>
  <c r="HM30" i="38"/>
  <c r="HM42" i="38"/>
  <c r="HM54" i="38"/>
  <c r="HM36" i="38"/>
  <c r="HN5" i="38"/>
  <c r="HM3" i="38"/>
  <c r="HM72" i="38"/>
  <c r="HM18" i="38"/>
  <c r="HF94" i="38"/>
  <c r="HQ98" i="38" l="1"/>
  <c r="HR100" i="38"/>
  <c r="HQ99" i="38"/>
  <c r="HQ131" i="38"/>
  <c r="HQ101" i="38"/>
  <c r="HQ113" i="38"/>
  <c r="HQ143" i="38"/>
  <c r="HQ137" i="38"/>
  <c r="HQ107" i="38"/>
  <c r="HQ125" i="38"/>
  <c r="HQ119" i="38"/>
  <c r="HQ149" i="38"/>
  <c r="HN3" i="38"/>
  <c r="HN72" i="38"/>
  <c r="HJ93" i="38" s="1"/>
  <c r="HN54" i="38"/>
  <c r="HN66" i="38"/>
  <c r="HN12" i="38"/>
  <c r="HN24" i="38"/>
  <c r="HN48" i="38"/>
  <c r="HN18" i="38"/>
  <c r="HN42" i="38"/>
  <c r="HN60" i="38"/>
  <c r="HO5" i="38"/>
  <c r="HN30" i="38"/>
  <c r="HN4" i="38"/>
  <c r="HN36" i="38"/>
  <c r="HN6" i="38"/>
  <c r="HP101" i="38"/>
  <c r="HJ159" i="38" s="1"/>
  <c r="HP125" i="38"/>
  <c r="HJ163" i="38" s="1"/>
  <c r="HP143" i="38"/>
  <c r="HJ166" i="38" s="1"/>
  <c r="HP119" i="38"/>
  <c r="HJ162" i="38" s="1"/>
  <c r="HP107" i="38"/>
  <c r="HJ160" i="38" s="1"/>
  <c r="HP137" i="38"/>
  <c r="HJ165" i="38" s="1"/>
  <c r="HP98" i="38"/>
  <c r="HP113" i="38"/>
  <c r="HJ161" i="38" s="1"/>
  <c r="HP149" i="38"/>
  <c r="HJ167" i="38" s="1"/>
  <c r="HP131" i="38"/>
  <c r="HJ164" i="38" s="1"/>
  <c r="HP99" i="38"/>
  <c r="HR149" i="38" l="1"/>
  <c r="HR99" i="38"/>
  <c r="HR137" i="38"/>
  <c r="HR107" i="38"/>
  <c r="HR131" i="38"/>
  <c r="HR113" i="38"/>
  <c r="HR119" i="38"/>
  <c r="HR98" i="38"/>
  <c r="HR143" i="38"/>
  <c r="HR125" i="38"/>
  <c r="HR101" i="38"/>
  <c r="HS100" i="38"/>
  <c r="HO167" i="38"/>
  <c r="HM167" i="38"/>
  <c r="HO166" i="38"/>
  <c r="HM166" i="38"/>
  <c r="HO161" i="38"/>
  <c r="HM161" i="38"/>
  <c r="HM163" i="38"/>
  <c r="HO163" i="38"/>
  <c r="HO54" i="38"/>
  <c r="HO24" i="38"/>
  <c r="HO3" i="38"/>
  <c r="HO18" i="38"/>
  <c r="HP5" i="38"/>
  <c r="HQ5" i="38" s="1"/>
  <c r="HO30" i="38"/>
  <c r="HO48" i="38"/>
  <c r="HO6" i="38"/>
  <c r="HO4" i="38"/>
  <c r="HO42" i="38"/>
  <c r="HO60" i="38"/>
  <c r="HO12" i="38"/>
  <c r="HO66" i="38"/>
  <c r="HO36" i="38"/>
  <c r="HM159" i="38"/>
  <c r="HO159" i="38"/>
  <c r="HJ168" i="38"/>
  <c r="HO165" i="38"/>
  <c r="HM165" i="38"/>
  <c r="HO160" i="38"/>
  <c r="HM160" i="38"/>
  <c r="HO93" i="38"/>
  <c r="HM93" i="38"/>
  <c r="HO164" i="38"/>
  <c r="HM164" i="38"/>
  <c r="HM162" i="38"/>
  <c r="HO162" i="38"/>
  <c r="HQ4" i="38" l="1"/>
  <c r="HR5" i="38"/>
  <c r="HQ3" i="38"/>
  <c r="HQ18" i="38"/>
  <c r="HQ60" i="38"/>
  <c r="HQ42" i="38"/>
  <c r="HQ36" i="38"/>
  <c r="HQ66" i="38"/>
  <c r="HQ30" i="38"/>
  <c r="HQ12" i="38"/>
  <c r="HQ48" i="38"/>
  <c r="HQ72" i="38"/>
  <c r="HQ24" i="38"/>
  <c r="HQ54" i="38"/>
  <c r="HQ6" i="38"/>
  <c r="HS143" i="38"/>
  <c r="HS125" i="38"/>
  <c r="HT100" i="38"/>
  <c r="HS149" i="38"/>
  <c r="HS137" i="38"/>
  <c r="HS98" i="38"/>
  <c r="HS131" i="38"/>
  <c r="HS113" i="38"/>
  <c r="HS119" i="38"/>
  <c r="HS101" i="38"/>
  <c r="HS99" i="38"/>
  <c r="HS107" i="38"/>
  <c r="HM168" i="38"/>
  <c r="HP60" i="38"/>
  <c r="HJ91" i="38" s="1"/>
  <c r="HP30" i="38"/>
  <c r="HJ86" i="38" s="1"/>
  <c r="HP4" i="38"/>
  <c r="HP48" i="38"/>
  <c r="HP36" i="38"/>
  <c r="HJ87" i="38" s="1"/>
  <c r="HP12" i="38"/>
  <c r="HJ83" i="38" s="1"/>
  <c r="HP6" i="38"/>
  <c r="HJ82" i="38" s="1"/>
  <c r="HP18" i="38"/>
  <c r="HJ84" i="38" s="1"/>
  <c r="HP54" i="38"/>
  <c r="HJ90" i="38" s="1"/>
  <c r="HP66" i="38"/>
  <c r="HP24" i="38"/>
  <c r="HJ85" i="38" s="1"/>
  <c r="HP42" i="38"/>
  <c r="HJ89" i="38" s="1"/>
  <c r="HP3" i="38"/>
  <c r="HO168" i="38"/>
  <c r="HR4" i="38" l="1"/>
  <c r="HR60" i="38"/>
  <c r="HR42" i="38"/>
  <c r="HR72" i="38"/>
  <c r="HR6" i="38"/>
  <c r="HR3" i="38"/>
  <c r="HR54" i="38"/>
  <c r="HR12" i="38"/>
  <c r="HR36" i="38"/>
  <c r="HR24" i="38"/>
  <c r="HR30" i="38"/>
  <c r="HR48" i="38"/>
  <c r="HR18" i="38"/>
  <c r="HS5" i="38"/>
  <c r="HR66" i="38"/>
  <c r="HT107" i="38"/>
  <c r="HT137" i="38"/>
  <c r="HT113" i="38"/>
  <c r="HT98" i="38"/>
  <c r="HT119" i="38"/>
  <c r="HU100" i="38"/>
  <c r="HT143" i="38"/>
  <c r="HT125" i="38"/>
  <c r="HT101" i="38"/>
  <c r="HT149" i="38"/>
  <c r="HT99" i="38"/>
  <c r="HM85" i="38"/>
  <c r="HO85" i="38"/>
  <c r="HM87" i="38"/>
  <c r="HO87" i="38"/>
  <c r="HJ88" i="38"/>
  <c r="HJ92" i="38"/>
  <c r="HM90" i="38"/>
  <c r="HO90" i="38"/>
  <c r="HM84" i="38"/>
  <c r="HO84" i="38"/>
  <c r="HO86" i="38"/>
  <c r="HM86" i="38"/>
  <c r="HM82" i="38"/>
  <c r="HO82" i="38"/>
  <c r="HO91" i="38"/>
  <c r="HM91" i="38"/>
  <c r="HO89" i="38"/>
  <c r="HM89" i="38"/>
  <c r="HO83" i="38"/>
  <c r="HM83" i="38"/>
  <c r="HU137" i="38" l="1"/>
  <c r="HU143" i="38"/>
  <c r="HU119" i="38"/>
  <c r="HU101" i="38"/>
  <c r="HU99" i="38"/>
  <c r="HU149" i="38"/>
  <c r="HU98" i="38"/>
  <c r="HU125" i="38"/>
  <c r="HU131" i="38"/>
  <c r="HU107" i="38"/>
  <c r="HU113" i="38"/>
  <c r="HV100" i="38"/>
  <c r="HS48" i="38"/>
  <c r="HS60" i="38"/>
  <c r="HS18" i="38"/>
  <c r="HS6" i="38"/>
  <c r="HS4" i="38"/>
  <c r="HS30" i="38"/>
  <c r="HS42" i="38"/>
  <c r="HS54" i="38"/>
  <c r="HS12" i="38"/>
  <c r="HS66" i="38"/>
  <c r="HS24" i="38"/>
  <c r="HT5" i="38"/>
  <c r="HS3" i="38"/>
  <c r="HS36" i="38"/>
  <c r="HS72" i="38"/>
  <c r="HJ94" i="38"/>
  <c r="HO94" i="38" s="1"/>
  <c r="HM92" i="38"/>
  <c r="HO92" i="38"/>
  <c r="HM88" i="38"/>
  <c r="HO88" i="38"/>
  <c r="HM94" i="38" l="1"/>
  <c r="HT6" i="38"/>
  <c r="HT30" i="38"/>
  <c r="HT72" i="38"/>
  <c r="HU5" i="38"/>
  <c r="HT54" i="38"/>
  <c r="HT12" i="38"/>
  <c r="HT4" i="38"/>
  <c r="HT48" i="38"/>
  <c r="HT36" i="38"/>
  <c r="HT42" i="38"/>
  <c r="HT66" i="38"/>
  <c r="HT24" i="38"/>
  <c r="HT3" i="38"/>
  <c r="HT60" i="38"/>
  <c r="HT18" i="38"/>
  <c r="HV131" i="38"/>
  <c r="HV107" i="38"/>
  <c r="HV119" i="38"/>
  <c r="HV125" i="38"/>
  <c r="HV143" i="38"/>
  <c r="HW100" i="38"/>
  <c r="HX100" i="38" s="1"/>
  <c r="HV98" i="38"/>
  <c r="HV99" i="38"/>
  <c r="HV137" i="38"/>
  <c r="HV149" i="38"/>
  <c r="HV101" i="38"/>
  <c r="HV113" i="38"/>
  <c r="HX98" i="38" l="1"/>
  <c r="HX99" i="38"/>
  <c r="HY100" i="38"/>
  <c r="HX149" i="38"/>
  <c r="HX137" i="38"/>
  <c r="HX131" i="38"/>
  <c r="HX119" i="38"/>
  <c r="HX113" i="38"/>
  <c r="HX125" i="38"/>
  <c r="HX107" i="38"/>
  <c r="HX101" i="38"/>
  <c r="HX143" i="38"/>
  <c r="HU6" i="38"/>
  <c r="HU18" i="38"/>
  <c r="HU4" i="38"/>
  <c r="HU3" i="38"/>
  <c r="HU42" i="38"/>
  <c r="HU54" i="38"/>
  <c r="HU30" i="38"/>
  <c r="HU48" i="38"/>
  <c r="HU24" i="38"/>
  <c r="HU72" i="38"/>
  <c r="HQ93" i="38" s="1"/>
  <c r="HU36" i="38"/>
  <c r="HU66" i="38"/>
  <c r="HU12" i="38"/>
  <c r="HU60" i="38"/>
  <c r="HV5" i="38"/>
  <c r="HW101" i="38"/>
  <c r="HQ159" i="38" s="1"/>
  <c r="HW113" i="38"/>
  <c r="HQ161" i="38" s="1"/>
  <c r="HW149" i="38"/>
  <c r="HQ167" i="38" s="1"/>
  <c r="HW131" i="38"/>
  <c r="HQ164" i="38" s="1"/>
  <c r="HW98" i="38"/>
  <c r="HW137" i="38"/>
  <c r="HQ165" i="38" s="1"/>
  <c r="HW107" i="38"/>
  <c r="HQ160" i="38" s="1"/>
  <c r="HW125" i="38"/>
  <c r="HQ163" i="38" s="1"/>
  <c r="HW119" i="38"/>
  <c r="HQ162" i="38" s="1"/>
  <c r="HW99" i="38"/>
  <c r="HW143" i="38"/>
  <c r="HQ166" i="38" s="1"/>
  <c r="HY149" i="38" l="1"/>
  <c r="HY101" i="38"/>
  <c r="HY98" i="38"/>
  <c r="HY131" i="38"/>
  <c r="HZ100" i="38"/>
  <c r="HY107" i="38"/>
  <c r="HY99" i="38"/>
  <c r="HY113" i="38"/>
  <c r="HY137" i="38"/>
  <c r="HY125" i="38"/>
  <c r="HY143" i="38"/>
  <c r="HY119" i="38"/>
  <c r="HT163" i="38"/>
  <c r="HV163" i="38"/>
  <c r="HV165" i="38"/>
  <c r="HT165" i="38"/>
  <c r="HV12" i="38"/>
  <c r="HV18" i="38"/>
  <c r="HV6" i="38"/>
  <c r="HV4" i="38"/>
  <c r="HV30" i="38"/>
  <c r="HV66" i="38"/>
  <c r="HV48" i="38"/>
  <c r="HV60" i="38"/>
  <c r="HV36" i="38"/>
  <c r="HV24" i="38"/>
  <c r="HV42" i="38"/>
  <c r="HW5" i="38"/>
  <c r="HX5" i="38" s="1"/>
  <c r="HV3" i="38"/>
  <c r="HV54" i="38"/>
  <c r="HT166" i="38"/>
  <c r="HV166" i="38"/>
  <c r="HV167" i="38"/>
  <c r="HT167" i="38"/>
  <c r="HV162" i="38"/>
  <c r="HT162" i="38"/>
  <c r="HT161" i="38"/>
  <c r="HV161" i="38"/>
  <c r="HT164" i="38"/>
  <c r="HV164" i="38"/>
  <c r="HV160" i="38"/>
  <c r="HT160" i="38"/>
  <c r="HT159" i="38"/>
  <c r="HV159" i="38"/>
  <c r="HQ168" i="38"/>
  <c r="HV93" i="38"/>
  <c r="HT93" i="38"/>
  <c r="IA100" i="38" l="1"/>
  <c r="HZ107" i="38"/>
  <c r="HZ99" i="38"/>
  <c r="HZ113" i="38"/>
  <c r="HZ125" i="38"/>
  <c r="HZ137" i="38"/>
  <c r="HZ131" i="38"/>
  <c r="HZ143" i="38"/>
  <c r="HZ119" i="38"/>
  <c r="HZ149" i="38"/>
  <c r="HZ101" i="38"/>
  <c r="HZ98" i="38"/>
  <c r="HY5" i="38"/>
  <c r="HX4" i="38"/>
  <c r="HX3" i="38"/>
  <c r="HX18" i="38"/>
  <c r="HX24" i="38"/>
  <c r="HX12" i="38"/>
  <c r="HX54" i="38"/>
  <c r="HX60" i="38"/>
  <c r="HX66" i="38"/>
  <c r="HX48" i="38"/>
  <c r="HX42" i="38"/>
  <c r="HX72" i="38"/>
  <c r="HX30" i="38"/>
  <c r="HX36" i="38"/>
  <c r="HX6" i="38"/>
  <c r="HV168" i="38"/>
  <c r="HW54" i="38"/>
  <c r="HQ90" i="38" s="1"/>
  <c r="HW60" i="38"/>
  <c r="HQ91" i="38" s="1"/>
  <c r="HW48" i="38"/>
  <c r="HQ92" i="38" s="1"/>
  <c r="HW24" i="38"/>
  <c r="HQ85" i="38" s="1"/>
  <c r="HW42" i="38"/>
  <c r="HQ89" i="38" s="1"/>
  <c r="HW6" i="38"/>
  <c r="HQ82" i="38" s="1"/>
  <c r="HW30" i="38"/>
  <c r="HQ86" i="38" s="1"/>
  <c r="HW12" i="38"/>
  <c r="HQ83" i="38" s="1"/>
  <c r="HW18" i="38"/>
  <c r="HQ84" i="38" s="1"/>
  <c r="HW3" i="38"/>
  <c r="HW36" i="38"/>
  <c r="HQ87" i="38" s="1"/>
  <c r="HW4" i="38"/>
  <c r="HW66" i="38"/>
  <c r="HT168" i="38"/>
  <c r="HY6" i="38" l="1"/>
  <c r="HY66" i="38"/>
  <c r="HY72" i="38"/>
  <c r="HY12" i="38"/>
  <c r="HY54" i="38"/>
  <c r="HY60" i="38"/>
  <c r="HY18" i="38"/>
  <c r="HZ5" i="38"/>
  <c r="HY36" i="38"/>
  <c r="HY42" i="38"/>
  <c r="HY4" i="38"/>
  <c r="HY30" i="38"/>
  <c r="HY48" i="38"/>
  <c r="HY24" i="38"/>
  <c r="HY3" i="38"/>
  <c r="IA98" i="38"/>
  <c r="IA107" i="38"/>
  <c r="IA119" i="38"/>
  <c r="IA149" i="38"/>
  <c r="IB100" i="38"/>
  <c r="IA113" i="38"/>
  <c r="IA125" i="38"/>
  <c r="IA143" i="38"/>
  <c r="IA99" i="38"/>
  <c r="IA137" i="38"/>
  <c r="IA101" i="38"/>
  <c r="HT92" i="38"/>
  <c r="HV92" i="38"/>
  <c r="HT85" i="38"/>
  <c r="HV85" i="38"/>
  <c r="HV83" i="38"/>
  <c r="HT83" i="38"/>
  <c r="HT91" i="38"/>
  <c r="HV91" i="38"/>
  <c r="HT86" i="38"/>
  <c r="HV86" i="38"/>
  <c r="HV90" i="38"/>
  <c r="HT90" i="38"/>
  <c r="HV82" i="38"/>
  <c r="HT82" i="38"/>
  <c r="HV84" i="38"/>
  <c r="HT84" i="38"/>
  <c r="HT87" i="38"/>
  <c r="HV87" i="38"/>
  <c r="HV89" i="38"/>
  <c r="HT89" i="38"/>
  <c r="HQ88" i="38"/>
  <c r="IB119" i="38" l="1"/>
  <c r="IB143" i="38"/>
  <c r="IB101" i="38"/>
  <c r="IB149" i="38"/>
  <c r="IB107" i="38"/>
  <c r="IB98" i="38"/>
  <c r="IC100" i="38"/>
  <c r="IB131" i="38"/>
  <c r="IB99" i="38"/>
  <c r="IB113" i="38"/>
  <c r="IB125" i="38"/>
  <c r="IB137" i="38"/>
  <c r="HZ6" i="38"/>
  <c r="HZ3" i="38"/>
  <c r="HZ60" i="38"/>
  <c r="HZ12" i="38"/>
  <c r="HZ66" i="38"/>
  <c r="HZ36" i="38"/>
  <c r="HZ18" i="38"/>
  <c r="HZ54" i="38"/>
  <c r="HZ42" i="38"/>
  <c r="HZ72" i="38"/>
  <c r="HZ30" i="38"/>
  <c r="IA5" i="38"/>
  <c r="HZ24" i="38"/>
  <c r="HZ4" i="38"/>
  <c r="HZ48" i="38"/>
  <c r="HV88" i="38"/>
  <c r="HT88" i="38"/>
  <c r="HT94" i="38" s="1"/>
  <c r="HQ94" i="38"/>
  <c r="HV94" i="38" s="1"/>
  <c r="IC125" i="38" l="1"/>
  <c r="IC137" i="38"/>
  <c r="IC149" i="38"/>
  <c r="IC107" i="38"/>
  <c r="IC98" i="38"/>
  <c r="IC113" i="38"/>
  <c r="IC99" i="38"/>
  <c r="IC119" i="38"/>
  <c r="IC143" i="38"/>
  <c r="IC101" i="38"/>
  <c r="IC131" i="38"/>
  <c r="ID100" i="38"/>
  <c r="IE100" i="38" s="1"/>
  <c r="IA48" i="38"/>
  <c r="IB5" i="38"/>
  <c r="IA6" i="38"/>
  <c r="IA66" i="38"/>
  <c r="IA54" i="38"/>
  <c r="IA36" i="38"/>
  <c r="IA4" i="38"/>
  <c r="IA30" i="38"/>
  <c r="IA42" i="38"/>
  <c r="IA24" i="38"/>
  <c r="IA3" i="38"/>
  <c r="IA18" i="38"/>
  <c r="IA60" i="38"/>
  <c r="IA12" i="38"/>
  <c r="IA72" i="38"/>
  <c r="IE98" i="38" l="1"/>
  <c r="IE149" i="38"/>
  <c r="IE113" i="38"/>
  <c r="IE119" i="38"/>
  <c r="IE131" i="38"/>
  <c r="IE137" i="38"/>
  <c r="IE143" i="38"/>
  <c r="IE107" i="38"/>
  <c r="IF100" i="38"/>
  <c r="IE99" i="38"/>
  <c r="IE101" i="38"/>
  <c r="IE125" i="38"/>
  <c r="IB18" i="38"/>
  <c r="IB48" i="38"/>
  <c r="IB54" i="38"/>
  <c r="IB42" i="38"/>
  <c r="IB12" i="38"/>
  <c r="IB3" i="38"/>
  <c r="IB66" i="38"/>
  <c r="IB72" i="38"/>
  <c r="HX93" i="38" s="1"/>
  <c r="IB4" i="38"/>
  <c r="IB30" i="38"/>
  <c r="IB36" i="38"/>
  <c r="IB60" i="38"/>
  <c r="IC5" i="38"/>
  <c r="IB24" i="38"/>
  <c r="IB6" i="38"/>
  <c r="ID113" i="38"/>
  <c r="HX161" i="38" s="1"/>
  <c r="ID99" i="38"/>
  <c r="ID125" i="38"/>
  <c r="HX163" i="38" s="1"/>
  <c r="ID137" i="38"/>
  <c r="HX165" i="38" s="1"/>
  <c r="ID143" i="38"/>
  <c r="HX166" i="38" s="1"/>
  <c r="ID107" i="38"/>
  <c r="HX160" i="38" s="1"/>
  <c r="ID131" i="38"/>
  <c r="HX164" i="38" s="1"/>
  <c r="ID119" i="38"/>
  <c r="HX162" i="38" s="1"/>
  <c r="ID101" i="38"/>
  <c r="HX159" i="38" s="1"/>
  <c r="ID149" i="38"/>
  <c r="HX167" i="38" s="1"/>
  <c r="ID98" i="38"/>
  <c r="IF137" i="38" l="1"/>
  <c r="IF119" i="38"/>
  <c r="IF131" i="38"/>
  <c r="IF99" i="38"/>
  <c r="IF101" i="38"/>
  <c r="IF98" i="38"/>
  <c r="IF149" i="38"/>
  <c r="IG100" i="38"/>
  <c r="IF113" i="38"/>
  <c r="IF125" i="38"/>
  <c r="IF143" i="38"/>
  <c r="IF107" i="38"/>
  <c r="IC93" i="38"/>
  <c r="IA93" i="38"/>
  <c r="IA162" i="38"/>
  <c r="IC162" i="38"/>
  <c r="IC161" i="38"/>
  <c r="IA161" i="38"/>
  <c r="IC164" i="38"/>
  <c r="IA164" i="38"/>
  <c r="IC160" i="38"/>
  <c r="IA160" i="38"/>
  <c r="IC166" i="38"/>
  <c r="IA166" i="38"/>
  <c r="IA165" i="38"/>
  <c r="IC165" i="38"/>
  <c r="IA167" i="38"/>
  <c r="IC167" i="38"/>
  <c r="HX168" i="38"/>
  <c r="IA159" i="38"/>
  <c r="IC159" i="38"/>
  <c r="IC163" i="38"/>
  <c r="IA163" i="38"/>
  <c r="IC36" i="38"/>
  <c r="IC48" i="38"/>
  <c r="IC24" i="38"/>
  <c r="IC66" i="38"/>
  <c r="IC4" i="38"/>
  <c r="IC60" i="38"/>
  <c r="IC30" i="38"/>
  <c r="IC18" i="38"/>
  <c r="ID5" i="38"/>
  <c r="IE5" i="38" s="1"/>
  <c r="IC6" i="38"/>
  <c r="IC42" i="38"/>
  <c r="IC12" i="38"/>
  <c r="IC54" i="38"/>
  <c r="IC3" i="38"/>
  <c r="IE60" i="38" l="1"/>
  <c r="IE72" i="38"/>
  <c r="IF5" i="38"/>
  <c r="IE18" i="38"/>
  <c r="IE54" i="38"/>
  <c r="IE12" i="38"/>
  <c r="IE48" i="38"/>
  <c r="IE36" i="38"/>
  <c r="IE30" i="38"/>
  <c r="IE24" i="38"/>
  <c r="IE66" i="38"/>
  <c r="IE42" i="38"/>
  <c r="IE4" i="38"/>
  <c r="IE6" i="38"/>
  <c r="IE3" i="38"/>
  <c r="IG143" i="38"/>
  <c r="IG99" i="38"/>
  <c r="IG107" i="38"/>
  <c r="IH100" i="38"/>
  <c r="IG137" i="38"/>
  <c r="IG98" i="38"/>
  <c r="IG131" i="38"/>
  <c r="IG125" i="38"/>
  <c r="IG149" i="38"/>
  <c r="IG101" i="38"/>
  <c r="IG119" i="38"/>
  <c r="IG113" i="38"/>
  <c r="IC168" i="38"/>
  <c r="DT30" i="45"/>
  <c r="ID42" i="38"/>
  <c r="HX89" i="38" s="1"/>
  <c r="ID4" i="38"/>
  <c r="ID24" i="38"/>
  <c r="HX85" i="38" s="1"/>
  <c r="ID30" i="38"/>
  <c r="HX86" i="38" s="1"/>
  <c r="ID60" i="38"/>
  <c r="HX91" i="38" s="1"/>
  <c r="ID12" i="38"/>
  <c r="HX83" i="38" s="1"/>
  <c r="ID6" i="38"/>
  <c r="HX82" i="38" s="1"/>
  <c r="ID3" i="38"/>
  <c r="ID66" i="38"/>
  <c r="ID48" i="38"/>
  <c r="HX92" i="38" s="1"/>
  <c r="ID18" i="38"/>
  <c r="HX84" i="38" s="1"/>
  <c r="ID36" i="38"/>
  <c r="HX87" i="38" s="1"/>
  <c r="ID54" i="38"/>
  <c r="HX90" i="38" s="1"/>
  <c r="IA168" i="38"/>
  <c r="IF54" i="38" l="1"/>
  <c r="IF42" i="38"/>
  <c r="IF12" i="38"/>
  <c r="IF66" i="38"/>
  <c r="IF48" i="38"/>
  <c r="IF72" i="38"/>
  <c r="IG5" i="38"/>
  <c r="IF6" i="38"/>
  <c r="IF24" i="38"/>
  <c r="IF36" i="38"/>
  <c r="IF18" i="38"/>
  <c r="IF4" i="38"/>
  <c r="IF3" i="38"/>
  <c r="IF60" i="38"/>
  <c r="IF30" i="38"/>
  <c r="IH119" i="38"/>
  <c r="IH107" i="38"/>
  <c r="IH99" i="38"/>
  <c r="IH101" i="38"/>
  <c r="IH113" i="38"/>
  <c r="IH125" i="38"/>
  <c r="IH137" i="38"/>
  <c r="IH143" i="38"/>
  <c r="IH98" i="38"/>
  <c r="II100" i="38"/>
  <c r="IH149" i="38"/>
  <c r="IA85" i="38"/>
  <c r="IC85" i="38"/>
  <c r="IA90" i="38"/>
  <c r="IC90" i="38"/>
  <c r="IA82" i="38"/>
  <c r="IC82" i="38"/>
  <c r="IA89" i="38"/>
  <c r="IC89" i="38"/>
  <c r="IC87" i="38"/>
  <c r="IA87" i="38"/>
  <c r="IA84" i="38"/>
  <c r="IC84" i="38"/>
  <c r="IA91" i="38"/>
  <c r="IC91" i="38"/>
  <c r="IC83" i="38"/>
  <c r="IA83" i="38"/>
  <c r="IA92" i="38"/>
  <c r="IC92" i="38"/>
  <c r="IA86" i="38"/>
  <c r="IC86" i="38"/>
  <c r="HX88" i="38"/>
  <c r="HX94" i="38" s="1"/>
  <c r="IC94" i="38" s="1"/>
  <c r="II131" i="38" l="1"/>
  <c r="II99" i="38"/>
  <c r="II125" i="38"/>
  <c r="II143" i="38"/>
  <c r="II119" i="38"/>
  <c r="II149" i="38"/>
  <c r="II107" i="38"/>
  <c r="II137" i="38"/>
  <c r="II98" i="38"/>
  <c r="II101" i="38"/>
  <c r="II113" i="38"/>
  <c r="IJ100" i="38"/>
  <c r="IG72" i="38"/>
  <c r="IG18" i="38"/>
  <c r="IG30" i="38"/>
  <c r="IG12" i="38"/>
  <c r="IG6" i="38"/>
  <c r="IG60" i="38"/>
  <c r="IG3" i="38"/>
  <c r="IH5" i="38"/>
  <c r="IG54" i="38"/>
  <c r="IG66" i="38"/>
  <c r="IG48" i="38"/>
  <c r="IG24" i="38"/>
  <c r="IG4" i="38"/>
  <c r="IG42" i="38"/>
  <c r="IG36" i="38"/>
  <c r="IC88" i="38"/>
  <c r="IA88" i="38"/>
  <c r="IA94" i="38" s="1"/>
  <c r="IJ119" i="38" l="1"/>
  <c r="IJ98" i="38"/>
  <c r="IJ137" i="38"/>
  <c r="IJ149" i="38"/>
  <c r="IJ143" i="38"/>
  <c r="IJ99" i="38"/>
  <c r="IJ101" i="38"/>
  <c r="IK100" i="38"/>
  <c r="IJ131" i="38"/>
  <c r="IJ113" i="38"/>
  <c r="IJ125" i="38"/>
  <c r="IJ107" i="38"/>
  <c r="IH66" i="38"/>
  <c r="IH60" i="38"/>
  <c r="IH72" i="38"/>
  <c r="IH42" i="38"/>
  <c r="IH24" i="38"/>
  <c r="IH48" i="38"/>
  <c r="IH6" i="38"/>
  <c r="IH3" i="38"/>
  <c r="IH12" i="38"/>
  <c r="II5" i="38"/>
  <c r="IH54" i="38"/>
  <c r="IH36" i="38"/>
  <c r="IH18" i="38"/>
  <c r="IH4" i="38"/>
  <c r="IH30" i="38"/>
  <c r="DT18" i="45"/>
  <c r="II36" i="38" l="1"/>
  <c r="II54" i="38"/>
  <c r="II42" i="38"/>
  <c r="II48" i="38"/>
  <c r="II30" i="38"/>
  <c r="II18" i="38"/>
  <c r="II6" i="38"/>
  <c r="II24" i="38"/>
  <c r="II4" i="38"/>
  <c r="II72" i="38"/>
  <c r="IE93" i="38" s="1"/>
  <c r="IJ5" i="38"/>
  <c r="II3" i="38"/>
  <c r="II12" i="38"/>
  <c r="II60" i="38"/>
  <c r="II66" i="38"/>
  <c r="IL100" i="38"/>
  <c r="IK107" i="38"/>
  <c r="IE160" i="38" s="1"/>
  <c r="IK99" i="38"/>
  <c r="IK137" i="38"/>
  <c r="IE165" i="38" s="1"/>
  <c r="IK98" i="38"/>
  <c r="IK101" i="38"/>
  <c r="IE159" i="38" s="1"/>
  <c r="IK149" i="38"/>
  <c r="IE167" i="38" s="1"/>
  <c r="IK131" i="38"/>
  <c r="IE164" i="38" s="1"/>
  <c r="IK113" i="38"/>
  <c r="IE161" i="38" s="1"/>
  <c r="IK125" i="38"/>
  <c r="IE163" i="38" s="1"/>
  <c r="IK143" i="38"/>
  <c r="IE166" i="38" s="1"/>
  <c r="IK119" i="38"/>
  <c r="IE162" i="38" s="1"/>
  <c r="IJ162" i="38" l="1"/>
  <c r="IH162" i="38"/>
  <c r="IJ164" i="38"/>
  <c r="IH164" i="38"/>
  <c r="IH160" i="38"/>
  <c r="IJ160" i="38"/>
  <c r="IJ30" i="38"/>
  <c r="IJ12" i="38"/>
  <c r="IJ18" i="38"/>
  <c r="IJ60" i="38"/>
  <c r="IJ66" i="38"/>
  <c r="IJ42" i="38"/>
  <c r="IJ4" i="38"/>
  <c r="IJ36" i="38"/>
  <c r="IJ24" i="38"/>
  <c r="IJ3" i="38"/>
  <c r="IJ6" i="38"/>
  <c r="IK5" i="38"/>
  <c r="IJ48" i="38"/>
  <c r="IJ54" i="38"/>
  <c r="IJ167" i="38"/>
  <c r="IH167" i="38"/>
  <c r="IL98" i="38"/>
  <c r="IL131" i="38"/>
  <c r="IL143" i="38"/>
  <c r="IL137" i="38"/>
  <c r="IL125" i="38"/>
  <c r="IL99" i="38"/>
  <c r="IM100" i="38"/>
  <c r="IL113" i="38"/>
  <c r="IL119" i="38"/>
  <c r="IL101" i="38"/>
  <c r="IL107" i="38"/>
  <c r="IL149" i="38"/>
  <c r="IH93" i="38"/>
  <c r="IJ93" i="38"/>
  <c r="IE168" i="38"/>
  <c r="IJ159" i="38"/>
  <c r="IH159" i="38"/>
  <c r="IH163" i="38"/>
  <c r="IJ163" i="38"/>
  <c r="IJ166" i="38"/>
  <c r="IH166" i="38"/>
  <c r="IJ165" i="38"/>
  <c r="IH165" i="38"/>
  <c r="IJ161" i="38"/>
  <c r="IH161" i="38"/>
  <c r="IJ168" i="38" l="1"/>
  <c r="IL5" i="38"/>
  <c r="IK60" i="38"/>
  <c r="IE91" i="38" s="1"/>
  <c r="IK42" i="38"/>
  <c r="IE89" i="38" s="1"/>
  <c r="IK4" i="38"/>
  <c r="IK24" i="38"/>
  <c r="IE85" i="38" s="1"/>
  <c r="IK6" i="38"/>
  <c r="IE82" i="38" s="1"/>
  <c r="IK54" i="38"/>
  <c r="IE90" i="38" s="1"/>
  <c r="IK48" i="38"/>
  <c r="IK66" i="38"/>
  <c r="IK36" i="38"/>
  <c r="IE87" i="38" s="1"/>
  <c r="IK30" i="38"/>
  <c r="IE86" i="38" s="1"/>
  <c r="IK3" i="38"/>
  <c r="IK18" i="38"/>
  <c r="IE84" i="38" s="1"/>
  <c r="IK12" i="38"/>
  <c r="IE83" i="38" s="1"/>
  <c r="IM107" i="38"/>
  <c r="IN100" i="38"/>
  <c r="IM119" i="38"/>
  <c r="IM125" i="38"/>
  <c r="IM99" i="38"/>
  <c r="IM98" i="38"/>
  <c r="IM149" i="38"/>
  <c r="IM137" i="38"/>
  <c r="IM113" i="38"/>
  <c r="IM131" i="38"/>
  <c r="IM143" i="38"/>
  <c r="IM101" i="38"/>
  <c r="IH168" i="38"/>
  <c r="IJ86" i="38" l="1"/>
  <c r="IH86" i="38"/>
  <c r="IH85" i="38"/>
  <c r="IJ85" i="38"/>
  <c r="IN143" i="38"/>
  <c r="IN98" i="38"/>
  <c r="IN107" i="38"/>
  <c r="IN125" i="38"/>
  <c r="IN137" i="38"/>
  <c r="IN119" i="38"/>
  <c r="IN131" i="38"/>
  <c r="IN101" i="38"/>
  <c r="IN149" i="38"/>
  <c r="IN99" i="38"/>
  <c r="IO100" i="38"/>
  <c r="IN113" i="38"/>
  <c r="IH87" i="38"/>
  <c r="IJ87" i="38"/>
  <c r="IH89" i="38"/>
  <c r="IJ89" i="38"/>
  <c r="IH83" i="38"/>
  <c r="IJ83" i="38"/>
  <c r="IE88" i="38"/>
  <c r="IE92" i="38"/>
  <c r="IH91" i="38"/>
  <c r="IJ91" i="38"/>
  <c r="IJ84" i="38"/>
  <c r="IH84" i="38"/>
  <c r="IH90" i="38"/>
  <c r="IJ90" i="38"/>
  <c r="IL60" i="38"/>
  <c r="IM5" i="38"/>
  <c r="IL3" i="38"/>
  <c r="IL12" i="38"/>
  <c r="IL36" i="38"/>
  <c r="IL6" i="38"/>
  <c r="IL24" i="38"/>
  <c r="IL30" i="38"/>
  <c r="IL66" i="38"/>
  <c r="IL48" i="38"/>
  <c r="IL54" i="38"/>
  <c r="IL18" i="38"/>
  <c r="IL72" i="38"/>
  <c r="IL4" i="38"/>
  <c r="IL42" i="38"/>
  <c r="IH82" i="38"/>
  <c r="IJ82" i="38"/>
  <c r="IE94" i="38" l="1"/>
  <c r="IJ94" i="38" s="1"/>
  <c r="IH92" i="38"/>
  <c r="IJ92" i="38"/>
  <c r="IH88" i="38"/>
  <c r="IJ88" i="38"/>
  <c r="IO149" i="38"/>
  <c r="IO107" i="38"/>
  <c r="IO137" i="38"/>
  <c r="IO99" i="38"/>
  <c r="IP100" i="38"/>
  <c r="IO98" i="38"/>
  <c r="IO113" i="38"/>
  <c r="IO101" i="38"/>
  <c r="IO119" i="38"/>
  <c r="IO125" i="38"/>
  <c r="IO143" i="38"/>
  <c r="IM72" i="38"/>
  <c r="IM6" i="38"/>
  <c r="IM48" i="38"/>
  <c r="IN5" i="38"/>
  <c r="IM12" i="38"/>
  <c r="IM36" i="38"/>
  <c r="IM54" i="38"/>
  <c r="IM4" i="38"/>
  <c r="IM60" i="38"/>
  <c r="IM18" i="38"/>
  <c r="IM66" i="38"/>
  <c r="IM24" i="38"/>
  <c r="IM30" i="38"/>
  <c r="IM42" i="38"/>
  <c r="IM3" i="38"/>
  <c r="IH94" i="38" l="1"/>
  <c r="IP99" i="38"/>
  <c r="IP137" i="38"/>
  <c r="IP143" i="38"/>
  <c r="IP101" i="38"/>
  <c r="IP98" i="38"/>
  <c r="IP107" i="38"/>
  <c r="IQ100" i="38"/>
  <c r="IP125" i="38"/>
  <c r="IP131" i="38"/>
  <c r="IP149" i="38"/>
  <c r="IP119" i="38"/>
  <c r="IP113" i="38"/>
  <c r="IN66" i="38"/>
  <c r="IN36" i="38"/>
  <c r="IN42" i="38"/>
  <c r="IN3" i="38"/>
  <c r="IN6" i="38"/>
  <c r="IN30" i="38"/>
  <c r="IN72" i="38"/>
  <c r="IO5" i="38"/>
  <c r="IN48" i="38"/>
  <c r="IN60" i="38"/>
  <c r="IN54" i="38"/>
  <c r="IN4" i="38"/>
  <c r="IN12" i="38"/>
  <c r="IN24" i="38"/>
  <c r="IN18" i="38"/>
  <c r="IQ98" i="38" l="1"/>
  <c r="IQ143" i="38"/>
  <c r="IQ125" i="38"/>
  <c r="IQ119" i="38"/>
  <c r="IQ137" i="38"/>
  <c r="IQ107" i="38"/>
  <c r="IQ101" i="38"/>
  <c r="IQ131" i="38"/>
  <c r="IQ149" i="38"/>
  <c r="IR100" i="38"/>
  <c r="IQ99" i="38"/>
  <c r="IQ113" i="38"/>
  <c r="IO36" i="38"/>
  <c r="IO3" i="38"/>
  <c r="IO42" i="38"/>
  <c r="IO48" i="38"/>
  <c r="IO12" i="38"/>
  <c r="IO66" i="38"/>
  <c r="IO30" i="38"/>
  <c r="IO72" i="38"/>
  <c r="IO4" i="38"/>
  <c r="IO18" i="38"/>
  <c r="IP5" i="38"/>
  <c r="IO60" i="38"/>
  <c r="IO6" i="38"/>
  <c r="IO54" i="38"/>
  <c r="IO24" i="38"/>
  <c r="IS100" i="38" l="1"/>
  <c r="IR98" i="38"/>
  <c r="IR107" i="38"/>
  <c r="IL160" i="38" s="1"/>
  <c r="IR149" i="38"/>
  <c r="IL167" i="38" s="1"/>
  <c r="IR137" i="38"/>
  <c r="IL165" i="38" s="1"/>
  <c r="IR113" i="38"/>
  <c r="IL161" i="38" s="1"/>
  <c r="IR101" i="38"/>
  <c r="IL159" i="38" s="1"/>
  <c r="IR131" i="38"/>
  <c r="IL164" i="38" s="1"/>
  <c r="IR119" i="38"/>
  <c r="IL162" i="38" s="1"/>
  <c r="IR125" i="38"/>
  <c r="IL163" i="38" s="1"/>
  <c r="IR99" i="38"/>
  <c r="IR143" i="38"/>
  <c r="IL166" i="38" s="1"/>
  <c r="IP4" i="38"/>
  <c r="IP54" i="38"/>
  <c r="IP72" i="38"/>
  <c r="IL93" i="38" s="1"/>
  <c r="IP60" i="38"/>
  <c r="IP18" i="38"/>
  <c r="IP66" i="38"/>
  <c r="IP36" i="38"/>
  <c r="IP24" i="38"/>
  <c r="IP42" i="38"/>
  <c r="IP12" i="38"/>
  <c r="IP6" i="38"/>
  <c r="IP3" i="38"/>
  <c r="IP30" i="38"/>
  <c r="IP48" i="38"/>
  <c r="IQ5" i="38"/>
  <c r="IQ165" i="38" l="1"/>
  <c r="IO165" i="38"/>
  <c r="IO163" i="38"/>
  <c r="IQ163" i="38"/>
  <c r="IQ167" i="38"/>
  <c r="IO167" i="38"/>
  <c r="IQ24" i="38"/>
  <c r="IQ6" i="38"/>
  <c r="IQ3" i="38"/>
  <c r="IQ48" i="38"/>
  <c r="IQ4" i="38"/>
  <c r="IQ36" i="38"/>
  <c r="IQ30" i="38"/>
  <c r="IQ42" i="38"/>
  <c r="IQ12" i="38"/>
  <c r="IR5" i="38"/>
  <c r="IQ66" i="38"/>
  <c r="IQ54" i="38"/>
  <c r="IQ60" i="38"/>
  <c r="IQ18" i="38"/>
  <c r="IQ93" i="38"/>
  <c r="IO93" i="38"/>
  <c r="IO162" i="38"/>
  <c r="IQ162" i="38"/>
  <c r="IQ160" i="38"/>
  <c r="IO160" i="38"/>
  <c r="IO164" i="38"/>
  <c r="IQ164" i="38"/>
  <c r="IQ159" i="38"/>
  <c r="IO159" i="38"/>
  <c r="IL168" i="38"/>
  <c r="IS98" i="38"/>
  <c r="IT100" i="38"/>
  <c r="IS107" i="38"/>
  <c r="IS99" i="38"/>
  <c r="IS113" i="38"/>
  <c r="IS149" i="38"/>
  <c r="IS101" i="38"/>
  <c r="IS143" i="38"/>
  <c r="IS125" i="38"/>
  <c r="IS131" i="38"/>
  <c r="IS137" i="38"/>
  <c r="IS119" i="38"/>
  <c r="IO166" i="38"/>
  <c r="IQ166" i="38"/>
  <c r="IQ161" i="38"/>
  <c r="IO161" i="38"/>
  <c r="IO168" i="38" l="1"/>
  <c r="IQ168" i="38"/>
  <c r="IS5" i="38"/>
  <c r="IR24" i="38"/>
  <c r="IL85" i="38" s="1"/>
  <c r="IR12" i="38"/>
  <c r="IL83" i="38" s="1"/>
  <c r="IR3" i="38"/>
  <c r="IR66" i="38"/>
  <c r="IR36" i="38"/>
  <c r="IL87" i="38" s="1"/>
  <c r="IR42" i="38"/>
  <c r="IL89" i="38" s="1"/>
  <c r="IR54" i="38"/>
  <c r="IL90" i="38" s="1"/>
  <c r="IR6" i="38"/>
  <c r="IL82" i="38" s="1"/>
  <c r="IR18" i="38"/>
  <c r="IL84" i="38" s="1"/>
  <c r="IR30" i="38"/>
  <c r="IL86" i="38" s="1"/>
  <c r="IR60" i="38"/>
  <c r="IL91" i="38" s="1"/>
  <c r="IR48" i="38"/>
  <c r="IR4" i="38"/>
  <c r="IT99" i="38"/>
  <c r="IU100" i="38"/>
  <c r="IT98" i="38"/>
  <c r="IT113" i="38"/>
  <c r="IT101" i="38"/>
  <c r="IT137" i="38"/>
  <c r="IT119" i="38"/>
  <c r="IT143" i="38"/>
  <c r="IT131" i="38"/>
  <c r="IT125" i="38"/>
  <c r="IT107" i="38"/>
  <c r="IT149" i="38"/>
  <c r="IU143" i="38" l="1"/>
  <c r="IV100" i="38"/>
  <c r="IU137" i="38"/>
  <c r="IU107" i="38"/>
  <c r="IU125" i="38"/>
  <c r="IU98" i="38"/>
  <c r="IU119" i="38"/>
  <c r="IU99" i="38"/>
  <c r="IU131" i="38"/>
  <c r="IU149" i="38"/>
  <c r="IU101" i="38"/>
  <c r="IU113" i="38"/>
  <c r="IO84" i="38"/>
  <c r="IQ84" i="38"/>
  <c r="IQ82" i="38"/>
  <c r="IO82" i="38"/>
  <c r="IQ83" i="38"/>
  <c r="IO83" i="38"/>
  <c r="IO90" i="38"/>
  <c r="IQ90" i="38"/>
  <c r="IQ85" i="38"/>
  <c r="IO85" i="38"/>
  <c r="IL92" i="38"/>
  <c r="IL88" i="38"/>
  <c r="IO89" i="38"/>
  <c r="IQ89" i="38"/>
  <c r="IS60" i="38"/>
  <c r="IS30" i="38"/>
  <c r="IS42" i="38"/>
  <c r="IS48" i="38"/>
  <c r="IS54" i="38"/>
  <c r="IS66" i="38"/>
  <c r="IS72" i="38"/>
  <c r="IS36" i="38"/>
  <c r="IT5" i="38"/>
  <c r="IS12" i="38"/>
  <c r="IS3" i="38"/>
  <c r="IS4" i="38"/>
  <c r="IS6" i="38"/>
  <c r="IS18" i="38"/>
  <c r="IS24" i="38"/>
  <c r="IQ91" i="38"/>
  <c r="IO91" i="38"/>
  <c r="IO87" i="38"/>
  <c r="IQ87" i="38"/>
  <c r="IQ86" i="38"/>
  <c r="IO86" i="38"/>
  <c r="IQ88" i="38" l="1"/>
  <c r="IO88" i="38"/>
  <c r="IT4" i="38"/>
  <c r="IU5" i="38"/>
  <c r="IT3" i="38"/>
  <c r="IT72" i="38"/>
  <c r="IT24" i="38"/>
  <c r="IT18" i="38"/>
  <c r="IT36" i="38"/>
  <c r="IT6" i="38"/>
  <c r="IT30" i="38"/>
  <c r="IT48" i="38"/>
  <c r="IT60" i="38"/>
  <c r="IT66" i="38"/>
  <c r="IT42" i="38"/>
  <c r="IT12" i="38"/>
  <c r="IT54" i="38"/>
  <c r="IQ92" i="38"/>
  <c r="IO92" i="38"/>
  <c r="IV149" i="38"/>
  <c r="IV143" i="38"/>
  <c r="IV119" i="38"/>
  <c r="IV101" i="38"/>
  <c r="IV113" i="38"/>
  <c r="IV107" i="38"/>
  <c r="IV125" i="38"/>
  <c r="IV99" i="38"/>
  <c r="IV137" i="38"/>
  <c r="IW100" i="38"/>
  <c r="IV98" i="38"/>
  <c r="IL94" i="38"/>
  <c r="IQ94" i="38" s="1"/>
  <c r="IW99" i="38" l="1"/>
  <c r="IW101" i="38"/>
  <c r="IW143" i="38"/>
  <c r="IW107" i="38"/>
  <c r="IW149" i="38"/>
  <c r="IX100" i="38"/>
  <c r="IW131" i="38"/>
  <c r="IW113" i="38"/>
  <c r="IW98" i="38"/>
  <c r="IW125" i="38"/>
  <c r="IW119" i="38"/>
  <c r="IW137" i="38"/>
  <c r="IU72" i="38"/>
  <c r="IU6" i="38"/>
  <c r="IU4" i="38"/>
  <c r="IU48" i="38"/>
  <c r="IV5" i="38"/>
  <c r="IU54" i="38"/>
  <c r="IU12" i="38"/>
  <c r="IU60" i="38"/>
  <c r="IU18" i="38"/>
  <c r="IU24" i="38"/>
  <c r="IU3" i="38"/>
  <c r="IU66" i="38"/>
  <c r="IU36" i="38"/>
  <c r="IU42" i="38"/>
  <c r="IU30" i="38"/>
  <c r="IO94" i="38"/>
  <c r="IX119" i="38" l="1"/>
  <c r="IX149" i="38"/>
  <c r="IX99" i="38"/>
  <c r="IX113" i="38"/>
  <c r="IY100" i="38"/>
  <c r="IX143" i="38"/>
  <c r="IX98" i="38"/>
  <c r="IX107" i="38"/>
  <c r="IX137" i="38"/>
  <c r="IX131" i="38"/>
  <c r="IX101" i="38"/>
  <c r="IX125" i="38"/>
  <c r="IV66" i="38"/>
  <c r="IV30" i="38"/>
  <c r="IV48" i="38"/>
  <c r="IV42" i="38"/>
  <c r="IV4" i="38"/>
  <c r="IV12" i="38"/>
  <c r="IV24" i="38"/>
  <c r="IV6" i="38"/>
  <c r="IV60" i="38"/>
  <c r="IV18" i="38"/>
  <c r="IW5" i="38"/>
  <c r="IV54" i="38"/>
  <c r="IV3" i="38"/>
  <c r="IV36" i="38"/>
  <c r="IV72" i="38"/>
  <c r="IZ100" i="38" l="1"/>
  <c r="IY143" i="38"/>
  <c r="IS166" i="38" s="1"/>
  <c r="IY98" i="38"/>
  <c r="IY107" i="38"/>
  <c r="IS160" i="38" s="1"/>
  <c r="IY131" i="38"/>
  <c r="IS164" i="38" s="1"/>
  <c r="IY137" i="38"/>
  <c r="IS165" i="38" s="1"/>
  <c r="IY149" i="38"/>
  <c r="IS167" i="38" s="1"/>
  <c r="IY101" i="38"/>
  <c r="IS159" i="38" s="1"/>
  <c r="IY113" i="38"/>
  <c r="IS161" i="38" s="1"/>
  <c r="IY119" i="38"/>
  <c r="IS162" i="38" s="1"/>
  <c r="IY125" i="38"/>
  <c r="IS163" i="38" s="1"/>
  <c r="IY99" i="38"/>
  <c r="IW36" i="38"/>
  <c r="IW24" i="38"/>
  <c r="IW6" i="38"/>
  <c r="IW72" i="38"/>
  <c r="IS93" i="38" s="1"/>
  <c r="IW3" i="38"/>
  <c r="IX5" i="38"/>
  <c r="IW30" i="38"/>
  <c r="IW54" i="38"/>
  <c r="IW48" i="38"/>
  <c r="IW4" i="38"/>
  <c r="IW18" i="38"/>
  <c r="IW12" i="38"/>
  <c r="IW66" i="38"/>
  <c r="IW60" i="38"/>
  <c r="IW42" i="38"/>
  <c r="IV165" i="38" l="1"/>
  <c r="IX165" i="38"/>
  <c r="IX93" i="38"/>
  <c r="IV93" i="38"/>
  <c r="JA100" i="38"/>
  <c r="IZ98" i="38"/>
  <c r="IZ99" i="38"/>
  <c r="IZ131" i="38"/>
  <c r="IZ137" i="38"/>
  <c r="IZ113" i="38"/>
  <c r="IZ107" i="38"/>
  <c r="IZ101" i="38"/>
  <c r="IZ125" i="38"/>
  <c r="IZ119" i="38"/>
  <c r="IZ143" i="38"/>
  <c r="IZ149" i="38"/>
  <c r="IV163" i="38"/>
  <c r="IX163" i="38"/>
  <c r="IX164" i="38"/>
  <c r="IV164" i="38"/>
  <c r="IX162" i="38"/>
  <c r="IV162" i="38"/>
  <c r="IX160" i="38"/>
  <c r="IV160" i="38"/>
  <c r="IX161" i="38"/>
  <c r="IV161" i="38"/>
  <c r="IX30" i="38"/>
  <c r="IX54" i="38"/>
  <c r="IX36" i="38"/>
  <c r="IX24" i="38"/>
  <c r="IX4" i="38"/>
  <c r="IX18" i="38"/>
  <c r="IX66" i="38"/>
  <c r="IX12" i="38"/>
  <c r="IX60" i="38"/>
  <c r="IX42" i="38"/>
  <c r="IX48" i="38"/>
  <c r="IX3" i="38"/>
  <c r="IY5" i="38"/>
  <c r="IX6" i="38"/>
  <c r="IX167" i="38"/>
  <c r="IV167" i="38"/>
  <c r="IV159" i="38"/>
  <c r="IS168" i="38"/>
  <c r="IX159" i="38"/>
  <c r="IX166" i="38"/>
  <c r="IV166" i="38"/>
  <c r="IX168" i="38" l="1"/>
  <c r="JA143" i="38"/>
  <c r="JA125" i="38"/>
  <c r="JA131" i="38"/>
  <c r="JA149" i="38"/>
  <c r="JA98" i="38"/>
  <c r="JA107" i="38"/>
  <c r="JA99" i="38"/>
  <c r="JA119" i="38"/>
  <c r="JA101" i="38"/>
  <c r="JA137" i="38"/>
  <c r="JB100" i="38"/>
  <c r="JA113" i="38"/>
  <c r="IV168" i="38"/>
  <c r="IZ5" i="38"/>
  <c r="IY60" i="38"/>
  <c r="IS91" i="38" s="1"/>
  <c r="IY48" i="38"/>
  <c r="IY4" i="38"/>
  <c r="IY24" i="38"/>
  <c r="IS85" i="38" s="1"/>
  <c r="IY12" i="38"/>
  <c r="IS83" i="38" s="1"/>
  <c r="IY3" i="38"/>
  <c r="IY66" i="38"/>
  <c r="IY54" i="38"/>
  <c r="IS90" i="38" s="1"/>
  <c r="IY42" i="38"/>
  <c r="IS89" i="38" s="1"/>
  <c r="IY18" i="38"/>
  <c r="IS84" i="38" s="1"/>
  <c r="IY6" i="38"/>
  <c r="IS82" i="38" s="1"/>
  <c r="IY36" i="38"/>
  <c r="IS87" i="38" s="1"/>
  <c r="IY30" i="38"/>
  <c r="IS86" i="38" s="1"/>
  <c r="IX82" i="38" l="1"/>
  <c r="IV82" i="38"/>
  <c r="IV90" i="38"/>
  <c r="IX90" i="38"/>
  <c r="IS92" i="38"/>
  <c r="IS88" i="38"/>
  <c r="JB137" i="38"/>
  <c r="JC100" i="38"/>
  <c r="JB113" i="38"/>
  <c r="JB99" i="38"/>
  <c r="JB143" i="38"/>
  <c r="JB119" i="38"/>
  <c r="JB101" i="38"/>
  <c r="JB125" i="38"/>
  <c r="JB107" i="38"/>
  <c r="JB98" i="38"/>
  <c r="JB149" i="38"/>
  <c r="JB131" i="38"/>
  <c r="IX86" i="38"/>
  <c r="IV86" i="38"/>
  <c r="IV91" i="38"/>
  <c r="IX91" i="38"/>
  <c r="IX87" i="38"/>
  <c r="IV87" i="38"/>
  <c r="IZ4" i="38"/>
  <c r="JA5" i="38"/>
  <c r="IZ3" i="38"/>
  <c r="IZ48" i="38"/>
  <c r="IZ36" i="38"/>
  <c r="IZ54" i="38"/>
  <c r="IZ72" i="38"/>
  <c r="IZ30" i="38"/>
  <c r="IZ60" i="38"/>
  <c r="IZ42" i="38"/>
  <c r="IZ24" i="38"/>
  <c r="IZ12" i="38"/>
  <c r="IZ6" i="38"/>
  <c r="IZ66" i="38"/>
  <c r="IZ18" i="38"/>
  <c r="IV83" i="38"/>
  <c r="IX83" i="38"/>
  <c r="IX84" i="38"/>
  <c r="IV84" i="38"/>
  <c r="IX85" i="38"/>
  <c r="IV85" i="38"/>
  <c r="IX89" i="38"/>
  <c r="IV89" i="38"/>
  <c r="IS94" i="38" l="1"/>
  <c r="IX94" i="38" s="1"/>
  <c r="JA3" i="38"/>
  <c r="JA36" i="38"/>
  <c r="JA30" i="38"/>
  <c r="JA72" i="38"/>
  <c r="JB5" i="38"/>
  <c r="JA66" i="38"/>
  <c r="JA42" i="38"/>
  <c r="JA18" i="38"/>
  <c r="JA48" i="38"/>
  <c r="JA12" i="38"/>
  <c r="JA4" i="38"/>
  <c r="JA6" i="38"/>
  <c r="JA54" i="38"/>
  <c r="JA24" i="38"/>
  <c r="JA60" i="38"/>
  <c r="JC131" i="38"/>
  <c r="JC107" i="38"/>
  <c r="JD100" i="38"/>
  <c r="JC113" i="38"/>
  <c r="JC99" i="38"/>
  <c r="JC143" i="38"/>
  <c r="JC101" i="38"/>
  <c r="JC119" i="38"/>
  <c r="JC137" i="38"/>
  <c r="JC125" i="38"/>
  <c r="JC149" i="38"/>
  <c r="JC98" i="38"/>
  <c r="IV88" i="38"/>
  <c r="IX88" i="38"/>
  <c r="IV92" i="38"/>
  <c r="IX92" i="38"/>
  <c r="IV94" i="38" l="1"/>
  <c r="JD149" i="38"/>
  <c r="JD137" i="38"/>
  <c r="JD101" i="38"/>
  <c r="JD125" i="38"/>
  <c r="JD143" i="38"/>
  <c r="JD98" i="38"/>
  <c r="JD113" i="38"/>
  <c r="JD131" i="38"/>
  <c r="JD107" i="38"/>
  <c r="JE100" i="38"/>
  <c r="JD119" i="38"/>
  <c r="JD99" i="38"/>
  <c r="JB72" i="38"/>
  <c r="JB36" i="38"/>
  <c r="JB12" i="38"/>
  <c r="JB30" i="38"/>
  <c r="JB60" i="38"/>
  <c r="JB18" i="38"/>
  <c r="JB48" i="38"/>
  <c r="JB42" i="38"/>
  <c r="JB66" i="38"/>
  <c r="JB54" i="38"/>
  <c r="JC5" i="38"/>
  <c r="JB6" i="38"/>
  <c r="JB24" i="38"/>
  <c r="JB4" i="38"/>
  <c r="JB3" i="38"/>
  <c r="JC30" i="38" l="1"/>
  <c r="JC12" i="38"/>
  <c r="JC36" i="38"/>
  <c r="JC18" i="38"/>
  <c r="JC48" i="38"/>
  <c r="JC24" i="38"/>
  <c r="JC3" i="38"/>
  <c r="JC66" i="38"/>
  <c r="JD5" i="38"/>
  <c r="JC60" i="38"/>
  <c r="JC6" i="38"/>
  <c r="JC4" i="38"/>
  <c r="JC54" i="38"/>
  <c r="JC72" i="38"/>
  <c r="JC42" i="38"/>
  <c r="JF100" i="38"/>
  <c r="JE107" i="38"/>
  <c r="JE119" i="38"/>
  <c r="JE99" i="38"/>
  <c r="JE113" i="38"/>
  <c r="JE137" i="38"/>
  <c r="JE125" i="38"/>
  <c r="JE143" i="38"/>
  <c r="JE98" i="38"/>
  <c r="JE101" i="38"/>
  <c r="JE131" i="38"/>
  <c r="JE149" i="38"/>
  <c r="JD18" i="38" l="1"/>
  <c r="JD54" i="38"/>
  <c r="JD24" i="38"/>
  <c r="JE5" i="38"/>
  <c r="JD42" i="38"/>
  <c r="JD4" i="38"/>
  <c r="JD72" i="38"/>
  <c r="IZ93" i="38" s="1"/>
  <c r="JD36" i="38"/>
  <c r="JD66" i="38"/>
  <c r="JD12" i="38"/>
  <c r="JD30" i="38"/>
  <c r="JD60" i="38"/>
  <c r="JD3" i="38"/>
  <c r="JD48" i="38"/>
  <c r="JD6" i="38"/>
  <c r="JG100" i="38"/>
  <c r="JF137" i="38"/>
  <c r="IZ165" i="38" s="1"/>
  <c r="JF125" i="38"/>
  <c r="IZ163" i="38" s="1"/>
  <c r="JF143" i="38"/>
  <c r="IZ166" i="38" s="1"/>
  <c r="JF149" i="38"/>
  <c r="IZ167" i="38" s="1"/>
  <c r="JF119" i="38"/>
  <c r="IZ162" i="38" s="1"/>
  <c r="JF101" i="38"/>
  <c r="IZ159" i="38" s="1"/>
  <c r="JF131" i="38"/>
  <c r="IZ164" i="38" s="1"/>
  <c r="JF107" i="38"/>
  <c r="IZ160" i="38" s="1"/>
  <c r="JF99" i="38"/>
  <c r="JF113" i="38"/>
  <c r="IZ161" i="38" s="1"/>
  <c r="JF98" i="38"/>
  <c r="JC93" i="38" l="1"/>
  <c r="JE93" i="38"/>
  <c r="JE166" i="38"/>
  <c r="JC166" i="38"/>
  <c r="JE160" i="38"/>
  <c r="JC160" i="38"/>
  <c r="JE163" i="38"/>
  <c r="JC163" i="38"/>
  <c r="JE161" i="38"/>
  <c r="JC161" i="38"/>
  <c r="JE165" i="38"/>
  <c r="JC165" i="38"/>
  <c r="JC164" i="38"/>
  <c r="JE164" i="38"/>
  <c r="JE159" i="38"/>
  <c r="JC159" i="38"/>
  <c r="IZ168" i="38"/>
  <c r="JH100" i="38"/>
  <c r="JG99" i="38"/>
  <c r="JG98" i="38"/>
  <c r="JG131" i="38"/>
  <c r="JG113" i="38"/>
  <c r="JG143" i="38"/>
  <c r="JG125" i="38"/>
  <c r="JG119" i="38"/>
  <c r="JG101" i="38"/>
  <c r="JG149" i="38"/>
  <c r="JG137" i="38"/>
  <c r="JG107" i="38"/>
  <c r="JE42" i="38"/>
  <c r="JE60" i="38"/>
  <c r="JE18" i="38"/>
  <c r="JE36" i="38"/>
  <c r="JE66" i="38"/>
  <c r="JF5" i="38"/>
  <c r="JE30" i="38"/>
  <c r="JE12" i="38"/>
  <c r="JE4" i="38"/>
  <c r="JE3" i="38"/>
  <c r="JE6" i="38"/>
  <c r="JE48" i="38"/>
  <c r="JE24" i="38"/>
  <c r="JE54" i="38"/>
  <c r="JE162" i="38"/>
  <c r="JC162" i="38"/>
  <c r="JE167" i="38"/>
  <c r="JC167" i="38"/>
  <c r="JG5" i="38" l="1"/>
  <c r="JF24" i="38"/>
  <c r="IZ85" i="38" s="1"/>
  <c r="JF4" i="38"/>
  <c r="JF18" i="38"/>
  <c r="IZ84" i="38" s="1"/>
  <c r="JF42" i="38"/>
  <c r="IZ89" i="38" s="1"/>
  <c r="JF54" i="38"/>
  <c r="IZ90" i="38" s="1"/>
  <c r="JF36" i="38"/>
  <c r="IZ87" i="38" s="1"/>
  <c r="JF12" i="38"/>
  <c r="IZ83" i="38" s="1"/>
  <c r="JF30" i="38"/>
  <c r="IZ86" i="38" s="1"/>
  <c r="JF48" i="38"/>
  <c r="IZ88" i="38" s="1"/>
  <c r="JF66" i="38"/>
  <c r="JF60" i="38"/>
  <c r="IZ91" i="38" s="1"/>
  <c r="JF3" i="38"/>
  <c r="JF6" i="38"/>
  <c r="IZ82" i="38" s="1"/>
  <c r="JH143" i="38"/>
  <c r="JH137" i="38"/>
  <c r="JH119" i="38"/>
  <c r="JH149" i="38"/>
  <c r="JH113" i="38"/>
  <c r="JH125" i="38"/>
  <c r="JH99" i="38"/>
  <c r="JH101" i="38"/>
  <c r="JH107" i="38"/>
  <c r="JH98" i="38"/>
  <c r="JH131" i="38"/>
  <c r="JI100" i="38"/>
  <c r="JC168" i="38"/>
  <c r="JE168" i="38"/>
  <c r="JI99" i="38" l="1"/>
  <c r="JI137" i="38"/>
  <c r="JI131" i="38"/>
  <c r="JI101" i="38"/>
  <c r="JI125" i="38"/>
  <c r="JI143" i="38"/>
  <c r="JI98" i="38"/>
  <c r="JI113" i="38"/>
  <c r="JI149" i="38"/>
  <c r="JI119" i="38"/>
  <c r="JJ100" i="38"/>
  <c r="JI107" i="38"/>
  <c r="JE86" i="38"/>
  <c r="JC86" i="38"/>
  <c r="JC82" i="38"/>
  <c r="JE82" i="38"/>
  <c r="JC83" i="38"/>
  <c r="JE83" i="38"/>
  <c r="JE85" i="38"/>
  <c r="JC85" i="38"/>
  <c r="JE87" i="38"/>
  <c r="JC87" i="38"/>
  <c r="JG3" i="38"/>
  <c r="JG4" i="38"/>
  <c r="JH5" i="38"/>
  <c r="JG6" i="38"/>
  <c r="JG66" i="38"/>
  <c r="JG42" i="38"/>
  <c r="JG60" i="38"/>
  <c r="JG24" i="38"/>
  <c r="JG36" i="38"/>
  <c r="JG18" i="38"/>
  <c r="JG30" i="38"/>
  <c r="JG72" i="38"/>
  <c r="JG54" i="38"/>
  <c r="JG48" i="38"/>
  <c r="JG12" i="38"/>
  <c r="JE91" i="38"/>
  <c r="JC91" i="38"/>
  <c r="JE90" i="38"/>
  <c r="JC90" i="38"/>
  <c r="JE89" i="38"/>
  <c r="JC89" i="38"/>
  <c r="JE88" i="38"/>
  <c r="JC88" i="38"/>
  <c r="JC84" i="38"/>
  <c r="JE84" i="38"/>
  <c r="DV18" i="45" s="1"/>
  <c r="IZ92" i="38"/>
  <c r="IZ94" i="38" s="1"/>
  <c r="JE94" i="38" s="1"/>
  <c r="JJ131" i="38" l="1"/>
  <c r="JJ113" i="38"/>
  <c r="JJ98" i="38"/>
  <c r="JJ101" i="38"/>
  <c r="JJ99" i="38"/>
  <c r="JJ125" i="38"/>
  <c r="JJ119" i="38"/>
  <c r="JJ149" i="38"/>
  <c r="JJ107" i="38"/>
  <c r="JK100" i="38"/>
  <c r="JJ137" i="38"/>
  <c r="JJ143" i="38"/>
  <c r="JH72" i="38"/>
  <c r="JH36" i="38"/>
  <c r="JH60" i="38"/>
  <c r="JH12" i="38"/>
  <c r="JH24" i="38"/>
  <c r="JH66" i="38"/>
  <c r="JH30" i="38"/>
  <c r="JH3" i="38"/>
  <c r="JH6" i="38"/>
  <c r="JH42" i="38"/>
  <c r="JI5" i="38"/>
  <c r="JH48" i="38"/>
  <c r="JH54" i="38"/>
  <c r="JH18" i="38"/>
  <c r="JH4" i="38"/>
  <c r="JE92" i="38"/>
  <c r="JC92" i="38"/>
  <c r="JC94" i="38" s="1"/>
  <c r="JI18" i="38" l="1"/>
  <c r="JI48" i="38"/>
  <c r="JI72" i="38"/>
  <c r="JJ5" i="38"/>
  <c r="JI60" i="38"/>
  <c r="JI54" i="38"/>
  <c r="JI4" i="38"/>
  <c r="JI36" i="38"/>
  <c r="JI30" i="38"/>
  <c r="JI6" i="38"/>
  <c r="JI24" i="38"/>
  <c r="JI42" i="38"/>
  <c r="JI12" i="38"/>
  <c r="JI3" i="38"/>
  <c r="JI66" i="38"/>
  <c r="JL100" i="38"/>
  <c r="JK131" i="38"/>
  <c r="JK99" i="38"/>
  <c r="JK101" i="38"/>
  <c r="JK125" i="38"/>
  <c r="JK137" i="38"/>
  <c r="JK119" i="38"/>
  <c r="JK143" i="38"/>
  <c r="JK107" i="38"/>
  <c r="JK113" i="38"/>
  <c r="JK149" i="38"/>
  <c r="JK98" i="38"/>
  <c r="JL119" i="38" l="1"/>
  <c r="JL143" i="38"/>
  <c r="JL113" i="38"/>
  <c r="JL149" i="38"/>
  <c r="JL107" i="38"/>
  <c r="JL98" i="38"/>
  <c r="JM100" i="38"/>
  <c r="JN100" i="38" s="1"/>
  <c r="JL131" i="38"/>
  <c r="JL99" i="38"/>
  <c r="JL101" i="38"/>
  <c r="JL125" i="38"/>
  <c r="JL137" i="38"/>
  <c r="JJ54" i="38"/>
  <c r="JJ3" i="38"/>
  <c r="JJ12" i="38"/>
  <c r="JJ36" i="38"/>
  <c r="JJ4" i="38"/>
  <c r="JJ18" i="38"/>
  <c r="JJ30" i="38"/>
  <c r="JJ60" i="38"/>
  <c r="JK5" i="38"/>
  <c r="JJ6" i="38"/>
  <c r="JJ24" i="38"/>
  <c r="JJ42" i="38"/>
  <c r="JJ72" i="38"/>
  <c r="JJ48" i="38"/>
  <c r="JJ66" i="38"/>
  <c r="JN98" i="38" l="1"/>
  <c r="JN99" i="38"/>
  <c r="JO100" i="38"/>
  <c r="JN113" i="38"/>
  <c r="JN125" i="38"/>
  <c r="JN119" i="38"/>
  <c r="JN149" i="38"/>
  <c r="JN107" i="38"/>
  <c r="JN131" i="38"/>
  <c r="JN143" i="38"/>
  <c r="JN137" i="38"/>
  <c r="JN101" i="38"/>
  <c r="JM113" i="38"/>
  <c r="JG161" i="38" s="1"/>
  <c r="JM149" i="38"/>
  <c r="JG167" i="38" s="1"/>
  <c r="JM107" i="38"/>
  <c r="JG160" i="38" s="1"/>
  <c r="JM98" i="38"/>
  <c r="JM131" i="38"/>
  <c r="JG164" i="38" s="1"/>
  <c r="JM99" i="38"/>
  <c r="JM101" i="38"/>
  <c r="JG159" i="38" s="1"/>
  <c r="JM125" i="38"/>
  <c r="JG163" i="38" s="1"/>
  <c r="JM137" i="38"/>
  <c r="JG165" i="38" s="1"/>
  <c r="JM119" i="38"/>
  <c r="JG162" i="38" s="1"/>
  <c r="JM143" i="38"/>
  <c r="JG166" i="38" s="1"/>
  <c r="JK36" i="38"/>
  <c r="JK60" i="38"/>
  <c r="JK18" i="38"/>
  <c r="JK30" i="38"/>
  <c r="JK54" i="38"/>
  <c r="JK24" i="38"/>
  <c r="JK66" i="38"/>
  <c r="JL5" i="38"/>
  <c r="JK72" i="38"/>
  <c r="JG93" i="38" s="1"/>
  <c r="JK48" i="38"/>
  <c r="JK4" i="38"/>
  <c r="JK42" i="38"/>
  <c r="JK6" i="38"/>
  <c r="JK3" i="38"/>
  <c r="JK12" i="38"/>
  <c r="JO125" i="38" l="1"/>
  <c r="JO98" i="38"/>
  <c r="JO137" i="38"/>
  <c r="JO107" i="38"/>
  <c r="JO131" i="38"/>
  <c r="JP100" i="38"/>
  <c r="JO101" i="38"/>
  <c r="JO99" i="38"/>
  <c r="JO143" i="38"/>
  <c r="JO119" i="38"/>
  <c r="JO149" i="38"/>
  <c r="JO113" i="38"/>
  <c r="JJ162" i="38"/>
  <c r="JL162" i="38"/>
  <c r="JL165" i="38"/>
  <c r="JJ165" i="38"/>
  <c r="JL160" i="38"/>
  <c r="JJ160" i="38"/>
  <c r="JL93" i="38"/>
  <c r="JJ93" i="38"/>
  <c r="JJ163" i="38"/>
  <c r="JL163" i="38"/>
  <c r="JL167" i="38"/>
  <c r="JJ167" i="38"/>
  <c r="JJ159" i="38"/>
  <c r="JL159" i="38"/>
  <c r="JG168" i="38"/>
  <c r="JL161" i="38"/>
  <c r="JJ161" i="38"/>
  <c r="JL54" i="38"/>
  <c r="JL18" i="38"/>
  <c r="JL48" i="38"/>
  <c r="JM5" i="38"/>
  <c r="JN5" i="38" s="1"/>
  <c r="JL24" i="38"/>
  <c r="JL36" i="38"/>
  <c r="JL42" i="38"/>
  <c r="JL60" i="38"/>
  <c r="JL30" i="38"/>
  <c r="JL3" i="38"/>
  <c r="JL66" i="38"/>
  <c r="JL6" i="38"/>
  <c r="JL12" i="38"/>
  <c r="JL4" i="38"/>
  <c r="JL166" i="38"/>
  <c r="JJ166" i="38"/>
  <c r="JL164" i="38"/>
  <c r="JJ164" i="38"/>
  <c r="JO5" i="38" l="1"/>
  <c r="JN4" i="38"/>
  <c r="JN3" i="38"/>
  <c r="JN66" i="38"/>
  <c r="JN36" i="38"/>
  <c r="JN18" i="38"/>
  <c r="JN24" i="38"/>
  <c r="JN30" i="38"/>
  <c r="JN72" i="38"/>
  <c r="JN54" i="38"/>
  <c r="JN60" i="38"/>
  <c r="JN6" i="38"/>
  <c r="JN48" i="38"/>
  <c r="JN42" i="38"/>
  <c r="JN12" i="38"/>
  <c r="JP137" i="38"/>
  <c r="JP99" i="38"/>
  <c r="JP143" i="38"/>
  <c r="JP101" i="38"/>
  <c r="JP149" i="38"/>
  <c r="JP113" i="38"/>
  <c r="JP125" i="38"/>
  <c r="JP98" i="38"/>
  <c r="JP131" i="38"/>
  <c r="JP107" i="38"/>
  <c r="JP119" i="38"/>
  <c r="JQ100" i="38"/>
  <c r="JM54" i="38"/>
  <c r="JG90" i="38" s="1"/>
  <c r="JM18" i="38"/>
  <c r="JG84" i="38" s="1"/>
  <c r="JM3" i="38"/>
  <c r="JM4" i="38"/>
  <c r="JM24" i="38"/>
  <c r="JG85" i="38" s="1"/>
  <c r="JM60" i="38"/>
  <c r="JG91" i="38" s="1"/>
  <c r="JM36" i="38"/>
  <c r="JG87" i="38" s="1"/>
  <c r="JM66" i="38"/>
  <c r="JM30" i="38"/>
  <c r="JG86" i="38" s="1"/>
  <c r="JM6" i="38"/>
  <c r="JG82" i="38" s="1"/>
  <c r="JM48" i="38"/>
  <c r="JM12" i="38"/>
  <c r="JG83" i="38" s="1"/>
  <c r="JM42" i="38"/>
  <c r="JG89" i="38" s="1"/>
  <c r="JL168" i="38"/>
  <c r="JJ168" i="38"/>
  <c r="JQ143" i="38" l="1"/>
  <c r="JQ107" i="38"/>
  <c r="JQ98" i="38"/>
  <c r="JQ119" i="38"/>
  <c r="JR100" i="38"/>
  <c r="JQ125" i="38"/>
  <c r="JQ99" i="38"/>
  <c r="JQ131" i="38"/>
  <c r="JQ101" i="38"/>
  <c r="JQ113" i="38"/>
  <c r="JQ137" i="38"/>
  <c r="JQ149" i="38"/>
  <c r="JP5" i="38"/>
  <c r="JO18" i="38"/>
  <c r="JO3" i="38"/>
  <c r="JO48" i="38"/>
  <c r="JO60" i="38"/>
  <c r="JO54" i="38"/>
  <c r="JO66" i="38"/>
  <c r="JO4" i="38"/>
  <c r="JO12" i="38"/>
  <c r="JO36" i="38"/>
  <c r="JO6" i="38"/>
  <c r="JO24" i="38"/>
  <c r="JO42" i="38"/>
  <c r="JO30" i="38"/>
  <c r="JO72" i="38"/>
  <c r="JG92" i="38"/>
  <c r="JG88" i="38"/>
  <c r="JL85" i="38"/>
  <c r="JJ85" i="38"/>
  <c r="JJ82" i="38"/>
  <c r="JL82" i="38"/>
  <c r="JJ89" i="38"/>
  <c r="JL89" i="38"/>
  <c r="JL86" i="38"/>
  <c r="JJ86" i="38"/>
  <c r="JJ84" i="38"/>
  <c r="JL84" i="38"/>
  <c r="JL87" i="38"/>
  <c r="JJ87" i="38"/>
  <c r="JJ90" i="38"/>
  <c r="JL90" i="38"/>
  <c r="JJ83" i="38"/>
  <c r="JL83" i="38"/>
  <c r="JJ91" i="38"/>
  <c r="JL91" i="38"/>
  <c r="JP30" i="38" l="1"/>
  <c r="JP54" i="38"/>
  <c r="JP72" i="38"/>
  <c r="JP24" i="38"/>
  <c r="JQ5" i="38"/>
  <c r="JP12" i="38"/>
  <c r="JP3" i="38"/>
  <c r="JP4" i="38"/>
  <c r="JP18" i="38"/>
  <c r="JP36" i="38"/>
  <c r="JP6" i="38"/>
  <c r="JP60" i="38"/>
  <c r="JP48" i="38"/>
  <c r="JP66" i="38"/>
  <c r="JP42" i="38"/>
  <c r="JS100" i="38"/>
  <c r="JR143" i="38"/>
  <c r="JR119" i="38"/>
  <c r="JR99" i="38"/>
  <c r="JR149" i="38"/>
  <c r="JR125" i="38"/>
  <c r="JR113" i="38"/>
  <c r="JR137" i="38"/>
  <c r="JR107" i="38"/>
  <c r="JR101" i="38"/>
  <c r="JR98" i="38"/>
  <c r="JR131" i="38"/>
  <c r="JL88" i="38"/>
  <c r="JJ88" i="38"/>
  <c r="JG94" i="38"/>
  <c r="JL94" i="38" s="1"/>
  <c r="JL92" i="38"/>
  <c r="JJ92" i="38"/>
  <c r="JS98" i="38" l="1"/>
  <c r="JS131" i="38"/>
  <c r="JT100" i="38"/>
  <c r="JU100" i="38" s="1"/>
  <c r="JS143" i="38"/>
  <c r="JS99" i="38"/>
  <c r="JS149" i="38"/>
  <c r="JS107" i="38"/>
  <c r="JS101" i="38"/>
  <c r="JS137" i="38"/>
  <c r="JS119" i="38"/>
  <c r="JS125" i="38"/>
  <c r="JS113" i="38"/>
  <c r="JQ6" i="38"/>
  <c r="JQ3" i="38"/>
  <c r="JQ36" i="38"/>
  <c r="JQ54" i="38"/>
  <c r="JQ18" i="38"/>
  <c r="JR5" i="38"/>
  <c r="JQ66" i="38"/>
  <c r="JQ30" i="38"/>
  <c r="JQ4" i="38"/>
  <c r="JQ60" i="38"/>
  <c r="JQ24" i="38"/>
  <c r="JQ48" i="38"/>
  <c r="JQ72" i="38"/>
  <c r="JQ12" i="38"/>
  <c r="JQ42" i="38"/>
  <c r="JJ94" i="38"/>
  <c r="JU98" i="38" l="1"/>
  <c r="JU99" i="38"/>
  <c r="JV100" i="38"/>
  <c r="JU137" i="38"/>
  <c r="JU101" i="38"/>
  <c r="JU119" i="38"/>
  <c r="JU125" i="38"/>
  <c r="JU149" i="38"/>
  <c r="JU107" i="38"/>
  <c r="JU131" i="38"/>
  <c r="JU113" i="38"/>
  <c r="JU143" i="38"/>
  <c r="JR30" i="38"/>
  <c r="JR42" i="38"/>
  <c r="JR66" i="38"/>
  <c r="JR24" i="38"/>
  <c r="JR3" i="38"/>
  <c r="JR6" i="38"/>
  <c r="JR36" i="38"/>
  <c r="JR54" i="38"/>
  <c r="JR72" i="38"/>
  <c r="JN93" i="38" s="1"/>
  <c r="JS5" i="38"/>
  <c r="JR18" i="38"/>
  <c r="JR4" i="38"/>
  <c r="JR60" i="38"/>
  <c r="JR12" i="38"/>
  <c r="JR48" i="38"/>
  <c r="JT107" i="38"/>
  <c r="JN160" i="38" s="1"/>
  <c r="JT101" i="38"/>
  <c r="JN159" i="38" s="1"/>
  <c r="JT99" i="38"/>
  <c r="JT98" i="38"/>
  <c r="JT119" i="38"/>
  <c r="JN162" i="38" s="1"/>
  <c r="JT143" i="38"/>
  <c r="JN166" i="38" s="1"/>
  <c r="JT125" i="38"/>
  <c r="JN163" i="38" s="1"/>
  <c r="JT149" i="38"/>
  <c r="JN167" i="38" s="1"/>
  <c r="JT131" i="38"/>
  <c r="JN164" i="38" s="1"/>
  <c r="JT113" i="38"/>
  <c r="JN161" i="38" s="1"/>
  <c r="JT137" i="38"/>
  <c r="JN165" i="38" s="1"/>
  <c r="JV98" i="38" l="1"/>
  <c r="JV107" i="38"/>
  <c r="JV149" i="38"/>
  <c r="JV101" i="38"/>
  <c r="JV119" i="38"/>
  <c r="JV113" i="38"/>
  <c r="JV137" i="38"/>
  <c r="JV143" i="38"/>
  <c r="JW100" i="38"/>
  <c r="JV131" i="38"/>
  <c r="JV99" i="38"/>
  <c r="JV125" i="38"/>
  <c r="JS163" i="38"/>
  <c r="JQ163" i="38"/>
  <c r="JS160" i="38"/>
  <c r="JQ160" i="38"/>
  <c r="JS48" i="38"/>
  <c r="JS4" i="38"/>
  <c r="JS30" i="38"/>
  <c r="JS42" i="38"/>
  <c r="JS6" i="38"/>
  <c r="JS3" i="38"/>
  <c r="JS18" i="38"/>
  <c r="JS24" i="38"/>
  <c r="JS60" i="38"/>
  <c r="JS36" i="38"/>
  <c r="JT5" i="38"/>
  <c r="JU5" i="38" s="1"/>
  <c r="JS12" i="38"/>
  <c r="JS54" i="38"/>
  <c r="JS66" i="38"/>
  <c r="JS166" i="38"/>
  <c r="JQ166" i="38"/>
  <c r="JQ93" i="38"/>
  <c r="JS93" i="38"/>
  <c r="JS162" i="38"/>
  <c r="JQ162" i="38"/>
  <c r="JS161" i="38"/>
  <c r="JQ161" i="38"/>
  <c r="JS165" i="38"/>
  <c r="JQ165" i="38"/>
  <c r="JQ164" i="38"/>
  <c r="JS164" i="38"/>
  <c r="JS167" i="38"/>
  <c r="JQ167" i="38"/>
  <c r="JN168" i="38"/>
  <c r="JS159" i="38"/>
  <c r="JQ159" i="38"/>
  <c r="JU3" i="38" l="1"/>
  <c r="JV5" i="38"/>
  <c r="JU4" i="38"/>
  <c r="JU30" i="38"/>
  <c r="JU24" i="38"/>
  <c r="JU60" i="38"/>
  <c r="JU18" i="38"/>
  <c r="JU66" i="38"/>
  <c r="JU12" i="38"/>
  <c r="JU54" i="38"/>
  <c r="JU6" i="38"/>
  <c r="JU72" i="38"/>
  <c r="JU36" i="38"/>
  <c r="JU48" i="38"/>
  <c r="JU42" i="38"/>
  <c r="JW113" i="38"/>
  <c r="JW131" i="38"/>
  <c r="JX100" i="38"/>
  <c r="JW143" i="38"/>
  <c r="JW99" i="38"/>
  <c r="JW125" i="38"/>
  <c r="JW119" i="38"/>
  <c r="JW137" i="38"/>
  <c r="JW107" i="38"/>
  <c r="JW98" i="38"/>
  <c r="JW149" i="38"/>
  <c r="JW101" i="38"/>
  <c r="JQ168" i="38"/>
  <c r="JS168" i="38"/>
  <c r="JT42" i="38"/>
  <c r="JN89" i="38" s="1"/>
  <c r="JT36" i="38"/>
  <c r="JN87" i="38" s="1"/>
  <c r="JT12" i="38"/>
  <c r="JN83" i="38" s="1"/>
  <c r="JT30" i="38"/>
  <c r="JN86" i="38" s="1"/>
  <c r="JT24" i="38"/>
  <c r="JN85" i="38" s="1"/>
  <c r="JT3" i="38"/>
  <c r="JT60" i="38"/>
  <c r="JN91" i="38" s="1"/>
  <c r="JT54" i="38"/>
  <c r="JN90" i="38" s="1"/>
  <c r="JT66" i="38"/>
  <c r="JT4" i="38"/>
  <c r="JT6" i="38"/>
  <c r="JN82" i="38" s="1"/>
  <c r="JT48" i="38"/>
  <c r="JT18" i="38"/>
  <c r="JN84" i="38" s="1"/>
  <c r="JV54" i="38" l="1"/>
  <c r="JV48" i="38"/>
  <c r="JV3" i="38"/>
  <c r="JV42" i="38"/>
  <c r="JV6" i="38"/>
  <c r="JV18" i="38"/>
  <c r="JV12" i="38"/>
  <c r="JV66" i="38"/>
  <c r="JV60" i="38"/>
  <c r="JV24" i="38"/>
  <c r="JV30" i="38"/>
  <c r="JV4" i="38"/>
  <c r="JV36" i="38"/>
  <c r="JV72" i="38"/>
  <c r="JW5" i="38"/>
  <c r="JY100" i="38"/>
  <c r="JX149" i="38"/>
  <c r="JX98" i="38"/>
  <c r="JX119" i="38"/>
  <c r="JX99" i="38"/>
  <c r="JX107" i="38"/>
  <c r="JX137" i="38"/>
  <c r="JX101" i="38"/>
  <c r="JX143" i="38"/>
  <c r="JX113" i="38"/>
  <c r="JX131" i="38"/>
  <c r="JX125" i="38"/>
  <c r="JQ90" i="38"/>
  <c r="JS90" i="38"/>
  <c r="JS87" i="38"/>
  <c r="JQ87" i="38"/>
  <c r="JS91" i="38"/>
  <c r="JQ91" i="38"/>
  <c r="JQ89" i="38"/>
  <c r="JS89" i="38"/>
  <c r="JN92" i="38"/>
  <c r="JN88" i="38"/>
  <c r="JS82" i="38"/>
  <c r="JQ82" i="38"/>
  <c r="JQ85" i="38"/>
  <c r="JS85" i="38"/>
  <c r="JS84" i="38"/>
  <c r="JQ84" i="38"/>
  <c r="JS86" i="38"/>
  <c r="JQ86" i="38"/>
  <c r="JS83" i="38"/>
  <c r="JQ83" i="38"/>
  <c r="JW54" i="38" l="1"/>
  <c r="JX5" i="38"/>
  <c r="JW42" i="38"/>
  <c r="JW4" i="38"/>
  <c r="JW72" i="38"/>
  <c r="JW60" i="38"/>
  <c r="JW24" i="38"/>
  <c r="JW48" i="38"/>
  <c r="JW66" i="38"/>
  <c r="JW18" i="38"/>
  <c r="JW3" i="38"/>
  <c r="JW12" i="38"/>
  <c r="JW30" i="38"/>
  <c r="JW6" i="38"/>
  <c r="JW36" i="38"/>
  <c r="JY143" i="38"/>
  <c r="JZ100" i="38"/>
  <c r="JY131" i="38"/>
  <c r="JY99" i="38"/>
  <c r="JY125" i="38"/>
  <c r="JY119" i="38"/>
  <c r="JY107" i="38"/>
  <c r="JY98" i="38"/>
  <c r="JY101" i="38"/>
  <c r="JY149" i="38"/>
  <c r="JY137" i="38"/>
  <c r="JY113" i="38"/>
  <c r="JS88" i="38"/>
  <c r="JQ88" i="38"/>
  <c r="JQ92" i="38"/>
  <c r="JS92" i="38"/>
  <c r="JN94" i="38"/>
  <c r="JS94" i="38" s="1"/>
  <c r="JX66" i="38" l="1"/>
  <c r="JX3" i="38"/>
  <c r="JX12" i="38"/>
  <c r="JX30" i="38"/>
  <c r="JX54" i="38"/>
  <c r="JX6" i="38"/>
  <c r="JX36" i="38"/>
  <c r="JY5" i="38"/>
  <c r="JX72" i="38"/>
  <c r="JX42" i="38"/>
  <c r="JX4" i="38"/>
  <c r="JX24" i="38"/>
  <c r="JX48" i="38"/>
  <c r="JX60" i="38"/>
  <c r="JX18" i="38"/>
  <c r="JZ137" i="38"/>
  <c r="JZ149" i="38"/>
  <c r="JZ143" i="38"/>
  <c r="JZ113" i="38"/>
  <c r="JZ131" i="38"/>
  <c r="KA100" i="38"/>
  <c r="KB100" i="38" s="1"/>
  <c r="JZ119" i="38"/>
  <c r="JZ107" i="38"/>
  <c r="JZ125" i="38"/>
  <c r="JZ99" i="38"/>
  <c r="JZ98" i="38"/>
  <c r="JZ101" i="38"/>
  <c r="JQ94" i="38"/>
  <c r="KB98" i="38" l="1"/>
  <c r="KB99" i="38"/>
  <c r="KC100" i="38"/>
  <c r="KB107" i="38"/>
  <c r="KB119" i="38"/>
  <c r="KB131" i="38"/>
  <c r="KB125" i="38"/>
  <c r="KB101" i="38"/>
  <c r="KB149" i="38"/>
  <c r="KB137" i="38"/>
  <c r="KB143" i="38"/>
  <c r="KB113" i="38"/>
  <c r="JY72" i="38"/>
  <c r="JU93" i="38" s="1"/>
  <c r="JY24" i="38"/>
  <c r="JY36" i="38"/>
  <c r="JY60" i="38"/>
  <c r="JY18" i="38"/>
  <c r="JY42" i="38"/>
  <c r="JY66" i="38"/>
  <c r="JY54" i="38"/>
  <c r="JY48" i="38"/>
  <c r="JY12" i="38"/>
  <c r="JZ5" i="38"/>
  <c r="JY3" i="38"/>
  <c r="JY6" i="38"/>
  <c r="JY4" i="38"/>
  <c r="JY30" i="38"/>
  <c r="KA137" i="38"/>
  <c r="JU165" i="38" s="1"/>
  <c r="KA113" i="38"/>
  <c r="JU161" i="38" s="1"/>
  <c r="KA143" i="38"/>
  <c r="JU166" i="38" s="1"/>
  <c r="KA99" i="38"/>
  <c r="KA149" i="38"/>
  <c r="JU167" i="38" s="1"/>
  <c r="KA131" i="38"/>
  <c r="JU164" i="38" s="1"/>
  <c r="KA119" i="38"/>
  <c r="JU162" i="38" s="1"/>
  <c r="KA125" i="38"/>
  <c r="JU163" i="38" s="1"/>
  <c r="KA107" i="38"/>
  <c r="JU160" i="38" s="1"/>
  <c r="KA98" i="38"/>
  <c r="KA101" i="38"/>
  <c r="JU159" i="38" s="1"/>
  <c r="KC131" i="38" l="1"/>
  <c r="KC125" i="38"/>
  <c r="KC107" i="38"/>
  <c r="KC119" i="38"/>
  <c r="KC98" i="38"/>
  <c r="KC149" i="38"/>
  <c r="KC99" i="38"/>
  <c r="KC113" i="38"/>
  <c r="KC101" i="38"/>
  <c r="KD100" i="38"/>
  <c r="KC137" i="38"/>
  <c r="KC143" i="38"/>
  <c r="JZ166" i="38"/>
  <c r="JX166" i="38"/>
  <c r="JX167" i="38"/>
  <c r="JZ167" i="38"/>
  <c r="DY29" i="45" s="1"/>
  <c r="JX163" i="38"/>
  <c r="JZ163" i="38"/>
  <c r="JX161" i="38"/>
  <c r="JZ161" i="38"/>
  <c r="JZ162" i="38"/>
  <c r="JX162" i="38"/>
  <c r="JZ165" i="38"/>
  <c r="JX165" i="38"/>
  <c r="JZ30" i="38"/>
  <c r="JZ54" i="38"/>
  <c r="JZ66" i="38"/>
  <c r="JZ3" i="38"/>
  <c r="KA5" i="38"/>
  <c r="KB5" i="38" s="1"/>
  <c r="JZ12" i="38"/>
  <c r="JZ36" i="38"/>
  <c r="JZ4" i="38"/>
  <c r="JZ6" i="38"/>
  <c r="JZ42" i="38"/>
  <c r="JZ24" i="38"/>
  <c r="JZ60" i="38"/>
  <c r="JZ18" i="38"/>
  <c r="JZ48" i="38"/>
  <c r="JZ160" i="38"/>
  <c r="JX160" i="38"/>
  <c r="JZ93" i="38"/>
  <c r="JX93" i="38"/>
  <c r="JZ164" i="38"/>
  <c r="JX164" i="38"/>
  <c r="JZ159" i="38"/>
  <c r="JX159" i="38"/>
  <c r="JU168" i="38"/>
  <c r="KD107" i="38" l="1"/>
  <c r="KD125" i="38"/>
  <c r="KE100" i="38"/>
  <c r="KD101" i="38"/>
  <c r="KD98" i="38"/>
  <c r="KD119" i="38"/>
  <c r="KD149" i="38"/>
  <c r="KD131" i="38"/>
  <c r="KD137" i="38"/>
  <c r="KD143" i="38"/>
  <c r="KD99" i="38"/>
  <c r="KD113" i="38"/>
  <c r="KB4" i="38"/>
  <c r="KB3" i="38"/>
  <c r="KC5" i="38"/>
  <c r="KB66" i="38"/>
  <c r="KB12" i="38"/>
  <c r="KB30" i="38"/>
  <c r="KB48" i="38"/>
  <c r="KB24" i="38"/>
  <c r="KB18" i="38"/>
  <c r="KB72" i="38"/>
  <c r="KB54" i="38"/>
  <c r="KB6" i="38"/>
  <c r="KB36" i="38"/>
  <c r="KB60" i="38"/>
  <c r="KB42" i="38"/>
  <c r="KA30" i="38"/>
  <c r="JU86" i="38" s="1"/>
  <c r="KA48" i="38"/>
  <c r="JU88" i="38" s="1"/>
  <c r="KA36" i="38"/>
  <c r="JU87" i="38" s="1"/>
  <c r="KA3" i="38"/>
  <c r="KA4" i="38"/>
  <c r="KA54" i="38"/>
  <c r="JU90" i="38" s="1"/>
  <c r="KA66" i="38"/>
  <c r="KA18" i="38"/>
  <c r="JU84" i="38" s="1"/>
  <c r="KA6" i="38"/>
  <c r="JU82" i="38" s="1"/>
  <c r="KA42" i="38"/>
  <c r="JU89" i="38" s="1"/>
  <c r="KA60" i="38"/>
  <c r="JU91" i="38" s="1"/>
  <c r="KA24" i="38"/>
  <c r="JU85" i="38" s="1"/>
  <c r="KA12" i="38"/>
  <c r="JU83" i="38" s="1"/>
  <c r="JX168" i="38"/>
  <c r="JZ168" i="38"/>
  <c r="JU92" i="38" l="1"/>
  <c r="JX92" i="38" s="1"/>
  <c r="KC18" i="38"/>
  <c r="KC36" i="38"/>
  <c r="KC3" i="38"/>
  <c r="KD5" i="38"/>
  <c r="KC42" i="38"/>
  <c r="KC4" i="38"/>
  <c r="KC66" i="38"/>
  <c r="KC48" i="38"/>
  <c r="KC30" i="38"/>
  <c r="KC12" i="38"/>
  <c r="KC72" i="38"/>
  <c r="KC54" i="38"/>
  <c r="KC24" i="38"/>
  <c r="KC6" i="38"/>
  <c r="KC60" i="38"/>
  <c r="KE113" i="38"/>
  <c r="KE99" i="38"/>
  <c r="KE119" i="38"/>
  <c r="KE101" i="38"/>
  <c r="KE149" i="38"/>
  <c r="KE131" i="38"/>
  <c r="KE137" i="38"/>
  <c r="KE107" i="38"/>
  <c r="KE125" i="38"/>
  <c r="KE98" i="38"/>
  <c r="KE143" i="38"/>
  <c r="KF100" i="38"/>
  <c r="JZ85" i="38"/>
  <c r="JX85" i="38"/>
  <c r="JZ90" i="38"/>
  <c r="JX90" i="38"/>
  <c r="JX91" i="38"/>
  <c r="JZ91" i="38"/>
  <c r="DY30" i="45"/>
  <c r="JZ89" i="38"/>
  <c r="JX89" i="38"/>
  <c r="JX82" i="38"/>
  <c r="JZ82" i="38"/>
  <c r="JZ87" i="38"/>
  <c r="JX87" i="38"/>
  <c r="JX84" i="38"/>
  <c r="JZ84" i="38"/>
  <c r="JX88" i="38"/>
  <c r="JZ88" i="38"/>
  <c r="JZ83" i="38"/>
  <c r="JX83" i="38"/>
  <c r="JZ86" i="38"/>
  <c r="JX86" i="38"/>
  <c r="JU94" i="38" l="1"/>
  <c r="JZ94" i="38" s="1"/>
  <c r="JZ92" i="38"/>
  <c r="KD24" i="38"/>
  <c r="KD4" i="38"/>
  <c r="KD12" i="38"/>
  <c r="KD66" i="38"/>
  <c r="KD3" i="38"/>
  <c r="KD30" i="38"/>
  <c r="KE5" i="38"/>
  <c r="KD72" i="38"/>
  <c r="KD54" i="38"/>
  <c r="KD36" i="38"/>
  <c r="KD18" i="38"/>
  <c r="KD6" i="38"/>
  <c r="KD60" i="38"/>
  <c r="KD42" i="38"/>
  <c r="KD48" i="38"/>
  <c r="KF98" i="38"/>
  <c r="KF125" i="38"/>
  <c r="KF119" i="38"/>
  <c r="KF143" i="38"/>
  <c r="KG100" i="38"/>
  <c r="KF149" i="38"/>
  <c r="KF99" i="38"/>
  <c r="KF113" i="38"/>
  <c r="KF131" i="38"/>
  <c r="KF101" i="38"/>
  <c r="KF107" i="38"/>
  <c r="KF137" i="38"/>
  <c r="JX94" i="38"/>
  <c r="KH100" i="38" l="1"/>
  <c r="KI100" i="38" s="1"/>
  <c r="KG143" i="38"/>
  <c r="KG99" i="38"/>
  <c r="KG149" i="38"/>
  <c r="KG101" i="38"/>
  <c r="KG113" i="38"/>
  <c r="KG137" i="38"/>
  <c r="KG131" i="38"/>
  <c r="KG125" i="38"/>
  <c r="KG107" i="38"/>
  <c r="KG119" i="38"/>
  <c r="KG98" i="38"/>
  <c r="KE42" i="38"/>
  <c r="KE6" i="38"/>
  <c r="KE18" i="38"/>
  <c r="KE4" i="38"/>
  <c r="KE60" i="38"/>
  <c r="KE24" i="38"/>
  <c r="KE54" i="38"/>
  <c r="KE3" i="38"/>
  <c r="KE66" i="38"/>
  <c r="KE48" i="38"/>
  <c r="KE72" i="38"/>
  <c r="KE30" i="38"/>
  <c r="KF5" i="38"/>
  <c r="KE12" i="38"/>
  <c r="KE36" i="38"/>
  <c r="DY18" i="45"/>
  <c r="KJ100" i="38" l="1"/>
  <c r="KI98" i="38"/>
  <c r="KI99" i="38"/>
  <c r="KI125" i="38"/>
  <c r="KI143" i="38"/>
  <c r="KI119" i="38"/>
  <c r="KI149" i="38"/>
  <c r="KI131" i="38"/>
  <c r="KI107" i="38"/>
  <c r="KI137" i="38"/>
  <c r="KI101" i="38"/>
  <c r="KI113" i="38"/>
  <c r="KF42" i="38"/>
  <c r="KF4" i="38"/>
  <c r="KF24" i="38"/>
  <c r="KF12" i="38"/>
  <c r="KF48" i="38"/>
  <c r="KF36" i="38"/>
  <c r="KF60" i="38"/>
  <c r="KF30" i="38"/>
  <c r="KF3" i="38"/>
  <c r="KF54" i="38"/>
  <c r="KF6" i="38"/>
  <c r="KF72" i="38"/>
  <c r="KB93" i="38" s="1"/>
  <c r="KG5" i="38"/>
  <c r="KF18" i="38"/>
  <c r="KF66" i="38"/>
  <c r="KH101" i="38"/>
  <c r="KB159" i="38" s="1"/>
  <c r="KH113" i="38"/>
  <c r="KB161" i="38" s="1"/>
  <c r="KH125" i="38"/>
  <c r="KB163" i="38" s="1"/>
  <c r="KH107" i="38"/>
  <c r="KB160" i="38" s="1"/>
  <c r="KH98" i="38"/>
  <c r="KH137" i="38"/>
  <c r="KB165" i="38" s="1"/>
  <c r="KH131" i="38"/>
  <c r="KB164" i="38" s="1"/>
  <c r="KH119" i="38"/>
  <c r="KB162" i="38" s="1"/>
  <c r="KH143" i="38"/>
  <c r="KB166" i="38" s="1"/>
  <c r="KH99" i="38"/>
  <c r="KH149" i="38"/>
  <c r="KB167" i="38" s="1"/>
  <c r="KK100" i="38" l="1"/>
  <c r="KJ99" i="38"/>
  <c r="KJ98" i="38"/>
  <c r="KJ137" i="38"/>
  <c r="KJ143" i="38"/>
  <c r="KJ131" i="38"/>
  <c r="KJ113" i="38"/>
  <c r="KJ149" i="38"/>
  <c r="KJ119" i="38"/>
  <c r="KJ107" i="38"/>
  <c r="KJ125" i="38"/>
  <c r="KJ101" i="38"/>
  <c r="KE167" i="38"/>
  <c r="KG167" i="38"/>
  <c r="KE160" i="38"/>
  <c r="KG160" i="38"/>
  <c r="KG48" i="38"/>
  <c r="KG18" i="38"/>
  <c r="KG3" i="38"/>
  <c r="KG60" i="38"/>
  <c r="KG30" i="38"/>
  <c r="KG42" i="38"/>
  <c r="KG36" i="38"/>
  <c r="KH5" i="38"/>
  <c r="KI5" i="38" s="1"/>
  <c r="KG6" i="38"/>
  <c r="KG12" i="38"/>
  <c r="KG4" i="38"/>
  <c r="KG24" i="38"/>
  <c r="KG54" i="38"/>
  <c r="KG66" i="38"/>
  <c r="KG166" i="38"/>
  <c r="KE166" i="38"/>
  <c r="KE163" i="38"/>
  <c r="KG163" i="38"/>
  <c r="KG93" i="38"/>
  <c r="KE93" i="38"/>
  <c r="KE162" i="38"/>
  <c r="KG162" i="38"/>
  <c r="KG161" i="38"/>
  <c r="KE161" i="38"/>
  <c r="KG164" i="38"/>
  <c r="KE164" i="38"/>
  <c r="KE159" i="38"/>
  <c r="KB168" i="38"/>
  <c r="KG159" i="38"/>
  <c r="KG165" i="38"/>
  <c r="KE165" i="38"/>
  <c r="KK149" i="38" l="1"/>
  <c r="KK101" i="38"/>
  <c r="KK113" i="38"/>
  <c r="KK98" i="38"/>
  <c r="KK131" i="38"/>
  <c r="KL100" i="38"/>
  <c r="KK143" i="38"/>
  <c r="KK107" i="38"/>
  <c r="KK119" i="38"/>
  <c r="KK99" i="38"/>
  <c r="KK137" i="38"/>
  <c r="KK125" i="38"/>
  <c r="KI3" i="38"/>
  <c r="KI4" i="38"/>
  <c r="KJ5" i="38"/>
  <c r="KI30" i="38"/>
  <c r="KI72" i="38"/>
  <c r="KI48" i="38"/>
  <c r="KI12" i="38"/>
  <c r="KI36" i="38"/>
  <c r="KI66" i="38"/>
  <c r="KI54" i="38"/>
  <c r="KI42" i="38"/>
  <c r="KI24" i="38"/>
  <c r="KI60" i="38"/>
  <c r="KI18" i="38"/>
  <c r="KI6" i="38"/>
  <c r="KE168" i="38"/>
  <c r="KG168" i="38"/>
  <c r="KH66" i="38"/>
  <c r="KH36" i="38"/>
  <c r="KB87" i="38" s="1"/>
  <c r="KH3" i="38"/>
  <c r="KH24" i="38"/>
  <c r="KB85" i="38" s="1"/>
  <c r="KH48" i="38"/>
  <c r="KH12" i="38"/>
  <c r="KB83" i="38" s="1"/>
  <c r="KH4" i="38"/>
  <c r="KH60" i="38"/>
  <c r="KB91" i="38" s="1"/>
  <c r="KH30" i="38"/>
  <c r="KB86" i="38" s="1"/>
  <c r="KH18" i="38"/>
  <c r="KB84" i="38" s="1"/>
  <c r="KH54" i="38"/>
  <c r="KB90" i="38" s="1"/>
  <c r="KH42" i="38"/>
  <c r="KB89" i="38" s="1"/>
  <c r="KH6" i="38"/>
  <c r="KB82" i="38" s="1"/>
  <c r="KK5" i="38" l="1"/>
  <c r="KJ4" i="38"/>
  <c r="KJ3" i="38"/>
  <c r="KJ48" i="38"/>
  <c r="KJ12" i="38"/>
  <c r="KJ36" i="38"/>
  <c r="KJ18" i="38"/>
  <c r="KJ6" i="38"/>
  <c r="KJ66" i="38"/>
  <c r="KJ42" i="38"/>
  <c r="KJ30" i="38"/>
  <c r="KJ54" i="38"/>
  <c r="KJ24" i="38"/>
  <c r="KJ72" i="38"/>
  <c r="KJ60" i="38"/>
  <c r="KL98" i="38"/>
  <c r="KM100" i="38"/>
  <c r="KL99" i="38"/>
  <c r="KL143" i="38"/>
  <c r="KL131" i="38"/>
  <c r="KL137" i="38"/>
  <c r="KL107" i="38"/>
  <c r="KL119" i="38"/>
  <c r="KL149" i="38"/>
  <c r="KL113" i="38"/>
  <c r="KL125" i="38"/>
  <c r="KL101" i="38"/>
  <c r="KG91" i="38"/>
  <c r="KE91" i="38"/>
  <c r="KG87" i="38"/>
  <c r="KE87" i="38"/>
  <c r="KG82" i="38"/>
  <c r="KE82" i="38"/>
  <c r="KE83" i="38"/>
  <c r="KG83" i="38"/>
  <c r="KE90" i="38"/>
  <c r="KG90" i="38"/>
  <c r="KB88" i="38"/>
  <c r="KB92" i="38"/>
  <c r="KE84" i="38"/>
  <c r="KG84" i="38"/>
  <c r="KG85" i="38"/>
  <c r="KE85" i="38"/>
  <c r="KG89" i="38"/>
  <c r="KE89" i="38"/>
  <c r="KG86" i="38"/>
  <c r="KE86" i="38"/>
  <c r="KK54" i="38" l="1"/>
  <c r="KK72" i="38"/>
  <c r="KK4" i="38"/>
  <c r="KK36" i="38"/>
  <c r="KK24" i="38"/>
  <c r="KK66" i="38"/>
  <c r="KK30" i="38"/>
  <c r="KK12" i="38"/>
  <c r="KK6" i="38"/>
  <c r="KK42" i="38"/>
  <c r="KK3" i="38"/>
  <c r="KK60" i="38"/>
  <c r="KK18" i="38"/>
  <c r="KK48" i="38"/>
  <c r="KL5" i="38"/>
  <c r="KM98" i="38"/>
  <c r="KN100" i="38"/>
  <c r="KM99" i="38"/>
  <c r="KM113" i="38"/>
  <c r="KM137" i="38"/>
  <c r="KM101" i="38"/>
  <c r="KM119" i="38"/>
  <c r="KM149" i="38"/>
  <c r="KM143" i="38"/>
  <c r="KM131" i="38"/>
  <c r="KM125" i="38"/>
  <c r="KM107" i="38"/>
  <c r="KG88" i="38"/>
  <c r="KE88" i="38"/>
  <c r="KG92" i="38"/>
  <c r="KE92" i="38"/>
  <c r="KB94" i="38"/>
  <c r="KG94" i="38" s="1"/>
  <c r="KE94" i="38" l="1"/>
  <c r="KN98" i="38"/>
  <c r="KN143" i="38"/>
  <c r="KN113" i="38"/>
  <c r="KO100" i="38"/>
  <c r="KN131" i="38"/>
  <c r="KN99" i="38"/>
  <c r="KN149" i="38"/>
  <c r="KN119" i="38"/>
  <c r="KN101" i="38"/>
  <c r="KN107" i="38"/>
  <c r="KN125" i="38"/>
  <c r="KN137" i="38"/>
  <c r="KL3" i="38"/>
  <c r="KL4" i="38"/>
  <c r="KM5" i="38"/>
  <c r="KL12" i="38"/>
  <c r="KL66" i="38"/>
  <c r="KL72" i="38"/>
  <c r="KL6" i="38"/>
  <c r="KL36" i="38"/>
  <c r="KL54" i="38"/>
  <c r="KL18" i="38"/>
  <c r="KL60" i="38"/>
  <c r="KL42" i="38"/>
  <c r="KL48" i="38"/>
  <c r="KL24" i="38"/>
  <c r="KL30" i="38"/>
  <c r="KP100" i="38" l="1"/>
  <c r="KO125" i="38"/>
  <c r="KI163" i="38" s="1"/>
  <c r="KO98" i="38"/>
  <c r="KO101" i="38"/>
  <c r="KI159" i="38" s="1"/>
  <c r="KO143" i="38"/>
  <c r="KI166" i="38" s="1"/>
  <c r="KO131" i="38"/>
  <c r="KI164" i="38" s="1"/>
  <c r="KO107" i="38"/>
  <c r="KI160" i="38" s="1"/>
  <c r="KO119" i="38"/>
  <c r="KI162" i="38" s="1"/>
  <c r="KO149" i="38"/>
  <c r="KI167" i="38" s="1"/>
  <c r="KO113" i="38"/>
  <c r="KI161" i="38" s="1"/>
  <c r="KO137" i="38"/>
  <c r="KI165" i="38" s="1"/>
  <c r="KO99" i="38"/>
  <c r="KN5" i="38"/>
  <c r="KM3" i="38"/>
  <c r="KM4" i="38"/>
  <c r="KM66" i="38"/>
  <c r="KM24" i="38"/>
  <c r="KM36" i="38"/>
  <c r="KM48" i="38"/>
  <c r="KM42" i="38"/>
  <c r="KM30" i="38"/>
  <c r="KM18" i="38"/>
  <c r="KM72" i="38"/>
  <c r="KI93" i="38" s="1"/>
  <c r="KM12" i="38"/>
  <c r="KM60" i="38"/>
  <c r="KM6" i="38"/>
  <c r="KM54" i="38"/>
  <c r="KL93" i="38" l="1"/>
  <c r="KN93" i="38"/>
  <c r="KL164" i="38"/>
  <c r="KN164" i="38"/>
  <c r="KL165" i="38"/>
  <c r="KN165" i="38"/>
  <c r="KL166" i="38"/>
  <c r="KN166" i="38"/>
  <c r="KN161" i="38"/>
  <c r="KL161" i="38"/>
  <c r="KI168" i="38"/>
  <c r="KL159" i="38"/>
  <c r="KN159" i="38"/>
  <c r="KN167" i="38"/>
  <c r="EA29" i="45" s="1"/>
  <c r="KL167" i="38"/>
  <c r="KN36" i="38"/>
  <c r="KO5" i="38"/>
  <c r="KN24" i="38"/>
  <c r="KN66" i="38"/>
  <c r="KN4" i="38"/>
  <c r="KN60" i="38"/>
  <c r="KN42" i="38"/>
  <c r="KN18" i="38"/>
  <c r="KN12" i="38"/>
  <c r="KN3" i="38"/>
  <c r="KN30" i="38"/>
  <c r="KN54" i="38"/>
  <c r="KN6" i="38"/>
  <c r="KN48" i="38"/>
  <c r="KN162" i="38"/>
  <c r="KL162" i="38"/>
  <c r="KN163" i="38"/>
  <c r="KL163" i="38"/>
  <c r="KN160" i="38"/>
  <c r="KL160" i="38"/>
  <c r="KQ100" i="38"/>
  <c r="KP99" i="38"/>
  <c r="KP98" i="38"/>
  <c r="KP101" i="38"/>
  <c r="KP143" i="38"/>
  <c r="KP119" i="38"/>
  <c r="KP107" i="38"/>
  <c r="KP149" i="38"/>
  <c r="KP113" i="38"/>
  <c r="KP131" i="38"/>
  <c r="KP137" i="38"/>
  <c r="KP125" i="38"/>
  <c r="KQ143" i="38" l="1"/>
  <c r="KQ137" i="38"/>
  <c r="KQ99" i="38"/>
  <c r="KQ131" i="38"/>
  <c r="KR100" i="38"/>
  <c r="KQ125" i="38"/>
  <c r="KQ113" i="38"/>
  <c r="KQ119" i="38"/>
  <c r="KQ149" i="38"/>
  <c r="KQ101" i="38"/>
  <c r="KQ98" i="38"/>
  <c r="KQ107" i="38"/>
  <c r="KP5" i="38"/>
  <c r="KO36" i="38"/>
  <c r="KI87" i="38" s="1"/>
  <c r="KO18" i="38"/>
  <c r="KI84" i="38" s="1"/>
  <c r="KO60" i="38"/>
  <c r="KI91" i="38" s="1"/>
  <c r="KO24" i="38"/>
  <c r="KI85" i="38" s="1"/>
  <c r="KO6" i="38"/>
  <c r="KI82" i="38" s="1"/>
  <c r="KO48" i="38"/>
  <c r="KO4" i="38"/>
  <c r="KO3" i="38"/>
  <c r="KO54" i="38"/>
  <c r="KI90" i="38" s="1"/>
  <c r="KO30" i="38"/>
  <c r="KI86" i="38" s="1"/>
  <c r="KO66" i="38"/>
  <c r="KO12" i="38"/>
  <c r="KI83" i="38" s="1"/>
  <c r="KO42" i="38"/>
  <c r="KI89" i="38" s="1"/>
  <c r="KN168" i="38"/>
  <c r="KL168" i="38"/>
  <c r="KN90" i="38" l="1"/>
  <c r="KL90" i="38"/>
  <c r="KL83" i="38"/>
  <c r="KN83" i="38"/>
  <c r="KI88" i="38"/>
  <c r="KI92" i="38"/>
  <c r="KP4" i="38"/>
  <c r="KQ5" i="38"/>
  <c r="KP3" i="38"/>
  <c r="KP66" i="38"/>
  <c r="KP42" i="38"/>
  <c r="KP72" i="38"/>
  <c r="KP60" i="38"/>
  <c r="KP54" i="38"/>
  <c r="KP36" i="38"/>
  <c r="KP48" i="38"/>
  <c r="KP24" i="38"/>
  <c r="KP12" i="38"/>
  <c r="KP18" i="38"/>
  <c r="KP6" i="38"/>
  <c r="KP30" i="38"/>
  <c r="KN82" i="38"/>
  <c r="EA18" i="45" s="1"/>
  <c r="KL82" i="38"/>
  <c r="KN85" i="38"/>
  <c r="KL85" i="38"/>
  <c r="KN86" i="38"/>
  <c r="KL86" i="38"/>
  <c r="KL91" i="38"/>
  <c r="KN91" i="38"/>
  <c r="KL84" i="38"/>
  <c r="KN84" i="38"/>
  <c r="KR149" i="38"/>
  <c r="KR113" i="38"/>
  <c r="KR101" i="38"/>
  <c r="KR99" i="38"/>
  <c r="KR131" i="38"/>
  <c r="KR107" i="38"/>
  <c r="KR125" i="38"/>
  <c r="KS100" i="38"/>
  <c r="KR98" i="38"/>
  <c r="KR143" i="38"/>
  <c r="KR119" i="38"/>
  <c r="KR137" i="38"/>
  <c r="KN89" i="38"/>
  <c r="KL89" i="38"/>
  <c r="KN87" i="38"/>
  <c r="KL87" i="38"/>
  <c r="KI94" i="38" l="1"/>
  <c r="KN94" i="38" s="1"/>
  <c r="KQ72" i="38"/>
  <c r="KQ66" i="38"/>
  <c r="KQ12" i="38"/>
  <c r="KQ54" i="38"/>
  <c r="KR5" i="38"/>
  <c r="KQ4" i="38"/>
  <c r="KQ3" i="38"/>
  <c r="KQ48" i="38"/>
  <c r="KQ24" i="38"/>
  <c r="KQ18" i="38"/>
  <c r="KQ42" i="38"/>
  <c r="KQ30" i="38"/>
  <c r="KQ6" i="38"/>
  <c r="KQ36" i="38"/>
  <c r="KQ60" i="38"/>
  <c r="KN92" i="38"/>
  <c r="KL92" i="38"/>
  <c r="KL88" i="38"/>
  <c r="KN88" i="38"/>
  <c r="KT100" i="38"/>
  <c r="KS149" i="38"/>
  <c r="KS119" i="38"/>
  <c r="KS99" i="38"/>
  <c r="KS98" i="38"/>
  <c r="KS125" i="38"/>
  <c r="KS113" i="38"/>
  <c r="KS137" i="38"/>
  <c r="KS107" i="38"/>
  <c r="KS101" i="38"/>
  <c r="KS143" i="38"/>
  <c r="KS131" i="38"/>
  <c r="KL94" i="38" l="1"/>
  <c r="KT119" i="38"/>
  <c r="KT125" i="38"/>
  <c r="KT107" i="38"/>
  <c r="KT101" i="38"/>
  <c r="KU100" i="38"/>
  <c r="KT137" i="38"/>
  <c r="KT99" i="38"/>
  <c r="KT149" i="38"/>
  <c r="KT98" i="38"/>
  <c r="KT131" i="38"/>
  <c r="KT143" i="38"/>
  <c r="KT113" i="38"/>
  <c r="KR36" i="38"/>
  <c r="KR4" i="38"/>
  <c r="KR60" i="38"/>
  <c r="KR6" i="38"/>
  <c r="KR30" i="38"/>
  <c r="KR42" i="38"/>
  <c r="KR72" i="38"/>
  <c r="KR54" i="38"/>
  <c r="KR18" i="38"/>
  <c r="KR48" i="38"/>
  <c r="KS5" i="38"/>
  <c r="KR12" i="38"/>
  <c r="KR24" i="38"/>
  <c r="KR3" i="38"/>
  <c r="KR66" i="38"/>
  <c r="KS6" i="38" l="1"/>
  <c r="KS48" i="38"/>
  <c r="KS18" i="38"/>
  <c r="KS42" i="38"/>
  <c r="KT5" i="38"/>
  <c r="KS54" i="38"/>
  <c r="KS66" i="38"/>
  <c r="KS60" i="38"/>
  <c r="KS12" i="38"/>
  <c r="KS3" i="38"/>
  <c r="KS4" i="38"/>
  <c r="KS24" i="38"/>
  <c r="KS36" i="38"/>
  <c r="KS30" i="38"/>
  <c r="KS72" i="38"/>
  <c r="KU125" i="38"/>
  <c r="KU99" i="38"/>
  <c r="KU143" i="38"/>
  <c r="KU149" i="38"/>
  <c r="KU131" i="38"/>
  <c r="KU107" i="38"/>
  <c r="KU98" i="38"/>
  <c r="KU113" i="38"/>
  <c r="KV100" i="38"/>
  <c r="KU101" i="38"/>
  <c r="KU119" i="38"/>
  <c r="KU137" i="38"/>
  <c r="KW100" i="38" l="1"/>
  <c r="KV119" i="38"/>
  <c r="KP162" i="38" s="1"/>
  <c r="KV125" i="38"/>
  <c r="KP163" i="38" s="1"/>
  <c r="KV99" i="38"/>
  <c r="KV98" i="38"/>
  <c r="KV143" i="38"/>
  <c r="KP166" i="38" s="1"/>
  <c r="KV107" i="38"/>
  <c r="KP160" i="38" s="1"/>
  <c r="KV131" i="38"/>
  <c r="KP164" i="38" s="1"/>
  <c r="KV101" i="38"/>
  <c r="KP159" i="38" s="1"/>
  <c r="KV149" i="38"/>
  <c r="KP167" i="38" s="1"/>
  <c r="KV113" i="38"/>
  <c r="KP161" i="38" s="1"/>
  <c r="KV137" i="38"/>
  <c r="KP165" i="38" s="1"/>
  <c r="KT12" i="38"/>
  <c r="KT4" i="38"/>
  <c r="KT3" i="38"/>
  <c r="KT6" i="38"/>
  <c r="KT54" i="38"/>
  <c r="KT48" i="38"/>
  <c r="KT66" i="38"/>
  <c r="KU5" i="38"/>
  <c r="KT42" i="38"/>
  <c r="KT36" i="38"/>
  <c r="KT72" i="38"/>
  <c r="KP93" i="38" s="1"/>
  <c r="KT30" i="38"/>
  <c r="KT60" i="38"/>
  <c r="KT18" i="38"/>
  <c r="KT24" i="38"/>
  <c r="KS93" i="38" l="1"/>
  <c r="KU93" i="38"/>
  <c r="KU167" i="38"/>
  <c r="EB29" i="45" s="1"/>
  <c r="KS167" i="38"/>
  <c r="KS159" i="38"/>
  <c r="KU159" i="38"/>
  <c r="KP168" i="38"/>
  <c r="KU163" i="38"/>
  <c r="KS163" i="38"/>
  <c r="KU4" i="38"/>
  <c r="KU6" i="38"/>
  <c r="KU18" i="38"/>
  <c r="KU66" i="38"/>
  <c r="KU42" i="38"/>
  <c r="KU30" i="38"/>
  <c r="KV5" i="38"/>
  <c r="KU54" i="38"/>
  <c r="KU3" i="38"/>
  <c r="KU12" i="38"/>
  <c r="KU24" i="38"/>
  <c r="KU48" i="38"/>
  <c r="KU36" i="38"/>
  <c r="KU60" i="38"/>
  <c r="KS164" i="38"/>
  <c r="KU164" i="38"/>
  <c r="KS162" i="38"/>
  <c r="KU162" i="38"/>
  <c r="KS160" i="38"/>
  <c r="KU160" i="38"/>
  <c r="KW99" i="38"/>
  <c r="KX100" i="38"/>
  <c r="KW98" i="38"/>
  <c r="KW101" i="38"/>
  <c r="KW143" i="38"/>
  <c r="KW107" i="38"/>
  <c r="KW149" i="38"/>
  <c r="KW131" i="38"/>
  <c r="KW125" i="38"/>
  <c r="KW137" i="38"/>
  <c r="KW113" i="38"/>
  <c r="KW119" i="38"/>
  <c r="KU165" i="38"/>
  <c r="KS165" i="38"/>
  <c r="KU166" i="38"/>
  <c r="KS166" i="38"/>
  <c r="KU161" i="38"/>
  <c r="KS161" i="38"/>
  <c r="KW5" i="38" l="1"/>
  <c r="KV6" i="38"/>
  <c r="KP82" i="38" s="1"/>
  <c r="KV48" i="38"/>
  <c r="KV54" i="38"/>
  <c r="KP90" i="38" s="1"/>
  <c r="KV12" i="38"/>
  <c r="KP83" i="38" s="1"/>
  <c r="KV4" i="38"/>
  <c r="KV18" i="38"/>
  <c r="KP84" i="38" s="1"/>
  <c r="KV30" i="38"/>
  <c r="KP86" i="38" s="1"/>
  <c r="KV60" i="38"/>
  <c r="KP91" i="38" s="1"/>
  <c r="KV24" i="38"/>
  <c r="KP85" i="38" s="1"/>
  <c r="KV36" i="38"/>
  <c r="KP87" i="38" s="1"/>
  <c r="KV42" i="38"/>
  <c r="KP89" i="38" s="1"/>
  <c r="KV66" i="38"/>
  <c r="KV3" i="38"/>
  <c r="KS168" i="38"/>
  <c r="KX119" i="38"/>
  <c r="KX137" i="38"/>
  <c r="KX131" i="38"/>
  <c r="KX149" i="38"/>
  <c r="KX101" i="38"/>
  <c r="KX98" i="38"/>
  <c r="KX107" i="38"/>
  <c r="KY100" i="38"/>
  <c r="KX143" i="38"/>
  <c r="KX113" i="38"/>
  <c r="KX125" i="38"/>
  <c r="KX99" i="38"/>
  <c r="KU168" i="38"/>
  <c r="KY113" i="38" l="1"/>
  <c r="KY107" i="38"/>
  <c r="KZ100" i="38"/>
  <c r="KY143" i="38"/>
  <c r="KY99" i="38"/>
  <c r="KY131" i="38"/>
  <c r="KY101" i="38"/>
  <c r="KY125" i="38"/>
  <c r="KY149" i="38"/>
  <c r="KY119" i="38"/>
  <c r="KY98" i="38"/>
  <c r="KY137" i="38"/>
  <c r="KS91" i="38"/>
  <c r="KU91" i="38"/>
  <c r="KP92" i="38"/>
  <c r="KP88" i="38"/>
  <c r="KU86" i="38"/>
  <c r="KS86" i="38"/>
  <c r="KS82" i="38"/>
  <c r="KU82" i="38"/>
  <c r="KU84" i="38"/>
  <c r="KS84" i="38"/>
  <c r="KW4" i="38"/>
  <c r="KX5" i="38"/>
  <c r="KW3" i="38"/>
  <c r="KW24" i="38"/>
  <c r="KW12" i="38"/>
  <c r="KW66" i="38"/>
  <c r="KW54" i="38"/>
  <c r="KW30" i="38"/>
  <c r="KW60" i="38"/>
  <c r="KW48" i="38"/>
  <c r="KW36" i="38"/>
  <c r="KW72" i="38"/>
  <c r="KW18" i="38"/>
  <c r="KW42" i="38"/>
  <c r="KW6" i="38"/>
  <c r="KS89" i="38"/>
  <c r="KU89" i="38"/>
  <c r="KU87" i="38"/>
  <c r="KS87" i="38"/>
  <c r="KU83" i="38"/>
  <c r="KS83" i="38"/>
  <c r="KS85" i="38"/>
  <c r="KU85" i="38"/>
  <c r="KS90" i="38"/>
  <c r="KU90" i="38"/>
  <c r="KU88" i="38" l="1"/>
  <c r="KS88" i="38"/>
  <c r="KP94" i="38"/>
  <c r="KU94" i="38" s="1"/>
  <c r="KS92" i="38"/>
  <c r="KU92" i="38"/>
  <c r="KZ101" i="38"/>
  <c r="KZ119" i="38"/>
  <c r="KZ107" i="38"/>
  <c r="KZ113" i="38"/>
  <c r="KZ143" i="38"/>
  <c r="KZ137" i="38"/>
  <c r="KZ149" i="38"/>
  <c r="KZ98" i="38"/>
  <c r="KZ125" i="38"/>
  <c r="KZ99" i="38"/>
  <c r="LA100" i="38"/>
  <c r="KZ131" i="38"/>
  <c r="KX72" i="38"/>
  <c r="KX18" i="38"/>
  <c r="KX60" i="38"/>
  <c r="KX12" i="38"/>
  <c r="KX48" i="38"/>
  <c r="KX66" i="38"/>
  <c r="KY5" i="38"/>
  <c r="KX36" i="38"/>
  <c r="KX3" i="38"/>
  <c r="KX6" i="38"/>
  <c r="KX30" i="38"/>
  <c r="KX54" i="38"/>
  <c r="KX24" i="38"/>
  <c r="KX42" i="38"/>
  <c r="KX4" i="38"/>
  <c r="KS94" i="38" l="1"/>
  <c r="KY48" i="38"/>
  <c r="KZ5" i="38"/>
  <c r="KY12" i="38"/>
  <c r="KY3" i="38"/>
  <c r="KY4" i="38"/>
  <c r="KY36" i="38"/>
  <c r="KY60" i="38"/>
  <c r="KY30" i="38"/>
  <c r="KY66" i="38"/>
  <c r="KY18" i="38"/>
  <c r="KY24" i="38"/>
  <c r="KY6" i="38"/>
  <c r="KY42" i="38"/>
  <c r="KY54" i="38"/>
  <c r="KY72" i="38"/>
  <c r="LA131" i="38"/>
  <c r="LA99" i="38"/>
  <c r="LA98" i="38"/>
  <c r="LA125" i="38"/>
  <c r="LA137" i="38"/>
  <c r="LA149" i="38"/>
  <c r="LA107" i="38"/>
  <c r="LA143" i="38"/>
  <c r="LB100" i="38"/>
  <c r="LA101" i="38"/>
  <c r="LA119" i="38"/>
  <c r="LA113" i="38"/>
  <c r="KZ36" i="38" l="1"/>
  <c r="LA5" i="38"/>
  <c r="KZ72" i="38"/>
  <c r="KZ24" i="38"/>
  <c r="KZ42" i="38"/>
  <c r="KZ18" i="38"/>
  <c r="KZ48" i="38"/>
  <c r="KZ60" i="38"/>
  <c r="KZ30" i="38"/>
  <c r="KZ4" i="38"/>
  <c r="KZ12" i="38"/>
  <c r="KZ6" i="38"/>
  <c r="KZ54" i="38"/>
  <c r="KZ3" i="38"/>
  <c r="KZ66" i="38"/>
  <c r="LB113" i="38"/>
  <c r="LB131" i="38"/>
  <c r="LB125" i="38"/>
  <c r="LB101" i="38"/>
  <c r="LB119" i="38"/>
  <c r="LB137" i="38"/>
  <c r="LB149" i="38"/>
  <c r="LB107" i="38"/>
  <c r="LB98" i="38"/>
  <c r="LB143" i="38"/>
  <c r="LC100" i="38"/>
  <c r="LD100" i="38" s="1"/>
  <c r="LB99" i="38"/>
  <c r="LD98" i="38" l="1"/>
  <c r="LD99" i="38"/>
  <c r="LE100" i="38"/>
  <c r="LD143" i="38"/>
  <c r="LD149" i="38"/>
  <c r="LD113" i="38"/>
  <c r="LD131" i="38"/>
  <c r="LD107" i="38"/>
  <c r="LD137" i="38"/>
  <c r="LD101" i="38"/>
  <c r="LD119" i="38"/>
  <c r="LD125" i="38"/>
  <c r="LC107" i="38"/>
  <c r="KW160" i="38" s="1"/>
  <c r="LC98" i="38"/>
  <c r="LC143" i="38"/>
  <c r="KW166" i="38" s="1"/>
  <c r="LC113" i="38"/>
  <c r="KW161" i="38" s="1"/>
  <c r="LC131" i="38"/>
  <c r="KW164" i="38" s="1"/>
  <c r="LC99" i="38"/>
  <c r="LC125" i="38"/>
  <c r="KW163" i="38" s="1"/>
  <c r="LC101" i="38"/>
  <c r="KW159" i="38" s="1"/>
  <c r="LC119" i="38"/>
  <c r="KW162" i="38" s="1"/>
  <c r="LC137" i="38"/>
  <c r="KW165" i="38" s="1"/>
  <c r="LC149" i="38"/>
  <c r="KW167" i="38" s="1"/>
  <c r="LA60" i="38"/>
  <c r="LA18" i="38"/>
  <c r="LA42" i="38"/>
  <c r="LA48" i="38"/>
  <c r="LA36" i="38"/>
  <c r="LA54" i="38"/>
  <c r="LA24" i="38"/>
  <c r="LA72" i="38"/>
  <c r="KW93" i="38" s="1"/>
  <c r="LA4" i="38"/>
  <c r="LA3" i="38"/>
  <c r="LA66" i="38"/>
  <c r="LA30" i="38"/>
  <c r="LA6" i="38"/>
  <c r="LB5" i="38"/>
  <c r="LA12" i="38"/>
  <c r="LE143" i="38" l="1"/>
  <c r="LE113" i="38"/>
  <c r="LE119" i="38"/>
  <c r="LE107" i="38"/>
  <c r="LE149" i="38"/>
  <c r="LE98" i="38"/>
  <c r="LE137" i="38"/>
  <c r="LE131" i="38"/>
  <c r="LE125" i="38"/>
  <c r="LE101" i="38"/>
  <c r="LF100" i="38"/>
  <c r="LE99" i="38"/>
  <c r="KZ167" i="38"/>
  <c r="LB167" i="38"/>
  <c r="LB164" i="38"/>
  <c r="KZ164" i="38"/>
  <c r="LB165" i="38"/>
  <c r="KZ165" i="38"/>
  <c r="LB161" i="38"/>
  <c r="KZ161" i="38"/>
  <c r="LB162" i="38"/>
  <c r="KZ162" i="38"/>
  <c r="LB166" i="38"/>
  <c r="KZ166" i="38"/>
  <c r="KZ159" i="38"/>
  <c r="KW168" i="38"/>
  <c r="LB159" i="38"/>
  <c r="LB93" i="38"/>
  <c r="KZ93" i="38"/>
  <c r="KZ163" i="38"/>
  <c r="LB163" i="38"/>
  <c r="LB160" i="38"/>
  <c r="KZ160" i="38"/>
  <c r="LB3" i="38"/>
  <c r="LB18" i="38"/>
  <c r="LB36" i="38"/>
  <c r="LB66" i="38"/>
  <c r="LB30" i="38"/>
  <c r="LB48" i="38"/>
  <c r="LB6" i="38"/>
  <c r="LB24" i="38"/>
  <c r="LB54" i="38"/>
  <c r="LB42" i="38"/>
  <c r="LC5" i="38"/>
  <c r="LD5" i="38" s="1"/>
  <c r="LB12" i="38"/>
  <c r="LB4" i="38"/>
  <c r="LB60" i="38"/>
  <c r="LF149" i="38" l="1"/>
  <c r="LF137" i="38"/>
  <c r="LF101" i="38"/>
  <c r="LF119" i="38"/>
  <c r="LF125" i="38"/>
  <c r="LF113" i="38"/>
  <c r="LG100" i="38"/>
  <c r="LG119" i="38" s="1"/>
  <c r="LF107" i="38"/>
  <c r="LF99" i="38"/>
  <c r="LF98" i="38"/>
  <c r="LF143" i="38"/>
  <c r="LF131" i="38"/>
  <c r="LE5" i="38"/>
  <c r="LD4" i="38"/>
  <c r="LD3" i="38"/>
  <c r="LD24" i="38"/>
  <c r="LD60" i="38"/>
  <c r="LD48" i="38"/>
  <c r="LD54" i="38"/>
  <c r="LD18" i="38"/>
  <c r="LD6" i="38"/>
  <c r="LD42" i="38"/>
  <c r="LD12" i="38"/>
  <c r="LD30" i="38"/>
  <c r="LD66" i="38"/>
  <c r="LD72" i="38"/>
  <c r="LD36" i="38"/>
  <c r="LB168" i="38"/>
  <c r="LC66" i="38"/>
  <c r="LC6" i="38"/>
  <c r="KW82" i="38" s="1"/>
  <c r="LC24" i="38"/>
  <c r="KW85" i="38" s="1"/>
  <c r="LC12" i="38"/>
  <c r="KW83" i="38" s="1"/>
  <c r="LC42" i="38"/>
  <c r="KW89" i="38" s="1"/>
  <c r="LC60" i="38"/>
  <c r="KW91" i="38" s="1"/>
  <c r="LC48" i="38"/>
  <c r="LC30" i="38"/>
  <c r="KW86" i="38" s="1"/>
  <c r="LC54" i="38"/>
  <c r="KW90" i="38" s="1"/>
  <c r="LC18" i="38"/>
  <c r="KW84" i="38" s="1"/>
  <c r="LC3" i="38"/>
  <c r="LC4" i="38"/>
  <c r="LC36" i="38"/>
  <c r="KW87" i="38" s="1"/>
  <c r="KZ168" i="38"/>
  <c r="LE54" i="38" l="1"/>
  <c r="LE30" i="38"/>
  <c r="LE48" i="38"/>
  <c r="LE6" i="38"/>
  <c r="LE66" i="38"/>
  <c r="LE12" i="38"/>
  <c r="LE60" i="38"/>
  <c r="LE72" i="38"/>
  <c r="LE36" i="38"/>
  <c r="LF5" i="38"/>
  <c r="LE42" i="38"/>
  <c r="LE18" i="38"/>
  <c r="LE3" i="38"/>
  <c r="LE4" i="38"/>
  <c r="LE24" i="38"/>
  <c r="LG101" i="38"/>
  <c r="LG125" i="38"/>
  <c r="LG113" i="38"/>
  <c r="LH100" i="38"/>
  <c r="LG107" i="38"/>
  <c r="LG99" i="38"/>
  <c r="LG98" i="38"/>
  <c r="LG143" i="38"/>
  <c r="LG131" i="38"/>
  <c r="LG137" i="38"/>
  <c r="LG149" i="38"/>
  <c r="LB86" i="38"/>
  <c r="KZ86" i="38"/>
  <c r="LB82" i="38"/>
  <c r="KZ82" i="38"/>
  <c r="KW92" i="38"/>
  <c r="KW88" i="38"/>
  <c r="LB87" i="38"/>
  <c r="KZ87" i="38"/>
  <c r="LB91" i="38"/>
  <c r="KZ91" i="38"/>
  <c r="KZ89" i="38"/>
  <c r="LB89" i="38"/>
  <c r="KZ84" i="38"/>
  <c r="LB84" i="38"/>
  <c r="LB83" i="38"/>
  <c r="KZ83" i="38"/>
  <c r="KZ90" i="38"/>
  <c r="LB90" i="38"/>
  <c r="LB85" i="38"/>
  <c r="KZ85" i="38"/>
  <c r="LH98" i="38" l="1"/>
  <c r="LH143" i="38"/>
  <c r="LH137" i="38"/>
  <c r="LH149" i="38"/>
  <c r="LH131" i="38"/>
  <c r="LH101" i="38"/>
  <c r="LH125" i="38"/>
  <c r="LH119" i="38"/>
  <c r="LH113" i="38"/>
  <c r="LI100" i="38"/>
  <c r="LH107" i="38"/>
  <c r="LH99" i="38"/>
  <c r="LF12" i="38"/>
  <c r="LF42" i="38"/>
  <c r="LF66" i="38"/>
  <c r="LF36" i="38"/>
  <c r="LF3" i="38"/>
  <c r="LF54" i="38"/>
  <c r="LF4" i="38"/>
  <c r="LF24" i="38"/>
  <c r="LF60" i="38"/>
  <c r="LF6" i="38"/>
  <c r="LF18" i="38"/>
  <c r="LG5" i="38"/>
  <c r="LF48" i="38"/>
  <c r="LF72" i="38"/>
  <c r="LF30" i="38"/>
  <c r="KZ88" i="38"/>
  <c r="LB88" i="38"/>
  <c r="KZ92" i="38"/>
  <c r="LB92" i="38"/>
  <c r="KW94" i="38"/>
  <c r="LB94" i="38" s="1"/>
  <c r="KZ94" i="38" l="1"/>
  <c r="LG4" i="38"/>
  <c r="LG60" i="38"/>
  <c r="LG12" i="38"/>
  <c r="LG24" i="38"/>
  <c r="LG30" i="38"/>
  <c r="LG66" i="38"/>
  <c r="LH5" i="38"/>
  <c r="LG54" i="38"/>
  <c r="LG3" i="38"/>
  <c r="LG6" i="38"/>
  <c r="LG42" i="38"/>
  <c r="LG72" i="38"/>
  <c r="LG18" i="38"/>
  <c r="LG36" i="38"/>
  <c r="LG48" i="38"/>
  <c r="LI125" i="38"/>
  <c r="LI119" i="38"/>
  <c r="LI113" i="38"/>
  <c r="LJ100" i="38"/>
  <c r="LK100" i="38" s="1"/>
  <c r="LI107" i="38"/>
  <c r="LI99" i="38"/>
  <c r="LI98" i="38"/>
  <c r="LI143" i="38"/>
  <c r="LI137" i="38"/>
  <c r="LI149" i="38"/>
  <c r="LI131" i="38"/>
  <c r="LI101" i="38"/>
  <c r="LL100" i="38" l="1"/>
  <c r="LK99" i="38"/>
  <c r="LK98" i="38"/>
  <c r="LK107" i="38"/>
  <c r="LK101" i="38"/>
  <c r="LK119" i="38"/>
  <c r="LK149" i="38"/>
  <c r="LK131" i="38"/>
  <c r="LK143" i="38"/>
  <c r="LK137" i="38"/>
  <c r="LK113" i="38"/>
  <c r="LK125" i="38"/>
  <c r="LJ113" i="38"/>
  <c r="LD161" i="38" s="1"/>
  <c r="LJ119" i="38"/>
  <c r="LD162" i="38" s="1"/>
  <c r="LJ107" i="38"/>
  <c r="LD160" i="38" s="1"/>
  <c r="LJ137" i="38"/>
  <c r="LD165" i="38" s="1"/>
  <c r="LJ98" i="38"/>
  <c r="LJ131" i="38"/>
  <c r="LD164" i="38" s="1"/>
  <c r="LJ143" i="38"/>
  <c r="LD166" i="38" s="1"/>
  <c r="LJ125" i="38"/>
  <c r="LD163" i="38" s="1"/>
  <c r="LJ149" i="38"/>
  <c r="LD167" i="38" s="1"/>
  <c r="LJ99" i="38"/>
  <c r="LJ101" i="38"/>
  <c r="LD159" i="38" s="1"/>
  <c r="LI5" i="38"/>
  <c r="LH12" i="38"/>
  <c r="LH60" i="38"/>
  <c r="LH3" i="38"/>
  <c r="LH6" i="38"/>
  <c r="LH66" i="38"/>
  <c r="LH48" i="38"/>
  <c r="LH54" i="38"/>
  <c r="LH30" i="38"/>
  <c r="LH24" i="38"/>
  <c r="LH18" i="38"/>
  <c r="LH42" i="38"/>
  <c r="LH72" i="38"/>
  <c r="LD93" i="38" s="1"/>
  <c r="LH36" i="38"/>
  <c r="LH4" i="38"/>
  <c r="LL119" i="38" l="1"/>
  <c r="LL107" i="38"/>
  <c r="LL143" i="38"/>
  <c r="LL113" i="38"/>
  <c r="LL98" i="38"/>
  <c r="LL101" i="38"/>
  <c r="LM100" i="38"/>
  <c r="LL137" i="38"/>
  <c r="LL99" i="38"/>
  <c r="LL131" i="38"/>
  <c r="LL149" i="38"/>
  <c r="LL125" i="38"/>
  <c r="LI167" i="38"/>
  <c r="LG167" i="38"/>
  <c r="LI160" i="38"/>
  <c r="LG160" i="38"/>
  <c r="LI163" i="38"/>
  <c r="LG163" i="38"/>
  <c r="LI162" i="38"/>
  <c r="LG162" i="38"/>
  <c r="LG166" i="38"/>
  <c r="LI166" i="38"/>
  <c r="LG161" i="38"/>
  <c r="LI161" i="38"/>
  <c r="LG93" i="38"/>
  <c r="LI93" i="38"/>
  <c r="LI18" i="38"/>
  <c r="LI42" i="38"/>
  <c r="LI48" i="38"/>
  <c r="LI3" i="38"/>
  <c r="LI30" i="38"/>
  <c r="LI60" i="38"/>
  <c r="LI36" i="38"/>
  <c r="LI66" i="38"/>
  <c r="LI6" i="38"/>
  <c r="LI12" i="38"/>
  <c r="LJ5" i="38"/>
  <c r="LK5" i="38" s="1"/>
  <c r="LI24" i="38"/>
  <c r="LI54" i="38"/>
  <c r="LI4" i="38"/>
  <c r="LG164" i="38"/>
  <c r="LI164" i="38"/>
  <c r="LD168" i="38"/>
  <c r="LI159" i="38"/>
  <c r="LG159" i="38"/>
  <c r="LI165" i="38"/>
  <c r="LG165" i="38"/>
  <c r="LK4" i="38" l="1"/>
  <c r="LK3" i="38"/>
  <c r="LL5" i="38"/>
  <c r="LK12" i="38"/>
  <c r="LK36" i="38"/>
  <c r="LK6" i="38"/>
  <c r="LK72" i="38"/>
  <c r="LK60" i="38"/>
  <c r="LK30" i="38"/>
  <c r="LK66" i="38"/>
  <c r="LK42" i="38"/>
  <c r="LK18" i="38"/>
  <c r="LK48" i="38"/>
  <c r="LK54" i="38"/>
  <c r="LK24" i="38"/>
  <c r="LM119" i="38"/>
  <c r="LM101" i="38"/>
  <c r="LM98" i="38"/>
  <c r="LM131" i="38"/>
  <c r="LM113" i="38"/>
  <c r="LM125" i="38"/>
  <c r="LM149" i="38"/>
  <c r="LM99" i="38"/>
  <c r="LN100" i="38"/>
  <c r="LM143" i="38"/>
  <c r="LM107" i="38"/>
  <c r="LM137" i="38"/>
  <c r="LJ54" i="38"/>
  <c r="LD90" i="38" s="1"/>
  <c r="LJ66" i="38"/>
  <c r="LJ12" i="38"/>
  <c r="LD83" i="38" s="1"/>
  <c r="LJ60" i="38"/>
  <c r="LD91" i="38" s="1"/>
  <c r="LJ3" i="38"/>
  <c r="LJ6" i="38"/>
  <c r="LD82" i="38" s="1"/>
  <c r="LJ36" i="38"/>
  <c r="LD87" i="38" s="1"/>
  <c r="LJ24" i="38"/>
  <c r="LD85" i="38" s="1"/>
  <c r="LJ30" i="38"/>
  <c r="LD86" i="38" s="1"/>
  <c r="LJ18" i="38"/>
  <c r="LD84" i="38" s="1"/>
  <c r="LJ42" i="38"/>
  <c r="LD89" i="38" s="1"/>
  <c r="LJ48" i="38"/>
  <c r="LD88" i="38" s="1"/>
  <c r="LJ4" i="38"/>
  <c r="LG168" i="38"/>
  <c r="LI168" i="38"/>
  <c r="LL72" i="38" l="1"/>
  <c r="LL24" i="38"/>
  <c r="LL4" i="38"/>
  <c r="LL48" i="38"/>
  <c r="LL54" i="38"/>
  <c r="LL60" i="38"/>
  <c r="LL66" i="38"/>
  <c r="LL36" i="38"/>
  <c r="LL6" i="38"/>
  <c r="LL3" i="38"/>
  <c r="LL12" i="38"/>
  <c r="LL18" i="38"/>
  <c r="LM5" i="38"/>
  <c r="LL30" i="38"/>
  <c r="LL42" i="38"/>
  <c r="LN98" i="38"/>
  <c r="LN101" i="38"/>
  <c r="LN113" i="38"/>
  <c r="LN143" i="38"/>
  <c r="LO100" i="38"/>
  <c r="LN149" i="38"/>
  <c r="LN119" i="38"/>
  <c r="LN107" i="38"/>
  <c r="LN99" i="38"/>
  <c r="LN137" i="38"/>
  <c r="LN131" i="38"/>
  <c r="LN125" i="38"/>
  <c r="LG89" i="38"/>
  <c r="LI89" i="38"/>
  <c r="LI84" i="38"/>
  <c r="LG84" i="38"/>
  <c r="LG91" i="38"/>
  <c r="LI91" i="38"/>
  <c r="LI86" i="38"/>
  <c r="LG86" i="38"/>
  <c r="LI83" i="38"/>
  <c r="LG83" i="38"/>
  <c r="LG85" i="38"/>
  <c r="LI85" i="38"/>
  <c r="LI87" i="38"/>
  <c r="LG87" i="38"/>
  <c r="LI90" i="38"/>
  <c r="LG90" i="38"/>
  <c r="LI88" i="38"/>
  <c r="LG88" i="38"/>
  <c r="LI82" i="38"/>
  <c r="LG82" i="38"/>
  <c r="LD92" i="38"/>
  <c r="LD94" i="38" s="1"/>
  <c r="LI94" i="38" s="1"/>
  <c r="LO131" i="38" l="1"/>
  <c r="LO113" i="38"/>
  <c r="LO143" i="38"/>
  <c r="LP100" i="38"/>
  <c r="LO98" i="38"/>
  <c r="LO99" i="38"/>
  <c r="LO149" i="38"/>
  <c r="LO101" i="38"/>
  <c r="LO107" i="38"/>
  <c r="LO137" i="38"/>
  <c r="LO125" i="38"/>
  <c r="LO119" i="38"/>
  <c r="LM36" i="38"/>
  <c r="LM12" i="38"/>
  <c r="LM6" i="38"/>
  <c r="LM66" i="38"/>
  <c r="LM4" i="38"/>
  <c r="LM18" i="38"/>
  <c r="LM72" i="38"/>
  <c r="LN5" i="38"/>
  <c r="LM60" i="38"/>
  <c r="LM3" i="38"/>
  <c r="LM42" i="38"/>
  <c r="LM30" i="38"/>
  <c r="LM48" i="38"/>
  <c r="LM24" i="38"/>
  <c r="LM54" i="38"/>
  <c r="LI92" i="38"/>
  <c r="LG92" i="38"/>
  <c r="LG94" i="38" s="1"/>
  <c r="LP98" i="38" l="1"/>
  <c r="LQ100" i="38"/>
  <c r="LR100" i="38" s="1"/>
  <c r="LP101" i="38"/>
  <c r="LP137" i="38"/>
  <c r="LP107" i="38"/>
  <c r="LP125" i="38"/>
  <c r="LP113" i="38"/>
  <c r="LP119" i="38"/>
  <c r="LP131" i="38"/>
  <c r="LP99" i="38"/>
  <c r="LP149" i="38"/>
  <c r="LP143" i="38"/>
  <c r="LN3" i="38"/>
  <c r="LN12" i="38"/>
  <c r="LN60" i="38"/>
  <c r="LN4" i="38"/>
  <c r="LO5" i="38"/>
  <c r="LN66" i="38"/>
  <c r="LN42" i="38"/>
  <c r="LN36" i="38"/>
  <c r="LN30" i="38"/>
  <c r="LN72" i="38"/>
  <c r="LN18" i="38"/>
  <c r="LN6" i="38"/>
  <c r="LN48" i="38"/>
  <c r="LN54" i="38"/>
  <c r="LN24" i="38"/>
  <c r="LR99" i="38" l="1"/>
  <c r="LS100" i="38"/>
  <c r="LR98" i="38"/>
  <c r="LR113" i="38"/>
  <c r="LR137" i="38"/>
  <c r="LR125" i="38"/>
  <c r="LR107" i="38"/>
  <c r="LR149" i="38"/>
  <c r="LR131" i="38"/>
  <c r="LR119" i="38"/>
  <c r="LR143" i="38"/>
  <c r="LR101" i="38"/>
  <c r="LP5" i="38"/>
  <c r="LO12" i="38"/>
  <c r="LO66" i="38"/>
  <c r="LO6" i="38"/>
  <c r="LO42" i="38"/>
  <c r="LO54" i="38"/>
  <c r="LO30" i="38"/>
  <c r="LO18" i="38"/>
  <c r="LO4" i="38"/>
  <c r="LO48" i="38"/>
  <c r="LO3" i="38"/>
  <c r="LO72" i="38"/>
  <c r="LK93" i="38" s="1"/>
  <c r="LO36" i="38"/>
  <c r="LO24" i="38"/>
  <c r="LO60" i="38"/>
  <c r="LQ107" i="38"/>
  <c r="LK160" i="38" s="1"/>
  <c r="LQ143" i="38"/>
  <c r="LK166" i="38" s="1"/>
  <c r="LQ131" i="38"/>
  <c r="LK164" i="38" s="1"/>
  <c r="LQ125" i="38"/>
  <c r="LK163" i="38" s="1"/>
  <c r="LQ101" i="38"/>
  <c r="LK159" i="38" s="1"/>
  <c r="LQ149" i="38"/>
  <c r="LK167" i="38" s="1"/>
  <c r="LQ98" i="38"/>
  <c r="LQ137" i="38"/>
  <c r="LK165" i="38" s="1"/>
  <c r="LQ113" i="38"/>
  <c r="LK161" i="38" s="1"/>
  <c r="LQ99" i="38"/>
  <c r="LQ119" i="38"/>
  <c r="LK162" i="38" s="1"/>
  <c r="LS149" i="38" l="1"/>
  <c r="LS131" i="38"/>
  <c r="LS98" i="38"/>
  <c r="LS125" i="38"/>
  <c r="LS143" i="38"/>
  <c r="LS99" i="38"/>
  <c r="LS113" i="38"/>
  <c r="LS137" i="38"/>
  <c r="LS107" i="38"/>
  <c r="LS119" i="38"/>
  <c r="LT100" i="38"/>
  <c r="LS101" i="38"/>
  <c r="LN161" i="38"/>
  <c r="LP161" i="38"/>
  <c r="LP164" i="38"/>
  <c r="LN164" i="38"/>
  <c r="LP93" i="38"/>
  <c r="LN93" i="38"/>
  <c r="LP165" i="38"/>
  <c r="LN165" i="38"/>
  <c r="LN166" i="38"/>
  <c r="LP166" i="38"/>
  <c r="LN160" i="38"/>
  <c r="LP160" i="38"/>
  <c r="LN167" i="38"/>
  <c r="LP167" i="38"/>
  <c r="LN162" i="38"/>
  <c r="LP162" i="38"/>
  <c r="LK168" i="38"/>
  <c r="LP159" i="38"/>
  <c r="LN159" i="38"/>
  <c r="LP163" i="38"/>
  <c r="LN163" i="38"/>
  <c r="LP42" i="38"/>
  <c r="LP66" i="38"/>
  <c r="LP24" i="38"/>
  <c r="LP12" i="38"/>
  <c r="LP60" i="38"/>
  <c r="LP4" i="38"/>
  <c r="LP36" i="38"/>
  <c r="LP54" i="38"/>
  <c r="LP3" i="38"/>
  <c r="LP6" i="38"/>
  <c r="LQ5" i="38"/>
  <c r="LR5" i="38" s="1"/>
  <c r="LP30" i="38"/>
  <c r="LP48" i="38"/>
  <c r="LP18" i="38"/>
  <c r="LR3" i="38" l="1"/>
  <c r="LS5" i="38"/>
  <c r="LR4" i="38"/>
  <c r="LR48" i="38"/>
  <c r="LR60" i="38"/>
  <c r="LR42" i="38"/>
  <c r="LR36" i="38"/>
  <c r="LR72" i="38"/>
  <c r="LR30" i="38"/>
  <c r="LR66" i="38"/>
  <c r="LR12" i="38"/>
  <c r="LR24" i="38"/>
  <c r="LR18" i="38"/>
  <c r="LR6" i="38"/>
  <c r="LR54" i="38"/>
  <c r="LT119" i="38"/>
  <c r="LT113" i="38"/>
  <c r="LT131" i="38"/>
  <c r="LT149" i="38"/>
  <c r="LT107" i="38"/>
  <c r="LT99" i="38"/>
  <c r="LT101" i="38"/>
  <c r="LT137" i="38"/>
  <c r="LT125" i="38"/>
  <c r="LT98" i="38"/>
  <c r="LU100" i="38"/>
  <c r="LT143" i="38"/>
  <c r="LN168" i="38"/>
  <c r="LQ48" i="38"/>
  <c r="LK92" i="38" s="1"/>
  <c r="LQ54" i="38"/>
  <c r="LK90" i="38" s="1"/>
  <c r="LQ4" i="38"/>
  <c r="LQ30" i="38"/>
  <c r="LK86" i="38" s="1"/>
  <c r="LQ24" i="38"/>
  <c r="LK85" i="38" s="1"/>
  <c r="LQ18" i="38"/>
  <c r="LK84" i="38" s="1"/>
  <c r="LQ3" i="38"/>
  <c r="LQ42" i="38"/>
  <c r="LK89" i="38" s="1"/>
  <c r="LQ12" i="38"/>
  <c r="LK83" i="38" s="1"/>
  <c r="LQ36" i="38"/>
  <c r="LK87" i="38" s="1"/>
  <c r="LQ60" i="38"/>
  <c r="LK91" i="38" s="1"/>
  <c r="LQ6" i="38"/>
  <c r="LK82" i="38" s="1"/>
  <c r="LQ66" i="38"/>
  <c r="LP168" i="38"/>
  <c r="LS4" i="38" l="1"/>
  <c r="LS12" i="38"/>
  <c r="LS3" i="38"/>
  <c r="LS36" i="38"/>
  <c r="LS60" i="38"/>
  <c r="LS24" i="38"/>
  <c r="LS48" i="38"/>
  <c r="LS66" i="38"/>
  <c r="LS18" i="38"/>
  <c r="LS6" i="38"/>
  <c r="LS30" i="38"/>
  <c r="LT5" i="38"/>
  <c r="LS54" i="38"/>
  <c r="LS72" i="38"/>
  <c r="LS42" i="38"/>
  <c r="LU137" i="38"/>
  <c r="LU149" i="38"/>
  <c r="LU125" i="38"/>
  <c r="LU113" i="38"/>
  <c r="LU101" i="38"/>
  <c r="LU143" i="38"/>
  <c r="LU98" i="38"/>
  <c r="LU131" i="38"/>
  <c r="LV100" i="38"/>
  <c r="LU119" i="38"/>
  <c r="LU99" i="38"/>
  <c r="LU107" i="38"/>
  <c r="LP91" i="38"/>
  <c r="LN91" i="38"/>
  <c r="LN83" i="38"/>
  <c r="LP83" i="38"/>
  <c r="LP89" i="38"/>
  <c r="LN89" i="38"/>
  <c r="LN90" i="38"/>
  <c r="LP90" i="38"/>
  <c r="LN92" i="38"/>
  <c r="LP92" i="38"/>
  <c r="LN84" i="38"/>
  <c r="LP84" i="38"/>
  <c r="LP82" i="38"/>
  <c r="LN82" i="38"/>
  <c r="LP85" i="38"/>
  <c r="LN85" i="38"/>
  <c r="LP87" i="38"/>
  <c r="LN87" i="38"/>
  <c r="LN86" i="38"/>
  <c r="LP86" i="38"/>
  <c r="LK88" i="38"/>
  <c r="LK94" i="38" s="1"/>
  <c r="LP94" i="38" s="1"/>
  <c r="LW100" i="38" l="1"/>
  <c r="LV125" i="38"/>
  <c r="LV99" i="38"/>
  <c r="LV119" i="38"/>
  <c r="LV143" i="38"/>
  <c r="LV101" i="38"/>
  <c r="LV113" i="38"/>
  <c r="LV107" i="38"/>
  <c r="LV137" i="38"/>
  <c r="LV149" i="38"/>
  <c r="LV98" i="38"/>
  <c r="LV131" i="38"/>
  <c r="LT42" i="38"/>
  <c r="LT48" i="38"/>
  <c r="LT30" i="38"/>
  <c r="LT6" i="38"/>
  <c r="LT72" i="38"/>
  <c r="LT36" i="38"/>
  <c r="LT66" i="38"/>
  <c r="LT12" i="38"/>
  <c r="LT3" i="38"/>
  <c r="LT60" i="38"/>
  <c r="LT24" i="38"/>
  <c r="LU5" i="38"/>
  <c r="LT54" i="38"/>
  <c r="LT18" i="38"/>
  <c r="LT4" i="38"/>
  <c r="LN88" i="38"/>
  <c r="LN94" i="38" s="1"/>
  <c r="LP88" i="38"/>
  <c r="LU42" i="38" l="1"/>
  <c r="LU72" i="38"/>
  <c r="LU18" i="38"/>
  <c r="LU4" i="38"/>
  <c r="LU66" i="38"/>
  <c r="LU30" i="38"/>
  <c r="LU6" i="38"/>
  <c r="LU3" i="38"/>
  <c r="LU24" i="38"/>
  <c r="LV5" i="38"/>
  <c r="LU12" i="38"/>
  <c r="LU54" i="38"/>
  <c r="LU48" i="38"/>
  <c r="LU36" i="38"/>
  <c r="LU60" i="38"/>
  <c r="LW125" i="38"/>
  <c r="LW149" i="38"/>
  <c r="LW98" i="38"/>
  <c r="LW119" i="38"/>
  <c r="LX100" i="38"/>
  <c r="LY100" i="38" s="1"/>
  <c r="LW99" i="38"/>
  <c r="LW143" i="38"/>
  <c r="LW113" i="38"/>
  <c r="LW131" i="38"/>
  <c r="LW101" i="38"/>
  <c r="LW137" i="38"/>
  <c r="LW107" i="38"/>
  <c r="LZ100" i="38" l="1"/>
  <c r="LY99" i="38"/>
  <c r="LY98" i="38"/>
  <c r="LY137" i="38"/>
  <c r="LY119" i="38"/>
  <c r="LY131" i="38"/>
  <c r="LY125" i="38"/>
  <c r="LY149" i="38"/>
  <c r="LY143" i="38"/>
  <c r="LY107" i="38"/>
  <c r="LY113" i="38"/>
  <c r="LY101" i="38"/>
  <c r="LX131" i="38"/>
  <c r="LR164" i="38" s="1"/>
  <c r="LX107" i="38"/>
  <c r="LR160" i="38" s="1"/>
  <c r="LX125" i="38"/>
  <c r="LR163" i="38" s="1"/>
  <c r="LX149" i="38"/>
  <c r="LR167" i="38" s="1"/>
  <c r="LX99" i="38"/>
  <c r="LX143" i="38"/>
  <c r="LR166" i="38" s="1"/>
  <c r="LX137" i="38"/>
  <c r="LR165" i="38" s="1"/>
  <c r="LX119" i="38"/>
  <c r="LR162" i="38" s="1"/>
  <c r="LX98" i="38"/>
  <c r="LX101" i="38"/>
  <c r="LR159" i="38" s="1"/>
  <c r="LX113" i="38"/>
  <c r="LR161" i="38" s="1"/>
  <c r="LV30" i="38"/>
  <c r="LV48" i="38"/>
  <c r="LV12" i="38"/>
  <c r="LV36" i="38"/>
  <c r="LV66" i="38"/>
  <c r="LV24" i="38"/>
  <c r="LV60" i="38"/>
  <c r="LW5" i="38"/>
  <c r="LV18" i="38"/>
  <c r="LV54" i="38"/>
  <c r="LV4" i="38"/>
  <c r="LV42" i="38"/>
  <c r="LV6" i="38"/>
  <c r="LV72" i="38"/>
  <c r="LR93" i="38" s="1"/>
  <c r="LV3" i="38"/>
  <c r="LZ143" i="38" l="1"/>
  <c r="LZ99" i="38"/>
  <c r="LZ149" i="38"/>
  <c r="LZ113" i="38"/>
  <c r="MA100" i="38"/>
  <c r="LZ137" i="38"/>
  <c r="LZ98" i="38"/>
  <c r="LZ131" i="38"/>
  <c r="LZ119" i="38"/>
  <c r="LZ125" i="38"/>
  <c r="LZ101" i="38"/>
  <c r="LZ107" i="38"/>
  <c r="LW93" i="38"/>
  <c r="LU93" i="38"/>
  <c r="LW42" i="38"/>
  <c r="LW60" i="38"/>
  <c r="LW30" i="38"/>
  <c r="LW3" i="38"/>
  <c r="LW54" i="38"/>
  <c r="LW66" i="38"/>
  <c r="LW6" i="38"/>
  <c r="LW48" i="38"/>
  <c r="LW12" i="38"/>
  <c r="LX5" i="38"/>
  <c r="LY5" i="38" s="1"/>
  <c r="LW24" i="38"/>
  <c r="LW36" i="38"/>
  <c r="LW4" i="38"/>
  <c r="LW18" i="38"/>
  <c r="LW165" i="38"/>
  <c r="LU165" i="38"/>
  <c r="LW164" i="38"/>
  <c r="LU164" i="38"/>
  <c r="LU161" i="38"/>
  <c r="LW161" i="38"/>
  <c r="LW166" i="38"/>
  <c r="LU166" i="38"/>
  <c r="LU159" i="38"/>
  <c r="LR168" i="38"/>
  <c r="LW159" i="38"/>
  <c r="LW167" i="38"/>
  <c r="LU167" i="38"/>
  <c r="LW163" i="38"/>
  <c r="LU163" i="38"/>
  <c r="LW162" i="38"/>
  <c r="LU162" i="38"/>
  <c r="LU160" i="38"/>
  <c r="LW160" i="38"/>
  <c r="MA143" i="38" l="1"/>
  <c r="MA119" i="38"/>
  <c r="MA107" i="38"/>
  <c r="MA149" i="38"/>
  <c r="MA131" i="38"/>
  <c r="MB100" i="38"/>
  <c r="MA99" i="38"/>
  <c r="MA125" i="38"/>
  <c r="MA113" i="38"/>
  <c r="MA137" i="38"/>
  <c r="MA98" i="38"/>
  <c r="MA101" i="38"/>
  <c r="LY3" i="38"/>
  <c r="LY4" i="38"/>
  <c r="LZ5" i="38"/>
  <c r="LY60" i="38"/>
  <c r="LY36" i="38"/>
  <c r="LY30" i="38"/>
  <c r="LY18" i="38"/>
  <c r="LY24" i="38"/>
  <c r="LY42" i="38"/>
  <c r="LY72" i="38"/>
  <c r="LY12" i="38"/>
  <c r="LY48" i="38"/>
  <c r="LY54" i="38"/>
  <c r="LY6" i="38"/>
  <c r="LY66" i="38"/>
  <c r="LX42" i="38"/>
  <c r="LR89" i="38" s="1"/>
  <c r="LX66" i="38"/>
  <c r="LX30" i="38"/>
  <c r="LR86" i="38" s="1"/>
  <c r="LX3" i="38"/>
  <c r="LX12" i="38"/>
  <c r="LR83" i="38" s="1"/>
  <c r="LX24" i="38"/>
  <c r="LR85" i="38" s="1"/>
  <c r="LX4" i="38"/>
  <c r="LX18" i="38"/>
  <c r="LR84" i="38" s="1"/>
  <c r="LX60" i="38"/>
  <c r="LR91" i="38" s="1"/>
  <c r="LX6" i="38"/>
  <c r="LR82" i="38" s="1"/>
  <c r="LX48" i="38"/>
  <c r="LX36" i="38"/>
  <c r="LR87" i="38" s="1"/>
  <c r="LX54" i="38"/>
  <c r="LR90" i="38" s="1"/>
  <c r="LW168" i="38"/>
  <c r="LU168" i="38"/>
  <c r="MB137" i="38" l="1"/>
  <c r="MB131" i="38"/>
  <c r="MC100" i="38"/>
  <c r="MB125" i="38"/>
  <c r="MB119" i="38"/>
  <c r="MB149" i="38"/>
  <c r="MB99" i="38"/>
  <c r="MB98" i="38"/>
  <c r="MB143" i="38"/>
  <c r="MB113" i="38"/>
  <c r="MB107" i="38"/>
  <c r="MB101" i="38"/>
  <c r="LZ4" i="38"/>
  <c r="LZ66" i="38"/>
  <c r="LZ6" i="38"/>
  <c r="LZ36" i="38"/>
  <c r="LZ72" i="38"/>
  <c r="LZ48" i="38"/>
  <c r="LZ54" i="38"/>
  <c r="LZ60" i="38"/>
  <c r="LZ18" i="38"/>
  <c r="MA5" i="38"/>
  <c r="LZ12" i="38"/>
  <c r="LZ30" i="38"/>
  <c r="LZ42" i="38"/>
  <c r="LZ24" i="38"/>
  <c r="LZ3" i="38"/>
  <c r="LU87" i="38"/>
  <c r="LW87" i="38"/>
  <c r="LU82" i="38"/>
  <c r="LW82" i="38"/>
  <c r="LW91" i="38"/>
  <c r="LU91" i="38"/>
  <c r="LU86" i="38"/>
  <c r="LW86" i="38"/>
  <c r="LW84" i="38"/>
  <c r="LU84" i="38"/>
  <c r="LU90" i="38"/>
  <c r="LW90" i="38"/>
  <c r="LW89" i="38"/>
  <c r="LU89" i="38"/>
  <c r="LU85" i="38"/>
  <c r="LW85" i="38"/>
  <c r="LR88" i="38"/>
  <c r="LR92" i="38"/>
  <c r="LW83" i="38"/>
  <c r="LU83" i="38"/>
  <c r="MC125" i="38" l="1"/>
  <c r="MC113" i="38"/>
  <c r="MC107" i="38"/>
  <c r="MC98" i="38"/>
  <c r="MC131" i="38"/>
  <c r="MC101" i="38"/>
  <c r="MC137" i="38"/>
  <c r="MC99" i="38"/>
  <c r="MC149" i="38"/>
  <c r="MC119" i="38"/>
  <c r="MC143" i="38"/>
  <c r="MD100" i="38"/>
  <c r="MA3" i="38"/>
  <c r="MA60" i="38"/>
  <c r="MA66" i="38"/>
  <c r="MA36" i="38"/>
  <c r="MA12" i="38"/>
  <c r="MA42" i="38"/>
  <c r="MA54" i="38"/>
  <c r="MA6" i="38"/>
  <c r="MA30" i="38"/>
  <c r="MA72" i="38"/>
  <c r="MA24" i="38"/>
  <c r="MB5" i="38"/>
  <c r="MA4" i="38"/>
  <c r="MA48" i="38"/>
  <c r="MA18" i="38"/>
  <c r="LR94" i="38"/>
  <c r="LW94" i="38" s="1"/>
  <c r="LU88" i="38"/>
  <c r="LW88" i="38"/>
  <c r="LW92" i="38"/>
  <c r="LU92" i="38"/>
  <c r="LU94" i="38" l="1"/>
  <c r="MD149" i="38"/>
  <c r="MD101" i="38"/>
  <c r="MD137" i="38"/>
  <c r="MD131" i="38"/>
  <c r="MD143" i="38"/>
  <c r="MD107" i="38"/>
  <c r="MD98" i="38"/>
  <c r="MD99" i="38"/>
  <c r="ME100" i="38"/>
  <c r="MD119" i="38"/>
  <c r="MD125" i="38"/>
  <c r="MD113" i="38"/>
  <c r="MB3" i="38"/>
  <c r="MB54" i="38"/>
  <c r="MB42" i="38"/>
  <c r="MB30" i="38"/>
  <c r="MB72" i="38"/>
  <c r="MB24" i="38"/>
  <c r="MB6" i="38"/>
  <c r="MB36" i="38"/>
  <c r="MB60" i="38"/>
  <c r="MB12" i="38"/>
  <c r="MB48" i="38"/>
  <c r="MB18" i="38"/>
  <c r="MB66" i="38"/>
  <c r="MC5" i="38"/>
  <c r="MB4" i="38"/>
  <c r="MC60" i="38" l="1"/>
  <c r="MC36" i="38"/>
  <c r="MC66" i="38"/>
  <c r="MC18" i="38"/>
  <c r="MC48" i="38"/>
  <c r="MC42" i="38"/>
  <c r="MC3" i="38"/>
  <c r="MC24" i="38"/>
  <c r="MC54" i="38"/>
  <c r="MC4" i="38"/>
  <c r="MC72" i="38"/>
  <c r="LY93" i="38" s="1"/>
  <c r="MC12" i="38"/>
  <c r="MD5" i="38"/>
  <c r="MC6" i="38"/>
  <c r="MC30" i="38"/>
  <c r="MF100" i="38"/>
  <c r="ME98" i="38"/>
  <c r="ME143" i="38"/>
  <c r="LY166" i="38" s="1"/>
  <c r="ME107" i="38"/>
  <c r="LY160" i="38" s="1"/>
  <c r="ME137" i="38"/>
  <c r="LY165" i="38" s="1"/>
  <c r="ME131" i="38"/>
  <c r="LY164" i="38" s="1"/>
  <c r="ME99" i="38"/>
  <c r="ME125" i="38"/>
  <c r="LY163" i="38" s="1"/>
  <c r="ME113" i="38"/>
  <c r="LY161" i="38" s="1"/>
  <c r="ME149" i="38"/>
  <c r="LY167" i="38" s="1"/>
  <c r="ME101" i="38"/>
  <c r="LY159" i="38" s="1"/>
  <c r="ME119" i="38"/>
  <c r="LY162" i="38" s="1"/>
  <c r="MD54" i="38" l="1"/>
  <c r="MD6" i="38"/>
  <c r="ME5" i="38"/>
  <c r="MD60" i="38"/>
  <c r="MD18" i="38"/>
  <c r="MD12" i="38"/>
  <c r="MD48" i="38"/>
  <c r="MD24" i="38"/>
  <c r="MD3" i="38"/>
  <c r="MD30" i="38"/>
  <c r="MD4" i="38"/>
  <c r="MD36" i="38"/>
  <c r="MD66" i="38"/>
  <c r="MD42" i="38"/>
  <c r="MD93" i="38"/>
  <c r="MB93" i="38"/>
  <c r="MB159" i="38"/>
  <c r="LY168" i="38"/>
  <c r="MD159" i="38"/>
  <c r="MD162" i="38"/>
  <c r="MB162" i="38"/>
  <c r="MB163" i="38"/>
  <c r="MD163" i="38"/>
  <c r="MB167" i="38"/>
  <c r="MD167" i="38"/>
  <c r="MD164" i="38"/>
  <c r="MB164" i="38"/>
  <c r="MD161" i="38"/>
  <c r="MB161" i="38"/>
  <c r="MD165" i="38"/>
  <c r="MB165" i="38"/>
  <c r="MD166" i="38"/>
  <c r="MB166" i="38"/>
  <c r="MF137" i="38"/>
  <c r="MF149" i="38"/>
  <c r="MF143" i="38"/>
  <c r="MF131" i="38"/>
  <c r="MF125" i="38"/>
  <c r="MF98" i="38"/>
  <c r="MF107" i="38"/>
  <c r="MF99" i="38"/>
  <c r="MF101" i="38"/>
  <c r="MF113" i="38"/>
  <c r="MF119" i="38"/>
  <c r="MG100" i="38"/>
  <c r="MD160" i="38"/>
  <c r="MB160" i="38"/>
  <c r="MG131" i="38" l="1"/>
  <c r="MG119" i="38"/>
  <c r="MG98" i="38"/>
  <c r="MG113" i="38"/>
  <c r="MH100" i="38"/>
  <c r="MG99" i="38"/>
  <c r="MG107" i="38"/>
  <c r="MG137" i="38"/>
  <c r="MG101" i="38"/>
  <c r="MG149" i="38"/>
  <c r="MG125" i="38"/>
  <c r="MG143" i="38"/>
  <c r="MD168" i="38"/>
  <c r="MF5" i="38"/>
  <c r="ME36" i="38"/>
  <c r="LY87" i="38" s="1"/>
  <c r="ME60" i="38"/>
  <c r="LY91" i="38" s="1"/>
  <c r="ME66" i="38"/>
  <c r="ME18" i="38"/>
  <c r="LY84" i="38" s="1"/>
  <c r="ME48" i="38"/>
  <c r="ME42" i="38"/>
  <c r="LY89" i="38" s="1"/>
  <c r="ME3" i="38"/>
  <c r="ME54" i="38"/>
  <c r="LY90" i="38" s="1"/>
  <c r="ME30" i="38"/>
  <c r="LY86" i="38" s="1"/>
  <c r="ME6" i="38"/>
  <c r="LY82" i="38" s="1"/>
  <c r="ME24" i="38"/>
  <c r="LY85" i="38" s="1"/>
  <c r="ME4" i="38"/>
  <c r="ME12" i="38"/>
  <c r="LY83" i="38" s="1"/>
  <c r="MB168" i="38"/>
  <c r="MB87" i="38" l="1"/>
  <c r="MD87" i="38"/>
  <c r="MF60" i="38"/>
  <c r="MF36" i="38"/>
  <c r="MF24" i="38"/>
  <c r="MF48" i="38"/>
  <c r="MF30" i="38"/>
  <c r="MF72" i="38"/>
  <c r="MF12" i="38"/>
  <c r="MG5" i="38"/>
  <c r="MF66" i="38"/>
  <c r="MF6" i="38"/>
  <c r="MF3" i="38"/>
  <c r="MF42" i="38"/>
  <c r="MF4" i="38"/>
  <c r="MF54" i="38"/>
  <c r="MF18" i="38"/>
  <c r="MD91" i="38"/>
  <c r="MB91" i="38"/>
  <c r="MD86" i="38"/>
  <c r="MB86" i="38"/>
  <c r="MD83" i="38"/>
  <c r="MB83" i="38"/>
  <c r="MD90" i="38"/>
  <c r="MB90" i="38"/>
  <c r="MH125" i="38"/>
  <c r="MH149" i="38"/>
  <c r="MH98" i="38"/>
  <c r="MH137" i="38"/>
  <c r="MH143" i="38"/>
  <c r="MH119" i="38"/>
  <c r="MH113" i="38"/>
  <c r="MI100" i="38"/>
  <c r="MH101" i="38"/>
  <c r="MH99" i="38"/>
  <c r="MH107" i="38"/>
  <c r="MH131" i="38"/>
  <c r="MB89" i="38"/>
  <c r="MD89" i="38"/>
  <c r="MB85" i="38"/>
  <c r="MD85" i="38"/>
  <c r="LY88" i="38"/>
  <c r="LY92" i="38"/>
  <c r="MB82" i="38"/>
  <c r="MD82" i="38"/>
  <c r="MB84" i="38"/>
  <c r="MD84" i="38"/>
  <c r="LY94" i="38" l="1"/>
  <c r="MD94" i="38" s="1"/>
  <c r="MG66" i="38"/>
  <c r="MG30" i="38"/>
  <c r="MG3" i="38"/>
  <c r="MG18" i="38"/>
  <c r="MG72" i="38"/>
  <c r="MG12" i="38"/>
  <c r="MG48" i="38"/>
  <c r="MH5" i="38"/>
  <c r="MG36" i="38"/>
  <c r="MG4" i="38"/>
  <c r="MG42" i="38"/>
  <c r="MG60" i="38"/>
  <c r="MG24" i="38"/>
  <c r="MG54" i="38"/>
  <c r="MG6" i="38"/>
  <c r="MD88" i="38"/>
  <c r="MB88" i="38"/>
  <c r="MD92" i="38"/>
  <c r="MB92" i="38"/>
  <c r="MI113" i="38"/>
  <c r="MJ100" i="38"/>
  <c r="MI119" i="38"/>
  <c r="MI101" i="38"/>
  <c r="MI131" i="38"/>
  <c r="MI149" i="38"/>
  <c r="MI125" i="38"/>
  <c r="MI99" i="38"/>
  <c r="MI107" i="38"/>
  <c r="MI137" i="38"/>
  <c r="MI143" i="38"/>
  <c r="MI98" i="38"/>
  <c r="MB94" i="38" l="1"/>
  <c r="MH72" i="38"/>
  <c r="MH24" i="38"/>
  <c r="MH54" i="38"/>
  <c r="MH6" i="38"/>
  <c r="MH60" i="38"/>
  <c r="MH4" i="38"/>
  <c r="MI5" i="38"/>
  <c r="MH18" i="38"/>
  <c r="MH42" i="38"/>
  <c r="MH48" i="38"/>
  <c r="MH30" i="38"/>
  <c r="MH3" i="38"/>
  <c r="MH66" i="38"/>
  <c r="MH36" i="38"/>
  <c r="MH12" i="38"/>
  <c r="MJ107" i="38"/>
  <c r="MJ101" i="38"/>
  <c r="MJ143" i="38"/>
  <c r="MJ131" i="38"/>
  <c r="MJ149" i="38"/>
  <c r="MJ125" i="38"/>
  <c r="MJ137" i="38"/>
  <c r="MJ119" i="38"/>
  <c r="MJ98" i="38"/>
  <c r="MJ99" i="38"/>
  <c r="MK100" i="38"/>
  <c r="MJ113" i="38"/>
  <c r="MI18" i="38" l="1"/>
  <c r="MI36" i="38"/>
  <c r="MI30" i="38"/>
  <c r="MI48" i="38"/>
  <c r="MI42" i="38"/>
  <c r="MI3" i="38"/>
  <c r="MI54" i="38"/>
  <c r="MJ5" i="38"/>
  <c r="MI4" i="38"/>
  <c r="MI6" i="38"/>
  <c r="MI60" i="38"/>
  <c r="MI66" i="38"/>
  <c r="MI72" i="38"/>
  <c r="MI12" i="38"/>
  <c r="MI24" i="38"/>
  <c r="MK98" i="38"/>
  <c r="MK131" i="38"/>
  <c r="MK125" i="38"/>
  <c r="ML100" i="38"/>
  <c r="MM100" i="38" s="1"/>
  <c r="MK107" i="38"/>
  <c r="MK143" i="38"/>
  <c r="MK113" i="38"/>
  <c r="MK99" i="38"/>
  <c r="MK137" i="38"/>
  <c r="MK149" i="38"/>
  <c r="MK101" i="38"/>
  <c r="MK119" i="38"/>
  <c r="MN100" i="38" l="1"/>
  <c r="MM98" i="38"/>
  <c r="MM99" i="38"/>
  <c r="MM113" i="38"/>
  <c r="MM101" i="38"/>
  <c r="MM107" i="38"/>
  <c r="MM131" i="38"/>
  <c r="MM143" i="38"/>
  <c r="MM149" i="38"/>
  <c r="MM119" i="38"/>
  <c r="MM137" i="38"/>
  <c r="MM125" i="38"/>
  <c r="MJ24" i="38"/>
  <c r="MJ3" i="38"/>
  <c r="MJ12" i="38"/>
  <c r="MJ48" i="38"/>
  <c r="MJ18" i="38"/>
  <c r="MJ42" i="38"/>
  <c r="MJ54" i="38"/>
  <c r="MJ4" i="38"/>
  <c r="MJ60" i="38"/>
  <c r="MJ6" i="38"/>
  <c r="MJ66" i="38"/>
  <c r="MJ30" i="38"/>
  <c r="MK5" i="38"/>
  <c r="MJ72" i="38"/>
  <c r="MF93" i="38" s="1"/>
  <c r="MJ36" i="38"/>
  <c r="ML125" i="38"/>
  <c r="MF163" i="38" s="1"/>
  <c r="ML107" i="38"/>
  <c r="MF160" i="38" s="1"/>
  <c r="ML113" i="38"/>
  <c r="MF161" i="38" s="1"/>
  <c r="ML99" i="38"/>
  <c r="ML137" i="38"/>
  <c r="MF165" i="38" s="1"/>
  <c r="ML101" i="38"/>
  <c r="MF159" i="38" s="1"/>
  <c r="ML131" i="38"/>
  <c r="MF164" i="38" s="1"/>
  <c r="ML119" i="38"/>
  <c r="MF162" i="38" s="1"/>
  <c r="ML143" i="38"/>
  <c r="MF166" i="38" s="1"/>
  <c r="ML149" i="38"/>
  <c r="MF167" i="38" s="1"/>
  <c r="ML98" i="38"/>
  <c r="MN143" i="38" l="1"/>
  <c r="MN119" i="38"/>
  <c r="MN98" i="38"/>
  <c r="MN113" i="38"/>
  <c r="MN125" i="38"/>
  <c r="MO100" i="38"/>
  <c r="MN99" i="38"/>
  <c r="MN101" i="38"/>
  <c r="MN149" i="38"/>
  <c r="MN131" i="38"/>
  <c r="MN137" i="38"/>
  <c r="MN107" i="38"/>
  <c r="MI163" i="38"/>
  <c r="MK163" i="38"/>
  <c r="MK160" i="38"/>
  <c r="MI160" i="38"/>
  <c r="MK93" i="38"/>
  <c r="MI93" i="38"/>
  <c r="MK48" i="38"/>
  <c r="MK30" i="38"/>
  <c r="MK3" i="38"/>
  <c r="ML5" i="38"/>
  <c r="MM5" i="38" s="1"/>
  <c r="MK6" i="38"/>
  <c r="MK42" i="38"/>
  <c r="MK36" i="38"/>
  <c r="MK60" i="38"/>
  <c r="MK24" i="38"/>
  <c r="MK18" i="38"/>
  <c r="MK54" i="38"/>
  <c r="MK66" i="38"/>
  <c r="MK4" i="38"/>
  <c r="MK12" i="38"/>
  <c r="MK166" i="38"/>
  <c r="MI166" i="38"/>
  <c r="MK164" i="38"/>
  <c r="MI164" i="38"/>
  <c r="MK167" i="38"/>
  <c r="MI167" i="38"/>
  <c r="MK165" i="38"/>
  <c r="MI165" i="38"/>
  <c r="MF168" i="38"/>
  <c r="MI159" i="38"/>
  <c r="MK159" i="38"/>
  <c r="MK162" i="38"/>
  <c r="MI162" i="38"/>
  <c r="MK161" i="38"/>
  <c r="MI161" i="38"/>
  <c r="MO149" i="38" l="1"/>
  <c r="MO99" i="38"/>
  <c r="MO113" i="38"/>
  <c r="MO107" i="38"/>
  <c r="MO131" i="38"/>
  <c r="MP100" i="38"/>
  <c r="MO137" i="38"/>
  <c r="MO125" i="38"/>
  <c r="MO98" i="38"/>
  <c r="MO143" i="38"/>
  <c r="MO119" i="38"/>
  <c r="MO101" i="38"/>
  <c r="MM4" i="38"/>
  <c r="MN5" i="38"/>
  <c r="MM3" i="38"/>
  <c r="MM42" i="38"/>
  <c r="MM12" i="38"/>
  <c r="MM18" i="38"/>
  <c r="MM48" i="38"/>
  <c r="MM24" i="38"/>
  <c r="MM60" i="38"/>
  <c r="MM36" i="38"/>
  <c r="MM72" i="38"/>
  <c r="MM6" i="38"/>
  <c r="MM54" i="38"/>
  <c r="MM30" i="38"/>
  <c r="MM66" i="38"/>
  <c r="ML48" i="38"/>
  <c r="ML66" i="38"/>
  <c r="ML12" i="38"/>
  <c r="MF83" i="38" s="1"/>
  <c r="ML24" i="38"/>
  <c r="MF85" i="38" s="1"/>
  <c r="ML4" i="38"/>
  <c r="ML36" i="38"/>
  <c r="MF87" i="38" s="1"/>
  <c r="ML30" i="38"/>
  <c r="MF86" i="38" s="1"/>
  <c r="ML54" i="38"/>
  <c r="MF90" i="38" s="1"/>
  <c r="ML42" i="38"/>
  <c r="MF89" i="38" s="1"/>
  <c r="ML60" i="38"/>
  <c r="MF91" i="38" s="1"/>
  <c r="ML6" i="38"/>
  <c r="MF82" i="38" s="1"/>
  <c r="ML3" i="38"/>
  <c r="ML18" i="38"/>
  <c r="MF84" i="38" s="1"/>
  <c r="MK168" i="38"/>
  <c r="MI168" i="38"/>
  <c r="MN66" i="38" l="1"/>
  <c r="MN4" i="38"/>
  <c r="MN42" i="38"/>
  <c r="MN54" i="38"/>
  <c r="MN36" i="38"/>
  <c r="MN18" i="38"/>
  <c r="MN30" i="38"/>
  <c r="MN60" i="38"/>
  <c r="MN6" i="38"/>
  <c r="MN24" i="38"/>
  <c r="MN3" i="38"/>
  <c r="MO5" i="38"/>
  <c r="MN12" i="38"/>
  <c r="MN72" i="38"/>
  <c r="MN48" i="38"/>
  <c r="MP119" i="38"/>
  <c r="MP101" i="38"/>
  <c r="MP131" i="38"/>
  <c r="MQ100" i="38"/>
  <c r="MP98" i="38"/>
  <c r="MP137" i="38"/>
  <c r="MP113" i="38"/>
  <c r="MP125" i="38"/>
  <c r="MP99" i="38"/>
  <c r="MP149" i="38"/>
  <c r="MP107" i="38"/>
  <c r="MP143" i="38"/>
  <c r="MK84" i="38"/>
  <c r="MI84" i="38"/>
  <c r="MI82" i="38"/>
  <c r="MK82" i="38"/>
  <c r="MK91" i="38"/>
  <c r="MI91" i="38"/>
  <c r="MK89" i="38"/>
  <c r="MI89" i="38"/>
  <c r="MI86" i="38"/>
  <c r="MK86" i="38"/>
  <c r="MK87" i="38"/>
  <c r="MI87" i="38"/>
  <c r="MI90" i="38"/>
  <c r="MK90" i="38"/>
  <c r="MK85" i="38"/>
  <c r="MI85" i="38"/>
  <c r="MK83" i="38"/>
  <c r="MI83" i="38"/>
  <c r="MF92" i="38"/>
  <c r="MF88" i="38"/>
  <c r="MR100" i="38" l="1"/>
  <c r="MQ149" i="38"/>
  <c r="MQ119" i="38"/>
  <c r="MQ143" i="38"/>
  <c r="MQ99" i="38"/>
  <c r="MQ131" i="38"/>
  <c r="MQ125" i="38"/>
  <c r="MQ113" i="38"/>
  <c r="MQ137" i="38"/>
  <c r="MQ107" i="38"/>
  <c r="MQ101" i="38"/>
  <c r="MQ98" i="38"/>
  <c r="MO72" i="38"/>
  <c r="MO6" i="38"/>
  <c r="MO3" i="38"/>
  <c r="MO24" i="38"/>
  <c r="MO42" i="38"/>
  <c r="MO66" i="38"/>
  <c r="MO36" i="38"/>
  <c r="MP5" i="38"/>
  <c r="MO18" i="38"/>
  <c r="MO60" i="38"/>
  <c r="MO4" i="38"/>
  <c r="MO48" i="38"/>
  <c r="MO54" i="38"/>
  <c r="MO12" i="38"/>
  <c r="MO30" i="38"/>
  <c r="MK88" i="38"/>
  <c r="MI88" i="38"/>
  <c r="MK92" i="38"/>
  <c r="MI92" i="38"/>
  <c r="MF94" i="38"/>
  <c r="MK94" i="38" s="1"/>
  <c r="MP12" i="38" l="1"/>
  <c r="MP24" i="38"/>
  <c r="MP3" i="38"/>
  <c r="MP60" i="38"/>
  <c r="MP42" i="38"/>
  <c r="MP54" i="38"/>
  <c r="MQ5" i="38"/>
  <c r="MP48" i="38"/>
  <c r="MP30" i="38"/>
  <c r="MP66" i="38"/>
  <c r="MP6" i="38"/>
  <c r="MP18" i="38"/>
  <c r="MP36" i="38"/>
  <c r="MP4" i="38"/>
  <c r="MP72" i="38"/>
  <c r="MR98" i="38"/>
  <c r="MR131" i="38"/>
  <c r="MR113" i="38"/>
  <c r="MR137" i="38"/>
  <c r="MS100" i="38"/>
  <c r="MT100" i="38" s="1"/>
  <c r="MR101" i="38"/>
  <c r="MR99" i="38"/>
  <c r="MR143" i="38"/>
  <c r="MR107" i="38"/>
  <c r="MR125" i="38"/>
  <c r="MR149" i="38"/>
  <c r="MR119" i="38"/>
  <c r="MI94" i="38"/>
  <c r="MT137" i="38" l="1"/>
  <c r="MT98" i="38"/>
  <c r="MT107" i="38"/>
  <c r="MT101" i="38"/>
  <c r="MT125" i="38"/>
  <c r="MT99" i="38"/>
  <c r="MT131" i="38"/>
  <c r="MU100" i="38"/>
  <c r="MT143" i="38"/>
  <c r="MT113" i="38"/>
  <c r="MT149" i="38"/>
  <c r="MT119" i="38"/>
  <c r="MQ12" i="38"/>
  <c r="MQ24" i="38"/>
  <c r="MQ72" i="38"/>
  <c r="MM93" i="38" s="1"/>
  <c r="MQ18" i="38"/>
  <c r="MQ66" i="38"/>
  <c r="MQ6" i="38"/>
  <c r="MQ48" i="38"/>
  <c r="MR5" i="38"/>
  <c r="MQ36" i="38"/>
  <c r="MQ54" i="38"/>
  <c r="MQ42" i="38"/>
  <c r="MQ4" i="38"/>
  <c r="MQ30" i="38"/>
  <c r="MQ3" i="38"/>
  <c r="MQ60" i="38"/>
  <c r="MS113" i="38"/>
  <c r="MM161" i="38" s="1"/>
  <c r="MS143" i="38"/>
  <c r="MM166" i="38" s="1"/>
  <c r="MS99" i="38"/>
  <c r="MS149" i="38"/>
  <c r="MM167" i="38" s="1"/>
  <c r="MS107" i="38"/>
  <c r="MM160" i="38" s="1"/>
  <c r="MS131" i="38"/>
  <c r="MM164" i="38" s="1"/>
  <c r="MS101" i="38"/>
  <c r="MM159" i="38" s="1"/>
  <c r="MS119" i="38"/>
  <c r="MM162" i="38" s="1"/>
  <c r="MS137" i="38"/>
  <c r="MM165" i="38" s="1"/>
  <c r="MS125" i="38"/>
  <c r="MM163" i="38" s="1"/>
  <c r="MS98" i="38"/>
  <c r="MV100" i="38" l="1"/>
  <c r="MU99" i="38"/>
  <c r="MU98" i="38"/>
  <c r="MU143" i="38"/>
  <c r="MU137" i="38"/>
  <c r="MU131" i="38"/>
  <c r="MU149" i="38"/>
  <c r="MU107" i="38"/>
  <c r="MU113" i="38"/>
  <c r="MU125" i="38"/>
  <c r="MU101" i="38"/>
  <c r="MU119" i="38"/>
  <c r="MR163" i="38"/>
  <c r="MP163" i="38"/>
  <c r="MR167" i="38"/>
  <c r="MP167" i="38"/>
  <c r="MR18" i="38"/>
  <c r="MR42" i="38"/>
  <c r="MR12" i="38"/>
  <c r="MR66" i="38"/>
  <c r="MR36" i="38"/>
  <c r="MR6" i="38"/>
  <c r="MR4" i="38"/>
  <c r="MR30" i="38"/>
  <c r="MR24" i="38"/>
  <c r="MR3" i="38"/>
  <c r="MS5" i="38"/>
  <c r="MT5" i="38" s="1"/>
  <c r="MR60" i="38"/>
  <c r="MR48" i="38"/>
  <c r="MR54" i="38"/>
  <c r="MR165" i="38"/>
  <c r="MP165" i="38"/>
  <c r="MR162" i="38"/>
  <c r="MP162" i="38"/>
  <c r="MR166" i="38"/>
  <c r="MP166" i="38"/>
  <c r="MP159" i="38"/>
  <c r="MR159" i="38"/>
  <c r="MM168" i="38"/>
  <c r="MR161" i="38"/>
  <c r="MP161" i="38"/>
  <c r="MR164" i="38"/>
  <c r="MP164" i="38"/>
  <c r="MR160" i="38"/>
  <c r="MP160" i="38"/>
  <c r="MR93" i="38"/>
  <c r="MP93" i="38"/>
  <c r="MT12" i="38" l="1"/>
  <c r="MT72" i="38"/>
  <c r="MT18" i="38"/>
  <c r="MT6" i="38"/>
  <c r="MU5" i="38"/>
  <c r="MT48" i="38"/>
  <c r="MT4" i="38"/>
  <c r="MT24" i="38"/>
  <c r="MT3" i="38"/>
  <c r="MT60" i="38"/>
  <c r="MT54" i="38"/>
  <c r="MT66" i="38"/>
  <c r="MT30" i="38"/>
  <c r="MT36" i="38"/>
  <c r="MT42" i="38"/>
  <c r="MV149" i="38"/>
  <c r="MV101" i="38"/>
  <c r="MV137" i="38"/>
  <c r="MV113" i="38"/>
  <c r="MV143" i="38"/>
  <c r="MW100" i="38"/>
  <c r="MV99" i="38"/>
  <c r="MV125" i="38"/>
  <c r="MV107" i="38"/>
  <c r="MV119" i="38"/>
  <c r="MV98" i="38"/>
  <c r="MV131" i="38"/>
  <c r="MP168" i="38"/>
  <c r="MS48" i="38"/>
  <c r="MS4" i="38"/>
  <c r="MS42" i="38"/>
  <c r="MM89" i="38" s="1"/>
  <c r="MS66" i="38"/>
  <c r="MS36" i="38"/>
  <c r="MM87" i="38" s="1"/>
  <c r="MS3" i="38"/>
  <c r="MS60" i="38"/>
  <c r="MM91" i="38" s="1"/>
  <c r="MS12" i="38"/>
  <c r="MM83" i="38" s="1"/>
  <c r="MS30" i="38"/>
  <c r="MM86" i="38" s="1"/>
  <c r="MS18" i="38"/>
  <c r="MM84" i="38" s="1"/>
  <c r="MS6" i="38"/>
  <c r="MM82" i="38" s="1"/>
  <c r="MS24" i="38"/>
  <c r="MM85" i="38" s="1"/>
  <c r="MS54" i="38"/>
  <c r="MM90" i="38" s="1"/>
  <c r="MR168" i="38"/>
  <c r="MW101" i="38" l="1"/>
  <c r="MW119" i="38"/>
  <c r="MW149" i="38"/>
  <c r="MW98" i="38"/>
  <c r="MW113" i="38"/>
  <c r="MW137" i="38"/>
  <c r="MX100" i="38"/>
  <c r="MW143" i="38"/>
  <c r="MW99" i="38"/>
  <c r="MW131" i="38"/>
  <c r="MW107" i="38"/>
  <c r="MW125" i="38"/>
  <c r="MU3" i="38"/>
  <c r="MU4" i="38"/>
  <c r="MV5" i="38"/>
  <c r="MU12" i="38"/>
  <c r="MU6" i="38"/>
  <c r="MU18" i="38"/>
  <c r="MU48" i="38"/>
  <c r="MU54" i="38"/>
  <c r="MU72" i="38"/>
  <c r="MU24" i="38"/>
  <c r="MU60" i="38"/>
  <c r="MU36" i="38"/>
  <c r="MU30" i="38"/>
  <c r="MU42" i="38"/>
  <c r="MU66" i="38"/>
  <c r="MP86" i="38"/>
  <c r="MR86" i="38"/>
  <c r="MR89" i="38"/>
  <c r="MP89" i="38"/>
  <c r="MR83" i="38"/>
  <c r="MP83" i="38"/>
  <c r="MP91" i="38"/>
  <c r="MR91" i="38"/>
  <c r="MM92" i="38"/>
  <c r="MM88" i="38"/>
  <c r="MP90" i="38"/>
  <c r="MR90" i="38"/>
  <c r="MP85" i="38"/>
  <c r="MR85" i="38"/>
  <c r="MR82" i="38"/>
  <c r="MP82" i="38"/>
  <c r="MR87" i="38"/>
  <c r="MP87" i="38"/>
  <c r="MP84" i="38"/>
  <c r="MR84" i="38"/>
  <c r="MV42" i="38" l="1"/>
  <c r="MV36" i="38"/>
  <c r="MV4" i="38"/>
  <c r="MV66" i="38"/>
  <c r="MV18" i="38"/>
  <c r="MV60" i="38"/>
  <c r="MV30" i="38"/>
  <c r="MV48" i="38"/>
  <c r="MV72" i="38"/>
  <c r="MW5" i="38"/>
  <c r="MV12" i="38"/>
  <c r="MV3" i="38"/>
  <c r="MV54" i="38"/>
  <c r="MV24" i="38"/>
  <c r="MV6" i="38"/>
  <c r="MX143" i="38"/>
  <c r="MX113" i="38"/>
  <c r="MX131" i="38"/>
  <c r="MY100" i="38"/>
  <c r="MX107" i="38"/>
  <c r="MX101" i="38"/>
  <c r="MX149" i="38"/>
  <c r="MX98" i="38"/>
  <c r="MX125" i="38"/>
  <c r="MX99" i="38"/>
  <c r="MX119" i="38"/>
  <c r="MX137" i="38"/>
  <c r="MP92" i="38"/>
  <c r="MR92" i="38"/>
  <c r="MM94" i="38"/>
  <c r="MR94" i="38" s="1"/>
  <c r="MP88" i="38"/>
  <c r="MR88" i="38"/>
  <c r="MW30" i="38" l="1"/>
  <c r="MW42" i="38"/>
  <c r="MW4" i="38"/>
  <c r="MW12" i="38"/>
  <c r="MW36" i="38"/>
  <c r="MW24" i="38"/>
  <c r="MW18" i="38"/>
  <c r="MW3" i="38"/>
  <c r="MW60" i="38"/>
  <c r="MW54" i="38"/>
  <c r="MW48" i="38"/>
  <c r="MW72" i="38"/>
  <c r="MX5" i="38"/>
  <c r="MW6" i="38"/>
  <c r="MW66" i="38"/>
  <c r="MP94" i="38"/>
  <c r="MY107" i="38"/>
  <c r="MY119" i="38"/>
  <c r="MY101" i="38"/>
  <c r="MY149" i="38"/>
  <c r="MY137" i="38"/>
  <c r="MY98" i="38"/>
  <c r="MY143" i="38"/>
  <c r="MY113" i="38"/>
  <c r="MY131" i="38"/>
  <c r="MZ100" i="38"/>
  <c r="NA100" i="38" s="1"/>
  <c r="MY125" i="38"/>
  <c r="MY99" i="38"/>
  <c r="NA137" i="38" l="1"/>
  <c r="NA98" i="38"/>
  <c r="NA107" i="38"/>
  <c r="NA125" i="38"/>
  <c r="NA143" i="38"/>
  <c r="NA113" i="38"/>
  <c r="NA119" i="38"/>
  <c r="NA149" i="38"/>
  <c r="NA131" i="38"/>
  <c r="NA99" i="38"/>
  <c r="NA101" i="38"/>
  <c r="NB100" i="38"/>
  <c r="MZ143" i="38"/>
  <c r="MT166" i="38" s="1"/>
  <c r="MZ113" i="38"/>
  <c r="MT161" i="38" s="1"/>
  <c r="MZ131" i="38"/>
  <c r="MT164" i="38" s="1"/>
  <c r="MZ99" i="38"/>
  <c r="MZ125" i="38"/>
  <c r="MT163" i="38" s="1"/>
  <c r="MZ149" i="38"/>
  <c r="MT167" i="38" s="1"/>
  <c r="MZ137" i="38"/>
  <c r="MT165" i="38" s="1"/>
  <c r="MZ98" i="38"/>
  <c r="MZ107" i="38"/>
  <c r="MT160" i="38" s="1"/>
  <c r="MZ119" i="38"/>
  <c r="MT162" i="38" s="1"/>
  <c r="MZ101" i="38"/>
  <c r="MT159" i="38" s="1"/>
  <c r="MX54" i="38"/>
  <c r="MX36" i="38"/>
  <c r="MX66" i="38"/>
  <c r="MX18" i="38"/>
  <c r="MX3" i="38"/>
  <c r="MX60" i="38"/>
  <c r="MX30" i="38"/>
  <c r="MX48" i="38"/>
  <c r="MX72" i="38"/>
  <c r="MT93" i="38" s="1"/>
  <c r="MY5" i="38"/>
  <c r="MX6" i="38"/>
  <c r="MX42" i="38"/>
  <c r="MX4" i="38"/>
  <c r="MX12" i="38"/>
  <c r="MX24" i="38"/>
  <c r="NB149" i="38" l="1"/>
  <c r="NB119" i="38"/>
  <c r="NB98" i="38"/>
  <c r="NB143" i="38"/>
  <c r="NB107" i="38"/>
  <c r="NB125" i="38"/>
  <c r="NB101" i="38"/>
  <c r="NB131" i="38"/>
  <c r="NB113" i="38"/>
  <c r="NB99" i="38"/>
  <c r="NC100" i="38"/>
  <c r="NB137" i="38"/>
  <c r="MY93" i="38"/>
  <c r="MW93" i="38"/>
  <c r="MY161" i="38"/>
  <c r="MW161" i="38"/>
  <c r="MY165" i="38"/>
  <c r="MW165" i="38"/>
  <c r="MY166" i="38"/>
  <c r="MW166" i="38"/>
  <c r="MW167" i="38"/>
  <c r="MY167" i="38"/>
  <c r="MW159" i="38"/>
  <c r="MY159" i="38"/>
  <c r="MT168" i="38"/>
  <c r="MW163" i="38"/>
  <c r="MY163" i="38"/>
  <c r="MY4" i="38"/>
  <c r="MY36" i="38"/>
  <c r="MY66" i="38"/>
  <c r="MY12" i="38"/>
  <c r="MY60" i="38"/>
  <c r="MY24" i="38"/>
  <c r="MY48" i="38"/>
  <c r="MY6" i="38"/>
  <c r="MY54" i="38"/>
  <c r="MY18" i="38"/>
  <c r="MY3" i="38"/>
  <c r="MY30" i="38"/>
  <c r="MZ5" i="38"/>
  <c r="NA5" i="38" s="1"/>
  <c r="MY42" i="38"/>
  <c r="MW162" i="38"/>
  <c r="MY162" i="38"/>
  <c r="MY160" i="38"/>
  <c r="MW160" i="38"/>
  <c r="MY164" i="38"/>
  <c r="MW164" i="38"/>
  <c r="NC125" i="38" l="1"/>
  <c r="ND100" i="38"/>
  <c r="NC149" i="38"/>
  <c r="NC99" i="38"/>
  <c r="NC113" i="38"/>
  <c r="NC137" i="38"/>
  <c r="NC107" i="38"/>
  <c r="NC131" i="38"/>
  <c r="NC101" i="38"/>
  <c r="NC119" i="38"/>
  <c r="NC143" i="38"/>
  <c r="NC98" i="38"/>
  <c r="NA48" i="38"/>
  <c r="NA42" i="38"/>
  <c r="NA18" i="38"/>
  <c r="NA36" i="38"/>
  <c r="NA3" i="38"/>
  <c r="NA30" i="38"/>
  <c r="NA24" i="38"/>
  <c r="NA72" i="38"/>
  <c r="NA66" i="38"/>
  <c r="NA54" i="38"/>
  <c r="NA4" i="38"/>
  <c r="NB5" i="38"/>
  <c r="NA12" i="38"/>
  <c r="NA60" i="38"/>
  <c r="NA6" i="38"/>
  <c r="MW168" i="38"/>
  <c r="MZ66" i="38"/>
  <c r="MZ18" i="38"/>
  <c r="MT84" i="38" s="1"/>
  <c r="MZ3" i="38"/>
  <c r="MZ54" i="38"/>
  <c r="MT90" i="38" s="1"/>
  <c r="MZ4" i="38"/>
  <c r="MZ6" i="38"/>
  <c r="MT82" i="38" s="1"/>
  <c r="MZ24" i="38"/>
  <c r="MT85" i="38" s="1"/>
  <c r="MZ12" i="38"/>
  <c r="MT83" i="38" s="1"/>
  <c r="MZ30" i="38"/>
  <c r="MT86" i="38" s="1"/>
  <c r="MZ60" i="38"/>
  <c r="MT91" i="38" s="1"/>
  <c r="MZ42" i="38"/>
  <c r="MT89" i="38" s="1"/>
  <c r="MZ48" i="38"/>
  <c r="MT92" i="38" s="1"/>
  <c r="MZ36" i="38"/>
  <c r="MT87" i="38" s="1"/>
  <c r="MY168" i="38"/>
  <c r="NC5" i="38" l="1"/>
  <c r="NB24" i="38"/>
  <c r="NB4" i="38"/>
  <c r="NB18" i="38"/>
  <c r="NB48" i="38"/>
  <c r="NB66" i="38"/>
  <c r="NB42" i="38"/>
  <c r="NB54" i="38"/>
  <c r="NB72" i="38"/>
  <c r="NB36" i="38"/>
  <c r="NB6" i="38"/>
  <c r="NB30" i="38"/>
  <c r="NB12" i="38"/>
  <c r="NB60" i="38"/>
  <c r="NB3" i="38"/>
  <c r="ND101" i="38"/>
  <c r="ND113" i="38"/>
  <c r="ND149" i="38"/>
  <c r="ND143" i="38"/>
  <c r="ND125" i="38"/>
  <c r="NE100" i="38"/>
  <c r="ND119" i="38"/>
  <c r="ND99" i="38"/>
  <c r="ND107" i="38"/>
  <c r="ND98" i="38"/>
  <c r="ND137" i="38"/>
  <c r="ND131" i="38"/>
  <c r="MW87" i="38"/>
  <c r="MY87" i="38"/>
  <c r="MW92" i="38"/>
  <c r="MY92" i="38"/>
  <c r="MT88" i="38"/>
  <c r="MW84" i="38"/>
  <c r="MY84" i="38"/>
  <c r="MY86" i="38"/>
  <c r="MW86" i="38"/>
  <c r="MW83" i="38"/>
  <c r="MY83" i="38"/>
  <c r="MY85" i="38"/>
  <c r="MW85" i="38"/>
  <c r="MY82" i="38"/>
  <c r="MW82" i="38"/>
  <c r="MW89" i="38"/>
  <c r="MY89" i="38"/>
  <c r="MY91" i="38"/>
  <c r="MW91" i="38"/>
  <c r="MY90" i="38"/>
  <c r="MW90" i="38"/>
  <c r="NE119" i="38" l="1"/>
  <c r="NE101" i="38"/>
  <c r="NE125" i="38"/>
  <c r="NE107" i="38"/>
  <c r="NE98" i="38"/>
  <c r="NE149" i="38"/>
  <c r="NE143" i="38"/>
  <c r="NE113" i="38"/>
  <c r="NE137" i="38"/>
  <c r="NF100" i="38"/>
  <c r="NE131" i="38"/>
  <c r="NE99" i="38"/>
  <c r="ND5" i="38"/>
  <c r="NC12" i="38"/>
  <c r="NC48" i="38"/>
  <c r="NC4" i="38"/>
  <c r="NC24" i="38"/>
  <c r="NC66" i="38"/>
  <c r="NC18" i="38"/>
  <c r="NC3" i="38"/>
  <c r="NC42" i="38"/>
  <c r="NC54" i="38"/>
  <c r="NC72" i="38"/>
  <c r="NC36" i="38"/>
  <c r="NC60" i="38"/>
  <c r="NC6" i="38"/>
  <c r="NC30" i="38"/>
  <c r="MY88" i="38"/>
  <c r="MW88" i="38"/>
  <c r="MW94" i="38" s="1"/>
  <c r="MT94" i="38"/>
  <c r="MY94" i="38" s="1"/>
  <c r="NF143" i="38" l="1"/>
  <c r="NF107" i="38"/>
  <c r="NF125" i="38"/>
  <c r="NF101" i="38"/>
  <c r="NF137" i="38"/>
  <c r="NG100" i="38"/>
  <c r="NF131" i="38"/>
  <c r="NF99" i="38"/>
  <c r="NF119" i="38"/>
  <c r="NF149" i="38"/>
  <c r="NF98" i="38"/>
  <c r="NF113" i="38"/>
  <c r="ND48" i="38"/>
  <c r="ND3" i="38"/>
  <c r="ND42" i="38"/>
  <c r="NE5" i="38"/>
  <c r="ND36" i="38"/>
  <c r="ND12" i="38"/>
  <c r="ND72" i="38"/>
  <c r="ND24" i="38"/>
  <c r="ND54" i="38"/>
  <c r="ND6" i="38"/>
  <c r="ND18" i="38"/>
  <c r="ND60" i="38"/>
  <c r="ND4" i="38"/>
  <c r="ND30" i="38"/>
  <c r="ND66" i="38"/>
  <c r="NE30" i="38" l="1"/>
  <c r="NE24" i="38"/>
  <c r="NE48" i="38"/>
  <c r="NE6" i="38"/>
  <c r="NE42" i="38"/>
  <c r="NE60" i="38"/>
  <c r="NE66" i="38"/>
  <c r="NE18" i="38"/>
  <c r="NE54" i="38"/>
  <c r="NE72" i="38"/>
  <c r="NA93" i="38" s="1"/>
  <c r="NE4" i="38"/>
  <c r="NE3" i="38"/>
  <c r="NE12" i="38"/>
  <c r="NE36" i="38"/>
  <c r="NF5" i="38"/>
  <c r="NH100" i="38"/>
  <c r="NG131" i="38"/>
  <c r="NA164" i="38" s="1"/>
  <c r="NG149" i="38"/>
  <c r="NA167" i="38" s="1"/>
  <c r="NG98" i="38"/>
  <c r="NG101" i="38"/>
  <c r="NA159" i="38" s="1"/>
  <c r="NG125" i="38"/>
  <c r="NA163" i="38" s="1"/>
  <c r="NG99" i="38"/>
  <c r="NG119" i="38"/>
  <c r="NA162" i="38" s="1"/>
  <c r="NG113" i="38"/>
  <c r="NA161" i="38" s="1"/>
  <c r="NG143" i="38"/>
  <c r="NA166" i="38" s="1"/>
  <c r="NG137" i="38"/>
  <c r="NA165" i="38" s="1"/>
  <c r="NG107" i="38"/>
  <c r="NA160" i="38" s="1"/>
  <c r="ND162" i="38" l="1"/>
  <c r="NF162" i="38"/>
  <c r="ND164" i="38"/>
  <c r="NF164" i="38"/>
  <c r="NF166" i="38"/>
  <c r="ND166" i="38"/>
  <c r="NH98" i="38"/>
  <c r="NH99" i="38"/>
  <c r="NI100" i="38"/>
  <c r="NH131" i="38"/>
  <c r="NH113" i="38"/>
  <c r="NH107" i="38"/>
  <c r="NH125" i="38"/>
  <c r="NH149" i="38"/>
  <c r="NH101" i="38"/>
  <c r="NH143" i="38"/>
  <c r="NH137" i="38"/>
  <c r="NH119" i="38"/>
  <c r="ND93" i="38"/>
  <c r="NF93" i="38"/>
  <c r="ND163" i="38"/>
  <c r="NF163" i="38"/>
  <c r="NF42" i="38"/>
  <c r="NF60" i="38"/>
  <c r="NF36" i="38"/>
  <c r="NG5" i="38"/>
  <c r="NF12" i="38"/>
  <c r="NF30" i="38"/>
  <c r="NF4" i="38"/>
  <c r="NF24" i="38"/>
  <c r="NF48" i="38"/>
  <c r="NF66" i="38"/>
  <c r="NF18" i="38"/>
  <c r="NF54" i="38"/>
  <c r="NF6" i="38"/>
  <c r="NF3" i="38"/>
  <c r="NF165" i="38"/>
  <c r="ND165" i="38"/>
  <c r="ND159" i="38"/>
  <c r="NA168" i="38"/>
  <c r="NF159" i="38"/>
  <c r="NF160" i="38"/>
  <c r="ND160" i="38"/>
  <c r="ND161" i="38"/>
  <c r="NF161" i="38"/>
  <c r="ND167" i="38"/>
  <c r="NF167" i="38"/>
  <c r="NI99" i="38" l="1"/>
  <c r="NI149" i="38"/>
  <c r="NI119" i="38"/>
  <c r="NI113" i="38"/>
  <c r="NI98" i="38"/>
  <c r="NI143" i="38"/>
  <c r="NI107" i="38"/>
  <c r="NI125" i="38"/>
  <c r="NI101" i="38"/>
  <c r="NI131" i="38"/>
  <c r="NJ100" i="38"/>
  <c r="NI137" i="38"/>
  <c r="ND168" i="38"/>
  <c r="NH5" i="38"/>
  <c r="NG42" i="38"/>
  <c r="NA89" i="38" s="1"/>
  <c r="NG54" i="38"/>
  <c r="NA90" i="38" s="1"/>
  <c r="NG24" i="38"/>
  <c r="NA85" i="38" s="1"/>
  <c r="NG48" i="38"/>
  <c r="NA88" i="38" s="1"/>
  <c r="NG36" i="38"/>
  <c r="NA87" i="38" s="1"/>
  <c r="NG3" i="38"/>
  <c r="NG30" i="38"/>
  <c r="NA86" i="38" s="1"/>
  <c r="NG60" i="38"/>
  <c r="NA91" i="38" s="1"/>
  <c r="NG12" i="38"/>
  <c r="NA83" i="38" s="1"/>
  <c r="NG66" i="38"/>
  <c r="NG18" i="38"/>
  <c r="NA84" i="38" s="1"/>
  <c r="NG6" i="38"/>
  <c r="NA82" i="38" s="1"/>
  <c r="NG4" i="38"/>
  <c r="NF168" i="38"/>
  <c r="NF84" i="38" l="1"/>
  <c r="ND84" i="38"/>
  <c r="NF87" i="38"/>
  <c r="ND87" i="38"/>
  <c r="ND88" i="38"/>
  <c r="NF88" i="38"/>
  <c r="NF83" i="38"/>
  <c r="ND83" i="38"/>
  <c r="ND85" i="38"/>
  <c r="NF85" i="38"/>
  <c r="NJ131" i="38"/>
  <c r="NJ99" i="38"/>
  <c r="NJ149" i="38"/>
  <c r="NJ119" i="38"/>
  <c r="NJ113" i="38"/>
  <c r="NJ98" i="38"/>
  <c r="NJ107" i="38"/>
  <c r="NJ143" i="38"/>
  <c r="NJ101" i="38"/>
  <c r="NJ125" i="38"/>
  <c r="NJ137" i="38"/>
  <c r="NK100" i="38"/>
  <c r="NF91" i="38"/>
  <c r="ND91" i="38"/>
  <c r="NF90" i="38"/>
  <c r="ND90" i="38"/>
  <c r="NF86" i="38"/>
  <c r="ND86" i="38"/>
  <c r="ND89" i="38"/>
  <c r="NF89" i="38"/>
  <c r="NA92" i="38"/>
  <c r="NF82" i="38"/>
  <c r="ND82" i="38"/>
  <c r="NH4" i="38"/>
  <c r="NH3" i="38"/>
  <c r="NI5" i="38"/>
  <c r="NH12" i="38"/>
  <c r="NH48" i="38"/>
  <c r="NH30" i="38"/>
  <c r="NH36" i="38"/>
  <c r="NH24" i="38"/>
  <c r="NH66" i="38"/>
  <c r="NH6" i="38"/>
  <c r="NH60" i="38"/>
  <c r="NH54" i="38"/>
  <c r="NH72" i="38"/>
  <c r="NH18" i="38"/>
  <c r="NH42" i="38"/>
  <c r="NI48" i="38" l="1"/>
  <c r="NI30" i="38"/>
  <c r="NI66" i="38"/>
  <c r="NI36" i="38"/>
  <c r="NI60" i="38"/>
  <c r="NI42" i="38"/>
  <c r="NI4" i="38"/>
  <c r="NI24" i="38"/>
  <c r="NJ5" i="38"/>
  <c r="NI18" i="38"/>
  <c r="NI6" i="38"/>
  <c r="NI3" i="38"/>
  <c r="NI12" i="38"/>
  <c r="NI72" i="38"/>
  <c r="NI54" i="38"/>
  <c r="ND92" i="38"/>
  <c r="ND94" i="38" s="1"/>
  <c r="NF92" i="38"/>
  <c r="NA94" i="38"/>
  <c r="NF94" i="38" s="1"/>
  <c r="NK137" i="38"/>
  <c r="NK149" i="38"/>
  <c r="NK131" i="38"/>
  <c r="NK113" i="38"/>
  <c r="NK125" i="38"/>
  <c r="NK143" i="38"/>
  <c r="NK99" i="38"/>
  <c r="NL100" i="38"/>
  <c r="NK107" i="38"/>
  <c r="NK119" i="38"/>
  <c r="NK101" i="38"/>
  <c r="NK98" i="38"/>
  <c r="NL137" i="38" l="1"/>
  <c r="NL143" i="38"/>
  <c r="NL131" i="38"/>
  <c r="NL125" i="38"/>
  <c r="NL149" i="38"/>
  <c r="NL119" i="38"/>
  <c r="NM100" i="38"/>
  <c r="NL98" i="38"/>
  <c r="NL99" i="38"/>
  <c r="NL107" i="38"/>
  <c r="NL113" i="38"/>
  <c r="NL101" i="38"/>
  <c r="NJ54" i="38"/>
  <c r="NJ60" i="38"/>
  <c r="NJ72" i="38"/>
  <c r="NJ42" i="38"/>
  <c r="NK5" i="38"/>
  <c r="NJ12" i="38"/>
  <c r="NJ30" i="38"/>
  <c r="NJ4" i="38"/>
  <c r="NJ36" i="38"/>
  <c r="NJ48" i="38"/>
  <c r="NJ6" i="38"/>
  <c r="NJ3" i="38"/>
  <c r="NJ18" i="38"/>
  <c r="NJ66" i="38"/>
  <c r="NJ24" i="38"/>
  <c r="NK12" i="38" l="1"/>
  <c r="NK42" i="38"/>
  <c r="NK60" i="38"/>
  <c r="NK24" i="38"/>
  <c r="NK36" i="38"/>
  <c r="NK66" i="38"/>
  <c r="NK18" i="38"/>
  <c r="NK30" i="38"/>
  <c r="NK6" i="38"/>
  <c r="NK48" i="38"/>
  <c r="NK4" i="38"/>
  <c r="NK3" i="38"/>
  <c r="NK54" i="38"/>
  <c r="NK72" i="38"/>
  <c r="NL5" i="38"/>
  <c r="NM143" i="38"/>
  <c r="NM113" i="38"/>
  <c r="NM125" i="38"/>
  <c r="NM107" i="38"/>
  <c r="NM137" i="38"/>
  <c r="NN100" i="38"/>
  <c r="NM131" i="38"/>
  <c r="NM99" i="38"/>
  <c r="NM119" i="38"/>
  <c r="NM101" i="38"/>
  <c r="NM98" i="38"/>
  <c r="NM149" i="38"/>
  <c r="NO100" i="38" l="1"/>
  <c r="NN125" i="38"/>
  <c r="NH163" i="38" s="1"/>
  <c r="NN99" i="38"/>
  <c r="NN113" i="38"/>
  <c r="NH161" i="38" s="1"/>
  <c r="NN107" i="38"/>
  <c r="NH160" i="38" s="1"/>
  <c r="NN143" i="38"/>
  <c r="NH166" i="38" s="1"/>
  <c r="NN137" i="38"/>
  <c r="NH165" i="38" s="1"/>
  <c r="NN149" i="38"/>
  <c r="NH167" i="38" s="1"/>
  <c r="NN119" i="38"/>
  <c r="NH162" i="38" s="1"/>
  <c r="NN101" i="38"/>
  <c r="NH159" i="38" s="1"/>
  <c r="NN131" i="38"/>
  <c r="NH164" i="38" s="1"/>
  <c r="NN98" i="38"/>
  <c r="NL30" i="38"/>
  <c r="NL72" i="38"/>
  <c r="NH93" i="38" s="1"/>
  <c r="NL18" i="38"/>
  <c r="NL54" i="38"/>
  <c r="NL6" i="38"/>
  <c r="NL42" i="38"/>
  <c r="NL3" i="38"/>
  <c r="NL36" i="38"/>
  <c r="NM5" i="38"/>
  <c r="NL60" i="38"/>
  <c r="NL66" i="38"/>
  <c r="NL4" i="38"/>
  <c r="NL48" i="38"/>
  <c r="NL12" i="38"/>
  <c r="NL24" i="38"/>
  <c r="NK93" i="38" l="1"/>
  <c r="NM93" i="38"/>
  <c r="NK167" i="38"/>
  <c r="NM167" i="38"/>
  <c r="NK163" i="38"/>
  <c r="NM163" i="38"/>
  <c r="NM165" i="38"/>
  <c r="NK165" i="38"/>
  <c r="NP100" i="38"/>
  <c r="NO98" i="38"/>
  <c r="NO99" i="38"/>
  <c r="NO113" i="38"/>
  <c r="NO125" i="38"/>
  <c r="NO131" i="38"/>
  <c r="NO143" i="38"/>
  <c r="NO101" i="38"/>
  <c r="NO137" i="38"/>
  <c r="NO149" i="38"/>
  <c r="NO119" i="38"/>
  <c r="NO107" i="38"/>
  <c r="NM166" i="38"/>
  <c r="NK166" i="38"/>
  <c r="NK164" i="38"/>
  <c r="NM164" i="38"/>
  <c r="NM160" i="38"/>
  <c r="NK160" i="38"/>
  <c r="NH168" i="38"/>
  <c r="NK159" i="38"/>
  <c r="NM159" i="38"/>
  <c r="NM161" i="38"/>
  <c r="NK161" i="38"/>
  <c r="NM30" i="38"/>
  <c r="NN5" i="38"/>
  <c r="NM24" i="38"/>
  <c r="NM48" i="38"/>
  <c r="NM4" i="38"/>
  <c r="NM42" i="38"/>
  <c r="NM54" i="38"/>
  <c r="NM18" i="38"/>
  <c r="NM60" i="38"/>
  <c r="NM6" i="38"/>
  <c r="NM66" i="38"/>
  <c r="NM36" i="38"/>
  <c r="NM3" i="38"/>
  <c r="NM12" i="38"/>
  <c r="NM162" i="38"/>
  <c r="NK162" i="38"/>
  <c r="NP143" i="38" l="1"/>
  <c r="NP137" i="38"/>
  <c r="NP101" i="38"/>
  <c r="NP98" i="38"/>
  <c r="NP125" i="38"/>
  <c r="NP131" i="38"/>
  <c r="NP99" i="38"/>
  <c r="NP149" i="38"/>
  <c r="NP113" i="38"/>
  <c r="NP119" i="38"/>
  <c r="NQ100" i="38"/>
  <c r="NP107" i="38"/>
  <c r="NM168" i="38"/>
  <c r="NK168" i="38"/>
  <c r="NO5" i="38"/>
  <c r="NN48" i="38"/>
  <c r="NH92" i="38" s="1"/>
  <c r="NN60" i="38"/>
  <c r="NH91" i="38" s="1"/>
  <c r="NN24" i="38"/>
  <c r="NH85" i="38" s="1"/>
  <c r="NN6" i="38"/>
  <c r="NH82" i="38" s="1"/>
  <c r="NN4" i="38"/>
  <c r="NN18" i="38"/>
  <c r="NH84" i="38" s="1"/>
  <c r="NN12" i="38"/>
  <c r="NH83" i="38" s="1"/>
  <c r="NN3" i="38"/>
  <c r="NN42" i="38"/>
  <c r="NH89" i="38" s="1"/>
  <c r="NN54" i="38"/>
  <c r="NH90" i="38" s="1"/>
  <c r="NN36" i="38"/>
  <c r="NH87" i="38" s="1"/>
  <c r="NN30" i="38"/>
  <c r="NH86" i="38" s="1"/>
  <c r="NN66" i="38"/>
  <c r="NM84" i="38" l="1"/>
  <c r="NK84" i="38"/>
  <c r="NO3" i="38"/>
  <c r="NP5" i="38"/>
  <c r="NO4" i="38"/>
  <c r="NO42" i="38"/>
  <c r="NO24" i="38"/>
  <c r="NO54" i="38"/>
  <c r="NO66" i="38"/>
  <c r="NO12" i="38"/>
  <c r="NO60" i="38"/>
  <c r="NO6" i="38"/>
  <c r="NO72" i="38"/>
  <c r="NO48" i="38"/>
  <c r="NO36" i="38"/>
  <c r="NO18" i="38"/>
  <c r="NO30" i="38"/>
  <c r="NM87" i="38"/>
  <c r="NK87" i="38"/>
  <c r="NM90" i="38"/>
  <c r="NK90" i="38"/>
  <c r="NK82" i="38"/>
  <c r="NM82" i="38"/>
  <c r="NM86" i="38"/>
  <c r="NK86" i="38"/>
  <c r="NM85" i="38"/>
  <c r="NK85" i="38"/>
  <c r="NK89" i="38"/>
  <c r="NM89" i="38"/>
  <c r="NM91" i="38"/>
  <c r="NK91" i="38"/>
  <c r="NQ98" i="38"/>
  <c r="NQ125" i="38"/>
  <c r="NQ113" i="38"/>
  <c r="NQ119" i="38"/>
  <c r="NQ137" i="38"/>
  <c r="NQ99" i="38"/>
  <c r="NQ101" i="38"/>
  <c r="NQ107" i="38"/>
  <c r="NQ149" i="38"/>
  <c r="NQ131" i="38"/>
  <c r="NR100" i="38"/>
  <c r="NQ143" i="38"/>
  <c r="NK83" i="38"/>
  <c r="NM83" i="38"/>
  <c r="NM92" i="38"/>
  <c r="NK92" i="38"/>
  <c r="NH88" i="38"/>
  <c r="NH94" i="38" s="1"/>
  <c r="NM94" i="38" s="1"/>
  <c r="NP42" i="38" l="1"/>
  <c r="NP24" i="38"/>
  <c r="NQ5" i="38"/>
  <c r="NP12" i="38"/>
  <c r="NP66" i="38"/>
  <c r="NP30" i="38"/>
  <c r="NP3" i="38"/>
  <c r="NP72" i="38"/>
  <c r="NP54" i="38"/>
  <c r="NP4" i="38"/>
  <c r="NP6" i="38"/>
  <c r="NP36" i="38"/>
  <c r="NP60" i="38"/>
  <c r="NP18" i="38"/>
  <c r="NP48" i="38"/>
  <c r="NM88" i="38"/>
  <c r="NK88" i="38"/>
  <c r="NK94" i="38" s="1"/>
  <c r="NR125" i="38"/>
  <c r="NR143" i="38"/>
  <c r="NR101" i="38"/>
  <c r="NR149" i="38"/>
  <c r="NR107" i="38"/>
  <c r="NS100" i="38"/>
  <c r="NR98" i="38"/>
  <c r="NR113" i="38"/>
  <c r="NR119" i="38"/>
  <c r="NR131" i="38"/>
  <c r="NR137" i="38"/>
  <c r="NR99" i="38"/>
  <c r="NQ48" i="38" l="1"/>
  <c r="NQ60" i="38"/>
  <c r="NQ18" i="38"/>
  <c r="NQ42" i="38"/>
  <c r="NQ66" i="38"/>
  <c r="NQ30" i="38"/>
  <c r="NQ54" i="38"/>
  <c r="NQ72" i="38"/>
  <c r="NR5" i="38"/>
  <c r="NQ36" i="38"/>
  <c r="NQ24" i="38"/>
  <c r="NQ3" i="38"/>
  <c r="NQ6" i="38"/>
  <c r="NQ12" i="38"/>
  <c r="NQ4" i="38"/>
  <c r="NS101" i="38"/>
  <c r="NT100" i="38"/>
  <c r="NS119" i="38"/>
  <c r="NS99" i="38"/>
  <c r="NS137" i="38"/>
  <c r="NS149" i="38"/>
  <c r="NS143" i="38"/>
  <c r="NS131" i="38"/>
  <c r="NS98" i="38"/>
  <c r="NS125" i="38"/>
  <c r="NS107" i="38"/>
  <c r="NS113" i="38"/>
  <c r="NR42" i="38" l="1"/>
  <c r="NR60" i="38"/>
  <c r="NR30" i="38"/>
  <c r="NR3" i="38"/>
  <c r="NR66" i="38"/>
  <c r="NR36" i="38"/>
  <c r="NR6" i="38"/>
  <c r="NR72" i="38"/>
  <c r="NR54" i="38"/>
  <c r="NR12" i="38"/>
  <c r="NS5" i="38"/>
  <c r="NR24" i="38"/>
  <c r="NR48" i="38"/>
  <c r="NR4" i="38"/>
  <c r="NR18" i="38"/>
  <c r="NT143" i="38"/>
  <c r="NU100" i="38"/>
  <c r="NT149" i="38"/>
  <c r="NT99" i="38"/>
  <c r="NT125" i="38"/>
  <c r="NT131" i="38"/>
  <c r="NT137" i="38"/>
  <c r="NT107" i="38"/>
  <c r="NT101" i="38"/>
  <c r="NT98" i="38"/>
  <c r="NT119" i="38"/>
  <c r="NT113" i="38"/>
  <c r="NV100" i="38" l="1"/>
  <c r="NU149" i="38"/>
  <c r="NO167" i="38" s="1"/>
  <c r="NU99" i="38"/>
  <c r="NU131" i="38"/>
  <c r="NO164" i="38" s="1"/>
  <c r="NU101" i="38"/>
  <c r="NO159" i="38" s="1"/>
  <c r="NU98" i="38"/>
  <c r="NU119" i="38"/>
  <c r="NO162" i="38" s="1"/>
  <c r="NU125" i="38"/>
  <c r="NO163" i="38" s="1"/>
  <c r="NU137" i="38"/>
  <c r="NO165" i="38" s="1"/>
  <c r="NU113" i="38"/>
  <c r="NO161" i="38" s="1"/>
  <c r="NU143" i="38"/>
  <c r="NO166" i="38" s="1"/>
  <c r="NU107" i="38"/>
  <c r="NO160" i="38" s="1"/>
  <c r="NT5" i="38"/>
  <c r="NS72" i="38"/>
  <c r="NO93" i="38" s="1"/>
  <c r="NS48" i="38"/>
  <c r="NS4" i="38"/>
  <c r="NS24" i="38"/>
  <c r="NS3" i="38"/>
  <c r="NS12" i="38"/>
  <c r="NS18" i="38"/>
  <c r="NS6" i="38"/>
  <c r="NS36" i="38"/>
  <c r="NS60" i="38"/>
  <c r="NS30" i="38"/>
  <c r="NS66" i="38"/>
  <c r="NS42" i="38"/>
  <c r="NS54" i="38"/>
  <c r="NT166" i="38" l="1"/>
  <c r="NR166" i="38"/>
  <c r="NO168" i="38"/>
  <c r="NT159" i="38"/>
  <c r="NR159" i="38"/>
  <c r="NT161" i="38"/>
  <c r="NR161" i="38"/>
  <c r="NT164" i="38"/>
  <c r="NR164" i="38"/>
  <c r="NT165" i="38"/>
  <c r="NR165" i="38"/>
  <c r="NT93" i="38"/>
  <c r="NR93" i="38"/>
  <c r="NR163" i="38"/>
  <c r="NT163" i="38"/>
  <c r="NT167" i="38"/>
  <c r="NR167" i="38"/>
  <c r="NT24" i="38"/>
  <c r="NT42" i="38"/>
  <c r="NT12" i="38"/>
  <c r="NT3" i="38"/>
  <c r="NT60" i="38"/>
  <c r="NT30" i="38"/>
  <c r="NU5" i="38"/>
  <c r="NT18" i="38"/>
  <c r="NT36" i="38"/>
  <c r="NT4" i="38"/>
  <c r="NT66" i="38"/>
  <c r="NT54" i="38"/>
  <c r="NT6" i="38"/>
  <c r="NT48" i="38"/>
  <c r="NT162" i="38"/>
  <c r="NR162" i="38"/>
  <c r="NW100" i="38"/>
  <c r="NV99" i="38"/>
  <c r="NV98" i="38"/>
  <c r="NV119" i="38"/>
  <c r="NV137" i="38"/>
  <c r="NV131" i="38"/>
  <c r="NV125" i="38"/>
  <c r="NV113" i="38"/>
  <c r="NV149" i="38"/>
  <c r="NV101" i="38"/>
  <c r="NV107" i="38"/>
  <c r="NV143" i="38"/>
  <c r="NT160" i="38"/>
  <c r="NR160" i="38"/>
  <c r="NW143" i="38" l="1"/>
  <c r="NW131" i="38"/>
  <c r="NW107" i="38"/>
  <c r="NW98" i="38"/>
  <c r="NW137" i="38"/>
  <c r="NW149" i="38"/>
  <c r="NW113" i="38"/>
  <c r="NW101" i="38"/>
  <c r="NW125" i="38"/>
  <c r="NW119" i="38"/>
  <c r="NW99" i="38"/>
  <c r="NX100" i="38"/>
  <c r="NR168" i="38"/>
  <c r="NT168" i="38"/>
  <c r="NV5" i="38"/>
  <c r="NV18" i="38" s="1"/>
  <c r="NU66" i="38"/>
  <c r="NU36" i="38"/>
  <c r="NO87" i="38" s="1"/>
  <c r="NU60" i="38"/>
  <c r="NO91" i="38" s="1"/>
  <c r="NU6" i="38"/>
  <c r="NO82" i="38" s="1"/>
  <c r="NU48" i="38"/>
  <c r="NU30" i="38"/>
  <c r="NO86" i="38" s="1"/>
  <c r="NU42" i="38"/>
  <c r="NO89" i="38" s="1"/>
  <c r="NU12" i="38"/>
  <c r="NO83" i="38" s="1"/>
  <c r="NU3" i="38"/>
  <c r="NU24" i="38"/>
  <c r="NO85" i="38" s="1"/>
  <c r="NU54" i="38"/>
  <c r="NO90" i="38" s="1"/>
  <c r="NU18" i="38"/>
  <c r="NO84" i="38" s="1"/>
  <c r="NU4" i="38"/>
  <c r="NR89" i="38" l="1"/>
  <c r="NT89" i="38"/>
  <c r="NR84" i="38"/>
  <c r="NT84" i="38"/>
  <c r="NT86" i="38"/>
  <c r="NR86" i="38"/>
  <c r="NV3" i="38"/>
  <c r="NV4" i="38"/>
  <c r="NW5" i="38"/>
  <c r="NV60" i="38"/>
  <c r="NV36" i="38"/>
  <c r="NV72" i="38"/>
  <c r="NV54" i="38"/>
  <c r="NV66" i="38"/>
  <c r="NV30" i="38"/>
  <c r="NV48" i="38"/>
  <c r="NV24" i="38"/>
  <c r="NV12" i="38"/>
  <c r="NV42" i="38"/>
  <c r="NV6" i="38"/>
  <c r="NT90" i="38"/>
  <c r="NR90" i="38"/>
  <c r="NO88" i="38"/>
  <c r="NO92" i="38"/>
  <c r="NT82" i="38"/>
  <c r="NR82" i="38"/>
  <c r="NR91" i="38"/>
  <c r="NT91" i="38"/>
  <c r="NT85" i="38"/>
  <c r="NR85" i="38"/>
  <c r="NT83" i="38"/>
  <c r="NR83" i="38"/>
  <c r="NT87" i="38"/>
  <c r="NR87" i="38"/>
  <c r="NX149" i="38"/>
  <c r="NX137" i="38"/>
  <c r="NX125" i="38"/>
  <c r="NX131" i="38"/>
  <c r="NX101" i="38"/>
  <c r="NX107" i="38"/>
  <c r="NY100" i="38"/>
  <c r="NX98" i="38"/>
  <c r="NX99" i="38"/>
  <c r="NX113" i="38"/>
  <c r="NX119" i="38"/>
  <c r="NX143" i="38"/>
  <c r="NO94" i="38" l="1"/>
  <c r="NT94" i="38" s="1"/>
  <c r="NW48" i="38"/>
  <c r="NW66" i="38"/>
  <c r="NW30" i="38"/>
  <c r="NW54" i="38"/>
  <c r="NW18" i="38"/>
  <c r="NW42" i="38"/>
  <c r="NW6" i="38"/>
  <c r="NW24" i="38"/>
  <c r="NX5" i="38"/>
  <c r="NW60" i="38"/>
  <c r="NW3" i="38"/>
  <c r="NW4" i="38"/>
  <c r="NW36" i="38"/>
  <c r="NW12" i="38"/>
  <c r="NW72" i="38"/>
  <c r="NY98" i="38"/>
  <c r="NY149" i="38"/>
  <c r="NY107" i="38"/>
  <c r="NY143" i="38"/>
  <c r="NY101" i="38"/>
  <c r="NZ100" i="38"/>
  <c r="NY125" i="38"/>
  <c r="NY99" i="38"/>
  <c r="NY119" i="38"/>
  <c r="NY137" i="38"/>
  <c r="NY113" i="38"/>
  <c r="NY131" i="38"/>
  <c r="NR92" i="38"/>
  <c r="NT92" i="38"/>
  <c r="NT88" i="38"/>
  <c r="NR88" i="38"/>
  <c r="NR94" i="38" l="1"/>
  <c r="NZ143" i="38"/>
  <c r="NZ98" i="38"/>
  <c r="NZ113" i="38"/>
  <c r="NZ125" i="38"/>
  <c r="OA100" i="38"/>
  <c r="NZ137" i="38"/>
  <c r="NZ101" i="38"/>
  <c r="NZ107" i="38"/>
  <c r="NZ99" i="38"/>
  <c r="NZ131" i="38"/>
  <c r="NZ119" i="38"/>
  <c r="NZ149" i="38"/>
  <c r="NX4" i="38"/>
  <c r="NX60" i="38"/>
  <c r="NX42" i="38"/>
  <c r="NX48" i="38"/>
  <c r="NX36" i="38"/>
  <c r="NX12" i="38"/>
  <c r="NX72" i="38"/>
  <c r="NX66" i="38"/>
  <c r="NX24" i="38"/>
  <c r="NX18" i="38"/>
  <c r="NY5" i="38"/>
  <c r="NX54" i="38"/>
  <c r="NX30" i="38"/>
  <c r="NX6" i="38"/>
  <c r="NX3" i="38"/>
  <c r="NY60" i="38" l="1"/>
  <c r="NY24" i="38"/>
  <c r="NZ5" i="38"/>
  <c r="NY18" i="38"/>
  <c r="NY12" i="38"/>
  <c r="NY30" i="38"/>
  <c r="NY4" i="38"/>
  <c r="NY3" i="38"/>
  <c r="NY42" i="38"/>
  <c r="NY54" i="38"/>
  <c r="NY48" i="38"/>
  <c r="NY6" i="38"/>
  <c r="NY72" i="38"/>
  <c r="NY66" i="38"/>
  <c r="NY36" i="38"/>
  <c r="OA99" i="38"/>
  <c r="OA98" i="38"/>
  <c r="OA125" i="38"/>
  <c r="OB100" i="38"/>
  <c r="OC100" i="38" s="1"/>
  <c r="OA131" i="38"/>
  <c r="OA107" i="38"/>
  <c r="OA101" i="38"/>
  <c r="OA149" i="38"/>
  <c r="OA119" i="38"/>
  <c r="OA137" i="38"/>
  <c r="OA143" i="38"/>
  <c r="OA113" i="38"/>
  <c r="OC98" i="38" l="1"/>
  <c r="OC99" i="38"/>
  <c r="OD100" i="38"/>
  <c r="OC149" i="38"/>
  <c r="OC101" i="38"/>
  <c r="OC125" i="38"/>
  <c r="OC107" i="38"/>
  <c r="OC113" i="38"/>
  <c r="OC119" i="38"/>
  <c r="OC131" i="38"/>
  <c r="OC137" i="38"/>
  <c r="OC143" i="38"/>
  <c r="NZ72" i="38"/>
  <c r="NV93" i="38" s="1"/>
  <c r="NZ4" i="38"/>
  <c r="NZ12" i="38"/>
  <c r="NZ3" i="38"/>
  <c r="NZ24" i="38"/>
  <c r="NZ54" i="38"/>
  <c r="NZ48" i="38"/>
  <c r="NZ30" i="38"/>
  <c r="NZ6" i="38"/>
  <c r="NZ66" i="38"/>
  <c r="NZ42" i="38"/>
  <c r="OA5" i="38"/>
  <c r="NZ36" i="38"/>
  <c r="NZ18" i="38"/>
  <c r="NZ60" i="38"/>
  <c r="OB98" i="38"/>
  <c r="OB125" i="38"/>
  <c r="NV163" i="38" s="1"/>
  <c r="OB119" i="38"/>
  <c r="NV162" i="38" s="1"/>
  <c r="OB99" i="38"/>
  <c r="OB149" i="38"/>
  <c r="NV167" i="38" s="1"/>
  <c r="OB101" i="38"/>
  <c r="NV159" i="38" s="1"/>
  <c r="OB113" i="38"/>
  <c r="NV161" i="38" s="1"/>
  <c r="OB131" i="38"/>
  <c r="NV164" i="38" s="1"/>
  <c r="OB107" i="38"/>
  <c r="NV160" i="38" s="1"/>
  <c r="OB137" i="38"/>
  <c r="NV165" i="38" s="1"/>
  <c r="OB143" i="38"/>
  <c r="NV166" i="38" s="1"/>
  <c r="OD107" i="38" l="1"/>
  <c r="OD119" i="38"/>
  <c r="OD98" i="38"/>
  <c r="OE100" i="38"/>
  <c r="OD101" i="38"/>
  <c r="OD137" i="38"/>
  <c r="OD113" i="38"/>
  <c r="OD143" i="38"/>
  <c r="OD99" i="38"/>
  <c r="OD149" i="38"/>
  <c r="OD125" i="38"/>
  <c r="OD131" i="38"/>
  <c r="NY159" i="38"/>
  <c r="OA159" i="38"/>
  <c r="NV168" i="38"/>
  <c r="NY167" i="38"/>
  <c r="OA167" i="38"/>
  <c r="OA165" i="38"/>
  <c r="NY165" i="38"/>
  <c r="NY93" i="38"/>
  <c r="OA93" i="38"/>
  <c r="OA160" i="38"/>
  <c r="NY160" i="38"/>
  <c r="NY162" i="38"/>
  <c r="OA162" i="38"/>
  <c r="OA24" i="38"/>
  <c r="OA6" i="38"/>
  <c r="OA12" i="38"/>
  <c r="OA30" i="38"/>
  <c r="OA42" i="38"/>
  <c r="OA4" i="38"/>
  <c r="OA54" i="38"/>
  <c r="OA66" i="38"/>
  <c r="OA60" i="38"/>
  <c r="OA18" i="38"/>
  <c r="OA48" i="38"/>
  <c r="OA36" i="38"/>
  <c r="OB5" i="38"/>
  <c r="OC5" i="38" s="1"/>
  <c r="OA3" i="38"/>
  <c r="NY166" i="38"/>
  <c r="OA166" i="38"/>
  <c r="NY163" i="38"/>
  <c r="OA163" i="38"/>
  <c r="NY164" i="38"/>
  <c r="OA164" i="38"/>
  <c r="NY161" i="38"/>
  <c r="OA161" i="38"/>
  <c r="OC3" i="38" l="1"/>
  <c r="OD5" i="38"/>
  <c r="OC4" i="38"/>
  <c r="OC24" i="38"/>
  <c r="OC18" i="38"/>
  <c r="OC30" i="38"/>
  <c r="OC36" i="38"/>
  <c r="OC6" i="38"/>
  <c r="OC48" i="38"/>
  <c r="OC66" i="38"/>
  <c r="OC12" i="38"/>
  <c r="OC72" i="38"/>
  <c r="OC42" i="38"/>
  <c r="OC54" i="38"/>
  <c r="OC60" i="38"/>
  <c r="OE98" i="38"/>
  <c r="OE137" i="38"/>
  <c r="OF100" i="38"/>
  <c r="OE113" i="38"/>
  <c r="OE99" i="38"/>
  <c r="OE143" i="38"/>
  <c r="OE149" i="38"/>
  <c r="OE125" i="38"/>
  <c r="OE131" i="38"/>
  <c r="OE101" i="38"/>
  <c r="OE107" i="38"/>
  <c r="OE119" i="38"/>
  <c r="OB3" i="38"/>
  <c r="OB54" i="38"/>
  <c r="NV90" i="38" s="1"/>
  <c r="OB42" i="38"/>
  <c r="NV89" i="38" s="1"/>
  <c r="OB66" i="38"/>
  <c r="OB12" i="38"/>
  <c r="NV83" i="38" s="1"/>
  <c r="OB30" i="38"/>
  <c r="NV86" i="38" s="1"/>
  <c r="OB60" i="38"/>
  <c r="NV91" i="38" s="1"/>
  <c r="OB48" i="38"/>
  <c r="OB4" i="38"/>
  <c r="OB18" i="38"/>
  <c r="NV84" i="38" s="1"/>
  <c r="OB6" i="38"/>
  <c r="NV82" i="38" s="1"/>
  <c r="OB24" i="38"/>
  <c r="NV85" i="38" s="1"/>
  <c r="OB36" i="38"/>
  <c r="NV87" i="38" s="1"/>
  <c r="OA168" i="38"/>
  <c r="NY168" i="38"/>
  <c r="OD54" i="38" l="1"/>
  <c r="OD24" i="38"/>
  <c r="OD42" i="38"/>
  <c r="OD36" i="38"/>
  <c r="OD30" i="38"/>
  <c r="OD18" i="38"/>
  <c r="OD3" i="38"/>
  <c r="OD66" i="38"/>
  <c r="OD48" i="38"/>
  <c r="OD6" i="38"/>
  <c r="OD12" i="38"/>
  <c r="OE5" i="38"/>
  <c r="OD4" i="38"/>
  <c r="OD60" i="38"/>
  <c r="OD72" i="38"/>
  <c r="OF98" i="38"/>
  <c r="OF137" i="38"/>
  <c r="OG100" i="38"/>
  <c r="OF113" i="38"/>
  <c r="OF99" i="38"/>
  <c r="OF143" i="38"/>
  <c r="OF125" i="38"/>
  <c r="OF149" i="38"/>
  <c r="OF101" i="38"/>
  <c r="OF131" i="38"/>
  <c r="OF107" i="38"/>
  <c r="OF119" i="38"/>
  <c r="NY85" i="38"/>
  <c r="OA85" i="38"/>
  <c r="OA86" i="38"/>
  <c r="NY86" i="38"/>
  <c r="OA82" i="38"/>
  <c r="NY82" i="38"/>
  <c r="OA83" i="38"/>
  <c r="NY83" i="38"/>
  <c r="NY84" i="38"/>
  <c r="OA84" i="38"/>
  <c r="OA89" i="38"/>
  <c r="NY89" i="38"/>
  <c r="NV88" i="38"/>
  <c r="NV92" i="38"/>
  <c r="NY90" i="38"/>
  <c r="OA90" i="38"/>
  <c r="OA87" i="38"/>
  <c r="NY87" i="38"/>
  <c r="OA91" i="38"/>
  <c r="NY91" i="38"/>
  <c r="OE60" i="38" l="1"/>
  <c r="OE4" i="38"/>
  <c r="OE18" i="38"/>
  <c r="OE3" i="38"/>
  <c r="OE48" i="38"/>
  <c r="OE6" i="38"/>
  <c r="OE66" i="38"/>
  <c r="OE54" i="38"/>
  <c r="OE30" i="38"/>
  <c r="OE12" i="38"/>
  <c r="OE36" i="38"/>
  <c r="OE24" i="38"/>
  <c r="OE72" i="38"/>
  <c r="OF5" i="38"/>
  <c r="OE42" i="38"/>
  <c r="OG99" i="38"/>
  <c r="OG143" i="38"/>
  <c r="OG101" i="38"/>
  <c r="OG119" i="38"/>
  <c r="OG107" i="38"/>
  <c r="OG137" i="38"/>
  <c r="OG98" i="38"/>
  <c r="OH100" i="38"/>
  <c r="OG113" i="38"/>
  <c r="OG125" i="38"/>
  <c r="OG149" i="38"/>
  <c r="OG131" i="38"/>
  <c r="OA92" i="38"/>
  <c r="NY92" i="38"/>
  <c r="OA88" i="38"/>
  <c r="NY88" i="38"/>
  <c r="NV94" i="38"/>
  <c r="OA94" i="38" s="1"/>
  <c r="OH113" i="38" l="1"/>
  <c r="OI100" i="38"/>
  <c r="OJ100" i="38" s="1"/>
  <c r="OH119" i="38"/>
  <c r="OH137" i="38"/>
  <c r="OH143" i="38"/>
  <c r="OH99" i="38"/>
  <c r="OH149" i="38"/>
  <c r="OH131" i="38"/>
  <c r="OH98" i="38"/>
  <c r="OH125" i="38"/>
  <c r="OH101" i="38"/>
  <c r="OH107" i="38"/>
  <c r="OF72" i="38"/>
  <c r="OF36" i="38"/>
  <c r="OF42" i="38"/>
  <c r="OF18" i="38"/>
  <c r="OF3" i="38"/>
  <c r="OF24" i="38"/>
  <c r="OF12" i="38"/>
  <c r="OF66" i="38"/>
  <c r="OF48" i="38"/>
  <c r="OF54" i="38"/>
  <c r="OG5" i="38"/>
  <c r="OF6" i="38"/>
  <c r="OF60" i="38"/>
  <c r="OF4" i="38"/>
  <c r="OF30" i="38"/>
  <c r="NY94" i="38"/>
  <c r="OJ98" i="38" l="1"/>
  <c r="OK100" i="38"/>
  <c r="OJ99" i="38"/>
  <c r="OJ143" i="38"/>
  <c r="OJ131" i="38"/>
  <c r="OJ149" i="38"/>
  <c r="OJ137" i="38"/>
  <c r="OJ101" i="38"/>
  <c r="OJ107" i="38"/>
  <c r="OJ113" i="38"/>
  <c r="OJ119" i="38"/>
  <c r="OJ125" i="38"/>
  <c r="OG4" i="38"/>
  <c r="OG66" i="38"/>
  <c r="OG36" i="38"/>
  <c r="OG12" i="38"/>
  <c r="OG42" i="38"/>
  <c r="OG48" i="38"/>
  <c r="OG24" i="38"/>
  <c r="OG30" i="38"/>
  <c r="OG18" i="38"/>
  <c r="OH5" i="38"/>
  <c r="OG60" i="38"/>
  <c r="OG54" i="38"/>
  <c r="OG72" i="38"/>
  <c r="OC93" i="38" s="1"/>
  <c r="OG3" i="38"/>
  <c r="OG6" i="38"/>
  <c r="OI101" i="38"/>
  <c r="OC159" i="38" s="1"/>
  <c r="OI131" i="38"/>
  <c r="OC164" i="38" s="1"/>
  <c r="OI137" i="38"/>
  <c r="OC165" i="38" s="1"/>
  <c r="OI98" i="38"/>
  <c r="OI113" i="38"/>
  <c r="OC161" i="38" s="1"/>
  <c r="OI99" i="38"/>
  <c r="OI143" i="38"/>
  <c r="OC166" i="38" s="1"/>
  <c r="OI125" i="38"/>
  <c r="OC163" i="38" s="1"/>
  <c r="OI149" i="38"/>
  <c r="OC167" i="38" s="1"/>
  <c r="OI119" i="38"/>
  <c r="OC162" i="38" s="1"/>
  <c r="OI107" i="38"/>
  <c r="OC160" i="38" s="1"/>
  <c r="OK113" i="38" l="1"/>
  <c r="OK137" i="38"/>
  <c r="OK107" i="38"/>
  <c r="OK101" i="38"/>
  <c r="OK125" i="38"/>
  <c r="OK99" i="38"/>
  <c r="OK119" i="38"/>
  <c r="OK131" i="38"/>
  <c r="OK143" i="38"/>
  <c r="OK98" i="38"/>
  <c r="OK149" i="38"/>
  <c r="OL100" i="38"/>
  <c r="OH160" i="38"/>
  <c r="OF160" i="38"/>
  <c r="OH161" i="38"/>
  <c r="OF161" i="38"/>
  <c r="OF162" i="38"/>
  <c r="OH162" i="38"/>
  <c r="OH93" i="38"/>
  <c r="OF93" i="38"/>
  <c r="OH167" i="38"/>
  <c r="OF167" i="38"/>
  <c r="OH165" i="38"/>
  <c r="OF165" i="38"/>
  <c r="OF163" i="38"/>
  <c r="OH163" i="38"/>
  <c r="OF164" i="38"/>
  <c r="OH164" i="38"/>
  <c r="OF166" i="38"/>
  <c r="OH166" i="38"/>
  <c r="OF159" i="38"/>
  <c r="OC168" i="38"/>
  <c r="OH159" i="38"/>
  <c r="OH6" i="38"/>
  <c r="OH18" i="38"/>
  <c r="OH66" i="38"/>
  <c r="OH60" i="38"/>
  <c r="OH4" i="38"/>
  <c r="OH12" i="38"/>
  <c r="OH54" i="38"/>
  <c r="OI5" i="38"/>
  <c r="OJ5" i="38" s="1"/>
  <c r="OH24" i="38"/>
  <c r="OH3" i="38"/>
  <c r="OH48" i="38"/>
  <c r="OH30" i="38"/>
  <c r="OH42" i="38"/>
  <c r="OH36" i="38"/>
  <c r="OJ4" i="38" l="1"/>
  <c r="OJ3" i="38"/>
  <c r="OK5" i="38"/>
  <c r="OJ42" i="38"/>
  <c r="OJ30" i="38"/>
  <c r="OJ24" i="38"/>
  <c r="OJ36" i="38"/>
  <c r="OJ66" i="38"/>
  <c r="OJ54" i="38"/>
  <c r="OJ48" i="38"/>
  <c r="OJ6" i="38"/>
  <c r="OJ18" i="38"/>
  <c r="OJ60" i="38"/>
  <c r="OJ72" i="38"/>
  <c r="OJ12" i="38"/>
  <c r="OL119" i="38"/>
  <c r="OL131" i="38"/>
  <c r="OL107" i="38"/>
  <c r="OL101" i="38"/>
  <c r="OL98" i="38"/>
  <c r="OL143" i="38"/>
  <c r="OL149" i="38"/>
  <c r="OM100" i="38"/>
  <c r="OL125" i="38"/>
  <c r="OL99" i="38"/>
  <c r="OL113" i="38"/>
  <c r="OL137" i="38"/>
  <c r="OI12" i="38"/>
  <c r="OC83" i="38" s="1"/>
  <c r="OI4" i="38"/>
  <c r="OI24" i="38"/>
  <c r="OC85" i="38" s="1"/>
  <c r="OI30" i="38"/>
  <c r="OC86" i="38" s="1"/>
  <c r="OI60" i="38"/>
  <c r="OC91" i="38" s="1"/>
  <c r="OI54" i="38"/>
  <c r="OC90" i="38" s="1"/>
  <c r="OI48" i="38"/>
  <c r="OI18" i="38"/>
  <c r="OC84" i="38" s="1"/>
  <c r="OI36" i="38"/>
  <c r="OC87" i="38" s="1"/>
  <c r="OI6" i="38"/>
  <c r="OC82" i="38" s="1"/>
  <c r="OH82" i="38" s="1"/>
  <c r="OI66" i="38"/>
  <c r="OI3" i="38"/>
  <c r="OI42" i="38"/>
  <c r="OC89" i="38" s="1"/>
  <c r="OH168" i="38"/>
  <c r="OF168" i="38"/>
  <c r="ON100" i="38" l="1"/>
  <c r="OM149" i="38"/>
  <c r="OM131" i="38"/>
  <c r="OM107" i="38"/>
  <c r="OM99" i="38"/>
  <c r="OM125" i="38"/>
  <c r="OM119" i="38"/>
  <c r="OM101" i="38"/>
  <c r="OM137" i="38"/>
  <c r="OM113" i="38"/>
  <c r="OM98" i="38"/>
  <c r="OM143" i="38"/>
  <c r="OK66" i="38"/>
  <c r="OK60" i="38"/>
  <c r="OK12" i="38"/>
  <c r="OK48" i="38"/>
  <c r="OK18" i="38"/>
  <c r="OK3" i="38"/>
  <c r="OK4" i="38"/>
  <c r="OK6" i="38"/>
  <c r="OK36" i="38"/>
  <c r="OL5" i="38"/>
  <c r="OK54" i="38"/>
  <c r="OK30" i="38"/>
  <c r="OK42" i="38"/>
  <c r="OK24" i="38"/>
  <c r="OK72" i="38"/>
  <c r="OH89" i="38"/>
  <c r="OF89" i="38"/>
  <c r="OH90" i="38"/>
  <c r="OF90" i="38"/>
  <c r="OF91" i="38"/>
  <c r="OH91" i="38"/>
  <c r="OF82" i="38"/>
  <c r="OF86" i="38"/>
  <c r="OH86" i="38"/>
  <c r="OH87" i="38"/>
  <c r="OF87" i="38"/>
  <c r="OH85" i="38"/>
  <c r="OF85" i="38"/>
  <c r="OF84" i="38"/>
  <c r="OH84" i="38"/>
  <c r="OC92" i="38"/>
  <c r="OC88" i="38"/>
  <c r="OH83" i="38"/>
  <c r="OF83" i="38"/>
  <c r="OL72" i="38" l="1"/>
  <c r="OL3" i="38"/>
  <c r="OL60" i="38"/>
  <c r="OL54" i="38"/>
  <c r="OL42" i="38"/>
  <c r="OL66" i="38"/>
  <c r="OL36" i="38"/>
  <c r="OL18" i="38"/>
  <c r="OL24" i="38"/>
  <c r="OL6" i="38"/>
  <c r="OL12" i="38"/>
  <c r="OL30" i="38"/>
  <c r="OM5" i="38"/>
  <c r="OM42" i="38" s="1"/>
  <c r="OL48" i="38"/>
  <c r="OL4" i="38"/>
  <c r="ON99" i="38"/>
  <c r="ON125" i="38"/>
  <c r="ON137" i="38"/>
  <c r="ON113" i="38"/>
  <c r="ON131" i="38"/>
  <c r="ON119" i="38"/>
  <c r="ON107" i="38"/>
  <c r="ON101" i="38"/>
  <c r="ON98" i="38"/>
  <c r="ON143" i="38"/>
  <c r="OO100" i="38"/>
  <c r="ON149" i="38"/>
  <c r="OH88" i="38"/>
  <c r="OF88" i="38"/>
  <c r="OC94" i="38"/>
  <c r="OH94" i="38" s="1"/>
  <c r="OF92" i="38"/>
  <c r="OH92" i="38"/>
  <c r="OP100" i="38" l="1"/>
  <c r="OQ100" i="38" s="1"/>
  <c r="OO125" i="38"/>
  <c r="OO149" i="38"/>
  <c r="OO99" i="38"/>
  <c r="OO137" i="38"/>
  <c r="OO113" i="38"/>
  <c r="OO131" i="38"/>
  <c r="OO119" i="38"/>
  <c r="OO107" i="38"/>
  <c r="OO101" i="38"/>
  <c r="OO98" i="38"/>
  <c r="OO143" i="38"/>
  <c r="OM30" i="38"/>
  <c r="OM54" i="38"/>
  <c r="OM66" i="38"/>
  <c r="OM36" i="38"/>
  <c r="OM6" i="38"/>
  <c r="OM18" i="38"/>
  <c r="OM3" i="38"/>
  <c r="OM60" i="38"/>
  <c r="OM72" i="38"/>
  <c r="OM12" i="38"/>
  <c r="ON5" i="38"/>
  <c r="OM48" i="38"/>
  <c r="OM4" i="38"/>
  <c r="OM24" i="38"/>
  <c r="OF94" i="38"/>
  <c r="OQ99" i="38" l="1"/>
  <c r="OQ98" i="38"/>
  <c r="OR100" i="38"/>
  <c r="OQ131" i="38"/>
  <c r="OQ143" i="38"/>
  <c r="OQ107" i="38"/>
  <c r="OQ101" i="38"/>
  <c r="OQ149" i="38"/>
  <c r="OQ137" i="38"/>
  <c r="OQ125" i="38"/>
  <c r="OQ119" i="38"/>
  <c r="OQ113" i="38"/>
  <c r="ON36" i="38"/>
  <c r="ON4" i="38"/>
  <c r="ON30" i="38"/>
  <c r="ON66" i="38"/>
  <c r="ON3" i="38"/>
  <c r="ON48" i="38"/>
  <c r="ON72" i="38"/>
  <c r="OJ93" i="38" s="1"/>
  <c r="ON54" i="38"/>
  <c r="ON42" i="38"/>
  <c r="ON60" i="38"/>
  <c r="ON18" i="38"/>
  <c r="ON24" i="38"/>
  <c r="ON6" i="38"/>
  <c r="OO5" i="38"/>
  <c r="ON12" i="38"/>
  <c r="OP149" i="38"/>
  <c r="OJ167" i="38" s="1"/>
  <c r="OP99" i="38"/>
  <c r="OP125" i="38"/>
  <c r="OJ163" i="38" s="1"/>
  <c r="OP137" i="38"/>
  <c r="OJ165" i="38" s="1"/>
  <c r="OP113" i="38"/>
  <c r="OJ161" i="38" s="1"/>
  <c r="OP131" i="38"/>
  <c r="OJ164" i="38" s="1"/>
  <c r="OP119" i="38"/>
  <c r="OJ162" i="38" s="1"/>
  <c r="OP101" i="38"/>
  <c r="OJ159" i="38" s="1"/>
  <c r="OP107" i="38"/>
  <c r="OJ160" i="38" s="1"/>
  <c r="OP143" i="38"/>
  <c r="OJ166" i="38" s="1"/>
  <c r="OP98" i="38"/>
  <c r="OR143" i="38" l="1"/>
  <c r="OR99" i="38"/>
  <c r="OR98" i="38"/>
  <c r="OS100" i="38"/>
  <c r="OR107" i="38"/>
  <c r="OR119" i="38"/>
  <c r="OR113" i="38"/>
  <c r="OR101" i="38"/>
  <c r="OR125" i="38"/>
  <c r="OR131" i="38"/>
  <c r="OR137" i="38"/>
  <c r="OR149" i="38"/>
  <c r="OM159" i="38"/>
  <c r="OO159" i="38"/>
  <c r="OJ168" i="38"/>
  <c r="OM162" i="38"/>
  <c r="OO162" i="38"/>
  <c r="OM167" i="38"/>
  <c r="OO167" i="38"/>
  <c r="OM160" i="38"/>
  <c r="OO160" i="38"/>
  <c r="OO164" i="38"/>
  <c r="OM164" i="38"/>
  <c r="OO161" i="38"/>
  <c r="OM161" i="38"/>
  <c r="OO166" i="38"/>
  <c r="OM166" i="38"/>
  <c r="OO165" i="38"/>
  <c r="OM165" i="38"/>
  <c r="OO48" i="38"/>
  <c r="OO12" i="38"/>
  <c r="OO54" i="38"/>
  <c r="OO66" i="38"/>
  <c r="OO6" i="38"/>
  <c r="OO36" i="38"/>
  <c r="OO42" i="38"/>
  <c r="OO18" i="38"/>
  <c r="OO3" i="38"/>
  <c r="OP5" i="38"/>
  <c r="OQ5" i="38" s="1"/>
  <c r="OO24" i="38"/>
  <c r="OO30" i="38"/>
  <c r="OO4" i="38"/>
  <c r="OO60" i="38"/>
  <c r="OM163" i="38"/>
  <c r="OO163" i="38"/>
  <c r="OM93" i="38"/>
  <c r="OO93" i="38"/>
  <c r="OQ4" i="38" l="1"/>
  <c r="OQ3" i="38"/>
  <c r="OR5" i="38"/>
  <c r="OQ36" i="38"/>
  <c r="OQ60" i="38"/>
  <c r="OQ30" i="38"/>
  <c r="OQ66" i="38"/>
  <c r="OQ24" i="38"/>
  <c r="OQ42" i="38"/>
  <c r="OQ12" i="38"/>
  <c r="OQ48" i="38"/>
  <c r="OQ18" i="38"/>
  <c r="OQ6" i="38"/>
  <c r="OQ54" i="38"/>
  <c r="OQ72" i="38"/>
  <c r="OS107" i="38"/>
  <c r="OS101" i="38"/>
  <c r="OS113" i="38"/>
  <c r="OT100" i="38"/>
  <c r="OS131" i="38"/>
  <c r="OS149" i="38"/>
  <c r="OS99" i="38"/>
  <c r="OS137" i="38"/>
  <c r="OS125" i="38"/>
  <c r="OS119" i="38"/>
  <c r="OS98" i="38"/>
  <c r="OS143" i="38"/>
  <c r="OP54" i="38"/>
  <c r="OJ90" i="38" s="1"/>
  <c r="OP4" i="38"/>
  <c r="OP18" i="38"/>
  <c r="OJ84" i="38" s="1"/>
  <c r="OP6" i="38"/>
  <c r="OJ82" i="38" s="1"/>
  <c r="OP60" i="38"/>
  <c r="OJ91" i="38" s="1"/>
  <c r="OP42" i="38"/>
  <c r="OJ89" i="38" s="1"/>
  <c r="OP12" i="38"/>
  <c r="OJ83" i="38" s="1"/>
  <c r="OP36" i="38"/>
  <c r="OJ87" i="38" s="1"/>
  <c r="OP48" i="38"/>
  <c r="OJ88" i="38" s="1"/>
  <c r="OP30" i="38"/>
  <c r="OJ86" i="38" s="1"/>
  <c r="OP3" i="38"/>
  <c r="OP24" i="38"/>
  <c r="OJ85" i="38" s="1"/>
  <c r="OP66" i="38"/>
  <c r="OO168" i="38"/>
  <c r="OM168" i="38"/>
  <c r="OR66" i="38" l="1"/>
  <c r="OR60" i="38"/>
  <c r="OR18" i="38"/>
  <c r="OR72" i="38"/>
  <c r="OR3" i="38"/>
  <c r="OR54" i="38"/>
  <c r="OR4" i="38"/>
  <c r="OR36" i="38"/>
  <c r="OR6" i="38"/>
  <c r="OR48" i="38"/>
  <c r="OR42" i="38"/>
  <c r="OR24" i="38"/>
  <c r="OR30" i="38"/>
  <c r="OS5" i="38"/>
  <c r="OR12" i="38"/>
  <c r="OT107" i="38"/>
  <c r="OT131" i="38"/>
  <c r="OT98" i="38"/>
  <c r="OU100" i="38"/>
  <c r="OT101" i="38"/>
  <c r="OT99" i="38"/>
  <c r="OT113" i="38"/>
  <c r="OT125" i="38"/>
  <c r="OT137" i="38"/>
  <c r="OT149" i="38"/>
  <c r="OT119" i="38"/>
  <c r="OT143" i="38"/>
  <c r="OO88" i="38"/>
  <c r="OM88" i="38"/>
  <c r="OO84" i="38"/>
  <c r="OM84" i="38"/>
  <c r="D30" i="45"/>
  <c r="OO87" i="38"/>
  <c r="OM87" i="38"/>
  <c r="OO83" i="38"/>
  <c r="OM83" i="38"/>
  <c r="OM90" i="38"/>
  <c r="OO90" i="38"/>
  <c r="OM85" i="38"/>
  <c r="OO85" i="38"/>
  <c r="OM89" i="38"/>
  <c r="OO89" i="38"/>
  <c r="OM91" i="38"/>
  <c r="OO91" i="38"/>
  <c r="OO86" i="38"/>
  <c r="OM86" i="38"/>
  <c r="OO82" i="38"/>
  <c r="OM82" i="38"/>
  <c r="OJ92" i="38"/>
  <c r="OJ94" i="38" s="1"/>
  <c r="OO94" i="38" s="1"/>
  <c r="OV100" i="38" l="1"/>
  <c r="OU143" i="38"/>
  <c r="OU99" i="38"/>
  <c r="OU131" i="38"/>
  <c r="OU119" i="38"/>
  <c r="OU113" i="38"/>
  <c r="OU125" i="38"/>
  <c r="OU137" i="38"/>
  <c r="OU107" i="38"/>
  <c r="OU101" i="38"/>
  <c r="OU98" i="38"/>
  <c r="OU149" i="38"/>
  <c r="OS72" i="38"/>
  <c r="OS36" i="38"/>
  <c r="OS66" i="38"/>
  <c r="OT5" i="38"/>
  <c r="OS6" i="38"/>
  <c r="OS24" i="38"/>
  <c r="OS48" i="38"/>
  <c r="OS60" i="38"/>
  <c r="OS30" i="38"/>
  <c r="OS4" i="38"/>
  <c r="OS42" i="38"/>
  <c r="OS54" i="38"/>
  <c r="OS18" i="38"/>
  <c r="OS3" i="38"/>
  <c r="OS12" i="38"/>
  <c r="OO92" i="38"/>
  <c r="OM92" i="38"/>
  <c r="OM94" i="38" s="1"/>
  <c r="OT36" i="38" l="1"/>
  <c r="OT60" i="38"/>
  <c r="OT3" i="38"/>
  <c r="OT6" i="38"/>
  <c r="OT24" i="38"/>
  <c r="OT48" i="38"/>
  <c r="OT72" i="38"/>
  <c r="OT66" i="38"/>
  <c r="OU5" i="38"/>
  <c r="OT18" i="38"/>
  <c r="OT4" i="38"/>
  <c r="OT12" i="38"/>
  <c r="OT54" i="38"/>
  <c r="OT30" i="38"/>
  <c r="OT42" i="38"/>
  <c r="OV119" i="38"/>
  <c r="OV113" i="38"/>
  <c r="OV137" i="38"/>
  <c r="OV125" i="38"/>
  <c r="OV107" i="38"/>
  <c r="OV101" i="38"/>
  <c r="OV98" i="38"/>
  <c r="OV143" i="38"/>
  <c r="OW100" i="38"/>
  <c r="OV131" i="38"/>
  <c r="OV99" i="38"/>
  <c r="OV149" i="38"/>
  <c r="OX100" i="38" l="1"/>
  <c r="OW99" i="38"/>
  <c r="OW149" i="38"/>
  <c r="OQ167" i="38" s="1"/>
  <c r="OW119" i="38"/>
  <c r="OQ162" i="38" s="1"/>
  <c r="OW113" i="38"/>
  <c r="OQ161" i="38" s="1"/>
  <c r="OW137" i="38"/>
  <c r="OQ165" i="38" s="1"/>
  <c r="OW125" i="38"/>
  <c r="OQ163" i="38" s="1"/>
  <c r="OW101" i="38"/>
  <c r="OQ159" i="38" s="1"/>
  <c r="OW143" i="38"/>
  <c r="OQ166" i="38" s="1"/>
  <c r="OW107" i="38"/>
  <c r="OQ160" i="38" s="1"/>
  <c r="OW98" i="38"/>
  <c r="OW131" i="38"/>
  <c r="OQ164" i="38" s="1"/>
  <c r="OU30" i="38"/>
  <c r="OU4" i="38"/>
  <c r="OU66" i="38"/>
  <c r="OU42" i="38"/>
  <c r="OU54" i="38"/>
  <c r="OU12" i="38"/>
  <c r="OU36" i="38"/>
  <c r="OU72" i="38"/>
  <c r="OQ93" i="38" s="1"/>
  <c r="OU24" i="38"/>
  <c r="OU3" i="38"/>
  <c r="OU18" i="38"/>
  <c r="OU48" i="38"/>
  <c r="OU60" i="38"/>
  <c r="OV5" i="38"/>
  <c r="OU6" i="38"/>
  <c r="OV160" i="38" l="1"/>
  <c r="OT160" i="38"/>
  <c r="OT162" i="38"/>
  <c r="OV162" i="38"/>
  <c r="OV166" i="38"/>
  <c r="OT166" i="38"/>
  <c r="OT167" i="38"/>
  <c r="OV167" i="38"/>
  <c r="OV42" i="38"/>
  <c r="OV54" i="38"/>
  <c r="OV18" i="38"/>
  <c r="OV36" i="38"/>
  <c r="OV24" i="38"/>
  <c r="OV30" i="38"/>
  <c r="OV3" i="38"/>
  <c r="OV60" i="38"/>
  <c r="OV48" i="38"/>
  <c r="OV6" i="38"/>
  <c r="OW5" i="38"/>
  <c r="OV66" i="38"/>
  <c r="OV4" i="38"/>
  <c r="OV12" i="38"/>
  <c r="OV93" i="38"/>
  <c r="OT93" i="38"/>
  <c r="OT159" i="38"/>
  <c r="OV159" i="38"/>
  <c r="OQ168" i="38"/>
  <c r="OV163" i="38"/>
  <c r="OT163" i="38"/>
  <c r="OX99" i="38"/>
  <c r="OX98" i="38"/>
  <c r="OY100" i="38"/>
  <c r="OX149" i="38"/>
  <c r="OX113" i="38"/>
  <c r="OX143" i="38"/>
  <c r="OX119" i="38"/>
  <c r="OX101" i="38"/>
  <c r="OX131" i="38"/>
  <c r="OX125" i="38"/>
  <c r="OX107" i="38"/>
  <c r="OX137" i="38"/>
  <c r="OT164" i="38"/>
  <c r="OV164" i="38"/>
  <c r="OT165" i="38"/>
  <c r="OV165" i="38"/>
  <c r="OT161" i="38"/>
  <c r="OV161" i="38"/>
  <c r="OY99" i="38" l="1"/>
  <c r="OZ100" i="38"/>
  <c r="OY149" i="38"/>
  <c r="OY125" i="38"/>
  <c r="OY107" i="38"/>
  <c r="OY137" i="38"/>
  <c r="OY98" i="38"/>
  <c r="OY101" i="38"/>
  <c r="OY113" i="38"/>
  <c r="OY131" i="38"/>
  <c r="OY119" i="38"/>
  <c r="OY143" i="38"/>
  <c r="OV168" i="38"/>
  <c r="OT168" i="38"/>
  <c r="OX5" i="38"/>
  <c r="OW4" i="38"/>
  <c r="OW18" i="38"/>
  <c r="OQ84" i="38" s="1"/>
  <c r="OW54" i="38"/>
  <c r="OQ90" i="38" s="1"/>
  <c r="OW24" i="38"/>
  <c r="OQ85" i="38" s="1"/>
  <c r="OW60" i="38"/>
  <c r="OQ91" i="38" s="1"/>
  <c r="OW42" i="38"/>
  <c r="OQ89" i="38" s="1"/>
  <c r="OW6" i="38"/>
  <c r="OQ82" i="38" s="1"/>
  <c r="OW36" i="38"/>
  <c r="OQ87" i="38" s="1"/>
  <c r="OW66" i="38"/>
  <c r="OW3" i="38"/>
  <c r="OW30" i="38"/>
  <c r="OQ86" i="38" s="1"/>
  <c r="OW48" i="38"/>
  <c r="OW12" i="38"/>
  <c r="OQ83" i="38" s="1"/>
  <c r="OV87" i="38" l="1"/>
  <c r="OT87" i="38"/>
  <c r="OV89" i="38"/>
  <c r="OT89" i="38"/>
  <c r="OY5" i="38"/>
  <c r="OX4" i="38"/>
  <c r="OX3" i="38"/>
  <c r="OX72" i="38"/>
  <c r="OX54" i="38"/>
  <c r="OX36" i="38"/>
  <c r="OX6" i="38"/>
  <c r="OX66" i="38"/>
  <c r="OX30" i="38"/>
  <c r="OX48" i="38"/>
  <c r="OX60" i="38"/>
  <c r="OX18" i="38"/>
  <c r="OX24" i="38"/>
  <c r="OX12" i="38"/>
  <c r="OX42" i="38"/>
  <c r="OQ88" i="38"/>
  <c r="OQ92" i="38"/>
  <c r="OV91" i="38"/>
  <c r="OT91" i="38"/>
  <c r="OT86" i="38"/>
  <c r="OV86" i="38"/>
  <c r="OT85" i="38"/>
  <c r="OV85" i="38"/>
  <c r="OZ143" i="38"/>
  <c r="OZ107" i="38"/>
  <c r="OZ101" i="38"/>
  <c r="OZ98" i="38"/>
  <c r="OZ137" i="38"/>
  <c r="OZ119" i="38"/>
  <c r="OZ125" i="38"/>
  <c r="OZ99" i="38"/>
  <c r="PA100" i="38"/>
  <c r="OZ113" i="38"/>
  <c r="OZ131" i="38"/>
  <c r="OZ149" i="38"/>
  <c r="OT90" i="38"/>
  <c r="OV90" i="38"/>
  <c r="OV84" i="38"/>
  <c r="OT84" i="38"/>
  <c r="OV83" i="38"/>
  <c r="OT83" i="38"/>
  <c r="OT82" i="38"/>
  <c r="OV82" i="38"/>
  <c r="OV88" i="38" l="1"/>
  <c r="OT88" i="38"/>
  <c r="OT92" i="38"/>
  <c r="OV92" i="38"/>
  <c r="OQ94" i="38"/>
  <c r="OV94" i="38" s="1"/>
  <c r="PB100" i="38"/>
  <c r="PA99" i="38"/>
  <c r="PA119" i="38"/>
  <c r="PA98" i="38"/>
  <c r="PA113" i="38"/>
  <c r="PA107" i="38"/>
  <c r="PA137" i="38"/>
  <c r="PA101" i="38"/>
  <c r="PA131" i="38"/>
  <c r="PA149" i="38"/>
  <c r="PA143" i="38"/>
  <c r="PA125" i="38"/>
  <c r="OY4" i="38"/>
  <c r="OY42" i="38"/>
  <c r="OY48" i="38"/>
  <c r="OY66" i="38"/>
  <c r="OY30" i="38"/>
  <c r="OY72" i="38"/>
  <c r="OY18" i="38"/>
  <c r="OY6" i="38"/>
  <c r="OY3" i="38"/>
  <c r="OY60" i="38"/>
  <c r="OY24" i="38"/>
  <c r="OY54" i="38"/>
  <c r="OZ5" i="38"/>
  <c r="OY12" i="38"/>
  <c r="OY36" i="38"/>
  <c r="OT94" i="38" l="1"/>
  <c r="OZ72" i="38"/>
  <c r="OZ60" i="38"/>
  <c r="OZ4" i="38"/>
  <c r="OZ24" i="38"/>
  <c r="OZ6" i="38"/>
  <c r="OZ48" i="38"/>
  <c r="OZ42" i="38"/>
  <c r="OZ12" i="38"/>
  <c r="PA5" i="38"/>
  <c r="OZ30" i="38"/>
  <c r="OZ54" i="38"/>
  <c r="OZ18" i="38"/>
  <c r="OZ36" i="38"/>
  <c r="OZ66" i="38"/>
  <c r="OZ3" i="38"/>
  <c r="PB143" i="38"/>
  <c r="PB125" i="38"/>
  <c r="PB107" i="38"/>
  <c r="PC100" i="38"/>
  <c r="PB98" i="38"/>
  <c r="PB99" i="38"/>
  <c r="PB137" i="38"/>
  <c r="PB149" i="38"/>
  <c r="PB131" i="38"/>
  <c r="PB113" i="38"/>
  <c r="PB101" i="38"/>
  <c r="PB119" i="38"/>
  <c r="PA48" i="38" l="1"/>
  <c r="PA24" i="38"/>
  <c r="PB5" i="38"/>
  <c r="PA66" i="38"/>
  <c r="PA18" i="38"/>
  <c r="PA54" i="38"/>
  <c r="PA60" i="38"/>
  <c r="PA36" i="38"/>
  <c r="PA72" i="38"/>
  <c r="PA42" i="38"/>
  <c r="PA4" i="38"/>
  <c r="PA6" i="38"/>
  <c r="PA30" i="38"/>
  <c r="PA12" i="38"/>
  <c r="PA3" i="38"/>
  <c r="PC98" i="38"/>
  <c r="PC149" i="38"/>
  <c r="PC125" i="38"/>
  <c r="PD100" i="38"/>
  <c r="PC137" i="38"/>
  <c r="PC99" i="38"/>
  <c r="PC131" i="38"/>
  <c r="PC143" i="38"/>
  <c r="PC107" i="38"/>
  <c r="PC101" i="38"/>
  <c r="PC119" i="38"/>
  <c r="PC113" i="38"/>
  <c r="PE100" i="38" l="1"/>
  <c r="PD98" i="38"/>
  <c r="PD137" i="38"/>
  <c r="OX165" i="38" s="1"/>
  <c r="PD99" i="38"/>
  <c r="PD131" i="38"/>
  <c r="OX164" i="38" s="1"/>
  <c r="PD119" i="38"/>
  <c r="OX162" i="38" s="1"/>
  <c r="PD113" i="38"/>
  <c r="OX161" i="38" s="1"/>
  <c r="PD149" i="38"/>
  <c r="OX167" i="38" s="1"/>
  <c r="PD143" i="38"/>
  <c r="OX166" i="38" s="1"/>
  <c r="PD125" i="38"/>
  <c r="OX163" i="38" s="1"/>
  <c r="PD107" i="38"/>
  <c r="OX160" i="38" s="1"/>
  <c r="PD101" i="38"/>
  <c r="OX159" i="38" s="1"/>
  <c r="PB54" i="38"/>
  <c r="PB6" i="38"/>
  <c r="PB36" i="38"/>
  <c r="PB4" i="38"/>
  <c r="PB12" i="38"/>
  <c r="PB72" i="38"/>
  <c r="OX93" i="38" s="1"/>
  <c r="PB60" i="38"/>
  <c r="PB18" i="38"/>
  <c r="PB48" i="38"/>
  <c r="PB42" i="38"/>
  <c r="PB24" i="38"/>
  <c r="PB30" i="38"/>
  <c r="PC5" i="38"/>
  <c r="PB66" i="38"/>
  <c r="PB3" i="38"/>
  <c r="PA160" i="38" l="1"/>
  <c r="PC160" i="38"/>
  <c r="PA164" i="38"/>
  <c r="PC164" i="38"/>
  <c r="PA163" i="38"/>
  <c r="PC163" i="38"/>
  <c r="PA166" i="38"/>
  <c r="PC166" i="38"/>
  <c r="PA165" i="38"/>
  <c r="PC165" i="38"/>
  <c r="PA167" i="38"/>
  <c r="PC167" i="38"/>
  <c r="PC30" i="38"/>
  <c r="PD5" i="38"/>
  <c r="PC6" i="38"/>
  <c r="PC12" i="38"/>
  <c r="PC18" i="38"/>
  <c r="PC3" i="38"/>
  <c r="PC66" i="38"/>
  <c r="PC24" i="38"/>
  <c r="PC4" i="38"/>
  <c r="PC54" i="38"/>
  <c r="PC48" i="38"/>
  <c r="PC60" i="38"/>
  <c r="PC36" i="38"/>
  <c r="PC42" i="38"/>
  <c r="PA161" i="38"/>
  <c r="PC161" i="38"/>
  <c r="PE98" i="38"/>
  <c r="PF100" i="38"/>
  <c r="PE99" i="38"/>
  <c r="PE131" i="38"/>
  <c r="PE119" i="38"/>
  <c r="PE137" i="38"/>
  <c r="PE143" i="38"/>
  <c r="PE149" i="38"/>
  <c r="PE113" i="38"/>
  <c r="PE125" i="38"/>
  <c r="PE101" i="38"/>
  <c r="PE107" i="38"/>
  <c r="PC93" i="38"/>
  <c r="PA93" i="38"/>
  <c r="PA159" i="38"/>
  <c r="OX168" i="38"/>
  <c r="PC159" i="38"/>
  <c r="PA162" i="38"/>
  <c r="PC162" i="38"/>
  <c r="PC168" i="38" l="1"/>
  <c r="PE5" i="38"/>
  <c r="PD48" i="38"/>
  <c r="PD4" i="38"/>
  <c r="PD36" i="38"/>
  <c r="OX87" i="38" s="1"/>
  <c r="PD66" i="38"/>
  <c r="PD18" i="38"/>
  <c r="OX84" i="38" s="1"/>
  <c r="PD54" i="38"/>
  <c r="OX90" i="38" s="1"/>
  <c r="PD60" i="38"/>
  <c r="OX91" i="38" s="1"/>
  <c r="PD6" i="38"/>
  <c r="OX82" i="38" s="1"/>
  <c r="PD30" i="38"/>
  <c r="OX86" i="38" s="1"/>
  <c r="PD42" i="38"/>
  <c r="OX89" i="38" s="1"/>
  <c r="PD12" i="38"/>
  <c r="OX83" i="38" s="1"/>
  <c r="PD24" i="38"/>
  <c r="OX85" i="38" s="1"/>
  <c r="PD3" i="38"/>
  <c r="PA168" i="38"/>
  <c r="PF143" i="38"/>
  <c r="PG100" i="38"/>
  <c r="PF119" i="38"/>
  <c r="PF107" i="38"/>
  <c r="PF99" i="38"/>
  <c r="PF98" i="38"/>
  <c r="PF137" i="38"/>
  <c r="PF125" i="38"/>
  <c r="PF131" i="38"/>
  <c r="PF149" i="38"/>
  <c r="PF101" i="38"/>
  <c r="PF113" i="38"/>
  <c r="PA83" i="38" l="1"/>
  <c r="PC83" i="38"/>
  <c r="PA84" i="38"/>
  <c r="PC84" i="38"/>
  <c r="PA89" i="38"/>
  <c r="PC89" i="38"/>
  <c r="PA86" i="38"/>
  <c r="PC86" i="38"/>
  <c r="PA87" i="38"/>
  <c r="PC87" i="38"/>
  <c r="PC82" i="38"/>
  <c r="PA82" i="38"/>
  <c r="PG149" i="38"/>
  <c r="PH100" i="38"/>
  <c r="PG143" i="38"/>
  <c r="PG99" i="38"/>
  <c r="PG98" i="38"/>
  <c r="PG119" i="38"/>
  <c r="PG107" i="38"/>
  <c r="PG101" i="38"/>
  <c r="PG113" i="38"/>
  <c r="PG125" i="38"/>
  <c r="PG131" i="38"/>
  <c r="PG137" i="38"/>
  <c r="PA91" i="38"/>
  <c r="PC91" i="38"/>
  <c r="OX88" i="38"/>
  <c r="OX92" i="38"/>
  <c r="PA85" i="38"/>
  <c r="PC85" i="38"/>
  <c r="PA90" i="38"/>
  <c r="PC90" i="38"/>
  <c r="PE3" i="38"/>
  <c r="PF5" i="38"/>
  <c r="PE4" i="38"/>
  <c r="PE48" i="38"/>
  <c r="PE18" i="38"/>
  <c r="PE54" i="38"/>
  <c r="PE12" i="38"/>
  <c r="PE60" i="38"/>
  <c r="PE36" i="38"/>
  <c r="PE6" i="38"/>
  <c r="PE72" i="38"/>
  <c r="PE42" i="38"/>
  <c r="PE30" i="38"/>
  <c r="PE24" i="38"/>
  <c r="PE66" i="38"/>
  <c r="OX94" i="38" l="1"/>
  <c r="PC94" i="38" s="1"/>
  <c r="PH113" i="38"/>
  <c r="PH107" i="38"/>
  <c r="PH99" i="38"/>
  <c r="PH125" i="38"/>
  <c r="PI100" i="38"/>
  <c r="PH143" i="38"/>
  <c r="PH119" i="38"/>
  <c r="PH149" i="38"/>
  <c r="PH98" i="38"/>
  <c r="PH131" i="38"/>
  <c r="PH137" i="38"/>
  <c r="PH101" i="38"/>
  <c r="PF66" i="38"/>
  <c r="PF18" i="38"/>
  <c r="PF72" i="38"/>
  <c r="PF48" i="38"/>
  <c r="PF60" i="38"/>
  <c r="PF6" i="38"/>
  <c r="PF42" i="38"/>
  <c r="PG5" i="38"/>
  <c r="PF12" i="38"/>
  <c r="PF54" i="38"/>
  <c r="PF4" i="38"/>
  <c r="PF30" i="38"/>
  <c r="PF3" i="38"/>
  <c r="PF36" i="38"/>
  <c r="PF24" i="38"/>
  <c r="PC92" i="38"/>
  <c r="PA92" i="38"/>
  <c r="PC88" i="38"/>
  <c r="PA88" i="38"/>
  <c r="PA94" i="38" s="1"/>
  <c r="PG24" i="38" l="1"/>
  <c r="PG54" i="38"/>
  <c r="PG66" i="38"/>
  <c r="PG18" i="38"/>
  <c r="PG60" i="38"/>
  <c r="PG72" i="38"/>
  <c r="PG48" i="38"/>
  <c r="PH5" i="38"/>
  <c r="PG6" i="38"/>
  <c r="PG36" i="38"/>
  <c r="PG4" i="38"/>
  <c r="PG3" i="38"/>
  <c r="PG30" i="38"/>
  <c r="PG12" i="38"/>
  <c r="PG42" i="38"/>
  <c r="PI131" i="38"/>
  <c r="PI143" i="38"/>
  <c r="PI119" i="38"/>
  <c r="PI149" i="38"/>
  <c r="PI98" i="38"/>
  <c r="PI137" i="38"/>
  <c r="PI107" i="38"/>
  <c r="PI113" i="38"/>
  <c r="PI125" i="38"/>
  <c r="PJ100" i="38"/>
  <c r="PI101" i="38"/>
  <c r="PI99" i="38"/>
  <c r="PI5" i="38" l="1"/>
  <c r="PH3" i="38"/>
  <c r="PH4" i="38"/>
  <c r="PH48" i="38"/>
  <c r="PH72" i="38"/>
  <c r="PH24" i="38"/>
  <c r="PH42" i="38"/>
  <c r="PH6" i="38"/>
  <c r="PH18" i="38"/>
  <c r="PH60" i="38"/>
  <c r="PH54" i="38"/>
  <c r="PH36" i="38"/>
  <c r="PH66" i="38"/>
  <c r="PH12" i="38"/>
  <c r="PH30" i="38"/>
  <c r="PK100" i="38"/>
  <c r="PJ101" i="38"/>
  <c r="PJ99" i="38"/>
  <c r="PJ125" i="38"/>
  <c r="PJ119" i="38"/>
  <c r="PJ149" i="38"/>
  <c r="PJ98" i="38"/>
  <c r="PJ137" i="38"/>
  <c r="PJ131" i="38"/>
  <c r="PJ113" i="38"/>
  <c r="PJ107" i="38"/>
  <c r="PJ143" i="38"/>
  <c r="PI24" i="38" l="1"/>
  <c r="PI60" i="38"/>
  <c r="PI72" i="38"/>
  <c r="PE93" i="38" s="1"/>
  <c r="PI36" i="38"/>
  <c r="PI54" i="38"/>
  <c r="PI48" i="38"/>
  <c r="PI3" i="38"/>
  <c r="PI12" i="38"/>
  <c r="PI42" i="38"/>
  <c r="PI66" i="38"/>
  <c r="PI18" i="38"/>
  <c r="PJ5" i="38"/>
  <c r="PI6" i="38"/>
  <c r="PI4" i="38"/>
  <c r="PI30" i="38"/>
  <c r="PK137" i="38"/>
  <c r="PE165" i="38" s="1"/>
  <c r="PK131" i="38"/>
  <c r="PE164" i="38" s="1"/>
  <c r="PK101" i="38"/>
  <c r="PE159" i="38" s="1"/>
  <c r="PK107" i="38"/>
  <c r="PE160" i="38" s="1"/>
  <c r="PK125" i="38"/>
  <c r="PE163" i="38" s="1"/>
  <c r="PK99" i="38"/>
  <c r="PK149" i="38"/>
  <c r="PE167" i="38" s="1"/>
  <c r="PK113" i="38"/>
  <c r="PE161" i="38" s="1"/>
  <c r="PK119" i="38"/>
  <c r="PE162" i="38" s="1"/>
  <c r="PK143" i="38"/>
  <c r="PE166" i="38" s="1"/>
  <c r="PK98" i="38"/>
  <c r="PH167" i="38" l="1"/>
  <c r="PJ167" i="38"/>
  <c r="PH165" i="38"/>
  <c r="PJ165" i="38"/>
  <c r="PH93" i="38"/>
  <c r="PJ93" i="38"/>
  <c r="PH163" i="38"/>
  <c r="PJ163" i="38"/>
  <c r="PJ160" i="38"/>
  <c r="PH160" i="38"/>
  <c r="PJ166" i="38"/>
  <c r="PH166" i="38"/>
  <c r="PH162" i="38"/>
  <c r="PJ162" i="38"/>
  <c r="PJ159" i="38"/>
  <c r="PH159" i="38"/>
  <c r="PE168" i="38"/>
  <c r="PJ48" i="38"/>
  <c r="PK5" i="38"/>
  <c r="PJ24" i="38"/>
  <c r="PJ42" i="38"/>
  <c r="PJ4" i="38"/>
  <c r="PJ18" i="38"/>
  <c r="PJ54" i="38"/>
  <c r="PJ12" i="38"/>
  <c r="PJ36" i="38"/>
  <c r="PJ3" i="38"/>
  <c r="PJ30" i="38"/>
  <c r="PJ66" i="38"/>
  <c r="PJ6" i="38"/>
  <c r="PJ60" i="38"/>
  <c r="PH161" i="38"/>
  <c r="PJ161" i="38"/>
  <c r="PJ164" i="38"/>
  <c r="PH164" i="38"/>
  <c r="PH168" i="38" l="1"/>
  <c r="PJ168" i="38"/>
  <c r="PK54" i="38"/>
  <c r="PE90" i="38" s="1"/>
  <c r="PK24" i="38"/>
  <c r="PE85" i="38" s="1"/>
  <c r="PK36" i="38"/>
  <c r="PE87" i="38" s="1"/>
  <c r="PK3" i="38"/>
  <c r="PK18" i="38"/>
  <c r="PE84" i="38" s="1"/>
  <c r="PK30" i="38"/>
  <c r="PE86" i="38" s="1"/>
  <c r="PK60" i="38"/>
  <c r="PE91" i="38" s="1"/>
  <c r="PK48" i="38"/>
  <c r="PE92" i="38" s="1"/>
  <c r="PK4" i="38"/>
  <c r="PK42" i="38"/>
  <c r="PE89" i="38" s="1"/>
  <c r="PK6" i="38"/>
  <c r="PE82" i="38" s="1"/>
  <c r="PK12" i="38"/>
  <c r="PE83" i="38" s="1"/>
  <c r="PK66" i="38"/>
  <c r="PJ83" i="38" l="1"/>
  <c r="PH83" i="38"/>
  <c r="PH86" i="38"/>
  <c r="PJ86" i="38"/>
  <c r="PJ84" i="38"/>
  <c r="PH84" i="38"/>
  <c r="PJ89" i="38"/>
  <c r="PH89" i="38"/>
  <c r="ER30" i="45"/>
  <c r="PH82" i="38"/>
  <c r="PJ82" i="38"/>
  <c r="PJ87" i="38"/>
  <c r="PH87" i="38"/>
  <c r="PJ92" i="38"/>
  <c r="PH92" i="38"/>
  <c r="PJ85" i="38"/>
  <c r="PH85" i="38"/>
  <c r="PJ91" i="38"/>
  <c r="PH91" i="38"/>
  <c r="PH90" i="38"/>
  <c r="PJ90" i="38"/>
  <c r="PE88" i="38"/>
  <c r="PJ88" i="38" l="1"/>
  <c r="PH88" i="38"/>
  <c r="PH94" i="38" s="1"/>
  <c r="PE94" i="38"/>
  <c r="PJ94" i="3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AKORD" type="1" refreshedVersion="3" deleted="1" background="1" saveData="1">
    <dbPr connection="" command=""/>
  </connection>
  <connection id="2" xr16:uid="{00000000-0015-0000-FFFF-FFFF01000000}" keepAlive="1" name="PLANNER TAPICERNI + PIANKOWANIE 2.461" type="5" refreshedVersion="8" deleted="1" background="1" saveData="1">
    <dbPr connection="" command="" commandType="3"/>
  </connection>
  <connection id="3" xr16:uid="{00000000-0015-0000-FFFF-FFFF02000000}" name="STARTSTOP" type="1" refreshedVersion="3" deleted="1" background="1" saveData="1">
    <dbPr connection="" command=""/>
  </connection>
</connections>
</file>

<file path=xl/sharedStrings.xml><?xml version="1.0" encoding="utf-8"?>
<sst xmlns="http://schemas.openxmlformats.org/spreadsheetml/2006/main" count="57039" uniqueCount="7790">
  <si>
    <t>ZAMOWIENIA_SPEC_ID</t>
  </si>
  <si>
    <t>ARTYKUL_ID</t>
  </si>
  <si>
    <t>ILOSC</t>
  </si>
  <si>
    <t>RAPORTY_ID</t>
  </si>
  <si>
    <t>RAPORTY_TMP_ID</t>
  </si>
  <si>
    <t>RAPORTY_ARCH_ID</t>
  </si>
  <si>
    <t>RAPORTY_NA_ID</t>
  </si>
  <si>
    <t>PACZKA</t>
  </si>
  <si>
    <t>POZYCJA</t>
  </si>
  <si>
    <t>ARTYKUL_WG_ID</t>
  </si>
  <si>
    <t>PRACOWNICY_ID</t>
  </si>
  <si>
    <t>CZYNNOSCI_ID</t>
  </si>
  <si>
    <t>LC_WYDZIALY_ID</t>
  </si>
  <si>
    <t>CZAS</t>
  </si>
  <si>
    <t>STAWKA</t>
  </si>
  <si>
    <t>DATA</t>
  </si>
  <si>
    <t>GODZINA</t>
  </si>
  <si>
    <t>RAPORTY_GRUPY_ID</t>
  </si>
  <si>
    <t>SKANY_SPEC_ID</t>
  </si>
  <si>
    <t>RAPORTY_KONTROLER_ID</t>
  </si>
  <si>
    <t>STM</t>
  </si>
  <si>
    <t>PRACOWNICY_KOD</t>
  </si>
  <si>
    <t>IMIE</t>
  </si>
  <si>
    <t>NAZWISKO</t>
  </si>
  <si>
    <t>PESEL</t>
  </si>
  <si>
    <t>NIP</t>
  </si>
  <si>
    <t>ZATRUDNIONY_OD</t>
  </si>
  <si>
    <t>ZATRUDNIONY_DO</t>
  </si>
  <si>
    <t>ZAKLADY_ID</t>
  </si>
  <si>
    <t>ZMIANA</t>
  </si>
  <si>
    <t>RAPORTY_BRYGADA_ID</t>
  </si>
  <si>
    <t>ZAKLADY_KOD</t>
  </si>
  <si>
    <t>ZAKLADY_OPIS</t>
  </si>
  <si>
    <t>BRYGADA_KOD</t>
  </si>
  <si>
    <t>BRYGADA_OPIS</t>
  </si>
  <si>
    <t>LC_WYDZIALY_KOD</t>
  </si>
  <si>
    <t>LC_WYDZIALY_OPIS</t>
  </si>
  <si>
    <t>CZYNNOSCI_KOD</t>
  </si>
  <si>
    <t>CZYNNOSCI_OPIS</t>
  </si>
  <si>
    <t>ARTYKUL_KOD_WG</t>
  </si>
  <si>
    <t>NAZWA1_WG</t>
  </si>
  <si>
    <t>ARTYKUL_KOD</t>
  </si>
  <si>
    <t>NAZWA1</t>
  </si>
  <si>
    <t>KONTR_PRACOWNICY_KOD</t>
  </si>
  <si>
    <t>KONTR_IMIE</t>
  </si>
  <si>
    <t>KONTR_NAZWISKO</t>
  </si>
  <si>
    <t>KONTR_DATA</t>
  </si>
  <si>
    <t>KONTR_CZAS</t>
  </si>
  <si>
    <t>RAPORTY_KONTROLER_BLAD_ID</t>
  </si>
  <si>
    <t>BLAD_KOD</t>
  </si>
  <si>
    <t>BLAD_OPIS</t>
  </si>
  <si>
    <t>CZYNNOSCI_NA_ID</t>
  </si>
  <si>
    <t>RAPORTY_NA_SESJA_ID</t>
  </si>
  <si>
    <t>DO_PROCENTU_WYK</t>
  </si>
  <si>
    <t>DO_ZAROBKOW</t>
  </si>
  <si>
    <t>DO_OBECNOSCI</t>
  </si>
  <si>
    <t>DO_CZASU_TECH</t>
  </si>
  <si>
    <t>NIE_DO_CZASU_REAL</t>
  </si>
  <si>
    <t>UNIQUE_KEY</t>
  </si>
  <si>
    <t>BLAD_KOJARZENIE</t>
  </si>
  <si>
    <t>BLAD_KOJARZENIE_OPIS</t>
  </si>
  <si>
    <t>BLAD_STAWKA</t>
  </si>
  <si>
    <t>PZP_NR_ZLECENIA</t>
  </si>
  <si>
    <t>PZP_DATA</t>
  </si>
  <si>
    <t>ART_WG_RODZINA_OPIS</t>
  </si>
  <si>
    <t>ART_RODZINA_OPIS</t>
  </si>
  <si>
    <t>STANOWISKA_ID</t>
  </si>
  <si>
    <t>STANOWISKA_KOD</t>
  </si>
  <si>
    <t>STANOWISKA_OPIS</t>
  </si>
  <si>
    <t>KARTA_PALETOWA_KOD</t>
  </si>
  <si>
    <t>ART_WARUNKI_OPIS</t>
  </si>
  <si>
    <t>WARUNKI_OPIS</t>
  </si>
  <si>
    <t>RAPORTY_GRUPY_OPIS</t>
  </si>
  <si>
    <t>ZAM_MAT_SPEC_ID</t>
  </si>
  <si>
    <t>ZAM_MAT_NUMER</t>
  </si>
  <si>
    <t>PRACOWNICY_KATEGORIA_KOD</t>
  </si>
  <si>
    <t>PRACOWNICY_KATEGORIA_OPIS</t>
  </si>
  <si>
    <t>GRUPA_CZYNNOSCI_NA_KOD</t>
  </si>
  <si>
    <t>GRUPA_CZYNNOSCI_NA_OPIS</t>
  </si>
  <si>
    <t>SZWACZKA</t>
  </si>
  <si>
    <t>S10</t>
  </si>
  <si>
    <t>KOMFORT</t>
  </si>
  <si>
    <t>Komfort Meble</t>
  </si>
  <si>
    <t>BRAK</t>
  </si>
  <si>
    <t xml:space="preserve">110.           </t>
  </si>
  <si>
    <t xml:space="preserve">SZWALNIA                                          </t>
  </si>
  <si>
    <t xml:space="preserve">0110.20.01     </t>
  </si>
  <si>
    <t>SZYCIE TKANINA</t>
  </si>
  <si>
    <t>0110.20</t>
  </si>
  <si>
    <t>KP</t>
  </si>
  <si>
    <t>BRAK  [BRAK]</t>
  </si>
  <si>
    <t xml:space="preserve">TKANINA : NEG G.T. SKÓR </t>
  </si>
  <si>
    <t>0110.21</t>
  </si>
  <si>
    <t>S13</t>
  </si>
  <si>
    <t>S02</t>
  </si>
  <si>
    <t>OWERLOK</t>
  </si>
  <si>
    <t>S11</t>
  </si>
  <si>
    <t>S06</t>
  </si>
  <si>
    <t>S12</t>
  </si>
  <si>
    <t>S05</t>
  </si>
  <si>
    <t>S01</t>
  </si>
  <si>
    <t>S14</t>
  </si>
  <si>
    <t>S04</t>
  </si>
  <si>
    <t>S15</t>
  </si>
  <si>
    <t>S17</t>
  </si>
  <si>
    <t>S16</t>
  </si>
  <si>
    <t>S03</t>
  </si>
  <si>
    <t>S09</t>
  </si>
  <si>
    <t>S07</t>
  </si>
  <si>
    <t>Kolumna1</t>
  </si>
  <si>
    <t>Kolumna2</t>
  </si>
  <si>
    <t>CIENIOWANIE SKÓRA</t>
  </si>
  <si>
    <t>SZYCIE SKÓRA</t>
  </si>
  <si>
    <t>IMIE2</t>
  </si>
  <si>
    <t>S08</t>
  </si>
  <si>
    <t>NR</t>
  </si>
  <si>
    <t>IMIE NAZWISKO</t>
  </si>
  <si>
    <t>WZ</t>
  </si>
  <si>
    <t>CZASY</t>
  </si>
  <si>
    <t>NS</t>
  </si>
  <si>
    <t>DATA DO:</t>
  </si>
  <si>
    <t>DATA OD: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</si>
  <si>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</si>
  <si>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</si>
  <si>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</si>
  <si>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</si>
  <si>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</si>
  <si>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</si>
  <si>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</si>
  <si>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</si>
  <si>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</si>
  <si>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</si>
  <si>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</si>
  <si>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</si>
  <si>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</si>
  <si>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</si>
  <si>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</si>
  <si>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</si>
  <si>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</si>
  <si>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</si>
  <si>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</si>
  <si>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</si>
  <si>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</si>
  <si>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NOV</t>
  </si>
  <si>
    <t>OCT</t>
  </si>
  <si>
    <t>DEC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</si>
  <si>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</si>
  <si>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</si>
  <si>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</si>
  <si>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</si>
  <si>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</si>
  <si>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</si>
  <si>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</si>
  <si>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</si>
  <si>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</si>
  <si>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</si>
  <si>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</si>
  <si>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</si>
  <si>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</si>
  <si>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</si>
  <si>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</si>
  <si>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</si>
  <si>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</si>
  <si>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</si>
  <si>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</si>
  <si>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KOMISJA</t>
  </si>
  <si>
    <t>DZIEN</t>
  </si>
  <si>
    <t>WYDZIAŁ:</t>
  </si>
  <si>
    <t>SZWALNIA</t>
  </si>
  <si>
    <t>CZAS_START</t>
  </si>
  <si>
    <t>CZAS_STOP</t>
  </si>
  <si>
    <t>LACZNY_CZAS</t>
  </si>
  <si>
    <t>BREAK_TIME</t>
  </si>
  <si>
    <t>CZAS RZECZYWISTY</t>
  </si>
  <si>
    <t>NR_KOMISJI</t>
  </si>
  <si>
    <t xml:space="preserve">  </t>
  </si>
  <si>
    <t>SZYCIE SKÓRA - PĘTELKI</t>
  </si>
  <si>
    <t>SZYCIE SKÓRA - ZMIANA NICI</t>
  </si>
  <si>
    <t>DUO</t>
  </si>
  <si>
    <t>CZASY RZECZ</t>
  </si>
  <si>
    <t>DZIEŃ</t>
  </si>
  <si>
    <t>Brak</t>
  </si>
  <si>
    <t>TKANINA KATER : JEST G.T. TK KATER / JEST G.T. TOLEDO</t>
  </si>
  <si>
    <t>OWERLOK -SEGREGACJA ŚMIECI</t>
  </si>
  <si>
    <t>SZYCIE TKANINA - NAUKA</t>
  </si>
  <si>
    <t>SZYCIE TKANINA -SKAZA</t>
  </si>
  <si>
    <t>SZYCIE TKANINA -PRÓBNIKI</t>
  </si>
  <si>
    <t>OWERLOK - PRÓBNIKI</t>
  </si>
  <si>
    <t>OWERLOK -PODUSZKI</t>
  </si>
  <si>
    <t>MIESIĄC</t>
  </si>
  <si>
    <t>SZYCIE TKANINA - PRÓBKI NICI 10</t>
  </si>
  <si>
    <t>POD. DEK.</t>
  </si>
  <si>
    <t>0110SZ10</t>
  </si>
  <si>
    <t>045</t>
  </si>
  <si>
    <t>10.800.00078.06</t>
  </si>
  <si>
    <t xml:space="preserve">PD 078 VI 50x50                                   </t>
  </si>
  <si>
    <t>0110.30</t>
  </si>
  <si>
    <t>OVERLOK</t>
  </si>
  <si>
    <t>10.040.10103.10</t>
  </si>
  <si>
    <t xml:space="preserve">OVAL [1o]                                         </t>
  </si>
  <si>
    <t>OVAL</t>
  </si>
  <si>
    <t>0110SZ03</t>
  </si>
  <si>
    <t>037</t>
  </si>
  <si>
    <t>0110SZ01</t>
  </si>
  <si>
    <t>035</t>
  </si>
  <si>
    <t xml:space="preserve">0110.20.03     </t>
  </si>
  <si>
    <t>TKANINA I EKO SKÓRA : NEG G.C. SKÓR</t>
  </si>
  <si>
    <t>ELIXIR</t>
  </si>
  <si>
    <t>0110SZ02</t>
  </si>
  <si>
    <t>036</t>
  </si>
  <si>
    <t>HORIZON B</t>
  </si>
  <si>
    <t>0110SZ14</t>
  </si>
  <si>
    <t>050</t>
  </si>
  <si>
    <t>ALIZE</t>
  </si>
  <si>
    <t>0110SZ15</t>
  </si>
  <si>
    <t>051</t>
  </si>
  <si>
    <t>SZYCIE TKANINA - NAUKA [LH PIANO</t>
  </si>
  <si>
    <t>SZYCIE TKANINA - NAUKA HOR PUFA</t>
  </si>
  <si>
    <t>SZYCIE SKÓRA - PĘTELKI 26229</t>
  </si>
  <si>
    <t>SZYCIE SKÓRA - PĘTELKI 26471</t>
  </si>
  <si>
    <t>SZYCIE SKÓRA - WYMIANA SKAZA</t>
  </si>
  <si>
    <t>BRAK SKANU 27016/POI</t>
  </si>
  <si>
    <t>10.066.63002.10</t>
  </si>
  <si>
    <t xml:space="preserve">ALIZE L]                                          </t>
  </si>
  <si>
    <t>10.066.67100.10</t>
  </si>
  <si>
    <t xml:space="preserve">ALIZE Z60/12                                      </t>
  </si>
  <si>
    <t>0110SZ12</t>
  </si>
  <si>
    <t>047</t>
  </si>
  <si>
    <t>0110SZ06</t>
  </si>
  <si>
    <t>040</t>
  </si>
  <si>
    <t>AVANT</t>
  </si>
  <si>
    <t>10.009.15002.10</t>
  </si>
  <si>
    <t xml:space="preserve">AVANT 1,5]                                        </t>
  </si>
  <si>
    <t>0110SZ16</t>
  </si>
  <si>
    <t>052</t>
  </si>
  <si>
    <t>10.009.66000.10</t>
  </si>
  <si>
    <t xml:space="preserve">AVANT N                                           </t>
  </si>
  <si>
    <t>SZYCIE TKANINA - RZEPY DODAT.</t>
  </si>
  <si>
    <t>SZYCIE TKANINA -  POPRAWKA TOP</t>
  </si>
  <si>
    <t>SZYCIE TKANINA -POD.WSYPA</t>
  </si>
  <si>
    <t>SZYCIE TKANINA -CERATA</t>
  </si>
  <si>
    <t>SZYCIE TKANINA -  POPRAWKA HOR</t>
  </si>
  <si>
    <t>SZYCIE TKANINA - NADGODZINY AKOR</t>
  </si>
  <si>
    <t>SZYCIE TKANINA -WYM FIBERTEXU</t>
  </si>
  <si>
    <t>SZYCIE TKANINA -REKLAMACJA ALA</t>
  </si>
  <si>
    <t>SZYCIE TKANINA -POMIAR CZASU</t>
  </si>
  <si>
    <t>10.106.65002.10</t>
  </si>
  <si>
    <t xml:space="preserve">TUNDRA LH]                                        </t>
  </si>
  <si>
    <t>11.106.65002.00</t>
  </si>
  <si>
    <t xml:space="preserve">TUNDRA LH] - KOMPLET USZYTY POKROWIEC             </t>
  </si>
  <si>
    <t>TUNDRA</t>
  </si>
  <si>
    <t>0110SZ05</t>
  </si>
  <si>
    <t>039</t>
  </si>
  <si>
    <t xml:space="preserve">0110.20.04     </t>
  </si>
  <si>
    <t>10.086.35000.11</t>
  </si>
  <si>
    <t xml:space="preserve">ELIXIR 3,5                                        </t>
  </si>
  <si>
    <t>11.086.35000.00</t>
  </si>
  <si>
    <t xml:space="preserve">ELIXIR 3,5 - KOMPLET USZYTY POKROWIEC             </t>
  </si>
  <si>
    <t>SKÓRA : JEST G.T. SKÓR</t>
  </si>
  <si>
    <t>10.105.68000.10</t>
  </si>
  <si>
    <t xml:space="preserve">HORIZON B ONz                                     </t>
  </si>
  <si>
    <t>10.105.30201.10</t>
  </si>
  <si>
    <t xml:space="preserve">HORIZON B [3z                                     </t>
  </si>
  <si>
    <t>OWERLOK -MYS/26911</t>
  </si>
  <si>
    <t>10.043.63002.10</t>
  </si>
  <si>
    <t xml:space="preserve">PIANO L]                                          </t>
  </si>
  <si>
    <t>PIANO</t>
  </si>
  <si>
    <t>10.043.25000.10</t>
  </si>
  <si>
    <t xml:space="preserve">PIANO 2,5                                         </t>
  </si>
  <si>
    <t>10.043.66000.10</t>
  </si>
  <si>
    <t xml:space="preserve">PIANO N                                           </t>
  </si>
  <si>
    <t>10.105.71300.10</t>
  </si>
  <si>
    <t xml:space="preserve">HORIZON B P102x82                                 </t>
  </si>
  <si>
    <t xml:space="preserve">26572/HOR/120  </t>
  </si>
  <si>
    <t>10.105.10202.10</t>
  </si>
  <si>
    <t xml:space="preserve">HORIZON B 1z]                                     </t>
  </si>
  <si>
    <t>10.077.15202.10</t>
  </si>
  <si>
    <t xml:space="preserve">SAMOA 1,5z]                                       </t>
  </si>
  <si>
    <t>SAMOA</t>
  </si>
  <si>
    <t>10.077.15201.10</t>
  </si>
  <si>
    <t xml:space="preserve">SAMOA [1,5z                                       </t>
  </si>
  <si>
    <t>0110SZ04</t>
  </si>
  <si>
    <t>038</t>
  </si>
  <si>
    <t>10.009.30001.10</t>
  </si>
  <si>
    <t xml:space="preserve">AVANT [3                                          </t>
  </si>
  <si>
    <t>BROADWAY</t>
  </si>
  <si>
    <t>10.077.15200.10</t>
  </si>
  <si>
    <t xml:space="preserve">SAMOA 1,5z                                        </t>
  </si>
  <si>
    <t>10.077.10202.10</t>
  </si>
  <si>
    <t xml:space="preserve">SAMOA 1z]                                         </t>
  </si>
  <si>
    <t>10.091.65002.10</t>
  </si>
  <si>
    <t xml:space="preserve">BROADWAY LH]                                      </t>
  </si>
  <si>
    <t xml:space="preserve">0110.20.02     </t>
  </si>
  <si>
    <t>10.105.35201.10</t>
  </si>
  <si>
    <t xml:space="preserve">HORIZON B [3,5z                                   </t>
  </si>
  <si>
    <t xml:space="preserve">26559/HOR/120  </t>
  </si>
  <si>
    <t>10.105.65003.11</t>
  </si>
  <si>
    <t xml:space="preserve">HORIZON B L2Hz]                                   </t>
  </si>
  <si>
    <t>TOPAZ</t>
  </si>
  <si>
    <t>10.009.70500.10</t>
  </si>
  <si>
    <t xml:space="preserve">AVANT P64x64                                      </t>
  </si>
  <si>
    <t>10.110.00487.10</t>
  </si>
  <si>
    <t xml:space="preserve">MANGO PD 487 VI 50x50                             </t>
  </si>
  <si>
    <t>MANGO</t>
  </si>
  <si>
    <t>10.077.80417.13</t>
  </si>
  <si>
    <t xml:space="preserve">SAMOA PD 417 III 30x75                            </t>
  </si>
  <si>
    <t>10.077.10200.10</t>
  </si>
  <si>
    <t xml:space="preserve">SAMOA 1z                                          </t>
  </si>
  <si>
    <t>10.077.66000.10</t>
  </si>
  <si>
    <t xml:space="preserve">SAMOA N                                           </t>
  </si>
  <si>
    <t>10.077.10201.10</t>
  </si>
  <si>
    <t xml:space="preserve">SAMOA [1z                                         </t>
  </si>
  <si>
    <t>0110SZ07</t>
  </si>
  <si>
    <t>041</t>
  </si>
  <si>
    <t>0110SZ08</t>
  </si>
  <si>
    <t>042</t>
  </si>
  <si>
    <t>INFINITY</t>
  </si>
  <si>
    <t>10.066.73100.10</t>
  </si>
  <si>
    <t xml:space="preserve">ALIZE P62x62                                      </t>
  </si>
  <si>
    <t>10.066.40003.10</t>
  </si>
  <si>
    <t xml:space="preserve">ALIZE [4]                                         </t>
  </si>
  <si>
    <t>10.009.35001.10</t>
  </si>
  <si>
    <t xml:space="preserve">AVANT [3,5                                        </t>
  </si>
  <si>
    <t>0110SZ09</t>
  </si>
  <si>
    <t>044</t>
  </si>
  <si>
    <t>MALTA</t>
  </si>
  <si>
    <t>10.033.15200.10</t>
  </si>
  <si>
    <t xml:space="preserve">MALTA 1,5z                                        </t>
  </si>
  <si>
    <t>10.033.66200.10</t>
  </si>
  <si>
    <t xml:space="preserve">MALTA Nzz                                         </t>
  </si>
  <si>
    <t>10.086.40003.11</t>
  </si>
  <si>
    <t xml:space="preserve">ELIXIR [4]                                        </t>
  </si>
  <si>
    <t>11.086.40003.00</t>
  </si>
  <si>
    <t xml:space="preserve">ELIXIR [4] - KOMPLET USZYTY POKROWIEC             </t>
  </si>
  <si>
    <t xml:space="preserve">BRAK           </t>
  </si>
  <si>
    <t xml:space="preserve">BRAK                                              </t>
  </si>
  <si>
    <t>0110SZ17</t>
  </si>
  <si>
    <t>053</t>
  </si>
  <si>
    <t>BORNEO</t>
  </si>
  <si>
    <t>10.800.00254.13</t>
  </si>
  <si>
    <t xml:space="preserve">PD 254 III 50x50                                  </t>
  </si>
  <si>
    <t>10.033.15101.10</t>
  </si>
  <si>
    <t xml:space="preserve">MALTA [1,5Re                                      </t>
  </si>
  <si>
    <t>10.084.10003.10</t>
  </si>
  <si>
    <t xml:space="preserve">ISLA [1]                                          </t>
  </si>
  <si>
    <t>ISLA</t>
  </si>
  <si>
    <t>10.084.80420.06</t>
  </si>
  <si>
    <t xml:space="preserve">ISLA PD 420 VI 38x38                              </t>
  </si>
  <si>
    <t>10.086.30003.11</t>
  </si>
  <si>
    <t xml:space="preserve">ELIXIR [3]                                        </t>
  </si>
  <si>
    <t>11.086.30003.00</t>
  </si>
  <si>
    <t xml:space="preserve">ELIXIR [3] - KOMPLET USZYTY POKROWIEC             </t>
  </si>
  <si>
    <t>10.068.35003.10</t>
  </si>
  <si>
    <t xml:space="preserve">BORNEO [3,5]                                      </t>
  </si>
  <si>
    <t>10.077.73900.10</t>
  </si>
  <si>
    <t xml:space="preserve">SAMOA P82x82                                      </t>
  </si>
  <si>
    <t>10.091.30001.10</t>
  </si>
  <si>
    <t xml:space="preserve">BROADWAY [3                                       </t>
  </si>
  <si>
    <t>10.078.25003.10</t>
  </si>
  <si>
    <t xml:space="preserve">SHADOW [2,5]                                      </t>
  </si>
  <si>
    <t>11.078.25003.00</t>
  </si>
  <si>
    <t xml:space="preserve">SHADOW [2,5] - KOMPLET USZYTY POKROWIEC           </t>
  </si>
  <si>
    <t>SHADOW</t>
  </si>
  <si>
    <t>10.009.35000.10</t>
  </si>
  <si>
    <t xml:space="preserve">AVANT 3,5                                         </t>
  </si>
  <si>
    <t>10.086.67601.11</t>
  </si>
  <si>
    <t xml:space="preserve">ELIXIR [3,5N                                      </t>
  </si>
  <si>
    <t>11.086.67601.00</t>
  </si>
  <si>
    <t xml:space="preserve">ELIXIR [3,5N - KOMPLET USZYTY POKROWIEC           </t>
  </si>
  <si>
    <t>0120.21</t>
  </si>
  <si>
    <t>KROJCZY OPERATOR KATER SKÓRY</t>
  </si>
  <si>
    <t>10.009.25000.10</t>
  </si>
  <si>
    <t xml:space="preserve">AVANT 2,5                                         </t>
  </si>
  <si>
    <t>10.110.10000.10</t>
  </si>
  <si>
    <t xml:space="preserve">MANGO 1                                           </t>
  </si>
  <si>
    <t>10.094.80447.10</t>
  </si>
  <si>
    <t xml:space="preserve">TOPAZ PD 447 III 28x75                            </t>
  </si>
  <si>
    <t>10.040.10003.10</t>
  </si>
  <si>
    <t xml:space="preserve">OVAL [1]                                          </t>
  </si>
  <si>
    <t>10.078.67200.11</t>
  </si>
  <si>
    <t xml:space="preserve">SHADOW Z60/11                                     </t>
  </si>
  <si>
    <t>10.094.30201.10</t>
  </si>
  <si>
    <t xml:space="preserve">TOPAZ [3z                                         </t>
  </si>
  <si>
    <t>10.033.15100.10</t>
  </si>
  <si>
    <t xml:space="preserve">MALTA 1,5Re                                       </t>
  </si>
  <si>
    <t>10.077.80400.13</t>
  </si>
  <si>
    <t xml:space="preserve">SAMOA PO 400 III 58x58                            </t>
  </si>
  <si>
    <t>11:29:58</t>
  </si>
  <si>
    <t xml:space="preserve">26136/AVA/120  </t>
  </si>
  <si>
    <t>13:59:21</t>
  </si>
  <si>
    <t>08:51:04</t>
  </si>
  <si>
    <t>08:51:07</t>
  </si>
  <si>
    <t>10.078.35003.10</t>
  </si>
  <si>
    <t xml:space="preserve">SHADOW [3,5]                                      </t>
  </si>
  <si>
    <t>11.078.35003.00</t>
  </si>
  <si>
    <t xml:space="preserve">SHADOW [3,5] - KOMPLET USZYTY POKROWIEC           </t>
  </si>
  <si>
    <t xml:space="preserve">27046/SHA/120  </t>
  </si>
  <si>
    <t>10.066.73800.10</t>
  </si>
  <si>
    <t xml:space="preserve">ALIZE P82x62                                      </t>
  </si>
  <si>
    <t xml:space="preserve">27025/ALI/120  </t>
  </si>
  <si>
    <t>10.094.63102.11</t>
  </si>
  <si>
    <t xml:space="preserve">TOPAZ Lz]                                         </t>
  </si>
  <si>
    <t>10.110.73500.11</t>
  </si>
  <si>
    <t xml:space="preserve">MANGO P83x60                                      </t>
  </si>
  <si>
    <t xml:space="preserve">27033/ALI/120  </t>
  </si>
  <si>
    <t>15:01:38</t>
  </si>
  <si>
    <t>15:01:43</t>
  </si>
  <si>
    <t xml:space="preserve">27067/BRO/120  </t>
  </si>
  <si>
    <t xml:space="preserve">27438/SHA/120  </t>
  </si>
  <si>
    <t xml:space="preserve">26723/MAN/120  </t>
  </si>
  <si>
    <t>10.110.63305.10</t>
  </si>
  <si>
    <t xml:space="preserve">MANGO LD                                          </t>
  </si>
  <si>
    <t xml:space="preserve">27291/SAM/120  </t>
  </si>
  <si>
    <t xml:space="preserve">27747/BOR/120  </t>
  </si>
  <si>
    <t xml:space="preserve">27455/OVA/120  </t>
  </si>
  <si>
    <t xml:space="preserve">27459/OVA/120  </t>
  </si>
  <si>
    <t xml:space="preserve">25563/OVA/120  </t>
  </si>
  <si>
    <t xml:space="preserve">27463/OVA/120  </t>
  </si>
  <si>
    <t>OWERLOK - WYMIANY PAŹDZIERNIK</t>
  </si>
  <si>
    <t>OWERLOK -GLOW</t>
  </si>
  <si>
    <t>SZYCIE TKANINA -WYMIANA</t>
  </si>
  <si>
    <t>SZYCIE TKANINA -WZORCOWNIA</t>
  </si>
  <si>
    <t>VERTIGO</t>
  </si>
  <si>
    <t>VANITY</t>
  </si>
  <si>
    <t>10.064.30001.10</t>
  </si>
  <si>
    <t xml:space="preserve">VANITY [3                                         </t>
  </si>
  <si>
    <t>10.064.42003.10</t>
  </si>
  <si>
    <t xml:space="preserve">VANITY [4-2P]                                     </t>
  </si>
  <si>
    <t>10.009.71000.10</t>
  </si>
  <si>
    <t xml:space="preserve">AVANT P112x97                                     </t>
  </si>
  <si>
    <t>10.009.15000.10</t>
  </si>
  <si>
    <t xml:space="preserve">AVANT 1,5                                         </t>
  </si>
  <si>
    <t>10:18:00</t>
  </si>
  <si>
    <t>10:18:02</t>
  </si>
  <si>
    <t>10.009.71100.10</t>
  </si>
  <si>
    <t xml:space="preserve">AVANT P112x84                                     </t>
  </si>
  <si>
    <t>10.088.10103.11</t>
  </si>
  <si>
    <t xml:space="preserve">VENUS [1o]                                        </t>
  </si>
  <si>
    <t>11.088.10103.00</t>
  </si>
  <si>
    <t xml:space="preserve">VENUS [1o] - KOMPLET USZYTY POKROWIEC             </t>
  </si>
  <si>
    <t>VENUS</t>
  </si>
  <si>
    <t>10:34:40</t>
  </si>
  <si>
    <t>10.077.75900.10</t>
  </si>
  <si>
    <t xml:space="preserve">SAMOA P100x82                                     </t>
  </si>
  <si>
    <t>LUXOR</t>
  </si>
  <si>
    <t>10.043.25001.10</t>
  </si>
  <si>
    <t xml:space="preserve">PIANO [2,5                                        </t>
  </si>
  <si>
    <t>10.043.35003.10</t>
  </si>
  <si>
    <t xml:space="preserve">PIANO [3,5]                                       </t>
  </si>
  <si>
    <t>10.043.25003.10</t>
  </si>
  <si>
    <t xml:space="preserve">PIANO [2,5]                                       </t>
  </si>
  <si>
    <t>13:06:13</t>
  </si>
  <si>
    <t>13:06:14</t>
  </si>
  <si>
    <t>10.064.80007.06</t>
  </si>
  <si>
    <t xml:space="preserve">VANITY PD 007 VI 50x50                            </t>
  </si>
  <si>
    <t>10.064.25003.10</t>
  </si>
  <si>
    <t xml:space="preserve">VANITY [2,5]                                      </t>
  </si>
  <si>
    <t>0110SZ13</t>
  </si>
  <si>
    <t>049</t>
  </si>
  <si>
    <t>10.102.00017.10</t>
  </si>
  <si>
    <t xml:space="preserve">POKROWIEC PODUSZKI SIEDZ.                         </t>
  </si>
  <si>
    <t>DODATKI</t>
  </si>
  <si>
    <t>ALP</t>
  </si>
  <si>
    <t>14:30:34</t>
  </si>
  <si>
    <t>14:30:44</t>
  </si>
  <si>
    <t>10.077.80418.13</t>
  </si>
  <si>
    <t xml:space="preserve">SAMOA PD 418 III 30x60                            </t>
  </si>
  <si>
    <t>RONDO</t>
  </si>
  <si>
    <t>10.110.63000.10</t>
  </si>
  <si>
    <t xml:space="preserve">MANGO L                                           </t>
  </si>
  <si>
    <t>10.800.00255.16</t>
  </si>
  <si>
    <t xml:space="preserve">PD 255 VI 45x45                                   </t>
  </si>
  <si>
    <t>10.033.15102.10</t>
  </si>
  <si>
    <t xml:space="preserve">MALTA 1,5Re]                                      </t>
  </si>
  <si>
    <t>SKÓRA ROMA : JEST G.C. ROMA</t>
  </si>
  <si>
    <t>SKÓRA I EKO / NS - NIC 10 : NEG G.C. TK / JEST G.T. NIC10</t>
  </si>
  <si>
    <t>10.083.15101.10</t>
  </si>
  <si>
    <t xml:space="preserve">LUXOR [1,5Re                                      </t>
  </si>
  <si>
    <t>10.083.15102.10</t>
  </si>
  <si>
    <t xml:space="preserve">LUXOR 1,5Re]                                      </t>
  </si>
  <si>
    <t>10.083.11201.10</t>
  </si>
  <si>
    <t xml:space="preserve">LUXOR [1Mz                                        </t>
  </si>
  <si>
    <t>10.083.11202.10</t>
  </si>
  <si>
    <t xml:space="preserve">LUXOR 1Mz]                                        </t>
  </si>
  <si>
    <t>0110SZ11</t>
  </si>
  <si>
    <t>046</t>
  </si>
  <si>
    <t>10.086.67602.11</t>
  </si>
  <si>
    <t xml:space="preserve">ELIXIR N3,5]                                      </t>
  </si>
  <si>
    <t>11.086.67602.00</t>
  </si>
  <si>
    <t xml:space="preserve">ELIXIR N3,5] - KOMPLET USZYTY POKROWIEC           </t>
  </si>
  <si>
    <t>10.086.77200.12</t>
  </si>
  <si>
    <t xml:space="preserve">ELIXIR P100x98                                    </t>
  </si>
  <si>
    <t>10.102.00016.10</t>
  </si>
  <si>
    <t xml:space="preserve">POKROWIEC PODUSZKI DEK.                           </t>
  </si>
  <si>
    <t>10.086.67702.11</t>
  </si>
  <si>
    <t xml:space="preserve">ELIXIR N4]                                        </t>
  </si>
  <si>
    <t>11.086.67702.00</t>
  </si>
  <si>
    <t xml:space="preserve">ELIXIR N4] - KOMPLET USZYTY POKROWIEC             </t>
  </si>
  <si>
    <t>10.093.40083.10</t>
  </si>
  <si>
    <t xml:space="preserve">MYSTIC D4                                         </t>
  </si>
  <si>
    <t>11.093.40083.00</t>
  </si>
  <si>
    <t xml:space="preserve">MYSTIC D4 - KOMPLET USZYTY POKROWIEC              </t>
  </si>
  <si>
    <t>MYSTIC</t>
  </si>
  <si>
    <t>10.093.69000.10</t>
  </si>
  <si>
    <t xml:space="preserve">MYSTIC N126                                       </t>
  </si>
  <si>
    <t>11.093.69000.00</t>
  </si>
  <si>
    <t xml:space="preserve">MYSTIC N120 - KOMPLET USZYTY POKROWIEC            </t>
  </si>
  <si>
    <t>10.093.77200.11</t>
  </si>
  <si>
    <t xml:space="preserve">MYSTIC P100x98                                    </t>
  </si>
  <si>
    <t>10.093.35681.10</t>
  </si>
  <si>
    <t xml:space="preserve">MYSTIC 3,5N                                       </t>
  </si>
  <si>
    <t>11.093.35681.00</t>
  </si>
  <si>
    <t xml:space="preserve">MYSTIC 3,5N - KOMPLET USZYTY POKROWIEC            </t>
  </si>
  <si>
    <t>10.068.30003.10</t>
  </si>
  <si>
    <t xml:space="preserve">BORNEO [3]                                        </t>
  </si>
  <si>
    <t>13:16:46</t>
  </si>
  <si>
    <t>10.077.75800.10</t>
  </si>
  <si>
    <t xml:space="preserve">SAMOA P100x100                                    </t>
  </si>
  <si>
    <t>10.066.35003.10</t>
  </si>
  <si>
    <t xml:space="preserve">ALIZE [3,5]                                       </t>
  </si>
  <si>
    <t>10.066.30003.10</t>
  </si>
  <si>
    <t xml:space="preserve">ALIZE [3]                                         </t>
  </si>
  <si>
    <t>10.050.35003.10</t>
  </si>
  <si>
    <t xml:space="preserve">SHIVA [3,5]                                       </t>
  </si>
  <si>
    <t>11.050.35003.00</t>
  </si>
  <si>
    <t xml:space="preserve">SHIVA [3,5] - KOMPLET USZYTY POKROWIEC            </t>
  </si>
  <si>
    <t>SHIVA</t>
  </si>
  <si>
    <t>OREGON</t>
  </si>
  <si>
    <t>10.009.35002.10</t>
  </si>
  <si>
    <t xml:space="preserve">AVANT 3,5]                                        </t>
  </si>
  <si>
    <t>10.107.15101.10</t>
  </si>
  <si>
    <t xml:space="preserve">DAKAR [1,5Re                                      </t>
  </si>
  <si>
    <t>DAKAR</t>
  </si>
  <si>
    <t>10.107.15102.10</t>
  </si>
  <si>
    <t xml:space="preserve">DAKAR 1,5Re]                                      </t>
  </si>
  <si>
    <t>MASTIC</t>
  </si>
  <si>
    <t>15:06:07</t>
  </si>
  <si>
    <t>10.084.14003.10</t>
  </si>
  <si>
    <t xml:space="preserve">ISLA [1H]                                         </t>
  </si>
  <si>
    <t>10.043.30001.10</t>
  </si>
  <si>
    <t xml:space="preserve">PIANO [3                                          </t>
  </si>
  <si>
    <t>10.009.15001.10</t>
  </si>
  <si>
    <t xml:space="preserve">AVANT [1,5                                        </t>
  </si>
  <si>
    <t>10.009.35003.10</t>
  </si>
  <si>
    <t xml:space="preserve">AVANT [3,5]                                       </t>
  </si>
  <si>
    <t>10.022.65002.10</t>
  </si>
  <si>
    <t xml:space="preserve">DUO LH]                                           </t>
  </si>
  <si>
    <t>12:23:13</t>
  </si>
  <si>
    <t>10.009.70900.10</t>
  </si>
  <si>
    <t xml:space="preserve">AVANT P104x64                                     </t>
  </si>
  <si>
    <t>10.009.30003.10</t>
  </si>
  <si>
    <t xml:space="preserve">AVANT [3]                                         </t>
  </si>
  <si>
    <t>12:53:07</t>
  </si>
  <si>
    <t>12:53:47</t>
  </si>
  <si>
    <t>DUO II</t>
  </si>
  <si>
    <t>10.023.63002.10</t>
  </si>
  <si>
    <t xml:space="preserve">DUO II L]                                         </t>
  </si>
  <si>
    <t>10.023.66000.10</t>
  </si>
  <si>
    <t xml:space="preserve">DUO II N                                          </t>
  </si>
  <si>
    <t>10.049.15002.10</t>
  </si>
  <si>
    <t xml:space="preserve">NEW YORK 1,5]                                     </t>
  </si>
  <si>
    <t>NEW YORK</t>
  </si>
  <si>
    <t>10.049.15000.10</t>
  </si>
  <si>
    <t xml:space="preserve">NEW YORK 1,5                                      </t>
  </si>
  <si>
    <t>10.049.66000.10</t>
  </si>
  <si>
    <t xml:space="preserve">NEW YORK N                                        </t>
  </si>
  <si>
    <t>10.090.25003.10</t>
  </si>
  <si>
    <t xml:space="preserve">OREGON [2,5]                                      </t>
  </si>
  <si>
    <t>15:17:40</t>
  </si>
  <si>
    <t>15:17:52</t>
  </si>
  <si>
    <t>10.068.25003.10</t>
  </si>
  <si>
    <t xml:space="preserve">BORNEO [2,5]                                      </t>
  </si>
  <si>
    <t>10.066.25003.10</t>
  </si>
  <si>
    <t xml:space="preserve">ALIZE [2,5]                                       </t>
  </si>
  <si>
    <t>CRYSTAL</t>
  </si>
  <si>
    <t>10.086.40002.11</t>
  </si>
  <si>
    <t xml:space="preserve">ELIXIR 4]                                         </t>
  </si>
  <si>
    <t>11.086.40002.00</t>
  </si>
  <si>
    <t xml:space="preserve">ELIXIR 4] - KOMPLET USZYTY POKROWIEC              </t>
  </si>
  <si>
    <t>10.050.76800.10</t>
  </si>
  <si>
    <t xml:space="preserve">SHIVA P76x43                                      </t>
  </si>
  <si>
    <t>11.050.76800.00</t>
  </si>
  <si>
    <t xml:space="preserve">SHIVA P76x43 - KOMPLET USZYTY POKROWIEC           </t>
  </si>
  <si>
    <t>10.050.30003.10</t>
  </si>
  <si>
    <t xml:space="preserve">SHIVA [3]                                         </t>
  </si>
  <si>
    <t>11.050.30003.00</t>
  </si>
  <si>
    <t xml:space="preserve">SHIVA [3] - KOMPLET USZYTY POKROWIEC              </t>
  </si>
  <si>
    <t>10.078.30003.10</t>
  </si>
  <si>
    <t xml:space="preserve">SHADOW [3]                                        </t>
  </si>
  <si>
    <t>11.078.30003.00</t>
  </si>
  <si>
    <t xml:space="preserve">SHADOW [3] - KOMPLET USZYTY POKROWIEC             </t>
  </si>
  <si>
    <t>10.050.40003.10</t>
  </si>
  <si>
    <t xml:space="preserve">SHIVA [4]                                         </t>
  </si>
  <si>
    <t>11.050.40003.00</t>
  </si>
  <si>
    <t xml:space="preserve">SHIVA [4] - KOMPLET USZYTY POKROWIEC              </t>
  </si>
  <si>
    <t>10.050.10003.10</t>
  </si>
  <si>
    <t xml:space="preserve">SHIVA [1]                                         </t>
  </si>
  <si>
    <t>11.050.10003.00</t>
  </si>
  <si>
    <t xml:space="preserve">SHIVA [1] - KOMPLET USZYTY POKROWIEC              </t>
  </si>
  <si>
    <t>13:35:36</t>
  </si>
  <si>
    <t>13:35:39</t>
  </si>
  <si>
    <t>10.009.30000.10</t>
  </si>
  <si>
    <t xml:space="preserve">AVANT 3                                           </t>
  </si>
  <si>
    <t>10.079.67200.10</t>
  </si>
  <si>
    <t xml:space="preserve">SILVER Z60/11                                     </t>
  </si>
  <si>
    <t>SILVER</t>
  </si>
  <si>
    <t>SKÓRA MAMMUTH : JEST G.C. MAMMUTH</t>
  </si>
  <si>
    <t>ALASKA</t>
  </si>
  <si>
    <t>10.002.10102.10</t>
  </si>
  <si>
    <t xml:space="preserve">ALASKA 1Re]                                       </t>
  </si>
  <si>
    <t>SKÓRA I NIC10 : JEST G.C. SKÓR / JEST G.T. NIC10</t>
  </si>
  <si>
    <t>10.110.00486.10</t>
  </si>
  <si>
    <t xml:space="preserve">MANGO PD 486 VI 28x55                             </t>
  </si>
  <si>
    <t>10.110.20000.10</t>
  </si>
  <si>
    <t xml:space="preserve">MANGO 2                                           </t>
  </si>
  <si>
    <t>10.110.66000.10</t>
  </si>
  <si>
    <t xml:space="preserve">MANGO N                                           </t>
  </si>
  <si>
    <t>10.110.30000.10</t>
  </si>
  <si>
    <t xml:space="preserve">MANGO 3                                           </t>
  </si>
  <si>
    <t>10.043.20003.10</t>
  </si>
  <si>
    <t xml:space="preserve">PIANO [2]                                         </t>
  </si>
  <si>
    <t>10.086.30000.11</t>
  </si>
  <si>
    <t xml:space="preserve">ELIXIR 3                                          </t>
  </si>
  <si>
    <t>11.086.30000.00</t>
  </si>
  <si>
    <t xml:space="preserve">ELIXIR 3 - KOMPLET USZYTY POKROWIEC               </t>
  </si>
  <si>
    <t>10.009.63001.10</t>
  </si>
  <si>
    <t xml:space="preserve">AVANT [L                                          </t>
  </si>
  <si>
    <t>10.009.63002.10</t>
  </si>
  <si>
    <t xml:space="preserve">AVANT L]                                          </t>
  </si>
  <si>
    <t xml:space="preserve">25735/SAM/120  </t>
  </si>
  <si>
    <t>13:11:10</t>
  </si>
  <si>
    <t>13:11:13</t>
  </si>
  <si>
    <t>13:14:28</t>
  </si>
  <si>
    <t>10.009.20002.10</t>
  </si>
  <si>
    <t xml:space="preserve">AVANT 2]                                          </t>
  </si>
  <si>
    <t>10.009.20001.10</t>
  </si>
  <si>
    <t xml:space="preserve">AVANT [2                                          </t>
  </si>
  <si>
    <t>10.086.67701.11</t>
  </si>
  <si>
    <t xml:space="preserve">ELIXIR [4N                                        </t>
  </si>
  <si>
    <t>11.086.67701.00</t>
  </si>
  <si>
    <t xml:space="preserve">ELIXIR [4N - KOMPLET USZYTY POKROWIEC             </t>
  </si>
  <si>
    <t>10:14:11</t>
  </si>
  <si>
    <t>10.009.30002.10</t>
  </si>
  <si>
    <t xml:space="preserve">AVANT 3]                                          </t>
  </si>
  <si>
    <t>10.090.30003.10</t>
  </si>
  <si>
    <t xml:space="preserve">OREGON [3]                                        </t>
  </si>
  <si>
    <t>10.106.30001.10</t>
  </si>
  <si>
    <t xml:space="preserve">TUNDRA [3                                         </t>
  </si>
  <si>
    <t>11.106.30001.00</t>
  </si>
  <si>
    <t xml:space="preserve">TUNDRA [3 - KOMPLET USZYTY POKROWIEC              </t>
  </si>
  <si>
    <t>10.093.35001.10</t>
  </si>
  <si>
    <t xml:space="preserve">MYSTIC [3,5                                       </t>
  </si>
  <si>
    <t>11.093.35001.03</t>
  </si>
  <si>
    <t xml:space="preserve">MYSTIC [3,5 - KOMPLET USZYTY POKROWIEC            </t>
  </si>
  <si>
    <t>07:53:08</t>
  </si>
  <si>
    <t>07:53:13</t>
  </si>
  <si>
    <t>10.009.25001.10</t>
  </si>
  <si>
    <t xml:space="preserve">AVANT [2,5                                        </t>
  </si>
  <si>
    <t xml:space="preserve">25661/ELI/120  </t>
  </si>
  <si>
    <t>10.078.40003.10</t>
  </si>
  <si>
    <t xml:space="preserve">SHADOW [4]                                        </t>
  </si>
  <si>
    <t>11.078.40003.00</t>
  </si>
  <si>
    <t xml:space="preserve">SHADOW [4] - KOMPLET USZYTY POKROWIEC             </t>
  </si>
  <si>
    <t>10:00:39</t>
  </si>
  <si>
    <t xml:space="preserve">25664/AVA/120  </t>
  </si>
  <si>
    <t>10:01:05</t>
  </si>
  <si>
    <t>10.043.30003.10</t>
  </si>
  <si>
    <t xml:space="preserve">PIANO [3]                                         </t>
  </si>
  <si>
    <t>10.093.25000.10</t>
  </si>
  <si>
    <t xml:space="preserve">MYSTIC 2,5                                        </t>
  </si>
  <si>
    <t>11.093.25000.00</t>
  </si>
  <si>
    <t xml:space="preserve">MYSTIC 2,5 - KOMPLET USZYTY POKROWIEC             </t>
  </si>
  <si>
    <t xml:space="preserve">25680/AVA/120  </t>
  </si>
  <si>
    <t>10.063.35003.10</t>
  </si>
  <si>
    <t xml:space="preserve">MOVE [3,5]                                        </t>
  </si>
  <si>
    <t>11.063.35003.00</t>
  </si>
  <si>
    <t xml:space="preserve">MOVE [3,5] - KOMPLET USZYTY POKROWIEC             </t>
  </si>
  <si>
    <t>MOVE</t>
  </si>
  <si>
    <t>12:23:21</t>
  </si>
  <si>
    <t>12:31:15</t>
  </si>
  <si>
    <t xml:space="preserve">25673/AVA/120  </t>
  </si>
  <si>
    <t xml:space="preserve">25668/AVA/120  </t>
  </si>
  <si>
    <t>10.009.64002.10</t>
  </si>
  <si>
    <t xml:space="preserve">AVANT LM]                                         </t>
  </si>
  <si>
    <t>14:35:03</t>
  </si>
  <si>
    <t>15:21:44</t>
  </si>
  <si>
    <t>15:21:48</t>
  </si>
  <si>
    <t xml:space="preserve">26108/MYS/120  </t>
  </si>
  <si>
    <t>10.093.25682.10</t>
  </si>
  <si>
    <t xml:space="preserve">MYSTIC N2,5                                       </t>
  </si>
  <si>
    <t>11.093.25681.00</t>
  </si>
  <si>
    <t xml:space="preserve">MYSTIC N2,5 - KOMPLET USZYTY POKROWIEC            </t>
  </si>
  <si>
    <t>10.009.30103.10</t>
  </si>
  <si>
    <t xml:space="preserve">AVANT [3F]                                        </t>
  </si>
  <si>
    <t>10.800.00255.13</t>
  </si>
  <si>
    <t xml:space="preserve">PD 255 III 45x45                                  </t>
  </si>
  <si>
    <t>10.105.15200.10</t>
  </si>
  <si>
    <t xml:space="preserve">HORIZON B 1,5z                                    </t>
  </si>
  <si>
    <t>10.093.35083.10</t>
  </si>
  <si>
    <t xml:space="preserve">MYSTIC D3,5                                       </t>
  </si>
  <si>
    <t>11.093.35083.00</t>
  </si>
  <si>
    <t xml:space="preserve">MYSTIC D3,5 - KOMPLET USZYTY POKROWIEC            </t>
  </si>
  <si>
    <t>10:15:25</t>
  </si>
  <si>
    <t>11:22:03</t>
  </si>
  <si>
    <t xml:space="preserve">26075/HOR/120  </t>
  </si>
  <si>
    <t xml:space="preserve">25843/ELI/120  </t>
  </si>
  <si>
    <t>10.003.77400.10</t>
  </si>
  <si>
    <t xml:space="preserve">ALP P73x43                                        </t>
  </si>
  <si>
    <t>10.094.68002.11</t>
  </si>
  <si>
    <t xml:space="preserve">TOPAZ Nz117                                       </t>
  </si>
  <si>
    <t xml:space="preserve">26103/SAM/120  </t>
  </si>
  <si>
    <t xml:space="preserve">26116/AVA/120  </t>
  </si>
  <si>
    <t>08:59:50</t>
  </si>
  <si>
    <t>08:59:54</t>
  </si>
  <si>
    <t xml:space="preserve">25678/AVA/120  </t>
  </si>
  <si>
    <t>10.094.25201.10</t>
  </si>
  <si>
    <t xml:space="preserve">TOPAZ [2,5z                                       </t>
  </si>
  <si>
    <t>09:54:40</t>
  </si>
  <si>
    <t xml:space="preserve">26114/AVA/120  </t>
  </si>
  <si>
    <t xml:space="preserve">25845/MYS/120  </t>
  </si>
  <si>
    <t>10.093.77100.11</t>
  </si>
  <si>
    <t xml:space="preserve">MYSTIC P120x98                                    </t>
  </si>
  <si>
    <t>10.093.69100.10</t>
  </si>
  <si>
    <t xml:space="preserve">MYSTIC 126N                                       </t>
  </si>
  <si>
    <t>11.093.69100.00</t>
  </si>
  <si>
    <t xml:space="preserve">MYSTIC 120N - KOMPLET USZYTY POKROWIEC            </t>
  </si>
  <si>
    <t>13:02:23</t>
  </si>
  <si>
    <t>13:17:47</t>
  </si>
  <si>
    <t xml:space="preserve">26107/AVA/120  </t>
  </si>
  <si>
    <t>13:18:31</t>
  </si>
  <si>
    <t xml:space="preserve">26290/SHA/120  </t>
  </si>
  <si>
    <t>13:18:32</t>
  </si>
  <si>
    <t>10.078.73800.10</t>
  </si>
  <si>
    <t xml:space="preserve">SHADOW P82x62                                     </t>
  </si>
  <si>
    <t>11.078.73800.00</t>
  </si>
  <si>
    <t xml:space="preserve">SHADOW P82x62 - KOMPLET USZYTY POKROWIEC          </t>
  </si>
  <si>
    <t>13:18:33</t>
  </si>
  <si>
    <t>10.030.71700.10</t>
  </si>
  <si>
    <t xml:space="preserve">INFINITY P103x62                                  </t>
  </si>
  <si>
    <t>11.030.71700.00</t>
  </si>
  <si>
    <t xml:space="preserve">INFINITY P103x62 - KOMPLET USZYTY POKROWIEC       </t>
  </si>
  <si>
    <t xml:space="preserve">25819/ELI/120  </t>
  </si>
  <si>
    <t>15:22:05</t>
  </si>
  <si>
    <t>10.093.35086.10</t>
  </si>
  <si>
    <t xml:space="preserve">MYSTIC [3,5D                                      </t>
  </si>
  <si>
    <t>11.093.35086.03</t>
  </si>
  <si>
    <t xml:space="preserve">MYSTIC [3,5D - KOMPLET USZYTY POKROWIEC           </t>
  </si>
  <si>
    <t xml:space="preserve">26256/MYS/120  </t>
  </si>
  <si>
    <t>10.086.35003.11</t>
  </si>
  <si>
    <t xml:space="preserve">ELIXIR [3,5]                                      </t>
  </si>
  <si>
    <t>11.086.35003.00</t>
  </si>
  <si>
    <t xml:space="preserve">ELIXIR [3,5] - KOMPLET USZYTY POKROWIEC           </t>
  </si>
  <si>
    <t xml:space="preserve">26094/ELI/120  </t>
  </si>
  <si>
    <t>10.025.70500.10</t>
  </si>
  <si>
    <t xml:space="preserve">END P64x64                                        </t>
  </si>
  <si>
    <t xml:space="preserve">25831/END/120  </t>
  </si>
  <si>
    <t>END</t>
  </si>
  <si>
    <t>08:55:36</t>
  </si>
  <si>
    <t xml:space="preserve">25837/AVA/120  </t>
  </si>
  <si>
    <t xml:space="preserve">26284/OVA/120  </t>
  </si>
  <si>
    <t>10.088.14003.10</t>
  </si>
  <si>
    <t xml:space="preserve">VENUS [1Ho]                                       </t>
  </si>
  <si>
    <t>11.088.14003.00</t>
  </si>
  <si>
    <t xml:space="preserve">VENUS [1Ho] - KOMPLET USZYTY POKROWIEC            </t>
  </si>
  <si>
    <t xml:space="preserve">25842/VEN/120  </t>
  </si>
  <si>
    <t>10.086.25002.11</t>
  </si>
  <si>
    <t xml:space="preserve">ELIXIR 2,5]                                       </t>
  </si>
  <si>
    <t>11.086.25002.00</t>
  </si>
  <si>
    <t xml:space="preserve">ELIXIR 2,5] - KOMPLET USZYTY POKROWIEC            </t>
  </si>
  <si>
    <t xml:space="preserve">25832/AVA/120  </t>
  </si>
  <si>
    <t>10.050.14003.10</t>
  </si>
  <si>
    <t xml:space="preserve">SHIVA [1H]                                        </t>
  </si>
  <si>
    <t>11.050.14003.00</t>
  </si>
  <si>
    <t xml:space="preserve">SHIVA [1H] - KOMPLET USZYTY POKROWIEC             </t>
  </si>
  <si>
    <t>10.030.30003.10</t>
  </si>
  <si>
    <t xml:space="preserve">INFINITY [3]                                      </t>
  </si>
  <si>
    <t>11.030.30003.00</t>
  </si>
  <si>
    <t xml:space="preserve">INFINITY [3] - KOMPLET USZYTY POKROWIEC           </t>
  </si>
  <si>
    <t>10.068.20003.10</t>
  </si>
  <si>
    <t xml:space="preserve">BORNEO [2]                                        </t>
  </si>
  <si>
    <t>10.022.20000.10</t>
  </si>
  <si>
    <t xml:space="preserve">DUO 2                                             </t>
  </si>
  <si>
    <t xml:space="preserve">26306/DUO/120  </t>
  </si>
  <si>
    <t>10.022.66000.10</t>
  </si>
  <si>
    <t xml:space="preserve">DUO N                                             </t>
  </si>
  <si>
    <t>10.022.20002.10</t>
  </si>
  <si>
    <t xml:space="preserve">DUO 2]                                            </t>
  </si>
  <si>
    <t>10.063.25000.10</t>
  </si>
  <si>
    <t xml:space="preserve">MOVE 2,5                                          </t>
  </si>
  <si>
    <t>11.063.25000.00</t>
  </si>
  <si>
    <t xml:space="preserve">MOVE 2,5 - KOMPLET USZYTY POKROWIEC               </t>
  </si>
  <si>
    <t xml:space="preserve">25882/MOV/120  </t>
  </si>
  <si>
    <t>10.063.63002.10</t>
  </si>
  <si>
    <t xml:space="preserve">MOVE L]                                           </t>
  </si>
  <si>
    <t>11.063.63002.00</t>
  </si>
  <si>
    <t xml:space="preserve">MOVE L] - KOMPLET USZYTY POKROWIEC                </t>
  </si>
  <si>
    <t>12:34:18</t>
  </si>
  <si>
    <t xml:space="preserve">25835/ISL/120  </t>
  </si>
  <si>
    <t>10.068.10003.10</t>
  </si>
  <si>
    <t xml:space="preserve">BORNEO [1]                                        </t>
  </si>
  <si>
    <t xml:space="preserve">25840/ELI/120  </t>
  </si>
  <si>
    <t xml:space="preserve">25853/AVA/120  </t>
  </si>
  <si>
    <t xml:space="preserve">25826/AVA/120  </t>
  </si>
  <si>
    <t>10.088.77700.11</t>
  </si>
  <si>
    <t xml:space="preserve">VENUS P54x41o                                     </t>
  </si>
  <si>
    <t>08:07:47</t>
  </si>
  <si>
    <t>08:10:22</t>
  </si>
  <si>
    <t xml:space="preserve">26033/ELI/120  </t>
  </si>
  <si>
    <t xml:space="preserve">25867/AVA/120  </t>
  </si>
  <si>
    <t>10.009.64001.10</t>
  </si>
  <si>
    <t xml:space="preserve">AVANT [LM                                         </t>
  </si>
  <si>
    <t>10:59:26</t>
  </si>
  <si>
    <t>10.063.25002.10</t>
  </si>
  <si>
    <t xml:space="preserve">MOVE 2,5]                                         </t>
  </si>
  <si>
    <t>11.063.25002.00</t>
  </si>
  <si>
    <t xml:space="preserve">MOVE 2,5] - KOMPLET USZYTY POKROWIEC              </t>
  </si>
  <si>
    <t xml:space="preserve">26031/MOV/120  </t>
  </si>
  <si>
    <t>10.063.63001.10</t>
  </si>
  <si>
    <t xml:space="preserve">MOVE [L                                           </t>
  </si>
  <si>
    <t>11.063.63001.00</t>
  </si>
  <si>
    <t xml:space="preserve">MOVE [L - KOMPLET USZYTY POKROWIEC                </t>
  </si>
  <si>
    <t xml:space="preserve">25858/AVA/120  </t>
  </si>
  <si>
    <t xml:space="preserve">26298/AVA/120  </t>
  </si>
  <si>
    <t>12:36:26</t>
  </si>
  <si>
    <t xml:space="preserve">25874/AVA/120  </t>
  </si>
  <si>
    <t xml:space="preserve">25862/AVA/120  </t>
  </si>
  <si>
    <t>13:24:36</t>
  </si>
  <si>
    <t>13:24:44</t>
  </si>
  <si>
    <t>10.090.35003.10</t>
  </si>
  <si>
    <t xml:space="preserve">OREGON [3,5]                                      </t>
  </si>
  <si>
    <t>14:32:39</t>
  </si>
  <si>
    <t>14:32:44</t>
  </si>
  <si>
    <t>09:30:02</t>
  </si>
  <si>
    <t xml:space="preserve">26254/ELI/120  </t>
  </si>
  <si>
    <t>10.086.40000.11</t>
  </si>
  <si>
    <t xml:space="preserve">ELIXIR 4                                          </t>
  </si>
  <si>
    <t>11.086.40000.00</t>
  </si>
  <si>
    <t xml:space="preserve">ELIXIR 4 - KOMPLET USZYTY POKROWIEC               </t>
  </si>
  <si>
    <t>09:47:40</t>
  </si>
  <si>
    <t>10.091.25003.10</t>
  </si>
  <si>
    <t xml:space="preserve">BROADWAY [2,5]                                    </t>
  </si>
  <si>
    <t>10.091.35003.10</t>
  </si>
  <si>
    <t xml:space="preserve">BROADWAY [3,5]                                    </t>
  </si>
  <si>
    <t xml:space="preserve">26080/MAL/120  </t>
  </si>
  <si>
    <t>10.033.15201.10</t>
  </si>
  <si>
    <t xml:space="preserve">MALTA [1,5z                                       </t>
  </si>
  <si>
    <t>10:25:58</t>
  </si>
  <si>
    <t>HORIZON A</t>
  </si>
  <si>
    <t>10.104.65003.11</t>
  </si>
  <si>
    <t xml:space="preserve">HORIZON A L2Hz]                                   </t>
  </si>
  <si>
    <t xml:space="preserve">26539/HOR/120  </t>
  </si>
  <si>
    <t>10.104.35201.10</t>
  </si>
  <si>
    <t xml:space="preserve">HORIZON A [3,5z                                   </t>
  </si>
  <si>
    <t>10.034.42003.10</t>
  </si>
  <si>
    <t xml:space="preserve">MASTIC [4-2P]                                     </t>
  </si>
  <si>
    <t xml:space="preserve">26504/MAS/120  </t>
  </si>
  <si>
    <t>13:06:40</t>
  </si>
  <si>
    <t>10.102.00008.10</t>
  </si>
  <si>
    <t xml:space="preserve">PODUSZKA OPARCIOWA                                </t>
  </si>
  <si>
    <t>10.009.10002.10</t>
  </si>
  <si>
    <t xml:space="preserve">AVANT 1]                                          </t>
  </si>
  <si>
    <t xml:space="preserve">26485/OVA/120  </t>
  </si>
  <si>
    <t>10.107.10221.10</t>
  </si>
  <si>
    <t xml:space="preserve">DAKAR E60/1z                                      </t>
  </si>
  <si>
    <t>10.107.66200.10</t>
  </si>
  <si>
    <t xml:space="preserve">DAKAR Nzz                                         </t>
  </si>
  <si>
    <t>10.107.15100.10</t>
  </si>
  <si>
    <t xml:space="preserve">DAKAR 1,5Re                                       </t>
  </si>
  <si>
    <t xml:space="preserve">26157/ELI/120  </t>
  </si>
  <si>
    <t xml:space="preserve">26619/ALI/120  </t>
  </si>
  <si>
    <t xml:space="preserve">26182/AVA/120  </t>
  </si>
  <si>
    <t>08:18:23</t>
  </si>
  <si>
    <t xml:space="preserve">26167/AVA/120  </t>
  </si>
  <si>
    <t xml:space="preserve">26151/SHI/120  </t>
  </si>
  <si>
    <t xml:space="preserve">26164/MYS/120  </t>
  </si>
  <si>
    <t xml:space="preserve">26125/ELI/120  </t>
  </si>
  <si>
    <t>10.086.30002.11</t>
  </si>
  <si>
    <t xml:space="preserve">ELIXIR 3]                                         </t>
  </si>
  <si>
    <t>11.086.30002.00</t>
  </si>
  <si>
    <t xml:space="preserve">ELIXIR 3] - KOMPLET USZYTY POKROWIEC              </t>
  </si>
  <si>
    <t xml:space="preserve">26150/ELI/120  </t>
  </si>
  <si>
    <t xml:space="preserve">26518/OVA/120  </t>
  </si>
  <si>
    <t xml:space="preserve">26587/OVA/120  </t>
  </si>
  <si>
    <t xml:space="preserve">26515/VAN/120  </t>
  </si>
  <si>
    <t xml:space="preserve">26263/SAM/120  </t>
  </si>
  <si>
    <t>10:59:21</t>
  </si>
  <si>
    <t>10:59:23</t>
  </si>
  <si>
    <t>10:59:24</t>
  </si>
  <si>
    <t>10:59:27</t>
  </si>
  <si>
    <t xml:space="preserve">26258/SAM/120  </t>
  </si>
  <si>
    <t xml:space="preserve">26513/VAN/120  </t>
  </si>
  <si>
    <t>10.064.35003.10</t>
  </si>
  <si>
    <t xml:space="preserve">VANITY [3,5]                                      </t>
  </si>
  <si>
    <t xml:space="preserve">25241/DUO/120  </t>
  </si>
  <si>
    <t>10.023.72100.10</t>
  </si>
  <si>
    <t xml:space="preserve">DUO II P108x108                                   </t>
  </si>
  <si>
    <t>10.023.30000.10</t>
  </si>
  <si>
    <t xml:space="preserve">DUO II 3                                          </t>
  </si>
  <si>
    <t>10.023.30001.10</t>
  </si>
  <si>
    <t xml:space="preserve">DUO II [3                                         </t>
  </si>
  <si>
    <t>13:14:25</t>
  </si>
  <si>
    <t xml:space="preserve">25822/ELI/120  </t>
  </si>
  <si>
    <t>10.086.77100.12</t>
  </si>
  <si>
    <t xml:space="preserve">ELIXIR P120x98                                    </t>
  </si>
  <si>
    <t>13:41:43</t>
  </si>
  <si>
    <t xml:space="preserve">26293/VAN/120  </t>
  </si>
  <si>
    <t>10.064.67200.10</t>
  </si>
  <si>
    <t xml:space="preserve">VANITY Z60/11                                     </t>
  </si>
  <si>
    <t>10.063.30003.10</t>
  </si>
  <si>
    <t xml:space="preserve">MOVE [3]                                          </t>
  </si>
  <si>
    <t>11.063.30003.00</t>
  </si>
  <si>
    <t xml:space="preserve">MOVE [3] - KOMPLET USZYTY POKROWIEC               </t>
  </si>
  <si>
    <t xml:space="preserve">25785/MOV/120  </t>
  </si>
  <si>
    <t>10.105.70000.10</t>
  </si>
  <si>
    <t xml:space="preserve">HORIZON B SOFA NIETYPOWA                          </t>
  </si>
  <si>
    <t xml:space="preserve">26997/HOR/120  </t>
  </si>
  <si>
    <t>10.060.73900.10</t>
  </si>
  <si>
    <t xml:space="preserve">VERTIGO P82x82                                    </t>
  </si>
  <si>
    <t>11.060.73900.00</t>
  </si>
  <si>
    <t xml:space="preserve">VERTIGO P82x82 - KOMPLET USZYTY POKROWIEC         </t>
  </si>
  <si>
    <t xml:space="preserve">26309/VER/120  </t>
  </si>
  <si>
    <t>10.060.63102.10</t>
  </si>
  <si>
    <t xml:space="preserve">VERTIGO Lz]                                       </t>
  </si>
  <si>
    <t>11.060.63102.00</t>
  </si>
  <si>
    <t xml:space="preserve">VERTIGO Lz] - KOMPLET USZYTY POKROWIEC            </t>
  </si>
  <si>
    <t>10.060.40201.10</t>
  </si>
  <si>
    <t xml:space="preserve">VERTIGO [4z                                       </t>
  </si>
  <si>
    <t>11.060.40201.00</t>
  </si>
  <si>
    <t xml:space="preserve">VERTIGO [4z - KOMPLET USZYTY POKROWIEC            </t>
  </si>
  <si>
    <t xml:space="preserve">26295/RON/120  </t>
  </si>
  <si>
    <t>10.075.75200.10</t>
  </si>
  <si>
    <t xml:space="preserve">RONDO P60                                         </t>
  </si>
  <si>
    <t xml:space="preserve">26127/SAM/120  </t>
  </si>
  <si>
    <t>10.104.35203.10</t>
  </si>
  <si>
    <t xml:space="preserve">HORIZON A [3,5z]                                  </t>
  </si>
  <si>
    <t xml:space="preserve">26509/HOR/120  </t>
  </si>
  <si>
    <t>11:10:09</t>
  </si>
  <si>
    <t xml:space="preserve">26338/ELI/120  </t>
  </si>
  <si>
    <t xml:space="preserve">26523/AVA/120  </t>
  </si>
  <si>
    <t xml:space="preserve">25592/NEW/120  </t>
  </si>
  <si>
    <t xml:space="preserve">26815/AVA/120  </t>
  </si>
  <si>
    <t xml:space="preserve">26463/DAK/120  </t>
  </si>
  <si>
    <t>07:53:06</t>
  </si>
  <si>
    <t xml:space="preserve">26210/AVA/120  </t>
  </si>
  <si>
    <t>07:53:09</t>
  </si>
  <si>
    <t>07:53:12</t>
  </si>
  <si>
    <t xml:space="preserve">26019/MAN/120  </t>
  </si>
  <si>
    <t>07:53:14</t>
  </si>
  <si>
    <t>08:31:59</t>
  </si>
  <si>
    <t>08:33:06</t>
  </si>
  <si>
    <t>08:33:10</t>
  </si>
  <si>
    <t>09:49:43</t>
  </si>
  <si>
    <t>09:49:48</t>
  </si>
  <si>
    <t>10:04:20</t>
  </si>
  <si>
    <t xml:space="preserve">27021/SAM/120  </t>
  </si>
  <si>
    <t>10:04:22</t>
  </si>
  <si>
    <t xml:space="preserve">27020/SAM/120  </t>
  </si>
  <si>
    <t xml:space="preserve">26304/SAM/120  </t>
  </si>
  <si>
    <t>10:20:48</t>
  </si>
  <si>
    <t xml:space="preserve">26299/AVA/120  </t>
  </si>
  <si>
    <t>10:20:50</t>
  </si>
  <si>
    <t>10:20:52</t>
  </si>
  <si>
    <t>10:20:53</t>
  </si>
  <si>
    <t>11:04:14</t>
  </si>
  <si>
    <t>10.112.00490.10</t>
  </si>
  <si>
    <t xml:space="preserve">KIWI PD 490 VI 28x55                              </t>
  </si>
  <si>
    <t xml:space="preserve">26956/KIW/120  </t>
  </si>
  <si>
    <t>KIWI</t>
  </si>
  <si>
    <t>11:04:16</t>
  </si>
  <si>
    <t>11:04:18</t>
  </si>
  <si>
    <t>10.112.00491.10</t>
  </si>
  <si>
    <t xml:space="preserve">KIWI PD 491 VI 50x50                              </t>
  </si>
  <si>
    <t>11:04:22</t>
  </si>
  <si>
    <t>10.112.20000.10</t>
  </si>
  <si>
    <t xml:space="preserve">KIWI 2                                            </t>
  </si>
  <si>
    <t>11:04:24</t>
  </si>
  <si>
    <t>10.112.66000.10</t>
  </si>
  <si>
    <t xml:space="preserve">KIWI N                                            </t>
  </si>
  <si>
    <t>11:04:25</t>
  </si>
  <si>
    <t>10.112.30000.10</t>
  </si>
  <si>
    <t xml:space="preserve">KIWI 3                                            </t>
  </si>
  <si>
    <t>11:04:27</t>
  </si>
  <si>
    <t>10.112.63000.10</t>
  </si>
  <si>
    <t xml:space="preserve">KIWI L                                            </t>
  </si>
  <si>
    <t>11:08:51</t>
  </si>
  <si>
    <t xml:space="preserve">26133/AVA/120  </t>
  </si>
  <si>
    <t>11:08:54</t>
  </si>
  <si>
    <t>11:08:56</t>
  </si>
  <si>
    <t>11:09:51</t>
  </si>
  <si>
    <t xml:space="preserve">26620/ALI/120  </t>
  </si>
  <si>
    <t>11:09:52</t>
  </si>
  <si>
    <t>11:10:08</t>
  </si>
  <si>
    <t xml:space="preserve">27023/POD/120  </t>
  </si>
  <si>
    <t>11:10:10</t>
  </si>
  <si>
    <t>11:10:12</t>
  </si>
  <si>
    <t>11:12:18</t>
  </si>
  <si>
    <t>11:12:26</t>
  </si>
  <si>
    <t>11:12:30</t>
  </si>
  <si>
    <t>11:12:35</t>
  </si>
  <si>
    <t>11:29:50</t>
  </si>
  <si>
    <t>11:29:54</t>
  </si>
  <si>
    <t>11:30:04</t>
  </si>
  <si>
    <t>11:46:32</t>
  </si>
  <si>
    <t xml:space="preserve">26645/DUO/120  </t>
  </si>
  <si>
    <t>11:46:34</t>
  </si>
  <si>
    <t>10.022.30001.10</t>
  </si>
  <si>
    <t xml:space="preserve">DUO [3                                            </t>
  </si>
  <si>
    <t>11:46:43</t>
  </si>
  <si>
    <t>11:46:48</t>
  </si>
  <si>
    <t>12:10:18</t>
  </si>
  <si>
    <t>12:10:23</t>
  </si>
  <si>
    <t>12:14:34</t>
  </si>
  <si>
    <t xml:space="preserve">26506/ORE/120  </t>
  </si>
  <si>
    <t>12:14:37</t>
  </si>
  <si>
    <t>12:22:34</t>
  </si>
  <si>
    <t>10.104.71300.10</t>
  </si>
  <si>
    <t xml:space="preserve">HORIZON A P102x82                                 </t>
  </si>
  <si>
    <t xml:space="preserve">26994/HOR/120  </t>
  </si>
  <si>
    <t>12:22:35</t>
  </si>
  <si>
    <t>10.104.35202.10</t>
  </si>
  <si>
    <t xml:space="preserve">HORIZON A 3,5z]                                   </t>
  </si>
  <si>
    <t>12:22:38</t>
  </si>
  <si>
    <t>10.104.65004.11</t>
  </si>
  <si>
    <t xml:space="preserve">HORIZON A [L2Hz                                   </t>
  </si>
  <si>
    <t>12:48:07</t>
  </si>
  <si>
    <t>12:48:11</t>
  </si>
  <si>
    <t>12:48:13</t>
  </si>
  <si>
    <t>12:48:17</t>
  </si>
  <si>
    <t>12:48:29</t>
  </si>
  <si>
    <t>12:48:34</t>
  </si>
  <si>
    <t>12:48:36</t>
  </si>
  <si>
    <t>12:55:44</t>
  </si>
  <si>
    <t xml:space="preserve">26099/AVA/120  </t>
  </si>
  <si>
    <t>12:55:46</t>
  </si>
  <si>
    <t>12:55:47</t>
  </si>
  <si>
    <t>12:55:49</t>
  </si>
  <si>
    <t>12:56:06</t>
  </si>
  <si>
    <t xml:space="preserve">26095/AVA/120  </t>
  </si>
  <si>
    <t>12:56:07</t>
  </si>
  <si>
    <t>12:56:09</t>
  </si>
  <si>
    <t>12:56:11</t>
  </si>
  <si>
    <t>12:56:15</t>
  </si>
  <si>
    <t>12:56:17</t>
  </si>
  <si>
    <t>12:56:19</t>
  </si>
  <si>
    <t>13:16:29</t>
  </si>
  <si>
    <t>13:16:39</t>
  </si>
  <si>
    <t>13:26:27</t>
  </si>
  <si>
    <t>10.002.10221.10</t>
  </si>
  <si>
    <t xml:space="preserve">ALASKA E60/1z                                     </t>
  </si>
  <si>
    <t xml:space="preserve">25940/ALA/120  </t>
  </si>
  <si>
    <t>13:26:40</t>
  </si>
  <si>
    <t>10.002.66200.10</t>
  </si>
  <si>
    <t xml:space="preserve">ALASKA Nzz                                        </t>
  </si>
  <si>
    <t>13:26:45</t>
  </si>
  <si>
    <t>10.002.10200.10</t>
  </si>
  <si>
    <t xml:space="preserve">ALASKA 1z                                         </t>
  </si>
  <si>
    <t>13:26:50</t>
  </si>
  <si>
    <t>13:35:38</t>
  </si>
  <si>
    <t>13:53:58</t>
  </si>
  <si>
    <t>13:56:19</t>
  </si>
  <si>
    <t>10.102.00019.10</t>
  </si>
  <si>
    <t xml:space="preserve">POKROWIEC KORPUSU                                 </t>
  </si>
  <si>
    <t xml:space="preserve">25078/PIA/120  </t>
  </si>
  <si>
    <t>13:56:33</t>
  </si>
  <si>
    <t xml:space="preserve">26320/POD/120  </t>
  </si>
  <si>
    <t>13:56:35</t>
  </si>
  <si>
    <t>13:56:36</t>
  </si>
  <si>
    <t>14:06:54</t>
  </si>
  <si>
    <t xml:space="preserve">26467/LUX/120  </t>
  </si>
  <si>
    <t>14:06:58</t>
  </si>
  <si>
    <t>14:07:01</t>
  </si>
  <si>
    <t>14:07:04</t>
  </si>
  <si>
    <t>14:07:09</t>
  </si>
  <si>
    <t>14:07:13</t>
  </si>
  <si>
    <t>14:07:16</t>
  </si>
  <si>
    <t>14:07:20</t>
  </si>
  <si>
    <t>14:12:31</t>
  </si>
  <si>
    <t xml:space="preserve">26172/AVA/120  </t>
  </si>
  <si>
    <t>14:12:32</t>
  </si>
  <si>
    <t>14:12:33</t>
  </si>
  <si>
    <t>14:27:44</t>
  </si>
  <si>
    <t>14:27:46</t>
  </si>
  <si>
    <t>14:27:49</t>
  </si>
  <si>
    <t>14:27:53</t>
  </si>
  <si>
    <t>14:43:32</t>
  </si>
  <si>
    <t>14:43:37</t>
  </si>
  <si>
    <t>14:51:38</t>
  </si>
  <si>
    <t xml:space="preserve">26625/BRO/120  </t>
  </si>
  <si>
    <t>14:51:39</t>
  </si>
  <si>
    <t>14:54:22</t>
  </si>
  <si>
    <t>14:54:28</t>
  </si>
  <si>
    <t>14:54:43</t>
  </si>
  <si>
    <t>14:54:50</t>
  </si>
  <si>
    <t>15:15:17</t>
  </si>
  <si>
    <t>15:15:21</t>
  </si>
  <si>
    <t>15:15:24</t>
  </si>
  <si>
    <t>15:15:28</t>
  </si>
  <si>
    <t>15:15:31</t>
  </si>
  <si>
    <t>15:15:34</t>
  </si>
  <si>
    <t>15:15:37</t>
  </si>
  <si>
    <t>08:33:48</t>
  </si>
  <si>
    <t>08:33:52</t>
  </si>
  <si>
    <t>08:33:56</t>
  </si>
  <si>
    <t>08:34:00</t>
  </si>
  <si>
    <t>08:34:03</t>
  </si>
  <si>
    <t>08:34:07</t>
  </si>
  <si>
    <t>08:34:11</t>
  </si>
  <si>
    <t>09:33:18</t>
  </si>
  <si>
    <t>09:33:23</t>
  </si>
  <si>
    <t>09:33:26</t>
  </si>
  <si>
    <t>09:33:29</t>
  </si>
  <si>
    <t>10:30:02</t>
  </si>
  <si>
    <t>10:30:08</t>
  </si>
  <si>
    <t>10:30:12</t>
  </si>
  <si>
    <t>10:30:17</t>
  </si>
  <si>
    <t>10:30:22</t>
  </si>
  <si>
    <t>10:48:15</t>
  </si>
  <si>
    <t>12:23:46</t>
  </si>
  <si>
    <t>12:23:54</t>
  </si>
  <si>
    <t>12:23:58</t>
  </si>
  <si>
    <t>12:24:03</t>
  </si>
  <si>
    <t>07:29:52</t>
  </si>
  <si>
    <t>07:29:56</t>
  </si>
  <si>
    <t>07:30:01</t>
  </si>
  <si>
    <t>07:39:39</t>
  </si>
  <si>
    <t>07:39:41</t>
  </si>
  <si>
    <t>07:39:44</t>
  </si>
  <si>
    <t>07:39:46</t>
  </si>
  <si>
    <t>07:39:49</t>
  </si>
  <si>
    <t>07:39:54</t>
  </si>
  <si>
    <t>07:39:57</t>
  </si>
  <si>
    <t>07:39:59</t>
  </si>
  <si>
    <t>07:40:02</t>
  </si>
  <si>
    <t>07:40:04</t>
  </si>
  <si>
    <t>08:07:19</t>
  </si>
  <si>
    <t xml:space="preserve">26085/MAL/120  </t>
  </si>
  <si>
    <t>08:07:26</t>
  </si>
  <si>
    <t>08:07:32</t>
  </si>
  <si>
    <t>08:07:36</t>
  </si>
  <si>
    <t>10.033.11200.10</t>
  </si>
  <si>
    <t xml:space="preserve">MALTA 1Mz                                         </t>
  </si>
  <si>
    <t>08:07:42</t>
  </si>
  <si>
    <t>08:07:52</t>
  </si>
  <si>
    <t>08:07:57</t>
  </si>
  <si>
    <t>08:08:01</t>
  </si>
  <si>
    <t>08:11:58</t>
  </si>
  <si>
    <t>08:12:03</t>
  </si>
  <si>
    <t>08:12:08</t>
  </si>
  <si>
    <t>08:12:14</t>
  </si>
  <si>
    <t>08:50:39</t>
  </si>
  <si>
    <t>08:50:43</t>
  </si>
  <si>
    <t>08:50:51</t>
  </si>
  <si>
    <t>08:50:56</t>
  </si>
  <si>
    <t>08:51:01</t>
  </si>
  <si>
    <t>08:51:10</t>
  </si>
  <si>
    <t>08:57:23</t>
  </si>
  <si>
    <t xml:space="preserve">26289/PIA/120  </t>
  </si>
  <si>
    <t>09:24:31</t>
  </si>
  <si>
    <t>09:27:04</t>
  </si>
  <si>
    <t>10.043.65002.10</t>
  </si>
  <si>
    <t xml:space="preserve">PIANO LH]                                         </t>
  </si>
  <si>
    <t xml:space="preserve">26663/PIA/120  </t>
  </si>
  <si>
    <t>09:27:05</t>
  </si>
  <si>
    <t>09:27:14</t>
  </si>
  <si>
    <t xml:space="preserve">26665/PIA/120  </t>
  </si>
  <si>
    <t>09:27:15</t>
  </si>
  <si>
    <t>09:27:51</t>
  </si>
  <si>
    <t xml:space="preserve">26911/ELI/120  </t>
  </si>
  <si>
    <t>09:27:52</t>
  </si>
  <si>
    <t>09:27:54</t>
  </si>
  <si>
    <t>09:27:55</t>
  </si>
  <si>
    <t>09:28:31</t>
  </si>
  <si>
    <t xml:space="preserve">26541/HOR/120  </t>
  </si>
  <si>
    <t>09:28:32</t>
  </si>
  <si>
    <t>09:29:58</t>
  </si>
  <si>
    <t>10.105.35203.10</t>
  </si>
  <si>
    <t xml:space="preserve">HORIZON B [3,5z]                                  </t>
  </si>
  <si>
    <t xml:space="preserve">27331/HOR/120  </t>
  </si>
  <si>
    <t>10.105.25203.10</t>
  </si>
  <si>
    <t xml:space="preserve">HORIZON B [2,5z]                                  </t>
  </si>
  <si>
    <t>10:15:31</t>
  </si>
  <si>
    <t>10:34:34</t>
  </si>
  <si>
    <t>10:34:37</t>
  </si>
  <si>
    <t>10:34:43</t>
  </si>
  <si>
    <t>10:53:50</t>
  </si>
  <si>
    <t>10:53:59</t>
  </si>
  <si>
    <t>10:54:18</t>
  </si>
  <si>
    <t>11:00:47</t>
  </si>
  <si>
    <t>11:00:50</t>
  </si>
  <si>
    <t>11:00:54</t>
  </si>
  <si>
    <t>11:00:58</t>
  </si>
  <si>
    <t>11:17:38</t>
  </si>
  <si>
    <t xml:space="preserve">26229/ORE/120  </t>
  </si>
  <si>
    <t>11:17:42</t>
  </si>
  <si>
    <t>11:21:18</t>
  </si>
  <si>
    <t xml:space="preserve">26586/HOR/120  </t>
  </si>
  <si>
    <t>10.066.10000.10</t>
  </si>
  <si>
    <t xml:space="preserve">ALIZE 1                                           </t>
  </si>
  <si>
    <t xml:space="preserve">27031/ALI/120  </t>
  </si>
  <si>
    <t>11:22:04</t>
  </si>
  <si>
    <t>11:55:52</t>
  </si>
  <si>
    <t xml:space="preserve">26585/HOR/120  </t>
  </si>
  <si>
    <t>11:56:16</t>
  </si>
  <si>
    <t xml:space="preserve">26545/HOR/120  </t>
  </si>
  <si>
    <t>11:56:25</t>
  </si>
  <si>
    <t>11:56:43</t>
  </si>
  <si>
    <t xml:space="preserve">26547/HOR/120  </t>
  </si>
  <si>
    <t>11:56:49</t>
  </si>
  <si>
    <t>12:05:46</t>
  </si>
  <si>
    <t>12:21:09</t>
  </si>
  <si>
    <t xml:space="preserve">26500/LUX/120  </t>
  </si>
  <si>
    <t>12:21:15</t>
  </si>
  <si>
    <t>12:21:20</t>
  </si>
  <si>
    <t>12:21:25</t>
  </si>
  <si>
    <t>12:27:13</t>
  </si>
  <si>
    <t>12:27:18</t>
  </si>
  <si>
    <t>13:08:55</t>
  </si>
  <si>
    <t>13:09:00</t>
  </si>
  <si>
    <t xml:space="preserve">26543/HOR/120  </t>
  </si>
  <si>
    <t>13:15:10</t>
  </si>
  <si>
    <t xml:space="preserve">26667/PIA/120  </t>
  </si>
  <si>
    <t>13:15:12</t>
  </si>
  <si>
    <t>13:15:13</t>
  </si>
  <si>
    <t>13:15:14</t>
  </si>
  <si>
    <t>13:15:47</t>
  </si>
  <si>
    <t>13:17:21</t>
  </si>
  <si>
    <t xml:space="preserve">26286/PIA/120  </t>
  </si>
  <si>
    <t>13:17:27</t>
  </si>
  <si>
    <t>13:17:31</t>
  </si>
  <si>
    <t>10.043.25002.10</t>
  </si>
  <si>
    <t xml:space="preserve">PIANO 2,5]                                        </t>
  </si>
  <si>
    <t>13:47:39</t>
  </si>
  <si>
    <t>13:47:43</t>
  </si>
  <si>
    <t>13:47:48</t>
  </si>
  <si>
    <t>13:47:53</t>
  </si>
  <si>
    <t>14:24:15</t>
  </si>
  <si>
    <t>10.049.15001.10</t>
  </si>
  <si>
    <t xml:space="preserve">NEW YORK [1,5                                     </t>
  </si>
  <si>
    <t xml:space="preserve">26689/NEW/120  </t>
  </si>
  <si>
    <t>14:24:17</t>
  </si>
  <si>
    <t>14:28:32</t>
  </si>
  <si>
    <t>14:28:46</t>
  </si>
  <si>
    <t xml:space="preserve">26520/ELI/120  </t>
  </si>
  <si>
    <t>14:30:39</t>
  </si>
  <si>
    <t>14:32:54</t>
  </si>
  <si>
    <t>14:32:57</t>
  </si>
  <si>
    <t>14:33:00</t>
  </si>
  <si>
    <t>14:34:58</t>
  </si>
  <si>
    <t xml:space="preserve">26175/AVA/120  </t>
  </si>
  <si>
    <t>14:35:00</t>
  </si>
  <si>
    <t>14:35:01</t>
  </si>
  <si>
    <t>14:35:04</t>
  </si>
  <si>
    <t>14:35:06</t>
  </si>
  <si>
    <t>14:35:07</t>
  </si>
  <si>
    <t>14:38:27</t>
  </si>
  <si>
    <t>14:38:30</t>
  </si>
  <si>
    <t>15:15:08</t>
  </si>
  <si>
    <t>15:15:13</t>
  </si>
  <si>
    <t>15:15:22</t>
  </si>
  <si>
    <t>15:15:32</t>
  </si>
  <si>
    <t>15:15:38</t>
  </si>
  <si>
    <t>15:17:56</t>
  </si>
  <si>
    <t>15:18:05</t>
  </si>
  <si>
    <t>15:19:17</t>
  </si>
  <si>
    <t>15:19:20</t>
  </si>
  <si>
    <t>07:32:45</t>
  </si>
  <si>
    <t>07:32:49</t>
  </si>
  <si>
    <t>07:32:53</t>
  </si>
  <si>
    <t>07:33:06</t>
  </si>
  <si>
    <t xml:space="preserve">27506/OVA/120  </t>
  </si>
  <si>
    <t>08:00:20</t>
  </si>
  <si>
    <t xml:space="preserve">26622/BOR/120  </t>
  </si>
  <si>
    <t>08:00:22</t>
  </si>
  <si>
    <t>08:00:24</t>
  </si>
  <si>
    <t>08:00:30</t>
  </si>
  <si>
    <t>10.043.67500.10</t>
  </si>
  <si>
    <t xml:space="preserve">PIANO Z60/7                                       </t>
  </si>
  <si>
    <t xml:space="preserve">27345/PIA/120  </t>
  </si>
  <si>
    <t>08:00:31</t>
  </si>
  <si>
    <t>10.043.10003.10</t>
  </si>
  <si>
    <t xml:space="preserve">PIANO [1]                                         </t>
  </si>
  <si>
    <t>08:00:32</t>
  </si>
  <si>
    <t>08:00:33</t>
  </si>
  <si>
    <t>08:00:39</t>
  </si>
  <si>
    <t>08:00:42</t>
  </si>
  <si>
    <t>08:01:06</t>
  </si>
  <si>
    <t xml:space="preserve">27043/PIA/120  </t>
  </si>
  <si>
    <t>08:01:08</t>
  </si>
  <si>
    <t>08:09:24</t>
  </si>
  <si>
    <t xml:space="preserve">27335/PIA/120  </t>
  </si>
  <si>
    <t>08:09:26</t>
  </si>
  <si>
    <t>10.043.20001.10</t>
  </si>
  <si>
    <t xml:space="preserve">PIANO [2                                          </t>
  </si>
  <si>
    <t xml:space="preserve">27080/PIA/120  </t>
  </si>
  <si>
    <t>08:10:24</t>
  </si>
  <si>
    <t>08:10:27</t>
  </si>
  <si>
    <t>08:10:28</t>
  </si>
  <si>
    <t>08:10:31</t>
  </si>
  <si>
    <t>10.043.74100.10</t>
  </si>
  <si>
    <t xml:space="preserve">PIANO P83x63                                      </t>
  </si>
  <si>
    <t>08:51:11</t>
  </si>
  <si>
    <t>08:51:14</t>
  </si>
  <si>
    <t>09:54:32</t>
  </si>
  <si>
    <t>09:54:37</t>
  </si>
  <si>
    <t>09:54:39</t>
  </si>
  <si>
    <t>10:01:54</t>
  </si>
  <si>
    <t>10:01:58</t>
  </si>
  <si>
    <t>10:02:03</t>
  </si>
  <si>
    <t>10:02:08</t>
  </si>
  <si>
    <t>10:02:34</t>
  </si>
  <si>
    <t>10.094.30203.10</t>
  </si>
  <si>
    <t xml:space="preserve">TOPAZ [3z]                                        </t>
  </si>
  <si>
    <t xml:space="preserve">27069/TOP/120  </t>
  </si>
  <si>
    <t>10:02:43</t>
  </si>
  <si>
    <t xml:space="preserve">27342/TUN/120  </t>
  </si>
  <si>
    <t>10:02:55</t>
  </si>
  <si>
    <t>10:13:29</t>
  </si>
  <si>
    <t>10:13:31</t>
  </si>
  <si>
    <t xml:space="preserve">27333/AVA/120  </t>
  </si>
  <si>
    <t>10:14:12</t>
  </si>
  <si>
    <t>10:35:12</t>
  </si>
  <si>
    <t xml:space="preserve">27045/ALP/120  </t>
  </si>
  <si>
    <t>10:35:21</t>
  </si>
  <si>
    <t>10:35:25</t>
  </si>
  <si>
    <t>10:35:44</t>
  </si>
  <si>
    <t>11:00:19</t>
  </si>
  <si>
    <t>11:00:22</t>
  </si>
  <si>
    <t>11:03:54</t>
  </si>
  <si>
    <t>11:03:57</t>
  </si>
  <si>
    <t>11:04:01</t>
  </si>
  <si>
    <t>11:04:05</t>
  </si>
  <si>
    <t>11:07:42</t>
  </si>
  <si>
    <t xml:space="preserve">27014/INF/120  </t>
  </si>
  <si>
    <t>11:07:45</t>
  </si>
  <si>
    <t>11:07:48</t>
  </si>
  <si>
    <t>11:07:49</t>
  </si>
  <si>
    <t>11:07:52</t>
  </si>
  <si>
    <t>11:07:53</t>
  </si>
  <si>
    <t>11:07:55</t>
  </si>
  <si>
    <t>11:07:57</t>
  </si>
  <si>
    <t>11:23:34</t>
  </si>
  <si>
    <t xml:space="preserve">26471/ORE/120  </t>
  </si>
  <si>
    <t>11:23:38</t>
  </si>
  <si>
    <t>11:23:42</t>
  </si>
  <si>
    <t>11:23:45</t>
  </si>
  <si>
    <t>11:25:05</t>
  </si>
  <si>
    <t xml:space="preserve">27041/ORE/120  </t>
  </si>
  <si>
    <t>11:25:07</t>
  </si>
  <si>
    <t>12:05:38</t>
  </si>
  <si>
    <t>12:05:42</t>
  </si>
  <si>
    <t>12:31:03</t>
  </si>
  <si>
    <t>12:46:08</t>
  </si>
  <si>
    <t xml:space="preserve">27040/ORE/120  </t>
  </si>
  <si>
    <t>12:46:11</t>
  </si>
  <si>
    <t xml:space="preserve">27038/ORE/120  </t>
  </si>
  <si>
    <t>12:46:12</t>
  </si>
  <si>
    <t>12:46:23</t>
  </si>
  <si>
    <t>13:17:16</t>
  </si>
  <si>
    <t xml:space="preserve">26678/TUN/120  </t>
  </si>
  <si>
    <t>13:17:20</t>
  </si>
  <si>
    <t>10.095.35003.11</t>
  </si>
  <si>
    <t xml:space="preserve">CRYSTAL [3,5]                                     </t>
  </si>
  <si>
    <t>11.095.35003.00</t>
  </si>
  <si>
    <t xml:space="preserve">CRYSTAL [3,5] - KOMPLET USZYTY POKROWIEC          </t>
  </si>
  <si>
    <t xml:space="preserve">26122/CRY/120  </t>
  </si>
  <si>
    <t>13:17:28</t>
  </si>
  <si>
    <t>13:17:35</t>
  </si>
  <si>
    <t>13:49:43</t>
  </si>
  <si>
    <t>13:49:50</t>
  </si>
  <si>
    <t>13:49:57</t>
  </si>
  <si>
    <t>13:50:02</t>
  </si>
  <si>
    <t>13:59:04</t>
  </si>
  <si>
    <t>13:59:09</t>
  </si>
  <si>
    <t xml:space="preserve">27236/VEN/120  </t>
  </si>
  <si>
    <t>14:12:34</t>
  </si>
  <si>
    <t>14:12:42</t>
  </si>
  <si>
    <t xml:space="preserve">26577/VEN/120  </t>
  </si>
  <si>
    <t>14:14:56</t>
  </si>
  <si>
    <t>14:15:04</t>
  </si>
  <si>
    <t>14:15:10</t>
  </si>
  <si>
    <t>14:20:04</t>
  </si>
  <si>
    <t xml:space="preserve">27024/ALI/120  </t>
  </si>
  <si>
    <t>14:20:27</t>
  </si>
  <si>
    <t>10.003.80008.03</t>
  </si>
  <si>
    <t xml:space="preserve">ALP PD 008 III 60x60                              </t>
  </si>
  <si>
    <t xml:space="preserve">26120/ALP/120  </t>
  </si>
  <si>
    <t>14:20:30</t>
  </si>
  <si>
    <t>14:20:31</t>
  </si>
  <si>
    <t>14:20:33</t>
  </si>
  <si>
    <t>14:20:34</t>
  </si>
  <si>
    <t>14:20:35</t>
  </si>
  <si>
    <t>14:20:36</t>
  </si>
  <si>
    <t>14:20:38</t>
  </si>
  <si>
    <t>14:20:42</t>
  </si>
  <si>
    <t>14:20:43</t>
  </si>
  <si>
    <t>14:20:46</t>
  </si>
  <si>
    <t>14:25:54</t>
  </si>
  <si>
    <t>14:26:03</t>
  </si>
  <si>
    <t>14:26:10</t>
  </si>
  <si>
    <t>14:37:54</t>
  </si>
  <si>
    <t>14:38:02</t>
  </si>
  <si>
    <t>14:38:07</t>
  </si>
  <si>
    <t>14:38:17</t>
  </si>
  <si>
    <t>14:38:29</t>
  </si>
  <si>
    <t>15:10:15</t>
  </si>
  <si>
    <t xml:space="preserve">26613/TOP/120  </t>
  </si>
  <si>
    <t>15:10:19</t>
  </si>
  <si>
    <t>15:10:26</t>
  </si>
  <si>
    <t>15:22:14</t>
  </si>
  <si>
    <t>07:50:06</t>
  </si>
  <si>
    <t>07:56:12</t>
  </si>
  <si>
    <t xml:space="preserve">27204/SHA/120  </t>
  </si>
  <si>
    <t>07:56:14</t>
  </si>
  <si>
    <t>07:56:15</t>
  </si>
  <si>
    <t>07:56:16</t>
  </si>
  <si>
    <t>08:18:13</t>
  </si>
  <si>
    <t>08:43:41</t>
  </si>
  <si>
    <t>10.064.60100.10</t>
  </si>
  <si>
    <t xml:space="preserve">VANITY E67                                        </t>
  </si>
  <si>
    <t xml:space="preserve">26682/VAN/120  </t>
  </si>
  <si>
    <t>08:43:43</t>
  </si>
  <si>
    <t>10.064.43003.10</t>
  </si>
  <si>
    <t xml:space="preserve">VANITY [4-3P]                                     </t>
  </si>
  <si>
    <t>08:43:45</t>
  </si>
  <si>
    <t>10.064.77000.10</t>
  </si>
  <si>
    <t xml:space="preserve">VANITY P82x67                                     </t>
  </si>
  <si>
    <t>08:43:57</t>
  </si>
  <si>
    <t>10.095.15001.10</t>
  </si>
  <si>
    <t xml:space="preserve">CRYSTAL [1,5                                      </t>
  </si>
  <si>
    <t>11.095.15001.00</t>
  </si>
  <si>
    <t xml:space="preserve">CRYSTAL [1,5 - KOMPLET USZYTY POKROWIEC           </t>
  </si>
  <si>
    <t xml:space="preserve">26146/CRY/120  </t>
  </si>
  <si>
    <t>08:44:04</t>
  </si>
  <si>
    <t>10.095.69100.10</t>
  </si>
  <si>
    <t xml:space="preserve">CRYSTAL 124N                                      </t>
  </si>
  <si>
    <t>11.095.69100.00</t>
  </si>
  <si>
    <t xml:space="preserve">CRYSTAL 120N - KOMPLET USZYTY POKROWIEC           </t>
  </si>
  <si>
    <t>08:44:18</t>
  </si>
  <si>
    <t>10.095.25002.10</t>
  </si>
  <si>
    <t xml:space="preserve">CRYSTAL 2,5]                                      </t>
  </si>
  <si>
    <t>11.095.25002.00</t>
  </si>
  <si>
    <t xml:space="preserve">CRYSTAL 2,5] - KOMPLET USZYTY POKROWIEC           </t>
  </si>
  <si>
    <t>08:44:39</t>
  </si>
  <si>
    <t>10.093.35003.10</t>
  </si>
  <si>
    <t xml:space="preserve">MYSTIC [3,5]                                      </t>
  </si>
  <si>
    <t>11.093.35003.10</t>
  </si>
  <si>
    <t xml:space="preserve">MYSTIC [3,5] - KOMPLET USZYTY POKROWIEC           </t>
  </si>
  <si>
    <t xml:space="preserve">26687/MYS/120  </t>
  </si>
  <si>
    <t>08:44:53</t>
  </si>
  <si>
    <t>08:44:54</t>
  </si>
  <si>
    <t>08:55:22</t>
  </si>
  <si>
    <t xml:space="preserve">26527/MAN/120  </t>
  </si>
  <si>
    <t>08:55:24</t>
  </si>
  <si>
    <t>08:55:26</t>
  </si>
  <si>
    <t>08:55:28</t>
  </si>
  <si>
    <t>08:55:29</t>
  </si>
  <si>
    <t>08:55:31</t>
  </si>
  <si>
    <t>08:55:32</t>
  </si>
  <si>
    <t>08:55:34</t>
  </si>
  <si>
    <t>08:56:34</t>
  </si>
  <si>
    <t xml:space="preserve">26616/TOP/120  </t>
  </si>
  <si>
    <t>08:56:37</t>
  </si>
  <si>
    <t>08:56:38</t>
  </si>
  <si>
    <t>10:24:51</t>
  </si>
  <si>
    <t xml:space="preserve">27036/OVA/120  </t>
  </si>
  <si>
    <t>10:24:52</t>
  </si>
  <si>
    <t>10:25:33</t>
  </si>
  <si>
    <t xml:space="preserve">26655/ORE/120  </t>
  </si>
  <si>
    <t>10:25:34</t>
  </si>
  <si>
    <t>11:09:27</t>
  </si>
  <si>
    <t>11:09:32</t>
  </si>
  <si>
    <t>11:11:54</t>
  </si>
  <si>
    <t>11:11:57</t>
  </si>
  <si>
    <t>11:12:00</t>
  </si>
  <si>
    <t>11:12:02</t>
  </si>
  <si>
    <t>11:12:08</t>
  </si>
  <si>
    <t>11:12:12</t>
  </si>
  <si>
    <t>11:12:15</t>
  </si>
  <si>
    <t>11:12:19</t>
  </si>
  <si>
    <t>11:12:29</t>
  </si>
  <si>
    <t>11:12:32</t>
  </si>
  <si>
    <t>12:01:47</t>
  </si>
  <si>
    <t>12:01:57</t>
  </si>
  <si>
    <t>12:02:08</t>
  </si>
  <si>
    <t>12:24:08</t>
  </si>
  <si>
    <t>12:24:12</t>
  </si>
  <si>
    <t>12:48:57</t>
  </si>
  <si>
    <t>13:17:13</t>
  </si>
  <si>
    <t xml:space="preserve">27329/VEN/120  </t>
  </si>
  <si>
    <t>13:17:17</t>
  </si>
  <si>
    <t>13:17:46</t>
  </si>
  <si>
    <t>10.066.25001.10</t>
  </si>
  <si>
    <t xml:space="preserve">ALIZE [2,5                                        </t>
  </si>
  <si>
    <t xml:space="preserve">27065/ALI/120  </t>
  </si>
  <si>
    <t>13:17:49</t>
  </si>
  <si>
    <t xml:space="preserve">27353/VEN/120  </t>
  </si>
  <si>
    <t>13:18:37</t>
  </si>
  <si>
    <t>13:18:38</t>
  </si>
  <si>
    <t>13:20:06</t>
  </si>
  <si>
    <t xml:space="preserve">26627/BRO/120  </t>
  </si>
  <si>
    <t>13:20:08</t>
  </si>
  <si>
    <t>13:22:28</t>
  </si>
  <si>
    <t>14:19:38</t>
  </si>
  <si>
    <t>10.112.73500.11</t>
  </si>
  <si>
    <t xml:space="preserve">KIWI P85x60                                       </t>
  </si>
  <si>
    <t xml:space="preserve">26962/KIW/120  </t>
  </si>
  <si>
    <t>14:19:43</t>
  </si>
  <si>
    <t>10.112.10000.10</t>
  </si>
  <si>
    <t xml:space="preserve">KIWI 1                                            </t>
  </si>
  <si>
    <t>14:26:27</t>
  </si>
  <si>
    <t>14:26:31</t>
  </si>
  <si>
    <t>14:26:36</t>
  </si>
  <si>
    <t>14:26:41</t>
  </si>
  <si>
    <t>14:33:26</t>
  </si>
  <si>
    <t>14:33:30</t>
  </si>
  <si>
    <t>14:33:33</t>
  </si>
  <si>
    <t>14:33:36</t>
  </si>
  <si>
    <t>14:33:40</t>
  </si>
  <si>
    <t>14:39:07</t>
  </si>
  <si>
    <t xml:space="preserve">26824/AVA/120  </t>
  </si>
  <si>
    <t>14:39:33</t>
  </si>
  <si>
    <t xml:space="preserve">27052/OVA/120  </t>
  </si>
  <si>
    <t>14:40:09</t>
  </si>
  <si>
    <t xml:space="preserve">26907/INF/120  </t>
  </si>
  <si>
    <t>14:40:11</t>
  </si>
  <si>
    <t>15:05:54</t>
  </si>
  <si>
    <t xml:space="preserve">27341/OVA/120  </t>
  </si>
  <si>
    <t>15:06:00</t>
  </si>
  <si>
    <t xml:space="preserve">27050/OVA/120  </t>
  </si>
  <si>
    <t>15:06:02</t>
  </si>
  <si>
    <t>07:56:29</t>
  </si>
  <si>
    <t>07:56:32</t>
  </si>
  <si>
    <t>07:56:36</t>
  </si>
  <si>
    <t>07:56:39</t>
  </si>
  <si>
    <t>08:21:22</t>
  </si>
  <si>
    <t>08:21:27</t>
  </si>
  <si>
    <t>08:21:30</t>
  </si>
  <si>
    <t>08:21:32</t>
  </si>
  <si>
    <t>08:21:35</t>
  </si>
  <si>
    <t>08:21:38</t>
  </si>
  <si>
    <t>08:21:41</t>
  </si>
  <si>
    <t>08:21:43</t>
  </si>
  <si>
    <t>08:48:25</t>
  </si>
  <si>
    <t xml:space="preserve">27028/ALI/120  </t>
  </si>
  <si>
    <t>08:48:27</t>
  </si>
  <si>
    <t>08:48:28</t>
  </si>
  <si>
    <t>08:48:29</t>
  </si>
  <si>
    <t>08:59:55</t>
  </si>
  <si>
    <t>09:00:00</t>
  </si>
  <si>
    <t>09:00:06</t>
  </si>
  <si>
    <t>09:47:02</t>
  </si>
  <si>
    <t xml:space="preserve">27741/AKC/120  </t>
  </si>
  <si>
    <t>09:47:09</t>
  </si>
  <si>
    <t>09:47:12</t>
  </si>
  <si>
    <t>09:47:14</t>
  </si>
  <si>
    <t>09:47:19</t>
  </si>
  <si>
    <t>09:47:23</t>
  </si>
  <si>
    <t>09:47:27</t>
  </si>
  <si>
    <t>09:47:30</t>
  </si>
  <si>
    <t>09:47:34</t>
  </si>
  <si>
    <t>09:47:37</t>
  </si>
  <si>
    <t>09:47:43</t>
  </si>
  <si>
    <t>09:47:46</t>
  </si>
  <si>
    <t>09:47:49</t>
  </si>
  <si>
    <t>09:47:52</t>
  </si>
  <si>
    <t>09:53:29</t>
  </si>
  <si>
    <t xml:space="preserve">26909/ISL/120  </t>
  </si>
  <si>
    <t>09:53:30</t>
  </si>
  <si>
    <t>09:54:09</t>
  </si>
  <si>
    <t xml:space="preserve">27325/ALI/120  </t>
  </si>
  <si>
    <t>09:54:10</t>
  </si>
  <si>
    <t>10.066.66000.10</t>
  </si>
  <si>
    <t xml:space="preserve">ALIZE N                                           </t>
  </si>
  <si>
    <t>09:54:12</t>
  </si>
  <si>
    <t>10.066.25000.10</t>
  </si>
  <si>
    <t xml:space="preserve">ALIZE 2,5                                         </t>
  </si>
  <si>
    <t>09:54:14</t>
  </si>
  <si>
    <t>09:54:36</t>
  </si>
  <si>
    <t>09:54:38</t>
  </si>
  <si>
    <t>10:20:13</t>
  </si>
  <si>
    <t xml:space="preserve">26053/AVA/120  </t>
  </si>
  <si>
    <t>10:20:15</t>
  </si>
  <si>
    <t>10:20:16</t>
  </si>
  <si>
    <t>10:20:18</t>
  </si>
  <si>
    <t>10:20:20</t>
  </si>
  <si>
    <t>10:25:53</t>
  </si>
  <si>
    <t>10:25:56</t>
  </si>
  <si>
    <t>10:26:16</t>
  </si>
  <si>
    <t>10:26:21</t>
  </si>
  <si>
    <t>10:26:26</t>
  </si>
  <si>
    <t>10:26:32</t>
  </si>
  <si>
    <t>10:26:37</t>
  </si>
  <si>
    <t>10:38:16</t>
  </si>
  <si>
    <t>10:38:20</t>
  </si>
  <si>
    <t>10:38:24</t>
  </si>
  <si>
    <t>11:31:59</t>
  </si>
  <si>
    <t>11:32:02</t>
  </si>
  <si>
    <t>11:42:56</t>
  </si>
  <si>
    <t xml:space="preserve">26564/HOR/120  </t>
  </si>
  <si>
    <t>11:42:57</t>
  </si>
  <si>
    <t>11:42:58</t>
  </si>
  <si>
    <t>10.105.15202.10</t>
  </si>
  <si>
    <t xml:space="preserve">HORIZON B 1,5z]                                   </t>
  </si>
  <si>
    <t>12:14:26</t>
  </si>
  <si>
    <t xml:space="preserve">26601/ELI/120  </t>
  </si>
  <si>
    <t>12:14:32</t>
  </si>
  <si>
    <t>12:33:29</t>
  </si>
  <si>
    <t>12:33:36</t>
  </si>
  <si>
    <t>12:34:24</t>
  </si>
  <si>
    <t>12:36:18</t>
  </si>
  <si>
    <t xml:space="preserve">27740/AKC/120  </t>
  </si>
  <si>
    <t>12:36:21</t>
  </si>
  <si>
    <t>12:36:23</t>
  </si>
  <si>
    <t>12:36:29</t>
  </si>
  <si>
    <t>12:36:33</t>
  </si>
  <si>
    <t>12:36:36</t>
  </si>
  <si>
    <t>12:36:39</t>
  </si>
  <si>
    <t>12:36:42</t>
  </si>
  <si>
    <t>12:36:45</t>
  </si>
  <si>
    <t>12:36:49</t>
  </si>
  <si>
    <t>12:36:52</t>
  </si>
  <si>
    <t>12:36:55</t>
  </si>
  <si>
    <t>12:36:58</t>
  </si>
  <si>
    <t>12:37:01</t>
  </si>
  <si>
    <t>13:01:59</t>
  </si>
  <si>
    <t>13:02:01</t>
  </si>
  <si>
    <t xml:space="preserve">26561/HOR/120  </t>
  </si>
  <si>
    <t>13:02:25</t>
  </si>
  <si>
    <t>13:02:27</t>
  </si>
  <si>
    <t>13:07:53</t>
  </si>
  <si>
    <t xml:space="preserve">26964/KIW/120  </t>
  </si>
  <si>
    <t>13:07:58</t>
  </si>
  <si>
    <t>13:07:59</t>
  </si>
  <si>
    <t>13:08:04</t>
  </si>
  <si>
    <t>13:08:11</t>
  </si>
  <si>
    <t>13:08:12</t>
  </si>
  <si>
    <t>13:08:13</t>
  </si>
  <si>
    <t>13:08:14</t>
  </si>
  <si>
    <t>13:08:15</t>
  </si>
  <si>
    <t>13:21:33</t>
  </si>
  <si>
    <t xml:space="preserve">27349/ELI/120  </t>
  </si>
  <si>
    <t>13:21:35</t>
  </si>
  <si>
    <t>10.086.25001.11</t>
  </si>
  <si>
    <t xml:space="preserve">ELIXIR [2,5                                       </t>
  </si>
  <si>
    <t>11.086.25001.00</t>
  </si>
  <si>
    <t xml:space="preserve">ELIXIR [2,5 - KOMPLET USZYTY POKROWIEC            </t>
  </si>
  <si>
    <t>13:21:38</t>
  </si>
  <si>
    <t>13:21:39</t>
  </si>
  <si>
    <t>13:29:53</t>
  </si>
  <si>
    <t>13:30:01</t>
  </si>
  <si>
    <t>13:30:06</t>
  </si>
  <si>
    <t>13:37:31</t>
  </si>
  <si>
    <t>13:37:34</t>
  </si>
  <si>
    <t>13:41:15</t>
  </si>
  <si>
    <t>13:41:21</t>
  </si>
  <si>
    <t>13:41:23</t>
  </si>
  <si>
    <t>13:41:26</t>
  </si>
  <si>
    <t>13:41:29</t>
  </si>
  <si>
    <t>13:41:32</t>
  </si>
  <si>
    <t>13:41:35</t>
  </si>
  <si>
    <t>13:41:39</t>
  </si>
  <si>
    <t>13:49:56</t>
  </si>
  <si>
    <t xml:space="preserve">27290/AVA/120  </t>
  </si>
  <si>
    <t xml:space="preserve">26340/AVA/120  </t>
  </si>
  <si>
    <t>14:32:41</t>
  </si>
  <si>
    <t>14:32:42</t>
  </si>
  <si>
    <t>14:32:43</t>
  </si>
  <si>
    <t>14:32:45</t>
  </si>
  <si>
    <t>14:39:51</t>
  </si>
  <si>
    <t xml:space="preserve">26675/TUN/120  </t>
  </si>
  <si>
    <t>14:39:55</t>
  </si>
  <si>
    <t>15:01:29</t>
  </si>
  <si>
    <t>15:01:34</t>
  </si>
  <si>
    <t>15:01:47</t>
  </si>
  <si>
    <t xml:space="preserve">27737/AKC/120  </t>
  </si>
  <si>
    <t>15:05:57</t>
  </si>
  <si>
    <t>15:06:04</t>
  </si>
  <si>
    <t xml:space="preserve">27738/AKC/120  </t>
  </si>
  <si>
    <t>15:06:10</t>
  </si>
  <si>
    <t>15:06:12</t>
  </si>
  <si>
    <t>15:06:18</t>
  </si>
  <si>
    <t>15:06:21</t>
  </si>
  <si>
    <t>15:06:23</t>
  </si>
  <si>
    <t>15:06:27</t>
  </si>
  <si>
    <t>15:07:13</t>
  </si>
  <si>
    <t>15:07:32</t>
  </si>
  <si>
    <t>15:17:13</t>
  </si>
  <si>
    <t xml:space="preserve">27739/AKC/120  </t>
  </si>
  <si>
    <t>15:17:17</t>
  </si>
  <si>
    <t>15:17:20</t>
  </si>
  <si>
    <t>15:17:23</t>
  </si>
  <si>
    <t>15:17:26</t>
  </si>
  <si>
    <t>15:17:30</t>
  </si>
  <si>
    <t>15:17:33</t>
  </si>
  <si>
    <t>15:17:37</t>
  </si>
  <si>
    <t>15:17:43</t>
  </si>
  <si>
    <t>15:17:48</t>
  </si>
  <si>
    <t>15:17:54</t>
  </si>
  <si>
    <t>15:17:57</t>
  </si>
  <si>
    <t>15:18:00</t>
  </si>
  <si>
    <t>15:21:19</t>
  </si>
  <si>
    <t>07:40:23</t>
  </si>
  <si>
    <t xml:space="preserve">27357/OVA/120  </t>
  </si>
  <si>
    <t>07:40:28</t>
  </si>
  <si>
    <t>07:40:31</t>
  </si>
  <si>
    <t>07:40:32</t>
  </si>
  <si>
    <t>07:40:33</t>
  </si>
  <si>
    <t>07:55:46</t>
  </si>
  <si>
    <t xml:space="preserve">26819/POD/120  </t>
  </si>
  <si>
    <t>07:55:49</t>
  </si>
  <si>
    <t>07:56:01</t>
  </si>
  <si>
    <t xml:space="preserve">26717/MAN/120  </t>
  </si>
  <si>
    <t>07:56:25</t>
  </si>
  <si>
    <t>07:56:28</t>
  </si>
  <si>
    <t>07:56:52</t>
  </si>
  <si>
    <t xml:space="preserve">26718/MAN/120  </t>
  </si>
  <si>
    <t>07:56:54</t>
  </si>
  <si>
    <t>07:56:55</t>
  </si>
  <si>
    <t>07:56:57</t>
  </si>
  <si>
    <t>07:56:58</t>
  </si>
  <si>
    <t>08:38:52</t>
  </si>
  <si>
    <t xml:space="preserve">26673/TUN/120  </t>
  </si>
  <si>
    <t>08:38:55</t>
  </si>
  <si>
    <t>09:30:13</t>
  </si>
  <si>
    <t xml:space="preserve">26603/ELI/120  </t>
  </si>
  <si>
    <t>09:30:20</t>
  </si>
  <si>
    <t>09:46:32</t>
  </si>
  <si>
    <t xml:space="preserve">26671/TUN/120  </t>
  </si>
  <si>
    <t>09:46:37</t>
  </si>
  <si>
    <t>09:47:22</t>
  </si>
  <si>
    <t xml:space="preserve">26680/TUN/120  </t>
  </si>
  <si>
    <t>09:47:24</t>
  </si>
  <si>
    <t>09:49:41</t>
  </si>
  <si>
    <t>10:00:31</t>
  </si>
  <si>
    <t xml:space="preserve">27344/OVA/120  </t>
  </si>
  <si>
    <t>10:00:43</t>
  </si>
  <si>
    <t xml:space="preserve">27053/OVA/120  </t>
  </si>
  <si>
    <t>10:00:47</t>
  </si>
  <si>
    <t xml:space="preserve">26750/MAN/120  </t>
  </si>
  <si>
    <t>10:59:29</t>
  </si>
  <si>
    <t>10:59:30</t>
  </si>
  <si>
    <t>10:59:31</t>
  </si>
  <si>
    <t>11:20:55</t>
  </si>
  <si>
    <t>11:38:16</t>
  </si>
  <si>
    <t xml:space="preserve">27152/BOR/120  </t>
  </si>
  <si>
    <t>11:38:17</t>
  </si>
  <si>
    <t>11:41:12</t>
  </si>
  <si>
    <t>11:41:15</t>
  </si>
  <si>
    <t>11:44:35</t>
  </si>
  <si>
    <t>11:44:38</t>
  </si>
  <si>
    <t>12:34:31</t>
  </si>
  <si>
    <t xml:space="preserve">27186/PIA/120  </t>
  </si>
  <si>
    <t>12:34:33</t>
  </si>
  <si>
    <t>12:34:34</t>
  </si>
  <si>
    <t>10.043.35002.10</t>
  </si>
  <si>
    <t xml:space="preserve">PIANO 3,5]                                        </t>
  </si>
  <si>
    <t>12:34:36</t>
  </si>
  <si>
    <t>12:45:47</t>
  </si>
  <si>
    <t>12:45:58</t>
  </si>
  <si>
    <t>12:49:03</t>
  </si>
  <si>
    <t>12:53:13</t>
  </si>
  <si>
    <t>12:53:21</t>
  </si>
  <si>
    <t>12:53:27</t>
  </si>
  <si>
    <t>12:53:33</t>
  </si>
  <si>
    <t>12:53:39</t>
  </si>
  <si>
    <t>12:53:44</t>
  </si>
  <si>
    <t>12:53:51</t>
  </si>
  <si>
    <t>12:54:02</t>
  </si>
  <si>
    <t>13:03:45</t>
  </si>
  <si>
    <t>13:03:51</t>
  </si>
  <si>
    <t>13:24:40</t>
  </si>
  <si>
    <t>13:24:48</t>
  </si>
  <si>
    <t>13:24:52</t>
  </si>
  <si>
    <t>13:24:55</t>
  </si>
  <si>
    <t>13:24:58</t>
  </si>
  <si>
    <t>13:25:02</t>
  </si>
  <si>
    <t>13:25:46</t>
  </si>
  <si>
    <t>13:25:50</t>
  </si>
  <si>
    <t>13:37:50</t>
  </si>
  <si>
    <t>13:37:54</t>
  </si>
  <si>
    <t>13:37:57</t>
  </si>
  <si>
    <t>13:38:01</t>
  </si>
  <si>
    <t>13:38:06</t>
  </si>
  <si>
    <t>13:38:30</t>
  </si>
  <si>
    <t>13:38:36</t>
  </si>
  <si>
    <t>13:38:42</t>
  </si>
  <si>
    <t>13:38:47</t>
  </si>
  <si>
    <t>13:38:52</t>
  </si>
  <si>
    <t>13:38:58</t>
  </si>
  <si>
    <t>13:39:04</t>
  </si>
  <si>
    <t>13:39:09</t>
  </si>
  <si>
    <t>13:39:12</t>
  </si>
  <si>
    <t>13:42:24</t>
  </si>
  <si>
    <t xml:space="preserve">26935/BOR/120  </t>
  </si>
  <si>
    <t>13:42:25</t>
  </si>
  <si>
    <t>13:42:26</t>
  </si>
  <si>
    <t>13:42:51</t>
  </si>
  <si>
    <t xml:space="preserve">26783/MAN/120  </t>
  </si>
  <si>
    <t>13:42:52</t>
  </si>
  <si>
    <t>13:42:53</t>
  </si>
  <si>
    <t>13:42:54</t>
  </si>
  <si>
    <t>13:42:56</t>
  </si>
  <si>
    <t>13:42:58</t>
  </si>
  <si>
    <t>13:43:25</t>
  </si>
  <si>
    <t xml:space="preserve">26557/HOR/120  </t>
  </si>
  <si>
    <t>13:43:29</t>
  </si>
  <si>
    <t>13:45:53</t>
  </si>
  <si>
    <t>13:45:58</t>
  </si>
  <si>
    <t>13:48:31</t>
  </si>
  <si>
    <t>13:55:34</t>
  </si>
  <si>
    <t>13:55:40</t>
  </si>
  <si>
    <t>13:55:47</t>
  </si>
  <si>
    <t>13:55:51</t>
  </si>
  <si>
    <t>13:55:56</t>
  </si>
  <si>
    <t>15:00:18</t>
  </si>
  <si>
    <t xml:space="preserve">26567/HOR/120  </t>
  </si>
  <si>
    <t>15:00:19</t>
  </si>
  <si>
    <t>15:00:21</t>
  </si>
  <si>
    <t>15:00:22</t>
  </si>
  <si>
    <t>15:00:23</t>
  </si>
  <si>
    <t>15:00:24</t>
  </si>
  <si>
    <t>15:00:25</t>
  </si>
  <si>
    <t>15:09:28</t>
  </si>
  <si>
    <t>15:09:32</t>
  </si>
  <si>
    <t>15:09:37</t>
  </si>
  <si>
    <t>15:09:41</t>
  </si>
  <si>
    <t>15:09:46</t>
  </si>
  <si>
    <t>15:18:10</t>
  </si>
  <si>
    <t>15:20:02</t>
  </si>
  <si>
    <t xml:space="preserve">26555/HOR/120  </t>
  </si>
  <si>
    <t>15:20:08</t>
  </si>
  <si>
    <t>08:05:37</t>
  </si>
  <si>
    <t>08:05:44</t>
  </si>
  <si>
    <t>08:30:29</t>
  </si>
  <si>
    <t xml:space="preserve">27182/PIA/120  </t>
  </si>
  <si>
    <t>08:30:31</t>
  </si>
  <si>
    <t>08:30:32</t>
  </si>
  <si>
    <t>08:30:34</t>
  </si>
  <si>
    <t>08:30:42</t>
  </si>
  <si>
    <t>08:30:43</t>
  </si>
  <si>
    <t>08:30:44</t>
  </si>
  <si>
    <t>08:30:45</t>
  </si>
  <si>
    <t>08:51:23</t>
  </si>
  <si>
    <t xml:space="preserve">27456/SAM/120  </t>
  </si>
  <si>
    <t>08:51:24</t>
  </si>
  <si>
    <t>08:51:31</t>
  </si>
  <si>
    <t xml:space="preserve">27271/SHI/120  </t>
  </si>
  <si>
    <t>09:40:00</t>
  </si>
  <si>
    <t xml:space="preserve">26677/OVA/120  </t>
  </si>
  <si>
    <t>09:47:58</t>
  </si>
  <si>
    <t>09:48:01</t>
  </si>
  <si>
    <t>09:48:03</t>
  </si>
  <si>
    <t>10:18:05</t>
  </si>
  <si>
    <t>10:36:39</t>
  </si>
  <si>
    <t>10:36:43</t>
  </si>
  <si>
    <t>10:37:34</t>
  </si>
  <si>
    <t xml:space="preserve">26633/DAK/120  </t>
  </si>
  <si>
    <t>10:37:40</t>
  </si>
  <si>
    <t>10.107.15200.10</t>
  </si>
  <si>
    <t xml:space="preserve">DAKAR 1,5z                                        </t>
  </si>
  <si>
    <t>10:37:43</t>
  </si>
  <si>
    <t>10:37:46</t>
  </si>
  <si>
    <t>10.107.10222.10</t>
  </si>
  <si>
    <t xml:space="preserve">DAKAR 1z/60E                                      </t>
  </si>
  <si>
    <t>10:40:45</t>
  </si>
  <si>
    <t>10.105.15201.10</t>
  </si>
  <si>
    <t xml:space="preserve">HORIZON B [1,5z                                   </t>
  </si>
  <si>
    <t xml:space="preserve">26578/HOR/120  </t>
  </si>
  <si>
    <t>10:40:46</t>
  </si>
  <si>
    <t>10:40:48</t>
  </si>
  <si>
    <t>10.105.30202.10</t>
  </si>
  <si>
    <t xml:space="preserve">HORIZON B 3z]                                     </t>
  </si>
  <si>
    <t>10:43:01</t>
  </si>
  <si>
    <t>10:43:03</t>
  </si>
  <si>
    <t>10:58:56</t>
  </si>
  <si>
    <t>10.034.30003.10</t>
  </si>
  <si>
    <t xml:space="preserve">MASTIC [3]                                        </t>
  </si>
  <si>
    <t xml:space="preserve">26939/MAS/120  </t>
  </si>
  <si>
    <t>12:00:01</t>
  </si>
  <si>
    <t>12:00:06</t>
  </si>
  <si>
    <t>12:00:09</t>
  </si>
  <si>
    <t>12:00:12</t>
  </si>
  <si>
    <t>12:00:15</t>
  </si>
  <si>
    <t>12:23:12</t>
  </si>
  <si>
    <t xml:space="preserve">26933/BRO/120  </t>
  </si>
  <si>
    <t>10.091.30101.10</t>
  </si>
  <si>
    <t xml:space="preserve">BROADWAY [3F                                      </t>
  </si>
  <si>
    <t>10.081.42003.10</t>
  </si>
  <si>
    <t xml:space="preserve">CUBA [4-2P]                                       </t>
  </si>
  <si>
    <t xml:space="preserve">26938/CUB/120  </t>
  </si>
  <si>
    <t>CUBA</t>
  </si>
  <si>
    <t>12:23:38</t>
  </si>
  <si>
    <t xml:space="preserve">27226/SHI/120  </t>
  </si>
  <si>
    <t>12:23:39</t>
  </si>
  <si>
    <t>12:23:40</t>
  </si>
  <si>
    <t>12:23:42</t>
  </si>
  <si>
    <t>12:39:13</t>
  </si>
  <si>
    <t>10.066.71900.10</t>
  </si>
  <si>
    <t xml:space="preserve">ALIZE P103x82                                     </t>
  </si>
  <si>
    <t xml:space="preserve">27151/ALI/120  </t>
  </si>
  <si>
    <t>12:53:58</t>
  </si>
  <si>
    <t>13:04:15</t>
  </si>
  <si>
    <t>13:04:17</t>
  </si>
  <si>
    <t>13:06:11</t>
  </si>
  <si>
    <t xml:space="preserve">26581/HOR/120  </t>
  </si>
  <si>
    <t>13:06:12</t>
  </si>
  <si>
    <t>13:06:15</t>
  </si>
  <si>
    <t xml:space="preserve">26315/AVA/120  </t>
  </si>
  <si>
    <t>13:06:41</t>
  </si>
  <si>
    <t>13:06:42</t>
  </si>
  <si>
    <t>13:06:44</t>
  </si>
  <si>
    <t>13:06:46</t>
  </si>
  <si>
    <t>13:16:41</t>
  </si>
  <si>
    <t xml:space="preserve">26606/MYS/120  </t>
  </si>
  <si>
    <t>13:16:42</t>
  </si>
  <si>
    <t>13:16:43</t>
  </si>
  <si>
    <t>10.093.30682.10</t>
  </si>
  <si>
    <t xml:space="preserve">MYSTIC N3                                         </t>
  </si>
  <si>
    <t>11.093.30682.00</t>
  </si>
  <si>
    <t xml:space="preserve">MYSTIC N3 - KOMPLET USZYTY POKROWIEC              </t>
  </si>
  <si>
    <t>13:17:29</t>
  </si>
  <si>
    <t>13:18:27</t>
  </si>
  <si>
    <t>14:09:40</t>
  </si>
  <si>
    <t>10.094.30202.10</t>
  </si>
  <si>
    <t xml:space="preserve">TOPAZ 3z]                                         </t>
  </si>
  <si>
    <t xml:space="preserve">25871/TOP/120  </t>
  </si>
  <si>
    <t>14:09:44</t>
  </si>
  <si>
    <t>10.094.68001.11</t>
  </si>
  <si>
    <t xml:space="preserve">TOPAZ 117Nz                                       </t>
  </si>
  <si>
    <t>14:09:47</t>
  </si>
  <si>
    <t>14:18:56</t>
  </si>
  <si>
    <t>14:19:05</t>
  </si>
  <si>
    <t>14:43:55</t>
  </si>
  <si>
    <t xml:space="preserve">26199/AVA/120  </t>
  </si>
  <si>
    <t>14:43:56</t>
  </si>
  <si>
    <t>14:43:58</t>
  </si>
  <si>
    <t>14:44:00</t>
  </si>
  <si>
    <t>14:44:01</t>
  </si>
  <si>
    <t>14:44:05</t>
  </si>
  <si>
    <t>14:44:07</t>
  </si>
  <si>
    <t>14:45:12</t>
  </si>
  <si>
    <t xml:space="preserve">26348/AVA/120  </t>
  </si>
  <si>
    <t>14:45:13</t>
  </si>
  <si>
    <t>14:54:35</t>
  </si>
  <si>
    <t>14:54:39</t>
  </si>
  <si>
    <t>15:17:51</t>
  </si>
  <si>
    <t>15:17:55</t>
  </si>
  <si>
    <t>15:18:04</t>
  </si>
  <si>
    <t>15:18:08</t>
  </si>
  <si>
    <t>15:23:35</t>
  </si>
  <si>
    <t>15:23:39</t>
  </si>
  <si>
    <t>07:23:48</t>
  </si>
  <si>
    <t>07:29:36</t>
  </si>
  <si>
    <t>07:29:43</t>
  </si>
  <si>
    <t>07:29:48</t>
  </si>
  <si>
    <t>08:08:20</t>
  </si>
  <si>
    <t xml:space="preserve">26435/AVA/120  </t>
  </si>
  <si>
    <t>08:08:23</t>
  </si>
  <si>
    <t>08:08:26</t>
  </si>
  <si>
    <t>08:14:20</t>
  </si>
  <si>
    <t>08:15:17</t>
  </si>
  <si>
    <t>08:15:21</t>
  </si>
  <si>
    <t>08:15:24</t>
  </si>
  <si>
    <t>08:28:35</t>
  </si>
  <si>
    <t xml:space="preserve">26629/DAK/120  </t>
  </si>
  <si>
    <t>08:28:39</t>
  </si>
  <si>
    <t>08:28:43</t>
  </si>
  <si>
    <t>08:28:47</t>
  </si>
  <si>
    <t>09:12:43</t>
  </si>
  <si>
    <t>10.091.65001.10</t>
  </si>
  <si>
    <t xml:space="preserve">BROADWAY [LH                                      </t>
  </si>
  <si>
    <t xml:space="preserve">27158/BRO/120  </t>
  </si>
  <si>
    <t>09:12:44</t>
  </si>
  <si>
    <t>10.091.30002.10</t>
  </si>
  <si>
    <t xml:space="preserve">BROADWAY 3]                                       </t>
  </si>
  <si>
    <t>09:12:45</t>
  </si>
  <si>
    <t>10.091.30003.10</t>
  </si>
  <si>
    <t xml:space="preserve">BROADWAY [3]                                      </t>
  </si>
  <si>
    <t>09:21:30</t>
  </si>
  <si>
    <t>09:21:35</t>
  </si>
  <si>
    <t>09:21:39</t>
  </si>
  <si>
    <t>09:21:44</t>
  </si>
  <si>
    <t>09:36:53</t>
  </si>
  <si>
    <t>09:36:57</t>
  </si>
  <si>
    <t>10:00:25</t>
  </si>
  <si>
    <t>10:00:32</t>
  </si>
  <si>
    <t>10:00:38</t>
  </si>
  <si>
    <t>10.064.73100.10</t>
  </si>
  <si>
    <t xml:space="preserve">VANITY P62x62                                     </t>
  </si>
  <si>
    <t xml:space="preserve">27450/VAN/120  </t>
  </si>
  <si>
    <t>10:00:45</t>
  </si>
  <si>
    <t>10.064.65001.10</t>
  </si>
  <si>
    <t xml:space="preserve">VANITY [LH                                        </t>
  </si>
  <si>
    <t>10:00:50</t>
  </si>
  <si>
    <t xml:space="preserve">27154/BOR/120  </t>
  </si>
  <si>
    <t>10:00:51</t>
  </si>
  <si>
    <t>10:01:04</t>
  </si>
  <si>
    <t xml:space="preserve">26711/HOR/120  </t>
  </si>
  <si>
    <t>10:01:06</t>
  </si>
  <si>
    <t>10:01:07</t>
  </si>
  <si>
    <t>10:01:22</t>
  </si>
  <si>
    <t>10.033.11103.10</t>
  </si>
  <si>
    <t xml:space="preserve">MALTA [1MRe]                                      </t>
  </si>
  <si>
    <t xml:space="preserve">26946/MAL/120  </t>
  </si>
  <si>
    <t>10:01:23</t>
  </si>
  <si>
    <t>10:01:24</t>
  </si>
  <si>
    <t>10.033.11202.10</t>
  </si>
  <si>
    <t xml:space="preserve">MALTA 1Mz]                                        </t>
  </si>
  <si>
    <t>10:01:25</t>
  </si>
  <si>
    <t>10.033.11201.10</t>
  </si>
  <si>
    <t xml:space="preserve">MALTA [1Mz                                        </t>
  </si>
  <si>
    <t>10:02:57</t>
  </si>
  <si>
    <t>10:03:00</t>
  </si>
  <si>
    <t>10:03:01</t>
  </si>
  <si>
    <t>10:03:02</t>
  </si>
  <si>
    <t>10:26:02</t>
  </si>
  <si>
    <t>10:26:04</t>
  </si>
  <si>
    <t>10:42:20</t>
  </si>
  <si>
    <t xml:space="preserve">26703/ORE/120  </t>
  </si>
  <si>
    <t>10:42:24</t>
  </si>
  <si>
    <t>10:42:26</t>
  </si>
  <si>
    <t>10.090.67200.10</t>
  </si>
  <si>
    <t xml:space="preserve">OREGON Z60/11                                     </t>
  </si>
  <si>
    <t>10:42:32</t>
  </si>
  <si>
    <t>10:42:34</t>
  </si>
  <si>
    <t>10:42:36</t>
  </si>
  <si>
    <t>10:46:27</t>
  </si>
  <si>
    <t xml:space="preserve">26795/MAN/120  </t>
  </si>
  <si>
    <t>10:46:29</t>
  </si>
  <si>
    <t>10:46:30</t>
  </si>
  <si>
    <t>10:46:32</t>
  </si>
  <si>
    <t>10:46:33</t>
  </si>
  <si>
    <t>10:46:34</t>
  </si>
  <si>
    <t>10:46:35</t>
  </si>
  <si>
    <t>10:55:55</t>
  </si>
  <si>
    <t>10.022.70000.20</t>
  </si>
  <si>
    <t xml:space="preserve">DUO PUFA NIETYPOWA                                </t>
  </si>
  <si>
    <t xml:space="preserve">26305/DUO/120  </t>
  </si>
  <si>
    <t>11:04:28</t>
  </si>
  <si>
    <t>11:04:35</t>
  </si>
  <si>
    <t>12:11:18</t>
  </si>
  <si>
    <t xml:space="preserve">26432/TOP/120  </t>
  </si>
  <si>
    <t>12:11:19</t>
  </si>
  <si>
    <t>12:11:20</t>
  </si>
  <si>
    <t>10.094.75800.10</t>
  </si>
  <si>
    <t xml:space="preserve">TOPAZ P101x101                                    </t>
  </si>
  <si>
    <t>12:38:56</t>
  </si>
  <si>
    <t>10.079.65002.10</t>
  </si>
  <si>
    <t xml:space="preserve">SILVER LH]                                        </t>
  </si>
  <si>
    <t>11.079.65002.00</t>
  </si>
  <si>
    <t xml:space="preserve">SILVER LH] - KOMPLET USZYTY POKROWIEC             </t>
  </si>
  <si>
    <t xml:space="preserve">26953/SIL/120  </t>
  </si>
  <si>
    <t>12:38:57</t>
  </si>
  <si>
    <t>12:45:57</t>
  </si>
  <si>
    <t>12:46:02</t>
  </si>
  <si>
    <t>12:46:05</t>
  </si>
  <si>
    <t>12:48:31</t>
  </si>
  <si>
    <t xml:space="preserve">26205/AVA/120  </t>
  </si>
  <si>
    <t>12:48:32</t>
  </si>
  <si>
    <t>12:48:35</t>
  </si>
  <si>
    <t>12:48:37</t>
  </si>
  <si>
    <t>13:09:11</t>
  </si>
  <si>
    <t>14:15:44</t>
  </si>
  <si>
    <t>14:15:48</t>
  </si>
  <si>
    <t>14:15:52</t>
  </si>
  <si>
    <t>14:15:56</t>
  </si>
  <si>
    <t>14:16:55</t>
  </si>
  <si>
    <t xml:space="preserve">26951/PIA/120  </t>
  </si>
  <si>
    <t>14:16:56</t>
  </si>
  <si>
    <t>14:17:00</t>
  </si>
  <si>
    <t>14:18:19</t>
  </si>
  <si>
    <t>14:18:25</t>
  </si>
  <si>
    <t>14:28:53</t>
  </si>
  <si>
    <t xml:space="preserve">27131/SHI/120  </t>
  </si>
  <si>
    <t>14:28:54</t>
  </si>
  <si>
    <t>14:29:01</t>
  </si>
  <si>
    <t>14:29:03</t>
  </si>
  <si>
    <t>14:31:43</t>
  </si>
  <si>
    <t>14:31:50</t>
  </si>
  <si>
    <t>14:31:53</t>
  </si>
  <si>
    <t>14:31:59</t>
  </si>
  <si>
    <t>14:59:55</t>
  </si>
  <si>
    <t>14:59:59</t>
  </si>
  <si>
    <t>15:00:49</t>
  </si>
  <si>
    <t>15:00:53</t>
  </si>
  <si>
    <t>15:00:58</t>
  </si>
  <si>
    <t>15:01:01</t>
  </si>
  <si>
    <t>15:01:03</t>
  </si>
  <si>
    <t>15:01:07</t>
  </si>
  <si>
    <t>15:01:10</t>
  </si>
  <si>
    <t>15:01:13</t>
  </si>
  <si>
    <t>15:09:45</t>
  </si>
  <si>
    <t>15:09:48</t>
  </si>
  <si>
    <t>15:09:51</t>
  </si>
  <si>
    <t>15:09:54</t>
  </si>
  <si>
    <t>15:16:13</t>
  </si>
  <si>
    <t>15:16:17</t>
  </si>
  <si>
    <t>15:16:20</t>
  </si>
  <si>
    <t>15:16:24</t>
  </si>
  <si>
    <t>15:16:29</t>
  </si>
  <si>
    <t>15:16:44</t>
  </si>
  <si>
    <t>15:16:49</t>
  </si>
  <si>
    <t>15:16:52</t>
  </si>
  <si>
    <t>15:16:56</t>
  </si>
  <si>
    <t>15:17:00</t>
  </si>
  <si>
    <t>15:17:07</t>
  </si>
  <si>
    <t>15:17:12</t>
  </si>
  <si>
    <t>15:17:15</t>
  </si>
  <si>
    <t>15:18:39</t>
  </si>
  <si>
    <t>15:18:43</t>
  </si>
  <si>
    <t>15:21:30</t>
  </si>
  <si>
    <t>15:21:34</t>
  </si>
  <si>
    <t>15:21:40</t>
  </si>
  <si>
    <t>15:21:52</t>
  </si>
  <si>
    <t>15:23:07</t>
  </si>
  <si>
    <t>15:23:12</t>
  </si>
  <si>
    <t>SZYCIE SKÓRA + CIENI. (26971, 26955) - BRAK SKANÓW</t>
  </si>
  <si>
    <t>PRZERWA</t>
  </si>
  <si>
    <t>WYDZIAL</t>
  </si>
  <si>
    <t>T03</t>
  </si>
  <si>
    <t>TAPICEROWANIE</t>
  </si>
  <si>
    <t>TAPICERNIA</t>
  </si>
  <si>
    <t>T04</t>
  </si>
  <si>
    <t>T06</t>
  </si>
  <si>
    <t>T01</t>
  </si>
  <si>
    <t>T02</t>
  </si>
  <si>
    <t>T05</t>
  </si>
  <si>
    <t>T01 ROBERT PERKOWSKI</t>
  </si>
  <si>
    <t>TT01</t>
  </si>
  <si>
    <t>T02 RADOSŁAW KRYSZTOPA</t>
  </si>
  <si>
    <t>TT02</t>
  </si>
  <si>
    <t>T03 MARIUSZ DANIELAK</t>
  </si>
  <si>
    <t>TT03</t>
  </si>
  <si>
    <t>TT04</t>
  </si>
  <si>
    <t>TT05</t>
  </si>
  <si>
    <t>TT06</t>
  </si>
  <si>
    <t>AVA</t>
  </si>
  <si>
    <t>ELI</t>
  </si>
  <si>
    <t>SAM</t>
  </si>
  <si>
    <t>MYS</t>
  </si>
  <si>
    <t>OVA</t>
  </si>
  <si>
    <t>HOR</t>
  </si>
  <si>
    <t>POD</t>
  </si>
  <si>
    <t>INNE</t>
  </si>
  <si>
    <t>RIT</t>
  </si>
  <si>
    <t>USŁUGA REKLAMACYJNA</t>
  </si>
  <si>
    <t>T07</t>
  </si>
  <si>
    <t>T08</t>
  </si>
  <si>
    <t>T04 DOMINIK FASZCZA</t>
  </si>
  <si>
    <t>TT07</t>
  </si>
  <si>
    <t>TT08</t>
  </si>
  <si>
    <t>OVAL [1o] + [1o]</t>
  </si>
  <si>
    <t>AVANT [3 - L]</t>
  </si>
  <si>
    <t>UNI: (20.140.04192/4192 RESERVE); NS:NIE DOTYCZY/ST:STOPKA STAL MALOWANA KOLOR 20/KR:KROKODYLKI - NA PRAWĄ STRONĘ/WS:WSZYWKA OLTA BY SYMPA</t>
  </si>
  <si>
    <t>ELIXIR [3,5N - 3,5</t>
  </si>
  <si>
    <t>HORIZON A [3,5z - L2Hz]</t>
  </si>
  <si>
    <t>OVAL [1o]</t>
  </si>
  <si>
    <t>HORIZON A [L2Hz - 3,5z]</t>
  </si>
  <si>
    <t>ELIXIR 3,5 - N3,5]</t>
  </si>
  <si>
    <t>LENOX [1o] + [1o]</t>
  </si>
  <si>
    <t>LENOX [1o]</t>
  </si>
  <si>
    <t>ELIXIR [4]</t>
  </si>
  <si>
    <t>UNI: (/); BL:BLAT ROVERE ANTICO NAT 014A/NO:NOGA STAL MALOWANA KOLOR 20</t>
  </si>
  <si>
    <t>ARTYKUŁ TECHNICZNY</t>
  </si>
  <si>
    <t>UNI: (/); AT:REALIZACJA W OPISIE</t>
  </si>
  <si>
    <t>MATERIAŁ</t>
  </si>
  <si>
    <t xml:space="preserve">101.           </t>
  </si>
  <si>
    <t xml:space="preserve">TAPICERNIA                                        </t>
  </si>
  <si>
    <t>AKORD</t>
  </si>
  <si>
    <t>POPRAWKI</t>
  </si>
  <si>
    <t>NIEWYCENIONE</t>
  </si>
  <si>
    <t>SUMA</t>
  </si>
  <si>
    <t>CZAS PRACY</t>
  </si>
  <si>
    <t>CZAS PRAC</t>
  </si>
  <si>
    <t>POPR + NIEWYC</t>
  </si>
  <si>
    <t>WYDAJNOŚĆ Z KOM.</t>
  </si>
  <si>
    <t>ROZLICZENIE PRACOWNIKÓW TAPICERNIA I PIANKOWANIE</t>
  </si>
  <si>
    <t>P02</t>
  </si>
  <si>
    <t>P03</t>
  </si>
  <si>
    <t>P04</t>
  </si>
  <si>
    <t>P06</t>
  </si>
  <si>
    <t>P05</t>
  </si>
  <si>
    <t>P01</t>
  </si>
  <si>
    <t>P01 PIOTR MIERZWIŃSKI</t>
  </si>
  <si>
    <t>PP01</t>
  </si>
  <si>
    <t>P02 WOJCIECH REMBISZEWSKI</t>
  </si>
  <si>
    <t>PP02</t>
  </si>
  <si>
    <t>PP03</t>
  </si>
  <si>
    <t>PP04</t>
  </si>
  <si>
    <t>PP05</t>
  </si>
  <si>
    <t>PP06</t>
  </si>
  <si>
    <t>P07</t>
  </si>
  <si>
    <t>PP07</t>
  </si>
  <si>
    <t>P08</t>
  </si>
  <si>
    <t>PP08</t>
  </si>
  <si>
    <t>P02 WOJ.  REMBISZEWSKI</t>
  </si>
  <si>
    <t>PIANKOWANIE</t>
  </si>
  <si>
    <t>KOMISJA_KRÓTKA</t>
  </si>
  <si>
    <t>KOMISJA_NR</t>
  </si>
  <si>
    <t>KOMISJA_MOD</t>
  </si>
  <si>
    <t>ZESTAW</t>
  </si>
  <si>
    <t>REALIZACJA</t>
  </si>
  <si>
    <t>LZ</t>
  </si>
  <si>
    <t>KROTKI_KOD_LZ</t>
  </si>
  <si>
    <t>TK L</t>
  </si>
  <si>
    <t>STATUS</t>
  </si>
  <si>
    <t>B#110</t>
  </si>
  <si>
    <t>B#120</t>
  </si>
  <si>
    <t>B#170</t>
  </si>
  <si>
    <t>B#101</t>
  </si>
  <si>
    <t>ZAPLANOWANE</t>
  </si>
  <si>
    <t>DATA USZYCIA</t>
  </si>
  <si>
    <t>DATA PIANKOWANIA</t>
  </si>
  <si>
    <t>LZ_DŁ</t>
  </si>
  <si>
    <t>B#150</t>
  </si>
  <si>
    <t>B#160</t>
  </si>
  <si>
    <t>PP</t>
  </si>
  <si>
    <t>SKÓRA</t>
  </si>
  <si>
    <t>MODEL</t>
  </si>
  <si>
    <t>CZAS_PIANK</t>
  </si>
  <si>
    <t>ZAPLANOWANE_PIAN</t>
  </si>
  <si>
    <t/>
  </si>
  <si>
    <t>DIV</t>
  </si>
  <si>
    <t>SPE</t>
  </si>
  <si>
    <t>SK</t>
  </si>
  <si>
    <t>TAX</t>
  </si>
  <si>
    <t>LEN</t>
  </si>
  <si>
    <t>ONY</t>
  </si>
  <si>
    <t>MAT</t>
  </si>
  <si>
    <t>HORIZON A [3z]</t>
  </si>
  <si>
    <t>UNI: (/); BL:SZKŁO CIEMNE 10/NO:NOGA STAL MALOWANA KOLOR 20</t>
  </si>
  <si>
    <t>LENOX [1H] + [1H]</t>
  </si>
  <si>
    <t>HORIZON A [3,5z]</t>
  </si>
  <si>
    <t>LENOX [1H]</t>
  </si>
  <si>
    <t>HORIZON A [L2Hz - 3z]</t>
  </si>
  <si>
    <t>STO</t>
  </si>
  <si>
    <t>UNI: (20.140.04192/4192 RESERVE); NS:NIE DOTYCZY/ST:STOPKA STAL MALOWANA KOLOR 20/WS:WSZYWKA OLTA BY SYMPA</t>
  </si>
  <si>
    <t>SPECTRA [4z]</t>
  </si>
  <si>
    <t>UNI: (20.140.03715/3715 COTTAGE); NS:NIE DOTYCZY/ST:STOPKA PLASTIKOWA/KR:KROKODYLKI - NA PRAWĄ STRONĘ/WS:WSZYWKA OLTA BY SYMPA</t>
  </si>
  <si>
    <t>UNI: (20.140.03715/3715 COTTAGE); ST:STOPKA DREWNIANA KOLOR 20/LI:NIE DOTYCZY/KR:KROKODYLKI - NA PRAWĄ STRONĘ/WS:WSZYWKA OLTA BY SYMPA</t>
  </si>
  <si>
    <t>UNI: (25.100.00514/SL ROMA 514); NS:NIĆ 20 SERAFIL KOLOR 4000/ST:STOPKA STAL MALOWANA KOLOR 20/WS:WSZYWKA OLTA BY SYMPA</t>
  </si>
  <si>
    <t>UNI: (20.140.03715/3715 COTTAGE); ST:STOPKA STAL MALOWANA KOLOR 20/ZZ:ŁĄCZNIK BAGNETOWY NA PRAWĄ STRONĘ/NS:NIE DOTYCZY/WS:WSZYWKA OLTA BY SYMPA</t>
  </si>
  <si>
    <t>UNI: (20.140.04192/4192 RESERVE); NS:NIE DOTYCZY/ST:STOPKA STAL MALOWANA KOLOR 20/KR:NIE DOTYCZY/WS:WSZYWKA OLTA BY SYMPA</t>
  </si>
  <si>
    <t>P03 WIESŁAW KOZUB</t>
  </si>
  <si>
    <t>GRE</t>
  </si>
  <si>
    <t>DIVA A [3,5]</t>
  </si>
  <si>
    <t>UNI: (20.140.04844/4844 AMARAL); ST:STOPKA DREWNIANA KOLOR 16/LI:NIE DOTYCZY/KR:KROKODYLKI - NA PRAWĄ STRONĘ/WS:WSZYWKA OLTA</t>
  </si>
  <si>
    <t>UNI: (20.140.03715/3715 COTTAGE); NS:NIE DOTYCZY/ST:STOPKA STAL MALOWANA KOLOR 20/KR:KROKODYLKI - NA PRAWĄ STRONĘ/WS:WSZYWKA OLTA BY SYMPA</t>
  </si>
  <si>
    <t>PD 254 III 50x50</t>
  </si>
  <si>
    <t>UNI: (20.140.03715/3715 COTTAGE); NS:NIE DOTYCZY/ST:STOPKA STAL MALOWANA KOLOR 20/WS:WSZYWKA OLTA BY SYMPA</t>
  </si>
  <si>
    <t>HORIZON A [3,5z - LHz]</t>
  </si>
  <si>
    <t>UNI: (20.140.04844/4844 AMARAL); NS:NIE DOTYCZY/ST:STOPKA STAL MALOWANA KOLOR 40/KR:KROKODYLKI - NA PRAWĄ STRONĘ/WS:WSZYWKA OLTA</t>
  </si>
  <si>
    <t>T10</t>
  </si>
  <si>
    <t>LISTA_PELNA</t>
  </si>
  <si>
    <t>HUD</t>
  </si>
  <si>
    <t>WIL</t>
  </si>
  <si>
    <t>UNI: (20.140.04192/4192 RESERVE); NS:NIE DOTYCZY/ST:STOPKA STAL MALOWANA KOLOR 40/WS:WSZYWKA OLTA BY SYMPA</t>
  </si>
  <si>
    <t>T09</t>
  </si>
  <si>
    <t>P06 VALERY</t>
  </si>
  <si>
    <t>WILLOW [3,5z]</t>
  </si>
  <si>
    <t>HUDSON [3]</t>
  </si>
  <si>
    <t>LOB</t>
  </si>
  <si>
    <t>HUDSON [3,5]</t>
  </si>
  <si>
    <t>UNI: (20.140.05046/5046 STAUNCH); NS:NIE DOTYCZY/ST:STOPKA PLASTIKOWA/KR:KROKODYLKI - NA PRAWĄ STRONĘ/WS:WSZYWKA OLTA BY SYMPA</t>
  </si>
  <si>
    <t>P04 ALEKSANDER</t>
  </si>
  <si>
    <t>T07 TADEUSZ GALICKI</t>
  </si>
  <si>
    <t>TT10</t>
  </si>
  <si>
    <t>TT09</t>
  </si>
  <si>
    <t>UNI: (20.140.05046/5046 STAUNCH); NS:NIE DOTYCZY/ST:STOPKA STAL MALOWANA KOLOR 20/WS:WSZYWKA OLTA BY SYMPA</t>
  </si>
  <si>
    <t>T11</t>
  </si>
  <si>
    <t>UNI: (20.140.05189/5189 GRACE); NS:NIE DOTYCZY/ST:STOPKA STAL MALOWANA KOLOR 20/KR:KROKODYLKI - NA PRAWĄ STRONĘ/WS:WSZYWKA T&amp;T DESIGN</t>
  </si>
  <si>
    <t>UNI: (20.140.05196/5196 GRACE); NS:NIE DOTYCZY/ST:STOPKA STAL MALOWANA KOLOR 20/KR:KROKODYLKI - NA PRAWĄ STRONĘ/WS:WSZYWKA T&amp;T DESIGN</t>
  </si>
  <si>
    <t>UNI: (20.140.05191/5191 GRACE); NS:NIE DOTYCZY/ST:STOPKA STAL MALOWANA KOLOR 20/KR:KROKODYLKI - NA PRAWĄ STRONĘ/WS:WSZYWKA T&amp;T DESIGN</t>
  </si>
  <si>
    <t>UNI: (/); WP:NIE DOTYCZY/WY:NIE DOTYCZY</t>
  </si>
  <si>
    <t>LOBBY [LHz - 3z]</t>
  </si>
  <si>
    <t>TT11</t>
  </si>
  <si>
    <t>UNI: (20.140.05188/5188 GRACE); NS:NIE DOTYCZY/ST:STOPKA STAL MALOWANA KOLOR 20/KR:KROKODYLKI - NA PRAWĄ STRONĘ/WS:WSZYWKA T&amp;T DESIGN</t>
  </si>
  <si>
    <t>UNI: (20.140.05187/5187 GRACE); NS:NIE DOTYCZY/ST:STOPKA STAL MALOWANA KOLOR 20/KR:KROKODYLKI - NA PRAWĄ STRONĘ/WS:WSZYWKA T&amp;T DESIGN</t>
  </si>
  <si>
    <t>UNI: (20.140.05065/5065 WICKER); NS:NIE DOTYCZY/ST:STOPKA PLASTIKOWA/KR:KROKODYLKI - NA PRAWĄ STRONĘ/WS:WSZYWKA OLTA</t>
  </si>
  <si>
    <t>LOBBY [3z - LHz]</t>
  </si>
  <si>
    <t>UNI: (/); BL:BLAT ROVERE TERRA 017/NO:NOGA STAL MALOWANA KOLOR 20</t>
  </si>
  <si>
    <t>UNI: (20.140.03715/3715 COTTAGE); WS:WSZYWKA OLTA BY SYMPA</t>
  </si>
  <si>
    <t>LOBBY [LHz - 3,5z]</t>
  </si>
  <si>
    <t>UNI: (20.140.05187/5187 GRACE); WS:WSZYWKA T&amp;T DESIGN</t>
  </si>
  <si>
    <t>EXT</t>
  </si>
  <si>
    <t>UNI: (20.140.05297/5297 EQUILIBRIO); NS:NIE DOTYCZY/ST:STOPKA PLASTIKOWA/KR:KROKODYLKI - NA PRAWĄ STRONĘ/WS:WSZYWKA OLTA BY SYMPA</t>
  </si>
  <si>
    <t>UNI: (20.140.05190/5190 GRACE); NS:NIE DOTYCZY/ST:STOPKA STAL MALOWANA KOLOR 20/KR:KROKODYLKI - NA PRAWĄ STRONĘ/WS:WSZYWKA T&amp;T DESIGN</t>
  </si>
  <si>
    <t>CAL</t>
  </si>
  <si>
    <t>STONE D40x101 H35</t>
  </si>
  <si>
    <t>MET</t>
  </si>
  <si>
    <t>LOBBY [L2Hz - 3,5z]</t>
  </si>
  <si>
    <t>STOLIK METRO S25x75 H49</t>
  </si>
  <si>
    <t>LOBBY [3,5z - LHz]</t>
  </si>
  <si>
    <t>UNI: (20.140.05189/5189 GRACE); WS:WSZYWKA T&amp;T DESIGN</t>
  </si>
  <si>
    <t>UNI: (20.140.05188/5188 GRACE); WS:WSZYWKA T&amp;T DESIGN</t>
  </si>
  <si>
    <t>UNI: (20.140.05196/5196 GRACE); WS:WSZYWKA T&amp;T DESIGN</t>
  </si>
  <si>
    <t>UNI: (20.140.05190/5190 GRACE); WS:WSZYWKA T&amp;T DESIGN</t>
  </si>
  <si>
    <t>UNI: (20.140.05191/5191 GRACE); WS:WSZYWKA T&amp;T DESIGN</t>
  </si>
  <si>
    <t>T10 KAMIL PERKOWSKI</t>
  </si>
  <si>
    <t>UNI: (20.140.05065/5065 WICKER); NS:NIE DOTYCZY/ST:STOPKA STAL MALOWANA KOLOR 20/KR:KROKODYLKI - NA PRAWĄ STRONĘ/WS:WSZYWKA OLTA BY SYMPA</t>
  </si>
  <si>
    <t>T09 KAMIL ZAWISTOWSKI</t>
  </si>
  <si>
    <t>UNI: (/); BL:BLAT ROVERE TERRA 017/NO:NOGA STAL MALOWANA KOLOR 40</t>
  </si>
  <si>
    <t>LOBBY [3,5z - L2Hz]</t>
  </si>
  <si>
    <t>REV</t>
  </si>
  <si>
    <t>ELIXIR [3,5]</t>
  </si>
  <si>
    <t>UNO</t>
  </si>
  <si>
    <t>UNI: (20.140.05046/5046 STAUNCH); NS:NIE DOTYCZY/ST:STOPKA STAL MALOWANA KOLOR 20/KR:KROKODYLKI - NA PRAWĄ STRONĘ/WS:WSZYWKA OLTA BY SYMPA</t>
  </si>
  <si>
    <t>AMA</t>
  </si>
  <si>
    <t>AVANT [3,5 - L]</t>
  </si>
  <si>
    <t>KELLY [1] + [1]</t>
  </si>
  <si>
    <t>KEL</t>
  </si>
  <si>
    <t>AVANT [2,5 - LM]</t>
  </si>
  <si>
    <t>ELIXIR [4 - N4]</t>
  </si>
  <si>
    <t>DIVA A [3,5 - LA] + A Z60/14/05</t>
  </si>
  <si>
    <t>KELLY [1]</t>
  </si>
  <si>
    <t>UNI: (20.140.05065/5065 WICKER); NS:NIE DOTYCZY/ST:STOPKA PLASTIKOWA/KR:KROKODYLKI - NA PRAWĄ STRONĘ/WS:WSZYWKA OLTA BY SYMPA</t>
  </si>
  <si>
    <t>UNI: (20.140.03715/3715 COTTAGE); ST:STOPKA DREWNIANA KOLOR 20/KR:KROKODYLKI - NA PRAWĄ STRONĘ/WS:WSZYWKA OLTA BY SYMPA</t>
  </si>
  <si>
    <t>UNO P48x48</t>
  </si>
  <si>
    <t>GREY I [1]</t>
  </si>
  <si>
    <t>GREY I [1] + I [1]</t>
  </si>
  <si>
    <t>UNI: (20.140.05065/5065 WICKER); NS:NIE DOTYCZY/ST:STOPKA PLASTIKOWA/KR:KROKODYLKI - Z OBU STRON/WS:WSZYWKA OLTA</t>
  </si>
  <si>
    <t>DIVA A [3,5] + A Z60/14/05</t>
  </si>
  <si>
    <t>UNI: (20.140.03715/3715 COTTAGE); ST:STOPKA DREWNIANA KOLOR 20/LI:NIE DOTYCZY/WS:WSZYWKA OLTA BY SYMPA</t>
  </si>
  <si>
    <t>WILLOW [3,5z - L2Hz]</t>
  </si>
  <si>
    <t>WILLOW [L2Hz - 4z]</t>
  </si>
  <si>
    <t>SPECTRA [3,5z - L2Hz]</t>
  </si>
  <si>
    <t>STOLIK TAXI S45x36A H50</t>
  </si>
  <si>
    <t>WILLOW [L2Hz - 3,5z]</t>
  </si>
  <si>
    <t>UNI: (20.140.05065/5065 WICKER); NS:NIE DOTYCZY/ST:STOPKA PLASTIKOWA/KR:KROKODYLKI - Z OBU STRON/WS:WSZYWKA OLTA BY SYMPA</t>
  </si>
  <si>
    <t>RITZ [4]</t>
  </si>
  <si>
    <t>UNO P78x78</t>
  </si>
  <si>
    <t>UNI: (20.140.05422/5422 CHARLOTTE); NS:NIE DOTYCZY/ST:STOPKA STAL MALOWANA KOLOR 20/KR:KROKODYLKI - NA PRAWĄ STRONĘ/WS:WSZYWKA OLTA BY SYMPA</t>
  </si>
  <si>
    <t>UNI: (20.140.05416/5416 PERFECT HARMONY); NS:NIE DOTYCZY/ST:STOPKA STAL MALOWANA KOLOR 20/KR:KROKODYLKI - NA PRAWĄ STRONĘ/WS:WSZYWKA OLTA BY SYMPA</t>
  </si>
  <si>
    <t>UNI: (20.140.05435/5435 COLOURWASH); WS:WSZYWKA OLTA BY SYMPA</t>
  </si>
  <si>
    <t>UNI: (20.140.05416/5416 PERFECT HARMONY); NS:NIE DOTYCZY/ST:STOPKA PLASTIKOWA/KR:KROKODYLKI - Z OBU STRON/WS:WSZYWKA OLTA BY SYMPA</t>
  </si>
  <si>
    <t>UNI: (20.140.05416/5416 PERFECT HARMONY); NS:NIE DOTYCZY/ST:STOPKA STAL MALOWANA KOLOR 40/KR:KROKODYLKI - NA PRAWĄ STRONĘ/WS:WSZYWKA OLTA BY SYMPA</t>
  </si>
  <si>
    <t>UNI: (20.140.05416/5416 PERFECT HARMONY); NS:NIE DOTYCZY/ST:STOPKA PLASTIKOWA/KR:KROKODYLKI - NA PRAWĄ STRONĘ/WS:WSZYWKA OLTA BY SYMPA</t>
  </si>
  <si>
    <t>UNI: (20.140.04844/4844 AMARAL); NS:NIE DOTYCZY/ST:STOPKA PLASTIKOWA/KR:KROKODYLKI - NA PRAWĄ STRONĘ/WS:WSZYWKA OLTA</t>
  </si>
  <si>
    <t>UNI: (20.140.05415/5415 PERFECT HARMONY); NS:NIE DOTYCZY/ST:STOPKA PLASTIKOWA/KR:KROKODYLKI - NA PRAWĄ STRONĘ/WS:WSZYWKA OLTA BY SYMPA</t>
  </si>
  <si>
    <t>UNI: (20.140.05444/5444 CATCH ME); NS:NIE DOTYCZY/ST:STOPKA PLASTIKOWA/KR:KROKODYLKI - NA PRAWĄ STRONĘ/WS:WSZYWKA T&amp;T DESIGN</t>
  </si>
  <si>
    <t>CUP</t>
  </si>
  <si>
    <t>UNI: (20.140.05444/5444 CATCH ME); WS:WSZYWKA T&amp;T DESIGN</t>
  </si>
  <si>
    <t>UNI: (20.140.05188/5188 GRACE); NS:NIE DOTYCZY/ST:STOPKA STAL MALOWANA KOLOR 20/KR:NIE DOTYCZY/WS:WSZYWKA T&amp;T DESIGN</t>
  </si>
  <si>
    <t>UNI: (20.140.05417/5417 PERFECT HARMONY); NS:NIE DOTYCZY/ST:STOPKA STAL MALOWANA KOLOR 20/KR:KROKODYLKI - NA PRAWĄ STRONĘ/WS:WSZYWKA OLTA BY SYMPA</t>
  </si>
  <si>
    <t>UNI: (20.140.05443/5443 CATCH ME); WS:WSZYWKA T&amp;T DESIGN</t>
  </si>
  <si>
    <t>UNI: (20.140.05449/5449 ENJOY ME); NS:NIE DOTYCZY/ST:STOPKA PLASTIKOWA/KR:KROKODYLKI - NA PRAWĄ STRONĘ/WS:WSZYWKA T&amp;T DESIGN</t>
  </si>
  <si>
    <t>UNI: (20.140.05448/5448 ENJOY ME); NS:NIE DOTYCZY/ST:STOPKA PLASTIKOWA/KR:KROKODYLKI - NA PRAWĄ STRONĘ/WS:WSZYWKA T&amp;T DESIGN</t>
  </si>
  <si>
    <t>UNI: (20.140.04192/4192 RESERVE); NS:NIE DOTYCZY/ST:STOPKA STAL MALOWANA KOLOR 20 - 12CM/KR:KROKODYLKI - NA PRAWĄ STRONĘ/WS:WSZYWKA OLTA BY SYMPA</t>
  </si>
  <si>
    <t>AVANT [3 - LM]</t>
  </si>
  <si>
    <t>UNI: (20.140.05190/5190 GRACE); NS:NIE DOTYCZY/ST:STOPKA STAL MALOWANA KOLOR 20/KR:NIE DOTYCZY/WS:WSZYWKA T&amp;T DESIGN</t>
  </si>
  <si>
    <t>UNI: (20.140.05449/5449 ENJOY ME); WS:WSZYWKA T&amp;T DESIGN</t>
  </si>
  <si>
    <t>UNI: (20.140.05041/5041 COPENHAGEN); NS:NIE DOTYCZY/ST:STOPKA PLASTIKOWA/KR:KROKODYLKI - NA PRAWĄ STRONĘ/WS:WSZYWKA OLTA BY SYMPA</t>
  </si>
  <si>
    <t>HORIZON A [3z - L2Hz]</t>
  </si>
  <si>
    <t>UNI: (20.140.05417/5417 PERFECT HARMONY); NS:NIE DOTYCZY/ST:STOPKA PLASTIKOWA/KR:KROKODYLKI - NA PRAWĄ STRONĘ/WS:WSZYWKA OLTA BY SYMPA</t>
  </si>
  <si>
    <t>UNI: (20.140.05416/5416 PERFECT HARMONY); WS:WSZYWKA OLTA BY SYMPA</t>
  </si>
  <si>
    <t>UNI: (20.140.05297/5297 EQUILIBRIO); NS:NIE DOTYCZY/ST:STOPKA STAL MALOWANA KOLOR 20/KR:KROKODYLKI - NA PRAWĄ STRONĘ/WS:WSZYWKA OLTA BY SYMPA</t>
  </si>
  <si>
    <t>WILLOW [3z - L2Hz]</t>
  </si>
  <si>
    <t>LENOX [1]</t>
  </si>
  <si>
    <t>PD 078 VI 50x50</t>
  </si>
  <si>
    <t>HORIZON A [3,5z] + A P102x82</t>
  </si>
  <si>
    <t>OVAL [1]</t>
  </si>
  <si>
    <t>UNI: (20.140.05415/5415 PERFECT HARMONY); WS:WSZYWKA OLTA BY SYMPA</t>
  </si>
  <si>
    <t>UNI: (20.140.03715/3715 COTTAGE); NS:NIE DOTYCZY/ST:STOPKA PLASTIKOWA/WS:WSZYWKA OLTA BY SYMPA</t>
  </si>
  <si>
    <t>MAX</t>
  </si>
  <si>
    <t>OXY</t>
  </si>
  <si>
    <t>OXYGEN [4 - L2H]</t>
  </si>
  <si>
    <t>GREY II [1] + II [1]</t>
  </si>
  <si>
    <t>UNI: (20.140.05417/5417 PERFECT HARMONY); WS:WSZYWKA OLTA BY SYMPA</t>
  </si>
  <si>
    <t>UNI: (20.140.05423/5423 CHARLOTTE); WS:WSZYWKA OLTA BY SYMPA</t>
  </si>
  <si>
    <t>COCO [1o] + [1o]</t>
  </si>
  <si>
    <t>COC</t>
  </si>
  <si>
    <t>COCO [1M]</t>
  </si>
  <si>
    <t>WILLOW [3,5z - Lz]</t>
  </si>
  <si>
    <t>ELIXIR [4N - 4]</t>
  </si>
  <si>
    <t>ELIXIR P120x98</t>
  </si>
  <si>
    <t>UNI: (20.140.05431/5431 COLOURWASH); NS:NIE DOTYCZY/ST:STOPKA PLASTIKOWA/KR:KROKODYLKI - NA PRAWĄ STRONĘ/WS:WSZYWKA OLTA BY SYMPA</t>
  </si>
  <si>
    <t>LOBBY P82x82</t>
  </si>
  <si>
    <t>UNI: (20.140.05046/5046 STAUNCH); ST:STOPKA STAL MALOWANA KOLOR 40/NS:NIE DOTYCZY/ZZ:ŁĄCZNIK BAGNETOWY NA PRAWĄ STRONĘ/WS:WSZYWKA OLTA</t>
  </si>
  <si>
    <t>UNI: (20.140.04942/4942 NURIEL); NS:NIE DOTYCZY/ST:STOPKA STAL MALOWANA KOLOR 40/KR:KROKODYLKI - NA PRAWĄ STRONĘ/WS:WSZYWKA OLTA</t>
  </si>
  <si>
    <t>UNI: (20.140.04965/4965 TITAN); ST:STOPKA DREWNIANA KOLOR 16/LI:NIE DOTYCZY/KR:KROKODYLKI - NA PRAWĄ STRONĘ/WS:WSZYWKA OLTA</t>
  </si>
  <si>
    <t>UNI: (20.140.05425/5425 CHARLOTTE); NS:NIE DOTYCZY/ST:STOPKA STAL MALOWANA KOLOR 40/KR:KROKODYLKI - NA PRAWĄ STRONĘ/WS:WSZYWKA OLTA</t>
  </si>
  <si>
    <t>OVAL [1o] + [1o] + [1o] + [1o] + [1o]</t>
  </si>
  <si>
    <t>UNI: (20.140.05446/5446 CATCH ME); WS:WSZYWKA T&amp;T DESIGN</t>
  </si>
  <si>
    <t>PP/23/28/03</t>
  </si>
  <si>
    <t>130453</t>
  </si>
  <si>
    <t>OXY/130453</t>
  </si>
  <si>
    <t>OXYGEN [5] + [3,5]</t>
  </si>
  <si>
    <t>UNI: (20.140.00000/0000 TKANINA); NS:NIE DOTYCZY/ST:STOPKA STAL MALOWANA KOLOR 20/WS:WSZYWKA OLTA</t>
  </si>
  <si>
    <t>UNI: (20.140.05419/5419 PERFECT HARMONY); WS:WSZYWKA OLTA BY SYMPA</t>
  </si>
  <si>
    <t>HORIZON A [2,5z - LHz]</t>
  </si>
  <si>
    <t>UNI: (20.140.04192/4192 RESERVE); LI:NIE DOTYCZY/KR:KROKODYLKI - NA PRAWĄ STRONĘ/WS:WSZYWKA OLTA BY SYMPA</t>
  </si>
  <si>
    <t>UNI: (20.140.04295/4295 LEGACY); NS:NIE DOTYCZY/ST:STOPKA STAL MALOWANA KOLOR 20/WS:WSZYWKA OLTA BY SYMPA</t>
  </si>
  <si>
    <t>ELIXIR [3N - 3</t>
  </si>
  <si>
    <t>COCO [1M] + [1M]</t>
  </si>
  <si>
    <t>UNI: (20.140.04192/4192 RESERVE); NS:NIE DOTYCZY/ST:STOPKA PLASTIKOWA/KR:KROKODYLKI - NA PRAWĄ STRONĘ/WS:WSZYWKA OLTA</t>
  </si>
  <si>
    <t>ONYX [4]</t>
  </si>
  <si>
    <t>UNI: (20.140.05415/5415 PERFECT HARMONY); NS:NIE DOTYCZY/ST:STOPKA PLASTIKOWA/KR:KROKODYLKI - NA PRAWĄ STRONĘ/WS:WSZYWKA OLTA</t>
  </si>
  <si>
    <t>SPECTRA [3z - L2Hz]</t>
  </si>
  <si>
    <t>UNI: (20.140.05065/5065 WICKER); WS:WSZYWKA OLTA BY SYMPA</t>
  </si>
  <si>
    <t>K:5090 ARMONIA/LK:5431 COLOURWASH/PS:5090 ARMONIA/POP1:5090 ARMONIA/NS:NIE DOTYCZY/WS:WSZYWKA OLTA BY SYMPA</t>
  </si>
  <si>
    <t>COCO [1o]</t>
  </si>
  <si>
    <t>AMALFI [4]</t>
  </si>
  <si>
    <t>HUDSON [4]</t>
  </si>
  <si>
    <t>LOBBY [3,5z]</t>
  </si>
  <si>
    <t>AVANT [L - 3]</t>
  </si>
  <si>
    <t>CALYPSO [3 - LAD]</t>
  </si>
  <si>
    <t>AVANT [3,5] + [3,5] + [3,5]</t>
  </si>
  <si>
    <t>UNI: (20.140.02086/2086 MADEIRA); ST:STOPKA DREWNIANA KOLOR 20/LI:NIE DOTYCZY/WS:WSZYWKA CHATTELS &amp; MORE BY OLTA</t>
  </si>
  <si>
    <t>UNI: (20.140.05443/5443 CATCH ME); NS:NIE DOTYCZY/ST:STOPKA PLASTIKOWA/KR:KROKODYLKI - NA PRAWĄ STRONĘ/WS:WSZYWKA T&amp;T DESIGN</t>
  </si>
  <si>
    <t>AVANT [2,5 - L]</t>
  </si>
  <si>
    <t>UNI: (20.140.05297/5297 EQUILIBRIO); WS:WSZYWKA OLTA BY SYMPA</t>
  </si>
  <si>
    <t>UNI: (20.140.05044/5044 STAUNCH); NS:NIE DOTYCZY/ST:STOPKA STAL MALOWANA KOLOR 40/WS:WSZYWKA OLTA BY SYMPA</t>
  </si>
  <si>
    <t>UNI: (20.140.05416/5416 PERFECT HARMONY); NS:NIE DOTYCZY/ST:STOPKA PLASTIKOWA/KR:KROKODYLKI - NA PRAWĄ STRONĘ/WS:NIE DOTYCZY</t>
  </si>
  <si>
    <t>UNI: (20.140.04290/4290 DYNAMO); NS:NIE DOTYCZY/ST:STOPKA STAL MALOWANA KOLOR 40/KR:KROKODYLKI - NA PRAWĄ STRONĘ/WS:WSZYWKA OLTA</t>
  </si>
  <si>
    <t>OXYGEN [L2H - 4]</t>
  </si>
  <si>
    <t>UNI: (20.140.05583/5583 LAGO); NS:NIE DOTYCZY/ST:STOPKA STAL MALOWANA KOLOR 40/KR:KROKODYLKI - NA PRAWĄ STRONĘ/WS:WSZYWKA OLTA</t>
  </si>
  <si>
    <t>LOBBY [3z - L2Hz]</t>
  </si>
  <si>
    <t>OXYGEN [3,5]</t>
  </si>
  <si>
    <t>UNI: (20.140.05431/5431 COLOURWASH); NS:NIE DOTYCZY/ST:STOPKA STAL MALOWANA KOLOR 20/KR:KROKODYLKI - NA PRAWĄ STRONĘ/WS:WSZYWKA OLTA BY SYMPA</t>
  </si>
  <si>
    <t>AMALFI NW 156x203 - RS] + PD 565 III 50x50</t>
  </si>
  <si>
    <t>HORIZON A P102x62</t>
  </si>
  <si>
    <t>AMALFI [1,5 - WN 203x156</t>
  </si>
  <si>
    <t>ELIXIR [2,5N - 2,5</t>
  </si>
  <si>
    <t>LOBBY [2,5z - LHz]</t>
  </si>
  <si>
    <t>UNI: (20.140.05425/5425 CHARLOTTE); NS:NIE DOTYCZY/ST:STOPKA STAL MALOWANA KOLOR 40/KR:KROKODYLKI - NA PRAWĄ STRONĘ/WS:WSZYWKA OLTA BY SYMPA</t>
  </si>
  <si>
    <t>UNI: (20.140.05044/5044 STAUNCH); NS:NIE DOTYCZY/ST:STOPKA STAL MALOWANA KOLOR 20/WS:WSZYWKA OLTA BY SYMPA</t>
  </si>
  <si>
    <t>UNI: (20.140.05220/5220 BERGEN); NS:NIE DOTYCZY/ST:STOPKA STAL MALOWANA KOLOR 20/WS:WSZYWKA OLTA BY SYMPA</t>
  </si>
  <si>
    <t>AMALFI NW 156x203 - RS]</t>
  </si>
  <si>
    <t>HUDSON [LH - 3]</t>
  </si>
  <si>
    <t>AVANT 1,5 - N - 2,5]</t>
  </si>
  <si>
    <t>AVANT 1,5 - N - 3]</t>
  </si>
  <si>
    <t>UNO P63x63</t>
  </si>
  <si>
    <t>AMALFI NW 156x203 - 1,5]</t>
  </si>
  <si>
    <t>UNI: (20.140.04844/4844 AMARAL);</t>
  </si>
  <si>
    <t>UNI: (20.140.04192/4192 RESERVE); NS:NIE DOTYCZY/ST:STOPKA PLASTIKOWA/KR:KROKODYLKI - NA PRAWĄ STRONĘ/WS:WSZYWKA OLTA BY SYMPA</t>
  </si>
  <si>
    <t>DIVA B [5]</t>
  </si>
  <si>
    <t>AVANT [2 - LM]</t>
  </si>
  <si>
    <t>AVANT [3,5] + [3,5]</t>
  </si>
  <si>
    <t>UNI: (20.140.05217/5217 BERGEN); ST:STOPKA DREWNIANA KOLOR 16/LI:NIE DOTYCZY/KR:KROKODYLKI - NA PRAWĄ STRONĘ/WS:WSZYWKA OLTA</t>
  </si>
  <si>
    <t>UNI: (20.140.05046/5046 STAUNCH); ST:STOPKA STAL MALOWANA KOLOR 40/ZZ:ŁĄCZNIK BAGNETOWY NA PRAWĄ STRONĘ/NS:NIE DOTYCZY/WS:WSZYWKA OLTA</t>
  </si>
  <si>
    <t>SPECTRA [L2Hz - 3,5z - Lz]</t>
  </si>
  <si>
    <t>DIVA A [4]</t>
  </si>
  <si>
    <t>ONYX [3]</t>
  </si>
  <si>
    <t>PP/24/03/01</t>
  </si>
  <si>
    <t>UNI: (20.140.05417/5417 PERFECT HARMONY); NS:NIE DOTYCZY/ST:STOPKA PLASTIKOWA/KR:KROKODYLKI - NA PRAWĄ STRONĘ/WS:NIE DOTYCZY</t>
  </si>
  <si>
    <t>DUO II [3 - LH]</t>
  </si>
  <si>
    <t>HORIZON A [3z - LHz]</t>
  </si>
  <si>
    <t>UNI: (20.140.05415/5415 PERFECT HARMONY); NS:NIE DOTYCZY/ST:STOPKA STAL MALOWANA KOLOR 20/KR:KROKODYLKI - NA PRAWĄ STRONĘ/WS:WSZYWKA OLTA BY SYMPA</t>
  </si>
  <si>
    <t>DIVA A [LA - 3,5] + A Z60/14/05</t>
  </si>
  <si>
    <t>UNI: (20.140.05297/5297 EQUILIBRIO); NS:NIE DOTYCZY/ST:STOPKA PLASTIKOWA/KR:KROKODYLKI - Z OBU STRON/WS:WSZYWKA OLTA BY SYMPA</t>
  </si>
  <si>
    <t>STONE [3 - WN 150x140</t>
  </si>
  <si>
    <t>HORIZON A [3,5z - L2Hz] + A P102x82</t>
  </si>
  <si>
    <t>UNI: (20.140.05187/5187 GRACE); NS:NIE DOTYCZY/ST:STOPKA STAL MALOWANA KOLOR 20/KR:NIE DOTYCZY/WS:WSZYWKA T&amp;T DESIGN</t>
  </si>
  <si>
    <t>OVAL [1o] + [1o] + [1o] + [1o]</t>
  </si>
  <si>
    <t>UNI: (20.140.05416/5416 PERFECT HARMONY); NS:NIE DOTYCZY/ST:STOPKA PLASTIKOWA/KR:KROKODYLKI - NA PRAWĄ STRONĘ/WS:WSZYWKA OLTA</t>
  </si>
  <si>
    <t>AVANT [3 - N - 3]</t>
  </si>
  <si>
    <t>UNI: (20.140.05218/5218 BERGEN); ST:STOPKA DREWNIANA KOLOR 16/LI:NIE DOTYCZY/KR:KROKODYLKI - NA PRAWĄ STRONĘ/WS:WSZYWKA OLTA</t>
  </si>
  <si>
    <t>UNI: (20.140.04290/4290 DYNAMO); NS:NIE DOTYCZY/ST:STOPKA STAL MALOWANA KOLOR 20/KR:KROKODYLKI - NA PRAWĄ STRONĘ/WS:WSZYWKA OLTA BY SYMPA</t>
  </si>
  <si>
    <t>UNI: (20.140.05420/5420 PERFECT HARMONY); WS:NIE DOTYCZY</t>
  </si>
  <si>
    <t>WILLOW [Lz - 2,5z]</t>
  </si>
  <si>
    <t>UNI: (20.140.05211/5211 BERGEN); NS:NIE DOTYCZY/ST:STOPKA PLASTIKOWA/KR:KROKODYLKI - NA PRAWĄ STRONĘ/WS:WSZYWKA OLTA BY SYMPA</t>
  </si>
  <si>
    <t>UNI: (20.140.05211/5211 BERGEN);</t>
  </si>
  <si>
    <t>AMALFI [RS - WN 203x156</t>
  </si>
  <si>
    <t>UNI: (20.140.03715/3715 COTTAGE); NS:NIE DOTYCZY/ST:STOPKA PLASTIKOWA/KR:NIE DOTYCZY/WS:WSZYWKA OLTA BY SYMPA</t>
  </si>
  <si>
    <t>UNI: (20.140.05416/5416 PERFECT HARMONY); WS:NIE DOTYCZY</t>
  </si>
  <si>
    <t>UNI: (20.140.05211/5211 BERGEN); NS:NIE DOTYCZY/ST:STOPKA STAL MALOWANA KOLOR 20/WS:WSZYWKA OLTA BY SYMPA</t>
  </si>
  <si>
    <t>UNI: (20.140.04192/4192 RESERVE); WS:WSZYWKA OLTA BY SYMPA</t>
  </si>
  <si>
    <t>UNI: (20.140.02084/2084 MADEIRA); ST:STOPKA STAL MALOWANA KOLOR 20/ZZ:ŁĄCZNIK BAGNETOWY NA PRAWĄ STRONĘ/NS:NIE DOTYCZY/WS:WSZYWKA OLTA BY SYMPA</t>
  </si>
  <si>
    <t>AVANT 1,5 - N - 3,5</t>
  </si>
  <si>
    <t xml:space="preserve">L/24/11                                           </t>
  </si>
  <si>
    <t>UNI: (20.140.05217/5217 BERGEN); NS:NIE DOTYCZY/ST:STOPKA PLASTIKOWA/KR:KROKODYLKI - NA PRAWĄ STRONĘ/WS:WSZYWKA OLTA</t>
  </si>
  <si>
    <t>UNI: (20.140.05065/5065 WICKER); ST:STOPKA DREWNIANA KOLOR 20/KR:KROKODYLKI - NA PRAWĄ STRONĘ/WS:WSZYWKA CHATTELS &amp; MORE BY OLTA</t>
  </si>
  <si>
    <t>UNI: (20.140.05211/5211 BERGEN); NS:NIE DOTYCZY/WS:WSZYWKA OLTA BY SYMPA</t>
  </si>
  <si>
    <t>UNI: (20.140.05220/5220 BERGEN); NS:NIE DOTYCZY/ST:STOPKA STAL MALOWANA KOLOR 40/WS:WSZYWKA OLTA BY SYMPA</t>
  </si>
  <si>
    <t>UNI: (20.140.04290/4290 DYNAMO); NS:NIE DOTYCZY/ST:STOPKA PLASTIKOWA/KR:KROKODYLKI - NA PRAWĄ STRONĘ/WS:NIE DOTYCZY</t>
  </si>
  <si>
    <t>UNI: (20.140.04964/4964 TITAN); ST:STOPKA DREWNIANA KOLOR 16/LI:NIE DOTYCZY/KR:KROKODYLKI - NA PRAWĄ STRONĘ/WS:WSZYWKA OLTA</t>
  </si>
  <si>
    <t>UNI: (20.140.05065/5065 WICKER); WS:WSZYWKA CHATTELS &amp; MORE BY OLTA</t>
  </si>
  <si>
    <t>UNI: (20.140.04296/4296 LEGACY); NS:NIE DOTYCZY/ST:STOPKA STAL MALOWANA KOLOR 40/WS:WSZYWKA OLTA BY SYMPA</t>
  </si>
  <si>
    <t>SPECTRA [3,5z]</t>
  </si>
  <si>
    <t>AVANT [3,5] + P64x64</t>
  </si>
  <si>
    <t>UNI: (20.140.05417/5417 PERFECT HARMONY); NS:NIE DOTYCZY/ST:STOPKA STAL MALOWANA KOLOR 40/WS:WSZYWKA OLTA BY SYMPA</t>
  </si>
  <si>
    <t>WILLOW [3z]</t>
  </si>
  <si>
    <t>UNI: (20.140.05420/5420 PERFECT HARMONY); NS:NIE DOTYCZY/ST:STOPKA STAL MALOWANA KOLOR 20/WS:NIE DOTYCZY</t>
  </si>
  <si>
    <t>UNI: (20.140.04294/4294 LEGACY); NS:NIE DOTYCZY/ST:STOPKA STAL MALOWANA KOLOR 20/WS:WSZYWKA OLTA BY SYMPA</t>
  </si>
  <si>
    <t>UNI: (20.140.05220/5220 BERGEN); NS:NIE DOTYCZY/WS:WSZYWKA OLTA BY SYMPA</t>
  </si>
  <si>
    <t>UNI: (20.140.04281/4281 DYNAMO); NS:NIE DOTYCZY/ST:STOPKA STAL MALOWANA KOLOR 20/KR:KROKODYLKI - NA PRAWĄ STRONĘ/WS:WSZYWKA OLTA BY SYMPA</t>
  </si>
  <si>
    <t>LZ/24/13/SYM059</t>
  </si>
  <si>
    <t>13/SYM059</t>
  </si>
  <si>
    <t>HORIZON A [LHz - 2,5z]</t>
  </si>
  <si>
    <t>UNI: (20.140.05426/5426 CHARLOTTE); NS:NIE DOTYCZY/ST:STOPKA PLASTIKOWA/KR:KROKODYLKI - Z OBU STRON/WS:NIE DOTYCZY</t>
  </si>
  <si>
    <t>REVERSO P106x82</t>
  </si>
  <si>
    <t>STONE [5]</t>
  </si>
  <si>
    <t>UNI: (20.140.05425/5425 CHARLOTTE); NS:NIE DOTYCZY/ST:STOPKA PLASTIKOWA/KR:KROKODYLKI - NA PRAWĄ STRONĘ/WS:WSZYWKA OLTA BY SYMPA</t>
  </si>
  <si>
    <t>DUOII [3,5] + P82x82</t>
  </si>
  <si>
    <t>138144</t>
  </si>
  <si>
    <t>UNO/138144</t>
  </si>
  <si>
    <t>UNI: (20.140.05046/5046 STAUNCH); NS:NIE DOTYCZY/ST:STOPKA STAL MALOWANA KOLOR 40/WS:WSZYWKA OLTA BY SYMPA</t>
  </si>
  <si>
    <t>DIVA A [4] + A Z60/14/05</t>
  </si>
  <si>
    <t>UNI: (20.140.03715/3715 COTTAGE); NS:NIE DOTYCZY/ST:STOPKA STAL MALOWANA KOLOR 20/KR:NIE DOTYCZY/WS:WSZYWKA OLTA BY SYMPA</t>
  </si>
  <si>
    <t>HORIZON A [2,5z] + A P102x62</t>
  </si>
  <si>
    <t xml:space="preserve">L/24/14                                           </t>
  </si>
  <si>
    <t>SPECTRA [3z]</t>
  </si>
  <si>
    <t>UNI: (20.140.04192/4192 RESERVE); NS:NIE DOTYCZY/ST:STOPKA PLASTIKOWA/KR:KROKODYLKI - NA PRAWĄ STRONĘ/WS:NIE DOTYCZY</t>
  </si>
  <si>
    <t>AMALFI NW 156x203 - 124N</t>
  </si>
  <si>
    <t>PP/24/05/01</t>
  </si>
  <si>
    <t>HUDSON [4] + [4]</t>
  </si>
  <si>
    <t>UNI: (20.140.05057/5057 COVERLET); WS:WSZYWKA OLTA BY SYMPA</t>
  </si>
  <si>
    <t>UNI: (20.140.05431/5431 COLOURWASH); ST:STOPKA STAL MALOWANA KOLOR 20/ZZ:ŁĄCZNIK BAGNETOWY NA PRAWĄ STRONĘ/NS:NIE DOTYCZY/WS:WSZYWKA OLTA BY SYMPA</t>
  </si>
  <si>
    <t>UNI: (20.140.05902/5902 CAVALLO); WS:WSZYWKA OLTA</t>
  </si>
  <si>
    <t>AVANT [3,5]</t>
  </si>
  <si>
    <t>UNI: (20.140.04965/4965 TITAN); NS:NIE DOTYCZY/ST:STOPKA PLASTIKOWA/KR:KROKODYLKI - NA PRAWĄ STRONĘ/WS:WSZYWKA OLTA</t>
  </si>
  <si>
    <t>UNI: (20.140.04844/4844 AMARAL); ST:STOPKA DREWNIANA KOLOR 16/LI:NIE DOTYCZY/WS:WSZYWKA OLTA</t>
  </si>
  <si>
    <t>UNI: (20.140.05025/5025 ZOYA); ST:STOPKA DREWNIANA KOLOR 16/LI:NIE DOTYCZY/KR:KROKODYLKI - NA PRAWĄ STRONĘ/WS:WSZYWKA OLTA</t>
  </si>
  <si>
    <t>UNI: (20.140.02723/2723 MYSTIC); ST:STOPKA DREWNIANA KOLOR 16/LI:NIE DOTYCZY/KR:KROKODYLKI - NA PRAWĄ STRONĘ/WS:WSZYWKA OLTA</t>
  </si>
  <si>
    <t>UNI: (20.140.04661/4661 ROJA); NS:NIE DOTYCZY/ST:STOPKA STAL MALOWANA KOLOR 40/KR:KROKODYLKI - NA PRAWĄ STRONĘ/WS:WSZYWKA OLTA</t>
  </si>
  <si>
    <t>138477</t>
  </si>
  <si>
    <t>CAL/138477</t>
  </si>
  <si>
    <t>138509</t>
  </si>
  <si>
    <t>REV/138509</t>
  </si>
  <si>
    <t>REVERSO 1 - 1 - Ps82x82 - N106x106 + PD 560 III 58x58 + PD 559 III 35x75</t>
  </si>
  <si>
    <t>UNI: (20.140.06027/6027 TRENCH); NS:NIE DOTYCZY/ST:STOPKA PLASTIKOWA/KR:KROKODYLKI - Z OBU STRON/WS:WSZYWKA OLTA</t>
  </si>
  <si>
    <t>UNI: (20.140.04294/4294 LEGACY); NS:NIE DOTYCZY/ST:STOPKA STAL MALOWANA KOLOR 40/WS:WSZYWKA OLTA BY SYMPA</t>
  </si>
  <si>
    <t>RITZ [3]</t>
  </si>
  <si>
    <t>HORIZON A [1,5z - ONz - 3,5z - L2Hz]</t>
  </si>
  <si>
    <t>UNI: (20.140.04192/4192 RESERVE); NS:NIE DOTYCZY/ST:STOPKA STAL MALOWANA KOLOR 20/KR:KROKODYLKI - NA PRAWĄ STRONĘ/WS:WSZYWKA OLTA BY SYMPA/VIVRE CONTEMPORIAN</t>
  </si>
  <si>
    <t>HUDSON [4] + PD 254 III 50x50</t>
  </si>
  <si>
    <t xml:space="preserve">L/24/15                                           </t>
  </si>
  <si>
    <t>STONE [1,5 - WN 150x140</t>
  </si>
  <si>
    <t>WILLOW [4z] + P106x82</t>
  </si>
  <si>
    <t>UNI: (25.100.00865/SL ROMA 865); NS:NIĆ 20 SERAFIL KOLOR 0326/ST:STOPKA STAL MALOWANA KOLOR 20/WS:WSZYWKA OLTA BY SYMPA</t>
  </si>
  <si>
    <t>SAMOA [1,5z - 1,5z]</t>
  </si>
  <si>
    <t>UNI: (20.140.05310/5310 RUN AGAIN); NS:NIE DOTYCZY/ST:ALUMINIUM MALOWANE KOLOR 40/ZZ:ŁĄCZNIK ZACZEP NA PRAWĄ STRONĘ/WS:WSZYWKA OLTA BY SYMPA</t>
  </si>
  <si>
    <t>COCO [1o] + [1o] + [1o] + [1o]</t>
  </si>
  <si>
    <t>T05 MARCIN WYSZKOWSKI</t>
  </si>
  <si>
    <t>T08 MARIUSZ MARKOWSKI</t>
  </si>
  <si>
    <t>UNI: (20.140.04192/4192 RESERVE); NS:NIE DOTYCZY/ST:STOPKA PLASTIKOWA/WS:WSZYWKA OLTA BY SYMPA</t>
  </si>
  <si>
    <t>LZ/24/17/SYM080</t>
  </si>
  <si>
    <t>17/SYM080</t>
  </si>
  <si>
    <t>UNI: (20.140.04821/4821 AMARAL); ST:STOPKA DREWNIANA KOLOR 20/LI:NIE DOTYCZY/KR:KROKODYLKI - NA PRAWĄ STRONĘ/WS:WSZYWKA OLTA</t>
  </si>
  <si>
    <t>AVANT [3 - N - 1,5</t>
  </si>
  <si>
    <t>UNI: (20.140.02086/2086 MADEIRA); ST:STOPKA STAL MALOWANA KOLOR 20/ZZ:ŁĄCZNIK BAGNETOWY NA PRAWĄ STRONĘ/NS:NIE DOTYCZY/WS:WSZYWKA OLTA BY SYMPA</t>
  </si>
  <si>
    <t>UNI: (20.140.05095/5095 RESERVE); NS:NIE DOTYCZY/ST:STOPKA PLASTIKOWA/KR:NIE DOTYCZY/WS:WSZYWKA OLTA BY SYMPA</t>
  </si>
  <si>
    <t>UNI: (20.140.05044/5044 STAUNCH); NS:NIE DOTYCZY/WS:WSZYWKA OLTA BY SYMPA</t>
  </si>
  <si>
    <t>UNI: (20.140.05059/5059 COVERLET); ST:STOPKA DREWNIANA KOLOR 16/LI:NIE DOTYCZY/KR:KROKODYLKI - NA PRAWĄ STRONĘ/WS:WSZYWKA OLTA</t>
  </si>
  <si>
    <t>UNI: (20.140.05301/5301 MANTILLA); NS:NIE DOTYCZY/ST:STOPKA STAL MALOWANA KOLOR 20/KR:KROKODYLKI - NA PRAWĄ STRONĘ/WS:WSZYWKA OLTA BY SYMPA</t>
  </si>
  <si>
    <t>LENOX [1H] + PD 254 III 50x50</t>
  </si>
  <si>
    <t>UNI: (20.140.05180/5180 SAVIO); NS:NIE DOTYCZY/ST:STOPKA STAL MALOWANA KOLOR 20/WS:WSZYWKA OLTA BY SYMPA</t>
  </si>
  <si>
    <t>UNI: (20.140.04266/4266 BERRY); NS:NIE DOTYCZY/ST:STOPKA PLASTIKOWA/KR:KROKODYLKI - NA PRAWĄ STRONĘ/WS:WSZYWKA OLTA BY SYMPA</t>
  </si>
  <si>
    <t xml:space="preserve">L/24/16                                           </t>
  </si>
  <si>
    <t>UNI: (20.140.05090/5090 ARMONIA); NS:NIE DOTYCZY/ST:STOPKA PLASTIKOWA/KR:KROKODYLKI - NA PRAWĄ STRONĘ/WS:WSZYWKA OLTA BY SYMPA</t>
  </si>
  <si>
    <t>UNI: (20.140.04290/4290 DYNAMO); WS:WSZYWKA OLTA BY SYMPA</t>
  </si>
  <si>
    <t>LZ/24/19/SYM090</t>
  </si>
  <si>
    <t>19/SYM090</t>
  </si>
  <si>
    <t>AVANT [3 - L] + P104x64</t>
  </si>
  <si>
    <t>UNI: (20.140.05065/5065 WICKER); ST:STOPKA DREWNIANA KOLOR 20/LI:NIE DOTYCZY/KR:KROKODYLKI - NA PRAWĄ STRONĘ/WS:WSZYWKA OLTA BY SYMPA</t>
  </si>
  <si>
    <t>AVANT [3,5] + P112x84</t>
  </si>
  <si>
    <t xml:space="preserve">L/24/17                                           </t>
  </si>
  <si>
    <t>DIVA A [2,5]</t>
  </si>
  <si>
    <t>UNI: (20.140.05435/5435 COLOURWASH); NS:NIE DOTYCZY/ST:STOPKA STAL MALOWANA KOLOR 20/KR:KROKODYLKI - NA PRAWĄ STRONĘ/WS:WSZYWKA OLTA BY SYMPA</t>
  </si>
  <si>
    <t>UNI: (25.100.00845/SL ROMA 845); NS:NIĆ 20 SERAFIL KOLOR 0899/ST:STOPKA STAL MALOWANA KOLOR 20/WS:WSZYWKA OLTA BY SYMPA</t>
  </si>
  <si>
    <t>UNI: (20.140.05418/5418 PERFECT HARMONY); NS:NIE DOTYCZY/ST:STOPKA STAL MALOWANA KOLOR 20/KR:KROKODYLKI - NA PRAWĄ STRONĘ/WS:WSZYWKA OLTA BY SYMPA</t>
  </si>
  <si>
    <t>UNI: (20.140.05438/5438 MATISSE); WS:WSZYWKA OLTA BY SYMPA</t>
  </si>
  <si>
    <t>UNI: (20.140.04826/4826 AMARAL); NS:NIE DOTYCZY/ST:STOPKA STAL MALOWANA KOLOR 40/KR:KROKODYLKI - NA PRAWĄ STRONĘ/WS:WSZYWKA OLTA</t>
  </si>
  <si>
    <t>UNI: (20.140.05117/5117 COVERLET); WS:WSZYWKA ABITARE</t>
  </si>
  <si>
    <t>DIVA A [3]</t>
  </si>
  <si>
    <t>UNI: (20.140.03669/3669 COTTAGE); NS:NIE DOTYCZY/ST:STOPKA STAL MALOWANA KOLOR 20/KR:KROKODYLKI - NA PRAWĄ STRONĘ/WS:WSZYWKA OLTA BY SYMPA</t>
  </si>
  <si>
    <t>HUDSON NW 149x159 - 2,5]</t>
  </si>
  <si>
    <t>OVAL [1o] + [1o] + PD 254 III 50x50</t>
  </si>
  <si>
    <t>WILLOW [2,5z - Lz] + P106x82</t>
  </si>
  <si>
    <t>UNI: (20.140.05048/5048 STAUNCH); NS:NIE DOTYCZY/ST:STOPKA PLASTIKOWA/KR:KROKODYLKI - NA PRAWĄ STRONĘ/WS:WSZYWKA OLTA BY SYMPA</t>
  </si>
  <si>
    <t>PP/24/08/01</t>
  </si>
  <si>
    <t>LZ/24/17/WRO087</t>
  </si>
  <si>
    <t>17/WRO087</t>
  </si>
  <si>
    <t>HUDSON [2,5]</t>
  </si>
  <si>
    <t>WILLOW [3,5z] + [3,5z]</t>
  </si>
  <si>
    <t>COCO [1]</t>
  </si>
  <si>
    <t>KZ:4192 RESERVE/KW:2086 MADEIRA/PS:2086 MADEIRA/PON1:4192 RESERVE/WS:WSZYWKA OLTA BY SYMPA</t>
  </si>
  <si>
    <t>UNI: (20.140.05066/5066 WICKER); NS:NIE DOTYCZY/ST:STOPKA STAL MALOWANA KOLOR 20/KR:KROKODYLKI - NA PRAWĄ STRONĘ/WS:WSZYWKA OLTA BY SYMPA</t>
  </si>
  <si>
    <t>UNI: (20.140.03715/3715 COTTAGE); NS:NIE DOTYCZY/ST:STOPKA PLASTIKOWA/KR:KROKODYLKI - Z OBU STRON/WS:WSZYWKA OLTA BY SYMPA</t>
  </si>
  <si>
    <t>UNI: (20.140.04192/4192 RESERVE); NS:NIE DOTYCZY/ST:STOPKA PLASTIKOWA/KR:NIE DOTYCZY/WS:WSZYWKA OLTA BY SYMPA</t>
  </si>
  <si>
    <t>WILLOW [3z - L2Hz] + P106x82</t>
  </si>
  <si>
    <t>LZ/24/20/SYM092</t>
  </si>
  <si>
    <t>20/SYM092</t>
  </si>
  <si>
    <t>WILLOW [Lz - 4z]</t>
  </si>
  <si>
    <t>TK1:4290 DYNAMO/TK2:0000 TKANINA/TK3:0000 TKANINA/TK4:0000 TKANINA</t>
  </si>
  <si>
    <t>UNI: (20.140.05065/5065 WICKER);</t>
  </si>
  <si>
    <t>UNI: (20.140.05416/5416 PERFECT HARMONY);</t>
  </si>
  <si>
    <t>HORIZON A [L2Hz - 3z - ONz - 1,5z]</t>
  </si>
  <si>
    <t>HORIZON A L2Hz]</t>
  </si>
  <si>
    <t>UNI: (20.140.05417/5417 PERFECT HARMONY); ST:STOPKA STAL MALOWANA KOLOR 20/ZZ:ŁĄCZNIK BAGNETOWY NA PRAWĄ STRONĘ/NS:NIE DOTYCZY/WS:WSZYWKA OLTA BY SYMPA</t>
  </si>
  <si>
    <t>HUDSON [3] + [3]</t>
  </si>
  <si>
    <t>REVERSO T1,5 - 1,5 - L]</t>
  </si>
  <si>
    <t>140313</t>
  </si>
  <si>
    <t>SPE/140313</t>
  </si>
  <si>
    <t>SPECTRA [4z] + [3z]</t>
  </si>
  <si>
    <t>UNI: (25.100.00900/SL ROMA 900); NS:NIĆ 20 SERAFIL KOLOR 1002/ST:STOPKA STAL MALOWANA KOLOR 40/WS:WSZYWKA OLTA BY SYMPA</t>
  </si>
  <si>
    <t>UNI: (20.140.05217/5217 BERGEN); NS:NIE DOTYCZY/ST:STOPKA PLASTIKOWA/KR:KROKODYLKI - NA PRAWĄ STRONĘ/WS:WSZYWKA OLTA BY SYMPA</t>
  </si>
  <si>
    <t>AMALFI TN - 4]</t>
  </si>
  <si>
    <t>UNI: (20.140.04266/4266 BERRY); NS:NIE DOTYCZY/ST:STOPKA STAL MALOWANA KOLOR 20/KR:KROKODYLKI - NA PRAWĄ STRONĘ/WS:WSZYWKA OLTA BY SYMPA</t>
  </si>
  <si>
    <t>LZ/24/20/SYM097</t>
  </si>
  <si>
    <t>20/SYM097</t>
  </si>
  <si>
    <t>WILLOW [Lz - 3,5z]</t>
  </si>
  <si>
    <t>140438</t>
  </si>
  <si>
    <t>AMA/140438</t>
  </si>
  <si>
    <t>AMALFI NT + PD 565 III 50x50</t>
  </si>
  <si>
    <t>UNI: (20.140.04199/4199 ANDORA); NS:NIE DOTYCZY/ST:STOPKA STAL MALOWANA KOLOR 40/KR:NIE DOTYCZY/WS:WSZYWKA OLTA</t>
  </si>
  <si>
    <t>UNI: (20.140.05211/5211 BERGEN); NS:NIE DOTYCZY/ST:STOPKA STAL MALOWANA KOLOR 40/WS:WSZYWKA OLTA</t>
  </si>
  <si>
    <t>UNI: (20.140.05199/5199 BERGEN); WS:WSZYWKA OLTA BY SYMPA</t>
  </si>
  <si>
    <t>UNI: (20.140.05057/5057 COVERLET);</t>
  </si>
  <si>
    <t>UNI: (20.140.05159/5159 SAVIO); NS:NIE DOTYCZY/ST:STOPKA STAL MALOWANA KOLOR 40/WS:WSZYWKA OLTA BY SYMPA</t>
  </si>
  <si>
    <t>ELIXIR [3,5N + 3,5</t>
  </si>
  <si>
    <t>LENOX [1H] + [1H] + [1H] + [1H]</t>
  </si>
  <si>
    <t>UNI: (20.140.05159/5159 SAVIO); NS:NIE DOTYCZY/ST:STOPKA STAL MALOWANA KOLOR 20/WS:WSZYWKA OLTA BY SYMPA</t>
  </si>
  <si>
    <t>LZ/24/19/WAR086</t>
  </si>
  <si>
    <t>19/WAR086</t>
  </si>
  <si>
    <t xml:space="preserve">L/24/19                                           </t>
  </si>
  <si>
    <t>UNI: (20.140.04192/4192 RESERVE); NS:NIE DOTYCZY/ST:STOPKA STAL MALOWANA KOLOR 20 - 12CM/KR:KROKODYLKI - NA PRAWĄ STRONĘ/WS:NIE DOTYCZY</t>
  </si>
  <si>
    <t>UNI: (20.140.04295/4295 LEGACY); NS:NIE DOTYCZY/ST:STOPKA PLASTIKOWA/KR:KROKODYLKI - NA PRAWĄ STRONĘ/WS:NIE DOTYCZY</t>
  </si>
  <si>
    <t>UNI: (20.140.05066/5066 WICKER); NS:NIE DOTYCZY/ST:STOPKA PLASTIKOWA/KR:KROKODYLKI - Z OBU STRON/WS:WSZYWKA OLTA</t>
  </si>
  <si>
    <t>PP/24/09/01</t>
  </si>
  <si>
    <t>UNI: (20.140.05044/5044 STAUNCH); ST:STOPKA STAL MALOWANA KOLOR 20/ZZ:ŁĄCZNIK BAGNETOWY NA PRAWĄ STRONĘ/NS:NIE DOTYCZY/WS:WSZYWKA OLTA</t>
  </si>
  <si>
    <t>140548</t>
  </si>
  <si>
    <t>KEL/140548</t>
  </si>
  <si>
    <t>LZ/24/21/SYM101</t>
  </si>
  <si>
    <t>21/SYM101</t>
  </si>
  <si>
    <t>AVANT [2,5 - 2,5]</t>
  </si>
  <si>
    <t>UNI: (20.140.05297/5297 EQUILIBRIO); NS:NIE DOTYCZY/ST:STOPKA PLASTIKOWA/KR:NIE DOTYCZY/WS:WSZYWKA OLTA BY SYMPA</t>
  </si>
  <si>
    <t>UNI: (20.140.04192/4192 RESERVE); NS:NIE DOTYCZY/WS:WSZYWKA OLTA BY SYMPA</t>
  </si>
  <si>
    <t>UNI: (20.140.05045/5045 STAUNCH); NS:NIE DOTYCZY/ST:STOPKA STAL MALOWANA KOLOR 20/WS:WSZYWKA OLTA BY SYMPA</t>
  </si>
  <si>
    <t>UNI: (20.140.05196/5196 GRACE); NS:NIE DOTYCZY/ST:STOPKA STAL MALOWANA KOLOR 20/KR:NIE DOTYCZY/WS:WSZYWKA T&amp;T DESIGN</t>
  </si>
  <si>
    <t>DUO II [LH - 3,5]</t>
  </si>
  <si>
    <t>140669</t>
  </si>
  <si>
    <t>STO/140669</t>
  </si>
  <si>
    <t>140671</t>
  </si>
  <si>
    <t>CAL/140671</t>
  </si>
  <si>
    <t>CALYPSO [LAD - 2,5 - L2H]</t>
  </si>
  <si>
    <t>UNI: (20.140.05065/5065 WICKER); NS:NIE DOTYCZY/D:TERRA 017/ST:STOPKA STAL MALOWANA KOLOR 20/KR:KROKODYLKI - NA PRAWĄ STRONĘ/WS:WSZYWKA OLTA BY SYMPA</t>
  </si>
  <si>
    <t>LZ/24/21/SYM102</t>
  </si>
  <si>
    <t>21/SYM102</t>
  </si>
  <si>
    <t>140674</t>
  </si>
  <si>
    <t>HOR/140674</t>
  </si>
  <si>
    <t>HORIZON A T2,5z - ONz - 2,5z]</t>
  </si>
  <si>
    <t>HORIZON A P62x62</t>
  </si>
  <si>
    <t>HORIZON A [1,5z - 117Nz - 2,5z</t>
  </si>
  <si>
    <t>UNI: (20.140.05415/5415 PERFECT HARMONY); NS:NIE DOTYCZY/ST:STOPKA PLASTIKOWA/KR:KROKODYLKI - NA PRAWĄ STRONĘ/WS:NIE DOTYCZY</t>
  </si>
  <si>
    <t>UNI: (20.140.05065/5065 WICKER); NS:NIE DOTYCZY/ST:STOPKA STAL MALOWANA KOLOR 40/KR:KROKODYLKI - NA PRAWĄ STRONĘ/WS:WSZYWKA OLTA</t>
  </si>
  <si>
    <t>LZ/24/21/WRO103</t>
  </si>
  <si>
    <t>21/WRO103</t>
  </si>
  <si>
    <t>LZ/24/21/EMI104</t>
  </si>
  <si>
    <t>21/EMI104</t>
  </si>
  <si>
    <t>UNI: (20.140.05220/5220 BERGEN); NS:NIE DOTYCZY/ST:STOPKA STAL MALOWANA KOLOR 20/KR:KROKODYLKI - NA PRAWĄ STRONĘ/WS:WSZYWKA CHATTELS &amp; MORE BY OLTA</t>
  </si>
  <si>
    <t>140791</t>
  </si>
  <si>
    <t>OVA/140791</t>
  </si>
  <si>
    <t>LZ/24/22/EMI105</t>
  </si>
  <si>
    <t>22/EMI105</t>
  </si>
  <si>
    <t>PP/24/10/01</t>
  </si>
  <si>
    <t>140796</t>
  </si>
  <si>
    <t>OVA/140796</t>
  </si>
  <si>
    <t>140801</t>
  </si>
  <si>
    <t>OVA/140801</t>
  </si>
  <si>
    <t>140806</t>
  </si>
  <si>
    <t>OVA/140806</t>
  </si>
  <si>
    <t>140811</t>
  </si>
  <si>
    <t>OVA/140811</t>
  </si>
  <si>
    <t>UNI: (20.140.04848/4848 AMARAL); ST:STOPKA DREWNIANA KOLOR 16/LI:NIE DOTYCZY/KR:KROKODYLKI - NA PRAWĄ STRONĘ/WS:WSZYWKA OLTA</t>
  </si>
  <si>
    <t>UNI: (20.140.04454/4454 PERSEMPRA 4,0); ST:STOPKA DREWNIANA KOLOR 16/LI:NIE DOTYCZY/KR:KROKODYLKI - NA PRAWĄ STRONĘ/WS:WSZYWKA OLTA</t>
  </si>
  <si>
    <t>UNI: (20.140.04844/4844 AMARAL); NS:NIE DOTYCZY/ST:STOPKA STAL MALOWANA KOLOR 20/WS:WSZYWKA OLTA</t>
  </si>
  <si>
    <t>UNI: (20.140.05440/5440 MATISSE); NS:NIE DOTYCZY/ST:STOPKA STAL MALOWANA KOLOR 20/KR:KROKODYLKI - NA PRAWĄ STRONĘ/WS:WSZYWKA OLTA BY SYMPA</t>
  </si>
  <si>
    <t>140745</t>
  </si>
  <si>
    <t>AVA/140745</t>
  </si>
  <si>
    <t>140782</t>
  </si>
  <si>
    <t>AMA/140782</t>
  </si>
  <si>
    <t>LZ/24/23/EMI106</t>
  </si>
  <si>
    <t>23/EMI106</t>
  </si>
  <si>
    <t>PP/24/12/01</t>
  </si>
  <si>
    <t>140785</t>
  </si>
  <si>
    <t>AMA/140785</t>
  </si>
  <si>
    <t>140788</t>
  </si>
  <si>
    <t>AMA/140788</t>
  </si>
  <si>
    <t>ORIO S125x125 H40</t>
  </si>
  <si>
    <t>ORI</t>
  </si>
  <si>
    <t>LZ/24/22/SYM110</t>
  </si>
  <si>
    <t>22/SYM110</t>
  </si>
  <si>
    <t xml:space="preserve">L/24/20                                           </t>
  </si>
  <si>
    <t>140827</t>
  </si>
  <si>
    <t>REV/140827</t>
  </si>
  <si>
    <t>REVERSO [1,5 - 1,5 - N106x106 - 1,5 - 1,5 + Ps82x102</t>
  </si>
  <si>
    <t>UNI: (20.140.05448/5448 ENJOY ME); NS:NIE DOTYCZY/ST:STOPKA PLASTIKOWA/KR:KROKODYLKI - NA PRAWĄ STRONĘ/WS:WSZYWKA OLTA</t>
  </si>
  <si>
    <t>LZ/24/20/OLR108</t>
  </si>
  <si>
    <t>20/OLR108</t>
  </si>
  <si>
    <t>UNI: (/); D:TERRA 017/KR:KROKODYLKI - Z OBU STRON</t>
  </si>
  <si>
    <t>UNI: (20.140.05046/5046 STAUNCH); WS:NIE DOTYCZY</t>
  </si>
  <si>
    <t>HORIZON A [LHz - 3,5z]</t>
  </si>
  <si>
    <t>140942</t>
  </si>
  <si>
    <t>HOR/140942</t>
  </si>
  <si>
    <t>UNI: (20.140.05207/5207 BERGEN); NS:NIE DOTYCZY/ST:STOPKA STAL MALOWANA KOLOR 20/KR:KROKODYLKI - NA PRAWĄ STRONĘ/WS:NIE DOTYCZY</t>
  </si>
  <si>
    <t>140945</t>
  </si>
  <si>
    <t>ELI/140945</t>
  </si>
  <si>
    <t>ELIXIR [3,5N - 3 + P100x98 + PD 254 III 50x50</t>
  </si>
  <si>
    <t>140949</t>
  </si>
  <si>
    <t>OVA/140949</t>
  </si>
  <si>
    <t>140950</t>
  </si>
  <si>
    <t>OVA/140950</t>
  </si>
  <si>
    <t>AVANT [1 - 1 - 1]</t>
  </si>
  <si>
    <t>SPECTRA [2,5z]</t>
  </si>
  <si>
    <t>AVANT [2,5 - N - 1,5]</t>
  </si>
  <si>
    <t>STONE P106x82</t>
  </si>
  <si>
    <t>141110</t>
  </si>
  <si>
    <t>SAM/141110</t>
  </si>
  <si>
    <t>SAMOA [1z - 1z - 1z] + P100x82 + P82x82 + PD 418 III 30x60</t>
  </si>
  <si>
    <t>UNI: (20.140.04195/4195 RESERVE); ST:STOPKA DREWNIANA KOLOR 20/KR:KROKODYLKI - NA PRAWĄ STRONĘ/WS:WSZYWKA OLTA BY SYMPA</t>
  </si>
  <si>
    <t>LZ/24/22/SYM111</t>
  </si>
  <si>
    <t>22/SYM111</t>
  </si>
  <si>
    <t>UNI: (20.140.05445/5445 CATCH ME); NS:NIE DOTYCZY/ST:STOPKA PLASTIKOWA/KR:KROKODYLKI - NA PRAWĄ STRONĘ/WS:WSZYWKA T&amp;T DESIGN</t>
  </si>
  <si>
    <t>LOBBY [L2Hz - 3,5z] + P82x82</t>
  </si>
  <si>
    <t>141164</t>
  </si>
  <si>
    <t>REV/141164</t>
  </si>
  <si>
    <t>REVERSO 1 - N106x106 - 1,5</t>
  </si>
  <si>
    <t>LZ/24/22/WAR109</t>
  </si>
  <si>
    <t>22/WAR109</t>
  </si>
  <si>
    <t>141167</t>
  </si>
  <si>
    <t>DIV/141167</t>
  </si>
  <si>
    <t>DIVA A [4] + A [3,5] + PD 078 VI 50x50 + PD 078 VI 50x50</t>
  </si>
  <si>
    <t>UNI: (20.140.05066/5066 WICKER); NS:NIE DOTYCZY/ST:STOPKA STAL MALOWANA KOLOR 40/WS:WSZYWKA OLTA</t>
  </si>
  <si>
    <t>141178</t>
  </si>
  <si>
    <t>SAM/141178</t>
  </si>
  <si>
    <t>SAMOA [1,5z - 1,5z - N - 1,5z - 1,5z - P100x82</t>
  </si>
  <si>
    <t>141184</t>
  </si>
  <si>
    <t>SAM/141184</t>
  </si>
  <si>
    <t>141190</t>
  </si>
  <si>
    <t>SAM/141190</t>
  </si>
  <si>
    <t>141196</t>
  </si>
  <si>
    <t>SAM/141196</t>
  </si>
  <si>
    <t>141202</t>
  </si>
  <si>
    <t>SAM/141202</t>
  </si>
  <si>
    <t>141208</t>
  </si>
  <si>
    <t>SAM/141208</t>
  </si>
  <si>
    <t>141214</t>
  </si>
  <si>
    <t>SAM/141214</t>
  </si>
  <si>
    <t>141220</t>
  </si>
  <si>
    <t>SAM/141220</t>
  </si>
  <si>
    <t>141226</t>
  </si>
  <si>
    <t>SAM/141226</t>
  </si>
  <si>
    <t>141232</t>
  </si>
  <si>
    <t>SAM/141232</t>
  </si>
  <si>
    <t>141238</t>
  </si>
  <si>
    <t>SAM/141238</t>
  </si>
  <si>
    <t>141244</t>
  </si>
  <si>
    <t>SAM/141244</t>
  </si>
  <si>
    <t>141250</t>
  </si>
  <si>
    <t>SAM/141250</t>
  </si>
  <si>
    <t>141256</t>
  </si>
  <si>
    <t>SAM/141256</t>
  </si>
  <si>
    <t>141262</t>
  </si>
  <si>
    <t>SAM/141262</t>
  </si>
  <si>
    <t>141268</t>
  </si>
  <si>
    <t>SAM/141268</t>
  </si>
  <si>
    <t>SAMOA P100x82 - 1,5z - 1,5z - N - 1,5z - 1,5z]</t>
  </si>
  <si>
    <t>141274</t>
  </si>
  <si>
    <t>SAM/141274</t>
  </si>
  <si>
    <t>141280</t>
  </si>
  <si>
    <t>SAM/141280</t>
  </si>
  <si>
    <t>141286</t>
  </si>
  <si>
    <t>SAM/141286</t>
  </si>
  <si>
    <t>141292</t>
  </si>
  <si>
    <t>SAM/141292</t>
  </si>
  <si>
    <t>UNO P78x78 + P63x63</t>
  </si>
  <si>
    <t>UNI: (20.140.05519/5519 PIUMINO); NS:NIE DOTYCZY/ST:STOPKA STAL MALOWANA KOLOR 20/KR:KROKODYLKI - NA PRAWĄ STRONĘ/WS:WSZYWKA OLTA</t>
  </si>
  <si>
    <t>140921</t>
  </si>
  <si>
    <t>COC/140921</t>
  </si>
  <si>
    <t>140951</t>
  </si>
  <si>
    <t>CUP/140951</t>
  </si>
  <si>
    <t>CUPIDO [3,5 - WN 150x140 + Z70/16/07</t>
  </si>
  <si>
    <t>141017</t>
  </si>
  <si>
    <t>GRE/141017</t>
  </si>
  <si>
    <t>UNI: (20.140.05071/5071 LOFT); NS:NIE DOTYCZY/ST:STOPKA STAL MALOWANA KOLOR 20/WS:WSZYWKA OLTA BY SYMPA</t>
  </si>
  <si>
    <t>141022</t>
  </si>
  <si>
    <t>DIV/141022</t>
  </si>
  <si>
    <t>UNI: (20.140.05075/5075 OPAL); NS:NIE DOTYCZY/ST:ALUMINIUM MALOWANE KOLOR 40/WS:WSZYWKA OLTA BY SYMPA</t>
  </si>
  <si>
    <t>141045</t>
  </si>
  <si>
    <t>DIV/141045</t>
  </si>
  <si>
    <t>DIVA B [LA - 2,5] + B Z60/14/05</t>
  </si>
  <si>
    <t>UNI: (20.140.04301/4301 BRAVEHEART); NS:NIE DOTYCZY/ST:ALUMINIUM MALOWANE KOLOR 40/KR:KROKODYLKI - NA PRAWĄ STRONĘ/WS:WSZYWKA ABITARE</t>
  </si>
  <si>
    <t>141051</t>
  </si>
  <si>
    <t>LEN/141051</t>
  </si>
  <si>
    <t>141079</t>
  </si>
  <si>
    <t>DUO/141079</t>
  </si>
  <si>
    <t>UNI: (20.140.04266/4266 BERRY); LI:NIE DOTYCZY/WS:WSZYWKA OLTA BY SYMPA</t>
  </si>
  <si>
    <t>141081</t>
  </si>
  <si>
    <t>ELI/141081</t>
  </si>
  <si>
    <t>141094</t>
  </si>
  <si>
    <t>LEN/141094</t>
  </si>
  <si>
    <t>141116</t>
  </si>
  <si>
    <t>OVA/141116</t>
  </si>
  <si>
    <t>UNI: (20.140.05444/5444 CATCH ME); NS:NIE DOTYCZY/ST:STOPKA PLASTIKOWA/WS:WSZYWKA T&amp;T DESIGN</t>
  </si>
  <si>
    <t>AVANT [3,5 - N - 3,5] + P112x97</t>
  </si>
  <si>
    <t>UNI: (20.140.05207/5207 BERGEN); ST:STOPKA STAL CHROMOWANA/LI:NIE DOTYCZY/KR:KROKODYLKI - NA PRAWĄ STRONĘ/WS:WSZYWKA OLTA</t>
  </si>
  <si>
    <t>141175</t>
  </si>
  <si>
    <t>ONY/141175</t>
  </si>
  <si>
    <t>ONYX [2,5 - 2,5] + P102x102</t>
  </si>
  <si>
    <t xml:space="preserve">L/24/21                                           </t>
  </si>
  <si>
    <t>LZ/24/22/SYM113</t>
  </si>
  <si>
    <t>22/SYM113</t>
  </si>
  <si>
    <t>UNI: (20.140.05068/5068 LOFT); NS:NIE DOTYCZY/ST:STOPKA STAL MALOWANA KOLOR 20/KR:KROKODYLKI - NA PRAWĄ STRONĘ/WS:WSZYWKA OLTA BY SYMPA</t>
  </si>
  <si>
    <t>UNI: (20.140.05417/5417 PERFECT HARMONY); WS:NIE DOTYCZY</t>
  </si>
  <si>
    <t>UNI: (20.140.05416/5416 PERFECT HARMONY); NS:NIE DOTYCZY/ST:STOPKA STAL MALOWANA KOLOR 20 - 12CM/KR:KROKODYLKI - NA PRAWĄ STRONĘ/WS:NIE DOTYCZY</t>
  </si>
  <si>
    <t>UNI: (20.140.05189/5189 GRACE); NS:NIE DOTYCZY/ST:STOPKA STAL MALOWANA KOLOR 20/KR:NIE DOTYCZY/WS:WSZYWKA T&amp;T DESIGN</t>
  </si>
  <si>
    <t>141371</t>
  </si>
  <si>
    <t>OVA/141371</t>
  </si>
  <si>
    <t>141372</t>
  </si>
  <si>
    <t>OVA/141372</t>
  </si>
  <si>
    <t>GREY I [1] + I [1] + PD 254 III 50x50</t>
  </si>
  <si>
    <t>UNI: (20.140.05295/5295 RUN AGAIN); NS:NIE DOTYCZY/ST:STOPKA PLASTIKOWA/KR:KROKODYLKI - NA PRAWĄ STRONĘ/WS:WSZYWKA OLTA BY SYMPA</t>
  </si>
  <si>
    <t>UNI: (20.140.05090/5090 ARMONIA); WS:WSZYWKA OLTA BY SYMPA</t>
  </si>
  <si>
    <t>HORIZON A [3,5z] + A [3,5z]</t>
  </si>
  <si>
    <t>UNI: (20.140.04295/4295 LEGACY); NS:NIE DOTYCZY/ST:STOPKA STAL MALOWANA KOLOR 20/KR:NIE DOTYCZY/WS:WSZYWKA OLTA BY SYMPA</t>
  </si>
  <si>
    <t>UNI: (20.140.05207/5207 BERGEN); NS:NIE DOTYCZY/ST:STOPKA STAL MALOWANA KOLOR 20/WS:WSZYWKA OLTA BY SYMPA</t>
  </si>
  <si>
    <t>LZ/24/23/SYM116</t>
  </si>
  <si>
    <t>23/SYM116</t>
  </si>
  <si>
    <t xml:space="preserve">L/24/22                                           </t>
  </si>
  <si>
    <t>UNI: (20.140.05207/5207 BERGEN); WS:WSZYWKA OLTA</t>
  </si>
  <si>
    <t>141581</t>
  </si>
  <si>
    <t>AVA/141581</t>
  </si>
  <si>
    <t>UNI: (20.140.05087/5087 UNIVERSE); ST:STOPKA DREWNIANA KOLOR 16/LI:NIE DOTYCZY/KR:KROKODYLKI - NA PRAWĄ STRONĘ/WS:WSZYWKA OLTA</t>
  </si>
  <si>
    <t>LZ/24/24/WRO118</t>
  </si>
  <si>
    <t>24/WRO118</t>
  </si>
  <si>
    <t>PP/24/11/01</t>
  </si>
  <si>
    <t>141599</t>
  </si>
  <si>
    <t>AMA/141599</t>
  </si>
  <si>
    <t>AMALFI TN</t>
  </si>
  <si>
    <t>UNI: (20.140.05422/5422 CHARLOTTE); NS:NIE DOTYCZY/ST:STOPKA STAL MALOWANA KOLOR 40/KR:NIE DOTYCZY/WS:WSZYWKA OLTA</t>
  </si>
  <si>
    <t>141600</t>
  </si>
  <si>
    <t>MET/141600</t>
  </si>
  <si>
    <t>PP/24/11/02</t>
  </si>
  <si>
    <t>141601</t>
  </si>
  <si>
    <t>AVA/141601</t>
  </si>
  <si>
    <t>UNI: (20.140.05208/5208 BERGEN); ST:STOPKA DREWNIANA KOLOR 40/LI:NIE DOTYCZY/KR:KROKODYLKI - NA PRAWĄ STRONĘ/WS:WSZYWKA OLTA</t>
  </si>
  <si>
    <t>141606</t>
  </si>
  <si>
    <t>AVA/141606</t>
  </si>
  <si>
    <t>AVANT [3 - 1 - N - 2,5]</t>
  </si>
  <si>
    <t>141610</t>
  </si>
  <si>
    <t>GRE/141610</t>
  </si>
  <si>
    <t>UNI: (25.100.00514/SL ROMA 514); NS:NIĆ 20 SERAFIL KOLOR 4000/ST:STOPKA STAL MALOWANA KOLOR 20/WS:WSZYWKA OLTA</t>
  </si>
  <si>
    <t>LZ/24/24/GOT117</t>
  </si>
  <si>
    <t>24/GOT117</t>
  </si>
  <si>
    <t>PP/24/11/03</t>
  </si>
  <si>
    <t>141367</t>
  </si>
  <si>
    <t>LOB/141367</t>
  </si>
  <si>
    <t>UNI: (20.140.05312/5312 RUN AGAIN); NS:NIE DOTYCZY/ST:STOPKA PLASTIKOWA/KR:KROKODYLKI - NA PRAWĄ STRONĘ/WS:WSZYWKA OLTA BY SYMPA</t>
  </si>
  <si>
    <t>141496</t>
  </si>
  <si>
    <t>OVA/141496</t>
  </si>
  <si>
    <t>UNI: (20.140.05216/5216 BERGEN); WS:WSZYWKA OLTA BY SYMPA</t>
  </si>
  <si>
    <t>HORIZON A [3,5z - L2Hz] + A PD 449 III 50x50</t>
  </si>
  <si>
    <t>LZ/24/21/OLR114</t>
  </si>
  <si>
    <t>21/OLR114</t>
  </si>
  <si>
    <t>141537</t>
  </si>
  <si>
    <t>LEN/141537</t>
  </si>
  <si>
    <t>UNI: (20.140.05382/5382 VENICE); NS:NIE DOTYCZY/ST:STOPKA STAL MALOWANA KOLOR 40/WS:WSZYWKA OLTA</t>
  </si>
  <si>
    <t>141541</t>
  </si>
  <si>
    <t>AVA/141541</t>
  </si>
  <si>
    <t>AVANT [3,5 - N - 3 - L]</t>
  </si>
  <si>
    <t>UNI: (20.140.05119/5119 COVERLET); ST:STOPKA DREWNIANA KOLOR 16/LI:NIE DOTYCZY/KR:KROKODYLKI - NA PRAWĄ STRONĘ/WS:WSZYWKA OLTA</t>
  </si>
  <si>
    <t>141545</t>
  </si>
  <si>
    <t>REV/141545</t>
  </si>
  <si>
    <t>REVERSO P106x82 - [1,5 - 1,5 + 1,5 - 1]</t>
  </si>
  <si>
    <t>UNI: (20.140.05684/5684 NAOMI); NS:NIE DOTYCZY/ST:STOPKA PLASTIKOWA/KR:KROKODYLKI - Z OBU STRON/WS:WSZYWKA OLTA</t>
  </si>
  <si>
    <t>141550</t>
  </si>
  <si>
    <t>DIV/141550</t>
  </si>
  <si>
    <t>DIVA A [3] + A [2,5]</t>
  </si>
  <si>
    <t>UNI: (20.140.04808/4808 DAYTONA); NS:NIE DOTYCZY/ST:STOPKA STAL MALOWANA KOLOR 20/WS:WSZYWKA OLTA</t>
  </si>
  <si>
    <t>141552</t>
  </si>
  <si>
    <t>AMA/141552</t>
  </si>
  <si>
    <t>AMALFI [3 - 124N - 1,5]</t>
  </si>
  <si>
    <t>UNI: (20.140.05057/5057 COVERLET); NS:NIE DOTYCZY/ST:STOPKA STAL MALOWANA KOLOR 40/KR:KROKODYLKI - NA PRAWĄ STRONĘ/WS:WSZYWKA OLTA</t>
  </si>
  <si>
    <t>141555</t>
  </si>
  <si>
    <t>AVA/141555</t>
  </si>
  <si>
    <t>141557</t>
  </si>
  <si>
    <t>DIV/141557</t>
  </si>
  <si>
    <t>DIVA A [5]</t>
  </si>
  <si>
    <t>UNI: (20.140.05598/5598 LAGO); NS:NIE DOTYCZY/ST:STOPKA STAL MALOWANA KOLOR 40/WS:WSZYWKA OLTA</t>
  </si>
  <si>
    <t>141558</t>
  </si>
  <si>
    <t>CAL/141558</t>
  </si>
  <si>
    <t>CALYPSO [L2H - 2,5]</t>
  </si>
  <si>
    <t>141560</t>
  </si>
  <si>
    <t>AMA/141560</t>
  </si>
  <si>
    <t>AMALFI [3,5 - WN 203x156 + 1,5]</t>
  </si>
  <si>
    <t>UNI: (20.140.05330/5330 MADRAS); NS:NIE DOTYCZY/ST:STOPKA STAL MALOWANA KOLOR 20/KR:KROKODYLKI - NA PRAWĄ STRONĘ/WS:WSZYWKA OLTA</t>
  </si>
  <si>
    <t>141566</t>
  </si>
  <si>
    <t>REV/141566</t>
  </si>
  <si>
    <t>REVERSO [L - 2 - 2]</t>
  </si>
  <si>
    <t>UNI: (20.140.04918/4918 LAZUR); NS:NIE DOTYCZY/ST:STOPKA PLASTIKOWA/KR:KROKODYLKI - NA PRAWĄ STRONĘ/WS:WSZYWKA OLTA</t>
  </si>
  <si>
    <t>141569</t>
  </si>
  <si>
    <t>AVA/141569</t>
  </si>
  <si>
    <t>AVANT [3 - N - 1 - P112x84</t>
  </si>
  <si>
    <t>UNI: (20.140.05217/5217 BERGEN); ST:STOPKA DREWNIANA KOLOR 25/LI:NIE DOTYCZY/KR:KROKODYLKI - NA PRAWĄ STRONĘ/WS:WSZYWKA OLTA</t>
  </si>
  <si>
    <t>141573</t>
  </si>
  <si>
    <t>AVA/141573</t>
  </si>
  <si>
    <t>AVANT [LM - 2 - N - 2] + P104x64</t>
  </si>
  <si>
    <t>UNI: (20.140.05217/5217 BERGEN); ST:STOPKA DREWNIANA KOLOR 20/LI:NIE DOTYCZY/KR:KROKODYLKI - NA PRAWĄ STRONĘ/WS:WSZYWKA OLTA</t>
  </si>
  <si>
    <t>141578</t>
  </si>
  <si>
    <t>HOR/141578</t>
  </si>
  <si>
    <t>HORIZON A [3z - L2Hz] + A PD 482 III 28x63</t>
  </si>
  <si>
    <t>UNI: (20.140.05835/5835 IBIZA); NS:NIE DOTYCZY/ST:STOPKA STAL MALOWANA KOLOR 20/KR:KROKODYLKI - NA PRAWĄ STRONĘ/WS:WSZYWKA OLTA</t>
  </si>
  <si>
    <t>141584</t>
  </si>
  <si>
    <t>AVA/141584</t>
  </si>
  <si>
    <t>141587</t>
  </si>
  <si>
    <t>AMA/141587</t>
  </si>
  <si>
    <t>141589</t>
  </si>
  <si>
    <t>AVA/141589</t>
  </si>
  <si>
    <t>AVANT P104x64 - 1 - N - 2,5 - N - 3 + ŁĄCZNIK</t>
  </si>
  <si>
    <t>UNI: (20.140.04951/4951 NURIEL); ST:STOPKA DREWNIANA KOLOR 31/LI:NIE DOTYCZY/KR:KROKODYLKI - NA PRAWĄ STRONĘ/WS:WSZYWKA OLTA</t>
  </si>
  <si>
    <t>141596</t>
  </si>
  <si>
    <t>OXY/141596</t>
  </si>
  <si>
    <t>OXYGEN [4 - L2H] + PD 575 III 58x58</t>
  </si>
  <si>
    <t>UNI: (20.140.04844/4844 AMARAL); NS:NIE DOTYCZY/ST:STOPKA STAL MALOWANA KOLOR 20/KR:KROKODYLKI - NA PRAWĄ STRONĘ/WS:WSZYWKA OLTA</t>
  </si>
  <si>
    <t>141604</t>
  </si>
  <si>
    <t>GRE/141604</t>
  </si>
  <si>
    <t>UNI: (20.140.04993/4993 TITAN); NS:NIE DOTYCZY/ST:STOPKA DREWNIANA TERRA/WS:WSZYWKA OLTA</t>
  </si>
  <si>
    <t>LZ/24/25/EXP046</t>
  </si>
  <si>
    <t>25/EXP046</t>
  </si>
  <si>
    <t xml:space="preserve">L/24/23                                           </t>
  </si>
  <si>
    <t>141616</t>
  </si>
  <si>
    <t>ELI/141616</t>
  </si>
  <si>
    <t>LZ/24/16/WAR122</t>
  </si>
  <si>
    <t>16/WAR122</t>
  </si>
  <si>
    <t>PP/24/11/2P</t>
  </si>
  <si>
    <t>141620</t>
  </si>
  <si>
    <t>HUD/141620</t>
  </si>
  <si>
    <t>PODUSZKA SIEDZISKOWA + PODUSZKA OPARCIOWA</t>
  </si>
  <si>
    <t>TP:4292 LEGACY/TL:0000 TKANINA/TG:0000 TKANINA/WP:NIE DOTYCZY/WY:NIE DOTYCZY</t>
  </si>
  <si>
    <t>141623</t>
  </si>
  <si>
    <t>HOR/141623</t>
  </si>
  <si>
    <t>UNI: (20.140.05046/5046 STAUNCH); NS:NIE DOTYCZY/ST:STOPKA STAL MALOWANA KOLOR 20 - 12CM/KR:KROKODYLKI - NA PRAWĄ STRONĘ/WS:WSZYWKA OLTA BY SYMPA</t>
  </si>
  <si>
    <t>141625</t>
  </si>
  <si>
    <t>HOR/141625</t>
  </si>
  <si>
    <t>UNI: (20.140.04195/4195 RESERVE); NS:NIE DOTYCZY/ST:STOPKA STAL MALOWANA KOLOR 20/KR:NIE DOTYCZY/WS:NIE DOTYCZY</t>
  </si>
  <si>
    <t>141627</t>
  </si>
  <si>
    <t>WIL/141627</t>
  </si>
  <si>
    <t>141629</t>
  </si>
  <si>
    <t>DIV/141629</t>
  </si>
  <si>
    <t>DIVA A [4] + A P113x95</t>
  </si>
  <si>
    <t>UNI: (20.139.03740/3740 MAYAN); NS:NIE DOTYCZY/ST:STOPKA STAL MALOWANA KOLOR 20/WS:WSZYWKA OLTA BY SYMPA</t>
  </si>
  <si>
    <t>141631</t>
  </si>
  <si>
    <t>OXY/141631</t>
  </si>
  <si>
    <t>141633</t>
  </si>
  <si>
    <t>RIT/141633</t>
  </si>
  <si>
    <t>RITZ [2,5]</t>
  </si>
  <si>
    <t>UNI: (20.140.04281/4281 DYNAMO); NS:NIE DOTYCZY/ST:ALUMINIUM MALOWANE KOLOR 40/WS:WSZYWKA OLTA BY SYMPA</t>
  </si>
  <si>
    <t>141644</t>
  </si>
  <si>
    <t>CUP/141644</t>
  </si>
  <si>
    <t>CUPIDO P106x106 - ON - 3,5 - 1,5 + D40x101 H35 + PD 527 III 60x35</t>
  </si>
  <si>
    <t>141666</t>
  </si>
  <si>
    <t>AVA/141666</t>
  </si>
  <si>
    <t>UNI: (20.140.05312/5312 RUN AGAIN); ST:STOPKA DREWNIANA KOLOR 20/LI:NIE DOTYCZY/KR:KROKODYLKI - NA PRAWĄ STRONĘ/WS:WSZYWKA OLTA BY SYMPA</t>
  </si>
  <si>
    <t>141668</t>
  </si>
  <si>
    <t>HOR/141668</t>
  </si>
  <si>
    <t>HORIZON A [3,5z - 1,5z - L2Hz] + A P102x102</t>
  </si>
  <si>
    <t>141672</t>
  </si>
  <si>
    <t>HOR/141672</t>
  </si>
  <si>
    <t>UNI: (20.140.05417/5417 PERFECT HARMONY); NS:NIE DOTYCZY/ST:STOPKA STAL MALOWANA KOLOR 20/KR:NIE DOTYCZY/WS:WSZYWKA OLTA BY SYMPA</t>
  </si>
  <si>
    <t>141673</t>
  </si>
  <si>
    <t>REV/141673</t>
  </si>
  <si>
    <t>REVERSO [1 - L - L] - P106x106 - P106x106 - Ps82x122 + PO 564 I 90x50</t>
  </si>
  <si>
    <t>UNI: (20.140.05416/5416 PERFECT HARMONY); NS:NIE DOTYCZY/ST:STOPKA PLASTIKOWA/KR:KROKODYLKI - NA PRAWĄ STRONĘ/WS:WSZYWKA ABITARE</t>
  </si>
  <si>
    <t>141683</t>
  </si>
  <si>
    <t>OVA/141683</t>
  </si>
  <si>
    <t>UNI: (20.140.05069/5069 LOFT); WS:WSZYWKA OLTA BY SYMPA</t>
  </si>
  <si>
    <t>141684</t>
  </si>
  <si>
    <t>STO/141684</t>
  </si>
  <si>
    <t>STONE [2,5 - WN 150x140 - P106x82 - 1,5]</t>
  </si>
  <si>
    <t>141688</t>
  </si>
  <si>
    <t>GRE/141688</t>
  </si>
  <si>
    <t>141690</t>
  </si>
  <si>
    <t>TAX/141690</t>
  </si>
  <si>
    <t>141691</t>
  </si>
  <si>
    <t>MET/141691</t>
  </si>
  <si>
    <t>STOLIK METRO S40 H52</t>
  </si>
  <si>
    <t>141694</t>
  </si>
  <si>
    <t>AMA/141694</t>
  </si>
  <si>
    <t>AMALFI [RS - LA]</t>
  </si>
  <si>
    <t>141703</t>
  </si>
  <si>
    <t>HOR/141703</t>
  </si>
  <si>
    <t>UNI: (20.140.05415/5415 PERFECT HARMONY); NS:NIE DOTYCZY/ST:STOPKA STAL MALOWANA KOLOR 20/KR:NIE DOTYCZY/WS:WSZYWKA OLTA BY SYMPA</t>
  </si>
  <si>
    <t>LZ/24/24/SYM119</t>
  </si>
  <si>
    <t>24/SYM119</t>
  </si>
  <si>
    <t>141705</t>
  </si>
  <si>
    <t>COC/141705</t>
  </si>
  <si>
    <t>141709</t>
  </si>
  <si>
    <t>WIL/141709</t>
  </si>
  <si>
    <t>WILLOW [Lz - 4z - L2Hz]</t>
  </si>
  <si>
    <t>141714</t>
  </si>
  <si>
    <t>DIV/141714</t>
  </si>
  <si>
    <t>141716</t>
  </si>
  <si>
    <t>AVA/141716</t>
  </si>
  <si>
    <t>AVANT P104x64</t>
  </si>
  <si>
    <t>UNI: (20.140.05046/5046 STAUNCH); ST:STOPKA DREWNIANA KOLOR 20/LI:NIE DOTYCZY/KR:NIE DOTYCZY/WS:WSZYWKA OLTA BY SYMPA</t>
  </si>
  <si>
    <t>141717</t>
  </si>
  <si>
    <t>DIV/141717</t>
  </si>
  <si>
    <t>DIVA A [2,5] + A Z60/14/05</t>
  </si>
  <si>
    <t>UNI: (20.140.05047/5047 STAUNCH); NS:NIE DOTYCZY/ST:STOPKA STAL MALOWANA KOLOR 40/WS:WSZYWKA OLTA BY SYMPA</t>
  </si>
  <si>
    <t>141721</t>
  </si>
  <si>
    <t>HOR/141721</t>
  </si>
  <si>
    <t>141723</t>
  </si>
  <si>
    <t>HOR/141723</t>
  </si>
  <si>
    <t>141734</t>
  </si>
  <si>
    <t>STO/141734</t>
  </si>
  <si>
    <t>STONE [4] + [3]</t>
  </si>
  <si>
    <t>UNI: (20.139.03739/3739 MAYAN); NS:NIE DOTYCZY/ST:STOPKA PLASTIKOWA/WS:WSZYWKA OLTA BY SYMPA</t>
  </si>
  <si>
    <t>141736</t>
  </si>
  <si>
    <t>WIL/141736</t>
  </si>
  <si>
    <t>WILLOW [3,5z - Nzz - 3,5z] + P82x82</t>
  </si>
  <si>
    <t>141743</t>
  </si>
  <si>
    <t>AVA/141743</t>
  </si>
  <si>
    <t>AVANT [3,5 - N - 1 - LM] + ŁĄCZNIK</t>
  </si>
  <si>
    <t>UNI: (20.140.05120/5120 COVERLET); ST:STOPKA DREWNIANA KOLOR 18/LI:NIE DOTYCZY/KR:KROKODYLKI - NA PRAWĄ STRONĘ/WS:WSZYWKA OLTA</t>
  </si>
  <si>
    <t>141751</t>
  </si>
  <si>
    <t>AVA/141751</t>
  </si>
  <si>
    <t>AVANT [3,5 - N - P112x97</t>
  </si>
  <si>
    <t>141757</t>
  </si>
  <si>
    <t>HUD/141757</t>
  </si>
  <si>
    <t>UNI: (20.140.05208/5208 BERGEN); NS:NIE DOTYCZY/ST:STOPKA STAL MALOWANA KOLOR 40/WS:WSZYWKA OLTA</t>
  </si>
  <si>
    <t>141758</t>
  </si>
  <si>
    <t>KEL/141758</t>
  </si>
  <si>
    <t>141795</t>
  </si>
  <si>
    <t>LEN/141795</t>
  </si>
  <si>
    <t>UNI: (20.140.05211/5211 BERGEN); NS:NIE DOTYCZY/ST:STOPKA STAL MALOWANA KOLOR 20/WS:WSZYWKA OLTA</t>
  </si>
  <si>
    <t>141797</t>
  </si>
  <si>
    <t>AVA/141797</t>
  </si>
  <si>
    <t>UNI: (20.140.05219/5219 BERGEN); ST:STOPKA DREWNIANA KOLOR 16/LI:NIE DOTYCZY/WS:WSZYWKA OLTA</t>
  </si>
  <si>
    <t>141802</t>
  </si>
  <si>
    <t>DIV/141802</t>
  </si>
  <si>
    <t>DIVA A [LA - 3] + A P95x95</t>
  </si>
  <si>
    <t>UNI: (20.140.05066/5066 WICKER); NS:NIE DOTYCZY/ST:STOPKA STAL MALOWANA KOLOR 40/KR:KROKODYLKI - NA PRAWĄ STRONĘ/WS:WSZYWKA OLTA</t>
  </si>
  <si>
    <t>141811</t>
  </si>
  <si>
    <t>MET/141811</t>
  </si>
  <si>
    <t>STOLIK METRO S25x75 H49 + METRO S25x75 H49</t>
  </si>
  <si>
    <t>141813</t>
  </si>
  <si>
    <t>AMA/141813</t>
  </si>
  <si>
    <t>AMALFI [3]</t>
  </si>
  <si>
    <t>UNI: (20.140.05425/5425 CHARLOTTE); NS:NIE DOTYCZY/ST:STOPKA STAL MALOWANA KOLOR 20/WS:WSZYWKA OLTA</t>
  </si>
  <si>
    <t>141820</t>
  </si>
  <si>
    <t>LEN/141820</t>
  </si>
  <si>
    <t>141822</t>
  </si>
  <si>
    <t>POD/141822</t>
  </si>
  <si>
    <t>141832</t>
  </si>
  <si>
    <t>DIV/141832</t>
  </si>
  <si>
    <t>UNI: (20.140.05417/5417 PERFECT HARMONY); NS:NIE DOTYCZY/ST:STOPKA STAL MALOWANA KOLOR 40/WS:WSZYWKA OLTA</t>
  </si>
  <si>
    <t>141835</t>
  </si>
  <si>
    <t>AMA/141835</t>
  </si>
  <si>
    <t>141862</t>
  </si>
  <si>
    <t>ELI/141862</t>
  </si>
  <si>
    <t>ELIXIR [3,5N - 3</t>
  </si>
  <si>
    <t>141864</t>
  </si>
  <si>
    <t>STO/141864</t>
  </si>
  <si>
    <t>STONE 1,5 - NW 140x150 - 3] + Z70/16/07</t>
  </si>
  <si>
    <t>141868</t>
  </si>
  <si>
    <t>AVA/141868</t>
  </si>
  <si>
    <t>AVANT [LM - 2,5</t>
  </si>
  <si>
    <t>UNI: (20.140.05434/5434 COLOURWASH); ST:STOPKA DREWNIANA KOLOR 07/LI:NIE DOTYCZY/KR:KROKODYLKI - NA PRAWĄ STRONĘ/WS:WSZYWKA OLTA</t>
  </si>
  <si>
    <t>141881</t>
  </si>
  <si>
    <t>LEN/141881</t>
  </si>
  <si>
    <t>UNI: (20.140.05439/5439 MATISSE); NS:NIE DOTYCZY/WS:WSZYWKA OLTA</t>
  </si>
  <si>
    <t>LZ/24/24/NAT121</t>
  </si>
  <si>
    <t>24/NAT121</t>
  </si>
  <si>
    <t>141634</t>
  </si>
  <si>
    <t>SAM/141634</t>
  </si>
  <si>
    <t>SAMOA [1,5z - 1,5z - 1,5z] + P120x82</t>
  </si>
  <si>
    <t>UNI: (21.140.90353/V/CAGLIARI 002); ST:STOPKA DREWNIANA KOLOR 20/KR:KROKODYLKI - NA PRAWĄ STRONĘ/WS:WSZYWKA VANO</t>
  </si>
  <si>
    <t>141638</t>
  </si>
  <si>
    <t>SAM/141638</t>
  </si>
  <si>
    <t>UNI: (21.140.90413/V/PUEBLO 014); ST:STOPKA DREWNIANA KOLOR 20/KR:KROKODYLKI - NA PRAWĄ STRONĘ/WS:WSZYWKA OLTA BY SYMPA</t>
  </si>
  <si>
    <t>141640</t>
  </si>
  <si>
    <t>OVA/141640</t>
  </si>
  <si>
    <t>141650</t>
  </si>
  <si>
    <t>OVA/141650</t>
  </si>
  <si>
    <t>141652</t>
  </si>
  <si>
    <t>OVA/141652</t>
  </si>
  <si>
    <t>UNI: (20.140.04196/4196 DICOSTA); WS:NIE DOTYCZY</t>
  </si>
  <si>
    <t>141654</t>
  </si>
  <si>
    <t>COC/141654</t>
  </si>
  <si>
    <t>141655</t>
  </si>
  <si>
    <t>AMA/141655</t>
  </si>
  <si>
    <t>AMALFI [3 - N124 - 1,5 - P102x82</t>
  </si>
  <si>
    <t>141659</t>
  </si>
  <si>
    <t>AVA/141659</t>
  </si>
  <si>
    <t>UNI: (20.140.04296/4296 LEGACY); ST:STOPKA DREWNIANA KOLOR 20/LI:NIE DOTYCZY/KR:KROKODYLKI - NA PRAWĄ STRONĘ/WS:WSZYWKA OLTA BY SYMPA</t>
  </si>
  <si>
    <t>141661</t>
  </si>
  <si>
    <t>HOR/141661</t>
  </si>
  <si>
    <t>141663</t>
  </si>
  <si>
    <t>RIT/141663</t>
  </si>
  <si>
    <t>UNI: (20.140.05302/5302 MANTILLA); NS:NIE DOTYCZY/ST:ALUMINIUM MALOWANE KOLOR 40/WS:WSZYWKA OLTA BY SYMPA</t>
  </si>
  <si>
    <t>141664</t>
  </si>
  <si>
    <t>SPE/141664</t>
  </si>
  <si>
    <t>UNI: (20.140.05431/5431 COLOURWASH); NS:NIE DOTYCZY/ST:STOPKA STAL MALOWANA KOLOR 40/KR:KROKODYLKI - NA PRAWĄ STRONĘ/WS:WSZYWKA OLTA BY SYMPA</t>
  </si>
  <si>
    <t>141680</t>
  </si>
  <si>
    <t>SPE/141680</t>
  </si>
  <si>
    <t>SPECTRA [3z - L2Hz] + P86x82</t>
  </si>
  <si>
    <t>141692</t>
  </si>
  <si>
    <t>AMA/141692</t>
  </si>
  <si>
    <t>AMALFI [LA - 3,5]</t>
  </si>
  <si>
    <t>UNI: (20.140.05048/5048 STAUNCH); NS:NIE DOTYCZY/ST:STOPKA STAL MALOWANA KOLOR 20/KR:KROKODYLKI - NA PRAWĄ STRONĘ/WS:WSZYWKA OLTA BY SYMPA</t>
  </si>
  <si>
    <t>141696</t>
  </si>
  <si>
    <t>DUO/141696</t>
  </si>
  <si>
    <t>DUO II [3 - L]</t>
  </si>
  <si>
    <t>UNI: (20.140.05433/5433 COLOURWASH); LI:NIE DOTYCZY/KR:KROKODYLKI - NA PRAWĄ STRONĘ/WS:WSZYWKA OLTA BY SYMPA</t>
  </si>
  <si>
    <t>141698</t>
  </si>
  <si>
    <t>HOR/141698</t>
  </si>
  <si>
    <t>141700</t>
  </si>
  <si>
    <t>HOR/141700</t>
  </si>
  <si>
    <t>HORIZON A ONz - L2Hz] + A 3z + A ONz - L2Hz]</t>
  </si>
  <si>
    <t>K:5041 COPENHAGEN/PS:5041 COPENHAGEN/POP1:5041 COPENHAGEN/PD1:4937 LAZUR/PD2:4937 LAZUR/PD3:4937 LAZUR/NS:NIE DOTYCZY/ST:STOPKA STAL MALOWANA KOLOR 20/KR:KROKODYLKI - NA PRAWĄ STRONĘ/WS:WSZYWKA OLTA BY SYMPA/VIVRE CONTEMPORIAN</t>
  </si>
  <si>
    <t>141706</t>
  </si>
  <si>
    <t>WIL/141706</t>
  </si>
  <si>
    <t>WILLOW [3z - Nzz - 4z</t>
  </si>
  <si>
    <t>UNI: (20.140.04165/4165 HAWK); NS:NIE DOTYCZY/ST:STOPKA PLASTIKOWA/KR:KROKODYLKI - NA PRAWĄ STRONĘ/WS:WSZYWKA OLTA BY SYMPA</t>
  </si>
  <si>
    <t>141712</t>
  </si>
  <si>
    <t>LEN/141712</t>
  </si>
  <si>
    <t>UNI: (20.140.05065/5065 WICKER); NS:NIE DOTYCZY/WS:WSZYWKA OLTA BY SYMPA</t>
  </si>
  <si>
    <t>141713</t>
  </si>
  <si>
    <t>OVA/141713</t>
  </si>
  <si>
    <t>UNI: (20.140.05101/5101 COPENHAGEN); WS:WSZYWKA OLTA BY SYMPA</t>
  </si>
  <si>
    <t>141719</t>
  </si>
  <si>
    <t>DUO/141719</t>
  </si>
  <si>
    <t>141725</t>
  </si>
  <si>
    <t>HOR/141725</t>
  </si>
  <si>
    <t>HORIZON A [3z - LHz] + PD 255 VI 45x45</t>
  </si>
  <si>
    <t>141728</t>
  </si>
  <si>
    <t>HUD/141728</t>
  </si>
  <si>
    <t>HUDSON [2,5 - L]</t>
  </si>
  <si>
    <t>141730</t>
  </si>
  <si>
    <t>STO/141730</t>
  </si>
  <si>
    <t>STONE [LH - 5] + P106x82 + Z70/16/07</t>
  </si>
  <si>
    <t>141740</t>
  </si>
  <si>
    <t>AMA/141740</t>
  </si>
  <si>
    <t>UNI: (20.140.05519/5519 PIUMINO); NS:NIE DOTYCZY/ST:STOPKA STAL MALOWANA KOLOR 40/KR:KROKODYLKI - NA PRAWĄ STRONĘ/WS:WSZYWKA OLTA</t>
  </si>
  <si>
    <t>LZ/24/22/OLR120</t>
  </si>
  <si>
    <t>22/OLR120</t>
  </si>
  <si>
    <t>141742</t>
  </si>
  <si>
    <t>MAT/141742</t>
  </si>
  <si>
    <t>UNI: (20.140.05519/5519 PIUMINO);</t>
  </si>
  <si>
    <t>141748</t>
  </si>
  <si>
    <t>ONY/141748</t>
  </si>
  <si>
    <t>ONYX [3 - N131 - 3]</t>
  </si>
  <si>
    <t>UNI: (20.140.03807/3807 NAOMI); NS:NIE DOTYCZY/ST:STOPKA STAL MALOWANA KOLOR 40/KR:KROKODYLKI - NA PRAWĄ STRONĘ/WS:WSZYWKA OLTA</t>
  </si>
  <si>
    <t>141754</t>
  </si>
  <si>
    <t>COC/141754</t>
  </si>
  <si>
    <t>UNI: (20.140.03795/3795 NAOMI); WS:WSZYWKA OLTA</t>
  </si>
  <si>
    <t>141755</t>
  </si>
  <si>
    <t>LEN/141755</t>
  </si>
  <si>
    <t>UNI: (20.140.05820/5820 TISSO); NS:NIE DOTYCZY/ST:STOPKA STAL MALOWANA KOLOR 20/WS:WSZYWKA OLTA</t>
  </si>
  <si>
    <t>141760</t>
  </si>
  <si>
    <t>REV/141760</t>
  </si>
  <si>
    <t>REVERSO 1,5 - N106x106 - 1,5 - 1,5 - N106x106 - 1,5</t>
  </si>
  <si>
    <t>UNI: (20.140.05103/5103 COVERLET); NS:NIE DOTYCZY/ST:STOPKA PLASTIKOWA/KR:KROKODYLKI - Z OBU STRON/WS:WSZYWKA OLTA</t>
  </si>
  <si>
    <t>141766</t>
  </si>
  <si>
    <t>AVA/141766</t>
  </si>
  <si>
    <t>AVANT [LM - 3,5]</t>
  </si>
  <si>
    <t>141768</t>
  </si>
  <si>
    <t>AVA/141768</t>
  </si>
  <si>
    <t>AVANT [3,5 - N - 1 - P112x84</t>
  </si>
  <si>
    <t>UNI: (20.140.05115/5115 COVERLET); ST:STOPKA DREWNIANA KOLOR 20/LI:NIE DOTYCZY/KR:KROKODYLKI - NA PRAWĄ STRONĘ/WS:WSZYWKA OLTA</t>
  </si>
  <si>
    <t>141772</t>
  </si>
  <si>
    <t>POD/141772</t>
  </si>
  <si>
    <t>HORIZON A PD 449 III 50x50 + PD 078 VI 50x50 + PD 078 VI 50x50 + PD 078 VI 50x50 + PD 078 VI 50x50 + PD 078 VI 50x50</t>
  </si>
  <si>
    <t>141778</t>
  </si>
  <si>
    <t>AVA/141778</t>
  </si>
  <si>
    <t>UNI: (20.140.04175/4175 BERRY); ST:STOPKA DREWNIANA KOLOR 16/LI:NIE DOTYCZY/KR:KROKODYLKI - NA PRAWĄ STRONĘ/WS:WSZYWKA OLTA</t>
  </si>
  <si>
    <t>141780</t>
  </si>
  <si>
    <t>ELI/141780</t>
  </si>
  <si>
    <t>ELIXIR 4 - N3,5] + PD 078 VI 50x50 + PD 078 VI 50x50</t>
  </si>
  <si>
    <t>UNI: (20.140.04844/4844 AMARAL); ST:STOPKA STAL MALOWANA KOLOR 20/NS:NIE DOTYCZY/ZZ:ŁĄCZNIK BAGNETOWY NA PRAWĄ STRONĘ/WS:WSZYWKA OLTA</t>
  </si>
  <si>
    <t>141784</t>
  </si>
  <si>
    <t>HUD/141784</t>
  </si>
  <si>
    <t>UNI: (20.140.05830/5830 MAJESTE); NS:NIE DOTYCZY/ST:STOPKA STAL MALOWANA KOLOR 40/WS:WSZYWKA OLTA</t>
  </si>
  <si>
    <t>141785</t>
  </si>
  <si>
    <t>RIT/141785</t>
  </si>
  <si>
    <t>RITZ [2,5 - L]</t>
  </si>
  <si>
    <t>UNI: (20.140.04821/4821 AMARAL); NS:NIE DOTYCZY/ST:ALUMINIUM MALOWANE KOLOR 40/ZZ:ŁĄCZNIK ZACZEP NA PRAWĄ STRONĘ/WS:WSZYWKA OLTA</t>
  </si>
  <si>
    <t>141787</t>
  </si>
  <si>
    <t>AVA/141787</t>
  </si>
  <si>
    <t>AVANT P104x64 - 1 - N - 3,5]</t>
  </si>
  <si>
    <t>UNI: (20.140.04984/4984 TITAN); ST:STOPKA DREWNIANA KOLOR 28/LI:NIE DOTYCZY/KR:KROKODYLKI - NA PRAWĄ STRONĘ/WS:WSZYWKA OLTA</t>
  </si>
  <si>
    <t>141791</t>
  </si>
  <si>
    <t>AVA/141791</t>
  </si>
  <si>
    <t>141798</t>
  </si>
  <si>
    <t>HOR/141798</t>
  </si>
  <si>
    <t>HORIZON A [2,5z - 117Nz - 2,5z]</t>
  </si>
  <si>
    <t>UNI: (20.140.04072/4072 VIVALTO); NS:NIE DOTYCZY/ST:STOPKA STAL MALOWANA KOLOR 20/KR:KROKODYLKI - NA PRAWĄ STRONĘ/WS:WSZYWKA OLTA</t>
  </si>
  <si>
    <t>141801</t>
  </si>
  <si>
    <t>ONY/141801</t>
  </si>
  <si>
    <t>UNI: (20.140.04850/4850 AMARAL); NS:NIE DOTYCZY/ST:STOPKA STAL MALOWANA KOLOR 40/KR:NIE DOTYCZY/WS:WSZYWKA OLTA</t>
  </si>
  <si>
    <t>141805</t>
  </si>
  <si>
    <t>REV/141805</t>
  </si>
  <si>
    <t>REVERSO T1,5 - N106x106 - 1,5 - 1,5 - 1,5 - 2</t>
  </si>
  <si>
    <t>UNI: (20.140.04845/4845 VICTORY); NS:NIE DOTYCZY/ST:STOPKA PLASTIKOWA/KR:KROKODYLKI - Z OBU STRON/WS:WSZYWKA OLTA</t>
  </si>
  <si>
    <t>141814</t>
  </si>
  <si>
    <t>ELI/141814</t>
  </si>
  <si>
    <t>UNI: (20.140.05231/5231 LEMMA); ST:STOPKA STAL MALOWANA KOLOR 40/NS:NIE DOTYCZY/WS:WSZYWKA OLTA</t>
  </si>
  <si>
    <t>141815</t>
  </si>
  <si>
    <t>KEL/141815</t>
  </si>
  <si>
    <t>UNI: (20.140.04991/4991 TITAN); NS:NIE DOTYCZY/ST:STOPKA STAL MALOWANA KOLOR 40/WS:WSZYWKA OLTA</t>
  </si>
  <si>
    <t>141817</t>
  </si>
  <si>
    <t>ONY/141817</t>
  </si>
  <si>
    <t>ONYX 2,5 - 131N - 2,5]</t>
  </si>
  <si>
    <t>UNI: (20.140.04968/4968 TITAN); NS:NIE DOTYCZY/ST:STOPKA STAL MALOWANA KOLOR 40/KR:KROKODYLKI - NA PRAWĄ STRONĘ/WS:WSZYWKA OLTA</t>
  </si>
  <si>
    <t>141823</t>
  </si>
  <si>
    <t>DIV/141823</t>
  </si>
  <si>
    <t>DIVA A [5] + A [2,5] + A Z60/14/05</t>
  </si>
  <si>
    <t>UNI: (20.140.05205/5205 BERGEN); NS:NIE DOTYCZY/ST:STOPKA STAL MALOWANA KOLOR 20/WS:WSZYWKA OLTA</t>
  </si>
  <si>
    <t>141826</t>
  </si>
  <si>
    <t>REV/141826</t>
  </si>
  <si>
    <t>REVERSO [L - 1,5 - T1,5</t>
  </si>
  <si>
    <t>UNI: (20.140.02723/2723 MYSTIC); NS:NIE DOTYCZY/ST:STOPKA PLASTIKOWA/KR:KROKODYLKI - NA PRAWĄ STRONĘ/WS:WSZYWKA OLTA</t>
  </si>
  <si>
    <t>141829</t>
  </si>
  <si>
    <t>AVA/141829</t>
  </si>
  <si>
    <t>UNI: (20.140.04844/4844 AMARAL); ST:STOPKA DREWNIANA KOLOR 25/LI:NIE DOTYCZY/KR:KROKODYLKI - NA PRAWĄ STRONĘ/WS:WSZYWKA OLTA</t>
  </si>
  <si>
    <t>141838</t>
  </si>
  <si>
    <t>AMA/141838</t>
  </si>
  <si>
    <t>141841</t>
  </si>
  <si>
    <t>AMA/141841</t>
  </si>
  <si>
    <t>141844</t>
  </si>
  <si>
    <t>SAM/141844</t>
  </si>
  <si>
    <t>141850</t>
  </si>
  <si>
    <t>SAM/141850</t>
  </si>
  <si>
    <t>141856</t>
  </si>
  <si>
    <t>SAM/141856</t>
  </si>
  <si>
    <t>141870</t>
  </si>
  <si>
    <t>AVA/141870</t>
  </si>
  <si>
    <t>AVANT [1 - 2,5 - N - 2,5 - 1]</t>
  </si>
  <si>
    <t>UNI: (20.140.04672/4672 ETNA); ST:STOPKA STAL CHROMOWANA/LI:NIE DOTYCZY/KR:KROKODYLKI - NA PRAWĄ STRONĘ/WS:WSZYWKA OLTA</t>
  </si>
  <si>
    <t>141875</t>
  </si>
  <si>
    <t>STO/141875</t>
  </si>
  <si>
    <t>STONE 2,5]</t>
  </si>
  <si>
    <t>UNI: (20.140.04844/4844 AMARAL); NS:NIE DOTYCZY/ST:STOPKA PLASTIKOWA/KR:KROKODYLKI - NA LEWĄ STRONĘ/WS:WSZYWKA OLTA</t>
  </si>
  <si>
    <t>141876</t>
  </si>
  <si>
    <t>SPE/141876</t>
  </si>
  <si>
    <t>UNI: (20.140.04826/4826 AMARAL); NS:NIE DOTYCZY/ST:STOPKA STAL MALOWANA KOLOR 20/KR:KROKODYLKI - NA PRAWĄ STRONĘ/WS:WSZYWKA OLTA</t>
  </si>
  <si>
    <t>141879</t>
  </si>
  <si>
    <t>GRE/141879</t>
  </si>
  <si>
    <t>UNI: (20.140.04863/4863 AMARAL); NS:NIE DOTYCZY/ST:STOPKA STAL MALOWANA KOLOR 20/WS:WSZYWKA OLTA</t>
  </si>
  <si>
    <t>141883</t>
  </si>
  <si>
    <t>KEL/141883</t>
  </si>
  <si>
    <t>UNI: (20.140.04831/4831 AMARAL); NS:NIE DOTYCZY/ST:STOPKA STAL MALOWANA KOLOR 40/WS:WSZYWKA OLTA</t>
  </si>
  <si>
    <t>141885</t>
  </si>
  <si>
    <t>LEN/141885</t>
  </si>
  <si>
    <t>UNI: (20.140.05220/5220 BERGEN); NS:NIE DOTYCZY/ST:STOPKA STAL MALOWANA KOLOR 40/WS:WSZYWKA OLTA</t>
  </si>
  <si>
    <t xml:space="preserve">L/24/24                                           </t>
  </si>
  <si>
    <t>141892</t>
  </si>
  <si>
    <t>MYS/141892</t>
  </si>
  <si>
    <t>WKŁAD PODUSZKI SIEDZ.</t>
  </si>
  <si>
    <t>PP/24/12/2P</t>
  </si>
  <si>
    <t>141893</t>
  </si>
  <si>
    <t>POD/141893</t>
  </si>
  <si>
    <t>UNI: (20.140.05041/5041 COPENHAGEN);</t>
  </si>
  <si>
    <t>141894</t>
  </si>
  <si>
    <t>HUD/141894</t>
  </si>
  <si>
    <t>HUDSON [4] + [2,5] + PD 255 VI 45x45</t>
  </si>
  <si>
    <t>PP/24/12/03</t>
  </si>
  <si>
    <t>141897</t>
  </si>
  <si>
    <t>HOR/141897</t>
  </si>
  <si>
    <t>UNI: (20.140.04195/4195 RESERVE); NS:NIE DOTYCZY/ST:STOPKA STAL MALOWANA KOLOR 20/KR:KROKODYLKI - NA PRAWĄ STRONĘ/WS:NIE DOTYCZY</t>
  </si>
  <si>
    <t>141899</t>
  </si>
  <si>
    <t>SPE/141899</t>
  </si>
  <si>
    <t>SPECTRA [3z] + [2,5z]</t>
  </si>
  <si>
    <t>UNI: (20.140.05087/5087 UNIVERSE); NS:NIE DOTYCZY/ST:STOPKA STAL MALOWANA KOLOR 20/WS:WSZYWKA OLTA BY SYMPA</t>
  </si>
  <si>
    <t>141903</t>
  </si>
  <si>
    <t>HOR/141903</t>
  </si>
  <si>
    <t>HORIZON A [3z - 117Nz - 3,5z]</t>
  </si>
  <si>
    <t>UNI: (20.140.04239/4239 GRANDE); NS:NIE DOTYCZY/ST:STOPKA STAL MALOWANA KOLOR 20/KR:KROKODYLKI - NA PRAWĄ STRONĘ/WS:WSZYWKA OLTA BY SYMPA</t>
  </si>
  <si>
    <t>141908</t>
  </si>
  <si>
    <t>OVA/141908</t>
  </si>
  <si>
    <t>UNI: (20.140.05045/5045 STAUNCH); WS:WSZYWKA OLTA BY SYMPA</t>
  </si>
  <si>
    <t>141909</t>
  </si>
  <si>
    <t>OVA/141909</t>
  </si>
  <si>
    <t>141912</t>
  </si>
  <si>
    <t>HOR/141912</t>
  </si>
  <si>
    <t>HORIZON A [2,5z - 117Nz + A P102x102</t>
  </si>
  <si>
    <t>UNI: (20.140.03715/3715 COTTAGE); NS:NIE DOTYCZY/ST:STOPKA STAL MALOWANA KOLOR 20/KR:KROKODYLKI - NA PRAWĄ STRONĘ/WS:NIE DOTYCZY</t>
  </si>
  <si>
    <t>141916</t>
  </si>
  <si>
    <t>OVA/141916</t>
  </si>
  <si>
    <t>141927</t>
  </si>
  <si>
    <t>COC/141927</t>
  </si>
  <si>
    <t>UNI: (20.140.05996/5996 REAL); WS:WSZYWKA OLTA BY SYMPA</t>
  </si>
  <si>
    <t>141933</t>
  </si>
  <si>
    <t>AVA/141933</t>
  </si>
  <si>
    <t>AVANT [3,5] + [L</t>
  </si>
  <si>
    <t>141935</t>
  </si>
  <si>
    <t>HOR/141935</t>
  </si>
  <si>
    <t>141937</t>
  </si>
  <si>
    <t>HOR/141937</t>
  </si>
  <si>
    <t>HORIZON A [3,5z - ONz - 3,5z]</t>
  </si>
  <si>
    <t>141940</t>
  </si>
  <si>
    <t>SPE/141940</t>
  </si>
  <si>
    <t>UNI: (25.100.00900/SL ROMA 900); NS:NIĆ 20 SERAFIL KOLOR 1002/ST:STOPKA STAL MALOWANA KOLOR 20/WS:WSZYWKA OLTA BY SYMPA</t>
  </si>
  <si>
    <t>141942</t>
  </si>
  <si>
    <t>LEN/141942</t>
  </si>
  <si>
    <t>141953</t>
  </si>
  <si>
    <t>AVA/141953</t>
  </si>
  <si>
    <t>UNI: (20.140.06005/6005 BLAZE); ST:STOPKA DREWNIANA KOLOR 20/LI:NIE DOTYCZY/WS:WSZYWKA OLTA BY SYMPA</t>
  </si>
  <si>
    <t>LZ/24/24/SYM127</t>
  </si>
  <si>
    <t>24/SYM127</t>
  </si>
  <si>
    <t>141961</t>
  </si>
  <si>
    <t>HOR/141961</t>
  </si>
  <si>
    <t>HORIZON A [3,5z - 1,5z - LHz]</t>
  </si>
  <si>
    <t>141964</t>
  </si>
  <si>
    <t>COC/141964</t>
  </si>
  <si>
    <t>UNI: (20.140.05046/5046 STAUNCH); WS:WSZYWKA OLTA BY SYMPA</t>
  </si>
  <si>
    <t>141966</t>
  </si>
  <si>
    <t>HOR/141966</t>
  </si>
  <si>
    <t>HORIZON A [3z - LHz] + A P102x82</t>
  </si>
  <si>
    <t>141969</t>
  </si>
  <si>
    <t>HOR/141969</t>
  </si>
  <si>
    <t>HORIZON A [3z - LHz] + A P102x62</t>
  </si>
  <si>
    <t>UNI: (20.140.05041/5041 COPENHAGEN); NS:NIE DOTYCZY/ST:STOPKA STAL MALOWANA KOLOR 20/KR:KROKODYLKI - NA PRAWĄ STRONĘ/WS:WSZYWKA OLTA BY SYMPA</t>
  </si>
  <si>
    <t>141980</t>
  </si>
  <si>
    <t>OVA/141980</t>
  </si>
  <si>
    <t>OVAL [1o] + PD 078 VI 50x50 + PD 263 VI 43x41</t>
  </si>
  <si>
    <t>UNI: (20.140.05314/5314 EQUILIBRIO); WS:WSZYWKA OLTA BY SYMPA</t>
  </si>
  <si>
    <t>141983</t>
  </si>
  <si>
    <t>RIT/141983</t>
  </si>
  <si>
    <t>RITZ [LH - 3,5] + P82x82</t>
  </si>
  <si>
    <t>141986</t>
  </si>
  <si>
    <t>STO/141986</t>
  </si>
  <si>
    <t>STONE [4]</t>
  </si>
  <si>
    <t>UNI: (20.140.05424/5424 CHARLOTTE); NS:NIE DOTYCZY/ST:STOPKA PLASTIKOWA/WS:WSZYWKA OLTA BY SYMPA</t>
  </si>
  <si>
    <t>141993</t>
  </si>
  <si>
    <t>WIL/141993</t>
  </si>
  <si>
    <t>WILLOW [3,5z - L2Hz] + P82x82</t>
  </si>
  <si>
    <t>UNI: (20.140.05085/5085 UNIVERSE); NS:NIE DOTYCZY/ST:STOPKA PLASTIKOWA/KR:KROKODYLKI - NA PRAWĄ STRONĘ/WS:WSZYWKA OLTA BY SYMPA</t>
  </si>
  <si>
    <t>141999</t>
  </si>
  <si>
    <t>WIL/141999</t>
  </si>
  <si>
    <t>WILLOW [1,5z - 3,5z] + P82x82</t>
  </si>
  <si>
    <t>UNI: (20.140.05097/5097 CITY); NS:NIE DOTYCZY/ST:STOPKA PLASTIKOWA/KR:KROKODYLKI - NA PRAWĄ STRONĘ/WS:WSZYWKA OLTA BY SYMPA</t>
  </si>
  <si>
    <t>142002</t>
  </si>
  <si>
    <t>WIL/142002</t>
  </si>
  <si>
    <t>UNI: (20.140.05046/5046 STAUNCH); NS:NIE DOTYCZY/ST:STOPKA PLASTIKOWA/KR:NIE DOTYCZY/WS:WSZYWKA OLTA BY SYMPA</t>
  </si>
  <si>
    <t>142004</t>
  </si>
  <si>
    <t>WIL/142004</t>
  </si>
  <si>
    <t>WILLOW 3,5z]</t>
  </si>
  <si>
    <t>142009</t>
  </si>
  <si>
    <t>OVA/142009</t>
  </si>
  <si>
    <t>142021</t>
  </si>
  <si>
    <t>HUD/142021</t>
  </si>
  <si>
    <t>HUDSON [3,5] + P82x62 + PD 254 III 50x50</t>
  </si>
  <si>
    <t>142024</t>
  </si>
  <si>
    <t>REV/142024</t>
  </si>
  <si>
    <t>REVERSO 2 - L]</t>
  </si>
  <si>
    <t>UNI: (20.140.05070/5070 LOFT); NS:NIE DOTYCZY/ST:STOPKA PLASTIKOWA/KR:KROKODYLKI - Z OBU STRON/WS:WSZYWKA OLTA BY SYMPA</t>
  </si>
  <si>
    <t>142026</t>
  </si>
  <si>
    <t>STO/142026</t>
  </si>
  <si>
    <t>STONE NW 140x150 - LH] + 3 + NW 140x150 - LH] + Z70/16/07</t>
  </si>
  <si>
    <t>K:5306 BOHO/PS:5306 BOHO/POP1:5306 BOHO/PD1:5220 BERGEN/PD2:5220 BERGEN/NS:NIE DOTYCZY/ST:STOPKA PLASTIKOWA/KR:KROKODYLKI - NA PRAWĄ STRONĘ/WS:WSZYWKA OLTA BY SYMPA</t>
  </si>
  <si>
    <t>142030</t>
  </si>
  <si>
    <t>STO/142030</t>
  </si>
  <si>
    <t>142044</t>
  </si>
  <si>
    <t>HOR/142044</t>
  </si>
  <si>
    <t>HORIZON A [L2Hz - 2,5z]</t>
  </si>
  <si>
    <t>142047</t>
  </si>
  <si>
    <t>HUD/142047</t>
  </si>
  <si>
    <t>142052</t>
  </si>
  <si>
    <t>SAM/142052</t>
  </si>
  <si>
    <t>SAMOA [1,5z - 1,5z - 1,5z - 1,5z]</t>
  </si>
  <si>
    <t>142060</t>
  </si>
  <si>
    <t>WIL/142060</t>
  </si>
  <si>
    <t>WILLOW [1,5z - Nzz - 3z</t>
  </si>
  <si>
    <t>UNI: (20.140.05419/5419 PERFECT HARMONY); NS:NIE DOTYCZY/ST:STOPKA PLASTIKOWA/KR:KROKODYLKI - NA PRAWĄ STRONĘ/WS:WSZYWKA OLTA BY SYMPA</t>
  </si>
  <si>
    <t>142067</t>
  </si>
  <si>
    <t>STO/142067</t>
  </si>
  <si>
    <t>STONE [3]</t>
  </si>
  <si>
    <t>UNI: (20.140.04290/4290 DYNAMO); NS:NIE DOTYCZY/ST:STOPKA PLASTIKOWA/WS:WSZYWKA OLTA</t>
  </si>
  <si>
    <t>142081</t>
  </si>
  <si>
    <t>MET/142081</t>
  </si>
  <si>
    <t>PP/24/12/02</t>
  </si>
  <si>
    <t>142094</t>
  </si>
  <si>
    <t>ELI/142094</t>
  </si>
  <si>
    <t>ELIXIR [3,5] + P100x98</t>
  </si>
  <si>
    <t>UNI: (20.140.05046/5046 STAUNCH); ST:STOPKA STAL MALOWANA KOLOR 20/NS:NIE DOTYCZY/WS:WSZYWKA OLTA</t>
  </si>
  <si>
    <t>LZ/24/25/WRO126</t>
  </si>
  <si>
    <t>25/WRO126</t>
  </si>
  <si>
    <t>PP/24/12/05</t>
  </si>
  <si>
    <t>141890</t>
  </si>
  <si>
    <t>POD/141890</t>
  </si>
  <si>
    <t>PD 255 III 45x45</t>
  </si>
  <si>
    <t>UNI: (20.140.04296/4296 LEGACY);</t>
  </si>
  <si>
    <t>141901</t>
  </si>
  <si>
    <t>HOR/141901</t>
  </si>
  <si>
    <t>HORIZON A [3,5z] + A [2,5z]</t>
  </si>
  <si>
    <t>UNI: (20.140.04192/4192 RESERVE); NS:NIE DOTYCZY/ST:STOPKA STAL MALOWANA KOLOR 20 - 12CM/KR:NIE DOTYCZY/WS:WSZYWKA OLTA BY SYMPA</t>
  </si>
  <si>
    <t>141906</t>
  </si>
  <si>
    <t>HOR/141906</t>
  </si>
  <si>
    <t>HORIZON A [3z] + A P62x62</t>
  </si>
  <si>
    <t>141910</t>
  </si>
  <si>
    <t>OVA/141910</t>
  </si>
  <si>
    <t>141915</t>
  </si>
  <si>
    <t>OVA/141915</t>
  </si>
  <si>
    <t>141918</t>
  </si>
  <si>
    <t>CUP/141918</t>
  </si>
  <si>
    <t>CUPIDO [LH - 2,5] + P106x82 + PD 527 III 60x35</t>
  </si>
  <si>
    <t>141922</t>
  </si>
  <si>
    <t>SAM/141922</t>
  </si>
  <si>
    <t>SAMOA [1,5z - 1,5z - 1,5z] + P100x100 + P100x100</t>
  </si>
  <si>
    <t>UNI: (21.140.90402/V/CAMPO 001); ST:STOPKA DREWNIANA KOLOR 20/KR:KROKODYLKI - NA PRAWĄ STRONĘ/WS:WSZYWKA VANO</t>
  </si>
  <si>
    <t>141928</t>
  </si>
  <si>
    <t>OVA/141928</t>
  </si>
  <si>
    <t>141930</t>
  </si>
  <si>
    <t>AVA/141930</t>
  </si>
  <si>
    <t>AVANT [3 - L] + P64x64</t>
  </si>
  <si>
    <t>UNI: (20.140.05416/5416 PERFECT HARMONY); ST:STOPKA DREWNIANA KOLOR 20/LI:NIE DOTYCZY/KR:KROKODYLKI - NA PRAWĄ STRONĘ/WS:WSZYWKA OLTA BY SYMPA</t>
  </si>
  <si>
    <t>141944</t>
  </si>
  <si>
    <t>OVA/141944</t>
  </si>
  <si>
    <t>OVAL [1o] + [1o] + PD 263 VI 43x41</t>
  </si>
  <si>
    <t>UNI: (20.140.02085/2085 MADEIRA); WS:WSZYWKA OLTA BY SYMPA</t>
  </si>
  <si>
    <t>141948</t>
  </si>
  <si>
    <t>AMA/141948</t>
  </si>
  <si>
    <t>AMALFI [RS - RS] + PD 565 III 50x50</t>
  </si>
  <si>
    <t>UNI: (20.140.05217/5217 BERGEN); NS:NIE DOTYCZY/ST:STOPKA STAL MALOWANA KOLOR 20/KR:KROKODYLKI - NA PRAWĄ STRONĘ/WS:WSZYWKA OLTA BY SYMPA</t>
  </si>
  <si>
    <t>141951</t>
  </si>
  <si>
    <t>AVA/141951</t>
  </si>
  <si>
    <t>141955</t>
  </si>
  <si>
    <t>ELI/141955</t>
  </si>
  <si>
    <t>UNI: (20.140.04919/4919 LAZUR); ST:STOPKA STAL MALOWANA KOLOR 20/NS:NIE DOTYCZY/WS:WSZYWKA OLTA BY SYMPA</t>
  </si>
  <si>
    <t>141957</t>
  </si>
  <si>
    <t>HOR/141957</t>
  </si>
  <si>
    <t>HORIZON A [L2Hz - 3,5z] + A P82x82 + A P62x62</t>
  </si>
  <si>
    <t>141972</t>
  </si>
  <si>
    <t>HOR/141972</t>
  </si>
  <si>
    <t>HORIZON A [3z - 1,5z - L2Hz] + A P102x62</t>
  </si>
  <si>
    <t>141976</t>
  </si>
  <si>
    <t>MAX/141976</t>
  </si>
  <si>
    <t>MAXWELL [3,5] + PD 578 III 50x50</t>
  </si>
  <si>
    <t>141978</t>
  </si>
  <si>
    <t>OXY/141978</t>
  </si>
  <si>
    <t>OXYGEN [4 - L]</t>
  </si>
  <si>
    <t>141987</t>
  </si>
  <si>
    <t>STO/141987</t>
  </si>
  <si>
    <t>141989</t>
  </si>
  <si>
    <t>STO/141989</t>
  </si>
  <si>
    <t>STONE NW 140x150 - 3 - LH] + P106x82</t>
  </si>
  <si>
    <t>UNI: (20.140.04937/4937 LAZUR); NS:NIE DOTYCZY/ST:STOPKA PLASTIKOWA/KR:KROKODYLKI - NA PRAWĄ STRONĘ/WS:WSZYWKA OLTA BY SYMPA</t>
  </si>
  <si>
    <t>141996</t>
  </si>
  <si>
    <t>WIL/141996</t>
  </si>
  <si>
    <t>WILLOW [3z] + P82x82 + P82x82</t>
  </si>
  <si>
    <t>UNI: (20.140.05063/5063 WICKER); NS:NIE DOTYCZY/ST:STOPKA PLASTIKOWA/KR:NIE DOTYCZY/WS:WSZYWKA OLTA BY SYMPA</t>
  </si>
  <si>
    <t>142005</t>
  </si>
  <si>
    <t>LEN/142005</t>
  </si>
  <si>
    <t>LENOX [1o] + [1o] + PD 154 III 44x44</t>
  </si>
  <si>
    <t>UNI: (20.140.05057/5057 COVERLET); NS:NIE DOTYCZY/WS:WSZYWKA OLTA BY SYMPA</t>
  </si>
  <si>
    <t>142008</t>
  </si>
  <si>
    <t>LEN/142008</t>
  </si>
  <si>
    <t>UNI: (20.140.05298/5298 BOHO); NS:NIE DOTYCZY/ST:STOPKA STAL MALOWANA KOLOR 40/WS:WSZYWKA OLTA BY SYMPA</t>
  </si>
  <si>
    <t>142010</t>
  </si>
  <si>
    <t>AMA/142010</t>
  </si>
  <si>
    <t>AMALFI [2,5 - WN 203x156 + PD 565 III 50x50</t>
  </si>
  <si>
    <t>142013</t>
  </si>
  <si>
    <t>COC/142013</t>
  </si>
  <si>
    <t>COCO [1o] + [1o] + [1M]</t>
  </si>
  <si>
    <t>142016</t>
  </si>
  <si>
    <t>AVA/142016</t>
  </si>
  <si>
    <t>AVANT [3 - N - 1,5 + P112x84</t>
  </si>
  <si>
    <t>142020</t>
  </si>
  <si>
    <t>HOR/142020</t>
  </si>
  <si>
    <t>142031</t>
  </si>
  <si>
    <t>REV/142031</t>
  </si>
  <si>
    <t>REVERSO T1,5 - 1] + L + P106x106 + PO 563 I 80x50 + PD 559 III 35x75 + PD 561 III 50x50</t>
  </si>
  <si>
    <t>UNI: (20.140.04197/4197 DICOSTA); NS:NIE DOTYCZY/ST:STOPKA PLASTIKOWA/KR:KROKODYLKI - Z OBU STRON/WS:WSZYWKA OLTA BY SYMPA</t>
  </si>
  <si>
    <t>142038</t>
  </si>
  <si>
    <t>LEN/142038</t>
  </si>
  <si>
    <t>LENOX [1o] + HORIZON A PD 449 III 50x50</t>
  </si>
  <si>
    <t>UNI: (20.140.05058/5058 COVERLET); NS:NIE DOTYCZY/WS:WSZYWKA OLTA BY SYMPA</t>
  </si>
  <si>
    <t>142040</t>
  </si>
  <si>
    <t>OVA/142040</t>
  </si>
  <si>
    <t>UNI: (20.140.05048/5048 STAUNCH); WS:WSZYWKA OLTA BY SYMPA</t>
  </si>
  <si>
    <t>142041</t>
  </si>
  <si>
    <t>AMA/142041</t>
  </si>
  <si>
    <t>AMALFI NT - 3]</t>
  </si>
  <si>
    <t>142043</t>
  </si>
  <si>
    <t>DIV/142043</t>
  </si>
  <si>
    <t>142046</t>
  </si>
  <si>
    <t>HOR/142046</t>
  </si>
  <si>
    <t>142048</t>
  </si>
  <si>
    <t>MAX/142048</t>
  </si>
  <si>
    <t>MAXWELL [4] + [3] + P82x82 + PD 254 III 50x50</t>
  </si>
  <si>
    <t>K:5065 WICKER/LK:5431 COLOURWASH/PS:5065 WICKER/POP1:5065 WICKER/NS:NIE DOTYCZY/WS:WSZYWKA OLTA BY SYMPA</t>
  </si>
  <si>
    <t>142056</t>
  </si>
  <si>
    <t>STO/142056</t>
  </si>
  <si>
    <t>STONE [1,5 - ON - 4 + PD 527 III 60x35</t>
  </si>
  <si>
    <t>142063</t>
  </si>
  <si>
    <t>AVA/142063</t>
  </si>
  <si>
    <t>AVANT [1,5 - N - 3,5]</t>
  </si>
  <si>
    <t>UNI: (20.140.05715/5715 ALICE); ST:STOPKA DREWNIANA KOLOR 20/LI:NIE DOTYCZY/KR:KROKODYLKI - NA PRAWĄ STRONĘ/WS:WSZYWKA OLTA</t>
  </si>
  <si>
    <t>142066</t>
  </si>
  <si>
    <t>STO/142066</t>
  </si>
  <si>
    <t>STONE 1,5</t>
  </si>
  <si>
    <t>UNI: (20.140.05415/5415 PERFECT HARMONY); NS:NIE DOTYCZY/ST:STOPKA PLASTIKOWA/KR:KROKODYLKI - Z OBU STRON/WS:WSZYWKA OLTA</t>
  </si>
  <si>
    <t>142068</t>
  </si>
  <si>
    <t>POD/142068</t>
  </si>
  <si>
    <t>PD 254 VI 50x50 + PD 254 VI 50x50 + PD 254 VI 50x50</t>
  </si>
  <si>
    <t>UNI: (20.140.05683/5683 LORETO);</t>
  </si>
  <si>
    <t>142071</t>
  </si>
  <si>
    <t>REV/142071</t>
  </si>
  <si>
    <t>REVERSO T1,5 - 1 - 1,5 - P106x106</t>
  </si>
  <si>
    <t>142075</t>
  </si>
  <si>
    <t>AVA/142075</t>
  </si>
  <si>
    <t>AVANT 3 - N - 2,5] + P104x64</t>
  </si>
  <si>
    <t>UNI: (20.140.05029/5029 ZOYA); ST:STOPKA DREWNIANA KOLOR 16/LI:NIE DOTYCZY/KR:KROKODYLKI - NA PRAWĄ STRONĘ/WS:WSZYWKA OLTA</t>
  </si>
  <si>
    <t>142079</t>
  </si>
  <si>
    <t>ONY/142079</t>
  </si>
  <si>
    <t>ONYX 3,5N - 3,5</t>
  </si>
  <si>
    <t>UNI: (20.140.05417/5417 PERFECT HARMONY); NS:NIE DOTYCZY/ST:STOPKA STAL MALOWANA KOLOR 40/KR:KROKODYLKI - NA PRAWĄ STRONĘ/WS:WSZYWKA OLTA</t>
  </si>
  <si>
    <t>142082</t>
  </si>
  <si>
    <t>REV/142082</t>
  </si>
  <si>
    <t>REVERSO T1,5 - N106x106 - 1 - 1,5T</t>
  </si>
  <si>
    <t>142086</t>
  </si>
  <si>
    <t>REV/142086</t>
  </si>
  <si>
    <t>REVERSO T1,5 - N106x106 - 2 - 2</t>
  </si>
  <si>
    <t>UNI: (20.140.04985/4985 TITAN); NS:NIE DOTYCZY/ST:STOPKA PLASTIKOWA/KR:KROKODYLKI - Z OBU STRON/WS:WSZYWKA OLTA</t>
  </si>
  <si>
    <t>142090</t>
  </si>
  <si>
    <t>REV/142090</t>
  </si>
  <si>
    <t>REVERSO [1 - 1 - 1] + P106x82</t>
  </si>
  <si>
    <t>142096</t>
  </si>
  <si>
    <t>ONY/142096</t>
  </si>
  <si>
    <t>UNI: (20.140.04070/4070 VIVALTO); NS:NIE DOTYCZY/ST:STOPKA STAL MALOWANA KOLOR 40/KR:NIE DOTYCZY/WS:WSZYWKA OLTA</t>
  </si>
  <si>
    <t>142097</t>
  </si>
  <si>
    <t>AVA/142097</t>
  </si>
  <si>
    <t>AVANT P112x84 - 1 - 3]</t>
  </si>
  <si>
    <t>142100</t>
  </si>
  <si>
    <t>KEL/142100</t>
  </si>
  <si>
    <t>UNI: (20.140.05206/5206 BERGEN); NS:NIE DOTYCZY/ST:STOPKA STAL MALOWANA KOLOR 20/WS:WSZYWKA OLTA</t>
  </si>
  <si>
    <t>142101</t>
  </si>
  <si>
    <t>STO/142101</t>
  </si>
  <si>
    <t>STONE [3 - ON - 1,5] + D40x101 H35 + [3 - ON - 1,5]</t>
  </si>
  <si>
    <t>142105</t>
  </si>
  <si>
    <t>HOR/142105</t>
  </si>
  <si>
    <t>UNI: (20.140.04850/4850 AMARAL); NS:NIE DOTYCZY/ST:STOPKA STAL MALOWANA KOLOR 20/KR:KROKODYLKI - NA PRAWĄ STRONĘ/WS:WSZYWKA OLTA</t>
  </si>
  <si>
    <t>142108</t>
  </si>
  <si>
    <t>RIT/142108</t>
  </si>
  <si>
    <t>RITZ [L - 2,5]</t>
  </si>
  <si>
    <t>UNI: (20.140.04966/4966 TITAN); NS:NIE DOTYCZY/ST:ALUMINIUM MALOWANE KOLOR 40/ZZ:ŁĄCZNIK ZACZEP NA PRAWĄ STRONĘ/WS:WSZYWKA OLTA</t>
  </si>
  <si>
    <t>142110</t>
  </si>
  <si>
    <t>CAL/142110</t>
  </si>
  <si>
    <t>CALYPSO [3 - E80D - 125N - 3,5 - LAD]</t>
  </si>
  <si>
    <t>142115</t>
  </si>
  <si>
    <t>AVA/142115</t>
  </si>
  <si>
    <t>AVANT [L - 3] + P112x84</t>
  </si>
  <si>
    <t>UNI: (20.140.05416/5416 PERFECT HARMONY); ST:STOPKA DREWNIANA KOLOR 16/LI:NIE DOTYCZY/KR:KROKODYLKI - NA PRAWĄ STRONĘ/WS:WSZYWKA OLTA</t>
  </si>
  <si>
    <t>LZ/24/24/INT128</t>
  </si>
  <si>
    <t>24/INT128</t>
  </si>
  <si>
    <t>142118</t>
  </si>
  <si>
    <t>STO/142118</t>
  </si>
  <si>
    <t>STONE 1,5 - NW 140x150 - 2,5 + D40x101 H35 + 1,5 - NW 140x150 - 2,5</t>
  </si>
  <si>
    <t>P02 WOJCIECH  REMBISZEWSKI</t>
  </si>
  <si>
    <t>P05 TOMASZ KIEŁKUCKI</t>
  </si>
  <si>
    <t>P06 VALERY AREKHVA</t>
  </si>
  <si>
    <t>P04 ALEKSANDER YARSHOV</t>
  </si>
  <si>
    <t>T06 TOMASZ BAŁDYGA</t>
  </si>
  <si>
    <t>T11 PIOTR TRUSKOLASKI</t>
  </si>
  <si>
    <t>142127</t>
  </si>
  <si>
    <t>STO/142127</t>
  </si>
  <si>
    <t>STONE Z70/16/07 + PD 527 III 60x35</t>
  </si>
  <si>
    <t>142129</t>
  </si>
  <si>
    <t>POD/142129</t>
  </si>
  <si>
    <t>142130</t>
  </si>
  <si>
    <t>DIV/142130</t>
  </si>
  <si>
    <t>DIVA A Z60/14/05</t>
  </si>
  <si>
    <t>142131</t>
  </si>
  <si>
    <t>SPE/142131</t>
  </si>
  <si>
    <t>142132</t>
  </si>
  <si>
    <t>CUP/142132</t>
  </si>
  <si>
    <t>CUPIDO [3 - ON - 1,5 + Z70/16/07 + PD 527 III 60x35 + PD 254 III 50x50</t>
  </si>
  <si>
    <t>142138</t>
  </si>
  <si>
    <t>HUD/142138</t>
  </si>
  <si>
    <t>LZ/24/25/SYM129</t>
  </si>
  <si>
    <t>25/SYM129</t>
  </si>
  <si>
    <t>142139</t>
  </si>
  <si>
    <t>KEL/142139</t>
  </si>
  <si>
    <t>UNI: (20.140.05302/5302 MANTILLA); NS:NIE DOTYCZY/ST:STOPKA STAL MALOWANA KOLOR 40/WS:WSZYWKA OLTA BY SYMPA</t>
  </si>
  <si>
    <t>142141</t>
  </si>
  <si>
    <t>WIL/142141</t>
  </si>
  <si>
    <t>WILLOW [Lz - 3z]</t>
  </si>
  <si>
    <t>UNI: (20.140.05066/5066 WICKER); NS:NIE DOTYCZY/ST:STOPKA PLASTIKOWA/KR:KROKODYLKI - NA PRAWĄ STRONĘ/WS:NIE DOTYCZY</t>
  </si>
  <si>
    <t>142143</t>
  </si>
  <si>
    <t>WIL/142143</t>
  </si>
  <si>
    <t>UNI: (20.140.05060/5060 COVERLET); NS:NIE DOTYCZY/ST:STOPKA PLASTIKOWA/KR:KROKODYLKI - NA PRAWĄ STRONĘ/WS:NIE DOTYCZY</t>
  </si>
  <si>
    <t>142146</t>
  </si>
  <si>
    <t>COC/142146</t>
  </si>
  <si>
    <t>142148</t>
  </si>
  <si>
    <t>DIV/142148</t>
  </si>
  <si>
    <t>UNI: (20.140.05090/5090 ARMONIA); NS:NIE DOTYCZY/ST:STOPKA STAL MALOWANA KOLOR 40/WS:WSZYWKA OLTA BY SYMPA</t>
  </si>
  <si>
    <t>142149</t>
  </si>
  <si>
    <t>HUD/142149</t>
  </si>
  <si>
    <t>UNI: (21.140.00279/SYMPA 376); NS:NIE DOTYCZY/ST:STOPKA STAL MALOWANA KOLOR 40/WS:WSZYWKA OLTA BY SYMPA</t>
  </si>
  <si>
    <t>142150</t>
  </si>
  <si>
    <t>OVA/142150</t>
  </si>
  <si>
    <t>142152</t>
  </si>
  <si>
    <t>OVA/142152</t>
  </si>
  <si>
    <t>142153</t>
  </si>
  <si>
    <t>HOR/142153</t>
  </si>
  <si>
    <t>HORIZON A [1z - 3z] + A [LHz - L2Hz]</t>
  </si>
  <si>
    <t>142157</t>
  </si>
  <si>
    <t>STO/142157</t>
  </si>
  <si>
    <t>142158</t>
  </si>
  <si>
    <t>COC/142158</t>
  </si>
  <si>
    <t>UNI: (20.140.05425/5425 CHARLOTTE); WS:WSZYWKA ABITARE</t>
  </si>
  <si>
    <t>142159</t>
  </si>
  <si>
    <t>AVA/142159</t>
  </si>
  <si>
    <t>142161</t>
  </si>
  <si>
    <t>AVA/142161</t>
  </si>
  <si>
    <t>AVANT [LM - 2] + [3]</t>
  </si>
  <si>
    <t>UNI: (20.140.03715/3715 COTTAGE); ST:STOPKA DREWNIANA KOLOR 31/LI:NIE DOTYCZY/KR:KROKODYLKI - NA PRAWĄ STRONĘ/WS:WSZYWKA OLTA BY SYMPA</t>
  </si>
  <si>
    <t>142164</t>
  </si>
  <si>
    <t>DIV/142164</t>
  </si>
  <si>
    <t>DIVA A [3,5] + A [1] + A Z60/14/05</t>
  </si>
  <si>
    <t>142167</t>
  </si>
  <si>
    <t>ELI/142167</t>
  </si>
  <si>
    <t>ELIXIR 3 - N3]</t>
  </si>
  <si>
    <t>UNI: (20.140.03715/3715 COTTAGE); ST:STOPKA STAL MALOWANA KOLOR 20/NS:NIE DOTYCZY/ZZ:ŁĄCZNIK BAGNETOWY NA PRAWĄ STRONĘ/WS:WSZYWKA OLTA BY SYMPA</t>
  </si>
  <si>
    <t>142169</t>
  </si>
  <si>
    <t>HOR/142169</t>
  </si>
  <si>
    <t>142171</t>
  </si>
  <si>
    <t>HOR/142171</t>
  </si>
  <si>
    <t>142173</t>
  </si>
  <si>
    <t>HOR/142173</t>
  </si>
  <si>
    <t>UNI: (20.140.03715/3715 COTTAGE); NS:NIE DOTYCZY/ST:STOPKA STAL MALOWANA KOLOR 20/KR:NIE DOTYCZY/WS:WSZYWKA OLTA BY SYMPA/VIVRE CONTEMPORIAN</t>
  </si>
  <si>
    <t>142174</t>
  </si>
  <si>
    <t>HUD/142174</t>
  </si>
  <si>
    <t>UNI: (20.140.04196/4196 DICOSTA); NS:NIE DOTYCZY/ST:STOPKA STAL MALOWANA KOLOR 20/WS:WSZYWKA OLTA BY SYMPA</t>
  </si>
  <si>
    <t>142175</t>
  </si>
  <si>
    <t>SAM/142175</t>
  </si>
  <si>
    <t>SAMOA [1z - 1z - 1z] + P82x82</t>
  </si>
  <si>
    <t>142179</t>
  </si>
  <si>
    <t>SPE/142179</t>
  </si>
  <si>
    <t>142180</t>
  </si>
  <si>
    <t>STO/142180</t>
  </si>
  <si>
    <t>STONE [3,5 - ON - P106x82 + D40x101 H35 + [3,5 - ON - P106x82 + PD 527 III 60x35</t>
  </si>
  <si>
    <t>142185</t>
  </si>
  <si>
    <t>STO/142185</t>
  </si>
  <si>
    <t>STONE [2,5 - WN 150x140 + P106x82</t>
  </si>
  <si>
    <t>142188</t>
  </si>
  <si>
    <t>STO/142188</t>
  </si>
  <si>
    <t>STONE [4 - ET30 + P106x82</t>
  </si>
  <si>
    <t>UNI: (20.140.05425/5425 CHARLOTTE); NS:NIE DOTYCZY/ST:STOPKA PLASTIKOWA/KR:NIE DOTYCZY/WS:WSZYWKA OLTA BY SYMPA</t>
  </si>
  <si>
    <t>142191</t>
  </si>
  <si>
    <t>STO/142191</t>
  </si>
  <si>
    <t>STONE P82x82 - [3 - WN 150x140 + D40x101 H35 + P82x82 - [3 - WN 150x140</t>
  </si>
  <si>
    <t>142195</t>
  </si>
  <si>
    <t>WIL/142195</t>
  </si>
  <si>
    <t>WILLOW [Lz - 2,5z - L2Hz]</t>
  </si>
  <si>
    <t>142198</t>
  </si>
  <si>
    <t>WIL/142198</t>
  </si>
  <si>
    <t>142199</t>
  </si>
  <si>
    <t>WIL/142199</t>
  </si>
  <si>
    <t>WILLOW [4z - L2Hz] + P106x82</t>
  </si>
  <si>
    <t>UNI: (20.140.05208/5208 BERGEN); NS:NIE DOTYCZY/ST:STOPKA PLASTIKOWA/KR:KROKODYLKI - NA PRAWĄ STRONĘ/WS:WSZYWKA OLTA BY SYMPA</t>
  </si>
  <si>
    <t>142202</t>
  </si>
  <si>
    <t>LEN/142202</t>
  </si>
  <si>
    <t>142203</t>
  </si>
  <si>
    <t>LEN/142203</t>
  </si>
  <si>
    <t>UNI: (20.140.05077/5077 OPAL); NS:NIE DOTYCZY/ST:STOPKA STAL MALOWANA KOLOR 40/WS:WSZYWKA OLTA BY SYMPA</t>
  </si>
  <si>
    <t>142204</t>
  </si>
  <si>
    <t>OVA/142204</t>
  </si>
  <si>
    <t>142205</t>
  </si>
  <si>
    <t>HUD/142205</t>
  </si>
  <si>
    <t>UNI: (20.140.04289/4289 DYNAMO); NS:NIE DOTYCZY/ST:STOPKA STAL MALOWANA KOLOR 20/WS:WSZYWKA OLTA BY SYMPA</t>
  </si>
  <si>
    <t>142207</t>
  </si>
  <si>
    <t>SPE/142207</t>
  </si>
  <si>
    <t>142209</t>
  </si>
  <si>
    <t>STO/142209</t>
  </si>
  <si>
    <t>STONE [3,5 - WN 150x140 + Z70/16/07 + PD 527 III 60x35</t>
  </si>
  <si>
    <t>142213</t>
  </si>
  <si>
    <t>COC/142213</t>
  </si>
  <si>
    <t>142214</t>
  </si>
  <si>
    <t>WIL/142214</t>
  </si>
  <si>
    <t>WILLOW [3z] + [2,5z]</t>
  </si>
  <si>
    <t>UNI: (20.140.05435/5435 COLOURWASH); NS:NIE DOTYCZY/ST:STOPKA PLASTIKOWA/KR:NIE DOTYCZY/WS:WSZYWKA OLTA BY SYMPA</t>
  </si>
  <si>
    <t>142216</t>
  </si>
  <si>
    <t>OVA/142216</t>
  </si>
  <si>
    <t>142217</t>
  </si>
  <si>
    <t>STO/142217</t>
  </si>
  <si>
    <t>STONE P106x82 - 1,5 - ON - 1,5 - 1,5] + D40x101 H35 + P106x82 - 1,5 - ON - 1,5 - 1,5]</t>
  </si>
  <si>
    <t>142223</t>
  </si>
  <si>
    <t>LOB/142223</t>
  </si>
  <si>
    <t>LOBBY [2,5z - LHz] + P102x102</t>
  </si>
  <si>
    <t>142226</t>
  </si>
  <si>
    <t>LOB/142226</t>
  </si>
  <si>
    <t>142228</t>
  </si>
  <si>
    <t>OVA/142228</t>
  </si>
  <si>
    <t>142229</t>
  </si>
  <si>
    <t>SPE/142229</t>
  </si>
  <si>
    <t>SPECTRA [3z - Lz]</t>
  </si>
  <si>
    <t>UNI: (20.140.04196/4196 DICOSTA); NS:NIE DOTYCZY/ST:STOPKA STAL MALOWANA KOLOR 20/KR:KROKODYLKI - NA PRAWĄ STRONĘ/WS:WSZYWKA OLTA BY SYMPA</t>
  </si>
  <si>
    <t>142231</t>
  </si>
  <si>
    <t>MAT/142231</t>
  </si>
  <si>
    <t>UNI: (20.140.04196/4196 DICOSTA);</t>
  </si>
  <si>
    <t>142232</t>
  </si>
  <si>
    <t>LEN/142232</t>
  </si>
  <si>
    <t>UNI: (20.140.05420/5420 PERFECT HARMONY); NS:NIE DOTYCZY/WS:NIE DOTYCZY</t>
  </si>
  <si>
    <t>142233</t>
  </si>
  <si>
    <t>EXT/142233</t>
  </si>
  <si>
    <t>EXTREME I [2m - 2m]</t>
  </si>
  <si>
    <t>UNI: (20.140.05087/5087 UNIVERSE); NS:NIE DOTYCZY/ST:STOPKA PLASTIKOWA/KR:KROKODYLKI - NA PRAWĄ STRONĘ/WS:WSZYWKA ABITARE</t>
  </si>
  <si>
    <t>142235</t>
  </si>
  <si>
    <t>HOR/142235</t>
  </si>
  <si>
    <t>HORIZON A [3z - 3z] + A P82x82</t>
  </si>
  <si>
    <t>142238</t>
  </si>
  <si>
    <t>COC/142238</t>
  </si>
  <si>
    <t>LZ/24/15/OLR130</t>
  </si>
  <si>
    <t>15/OLR130</t>
  </si>
  <si>
    <t>142240</t>
  </si>
  <si>
    <t>REV/142240</t>
  </si>
  <si>
    <t>REVERSO 2 - N106x106 - 1 - 1] + STONE PD 528 III 58x58</t>
  </si>
  <si>
    <t>UNI: (21.140.70782/K/CARINO COL.04); NS:NIE DOTYCZY/ST:STOPKA PLASTIKOWA/KR:KROKODYLKI - Z OBU STRON/WS:WSZYWKA OLTA</t>
  </si>
  <si>
    <t>LZ/24/23/OLR132</t>
  </si>
  <si>
    <t>23/OLR132</t>
  </si>
  <si>
    <t>142245</t>
  </si>
  <si>
    <t>MET/142245</t>
  </si>
  <si>
    <t>142246</t>
  </si>
  <si>
    <t>COC/142246</t>
  </si>
  <si>
    <t>UNI: (21.140.70783/K/AGAMOTTO COL.03); WS:WSZYWKA OLTA</t>
  </si>
  <si>
    <t>142247</t>
  </si>
  <si>
    <t>AMA/142247</t>
  </si>
  <si>
    <t>AMALFI NW 156x203 - RS] + P102x102 + PD 254 VI 50x50 + PD 254 VI 50x50</t>
  </si>
  <si>
    <t>142252</t>
  </si>
  <si>
    <t>COC/142252</t>
  </si>
  <si>
    <t>UNI: (21.140.70784/K/TIA COL.25); WS:WSZYWKA OLTA</t>
  </si>
  <si>
    <t>142253</t>
  </si>
  <si>
    <t>OVA/142253</t>
  </si>
  <si>
    <t>OVAL [1] + [1] + [1] + [1] + [1] + [1]</t>
  </si>
  <si>
    <t>UNI: (20.140.05016/5016 NAOMI); WS:WSZYWKA OLTA</t>
  </si>
  <si>
    <t>142259</t>
  </si>
  <si>
    <t>AMA/142259</t>
  </si>
  <si>
    <t>AMALFI [4] + PD 078 VI 50x50</t>
  </si>
  <si>
    <t>UNI: (20.140.05425/5425 CHARLOTTE); NS:NIE DOTYCZY/ST:STOPKA STAL MALOWANA KOLOR 40/WS:WSZYWKA OLTA</t>
  </si>
  <si>
    <t>142261</t>
  </si>
  <si>
    <t>OXY/142261</t>
  </si>
  <si>
    <t>OXYGEN [5] + DIVA A Z60/14/05</t>
  </si>
  <si>
    <t>UNI: (20.140.05413/5413 OTARU); NS:NIE DOTYCZY/ST:STOPKA STAL MALOWANA KOLOR 20/WS:WSZYWKA OLTA</t>
  </si>
  <si>
    <t>142263</t>
  </si>
  <si>
    <t>AVA/142263</t>
  </si>
  <si>
    <t>POKROWIEC PODUSZKI SIEDZISKOWEJ</t>
  </si>
  <si>
    <t>TK1:4455 PERSEMPRA 4,0/TK2:0000 TKANINA/TK3:0000 TKANINA/TK4:0000 TKANINA</t>
  </si>
  <si>
    <t>142264</t>
  </si>
  <si>
    <t>STO/142264</t>
  </si>
  <si>
    <t>STONE [5] + PD 527 III 60x35</t>
  </si>
  <si>
    <t>UNI: (20.140.04965/4965 TITAN); NS:NIE DOTYCZY/ST:STOPKA PLASTIKOWA/WS:WSZYWKA OLTA</t>
  </si>
  <si>
    <t>LZ/24/20/WAR133</t>
  </si>
  <si>
    <t>20/WAR133</t>
  </si>
  <si>
    <t>142266</t>
  </si>
  <si>
    <t>WIL/142266</t>
  </si>
  <si>
    <t>WILLOW [3z - Nzz - 3z]</t>
  </si>
  <si>
    <t>UNI: (20.140.04994/4994 TITAN); NS:NIE DOTYCZY/ST:STOPKA PLASTIKOWA/KR:KROKODYLKI - NA PRAWĄ STRONĘ/WS:WSZYWKA OLTA</t>
  </si>
  <si>
    <t>142269</t>
  </si>
  <si>
    <t>AVA/142269</t>
  </si>
  <si>
    <t>AVANT [1]</t>
  </si>
  <si>
    <t>UNI: (20.140.05506/5506 VENETO); ST:STOPKA DREWNIANA KOLOR 16/LI:NIE DOTYCZY/WS:WSZYWKA OLTA</t>
  </si>
  <si>
    <t>142270</t>
  </si>
  <si>
    <t>AVA/142270</t>
  </si>
  <si>
    <t>AVANT P84x84</t>
  </si>
  <si>
    <t>UNI: (20.140.05416/5416 PERFECT HARMONY); ST:STOPKA DREWNIANA KOLOR 18/LI:NIE DOTYCZY/KR:NIE DOTYCZY/WS:WSZYWKA OLTA</t>
  </si>
  <si>
    <t>142271</t>
  </si>
  <si>
    <t>AVA/142271</t>
  </si>
  <si>
    <t>AVANT 1,5 - N - 1 - 1 - 1]</t>
  </si>
  <si>
    <t>UNI: (20.140.05203/5203 BERGEN); ST:STOPKA DREWNIANA KOLOR 16/LI:NIE DOTYCZY/KR:KROKODYLKI - NA PRAWĄ STRONĘ/WS:WSZYWKA OLTA</t>
  </si>
  <si>
    <t>142276</t>
  </si>
  <si>
    <t>DIV/142276</t>
  </si>
  <si>
    <t>UNI: (20.140.05217/5217 BERGEN); NS:NIE DOTYCZY/WS:WSZYWKA OLTA</t>
  </si>
  <si>
    <t>142277</t>
  </si>
  <si>
    <t>AVA/142277</t>
  </si>
  <si>
    <t>AVANT P64x64</t>
  </si>
  <si>
    <t>UNI: (20.140.03635/3635 MILTON); ST:STOPKA DREWNIANA KOLOR 35/LI:NIE DOTYCZY/KR:NIE DOTYCZY/WS:WSZYWKA OLTA</t>
  </si>
  <si>
    <t>142278</t>
  </si>
  <si>
    <t>ONY/142278</t>
  </si>
  <si>
    <t>ONYX [3,5 - 131N - 2,5 + PD 078 VI 50x50</t>
  </si>
  <si>
    <t>UNI: (20.140.04633/4633 ROJA); NS:NIE DOTYCZY/ST:STOPKA STAL MALOWANA KOLOR 20/KR:KROKODYLKI - NA PRAWĄ STRONĘ/WS:WSZYWKA OLTA</t>
  </si>
  <si>
    <t>142282</t>
  </si>
  <si>
    <t>LEN/142282</t>
  </si>
  <si>
    <t>UNI: (20.140.04633/4633 ROJA); NS:NIE DOTYCZY/ST:STOPKA STAL MALOWANA KOLOR 40/WS:WSZYWKA OLTA</t>
  </si>
  <si>
    <t>142283</t>
  </si>
  <si>
    <t>UNO/142283</t>
  </si>
  <si>
    <t>UNI: (20.140.04931/4931 LAZUR); WS:WSZYWKA OLTA</t>
  </si>
  <si>
    <t>142284</t>
  </si>
  <si>
    <t>REV/142284</t>
  </si>
  <si>
    <t>REVERSO [1,5 - 1,5 - N106x106 - 1,5</t>
  </si>
  <si>
    <t>UNI: (20.140.04848/4848 AMARAL); NS:NIE DOTYCZY/ST:STOPKA PLASTIKOWA/KR:KROKODYLKI - NA PRAWĄ STRONĘ/WS:WSZYWKA OLTA</t>
  </si>
  <si>
    <t>142288</t>
  </si>
  <si>
    <t>AVA/142288</t>
  </si>
  <si>
    <t>AVANT [3,5 - N - 1,5 - 3,5]</t>
  </si>
  <si>
    <t>142292</t>
  </si>
  <si>
    <t>ELI/142292</t>
  </si>
  <si>
    <t>UNI: (20.140.05061/5061 COVERLET); ST:STOPKA STAL MALOWANA KOLOR 20/ZZ:ŁĄCZNIK BAGNETOWY NA PRAWĄ STRONĘ/NS:NIE DOTYCZY/WS:WSZYWKA OLTA</t>
  </si>
  <si>
    <t>142294</t>
  </si>
  <si>
    <t>ONY/142294</t>
  </si>
  <si>
    <t>ONYX [2,5 + N4</t>
  </si>
  <si>
    <t>UNI: (20.140.05439/5439 MATISSE); NS:NIE DOTYCZY/ST:STOPKA STAL MALOWANA KOLOR 40/KR:KROKODYLKI - NA PRAWĄ STRONĘ/WS:WSZYWKA OLTA</t>
  </si>
  <si>
    <t>142296</t>
  </si>
  <si>
    <t>ONY/142296</t>
  </si>
  <si>
    <t>ONYX 2,5 - N4</t>
  </si>
  <si>
    <t>142298</t>
  </si>
  <si>
    <t>AMA/142298</t>
  </si>
  <si>
    <t>LZ/24/15/KUR143</t>
  </si>
  <si>
    <t>15/KUR143</t>
  </si>
  <si>
    <t>142299</t>
  </si>
  <si>
    <t>AVA/142299</t>
  </si>
  <si>
    <t>TK1:2086 MADEIRA/TK2:0000 TKANINA/TK3:0000 TKANINA/TK4:0000 TKANINA</t>
  </si>
  <si>
    <t>142354</t>
  </si>
  <si>
    <t>AMA/142354</t>
  </si>
  <si>
    <t>UNI: (20.140.05415/5415 PERFECT HARMONY); NS:NIE DOTYCZY/ST:STOPKA STAL MALOWANA KOLOR 20/KR:KROKODYLKI - NA PRAWĄ STRONĘ/WS:WSZYWKA OLTA</t>
  </si>
  <si>
    <t>142311</t>
  </si>
  <si>
    <t>REV/142311</t>
  </si>
  <si>
    <t>REVERSO 1,5 - N106x106 - 1,5 - 1,5 - N106x106 - 1,5 - P106x106</t>
  </si>
  <si>
    <t>LZ/24/26/WAR138</t>
  </si>
  <si>
    <t>26/WAR138</t>
  </si>
  <si>
    <t>PP/24/13/01</t>
  </si>
  <si>
    <t>142318</t>
  </si>
  <si>
    <t>ELI/142318</t>
  </si>
  <si>
    <t>142320</t>
  </si>
  <si>
    <t>REV/142320</t>
  </si>
  <si>
    <t>REVERSO 2 - N106x106 - 1 - 1,5T</t>
  </si>
  <si>
    <t>UNI: (20.140.04844/4844 AMARAL); NS:NIE DOTYCZY/ST:STOPKA PLASTIKOWA/KR:KROKODYLKI - Z OBU STRON/WS:WSZYWKA OLTA</t>
  </si>
  <si>
    <t>142324</t>
  </si>
  <si>
    <t>AVA/142324</t>
  </si>
  <si>
    <t>142327</t>
  </si>
  <si>
    <t>AMA/142327</t>
  </si>
  <si>
    <t>AMALFI [1,5 - WN 203x156 + PD 078 VI 50x50</t>
  </si>
  <si>
    <t>UNI: (20.140.05320/5320 MADRAS); NS:NIE DOTYCZY/ST:STOPKA STAL MALOWANA KOLOR 40/KR:KROKODYLKI - NA PRAWĄ STRONĘ/WS:WSZYWKA OLTA</t>
  </si>
  <si>
    <t>142330</t>
  </si>
  <si>
    <t>LEN/142330</t>
  </si>
  <si>
    <t>LENOX [1C] + [1C]</t>
  </si>
  <si>
    <t>UNI: (20.140.05795/5795 SENTIR); NS:NIE DOTYCZY/ST:STOPKA STAL MALOWANA KOLOR 40/WS:WSZYWKA OLTA</t>
  </si>
  <si>
    <t>142332</t>
  </si>
  <si>
    <t>AVA/142332</t>
  </si>
  <si>
    <t>142334</t>
  </si>
  <si>
    <t>AMA/142334</t>
  </si>
  <si>
    <t>AMALFI [1,5 - 3,5 + 3,5 - WN 203x156</t>
  </si>
  <si>
    <t>UNI: (20.140.05217/5217 BERGEN); NS:NIE DOTYCZY/ST:STOPKA STAL MALOWANA KOLOR 20/KR:KROKODYLKI - NA PRAWĄ STRONĘ/WS:WSZYWKA OLTA</t>
  </si>
  <si>
    <t>LZ/24/25/IND134</t>
  </si>
  <si>
    <t>25/IND134</t>
  </si>
  <si>
    <t>142338</t>
  </si>
  <si>
    <t>STO/142338</t>
  </si>
  <si>
    <t>STONE ON - 2,5] + P106x82</t>
  </si>
  <si>
    <t>UNI: (20.140.04858/4858 AMARAL); NS:NIE DOTYCZY/ST:STOPKA PLASTIKOWA/KR:KROKODYLKI - NA PRAWĄ STRONĘ/WS:WSZYWKA OLTA</t>
  </si>
  <si>
    <t>LZ/24/25/LIT135</t>
  </si>
  <si>
    <t>25/LIT135</t>
  </si>
  <si>
    <t>142341</t>
  </si>
  <si>
    <t>GRE/142341</t>
  </si>
  <si>
    <t>UNI: (20.140.04817/4817 AMARAL); NS:NIE DOTYCZY/ST:STOPKA STAL MALOWANA KOLOR 20/WS:WSZYWKA OLTA</t>
  </si>
  <si>
    <t>142343</t>
  </si>
  <si>
    <t>AVA/142343</t>
  </si>
  <si>
    <t>AVANT 3 - N - 1,5]</t>
  </si>
  <si>
    <t>UNI: (20.140.04295/4295 LEGACY); ST:STOPKA DREWNIANA KOLOR 35/LI:NIE DOTYCZY/KR:KROKODYLKI - NA PRAWĄ STRONĘ/WS:WSZYWKA OLTA</t>
  </si>
  <si>
    <t>LZ/24/25/SYG136</t>
  </si>
  <si>
    <t>25/SYG136</t>
  </si>
  <si>
    <t>142346</t>
  </si>
  <si>
    <t>STO/142346</t>
  </si>
  <si>
    <t>STONE [3,5 - WN 150x140 + PD 254 III 50x50</t>
  </si>
  <si>
    <t>LZ/24/26/GOT137</t>
  </si>
  <si>
    <t>26/GOT137</t>
  </si>
  <si>
    <t>142349</t>
  </si>
  <si>
    <t>STO/142349</t>
  </si>
  <si>
    <t>STONE [3,5 - WN 150x140 + D40x101 H35 + [3,5 - WN 150x140 + Z70/16/07</t>
  </si>
  <si>
    <t>142353</t>
  </si>
  <si>
    <t>AVA/142353</t>
  </si>
  <si>
    <t>UNI: (20.140.05417/5417 PERFECT HARMONY); ST:STOPKA DREWNIANA KOLOR 16/LI:NIE DOTYCZY/WS:WSZYWKA OLTA</t>
  </si>
  <si>
    <t>LZ/24/25/SYM145</t>
  </si>
  <si>
    <t>25/SYM145</t>
  </si>
  <si>
    <t>PP/24/14/01</t>
  </si>
  <si>
    <t xml:space="preserve">L/24/25                                           </t>
  </si>
  <si>
    <t>142356</t>
  </si>
  <si>
    <t>WIL/142356</t>
  </si>
  <si>
    <t>PP/24/13/03</t>
  </si>
  <si>
    <t>142358</t>
  </si>
  <si>
    <t>ELI/142358</t>
  </si>
  <si>
    <t>ELIXIR [3N - 4 + PD 254 III 50x50</t>
  </si>
  <si>
    <t>UNI: (20.140.05046/5046 STAUNCH); ST:STOPKA STAL MALOWANA KOLOR 20/ZZ:ŁĄCZNIK BAGNETOWY NA PRAWĄ STRONĘ/NS:NIE DOTYCZY/WS:WSZYWKA OLTA BY SYMPA</t>
  </si>
  <si>
    <t>142361</t>
  </si>
  <si>
    <t>OVA/142361</t>
  </si>
  <si>
    <t>142362</t>
  </si>
  <si>
    <t>HUD/142362</t>
  </si>
  <si>
    <t>HUDSON NW 149x159 - 2,5] + PD 254 III 50x50 + PD 254 III 50x50</t>
  </si>
  <si>
    <t>142366</t>
  </si>
  <si>
    <t>OVA/142366</t>
  </si>
  <si>
    <t>142367</t>
  </si>
  <si>
    <t>WIL/142367</t>
  </si>
  <si>
    <t>142369</t>
  </si>
  <si>
    <t>HOR/142369</t>
  </si>
  <si>
    <t>HORIZON A SOFA NIETYPOWA</t>
  </si>
  <si>
    <t>K:4166 HAWK/PS:4166 HAWK/POP1:4166 HAWK/POP2:4166 HAWK/PD1:0000 TKANINA/PD2:0000 TKANINA/NS:NIE DOTYCZY/ST:NIE DOTYCZY/KR:NIE DOTYCZY/WS:WSZYWKA OLTA BY SYMPA</t>
  </si>
  <si>
    <t>142370</t>
  </si>
  <si>
    <t>HUD/142370</t>
  </si>
  <si>
    <t>HUDSON [3,5] + [3,5] + PD 254 III 50x50</t>
  </si>
  <si>
    <t>UNI: (20.140.05073/5073 OPAL); NS:NIE DOTYCZY/ST:STOPKA STAL MALOWANA KOLOR 40/WS:WSZYWKA OLTA BY SYMPA</t>
  </si>
  <si>
    <t>142373</t>
  </si>
  <si>
    <t>DIV/142373</t>
  </si>
  <si>
    <t>DIVA A [4] + A [LA</t>
  </si>
  <si>
    <t>142375</t>
  </si>
  <si>
    <t>WIL/142375</t>
  </si>
  <si>
    <t>UNI: (20.140.05042/5042 COPENHAGEN); NS:NIE DOTYCZY/ST:STOPKA PLASTIKOWA/KR:KROKODYLKI - NA PRAWĄ STRONĘ/WS:NIE DOTYCZY</t>
  </si>
  <si>
    <t>142377</t>
  </si>
  <si>
    <t>WIL/142377</t>
  </si>
  <si>
    <t>WILLOW [3,5z - Nzz - 3,5z]</t>
  </si>
  <si>
    <t>UNI: (20.140.05065/5065 WICKER); NS:NIE DOTYCZY/ST:STOPKA PLASTIKOWA/KR:KROKODYLKI - NA PRAWĄ STRONĘ/WS:NIE DOTYCZY</t>
  </si>
  <si>
    <t>142380</t>
  </si>
  <si>
    <t>WIL/142380</t>
  </si>
  <si>
    <t>WILLOW [1z - 2,5z] + P106x82</t>
  </si>
  <si>
    <t>142383</t>
  </si>
  <si>
    <t>HOR/142383</t>
  </si>
  <si>
    <t>UNI: (20.140.04192/4192 RESERVE); NS:NIE DOTYCZY/ST:STOPKA STAL MALOWANA KOLOR 20/KR:KROKODYLKI - NA PRAWĄ STRONĘ/WS:NIE DOTYCZY</t>
  </si>
  <si>
    <t>142385</t>
  </si>
  <si>
    <t>HOR/142385</t>
  </si>
  <si>
    <t>HORIZON A [3z - ONz - 3,5z]</t>
  </si>
  <si>
    <t>142388</t>
  </si>
  <si>
    <t>HUD/142388</t>
  </si>
  <si>
    <t>HUDSON [LH - 3,5] + PD 255 III 45x45</t>
  </si>
  <si>
    <t>142391</t>
  </si>
  <si>
    <t>WIL/142391</t>
  </si>
  <si>
    <t>WILLOW [Lz - 3z] + PD 254 III 50x50 + PD 254 III 50x50</t>
  </si>
  <si>
    <t>142395</t>
  </si>
  <si>
    <t>AMA/142395</t>
  </si>
  <si>
    <t>AMALFI [3,5] + PD 565 III 50x50 + PD 565 III 50x50</t>
  </si>
  <si>
    <t>142398</t>
  </si>
  <si>
    <t>LEN/142398</t>
  </si>
  <si>
    <t>UNI: (20.140.05199/5199 BERGEN); NS:NIE DOTYCZY/ST:STOPKA STAL MALOWANA KOLOR 20/WS:WSZYWKA OLTA BY SYMPA</t>
  </si>
  <si>
    <t>142399</t>
  </si>
  <si>
    <t>COC/142399</t>
  </si>
  <si>
    <t>UNI: (20.140.05057/5057 COVERLET); WS:WSZYWKA ABITARE</t>
  </si>
  <si>
    <t>142400</t>
  </si>
  <si>
    <t>COC/142400</t>
  </si>
  <si>
    <t>UNI: (20.140.04223/4223 SAN REMO); WS:WSZYWKA ABITARE</t>
  </si>
  <si>
    <t>142401</t>
  </si>
  <si>
    <t>GRE/142401</t>
  </si>
  <si>
    <t>142402</t>
  </si>
  <si>
    <t>OVA/142402</t>
  </si>
  <si>
    <t>OVAL [1o] + [1o] + [1o]</t>
  </si>
  <si>
    <t>142405</t>
  </si>
  <si>
    <t>KEL/142405</t>
  </si>
  <si>
    <t>142406</t>
  </si>
  <si>
    <t>KEL/142406</t>
  </si>
  <si>
    <t>KELLY [1] + PD 078 VI 50x50</t>
  </si>
  <si>
    <t>UNI: (20.140.05422/5422 CHARLOTTE); NS:NIE DOTYCZY/ST:STOPKA STAL MALOWANA KOLOR 20/WS:NIE DOTYCZY</t>
  </si>
  <si>
    <t>142408</t>
  </si>
  <si>
    <t>OVA/142408</t>
  </si>
  <si>
    <t>OVAL [1o] + PD 078 VI 50x50</t>
  </si>
  <si>
    <t>UNI: (20.140.05422/5422 CHARLOTTE); WS:NIE DOTYCZY</t>
  </si>
  <si>
    <t>142410</t>
  </si>
  <si>
    <t>AMA/142410</t>
  </si>
  <si>
    <t>AMALFI [3 - WN 203x156</t>
  </si>
  <si>
    <t>UNI: (20.140.05298/5298 BOHO); NS:NIE DOTYCZY/ST:STOPKA STAL MALOWANA KOLOR 20/KR:KROKODYLKI - NA PRAWĄ STRONĘ/WS:WSZYWKA OLTA BY SYMPA</t>
  </si>
  <si>
    <t>142412</t>
  </si>
  <si>
    <t>AVA/142412</t>
  </si>
  <si>
    <t>AVANT [3 - 1,5 - L] + P104x64</t>
  </si>
  <si>
    <t>142416</t>
  </si>
  <si>
    <t>DIV/142416</t>
  </si>
  <si>
    <t>UNI: (20.140.05434/5434 COLOURWASH); NS:NIE DOTYCZY/ST:STOPKA STAL MALOWANA KOLOR 40/WS:WSZYWKA OLTA BY SYMPA</t>
  </si>
  <si>
    <t>142417</t>
  </si>
  <si>
    <t>DUO/142417</t>
  </si>
  <si>
    <t>DUO II 2,5 - LH]</t>
  </si>
  <si>
    <t>UNI: (20.140.05065/5065 WICKER); LI:NIE DOTYCZY/KR:KROKODYLKI - NA PRAWĄ STRONĘ/WS:WSZYWKA OLTA BY SYMPA</t>
  </si>
  <si>
    <t>142419</t>
  </si>
  <si>
    <t>ELI/142419</t>
  </si>
  <si>
    <t>ELIXIR [2,5N - 3,5 + PD 254 III 50x50</t>
  </si>
  <si>
    <t>UNI: (20.140.04290/4290 DYNAMO); ST:STOPKA STAL MALOWANA KOLOR 20/ZZ:ŁĄCZNIK BAGNETOWY NA PRAWĄ STRONĘ/NS:NIE DOTYCZY/WS:WSZYWKA OLTA BY SYMPA</t>
  </si>
  <si>
    <t>142422</t>
  </si>
  <si>
    <t>HOR/142422</t>
  </si>
  <si>
    <t>UNI: (20.140.04290/4290 DYNAMO); NS:NIE DOTYCZY/ST:STOPKA STAL MALOWANA KOLOR 20 - 12CM/KR:NIE DOTYCZY/WS:WSZYWKA OLTA BY SYMPA</t>
  </si>
  <si>
    <t>142423</t>
  </si>
  <si>
    <t>HOR/142423</t>
  </si>
  <si>
    <t>HORIZON A [LHz - 3z] + A P82x82</t>
  </si>
  <si>
    <t>142426</t>
  </si>
  <si>
    <t>HOR/142426</t>
  </si>
  <si>
    <t>HORIZON A 1z - ONz - 2,5z - 1z] + A P102x62 - T3,5z - 117Nz</t>
  </si>
  <si>
    <t>UNI: (20.140.05095/5095 RESERVE); NS:NIE DOTYCZY/ST:STOPKA STAL MALOWANA KOLOR 20/KR:KROKODYLKI - NA PRAWĄ STRONĘ/WS:WSZYWKA OLTA BY SYMPA/VIVRE CONTEMPORIAN</t>
  </si>
  <si>
    <t>142433</t>
  </si>
  <si>
    <t>REV/142433</t>
  </si>
  <si>
    <t>REVERSO 1,5 + PD 559 III 35x75</t>
  </si>
  <si>
    <t>UNI: (20.140.05425/5425 CHARLOTTE); NS:NIE DOTYCZY/ST:STOPKA PLASTIKOWA/KR:KROKODYLKI - Z OBU STRON/WS:WSZYWKA OLTA BY SYMPA</t>
  </si>
  <si>
    <t>142435</t>
  </si>
  <si>
    <t>REV/142435</t>
  </si>
  <si>
    <t>REVERSO 1</t>
  </si>
  <si>
    <t>142436</t>
  </si>
  <si>
    <t>REV/142436</t>
  </si>
  <si>
    <t>REVERSO T1,5 - 1,5 - N106x106 - 2] + P106x82</t>
  </si>
  <si>
    <t>142441</t>
  </si>
  <si>
    <t>REV/142441</t>
  </si>
  <si>
    <t>REVERSO T1,5 - 1,5] + [2 - P106x82</t>
  </si>
  <si>
    <t>UNI: (20.140.04192/4192 RESERVE); NS:NIE DOTYCZY/ST:STOPKA PLASTIKOWA/KR:KROKODYLKI - Z OBU STRON/WS:WSZYWKA ABITARE</t>
  </si>
  <si>
    <t>142445</t>
  </si>
  <si>
    <t>STO/142445</t>
  </si>
  <si>
    <t>STONE [3,5 - ON - 1,5 + D40x101 H35 + [3,5 - ON - 1,5 + Z70/16/07 + PD 527 III 60x35</t>
  </si>
  <si>
    <t>142451</t>
  </si>
  <si>
    <t>WIL/142451</t>
  </si>
  <si>
    <t>142453</t>
  </si>
  <si>
    <t>WIL/142453</t>
  </si>
  <si>
    <t>142455</t>
  </si>
  <si>
    <t>COC/142455</t>
  </si>
  <si>
    <t>142456</t>
  </si>
  <si>
    <t>KEL/142456</t>
  </si>
  <si>
    <t>UNI: (20.140.05298/5298 BOHO); NS:NIE DOTYCZY/ST:STOPKA STAL MALOWANA KOLOR 20/WS:WSZYWKA ABITARE</t>
  </si>
  <si>
    <t>142457</t>
  </si>
  <si>
    <t>LEN/142457</t>
  </si>
  <si>
    <t>142458</t>
  </si>
  <si>
    <t>OVA/142458</t>
  </si>
  <si>
    <t>UNI: (20.140.05297/5297 EQUILIBRIO); WS:WSZYWKA ABITARE</t>
  </si>
  <si>
    <t>142460</t>
  </si>
  <si>
    <t>UNO/142460</t>
  </si>
  <si>
    <t>142461</t>
  </si>
  <si>
    <t>AMA/142461</t>
  </si>
  <si>
    <t>AMALFI [RS - WN 203x156 + P102x102</t>
  </si>
  <si>
    <t>142464</t>
  </si>
  <si>
    <t>GRE/142464</t>
  </si>
  <si>
    <t>UNI: (20.140.05416/5416 PERFECT HARMONY); NS:NIE DOTYCZY/ST:STOPKA STAL MALOWANA KOLOR 20/WS:WSZYWKA OLTA BY SYMPA</t>
  </si>
  <si>
    <t>142465</t>
  </si>
  <si>
    <t>ELI/142465</t>
  </si>
  <si>
    <t>142467</t>
  </si>
  <si>
    <t>HOR/142467</t>
  </si>
  <si>
    <t>HORIZON A [LHz - 3z - 1z] + A P102x62</t>
  </si>
  <si>
    <t>142471</t>
  </si>
  <si>
    <t>OXY/142471</t>
  </si>
  <si>
    <t>OXYGEN [4] + P100x82 + PD 263 VI 43x41</t>
  </si>
  <si>
    <t>142474</t>
  </si>
  <si>
    <t>ELI/142474</t>
  </si>
  <si>
    <t>ELIXIR 4 - N4]</t>
  </si>
  <si>
    <t>UNI: (20.140.04270/4270 RESERVE); ST:STOPKA STAL MALOWANA KOLOR 40/NS:NIE DOTYCZY/ZZ:ŁĄCZNIK BAGNETOWY NA PRAWĄ STRONĘ/WS:WSZYWKA OLTA BY SYMPA</t>
  </si>
  <si>
    <t>LZ/24/25/SYM146</t>
  </si>
  <si>
    <t>25/SYM146</t>
  </si>
  <si>
    <t>142476</t>
  </si>
  <si>
    <t>STO/142476</t>
  </si>
  <si>
    <t>STONE WN 150x140 - 4] + P106x82 + Z70/16/07</t>
  </si>
  <si>
    <t>142480</t>
  </si>
  <si>
    <t>LEN/142480</t>
  </si>
  <si>
    <t>UNI: (20.140.05198/5198 BERGEN); NS:NIE DOTYCZY/WS:WSZYWKA OLTA BY SYMPA</t>
  </si>
  <si>
    <t>142481</t>
  </si>
  <si>
    <t>LEN/142481</t>
  </si>
  <si>
    <t>142483</t>
  </si>
  <si>
    <t>ELI/142483</t>
  </si>
  <si>
    <t>ELIXIR [3] + P100x98</t>
  </si>
  <si>
    <t>UNI: (20.140.04295/4295 LEGACY); ST:STOPKA STAL MALOWANA KOLOR 20/NS:NIE DOTYCZY/WS:WSZYWKA OLTA BY SYMPA</t>
  </si>
  <si>
    <t>142485</t>
  </si>
  <si>
    <t>UNO/142485</t>
  </si>
  <si>
    <t>142486</t>
  </si>
  <si>
    <t>DIV/142486</t>
  </si>
  <si>
    <t>UNI: (20.140.04288/4288 DYNAMO); NS:NIE DOTYCZY/ST:STOPKA STAL MALOWANA KOLOR 20/KR:KROKODYLKI - NA PRAWĄ STRONĘ/WS:WSZYWKA OLTA BY SYMPA</t>
  </si>
  <si>
    <t>142489</t>
  </si>
  <si>
    <t>LEN/142489</t>
  </si>
  <si>
    <t>LENOX [1] + [1]</t>
  </si>
  <si>
    <t>UNI: (20.140.04288/4288 DYNAMO); NS:NIE DOTYCZY/WS:WSZYWKA OLTA BY SYMPA</t>
  </si>
  <si>
    <t>142491</t>
  </si>
  <si>
    <t>UNO/142491</t>
  </si>
  <si>
    <t>UNI: (20.140.04288/4288 DYNAMO); WS:WSZYWKA OLTA BY SYMPA</t>
  </si>
  <si>
    <t>142492</t>
  </si>
  <si>
    <t>DUO/142492</t>
  </si>
  <si>
    <t>DUO II [2,5 - LH]</t>
  </si>
  <si>
    <t>UNI: (20.140.05044/5044 STAUNCH); LI:NIE DOTYCZY/KR:KROKODYLKI - NA PRAWĄ STRONĘ/WS:WSZYWKA OLTA BY SYMPA</t>
  </si>
  <si>
    <t>142494</t>
  </si>
  <si>
    <t>HOR/142494</t>
  </si>
  <si>
    <t>HORIZON A [L2Hz - 1z - 3z] + A P102x102 + PD 254 III 50x50</t>
  </si>
  <si>
    <t>UNI: (20.140.02085/2085 MADEIRA); NS:NIE DOTYCZY/ST:STOPKA STAL MALOWANA KOLOR 20/KR:KROKODYLKI - NA PRAWĄ STRONĘ/WS:WSZYWKA OLTA BY SYMPA</t>
  </si>
  <si>
    <t>142499</t>
  </si>
  <si>
    <t>HOR/142499</t>
  </si>
  <si>
    <t>HORIZON A [LHz - 3z - ONz - 1z]</t>
  </si>
  <si>
    <t>142503</t>
  </si>
  <si>
    <t>HOR/142503</t>
  </si>
  <si>
    <t>142505</t>
  </si>
  <si>
    <t>STO/142505</t>
  </si>
  <si>
    <t>PP/24/13/02</t>
  </si>
  <si>
    <t>142506</t>
  </si>
  <si>
    <t>HUD/142506</t>
  </si>
  <si>
    <t>HUDSON [3,5 - LH]</t>
  </si>
  <si>
    <t>UNI: (20.140.04266/4266 BERRY); NS:NIE DOTYCZY/ST:STOPKA STAL MALOWANA KOLOR 40/KR:KROKODYLKI - NA PRAWĄ STRONĘ/WS:WSZYWKA OLTA BY SYMPA</t>
  </si>
  <si>
    <t>142508</t>
  </si>
  <si>
    <t>HUD/142508</t>
  </si>
  <si>
    <t>HUDSON [L - 2,5] + [2,5] + PD 254 III 50x50</t>
  </si>
  <si>
    <t>UNI: (20.140.05426/5426 CHARLOTTE); NS:NIE DOTYCZY/ST:STOPKA STAL MALOWANA KOLOR 40/KR:KROKODYLKI - NA PRAWĄ STRONĘ/WS:WSZYWKA OLTA BY SYMPA</t>
  </si>
  <si>
    <t>142512</t>
  </si>
  <si>
    <t>REV/142512</t>
  </si>
  <si>
    <t>REVERSO TE35/82 - P106x122 - T1,5 - TE35/103 - L - 1,5 - 1,5] + PO 563 I 80x50 + PO 564 I 90x50 + PO 562 I 65x50 + PD 561 III 50x50</t>
  </si>
  <si>
    <t>UNI: (20.140.04165/4165 HAWK); NS:NIE DOTYCZY/ST:STOPKA PLASTIKOWA/KR:KROKODYLKI - Z OBU STRON/WS:WSZYWKA OLTA BY SYMPA</t>
  </si>
  <si>
    <t>142523</t>
  </si>
  <si>
    <t>SPE/142523</t>
  </si>
  <si>
    <t>UNI: (21.140.70770/K/SL ROMA 7763); NS:NIĆ 20 SERAFIL KOLOR 0475/ST:STOPKA STAL MALOWANA KOLOR 40/KR:KROKODYLKI - NA PRAWĄ STRONĘ/WS:WSZYWKA OLTA BY SYMPA</t>
  </si>
  <si>
    <t>142525</t>
  </si>
  <si>
    <t>HOR/142525</t>
  </si>
  <si>
    <t>142527</t>
  </si>
  <si>
    <t>STO/142527</t>
  </si>
  <si>
    <t>STONE NW 140x150 - 3,5] + Z70/16/07</t>
  </si>
  <si>
    <t>142530</t>
  </si>
  <si>
    <t>COC/142530</t>
  </si>
  <si>
    <t>UNI: (20.140.05087/5087 UNIVERSE); WS:WSZYWKA ABITARE</t>
  </si>
  <si>
    <t>142531</t>
  </si>
  <si>
    <t>COC/142531</t>
  </si>
  <si>
    <t>142533</t>
  </si>
  <si>
    <t>KEL/142533</t>
  </si>
  <si>
    <t>142534</t>
  </si>
  <si>
    <t>LEN/142534</t>
  </si>
  <si>
    <t>UNI: (20.140.05165/5165 ADIGO); NS:NIE DOTYCZY/ST:STOPKA STAL MALOWANA KOLOR 20/WS:WSZYWKA OLTA BY SYMPA</t>
  </si>
  <si>
    <t>142536</t>
  </si>
  <si>
    <t>LEN/142536</t>
  </si>
  <si>
    <t>142538</t>
  </si>
  <si>
    <t>OVA/142538</t>
  </si>
  <si>
    <t>UNI: (20.140.05063/5063 WICKER); WS:WSZYWKA OLTA BY SYMPA</t>
  </si>
  <si>
    <t>142539</t>
  </si>
  <si>
    <t>AMA/142539</t>
  </si>
  <si>
    <t>UNI: (20.140.05313/5313 EQUILIBRIO); NS:NIE DOTYCZY/ST:STOPKA STAL MALOWANA KOLOR 40/KR:KROKODYLKI - NA PRAWĄ STRONĘ/WS:WSZYWKA OLTA BY SYMPA</t>
  </si>
  <si>
    <t>142541</t>
  </si>
  <si>
    <t>DIV/142541</t>
  </si>
  <si>
    <t>DIVA A [3,5] + A [2,5] + A Z60/14/05</t>
  </si>
  <si>
    <t>UNI: (20.140.04193/4193 RESERVE); NS:NIE DOTYCZY/ST:STOPKA STAL MALOWANA KOLOR 40/WS:WSZYWKA OLTA BY SYMPA</t>
  </si>
  <si>
    <t>142544</t>
  </si>
  <si>
    <t>ELI/142544</t>
  </si>
  <si>
    <t>UNI: (20.140.05087/5087 UNIVERSE); ST:STOPKA STAL MALOWANA KOLOR 20/NS:NIE DOTYCZY/WS:WSZYWKA OLTA BY SYMPA</t>
  </si>
  <si>
    <t>142545</t>
  </si>
  <si>
    <t>ELI/142545</t>
  </si>
  <si>
    <t>ELIXIR [4] + PD 254 III 50x50</t>
  </si>
  <si>
    <t>UNI: (20.140.05417/5417 PERFECT HARMONY); ST:STOPKA STAL MALOWANA KOLOR 20/NS:NIE DOTYCZY/WS:WSZYWKA OLTA BY SYMPA</t>
  </si>
  <si>
    <t>142547</t>
  </si>
  <si>
    <t>HOR/142547</t>
  </si>
  <si>
    <t>UNI: (20.140.05296/5296 EQUILIBRIO); NS:NIE DOTYCZY/ST:STOPKA STAL MALOWANA KOLOR 20/KR:KROKODYLKI - NA PRAWĄ STRONĘ/WS:WSZYWKA OLTA BY SYMPA</t>
  </si>
  <si>
    <t>142549</t>
  </si>
  <si>
    <t>HOR/142549</t>
  </si>
  <si>
    <t>HORIZON A [3,5z - 117Nz - 3,5z]</t>
  </si>
  <si>
    <t>142552</t>
  </si>
  <si>
    <t>HOR/142552</t>
  </si>
  <si>
    <t>HORIZON A [2,5z - LHz] + A P102x62 + A PD 484 III 28x55 + A PD 449 III 50x50</t>
  </si>
  <si>
    <t>UNI: (20.140.04165/4165 HAWK); NS:NIE DOTYCZY/ST:STOPKA STAL MALOWANA KOLOR 20 - 12CM/KR:KROKODYLKI - NA PRAWĄ STRONĘ/WS:WSZYWKA OLTA BY SYMPA</t>
  </si>
  <si>
    <t>142557</t>
  </si>
  <si>
    <t>HUD/142557</t>
  </si>
  <si>
    <t>HUDSON [4] + [3] + [3] + P62x62</t>
  </si>
  <si>
    <t>142561</t>
  </si>
  <si>
    <t>HUD/142561</t>
  </si>
  <si>
    <t>HUDSON [3] + PD 254 III 50x50</t>
  </si>
  <si>
    <t>UNI: (20.140.05095/5095 RESERVE); NS:NIE DOTYCZY/ST:STOPKA STAL MALOWANA KOLOR 20/WS:WSZYWKA OLTA BY SYMPA</t>
  </si>
  <si>
    <t>142563</t>
  </si>
  <si>
    <t>LEN/142563</t>
  </si>
  <si>
    <t>142565</t>
  </si>
  <si>
    <t>REV/142565</t>
  </si>
  <si>
    <t>REVERSO [L - 1,5 - 1,5T</t>
  </si>
  <si>
    <t>142568</t>
  </si>
  <si>
    <t>COC/142568</t>
  </si>
  <si>
    <t>UNI: (20.140.05833/5833 NUAGE); WS:WSZYWKA OLTA</t>
  </si>
  <si>
    <t>142569</t>
  </si>
  <si>
    <t>CAL/142569</t>
  </si>
  <si>
    <t>CALYPSO [4 - 125N - 4] + PD 254 III 50x50</t>
  </si>
  <si>
    <t>UNI: (20.140.05915/5915 ASSIOMA); NS:NIE DOTYCZY/ST:STOPKA STAL MALOWANA KOLOR 40/KR:KROKODYLKI - NA PRAWĄ STRONĘ/WS:WSZYWKA OLTA</t>
  </si>
  <si>
    <t>142573</t>
  </si>
  <si>
    <t>COC/142573</t>
  </si>
  <si>
    <t>UNI: (20.140.06020/6020 TAILOR); WS:WSZYWKA OLTA</t>
  </si>
  <si>
    <t>142574</t>
  </si>
  <si>
    <t>ELI/142574</t>
  </si>
  <si>
    <t>ELIXIR [2,5N</t>
  </si>
  <si>
    <t>UNI: (20.140.00000/0000 TKANINA); ST:STOPKA STAL MALOWANA KOLOR 20/ZZ:ŁĄCZNIK BAGNETOWY NA PRAWĄ STRONĘ/NS:NIE DOTYCZY/WS:WSZYWKA OLTA</t>
  </si>
  <si>
    <t>142576</t>
  </si>
  <si>
    <t>POD/142576</t>
  </si>
  <si>
    <t>REVERSO PD 561 III 50x50</t>
  </si>
  <si>
    <t>UNI: (20.140.05656/5656 AGOSTO);</t>
  </si>
  <si>
    <t>142577</t>
  </si>
  <si>
    <t>MAX/142577</t>
  </si>
  <si>
    <t>MAXWELL [3,5] + P103x82</t>
  </si>
  <si>
    <t>K:4844 AMARAL/LK:5432 COLOURWASH/PS:4844 AMARAL/POP1:4844 AMARAL/NS:NIE DOTYCZY/WS:WSZYWKA OLTA</t>
  </si>
  <si>
    <t>142579</t>
  </si>
  <si>
    <t>HUD/142579</t>
  </si>
  <si>
    <t>PP/24/13/2P</t>
  </si>
  <si>
    <t>142580</t>
  </si>
  <si>
    <t>DIV/142580</t>
  </si>
  <si>
    <t>DIVA B [3,5]</t>
  </si>
  <si>
    <t>UNI: (20.140.04986/4986 TITAN); NS:NIE DOTYCZY/ST:ALUMINIUM MALOWANE KOLOR 40/WS:WSZYWKA OLTA</t>
  </si>
  <si>
    <t>142581</t>
  </si>
  <si>
    <t>WIL/142581</t>
  </si>
  <si>
    <t>WILLOW [Lz - 1,5z - L2Hz]</t>
  </si>
  <si>
    <t>142584</t>
  </si>
  <si>
    <t>STO/142584</t>
  </si>
  <si>
    <t>STONE [1,5 - 1,5 - 1,5] + P106x82 + PD 254 III 50x50</t>
  </si>
  <si>
    <t>UNI: (20.140.04964/4964 TITAN); NS:NIE DOTYCZY/ST:STOPKA PLASTIKOWA/KR:KROKODYLKI - NA PRAWĄ STRONĘ/WS:WSZYWKA OLTA</t>
  </si>
  <si>
    <t>142589</t>
  </si>
  <si>
    <t>ONY/142589</t>
  </si>
  <si>
    <t>ONYX SOFA</t>
  </si>
  <si>
    <t>K:4296 LEGACY/PS:0000 TKANINA/POP1:0000 TKANINA/POP2:0000 TKANINA/NS:NIE DOTYCZY/ST:NIE DOTYCZY/KR:NIE DOTYCZY/WS:WSZYWKA OLTA</t>
  </si>
  <si>
    <t>142590</t>
  </si>
  <si>
    <t>REV/142590</t>
  </si>
  <si>
    <t>REVERSO [1 - 1 - 1 - N106x106 - 1 - 1] + P106x82</t>
  </si>
  <si>
    <t>142597</t>
  </si>
  <si>
    <t>OXY/142597</t>
  </si>
  <si>
    <t>UNI: (20.140.04821/4821 AMARAL); NS:NIE DOTYCZY/ST:STOPKA STAL MALOWANA KOLOR 40/KR:KROKODYLKI - NA PRAWĄ STRONĘ/WS:WSZYWKA OLTA</t>
  </si>
  <si>
    <t>142599</t>
  </si>
  <si>
    <t>ONY/142599</t>
  </si>
  <si>
    <t>ONYX [4 - N4]</t>
  </si>
  <si>
    <t>LZ/24/26/WAR148</t>
  </si>
  <si>
    <t>26/WAR148</t>
  </si>
  <si>
    <t>142601</t>
  </si>
  <si>
    <t>AVA/142601</t>
  </si>
  <si>
    <t>UNI: (20.140.05031/5031 ZOYA); ST:STOPKA DREWNIANA KOLOR 16/LI:NIE DOTYCZY/KR:KROKODYLKI - NA PRAWĄ STRONĘ/WS:WSZYWKA OLTA</t>
  </si>
  <si>
    <t>142604</t>
  </si>
  <si>
    <t>LEN/142604</t>
  </si>
  <si>
    <t>UNI: (20.140.05025/5025 ZOYA); NS:NIE DOTYCZY/ST:STOPKA STAL MALOWANA KOLOR 40/WS:WSZYWKA OLTA</t>
  </si>
  <si>
    <t>142606</t>
  </si>
  <si>
    <t>REV/142606</t>
  </si>
  <si>
    <t>REVERSO T1,5 - Ps82x82 - Ps82x82 - 1 - 1 - N106x106 - 1,5 - P106x82 + PO 562 I 65x50</t>
  </si>
  <si>
    <t>UNI: (20.140.05029/5029 ZOYA); NS:NIE DOTYCZY/ST:STOPKA PLASTIKOWA/KR:KROKODYLKI - Z OBU STRON/WS:WSZYWKA OLTA</t>
  </si>
  <si>
    <t>142615</t>
  </si>
  <si>
    <t>AVA/142615</t>
  </si>
  <si>
    <t>UNI: (20.140.04844/4844 AMARAL); ST:STOPKA DREWNIANA KOLOR 20/LI:NIE DOTYCZY/KR:KROKODYLKI - NA PRAWĄ STRONĘ/WS:WSZYWKA OLTA</t>
  </si>
  <si>
    <t>142617</t>
  </si>
  <si>
    <t>AVA/142617</t>
  </si>
  <si>
    <t>AVANT 1 - 2,5]</t>
  </si>
  <si>
    <t>142619</t>
  </si>
  <si>
    <t>AVA/142619</t>
  </si>
  <si>
    <t>AVANT [2 - N - P112x84</t>
  </si>
  <si>
    <t>UNI: (20.140.05219/5219 BERGEN); ST:STOPKA DREWNIANA KOLOR 20/LI:NIE DOTYCZY/KR:KROKODYLKI - NA PRAWĄ STRONĘ/WS:WSZYWKA OLTA</t>
  </si>
  <si>
    <t>142622</t>
  </si>
  <si>
    <t>HUD/142622</t>
  </si>
  <si>
    <t>UNI: (20.140.04984/4984 TITAN); NS:NIE DOTYCZY/ST:STOPKA STAL MALOWANA KOLOR 20/WS:WSZYWKA OLTA</t>
  </si>
  <si>
    <t>142624</t>
  </si>
  <si>
    <t>AVA/142624</t>
  </si>
  <si>
    <t>AVANT [LM - 2] + P64x64 + P64x64</t>
  </si>
  <si>
    <t>UNI: (20.140.05465/5465 VENETO); ST:STOPKA DREWNIANA KOLOR 16/LI:NIE DOTYCZY/KR:KROKODYLKI - NA PRAWĄ STRONĘ/WS:WSZYWKA OLTA</t>
  </si>
  <si>
    <t>142628</t>
  </si>
  <si>
    <t>AVA/142628</t>
  </si>
  <si>
    <t>AVANT 1,5 - N - 3,5]</t>
  </si>
  <si>
    <t>142631</t>
  </si>
  <si>
    <t>ELI/142631</t>
  </si>
  <si>
    <t>ELIXIR [3,5] + PD 254 VI 50x50</t>
  </si>
  <si>
    <t>UNI: (20.140.05478/5478 VENETO); ST:STOPKA STAL MALOWANA KOLOR 20/NS:NIE DOTYCZY/WS:WSZYWKA OLTA</t>
  </si>
  <si>
    <t>142633</t>
  </si>
  <si>
    <t>AVA/142633</t>
  </si>
  <si>
    <t>UNI: (20.140.04917/4917 LAZUR); ST:STOPKA DREWNIANA KOLOR 25/LI:NIE DOTYCZY/KR:KROKODYLKI - NA PRAWĄ STRONĘ/WS:WSZYWKA OLTA</t>
  </si>
  <si>
    <t>142636</t>
  </si>
  <si>
    <t>RIT/142636</t>
  </si>
  <si>
    <t>RITZ [4] + Z70/10/01</t>
  </si>
  <si>
    <t>UNI: (25.100.00900/SL ROMA 900); NS:NIĆ 10 SERAFIL KOLOR 1002/ST:ALUMINIUM MALOWANE KOLOR 40/WS:WSZYWKA OLTA</t>
  </si>
  <si>
    <t>142638</t>
  </si>
  <si>
    <t>AVA/142638</t>
  </si>
  <si>
    <t>AVANT [1 - 1 - 1] + [2,5] + POKROWIEC PODUSZKI OPARC.</t>
  </si>
  <si>
    <t>UNI: (20.140.04965/4965 TITAN); ST:STOPKA DREWNIANA KOLOR 40/LI:NIE DOTYCZY/KR:KROKODYLKI - NA PRAWĄ STRONĘ/WS:WSZYWKA OLTA</t>
  </si>
  <si>
    <t>142644</t>
  </si>
  <si>
    <t>ONY/142644</t>
  </si>
  <si>
    <t>ONYX [3,5 - N4]</t>
  </si>
  <si>
    <t>UNI: (20.140.04984/4984 TITAN); NS:NIE DOTYCZY/ST:STOPKA STAL MALOWANA KOLOR 20/KR:KROKODYLKI - NA PRAWĄ STRONĘ/WS:WSZYWKA OLTA</t>
  </si>
  <si>
    <t>142646</t>
  </si>
  <si>
    <t>AVA/142646</t>
  </si>
  <si>
    <t>AVANT P112x97 - 1,5 - N - 3,5]</t>
  </si>
  <si>
    <t>142650</t>
  </si>
  <si>
    <t>AVA/142650</t>
  </si>
  <si>
    <t>AVANT P112x84 - 1,5 - N - 3]</t>
  </si>
  <si>
    <t>142654</t>
  </si>
  <si>
    <t>SPE/142654</t>
  </si>
  <si>
    <t>UNI: (20.140.04039/4039 VIVALTO); NS:NIE DOTYCZY/ST:STOPKA STAL MALOWANA KOLOR 20/KR:KROKODYLKI - NA PRAWĄ STRONĘ/WS:WSZYWKA OLTA</t>
  </si>
  <si>
    <t>142706</t>
  </si>
  <si>
    <t>ELI/142706</t>
  </si>
  <si>
    <t>TK1:4192 RESERVE/TK2:0000 TKANINA/TK3:0000 TKANINA/TK4:0000 TKANINA</t>
  </si>
  <si>
    <t>LZ/24/15/KUR149</t>
  </si>
  <si>
    <t>15/KUR149</t>
  </si>
  <si>
    <t>142707</t>
  </si>
  <si>
    <t>MYS/142707</t>
  </si>
  <si>
    <t>LZ/24/15/KUR150</t>
  </si>
  <si>
    <t>15/KUR150</t>
  </si>
  <si>
    <t>142708</t>
  </si>
  <si>
    <t>AVA/142708</t>
  </si>
  <si>
    <t>LZ/24/15/KUR151</t>
  </si>
  <si>
    <t>15/KUR151</t>
  </si>
  <si>
    <t>142656</t>
  </si>
  <si>
    <t>STO/142656</t>
  </si>
  <si>
    <t>UNI: (20.140.04845/4845 VICTORY); NS:NIE DOTYCZY/ST:STOPKA PLASTIKOWA/KR:KROKODYLKI - NA PRAWĄ STRONĘ/WS:WSZYWKA OLTA</t>
  </si>
  <si>
    <t>142658</t>
  </si>
  <si>
    <t>AVA/142658</t>
  </si>
  <si>
    <t>AVANT [1,5 - 3,5 - P112x84</t>
  </si>
  <si>
    <t>142661</t>
  </si>
  <si>
    <t>MYS/142661</t>
  </si>
  <si>
    <t>MYSTIC 126N</t>
  </si>
  <si>
    <t>UNI: (20.140.03786/3786 NAOMI); ST:STOPKA STAL MALOWANA KOLOR 20/ZZ:ŁĄCZNIK BAGNETOWY NA OBIE STRONY/WS:WSZYWKA OLTA</t>
  </si>
  <si>
    <t>142662</t>
  </si>
  <si>
    <t>MAX/142662</t>
  </si>
  <si>
    <t>MAXWELL [ONs - ONs]</t>
  </si>
  <si>
    <t>K:5081 ARTIMINO/LK:NIE DOTYCZY/PS:5081 ARTIMINO/POP1:5081 ARTIMINO/NS:NIE DOTYCZY/KR:KROKODYLKI - NA PRAWĄ STRONĘ/WS:WSZYWKA OLTA</t>
  </si>
  <si>
    <t>142666</t>
  </si>
  <si>
    <t>MAX/142666</t>
  </si>
  <si>
    <t>142670</t>
  </si>
  <si>
    <t>MAX/142670</t>
  </si>
  <si>
    <t>K:5090 ARMONIA/LK:NIE DOTYCZY/PS:5090 ARMONIA/POP1:5090 ARMONIA/NS:NIE DOTYCZY/KR:KROKODYLKI - NA PRAWĄ STRONĘ/WS:WSZYWKA OLTA</t>
  </si>
  <si>
    <t>142674</t>
  </si>
  <si>
    <t>MAX/142674</t>
  </si>
  <si>
    <t>142678</t>
  </si>
  <si>
    <t>OXY/142678</t>
  </si>
  <si>
    <t>OXYGEN [5] + [5]</t>
  </si>
  <si>
    <t>UNI: (20.140.05065/5065 WICKER); NS:NIE DOTYCZY/ST:STOPKA STAL MALOWANA KOLOR 20/WS:WSZYWKA OLTA</t>
  </si>
  <si>
    <t>142680</t>
  </si>
  <si>
    <t>OXY/142680</t>
  </si>
  <si>
    <t>142682</t>
  </si>
  <si>
    <t>OXY/142682</t>
  </si>
  <si>
    <t>OXYGEN [3,5] + [3,5]</t>
  </si>
  <si>
    <t>142684</t>
  </si>
  <si>
    <t>OXY/142684</t>
  </si>
  <si>
    <t>142686</t>
  </si>
  <si>
    <t>OXY/142686</t>
  </si>
  <si>
    <t>OXYGEN [5] + [5] + [5]</t>
  </si>
  <si>
    <t>UNI: (20.140.05066/5066 WICKER); NS:NIE DOTYCZY/ST:STOPKA STAL MALOWANA KOLOR 20/WS:WSZYWKA OLTA</t>
  </si>
  <si>
    <t>142689</t>
  </si>
  <si>
    <t>OXY/142689</t>
  </si>
  <si>
    <t>OXYGEN [3,5] + [3,5] + [3,5]</t>
  </si>
  <si>
    <t>142692</t>
  </si>
  <si>
    <t>LEN/142692</t>
  </si>
  <si>
    <t>UNI: (20.140.05300/5300 MANTILLA); NS:NIE DOTYCZY/ST:STOPKA STAL MALOWANA KOLOR 20/WS:WSZYWKA OLTA</t>
  </si>
  <si>
    <t>142694</t>
  </si>
  <si>
    <t>LEN/142694</t>
  </si>
  <si>
    <t>UNI: (20.140.05302/5302 MANTILLA); NS:NIE DOTYCZY/ST:STOPKA STAL MALOWANA KOLOR 20/WS:WSZYWKA OLTA</t>
  </si>
  <si>
    <t>142696</t>
  </si>
  <si>
    <t>LEN/142696</t>
  </si>
  <si>
    <t>UNI: (20.140.05301/5301 MANTILLA); NS:NIE DOTYCZY/ST:STOPKA STAL MALOWANA KOLOR 20/WS:WSZYWKA OLTA</t>
  </si>
  <si>
    <t>142698</t>
  </si>
  <si>
    <t>LEN/142698</t>
  </si>
  <si>
    <t>UNI: (20.140.05293/5293 MANTILLA); NS:NIE DOTYCZY/ST:STOPKA STAL MALOWANA KOLOR 20/WS:WSZYWKA OLTA</t>
  </si>
  <si>
    <t>142700</t>
  </si>
  <si>
    <t>CAL/142700</t>
  </si>
  <si>
    <t>CALYPSO D3 - N125 - E80D - 4]</t>
  </si>
  <si>
    <t>UNI: (20.140.04192/4192 RESERVE); NS:NIE DOTYCZY/D:TERRA 017/ST:STOPKA STAL MALOWANA KOLOR 20/KR:KROKODYLKI - NA PRAWĄ STRONĘ/WS:WSZYWKA OLTA</t>
  </si>
  <si>
    <t>142704</t>
  </si>
  <si>
    <t>HUD/142704</t>
  </si>
  <si>
    <t>UNI: (20.140.04175/4175 BERRY); NS:NIE DOTYCZY/ST:STOPKA STAL MALOWANA KOLOR 20/WS:WSZYWKA OLTA</t>
  </si>
  <si>
    <t>LZ/24/27/ETA147</t>
  </si>
  <si>
    <t>27/ETA147</t>
  </si>
  <si>
    <t>PP/24/15/01</t>
  </si>
  <si>
    <t>LZ/24/14/REK053</t>
  </si>
  <si>
    <t>14/REK053</t>
  </si>
  <si>
    <t>142709</t>
  </si>
  <si>
    <t>POD/142709</t>
  </si>
  <si>
    <t>HORIZON A PD 492 III 28x75 + A PD 449 III 50x50</t>
  </si>
  <si>
    <t>UNI: (20.140.03715/3715 COTTAGE);</t>
  </si>
  <si>
    <t>PP/24/14/2P</t>
  </si>
  <si>
    <t>142711</t>
  </si>
  <si>
    <t>DIV/142711</t>
  </si>
  <si>
    <t>POKROWIEC PODUSZKI OPARC.</t>
  </si>
  <si>
    <t>142712</t>
  </si>
  <si>
    <t>HOR/142712</t>
  </si>
  <si>
    <t>HORIZON A 3,5z]</t>
  </si>
  <si>
    <t>UNI: (20.140.04266/4266 BERRY); NS:NIE DOTYCZY/ST:STOPKA STAL MALOWANA KOLOR 20/KR:KROKODYLKI - NA LEWĄ STRONĘ/WS:WSZYWKA OLTA BY SYMPA</t>
  </si>
  <si>
    <t>PP/24/14/03</t>
  </si>
  <si>
    <t>142713</t>
  </si>
  <si>
    <t>OXY/142713</t>
  </si>
  <si>
    <t>UNI: (20.140.05095/5095 RESERVE); NS:NIE DOTYCZY/ST:STOPKA STAL MALOWANA KOLOR 20/WS:NIE DOTYCZY</t>
  </si>
  <si>
    <t>142714</t>
  </si>
  <si>
    <t>SPE/142714</t>
  </si>
  <si>
    <t>142717</t>
  </si>
  <si>
    <t>HOR/142717</t>
  </si>
  <si>
    <t>HORIZON A [3,5z] + A [L2Hz + A P102x102</t>
  </si>
  <si>
    <t>UNI: (20.140.05066/5066 WICKER); NS:NIE DOTYCZY/ST:STOPKA STAL MALOWANA KOLOR 20/KR:NIE DOTYCZY/WS:NIE DOTYCZY</t>
  </si>
  <si>
    <t>142720</t>
  </si>
  <si>
    <t>STO/142720</t>
  </si>
  <si>
    <t>STONE [5] + P82x82</t>
  </si>
  <si>
    <t>UNI: (25.100.00865/SL ROMA 865); NS:NIĆ 20 SERAFIL KOLOR 0326/ST:STOPKA PLASTIKOWA/WS:WSZYWKA OLTA BY SYMPA</t>
  </si>
  <si>
    <t>142722</t>
  </si>
  <si>
    <t>STO/142722</t>
  </si>
  <si>
    <t>STONE [LH - 4] + PD 527 III 60x35</t>
  </si>
  <si>
    <t>UNI: (20.140.05080/5080 ARTIMINO); NS:NIE DOTYCZY/ST:STOPKA PLASTIKOWA/KR:KROKODYLKI - NA PRAWĄ STRONĘ/WS:WSZYWKA OLTA BY SYMPA</t>
  </si>
  <si>
    <t>142725</t>
  </si>
  <si>
    <t>AMA/142725</t>
  </si>
  <si>
    <t>AMALFI [2,5 - NT</t>
  </si>
  <si>
    <t>UNI: (20.140.05060/5060 COVERLET); NS:NIE DOTYCZY/ST:STOPKA STAL MALOWANA KOLOR 20/KR:KROKODYLKI - NA PRAWĄ STRONĘ/WS:NIE DOTYCZY</t>
  </si>
  <si>
    <t>142727</t>
  </si>
  <si>
    <t>OVA/142727</t>
  </si>
  <si>
    <t>UNI: (21.140.90341/V/ERNEST 934); WS:WSZYWKA VANO</t>
  </si>
  <si>
    <t>142728</t>
  </si>
  <si>
    <t>HOR/142728</t>
  </si>
  <si>
    <t>UNI: (20.140.05090/5090 ARMONIA); NS:NIE DOTYCZY/ST:STOPKA STAL MALOWANA KOLOR 20 - 12CM/KR:KROKODYLKI - NA PRAWĄ STRONĘ/WS:WSZYWKA OLTA BY SYMPA</t>
  </si>
  <si>
    <t>142730</t>
  </si>
  <si>
    <t>STO/142730</t>
  </si>
  <si>
    <t>STONE [3 - LH] + Z70/16/07</t>
  </si>
  <si>
    <t>UNI: (20.140.05071/5071 LOFT); NS:NIE DOTYCZY/ST:STOPKA PLASTIKOWA/KR:KROKODYLKI - NA PRAWĄ STRONĘ/WS:WSZYWKA OLTA BY SYMPA</t>
  </si>
  <si>
    <t>142733</t>
  </si>
  <si>
    <t>AMA/142733</t>
  </si>
  <si>
    <t>AMALFI [4 - N124 - 4] + P102x82 + DIVA A Z60/14/05</t>
  </si>
  <si>
    <t>UNI: (20.140.05425/5425 CHARLOTTE); NS:NIE DOTYCZY/ST:STOPKA STAL MALOWANA KOLOR 20/KR:KROKODYLKI - NA PRAWĄ STRONĘ/WS:WSZYWKA OLTA BY SYMPA</t>
  </si>
  <si>
    <t>142738</t>
  </si>
  <si>
    <t>AMA/142738</t>
  </si>
  <si>
    <t>LZ/24/25/SYM152</t>
  </si>
  <si>
    <t>25/SYM152</t>
  </si>
  <si>
    <t>142740</t>
  </si>
  <si>
    <t>AMA/142740</t>
  </si>
  <si>
    <t>UNI: (20.140.05297/5297 EQUILIBRIO); NS:NIE DOTYCZY/ST:STOPKA STAL MALOWANA KOLOR 40/KR:KROKODYLKI - NA PRAWĄ STRONĘ/WS:WSZYWKA OLTA BY SYMPA</t>
  </si>
  <si>
    <t>142742</t>
  </si>
  <si>
    <t>ELI/142742</t>
  </si>
  <si>
    <t>ELIXIR [2,5N - 2,5 + PD 254 VI 50x50</t>
  </si>
  <si>
    <t>142745</t>
  </si>
  <si>
    <t>HOR/142745</t>
  </si>
  <si>
    <t>142747</t>
  </si>
  <si>
    <t>LEN/142747</t>
  </si>
  <si>
    <t>UNI: (20.140.05124/5124 OPAL); NS:NIE DOTYCZY/ST:STOPKA STAL MALOWANA KOLOR 20/WS:WSZYWKA OLTA BY SYMPA</t>
  </si>
  <si>
    <t>142754</t>
  </si>
  <si>
    <t>HOR/142754</t>
  </si>
  <si>
    <t>142758</t>
  </si>
  <si>
    <t>HOR/142758</t>
  </si>
  <si>
    <t>HORIZON A [3,5z - L2Hz] + A PD 492 III 28x75 + A PD 482 III 28x63</t>
  </si>
  <si>
    <t>142762</t>
  </si>
  <si>
    <t>OVA/142762</t>
  </si>
  <si>
    <t>UNI: (20.140.05418/5418 PERFECT HARMONY); WS:WSZYWKA OLTA BY SYMPA</t>
  </si>
  <si>
    <t>142763</t>
  </si>
  <si>
    <t>HOR/142763</t>
  </si>
  <si>
    <t>UNI: (20.140.05439/5439 MATISSE); NS:NIE DOTYCZY/ST:STOPKA STAL MALOWANA KOLOR 20/KR:NIE DOTYCZY/WS:WSZYWKA OLTA BY SYMPA</t>
  </si>
  <si>
    <t>142765</t>
  </si>
  <si>
    <t>SPE/142765</t>
  </si>
  <si>
    <t>UNI: (25.100.00514/SL ROMA 514); NS:NIĆ 20 SERAFIL KOLOR 4000/ST:STOPKA STAL MALOWANA KOLOR 20/KR:KROKODYLKI - NA PRAWĄ STRONĘ/WS:WSZYWKA OLTA BY SYMPA</t>
  </si>
  <si>
    <t>142767</t>
  </si>
  <si>
    <t>REV/142767</t>
  </si>
  <si>
    <t>142770</t>
  </si>
  <si>
    <t>STO/142770</t>
  </si>
  <si>
    <t>STONE NW 140x150 - 3,5 - LH]</t>
  </si>
  <si>
    <t>142773</t>
  </si>
  <si>
    <t>STO/142773</t>
  </si>
  <si>
    <t>STONE [3] + 3</t>
  </si>
  <si>
    <t>UNI: (20.140.05415/5415 PERFECT HARMONY); NS:NIE DOTYCZY/ST:STOPKA PLASTIKOWA/WS:WSZYWKA OLTA BY SYMPA</t>
  </si>
  <si>
    <t>142775</t>
  </si>
  <si>
    <t>STO/142775</t>
  </si>
  <si>
    <t>STONE 4 - WN 150x140</t>
  </si>
  <si>
    <t>142777</t>
  </si>
  <si>
    <t>GRE/142777</t>
  </si>
  <si>
    <t>UNI: (20.140.05994/5994 FELIX); NS:NIE DOTYCZY/ST:STOPKA STAL MALOWANA KOLOR 20/WS:WSZYWKA OLTA BY SYMPA</t>
  </si>
  <si>
    <t>142778</t>
  </si>
  <si>
    <t>AMA/142778</t>
  </si>
  <si>
    <t>AMALFI NT - TN</t>
  </si>
  <si>
    <t>UNI: (20.140.05313/5313 EQUILIBRIO); NS:NIE DOTYCZY/ST:STOPKA STAL MALOWANA KOLOR 20/KR:NIE DOTYCZY/WS:WSZYWKA OLTA BY SYMPA</t>
  </si>
  <si>
    <t>142780</t>
  </si>
  <si>
    <t>AMA/142780</t>
  </si>
  <si>
    <t>AMALFI TN - 2,5]</t>
  </si>
  <si>
    <t>142782</t>
  </si>
  <si>
    <t>ELI/142782</t>
  </si>
  <si>
    <t>UNI: (20.140.05437/5437 COLOURWASH); ST:STOPKA STAL MALOWANA KOLOR 20/ZZ:ŁĄCZNIK BAGNETOWY NA PRAWĄ STRONĘ/NS:NIE DOTYCZY/WS:WSZYWKA OLTA BY SYMPA</t>
  </si>
  <si>
    <t>142784</t>
  </si>
  <si>
    <t>HOR/142784</t>
  </si>
  <si>
    <t>HORIZON A [3z - ONz - P102x62</t>
  </si>
  <si>
    <t>142787</t>
  </si>
  <si>
    <t>REV/142787</t>
  </si>
  <si>
    <t>142788</t>
  </si>
  <si>
    <t>WIL/142788</t>
  </si>
  <si>
    <t>WILLOW [L2Hz - 3,5z - 1,5z]</t>
  </si>
  <si>
    <t>UNI: (20.140.02086/2086 MADEIRA); NS:NIE DOTYCZY/ST:STOPKA PLASTIKOWA/KR:KROKODYLKI - NA PRAWĄ STRONĘ/WS:WSZYWKA OLTA BY SYMPA</t>
  </si>
  <si>
    <t>142791</t>
  </si>
  <si>
    <t>WIL/142791</t>
  </si>
  <si>
    <t>WILLOW [2,5z - Nzz - 2,5z]</t>
  </si>
  <si>
    <t>142794</t>
  </si>
  <si>
    <t>HOR/142794</t>
  </si>
  <si>
    <t>HORIZON A [LHz - 1z - 3z]</t>
  </si>
  <si>
    <t>UNI: (20.140.04295/4295 LEGACY); NS:NIE DOTYCZY/ST:STOPKA STAL MALOWANA KOLOR 20/KR:KROKODYLKI - NA PRAWĄ STRONĘ/WS:WSZYWKA OLTA BY SYMPA</t>
  </si>
  <si>
    <t>142797</t>
  </si>
  <si>
    <t>HOR/142797</t>
  </si>
  <si>
    <t>HORIZON A [L2Hz - 1z - 3z]</t>
  </si>
  <si>
    <t>142800</t>
  </si>
  <si>
    <t>HOR/142800</t>
  </si>
  <si>
    <t>HORIZON A [1,5z - ONz - 3z] + A P102x82</t>
  </si>
  <si>
    <t>UNI: (20.140.04193/4193 RESERVE); NS:NIE DOTYCZY/ST:STOPKA STAL MALOWANA KOLOR 20 - 12CM/KR:KROKODYLKI - NA PRAWĄ STRONĘ/WS:WSZYWKA OLTA BY SYMPA</t>
  </si>
  <si>
    <t>142804</t>
  </si>
  <si>
    <t>HOR/142804</t>
  </si>
  <si>
    <t>HORIZON A [1,5z - ONz - 3z - L2Hz]</t>
  </si>
  <si>
    <t>142808</t>
  </si>
  <si>
    <t>HOR/142808</t>
  </si>
  <si>
    <t>HORIZON A [3,5z - LHz] + A P82x82</t>
  </si>
  <si>
    <t>UNI: (20.140.05086/5086 UNIVERSE); NS:NIE DOTYCZY/ST:STOPKA STAL MALOWANA KOLOR 20/KR:KROKODYLKI - NA PRAWĄ STRONĘ/WS:WSZYWKA OLTA BY SYMPA</t>
  </si>
  <si>
    <t>142811</t>
  </si>
  <si>
    <t>OXY/142811</t>
  </si>
  <si>
    <t>OXYGEN [3,5 - L] + P100x82</t>
  </si>
  <si>
    <t>UNI: (20.140.06007/6007 FELIX); NS:NIE DOTYCZY/ST:STOPKA STAL MALOWANA KOLOR 40/KR:KROKODYLKI - NA PRAWĄ STRONĘ/WS:WSZYWKA OLTA BY SYMPA</t>
  </si>
  <si>
    <t>142814</t>
  </si>
  <si>
    <t>STO/142814</t>
  </si>
  <si>
    <t>STONE 3,5 - ON - 4] + Z70/16/07 + PD 527 III 60x35</t>
  </si>
  <si>
    <t>142819</t>
  </si>
  <si>
    <t>GRE/142819</t>
  </si>
  <si>
    <t>UNI: (25.100.00845/SL ROMA 845); NS:NIĆ 20 SERAFIL KOLOR 0899/ST:STOPKA STAL MALOWANA KOLOR 20/WS:NIE DOTYCZY</t>
  </si>
  <si>
    <t>142821</t>
  </si>
  <si>
    <t>AVA/142821</t>
  </si>
  <si>
    <t>AVANT [1,5 - 1,5 - N - 3,5] + P112x97</t>
  </si>
  <si>
    <t>142826</t>
  </si>
  <si>
    <t>REV/142826</t>
  </si>
  <si>
    <t>UNI: (21.140.00272/POWIERZONA 64); NS:NIE DOTYCZY/ST:STOPKA PLASTIKOWA/KR:KROKODYLKI - NA PRAWĄ STRONĘ/WS:WSZYWKA OLTA</t>
  </si>
  <si>
    <t>PP/24/14/04</t>
  </si>
  <si>
    <t>142830</t>
  </si>
  <si>
    <t>AVA/142830</t>
  </si>
  <si>
    <t>UNI: (21.140.70785/K/CLUSONE COL.06); ST:STOPKA DREWNIANA KOLOR 20/LI:NIE DOTYCZY/WS:WSZYWKA OLTA</t>
  </si>
  <si>
    <t>142831</t>
  </si>
  <si>
    <t>OXY/142831</t>
  </si>
  <si>
    <t>OXYGEN [L2H - 3,5]</t>
  </si>
  <si>
    <t>LZ/24/25/OLR154</t>
  </si>
  <si>
    <t>25/OLR154</t>
  </si>
  <si>
    <t>142833</t>
  </si>
  <si>
    <t>REV/142833</t>
  </si>
  <si>
    <t>REVERSO 1 - N106x106 - 1 - 1]</t>
  </si>
  <si>
    <t>UNI: (20.140.05448/5448 ENJOY ME); NS:NIE DOTYCZY/ST:STOPKA PLASTIKOWA/KR:KROKODYLKI - Z OBU STRON/WS:WSZYWKA OLTA</t>
  </si>
  <si>
    <t>142837</t>
  </si>
  <si>
    <t>AVA/142837</t>
  </si>
  <si>
    <t>AVANT 1 - 1 - 1] + P104x64</t>
  </si>
  <si>
    <t>UNI: (20.140.04844/4844 AMARAL); ST:STOPKA DREWNIANA KOLOR 31/LI:NIE DOTYCZY/KR:KROKODYLKI - NA PRAWĄ STRONĘ/WS:WSZYWKA OLTA</t>
  </si>
  <si>
    <t>142841</t>
  </si>
  <si>
    <t>AVA/142841</t>
  </si>
  <si>
    <t>UNI: (20.140.04986/4986 TITAN); ST:STOPKA DREWNIANA KOLOR 16/LI:NIE DOTYCZY/KR:NIE DOTYCZY/WS:WSZYWKA OLTA</t>
  </si>
  <si>
    <t>142842</t>
  </si>
  <si>
    <t>AVA/142842</t>
  </si>
  <si>
    <t>UNI: (20.140.05059/5059 COVERLET); ST:STOPKA DREWNIANA KOLOR 07/LI:NIE DOTYCZY/KR:KROKODYLKI - NA PRAWĄ STRONĘ/WS:WSZYWKA OLTA</t>
  </si>
  <si>
    <t>142844</t>
  </si>
  <si>
    <t>REV/142844</t>
  </si>
  <si>
    <t>REVERSO [1 - N106x106 - 1,5 - 1,5 - N106x106 - 1,5T + Ps106x106</t>
  </si>
  <si>
    <t>UNI: (20.140.05699/5699 ALICE); NS:NIE DOTYCZY/ST:STOPKA PLASTIKOWA/KR:KROKODYLKI - NA PRAWĄ STRONĘ/WS:WSZYWKA OLTA</t>
  </si>
  <si>
    <t>142851</t>
  </si>
  <si>
    <t>AVA/142851</t>
  </si>
  <si>
    <t>142854</t>
  </si>
  <si>
    <t>HUD/142854</t>
  </si>
  <si>
    <t>UNI: (20.140.05647/5647 NOTTE); NS:NIE DOTYCZY/ST:STOPKA STAL MALOWANA KOLOR 20/WS:WSZYWKA OLTA</t>
  </si>
  <si>
    <t>142855</t>
  </si>
  <si>
    <t>LEN/142855</t>
  </si>
  <si>
    <t>UNI: (20.140.05651/5651 CRUSO); NS:NIE DOTYCZY/WS:WSZYWKA OLTA</t>
  </si>
  <si>
    <t>142857</t>
  </si>
  <si>
    <t>ONY/142857</t>
  </si>
  <si>
    <t>142858</t>
  </si>
  <si>
    <t>REV/142858</t>
  </si>
  <si>
    <t>REVERSO T1,5 - 1,5 - N106x106 - 1,5T</t>
  </si>
  <si>
    <t>LZ/24/26/WRO153</t>
  </si>
  <si>
    <t>26/WRO153</t>
  </si>
  <si>
    <t>142862</t>
  </si>
  <si>
    <t>SPE/142862</t>
  </si>
  <si>
    <t>UNI: (25.100.00895/SL ROMA 895); NS:NIE DOTYCZY/ST:STOPKA STAL MALOWANA KOLOR 40/WS:WSZYWKA OLTA</t>
  </si>
  <si>
    <t>142864</t>
  </si>
  <si>
    <t>CAL/142864</t>
  </si>
  <si>
    <t>CALYPSO [L2H - 3] + P102x82</t>
  </si>
  <si>
    <t>UNI: (20.140.05701/5701 ALICE); NS:NIE DOTYCZY/ST:STOPKA STAL MALOWANA KOLOR 40/KR:KROKODYLKI - NA PRAWĄ STRONĘ/WS:WSZYWKA OLTA</t>
  </si>
  <si>
    <t>142867</t>
  </si>
  <si>
    <t>REV/142867</t>
  </si>
  <si>
    <t>REVERSO T1,5 - 1,5 - N106x106 - 1,5] + P106x82 + P106x82 + PO 563 I 80x50</t>
  </si>
  <si>
    <t>UNI: (20.140.03648/3648 MILTON); NS:NIE DOTYCZY/ST:STOPKA PLASTIKOWA/KR:KROKODYLKI - Z OBU STRON/WS:WSZYWKA OLTA</t>
  </si>
  <si>
    <t>142874</t>
  </si>
  <si>
    <t>AVA/142874</t>
  </si>
  <si>
    <t>AVANT P112x97 - 1,5 - N - 1,5 - 3,5]</t>
  </si>
  <si>
    <t>UNI: (20.140.05214/5214 BERGEN); ST:STOPKA DREWNIANA KOLOR 16/LI:NIE DOTYCZY/KR:KROKODYLKI - NA PRAWĄ STRONĘ/WS:WSZYWKA OLTA</t>
  </si>
  <si>
    <t>142879</t>
  </si>
  <si>
    <t>ONY/142879</t>
  </si>
  <si>
    <t>ONYX [4 - N4 + P102x102</t>
  </si>
  <si>
    <t>142882</t>
  </si>
  <si>
    <t>AVA/142882</t>
  </si>
  <si>
    <t>142885</t>
  </si>
  <si>
    <t>AVA/142885</t>
  </si>
  <si>
    <t>UNI: (20.140.05207/5207 BERGEN); ST:STOPKA DREWNIANA KOLOR 16/LI:NIE DOTYCZY/KR:KROKODYLKI - NA PRAWĄ STRONĘ/WS:WSZYWKA OLTA</t>
  </si>
  <si>
    <t>142888</t>
  </si>
  <si>
    <t>AMA/142888</t>
  </si>
  <si>
    <t>UNI: (20.140.05968/5968 TELONE); NS:NIE DOTYCZY/ST:STOPKA STAL MALOWANA KOLOR 20/KR:KROKODYLKI - NA PRAWĄ STRONĘ/WS:WSZYWKA OLTA</t>
  </si>
  <si>
    <t>142890</t>
  </si>
  <si>
    <t>ORI/142890</t>
  </si>
  <si>
    <t>142891</t>
  </si>
  <si>
    <t>ELI/142891</t>
  </si>
  <si>
    <t>ELIXIR [4 - 3,5]</t>
  </si>
  <si>
    <t>UNI: (20.140.03786/3786 NAOMI); ST:STOPKA STAL MALOWANA KOLOR 20/NS:NIE DOTYCZY/ZZ:ŁĄCZNIK BAGNETOWY NA PRAWĄ STRONĘ/WS:WSZYWKA OLTA</t>
  </si>
  <si>
    <t>142893</t>
  </si>
  <si>
    <t>SPE/142893</t>
  </si>
  <si>
    <t>UNI: (20.140.02086/2086 MADEIRA); NS:NIE DOTYCZY/ST:STOPKA STAL MALOWANA KOLOR 40/WS:WSZYWKA OLTA</t>
  </si>
  <si>
    <t>143076</t>
  </si>
  <si>
    <t>GRE/143076</t>
  </si>
  <si>
    <t>GREY I [1] + I [1] + I [1]</t>
  </si>
  <si>
    <t>UNI: (25.100.00511/SL ROMA 511); NS:NIĆ 20 SERAFIL KOLOR 0324/ST:STOPKA STAL MALOWANA KOLOR 40/WS:WSZYWKA OLTA</t>
  </si>
  <si>
    <t>143079</t>
  </si>
  <si>
    <t>GRE/143079</t>
  </si>
  <si>
    <t>143082</t>
  </si>
  <si>
    <t>GRE/143082</t>
  </si>
  <si>
    <t>UNI: (20.140.05421/5421 CHARLOTTE); NS:NIE DOTYCZY/ST:STOPKA STAL MALOWANA KOLOR 40/WS:WSZYWKA OLTA</t>
  </si>
  <si>
    <t>143083</t>
  </si>
  <si>
    <t>STO/143083</t>
  </si>
  <si>
    <t>STONE [1,5 - ON - 3] + D40x101 H35 + [1,5 - ON - 3] + PD 254 III 50x50 + PD 254 III 50x50</t>
  </si>
  <si>
    <t>142894</t>
  </si>
  <si>
    <t>COC/142894</t>
  </si>
  <si>
    <t>UNI: (20.140.05220/5220 BERGEN); WS:WSZYWKA OLTA</t>
  </si>
  <si>
    <t>142898</t>
  </si>
  <si>
    <t>COC/142898</t>
  </si>
  <si>
    <t>142902</t>
  </si>
  <si>
    <t>LEN/142902</t>
  </si>
  <si>
    <t>142906</t>
  </si>
  <si>
    <t>LEN/142906</t>
  </si>
  <si>
    <t>142910</t>
  </si>
  <si>
    <t>LEN/142910</t>
  </si>
  <si>
    <t>LENOX [1H] + [1H] + [1H]</t>
  </si>
  <si>
    <t>142913</t>
  </si>
  <si>
    <t>LEN/142913</t>
  </si>
  <si>
    <t>142916</t>
  </si>
  <si>
    <t>OVA/142916</t>
  </si>
  <si>
    <t>LZ/24/27/SYM155</t>
  </si>
  <si>
    <t>27/SYM155</t>
  </si>
  <si>
    <t>142917</t>
  </si>
  <si>
    <t>OVA/142917</t>
  </si>
  <si>
    <t>142919</t>
  </si>
  <si>
    <t>LOB/142919</t>
  </si>
  <si>
    <t>142921</t>
  </si>
  <si>
    <t>LOB/142921</t>
  </si>
  <si>
    <t>142923</t>
  </si>
  <si>
    <t>OVA/142923</t>
  </si>
  <si>
    <t>142924</t>
  </si>
  <si>
    <t>LOB/142924</t>
  </si>
  <si>
    <t>142926</t>
  </si>
  <si>
    <t>LOB/142926</t>
  </si>
  <si>
    <t>142928</t>
  </si>
  <si>
    <t>OVA/142928</t>
  </si>
  <si>
    <t>142929</t>
  </si>
  <si>
    <t>OVA/142929</t>
  </si>
  <si>
    <t>142931</t>
  </si>
  <si>
    <t>CUP/142931</t>
  </si>
  <si>
    <t>CUPIDO P106x82 - 1,5 - ON - 2,5] + PD 527 III 60x35</t>
  </si>
  <si>
    <t>142936</t>
  </si>
  <si>
    <t>OVA/142936</t>
  </si>
  <si>
    <t>UNI: (20.140.05448/5448 ENJOY ME); WS:WSZYWKA T&amp;T DESIGN</t>
  </si>
  <si>
    <t>142938</t>
  </si>
  <si>
    <t>OVA/142938</t>
  </si>
  <si>
    <t>142939</t>
  </si>
  <si>
    <t>LOB/142939</t>
  </si>
  <si>
    <t>142941</t>
  </si>
  <si>
    <t>OVA/142941</t>
  </si>
  <si>
    <t>142943</t>
  </si>
  <si>
    <t>CUP/142943</t>
  </si>
  <si>
    <t>CUPIDO P106x82 - 1,5 - ON - 1,5]</t>
  </si>
  <si>
    <t>142947</t>
  </si>
  <si>
    <t>CUP/142947</t>
  </si>
  <si>
    <t>CUPIDO 1,5 - ON - 3,5]</t>
  </si>
  <si>
    <t>142950</t>
  </si>
  <si>
    <t>LOB/142950</t>
  </si>
  <si>
    <t>142952</t>
  </si>
  <si>
    <t>CUP/142952</t>
  </si>
  <si>
    <t>CUPIDO P106x82 - ON - 3] + PD 527 III 60x35</t>
  </si>
  <si>
    <t>142956</t>
  </si>
  <si>
    <t>OVA/142956</t>
  </si>
  <si>
    <t>142957</t>
  </si>
  <si>
    <t>OVA/142957</t>
  </si>
  <si>
    <t>142959</t>
  </si>
  <si>
    <t>LOB/142959</t>
  </si>
  <si>
    <t>142961</t>
  </si>
  <si>
    <t>OVA/142961</t>
  </si>
  <si>
    <t>142962</t>
  </si>
  <si>
    <t>LOB/142962</t>
  </si>
  <si>
    <t>142965</t>
  </si>
  <si>
    <t>OVA/142965</t>
  </si>
  <si>
    <t>142967</t>
  </si>
  <si>
    <t>OVA/142967</t>
  </si>
  <si>
    <t>142968</t>
  </si>
  <si>
    <t>OVA/142968</t>
  </si>
  <si>
    <t>142970</t>
  </si>
  <si>
    <t>OVA/142970</t>
  </si>
  <si>
    <t>142972</t>
  </si>
  <si>
    <t>CUP/142972</t>
  </si>
  <si>
    <t>CUPIDO [3 - ON - 1,5] + PD 527 III 60x35</t>
  </si>
  <si>
    <t>142976</t>
  </si>
  <si>
    <t>OVA/142976</t>
  </si>
  <si>
    <t>142977</t>
  </si>
  <si>
    <t>OVA/142977</t>
  </si>
  <si>
    <t>142979</t>
  </si>
  <si>
    <t>CUP/142979</t>
  </si>
  <si>
    <t>CUPIDO 1,5 + NW 140x150 + 4] + [3,5] + Z70/16/07 + PD 527 III 60x35 + PD 254 III 50x50 + PD 254 III 50x50</t>
  </si>
  <si>
    <t>142987</t>
  </si>
  <si>
    <t>LOB/142987</t>
  </si>
  <si>
    <t>142989</t>
  </si>
  <si>
    <t>OVA/142989</t>
  </si>
  <si>
    <t>142991</t>
  </si>
  <si>
    <t>OVA/142991</t>
  </si>
  <si>
    <t>142993</t>
  </si>
  <si>
    <t>LOB/142993</t>
  </si>
  <si>
    <t>142995</t>
  </si>
  <si>
    <t>LOB/142995</t>
  </si>
  <si>
    <t>LOBBY [LHz - 1,5z]</t>
  </si>
  <si>
    <t>142997</t>
  </si>
  <si>
    <t>OVA/142997</t>
  </si>
  <si>
    <t>142999</t>
  </si>
  <si>
    <t>LOB/142999</t>
  </si>
  <si>
    <t>143001</t>
  </si>
  <si>
    <t>LOB/143001</t>
  </si>
  <si>
    <t>143003</t>
  </si>
  <si>
    <t>OVA/143003</t>
  </si>
  <si>
    <t>143005</t>
  </si>
  <si>
    <t>CUP/143005</t>
  </si>
  <si>
    <t>CUPIDO NW 140x150 - 3] + P82x82 + PD 254 III 50x50 + PD 254 III 50x50 + PD 254 III 50x50</t>
  </si>
  <si>
    <t>143011</t>
  </si>
  <si>
    <t>LOB/143011</t>
  </si>
  <si>
    <t>143013</t>
  </si>
  <si>
    <t>OVA/143013</t>
  </si>
  <si>
    <t>143014</t>
  </si>
  <si>
    <t>LOB/143014</t>
  </si>
  <si>
    <t>143016</t>
  </si>
  <si>
    <t>OVA/143016</t>
  </si>
  <si>
    <t>143018</t>
  </si>
  <si>
    <t>CUP/143018</t>
  </si>
  <si>
    <t>CUPIDO [3 - ON - 1,5 + Z70/16/07 + PD 527 III 60x35</t>
  </si>
  <si>
    <t>143023</t>
  </si>
  <si>
    <t>OVA/143023</t>
  </si>
  <si>
    <t>143025</t>
  </si>
  <si>
    <t>OVA/143025</t>
  </si>
  <si>
    <t>143027</t>
  </si>
  <si>
    <t>OVA/143027</t>
  </si>
  <si>
    <t>143028</t>
  </si>
  <si>
    <t>LOB/143028</t>
  </si>
  <si>
    <t>143029</t>
  </si>
  <si>
    <t>CUP/143029</t>
  </si>
  <si>
    <t>CUPIDO [3,5] + P82x82</t>
  </si>
  <si>
    <t>143031</t>
  </si>
  <si>
    <t>CUP/143031</t>
  </si>
  <si>
    <t>CUPIDO [LH - 3]</t>
  </si>
  <si>
    <t>UNI: (20.140.05446/5446 CATCH ME); NS:NIE DOTYCZY/ST:STOPKA PLASTIKOWA/KR:KROKODYLKI - NA PRAWĄ STRONĘ/WS:WSZYWKA T&amp;T DESIGN</t>
  </si>
  <si>
    <t>143033</t>
  </si>
  <si>
    <t>POD/143033</t>
  </si>
  <si>
    <t>HORIZON A PD 449 III 50x50</t>
  </si>
  <si>
    <t>UNI: (20.140.05190/5190 GRACE);</t>
  </si>
  <si>
    <t>LZ/24/28/SYM156</t>
  </si>
  <si>
    <t>28/SYM156</t>
  </si>
  <si>
    <t>PP/24/15/02</t>
  </si>
  <si>
    <t>143034</t>
  </si>
  <si>
    <t>LOB/143034</t>
  </si>
  <si>
    <t>143036</t>
  </si>
  <si>
    <t>OVA/143036</t>
  </si>
  <si>
    <t>143037</t>
  </si>
  <si>
    <t>OVA/143037</t>
  </si>
  <si>
    <t>143038</t>
  </si>
  <si>
    <t>LOB/143038</t>
  </si>
  <si>
    <t>143040</t>
  </si>
  <si>
    <t>LOB/143040</t>
  </si>
  <si>
    <t>143042</t>
  </si>
  <si>
    <t>OVA/143042</t>
  </si>
  <si>
    <t>143044</t>
  </si>
  <si>
    <t>LOB/143044</t>
  </si>
  <si>
    <t>143046</t>
  </si>
  <si>
    <t>OVA/143046</t>
  </si>
  <si>
    <t>143047</t>
  </si>
  <si>
    <t>LOB/143047</t>
  </si>
  <si>
    <t>LOBBY [3,5z] + P82x82</t>
  </si>
  <si>
    <t>143049</t>
  </si>
  <si>
    <t>LOB/143049</t>
  </si>
  <si>
    <t>LOBBY [2,5z - L2Hz]</t>
  </si>
  <si>
    <t>143051</t>
  </si>
  <si>
    <t>CUP/143051</t>
  </si>
  <si>
    <t>CUPIDO NW 140x150 - 2,5 - LH] + Z70/16/07 + PD 527 III 60x35</t>
  </si>
  <si>
    <t>143056</t>
  </si>
  <si>
    <t>CUP/143056</t>
  </si>
  <si>
    <t>CUPIDO [3 - ON - P106x82 + PD 527 III 60x35</t>
  </si>
  <si>
    <t>143060</t>
  </si>
  <si>
    <t>LOB/143060</t>
  </si>
  <si>
    <t>143061</t>
  </si>
  <si>
    <t>POD/143061</t>
  </si>
  <si>
    <t>UNI: (20.140.05419/5419 PERFECT HARMONY);</t>
  </si>
  <si>
    <t>143062</t>
  </si>
  <si>
    <t>LOB/143062</t>
  </si>
  <si>
    <t>143064</t>
  </si>
  <si>
    <t>OVA/143064</t>
  </si>
  <si>
    <t>143065</t>
  </si>
  <si>
    <t>LOB/143065</t>
  </si>
  <si>
    <t>143067</t>
  </si>
  <si>
    <t>OVA/143067</t>
  </si>
  <si>
    <t>143068</t>
  </si>
  <si>
    <t>OVA/143068</t>
  </si>
  <si>
    <t>143070</t>
  </si>
  <si>
    <t>OVA/143070</t>
  </si>
  <si>
    <t>143072</t>
  </si>
  <si>
    <t>OVA/143072</t>
  </si>
  <si>
    <t>143073</t>
  </si>
  <si>
    <t>OVA/143073</t>
  </si>
  <si>
    <t>143075</t>
  </si>
  <si>
    <t>OVA/143075</t>
  </si>
  <si>
    <t>T12</t>
  </si>
  <si>
    <t>PP/24/14/02</t>
  </si>
  <si>
    <t>PP/24/15/03</t>
  </si>
  <si>
    <t>143089</t>
  </si>
  <si>
    <t>AVA/143089</t>
  </si>
  <si>
    <t>AVANT [L - 1 - 1 - 1]</t>
  </si>
  <si>
    <t>UNI: (20.140.05295/5295 RUN AGAIN); ST:STOPKA DREWNIANA KOLOR 20/LI:NIE DOTYCZY/KR:KROKODYLKI - NA PRAWĄ STRONĘ/WS:WSZYWKA OLTA</t>
  </si>
  <si>
    <t>LZ/24/23/LIT158</t>
  </si>
  <si>
    <t>23/LIT158</t>
  </si>
  <si>
    <t>143093</t>
  </si>
  <si>
    <t>HOR/143093</t>
  </si>
  <si>
    <t>143094</t>
  </si>
  <si>
    <t>STO/143094</t>
  </si>
  <si>
    <t>143097</t>
  </si>
  <si>
    <t>STO/143097</t>
  </si>
  <si>
    <t>143098</t>
  </si>
  <si>
    <t>WIL/143098</t>
  </si>
  <si>
    <t>TK1:4289 DYNAMO/TK2:0000 TKANINA/TK3:0000 TKANINA/TK4:0000 TKANINA</t>
  </si>
  <si>
    <t>143099</t>
  </si>
  <si>
    <t>POD/143099</t>
  </si>
  <si>
    <t>HORIZON A PD 492 III 28x75</t>
  </si>
  <si>
    <t>UNI: (20.140.04295/4295 LEGACY);</t>
  </si>
  <si>
    <t>143100</t>
  </si>
  <si>
    <t>MAT/143100</t>
  </si>
  <si>
    <t>UNI: (20.140.04291/4291 DYNAMO);</t>
  </si>
  <si>
    <t>143101</t>
  </si>
  <si>
    <t>DUO/143101</t>
  </si>
  <si>
    <t>143102</t>
  </si>
  <si>
    <t>LOB/143102</t>
  </si>
  <si>
    <t>143104</t>
  </si>
  <si>
    <t>STO/143104</t>
  </si>
  <si>
    <t>STONE [1,5 - ON - 5 - LH] + Z70/16/07 + PD 527 III 60x35</t>
  </si>
  <si>
    <t>UNI: (20.140.04281/4281 DYNAMO); NS:NIE DOTYCZY/ST:STOPKA PLASTIKOWA/KR:KROKODYLKI - NA PRAWĄ STRONĘ/WS:WSZYWKA OLTA BY SYMPA</t>
  </si>
  <si>
    <t>143110</t>
  </si>
  <si>
    <t>WIL/143110</t>
  </si>
  <si>
    <t>UNI: (20.140.05295/5295 RUN AGAIN); NS:NIE DOTYCZY/ST:STOPKA PLASTIKOWA/KR:KROKODYLKI - NA PRAWĄ STRONĘ/WS:NIE DOTYCZY</t>
  </si>
  <si>
    <t>143112</t>
  </si>
  <si>
    <t>GRE/143112</t>
  </si>
  <si>
    <t>UNI: (25.100.00855/SL ROMA 855); NS:NIĆ 20 SERAFIL KOLOR 0412/ST:STOPKA STAL MALOWANA KOLOR 20/WS:WSZYWKA OLTA BY SYMPA</t>
  </si>
  <si>
    <t>143114</t>
  </si>
  <si>
    <t>AMA/143114</t>
  </si>
  <si>
    <t>AMALFI [4 + PD 565 III 50x50</t>
  </si>
  <si>
    <t>UNI: (20.140.05416/5416 PERFECT HARMONY); NS:NIE DOTYCZY/ST:STOPKA STAL MALOWANA KOLOR 20/KR:NIE DOTYCZY/WS:WSZYWKA OLTA BY SYMPA</t>
  </si>
  <si>
    <t>143116</t>
  </si>
  <si>
    <t>LOB/143116</t>
  </si>
  <si>
    <t>143117</t>
  </si>
  <si>
    <t>OVA/143117</t>
  </si>
  <si>
    <t>143119</t>
  </si>
  <si>
    <t>OVA/143119</t>
  </si>
  <si>
    <t>143120</t>
  </si>
  <si>
    <t>OVA/143120</t>
  </si>
  <si>
    <t>143122</t>
  </si>
  <si>
    <t>OVA/143122</t>
  </si>
  <si>
    <t>143123</t>
  </si>
  <si>
    <t>OVA/143123</t>
  </si>
  <si>
    <t>143125</t>
  </si>
  <si>
    <t>CUP/143125</t>
  </si>
  <si>
    <t>CUPIDO [2,5 - LH]</t>
  </si>
  <si>
    <t>143127</t>
  </si>
  <si>
    <t>SAM/143127</t>
  </si>
  <si>
    <t>SAMOA N</t>
  </si>
  <si>
    <t>UNI: (21.140.90192/V/CAPRI 106); ST:NIE DOTYCZY/KR:KROKODYLKI - Z OBU STRON/WS:WSZYWKA VANO</t>
  </si>
  <si>
    <t>143128</t>
  </si>
  <si>
    <t>AMA/143128</t>
  </si>
  <si>
    <t>143130</t>
  </si>
  <si>
    <t>COC/143130</t>
  </si>
  <si>
    <t>UNI: (20.140.05426/5426 CHARLOTTE); WS:WSZYWKA ABITARE</t>
  </si>
  <si>
    <t>LZ/24/26/SYM157</t>
  </si>
  <si>
    <t>26/SYM157</t>
  </si>
  <si>
    <t>143132</t>
  </si>
  <si>
    <t>GRE/143132</t>
  </si>
  <si>
    <t>UNI: (20.140.05083/5083 ARTIMINO); NS:NIE DOTYCZY/ST:STOPKA STAL MALOWANA KOLOR 20/WS:WSZYWKA OLTA BY SYMPA</t>
  </si>
  <si>
    <t>143134</t>
  </si>
  <si>
    <t>UNO/143134</t>
  </si>
  <si>
    <t>UNI: (20.140.05100/5100 CITY); WS:WSZYWKA OLTA BY SYMPA</t>
  </si>
  <si>
    <t>143135</t>
  </si>
  <si>
    <t>AMA/143135</t>
  </si>
  <si>
    <t>AMALFI NW 156x203 - 2,5]</t>
  </si>
  <si>
    <t>UNI: (20.140.05306/5306 BOHO); NS:NIE DOTYCZY/ST:STOPKA STAL MALOWANA KOLOR 20/KR:KROKODYLKI - NA PRAWĄ STRONĘ/WS:WSZYWKA OLTA BY SYMPA</t>
  </si>
  <si>
    <t>143137</t>
  </si>
  <si>
    <t>ELI/143137</t>
  </si>
  <si>
    <t>ELIXIR P100x98</t>
  </si>
  <si>
    <t>UNI: (20.140.05159/5159 SAVIO); NS:NIE DOTYCZY/ST:STOPKA STAL MALOWANA KOLOR 20/ZZ:NIE DOTYCZY/WS:WSZYWKA OLTA BY SYMPA</t>
  </si>
  <si>
    <t>143138</t>
  </si>
  <si>
    <t>HOR/143138</t>
  </si>
  <si>
    <t>143140</t>
  </si>
  <si>
    <t>HOR/143140</t>
  </si>
  <si>
    <t>143144</t>
  </si>
  <si>
    <t>REV/143144</t>
  </si>
  <si>
    <t>REVERSO [L - 2] + PD 559 III 35x75 + PD 561 III 50x50</t>
  </si>
  <si>
    <t>UNI: (20.140.05064/5064 WICKER); NS:NIE DOTYCZY/ST:STOPKA PLASTIKOWA/KR:KROKODYLKI - NA PRAWĄ STRONĘ/WS:WSZYWKA OLTA BY SYMPA</t>
  </si>
  <si>
    <t>143148</t>
  </si>
  <si>
    <t>WIL/143148</t>
  </si>
  <si>
    <t>143150</t>
  </si>
  <si>
    <t>UNO/143150</t>
  </si>
  <si>
    <t>UNI: (20.140.05089/5089 ARMONIA); WS:WSZYWKA OLTA BY SYMPA</t>
  </si>
  <si>
    <t>143151</t>
  </si>
  <si>
    <t>AMA/143151</t>
  </si>
  <si>
    <t>AMALFI NW 156x203 - 3]</t>
  </si>
  <si>
    <t>143153</t>
  </si>
  <si>
    <t>DIV/143153</t>
  </si>
  <si>
    <t>UNI: (20.140.05045/5045 STAUNCH); NS:NIE DOTYCZY/ST:STOPKA STAL MALOWANA KOLOR 40/WS:WSZYWKA OLTA BY SYMPA</t>
  </si>
  <si>
    <t>143155</t>
  </si>
  <si>
    <t>DIV/143155</t>
  </si>
  <si>
    <t>143157</t>
  </si>
  <si>
    <t>HOR/143157</t>
  </si>
  <si>
    <t>HORIZON A [LHz - 2,5z - P102x82</t>
  </si>
  <si>
    <t>143160</t>
  </si>
  <si>
    <t>HUD/143160</t>
  </si>
  <si>
    <t>HUDSON [L - 3]</t>
  </si>
  <si>
    <t>143162</t>
  </si>
  <si>
    <t>REV/143162</t>
  </si>
  <si>
    <t>REVERSO 1 - 1 - L]</t>
  </si>
  <si>
    <t>143165</t>
  </si>
  <si>
    <t>REV/143165</t>
  </si>
  <si>
    <t>REVERSO [2 - 1,5T</t>
  </si>
  <si>
    <t>UNI: (20.140.04290/4290 DYNAMO); NS:NIE DOTYCZY/ST:STOPKA PLASTIKOWA/KR:KROKODYLKI - NA PRAWĄ STRONĘ/WS:WSZYWKA OLTA BY SYMPA</t>
  </si>
  <si>
    <t>143167</t>
  </si>
  <si>
    <t>OVA/143167</t>
  </si>
  <si>
    <t>143169</t>
  </si>
  <si>
    <t>WIL/143169</t>
  </si>
  <si>
    <t>UNI: (20.140.04198/4198 DICOSTA); NS:NIE DOTYCZY/ST:STOPKA PLASTIKOWA/KR:KROKODYLKI - NA PRAWĄ STRONĘ/WS:WSZYWKA OLTA BY SYMPA</t>
  </si>
  <si>
    <t>143172</t>
  </si>
  <si>
    <t>AMA/143172</t>
  </si>
  <si>
    <t>AMALFI [4 - NT</t>
  </si>
  <si>
    <t>143174</t>
  </si>
  <si>
    <t>AMA/143174</t>
  </si>
  <si>
    <t>AMALFI [2,5]</t>
  </si>
  <si>
    <t>143175</t>
  </si>
  <si>
    <t>ELI/143175</t>
  </si>
  <si>
    <t>143177</t>
  </si>
  <si>
    <t>HOR/143177</t>
  </si>
  <si>
    <t>HORIZON A [3z - LHz] + A P62x62</t>
  </si>
  <si>
    <t>143180</t>
  </si>
  <si>
    <t>STO/143180</t>
  </si>
  <si>
    <t>STONE NW 140x150 - 2,5] + D40x101 H35 + NW 140x150 - 2,5] + Z50/15/06 + PD 527 III 60x35 + PD 528 III 58x58</t>
  </si>
  <si>
    <t>143186</t>
  </si>
  <si>
    <t>UNO/143186</t>
  </si>
  <si>
    <t>UNI: (20.140.05204/5204 BERGEN); WS:NIE DOTYCZY</t>
  </si>
  <si>
    <t>143187</t>
  </si>
  <si>
    <t>COC/143187</t>
  </si>
  <si>
    <t>143188</t>
  </si>
  <si>
    <t>GRE/143188</t>
  </si>
  <si>
    <t>UNI: (20.140.05100/5100 CITY); NS:NIE DOTYCZY/ST:STOPKA STAL MALOWANA KOLOR 20/WS:WSZYWKA OLTA BY SYMPA</t>
  </si>
  <si>
    <t>143190</t>
  </si>
  <si>
    <t>KEL/143190</t>
  </si>
  <si>
    <t>143191</t>
  </si>
  <si>
    <t>LEN/143191</t>
  </si>
  <si>
    <t>143193</t>
  </si>
  <si>
    <t>OVA/143193</t>
  </si>
  <si>
    <t>143194</t>
  </si>
  <si>
    <t>OVA/143194</t>
  </si>
  <si>
    <t>143196</t>
  </si>
  <si>
    <t>AMA/143196</t>
  </si>
  <si>
    <t>143198</t>
  </si>
  <si>
    <t>DUO/143198</t>
  </si>
  <si>
    <t>UNI: (20.140.04266/4266 BERRY); LI:NIE DOTYCZY/KR:KROKODYLKI - NA PRAWĄ STRONĘ/WS:WSZYWKA OLTA BY SYMPA</t>
  </si>
  <si>
    <t>143200</t>
  </si>
  <si>
    <t>HOR/143200</t>
  </si>
  <si>
    <t>HORIZON A [1,5z - L2Hz]</t>
  </si>
  <si>
    <t>143202</t>
  </si>
  <si>
    <t>HOR/143202</t>
  </si>
  <si>
    <t>HORIZON A [2,5z - 1z - Nz117 - 1z + A P62x62 + A P62x62</t>
  </si>
  <si>
    <t>143208</t>
  </si>
  <si>
    <t>HOR/143208</t>
  </si>
  <si>
    <t>HORIZON A ONz - 1z] + A P102x102</t>
  </si>
  <si>
    <t>143211</t>
  </si>
  <si>
    <t>HOR/143211</t>
  </si>
  <si>
    <t>HORIZON A 3z - L2Hz] + A P82x82</t>
  </si>
  <si>
    <t>143214</t>
  </si>
  <si>
    <t>HUD/143214</t>
  </si>
  <si>
    <t>UNI: (20.140.05097/5097 CITY); NS:NIE DOTYCZY/ST:STOPKA STAL MALOWANA KOLOR 20/KR:KROKODYLKI - NA PRAWĄ STRONĘ/WS:WSZYWKA OLTA BY SYMPA</t>
  </si>
  <si>
    <t>143216</t>
  </si>
  <si>
    <t>HUD/143216</t>
  </si>
  <si>
    <t>143218</t>
  </si>
  <si>
    <t>REV/143218</t>
  </si>
  <si>
    <t>REVERSO [2 - 1,5 - L] + PD 559 III 35x75 + PD 559 III 35x75</t>
  </si>
  <si>
    <t>143223</t>
  </si>
  <si>
    <t>REV/143223</t>
  </si>
  <si>
    <t>UNI: (20.140.05095/5095 RESERVE); NS:NIE DOTYCZY/ST:STOPKA PLASTIKOWA/KR:KROKODYLKI - Z OBU STRON/WS:WSZYWKA OLTA BY SYMPA</t>
  </si>
  <si>
    <t>143224</t>
  </si>
  <si>
    <t>REV/143224</t>
  </si>
  <si>
    <t>REVERSO 2 + 1</t>
  </si>
  <si>
    <t>143226</t>
  </si>
  <si>
    <t>REV/143226</t>
  </si>
  <si>
    <t>REVERSO T1,5 - 1 - N106x106 - 1 - 1,5T</t>
  </si>
  <si>
    <t>143231</t>
  </si>
  <si>
    <t>STO/143231</t>
  </si>
  <si>
    <t>STONE [2,5 - ON - 1,5] + PD 528 III 58x58 + PD 527 III 60x35</t>
  </si>
  <si>
    <t>143236</t>
  </si>
  <si>
    <t>MAT/143236</t>
  </si>
  <si>
    <t>UNI: (20.140.05208/5208 BERGEN);</t>
  </si>
  <si>
    <t>143237</t>
  </si>
  <si>
    <t>POD/143237</t>
  </si>
  <si>
    <t>PD 078 VI 50x50 + PD 078 VI 50x50 + PD 078 VI 50x50</t>
  </si>
  <si>
    <t>UNI: (20.140.02780/2780 MYSTIC);</t>
  </si>
  <si>
    <t>143240</t>
  </si>
  <si>
    <t>OXY/143240</t>
  </si>
  <si>
    <t>OXYGEN [3] + PD 078 VI 50x50</t>
  </si>
  <si>
    <t>UNI: (20.140.03807/3807 NAOMI); NS:NIE DOTYCZY/ST:STOPKA STAL MALOWANA KOLOR 20/WS:WSZYWKA OLTA</t>
  </si>
  <si>
    <t>143242</t>
  </si>
  <si>
    <t>AVA/143242</t>
  </si>
  <si>
    <t>UNI: (20.140.05919/5919 ASSIOMA); ST:STOPKA DREWNIANA KOLOR 16/LI:NIE DOTYCZY/KR:KROKODYLKI - NA PRAWĄ STRONĘ/WS:WSZYWKA OLTA</t>
  </si>
  <si>
    <t>143244</t>
  </si>
  <si>
    <t>AVA/143244</t>
  </si>
  <si>
    <t>UNI: (20.140.03815/3815 NAOMI); ST:STOPKA DREWNIANA KOLOR 20/LI:NIE DOTYCZY/KR:NIE DOTYCZY/WS:WSZYWKA OLTA</t>
  </si>
  <si>
    <t>143245</t>
  </si>
  <si>
    <t>OXY/143245</t>
  </si>
  <si>
    <t>OXYGEN [L2H - 3]</t>
  </si>
  <si>
    <t>UNI: (20.140.04945/4945 NURIEL); NS:NIE DOTYCZY/ST:STOPKA STAL MALOWANA KOLOR 40/KR:KROKODYLKI - NA PRAWĄ STRONĘ/WS:WSZYWKA OLTA</t>
  </si>
  <si>
    <t>143247</t>
  </si>
  <si>
    <t>AMA/143247</t>
  </si>
  <si>
    <t>AMALFI [1,5 - WN 203x156 + NW 156x203 - 1,5] + PD 078 VI 50x50</t>
  </si>
  <si>
    <t>143252</t>
  </si>
  <si>
    <t>LEN/143252</t>
  </si>
  <si>
    <t>UNI: (20.140.04477/4477 PERSEMPRA 4,0); NS:NIE DOTYCZY/WS:WSZYWKA OLTA</t>
  </si>
  <si>
    <t>143253</t>
  </si>
  <si>
    <t>AVA/143253</t>
  </si>
  <si>
    <t>UNI: (20.140.05025/5025 ZOYA); ST:STOPKA DREWNIANA KOLOR 25/LI:NIE DOTYCZY/WS:WSZYWKA OLTA</t>
  </si>
  <si>
    <t>143255</t>
  </si>
  <si>
    <t>REV/143255</t>
  </si>
  <si>
    <t>REVERSO T1,5 - N106x106 - 1,5 - 1 - 1,5] + Ps82x102 + Ps82x102 + PO 564 I 90x50 + ARTYKUŁ TECHNICZNY</t>
  </si>
  <si>
    <t>UNI: (20.140.04826/4826 AMARAL); NS:NIE DOTYCZY/ST:STOPKA PLASTIKOWA/KR:KROKODYLKI - Z OBU STRON/WS:WSZYWKA OLTA</t>
  </si>
  <si>
    <t>143264</t>
  </si>
  <si>
    <t>AVA/143264</t>
  </si>
  <si>
    <t>AVANT [3,5 - N - 3] + PD 154 III 44x44</t>
  </si>
  <si>
    <t>143268</t>
  </si>
  <si>
    <t>AVA/143268</t>
  </si>
  <si>
    <t>AVANT [L - 3,5] + [L</t>
  </si>
  <si>
    <t>UNI: (20.140.04672/4672 ETNA); ST:STOPKA DREWNIANA KOLOR 35/LI:NIE DOTYCZY/KR:KROKODYLKI - NA PRAWĄ STRONĘ/WS:WSZYWKA OLTA</t>
  </si>
  <si>
    <t>143271</t>
  </si>
  <si>
    <t>UNO/143271</t>
  </si>
  <si>
    <t>UNI: (20.140.05415/5415 PERFECT HARMONY); WS:WSZYWKA OLTA</t>
  </si>
  <si>
    <t>143278</t>
  </si>
  <si>
    <t>HOR/143278</t>
  </si>
  <si>
    <t>HORIZON A [1z - 2,5z] + A P102x62</t>
  </si>
  <si>
    <t>UNI: (20.140.04295/4295 LEGACY); NS:NIE DOTYCZY/ST:STOPKA STAL MALOWANA KOLOR 20 - 12CM/KR:KROKODYLKI - NA PRAWĄ STRONĘ/WS:NIE DOTYCZY</t>
  </si>
  <si>
    <t>143283</t>
  </si>
  <si>
    <t>HOR/143283</t>
  </si>
  <si>
    <t>UNI: (20.140.00000/0000 TKANINA);</t>
  </si>
  <si>
    <t>143272</t>
  </si>
  <si>
    <t>OVA/143272</t>
  </si>
  <si>
    <t>UNI: (20.140.04624/4624 ROJA); WS:WSZYWKA OLTA</t>
  </si>
  <si>
    <t>143274</t>
  </si>
  <si>
    <t>AVA/143274</t>
  </si>
  <si>
    <t>UNI: (20.140.05306/5306 BOHO); ST:STOPKA DREWNIANA KOLOR 16/LI:NIE DOTYCZY/KR:KROKODYLKI - NA PRAWĄ STRONĘ/WS:WSZYWKA OLTA</t>
  </si>
  <si>
    <t>143276</t>
  </si>
  <si>
    <t>OVA/143276</t>
  </si>
  <si>
    <t>UNI: (20.140.05211/5211 BERGEN); WS:WSZYWKA OLTA</t>
  </si>
  <si>
    <t>LZ/24/26/SEV159</t>
  </si>
  <si>
    <t>26/SEV159</t>
  </si>
  <si>
    <t>143281</t>
  </si>
  <si>
    <t>AMA/143281</t>
  </si>
  <si>
    <t>UNI: (20.140.05751/5751 CALIFORNIA); NS:NIE DOTYCZY/ST:STOPKA STAL MALOWANA KOLOR 20/KR:KROKODYLKI - NA PRAWĄ STRONĘ/WS:WSZYWKA OLTA</t>
  </si>
  <si>
    <t>T12 KRZYSZTOF PERKOWSKI</t>
  </si>
  <si>
    <t>TT12</t>
  </si>
  <si>
    <t>PP/24/16/01</t>
  </si>
  <si>
    <t xml:space="preserve">L/24/26                                           </t>
  </si>
  <si>
    <t xml:space="preserve">L/24/27                                           </t>
  </si>
  <si>
    <t>LZ/24/26/SYM160</t>
  </si>
  <si>
    <t>26/SYM160</t>
  </si>
  <si>
    <t>143284</t>
  </si>
  <si>
    <t>AKC/143284</t>
  </si>
  <si>
    <t>PP/24/15/2P</t>
  </si>
  <si>
    <t>AKC</t>
  </si>
  <si>
    <t>143285</t>
  </si>
  <si>
    <t>AKC/143285</t>
  </si>
  <si>
    <t>143286</t>
  </si>
  <si>
    <t>AKC/143286</t>
  </si>
  <si>
    <t>143287</t>
  </si>
  <si>
    <t>POD/143287</t>
  </si>
  <si>
    <t>UNI: (20.140.05187/5187 GRACE);</t>
  </si>
  <si>
    <t>143288</t>
  </si>
  <si>
    <t>STO/143288</t>
  </si>
  <si>
    <t>STONE 2,5 - ON - 4</t>
  </si>
  <si>
    <t>143291</t>
  </si>
  <si>
    <t>AMA/143291</t>
  </si>
  <si>
    <t>AMALFI [RS - 1,5]</t>
  </si>
  <si>
    <t>UNI: (20.140.05089/5089 ARMONIA); NS:NIE DOTYCZY/ST:STOPKA STAL MALOWANA KOLOR 20/KR:KROKODYLKI - NA PRAWĄ STRONĘ/WS:NIE DOTYCZY</t>
  </si>
  <si>
    <t>143293</t>
  </si>
  <si>
    <t>DIV/143293</t>
  </si>
  <si>
    <t>UNI: (20.140.05115/5115 COVERLET); NS:NIE DOTYCZY/ST:STOPKA STAL MALOWANA KOLOR 40/WS:WSZYWKA OLTA BY SYMPA</t>
  </si>
  <si>
    <t>143295</t>
  </si>
  <si>
    <t>STO/143295</t>
  </si>
  <si>
    <t>STONE 3,5 - WN 150x140 + PD 527 III 60x35</t>
  </si>
  <si>
    <t>143298</t>
  </si>
  <si>
    <t>AMA/143298</t>
  </si>
  <si>
    <t>AMALFI [3,5] + PD 565 III 50x50</t>
  </si>
  <si>
    <t>143300</t>
  </si>
  <si>
    <t>CAL/143300</t>
  </si>
  <si>
    <t>CALYPSO [3,5 - LAD] + P102x102</t>
  </si>
  <si>
    <t>143303</t>
  </si>
  <si>
    <t>STO/143303</t>
  </si>
  <si>
    <t>STONE NW 140x150 - 3] + D40x101 H35 + NW 140x150 - 3]</t>
  </si>
  <si>
    <t>143306</t>
  </si>
  <si>
    <t>LEN/143306</t>
  </si>
  <si>
    <t>UNI: (20.140.05075/5075 OPAL); NS:NIE DOTYCZY/WS:WSZYWKA OLTA BY SYMPA</t>
  </si>
  <si>
    <t>143307</t>
  </si>
  <si>
    <t>AMA/143307</t>
  </si>
  <si>
    <t>AMALFI NT - 124N - 3 - LA]</t>
  </si>
  <si>
    <t>143311</t>
  </si>
  <si>
    <t>CAL/143311</t>
  </si>
  <si>
    <t>CALYPSO [LAD - 3,5 - 125N - E80D - 3]</t>
  </si>
  <si>
    <t>UNI: (20.140.03715/3715 COTTAGE); NS:NIE DOTYCZY/D:TERRA 017/ST:STOPKA STAL MALOWANA KOLOR 20/KR:KROKODYLKI - NA PRAWĄ STRONĘ/WS:WSZYWKA OLTA BY SYMPA</t>
  </si>
  <si>
    <t>143316</t>
  </si>
  <si>
    <t>COC/143316</t>
  </si>
  <si>
    <t>UNI: (20.140.05060/5060 COVERLET); WS:WSZYWKA OLTA BY SYMPA</t>
  </si>
  <si>
    <t>143317</t>
  </si>
  <si>
    <t>LOB/143317</t>
  </si>
  <si>
    <t>143319</t>
  </si>
  <si>
    <t>LOB/143319</t>
  </si>
  <si>
    <t>LOBBY [L2Hz - 1z - 2,5z]</t>
  </si>
  <si>
    <t>143322</t>
  </si>
  <si>
    <t>LOB/143322</t>
  </si>
  <si>
    <t>143324</t>
  </si>
  <si>
    <t>LOB/143324</t>
  </si>
  <si>
    <t>LOBBY 3,5z] + [2,5z] + PD 449 III 50x50</t>
  </si>
  <si>
    <t>143327</t>
  </si>
  <si>
    <t>OVA/143327</t>
  </si>
  <si>
    <t>143328</t>
  </si>
  <si>
    <t>CUP/143328</t>
  </si>
  <si>
    <t>CUPIDO NW 140x150 - 3] + P106x82 + Z70/16/07</t>
  </si>
  <si>
    <t>143332</t>
  </si>
  <si>
    <t>SAM/143332</t>
  </si>
  <si>
    <t>SAMOA [1z - 1z - 1z] + P100x82</t>
  </si>
  <si>
    <t>UNI: (21.140.90426/V/SIRIUS 002); ST:STOPKA DREWNIANA KOLOR 20/KR:KROKODYLKI - NA PRAWĄ STRONĘ/WS:WSZYWKA VANO</t>
  </si>
  <si>
    <t>143336</t>
  </si>
  <si>
    <t>GRE/143336</t>
  </si>
  <si>
    <t>UNI: (20.140.05058/5058 COVERLET); NS:NIE DOTYCZY/ST:STOPKA STAL MALOWANA KOLOR 20/WS:WSZYWKA OLTA BY SYMPA</t>
  </si>
  <si>
    <t>143337</t>
  </si>
  <si>
    <t>GRE/143337</t>
  </si>
  <si>
    <t>GREY I [1] + I [1] + HORIZON A PD 449 III 50x50</t>
  </si>
  <si>
    <t>UNI: (20.140.05301/5301 MANTILLA); NS:NIE DOTYCZY/ST:STOPKA STAL MALOWANA KOLOR 20/WS:WSZYWKA OLTA BY SYMPA</t>
  </si>
  <si>
    <t>143340</t>
  </si>
  <si>
    <t>GRE/143340</t>
  </si>
  <si>
    <t>143342</t>
  </si>
  <si>
    <t>OVA/143342</t>
  </si>
  <si>
    <t>UNI: (20.140.04935/4935 LAZUR); WS:WSZYWKA OLTA BY SYMPA</t>
  </si>
  <si>
    <t>143345</t>
  </si>
  <si>
    <t>AMA/143345</t>
  </si>
  <si>
    <t>143346</t>
  </si>
  <si>
    <t>AMA/143346</t>
  </si>
  <si>
    <t>AMALFI NW 156x203 - 3] + P102x102 + PD 565 III 50x50</t>
  </si>
  <si>
    <t>143350</t>
  </si>
  <si>
    <t>AMA/143350</t>
  </si>
  <si>
    <t>AMALFI [4] + [2,5] + P102x82 + PD 565 III 50x50 + PD 565 III 50x50 + PD 565 III 50x50</t>
  </si>
  <si>
    <t>UNI: (20.140.05219/5219 BERGEN); NS:NIE DOTYCZY/ST:NIE DOTYCZY/WS:WSZYWKA OLTA BY SYMPA</t>
  </si>
  <si>
    <t>143356</t>
  </si>
  <si>
    <t>ELI/143356</t>
  </si>
  <si>
    <t>ELIXIR 3,5 - N3,5] + PD 254 III 50x50</t>
  </si>
  <si>
    <t>UNI: (25.100.00865/SL ROMA 865); ST:STOPKA STAL MALOWANA KOLOR 20/NS:NIĆ 20 SERAFIL KOLOR 0326/ZZ:ŁĄCZNIK BAGNETOWY NA PRAWĄ STRONĘ/WS:WSZYWKA OLTA BY SYMPA</t>
  </si>
  <si>
    <t>143359</t>
  </si>
  <si>
    <t>HUD/143359</t>
  </si>
  <si>
    <t>HUDSON NW 149x159 - 3]</t>
  </si>
  <si>
    <t>UNI: (20.140.05071/5071 LOFT); NS:NIE DOTYCZY/ST:STOPKA STAL MALOWANA KOLOR 20/KR:KROKODYLKI - NA PRAWĄ STRONĘ/WS:WSZYWKA OLTA BY SYMPA</t>
  </si>
  <si>
    <t>143361</t>
  </si>
  <si>
    <t>WIL/143361</t>
  </si>
  <si>
    <t>WILLOW [4z] + PODUSZKA OPARCIOWA</t>
  </si>
  <si>
    <t>143363</t>
  </si>
  <si>
    <t>UNO/143363</t>
  </si>
  <si>
    <t>143364</t>
  </si>
  <si>
    <t>COC/143364</t>
  </si>
  <si>
    <t>143365</t>
  </si>
  <si>
    <t>LEN/143365</t>
  </si>
  <si>
    <t>LENOX [1o] + [1o] + STONE PD 527 III 60x35</t>
  </si>
  <si>
    <t>UNI: (20.140.05070/5070 LOFT); NS:NIE DOTYCZY/WS:WSZYWKA OLTA BY SYMPA</t>
  </si>
  <si>
    <t>143368</t>
  </si>
  <si>
    <t>OVA/143368</t>
  </si>
  <si>
    <t>UNI: (20.140.02084/2084 MADEIRA); WS:WSZYWKA OLTA BY SYMPA</t>
  </si>
  <si>
    <t>143369</t>
  </si>
  <si>
    <t>UNO/143369</t>
  </si>
  <si>
    <t>UNI: (20.140.04370/4370 KAOMOJI); WS:WSZYWKA OLTA BY SYMPA</t>
  </si>
  <si>
    <t>143370</t>
  </si>
  <si>
    <t>DUO/143370</t>
  </si>
  <si>
    <t>UNI: (20.140.03715/3715 COTTAGE); LI:NIE DOTYCZY/KR:KROKODYLKI - NA PRAWĄ STRONĘ/WS:WSZYWKA OLTA BY SYMPA</t>
  </si>
  <si>
    <t>143372</t>
  </si>
  <si>
    <t>ELI/143372</t>
  </si>
  <si>
    <t>143374</t>
  </si>
  <si>
    <t>MAX/143374</t>
  </si>
  <si>
    <t>143376</t>
  </si>
  <si>
    <t>DIV/143376</t>
  </si>
  <si>
    <t>143377</t>
  </si>
  <si>
    <t>LEN/143377</t>
  </si>
  <si>
    <t>143379</t>
  </si>
  <si>
    <t>GRE/143379</t>
  </si>
  <si>
    <t>UNI: (20.140.02084/2084 MADEIRA); NS:NIE DOTYCZY/ST:STOPKA STAL MALOWANA KOLOR 20/WS:WSZYWKA OLTA BY SYMPA</t>
  </si>
  <si>
    <t>143381</t>
  </si>
  <si>
    <t>KEL/143381</t>
  </si>
  <si>
    <t>143383</t>
  </si>
  <si>
    <t>KEL/143383</t>
  </si>
  <si>
    <t>KELLY [1] + STONE PD 527 III 60x35 + PD 154 III 44x44</t>
  </si>
  <si>
    <t>UNI: (20.140.05421/5421 CHARLOTTE); NS:NIE DOTYCZY/ST:STOPKA STAL MALOWANA KOLOR 20/WS:WSZYWKA OLTA BY SYMPA</t>
  </si>
  <si>
    <t>143386</t>
  </si>
  <si>
    <t>AMA/143386</t>
  </si>
  <si>
    <t>AMALFI [3,5 - WN 203x156</t>
  </si>
  <si>
    <t>143388</t>
  </si>
  <si>
    <t>AVA/143388</t>
  </si>
  <si>
    <t>AVANT [1,5 - L]</t>
  </si>
  <si>
    <t>143390</t>
  </si>
  <si>
    <t>DIV/143390</t>
  </si>
  <si>
    <t>DIVA A [LA - 3,5] + A P113x95</t>
  </si>
  <si>
    <t>143393</t>
  </si>
  <si>
    <t>HOR/143393</t>
  </si>
  <si>
    <t>143395</t>
  </si>
  <si>
    <t>COC/143395</t>
  </si>
  <si>
    <t>143396</t>
  </si>
  <si>
    <t>AMA/143396</t>
  </si>
  <si>
    <t>143398</t>
  </si>
  <si>
    <t>SAM/143398</t>
  </si>
  <si>
    <t>SAMOA [1,5z - 1,5z - 1,5z] + 1z - 1z + P82x82</t>
  </si>
  <si>
    <t>UNI: (21.140.90317/V/RIAD 902); ST:STOPKA DREWNIANA KOLOR 20/KR:KROKODYLKI - NA PRAWĄ STRONĘ/WS:WSZYWKA VANO</t>
  </si>
  <si>
    <t>143404</t>
  </si>
  <si>
    <t>AMA/143404</t>
  </si>
  <si>
    <t>AMALFI [LA - 2,5] + PD 565 III 50x50</t>
  </si>
  <si>
    <t>143407</t>
  </si>
  <si>
    <t>UNO/143407</t>
  </si>
  <si>
    <t>UNO P48x48 + P48x48</t>
  </si>
  <si>
    <t>UNI: (20.140.05422/5422 CHARLOTTE); WS:WSZYWKA OLTA BY SYMPA</t>
  </si>
  <si>
    <t>143409</t>
  </si>
  <si>
    <t>REV/143409</t>
  </si>
  <si>
    <t>REVERSO T1,5 - L]</t>
  </si>
  <si>
    <t>143411</t>
  </si>
  <si>
    <t>STO/143411</t>
  </si>
  <si>
    <t>STONE [LH - 1,5]</t>
  </si>
  <si>
    <t>UNI: (20.140.05060/5060 COVERLET); NS:NIE DOTYCZY/ST:STOPKA PLASTIKOWA/KR:KROKODYLKI - NA PRAWĄ STRONĘ/WS:WSZYWKA OLTA BY SYMPA</t>
  </si>
  <si>
    <t>143413</t>
  </si>
  <si>
    <t>OVA/143413</t>
  </si>
  <si>
    <t>143414</t>
  </si>
  <si>
    <t>ONY/143414</t>
  </si>
  <si>
    <t>ONYX N3,5 - P102x102 + [4N</t>
  </si>
  <si>
    <t>UNI: (20.140.05119/5119 COVERLET); NS:NIE DOTYCZY/ST:STOPKA STAL MALOWANA KOLOR 20/KR:KROKODYLKI - NA PRAWĄ STRONĘ/WS:WSZYWKA OLTA</t>
  </si>
  <si>
    <t>143417</t>
  </si>
  <si>
    <t>HUD/143417</t>
  </si>
  <si>
    <t>HUDSON [3,5 + WN 159x149</t>
  </si>
  <si>
    <t>UNI: (21.140.70786/K/JADE 53); NS:NIE DOTYCZY/ST:STOPKA STAL MALOWANA KOLOR 20/KR:KROKODYLKI - NA PRAWĄ STRONĘ/WS:WSZYWKA OLTA</t>
  </si>
  <si>
    <t>LZ/24/26/OLR162</t>
  </si>
  <si>
    <t>26/OLR162</t>
  </si>
  <si>
    <t>143419</t>
  </si>
  <si>
    <t>AMA/143419</t>
  </si>
  <si>
    <t>UNI: (20.140.05991/5991 TELONE); NS:NIE DOTYCZY/ST:STOPKA STAL MALOWANA KOLOR 40/KR:KROKODYLKI - NA PRAWĄ STRONĘ/WS:WSZYWKA OLTA</t>
  </si>
  <si>
    <t>143421</t>
  </si>
  <si>
    <t>ONY/143421</t>
  </si>
  <si>
    <t>UNI: (20.140.04070/4070 VIVALTO); NS:NIE DOTYCZY/ST:STOPKA STAL MALOWANA KOLOR 40/KR:KROKODYLKI - NA PRAWĄ STRONĘ/WS:WSZYWKA OLTA</t>
  </si>
  <si>
    <t>143423</t>
  </si>
  <si>
    <t>STO/143423</t>
  </si>
  <si>
    <t>STONE NW 140x150 - 1,5 - ON - 2,5]</t>
  </si>
  <si>
    <t>143427</t>
  </si>
  <si>
    <t>UNO/143427</t>
  </si>
  <si>
    <t>UNI: (21.140.70634/K/SPLENDIDO 1-4173-071); WS:WSZYWKA OLTA</t>
  </si>
  <si>
    <t>143428</t>
  </si>
  <si>
    <t>COC/143428</t>
  </si>
  <si>
    <t>UNI: (21.140.00284/POWIERZONA 65); WS:WSZYWKA OLTA</t>
  </si>
  <si>
    <t>PP/24/15/04</t>
  </si>
  <si>
    <t>143429</t>
  </si>
  <si>
    <t>SPE/143429</t>
  </si>
  <si>
    <t>SPECTRA [L2Hz - 3z - Lz]</t>
  </si>
  <si>
    <t>UNI: (25.100.00525/SL ROMA 525); NS:NIĆ 20 SERAFIL KOLOR 0475/ST:STOPKA STAL MALOWANA KOLOR 40/KR:KROKODYLKI - NA PRAWĄ STRONĘ/WS:WSZYWKA OLTA</t>
  </si>
  <si>
    <t>143432</t>
  </si>
  <si>
    <t>MAT/143432</t>
  </si>
  <si>
    <t>UNI: (20.140.05219/5219 BERGEN);</t>
  </si>
  <si>
    <t>143433</t>
  </si>
  <si>
    <t>AVA/143433</t>
  </si>
  <si>
    <t>UNI: (20.140.04966/4966 TITAN); ST:STOPKA DREWNIANA KOLOR 16/LI:NIE DOTYCZY/KR:KROKODYLKI - NA PRAWĄ STRONĘ/WS:WSZYWKA OLTA</t>
  </si>
  <si>
    <t>143436</t>
  </si>
  <si>
    <t>REV/143436</t>
  </si>
  <si>
    <t>REVERSO [2 - L]</t>
  </si>
  <si>
    <t>143438</t>
  </si>
  <si>
    <t>LEN/143438</t>
  </si>
  <si>
    <t>UNI: (20.140.05217/5217 BERGEN); NS:NIE DOTYCZY/ST:STOPKA STAL MALOWANA KOLOR 20/WS:WSZYWKA OLTA</t>
  </si>
  <si>
    <t>143440</t>
  </si>
  <si>
    <t>REV/143440</t>
  </si>
  <si>
    <t>REVERSO 1,5 - 1,5 - 1,5 - P106x82</t>
  </si>
  <si>
    <t>143444</t>
  </si>
  <si>
    <t>RIT/143444</t>
  </si>
  <si>
    <t>143446</t>
  </si>
  <si>
    <t>AVA/143446</t>
  </si>
  <si>
    <t>UNI: (20.140.05432/5432 COLOURWASH); ST:STOPKA DREWNIANA KOLOR 16/LI:NIE DOTYCZY/KR:KROKODYLKI - NA PRAWĄ STRONĘ/WS:WSZYWKA OLTA</t>
  </si>
  <si>
    <t>143448</t>
  </si>
  <si>
    <t>LEN/143448</t>
  </si>
  <si>
    <t>143449</t>
  </si>
  <si>
    <t>ELI/143449</t>
  </si>
  <si>
    <t>143450</t>
  </si>
  <si>
    <t>ONY/143450</t>
  </si>
  <si>
    <t>ONYX [4] + PODUSZKA OPARCIOWA</t>
  </si>
  <si>
    <t>UNI: (20.140.04235/4235 GRANDE); NS:NIE DOTYCZY/ST:STOPKA STAL MALOWANA KOLOR 40/KR:NIE DOTYCZY/WS:WSZYWKA OLTA</t>
  </si>
  <si>
    <t>143452</t>
  </si>
  <si>
    <t>DIV/143452</t>
  </si>
  <si>
    <t>DIVA B P95x95</t>
  </si>
  <si>
    <t>UNI: (20.140.04235/4235 GRANDE); NS:NIE DOTYCZY/ST:ALUMINIUM MALOWANE KOLOR 40/KR:NIE DOTYCZY/WS:WSZYWKA OLTA</t>
  </si>
  <si>
    <t>143453</t>
  </si>
  <si>
    <t>AVA/143453</t>
  </si>
  <si>
    <t>AVANT P112x97 - 1 - N - 2,5 - L]</t>
  </si>
  <si>
    <t>UNI: (20.140.04995/4995 TITAN); ST:STOPKA STAL CHROMOWANA/LI:NIE DOTYCZY/KR:KROKODYLKI - NA PRAWĄ STRONĘ/WS:WSZYWKA OLTA</t>
  </si>
  <si>
    <t>143458</t>
  </si>
  <si>
    <t>REV/143458</t>
  </si>
  <si>
    <t>REVERSO P106x106 - P106x106 - T1,5 - N106x106 - 1,5 - 1,5 + P106x82 + PO 564 I 90x50 + PD 560 III 58x58</t>
  </si>
  <si>
    <t>143467</t>
  </si>
  <si>
    <t>AMA/143467</t>
  </si>
  <si>
    <t>AMALFI 2,5</t>
  </si>
  <si>
    <t>UNI: (20.140.05425/5425 CHARLOTTE); NS:NIE DOTYCZY/ST:STOPKA STAL MALOWANA KOLOR 40/KR:NIE DOTYCZY/WS:WSZYWKA OLTA</t>
  </si>
  <si>
    <t>143468</t>
  </si>
  <si>
    <t>AVA/143468</t>
  </si>
  <si>
    <t>UNI: (20.140.04235/4235 GRANDE); ST:STOPKA DREWNIANA KOLOR 16/LI:NIE DOTYCZY/KR:NIE DOTYCZY/WS:WSZYWKA OLTA</t>
  </si>
  <si>
    <t>143469</t>
  </si>
  <si>
    <t>HUD/143469</t>
  </si>
  <si>
    <t>UNI: (20.140.04848/4848 AMARAL); NS:NIE DOTYCZY/ST:STOPKA STAL MALOWANA KOLOR 20/WS:WSZYWKA OLTA</t>
  </si>
  <si>
    <t>143470</t>
  </si>
  <si>
    <t>AVA/143470</t>
  </si>
  <si>
    <t>AVANT [LM - 2,5] + PD 078 VI 50x50</t>
  </si>
  <si>
    <t>UNI: (20.140.05206/5206 BERGEN); ST:STOPKA DREWNIANA KOLOR 20/LI:NIE DOTYCZY/KR:KROKODYLKI - NA PRAWĄ STRONĘ/WS:WSZYWKA OLTA</t>
  </si>
  <si>
    <t>143473</t>
  </si>
  <si>
    <t>COC/143473</t>
  </si>
  <si>
    <t>UNI: (20.140.04041/4041 INVICTUS); WS:WSZYWKA OLTA</t>
  </si>
  <si>
    <t>143474</t>
  </si>
  <si>
    <t>GRE/143474</t>
  </si>
  <si>
    <t>143475</t>
  </si>
  <si>
    <t>SPE/143475</t>
  </si>
  <si>
    <t>SPECTRA [Lz - 4z] + PD 078 VI 50x50</t>
  </si>
  <si>
    <t>UNI: (25.100.00855/SL ROMA 855); NS:NIĆ 20 SERAFIL KOLOR 0412/ST:STOPKA STAL MALOWANA KOLOR 40/KR:KROKODYLKI - NA PRAWĄ STRONĘ/WS:WSZYWKA OLTA</t>
  </si>
  <si>
    <t>143492</t>
  </si>
  <si>
    <t>OVA/143492</t>
  </si>
  <si>
    <t>UNI: (20.140.04294/4294 LEGACY); WS:WSZYWKA CHATTELS &amp; MORE BY OLTA</t>
  </si>
  <si>
    <t>143496</t>
  </si>
  <si>
    <t>WIL/143496</t>
  </si>
  <si>
    <t>WILLOW [L2Hz - 3,5z - Lz]</t>
  </si>
  <si>
    <t>UNI: (21.140.00280/SYMPA 377); NS:NIE DOTYCZY/ST:STOPKA PLASTIKOWA/KR:KROKODYLKI - NA PRAWĄ STRONĘ/WS:WSZYWKA OLTA BY SYMPA</t>
  </si>
  <si>
    <t>143499</t>
  </si>
  <si>
    <t>REV/143499</t>
  </si>
  <si>
    <t>143478</t>
  </si>
  <si>
    <t>CAL/143478</t>
  </si>
  <si>
    <t>CALYPSO [4 - 125N - 4 - LAD]</t>
  </si>
  <si>
    <t>LZ/24/28/WAR163</t>
  </si>
  <si>
    <t>28/WAR163</t>
  </si>
  <si>
    <t>143482</t>
  </si>
  <si>
    <t>REV/143482</t>
  </si>
  <si>
    <t>REVERSO [L - 1,5 - 1,5 - N106x106 - 1,5T</t>
  </si>
  <si>
    <t>143487</t>
  </si>
  <si>
    <t>RIT/143487</t>
  </si>
  <si>
    <t>UNI: (25.100.00895/SL ROMA 895); NS:NIĆ 10 SERAFIL KOLOR 0185/ST:ALUMINIUM MALOWANE KOLOR 40/WS:WSZYWKA OLTA</t>
  </si>
  <si>
    <t>143488</t>
  </si>
  <si>
    <t>AVA/143488</t>
  </si>
  <si>
    <t>UNI: (20.140.05689/5689 NAOMI); ST:STOPKA DREWNIANA KOLOR 07/LI:NIE DOTYCZY/KR:KROKODYLKI - NA PRAWĄ STRONĘ/WS:WSZYWKA OLTA</t>
  </si>
  <si>
    <t>143490</t>
  </si>
  <si>
    <t>ELI/143490</t>
  </si>
  <si>
    <t>PP/24/17/01</t>
  </si>
  <si>
    <t>143501</t>
  </si>
  <si>
    <t>MAT/143501</t>
  </si>
  <si>
    <t>UNI: (20.140.05204/5204 BERGEN);</t>
  </si>
  <si>
    <t>PP/24/16/2P</t>
  </si>
  <si>
    <t>143502</t>
  </si>
  <si>
    <t>MAT/143502</t>
  </si>
  <si>
    <t>143503</t>
  </si>
  <si>
    <t>HOR/143503</t>
  </si>
  <si>
    <t>K:4192 RESERVE/PS:0000 TKANINA/POP1:0000 TKANINA/POP2:0000 TKANINA/PD1:0000 TKANINA/PD2:0000 TKANINA/NS:NIE DOTYCZY/ST:NIE DOTYCZY/KR:NIE DOTYCZY/WS:WSZYWKA OLTA BY SYMPA</t>
  </si>
  <si>
    <t>PP/24/16/03</t>
  </si>
  <si>
    <t>143505</t>
  </si>
  <si>
    <t>HOR/143505</t>
  </si>
  <si>
    <t>143506</t>
  </si>
  <si>
    <t>DIV/143506</t>
  </si>
  <si>
    <t>UNI: (20.140.05310/5310 RUN AGAIN); NS:NIE DOTYCZY/WS:WSZYWKA OLTA BY SYMPA</t>
  </si>
  <si>
    <t>143507</t>
  </si>
  <si>
    <t>POD/143507</t>
  </si>
  <si>
    <t>UNI: (20.140.04290/4290 DYNAMO);</t>
  </si>
  <si>
    <t>143508</t>
  </si>
  <si>
    <t>ORI/143508</t>
  </si>
  <si>
    <t>143509</t>
  </si>
  <si>
    <t>KEL/143509</t>
  </si>
  <si>
    <t>KELLY [1] + [1] + PD 254 III 50x50</t>
  </si>
  <si>
    <t>UNI: (20.140.05305/5305 BOHO); NS:NIE DOTYCZY/ST:STOPKA STAL MALOWANA KOLOR 20/WS:WSZYWKA OLTA BY SYMPA</t>
  </si>
  <si>
    <t>PP/24/16/04</t>
  </si>
  <si>
    <t>143512</t>
  </si>
  <si>
    <t>SPE/143512</t>
  </si>
  <si>
    <t>UNI: (20.140.05060/5060 COVERLET); NS:NIE DOTYCZY/ST:STOPKA STAL MALOWANA KOLOR 20/WS:WSZYWKA OLTA BY SYMPA</t>
  </si>
  <si>
    <t>143513</t>
  </si>
  <si>
    <t>GRE/143513</t>
  </si>
  <si>
    <t>143515</t>
  </si>
  <si>
    <t>REV/143515</t>
  </si>
  <si>
    <t>REVERSO 2 + TE35/82 + P106x122 + P106x82 + PO 563 I 80x50 + PO 564 I 90x50</t>
  </si>
  <si>
    <t>143521</t>
  </si>
  <si>
    <t>LEN/143521</t>
  </si>
  <si>
    <t>UNI: (20.140.04192/4192 RESERVE); NS:NIE DOTYCZY/WS:NIE DOTYCZY</t>
  </si>
  <si>
    <t>LZ/24/27/SYM164</t>
  </si>
  <si>
    <t>27/SYM164</t>
  </si>
  <si>
    <t>143522</t>
  </si>
  <si>
    <t>AMA/143522</t>
  </si>
  <si>
    <t>AMALFI [1,5 - RS]</t>
  </si>
  <si>
    <t>143524</t>
  </si>
  <si>
    <t>HUD/143524</t>
  </si>
  <si>
    <t>UNI: (20.140.05218/5218 BERGEN); NS:NIE DOTYCZY/ST:STOPKA STAL MALOWANA KOLOR 20/WS:WSZYWKA OLTA BY SYMPA</t>
  </si>
  <si>
    <t>143525</t>
  </si>
  <si>
    <t>WIL/143525</t>
  </si>
  <si>
    <t>WILLOW 3,5z] - [3z</t>
  </si>
  <si>
    <t>UNI: (20.140.04223/4223 SAN REMO); NS:NIE DOTYCZY/ST:STOPKA PLASTIKOWA/KR:NIE DOTYCZY/WS:WSZYWKA OLTA BY SYMPA</t>
  </si>
  <si>
    <t>143527</t>
  </si>
  <si>
    <t>HOR/143527</t>
  </si>
  <si>
    <t>143529</t>
  </si>
  <si>
    <t>WIL/143529</t>
  </si>
  <si>
    <t>UNI: (20.140.05041/5041 COPENHAGEN); NS:NIE DOTYCZY/ST:STOPKA PLASTIKOWA/KR:KROKODYLKI - NA PRAWĄ STRONĘ/WS:NIE DOTYCZY</t>
  </si>
  <si>
    <t>143531</t>
  </si>
  <si>
    <t>STO/143531</t>
  </si>
  <si>
    <t>STONE [2,5] + PD 254 III 50x50</t>
  </si>
  <si>
    <t>UNI: (20.140.05416/5416 PERFECT HARMONY); NS:NIE DOTYCZY/ST:STOPKA PLASTIKOWA/WS:WSZYWKA OLTA BY SYMPA</t>
  </si>
  <si>
    <t>143533</t>
  </si>
  <si>
    <t>GRE/143533</t>
  </si>
  <si>
    <t>143534</t>
  </si>
  <si>
    <t>CAL/143534</t>
  </si>
  <si>
    <t>CALYPSO [L2H - 3D</t>
  </si>
  <si>
    <t>143536</t>
  </si>
  <si>
    <t>HOR/143536</t>
  </si>
  <si>
    <t>HORIZON A [3z - LHz] + A PD 449 III 50x50</t>
  </si>
  <si>
    <t>UNI: (20.140.05077/5077 OPAL); NS:NIE DOTYCZY/ST:STOPKA STAL MALOWANA KOLOR 20/KR:NIE DOTYCZY/WS:WSZYWKA OLTA BY SYMPA</t>
  </si>
  <si>
    <t>143539</t>
  </si>
  <si>
    <t>STO/143539</t>
  </si>
  <si>
    <t>STONE [3] + PD 254 III 50x50</t>
  </si>
  <si>
    <t>143541</t>
  </si>
  <si>
    <t>WIL/143541</t>
  </si>
  <si>
    <t>WILLOW [2,5z - Nzz - 1,5z - 3,5z]</t>
  </si>
  <si>
    <t>143545</t>
  </si>
  <si>
    <t>LEN/143545</t>
  </si>
  <si>
    <t>UNI: (20.140.02085/2085 MADEIRA); NS:NIE DOTYCZY/WS:WSZYWKA OLTA BY SYMPA</t>
  </si>
  <si>
    <t>143547</t>
  </si>
  <si>
    <t>LOB/143547</t>
  </si>
  <si>
    <t>LOBBY [LHz</t>
  </si>
  <si>
    <t>143548</t>
  </si>
  <si>
    <t>LEN/143548</t>
  </si>
  <si>
    <t>UNI: (21.140.90343/V/ERNEST 301); NS:NIE DOTYCZY/ST:STOPKA STAL MALOWANA KOLOR 20/WS:WSZYWKA VANO</t>
  </si>
  <si>
    <t>143550</t>
  </si>
  <si>
    <t>OVA/143550</t>
  </si>
  <si>
    <t>UNI: (20.140.05419/5419 PERFECT HARMONY); WS:NIE DOTYCZY</t>
  </si>
  <si>
    <t>143551</t>
  </si>
  <si>
    <t>OVA/143551</t>
  </si>
  <si>
    <t>UNI: (20.140.05075/5075 OPAL); WS:WSZYWKA OLTA BY SYMPA</t>
  </si>
  <si>
    <t>143554</t>
  </si>
  <si>
    <t>MET/143554</t>
  </si>
  <si>
    <t>STOLIK METRO S40 H52 + METRO S40 H52</t>
  </si>
  <si>
    <t>PP/24/16/02</t>
  </si>
  <si>
    <t>143556</t>
  </si>
  <si>
    <t>AMA/143556</t>
  </si>
  <si>
    <t>143557</t>
  </si>
  <si>
    <t>HOR/143557</t>
  </si>
  <si>
    <t>UNI: (20.140.05089/5089 ARMONIA); NS:NIE DOTYCZY/ST:STOPKA STAL MALOWANA KOLOR 20/KR:NIE DOTYCZY/WS:WSZYWKA OLTA BY SYMPA</t>
  </si>
  <si>
    <t>143558</t>
  </si>
  <si>
    <t>MAX/143558</t>
  </si>
  <si>
    <t>MAXWELL [3]</t>
  </si>
  <si>
    <t>K:4290 DYNAMO/LK:5431 COLOURWASH/PS:4290 DYNAMO/POP1:4290 DYNAMO/NS:NIE DOTYCZY/WS:WSZYWKA OLTA BY SYMPA</t>
  </si>
  <si>
    <t>143559</t>
  </si>
  <si>
    <t>REV/143559</t>
  </si>
  <si>
    <t>REVERSO T1,5 - 2 - L]</t>
  </si>
  <si>
    <t>143562</t>
  </si>
  <si>
    <t>COC/143562</t>
  </si>
  <si>
    <t>143564</t>
  </si>
  <si>
    <t>REV/143564</t>
  </si>
  <si>
    <t>REVERSO P82x102 - P106x122 - TE35/82 + D40x101 H35 + P82x102 - P106x122 - TE35/82 + PO 564 I 90x50 + PO 562 I 65x50 + PO 564 I 90x50</t>
  </si>
  <si>
    <t>UNI: (20.140.05090/5090 ARMONIA); NS:NIE DOTYCZY/ST:STOPKA PLASTIKOWA/KR:KROKODYLKI - Z OBU STRON/WS:WSZYWKA OLTA BY SYMPA</t>
  </si>
  <si>
    <t>143571</t>
  </si>
  <si>
    <t>STO/143571</t>
  </si>
  <si>
    <t>STONE NW 140x150 + 4 - ET30</t>
  </si>
  <si>
    <t>K:5416 PERFECT HARMONY/PS:5416 PERFECT HARMONY/POP1:5416 PERFECT HARMONY/PD1:5420 PERFECT HARMONY/PD2:5420 PERFECT HARMONY/NS:NIE DOTYCZY/ST:STOPKA PLASTIKOWA/KR:KROKODYLKI - NA PRAWĄ STRONĘ/WS:WSZYWKA OLTA BY SYMPA</t>
  </si>
  <si>
    <t>143574</t>
  </si>
  <si>
    <t>STO/143574</t>
  </si>
  <si>
    <t>STONE [4 - LH] + P106x82 + Z70/16/07 + Z50/15/06 + PD 254 III 50x50 + PD 527 III 60x35</t>
  </si>
  <si>
    <t>143581</t>
  </si>
  <si>
    <t>STO/143581</t>
  </si>
  <si>
    <t>UNI: (20.140.04295/4295 LEGACY); NS:NIE DOTYCZY/ST:STOPKA PLASTIKOWA/KR:NIE DOTYCZY/WS:NIE DOTYCZY</t>
  </si>
  <si>
    <t>143582</t>
  </si>
  <si>
    <t>STO/143582</t>
  </si>
  <si>
    <t>STONE [3,5</t>
  </si>
  <si>
    <t>143583</t>
  </si>
  <si>
    <t>COC/143583</t>
  </si>
  <si>
    <t>UNI: (21.140.00281/SYMPA 378); WS:WSZYWKA ABITARE</t>
  </si>
  <si>
    <t>143585</t>
  </si>
  <si>
    <t>COC/143585</t>
  </si>
  <si>
    <t>COCO [1M] + PD 255 VI 45x45 + PD 254 VI 50x50</t>
  </si>
  <si>
    <t>UNI: (20.140.05437/5437 COLOURWASH); WS:WSZYWKA OLTA BY SYMPA</t>
  </si>
  <si>
    <t>143588</t>
  </si>
  <si>
    <t>DIV/143588</t>
  </si>
  <si>
    <t>UNI: (20.140.05420/5420 PERFECT HARMONY); NS:NIE DOTYCZY/ST:STOPKA STAL MALOWANA KOLOR 20/KR:KROKODYLKI - NA PRAWĄ STRONĘ/WS:WSZYWKA OLTA BY SYMPA</t>
  </si>
  <si>
    <t>143591</t>
  </si>
  <si>
    <t>DIV/143591</t>
  </si>
  <si>
    <t>143592</t>
  </si>
  <si>
    <t>DIV/143592</t>
  </si>
  <si>
    <t>143594</t>
  </si>
  <si>
    <t>LEN/143594</t>
  </si>
  <si>
    <t>143596</t>
  </si>
  <si>
    <t>ELI/143596</t>
  </si>
  <si>
    <t>ELIXIR [4N - 3</t>
  </si>
  <si>
    <t>UNI: (20.139.03739/3739 MAYAN); ST:STOPKA STAL MALOWANA KOLOR 20/ZZ:ŁĄCZNIK BAGNETOWY NA PRAWĄ STRONĘ/NS:NIE DOTYCZY/WS:WSZYWKA OLTA BY SYMPA</t>
  </si>
  <si>
    <t>143598</t>
  </si>
  <si>
    <t>ELI/143598</t>
  </si>
  <si>
    <t>ELIXIR 2,5</t>
  </si>
  <si>
    <t>UNI: (25.100.00855/SL ROMA 855); ST:STOPKA STAL MALOWANA KOLOR 20/NS:NIĆ 20 SERAFIL KOLOR 0412/ZZ:NIE DOTYCZY/WS:WSZYWKA OLTA BY SYMPA</t>
  </si>
  <si>
    <t>143599</t>
  </si>
  <si>
    <t>HOR/143599</t>
  </si>
  <si>
    <t>HORIZON A T3z - ONz - L2Hz]</t>
  </si>
  <si>
    <t>UNI: (20.140.04270/4270 RESERVE); NS:NIE DOTYCZY/ST:STOPKA STAL MALOWANA KOLOR 20/KR:KROKODYLKI - NA PRAWĄ STRONĘ/WS:WSZYWKA OLTA BY SYMPA</t>
  </si>
  <si>
    <t>143602</t>
  </si>
  <si>
    <t>OXY/143602</t>
  </si>
  <si>
    <t>143603</t>
  </si>
  <si>
    <t>COC/143603</t>
  </si>
  <si>
    <t>UNI: (20.140.06010/6010 PRAZZO); WS:WSZYWKA OLTA BY SYMPA</t>
  </si>
  <si>
    <t>143605</t>
  </si>
  <si>
    <t>LOB/143605</t>
  </si>
  <si>
    <t>143607</t>
  </si>
  <si>
    <t>OVA/143607</t>
  </si>
  <si>
    <t>143609</t>
  </si>
  <si>
    <t>STO/143609</t>
  </si>
  <si>
    <t>STONE NW 140x150 - 1,5] + P82x82</t>
  </si>
  <si>
    <t>143612</t>
  </si>
  <si>
    <t>OVA/143612</t>
  </si>
  <si>
    <t>UNI: (21.140.90325/V/ERNEST 944); WS:WSZYWKA VANO</t>
  </si>
  <si>
    <t>143613</t>
  </si>
  <si>
    <t>COC/143613</t>
  </si>
  <si>
    <t>143614</t>
  </si>
  <si>
    <t>UNO/143614</t>
  </si>
  <si>
    <t>143615</t>
  </si>
  <si>
    <t>OVA/143615</t>
  </si>
  <si>
    <t>143616</t>
  </si>
  <si>
    <t>AMA/143616</t>
  </si>
  <si>
    <t>AMALFI [LA - 2,5 - NT</t>
  </si>
  <si>
    <t>143619</t>
  </si>
  <si>
    <t>DIV/143619</t>
  </si>
  <si>
    <t>143622</t>
  </si>
  <si>
    <t>HOR/143622</t>
  </si>
  <si>
    <t>HORIZON A [3z - L2Hz] + A P82x82 + PD 254 III 50x50</t>
  </si>
  <si>
    <t>143626</t>
  </si>
  <si>
    <t>HOR/143626</t>
  </si>
  <si>
    <t>HORIZON A [3z - 1z - L2Hz] + A P82x82 + A PD 449 III 50x50</t>
  </si>
  <si>
    <t>143631</t>
  </si>
  <si>
    <t>STO/143631</t>
  </si>
  <si>
    <t>STONE [2,5 - LH]</t>
  </si>
  <si>
    <t>143633</t>
  </si>
  <si>
    <t>KEL/143633</t>
  </si>
  <si>
    <t>UNI: (20.140.05420/5420 PERFECT HARMONY); NS:NIE DOTYCZY/ST:STOPKA STAL MALOWANA KOLOR 40/WS:WSZYWKA OLTA BY SYMPA</t>
  </si>
  <si>
    <t>143635</t>
  </si>
  <si>
    <t>ELI/143635</t>
  </si>
  <si>
    <t>ELIXIR 2,5 - N3]</t>
  </si>
  <si>
    <t>143637</t>
  </si>
  <si>
    <t>COC/143637</t>
  </si>
  <si>
    <t>143638</t>
  </si>
  <si>
    <t>LEN/143638</t>
  </si>
  <si>
    <t>LENOX [1o] + [1o] + PD 078 VI 50x50</t>
  </si>
  <si>
    <t>143641</t>
  </si>
  <si>
    <t>AMA/143641</t>
  </si>
  <si>
    <t>AMALFI [RS - WN 203x156 + STONE Z70/16/07</t>
  </si>
  <si>
    <t>143644</t>
  </si>
  <si>
    <t>DIV/143644</t>
  </si>
  <si>
    <t>DIVA B [LA - 3] + B Z60/14/05</t>
  </si>
  <si>
    <t>UNI: (20.140.05431/5431 COLOURWASH); NS:NIE DOTYCZY/ST:ALUMINIUM MALOWANE KOLOR 40/KR:KROKODYLKI - NA PRAWĄ STRONĘ/WS:WSZYWKA OLTA BY SYMPA</t>
  </si>
  <si>
    <t>143647</t>
  </si>
  <si>
    <t>ELI/143647</t>
  </si>
  <si>
    <t>UNI: (20.140.05437/5437 COLOURWASH); NS:NIE DOTYCZY/ST:STOPKA STAL MALOWANA KOLOR 20/ZZ:NIE DOTYCZY/WS:WSZYWKA OLTA BY SYMPA</t>
  </si>
  <si>
    <t>143648</t>
  </si>
  <si>
    <t>HOR/143648</t>
  </si>
  <si>
    <t>HORIZON A [3z - 3,5z] + A P102x62</t>
  </si>
  <si>
    <t>UNI: (20.140.05420/5420 PERFECT HARMONY); NS:NIE DOTYCZY/ST:STOPKA STAL MALOWANA KOLOR 20 - 12CM/KR:KROKODYLKI - NA PRAWĄ STRONĘ/WS:NIE DOTYCZY</t>
  </si>
  <si>
    <t>143651</t>
  </si>
  <si>
    <t>OVA/143651</t>
  </si>
  <si>
    <t>143652</t>
  </si>
  <si>
    <t>HUD/143652</t>
  </si>
  <si>
    <t>HUDSON [3,5] + [2,5] + P82x62</t>
  </si>
  <si>
    <t>143655</t>
  </si>
  <si>
    <t>REV/143655</t>
  </si>
  <si>
    <t>REVERSO [2 - 2]</t>
  </si>
  <si>
    <t>UNI: (20.140.02085/2085 MADEIRA); NS:NIE DOTYCZY/ST:STOPKA PLASTIKOWA/KR:KROKODYLKI - NA PRAWĄ STRONĘ/WS:WSZYWKA ABITARE</t>
  </si>
  <si>
    <t>143657</t>
  </si>
  <si>
    <t>REV/143657</t>
  </si>
  <si>
    <t>REVERSO [L - 1,5T</t>
  </si>
  <si>
    <t>UNI: (20.140.05068/5068 LOFT); NS:NIE DOTYCZY/ST:STOPKA PLASTIKOWA/KR:KROKODYLKI - NA PRAWĄ STRONĘ/WS:WSZYWKA OLTA BY SYMPA</t>
  </si>
  <si>
    <t>143659</t>
  </si>
  <si>
    <t>STO/143659</t>
  </si>
  <si>
    <t>STONE [2,5 - P106x82 - 1,5 + ON - NW 140x150 + [2,5 - P106x82 - 1,5 + D40x101 H35 + ON - NW 140x150 + PD 527 III 60x35 + PD 528 III 58x58</t>
  </si>
  <si>
    <t>143667</t>
  </si>
  <si>
    <t>STO/143667</t>
  </si>
  <si>
    <t>STONE [3,5 - WN 150x140</t>
  </si>
  <si>
    <t>143669</t>
  </si>
  <si>
    <t>WIL/143669</t>
  </si>
  <si>
    <t>143671</t>
  </si>
  <si>
    <t>KEL/143671</t>
  </si>
  <si>
    <t>UNI: (20.140.04198/4198 DICOSTA); NS:NIE DOTYCZY/ST:STOPKA STAL MALOWANA KOLOR 20/WS:WSZYWKA OLTA BY SYMPA</t>
  </si>
  <si>
    <t>143672</t>
  </si>
  <si>
    <t>HOR/143672</t>
  </si>
  <si>
    <t>143675</t>
  </si>
  <si>
    <t>LEN/143675</t>
  </si>
  <si>
    <t>143676</t>
  </si>
  <si>
    <t>WIL/143676</t>
  </si>
  <si>
    <t>143678</t>
  </si>
  <si>
    <t>UNO/143678</t>
  </si>
  <si>
    <t>UNI: (20.140.05041/5041 COPENHAGEN); WS:WSZYWKA OLTA BY SYMPA</t>
  </si>
  <si>
    <t>143679</t>
  </si>
  <si>
    <t>REV/143679</t>
  </si>
  <si>
    <t>REVERSO D40x101 H35</t>
  </si>
  <si>
    <t>UNI: (/); D:ROVERE ANTICO NAT 014A/KR:KROKODYLKI - Z OBU STRON</t>
  </si>
  <si>
    <t>143680</t>
  </si>
  <si>
    <t>COC/143680</t>
  </si>
  <si>
    <t>143681</t>
  </si>
  <si>
    <t>KEL/143681</t>
  </si>
  <si>
    <t>UNI: (20.140.05420/5420 PERFECT HARMONY); NS:NIE DOTYCZY/ST:STOPKA STAL MALOWANA KOLOR 20/WS:WSZYWKA OLTA BY SYMPA</t>
  </si>
  <si>
    <t>143682</t>
  </si>
  <si>
    <t>LEN/143682</t>
  </si>
  <si>
    <t>UNI: (20.140.04270/4270 RESERVE); NS:NIE DOTYCZY/ST:STOPKA STAL MALOWANA KOLOR 20/WS:WSZYWKA OLTA BY SYMPA</t>
  </si>
  <si>
    <t>143685</t>
  </si>
  <si>
    <t>HOR/143685</t>
  </si>
  <si>
    <t>HORIZON A [1z - 2,5z] + A P82x82</t>
  </si>
  <si>
    <t>143688</t>
  </si>
  <si>
    <t>HOR/143688</t>
  </si>
  <si>
    <t>143690</t>
  </si>
  <si>
    <t>HUD/143690</t>
  </si>
  <si>
    <t>HUDSON [3,5] + [3,5]</t>
  </si>
  <si>
    <t>143692</t>
  </si>
  <si>
    <t>STO/143692</t>
  </si>
  <si>
    <t>STONE [1,5 - ON - 1,5 - P106x82 + D40x101 H35 + [1,5 - ON - 1,5 - P106x82 + WN 150x140 + Z70/16/07 + PD 527 III 60x35</t>
  </si>
  <si>
    <t>UNI: (20.140.06005/6005 BLAZE); NS:NIE DOTYCZY/ST:STOPKA PLASTIKOWA/KR:KROKODYLKI - NA PRAWĄ STRONĘ/WS:WSZYWKA OLTA BY SYMPA</t>
  </si>
  <si>
    <t>143700</t>
  </si>
  <si>
    <t>REV/143700</t>
  </si>
  <si>
    <t>REVERSO [L - 1,5</t>
  </si>
  <si>
    <t>143702</t>
  </si>
  <si>
    <t>WIL/143702</t>
  </si>
  <si>
    <t>UNI: (20.140.05313/5313 EQUILIBRIO); NS:NIE DOTYCZY/ST:STOPKA PLASTIKOWA/KR:NIE DOTYCZY/WS:WSZYWKA OLTA BY SYMPA</t>
  </si>
  <si>
    <t>143703</t>
  </si>
  <si>
    <t>WIL/143703</t>
  </si>
  <si>
    <t>143705</t>
  </si>
  <si>
    <t>OVA/143705</t>
  </si>
  <si>
    <t>143707</t>
  </si>
  <si>
    <t>POD/143707</t>
  </si>
  <si>
    <t>PODUSZKA OPARCIOWA</t>
  </si>
  <si>
    <t>TP:4966 TITAN/TL:0000 TKANINA/TG:0000 TKANINA/WP:WKŁAD PODUSZKI NR 081/WY:NIE DOTYCZY</t>
  </si>
  <si>
    <t>143708</t>
  </si>
  <si>
    <t>AVA/143708</t>
  </si>
  <si>
    <t>143709</t>
  </si>
  <si>
    <t>REV/143709</t>
  </si>
  <si>
    <t>REVERSO [1 - 1 - N106x106 - 1 - 1 - Ps82x82 - Ps82x82</t>
  </si>
  <si>
    <t>UNI: (20.140.05046/5046 STAUNCH); NS:NIE DOTYCZY/ST:STOPKA PLASTIKOWA/KR:KROKODYLKI - NA PRAWĄ STRONĘ/WS:WSZYWKA OLTA</t>
  </si>
  <si>
    <t>143716</t>
  </si>
  <si>
    <t>HUD/143716</t>
  </si>
  <si>
    <t>UNI: (20.140.05296/5296 EQUILIBRIO); NS:NIE DOTYCZY/ST:STOPKA STAL MALOWANA KOLOR 20/WS:WSZYWKA OLTA</t>
  </si>
  <si>
    <t>143717</t>
  </si>
  <si>
    <t>KEL/143717</t>
  </si>
  <si>
    <t>143719</t>
  </si>
  <si>
    <t>AMA/143719</t>
  </si>
  <si>
    <t>AMALFI P102x82</t>
  </si>
  <si>
    <t>UNI: (20.140.05212/5212 BERGEN); NS:NIE DOTYCZY/ST:STOPKA STAL MALOWANA KOLOR 20/KR:NIE DOTYCZY/WS:WSZYWKA OLTA</t>
  </si>
  <si>
    <t>143720</t>
  </si>
  <si>
    <t>LEN/143720</t>
  </si>
  <si>
    <t>UNI: (20.140.04968/4968 TITAN); NS:NIE DOTYCZY/WS:WSZYWKA OLTA</t>
  </si>
  <si>
    <t>143722</t>
  </si>
  <si>
    <t>OXY/143722</t>
  </si>
  <si>
    <t>UNI: (20.140.05003/5003 TITAN); NS:NIE DOTYCZY/ST:STOPKA STAL MALOWANA KOLOR 40/WS:WSZYWKA OLTA</t>
  </si>
  <si>
    <t>143723</t>
  </si>
  <si>
    <t>HUD/143723</t>
  </si>
  <si>
    <t>HUDSON [3,5] + P62x62</t>
  </si>
  <si>
    <t>UNI: (20.140.05394/5394 OTARU); NS:NIE DOTYCZY/ST:STOPKA STAL MALOWANA KOLOR 40/WS:WSZYWKA OLTA</t>
  </si>
  <si>
    <t>143725</t>
  </si>
  <si>
    <t>AVA/143725</t>
  </si>
  <si>
    <t>AVANT P104x64 - [1 - 1 - 1]</t>
  </si>
  <si>
    <t>143729</t>
  </si>
  <si>
    <t>AVA/143729</t>
  </si>
  <si>
    <t>AVANT [L - 3,5 - L]</t>
  </si>
  <si>
    <t>UNI: (20.140.04850/4850 AMARAL); ST:STOPKA DREWNIANA KOLOR 16/LI:NIE DOTYCZY/KR:KROKODYLKI - NA PRAWĄ STRONĘ/WS:WSZYWKA OLTA</t>
  </si>
  <si>
    <t>143732</t>
  </si>
  <si>
    <t>COC/143732</t>
  </si>
  <si>
    <t>UNI: (20.140.04850/4850 AMARAL); WS:WSZYWKA OLTA</t>
  </si>
  <si>
    <t>143733</t>
  </si>
  <si>
    <t>WIL/143733</t>
  </si>
  <si>
    <t>WILLOW [L2Hz - 3z] + [1,5z - L2Hz]</t>
  </si>
  <si>
    <t>UNI: (20.140.05059/5059 COVERLET); NS:NIE DOTYCZY/ST:STOPKA PLASTIKOWA/KR:KROKODYLKI - NA PRAWĄ STRONĘ/WS:WSZYWKA OLTA</t>
  </si>
  <si>
    <t>143737</t>
  </si>
  <si>
    <t>LEN/143737</t>
  </si>
  <si>
    <t>LENOX [1H] + PD 078 VI 50x50</t>
  </si>
  <si>
    <t>UNI: (20.140.05241/5241 LEMMA); NS:NIE DOTYCZY/ST:STOPKA STAL MALOWANA KOLOR 20/WS:WSZYWKA OLTA</t>
  </si>
  <si>
    <t>143739</t>
  </si>
  <si>
    <t>OXY/143739</t>
  </si>
  <si>
    <t>OXYGEN [3,5 - L2H]</t>
  </si>
  <si>
    <t>143741</t>
  </si>
  <si>
    <t>REV/143741</t>
  </si>
  <si>
    <t>REVERSO Ps82x82 - 1 - 1 - 1] + PD 078 VI 50x50 + PD 078 VI 50x50</t>
  </si>
  <si>
    <t>143747</t>
  </si>
  <si>
    <t>MAT/143747</t>
  </si>
  <si>
    <t>143748</t>
  </si>
  <si>
    <t>MET/143748</t>
  </si>
  <si>
    <t>UNI: (/); BL:BLAT ROVERE ANTICO NAT 014A/NO:NOGA STAL MALOWANA KOLOR 40</t>
  </si>
  <si>
    <t>143749</t>
  </si>
  <si>
    <t>AVA/143749</t>
  </si>
  <si>
    <t>UNI: (20.140.05416/5416 PERFECT HARMONY); ST:STOPKA DREWNIANA KOLOR 16/LI:NIE DOTYCZY/WS:WSZYWKA OLTA</t>
  </si>
  <si>
    <t>143750</t>
  </si>
  <si>
    <t>LEN/143750</t>
  </si>
  <si>
    <t>UNI: (21.140.70747/K/MILTON 026); NS:NIE DOTYCZY/WS:WSZYWKA OLTA</t>
  </si>
  <si>
    <t>143751</t>
  </si>
  <si>
    <t>AVA/143751</t>
  </si>
  <si>
    <t>AVANT [1</t>
  </si>
  <si>
    <t>UNI: (21.140.70689/K/MILTON 031); ST:STOPKA DREWNIANA KOLOR 16/LI:NIE DOTYCZY/KR:KROKODYLKI - NA PRAWĄ STRONĘ/WS:WSZYWKA OLTA</t>
  </si>
  <si>
    <t>143752</t>
  </si>
  <si>
    <t>REV/143752</t>
  </si>
  <si>
    <t>REVERSO T1,5 - N106x106 - 1 - 1]</t>
  </si>
  <si>
    <t>UNI: (20.140.04295/4295 LEGACY); NS:NIE DOTYCZY/ST:STOPKA PLASTIKOWA/KR:KROKODYLKI - Z OBU STRON/WS:WSZYWKA OLTA</t>
  </si>
  <si>
    <t>143756</t>
  </si>
  <si>
    <t>AVA/143756</t>
  </si>
  <si>
    <t>UNI: (20.140.05208/5208 BERGEN); ST:STOPKA STAL CHROMOWANA/LI:NIE DOTYCZY/KR:KROKODYLKI - NA PRAWĄ STRONĘ/WS:WSZYWKA OLTA</t>
  </si>
  <si>
    <t>143759</t>
  </si>
  <si>
    <t>ONY/143759</t>
  </si>
  <si>
    <t>ONYX [3 - N2,5</t>
  </si>
  <si>
    <t>143761</t>
  </si>
  <si>
    <t>UNO/143761</t>
  </si>
  <si>
    <t>UNI: (20.140.04942/4942 NURIEL); WS:WSZYWKA OLTA</t>
  </si>
  <si>
    <t>143762</t>
  </si>
  <si>
    <t>AVA/143762</t>
  </si>
  <si>
    <t>AVANT N - 1 - N - P112x84</t>
  </si>
  <si>
    <t>143766</t>
  </si>
  <si>
    <t>AVA/143766</t>
  </si>
  <si>
    <t>UNI: (20.140.04467/4467 PERSEMPRA 4,0); ST:STOPKA DREWNIANA KOLOR 40/LI:NIE DOTYCZY/KR:KROKODYLKI - NA PRAWĄ STRONĘ/WS:WSZYWKA OLTA</t>
  </si>
  <si>
    <t>143768</t>
  </si>
  <si>
    <t>ELI/143768</t>
  </si>
  <si>
    <t>UNI: (20.140.06039/6039 TENDER); ST:STOPKA STAL MALOWANA KOLOR 20/NS:NIE DOTYCZY/WS:WSZYWKA OLTA</t>
  </si>
  <si>
    <t>143770</t>
  </si>
  <si>
    <t>AVA/143770</t>
  </si>
  <si>
    <t>UNI: (20.140.02769/2769 MYSTIC); ST:STOPKA DREWNIANA KOLOR 16/LI:NIE DOTYCZY/KR:KROKODYLKI - NA PRAWĄ STRONĘ/WS:WSZYWKA OLTA</t>
  </si>
  <si>
    <t>143772</t>
  </si>
  <si>
    <t>POD/143772</t>
  </si>
  <si>
    <t>143773</t>
  </si>
  <si>
    <t>ONY/143773</t>
  </si>
  <si>
    <t>ONYX [2,5 - N2,5</t>
  </si>
  <si>
    <t>UNI: (20.140.05273/5273 AVENA); NS:NIE DOTYCZY/ST:STOPKA STAL MALOWANA KOLOR 20/KR:KROKODYLKI - NA PRAWĄ STRONĘ/WS:WSZYWKA OLTA</t>
  </si>
  <si>
    <t>LZ/24/28/WRO165</t>
  </si>
  <si>
    <t>28/WRO165</t>
  </si>
  <si>
    <t>143775</t>
  </si>
  <si>
    <t>HUD/143775</t>
  </si>
  <si>
    <t>UNI: (21.140.70626/K/MILTON 029); NS:NIE DOTYCZY/ST:STOPKA STAL MALOWANA KOLOR 40/WS:WSZYWKA OLTA</t>
  </si>
  <si>
    <t>143777</t>
  </si>
  <si>
    <t>AVA/143777</t>
  </si>
  <si>
    <t>UNI: (20.140.05260/5260 LEMMA); ST:STOPKA DREWNIANA KOLOR 16/LI:NIE DOTYCZY/WS:WSZYWKA OLTA</t>
  </si>
  <si>
    <t>143778</t>
  </si>
  <si>
    <t>AMA/143778</t>
  </si>
  <si>
    <t>AMALFI NW 156x203 - 1,5] + P102x82</t>
  </si>
  <si>
    <t>UNI: (20.140.04981/4981 TITAN); NS:NIE DOTYCZY/ST:STOPKA STAL MALOWANA KOLOR 40/KR:KROKODYLKI - NA PRAWĄ STRONĘ/WS:WSZYWKA OLTA</t>
  </si>
  <si>
    <t>143781</t>
  </si>
  <si>
    <t>AVA/143781</t>
  </si>
  <si>
    <t>AVANT P104x64 - [1,5 - 1,5 - 1,5]</t>
  </si>
  <si>
    <t>UNI: (20.140.04039/4039 VIVALTO); ST:STOPKA DREWNIANA KOLOR 16/LI:NIE DOTYCZY/KR:KROKODYLKI - NA PRAWĄ STRONĘ/WS:WSZYWKA OLTA</t>
  </si>
  <si>
    <t>143785</t>
  </si>
  <si>
    <t>CAL/143785</t>
  </si>
  <si>
    <t>CALYPSO N125 - LAD]</t>
  </si>
  <si>
    <t>143799</t>
  </si>
  <si>
    <t>OVA/143799</t>
  </si>
  <si>
    <t>143800</t>
  </si>
  <si>
    <t>LEN/143800</t>
  </si>
  <si>
    <t>UNI: (20.140.04814/4814 VICTORY); NS:NIE DOTYCZY/WS:WSZYWKA OLTA</t>
  </si>
  <si>
    <t>143802</t>
  </si>
  <si>
    <t>MAT/143802</t>
  </si>
  <si>
    <t>UNI: (20.140.05992/5992 TELONE);</t>
  </si>
  <si>
    <t>143803</t>
  </si>
  <si>
    <t>ELI/143803</t>
  </si>
  <si>
    <t>UNI: (21.140.70788/K/SL MASSIF LAVA); ST:STOPKA STAL MALOWANA KOLOR 20/ZZ:ŁĄCZNIK BAGNETOWY NA PRAWĄ STRONĘ/NS:NIĆ 20 SERAFIL KOLOR 0399/WS:WSZYWKA OLTA</t>
  </si>
  <si>
    <t>LZ/24/21/OLT167</t>
  </si>
  <si>
    <t>21/OLT167</t>
  </si>
  <si>
    <t>143805</t>
  </si>
  <si>
    <t>OVA/143805</t>
  </si>
  <si>
    <t>143806</t>
  </si>
  <si>
    <t>LOB/143806</t>
  </si>
  <si>
    <t>LOBBY [3z - 1,5z - LHz]</t>
  </si>
  <si>
    <t>143809</t>
  </si>
  <si>
    <t>LOB/143809</t>
  </si>
  <si>
    <t>143811</t>
  </si>
  <si>
    <t>AMA/143811</t>
  </si>
  <si>
    <t>AMALFI [4] + [3]</t>
  </si>
  <si>
    <t>UNI: (20.140.05416/5416 PERFECT HARMONY); NS:NIE DOTYCZY/ST:STOPKA STAL MALOWANA KOLOR 20/WS:WSZYWKA T&amp;T DESIGN</t>
  </si>
  <si>
    <t>143812</t>
  </si>
  <si>
    <t>MYS/143812</t>
  </si>
  <si>
    <t>TP:4661 ROJA/TL:0000 TKANINA/TG:0000 TKANINA/WP:WKŁAD PODUSZKI NR 371/WY:NIE DOTYCZY</t>
  </si>
  <si>
    <t>143813</t>
  </si>
  <si>
    <t>POD/143813</t>
  </si>
  <si>
    <t>WKŁAD PODUSZKI OPARC.</t>
  </si>
  <si>
    <t>UNI: (/); WP:WKŁAD PODUSZKI NR 061/WY:NIE DOTYCZY</t>
  </si>
  <si>
    <t>LZ/24/20/KUR168</t>
  </si>
  <si>
    <t>20/KUR168</t>
  </si>
  <si>
    <t>143814</t>
  </si>
  <si>
    <t>AMA/143814</t>
  </si>
  <si>
    <t>143816</t>
  </si>
  <si>
    <t>COC/143816</t>
  </si>
  <si>
    <t>COCO [1o] + [1o] + [1o]</t>
  </si>
  <si>
    <t>UNI: (20.140.05441/5441 MATISSE); WS:NIE DOTYCZY</t>
  </si>
  <si>
    <t>143787</t>
  </si>
  <si>
    <t>WIL/143787</t>
  </si>
  <si>
    <t>LZ/24/27/GOT166</t>
  </si>
  <si>
    <t>27/GOT166</t>
  </si>
  <si>
    <t>143790</t>
  </si>
  <si>
    <t>WIL/143790</t>
  </si>
  <si>
    <t>WILLOW [L2Hz + P106x106</t>
  </si>
  <si>
    <t>UNI: (20.140.05447/5447 ENJOY ME); NS:NIE DOTYCZY/ST:STOPKA PLASTIKOWA/KR:NIE DOTYCZY/WS:WSZYWKA OLTA</t>
  </si>
  <si>
    <t>143792</t>
  </si>
  <si>
    <t>WIL/143792</t>
  </si>
  <si>
    <t>WILLOW [L2Hz - 3z]</t>
  </si>
  <si>
    <t>UNI: (20.140.06046/6046 ENJOY ME); NS:NIE DOTYCZY/ST:STOPKA PLASTIKOWA/KR:KROKODYLKI - NA PRAWĄ STRONĘ/WS:WSZYWKA OLTA</t>
  </si>
  <si>
    <t>143794</t>
  </si>
  <si>
    <t>AVA/143794</t>
  </si>
  <si>
    <t>AVANT [2,5 - N - 1,5 - P112x97 + [2,5</t>
  </si>
  <si>
    <t>UNI: (20.140.05199/5199 BERGEN); ST:STOPKA DREWNIANA KOLOR 16/LI:NIE DOTYCZY/KR:KROKODYLKI - NA PRAWĄ STRONĘ/WS:WSZYWKA OLTA</t>
  </si>
  <si>
    <t>143819</t>
  </si>
  <si>
    <t>GRE/143819</t>
  </si>
  <si>
    <t>GREY I [1] + I [1] + I [1] + I [1] + I [1]</t>
  </si>
  <si>
    <t>UNI: (25.100.00845/SL ROMA 845); NS:NIĆ 20 SERAFIL KOLOR 0899/ST:STOPKA STAL MALOWANA KOLOR 40/WS:WSZYWKA OLTA</t>
  </si>
  <si>
    <t>LZ/24/27/NAT169</t>
  </si>
  <si>
    <t>27/NAT169</t>
  </si>
  <si>
    <t>143824</t>
  </si>
  <si>
    <t>GRE/143824</t>
  </si>
  <si>
    <t>GREY I [1] + I [1] + I [1] + I [1] + I [1] + I [1]</t>
  </si>
  <si>
    <t>143831</t>
  </si>
  <si>
    <t>SPE/143831</t>
  </si>
  <si>
    <t>SPECTRA [4z] + [2,5z]</t>
  </si>
  <si>
    <t>UNI: (20.140.05298/5298 BOHO); NS:NIE DOTYCZY/ST:STOPKA STAL MALOWANA KOLOR 40/WS:WSZYWKA OLTA</t>
  </si>
  <si>
    <t>PP/24/18/01</t>
  </si>
  <si>
    <t>143833</t>
  </si>
  <si>
    <t>LEN/143833</t>
  </si>
  <si>
    <t>LZ/24/20/REK170</t>
  </si>
  <si>
    <t>20/REK170</t>
  </si>
  <si>
    <t>PP/24/17/2P</t>
  </si>
  <si>
    <t>143834</t>
  </si>
  <si>
    <t>AMA/143834</t>
  </si>
  <si>
    <t>143835</t>
  </si>
  <si>
    <t>AMA/143835</t>
  </si>
  <si>
    <t>UNI: (20.140.05090/5090 ARMONIA); NS:NIE DOTYCZY/ST:STOPKA STAL MALOWANA KOLOR 20/WS:NIE DOTYCZY</t>
  </si>
  <si>
    <t>143836</t>
  </si>
  <si>
    <t>UNO/143836</t>
  </si>
  <si>
    <t>UNI: (20.140.04239/4239 GRANDE); WS:NIE DOTYCZY</t>
  </si>
  <si>
    <t>143838</t>
  </si>
  <si>
    <t>KEL/143838</t>
  </si>
  <si>
    <t>UNI: (20.140.05136/5136 OPAL); NS:NIE DOTYCZY/ST:STOPKA STAL MALOWANA KOLOR 20/WS:WSZYWKA OLTA BY SYMPA</t>
  </si>
  <si>
    <t>143840</t>
  </si>
  <si>
    <t>HOR/143840</t>
  </si>
  <si>
    <t>UNI: (20.140.05065/5065 WICKER); NS:NIE DOTYCZY/ST:STOPKA STAL MALOWANA KOLOR 20/KR:NIE DOTYCZY/WS:NIE DOTYCZY</t>
  </si>
  <si>
    <t>143842</t>
  </si>
  <si>
    <t>HUD/143842</t>
  </si>
  <si>
    <t>UNI: (20.140.05064/5064 WICKER); NS:NIE DOTYCZY/ST:STOPKA STAL MALOWANA KOLOR 20/WS:WSZYWKA OLTA BY SYMPA</t>
  </si>
  <si>
    <t>143843</t>
  </si>
  <si>
    <t>RIT/143843</t>
  </si>
  <si>
    <t>UNI: (20.140.04296/4296 LEGACY); NS:NIE DOTYCZY/ST:ALUMINIUM MALOWANE KOLOR 40/WS:WSZYWKA OLTA BY SYMPA</t>
  </si>
  <si>
    <t>143844</t>
  </si>
  <si>
    <t>COC/143844</t>
  </si>
  <si>
    <t>UNI: (20.140.05059/5059 COVERLET); WS:WSZYWKA ABITARE</t>
  </si>
  <si>
    <t>143845</t>
  </si>
  <si>
    <t>GRE/143845</t>
  </si>
  <si>
    <t>UNI: (25.100.00845/SL ROMA 845); NS:NIĆ 20 SERAFIL KOLOR 0899/ST:STOPKA STAL MALOWANA KOLOR 40/WS:WSZYWKA OLTA BY SYMPA</t>
  </si>
  <si>
    <t>143846</t>
  </si>
  <si>
    <t>LEN/143846</t>
  </si>
  <si>
    <t>LENOX [1C] + [1C] + PD 078 VI 50x50</t>
  </si>
  <si>
    <t>143849</t>
  </si>
  <si>
    <t>OVA/143849</t>
  </si>
  <si>
    <t>UNI: (20.140.05994/5994 FELIX); WS:WSZYWKA OLTA BY SYMPA</t>
  </si>
  <si>
    <t>143851</t>
  </si>
  <si>
    <t>OVA/143851</t>
  </si>
  <si>
    <t>UNI: (20.139.03739/3739 MAYAN); WS:WSZYWKA OLTA BY SYMPA</t>
  </si>
  <si>
    <t>143852</t>
  </si>
  <si>
    <t>OVA/143852</t>
  </si>
  <si>
    <t>UNI: (20.140.04934/4934 LAZUR); WS:WSZYWKA OLTA BY SYMPA</t>
  </si>
  <si>
    <t>143854</t>
  </si>
  <si>
    <t>AMA/143854</t>
  </si>
  <si>
    <t>AMALFI NW 156x203 - 2,5] + PD 565 III 50x50</t>
  </si>
  <si>
    <t>143857</t>
  </si>
  <si>
    <t>AVA/143857</t>
  </si>
  <si>
    <t>AVANT [1 - 3] + P112x97</t>
  </si>
  <si>
    <t>UNI: (20.140.05425/5425 CHARLOTTE); ST:STOPKA DREWNIANA KOLOR 20/LI:NIE DOTYCZY/KR:KROKODYLKI - NA PRAWĄ STRONĘ/WS:WSZYWKA OLTA BY SYMPA</t>
  </si>
  <si>
    <t>143860</t>
  </si>
  <si>
    <t>AVA/143860</t>
  </si>
  <si>
    <t>UNI: (20.140.04288/4288 DYNAMO); ST:STOPKA DREWNIANA KOLOR 20/LI:NIE DOTYCZY/KR:NIE DOTYCZY/WS:WSZYWKA OLTA BY SYMPA</t>
  </si>
  <si>
    <t>143861</t>
  </si>
  <si>
    <t>AVA/143861</t>
  </si>
  <si>
    <t>AVANT [L - 2,5 - N - 2]</t>
  </si>
  <si>
    <t>UNI: (20.140.05415/5415 PERFECT HARMONY); ST:STOPKA DREWNIANA KOLOR 20/LI:NIE DOTYCZY/KR:KROKODYLKI - NA PRAWĄ STRONĘ/WS:WSZYWKA OLTA BY SYMPA</t>
  </si>
  <si>
    <t>143865</t>
  </si>
  <si>
    <t>DIV/143865</t>
  </si>
  <si>
    <t>DIVA A [3 - N - 3] + A Z60/14/05</t>
  </si>
  <si>
    <t>143869</t>
  </si>
  <si>
    <t>OVA/143869</t>
  </si>
  <si>
    <t>UNI: (20.140.05440/5440 MATISSE); WS:WSZYWKA OLTA BY SYMPA</t>
  </si>
  <si>
    <t>143870</t>
  </si>
  <si>
    <t>ELI/143870</t>
  </si>
  <si>
    <t>ELIXIR [4 - 2,5]</t>
  </si>
  <si>
    <t>UNI: (20.140.05438/5438 MATISSE); ST:STOPKA STAL MALOWANA KOLOR 40/NS:NIE DOTYCZY/ZZ:NIE DOTYCZY/WS:WSZYWKA OLTA BY SYMPA</t>
  </si>
  <si>
    <t>LZ/24/28/SYM171</t>
  </si>
  <si>
    <t>28/SYM171</t>
  </si>
  <si>
    <t>143872</t>
  </si>
  <si>
    <t>ELI/143872</t>
  </si>
  <si>
    <t>ELIXIR 3,5 - N2,5] + PD 254 III 50x50</t>
  </si>
  <si>
    <t>143875</t>
  </si>
  <si>
    <t>HOR/143875</t>
  </si>
  <si>
    <t>HORIZON A [LHz</t>
  </si>
  <si>
    <t>UNI: (20.140.05302/5302 MANTILLA); NS:NIE DOTYCZY/ST:STOPKA STAL MALOWANA KOLOR 20/KR:KROKODYLKI - NA PRAWĄ STRONĘ/WS:WSZYWKA OLTA BY SYMPA</t>
  </si>
  <si>
    <t>143876</t>
  </si>
  <si>
    <t>HOR/143876</t>
  </si>
  <si>
    <t>HORIZON A [3z] + PD 154 III 44x44</t>
  </si>
  <si>
    <t>143878</t>
  </si>
  <si>
    <t>HOR/143878</t>
  </si>
  <si>
    <t>143879</t>
  </si>
  <si>
    <t>STO/143879</t>
  </si>
  <si>
    <t>STONE NW 140x150 - 4]</t>
  </si>
  <si>
    <t>UNI: (20.140.04235/4235 GRANDE); NS:NIE DOTYCZY/ST:STOPKA PLASTIKOWA/KR:KROKODYLKI - NA PRAWĄ STRONĘ/WS:WSZYWKA OLTA BY SYMPA</t>
  </si>
  <si>
    <t>143881</t>
  </si>
  <si>
    <t>STO/143881</t>
  </si>
  <si>
    <t>STONE [3 - WN 150x140 + P106x106</t>
  </si>
  <si>
    <t>143884</t>
  </si>
  <si>
    <t>STO/143884</t>
  </si>
  <si>
    <t>STONE 4 - ON - 1,5]</t>
  </si>
  <si>
    <t>143887</t>
  </si>
  <si>
    <t>WIL/143887</t>
  </si>
  <si>
    <t>UNI: (20.140.05095/5095 RESERVE); NS:NIE DOTYCZY/ST:STOPKA PLASTIKOWA/KR:KROKODYLKI - NA PRAWĄ STRONĘ/WS:WSZYWKA OLTA BY SYMPA</t>
  </si>
  <si>
    <t>143889</t>
  </si>
  <si>
    <t>POD/143889</t>
  </si>
  <si>
    <t>UNI: (20.140.05217/5217 BERGEN);</t>
  </si>
  <si>
    <t>143890</t>
  </si>
  <si>
    <t>HOR/143890</t>
  </si>
  <si>
    <t>UNI: (20.140.05583/5583 LAGO); NS:NIE DOTYCZY/ST:STOPKA STAL MALOWANA KOLOR 20/KR:KROKODYLKI - NA PRAWĄ STRONĘ/WS:WSZYWKA OLTA</t>
  </si>
  <si>
    <t>143892</t>
  </si>
  <si>
    <t>MYS/143892</t>
  </si>
  <si>
    <t>MYSTIC 126N - N3,5 + ELIXIR 2,5 + 126N - N3,5 + PD 254 III 50x50 + PD 254 III 50x50</t>
  </si>
  <si>
    <t>UNI: (20.140.05940/5940 SORRISO); ST:STOPKA STAL MALOWANA KOLOR 40/ZZ:ŁĄCZNIK BAGNETOWY NA PRAWĄ STRONĘ/WS:WSZYWKA OLTA</t>
  </si>
  <si>
    <t>LZ/24/28/OLR172</t>
  </si>
  <si>
    <t>28/OLR172</t>
  </si>
  <si>
    <t>143897</t>
  </si>
  <si>
    <t>ELI/143897</t>
  </si>
  <si>
    <t>UNI: (25.100.00845/SL ROMA 845); NS:NIĆ 20 SERAFIL KOLOR 0899/ST:STOPKA STAL MALOWANA KOLOR 40/ZZ:NIE DOTYCZY/WS:WSZYWKA OLTA</t>
  </si>
  <si>
    <t>143898</t>
  </si>
  <si>
    <t>COC/143898</t>
  </si>
  <si>
    <t>UNI: (20.140.05994/5994 FELIX); WS:WSZYWKA OLTA</t>
  </si>
  <si>
    <t>143899</t>
  </si>
  <si>
    <t>REV/143899</t>
  </si>
  <si>
    <t>REVERSO T1,5 - N106x106 - 1 - 1 - L]</t>
  </si>
  <si>
    <t>UNI: (20.140.04943/4943 NURIEL); NS:NIE DOTYCZY/ST:STOPKA PLASTIKOWA/KR:KROKODYLKI - Z OBU STRON/WS:WSZYWKA OLTA</t>
  </si>
  <si>
    <t>143904</t>
  </si>
  <si>
    <t>AMA/143904</t>
  </si>
  <si>
    <t>AMALFI NW 156x203 - 2,5 - NT</t>
  </si>
  <si>
    <t>143907</t>
  </si>
  <si>
    <t>REV/143907</t>
  </si>
  <si>
    <t>REVERSO [1 - 1 - N106x106 - 1,5T</t>
  </si>
  <si>
    <t>143911</t>
  </si>
  <si>
    <t>REV/143911</t>
  </si>
  <si>
    <t>REVERSO T1,5 - N106x106 - 1,5 - 1,5 - N106x106 - P106x106</t>
  </si>
  <si>
    <t>UNI: (21.140.70792/K/JADE 51); NS:NIE DOTYCZY/ST:STOPKA PLASTIKOWA/KR:KROKODYLKI - Z OBU STRON/WS:WSZYWKA OLTA</t>
  </si>
  <si>
    <t>143917</t>
  </si>
  <si>
    <t>COC/143917</t>
  </si>
  <si>
    <t>UNI: (20.140.05084/5084 UNIVERSE); WS:WSZYWKA OLTA</t>
  </si>
  <si>
    <t>143918</t>
  </si>
  <si>
    <t>MAX/143918</t>
  </si>
  <si>
    <t>MAXWELL [3,5] + P82x82</t>
  </si>
  <si>
    <t>K:K/JADE 56/LK:5431 COLOURWASH/PS:K/JADE 56/POP1:K/JADE 56/NS:NIE DOTYCZY/WS:WSZYWKA OLTA</t>
  </si>
  <si>
    <t>143920</t>
  </si>
  <si>
    <t>CAL/143920</t>
  </si>
  <si>
    <t>CALYPSO [3,5 - 1,5 - N125 - 3,5] + [3,5 - 1,5]</t>
  </si>
  <si>
    <t>UNI: (21.140.70789/K/JADE 56); NS:NIE DOTYCZY/ST:STOPKA STAL MALOWANA KOLOR 40/KR:KROKODYLKI - NA PRAWĄ STRONĘ/WS:WSZYWKA OLTA</t>
  </si>
  <si>
    <t>143926</t>
  </si>
  <si>
    <t>LEN/143926</t>
  </si>
  <si>
    <t>PP/24/17/03</t>
  </si>
  <si>
    <t>143928</t>
  </si>
  <si>
    <t>WIL/143928</t>
  </si>
  <si>
    <t>WILLOW [1z - 1z - 1z]</t>
  </si>
  <si>
    <t>UNI: (20.140.05060/5060 COVERLET); NS:NIE DOTYCZY/ST:STOPKA PLASTIKOWA/KR:KROKODYLKI - NA PRAWĄ STRONĘ/WS:WSZYWKA OLTA</t>
  </si>
  <si>
    <t>143931</t>
  </si>
  <si>
    <t>COC/143931</t>
  </si>
  <si>
    <t>143932</t>
  </si>
  <si>
    <t>HUD/143932</t>
  </si>
  <si>
    <t>143933</t>
  </si>
  <si>
    <t>CAL/143933</t>
  </si>
  <si>
    <t>CALYPSO [3,5 - LAD]</t>
  </si>
  <si>
    <t>UNI: (20.140.06046/6046 ENJOY ME); NS:NIE DOTYCZY/ST:STOPKA STAL MALOWANA KOLOR 40/KR:KROKODYLKI - NA PRAWĄ STRONĘ/WS:WSZYWKA OLTA</t>
  </si>
  <si>
    <t>143935</t>
  </si>
  <si>
    <t>AMA/143935</t>
  </si>
  <si>
    <t>143937</t>
  </si>
  <si>
    <t>COC/143937</t>
  </si>
  <si>
    <t>UNI: (20.140.05425/5425 CHARLOTTE); WS:WSZYWKA OLTA</t>
  </si>
  <si>
    <t>143938</t>
  </si>
  <si>
    <t>AVA/143938</t>
  </si>
  <si>
    <t>UNI: (20.140.05212/5212 BERGEN); ST:STOPKA DREWNIANA KOLOR 20/LI:NIE DOTYCZY/WS:WSZYWKA OLTA</t>
  </si>
  <si>
    <t>143939</t>
  </si>
  <si>
    <t>ONY/143939</t>
  </si>
  <si>
    <t>ONYX [3,5N - 3,5]</t>
  </si>
  <si>
    <t>143941</t>
  </si>
  <si>
    <t>AMA/143941</t>
  </si>
  <si>
    <t>AMALFI [4] + [4] + P102x102</t>
  </si>
  <si>
    <t>UNI: (20.140.05065/5065 WICKER); NS:NIE DOTYCZY/ST:STOPKA STAL MALOWANA KOLOR 40/WS:WSZYWKA OLTA</t>
  </si>
  <si>
    <t>143944</t>
  </si>
  <si>
    <t>WIL/143944</t>
  </si>
  <si>
    <t>UNI: (20.140.05119/5119 COVERLET); NS:NIE DOTYCZY/ST:STOPKA PLASTIKOWA/KR:KROKODYLKI - NA PRAWĄ STRONĘ/WS:WSZYWKA OLTA</t>
  </si>
  <si>
    <t>143946</t>
  </si>
  <si>
    <t>REV/143946</t>
  </si>
  <si>
    <t>REVERSO 1,5 - 1,5 - N106x106 - 1,5 - P106x82 + PD 078 VI 50x50</t>
  </si>
  <si>
    <t>143952</t>
  </si>
  <si>
    <t>MAT/143952</t>
  </si>
  <si>
    <t>PP/24/17/02</t>
  </si>
  <si>
    <t>143953</t>
  </si>
  <si>
    <t>MYS/143953</t>
  </si>
  <si>
    <t>POKROWIEC ZESTAWU</t>
  </si>
  <si>
    <t>TK1:4941 NURIEL/TK2:0000 TKANINA/TK3:0000 TKANINA/TK4:0000 TKANINA</t>
  </si>
  <si>
    <t>143954</t>
  </si>
  <si>
    <t>AVA/143954</t>
  </si>
  <si>
    <t>AVANT [2 - L]</t>
  </si>
  <si>
    <t>UNI: (20.140.05029/5029 ZOYA); ST:STOPKA DREWNIANA KOLOR 20/LI:NIE DOTYCZY/KR:KROKODYLKI - NA PRAWĄ STRONĘ/WS:WSZYWKA OLTA</t>
  </si>
  <si>
    <t>143956</t>
  </si>
  <si>
    <t>REV/143956</t>
  </si>
  <si>
    <t>REVERSO T1,5 - N106x106 - 2 - 2 + T1,5 - 1,5</t>
  </si>
  <si>
    <t>143962</t>
  </si>
  <si>
    <t>KEL/143962</t>
  </si>
  <si>
    <t>UNI: (20.140.04973/4973 TITAN); NS:NIE DOTYCZY/ST:STOPKA STAL MALOWANA KOLOR 20/WS:WSZYWKA OLTA</t>
  </si>
  <si>
    <t>143963</t>
  </si>
  <si>
    <t>ONY/143963</t>
  </si>
  <si>
    <t>ONYX 3N - 3]</t>
  </si>
  <si>
    <t>UNI: (20.140.04235/4235 GRANDE); NS:NIE DOTYCZY/ST:STOPKA STAL MALOWANA KOLOR 20/KR:KROKODYLKI - NA PRAWĄ STRONĘ/WS:WSZYWKA OLTA</t>
  </si>
  <si>
    <t>143965</t>
  </si>
  <si>
    <t>LEN/143965</t>
  </si>
  <si>
    <t>UNI: (20.140.05211/5211 BERGEN); NS:NIE DOTYCZY/WS:WSZYWKA OLTA</t>
  </si>
  <si>
    <t>143966</t>
  </si>
  <si>
    <t>AMA/143966</t>
  </si>
  <si>
    <t>AMALFI WN 203x156</t>
  </si>
  <si>
    <t>143967</t>
  </si>
  <si>
    <t>DIV/143967</t>
  </si>
  <si>
    <t>DIVA B [3,5] + B Z60/14/05</t>
  </si>
  <si>
    <t>143969</t>
  </si>
  <si>
    <t>ELI/143969</t>
  </si>
  <si>
    <t>ELIXIR [4 - N3] + 2,5]</t>
  </si>
  <si>
    <t>UNI: (20.140.04072/4072 VIVALTO); ST:STOPKA STAL MALOWANA KOLOR 20/NS:NIE DOTYCZY/ZZ:ŁĄCZNIK BAGNETOWY NA PRAWĄ STRONĘ/WS:WSZYWKA OLTA</t>
  </si>
  <si>
    <t>143972</t>
  </si>
  <si>
    <t>ONY/143972</t>
  </si>
  <si>
    <t>ONYX [3 - LA]</t>
  </si>
  <si>
    <t>143974</t>
  </si>
  <si>
    <t>AVA/143974</t>
  </si>
  <si>
    <t>UNI: (20.140.05218/5218 BERGEN); ST:STOPKA DREWNIANA KOLOR 18/LI:NIE DOTYCZY/KR:KROKODYLKI - NA PRAWĄ STRONĘ/WS:WSZYWKA OLTA</t>
  </si>
  <si>
    <t>143976</t>
  </si>
  <si>
    <t>AVA/143976</t>
  </si>
  <si>
    <t>AVANT 1,5 + 1,5 + 1,5 + 1,5</t>
  </si>
  <si>
    <t>UNI: (20.140.02086/2086 MADEIRA); ST:STOPKA DREWNIANA KOLOR 20/LI:NIE DOTYCZY/KR:KROKODYLKI - Z OBU STRON/WS:WSZYWKA CHATTELS &amp; MORE BY OLTA</t>
  </si>
  <si>
    <t>LZ/24/31/EMI173</t>
  </si>
  <si>
    <t>31/EMI173</t>
  </si>
  <si>
    <t xml:space="preserve">L/24/28                                           </t>
  </si>
  <si>
    <t>143980</t>
  </si>
  <si>
    <t>AVA/143980</t>
  </si>
  <si>
    <t>143984</t>
  </si>
  <si>
    <t>SAM/143984</t>
  </si>
  <si>
    <t>143990</t>
  </si>
  <si>
    <t>SAM/143990</t>
  </si>
  <si>
    <t>143996</t>
  </si>
  <si>
    <t>SAM/143996</t>
  </si>
  <si>
    <t>144002</t>
  </si>
  <si>
    <t>SAM/144002</t>
  </si>
  <si>
    <t>144008</t>
  </si>
  <si>
    <t>SAM/144008</t>
  </si>
  <si>
    <t>144014</t>
  </si>
  <si>
    <t>SAM/144014</t>
  </si>
  <si>
    <t>144020</t>
  </si>
  <si>
    <t>SAM/144020</t>
  </si>
  <si>
    <t>144026</t>
  </si>
  <si>
    <t>SAM/144026</t>
  </si>
  <si>
    <t>144032</t>
  </si>
  <si>
    <t>SAM/144032</t>
  </si>
  <si>
    <t>144038</t>
  </si>
  <si>
    <t>SAM/144038</t>
  </si>
  <si>
    <t>144044</t>
  </si>
  <si>
    <t>SAM/144044</t>
  </si>
  <si>
    <t>144050</t>
  </si>
  <si>
    <t>SAM/144050</t>
  </si>
  <si>
    <t>144056</t>
  </si>
  <si>
    <t>SAM/144056</t>
  </si>
  <si>
    <t>144062</t>
  </si>
  <si>
    <t>SAM/144062</t>
  </si>
  <si>
    <t>144068</t>
  </si>
  <si>
    <t>SAM/144068</t>
  </si>
  <si>
    <t>144074</t>
  </si>
  <si>
    <t>GRE/144074</t>
  </si>
  <si>
    <t>GREY II [1] + II [1] + II [1] + II [1] + II [1]</t>
  </si>
  <si>
    <t>UNI: (25.100.00845/SL ROMA 845); NS:NIĆ 20 SERAFIL KOLOR 0899/ST:STOPKA DREWNIANA ANTICO NATURALE/WS:WSZYWKA CHATTELS &amp; MORE BY OLTA</t>
  </si>
  <si>
    <t>144079</t>
  </si>
  <si>
    <t>GRE/144079</t>
  </si>
  <si>
    <t>144084</t>
  </si>
  <si>
    <t>KEL/144084</t>
  </si>
  <si>
    <t>KELLY [1] + [1] + [1] + [1] + [1]</t>
  </si>
  <si>
    <t>UNI: (20.140.05302/5302 MANTILLA); NS:NIE DOTYCZY/ST:STOPKA STAL MALOWANA KOLOR 20/WS:WSZYWKA CHATTELS &amp; MORE BY OLTA</t>
  </si>
  <si>
    <t>144089</t>
  </si>
  <si>
    <t>KEL/144089</t>
  </si>
  <si>
    <t>144094</t>
  </si>
  <si>
    <t>AVA/144094</t>
  </si>
  <si>
    <t>AVANT P112x84 - 1,5 - N - 3 - N - P112x97</t>
  </si>
  <si>
    <t>LZ/24/28/INT174</t>
  </si>
  <si>
    <t>28/INT174</t>
  </si>
  <si>
    <t>144106</t>
  </si>
  <si>
    <t>HOR/144106</t>
  </si>
  <si>
    <t>UNI: (20.140.00000/0000 TKANINA); NS:NIE DOTYCZY/ST:NIE DOTYCZY/KR:KROKODYLKI - NA PRAWĄ STRONĘ/WS:NIE DOTYCZY</t>
  </si>
  <si>
    <t>LZ/24/21/OLR175</t>
  </si>
  <si>
    <t>21/OLR175</t>
  </si>
  <si>
    <t>144114</t>
  </si>
  <si>
    <t>AVA/144114</t>
  </si>
  <si>
    <t>LZ/24/20/REK176</t>
  </si>
  <si>
    <t>20/REK176</t>
  </si>
  <si>
    <t>144115</t>
  </si>
  <si>
    <t>AVA/144115</t>
  </si>
  <si>
    <t>AVANT L]</t>
  </si>
  <si>
    <t>UNI: (20.140.03715/3715 COTTAGE); ST:STOPKA DREWNIANA KOLOR 20/LI:NIE DOTYCZY/KR:NIE DOTYCZY/WS:WSZYWKA OLTA BY SYMPA</t>
  </si>
  <si>
    <t>144116</t>
  </si>
  <si>
    <t>AVA/144116</t>
  </si>
  <si>
    <t>144117</t>
  </si>
  <si>
    <t>DIV/144117</t>
  </si>
  <si>
    <t>144119</t>
  </si>
  <si>
    <t>RIT/144119</t>
  </si>
  <si>
    <t>RITZ P103x62</t>
  </si>
  <si>
    <t>UNI: (20.140.05045/5045 STAUNCH); NS:NIE DOTYCZY/ST:ALUMINIUM MALOWANE KOLOR 40/WS:WSZYWKA OLTA BY SYMPA</t>
  </si>
  <si>
    <t>144120</t>
  </si>
  <si>
    <t>HOR/144120</t>
  </si>
  <si>
    <t>UNI: (20.140.05313/5313 EQUILIBRIO); NS:NIE DOTYCZY/ST:STOPKA STAL MALOWANA KOLOR 20 - 12CM/KR:KROKODYLKI - NA PRAWĄ STRONĘ/WS:WSZYWKA OLTA BY SYMPA</t>
  </si>
  <si>
    <t>144122</t>
  </si>
  <si>
    <t>MAX/144122</t>
  </si>
  <si>
    <t>MAXWELL [4] + P103x92 + PD 578 III 50x50</t>
  </si>
  <si>
    <t>K:4192 RESERVE/LK:5431 COLOURWASH/PS:4192 RESERVE/POP1:4192 RESERVE/NS:NIE DOTYCZY/WS:WSZYWKA OLTA BY SYMPA</t>
  </si>
  <si>
    <t>144125</t>
  </si>
  <si>
    <t>STO/144125</t>
  </si>
  <si>
    <t>STONE [1,5 - ON - 1,5 - WN 150x140 + D40x101 H35 + [1,5 - ON - 1,5 - WN 150x140</t>
  </si>
  <si>
    <t>UNI: (20.140.05422/5422 CHARLOTTE); NS:NIE DOTYCZY/ST:STOPKA PLASTIKOWA/KR:KROKODYLKI - NA PRAWĄ STRONĘ/WS:WSZYWKA OLTA BY SYMPA</t>
  </si>
  <si>
    <t>144130</t>
  </si>
  <si>
    <t>STO/144130</t>
  </si>
  <si>
    <t>STONE NW 140x150 - 1,5 - LH]</t>
  </si>
  <si>
    <t>144133</t>
  </si>
  <si>
    <t>COC/144133</t>
  </si>
  <si>
    <t>UNI: (20.140.05295/5295 RUN AGAIN); WS:WSZYWKA OLTA BY SYMPA</t>
  </si>
  <si>
    <t>144134</t>
  </si>
  <si>
    <t>WIL/144134</t>
  </si>
  <si>
    <t>UNI: (20.140.05044/5044 STAUNCH); NS:NIE DOTYCZY/ST:STOPKA PLASTIKOWA/KR:KROKODYLKI - NA PRAWĄ STRONĘ/WS:WSZYWKA OLTA BY SYMPA</t>
  </si>
  <si>
    <t>144136</t>
  </si>
  <si>
    <t>GRE/144136</t>
  </si>
  <si>
    <t>144137</t>
  </si>
  <si>
    <t>HOR/144137</t>
  </si>
  <si>
    <t>144139</t>
  </si>
  <si>
    <t>HOR/144139</t>
  </si>
  <si>
    <t>UNI: (20.140.05417/5417 PERFECT HARMONY); NS:NIE DOTYCZY/ST:STOPKA STAL MALOWANA KOLOR 20 - 12CM/KR:KROKODYLKI - NA PRAWĄ STRONĘ/WS:NIE DOTYCZY</t>
  </si>
  <si>
    <t>144141</t>
  </si>
  <si>
    <t>HOR/144141</t>
  </si>
  <si>
    <t>HORIZON A ONz - 3z - L2Hz] + A P102x82</t>
  </si>
  <si>
    <t>UNI: (20.140.05099/5099 CITY); NS:NIE DOTYCZY/ST:STOPKA STAL MALOWANA KOLOR 20/KR:KROKODYLKI - NA PRAWĄ STRONĘ/WS:WSZYWKA OLTA BY SYMPA</t>
  </si>
  <si>
    <t>144145</t>
  </si>
  <si>
    <t>HOR/144145</t>
  </si>
  <si>
    <t>HORIZON A [3,5z] + A PD 449 III 50x50</t>
  </si>
  <si>
    <t>UNI: (20.140.05063/5063 WICKER); NS:NIE DOTYCZY/ST:STOPKA STAL MALOWANA KOLOR 20 - 12CM/KR:NIE DOTYCZY/WS:WSZYWKA OLTA BY SYMPA</t>
  </si>
  <si>
    <t>144147</t>
  </si>
  <si>
    <t>MAX/144147</t>
  </si>
  <si>
    <t>144148</t>
  </si>
  <si>
    <t>STO/144148</t>
  </si>
  <si>
    <t>144149</t>
  </si>
  <si>
    <t>STO/144149</t>
  </si>
  <si>
    <t>STONE NW 140x150 - 4 - 1,5] + D40x101 H35 + NW 140x150 - 4 - 1,5] + P106x82</t>
  </si>
  <si>
    <t>UNI: (20.140.05420/5420 PERFECT HARMONY); NS:NIE DOTYCZY/ST:STOPKA PLASTIKOWA/KR:KROKODYLKI - NA PRAWĄ STRONĘ/WS:WSZYWKA OLTA BY SYMPA</t>
  </si>
  <si>
    <t>144154</t>
  </si>
  <si>
    <t>WIL/144154</t>
  </si>
  <si>
    <t>144156</t>
  </si>
  <si>
    <t>OVA/144156</t>
  </si>
  <si>
    <t>144158</t>
  </si>
  <si>
    <t>OVA/144158</t>
  </si>
  <si>
    <t>144159</t>
  </si>
  <si>
    <t>CUP/144159</t>
  </si>
  <si>
    <t>CUPIDO ON - 2,5 + Z70/16/07</t>
  </si>
  <si>
    <t>144162</t>
  </si>
  <si>
    <t>CUP/144162</t>
  </si>
  <si>
    <t>CUPIDO [3,5 - ON - 1,5 + P106x82</t>
  </si>
  <si>
    <t>144166</t>
  </si>
  <si>
    <t>AVA/144166</t>
  </si>
  <si>
    <t>AVANT [2,5 - L] + PD 155 III 50x50 + STONE PD 527 III 60x35</t>
  </si>
  <si>
    <t>144100</t>
  </si>
  <si>
    <t>ELI/144100</t>
  </si>
  <si>
    <t>ELIXIR [4 - N2,5]</t>
  </si>
  <si>
    <t>UNI: (20.140.06020/6020 TAILOR); ST:STOPKA STAL MALOWANA KOLOR 40/NS:NIE DOTYCZY/ZZ:ŁĄCZNIK BAGNETOWY NA PRAWĄ STRONĘ/WS:WSZYWKA OLTA</t>
  </si>
  <si>
    <t>144102</t>
  </si>
  <si>
    <t>LEN/144102</t>
  </si>
  <si>
    <t>UNI: (20.140.04199/4199 ANDORA); NS:NIE DOTYCZY/WS:WSZYWKA OLTA</t>
  </si>
  <si>
    <t>144107</t>
  </si>
  <si>
    <t>SPE/144107</t>
  </si>
  <si>
    <t>144109</t>
  </si>
  <si>
    <t>LEN/144109</t>
  </si>
  <si>
    <t>UNI: (20.140.04289/4289 DYNAMO); NS:NIE DOTYCZY/WS:WSZYWKA OLTA</t>
  </si>
  <si>
    <t>144111</t>
  </si>
  <si>
    <t>GRE/144111</t>
  </si>
  <si>
    <t>UNI: (25.100.00900/SL ROMA 900); NS:NIĆ 20 SERAFIL KOLOR 1002/ST:STOPKA DREWNIANA TERRA/WS:WSZYWKA OLTA</t>
  </si>
  <si>
    <t>144113</t>
  </si>
  <si>
    <t>ELI/144113</t>
  </si>
  <si>
    <t>UNI: (20.140.04826/4826 AMARAL); ST:STOPKA STAL MALOWANA KOLOR 40/NS:NIE DOTYCZY/WS:WSZYWKA OLTA</t>
  </si>
  <si>
    <t>144171</t>
  </si>
  <si>
    <t>AKC/144171</t>
  </si>
  <si>
    <t>PP/24/18/2P</t>
  </si>
  <si>
    <t>144172</t>
  </si>
  <si>
    <t>POD/144172</t>
  </si>
  <si>
    <t>STONE PD 527 III 60x35</t>
  </si>
  <si>
    <t>UNI: (20.140.05415/5415 PERFECT HARMONY);</t>
  </si>
  <si>
    <t>144173</t>
  </si>
  <si>
    <t>POD/144173</t>
  </si>
  <si>
    <t>144174</t>
  </si>
  <si>
    <t>POD/144174</t>
  </si>
  <si>
    <t>AMALFI PD 565 III 50x50</t>
  </si>
  <si>
    <t>UNI: (20.140.05216/5216 BERGEN);</t>
  </si>
  <si>
    <t>144175</t>
  </si>
  <si>
    <t>DIV/144175</t>
  </si>
  <si>
    <t>DIVA A [3,5] + A [2,5] + PD 254 III 50x50</t>
  </si>
  <si>
    <t>144178</t>
  </si>
  <si>
    <t>KEL/144178</t>
  </si>
  <si>
    <t>UNI: (20.140.04192/4192 RESERVE); NS:NIE DOTYCZY/ST:STOPKA STAL MALOWANA KOLOR 40/WS:NIE DOTYCZY</t>
  </si>
  <si>
    <t>144179</t>
  </si>
  <si>
    <t>WIL/144179</t>
  </si>
  <si>
    <t>WILLOW [3z - Lz] + P106x82</t>
  </si>
  <si>
    <t>UNI: (20.140.05296/5296 EQUILIBRIO); NS:NIE DOTYCZY/ST:STOPKA PLASTIKOWA/KR:KROKODYLKI - NA PRAWĄ STRONĘ/WS:NIE DOTYCZY</t>
  </si>
  <si>
    <t>144182</t>
  </si>
  <si>
    <t>HOR/144182</t>
  </si>
  <si>
    <t>HORIZON A [LHz - 3z]</t>
  </si>
  <si>
    <t>UNI: (20.140.05066/5066 WICKER); NS:NIE DOTYCZY/ST:STOPKA STAL MALOWANA KOLOR 20/KR:KROKODYLKI - NA PRAWĄ STRONĘ/WS:NIE DOTYCZY</t>
  </si>
  <si>
    <t>144184</t>
  </si>
  <si>
    <t>OVA/144184</t>
  </si>
  <si>
    <t>UNI: (20.140.05447/5447 ENJOY ME); WS:WSZYWKA T&amp;T DESIGN</t>
  </si>
  <si>
    <t>144185</t>
  </si>
  <si>
    <t>OVA/144185</t>
  </si>
  <si>
    <t>144187</t>
  </si>
  <si>
    <t>OVA/144187</t>
  </si>
  <si>
    <t>OVAL [1o] + HORIZON A PD 449 III 50x50</t>
  </si>
  <si>
    <t>144189</t>
  </si>
  <si>
    <t>LOB/144189</t>
  </si>
  <si>
    <t>144191</t>
  </si>
  <si>
    <t>OVA/144191</t>
  </si>
  <si>
    <t>144192</t>
  </si>
  <si>
    <t>LOB/144192</t>
  </si>
  <si>
    <t>LOBBY [LHz - 2,5z]</t>
  </si>
  <si>
    <t>144194</t>
  </si>
  <si>
    <t>CUP/144194</t>
  </si>
  <si>
    <t>CUPIDO [2,5 - 2,5] + P106x106 + Z50/15/06 + PD 527 III 60x35</t>
  </si>
  <si>
    <t>144199</t>
  </si>
  <si>
    <t>AVA/144199</t>
  </si>
  <si>
    <t>AVANT 3,5 - 2 - 3,5] + N + 3,5 - 2 - 3,5]</t>
  </si>
  <si>
    <t>UNI: (20.140.05306/5306 BOHO); ST:STOPKA DREWNIANA KOLOR 20/LI:NIE DOTYCZY/KR:KROKODYLKI - NA PRAWĄ STRONĘ/WS:WSZYWKA OLTA BY SYMPA</t>
  </si>
  <si>
    <t>144203</t>
  </si>
  <si>
    <t>COC/144203</t>
  </si>
  <si>
    <t>UNI: (20.140.05420/5420 PERFECT HARMONY); WS:WSZYWKA OLTA BY SYMPA</t>
  </si>
  <si>
    <t>144204</t>
  </si>
  <si>
    <t>GRE/144204</t>
  </si>
  <si>
    <t>144205</t>
  </si>
  <si>
    <t>OVA/144205</t>
  </si>
  <si>
    <t>UNI: (20.140.05211/5211 BERGEN); WS:WSZYWKA ABITARE</t>
  </si>
  <si>
    <t>144207</t>
  </si>
  <si>
    <t>AVA/144207</t>
  </si>
  <si>
    <t>AVANT P112x97</t>
  </si>
  <si>
    <t>144208</t>
  </si>
  <si>
    <t>HOR/144208</t>
  </si>
  <si>
    <t>HORIZON A [L2Hz - 3,5z] + A P102x82</t>
  </si>
  <si>
    <t>144211</t>
  </si>
  <si>
    <t>STO/144211</t>
  </si>
  <si>
    <t>STONE TE30 - 1,5 - ON - 1,5 - WN 150x140</t>
  </si>
  <si>
    <t>UNI: (20.140.05087/5087 UNIVERSE); NS:NIE DOTYCZY/ST:STOPKA PLASTIKOWA/KR:ŚRUBA - NA  PRAWĄ STRONĘ/WS:WSZYWKA OLTA BY SYMPA</t>
  </si>
  <si>
    <t>144216</t>
  </si>
  <si>
    <t>OVA/144216</t>
  </si>
  <si>
    <t>UNI: (21.140.90384/V/ERNEST 412); WS:WSZYWKA VANO</t>
  </si>
  <si>
    <t>LZ/24/32/SYM176</t>
  </si>
  <si>
    <t>32/SYM176</t>
  </si>
  <si>
    <t>144217</t>
  </si>
  <si>
    <t>GRE/144217</t>
  </si>
  <si>
    <t>UNI: (20.140.04296/4296 LEGACY); NS:NIE DOTYCZY/ST:STOPKA STAL MALOWANA KOLOR 20/WS:WSZYWKA OLTA BY SYMPA</t>
  </si>
  <si>
    <t>144219</t>
  </si>
  <si>
    <t>AVA/144219</t>
  </si>
  <si>
    <t>144221</t>
  </si>
  <si>
    <t>ELI/144221</t>
  </si>
  <si>
    <t>UNI: (20.140.04199/4199 ANDORA); ST:STOPKA STAL MALOWANA KOLOR 20/ZZ:ŁĄCZNIK BAGNETOWY NA PRAWĄ STRONĘ/NS:NIE DOTYCZY/WS:WSZYWKA OLTA BY SYMPA</t>
  </si>
  <si>
    <t>144223</t>
  </si>
  <si>
    <t>HOR/144223</t>
  </si>
  <si>
    <t>144225</t>
  </si>
  <si>
    <t>HOR/144225</t>
  </si>
  <si>
    <t>HORIZON A [L2Hz - 3z - 1z]</t>
  </si>
  <si>
    <t>144228</t>
  </si>
  <si>
    <t>HOR/144228</t>
  </si>
  <si>
    <t>HORIZON A [1,5z - ONz - 3z</t>
  </si>
  <si>
    <t>144231</t>
  </si>
  <si>
    <t>HUD/144231</t>
  </si>
  <si>
    <t>UNI: (20.140.05206/5206 BERGEN); NS:NIE DOTYCZY/ST:STOPKA STAL MALOWANA KOLOR 20/WS:WSZYWKA OLTA BY SYMPA</t>
  </si>
  <si>
    <t>144233</t>
  </si>
  <si>
    <t>REV/144233</t>
  </si>
  <si>
    <t>REVERSO T1,5 - 1] + Ps82x82</t>
  </si>
  <si>
    <t>UNI: (20.140.04221/4221 SAN REMO); NS:NIE DOTYCZY/ST:STOPKA PLASTIKOWA/KR:KROKODYLKI - Z OBU STRON/WS:WSZYWKA OLTA BY SYMPA</t>
  </si>
  <si>
    <t>144236</t>
  </si>
  <si>
    <t>RIT/144236</t>
  </si>
  <si>
    <t>UNI: (21.140.70770/K/SL ROMA 7763); NS:NIĆ 20 SERAFIL KOLOR 0475/ST:ALUMINIUM MALOWANE KOLOR 40/WS:WSZYWKA OLTA BY SYMPA</t>
  </si>
  <si>
    <t>144237</t>
  </si>
  <si>
    <t>LEN/144237</t>
  </si>
  <si>
    <t>UNI: (21.140.90228/V/CAPRI 104); NS:NIE DOTYCZY/ST:STOPKA STAL MALOWANA KOLOR 40/WS:WSZYWKA VANO</t>
  </si>
  <si>
    <t>144238</t>
  </si>
  <si>
    <t>ELI/144238</t>
  </si>
  <si>
    <t>ELIXIR [3,5] + 3,5] + P100x98</t>
  </si>
  <si>
    <t>UNI: (20.140.03715/3715 COTTAGE); ST:STOPKA STAL MALOWANA KOLOR 40/NS:NIE DOTYCZY/WS:WSZYWKA OLTA BY SYMPA</t>
  </si>
  <si>
    <t>144241</t>
  </si>
  <si>
    <t>HOR/144241</t>
  </si>
  <si>
    <t>HORIZON A [3,5z - ONz - 1,5z] + A P102x62</t>
  </si>
  <si>
    <t>UNI: (20.140.05090/5090 ARMONIA); NS:NIE DOTYCZY/ST:STOPKA STAL MALOWANA KOLOR 20/KR:KROKODYLKI - NA PRAWĄ STRONĘ/WS:WSZYWKA OLTA BY SYMPA/VIVRE CONTEMPORIAN</t>
  </si>
  <si>
    <t>144245</t>
  </si>
  <si>
    <t>RIT/144245</t>
  </si>
  <si>
    <t>RITZ [4] + P103x62</t>
  </si>
  <si>
    <t>UNI: (20.140.05090/5090 ARMONIA); NS:NIE DOTYCZY/ST:ALUMINIUM MALOWANE KOLOR 40/WS:WSZYWKA OLTA BY SYMPA</t>
  </si>
  <si>
    <t>144247</t>
  </si>
  <si>
    <t>COC/144247</t>
  </si>
  <si>
    <t>144248</t>
  </si>
  <si>
    <t>GRE/144248</t>
  </si>
  <si>
    <t>144249</t>
  </si>
  <si>
    <t>LEN/144249</t>
  </si>
  <si>
    <t>UNI: (20.140.05416/5416 PERFECT HARMONY); NS:NIE DOTYCZY/WS:WSZYWKA OLTA BY SYMPA</t>
  </si>
  <si>
    <t>144250</t>
  </si>
  <si>
    <t>LEN/144250</t>
  </si>
  <si>
    <t>144252</t>
  </si>
  <si>
    <t>OVA/144252</t>
  </si>
  <si>
    <t>144254</t>
  </si>
  <si>
    <t>AMA/144254</t>
  </si>
  <si>
    <t>UNI: (20.140.05425/5425 CHARLOTTE); NS:NIE DOTYCZY/ST:STOPKA STAL MALOWANA KOLOR 20/WS:WSZYWKA OLTA BY SYMPA</t>
  </si>
  <si>
    <t>144255</t>
  </si>
  <si>
    <t>HOR/144255</t>
  </si>
  <si>
    <t>144257</t>
  </si>
  <si>
    <t>HOR/144257</t>
  </si>
  <si>
    <t>144259</t>
  </si>
  <si>
    <t>HOR/144259</t>
  </si>
  <si>
    <t>HORIZON A [LHz - 1z - 2,5z] + A P102x82</t>
  </si>
  <si>
    <t>144263</t>
  </si>
  <si>
    <t>HUD/144263</t>
  </si>
  <si>
    <t>UNI: (20.140.06012/6012 PRAZZO); NS:NIE DOTYCZY/ST:STOPKA STAL MALOWANA KOLOR 40/WS:WSZYWKA OLTA BY SYMPA</t>
  </si>
  <si>
    <t>144264</t>
  </si>
  <si>
    <t>STO/144264</t>
  </si>
  <si>
    <t>STONE [LH - 3,5 - ET30</t>
  </si>
  <si>
    <t>144267</t>
  </si>
  <si>
    <t>AVA/144267</t>
  </si>
  <si>
    <t>AVANT 2,5 - 2,5] + [3,5</t>
  </si>
  <si>
    <t>UNI: (20.140.03786/3786 NAOMI); ST:STOPKA DREWNIANA KOLOR 16/LI:NIE DOTYCZY/KR:KROKODYLKI - NA PRAWĄ STRONĘ/WS:WSZYWKA OLTA</t>
  </si>
  <si>
    <t>144270</t>
  </si>
  <si>
    <t>STO/144270</t>
  </si>
  <si>
    <t>STONE [1,5 - 4] + ON + [1,5 - 4] + Z70/16/07 + PD 527 III 60x35</t>
  </si>
  <si>
    <t>144275</t>
  </si>
  <si>
    <t>GRE/144275</t>
  </si>
  <si>
    <t>144276</t>
  </si>
  <si>
    <t>REV/144276</t>
  </si>
  <si>
    <t>REVERSO 1 - 1,5 - 1</t>
  </si>
  <si>
    <t>UNI: (20.140.04454/4454 PERSEMPRA 4,0); NS:NIE DOTYCZY/ST:STOPKA PLASTIKOWA/KR:KROKODYLKI - Z OBU STRON/WS:WSZYWKA OLTA</t>
  </si>
  <si>
    <t>144279</t>
  </si>
  <si>
    <t>ELI/144279</t>
  </si>
  <si>
    <t>ELIXIR SOFA NIETYPOWA</t>
  </si>
  <si>
    <t>K:3789 NAOMI/PS:0000 TKANINA/POP1:0000 TKANINA/ST:NIE DOTYCZY/NS:NIE DOTYCZY/ZZ:NIE DOTYCZY/WS:NIE DOTYCZY</t>
  </si>
  <si>
    <t>144280</t>
  </si>
  <si>
    <t>ELI/144280</t>
  </si>
  <si>
    <t>ELIXIR [2,5]</t>
  </si>
  <si>
    <t>UNI: (20.140.04942/4942 NURIEL); ST:STOPKA STAL MALOWANA KOLOR 20/NS:NIE DOTYCZY/WS:WSZYWKA OLTA</t>
  </si>
  <si>
    <t>144281</t>
  </si>
  <si>
    <t>UNO/144281</t>
  </si>
  <si>
    <t>144282</t>
  </si>
  <si>
    <t>ONY/144282</t>
  </si>
  <si>
    <t>ONYX [3,5N - 3] + PD 254 III 50x50 + AMALFI PD 565 III 50x50</t>
  </si>
  <si>
    <t>UNI: (20.140.05218/5218 BERGEN); NS:NIE DOTYCZY/ST:STOPKA STAL MALOWANA KOLOR 40/KR:KROKODYLKI - NA PRAWĄ STRONĘ/WS:WSZYWKA OLTA</t>
  </si>
  <si>
    <t>144286</t>
  </si>
  <si>
    <t>KEL/144286</t>
  </si>
  <si>
    <t>UNI: (20.140.05805/5805 REGGIO); NS:NIE DOTYCZY/ST:STOPKA STAL MALOWANA KOLOR 40/WS:WSZYWKA OLTA</t>
  </si>
  <si>
    <t>144287</t>
  </si>
  <si>
    <t>ELI/144287</t>
  </si>
  <si>
    <t>ELIXIR [2,5N - 3 - 3] + P100x98</t>
  </si>
  <si>
    <t>UNI: (20.140.04192/4192 RESERVE); ST:STOPKA STAL MALOWANA KOLOR 40/ZZ:ŁĄCZNIK BAGNETOWY NA PRAWĄ STRONĘ/NS:NIE DOTYCZY/WS:WSZYWKA OLTA</t>
  </si>
  <si>
    <t>144291</t>
  </si>
  <si>
    <t>AMA/144291</t>
  </si>
  <si>
    <t>AMALFI [3,5 - NT</t>
  </si>
  <si>
    <t>UNI: (20.140.05095/5095 RESERVE); NS:NIE DOTYCZY/ST:STOPKA STAL MALOWANA KOLOR 40/KR:KROKODYLKI - NA PRAWĄ STRONĘ/WS:WSZYWKA OLTA</t>
  </si>
  <si>
    <t>144293</t>
  </si>
  <si>
    <t>AVA/144293</t>
  </si>
  <si>
    <t>AVANT [2 - L] + P104x64</t>
  </si>
  <si>
    <t>UNI: (20.140.05217/5217 BERGEN); ST:STOPKA DREWNIANA KOLOR 07/LI:NIE DOTYCZY/KR:KROKODYLKI - NA PRAWĄ STRONĘ/WS:WSZYWKA OLTA</t>
  </si>
  <si>
    <t>144296</t>
  </si>
  <si>
    <t>ONY/144296</t>
  </si>
  <si>
    <t>UNI: (20.140.04966/4966 TITAN); NS:NIE DOTYCZY/ST:STOPKA STAL MALOWANA KOLOR 40/KR:KROKODYLKI - NA PRAWĄ STRONĘ/WS:WSZYWKA OLTA</t>
  </si>
  <si>
    <t>144298</t>
  </si>
  <si>
    <t>LEN/144298</t>
  </si>
  <si>
    <t>UNI: (20.140.05941/5941 SORRISO); NS:NIE DOTYCZY/ST:STOPKA STAL MALOWANA KOLOR 40/WS:WSZYWKA OLTA</t>
  </si>
  <si>
    <t>144299</t>
  </si>
  <si>
    <t>HOR/144299</t>
  </si>
  <si>
    <t>HORIZON A [LHz - 3z] + A PD 449 III 50x50 + A PD 492 III 28x75</t>
  </si>
  <si>
    <t>UNI: (20.140.05028/5028 ZOYA); NS:NIE DOTYCZY/ST:STOPKA STAL MALOWANA KOLOR 20/KR:KROKODYLKI - NA PRAWĄ STRONĘ/WS:WSZYWKA OLTA</t>
  </si>
  <si>
    <t>144303</t>
  </si>
  <si>
    <t>STO/144303</t>
  </si>
  <si>
    <t>STONE [2,5 - WN 150x140 - 2,5] + PD 254 III 50x50</t>
  </si>
  <si>
    <t>LZ/24/28/LIT177</t>
  </si>
  <si>
    <t>28/LIT177</t>
  </si>
  <si>
    <t>144307</t>
  </si>
  <si>
    <t>LEN/144307</t>
  </si>
  <si>
    <t>UNI: (20.140.05434/5434 COLOURWASH); NS:NIE DOTYCZY/WS:WSZYWKA OLTA</t>
  </si>
  <si>
    <t>144309</t>
  </si>
  <si>
    <t>STO/144309</t>
  </si>
  <si>
    <t>TK1:4844 AMARAL/TK2:0000 TKANINA/TK3:0000 TKANINA/TK4:0000 TKANINA</t>
  </si>
  <si>
    <t>PP/24/18/02</t>
  </si>
  <si>
    <t>P07 PIOTR ŁUPIŃSKI</t>
  </si>
  <si>
    <t>LZ/24/32/SYM179</t>
  </si>
  <si>
    <t>32/SYM179</t>
  </si>
  <si>
    <t>144316</t>
  </si>
  <si>
    <t>STO/144316</t>
  </si>
  <si>
    <t>144317</t>
  </si>
  <si>
    <t>GRE/144317</t>
  </si>
  <si>
    <t>UNI: (20.140.04934/4934 LAZUR); NS:NIE DOTYCZY/ST:STOPKA STAL MALOWANA KOLOR 40/WS:WSZYWKA OLTA BY SYMPA</t>
  </si>
  <si>
    <t>PP/24/18/03</t>
  </si>
  <si>
    <t>144319</t>
  </si>
  <si>
    <t>HOR/144319</t>
  </si>
  <si>
    <t>UNI: (20.140.05417/5417 PERFECT HARMONY); NS:NIE DOTYCZY/ST:STOPKA STAL MALOWANA KOLOR 20/KR:KROKODYLKI - NA PRAWĄ STRONĘ/WS:NIE DOTYCZY</t>
  </si>
  <si>
    <t>144321</t>
  </si>
  <si>
    <t>HOR/144321</t>
  </si>
  <si>
    <t>HORIZON A [3,5z + A P62x62</t>
  </si>
  <si>
    <t>UNI: (20.140.05416/5416 PERFECT HARMONY); NS:NIE DOTYCZY/ST:STOPKA STAL MALOWANA KOLOR 20/KR:NIE DOTYCZY/WS:NIE DOTYCZY</t>
  </si>
  <si>
    <t>144323</t>
  </si>
  <si>
    <t>HOR/144323</t>
  </si>
  <si>
    <t>UNI: (20.140.05416/5416 PERFECT HARMONY); NS:NIE DOTYCZY/ST:STOPKA STAL MALOWANA KOLOR 20/KR:KROKODYLKI - NA PRAWĄ STRONĘ/WS:NIE DOTYCZY</t>
  </si>
  <si>
    <t>144325</t>
  </si>
  <si>
    <t>UNO/144325</t>
  </si>
  <si>
    <t>144326</t>
  </si>
  <si>
    <t>OVA/144326</t>
  </si>
  <si>
    <t>OVAL [1o] + PD 255 VI 45x45</t>
  </si>
  <si>
    <t>144328</t>
  </si>
  <si>
    <t>HOR/144328</t>
  </si>
  <si>
    <t>UNI: (20.140.05071/5071 LOFT); NS:NIE DOTYCZY/ST:STOPKA STAL MALOWANA KOLOR 20 - 12CM/KR:NIE DOTYCZY/WS:NIE DOTYCZY</t>
  </si>
  <si>
    <t>144331</t>
  </si>
  <si>
    <t>HOR/144331</t>
  </si>
  <si>
    <t>HORIZON A [3z] + A [1z</t>
  </si>
  <si>
    <t>UNI: (20.140.05417/5417 PERFECT HARMONY); NS:NIE DOTYCZY/ST:STOPKA STAL MALOWANA KOLOR 20 - 12CM/KR:NIE DOTYCZY/WS:NIE DOTYCZY</t>
  </si>
  <si>
    <t>144333</t>
  </si>
  <si>
    <t>HOR/144333</t>
  </si>
  <si>
    <t>UNI: (20.140.05416/5416 PERFECT HARMONY); NS:NIE DOTYCZY/ST:STOPKA STAL MALOWANA KOLOR 20 - 12CM/KR:NIE DOTYCZY/WS:NIE DOTYCZY</t>
  </si>
  <si>
    <t>144335</t>
  </si>
  <si>
    <t>UNO/144335</t>
  </si>
  <si>
    <t>UNI: (20.140.05439/5439 MATISSE); WS:NIE DOTYCZY</t>
  </si>
  <si>
    <t>144336</t>
  </si>
  <si>
    <t>OVA/144336</t>
  </si>
  <si>
    <t>144337</t>
  </si>
  <si>
    <t>STO/144337</t>
  </si>
  <si>
    <t>STONE 1,5 - NW 140x150 - 2,5] + D40x101 H35 + 1,5 - NW 140x150 - 2,5]</t>
  </si>
  <si>
    <t>UNI: (20.140.05994/5994 FELIX); NS:NIE DOTYCZY/ST:STOPKA PLASTIKOWA/KR:KROKODYLKI - NA PRAWĄ STRONĘ/WS:NIE DOTYCZY</t>
  </si>
  <si>
    <t>144341</t>
  </si>
  <si>
    <t>STO/144341</t>
  </si>
  <si>
    <t>STONE [4 - LH] + P106x82</t>
  </si>
  <si>
    <t>144344</t>
  </si>
  <si>
    <t>STO/144344</t>
  </si>
  <si>
    <t>STONE [3,5 - 1,5 - ON - 3,5] + Z70/16/07 + PD 527 III 60x35</t>
  </si>
  <si>
    <t>144350</t>
  </si>
  <si>
    <t>UNO/144350</t>
  </si>
  <si>
    <t>144351</t>
  </si>
  <si>
    <t>COC/144351</t>
  </si>
  <si>
    <t>UNI: (20.140.05993/5993 BLAZE); WS:NIE DOTYCZY</t>
  </si>
  <si>
    <t>144352</t>
  </si>
  <si>
    <t>STO/144352</t>
  </si>
  <si>
    <t>STONE 3,5 + 3 + ON + P106x82 + P106x106 + ŁĄCZNIK</t>
  </si>
  <si>
    <t>UNI: (20.140.05417/5417 PERFECT HARMONY); NS:NIE DOTYCZY/ST:STOPKA PLASTIKOWA/KR:NIE DOTYCZY/WS:NIE DOTYCZY</t>
  </si>
  <si>
    <t>144357</t>
  </si>
  <si>
    <t>REV/144357</t>
  </si>
  <si>
    <t>REVERSO TE35/82 - 1 - L] + D40x101 H35 + TE35/82 - 1 - L] + P106x82 + PO 563 I 80x50 + ŁĄCZNIK</t>
  </si>
  <si>
    <t>UNI: (20.140.04290/4290 DYNAMO); NS:NIE DOTYCZY/ST:STOPKA PLASTIKOWA/KR:KROKODYLKI - Z OBU STRON/WS:NIE DOTYCZY</t>
  </si>
  <si>
    <t>144363</t>
  </si>
  <si>
    <t>HOR/144363</t>
  </si>
  <si>
    <t>HORIZON A [3z] + A [2,5z]</t>
  </si>
  <si>
    <t>144365</t>
  </si>
  <si>
    <t>OVA/144365</t>
  </si>
  <si>
    <t>144366</t>
  </si>
  <si>
    <t>STO/144366</t>
  </si>
  <si>
    <t>STONE 2,5 - ON - 2,5</t>
  </si>
  <si>
    <t>UNI: (20.140.05418/5418 PERFECT HARMONY); NS:NIE DOTYCZY/ST:STOPKA PLASTIKOWA/KR:KROKODYLKI - NA PRAWĄ STRONĘ/WS:WSZYWKA OLTA BY SYMPA</t>
  </si>
  <si>
    <t>144369</t>
  </si>
  <si>
    <t>ELI/144369</t>
  </si>
  <si>
    <t>UNI: (25.100.00855/SL ROMA 855); ST:STOPKA STAL MALOWANA KOLOR 20/NS:NIĆ 20 SERAFIL KOLOR 0412/ZZ:ŁĄCZNIK BAGNETOWY NA PRAWĄ STRONĘ/WS:WSZYWKA OLTA BY SYMPA</t>
  </si>
  <si>
    <t>144371</t>
  </si>
  <si>
    <t>STO/144371</t>
  </si>
  <si>
    <t>STONE NW 140x150 - 3]</t>
  </si>
  <si>
    <t>UNI: (20.140.05302/5302 MANTILLA); NS:NIE DOTYCZY/ST:STOPKA PLASTIKOWA/KR:KROKODYLKI - NA PRAWĄ STRONĘ/WS:WSZYWKA OLTA BY SYMPA</t>
  </si>
  <si>
    <t>144373</t>
  </si>
  <si>
    <t>AMA/144373</t>
  </si>
  <si>
    <t>AMALFI [RS - P102x82</t>
  </si>
  <si>
    <t>144375</t>
  </si>
  <si>
    <t>COC/144375</t>
  </si>
  <si>
    <t>144376</t>
  </si>
  <si>
    <t>DUO/144376</t>
  </si>
  <si>
    <t>DUOII [3,5]</t>
  </si>
  <si>
    <t>UNI: (20.140.05041/5041 COPENHAGEN); LI:NIE DOTYCZY/WS:WSZYWKA OLTA BY SYMPA</t>
  </si>
  <si>
    <t>144377</t>
  </si>
  <si>
    <t>HOR/144377</t>
  </si>
  <si>
    <t>HORIZON A LHz] + A [L2Hz + A PD 482 III 28x63 + A PD 492 III 28x75</t>
  </si>
  <si>
    <t>K:5066 WICKER/PS:5066 WICKER/POP1:5066 WICKER/PD1:5167 SAVIO/PD2:5167 SAVIO/NS:NIE DOTYCZY/ST:STOPKA STAL MALOWANA KOLOR 20/KR:NIE DOTYCZY/WS:NIE DOTYCZY</t>
  </si>
  <si>
    <t>144381</t>
  </si>
  <si>
    <t>LOB/144381</t>
  </si>
  <si>
    <t>144383</t>
  </si>
  <si>
    <t>LOB/144383</t>
  </si>
  <si>
    <t>LOBBY [L2Hz - 1z - 3z]</t>
  </si>
  <si>
    <t>144386</t>
  </si>
  <si>
    <t>OVA/144386</t>
  </si>
  <si>
    <t>144388</t>
  </si>
  <si>
    <t>LOB/144388</t>
  </si>
  <si>
    <t>144390</t>
  </si>
  <si>
    <t>LOB/144390</t>
  </si>
  <si>
    <t>144392</t>
  </si>
  <si>
    <t>LOB/144392</t>
  </si>
  <si>
    <t>144394</t>
  </si>
  <si>
    <t>OVA/144394</t>
  </si>
  <si>
    <t>144395</t>
  </si>
  <si>
    <t>OVA/144395</t>
  </si>
  <si>
    <t>144397</t>
  </si>
  <si>
    <t>POD/144397</t>
  </si>
  <si>
    <t>144398</t>
  </si>
  <si>
    <t>LOB/144398</t>
  </si>
  <si>
    <t>144400</t>
  </si>
  <si>
    <t>LOB/144400</t>
  </si>
  <si>
    <t>LOBBY [1z - 3,5z]</t>
  </si>
  <si>
    <t>144402</t>
  </si>
  <si>
    <t>KEL/144402</t>
  </si>
  <si>
    <t>UNI: (20.140.05299/5299 BOHO); NS:NIE DOTYCZY/ST:STOPKA STAL MALOWANA KOLOR 40/WS:WSZYWKA OLTA BY SYMPA</t>
  </si>
  <si>
    <t>144403</t>
  </si>
  <si>
    <t>LEN/144403</t>
  </si>
  <si>
    <t>144405</t>
  </si>
  <si>
    <t>LEN/144405</t>
  </si>
  <si>
    <t>144406</t>
  </si>
  <si>
    <t>UNO/144406</t>
  </si>
  <si>
    <t>144407</t>
  </si>
  <si>
    <t>OVA/144407</t>
  </si>
  <si>
    <t>UNI: (20.140.05211/5211 BERGEN); WS:WSZYWKA OLTA BY SYMPA</t>
  </si>
  <si>
    <t>144408</t>
  </si>
  <si>
    <t>AMA/144408</t>
  </si>
  <si>
    <t>AMALFI [3,5] + PD 254 III 50x50</t>
  </si>
  <si>
    <t>144410</t>
  </si>
  <si>
    <t>COC/144410</t>
  </si>
  <si>
    <t>144412</t>
  </si>
  <si>
    <t>STO/144412</t>
  </si>
  <si>
    <t>STONE 3,5 - WN 150x140</t>
  </si>
  <si>
    <t>144414</t>
  </si>
  <si>
    <t>WIL/144414</t>
  </si>
  <si>
    <t>WILLOW [4z] + P106x106</t>
  </si>
  <si>
    <t>UNI: (20.140.05419/5419 PERFECT HARMONY); NS:NIE DOTYCZY/ST:STOPKA PLASTIKOWA/KR:NIE DOTYCZY/WS:WSZYWKA OLTA BY SYMPA</t>
  </si>
  <si>
    <t>144416</t>
  </si>
  <si>
    <t>DUO/144416</t>
  </si>
  <si>
    <t>DUO II [L - 2,5]</t>
  </si>
  <si>
    <t>UNI: (20.140.04295/4295 LEGACY); LI:NIE DOTYCZY/KR:KROKODYLKI - NA PRAWĄ STRONĘ/WS:WSZYWKA OLTA BY SYMPA</t>
  </si>
  <si>
    <t>144418</t>
  </si>
  <si>
    <t>STO/144418</t>
  </si>
  <si>
    <t>STONE [1,5 - 1,5 - ON - P106x82 + D40x101 H35 + [1,5 - 1,5 - ON - P106x82</t>
  </si>
  <si>
    <t>144423</t>
  </si>
  <si>
    <t>LOB/144423</t>
  </si>
  <si>
    <t>144425</t>
  </si>
  <si>
    <t>LOB/144425</t>
  </si>
  <si>
    <t>LOBBY [LHz - 3,5z - LHz]</t>
  </si>
  <si>
    <t>144428</t>
  </si>
  <si>
    <t>WIL/144428</t>
  </si>
  <si>
    <t xml:space="preserve">L/24/31                                           </t>
  </si>
  <si>
    <t>144430</t>
  </si>
  <si>
    <t>LEN/144430</t>
  </si>
  <si>
    <t>144432</t>
  </si>
  <si>
    <t>LEN/144432</t>
  </si>
  <si>
    <t>UNI: (20.140.05310/5310 RUN AGAIN); NS:NIE DOTYCZY/ST:STOPKA STAL MALOWANA KOLOR 20/WS:WSZYWKA OLTA BY SYMPA</t>
  </si>
  <si>
    <t>144434</t>
  </si>
  <si>
    <t>OVA/144434</t>
  </si>
  <si>
    <t>144436</t>
  </si>
  <si>
    <t>DIV/144436</t>
  </si>
  <si>
    <t>DIVA A [4] + A P95x95 + A Z60/14/05</t>
  </si>
  <si>
    <t>UNI: (20.140.04175/4175 BERRY); NS:NIE DOTYCZY/ST:STOPKA STAL MALOWANA KOLOR 20/WS:WSZYWKA OLTA BY SYMPA</t>
  </si>
  <si>
    <t>144439</t>
  </si>
  <si>
    <t>DIV/144439</t>
  </si>
  <si>
    <t>UNI: (20.140.04289/4289 DYNAMO); NS:NIE DOTYCZY/ST:ALUMINIUM MALOWANE KOLOR 40/WS:WSZYWKA OLTA BY SYMPA</t>
  </si>
  <si>
    <t>144440</t>
  </si>
  <si>
    <t>ELI/144440</t>
  </si>
  <si>
    <t>UNI: (20.140.04295/4295 LEGACY); ST:STOPKA STAL MALOWANA KOLOR 20/NS:NIE DOTYCZY/ZZ:ŁĄCZNIK BAGNETOWY NA PRAWĄ STRONĘ/WS:WSZYWKA OLTA BY SYMPA</t>
  </si>
  <si>
    <t>144443</t>
  </si>
  <si>
    <t>HOR/144443</t>
  </si>
  <si>
    <t>144445</t>
  </si>
  <si>
    <t>HOR/144445</t>
  </si>
  <si>
    <t>144448</t>
  </si>
  <si>
    <t>MAX/144448</t>
  </si>
  <si>
    <t>MAXWELL [3] + [3] + PD 578 III 50x50 + PD 578 III 50x50</t>
  </si>
  <si>
    <t>K:5295 RUN AGAIN/LK:5434 COLOURWASH/PS:5295 RUN AGAIN/POP1:5295 RUN AGAIN/NS:NIE DOTYCZY/WS:WSZYWKA OLTA BY SYMPA</t>
  </si>
  <si>
    <t>144452</t>
  </si>
  <si>
    <t>SPE/144452</t>
  </si>
  <si>
    <t>144453</t>
  </si>
  <si>
    <t>GRE/144453</t>
  </si>
  <si>
    <t>144456</t>
  </si>
  <si>
    <t>STO/144456</t>
  </si>
  <si>
    <t>STONE [3,5] + P106x106</t>
  </si>
  <si>
    <t>144458</t>
  </si>
  <si>
    <t>STO/144458</t>
  </si>
  <si>
    <t>STONE [4 - ON - 1,5 - P106x82 + Z70/16/07 + PD 254 III 50x50 + PD 528 III 58x58 + PD 254 III 50x50 + PD 528 III 58x58</t>
  </si>
  <si>
    <t>144473</t>
  </si>
  <si>
    <t>AVA/144473</t>
  </si>
  <si>
    <t>AVANT [3,5] + P104x64 + PD 254 VI 50x50</t>
  </si>
  <si>
    <t>UNI: (20.140.04843/4843 IMPERIAL); ST:STOPKA DREWNIANA KOLOR 20/LI:NIE DOTYCZY/WS:WSZYWKA OLTA</t>
  </si>
  <si>
    <t>144475</t>
  </si>
  <si>
    <t>COC/144475</t>
  </si>
  <si>
    <t>UNI: (20.140.05816/5816 NUAGE); WS:WSZYWKA OLTA</t>
  </si>
  <si>
    <t>144477</t>
  </si>
  <si>
    <t>AMA/144477</t>
  </si>
  <si>
    <t>AMALFI NW 156x203 - RS] + [4]</t>
  </si>
  <si>
    <t>UNI: (20.140.05949/5949 SORRISO); NS:NIE DOTYCZY/ST:STOPKA STAL MALOWANA KOLOR 40/KR:KROKODYLKI - NA PRAWĄ STRONĘ/WS:WSZYWKA OLTA</t>
  </si>
  <si>
    <t>144480</t>
  </si>
  <si>
    <t>AVA/144480</t>
  </si>
  <si>
    <t>AVANT P112x84 - 3 - N - 3,5]</t>
  </si>
  <si>
    <t>UNI: (20.140.05046/5046 STAUNCH); ST:STOPKA DREWNIANA KOLOR 20/LI:NIE DOTYCZY/KR:KROKODYLKI - NA PRAWĄ STRONĘ/WS:WSZYWKA OLTA</t>
  </si>
  <si>
    <t>144484</t>
  </si>
  <si>
    <t>COC/144484</t>
  </si>
  <si>
    <t>COCO [1M] + [1o] + [1o] + [1o] + [1o]</t>
  </si>
  <si>
    <t>UNI: (20.140.05818/5818 CHARME); WS:WSZYWKA OLTA</t>
  </si>
  <si>
    <t>144489</t>
  </si>
  <si>
    <t>UNO/144489</t>
  </si>
  <si>
    <t>144490</t>
  </si>
  <si>
    <t>AMA/144490</t>
  </si>
  <si>
    <t>AMALFI [3 - RS]</t>
  </si>
  <si>
    <t>UNI: (20.140.05260/5260 LEMMA); NS:NIE DOTYCZY/ST:STOPKA STAL MALOWANA KOLOR 40/KR:KROKODYLKI - NA PRAWĄ STRONĘ/WS:WSZYWKA OLTA</t>
  </si>
  <si>
    <t>LZ/24/31/OLR180</t>
  </si>
  <si>
    <t>31/OLR180</t>
  </si>
  <si>
    <t>144492</t>
  </si>
  <si>
    <t>REV/144492</t>
  </si>
  <si>
    <t>REVERSO T1,5 - 1,5 - N106x106 - 1 - 1 - P106x106</t>
  </si>
  <si>
    <t>UNI: (20.140.04820/4820 IMPERIAL); NS:NIE DOTYCZY/ST:STOPKA PLASTIKOWA/KR:KROKODYLKI - Z OBU STRON/WS:WSZYWKA OLTA</t>
  </si>
  <si>
    <t>144498</t>
  </si>
  <si>
    <t>HOR/144498</t>
  </si>
  <si>
    <t>UNI: (20.140.05416/5416 PERFECT HARMONY); NS:NIE DOTYCZY/ST:STOPKA STAL MALOWANA KOLOR 20/KR:KROKODYLKI - NA PRAWĄ STRONĘ/WS:WSZYWKA OLTA</t>
  </si>
  <si>
    <t>144500</t>
  </si>
  <si>
    <t>HOR/144500</t>
  </si>
  <si>
    <t>UNI: (20.140.04940/4940 NURIEL); NS:NIE DOTYCZY/ST:STOPKA STAL MALOWANA KOLOR 20/KR:KROKODYLKI - NA PRAWĄ STRONĘ/WS:WSZYWKA OLTA</t>
  </si>
  <si>
    <t>LZ/24/32/WRO181</t>
  </si>
  <si>
    <t>32/WRO181</t>
  </si>
  <si>
    <t>144502</t>
  </si>
  <si>
    <t>AVA/144502</t>
  </si>
  <si>
    <t>AVANT [2 - N - 1</t>
  </si>
  <si>
    <t>UNI: (20.140.05065/5065 WICKER); ST:STOPKA DREWNIANA KOLOR 20/LI:NIE DOTYCZY/KR:KROKODYLKI - NA PRAWĄ STRONĘ/WS:WSZYWKA OLTA</t>
  </si>
  <si>
    <t>144505</t>
  </si>
  <si>
    <t>UNO/144505</t>
  </si>
  <si>
    <t>UNI: (20.140.05863/5863 ACAPULCO); WS:WSZYWKA OLTA</t>
  </si>
  <si>
    <t>144506</t>
  </si>
  <si>
    <t>AVA/144506</t>
  </si>
  <si>
    <t>AVANT [2,5 - 1,5 - LM]</t>
  </si>
  <si>
    <t>UNI: (20.140.04967/4967 TITAN); ST:STOPKA DREWNIANA KOLOR 20/LI:NIE DOTYCZY/KR:KROKODYLKI - NA PRAWĄ STRONĘ/WS:WSZYWKA OLTA</t>
  </si>
  <si>
    <t>144509</t>
  </si>
  <si>
    <t>AVA/144509</t>
  </si>
  <si>
    <t>AVANT [1 - 1 - 1] + P84x84 + ŁĄCZNIK</t>
  </si>
  <si>
    <t>UNI: (21.140.00286/POWIERZONA 67); ST:STOPKA DREWNIANA KOLOR 20/LI:NIE DOTYCZY/KR:KROKODYLKI - NA PRAWĄ STRONĘ/WS:WSZYWKA OLTA</t>
  </si>
  <si>
    <t>144513</t>
  </si>
  <si>
    <t>HUD/144513</t>
  </si>
  <si>
    <t>HUDSON [2,5] + [2,5]</t>
  </si>
  <si>
    <t>UNI: (20.140.04919/4919 LAZUR); NS:NIE DOTYCZY/ST:STOPKA STAL MALOWANA KOLOR 40/WS:WSZYWKA OLTA</t>
  </si>
  <si>
    <t>144515</t>
  </si>
  <si>
    <t>SPE/144515</t>
  </si>
  <si>
    <t>SPECTRA [3z</t>
  </si>
  <si>
    <t>UNI: (20.140.04458/4458 PERSEMPRA 4,0); NS:NIE DOTYCZY/ST:STOPKA STAL MALOWANA KOLOR 40/KR:NIE DOTYCZY/WS:WSZYWKA OLTA</t>
  </si>
  <si>
    <t>144516</t>
  </si>
  <si>
    <t>AVA/144516</t>
  </si>
  <si>
    <t>UNI: (20.140.05213/5213 BERGEN); ST:STOPKA DREWNIANA KOLOR 40/LI:NIE DOTYCZY/KR:KROKODYLKI - NA PRAWĄ STRONĘ/WS:WSZYWKA OLTA</t>
  </si>
  <si>
    <t>144519</t>
  </si>
  <si>
    <t>WIL/144519</t>
  </si>
  <si>
    <t>TK1:5059 COVERLET/TK2:0000 TKANINA/TK3:0000 TKANINA/TK4:0000 TKANINA</t>
  </si>
  <si>
    <t>144520</t>
  </si>
  <si>
    <t>STO/144520</t>
  </si>
  <si>
    <t>STONE [3] + PD 527 III 60x35</t>
  </si>
  <si>
    <t>UNI: (20.140.04844/4844 AMARAL); NS:NIE DOTYCZY/ST:STOPKA PLASTIKOWA/WS:WSZYWKA OLTA</t>
  </si>
  <si>
    <t>LZ/24/33/WAR182</t>
  </si>
  <si>
    <t>33/WAR182</t>
  </si>
  <si>
    <t>32</t>
  </si>
  <si>
    <t xml:space="preserve">L/24/32                                           </t>
  </si>
  <si>
    <t>144522</t>
  </si>
  <si>
    <t>POD/144522</t>
  </si>
  <si>
    <t>POKROWIEC PODUSZKI DEK.</t>
  </si>
  <si>
    <t>TK1:4541 LENNOX/TK2:0000 TKANINA/TK3:0000 TKANINA/TK4:0000 TKANINA</t>
  </si>
  <si>
    <t>144523</t>
  </si>
  <si>
    <t>AVA/144523</t>
  </si>
  <si>
    <t>UNI: (20.140.05448/5448 ENJOY ME); ST:STOPKA DREWNIANA KOLOR 25/LI:NIE DOTYCZY/KR:KROKODYLKI - NA PRAWĄ STRONĘ/WS:WSZYWKA OLTA</t>
  </si>
  <si>
    <t>144527</t>
  </si>
  <si>
    <t>UNO/144527</t>
  </si>
  <si>
    <t>UNO P48x48 + PD 078 VI 50x50</t>
  </si>
  <si>
    <t>UNI: (20.140.04788/4788 DAYTONA); WS:WSZYWKA OLTA</t>
  </si>
  <si>
    <t>144529</t>
  </si>
  <si>
    <t>OVA/144529</t>
  </si>
  <si>
    <t>UNI: (20.140.05416/5416 PERFECT HARMONY); WS:WSZYWKA OLTA</t>
  </si>
  <si>
    <t>LZ/24/32/INT186</t>
  </si>
  <si>
    <t>32/INT186</t>
  </si>
  <si>
    <t>144544</t>
  </si>
  <si>
    <t>AKC/144544</t>
  </si>
  <si>
    <t>144545</t>
  </si>
  <si>
    <t>AKC/144545</t>
  </si>
  <si>
    <t>144546</t>
  </si>
  <si>
    <t>WIL/144546</t>
  </si>
  <si>
    <t>WILLOW [L2Hz - 3,5z] + 4z</t>
  </si>
  <si>
    <t>UNI: (20.140.04821/4821 AMARAL); NS:NIE DOTYCZY/ST:STOPKA PLASTIKOWA/KR:KROKODYLKI - NA PRAWĄ STRONĘ/WS:WSZYWKA OLTA</t>
  </si>
  <si>
    <t>144531</t>
  </si>
  <si>
    <t>AVA/144531</t>
  </si>
  <si>
    <t>AVANT [2,5 - LM] + P104x64</t>
  </si>
  <si>
    <t>LZ/24/33/SYG183</t>
  </si>
  <si>
    <t>33/SYG183</t>
  </si>
  <si>
    <t>PP/24/19/01</t>
  </si>
  <si>
    <t xml:space="preserve">L/24/WSTSYG183                                    </t>
  </si>
  <si>
    <t>144534</t>
  </si>
  <si>
    <t>AVA/144534</t>
  </si>
  <si>
    <t>LZ/24/33/LIT184</t>
  </si>
  <si>
    <t>33/LIT184</t>
  </si>
  <si>
    <t xml:space="preserve">L/24/WSTLIT184                                    </t>
  </si>
  <si>
    <t>144537</t>
  </si>
  <si>
    <t>STO/144537</t>
  </si>
  <si>
    <t>STONE [1,5 - NW 140x150 - 4 - WN 150x140</t>
  </si>
  <si>
    <t>UNI: (20.140.03715/3715 COTTAGE); NS:NIE DOTYCZY/ST:STOPKA PLASTIKOWA/KR:KROKODYLKI - NA PRAWĄ STRONĘ/WS:WSZYWKA OLTA</t>
  </si>
  <si>
    <t>LZ/24/33/GOT185</t>
  </si>
  <si>
    <t>33/GOT185</t>
  </si>
  <si>
    <t xml:space="preserve">L/24/WSTGOT185                                    </t>
  </si>
  <si>
    <t>144541</t>
  </si>
  <si>
    <t>HUD/144541</t>
  </si>
  <si>
    <t>HUDSON [3,5 - WN 159x149</t>
  </si>
  <si>
    <t>UNI: (20.140.05041/5041 COPENHAGEN); NS:NIE DOTYCZY/ST:STOPKA STAL MALOWANA KOLOR 40/KR:KROKODYLKI - NA PRAWĄ STRONĘ/WS:WSZYWKA OLTA</t>
  </si>
  <si>
    <t>144543</t>
  </si>
  <si>
    <t>HUD/144543</t>
  </si>
  <si>
    <t>HUDSON 3,5]</t>
  </si>
  <si>
    <t>UNI: (20.140.05041/5041 COPENHAGEN); NS:NIE DOTYCZY/ST:STOPKA STAL MALOWANA KOLOR 40/KR:NIE DOTYCZY/WS:WSZYWKA OLTA</t>
  </si>
  <si>
    <t>PONIEDZIAŁEK</t>
  </si>
  <si>
    <t>WTOREK</t>
  </si>
  <si>
    <t>ŚRODA</t>
  </si>
  <si>
    <t>CZWARTEK</t>
  </si>
  <si>
    <t>PIĄTEK</t>
  </si>
  <si>
    <t>SOBOTA</t>
  </si>
  <si>
    <t>NIEDZIELA</t>
  </si>
  <si>
    <t>KOLEJNY</t>
  </si>
  <si>
    <t>P08 KRZYSZTOF PERKOWSKI</t>
  </si>
  <si>
    <t>P09</t>
  </si>
  <si>
    <t>P09 DOMINIK FASZCZA</t>
  </si>
  <si>
    <t>110.101.120 WYDAJNOŚĆ PRACOWNIKÓW</t>
  </si>
  <si>
    <t>JEST WSTAWIONE W PLANERZE</t>
  </si>
  <si>
    <t xml:space="preserve">ŚREDNIA </t>
  </si>
  <si>
    <t>ŚREDNIA TYGODNIA 29</t>
  </si>
  <si>
    <t>ŚREDNIA TYGODNIA 30</t>
  </si>
  <si>
    <t>ŚREDNIA TYGODNIA 31</t>
  </si>
  <si>
    <t>ŚREDNIA TYGODNIA 32</t>
  </si>
  <si>
    <t>ŚREDNIA TYGODNIA 33</t>
  </si>
  <si>
    <t>ŚREDNIA TYGODNIA 34</t>
  </si>
  <si>
    <t>ŚREDNIA TYGODNIA 35</t>
  </si>
  <si>
    <t>ŚREDNIA TYGODNIA 36</t>
  </si>
  <si>
    <t>ŚREDNIA TYGODNIA 37</t>
  </si>
  <si>
    <t>ŚREDNIA TYGODNIA 38</t>
  </si>
  <si>
    <t>ŚREDNIA TYGODNIA 39</t>
  </si>
  <si>
    <t>ŚREDNIA TYGODNIA 40</t>
  </si>
  <si>
    <t>ŚREDNIA TYGODNIA 41</t>
  </si>
  <si>
    <t>ŚREDNIA TYGODNIA 42</t>
  </si>
  <si>
    <t>ŚREDNIA TYGODNIA 43</t>
  </si>
  <si>
    <t>ŚREDNIA TYGODNIA 45</t>
  </si>
  <si>
    <t>ŚREDNIA TYGODNIA 46</t>
  </si>
  <si>
    <t>ŚREDNIA TYGODNIA 47</t>
  </si>
  <si>
    <t>ŚREDNIA TYGODNIA 48</t>
  </si>
  <si>
    <t>ŚREDNIA TYGODNIA 49</t>
  </si>
  <si>
    <t>ŚREDNIA TYGODNIA 50</t>
  </si>
  <si>
    <t>ŚREDNIA TYGODNIA 51</t>
  </si>
  <si>
    <t>ŚREDNIA TYGODNIA 02</t>
  </si>
  <si>
    <t>ŚREDNIA TYGODNIA 03</t>
  </si>
  <si>
    <t>ŚREDNIA TYGODNIA 04</t>
  </si>
  <si>
    <t>ŚREDNIA TYGODNIA 05</t>
  </si>
  <si>
    <t>ŚREDNIA TYGODNIA 06</t>
  </si>
  <si>
    <t>ŚREDNIA TYGODNIA 07</t>
  </si>
  <si>
    <t>ŚREDNIA TYGODNIA 08</t>
  </si>
  <si>
    <t>ŚREDNIA TYGODNIA 09</t>
  </si>
  <si>
    <t>ŚREDNIA TYGODNIA 10</t>
  </si>
  <si>
    <t>ŚREDNIA TYGODNIA 11</t>
  </si>
  <si>
    <t>ŚREDNIA TYGODNIA 12</t>
  </si>
  <si>
    <t>ŚREDNIA TYGODNIA 13</t>
  </si>
  <si>
    <t>ŚREDNIA TYGODNIA 14</t>
  </si>
  <si>
    <t>ŚREDNIA TYGODNIA 15</t>
  </si>
  <si>
    <t>ŚREDNIA TYGODNIA 16</t>
  </si>
  <si>
    <t>ŚREDNIA TYGODNIA 17</t>
  </si>
  <si>
    <t>ŚREDNIA TYGODNIA 19</t>
  </si>
  <si>
    <t>ŚREDNIA TYGODNIA 20</t>
  </si>
  <si>
    <t>ŚREDNIA TYGODNIA 21</t>
  </si>
  <si>
    <t>ŚREDNIA TYGODNIA 22</t>
  </si>
  <si>
    <t>ŚREDNIA TYGODNIA 23</t>
  </si>
  <si>
    <t>ŚREDNIA TYGODNIA 24</t>
  </si>
  <si>
    <t>ŚREDNIA TYGODNIA 25</t>
  </si>
  <si>
    <t>ŚREDNIA TYGODNIA 26</t>
  </si>
  <si>
    <t>ŚREDNIA TYGODNIA 27</t>
  </si>
  <si>
    <t>ŚREDNIA TYGODNIA 28</t>
  </si>
  <si>
    <t>ŚREDNIA TYGODNIA 44</t>
  </si>
  <si>
    <t>ŚREDNIA TYGODNIA 01</t>
  </si>
  <si>
    <t>ŚREDNIA TYGODNIA 18</t>
  </si>
  <si>
    <t>LP</t>
  </si>
  <si>
    <r>
      <t xml:space="preserve">T05 MARCIN WYSZKOWSKI </t>
    </r>
    <r>
      <rPr>
        <sz val="8"/>
        <color theme="1"/>
        <rFont val="Arial"/>
        <family val="2"/>
        <charset val="238"/>
      </rPr>
      <t>(MŁODY BIAŁE OKULARY)</t>
    </r>
  </si>
  <si>
    <r>
      <t>T06 TOMASZ BAŁDYGA</t>
    </r>
    <r>
      <rPr>
        <sz val="8"/>
        <color theme="1"/>
        <rFont val="Arial"/>
        <family val="2"/>
        <charset val="238"/>
      </rPr>
      <t xml:space="preserve"> (PIK)</t>
    </r>
  </si>
  <si>
    <r>
      <t xml:space="preserve">T11 PIOTR TRUSKOLASKI </t>
    </r>
    <r>
      <rPr>
        <sz val="8"/>
        <color theme="1"/>
        <rFont val="Czcionka tekstu podstawowego"/>
        <charset val="238"/>
      </rPr>
      <t>(PRZY ŁAZIENCE)</t>
    </r>
  </si>
  <si>
    <t>ŚREDNIA TYGODNIA</t>
  </si>
  <si>
    <t xml:space="preserve">P08 </t>
  </si>
  <si>
    <t>WIDOK OD BIURA</t>
  </si>
  <si>
    <t>PON</t>
  </si>
  <si>
    <t>WT</t>
  </si>
  <si>
    <t>ŚR</t>
  </si>
  <si>
    <t>CZW</t>
  </si>
  <si>
    <t>PT</t>
  </si>
  <si>
    <t>SOB</t>
  </si>
  <si>
    <t>NIEDZ</t>
  </si>
  <si>
    <t>TK</t>
  </si>
  <si>
    <t>LZ/24/25/WAR192</t>
  </si>
  <si>
    <t>25/WAR192</t>
  </si>
  <si>
    <t>144556</t>
  </si>
  <si>
    <t>POD/144556</t>
  </si>
  <si>
    <t>HORIZON A PD 449 III 50x50 + A PD 492 III 28x75</t>
  </si>
  <si>
    <t>UNI: (20.140.05069/5069 LOFT);</t>
  </si>
  <si>
    <t>PP/24/19/2P</t>
  </si>
  <si>
    <t xml:space="preserve">L/24/WSTSYM155                                    </t>
  </si>
  <si>
    <t>144558</t>
  </si>
  <si>
    <t>POD/144558</t>
  </si>
  <si>
    <t>144559</t>
  </si>
  <si>
    <t>POD/144559</t>
  </si>
  <si>
    <t>PD 078 VI 50x50 + HORIZON A PD 482 III 28x63</t>
  </si>
  <si>
    <t>UNI: (20.140.04192/4192 RESERVE);</t>
  </si>
  <si>
    <t>144561</t>
  </si>
  <si>
    <t>POD/144561</t>
  </si>
  <si>
    <t>SAMOA PD 417 III 30x75</t>
  </si>
  <si>
    <t>UNI: (20.140.05312/5312 RUN AGAIN);</t>
  </si>
  <si>
    <t>144562</t>
  </si>
  <si>
    <t>POD/144562</t>
  </si>
  <si>
    <t>PD 254 III 50x50 + PD 254 III 50x50</t>
  </si>
  <si>
    <t>UNI: (20.140.02086/2086 MADEIRA);</t>
  </si>
  <si>
    <t>144564</t>
  </si>
  <si>
    <t>ELI/144564</t>
  </si>
  <si>
    <t>TP:5048 STAUNCH/TL:0000 TKANINA/TG:0000 TKANINA/WP:WKŁAD PODUSZKI NR 370/WY:NIE DOTYCZY</t>
  </si>
  <si>
    <t>144565</t>
  </si>
  <si>
    <t>DIV/144565</t>
  </si>
  <si>
    <t>DIVA A [3] + A Z60/14/05</t>
  </si>
  <si>
    <t>UNI: (20.140.05057/5057 COVERLET); NS:NIE DOTYCZY/ST:STOPKA STAL MALOWANA KOLOR 40/WS:WSZYWKA OLTA BY SYMPA</t>
  </si>
  <si>
    <t xml:space="preserve">L/24/WSTSYM179                                    </t>
  </si>
  <si>
    <t>144567</t>
  </si>
  <si>
    <t>STO/144567</t>
  </si>
  <si>
    <t>STONE NW 140x150 - 3] + P82x82 + PD 254 III 50x50</t>
  </si>
  <si>
    <t>144571</t>
  </si>
  <si>
    <t>HOR/144571</t>
  </si>
  <si>
    <t>144573</t>
  </si>
  <si>
    <t>STO/144573</t>
  </si>
  <si>
    <t>STONE [3 - ON - 2,5] + Z50/15/06 + PD 527 III 60x35</t>
  </si>
  <si>
    <t>144578</t>
  </si>
  <si>
    <t>DIV/144578</t>
  </si>
  <si>
    <t>DIVA A [5] + A Z60/14/05</t>
  </si>
  <si>
    <t>UNI: (20.140.05416/5416 PERFECT HARMONY); NS:NIE DOTYCZY/ST:STOPKA STAL MALOWANA KOLOR 40/WS:WSZYWKA OLTA BY SYMPA</t>
  </si>
  <si>
    <t>144580</t>
  </si>
  <si>
    <t>COC/144580</t>
  </si>
  <si>
    <t>144581</t>
  </si>
  <si>
    <t>HOR/144581</t>
  </si>
  <si>
    <t>HORIZON A [3,5z] + A P62x62</t>
  </si>
  <si>
    <t>UNI: (20.140.04192/4192 RESERVE); NS:NIE DOTYCZY/ST:STOPKA STAL MALOWANA KOLOR 20/KR:NIE DOTYCZY/WS:NIE DOTYCZY</t>
  </si>
  <si>
    <t>144583</t>
  </si>
  <si>
    <t>STO/144583</t>
  </si>
  <si>
    <t>STONE [4 - WN 150x140 + Z70/16/07 + PD 527 III 60x35</t>
  </si>
  <si>
    <t>144587</t>
  </si>
  <si>
    <t>ELI/144587</t>
  </si>
  <si>
    <t>UNI: (25.100.00855/SL ROMA 855); ST:STOPKA STAL MALOWANA KOLOR 40/ZZ:ŁĄCZNIK BAGNETOWY NA PRAWĄ STRONĘ/NS:NIĆ 20 SERAFIL KOLOR 0412/WS:WSZYWKA OLTA BY SYMPA</t>
  </si>
  <si>
    <t>144589</t>
  </si>
  <si>
    <t>WIL/144589</t>
  </si>
  <si>
    <t>UNI: (20.140.04196/4196 DICOSTA); NS:NIE DOTYCZY/ST:STOPKA PLASTIKOWA/KR:KROKODYLKI - NA PRAWĄ STRONĘ/WS:WSZYWKA OLTA BY SYMPA</t>
  </si>
  <si>
    <t>144592</t>
  </si>
  <si>
    <t>STO/144592</t>
  </si>
  <si>
    <t>STONE NW 140x150 - 4] + Z70/16/07 + PD 527 III 60x35</t>
  </si>
  <si>
    <t>144596</t>
  </si>
  <si>
    <t>COC/144596</t>
  </si>
  <si>
    <t>UNI: (21.140.00283/SYMPA 380); WS:WSZYWKA OLTA BY SYMPA</t>
  </si>
  <si>
    <t>LZ/24/32/SYM188</t>
  </si>
  <si>
    <t>32/SYM188</t>
  </si>
  <si>
    <t xml:space="preserve">L/24/WSTSYM188                                    </t>
  </si>
  <si>
    <t>144597</t>
  </si>
  <si>
    <t>COC/144597</t>
  </si>
  <si>
    <t>UNI: (20.140.05426/5426 CHARLOTTE); WS:WSZYWKA OLTA BY SYMPA</t>
  </si>
  <si>
    <t>144598</t>
  </si>
  <si>
    <t>COC/144598</t>
  </si>
  <si>
    <t>UNI: (20.140.05124/5124 OPAL); WS:WSZYWKA OLTA BY SYMPA</t>
  </si>
  <si>
    <t>144600</t>
  </si>
  <si>
    <t>LEN/144600</t>
  </si>
  <si>
    <t>LENOX [1] + [1] + HORIZON A PD 449 III 50x50</t>
  </si>
  <si>
    <t>UNI: (20.140.05435/5435 COLOURWASH); NS:NIE DOTYCZY/WS:WSZYWKA OLTA BY SYMPA</t>
  </si>
  <si>
    <t>144603</t>
  </si>
  <si>
    <t>UNO/144603</t>
  </si>
  <si>
    <t>UNI: (20.140.04195/4195 RESERVE); WS:WSZYWKA OLTA BY SYMPA</t>
  </si>
  <si>
    <t>144604</t>
  </si>
  <si>
    <t>AMA/144604</t>
  </si>
  <si>
    <t>AMALFI [3,5 - NT + P102x82</t>
  </si>
  <si>
    <t>144607</t>
  </si>
  <si>
    <t>DUO/144607</t>
  </si>
  <si>
    <t>DUO II [L - 2,5 - LH]</t>
  </si>
  <si>
    <t>144610</t>
  </si>
  <si>
    <t>DUO/144610</t>
  </si>
  <si>
    <t>DUOII [3] + [2,5] + PD 078 VI 50x50</t>
  </si>
  <si>
    <t>UNI: (20.140.04270/4270 RESERVE); LI:NIE DOTYCZY/WS:WSZYWKA OLTA BY SYMPA</t>
  </si>
  <si>
    <t>144613</t>
  </si>
  <si>
    <t>ELI/144613</t>
  </si>
  <si>
    <t>ELIXIR [2,5N - 2,5 + P100x98</t>
  </si>
  <si>
    <t>UNI: (20.140.03715/3715 COTTAGE); ST:STOPKA STAL MALOWANA KOLOR 40/ZZ:ŁĄCZNIK BAGNETOWY NA PRAWĄ STRONĘ/NS:NIE DOTYCZY/WS:WSZYWKA OLTA BY SYMPA</t>
  </si>
  <si>
    <t>144616</t>
  </si>
  <si>
    <t>HOR/144616</t>
  </si>
  <si>
    <t>UNI: (20.140.05415/5415 PERFECT HARMONY); NS:NIE DOTYCZY/ST:STOPKA STAL MALOWANA KOLOR 20 - 12CM/KR:KROKODYLKI - NA PRAWĄ STRONĘ/WS:NIE DOTYCZY</t>
  </si>
  <si>
    <t>144618</t>
  </si>
  <si>
    <t>STO/144618</t>
  </si>
  <si>
    <t>UNI: (/); D:TERRA 017/KR:NIE DOTYCZY</t>
  </si>
  <si>
    <t>PP/24/19/02</t>
  </si>
  <si>
    <t>144619</t>
  </si>
  <si>
    <t>HOR/144619</t>
  </si>
  <si>
    <t>144621</t>
  </si>
  <si>
    <t>UNO/144621</t>
  </si>
  <si>
    <t>144622</t>
  </si>
  <si>
    <t>HOR/144622</t>
  </si>
  <si>
    <t>HORIZON A [L2Hz - 3,5z] + A P102x62</t>
  </si>
  <si>
    <t>144625</t>
  </si>
  <si>
    <t>OVA/144625</t>
  </si>
  <si>
    <t>UNI: (20.140.05418/5418 PERFECT HARMONY); WS:NIE DOTYCZY</t>
  </si>
  <si>
    <t>144626</t>
  </si>
  <si>
    <t>HOR/144626</t>
  </si>
  <si>
    <t>HORIZON A [2,5z - 117Nz + A P82x82</t>
  </si>
  <si>
    <t>144629</t>
  </si>
  <si>
    <t>HOR/144629</t>
  </si>
  <si>
    <t>HORIZON A [2,5z] + A P102x82</t>
  </si>
  <si>
    <t>UNI: (20.140.05059/5059 COVERLET); NS:NIE DOTYCZY/ST:STOPKA STAL MALOWANA KOLOR 20 - 12CM/KR:NIE DOTYCZY/WS:NIE DOTYCZY</t>
  </si>
  <si>
    <t>144631</t>
  </si>
  <si>
    <t>OXY/144631</t>
  </si>
  <si>
    <t>144633</t>
  </si>
  <si>
    <t>STO/144633</t>
  </si>
  <si>
    <t>STONE WN 150x140 - 2,5] + PD 528 III 58x58 + PD 527 III 60x35</t>
  </si>
  <si>
    <t>144637</t>
  </si>
  <si>
    <t>COC/144637</t>
  </si>
  <si>
    <t>COCO [1o] + PD 254 III 50x50</t>
  </si>
  <si>
    <t>UNI: (20.140.06005/6005 BLAZE); WS:WSZYWKA OLTA BY SYMPA</t>
  </si>
  <si>
    <t>144639</t>
  </si>
  <si>
    <t>LEN/144639</t>
  </si>
  <si>
    <t>144640</t>
  </si>
  <si>
    <t>OVA/144640</t>
  </si>
  <si>
    <t>144641</t>
  </si>
  <si>
    <t>OVA/144641</t>
  </si>
  <si>
    <t>OVAL [1o] + PD 254 III 50x50</t>
  </si>
  <si>
    <t>144643</t>
  </si>
  <si>
    <t>HOR/144643</t>
  </si>
  <si>
    <t>144645</t>
  </si>
  <si>
    <t>ELI/144645</t>
  </si>
  <si>
    <t>ELIXIR [3N - 3,5</t>
  </si>
  <si>
    <t>UNI: (20.140.06005/6005 BLAZE); ST:STOPKA STAL MALOWANA KOLOR 20/ZZ:ŁĄCZNIK BAGNETOWY NA PRAWĄ STRONĘ/NS:NIE DOTYCZY/WS:WSZYWKA OLTA BY SYMPA</t>
  </si>
  <si>
    <t>144647</t>
  </si>
  <si>
    <t>HOR/144647</t>
  </si>
  <si>
    <t>144649</t>
  </si>
  <si>
    <t>HOR/144649</t>
  </si>
  <si>
    <t>HORIZON A [L2Hz - 3z] + A [2,5z] + A PD 449 III 50x50</t>
  </si>
  <si>
    <t>144653</t>
  </si>
  <si>
    <t>HOR/144653</t>
  </si>
  <si>
    <t>144654</t>
  </si>
  <si>
    <t>STO/144654</t>
  </si>
  <si>
    <t>STONE [3,5] + [2,5] + PD 528 III 58x58 + PD 254 III 50x50</t>
  </si>
  <si>
    <t>144658</t>
  </si>
  <si>
    <t>ELI/144658</t>
  </si>
  <si>
    <t>UNI: (20.140.04270/4270 RESERVE); ST:STOPKA STAL MALOWANA KOLOR 40/ZZ:ŁĄCZNIK BAGNETOWY NA PRAWĄ STRONĘ/NS:NIE DOTYCZY/WS:WSZYWKA OLTA BY SYMPA</t>
  </si>
  <si>
    <t>144660</t>
  </si>
  <si>
    <t>LEN/144660</t>
  </si>
  <si>
    <t>UNI: (21.140.90428/V/MARKLE SIENA); NS:NIE DOTYCZY/ST:STOPKA STAL MALOWANA KOLOR 20/WS:WSZYWKA VANO</t>
  </si>
  <si>
    <t>144662</t>
  </si>
  <si>
    <t>COC/144662</t>
  </si>
  <si>
    <t>144663</t>
  </si>
  <si>
    <t>COC/144663</t>
  </si>
  <si>
    <t>COCO [1o] + PODUSZKA OPARCIOWA</t>
  </si>
  <si>
    <t>144665</t>
  </si>
  <si>
    <t>LEN/144665</t>
  </si>
  <si>
    <t>144667</t>
  </si>
  <si>
    <t>OVA/144667</t>
  </si>
  <si>
    <t>UNI: (20.140.02086/2086 MADEIRA); WS:WSZYWKA OLTA BY SYMPA</t>
  </si>
  <si>
    <t>144668</t>
  </si>
  <si>
    <t>AMA/144668</t>
  </si>
  <si>
    <t>AMALFI TN - 3]</t>
  </si>
  <si>
    <t>144670</t>
  </si>
  <si>
    <t>COC/144670</t>
  </si>
  <si>
    <t>UNI: (20.140.05054/5054 COVERLET); WS:WSZYWKA OLTA BY SYMPA</t>
  </si>
  <si>
    <t>144671</t>
  </si>
  <si>
    <t>AVA/144671</t>
  </si>
  <si>
    <t>UNI: (20.140.05312/5312 RUN AGAIN); ST:STOPKA DREWNIANA KOLOR 20/LI:NIE DOTYCZY/KR:NIE DOTYCZY/WS:WSZYWKA OLTA BY SYMPA</t>
  </si>
  <si>
    <t>144672</t>
  </si>
  <si>
    <t>DIV/144672</t>
  </si>
  <si>
    <t>144675</t>
  </si>
  <si>
    <t>DUO/144675</t>
  </si>
  <si>
    <t>DUO II [L - 3 - LH]</t>
  </si>
  <si>
    <t>UNI: (20.140.05095/5095 RESERVE); LI:NIE DOTYCZY/KR:KROKODYLKI - NA PRAWĄ STRONĘ/WS:WSZYWKA OLTA BY SYMPA</t>
  </si>
  <si>
    <t>144678</t>
  </si>
  <si>
    <t>HOR/144678</t>
  </si>
  <si>
    <t>UNI: (20.140.04195/4195 RESERVE); NS:NIE DOTYCZY/ST:STOPKA STAL MALOWANA KOLOR 20/KR:KROKODYLKI - NA PRAWĄ STRONĘ/WS:WSZYWKA OLTA BY SYMPA/VIVRE CONTEMPORIAN</t>
  </si>
  <si>
    <t>144680</t>
  </si>
  <si>
    <t>MAX/144680</t>
  </si>
  <si>
    <t>MAXWELL [LH + 3,5] + PD 578 III 50x50</t>
  </si>
  <si>
    <t>K:5090 ARMONIA/LK:5431 COLOURWASH/PS:5090 ARMONIA/POP1:5090 ARMONIA/PD1:5090 ARMONIA/NS:NIE DOTYCZY/KR:KROKODYLKI - NA PRAWĄ STRONĘ/WS:WSZYWKA OLTA BY SYMPA</t>
  </si>
  <si>
    <t>144683</t>
  </si>
  <si>
    <t>MAX/144683</t>
  </si>
  <si>
    <t>MAXWELL [4] + P103x82 + PD 578 III 50x50</t>
  </si>
  <si>
    <t>K:5090 ARMONIA/LK:5432 COLOURWASH/PS:5090 ARMONIA/POP1:5090 ARMONIA/NS:NIE DOTYCZY/WS:WSZYWKA OLTA BY SYMPA</t>
  </si>
  <si>
    <t>144686</t>
  </si>
  <si>
    <t>LEN/144686</t>
  </si>
  <si>
    <t>UNI: (20.140.05090/5090 ARMONIA); NS:NIE DOTYCZY/ST:STOPKA STAL MALOWANA KOLOR 20/WS:WSZYWKA OLTA BY SYMPA</t>
  </si>
  <si>
    <t>144687</t>
  </si>
  <si>
    <t>SAM/144687</t>
  </si>
  <si>
    <t>SAMOA [1,5z - 1,5z] + P100x82 + PO 400 III 58x58 + PD 417 III 30x75</t>
  </si>
  <si>
    <t>UNI: (20.140.04193/4193 RESERVE); ST:STOPKA DREWNIANA KOLOR 20/KR:KROKODYLKI - NA PRAWĄ STRONĘ/WS:WSZYWKA OLTA BY SYMPA</t>
  </si>
  <si>
    <t>144692</t>
  </si>
  <si>
    <t>STO/144692</t>
  </si>
  <si>
    <t>STONE P106x82 - ON - 2,5]</t>
  </si>
  <si>
    <t>144695</t>
  </si>
  <si>
    <t>STO/144695</t>
  </si>
  <si>
    <t>STONE [LH + 3,5] + Z70/16/07 + PD 527 III 60x35</t>
  </si>
  <si>
    <t>K:4192 RESERVE/PS:4192 RESERVE/POP1:4192 RESERVE/PD1:5418 PERFECT HARMONY/NS:NIE DOTYCZY/ST:STOPKA PLASTIKOWA/KR:KROKODYLKI - NA PRAWĄ STRONĘ/WS:WSZYWKA OLTA BY SYMPA</t>
  </si>
  <si>
    <t>144699</t>
  </si>
  <si>
    <t>WIL/144699</t>
  </si>
  <si>
    <t>WILLOW [4z - Lz]</t>
  </si>
  <si>
    <t>144701</t>
  </si>
  <si>
    <t>WIL/144701</t>
  </si>
  <si>
    <t>WILLOW [2,5z]</t>
  </si>
  <si>
    <t>144702</t>
  </si>
  <si>
    <t>REV/144702</t>
  </si>
  <si>
    <t>REVERSO [1,5 - 1,5 - N106x106 - 1,5T</t>
  </si>
  <si>
    <t xml:space="preserve">L/24/WSTWAR182                                    </t>
  </si>
  <si>
    <t>144706</t>
  </si>
  <si>
    <t>AVA/144706</t>
  </si>
  <si>
    <t>UNI: (20.140.05448/5448 ENJOY ME); ST:STOPKA DREWNIANA KOLOR 16/LI:NIE DOTYCZY/KR:KROKODYLKI - NA PRAWĄ STRONĘ/WS:WSZYWKA OLTA</t>
  </si>
  <si>
    <t>144708</t>
  </si>
  <si>
    <t>REV/144708</t>
  </si>
  <si>
    <t>REVERSO 1,5 - 1,5 - N106x106 - 2 + STONE PD 528 III 58x58</t>
  </si>
  <si>
    <t>144713</t>
  </si>
  <si>
    <t>REV/144713</t>
  </si>
  <si>
    <t>REVERSO 1 - 1 - N106x106 - 1,5T</t>
  </si>
  <si>
    <t>UNI: (20.140.05068/5068 LOFT); NS:NIE DOTYCZY/ST:STOPKA PLASTIKOWA/KR:KROKODYLKI - Z OBU STRON/WS:WSZYWKA OLTA</t>
  </si>
  <si>
    <t>144717</t>
  </si>
  <si>
    <t>RIT/144717</t>
  </si>
  <si>
    <t>RITZ [3,5 - L] + PD 078 VI 50x50</t>
  </si>
  <si>
    <t>UNI: (20.140.04848/4848 AMARAL); NS:NIE DOTYCZY/ST:ALUMINIUM MALOWANE KOLOR 40/ZZ:ŁĄCZNIK ZACZEP NA PRAWĄ STRONĘ/WS:WSZYWKA OLTA</t>
  </si>
  <si>
    <t>144720</t>
  </si>
  <si>
    <t>ELI/144720</t>
  </si>
  <si>
    <t>ELIXIR [3N - 2,5 + P100x98 + PD 254 III 50x50 + PD 254 III 50x50</t>
  </si>
  <si>
    <t>UNI: (20.140.04826/4826 AMARAL); ST:STOPKA STAL MALOWANA KOLOR 40/ZZ:ŁĄCZNIK BAGNETOWY NA PRAWĄ STRONĘ/NS:NIE DOTYCZY/WS:WSZYWKA OLTA</t>
  </si>
  <si>
    <t>LZ/24/33/NAT189</t>
  </si>
  <si>
    <t>33/NAT189</t>
  </si>
  <si>
    <t xml:space="preserve">L/24/WSTNAT189                                    </t>
  </si>
  <si>
    <t>144725</t>
  </si>
  <si>
    <t>AMA/144725</t>
  </si>
  <si>
    <t>AMALFI [3,5] + [3,5] + PD 565 III 50x50</t>
  </si>
  <si>
    <t>UNI: (20.140.05087/5087 UNIVERSE); NS:NIE DOTYCZY/ST:STOPKA STAL MALOWANA KOLOR 40/WS:WSZYWKA OLTA</t>
  </si>
  <si>
    <t>144728</t>
  </si>
  <si>
    <t>MAT/144728</t>
  </si>
  <si>
    <t xml:space="preserve">L/24/WSTWRO181                                    </t>
  </si>
  <si>
    <t>144729</t>
  </si>
  <si>
    <t>AVA/144729</t>
  </si>
  <si>
    <t>AVANT [1 - 1 - 1] + PD 155 III 50x50</t>
  </si>
  <si>
    <t>144733</t>
  </si>
  <si>
    <t>LEN/144733</t>
  </si>
  <si>
    <t>UNI: (20.140.05214/5214 BERGEN); NS:NIE DOTYCZY/ST:STOPKA STAL MALOWANA KOLOR 20/WS:WSZYWKA OLTA</t>
  </si>
  <si>
    <t>144734</t>
  </si>
  <si>
    <t>AVA/144734</t>
  </si>
  <si>
    <t>AVANT [3 - N - 3,5</t>
  </si>
  <si>
    <t>UNI: (20.140.05206/5206 BERGEN); ST:STOPKA DREWNIANA KOLOR 16/LI:NIE DOTYCZY/KR:KROKODYLKI - NA PRAWĄ STRONĘ/WS:WSZYWKA OLTA</t>
  </si>
  <si>
    <t>144737</t>
  </si>
  <si>
    <t>HUD/144737</t>
  </si>
  <si>
    <t>UNI: (20.140.06020/6020 TAILOR); NS:NIE DOTYCZY/ST:STOPKA STAL MALOWANA KOLOR 40/WS:WSZYWKA OLTA</t>
  </si>
  <si>
    <t>144738</t>
  </si>
  <si>
    <t>LEN/144738</t>
  </si>
  <si>
    <t>UNI: (20.140.05241/5241 LEMMA); NS:NIE DOTYCZY/WS:WSZYWKA OLTA</t>
  </si>
  <si>
    <t>144739</t>
  </si>
  <si>
    <t>AVA/144739</t>
  </si>
  <si>
    <t>AVANT 3,5 - N - 3,5]</t>
  </si>
  <si>
    <t>UNI: (20.140.04454/4454 PERSEMPRA 4,0); ST:STOPKA DREWNIANA KOLOR 40/LI:NIE DOTYCZY/KR:KROKODYLKI - NA PRAWĄ STRONĘ/WS:WSZYWKA OLTA</t>
  </si>
  <si>
    <t>144742</t>
  </si>
  <si>
    <t>GOY/144742</t>
  </si>
  <si>
    <t>GOYA [1,5 - 1,5 - N - 1,5 - LH] + P112x100</t>
  </si>
  <si>
    <t>UNI: (20.140.00000/0000 TKANINA); NS:NIE DOTYCZY/ST:STOPKA PLASTIKOWA - 5CM/KR:KROKODYLKI - NA PRAWĄ STRONĘ/WS:WSZYWKA OLTA BY SYMPA</t>
  </si>
  <si>
    <t>LZ/24/37/SYM191</t>
  </si>
  <si>
    <t>37/SYM191</t>
  </si>
  <si>
    <t>35</t>
  </si>
  <si>
    <t>PP/24/22/01</t>
  </si>
  <si>
    <t>GOY</t>
  </si>
  <si>
    <t xml:space="preserve">L/24/WSTSYM191                                    </t>
  </si>
  <si>
    <t>144748</t>
  </si>
  <si>
    <t>GOY/144748</t>
  </si>
  <si>
    <t>144754</t>
  </si>
  <si>
    <t>GOY/144754</t>
  </si>
  <si>
    <t>GOYA [1,5 - 1,5] + [1 - 1]</t>
  </si>
  <si>
    <t>144758</t>
  </si>
  <si>
    <t>GOY/144758</t>
  </si>
  <si>
    <t>144762</t>
  </si>
  <si>
    <t>GOY/144762</t>
  </si>
  <si>
    <t>GOYA [1,5 - 1,5 - L]</t>
  </si>
  <si>
    <t>144765</t>
  </si>
  <si>
    <t>GOY/144765</t>
  </si>
  <si>
    <t>144768</t>
  </si>
  <si>
    <t>GOY/144768</t>
  </si>
  <si>
    <t>GOYA [1 - 1 - N - 1 - 1] + P112x80</t>
  </si>
  <si>
    <t>144774</t>
  </si>
  <si>
    <t>GOY/144774</t>
  </si>
  <si>
    <t>144780</t>
  </si>
  <si>
    <t>GOY/144780</t>
  </si>
  <si>
    <t>LZ/24/34/SYM190</t>
  </si>
  <si>
    <t>34/SYM190</t>
  </si>
  <si>
    <t>33</t>
  </si>
  <si>
    <t>PP/24/20/01</t>
  </si>
  <si>
    <t xml:space="preserve">L/24/WSTSYM190                                    </t>
  </si>
  <si>
    <t>144783</t>
  </si>
  <si>
    <t>GOY/144783</t>
  </si>
  <si>
    <t>144789</t>
  </si>
  <si>
    <t>WIL/144789</t>
  </si>
  <si>
    <t xml:space="preserve">L/24/WSTWRO126                                    </t>
  </si>
  <si>
    <t>144790</t>
  </si>
  <si>
    <t>HOR/144790</t>
  </si>
  <si>
    <t>UNI: (20.140.05071/5071 LOFT); NS:NIE DOTYCZY/ST:STOPKA STAL MALOWANA KOLOR 20 - 12CM/KR:KROKODYLKI - NA PRAWĄ STRONĘ/WS:WSZYWKA OLTA BY SYMPA</t>
  </si>
  <si>
    <t>144792</t>
  </si>
  <si>
    <t>AVA/144792</t>
  </si>
  <si>
    <t>LZ/24/23/KUR193</t>
  </si>
  <si>
    <t>23/KUR193</t>
  </si>
  <si>
    <t xml:space="preserve">L/24/WSTKUR193                                    </t>
  </si>
  <si>
    <t>Etykiety wierszy</t>
  </si>
  <si>
    <t>Suma końcowa</t>
  </si>
  <si>
    <t>Suma z CZASY</t>
  </si>
  <si>
    <t>TYDZIEN</t>
  </si>
  <si>
    <t>NUMER</t>
  </si>
  <si>
    <t>TK WYDAJNOSCI:</t>
  </si>
  <si>
    <t>Etykiety kolumn</t>
  </si>
  <si>
    <t>Suma z Suma z CZASY</t>
  </si>
  <si>
    <t xml:space="preserve">T11 PIOTR TRUSKOLASKI </t>
  </si>
  <si>
    <t>NA TAPICERNI</t>
  </si>
  <si>
    <t>T12 KACPER KRUSZEWSKI</t>
  </si>
  <si>
    <t>T08 KAMIL SAMSON</t>
  </si>
  <si>
    <t xml:space="preserve"> </t>
  </si>
  <si>
    <t xml:space="preserve">P05 </t>
  </si>
  <si>
    <t xml:space="preserve">P07 </t>
  </si>
  <si>
    <t xml:space="preserve">T06 </t>
  </si>
  <si>
    <t xml:space="preserve">T11 </t>
  </si>
  <si>
    <t xml:space="preserve">T03 </t>
  </si>
  <si>
    <t xml:space="preserve">T12 </t>
  </si>
  <si>
    <t xml:space="preserve">T07 </t>
  </si>
  <si>
    <t>P08 KACPER KRUSZEWSKI</t>
  </si>
  <si>
    <t>TKANINA: WYSTĘPUJE W REALIZACJI</t>
  </si>
  <si>
    <t>T03 PIOTR MIERZWIŃSKI</t>
  </si>
  <si>
    <t>T09 TOMASZ KIEŁKUCKI</t>
  </si>
  <si>
    <t xml:space="preserve">170.           </t>
  </si>
  <si>
    <t xml:space="preserve">PIANKOWANIE                                       </t>
  </si>
  <si>
    <t>PIANKOWANIE PIANKI I OWATY</t>
  </si>
  <si>
    <t>PIANKOWANIE STELAŻA</t>
  </si>
  <si>
    <t xml:space="preserve">T08 </t>
  </si>
  <si>
    <r>
      <t xml:space="preserve">TAPICERZY - </t>
    </r>
    <r>
      <rPr>
        <b/>
        <sz val="11"/>
        <color theme="1"/>
        <rFont val="Czcionka tekstu podstawowego"/>
        <charset val="238"/>
      </rPr>
      <t>DOMINIK | MARCIN | KAMIL | ROBERT</t>
    </r>
    <r>
      <rPr>
        <sz val="11"/>
        <color theme="1"/>
        <rFont val="Czcionka tekstu podstawowego"/>
        <family val="2"/>
        <charset val="238"/>
      </rPr>
      <t xml:space="preserve"> - PRZEJŚCIE</t>
    </r>
  </si>
  <si>
    <t>- RADEK | TOMEK | KACPER</t>
  </si>
  <si>
    <t>- WOJTEK | TOMEK | WIESŁAW</t>
  </si>
  <si>
    <r>
      <rPr>
        <sz val="11"/>
        <color theme="1"/>
        <rFont val="Czcionka tekstu podstawowego"/>
        <charset val="238"/>
      </rPr>
      <t>PIANKARZE</t>
    </r>
    <r>
      <rPr>
        <b/>
        <sz val="11"/>
        <color theme="1"/>
        <rFont val="Czcionka tekstu podstawowego"/>
        <charset val="238"/>
      </rPr>
      <t xml:space="preserve"> -  VALERY  |   ALEKSANDER   |  PIOTR  -  </t>
    </r>
    <r>
      <rPr>
        <sz val="11"/>
        <color theme="1"/>
        <rFont val="Czcionka tekstu podstawowego"/>
        <charset val="238"/>
      </rPr>
      <t>PRZEJŚCIE</t>
    </r>
  </si>
  <si>
    <t xml:space="preserve">25/16/01/170   </t>
  </si>
  <si>
    <t>MISTRAL</t>
  </si>
  <si>
    <t>TKANINA: WYSTEPUJE W KORPUS</t>
  </si>
  <si>
    <t>KR - KROKODYLKI NA JEDNĄ STRONĘ : JEST ART NA STR</t>
  </si>
  <si>
    <t>KR - KROKODYLKI Z OBU STRON : JEST ART Z OBU</t>
  </si>
  <si>
    <t xml:space="preserve">25/15/01/101   </t>
  </si>
  <si>
    <t>REVERSO</t>
  </si>
  <si>
    <t xml:space="preserve">REVERSO N106x106                                  </t>
  </si>
  <si>
    <t xml:space="preserve">REVERSO 1,5                                       </t>
  </si>
  <si>
    <t>MAXWELL</t>
  </si>
  <si>
    <t xml:space="preserve">MAXWELL P103x82                                   </t>
  </si>
  <si>
    <t xml:space="preserve">MAXWELL 3,5]                                      </t>
  </si>
  <si>
    <t xml:space="preserve">MAXWELL PD 578 III 50x50                          </t>
  </si>
  <si>
    <t>STONE</t>
  </si>
  <si>
    <t xml:space="preserve">STONE NW 140x150                                  </t>
  </si>
  <si>
    <t xml:space="preserve">HORIZON A [LHz                                    </t>
  </si>
  <si>
    <t xml:space="preserve">HORIZON A 3z]                                     </t>
  </si>
  <si>
    <t>CALYPSO</t>
  </si>
  <si>
    <t xml:space="preserve">161145/AVA/WYSOCKA                                </t>
  </si>
  <si>
    <t xml:space="preserve">REVERSO 2]                                        </t>
  </si>
  <si>
    <t xml:space="preserve">REVERSO T1,5                                      </t>
  </si>
  <si>
    <t xml:space="preserve">WILLOW P106x82                                    </t>
  </si>
  <si>
    <t>WILLOW</t>
  </si>
  <si>
    <t xml:space="preserve">WILLOW [3,5z]                                     </t>
  </si>
  <si>
    <t xml:space="preserve">GREY I [1]                                        </t>
  </si>
  <si>
    <t>GREY</t>
  </si>
  <si>
    <t xml:space="preserve">ONYX [3,5N                                        </t>
  </si>
  <si>
    <t xml:space="preserve">ONYX [3,5N - KOMPLET USZYTY POKROWIEC             </t>
  </si>
  <si>
    <t>ONYX</t>
  </si>
  <si>
    <t xml:space="preserve">160837/ONY/SEIF                                   </t>
  </si>
  <si>
    <t xml:space="preserve">ONYX 3,5]                                         </t>
  </si>
  <si>
    <t xml:space="preserve">ONYX 3,5] - KOMPLET USZYTY POKROWIEC              </t>
  </si>
  <si>
    <t>LENOX</t>
  </si>
  <si>
    <t>160837/ONY</t>
  </si>
  <si>
    <t>161145/AVA</t>
  </si>
  <si>
    <t xml:space="preserve">WILLOW 1z                                         </t>
  </si>
  <si>
    <t>SKÓRA: WYSTĘPUJE W REALIZACJI</t>
  </si>
  <si>
    <t>GOYA</t>
  </si>
  <si>
    <t>COCO</t>
  </si>
  <si>
    <t xml:space="preserve">25/16/01/101   </t>
  </si>
  <si>
    <t xml:space="preserve">STONE 1,5]                                        </t>
  </si>
  <si>
    <t xml:space="preserve">WILLOW P82x82                                     </t>
  </si>
  <si>
    <t xml:space="preserve">REVERSO 2                                         </t>
  </si>
  <si>
    <t xml:space="preserve">WILLOW [3,5z                                      </t>
  </si>
  <si>
    <t xml:space="preserve">GOYA N                                            </t>
  </si>
  <si>
    <t xml:space="preserve">GOYA [1                                           </t>
  </si>
  <si>
    <t xml:space="preserve">GOYA 1]                                           </t>
  </si>
  <si>
    <t xml:space="preserve">STONE 1,5                                         </t>
  </si>
  <si>
    <t xml:space="preserve">STONE 3                                           </t>
  </si>
  <si>
    <t xml:space="preserve">REVERSO P106x82                                   </t>
  </si>
  <si>
    <t xml:space="preserve">AVANT 1                                           </t>
  </si>
  <si>
    <t>25/16/10/170MAG</t>
  </si>
  <si>
    <t xml:space="preserve">RITZ [4]                                          </t>
  </si>
  <si>
    <t>RITZ</t>
  </si>
  <si>
    <t xml:space="preserve">25/17/01/170   </t>
  </si>
  <si>
    <t>OXYGEN</t>
  </si>
  <si>
    <t xml:space="preserve">MISTRAL N3,5 - KOMPLET USZYTY POKROWIEC           </t>
  </si>
  <si>
    <t xml:space="preserve">HORIZON A P62x62                                  </t>
  </si>
  <si>
    <t xml:space="preserve">RITZ [3,5]                                        </t>
  </si>
  <si>
    <t xml:space="preserve">161551/RIT/KUN29                                  </t>
  </si>
  <si>
    <t>HUDSON</t>
  </si>
  <si>
    <t xml:space="preserve">OXYGEN [4]                                        </t>
  </si>
  <si>
    <t xml:space="preserve">OXYGEN [4] - KOMPLET USZYTY POKROWIEC             </t>
  </si>
  <si>
    <t xml:space="preserve">STONE P82x82                                      </t>
  </si>
  <si>
    <t xml:space="preserve">GOYA 1                                            </t>
  </si>
  <si>
    <t xml:space="preserve">OXYGEN [3,5]                                      </t>
  </si>
  <si>
    <t xml:space="preserve">OXYGEN [3,5] - KOMPLET USZYTY POKROWIEC           </t>
  </si>
  <si>
    <t xml:space="preserve">OXYGEN PD 576 III 50x50                           </t>
  </si>
  <si>
    <t xml:space="preserve">COCO [1Mo] - STELAŻ NA BIAŁO                      </t>
  </si>
  <si>
    <t xml:space="preserve">161577/COC/MAGAZYN                                </t>
  </si>
  <si>
    <t xml:space="preserve">OXYGEN [5]                                        </t>
  </si>
  <si>
    <t xml:space="preserve">OXYGEN [5] - KOMPLET USZYTY POKROWIEC             </t>
  </si>
  <si>
    <t xml:space="preserve">HUDSON [4]                                        </t>
  </si>
  <si>
    <t xml:space="preserve">HUDSON [4] - KOMPLET USZYTY POKROWIEC             </t>
  </si>
  <si>
    <t>161551/RIT</t>
  </si>
  <si>
    <t>161577/COC</t>
  </si>
  <si>
    <t xml:space="preserve">161659/OXY/189877                                 </t>
  </si>
  <si>
    <t xml:space="preserve">OXYGEN [3]                                        </t>
  </si>
  <si>
    <t xml:space="preserve">OXYGEN [3] - KOMPLET USZYTY POKROWIEC             </t>
  </si>
  <si>
    <t xml:space="preserve">160360/SAM/120 </t>
  </si>
  <si>
    <t xml:space="preserve">160360/SAM/44002077                               </t>
  </si>
  <si>
    <t xml:space="preserve">MISTRAL 3,5N                                      </t>
  </si>
  <si>
    <t xml:space="preserve">161282/MIS/WITKOWSKA                              </t>
  </si>
  <si>
    <t xml:space="preserve">MISTRAL 3]                                        </t>
  </si>
  <si>
    <t xml:space="preserve">MISTRAL [3 - KOMPLET USZYTY POKROWIEC             </t>
  </si>
  <si>
    <t xml:space="preserve">160523/WIL/189670                                 </t>
  </si>
  <si>
    <t xml:space="preserve">WILLOW [2,5z]                                     </t>
  </si>
  <si>
    <t xml:space="preserve">MAXWELL [1,5                                      </t>
  </si>
  <si>
    <t xml:space="preserve">161436/MAX/44002089                               </t>
  </si>
  <si>
    <t xml:space="preserve">MAXWELL 1,5                                       </t>
  </si>
  <si>
    <t xml:space="preserve">MAXWELL N                                         </t>
  </si>
  <si>
    <t xml:space="preserve">MAXWELL PD 577 III 57x57                          </t>
  </si>
  <si>
    <t xml:space="preserve">160521/STO/189659                                 </t>
  </si>
  <si>
    <t xml:space="preserve">160756/STO/189727                                 </t>
  </si>
  <si>
    <t xml:space="preserve">160870/SAM/KRAWCZYŃSKA                            </t>
  </si>
  <si>
    <t xml:space="preserve">160643/ELI/DUBA                                   </t>
  </si>
  <si>
    <t xml:space="preserve">160843/HOR/MAZURKIEWICZ                           </t>
  </si>
  <si>
    <t xml:space="preserve">HORIZON A 2,5z]                                   </t>
  </si>
  <si>
    <t xml:space="preserve">160746/MAX/189746                                 </t>
  </si>
  <si>
    <t xml:space="preserve">MAXWELL 3,5                                       </t>
  </si>
  <si>
    <t xml:space="preserve">160742/HOR/189724                                 </t>
  </si>
  <si>
    <t xml:space="preserve">HORIZON A [3z]                                    </t>
  </si>
  <si>
    <t xml:space="preserve">161444/MAX/44002089                               </t>
  </si>
  <si>
    <t xml:space="preserve">161215/HOR/189863                                 </t>
  </si>
  <si>
    <t xml:space="preserve">161452/MAX/44002089                               </t>
  </si>
  <si>
    <t xml:space="preserve">160849/AVA/KULIK                                  </t>
  </si>
  <si>
    <t xml:space="preserve">WILLOW [4z]                                       </t>
  </si>
  <si>
    <t xml:space="preserve">160772/WIL/189751                                 </t>
  </si>
  <si>
    <t xml:space="preserve">160714/AVA/189719                                 </t>
  </si>
  <si>
    <t xml:space="preserve">161544/AVA/ŁABUZIŃSKA                             </t>
  </si>
  <si>
    <t xml:space="preserve">161558/AVA/MICHALSKA                              </t>
  </si>
  <si>
    <t xml:space="preserve">160759/STO/189707                                 </t>
  </si>
  <si>
    <t xml:space="preserve">160775/WIL/189744                                 </t>
  </si>
  <si>
    <t xml:space="preserve">WILLOW Lz]                                        </t>
  </si>
  <si>
    <t xml:space="preserve">161262/WIL/189862                                 </t>
  </si>
  <si>
    <t xml:space="preserve">WILLOW [L2Hz                                      </t>
  </si>
  <si>
    <t xml:space="preserve">161258/WIL/189838                                 </t>
  </si>
  <si>
    <t xml:space="preserve">WILLOW 3z                                         </t>
  </si>
  <si>
    <t xml:space="preserve">160813/GOY/STEKERT                                </t>
  </si>
  <si>
    <t xml:space="preserve">161460/MAX/44002089                               </t>
  </si>
  <si>
    <t xml:space="preserve">160854/REV/KLEMKE                                 </t>
  </si>
  <si>
    <t xml:space="preserve">161428/MAX/44002089                               </t>
  </si>
  <si>
    <t xml:space="preserve">160584/RIT/189673                                 </t>
  </si>
  <si>
    <t xml:space="preserve">160533/GRE/189688                                 </t>
  </si>
  <si>
    <t xml:space="preserve">161191/GRE/189909                                 </t>
  </si>
  <si>
    <t xml:space="preserve">UNO P63x63                                        </t>
  </si>
  <si>
    <t xml:space="preserve">160853/UNO/KOCIUMBAS                              </t>
  </si>
  <si>
    <t xml:space="preserve">161276/UNO/NOWAK                                  </t>
  </si>
  <si>
    <t xml:space="preserve">160530/GRE/189701                                 </t>
  </si>
  <si>
    <t xml:space="preserve">160738/HOR/189764                                 </t>
  </si>
  <si>
    <t xml:space="preserve">COCO [1o] - STELAŻ NA BIAŁO                       </t>
  </si>
  <si>
    <t xml:space="preserve">161573/COC/MAGAZYN                                </t>
  </si>
  <si>
    <t xml:space="preserve">161576/COC/MAGAZYN                                </t>
  </si>
  <si>
    <t xml:space="preserve">LENOX [1H]                                        </t>
  </si>
  <si>
    <t xml:space="preserve">160536/LEN/189695                                 </t>
  </si>
  <si>
    <t xml:space="preserve">161485/OXY/44002089                               </t>
  </si>
  <si>
    <t xml:space="preserve">161468/MAX/44002089                               </t>
  </si>
  <si>
    <t xml:space="preserve">CALYPSO [4]                                       </t>
  </si>
  <si>
    <t xml:space="preserve">160947/CAL/189807                                 </t>
  </si>
  <si>
    <t xml:space="preserve">HORIZON A P82x82                                  </t>
  </si>
  <si>
    <t xml:space="preserve">161113/HOR/SIEMIENIUK                             </t>
  </si>
  <si>
    <t xml:space="preserve">160831/AVA/ROKITA                                 </t>
  </si>
  <si>
    <t xml:space="preserve">161488/OXY/44002089                               </t>
  </si>
  <si>
    <t xml:space="preserve">25/17/01/101   </t>
  </si>
  <si>
    <t xml:space="preserve">160819/REV/STRZAŁKA                               </t>
  </si>
  <si>
    <t xml:space="preserve">160716/AVA/189715                                 </t>
  </si>
  <si>
    <t xml:space="preserve">161643/OXY/189884                                 </t>
  </si>
  <si>
    <t xml:space="preserve">161126/HUD/ŚMIECIUCH                              </t>
  </si>
  <si>
    <t xml:space="preserve">ONYX N2,5                                         </t>
  </si>
  <si>
    <t xml:space="preserve">ONYX N2,5 - KOMPLET USZYTY POKROWIEC              </t>
  </si>
  <si>
    <t xml:space="preserve">161129/ONY/LIS                                    </t>
  </si>
  <si>
    <t xml:space="preserve">ONYX [3                                           </t>
  </si>
  <si>
    <t xml:space="preserve">ONYX [3 - KOMPLET USZYTY POKROWIEC                </t>
  </si>
  <si>
    <t>161215/HOR</t>
  </si>
  <si>
    <t>161452/MAX</t>
  </si>
  <si>
    <t>161460/MAX</t>
  </si>
  <si>
    <t>161468/MAX</t>
  </si>
  <si>
    <t>161262/WIL</t>
  </si>
  <si>
    <t>161258/WIL</t>
  </si>
  <si>
    <t>160584/RIT</t>
  </si>
  <si>
    <t>161573/COC</t>
  </si>
  <si>
    <t>161576/COC</t>
  </si>
  <si>
    <t>161544/AVA</t>
  </si>
  <si>
    <t>161558/AVA</t>
  </si>
  <si>
    <t>161659/OXY</t>
  </si>
  <si>
    <t>161436/MAX</t>
  </si>
  <si>
    <t>161444/MAX</t>
  </si>
  <si>
    <t>161428/MAX</t>
  </si>
  <si>
    <t>161485/OXY</t>
  </si>
  <si>
    <t>160813/GOY</t>
  </si>
  <si>
    <t>160870/SAM</t>
  </si>
  <si>
    <t>160533/GRE</t>
  </si>
  <si>
    <t>160853/UNO</t>
  </si>
  <si>
    <t>160360/SAM</t>
  </si>
  <si>
    <t>160738/HOR</t>
  </si>
  <si>
    <t>160643/ELI</t>
  </si>
  <si>
    <t>160775/WIL</t>
  </si>
  <si>
    <t>160530/GRE</t>
  </si>
  <si>
    <t>160746/MAX</t>
  </si>
  <si>
    <t>160536/LEN</t>
  </si>
  <si>
    <t>160756/STO</t>
  </si>
  <si>
    <t>160772/WIL</t>
  </si>
  <si>
    <t>160742/HOR</t>
  </si>
  <si>
    <t>160759/STO</t>
  </si>
  <si>
    <t>160523/WIL</t>
  </si>
  <si>
    <t>160714/AVA</t>
  </si>
  <si>
    <t>160854/REV</t>
  </si>
  <si>
    <t>160843/HOR</t>
  </si>
  <si>
    <t>161282/MIS</t>
  </si>
  <si>
    <t>161191/GRE</t>
  </si>
  <si>
    <t>161276/UNO</t>
  </si>
  <si>
    <t>160521/STO</t>
  </si>
  <si>
    <t>160849/AVA</t>
  </si>
  <si>
    <t>160947/CAL</t>
  </si>
  <si>
    <t>161643/OXY</t>
  </si>
  <si>
    <t>161488/OXY</t>
  </si>
  <si>
    <t>160819/REV</t>
  </si>
  <si>
    <t>161129/ONY</t>
  </si>
  <si>
    <t>160831/AVA</t>
  </si>
  <si>
    <t>161113/HOR</t>
  </si>
  <si>
    <t>161126/HUD</t>
  </si>
  <si>
    <t>160716/AVA</t>
  </si>
  <si>
    <t xml:space="preserve">161127/AVA/MOCZULSKA                              </t>
  </si>
  <si>
    <t xml:space="preserve">161139/HOR/BRONIEWICZ                             </t>
  </si>
  <si>
    <t xml:space="preserve">160679/SAM/189790                                 </t>
  </si>
  <si>
    <t xml:space="preserve">160827/AVA/ROKITA                                 </t>
  </si>
  <si>
    <t xml:space="preserve">AVANT 2                                           </t>
  </si>
  <si>
    <t xml:space="preserve">WILLOW [4z                                        </t>
  </si>
  <si>
    <t xml:space="preserve">160770/WIL/189749                                 </t>
  </si>
  <si>
    <t xml:space="preserve">WILLOW L2Hz]                                      </t>
  </si>
  <si>
    <t xml:space="preserve">OXYGEN [4                                         </t>
  </si>
  <si>
    <t xml:space="preserve">OXYGEN [4 - KOMPLET USZYTY POKROWIEC              </t>
  </si>
  <si>
    <t xml:space="preserve">160876/OXY/KOZAKIEWICZ                            </t>
  </si>
  <si>
    <t xml:space="preserve">OXYGEN L2H]                                       </t>
  </si>
  <si>
    <t xml:space="preserve">OXYGEN L2H] - KOMPLET USZYTY POKROWIEC            </t>
  </si>
  <si>
    <t xml:space="preserve">OXYGEN P100x82                                    </t>
  </si>
  <si>
    <t xml:space="preserve">OXYGEN P103x80 - KOMPLET USZYTY POKROWIEC         </t>
  </si>
  <si>
    <t xml:space="preserve">REVERSO [L                                        </t>
  </si>
  <si>
    <t xml:space="preserve">161393/REV/44002089                               </t>
  </si>
  <si>
    <t xml:space="preserve">REVERSO Ps106x106                                 </t>
  </si>
  <si>
    <t xml:space="preserve">REVERSO 1,5T                                      </t>
  </si>
  <si>
    <t xml:space="preserve">REVERSO Ps82x102                                  </t>
  </si>
  <si>
    <t xml:space="preserve">REVERSO PD 560 III 58x58                          </t>
  </si>
  <si>
    <t xml:space="preserve">DIVA B [5]                                        </t>
  </si>
  <si>
    <t>DIVA B</t>
  </si>
  <si>
    <t xml:space="preserve">160851/DIV/KOCIUMBAS                              </t>
  </si>
  <si>
    <t xml:space="preserve">DIVA B Z60/14/05                                  </t>
  </si>
  <si>
    <t xml:space="preserve">MISTRAL [3                                        </t>
  </si>
  <si>
    <t xml:space="preserve">161657/MIS/189914                                 </t>
  </si>
  <si>
    <t xml:space="preserve">MISTRAL P100x98                                   </t>
  </si>
  <si>
    <t xml:space="preserve">161407/REV/44002089                               </t>
  </si>
  <si>
    <t xml:space="preserve">161476/OXY/44002089                               </t>
  </si>
  <si>
    <t xml:space="preserve">AVANT 2,5]                                        </t>
  </si>
  <si>
    <t xml:space="preserve">160846/AVA/DROGOSZ                                </t>
  </si>
  <si>
    <t xml:space="preserve">161786/AVA/MARKOWICZ                              </t>
  </si>
  <si>
    <t xml:space="preserve">161610/AVA/189874                                 </t>
  </si>
  <si>
    <t xml:space="preserve">161193/WIL/189873/MALAYSIA                        </t>
  </si>
  <si>
    <t xml:space="preserve">STONE P106x82                                     </t>
  </si>
  <si>
    <t xml:space="preserve">160865/STO/MIKOŁAJSKA                             </t>
  </si>
  <si>
    <t xml:space="preserve">STONE [3,5                                        </t>
  </si>
  <si>
    <t xml:space="preserve">STONE ON                                          </t>
  </si>
  <si>
    <t xml:space="preserve">STONE 2,5]                                        </t>
  </si>
  <si>
    <t xml:space="preserve">161794/AVA/KAMIŃSKA                               </t>
  </si>
  <si>
    <t xml:space="preserve">LENOX [1o] - STELAŻ NA BIAŁO                      </t>
  </si>
  <si>
    <t xml:space="preserve">161569/LEN/MAGAZYN                                </t>
  </si>
  <si>
    <t xml:space="preserve">160891/OXY/ACE-1165-YEVHEN RADCHENKO              </t>
  </si>
  <si>
    <t xml:space="preserve">HORIZON A [3z                                     </t>
  </si>
  <si>
    <t xml:space="preserve">160734/HOR/189728                                 </t>
  </si>
  <si>
    <t xml:space="preserve">MISTRAL [4]                                       </t>
  </si>
  <si>
    <t xml:space="preserve">MISTRAL [4] - KOMPLET USZYTY POKROWIEC            </t>
  </si>
  <si>
    <t xml:space="preserve">160835/MIS/KOSTRZEWA                              </t>
  </si>
  <si>
    <t xml:space="preserve">160519/OVA/189649                                 </t>
  </si>
  <si>
    <t xml:space="preserve">160953/HOR/189803                                 </t>
  </si>
  <si>
    <t xml:space="preserve">HORIZON A LHz]                                    </t>
  </si>
  <si>
    <t xml:space="preserve">160982/HUD/189809                                 </t>
  </si>
  <si>
    <t xml:space="preserve">HUDSON [3]                                        </t>
  </si>
  <si>
    <t xml:space="preserve">HUDSON [3] - KOMPLET USZYTY POKROWIEC             </t>
  </si>
  <si>
    <t xml:space="preserve">GOYA [1,5                                         </t>
  </si>
  <si>
    <t xml:space="preserve">160839/GOY/SZATAN                                 </t>
  </si>
  <si>
    <t xml:space="preserve">GOYA 1,5                                          </t>
  </si>
  <si>
    <t xml:space="preserve">GOYA 1,5]                                         </t>
  </si>
  <si>
    <t xml:space="preserve">159638/AVA/120 </t>
  </si>
  <si>
    <t xml:space="preserve">159638/AVA/TEMPLIN                                </t>
  </si>
  <si>
    <t xml:space="preserve">161136/HUD/DUDEK                                  </t>
  </si>
  <si>
    <t xml:space="preserve">HUDSON P62x62                                     </t>
  </si>
  <si>
    <t xml:space="preserve">STONE PD 527 III 60x35                            </t>
  </si>
  <si>
    <t xml:space="preserve">DIVA A [3]                                        </t>
  </si>
  <si>
    <t xml:space="preserve">DIVA [3] - KOMPLET USZYTY POKROWIEC               </t>
  </si>
  <si>
    <t>DIVA A</t>
  </si>
  <si>
    <t xml:space="preserve">161613/DIV/189915                                 </t>
  </si>
  <si>
    <t xml:space="preserve">DIVA A [3,5]                                      </t>
  </si>
  <si>
    <t xml:space="preserve">DIVA [3,5] - KOMPLET USZYTY POKROWIEC             </t>
  </si>
  <si>
    <t xml:space="preserve">161619/DIV/189916                                 </t>
  </si>
  <si>
    <t xml:space="preserve">DIVA A Z60/14/05                                  </t>
  </si>
  <si>
    <t xml:space="preserve">DIVA A [4]                                        </t>
  </si>
  <si>
    <t xml:space="preserve">DIVA [4] - KOMPLET USZYTY POKROWIEC               </t>
  </si>
  <si>
    <t xml:space="preserve">161709/DIV/189885                                 </t>
  </si>
  <si>
    <t xml:space="preserve">WILLOW 3z]                                        </t>
  </si>
  <si>
    <t xml:space="preserve">160773/WIL/189721                                 </t>
  </si>
  <si>
    <t xml:space="preserve">WILLOW [1z                                        </t>
  </si>
  <si>
    <t xml:space="preserve">161574/COC/MAGAZYN                                </t>
  </si>
  <si>
    <t xml:space="preserve">161575/COC/MAGAZYN                                </t>
  </si>
  <si>
    <t xml:space="preserve">KELLY [1] - STELAŻ NA BIAŁO                       </t>
  </si>
  <si>
    <t xml:space="preserve">161578/KEL/MAGAZYN                                </t>
  </si>
  <si>
    <t xml:space="preserve">OXYGEN P100x102                                   </t>
  </si>
  <si>
    <t xml:space="preserve">OXYGEN P103x103 - KOMPLET USZYTY POKROWIEC        </t>
  </si>
  <si>
    <t xml:space="preserve">160863/OXY/PIÓRO                                  </t>
  </si>
  <si>
    <t xml:space="preserve">KELLY [1]                                         </t>
  </si>
  <si>
    <t>KELLY</t>
  </si>
  <si>
    <t xml:space="preserve">160702/KEL/189723                                 </t>
  </si>
  <si>
    <t xml:space="preserve">COCO [1o]                                         </t>
  </si>
  <si>
    <t xml:space="preserve">160528/COC/189684                                 </t>
  </si>
  <si>
    <t xml:space="preserve">160706/OVA/189722                                 </t>
  </si>
  <si>
    <t xml:space="preserve">161769/REV/PRUSNIEWSKA                            </t>
  </si>
  <si>
    <t xml:space="preserve">REVERSO 1                                         </t>
  </si>
  <si>
    <t xml:space="preserve">REVERSO 1]                                        </t>
  </si>
  <si>
    <t xml:space="preserve">COCO [1M]                                         </t>
  </si>
  <si>
    <t xml:space="preserve">161123/COC/ZIOMEK                                 </t>
  </si>
  <si>
    <t xml:space="preserve">REVERSO [1,5                                      </t>
  </si>
  <si>
    <t xml:space="preserve">LENOX [1o]                                        </t>
  </si>
  <si>
    <t xml:space="preserve">HUDSON [3,5]                                      </t>
  </si>
  <si>
    <t xml:space="preserve">HUDSON [3,5] - KOMPLET USZYTY POKROWIEC           </t>
  </si>
  <si>
    <t xml:space="preserve">REVERSO L]                                        </t>
  </si>
  <si>
    <t xml:space="preserve">160808/AVA/SIĘBAB                                 </t>
  </si>
  <si>
    <t xml:space="preserve">DIVA A [2,5]                                      </t>
  </si>
  <si>
    <t xml:space="preserve">DIVA [2,5] - KOMPLET USZYTY POKROWIEC             </t>
  </si>
  <si>
    <t xml:space="preserve">161290/HUD/ŻBIKOWSKA                              </t>
  </si>
  <si>
    <t xml:space="preserve">160845/AVA/BOREK                                  </t>
  </si>
  <si>
    <t xml:space="preserve">160948/HOR/189807                                 </t>
  </si>
  <si>
    <t xml:space="preserve">161006/REV/189801                                 </t>
  </si>
  <si>
    <t>160863/OXY</t>
  </si>
  <si>
    <t>160876/OXY</t>
  </si>
  <si>
    <t>160835/MIS</t>
  </si>
  <si>
    <t>160734/HOR</t>
  </si>
  <si>
    <t>160851/DIV</t>
  </si>
  <si>
    <t>160839/GOY</t>
  </si>
  <si>
    <t>160773/WIL</t>
  </si>
  <si>
    <t>160808/AVA</t>
  </si>
  <si>
    <t>160827/AVA</t>
  </si>
  <si>
    <t>160679/SAM</t>
  </si>
  <si>
    <t>160891/OXY</t>
  </si>
  <si>
    <t>160846/AVA</t>
  </si>
  <si>
    <t>160865/STO</t>
  </si>
  <si>
    <t>161290/HUD</t>
  </si>
  <si>
    <t>160845/AVA</t>
  </si>
  <si>
    <t>160948/HOR</t>
  </si>
  <si>
    <t>161006/REV</t>
  </si>
  <si>
    <t>160770/WIL</t>
  </si>
  <si>
    <t>161136/HUD</t>
  </si>
  <si>
    <t>160982/HUD</t>
  </si>
  <si>
    <t>161127/AVA</t>
  </si>
  <si>
    <t>161139/HOR</t>
  </si>
  <si>
    <t>160953/HOR</t>
  </si>
  <si>
    <t>161569/LEN</t>
  </si>
  <si>
    <t>161769/REV</t>
  </si>
  <si>
    <t>161657/MIS</t>
  </si>
  <si>
    <t>161407/REV</t>
  </si>
  <si>
    <t>161476/OXY</t>
  </si>
  <si>
    <t>161786/AVA</t>
  </si>
  <si>
    <t>161610/AVA</t>
  </si>
  <si>
    <t>161193/WIL</t>
  </si>
  <si>
    <t>161794/AVA</t>
  </si>
  <si>
    <t>161578/KEL</t>
  </si>
  <si>
    <t>161574/COC</t>
  </si>
  <si>
    <t>161575/COC</t>
  </si>
  <si>
    <t>161393/REV</t>
  </si>
  <si>
    <t>161613/DIV</t>
  </si>
  <si>
    <t>161619/DIV</t>
  </si>
  <si>
    <t>161709/DIV</t>
  </si>
  <si>
    <t>160702/KEL</t>
  </si>
  <si>
    <t>160528/COC</t>
  </si>
  <si>
    <t>160706/OVA</t>
  </si>
  <si>
    <t>160519/OVA</t>
  </si>
  <si>
    <t>159638/AVA</t>
  </si>
  <si>
    <t>161123/COC</t>
  </si>
  <si>
    <t xml:space="preserve">161712/DIV/189907                                 </t>
  </si>
  <si>
    <t xml:space="preserve">161224/GOY/189848                                 </t>
  </si>
  <si>
    <t xml:space="preserve">161112/LEN/ZALESKA                                </t>
  </si>
  <si>
    <t xml:space="preserve">161479/OXY/44002089                               </t>
  </si>
  <si>
    <t>161224/GOY</t>
  </si>
  <si>
    <t>161479/OXY</t>
  </si>
  <si>
    <t>161712/DIV</t>
  </si>
  <si>
    <t>161112/LEN</t>
  </si>
  <si>
    <t xml:space="preserve">               </t>
  </si>
  <si>
    <t xml:space="preserve">159177/WIL/189456                                 </t>
  </si>
  <si>
    <t xml:space="preserve">159179/GOY/189446                                 </t>
  </si>
  <si>
    <t xml:space="preserve">DIVA A [3                                         </t>
  </si>
  <si>
    <t xml:space="preserve">DIVA [3 - KOMPLET USZYTY POKROWIEC                </t>
  </si>
  <si>
    <t xml:space="preserve">161803/DIV/GAWRON                                 </t>
  </si>
  <si>
    <t xml:space="preserve">DIVA A N                                          </t>
  </si>
  <si>
    <t xml:space="preserve">DIVA 113N - KOMPLET USZYTY POKROWIEC              </t>
  </si>
  <si>
    <t xml:space="preserve">DIVA A 4]                                         </t>
  </si>
  <si>
    <t xml:space="preserve">DIVA 4] - KOMPLET USZYTY POKROWIEC                </t>
  </si>
  <si>
    <t xml:space="preserve">161534/AVA/BEGIER                                 </t>
  </si>
  <si>
    <t xml:space="preserve">160183/AVA/44002075                               </t>
  </si>
  <si>
    <t xml:space="preserve">SPECTRA [Lz                                       </t>
  </si>
  <si>
    <t>SPECTRA</t>
  </si>
  <si>
    <t xml:space="preserve">160082/SPE/GOSK                                   </t>
  </si>
  <si>
    <t xml:space="preserve">SPECTRA 3z]                                       </t>
  </si>
  <si>
    <t xml:space="preserve">SPECTRA [3,5z]                                    </t>
  </si>
  <si>
    <t xml:space="preserve">HUDSON NW 149x159                                 </t>
  </si>
  <si>
    <t xml:space="preserve">HUDSON NW 149x157 - KOMPLET USZYTY POKROWIEC      </t>
  </si>
  <si>
    <t xml:space="preserve">159708/HUD/SH25-1001                              </t>
  </si>
  <si>
    <t xml:space="preserve">HUDSON 2,5]                                       </t>
  </si>
  <si>
    <t xml:space="preserve">HUDSON 2,5] - KOMPLET USZYTY POKROWIEC            </t>
  </si>
  <si>
    <t xml:space="preserve">160587/HUD/JÓŹWIK                                 </t>
  </si>
  <si>
    <t xml:space="preserve">161743/OVA/189989                                 </t>
  </si>
  <si>
    <t xml:space="preserve">161144/AVA/WOJCZUK                                </t>
  </si>
  <si>
    <t xml:space="preserve">161119/MIS/DWD                                    </t>
  </si>
  <si>
    <t xml:space="preserve">MISTRAL 4                                         </t>
  </si>
  <si>
    <t xml:space="preserve">MISTRAL 4 - KOMPLET USZYTY POKROWIEC              </t>
  </si>
  <si>
    <t xml:space="preserve">MISTRAL 1,5]                                      </t>
  </si>
  <si>
    <t xml:space="preserve">MISTRAL 1,5] - KOMPLET USZYTY POKROWIEC           </t>
  </si>
  <si>
    <t xml:space="preserve">DIVA A [5]                                        </t>
  </si>
  <si>
    <t xml:space="preserve">DIVA [5] - KOMPLET USZYTY POKROWIEC               </t>
  </si>
  <si>
    <t xml:space="preserve">161754/DIV/KOWALSKI                               </t>
  </si>
  <si>
    <t xml:space="preserve">DIVA A P95x95                                     </t>
  </si>
  <si>
    <t xml:space="preserve">DIVA P95x95 - KOMPLET USZYTY POKROWIEC            </t>
  </si>
  <si>
    <t xml:space="preserve">161141/AVA/KHAMIDOV                               </t>
  </si>
  <si>
    <t xml:space="preserve">161155/AVA/KARSON                                 </t>
  </si>
  <si>
    <t xml:space="preserve">161745/GOY/WINSKO                                 </t>
  </si>
  <si>
    <t xml:space="preserve">GOYA LH]                                          </t>
  </si>
  <si>
    <t xml:space="preserve">AMALFI NW 156x203                                 </t>
  </si>
  <si>
    <t xml:space="preserve">AMALFI NW - KOMPLET USZYTY POKROWIEC              </t>
  </si>
  <si>
    <t>AMALFI</t>
  </si>
  <si>
    <t xml:space="preserve">161787/AMA/SZWEDA                                 </t>
  </si>
  <si>
    <t xml:space="preserve">AMALFI 1,5]                                       </t>
  </si>
  <si>
    <t xml:space="preserve">AMALFI 1,5] - KOMPLET USZYTY POKROWIEC            </t>
  </si>
  <si>
    <t xml:space="preserve">161549/MIS/DARECKA                                </t>
  </si>
  <si>
    <t xml:space="preserve">MISTRAL [4                                        </t>
  </si>
  <si>
    <t xml:space="preserve">MISTRAL [4 - KOMPLET USZYTY POKROWIEC             </t>
  </si>
  <si>
    <t xml:space="preserve">161117/WIL/KURMAN                                 </t>
  </si>
  <si>
    <t xml:space="preserve">161369/REV/44002088                               </t>
  </si>
  <si>
    <t xml:space="preserve">161608/AVA/189917                                 </t>
  </si>
  <si>
    <t xml:space="preserve">160286/SAM/44002077                               </t>
  </si>
  <si>
    <t xml:space="preserve">ELIXIR [2,5N                                      </t>
  </si>
  <si>
    <t xml:space="preserve">ELIXIR [2,5N - KOMPLET USZYTY POKROWIEC           </t>
  </si>
  <si>
    <t xml:space="preserve">161630/ELI/189882                                 </t>
  </si>
  <si>
    <t xml:space="preserve">AMALFI [2,5]                                      </t>
  </si>
  <si>
    <t xml:space="preserve">AMALFI [2,5] - KOMPLET USZYTY POKROWIEC           </t>
  </si>
  <si>
    <t xml:space="preserve">161783/AMA/WIĘSŁAW                                </t>
  </si>
  <si>
    <t xml:space="preserve">160980/DIV/189808                                 </t>
  </si>
  <si>
    <t xml:space="preserve">160892/WIL/039                                    </t>
  </si>
  <si>
    <t xml:space="preserve">161021/OXY/189786                                 </t>
  </si>
  <si>
    <t xml:space="preserve">160255/SAM/44002076                               </t>
  </si>
  <si>
    <t xml:space="preserve">UNO P48x48 - STELAŻ NA BIAŁO                      </t>
  </si>
  <si>
    <t xml:space="preserve">160663/UNO/MAGAZYN                                </t>
  </si>
  <si>
    <t xml:space="preserve">WILLOW 1z]                                        </t>
  </si>
  <si>
    <t xml:space="preserve">160721/ELI/189714                                 </t>
  </si>
  <si>
    <t xml:space="preserve">160396/OXY/KUN22                                  </t>
  </si>
  <si>
    <t xml:space="preserve">161789/AVA/SZWEDA                                 </t>
  </si>
  <si>
    <t xml:space="preserve">161724/ELI/189908                                 </t>
  </si>
  <si>
    <t xml:space="preserve">161362/REV/44002088                               </t>
  </si>
  <si>
    <t xml:space="preserve">GOYA [L                                           </t>
  </si>
  <si>
    <t xml:space="preserve">161267/GOY/KWIATKOWSKA                            </t>
  </si>
  <si>
    <t xml:space="preserve">161034/REV/189773                                 </t>
  </si>
  <si>
    <t xml:space="preserve">160493/REV/189658                                 </t>
  </si>
  <si>
    <t xml:space="preserve">REVERSO PD 559 III 35x75                          </t>
  </si>
  <si>
    <t xml:space="preserve">OXYGEN [L2H                                       </t>
  </si>
  <si>
    <t xml:space="preserve">OXYGEN [L2H - KOMPLET USZYTY POKROWIEC            </t>
  </si>
  <si>
    <t xml:space="preserve">161150/OXY/PTAK                                   </t>
  </si>
  <si>
    <t xml:space="preserve">OXYGEN 3,5]                                       </t>
  </si>
  <si>
    <t xml:space="preserve">OXYGEN 3,5] - KOMPLET USZYTY POKROWIEC            </t>
  </si>
  <si>
    <t xml:space="preserve">ELIXIR 2,5                                        </t>
  </si>
  <si>
    <t xml:space="preserve">ELIXIR 2,5 - KOMPLET USZYTY POKROWIEC             </t>
  </si>
  <si>
    <t xml:space="preserve">161286/ELI/SULIMIERSKA                            </t>
  </si>
  <si>
    <t xml:space="preserve">160856/REV/DZIK-LEDUCHOWSKA                       </t>
  </si>
  <si>
    <t xml:space="preserve">LOBBY [LHz                                        </t>
  </si>
  <si>
    <t>LOBBY</t>
  </si>
  <si>
    <t xml:space="preserve">160996/LOB/189771                                 </t>
  </si>
  <si>
    <t xml:space="preserve">LOBBY 2,5z]                                       </t>
  </si>
  <si>
    <t xml:space="preserve">161661/OXY/189881                                 </t>
  </si>
  <si>
    <t xml:space="preserve">HORIZON A [2,5z                                   </t>
  </si>
  <si>
    <t xml:space="preserve">161644/HOR/189876                                 </t>
  </si>
  <si>
    <t xml:space="preserve">HORIZON A 2,5zT                                   </t>
  </si>
  <si>
    <t xml:space="preserve">160695/LOB/189711                                 </t>
  </si>
  <si>
    <t xml:space="preserve">LOBBY 3,5z]                                       </t>
  </si>
  <si>
    <t xml:space="preserve">161791/AVA/MICHALSKA                              </t>
  </si>
  <si>
    <t xml:space="preserve">161414/REV/44002089                               </t>
  </si>
  <si>
    <t xml:space="preserve">161525/GOY/ŚWIDROŃ GUT                            </t>
  </si>
  <si>
    <t xml:space="preserve">161635/HOR/189903                                 </t>
  </si>
  <si>
    <t xml:space="preserve">161622/DUO/189925                                 </t>
  </si>
  <si>
    <t xml:space="preserve">DUO II LH]                                        </t>
  </si>
  <si>
    <t xml:space="preserve">160504/STO/188412                                 </t>
  </si>
  <si>
    <t xml:space="preserve">STONE [LH                                         </t>
  </si>
  <si>
    <t xml:space="preserve">STONE WN 150x140                                  </t>
  </si>
  <si>
    <t xml:space="preserve">161134/HUD/DUDEK                                  </t>
  </si>
  <si>
    <t xml:space="preserve">161319/OVA/44002088                               </t>
  </si>
  <si>
    <t xml:space="preserve">161646/HOR/189891                                 </t>
  </si>
  <si>
    <t xml:space="preserve">DIVA A [2,5                                       </t>
  </si>
  <si>
    <t xml:space="preserve">DIVA [2,5 - KOMPLET USZYTY POKROWIEC              </t>
  </si>
  <si>
    <t xml:space="preserve">161131/DIV/SZCZYPEK                               </t>
  </si>
  <si>
    <t xml:space="preserve">DIVA A 3]                                         </t>
  </si>
  <si>
    <t xml:space="preserve">DIVA 3] - KOMPLET USZYTY POKROWIEC                </t>
  </si>
  <si>
    <t xml:space="preserve">160724/ELI/189733                                 </t>
  </si>
  <si>
    <t xml:space="preserve">161640/HOR/189884                                 </t>
  </si>
  <si>
    <t xml:space="preserve">160988/STO/189821                                 </t>
  </si>
  <si>
    <t xml:space="preserve">UNO P78x78                                        </t>
  </si>
  <si>
    <t xml:space="preserve">161274/UNO/TYSZKIEWICZ                            </t>
  </si>
  <si>
    <t xml:space="preserve">160558/UNO/189702                                 </t>
  </si>
  <si>
    <t xml:space="preserve">160704/OVA/189732                                 </t>
  </si>
  <si>
    <t xml:space="preserve">161284/MIS/NEUMANN                                </t>
  </si>
  <si>
    <t xml:space="preserve">MISTRAL PD 591 III 50x50                          </t>
  </si>
  <si>
    <t xml:space="preserve">RAY [1o]                                          </t>
  </si>
  <si>
    <t>RAY</t>
  </si>
  <si>
    <t xml:space="preserve">160818/RAY/STEKERT                                </t>
  </si>
  <si>
    <t xml:space="preserve">UNO P48x48                                        </t>
  </si>
  <si>
    <t xml:space="preserve">160707/UNO/189716                                 </t>
  </si>
  <si>
    <t xml:space="preserve">HORIZON A [2,5z]                                  </t>
  </si>
  <si>
    <t xml:space="preserve">161651/HOR/189928                                 </t>
  </si>
  <si>
    <t xml:space="preserve">161532/AVA/KWIATEK                                </t>
  </si>
  <si>
    <t xml:space="preserve">161169/OVA/KUN27                                  </t>
  </si>
  <si>
    <t xml:space="preserve">161195/KEL/189894                                 </t>
  </si>
  <si>
    <t xml:space="preserve">160957/HOR/189798                                 </t>
  </si>
  <si>
    <t xml:space="preserve">161216/HOR/189859                                 </t>
  </si>
  <si>
    <t xml:space="preserve">HORIZON A 117Nz                                   </t>
  </si>
  <si>
    <t xml:space="preserve">HORIZON A 1z]                                     </t>
  </si>
  <si>
    <t xml:space="preserve">161159/ELI/WŁODARCZAK                             </t>
  </si>
  <si>
    <t xml:space="preserve">HORIZON A 1z                                      </t>
  </si>
  <si>
    <t xml:space="preserve">161733/HOR/189977                                 </t>
  </si>
  <si>
    <t xml:space="preserve">HORIZON A ONz                                     </t>
  </si>
  <si>
    <t xml:space="preserve">AVANT [1                                          </t>
  </si>
  <si>
    <t xml:space="preserve">161816/AVA/KOZULA-GLAPEK                          </t>
  </si>
  <si>
    <t xml:space="preserve">HORIZON A P102x62                                 </t>
  </si>
  <si>
    <t xml:space="preserve">161652/HOR/189904                                 </t>
  </si>
  <si>
    <t xml:space="preserve">161348/REV/44002088                               </t>
  </si>
  <si>
    <t xml:space="preserve">MAXWELL [3,5                                      </t>
  </si>
  <si>
    <t xml:space="preserve">25/18/01/170   </t>
  </si>
  <si>
    <t xml:space="preserve">162070/MAX/GREGULSKA                              </t>
  </si>
  <si>
    <t xml:space="preserve">161421/REV/44002089                               </t>
  </si>
  <si>
    <t xml:space="preserve">161529/ELI/GÓRECKI                                </t>
  </si>
  <si>
    <t xml:space="preserve">ELIXIR N3]                                        </t>
  </si>
  <si>
    <t xml:space="preserve">ELIXIR N3] - KOMPLET USZYTY POKROWIEC             </t>
  </si>
  <si>
    <t xml:space="preserve">161376/REV/44002088                               </t>
  </si>
  <si>
    <t>160663/UNO</t>
  </si>
  <si>
    <t>160255/SAM</t>
  </si>
  <si>
    <t>160396/OXY</t>
  </si>
  <si>
    <t>160892/WIL</t>
  </si>
  <si>
    <t>161267/GOY</t>
  </si>
  <si>
    <t>161362/REV</t>
  </si>
  <si>
    <t>160721/ELI</t>
  </si>
  <si>
    <t>161034/REV</t>
  </si>
  <si>
    <t>161021/OXY</t>
  </si>
  <si>
    <t>160493/REV</t>
  </si>
  <si>
    <t>160286/SAM</t>
  </si>
  <si>
    <t>159177/WIL</t>
  </si>
  <si>
    <t>159179/GOY</t>
  </si>
  <si>
    <t>160082/SPE</t>
  </si>
  <si>
    <t>159708/HUD</t>
  </si>
  <si>
    <t>160183/AVA</t>
  </si>
  <si>
    <t>160587/HUD</t>
  </si>
  <si>
    <t>161549/MIS</t>
  </si>
  <si>
    <t>161525/GOY</t>
  </si>
  <si>
    <t>161745/GOY</t>
  </si>
  <si>
    <t>161724/ELI</t>
  </si>
  <si>
    <t>161661/OXY</t>
  </si>
  <si>
    <t>161640/HOR</t>
  </si>
  <si>
    <t>161791/AVA</t>
  </si>
  <si>
    <t>161414/REV</t>
  </si>
  <si>
    <t>161534/AVA</t>
  </si>
  <si>
    <t>161608/AVA</t>
  </si>
  <si>
    <t>161789/AVA</t>
  </si>
  <si>
    <t>161622/DUO</t>
  </si>
  <si>
    <t>161532/AVA</t>
  </si>
  <si>
    <t>161787/AMA</t>
  </si>
  <si>
    <t>161783/AMA</t>
  </si>
  <si>
    <t>161644/HOR</t>
  </si>
  <si>
    <t>161803/DIV</t>
  </si>
  <si>
    <t>161754/DIV</t>
  </si>
  <si>
    <t>161630/ELI</t>
  </si>
  <si>
    <t>161635/HOR</t>
  </si>
  <si>
    <t>161646/HOR</t>
  </si>
  <si>
    <t>161651/HOR</t>
  </si>
  <si>
    <t>160724/ELI</t>
  </si>
  <si>
    <t>161117/WIL</t>
  </si>
  <si>
    <t>160996/LOB</t>
  </si>
  <si>
    <t>161274/UNO</t>
  </si>
  <si>
    <t>161195/KEL</t>
  </si>
  <si>
    <t>161150/OXY</t>
  </si>
  <si>
    <t>161119/MIS</t>
  </si>
  <si>
    <t>161134/HUD</t>
  </si>
  <si>
    <t>161284/MIS</t>
  </si>
  <si>
    <t>160818/RAY</t>
  </si>
  <si>
    <t>160707/UNO</t>
  </si>
  <si>
    <t>160856/REV</t>
  </si>
  <si>
    <t>160988/STO</t>
  </si>
  <si>
    <t>161155/AVA</t>
  </si>
  <si>
    <t>161286/ELI</t>
  </si>
  <si>
    <t>160704/OVA</t>
  </si>
  <si>
    <t>161169/OVA</t>
  </si>
  <si>
    <t>161131/DIV</t>
  </si>
  <si>
    <t>160980/DIV</t>
  </si>
  <si>
    <t>161141/AVA</t>
  </si>
  <si>
    <t>160695/LOB</t>
  </si>
  <si>
    <t>161369/REV</t>
  </si>
  <si>
    <t>161319/OVA</t>
  </si>
  <si>
    <t>160558/UNO</t>
  </si>
  <si>
    <t>160504/STO</t>
  </si>
  <si>
    <t>161144/AVA</t>
  </si>
  <si>
    <t>160957/HOR</t>
  </si>
  <si>
    <t>161743/OVA</t>
  </si>
  <si>
    <t>161216/HOR</t>
  </si>
  <si>
    <t>161733/HOR</t>
  </si>
  <si>
    <t>161421/REV</t>
  </si>
  <si>
    <t>161529/ELI</t>
  </si>
  <si>
    <t>161816/AVA</t>
  </si>
  <si>
    <t>161652/HOR</t>
  </si>
  <si>
    <t>162070/MAX</t>
  </si>
  <si>
    <t>161376/REV</t>
  </si>
  <si>
    <t>161159/ELI</t>
  </si>
  <si>
    <t>161348/REV</t>
  </si>
  <si>
    <t xml:space="preserve">CUPIDO PD 527 III 60x35                           </t>
  </si>
  <si>
    <t>CUPIDO</t>
  </si>
  <si>
    <t xml:space="preserve">160998/CUP/189796                                 </t>
  </si>
  <si>
    <t xml:space="preserve">CUPIDO [1,5                                       </t>
  </si>
  <si>
    <t xml:space="preserve">CUPIDO WN 150x140                                 </t>
  </si>
  <si>
    <t xml:space="preserve">CUPIDO P82x82                                     </t>
  </si>
  <si>
    <t xml:space="preserve">CUPIDO Z70/16/07                                  </t>
  </si>
  <si>
    <t xml:space="preserve">161662/REV/189932                                 </t>
  </si>
  <si>
    <t xml:space="preserve">HORIZON A 1,5z                                    </t>
  </si>
  <si>
    <t xml:space="preserve">HORIZON A 1,5z]                                   </t>
  </si>
  <si>
    <t xml:space="preserve">160500/SAM/189657                                 </t>
  </si>
  <si>
    <t xml:space="preserve">161726/OXY/189908                                 </t>
  </si>
  <si>
    <t xml:space="preserve">WILLOW Nzz                                        </t>
  </si>
  <si>
    <t xml:space="preserve">161152/WIL/KUROWSKA                               </t>
  </si>
  <si>
    <t xml:space="preserve">WILLOW [1,5z                                      </t>
  </si>
  <si>
    <t xml:space="preserve">WILLOW 3,5z]                                      </t>
  </si>
  <si>
    <t xml:space="preserve">160729/GOY/189750                                 </t>
  </si>
  <si>
    <t xml:space="preserve">GOYA L]                                           </t>
  </si>
  <si>
    <t xml:space="preserve">160966/STO/189761                                 </t>
  </si>
  <si>
    <t xml:space="preserve">STONE [2,5                                        </t>
  </si>
  <si>
    <t xml:space="preserve">CALYPSO E80D                                      </t>
  </si>
  <si>
    <t xml:space="preserve">CALYPSO E80D - KOMPLET USZYTY POKROWIEC           </t>
  </si>
  <si>
    <t xml:space="preserve">161170/CAL/KUN28                                  </t>
  </si>
  <si>
    <t xml:space="preserve">CALYPSO [3,5                                      </t>
  </si>
  <si>
    <t xml:space="preserve">CALYPSO N125                                      </t>
  </si>
  <si>
    <t xml:space="preserve">CALYPSO 4                                         </t>
  </si>
  <si>
    <t xml:space="preserve">CALYPSO LAD]                                      </t>
  </si>
  <si>
    <t xml:space="preserve">CALYPSO DLA] - KOMPLET USZYTY POKROWIEC           </t>
  </si>
  <si>
    <t xml:space="preserve">161341/REV/44002088                               </t>
  </si>
  <si>
    <t xml:space="preserve">161762/REV/WKM2                                   </t>
  </si>
  <si>
    <t xml:space="preserve">REVERSO L                                         </t>
  </si>
  <si>
    <t xml:space="preserve">162028/REV/WĄSOWSKI                               </t>
  </si>
  <si>
    <t xml:space="preserve">161627/ELI/189875                                 </t>
  </si>
  <si>
    <t xml:space="preserve">162075/REV/LUTKIEWICZ                             </t>
  </si>
  <si>
    <t xml:space="preserve">161165/REV/KUN27                                  </t>
  </si>
  <si>
    <t xml:space="preserve">160825/ELI/GRYMA                                  </t>
  </si>
  <si>
    <t xml:space="preserve">161323/OVA/44002088                               </t>
  </si>
  <si>
    <t xml:space="preserve">161176/LEN/KUN28                                  </t>
  </si>
  <si>
    <t xml:space="preserve">161686/STO/189918                                 </t>
  </si>
  <si>
    <t xml:space="preserve">STONE 2,5                                         </t>
  </si>
  <si>
    <t xml:space="preserve">STONE Z70/16/07                                   </t>
  </si>
  <si>
    <t xml:space="preserve">160811/ELI/KULAWIK                                </t>
  </si>
  <si>
    <t xml:space="preserve">ELIXIR [3N                                        </t>
  </si>
  <si>
    <t xml:space="preserve">ELIXIR [3N - KOMPLET USZYTY POKROWIEC             </t>
  </si>
  <si>
    <t xml:space="preserve">160961/GRE/189804                                 </t>
  </si>
  <si>
    <t xml:space="preserve">AMALFI WN 203x156                                 </t>
  </si>
  <si>
    <t xml:space="preserve">AMALFI WN - KOMPLET USZYTY POKROWIEC              </t>
  </si>
  <si>
    <t xml:space="preserve">160944/AMA/189806                                 </t>
  </si>
  <si>
    <t xml:space="preserve">162049/ELI/ŚWIERCZYŃSKI                           </t>
  </si>
  <si>
    <t xml:space="preserve">DIVA A [LA                                        </t>
  </si>
  <si>
    <t xml:space="preserve">DIVA [LA - KOMPLET USZYTY POKROWIEC               </t>
  </si>
  <si>
    <t xml:space="preserve">161616/DIV/189298                                 </t>
  </si>
  <si>
    <t xml:space="preserve">DIVA A 2,5]                                       </t>
  </si>
  <si>
    <t xml:space="preserve">DIVA 2,5] - KOMPLET USZYTY POKROWIEC              </t>
  </si>
  <si>
    <t xml:space="preserve">HUDSON [2,5]                                      </t>
  </si>
  <si>
    <t xml:space="preserve">HUDSON [2,5] - KOMPLET USZYTY POKROWIEC           </t>
  </si>
  <si>
    <t xml:space="preserve">160745/HUD/189748                                 </t>
  </si>
  <si>
    <t xml:space="preserve">160945/LEN/189807                                 </t>
  </si>
  <si>
    <t xml:space="preserve">160984/HUD/189822                                 </t>
  </si>
  <si>
    <t xml:space="preserve">AMALFI [4]                                        </t>
  </si>
  <si>
    <t xml:space="preserve">AMALFI [4] - KOMPLET USZYTY POKROWIEC             </t>
  </si>
  <si>
    <t xml:space="preserve">160943/AMA/189765                                 </t>
  </si>
  <si>
    <t xml:space="preserve">STONE [4                                          </t>
  </si>
  <si>
    <t xml:space="preserve">161696/STO/189924                                 </t>
  </si>
  <si>
    <t xml:space="preserve">STONE 4]                                          </t>
  </si>
  <si>
    <t xml:space="preserve">161517/REV/WITA                                   </t>
  </si>
  <si>
    <t xml:space="preserve">161202/SAM/189842                                 </t>
  </si>
  <si>
    <t xml:space="preserve">AMALFI TN                                         </t>
  </si>
  <si>
    <t xml:space="preserve">AMALFI TN - KOMPLET USZYTY POKROWIEC              </t>
  </si>
  <si>
    <t xml:space="preserve">160975/AMA/189763                                 </t>
  </si>
  <si>
    <t xml:space="preserve">AMALFI 3                                          </t>
  </si>
  <si>
    <t xml:space="preserve">AMALFI 3 - KOMPLET USZYTY POKROWIEC               </t>
  </si>
  <si>
    <t xml:space="preserve">AMALFI 124N                                       </t>
  </si>
  <si>
    <t xml:space="preserve">AMALFI 124N - KOMPLET USZYTY POKROWIEC            </t>
  </si>
  <si>
    <t xml:space="preserve">AMALFI P102x82                                    </t>
  </si>
  <si>
    <t xml:space="preserve">AMALFI P102x82 - KOMPLET USZYTY POKROWIEC         </t>
  </si>
  <si>
    <t xml:space="preserve">161400/REV/44002089                               </t>
  </si>
  <si>
    <t xml:space="preserve">161197/UNO/189893                                 </t>
  </si>
  <si>
    <t xml:space="preserve">STONE [3,5]                                       </t>
  </si>
  <si>
    <t xml:space="preserve">160985/STO/189825                                 </t>
  </si>
  <si>
    <t xml:space="preserve">160688/OVA/189709                                 </t>
  </si>
  <si>
    <t xml:space="preserve">161004/OVA/189819                                 </t>
  </si>
  <si>
    <t xml:space="preserve">161331/OVA/44002088                               </t>
  </si>
  <si>
    <t xml:space="preserve">161390/COC/44002088                               </t>
  </si>
  <si>
    <t xml:space="preserve">ONYX [2,5                                         </t>
  </si>
  <si>
    <t xml:space="preserve">ONYX [2,5 - KOMPLET USZYTY POKROWIEC              </t>
  </si>
  <si>
    <t xml:space="preserve">162047/ONY/OLESZ                                  </t>
  </si>
  <si>
    <t xml:space="preserve">ONYX N3,5                                         </t>
  </si>
  <si>
    <t xml:space="preserve">ONYX N3,5 - KOMPLET USZYTY POKROWIEC              </t>
  </si>
  <si>
    <t xml:space="preserve">161538/ONY/LUGOWSKA                               </t>
  </si>
  <si>
    <t xml:space="preserve">ONYX N3                                           </t>
  </si>
  <si>
    <t xml:space="preserve">ONYX N3 - KOMPLET USZYTY POKROWIEC                </t>
  </si>
  <si>
    <t xml:space="preserve">160694/OVA/189710                                 </t>
  </si>
  <si>
    <t>162028/REV</t>
  </si>
  <si>
    <t>161400/REV</t>
  </si>
  <si>
    <t>161662/REV</t>
  </si>
  <si>
    <t>161726/OXY</t>
  </si>
  <si>
    <t>161686/STO</t>
  </si>
  <si>
    <t>162075/REV</t>
  </si>
  <si>
    <t>161616/DIV</t>
  </si>
  <si>
    <t>161627/ELI</t>
  </si>
  <si>
    <t>162049/ELI</t>
  </si>
  <si>
    <t>162047/ONY</t>
  </si>
  <si>
    <t>161696/STO</t>
  </si>
  <si>
    <t>161762/REV</t>
  </si>
  <si>
    <t>161517/REV</t>
  </si>
  <si>
    <t>160745/HUD</t>
  </si>
  <si>
    <t>161202/SAM</t>
  </si>
  <si>
    <t>161341/REV</t>
  </si>
  <si>
    <t>161323/OVA</t>
  </si>
  <si>
    <t>160961/GRE</t>
  </si>
  <si>
    <t>161197/UNO</t>
  </si>
  <si>
    <t>160825/ELI</t>
  </si>
  <si>
    <t>160729/GOY</t>
  </si>
  <si>
    <t>160944/AMA</t>
  </si>
  <si>
    <t>160984/HUD</t>
  </si>
  <si>
    <t>160945/LEN</t>
  </si>
  <si>
    <t>161004/OVA</t>
  </si>
  <si>
    <t>160811/ELI</t>
  </si>
  <si>
    <t>160943/AMA</t>
  </si>
  <si>
    <t>161170/CAL</t>
  </si>
  <si>
    <t>160688/OVA</t>
  </si>
  <si>
    <t>160998/CUP</t>
  </si>
  <si>
    <t>161165/REV</t>
  </si>
  <si>
    <t>160985/STO</t>
  </si>
  <si>
    <t>161152/WIL</t>
  </si>
  <si>
    <t>160975/AMA</t>
  </si>
  <si>
    <t>160500/SAM</t>
  </si>
  <si>
    <t>161331/OVA</t>
  </si>
  <si>
    <t>160966/STO</t>
  </si>
  <si>
    <t>161176/LEN</t>
  </si>
  <si>
    <t>161390/COC</t>
  </si>
  <si>
    <t>161538/ONY</t>
  </si>
  <si>
    <t>160694/OVA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</si>
</sst>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\-mm\-dd\ h:mm;@"/>
    <numFmt numFmtId="165" formatCode="d/mm;@"/>
    <numFmt numFmtId="166" formatCode="[$-415]d\ mmm;@"/>
    <numFmt numFmtId="167" formatCode="yyyy/mm/dd"/>
  </numFmts>
  <fonts count="46">
    <font>
      <sz val="11"/>
      <color theme="1"/>
      <name val="Czcionka tekstu podstawowego"/>
      <family val="2"/>
      <charset val="238"/>
    </font>
    <font>
      <sz val="11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11"/>
      <color theme="0"/>
      <name val="Czcionka tekstu podstawowego"/>
      <family val="2"/>
      <charset val="238"/>
    </font>
    <font>
      <b/>
      <sz val="14"/>
      <color theme="1"/>
      <name val="Czcionka tekstu podstawowego"/>
      <charset val="238"/>
    </font>
    <font>
      <sz val="11"/>
      <name val="Czcionka tekstu podstawowego"/>
      <family val="2"/>
      <charset val="238"/>
    </font>
    <font>
      <b/>
      <sz val="12"/>
      <color rgb="FF000000"/>
      <name val="Czcionka tekstu podstawowego"/>
    </font>
    <font>
      <sz val="10"/>
      <color theme="1"/>
      <name val="Arial"/>
      <family val="2"/>
      <charset val="238"/>
    </font>
    <font>
      <b/>
      <sz val="11"/>
      <color theme="1"/>
      <name val="Czcionka tekstu podstawowego"/>
      <family val="2"/>
      <charset val="238"/>
    </font>
    <font>
      <sz val="11"/>
      <color theme="1"/>
      <name val="Czcionka tekstu podstawowego"/>
      <family val="2"/>
      <charset val="238"/>
    </font>
    <font>
      <b/>
      <sz val="11"/>
      <name val="Czcionka tekstu podstawowego"/>
      <family val="2"/>
      <charset val="238"/>
    </font>
    <font>
      <b/>
      <sz val="11"/>
      <name val="Czcionka tekstu podstawowego"/>
      <charset val="238"/>
    </font>
    <font>
      <b/>
      <sz val="11"/>
      <color theme="1"/>
      <name val="Czcionka tekstu podstawowego"/>
      <charset val="238"/>
    </font>
    <font>
      <sz val="10"/>
      <color rgb="FFFF0000"/>
      <name val="Arial"/>
      <family val="2"/>
      <charset val="238"/>
    </font>
    <font>
      <sz val="11"/>
      <color theme="1"/>
      <name val="Czcionka tekstu podstawowego"/>
      <charset val="238"/>
    </font>
    <font>
      <sz val="11"/>
      <color rgb="FFFF0000"/>
      <name val="Czcionka tekstu podstawowego"/>
      <family val="2"/>
      <charset val="238"/>
    </font>
    <font>
      <b/>
      <sz val="18"/>
      <color theme="3"/>
      <name val="Cambria"/>
      <family val="2"/>
      <charset val="238"/>
      <scheme val="major"/>
    </font>
    <font>
      <b/>
      <sz val="15"/>
      <color theme="3"/>
      <name val="Czcionka tekstu podstawowego"/>
      <family val="2"/>
      <charset val="238"/>
    </font>
    <font>
      <b/>
      <sz val="13"/>
      <color theme="3"/>
      <name val="Czcionka tekstu podstawowego"/>
      <family val="2"/>
      <charset val="238"/>
    </font>
    <font>
      <b/>
      <sz val="11"/>
      <color theme="3"/>
      <name val="Czcionka tekstu podstawowego"/>
      <family val="2"/>
      <charset val="238"/>
    </font>
    <font>
      <sz val="11"/>
      <color rgb="FF3F3F76"/>
      <name val="Czcionka tekstu podstawowego"/>
      <family val="2"/>
      <charset val="238"/>
    </font>
    <font>
      <b/>
      <sz val="11"/>
      <color rgb="FF3F3F3F"/>
      <name val="Czcionka tekstu podstawowego"/>
      <family val="2"/>
      <charset val="238"/>
    </font>
    <font>
      <b/>
      <sz val="11"/>
      <color rgb="FFFA7D00"/>
      <name val="Czcionka tekstu podstawowego"/>
      <family val="2"/>
      <charset val="238"/>
    </font>
    <font>
      <sz val="11"/>
      <color rgb="FFFA7D00"/>
      <name val="Czcionka tekstu podstawowego"/>
      <family val="2"/>
      <charset val="238"/>
    </font>
    <font>
      <b/>
      <sz val="11"/>
      <color theme="0"/>
      <name val="Czcionka tekstu podstawowego"/>
      <family val="2"/>
      <charset val="238"/>
    </font>
    <font>
      <i/>
      <sz val="11"/>
      <color rgb="FF7F7F7F"/>
      <name val="Czcionka tekstu podstawowego"/>
      <family val="2"/>
      <charset val="238"/>
    </font>
    <font>
      <b/>
      <sz val="10"/>
      <name val="Arial"/>
      <family val="2"/>
      <charset val="238"/>
    </font>
    <font>
      <sz val="10"/>
      <color rgb="FF000000"/>
      <name val="Arial Narrow"/>
      <family val="2"/>
      <charset val="238"/>
    </font>
    <font>
      <sz val="8"/>
      <name val="Arial"/>
      <family val="2"/>
      <charset val="238"/>
    </font>
    <font>
      <sz val="11"/>
      <color theme="1"/>
      <name val="Arial"/>
      <family val="2"/>
      <charset val="238"/>
    </font>
    <font>
      <b/>
      <sz val="10"/>
      <color theme="1"/>
      <name val="Arial"/>
      <family val="2"/>
      <charset val="238"/>
    </font>
    <font>
      <b/>
      <sz val="11"/>
      <color theme="1"/>
      <name val="Arial"/>
      <family val="2"/>
      <charset val="238"/>
    </font>
    <font>
      <sz val="8"/>
      <name val="Czcionka tekstu podstawowego"/>
      <family val="2"/>
      <charset val="238"/>
    </font>
    <font>
      <b/>
      <sz val="10"/>
      <color rgb="FFFF0000"/>
      <name val="Arial"/>
      <family val="2"/>
      <charset val="238"/>
    </font>
    <font>
      <b/>
      <sz val="10"/>
      <color theme="1"/>
      <name val="Czcionka tekstu podstawowego"/>
      <charset val="238"/>
    </font>
    <font>
      <sz val="8"/>
      <color theme="1"/>
      <name val="Arial"/>
      <family val="2"/>
      <charset val="238"/>
    </font>
    <font>
      <sz val="10"/>
      <color theme="1"/>
      <name val="Czcionka tekstu podstawowego"/>
      <charset val="238"/>
    </font>
    <font>
      <sz val="8"/>
      <color theme="1"/>
      <name val="Czcionka tekstu podstawowego"/>
      <charset val="238"/>
    </font>
    <font>
      <sz val="11"/>
      <color theme="0" tint="-0.14999847407452621"/>
      <name val="Czcionka tekstu podstawowego"/>
      <family val="2"/>
      <charset val="238"/>
    </font>
    <font>
      <sz val="11"/>
      <color rgb="FF00B050"/>
      <name val="Czcionka tekstu podstawowego"/>
      <family val="2"/>
      <charset val="238"/>
    </font>
    <font>
      <b/>
      <sz val="11"/>
      <color rgb="FFFF0000"/>
      <name val="Czcionka tekstu podstawowego"/>
      <charset val="238"/>
    </font>
    <font>
      <sz val="10"/>
      <name val="Czcionka tekstu podstawowego"/>
      <charset val="238"/>
    </font>
    <font>
      <sz val="11"/>
      <name val="Czcionka tekstu podstawowego"/>
      <charset val="238"/>
    </font>
    <font>
      <b/>
      <sz val="10"/>
      <color rgb="FF00B050"/>
      <name val="Arial"/>
      <family val="2"/>
      <charset val="238"/>
    </font>
    <font>
      <b/>
      <sz val="10"/>
      <color rgb="FF00B050"/>
      <name val="Czcionka tekstu podstawowego"/>
      <charset val="238"/>
    </font>
    <font>
      <b/>
      <sz val="8"/>
      <name val="Arial"/>
      <family val="2"/>
      <charset val="238"/>
    </font>
  </fonts>
  <fills count="25">
    <fill>
      <patternFill patternType="none"/>
    </fill>
    <fill>
      <patternFill patternType="gray125"/>
    </fill>
    <fill>
      <patternFill patternType="solid">
        <fgColor rgb="FFFF66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theme="4" tint="0.59999389629810485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theme="4" tint="0.59999389629810485"/>
      </patternFill>
    </fill>
  </fills>
  <borders count="40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58">
    <xf numFmtId="0" fontId="0" fillId="0" borderId="0"/>
    <xf numFmtId="0" fontId="2" fillId="0" borderId="0"/>
    <xf numFmtId="9" fontId="9" fillId="0" borderId="0" applyFon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14" applyNumberFormat="0" applyFill="0" applyAlignment="0" applyProtection="0"/>
    <xf numFmtId="0" fontId="18" fillId="0" borderId="15" applyNumberFormat="0" applyFill="0" applyAlignment="0" applyProtection="0"/>
    <xf numFmtId="0" fontId="19" fillId="0" borderId="16" applyNumberFormat="0" applyFill="0" applyAlignment="0" applyProtection="0"/>
    <xf numFmtId="0" fontId="19" fillId="0" borderId="0" applyNumberFormat="0" applyFill="0" applyBorder="0" applyAlignment="0" applyProtection="0"/>
    <xf numFmtId="0" fontId="20" fillId="4" borderId="17" applyNumberFormat="0" applyAlignment="0" applyProtection="0"/>
    <xf numFmtId="0" fontId="21" fillId="5" borderId="18" applyNumberFormat="0" applyAlignment="0" applyProtection="0"/>
    <xf numFmtId="0" fontId="22" fillId="5" borderId="17" applyNumberFormat="0" applyAlignment="0" applyProtection="0"/>
    <xf numFmtId="0" fontId="23" fillId="0" borderId="19" applyNumberFormat="0" applyFill="0" applyAlignment="0" applyProtection="0"/>
    <xf numFmtId="0" fontId="24" fillId="6" borderId="20" applyNumberFormat="0" applyAlignment="0" applyProtection="0"/>
    <xf numFmtId="0" fontId="1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22" applyNumberFormat="0" applyFill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1" fillId="0" borderId="0"/>
    <xf numFmtId="0" fontId="1" fillId="0" borderId="0"/>
    <xf numFmtId="0" fontId="9" fillId="0" borderId="0"/>
    <xf numFmtId="0" fontId="9" fillId="0" borderId="0"/>
    <xf numFmtId="0" fontId="2" fillId="0" borderId="0"/>
    <xf numFmtId="9" fontId="1" fillId="0" borderId="0" applyFont="0" applyFill="0" applyBorder="0" applyAlignment="0" applyProtection="0"/>
    <xf numFmtId="0" fontId="2" fillId="0" borderId="0"/>
    <xf numFmtId="0" fontId="2" fillId="0" borderId="0"/>
    <xf numFmtId="0" fontId="9" fillId="0" borderId="0"/>
    <xf numFmtId="0" fontId="9" fillId="7" borderId="21" applyNumberFormat="0" applyFont="0" applyAlignment="0" applyProtection="0"/>
    <xf numFmtId="9" fontId="2" fillId="0" borderId="0" applyFont="0" applyFill="0" applyBorder="0" applyAlignment="0" applyProtection="0"/>
    <xf numFmtId="0" fontId="1" fillId="0" borderId="0"/>
    <xf numFmtId="0" fontId="1" fillId="0" borderId="0"/>
    <xf numFmtId="0" fontId="9" fillId="0" borderId="0"/>
    <xf numFmtId="0" fontId="9" fillId="7" borderId="21" applyNumberFormat="0" applyFont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7" borderId="21" applyNumberFormat="0" applyFont="0" applyAlignment="0" applyProtection="0"/>
    <xf numFmtId="0" fontId="9" fillId="0" borderId="0"/>
    <xf numFmtId="0" fontId="9" fillId="7" borderId="21" applyNumberFormat="0" applyFont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7" borderId="21" applyNumberFormat="0" applyFont="0" applyAlignment="0" applyProtection="0"/>
    <xf numFmtId="0" fontId="9" fillId="0" borderId="0"/>
    <xf numFmtId="0" fontId="9" fillId="7" borderId="21" applyNumberFormat="0" applyFont="0" applyAlignment="0" applyProtection="0"/>
    <xf numFmtId="0" fontId="9" fillId="0" borderId="0"/>
    <xf numFmtId="0" fontId="9" fillId="0" borderId="0"/>
    <xf numFmtId="0" fontId="9" fillId="0" borderId="0"/>
    <xf numFmtId="9" fontId="1" fillId="0" borderId="0" applyFont="0" applyFill="0" applyBorder="0" applyAlignment="0" applyProtection="0"/>
    <xf numFmtId="0" fontId="9" fillId="0" borderId="0"/>
  </cellStyleXfs>
  <cellXfs count="179">
    <xf numFmtId="0" fontId="0" fillId="0" borderId="0" xfId="0"/>
    <xf numFmtId="49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7" xfId="0" applyBorder="1"/>
    <xf numFmtId="0" fontId="4" fillId="0" borderId="8" xfId="0" applyFont="1" applyBorder="1"/>
    <xf numFmtId="0" fontId="5" fillId="0" borderId="0" xfId="0" applyFont="1"/>
    <xf numFmtId="0" fontId="3" fillId="0" borderId="0" xfId="0" applyFont="1"/>
    <xf numFmtId="49" fontId="3" fillId="0" borderId="0" xfId="0" applyNumberFormat="1" applyFont="1"/>
    <xf numFmtId="14" fontId="0" fillId="0" borderId="0" xfId="0" applyNumberFormat="1"/>
    <xf numFmtId="14" fontId="4" fillId="0" borderId="8" xfId="0" applyNumberFormat="1" applyFont="1" applyBorder="1" applyAlignment="1">
      <alignment horizontal="right" vertical="center"/>
    </xf>
    <xf numFmtId="0" fontId="0" fillId="0" borderId="0" xfId="0" applyAlignment="1">
      <alignment wrapText="1"/>
    </xf>
    <xf numFmtId="0" fontId="12" fillId="0" borderId="0" xfId="0" applyFont="1"/>
    <xf numFmtId="0" fontId="11" fillId="0" borderId="11" xfId="0" applyFont="1" applyBorder="1" applyAlignment="1">
      <alignment horizontal="center" vertical="center" wrapText="1"/>
    </xf>
    <xf numFmtId="0" fontId="0" fillId="0" borderId="12" xfId="0" applyBorder="1"/>
    <xf numFmtId="22" fontId="0" fillId="0" borderId="0" xfId="0" applyNumberFormat="1"/>
    <xf numFmtId="164" fontId="0" fillId="0" borderId="0" xfId="0" applyNumberFormat="1"/>
    <xf numFmtId="49" fontId="2" fillId="0" borderId="4" xfId="0" applyNumberFormat="1" applyFont="1" applyBorder="1"/>
    <xf numFmtId="0" fontId="0" fillId="2" borderId="0" xfId="0" applyFill="1"/>
    <xf numFmtId="49" fontId="0" fillId="0" borderId="6" xfId="0" applyNumberFormat="1" applyBorder="1"/>
    <xf numFmtId="0" fontId="0" fillId="0" borderId="0" xfId="0" pivotButton="1"/>
    <xf numFmtId="0" fontId="27" fillId="0" borderId="0" xfId="0" applyFont="1" applyAlignment="1">
      <alignment horizontal="center" vertical="top" wrapText="1"/>
    </xf>
    <xf numFmtId="0" fontId="29" fillId="0" borderId="0" xfId="0" applyFont="1"/>
    <xf numFmtId="0" fontId="30" fillId="0" borderId="0" xfId="0" applyFont="1" applyAlignment="1">
      <alignment horizontal="center" vertical="center" wrapText="1"/>
    </xf>
    <xf numFmtId="0" fontId="28" fillId="0" borderId="8" xfId="0" applyFont="1" applyBorder="1" applyAlignment="1">
      <alignment horizontal="center"/>
    </xf>
    <xf numFmtId="0" fontId="30" fillId="0" borderId="0" xfId="0" applyFont="1" applyAlignment="1">
      <alignment horizontal="left" vertical="center" wrapText="1"/>
    </xf>
    <xf numFmtId="0" fontId="30" fillId="0" borderId="0" xfId="0" applyFont="1" applyAlignment="1">
      <alignment horizontal="left" vertical="center"/>
    </xf>
    <xf numFmtId="0" fontId="29" fillId="0" borderId="8" xfId="0" applyFont="1" applyBorder="1" applyAlignment="1">
      <alignment horizontal="center"/>
    </xf>
    <xf numFmtId="165" fontId="26" fillId="0" borderId="11" xfId="0" applyNumberFormat="1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49" fontId="30" fillId="0" borderId="0" xfId="0" applyNumberFormat="1" applyFont="1"/>
    <xf numFmtId="165" fontId="26" fillId="0" borderId="0" xfId="0" applyNumberFormat="1" applyFont="1" applyAlignment="1">
      <alignment vertical="center" wrapText="1"/>
    </xf>
    <xf numFmtId="0" fontId="29" fillId="0" borderId="0" xfId="0" applyFont="1" applyAlignment="1">
      <alignment wrapText="1"/>
    </xf>
    <xf numFmtId="0" fontId="2" fillId="0" borderId="8" xfId="0" applyFont="1" applyBorder="1" applyAlignment="1">
      <alignment horizontal="center" wrapText="1"/>
    </xf>
    <xf numFmtId="1" fontId="26" fillId="0" borderId="8" xfId="0" applyNumberFormat="1" applyFont="1" applyBorder="1" applyAlignment="1">
      <alignment horizontal="center" vertical="center" wrapText="1"/>
    </xf>
    <xf numFmtId="1" fontId="29" fillId="0" borderId="8" xfId="0" applyNumberFormat="1" applyFont="1" applyBorder="1" applyAlignment="1">
      <alignment horizontal="center"/>
    </xf>
    <xf numFmtId="0" fontId="29" fillId="0" borderId="10" xfId="0" applyFont="1" applyBorder="1"/>
    <xf numFmtId="0" fontId="2" fillId="0" borderId="24" xfId="0" applyFont="1" applyBorder="1"/>
    <xf numFmtId="0" fontId="2" fillId="0" borderId="5" xfId="0" applyFont="1" applyBorder="1"/>
    <xf numFmtId="165" fontId="26" fillId="0" borderId="8" xfId="0" applyNumberFormat="1" applyFont="1" applyBorder="1" applyAlignment="1">
      <alignment horizontal="left" vertical="center" wrapText="1"/>
    </xf>
    <xf numFmtId="0" fontId="30" fillId="0" borderId="8" xfId="0" applyFont="1" applyBorder="1" applyAlignment="1">
      <alignment horizontal="left" vertical="center" wrapText="1"/>
    </xf>
    <xf numFmtId="0" fontId="31" fillId="0" borderId="8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31" fillId="0" borderId="0" xfId="0" applyFont="1" applyAlignment="1">
      <alignment horizontal="left" vertical="center"/>
    </xf>
    <xf numFmtId="49" fontId="2" fillId="0" borderId="6" xfId="0" applyNumberFormat="1" applyFont="1" applyBorder="1"/>
    <xf numFmtId="0" fontId="2" fillId="15" borderId="7" xfId="0" applyFont="1" applyFill="1" applyBorder="1"/>
    <xf numFmtId="0" fontId="29" fillId="15" borderId="0" xfId="0" applyFont="1" applyFill="1"/>
    <xf numFmtId="0" fontId="2" fillId="15" borderId="5" xfId="0" applyFont="1" applyFill="1" applyBorder="1"/>
    <xf numFmtId="0" fontId="28" fillId="15" borderId="8" xfId="0" applyFont="1" applyFill="1" applyBorder="1" applyAlignment="1">
      <alignment horizontal="center"/>
    </xf>
    <xf numFmtId="0" fontId="29" fillId="17" borderId="0" xfId="0" applyFont="1" applyFill="1"/>
    <xf numFmtId="0" fontId="29" fillId="17" borderId="8" xfId="0" applyFont="1" applyFill="1" applyBorder="1" applyAlignment="1">
      <alignment horizontal="center"/>
    </xf>
    <xf numFmtId="165" fontId="26" fillId="17" borderId="11" xfId="0" applyNumberFormat="1" applyFont="1" applyFill="1" applyBorder="1" applyAlignment="1">
      <alignment horizontal="center"/>
    </xf>
    <xf numFmtId="0" fontId="2" fillId="17" borderId="23" xfId="0" applyFont="1" applyFill="1" applyBorder="1" applyAlignment="1">
      <alignment horizontal="center"/>
    </xf>
    <xf numFmtId="0" fontId="28" fillId="17" borderId="8" xfId="0" applyFont="1" applyFill="1" applyBorder="1" applyAlignment="1">
      <alignment horizontal="center"/>
    </xf>
    <xf numFmtId="0" fontId="28" fillId="17" borderId="11" xfId="0" applyFont="1" applyFill="1" applyBorder="1" applyAlignment="1">
      <alignment horizontal="center"/>
    </xf>
    <xf numFmtId="0" fontId="2" fillId="18" borderId="23" xfId="0" applyFont="1" applyFill="1" applyBorder="1" applyAlignment="1">
      <alignment horizontal="center"/>
    </xf>
    <xf numFmtId="0" fontId="2" fillId="17" borderId="8" xfId="0" applyFont="1" applyFill="1" applyBorder="1" applyAlignment="1">
      <alignment horizontal="center" wrapText="1"/>
    </xf>
    <xf numFmtId="9" fontId="29" fillId="17" borderId="8" xfId="2" applyFont="1" applyFill="1" applyBorder="1" applyAlignment="1">
      <alignment horizontal="center"/>
    </xf>
    <xf numFmtId="9" fontId="29" fillId="17" borderId="8" xfId="0" applyNumberFormat="1" applyFont="1" applyFill="1" applyBorder="1" applyAlignment="1">
      <alignment horizontal="center"/>
    </xf>
    <xf numFmtId="0" fontId="29" fillId="18" borderId="0" xfId="0" applyFont="1" applyFill="1"/>
    <xf numFmtId="0" fontId="29" fillId="18" borderId="8" xfId="0" applyFont="1" applyFill="1" applyBorder="1" applyAlignment="1">
      <alignment horizontal="center"/>
    </xf>
    <xf numFmtId="165" fontId="26" fillId="18" borderId="11" xfId="0" applyNumberFormat="1" applyFont="1" applyFill="1" applyBorder="1" applyAlignment="1">
      <alignment horizontal="center"/>
    </xf>
    <xf numFmtId="0" fontId="28" fillId="18" borderId="8" xfId="0" applyFont="1" applyFill="1" applyBorder="1" applyAlignment="1">
      <alignment horizontal="center"/>
    </xf>
    <xf numFmtId="0" fontId="28" fillId="18" borderId="11" xfId="0" applyFont="1" applyFill="1" applyBorder="1" applyAlignment="1">
      <alignment horizontal="center"/>
    </xf>
    <xf numFmtId="0" fontId="29" fillId="18" borderId="0" xfId="0" applyFont="1" applyFill="1" applyAlignment="1">
      <alignment wrapText="1"/>
    </xf>
    <xf numFmtId="49" fontId="0" fillId="0" borderId="4" xfId="0" applyNumberFormat="1" applyBorder="1"/>
    <xf numFmtId="0" fontId="0" fillId="0" borderId="8" xfId="0" applyBorder="1"/>
    <xf numFmtId="0" fontId="14" fillId="0" borderId="0" xfId="0" applyFont="1"/>
    <xf numFmtId="0" fontId="0" fillId="0" borderId="26" xfId="0" applyBorder="1"/>
    <xf numFmtId="0" fontId="0" fillId="0" borderId="27" xfId="0" applyBorder="1"/>
    <xf numFmtId="0" fontId="0" fillId="0" borderId="8" xfId="0" applyBorder="1" applyAlignment="1">
      <alignment horizontal="center" vertical="center" wrapText="1"/>
    </xf>
    <xf numFmtId="166" fontId="0" fillId="20" borderId="8" xfId="0" applyNumberFormat="1" applyFill="1" applyBorder="1"/>
    <xf numFmtId="166" fontId="0" fillId="21" borderId="8" xfId="0" applyNumberFormat="1" applyFill="1" applyBorder="1" applyAlignment="1">
      <alignment horizontal="center" wrapText="1"/>
    </xf>
    <xf numFmtId="0" fontId="0" fillId="16" borderId="0" xfId="0" applyFill="1"/>
    <xf numFmtId="9" fontId="0" fillId="21" borderId="8" xfId="0" applyNumberFormat="1" applyFill="1" applyBorder="1"/>
    <xf numFmtId="2" fontId="30" fillId="3" borderId="8" xfId="0" applyNumberFormat="1" applyFont="1" applyFill="1" applyBorder="1" applyAlignment="1">
      <alignment horizontal="center" vertical="center" wrapText="1"/>
    </xf>
    <xf numFmtId="2" fontId="34" fillId="19" borderId="5" xfId="0" applyNumberFormat="1" applyFont="1" applyFill="1" applyBorder="1" applyAlignment="1">
      <alignment horizontal="center"/>
    </xf>
    <xf numFmtId="0" fontId="0" fillId="15" borderId="8" xfId="0" applyFill="1" applyBorder="1" applyAlignment="1">
      <alignment horizontal="center" vertical="center"/>
    </xf>
    <xf numFmtId="9" fontId="12" fillId="15" borderId="8" xfId="0" applyNumberFormat="1" applyFont="1" applyFill="1" applyBorder="1"/>
    <xf numFmtId="2" fontId="26" fillId="3" borderId="8" xfId="0" applyNumberFormat="1" applyFont="1" applyFill="1" applyBorder="1" applyAlignment="1">
      <alignment horizontal="center" vertical="center" wrapText="1"/>
    </xf>
    <xf numFmtId="0" fontId="0" fillId="3" borderId="0" xfId="0" applyFill="1"/>
    <xf numFmtId="0" fontId="0" fillId="14" borderId="12" xfId="0" applyFill="1" applyBorder="1"/>
    <xf numFmtId="0" fontId="0" fillId="0" borderId="9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4" borderId="12" xfId="0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1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4" fillId="0" borderId="0" xfId="0" applyFont="1" applyAlignment="1">
      <alignment horizontal="center"/>
    </xf>
    <xf numFmtId="0" fontId="0" fillId="0" borderId="12" xfId="0" applyBorder="1" applyAlignment="1">
      <alignment horizontal="center" wrapText="1"/>
    </xf>
    <xf numFmtId="0" fontId="0" fillId="0" borderId="28" xfId="0" applyBorder="1" applyAlignment="1">
      <alignment horizontal="center" wrapText="1"/>
    </xf>
    <xf numFmtId="0" fontId="0" fillId="0" borderId="28" xfId="0" applyBorder="1"/>
    <xf numFmtId="0" fontId="11" fillId="0" borderId="12" xfId="0" applyFont="1" applyBorder="1" applyAlignment="1">
      <alignment horizontal="center" vertical="center" wrapText="1"/>
    </xf>
    <xf numFmtId="0" fontId="10" fillId="0" borderId="28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10" fillId="0" borderId="26" xfId="0" applyFont="1" applyBorder="1" applyAlignment="1">
      <alignment horizontal="center" vertical="center" wrapText="1"/>
    </xf>
    <xf numFmtId="0" fontId="10" fillId="0" borderId="29" xfId="0" applyFont="1" applyBorder="1" applyAlignment="1">
      <alignment horizontal="center" vertical="center" wrapText="1"/>
    </xf>
    <xf numFmtId="0" fontId="12" fillId="0" borderId="5" xfId="0" applyFont="1" applyBorder="1"/>
    <xf numFmtId="1" fontId="4" fillId="0" borderId="8" xfId="0" applyNumberFormat="1" applyFont="1" applyBorder="1" applyAlignment="1">
      <alignment horizontal="center"/>
    </xf>
    <xf numFmtId="0" fontId="29" fillId="0" borderId="4" xfId="0" applyFont="1" applyBorder="1" applyAlignment="1">
      <alignment horizontal="center"/>
    </xf>
    <xf numFmtId="0" fontId="29" fillId="0" borderId="5" xfId="0" applyFont="1" applyBorder="1"/>
    <xf numFmtId="0" fontId="29" fillId="0" borderId="13" xfId="0" applyFont="1" applyBorder="1"/>
    <xf numFmtId="0" fontId="29" fillId="0" borderId="4" xfId="0" applyFont="1" applyBorder="1"/>
    <xf numFmtId="0" fontId="13" fillId="0" borderId="23" xfId="0" applyFont="1" applyBorder="1" applyAlignment="1">
      <alignment horizontal="center"/>
    </xf>
    <xf numFmtId="0" fontId="33" fillId="0" borderId="23" xfId="0" applyFont="1" applyBorder="1" applyAlignment="1">
      <alignment horizontal="center"/>
    </xf>
    <xf numFmtId="9" fontId="0" fillId="22" borderId="8" xfId="0" applyNumberFormat="1" applyFill="1" applyBorder="1"/>
    <xf numFmtId="0" fontId="7" fillId="3" borderId="8" xfId="0" applyFont="1" applyFill="1" applyBorder="1" applyAlignment="1">
      <alignment horizontal="left" vertical="center" wrapText="1"/>
    </xf>
    <xf numFmtId="0" fontId="12" fillId="22" borderId="8" xfId="0" applyFont="1" applyFill="1" applyBorder="1" applyAlignment="1">
      <alignment horizontal="center" vertical="center"/>
    </xf>
    <xf numFmtId="2" fontId="0" fillId="22" borderId="8" xfId="0" applyNumberFormat="1" applyFill="1" applyBorder="1" applyAlignment="1">
      <alignment horizontal="center"/>
    </xf>
    <xf numFmtId="9" fontId="0" fillId="22" borderId="5" xfId="0" applyNumberFormat="1" applyFill="1" applyBorder="1"/>
    <xf numFmtId="0" fontId="0" fillId="22" borderId="0" xfId="0" applyFill="1"/>
    <xf numFmtId="0" fontId="0" fillId="22" borderId="8" xfId="0" applyFill="1" applyBorder="1"/>
    <xf numFmtId="0" fontId="0" fillId="22" borderId="5" xfId="0" applyFill="1" applyBorder="1"/>
    <xf numFmtId="2" fontId="12" fillId="15" borderId="8" xfId="0" applyNumberFormat="1" applyFont="1" applyFill="1" applyBorder="1" applyAlignment="1">
      <alignment horizontal="center"/>
    </xf>
    <xf numFmtId="2" fontId="12" fillId="15" borderId="8" xfId="0" applyNumberFormat="1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12" fillId="22" borderId="11" xfId="0" applyFont="1" applyFill="1" applyBorder="1" applyAlignment="1">
      <alignment horizontal="center" vertical="center"/>
    </xf>
    <xf numFmtId="165" fontId="2" fillId="3" borderId="8" xfId="0" applyNumberFormat="1" applyFont="1" applyFill="1" applyBorder="1" applyAlignment="1">
      <alignment horizontal="left" vertical="center" wrapText="1"/>
    </xf>
    <xf numFmtId="0" fontId="36" fillId="19" borderId="8" xfId="0" applyFont="1" applyFill="1" applyBorder="1"/>
    <xf numFmtId="0" fontId="12" fillId="23" borderId="8" xfId="0" applyFont="1" applyFill="1" applyBorder="1" applyAlignment="1">
      <alignment horizontal="center" vertical="center"/>
    </xf>
    <xf numFmtId="0" fontId="0" fillId="0" borderId="30" xfId="0" applyBorder="1"/>
    <xf numFmtId="0" fontId="40" fillId="0" borderId="8" xfId="0" applyFont="1" applyBorder="1"/>
    <xf numFmtId="9" fontId="0" fillId="3" borderId="8" xfId="0" applyNumberFormat="1" applyFill="1" applyBorder="1"/>
    <xf numFmtId="9" fontId="0" fillId="3" borderId="5" xfId="0" applyNumberFormat="1" applyFill="1" applyBorder="1"/>
    <xf numFmtId="0" fontId="36" fillId="19" borderId="25" xfId="0" applyFont="1" applyFill="1" applyBorder="1"/>
    <xf numFmtId="9" fontId="5" fillId="3" borderId="8" xfId="0" applyNumberFormat="1" applyFont="1" applyFill="1" applyBorder="1"/>
    <xf numFmtId="0" fontId="36" fillId="19" borderId="5" xfId="0" applyFont="1" applyFill="1" applyBorder="1"/>
    <xf numFmtId="9" fontId="15" fillId="3" borderId="8" xfId="0" applyNumberFormat="1" applyFont="1" applyFill="1" applyBorder="1"/>
    <xf numFmtId="9" fontId="38" fillId="3" borderId="8" xfId="0" applyNumberFormat="1" applyFont="1" applyFill="1" applyBorder="1"/>
    <xf numFmtId="0" fontId="2" fillId="3" borderId="8" xfId="0" applyFont="1" applyFill="1" applyBorder="1" applyAlignment="1">
      <alignment horizontal="left" vertical="center" wrapText="1"/>
    </xf>
    <xf numFmtId="0" fontId="41" fillId="19" borderId="8" xfId="0" applyFont="1" applyFill="1" applyBorder="1"/>
    <xf numFmtId="0" fontId="43" fillId="0" borderId="8" xfId="0" applyFont="1" applyBorder="1" applyAlignment="1">
      <alignment horizontal="left" vertical="center" wrapText="1"/>
    </xf>
    <xf numFmtId="0" fontId="44" fillId="19" borderId="25" xfId="0" applyFont="1" applyFill="1" applyBorder="1"/>
    <xf numFmtId="9" fontId="12" fillId="15" borderId="5" xfId="0" applyNumberFormat="1" applyFont="1" applyFill="1" applyBorder="1"/>
    <xf numFmtId="9" fontId="5" fillId="3" borderId="5" xfId="0" applyNumberFormat="1" applyFont="1" applyFill="1" applyBorder="1"/>
    <xf numFmtId="0" fontId="45" fillId="15" borderId="8" xfId="0" applyFont="1" applyFill="1" applyBorder="1" applyAlignment="1">
      <alignment horizontal="center"/>
    </xf>
    <xf numFmtId="0" fontId="0" fillId="24" borderId="25" xfId="0" applyFill="1" applyBorder="1"/>
    <xf numFmtId="0" fontId="0" fillId="24" borderId="31" xfId="0" applyFill="1" applyBorder="1"/>
    <xf numFmtId="1" fontId="31" fillId="0" borderId="8" xfId="0" applyNumberFormat="1" applyFont="1" applyBorder="1" applyAlignment="1">
      <alignment horizontal="center"/>
    </xf>
    <xf numFmtId="9" fontId="31" fillId="17" borderId="8" xfId="0" applyNumberFormat="1" applyFont="1" applyFill="1" applyBorder="1" applyAlignment="1">
      <alignment horizontal="center"/>
    </xf>
    <xf numFmtId="0" fontId="31" fillId="18" borderId="0" xfId="0" applyFont="1" applyFill="1"/>
    <xf numFmtId="9" fontId="31" fillId="17" borderId="8" xfId="2" applyFont="1" applyFill="1" applyBorder="1" applyAlignment="1">
      <alignment horizontal="center"/>
    </xf>
    <xf numFmtId="167" fontId="0" fillId="0" borderId="0" xfId="0" applyNumberFormat="1"/>
    <xf numFmtId="0" fontId="26" fillId="0" borderId="8" xfId="0" applyFont="1" applyBorder="1" applyAlignment="1">
      <alignment horizontal="left" vertical="center" wrapText="1"/>
    </xf>
    <xf numFmtId="14" fontId="4" fillId="0" borderId="5" xfId="0" applyNumberFormat="1" applyFont="1" applyBorder="1"/>
    <xf numFmtId="14" fontId="4" fillId="0" borderId="0" xfId="0" applyNumberFormat="1" applyFont="1"/>
    <xf numFmtId="0" fontId="0" fillId="0" borderId="9" xfId="0" applyBorder="1"/>
    <xf numFmtId="0" fontId="12" fillId="0" borderId="9" xfId="0" applyFont="1" applyBorder="1"/>
    <xf numFmtId="0" fontId="12" fillId="0" borderId="9" xfId="0" quotePrefix="1" applyFont="1" applyBorder="1"/>
    <xf numFmtId="0" fontId="0" fillId="0" borderId="0" xfId="0" applyAlignment="1">
      <alignment horizontal="right"/>
    </xf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0" fillId="0" borderId="38" xfId="0" applyBorder="1"/>
    <xf numFmtId="0" fontId="0" fillId="0" borderId="39" xfId="0" applyBorder="1"/>
    <xf numFmtId="0" fontId="0" fillId="0" borderId="0" xfId="0" applyAlignment="1">
      <alignment horizontal="left" indent="1"/>
    </xf>
    <xf numFmtId="0" fontId="0" fillId="3" borderId="0" xfId="0" applyFill="1" applyAlignment="1">
      <alignment horizontal="left"/>
    </xf>
    <xf numFmtId="0" fontId="29" fillId="0" borderId="5" xfId="0" applyFont="1" applyBorder="1" applyAlignment="1">
      <alignment horizontal="center"/>
    </xf>
    <xf numFmtId="0" fontId="29" fillId="0" borderId="13" xfId="0" applyFont="1" applyBorder="1" applyAlignment="1">
      <alignment horizontal="center"/>
    </xf>
    <xf numFmtId="0" fontId="29" fillId="0" borderId="4" xfId="0" applyFont="1" applyBorder="1" applyAlignment="1">
      <alignment horizontal="center"/>
    </xf>
    <xf numFmtId="165" fontId="26" fillId="0" borderId="8" xfId="0" applyNumberFormat="1" applyFont="1" applyBorder="1" applyAlignment="1">
      <alignment horizontal="center" vertical="center" wrapText="1"/>
    </xf>
    <xf numFmtId="0" fontId="0" fillId="0" borderId="8" xfId="0" applyBorder="1"/>
    <xf numFmtId="0" fontId="30" fillId="0" borderId="8" xfId="0" applyFont="1" applyBorder="1" applyAlignment="1">
      <alignment horizontal="center" vertical="center" wrapText="1"/>
    </xf>
    <xf numFmtId="0" fontId="26" fillId="0" borderId="8" xfId="0" applyFont="1" applyBorder="1" applyAlignment="1">
      <alignment horizontal="center" vertical="center" wrapText="1"/>
    </xf>
    <xf numFmtId="0" fontId="5" fillId="0" borderId="8" xfId="0" applyFont="1" applyBorder="1"/>
    <xf numFmtId="0" fontId="43" fillId="0" borderId="8" xfId="0" applyFont="1" applyBorder="1" applyAlignment="1">
      <alignment horizontal="center" vertical="center" wrapText="1"/>
    </xf>
    <xf numFmtId="0" fontId="39" fillId="0" borderId="8" xfId="0" applyFont="1" applyBorder="1"/>
    <xf numFmtId="0" fontId="0" fillId="0" borderId="5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42" fillId="0" borderId="5" xfId="0" applyFont="1" applyBorder="1" applyAlignment="1">
      <alignment horizontal="left" vertical="center"/>
    </xf>
    <xf numFmtId="0" fontId="42" fillId="0" borderId="13" xfId="0" applyFont="1" applyBorder="1" applyAlignment="1">
      <alignment horizontal="left" vertical="center"/>
    </xf>
    <xf numFmtId="0" fontId="42" fillId="0" borderId="4" xfId="0" applyFont="1" applyBorder="1" applyAlignment="1">
      <alignment horizontal="left" vertical="center"/>
    </xf>
    <xf numFmtId="0" fontId="0" fillId="0" borderId="0" xfId="0" applyNumberFormat="1"/>
  </cellXfs>
  <cellStyles count="58">
    <cellStyle name="Akcent 1" xfId="16" builtinId="29" customBuiltin="1"/>
    <cellStyle name="Akcent 2" xfId="17" builtinId="33" customBuiltin="1"/>
    <cellStyle name="Akcent 3" xfId="18" builtinId="37" customBuiltin="1"/>
    <cellStyle name="Akcent 4" xfId="19" builtinId="41" customBuiltin="1"/>
    <cellStyle name="Akcent 5" xfId="20" builtinId="45" customBuiltin="1"/>
    <cellStyle name="Akcent 6" xfId="21" builtinId="49" customBuiltin="1"/>
    <cellStyle name="Dane wejściowe" xfId="8" builtinId="20" customBuiltin="1"/>
    <cellStyle name="Dane wyjściowe" xfId="9" builtinId="21" customBuiltin="1"/>
    <cellStyle name="Komórka połączona" xfId="11" builtinId="24" customBuiltin="1"/>
    <cellStyle name="Komórka zaznaczona" xfId="12" builtinId="23" customBuiltin="1"/>
    <cellStyle name="Nagłówek 1" xfId="4" builtinId="16" customBuiltin="1"/>
    <cellStyle name="Nagłówek 2" xfId="5" builtinId="17" customBuiltin="1"/>
    <cellStyle name="Nagłówek 3" xfId="6" builtinId="18" customBuiltin="1"/>
    <cellStyle name="Nagłówek 4" xfId="7" builtinId="19" customBuiltin="1"/>
    <cellStyle name="Normalny" xfId="0" builtinId="0"/>
    <cellStyle name="Normalny 10" xfId="57" xr:uid="{00000000-0005-0000-0000-00000F000000}"/>
    <cellStyle name="Normalny 11" xfId="22" xr:uid="{00000000-0005-0000-0000-000010000000}"/>
    <cellStyle name="Normalny 2" xfId="1" xr:uid="{00000000-0005-0000-0000-000011000000}"/>
    <cellStyle name="Normalny 2 2" xfId="26" xr:uid="{00000000-0005-0000-0000-000012000000}"/>
    <cellStyle name="Normalny 2 3" xfId="25" xr:uid="{00000000-0005-0000-0000-000013000000}"/>
    <cellStyle name="Normalny 2 3 2" xfId="40" xr:uid="{00000000-0005-0000-0000-000014000000}"/>
    <cellStyle name="Normalny 2 3 3" xfId="48" xr:uid="{00000000-0005-0000-0000-000015000000}"/>
    <cellStyle name="Normalny 2 4" xfId="37" xr:uid="{00000000-0005-0000-0000-000016000000}"/>
    <cellStyle name="Normalny 2 4 2" xfId="45" xr:uid="{00000000-0005-0000-0000-000017000000}"/>
    <cellStyle name="Normalny 2 4 3" xfId="53" xr:uid="{00000000-0005-0000-0000-000018000000}"/>
    <cellStyle name="Normalny 2 5" xfId="23" xr:uid="{00000000-0005-0000-0000-000019000000}"/>
    <cellStyle name="Normalny 3" xfId="24" xr:uid="{00000000-0005-0000-0000-00001A000000}"/>
    <cellStyle name="Normalny 3 2" xfId="28" xr:uid="{00000000-0005-0000-0000-00001B000000}"/>
    <cellStyle name="Normalny 3 3" xfId="39" xr:uid="{00000000-0005-0000-0000-00001C000000}"/>
    <cellStyle name="Normalny 3 4" xfId="47" xr:uid="{00000000-0005-0000-0000-00001D000000}"/>
    <cellStyle name="Normalny 4" xfId="29" xr:uid="{00000000-0005-0000-0000-00001E000000}"/>
    <cellStyle name="Normalny 5" xfId="30" xr:uid="{00000000-0005-0000-0000-00001F000000}"/>
    <cellStyle name="Normalny 5 2" xfId="35" xr:uid="{00000000-0005-0000-0000-000020000000}"/>
    <cellStyle name="Normalny 5 2 2" xfId="43" xr:uid="{00000000-0005-0000-0000-000021000000}"/>
    <cellStyle name="Normalny 5 2 3" xfId="51" xr:uid="{00000000-0005-0000-0000-000022000000}"/>
    <cellStyle name="Normalny 5 3" xfId="41" xr:uid="{00000000-0005-0000-0000-000023000000}"/>
    <cellStyle name="Normalny 5 4" xfId="49" xr:uid="{00000000-0005-0000-0000-000024000000}"/>
    <cellStyle name="Normalny 6" xfId="33" xr:uid="{00000000-0005-0000-0000-000025000000}"/>
    <cellStyle name="Normalny 7" xfId="34" xr:uid="{00000000-0005-0000-0000-000026000000}"/>
    <cellStyle name="Normalny 8" xfId="38" xr:uid="{00000000-0005-0000-0000-000027000000}"/>
    <cellStyle name="Normalny 8 2" xfId="46" xr:uid="{00000000-0005-0000-0000-000028000000}"/>
    <cellStyle name="Normalny 8 3" xfId="54" xr:uid="{00000000-0005-0000-0000-000029000000}"/>
    <cellStyle name="Normalny 9" xfId="55" xr:uid="{00000000-0005-0000-0000-00002A000000}"/>
    <cellStyle name="Obliczenia" xfId="10" builtinId="22" customBuiltin="1"/>
    <cellStyle name="Procentowy" xfId="2" builtinId="5"/>
    <cellStyle name="Procentowy 2" xfId="27" xr:uid="{00000000-0005-0000-0000-00002D000000}"/>
    <cellStyle name="Procentowy 3" xfId="32" xr:uid="{00000000-0005-0000-0000-00002E000000}"/>
    <cellStyle name="Procentowy 4" xfId="56" xr:uid="{00000000-0005-0000-0000-00002F000000}"/>
    <cellStyle name="Suma" xfId="15" builtinId="25" customBuiltin="1"/>
    <cellStyle name="Tekst objaśnienia" xfId="14" builtinId="53" customBuiltin="1"/>
    <cellStyle name="Tekst ostrzeżenia" xfId="13" builtinId="11" customBuiltin="1"/>
    <cellStyle name="Tytuł" xfId="3" builtinId="15" customBuiltin="1"/>
    <cellStyle name="Uwaga 2" xfId="31" xr:uid="{00000000-0005-0000-0000-000034000000}"/>
    <cellStyle name="Uwaga 2 2" xfId="36" xr:uid="{00000000-0005-0000-0000-000035000000}"/>
    <cellStyle name="Uwaga 2 2 2" xfId="44" xr:uid="{00000000-0005-0000-0000-000036000000}"/>
    <cellStyle name="Uwaga 2 2 3" xfId="52" xr:uid="{00000000-0005-0000-0000-000037000000}"/>
    <cellStyle name="Uwaga 2 3" xfId="42" xr:uid="{00000000-0005-0000-0000-000038000000}"/>
    <cellStyle name="Uwaga 2 4" xfId="50" xr:uid="{00000000-0005-0000-0000-000039000000}"/>
  </cellStyles>
  <dxfs count="75">
    <dxf>
      <fill>
        <patternFill>
          <bgColor rgb="FFFF99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</border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 style="thick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 style="thick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border outline="0"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zcionka tekstu podstawowego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68" formatCode="yyyy/mm/dd\ hh:mm"/>
    </dxf>
    <dxf>
      <numFmt numFmtId="168" formatCode="yyyy/mm/dd\ hh:mm"/>
    </dxf>
    <dxf>
      <numFmt numFmtId="0" formatCode="General"/>
    </dxf>
    <dxf>
      <numFmt numFmtId="0" formatCode="General"/>
    </dxf>
    <dxf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0"/>
        </patternFill>
      </fill>
    </dxf>
    <dxf>
      <numFmt numFmtId="0" formatCode="General"/>
    </dxf>
    <dxf>
      <numFmt numFmtId="167" formatCode="yyyy/mm/dd"/>
    </dxf>
    <dxf>
      <numFmt numFmtId="0" formatCode="General"/>
    </dxf>
    <dxf>
      <numFmt numFmtId="0" formatCode="General"/>
    </dxf>
    <dxf>
      <numFmt numFmtId="168" formatCode="yyyy/mm/dd\ hh:mm"/>
    </dxf>
    <dxf>
      <numFmt numFmtId="168" formatCode="yyyy/mm/dd\ hh:mm"/>
    </dxf>
    <dxf>
      <numFmt numFmtId="168" formatCode="yyyy/mm/dd\ hh:mm"/>
    </dxf>
    <dxf>
      <numFmt numFmtId="168" formatCode="yyyy/mm/dd\ hh:mm"/>
    </dxf>
    <dxf>
      <numFmt numFmtId="168" formatCode="yyyy/mm/dd\ hh:mm"/>
    </dxf>
    <dxf>
      <numFmt numFmtId="0" formatCode="General"/>
    </dxf>
    <dxf>
      <numFmt numFmtId="0" formatCode="General"/>
    </dxf>
    <dxf>
      <numFmt numFmtId="0" formatCode="General"/>
    </dxf>
    <dxf>
      <numFmt numFmtId="167" formatCode="yyyy/mm/dd"/>
    </dxf>
    <dxf>
      <numFmt numFmtId="0" formatCode="General"/>
    </dxf>
    <dxf>
      <numFmt numFmtId="0" formatCode="General"/>
    </dxf>
    <dxf>
      <numFmt numFmtId="164" formatCode="yy\-mm\-dd\ h:mm;@"/>
    </dxf>
    <dxf>
      <numFmt numFmtId="164" formatCode="yy\-mm\-dd\ h:mm;@"/>
    </dxf>
    <dxf>
      <numFmt numFmtId="167" formatCode="yyyy/mm/dd"/>
    </dxf>
    <dxf>
      <numFmt numFmtId="0" formatCode="General"/>
    </dxf>
    <dxf>
      <numFmt numFmtId="0" formatCode="General"/>
    </dxf>
    <dxf>
      <numFmt numFmtId="19" formatCode="dd/mm/yyyy"/>
    </dxf>
  </dxfs>
  <tableStyles count="0" defaultTableStyle="TableStyleMedium9" defaultPivotStyle="PivotStyleLight16"/>
  <colors>
    <mruColors>
      <color rgb="FFFF3300"/>
      <color rgb="FFFF9900"/>
      <color rgb="FFFF6600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1</xdr:row>
          <xdr:rowOff>9525</xdr:rowOff>
        </xdr:from>
        <xdr:to>
          <xdr:col>7</xdr:col>
          <xdr:colOff>495300</xdr:colOff>
          <xdr:row>4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200" b="1" i="0" u="none" strike="noStrike" baseline="0">
                  <a:solidFill>
                    <a:srgbClr val="000000"/>
                  </a:solidFill>
                  <a:latin typeface="Czcionka tekstu podstawowego"/>
                </a:rPr>
                <a:t>POBIERZ DANE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266700</xdr:colOff>
          <xdr:row>6</xdr:row>
          <xdr:rowOff>171450</xdr:rowOff>
        </xdr:from>
        <xdr:to>
          <xdr:col>7</xdr:col>
          <xdr:colOff>342900</xdr:colOff>
          <xdr:row>11</xdr:row>
          <xdr:rowOff>19050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200" b="1" i="0" u="none" strike="noStrike" baseline="0">
                  <a:solidFill>
                    <a:srgbClr val="000000"/>
                  </a:solidFill>
                  <a:latin typeface="Czcionka tekstu podstawowego"/>
                </a:rPr>
                <a:t>ODŚWIEŻ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10%20SD/110.20.3%20RAPORTY/140.01.01%20RAPORT%20AKORD&#211;W%20TAPICERNIA%20V2.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. PANEL"/>
      <sheetName val="Arkusz3"/>
      <sheetName val="CZERWIEC"/>
      <sheetName val="LIPIEC"/>
      <sheetName val="Arkusz4"/>
      <sheetName val="DZIENNE"/>
      <sheetName val="Arkusz1"/>
      <sheetName val="Arkusz2"/>
      <sheetName val="KALENDARZ NEW"/>
      <sheetName val="WYDAJNOŚĆ TYGODNIOWA"/>
      <sheetName val="IMIE"/>
      <sheetName val="DANESTARTSTOP"/>
      <sheetName val="DANE_DO_WYDAJNOSCI"/>
      <sheetName val="KALENDARZ"/>
      <sheetName val="PODSUMOWANIE"/>
      <sheetName val="Arkusz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">
          <cell r="A1" t="str">
            <v>ROZLICZENIE PRACOWNIKÓW TAPICERNIA I PIANKOWANIE</v>
          </cell>
          <cell r="AH1">
            <v>22</v>
          </cell>
          <cell r="AO1">
            <v>23</v>
          </cell>
          <cell r="AV1">
            <v>24</v>
          </cell>
          <cell r="BC1">
            <v>25</v>
          </cell>
          <cell r="BJ1">
            <v>26</v>
          </cell>
          <cell r="BQ1">
            <v>27</v>
          </cell>
          <cell r="BY1">
            <v>28</v>
          </cell>
          <cell r="CT1">
            <v>31</v>
          </cell>
          <cell r="DA1">
            <v>32</v>
          </cell>
          <cell r="DH1">
            <v>33</v>
          </cell>
          <cell r="DO1">
            <v>34</v>
          </cell>
          <cell r="DV1">
            <v>35</v>
          </cell>
          <cell r="EC1">
            <v>36</v>
          </cell>
          <cell r="EJ1">
            <v>37</v>
          </cell>
          <cell r="EQ1">
            <v>38</v>
          </cell>
          <cell r="EX1">
            <v>39</v>
          </cell>
          <cell r="FE1">
            <v>40</v>
          </cell>
        </row>
        <row r="2">
          <cell r="A2"/>
          <cell r="B2"/>
        </row>
        <row r="3">
          <cell r="A3"/>
          <cell r="C3">
            <v>18</v>
          </cell>
          <cell r="D3">
            <v>18</v>
          </cell>
          <cell r="E3">
            <v>18</v>
          </cell>
          <cell r="F3">
            <v>18</v>
          </cell>
          <cell r="G3">
            <v>18</v>
          </cell>
          <cell r="H3">
            <v>19</v>
          </cell>
          <cell r="I3">
            <v>19</v>
          </cell>
          <cell r="J3">
            <v>19</v>
          </cell>
          <cell r="K3">
            <v>19</v>
          </cell>
          <cell r="L3">
            <v>19</v>
          </cell>
          <cell r="M3">
            <v>19</v>
          </cell>
          <cell r="N3">
            <v>19</v>
          </cell>
          <cell r="O3">
            <v>20</v>
          </cell>
          <cell r="P3">
            <v>20</v>
          </cell>
          <cell r="Q3">
            <v>20</v>
          </cell>
          <cell r="R3">
            <v>20</v>
          </cell>
          <cell r="S3">
            <v>20</v>
          </cell>
          <cell r="T3">
            <v>20</v>
          </cell>
          <cell r="U3">
            <v>20</v>
          </cell>
          <cell r="V3">
            <v>21</v>
          </cell>
          <cell r="W3">
            <v>21</v>
          </cell>
          <cell r="X3">
            <v>21</v>
          </cell>
          <cell r="Y3">
            <v>21</v>
          </cell>
          <cell r="Z3">
            <v>21</v>
          </cell>
          <cell r="AA3">
            <v>21</v>
          </cell>
          <cell r="AB3">
            <v>21</v>
          </cell>
          <cell r="AC3">
            <v>22</v>
          </cell>
          <cell r="AD3">
            <v>22</v>
          </cell>
          <cell r="AE3">
            <v>22</v>
          </cell>
          <cell r="AF3">
            <v>22</v>
          </cell>
          <cell r="AG3">
            <v>22</v>
          </cell>
          <cell r="AH3">
            <v>22</v>
          </cell>
          <cell r="AI3">
            <v>22</v>
          </cell>
          <cell r="AJ3">
            <v>23</v>
          </cell>
          <cell r="AK3">
            <v>23</v>
          </cell>
          <cell r="AL3">
            <v>23</v>
          </cell>
          <cell r="AM3">
            <v>23</v>
          </cell>
          <cell r="AN3">
            <v>23</v>
          </cell>
          <cell r="AO3">
            <v>23</v>
          </cell>
          <cell r="AP3">
            <v>23</v>
          </cell>
          <cell r="AQ3">
            <v>24</v>
          </cell>
          <cell r="AR3">
            <v>24</v>
          </cell>
          <cell r="AS3">
            <v>24</v>
          </cell>
          <cell r="AT3">
            <v>24</v>
          </cell>
          <cell r="AU3">
            <v>24</v>
          </cell>
          <cell r="AV3">
            <v>24</v>
          </cell>
          <cell r="AW3">
            <v>24</v>
          </cell>
          <cell r="AX3">
            <v>25</v>
          </cell>
          <cell r="AY3">
            <v>25</v>
          </cell>
          <cell r="AZ3">
            <v>25</v>
          </cell>
          <cell r="BA3">
            <v>25</v>
          </cell>
          <cell r="BB3">
            <v>25</v>
          </cell>
          <cell r="BC3">
            <v>25</v>
          </cell>
          <cell r="BD3">
            <v>25</v>
          </cell>
          <cell r="BE3">
            <v>26</v>
          </cell>
          <cell r="BF3">
            <v>26</v>
          </cell>
          <cell r="BG3">
            <v>26</v>
          </cell>
          <cell r="BH3">
            <v>26</v>
          </cell>
          <cell r="BI3">
            <v>26</v>
          </cell>
          <cell r="BJ3">
            <v>26</v>
          </cell>
          <cell r="BK3">
            <v>26</v>
          </cell>
          <cell r="BL3">
            <v>27</v>
          </cell>
          <cell r="BM3">
            <v>27</v>
          </cell>
          <cell r="BN3">
            <v>27</v>
          </cell>
          <cell r="BO3">
            <v>27</v>
          </cell>
          <cell r="BP3">
            <v>27</v>
          </cell>
          <cell r="BQ3">
            <v>27</v>
          </cell>
          <cell r="BR3">
            <v>27</v>
          </cell>
          <cell r="BS3">
            <v>28</v>
          </cell>
          <cell r="BT3">
            <v>28</v>
          </cell>
          <cell r="BU3">
            <v>28</v>
          </cell>
          <cell r="BV3">
            <v>28</v>
          </cell>
          <cell r="BW3">
            <v>28</v>
          </cell>
          <cell r="BX3">
            <v>28</v>
          </cell>
          <cell r="BY3">
            <v>28</v>
          </cell>
          <cell r="BZ3">
            <v>29</v>
          </cell>
          <cell r="CA3">
            <v>29</v>
          </cell>
          <cell r="CB3">
            <v>29</v>
          </cell>
          <cell r="CC3">
            <v>29</v>
          </cell>
          <cell r="CD3">
            <v>29</v>
          </cell>
          <cell r="CE3">
            <v>29</v>
          </cell>
          <cell r="CF3">
            <v>29</v>
          </cell>
          <cell r="CG3">
            <v>30</v>
          </cell>
          <cell r="CH3">
            <v>30</v>
          </cell>
          <cell r="CI3">
            <v>30</v>
          </cell>
          <cell r="CJ3">
            <v>30</v>
          </cell>
          <cell r="CK3">
            <v>30</v>
          </cell>
          <cell r="CL3">
            <v>30</v>
          </cell>
          <cell r="CM3">
            <v>30</v>
          </cell>
          <cell r="CN3">
            <v>31</v>
          </cell>
          <cell r="CO3">
            <v>31</v>
          </cell>
          <cell r="CP3">
            <v>31</v>
          </cell>
          <cell r="CQ3">
            <v>31</v>
          </cell>
          <cell r="CR3">
            <v>31</v>
          </cell>
          <cell r="CS3">
            <v>31</v>
          </cell>
          <cell r="CT3">
            <v>31</v>
          </cell>
          <cell r="CU3">
            <v>32</v>
          </cell>
          <cell r="CV3">
            <v>32</v>
          </cell>
          <cell r="CW3">
            <v>32</v>
          </cell>
          <cell r="CX3">
            <v>32</v>
          </cell>
          <cell r="CY3">
            <v>32</v>
          </cell>
          <cell r="CZ3">
            <v>32</v>
          </cell>
          <cell r="DA3">
            <v>32</v>
          </cell>
          <cell r="DB3">
            <v>33</v>
          </cell>
          <cell r="DC3">
            <v>33</v>
          </cell>
          <cell r="DD3">
            <v>33</v>
          </cell>
          <cell r="DE3">
            <v>33</v>
          </cell>
          <cell r="DF3">
            <v>33</v>
          </cell>
          <cell r="DG3">
            <v>33</v>
          </cell>
          <cell r="DH3">
            <v>33</v>
          </cell>
          <cell r="DI3">
            <v>34</v>
          </cell>
          <cell r="DJ3">
            <v>34</v>
          </cell>
          <cell r="DK3">
            <v>34</v>
          </cell>
          <cell r="DL3">
            <v>34</v>
          </cell>
          <cell r="DM3">
            <v>34</v>
          </cell>
          <cell r="DN3">
            <v>34</v>
          </cell>
          <cell r="DO3">
            <v>34</v>
          </cell>
          <cell r="DP3">
            <v>35</v>
          </cell>
          <cell r="DQ3">
            <v>35</v>
          </cell>
          <cell r="DR3">
            <v>35</v>
          </cell>
          <cell r="DS3">
            <v>35</v>
          </cell>
          <cell r="DT3">
            <v>35</v>
          </cell>
          <cell r="DU3">
            <v>35</v>
          </cell>
          <cell r="DV3">
            <v>35</v>
          </cell>
          <cell r="DW3">
            <v>36</v>
          </cell>
          <cell r="DX3">
            <v>36</v>
          </cell>
          <cell r="DY3">
            <v>36</v>
          </cell>
          <cell r="DZ3">
            <v>36</v>
          </cell>
          <cell r="EA3">
            <v>36</v>
          </cell>
          <cell r="EB3">
            <v>36</v>
          </cell>
          <cell r="EC3">
            <v>36</v>
          </cell>
          <cell r="ED3">
            <v>37</v>
          </cell>
          <cell r="EE3">
            <v>37</v>
          </cell>
          <cell r="EF3">
            <v>37</v>
          </cell>
          <cell r="EG3">
            <v>37</v>
          </cell>
          <cell r="EH3">
            <v>37</v>
          </cell>
          <cell r="EI3">
            <v>37</v>
          </cell>
          <cell r="EJ3">
            <v>37</v>
          </cell>
          <cell r="EK3">
            <v>38</v>
          </cell>
          <cell r="EL3">
            <v>38</v>
          </cell>
          <cell r="EM3">
            <v>38</v>
          </cell>
          <cell r="EN3">
            <v>38</v>
          </cell>
          <cell r="EO3">
            <v>38</v>
          </cell>
          <cell r="EP3">
            <v>38</v>
          </cell>
          <cell r="EQ3">
            <v>38</v>
          </cell>
          <cell r="ER3">
            <v>39</v>
          </cell>
          <cell r="ES3">
            <v>39</v>
          </cell>
          <cell r="ET3">
            <v>39</v>
          </cell>
          <cell r="EU3">
            <v>39</v>
          </cell>
          <cell r="EV3">
            <v>39</v>
          </cell>
          <cell r="EW3">
            <v>39</v>
          </cell>
          <cell r="EX3">
            <v>39</v>
          </cell>
          <cell r="EY3">
            <v>40</v>
          </cell>
          <cell r="EZ3">
            <v>40</v>
          </cell>
          <cell r="FA3">
            <v>40</v>
          </cell>
          <cell r="FB3">
            <v>40</v>
          </cell>
          <cell r="FC3">
            <v>40</v>
          </cell>
          <cell r="FD3">
            <v>40</v>
          </cell>
          <cell r="FE3">
            <v>40</v>
          </cell>
        </row>
        <row r="4">
          <cell r="A4"/>
          <cell r="C4" t="str">
            <v>ŚR</v>
          </cell>
          <cell r="D4" t="str">
            <v>CZW</v>
          </cell>
          <cell r="E4" t="str">
            <v>PT</v>
          </cell>
          <cell r="F4" t="str">
            <v>SOB</v>
          </cell>
          <cell r="G4" t="str">
            <v>NIEDZ</v>
          </cell>
          <cell r="H4" t="str">
            <v>PON</v>
          </cell>
          <cell r="I4" t="str">
            <v>WT</v>
          </cell>
          <cell r="J4" t="str">
            <v>ŚR</v>
          </cell>
          <cell r="K4" t="str">
            <v>CZW</v>
          </cell>
          <cell r="L4" t="str">
            <v>PT</v>
          </cell>
          <cell r="M4" t="str">
            <v>SOB</v>
          </cell>
          <cell r="N4" t="str">
            <v>NIEDZ</v>
          </cell>
          <cell r="O4" t="str">
            <v>PON</v>
          </cell>
          <cell r="P4" t="str">
            <v>WT</v>
          </cell>
          <cell r="Q4" t="str">
            <v>ŚR</v>
          </cell>
          <cell r="R4" t="str">
            <v>CZW</v>
          </cell>
          <cell r="S4" t="str">
            <v>PT</v>
          </cell>
          <cell r="T4" t="str">
            <v>SOB</v>
          </cell>
          <cell r="U4" t="str">
            <v>NIEDZ</v>
          </cell>
          <cell r="V4" t="str">
            <v>PON</v>
          </cell>
          <cell r="W4" t="str">
            <v>WT</v>
          </cell>
          <cell r="X4" t="str">
            <v>ŚR</v>
          </cell>
          <cell r="Y4" t="str">
            <v>CZW</v>
          </cell>
          <cell r="Z4" t="str">
            <v>PT</v>
          </cell>
          <cell r="AA4" t="str">
            <v>SOB</v>
          </cell>
          <cell r="AB4" t="str">
            <v>NIEDZ</v>
          </cell>
          <cell r="AC4" t="str">
            <v>PON</v>
          </cell>
          <cell r="AD4" t="str">
            <v>WT</v>
          </cell>
          <cell r="AE4" t="str">
            <v>ŚR</v>
          </cell>
          <cell r="AF4" t="str">
            <v>CZW</v>
          </cell>
          <cell r="AG4" t="str">
            <v>PT</v>
          </cell>
          <cell r="AH4" t="str">
            <v>SOB</v>
          </cell>
          <cell r="AI4" t="str">
            <v>NIEDZ</v>
          </cell>
          <cell r="AJ4" t="str">
            <v>PON</v>
          </cell>
          <cell r="AK4" t="str">
            <v>WT</v>
          </cell>
          <cell r="AL4" t="str">
            <v>ŚR</v>
          </cell>
          <cell r="AM4" t="str">
            <v>CZW</v>
          </cell>
          <cell r="AN4" t="str">
            <v>PT</v>
          </cell>
          <cell r="AO4" t="str">
            <v>SOB</v>
          </cell>
          <cell r="AP4" t="str">
            <v>NIEDZ</v>
          </cell>
          <cell r="AQ4" t="str">
            <v>PON</v>
          </cell>
          <cell r="AR4" t="str">
            <v>WT</v>
          </cell>
          <cell r="AS4" t="str">
            <v>ŚR</v>
          </cell>
          <cell r="AT4" t="str">
            <v>CZW</v>
          </cell>
          <cell r="AU4" t="str">
            <v>PT</v>
          </cell>
          <cell r="AV4" t="str">
            <v>SOB</v>
          </cell>
          <cell r="AW4" t="str">
            <v>NIEDZ</v>
          </cell>
          <cell r="AX4" t="str">
            <v>PON</v>
          </cell>
          <cell r="AY4" t="str">
            <v>WT</v>
          </cell>
          <cell r="AZ4" t="str">
            <v>ŚR</v>
          </cell>
          <cell r="BA4" t="str">
            <v>CZW</v>
          </cell>
          <cell r="BB4" t="str">
            <v>PT</v>
          </cell>
          <cell r="BC4" t="str">
            <v>SOB</v>
          </cell>
          <cell r="BD4" t="str">
            <v>NIEDZ</v>
          </cell>
          <cell r="BE4" t="str">
            <v>PON</v>
          </cell>
          <cell r="BF4" t="str">
            <v>WT</v>
          </cell>
          <cell r="BG4" t="str">
            <v>ŚR</v>
          </cell>
          <cell r="BH4" t="str">
            <v>CZW</v>
          </cell>
          <cell r="BI4" t="str">
            <v>PT</v>
          </cell>
          <cell r="BJ4" t="str">
            <v>SOB</v>
          </cell>
          <cell r="BK4" t="str">
            <v>NIEDZ</v>
          </cell>
          <cell r="BL4" t="str">
            <v>PON</v>
          </cell>
          <cell r="BM4" t="str">
            <v>WT</v>
          </cell>
          <cell r="BN4" t="str">
            <v>ŚR</v>
          </cell>
          <cell r="BO4" t="str">
            <v>CZW</v>
          </cell>
          <cell r="BP4" t="str">
            <v>PT</v>
          </cell>
          <cell r="BQ4" t="str">
            <v>SOB</v>
          </cell>
          <cell r="BR4" t="str">
            <v>NIEDZ</v>
          </cell>
          <cell r="BS4" t="str">
            <v>PON</v>
          </cell>
          <cell r="BT4" t="str">
            <v>WT</v>
          </cell>
          <cell r="BU4" t="str">
            <v>ŚR</v>
          </cell>
          <cell r="BV4" t="str">
            <v>CZW</v>
          </cell>
          <cell r="BW4" t="str">
            <v>PT</v>
          </cell>
          <cell r="BX4" t="str">
            <v>SOB</v>
          </cell>
          <cell r="BY4" t="str">
            <v>NIEDZ</v>
          </cell>
          <cell r="BZ4" t="str">
            <v>PON</v>
          </cell>
          <cell r="CA4" t="str">
            <v>WT</v>
          </cell>
          <cell r="CB4" t="str">
            <v>ŚR</v>
          </cell>
          <cell r="CC4" t="str">
            <v>CZW</v>
          </cell>
          <cell r="CD4" t="str">
            <v>PT</v>
          </cell>
          <cell r="CE4" t="str">
            <v>SOB</v>
          </cell>
          <cell r="CF4" t="str">
            <v>NIEDZ</v>
          </cell>
          <cell r="CG4" t="str">
            <v>PON</v>
          </cell>
          <cell r="CH4" t="str">
            <v>WT</v>
          </cell>
          <cell r="CI4" t="str">
            <v>ŚR</v>
          </cell>
          <cell r="CJ4" t="str">
            <v>CZW</v>
          </cell>
          <cell r="CK4" t="str">
            <v>PT</v>
          </cell>
          <cell r="CL4" t="str">
            <v>SOB</v>
          </cell>
          <cell r="CM4" t="str">
            <v>NIEDZ</v>
          </cell>
          <cell r="CN4" t="str">
            <v>PON</v>
          </cell>
          <cell r="CO4" t="str">
            <v>WT</v>
          </cell>
          <cell r="CP4" t="str">
            <v>ŚR</v>
          </cell>
          <cell r="CQ4" t="str">
            <v>CZW</v>
          </cell>
          <cell r="CR4" t="str">
            <v>PT</v>
          </cell>
          <cell r="CS4" t="str">
            <v>SOB</v>
          </cell>
          <cell r="CT4" t="str">
            <v>NIEDZ</v>
          </cell>
          <cell r="CU4" t="str">
            <v>PON</v>
          </cell>
          <cell r="CV4" t="str">
            <v>WT</v>
          </cell>
          <cell r="CW4" t="str">
            <v>ŚR</v>
          </cell>
          <cell r="CX4" t="str">
            <v>CZW</v>
          </cell>
          <cell r="CY4" t="str">
            <v>PT</v>
          </cell>
          <cell r="CZ4" t="str">
            <v>SOB</v>
          </cell>
          <cell r="DA4" t="str">
            <v>NIEDZ</v>
          </cell>
          <cell r="DB4" t="str">
            <v>PON</v>
          </cell>
          <cell r="DC4" t="str">
            <v>WT</v>
          </cell>
          <cell r="DD4" t="str">
            <v>ŚR</v>
          </cell>
          <cell r="DE4" t="str">
            <v>CZW</v>
          </cell>
          <cell r="DF4" t="str">
            <v>PT</v>
          </cell>
          <cell r="DG4" t="str">
            <v>SOB</v>
          </cell>
          <cell r="DH4" t="str">
            <v>NIEDZ</v>
          </cell>
          <cell r="DI4" t="str">
            <v>PON</v>
          </cell>
          <cell r="DJ4" t="str">
            <v>WT</v>
          </cell>
          <cell r="DK4" t="str">
            <v>ŚR</v>
          </cell>
          <cell r="DL4" t="str">
            <v>CZW</v>
          </cell>
          <cell r="DM4" t="str">
            <v>PT</v>
          </cell>
          <cell r="DN4" t="str">
            <v>SOB</v>
          </cell>
          <cell r="DO4" t="str">
            <v>NIEDZ</v>
          </cell>
          <cell r="DP4" t="str">
            <v>PON</v>
          </cell>
          <cell r="DQ4" t="str">
            <v>WT</v>
          </cell>
          <cell r="DR4" t="str">
            <v>ŚR</v>
          </cell>
          <cell r="DS4" t="str">
            <v>CZW</v>
          </cell>
          <cell r="DT4" t="str">
            <v>PT</v>
          </cell>
          <cell r="DU4" t="str">
            <v>SOB</v>
          </cell>
          <cell r="DV4" t="str">
            <v>NIEDZ</v>
          </cell>
          <cell r="DW4" t="str">
            <v>PON</v>
          </cell>
          <cell r="DX4" t="str">
            <v>WT</v>
          </cell>
          <cell r="DY4" t="str">
            <v>ŚR</v>
          </cell>
          <cell r="DZ4" t="str">
            <v>CZW</v>
          </cell>
          <cell r="EA4" t="str">
            <v>PT</v>
          </cell>
          <cell r="EB4" t="str">
            <v>SOB</v>
          </cell>
          <cell r="EC4" t="str">
            <v>NIEDZ</v>
          </cell>
          <cell r="ED4" t="str">
            <v>PON</v>
          </cell>
          <cell r="EE4" t="str">
            <v>WT</v>
          </cell>
          <cell r="EF4" t="str">
            <v>ŚR</v>
          </cell>
          <cell r="EG4" t="str">
            <v>CZW</v>
          </cell>
          <cell r="EH4" t="str">
            <v>PT</v>
          </cell>
          <cell r="EI4" t="str">
            <v>SOB</v>
          </cell>
          <cell r="EJ4" t="str">
            <v>NIEDZ</v>
          </cell>
          <cell r="EK4" t="str">
            <v>PON</v>
          </cell>
          <cell r="EL4" t="str">
            <v>WT</v>
          </cell>
          <cell r="EM4" t="str">
            <v>ŚR</v>
          </cell>
          <cell r="EN4" t="str">
            <v>CZW</v>
          </cell>
          <cell r="EO4" t="str">
            <v>PT</v>
          </cell>
          <cell r="EP4" t="str">
            <v>SOB</v>
          </cell>
          <cell r="EQ4" t="str">
            <v>NIEDZ</v>
          </cell>
          <cell r="ER4" t="str">
            <v>PON</v>
          </cell>
          <cell r="ES4" t="str">
            <v>WT</v>
          </cell>
          <cell r="ET4" t="str">
            <v>ŚR</v>
          </cell>
          <cell r="EU4" t="str">
            <v>CZW</v>
          </cell>
          <cell r="EV4" t="str">
            <v>PT</v>
          </cell>
          <cell r="EW4" t="str">
            <v>SOB</v>
          </cell>
          <cell r="EX4" t="str">
            <v>NIEDZ</v>
          </cell>
          <cell r="EY4" t="str">
            <v>PON</v>
          </cell>
          <cell r="EZ4" t="str">
            <v>WT</v>
          </cell>
          <cell r="FA4" t="str">
            <v>ŚR</v>
          </cell>
          <cell r="FB4" t="str">
            <v>CZW</v>
          </cell>
          <cell r="FC4" t="str">
            <v>PT</v>
          </cell>
          <cell r="FD4" t="str">
            <v>SOB</v>
          </cell>
          <cell r="FE4" t="str">
            <v>NIEDZ</v>
          </cell>
        </row>
        <row r="5">
          <cell r="C5">
            <v>45413</v>
          </cell>
          <cell r="D5">
            <v>45414</v>
          </cell>
          <cell r="E5">
            <v>45415</v>
          </cell>
          <cell r="F5">
            <v>45416</v>
          </cell>
          <cell r="G5">
            <v>45417</v>
          </cell>
          <cell r="H5">
            <v>45418</v>
          </cell>
          <cell r="I5">
            <v>45419</v>
          </cell>
          <cell r="J5">
            <v>45420</v>
          </cell>
          <cell r="K5">
            <v>45421</v>
          </cell>
          <cell r="L5">
            <v>45422</v>
          </cell>
          <cell r="M5">
            <v>45423</v>
          </cell>
          <cell r="N5">
            <v>45424</v>
          </cell>
          <cell r="O5">
            <v>45425</v>
          </cell>
          <cell r="P5">
            <v>45426</v>
          </cell>
          <cell r="Q5">
            <v>45427</v>
          </cell>
          <cell r="R5">
            <v>45428</v>
          </cell>
          <cell r="S5">
            <v>45429</v>
          </cell>
          <cell r="T5">
            <v>45430</v>
          </cell>
          <cell r="U5">
            <v>45431</v>
          </cell>
          <cell r="V5">
            <v>45432</v>
          </cell>
          <cell r="W5">
            <v>45433</v>
          </cell>
          <cell r="X5">
            <v>45434</v>
          </cell>
          <cell r="Y5">
            <v>45435</v>
          </cell>
          <cell r="Z5">
            <v>45436</v>
          </cell>
          <cell r="AA5">
            <v>45437</v>
          </cell>
          <cell r="AB5">
            <v>45438</v>
          </cell>
          <cell r="AC5">
            <v>45439</v>
          </cell>
          <cell r="AD5">
            <v>45440</v>
          </cell>
          <cell r="AE5">
            <v>45441</v>
          </cell>
          <cell r="AF5">
            <v>45442</v>
          </cell>
          <cell r="AG5">
            <v>45443</v>
          </cell>
          <cell r="AH5">
            <v>45444</v>
          </cell>
          <cell r="AI5">
            <v>45445</v>
          </cell>
          <cell r="AJ5">
            <v>45446</v>
          </cell>
          <cell r="AK5">
            <v>45447</v>
          </cell>
          <cell r="AL5">
            <v>45448</v>
          </cell>
          <cell r="AM5">
            <v>45449</v>
          </cell>
          <cell r="AN5">
            <v>45450</v>
          </cell>
          <cell r="AO5">
            <v>45451</v>
          </cell>
          <cell r="AP5">
            <v>45452</v>
          </cell>
          <cell r="AQ5">
            <v>45453</v>
          </cell>
          <cell r="AR5">
            <v>45454</v>
          </cell>
          <cell r="AS5">
            <v>45455</v>
          </cell>
          <cell r="AT5">
            <v>45456</v>
          </cell>
          <cell r="AU5">
            <v>45457</v>
          </cell>
          <cell r="AV5">
            <v>45458</v>
          </cell>
          <cell r="AW5">
            <v>45459</v>
          </cell>
          <cell r="AX5">
            <v>45460</v>
          </cell>
          <cell r="AY5">
            <v>45461</v>
          </cell>
          <cell r="AZ5">
            <v>45462</v>
          </cell>
          <cell r="BA5">
            <v>45463</v>
          </cell>
          <cell r="BB5">
            <v>45464</v>
          </cell>
          <cell r="BC5">
            <v>45465</v>
          </cell>
          <cell r="BD5">
            <v>45466</v>
          </cell>
          <cell r="BE5">
            <v>45467</v>
          </cell>
          <cell r="BF5">
            <v>45468</v>
          </cell>
          <cell r="BG5">
            <v>45469</v>
          </cell>
          <cell r="BH5">
            <v>45470</v>
          </cell>
          <cell r="BI5">
            <v>45471</v>
          </cell>
          <cell r="BJ5">
            <v>45472</v>
          </cell>
          <cell r="BK5">
            <v>45473</v>
          </cell>
          <cell r="BL5">
            <v>45474</v>
          </cell>
          <cell r="BM5">
            <v>45475</v>
          </cell>
          <cell r="BN5">
            <v>45476</v>
          </cell>
          <cell r="BO5">
            <v>45477</v>
          </cell>
          <cell r="BP5">
            <v>45478</v>
          </cell>
          <cell r="BQ5">
            <v>45479</v>
          </cell>
          <cell r="BR5">
            <v>45480</v>
          </cell>
          <cell r="BS5">
            <v>45481</v>
          </cell>
          <cell r="BT5">
            <v>45482</v>
          </cell>
          <cell r="BU5">
            <v>45483</v>
          </cell>
          <cell r="BV5">
            <v>45484</v>
          </cell>
          <cell r="BW5">
            <v>45485</v>
          </cell>
          <cell r="BX5">
            <v>45486</v>
          </cell>
          <cell r="BY5">
            <v>45487</v>
          </cell>
          <cell r="BZ5">
            <v>45488</v>
          </cell>
          <cell r="CA5">
            <v>45489</v>
          </cell>
          <cell r="CB5">
            <v>45490</v>
          </cell>
          <cell r="CC5">
            <v>45491</v>
          </cell>
          <cell r="CD5">
            <v>45492</v>
          </cell>
          <cell r="CE5">
            <v>45493</v>
          </cell>
          <cell r="CF5">
            <v>45494</v>
          </cell>
          <cell r="CG5">
            <v>45495</v>
          </cell>
          <cell r="CH5">
            <v>45496</v>
          </cell>
          <cell r="CI5">
            <v>45497</v>
          </cell>
          <cell r="CJ5">
            <v>45498</v>
          </cell>
          <cell r="CK5">
            <v>45499</v>
          </cell>
          <cell r="CL5">
            <v>45500</v>
          </cell>
          <cell r="CM5">
            <v>45501</v>
          </cell>
          <cell r="CN5">
            <v>45502</v>
          </cell>
          <cell r="CO5">
            <v>45503</v>
          </cell>
          <cell r="CP5">
            <v>45504</v>
          </cell>
          <cell r="CQ5">
            <v>45505</v>
          </cell>
          <cell r="CR5">
            <v>45506</v>
          </cell>
          <cell r="CS5">
            <v>45507</v>
          </cell>
          <cell r="CT5">
            <v>45508</v>
          </cell>
          <cell r="CU5">
            <v>45509</v>
          </cell>
          <cell r="CV5">
            <v>45510</v>
          </cell>
          <cell r="CW5">
            <v>45511</v>
          </cell>
          <cell r="CX5">
            <v>45512</v>
          </cell>
          <cell r="CY5">
            <v>45513</v>
          </cell>
          <cell r="CZ5">
            <v>45514</v>
          </cell>
          <cell r="DA5">
            <v>45515</v>
          </cell>
          <cell r="DB5">
            <v>45516</v>
          </cell>
          <cell r="DC5">
            <v>45517</v>
          </cell>
          <cell r="DD5">
            <v>45518</v>
          </cell>
          <cell r="DE5">
            <v>45519</v>
          </cell>
          <cell r="DF5">
            <v>45520</v>
          </cell>
          <cell r="DG5">
            <v>45521</v>
          </cell>
          <cell r="DH5">
            <v>45522</v>
          </cell>
          <cell r="DI5">
            <v>45523</v>
          </cell>
          <cell r="DJ5">
            <v>45524</v>
          </cell>
          <cell r="DK5">
            <v>45525</v>
          </cell>
          <cell r="DL5">
            <v>45526</v>
          </cell>
          <cell r="DM5">
            <v>45527</v>
          </cell>
          <cell r="DN5">
            <v>45528</v>
          </cell>
          <cell r="DO5">
            <v>45529</v>
          </cell>
          <cell r="DP5">
            <v>45530</v>
          </cell>
          <cell r="DQ5">
            <v>45531</v>
          </cell>
          <cell r="DR5">
            <v>45532</v>
          </cell>
          <cell r="DS5">
            <v>45533</v>
          </cell>
          <cell r="DT5">
            <v>45534</v>
          </cell>
          <cell r="DU5">
            <v>45535</v>
          </cell>
          <cell r="DV5">
            <v>45536</v>
          </cell>
          <cell r="DW5">
            <v>45537</v>
          </cell>
          <cell r="DX5">
            <v>45538</v>
          </cell>
          <cell r="DY5">
            <v>45539</v>
          </cell>
          <cell r="DZ5">
            <v>45540</v>
          </cell>
          <cell r="EA5">
            <v>45541</v>
          </cell>
          <cell r="EB5">
            <v>45542</v>
          </cell>
          <cell r="EC5">
            <v>45543</v>
          </cell>
          <cell r="ED5">
            <v>45544</v>
          </cell>
          <cell r="EE5">
            <v>45545</v>
          </cell>
          <cell r="EF5">
            <v>45546</v>
          </cell>
          <cell r="EG5">
            <v>45547</v>
          </cell>
          <cell r="EH5">
            <v>45548</v>
          </cell>
          <cell r="EI5">
            <v>45549</v>
          </cell>
          <cell r="EJ5">
            <v>45550</v>
          </cell>
          <cell r="EK5">
            <v>45551</v>
          </cell>
          <cell r="EL5">
            <v>45552</v>
          </cell>
          <cell r="EM5">
            <v>45553</v>
          </cell>
          <cell r="EN5">
            <v>45554</v>
          </cell>
          <cell r="EO5">
            <v>45555</v>
          </cell>
          <cell r="EP5">
            <v>45556</v>
          </cell>
          <cell r="EQ5">
            <v>45557</v>
          </cell>
          <cell r="ER5">
            <v>45558</v>
          </cell>
          <cell r="ES5">
            <v>45559</v>
          </cell>
          <cell r="ET5">
            <v>45560</v>
          </cell>
          <cell r="EU5">
            <v>45561</v>
          </cell>
          <cell r="EV5">
            <v>45562</v>
          </cell>
          <cell r="EW5">
            <v>45563</v>
          </cell>
          <cell r="EX5">
            <v>45564</v>
          </cell>
          <cell r="EY5">
            <v>45565</v>
          </cell>
          <cell r="EZ5">
            <v>45566</v>
          </cell>
          <cell r="FA5">
            <v>45567</v>
          </cell>
          <cell r="FB5">
            <v>45568</v>
          </cell>
          <cell r="FC5">
            <v>45569</v>
          </cell>
          <cell r="FD5">
            <v>45570</v>
          </cell>
          <cell r="FE5">
            <v>45571</v>
          </cell>
        </row>
        <row r="6">
          <cell r="A6" t="str">
            <v>T01 ROBERT PERKOWSKI</v>
          </cell>
          <cell r="B6" t="str">
            <v>AKORD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  <cell r="BF6">
            <v>0</v>
          </cell>
          <cell r="BG6">
            <v>0</v>
          </cell>
          <cell r="BH6">
            <v>0</v>
          </cell>
          <cell r="BI6">
            <v>0</v>
          </cell>
          <cell r="BJ6">
            <v>0</v>
          </cell>
          <cell r="BK6">
            <v>0</v>
          </cell>
          <cell r="BL6">
            <v>0</v>
          </cell>
          <cell r="BM6">
            <v>0</v>
          </cell>
          <cell r="BN6">
            <v>0</v>
          </cell>
          <cell r="BO6">
            <v>0</v>
          </cell>
          <cell r="BP6">
            <v>0</v>
          </cell>
          <cell r="BQ6">
            <v>0</v>
          </cell>
          <cell r="BR6">
            <v>0</v>
          </cell>
          <cell r="BS6">
            <v>0</v>
          </cell>
          <cell r="BT6">
            <v>0</v>
          </cell>
          <cell r="BU6">
            <v>0</v>
          </cell>
          <cell r="BV6">
            <v>0</v>
          </cell>
          <cell r="BW6">
            <v>0</v>
          </cell>
          <cell r="BX6">
            <v>0</v>
          </cell>
          <cell r="BY6">
            <v>0</v>
          </cell>
          <cell r="BZ6">
            <v>0</v>
          </cell>
          <cell r="CA6">
            <v>0</v>
          </cell>
          <cell r="CB6">
            <v>0</v>
          </cell>
          <cell r="CC6">
            <v>0</v>
          </cell>
          <cell r="CD6">
            <v>0</v>
          </cell>
          <cell r="CE6">
            <v>0</v>
          </cell>
          <cell r="CF6">
            <v>0</v>
          </cell>
          <cell r="CG6">
            <v>0</v>
          </cell>
          <cell r="CH6">
            <v>0</v>
          </cell>
          <cell r="CI6">
            <v>0</v>
          </cell>
          <cell r="CJ6">
            <v>0</v>
          </cell>
          <cell r="CK6">
            <v>0</v>
          </cell>
          <cell r="CL6">
            <v>0</v>
          </cell>
          <cell r="CM6">
            <v>0</v>
          </cell>
          <cell r="CN6">
            <v>0</v>
          </cell>
          <cell r="CO6">
            <v>0</v>
          </cell>
          <cell r="CP6">
            <v>0</v>
          </cell>
          <cell r="CQ6">
            <v>0</v>
          </cell>
          <cell r="CR6">
            <v>0</v>
          </cell>
          <cell r="CS6">
            <v>0</v>
          </cell>
          <cell r="CT6">
            <v>0</v>
          </cell>
          <cell r="CU6">
            <v>0</v>
          </cell>
          <cell r="CV6">
            <v>0</v>
          </cell>
          <cell r="CW6">
            <v>0</v>
          </cell>
          <cell r="CX6">
            <v>0</v>
          </cell>
          <cell r="CY6">
            <v>0</v>
          </cell>
          <cell r="CZ6">
            <v>0</v>
          </cell>
          <cell r="DA6">
            <v>0</v>
          </cell>
          <cell r="DB6">
            <v>0</v>
          </cell>
          <cell r="DC6">
            <v>0</v>
          </cell>
          <cell r="DD6">
            <v>0</v>
          </cell>
          <cell r="DE6">
            <v>0</v>
          </cell>
          <cell r="DF6">
            <v>0</v>
          </cell>
          <cell r="DG6">
            <v>0</v>
          </cell>
          <cell r="DH6">
            <v>0</v>
          </cell>
          <cell r="DI6">
            <v>0</v>
          </cell>
          <cell r="DJ6">
            <v>0</v>
          </cell>
          <cell r="DK6">
            <v>0</v>
          </cell>
          <cell r="DL6">
            <v>0</v>
          </cell>
          <cell r="DM6">
            <v>0</v>
          </cell>
          <cell r="DN6">
            <v>0</v>
          </cell>
          <cell r="DO6">
            <v>0</v>
          </cell>
          <cell r="DP6">
            <v>0</v>
          </cell>
          <cell r="DQ6">
            <v>0</v>
          </cell>
          <cell r="DR6">
            <v>0</v>
          </cell>
          <cell r="DS6">
            <v>0</v>
          </cell>
          <cell r="DT6">
            <v>0</v>
          </cell>
          <cell r="DU6">
            <v>0</v>
          </cell>
          <cell r="DV6">
            <v>0</v>
          </cell>
          <cell r="DW6">
            <v>0</v>
          </cell>
          <cell r="DX6">
            <v>0</v>
          </cell>
          <cell r="DY6">
            <v>0</v>
          </cell>
          <cell r="DZ6">
            <v>0</v>
          </cell>
          <cell r="EA6">
            <v>0</v>
          </cell>
          <cell r="EB6">
            <v>0</v>
          </cell>
          <cell r="EC6">
            <v>0</v>
          </cell>
          <cell r="ED6">
            <v>0</v>
          </cell>
          <cell r="EE6">
            <v>0</v>
          </cell>
          <cell r="EF6">
            <v>0</v>
          </cell>
          <cell r="EG6">
            <v>0</v>
          </cell>
          <cell r="EH6">
            <v>0</v>
          </cell>
          <cell r="EI6">
            <v>0</v>
          </cell>
          <cell r="EJ6">
            <v>0</v>
          </cell>
          <cell r="EK6">
            <v>0</v>
          </cell>
          <cell r="EL6">
            <v>0</v>
          </cell>
          <cell r="EM6">
            <v>0</v>
          </cell>
          <cell r="EN6">
            <v>0</v>
          </cell>
          <cell r="EO6">
            <v>0</v>
          </cell>
          <cell r="EP6">
            <v>0</v>
          </cell>
          <cell r="EQ6">
            <v>0</v>
          </cell>
          <cell r="ER6">
            <v>0</v>
          </cell>
          <cell r="ES6">
            <v>0</v>
          </cell>
          <cell r="ET6">
            <v>0</v>
          </cell>
          <cell r="EU6">
            <v>0</v>
          </cell>
          <cell r="EV6">
            <v>0</v>
          </cell>
          <cell r="EW6">
            <v>0</v>
          </cell>
          <cell r="EX6">
            <v>0</v>
          </cell>
          <cell r="EY6">
            <v>511</v>
          </cell>
          <cell r="EZ6">
            <v>630</v>
          </cell>
          <cell r="FA6">
            <v>623</v>
          </cell>
          <cell r="FB6">
            <v>625</v>
          </cell>
          <cell r="FC6">
            <v>0</v>
          </cell>
          <cell r="FD6">
            <v>0</v>
          </cell>
          <cell r="FE6">
            <v>0</v>
          </cell>
        </row>
        <row r="7">
          <cell r="A7"/>
          <cell r="B7" t="str">
            <v>POPRAWKI</v>
          </cell>
          <cell r="C7"/>
          <cell r="D7"/>
          <cell r="E7"/>
          <cell r="F7"/>
          <cell r="G7"/>
          <cell r="H7"/>
          <cell r="I7"/>
          <cell r="J7"/>
          <cell r="K7"/>
          <cell r="L7"/>
          <cell r="M7"/>
          <cell r="N7"/>
          <cell r="O7"/>
          <cell r="P7"/>
          <cell r="Q7"/>
          <cell r="R7"/>
          <cell r="S7"/>
          <cell r="T7"/>
          <cell r="U7"/>
          <cell r="V7"/>
          <cell r="W7"/>
          <cell r="X7"/>
          <cell r="Y7"/>
          <cell r="Z7"/>
          <cell r="AA7"/>
          <cell r="AB7"/>
          <cell r="AC7"/>
          <cell r="AD7"/>
          <cell r="AE7"/>
          <cell r="AF7"/>
          <cell r="AG7"/>
          <cell r="AH7"/>
          <cell r="AI7"/>
          <cell r="AJ7"/>
          <cell r="AK7"/>
          <cell r="AL7"/>
          <cell r="AM7"/>
          <cell r="AN7"/>
          <cell r="AO7"/>
          <cell r="AP7"/>
          <cell r="AQ7"/>
          <cell r="AR7"/>
          <cell r="AS7"/>
          <cell r="AT7"/>
          <cell r="AU7"/>
          <cell r="AV7"/>
          <cell r="AW7"/>
          <cell r="AX7"/>
          <cell r="AY7"/>
          <cell r="AZ7"/>
          <cell r="BA7"/>
          <cell r="BB7"/>
          <cell r="BC7"/>
          <cell r="BD7"/>
          <cell r="BE7"/>
          <cell r="BF7"/>
          <cell r="BG7"/>
          <cell r="BH7"/>
          <cell r="BI7"/>
          <cell r="BJ7"/>
          <cell r="BK7"/>
          <cell r="BL7"/>
          <cell r="BM7"/>
          <cell r="BN7"/>
          <cell r="BO7"/>
          <cell r="BP7"/>
          <cell r="BQ7"/>
          <cell r="BR7"/>
          <cell r="BS7"/>
          <cell r="BT7"/>
          <cell r="BU7"/>
          <cell r="BV7"/>
          <cell r="BW7"/>
          <cell r="BX7"/>
          <cell r="BY7"/>
          <cell r="BZ7"/>
          <cell r="CA7"/>
          <cell r="CB7"/>
          <cell r="CC7"/>
          <cell r="CD7"/>
          <cell r="CE7"/>
          <cell r="CF7"/>
          <cell r="CG7"/>
          <cell r="CH7"/>
          <cell r="CI7"/>
          <cell r="CJ7"/>
          <cell r="CK7"/>
          <cell r="CL7"/>
          <cell r="CM7"/>
          <cell r="CN7"/>
          <cell r="CO7"/>
          <cell r="CP7"/>
          <cell r="CQ7"/>
          <cell r="CR7"/>
          <cell r="CS7"/>
          <cell r="CT7"/>
          <cell r="CU7"/>
          <cell r="CV7"/>
          <cell r="CW7"/>
          <cell r="CX7"/>
          <cell r="CY7"/>
          <cell r="CZ7"/>
          <cell r="DA7"/>
          <cell r="DB7"/>
          <cell r="DC7"/>
          <cell r="DD7"/>
          <cell r="DE7"/>
          <cell r="DF7"/>
          <cell r="DG7"/>
          <cell r="DH7"/>
          <cell r="DI7"/>
          <cell r="DJ7"/>
          <cell r="DK7"/>
          <cell r="DL7"/>
          <cell r="DM7"/>
          <cell r="DN7"/>
          <cell r="DO7"/>
          <cell r="DP7"/>
          <cell r="DQ7"/>
          <cell r="DR7"/>
          <cell r="DS7"/>
          <cell r="DT7"/>
          <cell r="DU7"/>
          <cell r="DV7"/>
          <cell r="DW7"/>
          <cell r="DX7"/>
          <cell r="DY7"/>
          <cell r="DZ7"/>
          <cell r="EA7"/>
          <cell r="EB7"/>
          <cell r="EC7"/>
          <cell r="ED7"/>
          <cell r="EE7"/>
          <cell r="EF7"/>
          <cell r="EG7"/>
          <cell r="EH7"/>
          <cell r="EI7"/>
          <cell r="EJ7"/>
          <cell r="EK7"/>
          <cell r="EL7"/>
          <cell r="EM7"/>
          <cell r="EN7"/>
          <cell r="EO7"/>
          <cell r="EP7"/>
          <cell r="EQ7"/>
          <cell r="ER7"/>
          <cell r="ES7"/>
          <cell r="ET7"/>
          <cell r="EU7"/>
          <cell r="EV7"/>
          <cell r="EW7"/>
          <cell r="EX7"/>
          <cell r="EY7"/>
          <cell r="EZ7"/>
          <cell r="FA7"/>
          <cell r="FB7"/>
          <cell r="FC7"/>
          <cell r="FD7"/>
          <cell r="FE7"/>
        </row>
        <row r="8">
          <cell r="A8"/>
          <cell r="B8" t="str">
            <v>NIEWYCENIONE</v>
          </cell>
          <cell r="C8"/>
          <cell r="D8"/>
          <cell r="E8"/>
          <cell r="F8"/>
          <cell r="G8"/>
          <cell r="H8"/>
          <cell r="I8"/>
          <cell r="J8"/>
          <cell r="K8"/>
          <cell r="L8"/>
          <cell r="M8"/>
          <cell r="N8"/>
          <cell r="O8"/>
          <cell r="P8"/>
          <cell r="Q8"/>
          <cell r="R8"/>
          <cell r="S8"/>
          <cell r="T8"/>
          <cell r="U8"/>
          <cell r="V8"/>
          <cell r="W8"/>
          <cell r="X8"/>
          <cell r="Y8"/>
          <cell r="Z8"/>
          <cell r="AA8"/>
          <cell r="AB8"/>
          <cell r="AC8"/>
          <cell r="AD8"/>
          <cell r="AE8"/>
          <cell r="AF8"/>
          <cell r="AG8"/>
          <cell r="AH8"/>
          <cell r="AI8"/>
          <cell r="AJ8"/>
          <cell r="AK8"/>
          <cell r="AL8"/>
          <cell r="AM8"/>
          <cell r="AN8"/>
          <cell r="AO8"/>
          <cell r="AP8"/>
          <cell r="AQ8"/>
          <cell r="AR8"/>
          <cell r="AS8"/>
          <cell r="AT8"/>
          <cell r="AU8"/>
          <cell r="AV8"/>
          <cell r="AW8"/>
          <cell r="AX8"/>
          <cell r="AY8"/>
          <cell r="AZ8"/>
          <cell r="BA8"/>
          <cell r="BB8"/>
          <cell r="BC8"/>
          <cell r="BD8"/>
          <cell r="BE8"/>
          <cell r="BF8"/>
          <cell r="BG8"/>
          <cell r="BH8"/>
          <cell r="BI8"/>
          <cell r="BJ8"/>
          <cell r="BK8"/>
          <cell r="BL8"/>
          <cell r="BM8"/>
          <cell r="BN8"/>
          <cell r="BO8"/>
          <cell r="BP8"/>
          <cell r="BQ8"/>
          <cell r="BR8"/>
          <cell r="BS8"/>
          <cell r="BT8"/>
          <cell r="BU8"/>
          <cell r="BV8"/>
          <cell r="BW8"/>
          <cell r="BX8"/>
          <cell r="BY8"/>
          <cell r="BZ8"/>
          <cell r="CA8"/>
          <cell r="CB8"/>
          <cell r="CC8"/>
          <cell r="CD8"/>
          <cell r="CE8"/>
          <cell r="CF8"/>
          <cell r="CG8"/>
          <cell r="CH8"/>
          <cell r="CI8"/>
          <cell r="CJ8"/>
          <cell r="CK8"/>
          <cell r="CL8"/>
          <cell r="CM8"/>
          <cell r="CN8"/>
          <cell r="CO8"/>
          <cell r="CP8"/>
          <cell r="CQ8"/>
          <cell r="CR8"/>
          <cell r="CS8"/>
          <cell r="CT8"/>
          <cell r="CU8"/>
          <cell r="CV8"/>
          <cell r="CW8"/>
          <cell r="CX8"/>
          <cell r="CY8"/>
          <cell r="CZ8"/>
          <cell r="DA8"/>
          <cell r="DB8"/>
          <cell r="DC8"/>
          <cell r="DD8"/>
          <cell r="DE8"/>
          <cell r="DF8"/>
          <cell r="DG8"/>
          <cell r="DH8"/>
          <cell r="DI8"/>
          <cell r="DJ8"/>
          <cell r="DK8"/>
          <cell r="DL8"/>
          <cell r="DM8"/>
          <cell r="DN8"/>
          <cell r="DO8"/>
          <cell r="DP8"/>
          <cell r="DQ8"/>
          <cell r="DR8"/>
          <cell r="DS8"/>
          <cell r="DT8"/>
          <cell r="DU8"/>
          <cell r="DV8"/>
          <cell r="DW8"/>
          <cell r="DX8"/>
          <cell r="DY8"/>
          <cell r="DZ8"/>
          <cell r="EA8"/>
          <cell r="EB8"/>
          <cell r="EC8"/>
          <cell r="ED8"/>
          <cell r="EE8"/>
          <cell r="EF8"/>
          <cell r="EG8"/>
          <cell r="EH8"/>
          <cell r="EI8"/>
          <cell r="EJ8"/>
          <cell r="EK8"/>
          <cell r="EL8"/>
          <cell r="EM8"/>
          <cell r="EN8"/>
          <cell r="EO8"/>
          <cell r="EP8"/>
          <cell r="EQ8"/>
          <cell r="ER8"/>
          <cell r="ES8"/>
          <cell r="ET8"/>
          <cell r="EU8"/>
          <cell r="EV8"/>
          <cell r="EW8"/>
          <cell r="EX8"/>
          <cell r="EY8"/>
          <cell r="EZ8"/>
          <cell r="FA8"/>
          <cell r="FB8"/>
          <cell r="FC8"/>
          <cell r="FD8"/>
          <cell r="FE8"/>
        </row>
        <row r="9">
          <cell r="A9"/>
          <cell r="B9" t="str">
            <v>INNE</v>
          </cell>
          <cell r="C9"/>
          <cell r="D9"/>
          <cell r="E9"/>
          <cell r="F9"/>
          <cell r="G9"/>
          <cell r="H9"/>
          <cell r="I9"/>
          <cell r="J9"/>
          <cell r="K9"/>
          <cell r="L9"/>
          <cell r="M9"/>
          <cell r="N9"/>
          <cell r="O9"/>
          <cell r="P9"/>
          <cell r="Q9"/>
          <cell r="R9"/>
          <cell r="S9"/>
          <cell r="T9"/>
          <cell r="U9"/>
          <cell r="V9"/>
          <cell r="W9"/>
          <cell r="X9"/>
          <cell r="Y9"/>
          <cell r="Z9"/>
          <cell r="AA9"/>
          <cell r="AB9"/>
          <cell r="AC9"/>
          <cell r="AD9"/>
          <cell r="AE9"/>
          <cell r="AF9"/>
          <cell r="AG9"/>
          <cell r="AH9"/>
          <cell r="AI9"/>
          <cell r="AJ9"/>
          <cell r="AK9"/>
          <cell r="AL9"/>
          <cell r="AM9"/>
          <cell r="AN9"/>
          <cell r="AO9"/>
          <cell r="AP9"/>
          <cell r="AQ9"/>
          <cell r="AR9"/>
          <cell r="AS9"/>
          <cell r="AT9"/>
          <cell r="AU9"/>
          <cell r="AV9"/>
          <cell r="AW9"/>
          <cell r="AX9"/>
          <cell r="AY9"/>
          <cell r="AZ9"/>
          <cell r="BA9"/>
          <cell r="BB9"/>
          <cell r="BC9"/>
          <cell r="BD9"/>
          <cell r="BE9"/>
          <cell r="BF9"/>
          <cell r="BG9"/>
          <cell r="BH9"/>
          <cell r="BI9"/>
          <cell r="BJ9"/>
          <cell r="BK9"/>
          <cell r="BL9"/>
          <cell r="BM9"/>
          <cell r="BN9"/>
          <cell r="BO9"/>
          <cell r="BP9"/>
          <cell r="BQ9"/>
          <cell r="BR9"/>
          <cell r="BS9"/>
          <cell r="BT9"/>
          <cell r="BU9"/>
          <cell r="BV9"/>
          <cell r="BW9"/>
          <cell r="BX9"/>
          <cell r="BY9"/>
          <cell r="BZ9"/>
          <cell r="CA9"/>
          <cell r="CB9"/>
          <cell r="CC9"/>
          <cell r="CD9"/>
          <cell r="CE9"/>
          <cell r="CF9"/>
          <cell r="CG9"/>
          <cell r="CH9"/>
          <cell r="CI9"/>
          <cell r="CJ9"/>
          <cell r="CK9"/>
          <cell r="CL9"/>
          <cell r="CM9"/>
          <cell r="CN9"/>
          <cell r="CO9"/>
          <cell r="CP9"/>
          <cell r="CQ9"/>
          <cell r="CR9"/>
          <cell r="CS9"/>
          <cell r="CT9"/>
          <cell r="CU9"/>
          <cell r="CV9"/>
          <cell r="CW9"/>
          <cell r="CX9"/>
          <cell r="CY9"/>
          <cell r="CZ9"/>
          <cell r="DA9"/>
          <cell r="DB9"/>
          <cell r="DC9"/>
          <cell r="DD9"/>
          <cell r="DE9"/>
          <cell r="DF9"/>
          <cell r="DG9"/>
          <cell r="DH9"/>
          <cell r="DI9"/>
          <cell r="DJ9"/>
          <cell r="DK9"/>
          <cell r="DL9"/>
          <cell r="DM9"/>
          <cell r="DN9"/>
          <cell r="DO9"/>
          <cell r="DP9"/>
          <cell r="DQ9"/>
          <cell r="DR9"/>
          <cell r="DS9"/>
          <cell r="DT9"/>
          <cell r="DU9"/>
          <cell r="DV9"/>
          <cell r="DW9"/>
          <cell r="DX9"/>
          <cell r="DY9"/>
          <cell r="DZ9"/>
          <cell r="EA9"/>
          <cell r="EB9"/>
          <cell r="EC9"/>
          <cell r="ED9"/>
          <cell r="EE9"/>
          <cell r="EF9"/>
          <cell r="EG9"/>
          <cell r="EH9"/>
          <cell r="EI9"/>
          <cell r="EJ9"/>
          <cell r="EK9"/>
          <cell r="EL9"/>
          <cell r="EM9"/>
          <cell r="EN9"/>
          <cell r="EO9"/>
          <cell r="EP9"/>
          <cell r="EQ9"/>
          <cell r="ER9"/>
          <cell r="ES9"/>
          <cell r="ET9"/>
          <cell r="EU9"/>
          <cell r="EV9"/>
          <cell r="EW9"/>
          <cell r="EX9"/>
          <cell r="EY9"/>
          <cell r="EZ9"/>
          <cell r="FA9"/>
          <cell r="FB9"/>
          <cell r="FC9"/>
          <cell r="FD9"/>
          <cell r="FE9"/>
        </row>
        <row r="10">
          <cell r="A10"/>
          <cell r="B10" t="str">
            <v>SUMA</v>
          </cell>
          <cell r="C10"/>
          <cell r="D10"/>
          <cell r="E10"/>
          <cell r="F10"/>
          <cell r="G10"/>
          <cell r="H10"/>
          <cell r="I10"/>
          <cell r="J10"/>
          <cell r="K10"/>
          <cell r="L10"/>
          <cell r="M10"/>
          <cell r="N10"/>
          <cell r="O10"/>
          <cell r="P10"/>
          <cell r="Q10"/>
          <cell r="R10"/>
          <cell r="S10"/>
          <cell r="T10"/>
          <cell r="U10"/>
          <cell r="V10"/>
          <cell r="W10"/>
          <cell r="X10"/>
          <cell r="Y10"/>
          <cell r="Z10"/>
          <cell r="AA10"/>
          <cell r="AB10"/>
          <cell r="AC10"/>
          <cell r="AD10"/>
          <cell r="AE10"/>
          <cell r="AF10"/>
          <cell r="AG10"/>
          <cell r="AH10"/>
          <cell r="AI10"/>
          <cell r="AJ10"/>
          <cell r="AK10"/>
          <cell r="AL10"/>
          <cell r="AM10"/>
          <cell r="AN10"/>
          <cell r="AO10"/>
          <cell r="AP10"/>
          <cell r="AQ10"/>
          <cell r="AR10"/>
          <cell r="AS10"/>
          <cell r="AT10"/>
          <cell r="AU10"/>
          <cell r="AV10"/>
          <cell r="AW10"/>
          <cell r="AX10"/>
          <cell r="AY10"/>
          <cell r="AZ10"/>
          <cell r="BA10"/>
          <cell r="BB10"/>
          <cell r="BC10"/>
          <cell r="BD10"/>
          <cell r="BE10"/>
          <cell r="BF10"/>
          <cell r="BG10"/>
          <cell r="BH10"/>
          <cell r="BI10"/>
          <cell r="BJ10"/>
          <cell r="BK10"/>
          <cell r="BL10"/>
          <cell r="BM10"/>
          <cell r="BN10"/>
          <cell r="BO10"/>
          <cell r="BP10"/>
          <cell r="BQ10"/>
          <cell r="BR10"/>
          <cell r="BS10"/>
          <cell r="BT10"/>
          <cell r="BU10"/>
          <cell r="BV10"/>
          <cell r="BW10"/>
          <cell r="BX10"/>
          <cell r="BY10"/>
          <cell r="BZ10"/>
          <cell r="CA10"/>
          <cell r="CB10"/>
          <cell r="CC10"/>
          <cell r="CD10"/>
          <cell r="CE10"/>
          <cell r="CF10"/>
          <cell r="CG10"/>
          <cell r="CH10"/>
          <cell r="CI10"/>
          <cell r="CJ10"/>
          <cell r="CK10"/>
          <cell r="CL10"/>
          <cell r="CM10"/>
          <cell r="CN10"/>
          <cell r="CO10"/>
          <cell r="CP10"/>
          <cell r="CQ10"/>
          <cell r="CR10"/>
          <cell r="CS10"/>
          <cell r="CT10"/>
          <cell r="CU10"/>
          <cell r="CV10"/>
          <cell r="CW10"/>
          <cell r="CX10"/>
          <cell r="CY10"/>
          <cell r="CZ10"/>
          <cell r="DA10"/>
          <cell r="DB10"/>
          <cell r="DC10"/>
          <cell r="DD10"/>
          <cell r="DE10"/>
          <cell r="DF10"/>
          <cell r="DG10"/>
          <cell r="DH10"/>
          <cell r="DI10"/>
          <cell r="DJ10"/>
          <cell r="DK10"/>
          <cell r="DL10"/>
          <cell r="DM10"/>
          <cell r="DN10"/>
          <cell r="DO10"/>
          <cell r="DP10"/>
          <cell r="DQ10"/>
          <cell r="DR10"/>
          <cell r="DS10"/>
          <cell r="DT10"/>
          <cell r="DU10"/>
          <cell r="DV10"/>
          <cell r="DW10"/>
          <cell r="DX10"/>
          <cell r="DY10"/>
          <cell r="DZ10"/>
          <cell r="EA10"/>
          <cell r="EB10"/>
          <cell r="EC10"/>
          <cell r="ED10"/>
          <cell r="EE10"/>
          <cell r="EF10"/>
          <cell r="EG10"/>
          <cell r="EH10"/>
          <cell r="EI10"/>
          <cell r="EJ10"/>
          <cell r="EK10"/>
          <cell r="EL10"/>
          <cell r="EM10"/>
          <cell r="EN10"/>
          <cell r="EO10"/>
          <cell r="EP10"/>
          <cell r="EQ10"/>
          <cell r="ER10"/>
          <cell r="ES10"/>
          <cell r="ET10"/>
          <cell r="EU10"/>
          <cell r="EV10"/>
          <cell r="EW10"/>
          <cell r="EX10"/>
          <cell r="EY10"/>
          <cell r="EZ10"/>
          <cell r="FA10"/>
          <cell r="FB10"/>
          <cell r="FC10"/>
          <cell r="FD10"/>
          <cell r="FE10"/>
        </row>
        <row r="11">
          <cell r="A11"/>
          <cell r="B11" t="str">
            <v>CZAS PRACY</v>
          </cell>
          <cell r="C11">
            <v>465</v>
          </cell>
          <cell r="D11">
            <v>465</v>
          </cell>
          <cell r="E11">
            <v>465</v>
          </cell>
          <cell r="F11"/>
          <cell r="G11"/>
          <cell r="H11">
            <v>465</v>
          </cell>
          <cell r="I11">
            <v>465</v>
          </cell>
          <cell r="J11">
            <v>465</v>
          </cell>
          <cell r="K11">
            <v>465</v>
          </cell>
          <cell r="L11">
            <v>465</v>
          </cell>
          <cell r="M11">
            <v>465</v>
          </cell>
          <cell r="N11"/>
          <cell r="O11">
            <v>465</v>
          </cell>
          <cell r="P11">
            <v>465</v>
          </cell>
          <cell r="Q11">
            <v>465</v>
          </cell>
          <cell r="R11">
            <v>465</v>
          </cell>
          <cell r="S11">
            <v>465</v>
          </cell>
          <cell r="T11"/>
          <cell r="U11"/>
          <cell r="V11">
            <v>465</v>
          </cell>
          <cell r="W11">
            <v>465</v>
          </cell>
          <cell r="X11">
            <v>465</v>
          </cell>
          <cell r="Y11">
            <v>465</v>
          </cell>
          <cell r="Z11">
            <v>465</v>
          </cell>
          <cell r="AA11">
            <v>465</v>
          </cell>
          <cell r="AB11"/>
          <cell r="AC11">
            <v>465</v>
          </cell>
          <cell r="AD11">
            <v>465</v>
          </cell>
          <cell r="AE11">
            <v>465</v>
          </cell>
          <cell r="AF11"/>
          <cell r="AG11"/>
          <cell r="AH11"/>
          <cell r="AI11"/>
          <cell r="AJ11">
            <v>465</v>
          </cell>
          <cell r="AK11">
            <v>465</v>
          </cell>
          <cell r="AL11">
            <v>465</v>
          </cell>
          <cell r="AM11">
            <v>465</v>
          </cell>
          <cell r="AN11">
            <v>465</v>
          </cell>
          <cell r="AO11"/>
          <cell r="AP11"/>
          <cell r="AQ11">
            <v>465</v>
          </cell>
          <cell r="AR11">
            <v>465</v>
          </cell>
          <cell r="AS11">
            <v>465</v>
          </cell>
          <cell r="AT11">
            <v>465</v>
          </cell>
          <cell r="AU11">
            <v>465</v>
          </cell>
          <cell r="AV11"/>
          <cell r="AW11"/>
          <cell r="AX11">
            <v>465</v>
          </cell>
          <cell r="AY11">
            <v>465</v>
          </cell>
          <cell r="AZ11">
            <v>465</v>
          </cell>
          <cell r="BA11">
            <v>465</v>
          </cell>
          <cell r="BB11">
            <v>465</v>
          </cell>
          <cell r="BC11"/>
          <cell r="BD11"/>
          <cell r="BE11">
            <v>465</v>
          </cell>
          <cell r="BF11">
            <v>465</v>
          </cell>
          <cell r="BG11">
            <v>465</v>
          </cell>
          <cell r="BH11">
            <v>405</v>
          </cell>
          <cell r="BI11">
            <v>465</v>
          </cell>
          <cell r="BJ11"/>
          <cell r="BK11"/>
          <cell r="BL11">
            <v>465</v>
          </cell>
          <cell r="BM11">
            <v>465</v>
          </cell>
          <cell r="BN11">
            <v>465</v>
          </cell>
          <cell r="BO11">
            <v>465</v>
          </cell>
          <cell r="BP11">
            <v>465</v>
          </cell>
          <cell r="BQ11"/>
          <cell r="BR11"/>
          <cell r="BS11">
            <v>465</v>
          </cell>
          <cell r="BT11">
            <v>465</v>
          </cell>
          <cell r="BU11">
            <v>465</v>
          </cell>
          <cell r="BV11">
            <v>465</v>
          </cell>
          <cell r="BW11">
            <v>465</v>
          </cell>
          <cell r="BX11"/>
          <cell r="BY11"/>
          <cell r="BZ11">
            <v>465</v>
          </cell>
          <cell r="CA11">
            <v>465</v>
          </cell>
          <cell r="CB11">
            <v>465</v>
          </cell>
          <cell r="CC11">
            <v>465</v>
          </cell>
          <cell r="CD11">
            <v>465</v>
          </cell>
          <cell r="CE11"/>
          <cell r="CF11"/>
          <cell r="CG11">
            <v>465</v>
          </cell>
          <cell r="CH11">
            <v>465</v>
          </cell>
          <cell r="CI11">
            <v>465</v>
          </cell>
          <cell r="CJ11">
            <v>465</v>
          </cell>
          <cell r="CK11">
            <v>465</v>
          </cell>
          <cell r="CL11"/>
          <cell r="CM11"/>
          <cell r="CN11"/>
          <cell r="CO11"/>
          <cell r="CP11">
            <v>465</v>
          </cell>
          <cell r="CQ11">
            <v>465</v>
          </cell>
          <cell r="CR11">
            <v>465</v>
          </cell>
          <cell r="CS11"/>
          <cell r="CT11"/>
          <cell r="CU11">
            <v>465</v>
          </cell>
          <cell r="CV11">
            <v>465</v>
          </cell>
          <cell r="CW11">
            <v>465</v>
          </cell>
          <cell r="CX11">
            <v>465</v>
          </cell>
          <cell r="CY11">
            <v>345</v>
          </cell>
          <cell r="CZ11"/>
          <cell r="DA11"/>
          <cell r="DB11">
            <v>465</v>
          </cell>
          <cell r="DC11">
            <v>465</v>
          </cell>
          <cell r="DD11">
            <v>465</v>
          </cell>
          <cell r="DE11"/>
          <cell r="DF11"/>
          <cell r="DG11"/>
          <cell r="DH11"/>
          <cell r="DI11">
            <v>465</v>
          </cell>
          <cell r="DJ11">
            <v>465</v>
          </cell>
          <cell r="DK11">
            <v>465</v>
          </cell>
          <cell r="DL11">
            <v>465</v>
          </cell>
          <cell r="DM11">
            <v>465</v>
          </cell>
          <cell r="DN11"/>
          <cell r="DO11"/>
          <cell r="DP11">
            <v>465</v>
          </cell>
          <cell r="DQ11">
            <v>465</v>
          </cell>
          <cell r="DR11">
            <v>465</v>
          </cell>
          <cell r="DS11">
            <v>465</v>
          </cell>
          <cell r="DT11">
            <v>465</v>
          </cell>
          <cell r="DU11"/>
          <cell r="DV11"/>
          <cell r="DW11"/>
          <cell r="DX11">
            <v>465</v>
          </cell>
          <cell r="DY11">
            <v>465</v>
          </cell>
          <cell r="DZ11">
            <v>465</v>
          </cell>
          <cell r="EA11">
            <v>465</v>
          </cell>
          <cell r="EB11"/>
          <cell r="EC11"/>
          <cell r="ED11">
            <v>465</v>
          </cell>
          <cell r="EE11">
            <v>465</v>
          </cell>
          <cell r="EF11">
            <v>465</v>
          </cell>
          <cell r="EG11">
            <v>465</v>
          </cell>
          <cell r="EH11">
            <v>465</v>
          </cell>
          <cell r="EI11"/>
          <cell r="EJ11"/>
          <cell r="EK11">
            <v>465</v>
          </cell>
          <cell r="EL11">
            <v>465</v>
          </cell>
          <cell r="EM11">
            <v>465</v>
          </cell>
          <cell r="EN11">
            <v>465</v>
          </cell>
          <cell r="EO11"/>
          <cell r="EP11"/>
          <cell r="EQ11"/>
          <cell r="ER11">
            <v>465</v>
          </cell>
          <cell r="ES11">
            <v>0</v>
          </cell>
          <cell r="ET11">
            <v>465</v>
          </cell>
          <cell r="EU11">
            <v>465</v>
          </cell>
          <cell r="EV11">
            <v>465</v>
          </cell>
          <cell r="EW11"/>
          <cell r="EX11"/>
          <cell r="EY11">
            <v>465</v>
          </cell>
          <cell r="EZ11">
            <v>465</v>
          </cell>
          <cell r="FA11">
            <v>465</v>
          </cell>
          <cell r="FB11">
            <v>465</v>
          </cell>
          <cell r="FC11"/>
          <cell r="FD11"/>
          <cell r="FE11"/>
        </row>
        <row r="12">
          <cell r="A12" t="str">
            <v>T03 MARIUSZ DANIELAK</v>
          </cell>
          <cell r="B12" t="str">
            <v>AKORD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  <cell r="BF12">
            <v>0</v>
          </cell>
          <cell r="BG12">
            <v>0</v>
          </cell>
          <cell r="BH12">
            <v>0</v>
          </cell>
          <cell r="BI12">
            <v>0</v>
          </cell>
          <cell r="BJ12">
            <v>0</v>
          </cell>
          <cell r="BK12">
            <v>0</v>
          </cell>
          <cell r="BL12">
            <v>0</v>
          </cell>
          <cell r="BM12">
            <v>0</v>
          </cell>
          <cell r="BN12">
            <v>0</v>
          </cell>
          <cell r="BO12">
            <v>0</v>
          </cell>
          <cell r="BP12">
            <v>0</v>
          </cell>
          <cell r="BQ12">
            <v>0</v>
          </cell>
          <cell r="BR12">
            <v>0</v>
          </cell>
          <cell r="BS12">
            <v>0</v>
          </cell>
          <cell r="BT12">
            <v>0</v>
          </cell>
          <cell r="BU12">
            <v>0</v>
          </cell>
          <cell r="BV12">
            <v>0</v>
          </cell>
          <cell r="BW12">
            <v>0</v>
          </cell>
          <cell r="BX12">
            <v>0</v>
          </cell>
          <cell r="BY12">
            <v>0</v>
          </cell>
          <cell r="BZ12">
            <v>0</v>
          </cell>
          <cell r="CA12">
            <v>0</v>
          </cell>
          <cell r="CB12">
            <v>0</v>
          </cell>
          <cell r="CC12">
            <v>0</v>
          </cell>
          <cell r="CD12">
            <v>0</v>
          </cell>
          <cell r="CE12">
            <v>0</v>
          </cell>
          <cell r="CF12">
            <v>0</v>
          </cell>
          <cell r="CG12">
            <v>0</v>
          </cell>
          <cell r="CH12">
            <v>0</v>
          </cell>
          <cell r="CI12">
            <v>0</v>
          </cell>
          <cell r="CJ12">
            <v>0</v>
          </cell>
          <cell r="CK12">
            <v>0</v>
          </cell>
          <cell r="CL12">
            <v>0</v>
          </cell>
          <cell r="CM12">
            <v>0</v>
          </cell>
          <cell r="CN12">
            <v>0</v>
          </cell>
          <cell r="CO12">
            <v>0</v>
          </cell>
          <cell r="CP12">
            <v>0</v>
          </cell>
          <cell r="CQ12">
            <v>0</v>
          </cell>
          <cell r="CR12">
            <v>0</v>
          </cell>
          <cell r="CS12">
            <v>0</v>
          </cell>
          <cell r="CT12">
            <v>0</v>
          </cell>
          <cell r="CU12">
            <v>0</v>
          </cell>
          <cell r="CV12">
            <v>0</v>
          </cell>
          <cell r="CW12">
            <v>0</v>
          </cell>
          <cell r="CX12">
            <v>0</v>
          </cell>
          <cell r="CY12">
            <v>0</v>
          </cell>
          <cell r="CZ12">
            <v>0</v>
          </cell>
          <cell r="DA12">
            <v>0</v>
          </cell>
          <cell r="DB12">
            <v>0</v>
          </cell>
          <cell r="DC12">
            <v>0</v>
          </cell>
          <cell r="DD12">
            <v>0</v>
          </cell>
          <cell r="DE12">
            <v>0</v>
          </cell>
          <cell r="DF12">
            <v>0</v>
          </cell>
          <cell r="DG12">
            <v>0</v>
          </cell>
          <cell r="DH12">
            <v>0</v>
          </cell>
          <cell r="DI12">
            <v>0</v>
          </cell>
          <cell r="DJ12">
            <v>0</v>
          </cell>
          <cell r="DK12">
            <v>0</v>
          </cell>
          <cell r="DL12">
            <v>0</v>
          </cell>
          <cell r="DM12">
            <v>0</v>
          </cell>
          <cell r="DN12">
            <v>0</v>
          </cell>
          <cell r="DO12">
            <v>0</v>
          </cell>
          <cell r="DP12">
            <v>0</v>
          </cell>
          <cell r="DQ12">
            <v>0</v>
          </cell>
          <cell r="DR12">
            <v>0</v>
          </cell>
          <cell r="DS12">
            <v>0</v>
          </cell>
          <cell r="DT12">
            <v>0</v>
          </cell>
          <cell r="DU12">
            <v>0</v>
          </cell>
          <cell r="DV12">
            <v>0</v>
          </cell>
          <cell r="DW12">
            <v>0</v>
          </cell>
          <cell r="DX12">
            <v>0</v>
          </cell>
          <cell r="DY12">
            <v>0</v>
          </cell>
          <cell r="DZ12">
            <v>0</v>
          </cell>
          <cell r="EA12">
            <v>0</v>
          </cell>
          <cell r="EB12">
            <v>0</v>
          </cell>
          <cell r="EC12">
            <v>0</v>
          </cell>
          <cell r="ED12">
            <v>0</v>
          </cell>
          <cell r="EE12">
            <v>0</v>
          </cell>
          <cell r="EF12">
            <v>0</v>
          </cell>
          <cell r="EG12">
            <v>0</v>
          </cell>
          <cell r="EH12">
            <v>0</v>
          </cell>
          <cell r="EI12">
            <v>0</v>
          </cell>
          <cell r="EJ12">
            <v>0</v>
          </cell>
          <cell r="EK12">
            <v>0</v>
          </cell>
          <cell r="EL12">
            <v>0</v>
          </cell>
          <cell r="EM12">
            <v>0</v>
          </cell>
          <cell r="EN12">
            <v>0</v>
          </cell>
          <cell r="EO12">
            <v>0</v>
          </cell>
          <cell r="EP12">
            <v>0</v>
          </cell>
          <cell r="EQ12">
            <v>0</v>
          </cell>
          <cell r="ER12">
            <v>0</v>
          </cell>
          <cell r="ES12">
            <v>0</v>
          </cell>
          <cell r="ET12">
            <v>0</v>
          </cell>
          <cell r="EU12">
            <v>0</v>
          </cell>
          <cell r="EV12">
            <v>0</v>
          </cell>
          <cell r="EW12">
            <v>0</v>
          </cell>
          <cell r="EX12">
            <v>0</v>
          </cell>
          <cell r="EY12">
            <v>0</v>
          </cell>
          <cell r="EZ12">
            <v>0</v>
          </cell>
          <cell r="FA12">
            <v>0</v>
          </cell>
          <cell r="FB12">
            <v>0</v>
          </cell>
          <cell r="FC12">
            <v>0</v>
          </cell>
          <cell r="FD12">
            <v>0</v>
          </cell>
          <cell r="FE12">
            <v>0</v>
          </cell>
        </row>
        <row r="13">
          <cell r="A13"/>
          <cell r="B13" t="str">
            <v>POPRAWKI</v>
          </cell>
          <cell r="C13"/>
          <cell r="D13"/>
          <cell r="E13"/>
          <cell r="F13"/>
          <cell r="G13"/>
          <cell r="H13"/>
          <cell r="I13"/>
          <cell r="J13"/>
          <cell r="K13"/>
          <cell r="L13"/>
          <cell r="M13"/>
          <cell r="N13"/>
          <cell r="O13"/>
          <cell r="P13"/>
          <cell r="Q13"/>
          <cell r="R13"/>
          <cell r="S13"/>
          <cell r="T13"/>
          <cell r="U13"/>
          <cell r="V13"/>
          <cell r="W13"/>
          <cell r="X13"/>
          <cell r="Y13"/>
          <cell r="Z13"/>
          <cell r="AA13"/>
          <cell r="AB13"/>
          <cell r="AC13"/>
          <cell r="AD13"/>
          <cell r="AE13"/>
          <cell r="AF13"/>
          <cell r="AG13"/>
          <cell r="AH13"/>
          <cell r="AI13"/>
          <cell r="AJ13"/>
          <cell r="AK13"/>
          <cell r="AL13"/>
          <cell r="AM13"/>
          <cell r="AN13"/>
          <cell r="AO13"/>
          <cell r="AP13"/>
          <cell r="AQ13"/>
          <cell r="AR13"/>
          <cell r="AS13"/>
          <cell r="AT13"/>
          <cell r="AU13"/>
          <cell r="AV13"/>
          <cell r="AW13"/>
          <cell r="AX13"/>
          <cell r="AY13"/>
          <cell r="AZ13"/>
          <cell r="BA13"/>
          <cell r="BB13"/>
          <cell r="BC13"/>
          <cell r="BD13"/>
          <cell r="BE13"/>
          <cell r="BF13"/>
          <cell r="BG13"/>
          <cell r="BH13"/>
          <cell r="BI13"/>
          <cell r="BJ13"/>
          <cell r="BK13"/>
          <cell r="BL13"/>
          <cell r="BM13"/>
          <cell r="BN13"/>
          <cell r="BO13"/>
          <cell r="BP13"/>
          <cell r="BQ13"/>
          <cell r="BR13"/>
          <cell r="BS13"/>
          <cell r="BT13"/>
          <cell r="BU13"/>
          <cell r="BV13"/>
          <cell r="BW13"/>
          <cell r="BX13"/>
          <cell r="BY13"/>
          <cell r="BZ13"/>
          <cell r="CA13"/>
          <cell r="CB13"/>
          <cell r="CC13"/>
          <cell r="CD13"/>
          <cell r="CE13"/>
          <cell r="CF13"/>
          <cell r="CG13"/>
          <cell r="CH13"/>
          <cell r="CI13"/>
          <cell r="CJ13"/>
          <cell r="CK13"/>
          <cell r="CL13"/>
          <cell r="CM13"/>
          <cell r="CN13"/>
          <cell r="CO13"/>
          <cell r="CP13"/>
          <cell r="CQ13"/>
          <cell r="CR13"/>
          <cell r="CS13"/>
          <cell r="CT13"/>
          <cell r="CU13"/>
          <cell r="CV13"/>
          <cell r="CW13"/>
          <cell r="CX13"/>
          <cell r="CY13"/>
          <cell r="CZ13"/>
          <cell r="DA13"/>
          <cell r="DB13"/>
          <cell r="DC13"/>
          <cell r="DD13"/>
          <cell r="DE13"/>
          <cell r="DF13"/>
          <cell r="DG13"/>
          <cell r="DH13"/>
          <cell r="DI13"/>
          <cell r="DJ13"/>
          <cell r="DK13"/>
          <cell r="DL13"/>
          <cell r="DM13"/>
          <cell r="DN13"/>
          <cell r="DO13"/>
          <cell r="DP13"/>
          <cell r="DQ13"/>
          <cell r="DR13"/>
          <cell r="DS13"/>
          <cell r="DT13"/>
          <cell r="DU13"/>
          <cell r="DV13"/>
          <cell r="DW13"/>
          <cell r="DX13"/>
          <cell r="DY13"/>
          <cell r="DZ13"/>
          <cell r="EA13"/>
          <cell r="EB13"/>
          <cell r="EC13"/>
          <cell r="ED13"/>
          <cell r="EE13"/>
          <cell r="EF13"/>
          <cell r="EG13"/>
          <cell r="EH13"/>
          <cell r="EI13"/>
          <cell r="EJ13"/>
          <cell r="EK13"/>
          <cell r="EL13"/>
          <cell r="EM13"/>
          <cell r="EN13"/>
          <cell r="EO13"/>
          <cell r="EP13"/>
          <cell r="EQ13"/>
          <cell r="ER13"/>
          <cell r="ES13"/>
          <cell r="ET13"/>
          <cell r="EU13"/>
          <cell r="EV13"/>
          <cell r="EW13"/>
          <cell r="EX13"/>
          <cell r="EY13"/>
          <cell r="EZ13"/>
          <cell r="FA13"/>
          <cell r="FB13"/>
          <cell r="FC13"/>
          <cell r="FD13"/>
          <cell r="FE13"/>
        </row>
        <row r="14">
          <cell r="A14"/>
          <cell r="B14" t="str">
            <v>NIEWYCENIONE</v>
          </cell>
          <cell r="C14"/>
          <cell r="D14"/>
          <cell r="E14"/>
          <cell r="F14"/>
          <cell r="G14"/>
          <cell r="H14"/>
          <cell r="I14"/>
          <cell r="J14"/>
          <cell r="K14"/>
          <cell r="L14"/>
          <cell r="M14"/>
          <cell r="N14"/>
          <cell r="O14"/>
          <cell r="P14"/>
          <cell r="Q14"/>
          <cell r="R14"/>
          <cell r="S14"/>
          <cell r="T14"/>
          <cell r="U14"/>
          <cell r="V14"/>
          <cell r="W14"/>
          <cell r="X14"/>
          <cell r="Y14"/>
          <cell r="Z14"/>
          <cell r="AA14"/>
          <cell r="AB14"/>
          <cell r="AC14"/>
          <cell r="AD14"/>
          <cell r="AE14"/>
          <cell r="AF14"/>
          <cell r="AG14"/>
          <cell r="AH14"/>
          <cell r="AI14"/>
          <cell r="AJ14"/>
          <cell r="AK14"/>
          <cell r="AL14"/>
          <cell r="AM14"/>
          <cell r="AN14"/>
          <cell r="AO14"/>
          <cell r="AP14"/>
          <cell r="AQ14"/>
          <cell r="AR14"/>
          <cell r="AS14"/>
          <cell r="AT14"/>
          <cell r="AU14"/>
          <cell r="AV14"/>
          <cell r="AW14"/>
          <cell r="AX14"/>
          <cell r="AY14"/>
          <cell r="AZ14"/>
          <cell r="BA14"/>
          <cell r="BB14"/>
          <cell r="BC14"/>
          <cell r="BD14"/>
          <cell r="BE14"/>
          <cell r="BF14"/>
          <cell r="BG14"/>
          <cell r="BH14"/>
          <cell r="BI14"/>
          <cell r="BJ14"/>
          <cell r="BK14"/>
          <cell r="BL14"/>
          <cell r="BM14"/>
          <cell r="BN14"/>
          <cell r="BO14"/>
          <cell r="BP14"/>
          <cell r="BQ14"/>
          <cell r="BR14"/>
          <cell r="BS14"/>
          <cell r="BT14"/>
          <cell r="BU14"/>
          <cell r="BV14"/>
          <cell r="BW14"/>
          <cell r="BX14"/>
          <cell r="BY14"/>
          <cell r="BZ14"/>
          <cell r="CA14"/>
          <cell r="CB14"/>
          <cell r="CC14"/>
          <cell r="CD14"/>
          <cell r="CE14"/>
          <cell r="CF14"/>
          <cell r="CG14"/>
          <cell r="CH14"/>
          <cell r="CI14"/>
          <cell r="CJ14"/>
          <cell r="CK14"/>
          <cell r="CL14"/>
          <cell r="CM14"/>
          <cell r="CN14"/>
          <cell r="CO14"/>
          <cell r="CP14"/>
          <cell r="CQ14"/>
          <cell r="CR14"/>
          <cell r="CS14"/>
          <cell r="CT14"/>
          <cell r="CU14"/>
          <cell r="CV14"/>
          <cell r="CW14"/>
          <cell r="CX14"/>
          <cell r="CY14"/>
          <cell r="CZ14"/>
          <cell r="DA14"/>
          <cell r="DB14"/>
          <cell r="DC14"/>
          <cell r="DD14"/>
          <cell r="DE14"/>
          <cell r="DF14"/>
          <cell r="DG14"/>
          <cell r="DH14"/>
          <cell r="DI14"/>
          <cell r="DJ14"/>
          <cell r="DK14"/>
          <cell r="DL14"/>
          <cell r="DM14"/>
          <cell r="DN14"/>
          <cell r="DO14"/>
          <cell r="DP14"/>
          <cell r="DQ14"/>
          <cell r="DR14"/>
          <cell r="DS14"/>
          <cell r="DT14"/>
          <cell r="DU14"/>
          <cell r="DV14"/>
          <cell r="DW14"/>
          <cell r="DX14"/>
          <cell r="DY14"/>
          <cell r="DZ14"/>
          <cell r="EA14"/>
          <cell r="EB14"/>
          <cell r="EC14"/>
          <cell r="ED14"/>
          <cell r="EE14"/>
          <cell r="EF14"/>
          <cell r="EG14"/>
          <cell r="EH14"/>
          <cell r="EI14"/>
          <cell r="EJ14"/>
          <cell r="EK14"/>
          <cell r="EL14"/>
          <cell r="EM14"/>
          <cell r="EN14"/>
          <cell r="EO14"/>
          <cell r="EP14"/>
          <cell r="EQ14"/>
          <cell r="ER14"/>
          <cell r="ES14"/>
          <cell r="ET14"/>
          <cell r="EU14"/>
          <cell r="EV14"/>
          <cell r="EW14"/>
          <cell r="EX14"/>
          <cell r="EY14"/>
          <cell r="EZ14"/>
          <cell r="FA14"/>
          <cell r="FB14"/>
          <cell r="FC14"/>
          <cell r="FD14"/>
          <cell r="FE14"/>
        </row>
        <row r="15">
          <cell r="A15"/>
          <cell r="B15" t="str">
            <v>INNE</v>
          </cell>
          <cell r="C15"/>
          <cell r="D15"/>
          <cell r="E15"/>
          <cell r="F15"/>
          <cell r="G15"/>
          <cell r="H15"/>
          <cell r="I15"/>
          <cell r="J15"/>
          <cell r="K15"/>
          <cell r="L15"/>
          <cell r="M15"/>
          <cell r="N15"/>
          <cell r="O15"/>
          <cell r="P15"/>
          <cell r="Q15"/>
          <cell r="R15"/>
          <cell r="S15"/>
          <cell r="T15"/>
          <cell r="U15"/>
          <cell r="V15"/>
          <cell r="W15"/>
          <cell r="X15"/>
          <cell r="Y15"/>
          <cell r="Z15"/>
          <cell r="AA15"/>
          <cell r="AB15"/>
          <cell r="AC15"/>
          <cell r="AD15"/>
          <cell r="AE15"/>
          <cell r="AF15"/>
          <cell r="AG15"/>
          <cell r="AH15"/>
          <cell r="AI15"/>
          <cell r="AJ15"/>
          <cell r="AK15"/>
          <cell r="AL15"/>
          <cell r="AM15"/>
          <cell r="AN15"/>
          <cell r="AO15"/>
          <cell r="AP15"/>
          <cell r="AQ15"/>
          <cell r="AR15"/>
          <cell r="AS15"/>
          <cell r="AT15"/>
          <cell r="AU15"/>
          <cell r="AV15"/>
          <cell r="AW15"/>
          <cell r="AX15"/>
          <cell r="AY15"/>
          <cell r="AZ15"/>
          <cell r="BA15"/>
          <cell r="BB15"/>
          <cell r="BC15"/>
          <cell r="BD15"/>
          <cell r="BE15"/>
          <cell r="BF15"/>
          <cell r="BG15"/>
          <cell r="BH15"/>
          <cell r="BI15"/>
          <cell r="BJ15"/>
          <cell r="BK15"/>
          <cell r="BL15"/>
          <cell r="BM15"/>
          <cell r="BN15"/>
          <cell r="BO15"/>
          <cell r="BP15"/>
          <cell r="BQ15"/>
          <cell r="BR15"/>
          <cell r="BS15"/>
          <cell r="BT15"/>
          <cell r="BU15"/>
          <cell r="BV15"/>
          <cell r="BW15"/>
          <cell r="BX15"/>
          <cell r="BY15"/>
          <cell r="BZ15"/>
          <cell r="CA15"/>
          <cell r="CB15"/>
          <cell r="CC15"/>
          <cell r="CD15"/>
          <cell r="CE15"/>
          <cell r="CF15"/>
          <cell r="CG15"/>
          <cell r="CH15"/>
          <cell r="CI15"/>
          <cell r="CJ15"/>
          <cell r="CK15"/>
          <cell r="CL15"/>
          <cell r="CM15"/>
          <cell r="CN15"/>
          <cell r="CO15"/>
          <cell r="CP15"/>
          <cell r="CQ15"/>
          <cell r="CR15"/>
          <cell r="CS15"/>
          <cell r="CT15"/>
          <cell r="CU15"/>
          <cell r="CV15"/>
          <cell r="CW15"/>
          <cell r="CX15"/>
          <cell r="CY15"/>
          <cell r="CZ15"/>
          <cell r="DA15"/>
          <cell r="DB15"/>
          <cell r="DC15"/>
          <cell r="DD15"/>
          <cell r="DE15"/>
          <cell r="DF15"/>
          <cell r="DG15"/>
          <cell r="DH15"/>
          <cell r="DI15"/>
          <cell r="DJ15"/>
          <cell r="DK15"/>
          <cell r="DL15"/>
          <cell r="DM15"/>
          <cell r="DN15"/>
          <cell r="DO15"/>
          <cell r="DP15"/>
          <cell r="DQ15"/>
          <cell r="DR15"/>
          <cell r="DS15"/>
          <cell r="DT15"/>
          <cell r="DU15"/>
          <cell r="DV15"/>
          <cell r="DW15"/>
          <cell r="DX15"/>
          <cell r="DY15"/>
          <cell r="DZ15"/>
          <cell r="EA15"/>
          <cell r="EB15"/>
          <cell r="EC15"/>
          <cell r="ED15"/>
          <cell r="EE15"/>
          <cell r="EF15"/>
          <cell r="EG15"/>
          <cell r="EH15"/>
          <cell r="EI15"/>
          <cell r="EJ15"/>
          <cell r="EK15"/>
          <cell r="EL15"/>
          <cell r="EM15"/>
          <cell r="EN15"/>
          <cell r="EO15"/>
          <cell r="EP15"/>
          <cell r="EQ15"/>
          <cell r="ER15"/>
          <cell r="ES15"/>
          <cell r="ET15"/>
          <cell r="EU15"/>
          <cell r="EV15"/>
          <cell r="EW15"/>
          <cell r="EX15"/>
          <cell r="EY15"/>
          <cell r="EZ15"/>
          <cell r="FA15"/>
          <cell r="FB15"/>
          <cell r="FC15"/>
          <cell r="FD15"/>
          <cell r="FE15"/>
        </row>
        <row r="16">
          <cell r="A16"/>
          <cell r="B16" t="str">
            <v>SUMA</v>
          </cell>
          <cell r="C16"/>
          <cell r="D16"/>
          <cell r="E16"/>
          <cell r="F16"/>
          <cell r="G16"/>
          <cell r="H16"/>
          <cell r="I16"/>
          <cell r="J16"/>
          <cell r="K16"/>
          <cell r="L16"/>
          <cell r="M16"/>
          <cell r="N16"/>
          <cell r="O16"/>
          <cell r="P16"/>
          <cell r="Q16"/>
          <cell r="R16"/>
          <cell r="S16"/>
          <cell r="T16"/>
          <cell r="U16"/>
          <cell r="V16"/>
          <cell r="W16"/>
          <cell r="X16"/>
          <cell r="Y16"/>
          <cell r="Z16"/>
          <cell r="AA16"/>
          <cell r="AB16"/>
          <cell r="AC16"/>
          <cell r="AD16"/>
          <cell r="AE16"/>
          <cell r="AF16"/>
          <cell r="AG16"/>
          <cell r="AH16"/>
          <cell r="AI16"/>
          <cell r="AJ16"/>
          <cell r="AK16"/>
          <cell r="AL16"/>
          <cell r="AM16"/>
          <cell r="AN16"/>
          <cell r="AO16"/>
          <cell r="AP16"/>
          <cell r="AQ16"/>
          <cell r="AR16"/>
          <cell r="AS16"/>
          <cell r="AT16"/>
          <cell r="AU16"/>
          <cell r="AV16"/>
          <cell r="AW16"/>
          <cell r="AX16"/>
          <cell r="AY16"/>
          <cell r="AZ16"/>
          <cell r="BA16"/>
          <cell r="BB16"/>
          <cell r="BC16"/>
          <cell r="BD16"/>
          <cell r="BE16"/>
          <cell r="BF16"/>
          <cell r="BG16"/>
          <cell r="BH16"/>
          <cell r="BI16"/>
          <cell r="BJ16"/>
          <cell r="BK16"/>
          <cell r="BL16"/>
          <cell r="BM16"/>
          <cell r="BN16"/>
          <cell r="BO16"/>
          <cell r="BP16"/>
          <cell r="BQ16"/>
          <cell r="BR16"/>
          <cell r="BS16"/>
          <cell r="BT16"/>
          <cell r="BU16"/>
          <cell r="BV16"/>
          <cell r="BW16"/>
          <cell r="BX16"/>
          <cell r="BY16"/>
          <cell r="BZ16"/>
          <cell r="CA16"/>
          <cell r="CB16"/>
          <cell r="CC16"/>
          <cell r="CD16"/>
          <cell r="CE16"/>
          <cell r="CF16"/>
          <cell r="CG16"/>
          <cell r="CH16"/>
          <cell r="CI16"/>
          <cell r="CJ16"/>
          <cell r="CK16"/>
          <cell r="CL16"/>
          <cell r="CM16"/>
          <cell r="CN16"/>
          <cell r="CO16"/>
          <cell r="CP16"/>
          <cell r="CQ16"/>
          <cell r="CR16"/>
          <cell r="CS16"/>
          <cell r="CT16"/>
          <cell r="CU16"/>
          <cell r="CV16"/>
          <cell r="CW16"/>
          <cell r="CX16"/>
          <cell r="CY16"/>
          <cell r="CZ16"/>
          <cell r="DA16"/>
          <cell r="DB16"/>
          <cell r="DC16"/>
          <cell r="DD16"/>
          <cell r="DE16"/>
          <cell r="DF16"/>
          <cell r="DG16"/>
          <cell r="DH16"/>
          <cell r="DI16"/>
          <cell r="DJ16"/>
          <cell r="DK16"/>
          <cell r="DL16"/>
          <cell r="DM16"/>
          <cell r="DN16"/>
          <cell r="DO16"/>
          <cell r="DP16"/>
          <cell r="DQ16"/>
          <cell r="DR16"/>
          <cell r="DS16"/>
          <cell r="DT16"/>
          <cell r="DU16"/>
          <cell r="DV16"/>
          <cell r="DW16"/>
          <cell r="DX16"/>
          <cell r="DY16"/>
          <cell r="DZ16"/>
          <cell r="EA16"/>
          <cell r="EB16"/>
          <cell r="EC16"/>
          <cell r="ED16"/>
          <cell r="EE16"/>
          <cell r="EF16"/>
          <cell r="EG16"/>
          <cell r="EH16"/>
          <cell r="EI16"/>
          <cell r="EJ16"/>
          <cell r="EK16"/>
          <cell r="EL16"/>
          <cell r="EM16"/>
          <cell r="EN16"/>
          <cell r="EO16"/>
          <cell r="EP16"/>
          <cell r="EQ16"/>
          <cell r="ER16"/>
          <cell r="ES16"/>
          <cell r="ET16"/>
          <cell r="EU16"/>
          <cell r="EV16"/>
          <cell r="EW16"/>
          <cell r="EX16"/>
          <cell r="EY16"/>
          <cell r="EZ16"/>
          <cell r="FA16"/>
          <cell r="FB16"/>
          <cell r="FC16"/>
          <cell r="FD16"/>
          <cell r="FE16"/>
        </row>
        <row r="17">
          <cell r="A17"/>
          <cell r="B17" t="str">
            <v>CZAS PRACY</v>
          </cell>
          <cell r="C17">
            <v>465</v>
          </cell>
          <cell r="D17">
            <v>465</v>
          </cell>
          <cell r="E17">
            <v>465</v>
          </cell>
          <cell r="F17"/>
          <cell r="G17"/>
          <cell r="H17">
            <v>465</v>
          </cell>
          <cell r="I17">
            <v>465</v>
          </cell>
          <cell r="J17">
            <v>465</v>
          </cell>
          <cell r="K17">
            <v>465</v>
          </cell>
          <cell r="L17">
            <v>465</v>
          </cell>
          <cell r="M17"/>
          <cell r="N17"/>
          <cell r="O17">
            <v>465</v>
          </cell>
          <cell r="P17">
            <v>465</v>
          </cell>
          <cell r="Q17">
            <v>465</v>
          </cell>
          <cell r="R17">
            <v>465</v>
          </cell>
          <cell r="S17">
            <v>465</v>
          </cell>
          <cell r="T17"/>
          <cell r="U17"/>
          <cell r="V17">
            <v>465</v>
          </cell>
          <cell r="W17">
            <v>465</v>
          </cell>
          <cell r="X17">
            <v>465</v>
          </cell>
          <cell r="Y17">
            <v>465</v>
          </cell>
          <cell r="Z17">
            <v>465</v>
          </cell>
          <cell r="AA17"/>
          <cell r="AB17"/>
          <cell r="AC17">
            <v>465</v>
          </cell>
          <cell r="AD17">
            <v>465</v>
          </cell>
          <cell r="AE17">
            <v>465</v>
          </cell>
          <cell r="AF17"/>
          <cell r="AG17"/>
          <cell r="AH17"/>
          <cell r="AI17"/>
          <cell r="AJ17">
            <v>465</v>
          </cell>
          <cell r="AK17">
            <v>465</v>
          </cell>
          <cell r="AL17">
            <v>465</v>
          </cell>
          <cell r="AM17">
            <v>465</v>
          </cell>
          <cell r="AN17">
            <v>465</v>
          </cell>
          <cell r="AO17"/>
          <cell r="AP17"/>
          <cell r="AQ17">
            <v>465</v>
          </cell>
          <cell r="AR17">
            <v>465</v>
          </cell>
          <cell r="AS17">
            <v>465</v>
          </cell>
          <cell r="AT17">
            <v>465</v>
          </cell>
          <cell r="AU17">
            <v>465</v>
          </cell>
          <cell r="AV17"/>
          <cell r="AW17"/>
          <cell r="AX17">
            <v>465</v>
          </cell>
          <cell r="AY17">
            <v>465</v>
          </cell>
          <cell r="AZ17">
            <v>465</v>
          </cell>
          <cell r="BA17">
            <v>465</v>
          </cell>
          <cell r="BB17">
            <v>465</v>
          </cell>
          <cell r="BC17"/>
          <cell r="BD17"/>
          <cell r="BE17">
            <v>465</v>
          </cell>
          <cell r="BF17"/>
          <cell r="BG17"/>
          <cell r="BH17"/>
          <cell r="BI17"/>
          <cell r="BJ17"/>
          <cell r="BK17"/>
          <cell r="BL17"/>
          <cell r="BM17"/>
          <cell r="BN17"/>
          <cell r="BO17"/>
          <cell r="BP17"/>
          <cell r="BQ17"/>
          <cell r="BR17"/>
          <cell r="BS17">
            <v>0</v>
          </cell>
          <cell r="BT17">
            <v>0</v>
          </cell>
          <cell r="BU17">
            <v>0</v>
          </cell>
          <cell r="BV17">
            <v>0</v>
          </cell>
          <cell r="BW17">
            <v>0</v>
          </cell>
          <cell r="BX17"/>
          <cell r="BY17"/>
          <cell r="BZ17"/>
          <cell r="CA17"/>
          <cell r="CB17"/>
          <cell r="CC17"/>
          <cell r="CD17"/>
          <cell r="CE17"/>
          <cell r="CF17"/>
          <cell r="CG17"/>
          <cell r="CH17"/>
          <cell r="CI17"/>
          <cell r="CJ17"/>
          <cell r="CK17"/>
          <cell r="CL17"/>
          <cell r="CM17"/>
          <cell r="CN17"/>
          <cell r="CO17"/>
          <cell r="CP17"/>
          <cell r="CQ17"/>
          <cell r="CR17"/>
          <cell r="CS17"/>
          <cell r="CT17"/>
          <cell r="CU17"/>
          <cell r="CV17"/>
          <cell r="CW17"/>
          <cell r="CX17"/>
          <cell r="CY17"/>
          <cell r="CZ17"/>
          <cell r="DA17"/>
          <cell r="DB17"/>
          <cell r="DC17"/>
          <cell r="DD17"/>
          <cell r="DE17"/>
          <cell r="DF17"/>
          <cell r="DG17"/>
          <cell r="DH17"/>
          <cell r="DI17"/>
          <cell r="DJ17"/>
          <cell r="DK17"/>
          <cell r="DL17"/>
          <cell r="DM17"/>
          <cell r="DN17"/>
          <cell r="DO17"/>
          <cell r="DP17"/>
          <cell r="DQ17"/>
          <cell r="DR17"/>
          <cell r="DS17"/>
          <cell r="DT17"/>
          <cell r="DU17"/>
          <cell r="DV17"/>
          <cell r="DW17"/>
          <cell r="DX17"/>
          <cell r="DY17"/>
          <cell r="DZ17"/>
          <cell r="EA17"/>
          <cell r="EB17"/>
          <cell r="EC17"/>
          <cell r="ED17"/>
          <cell r="EE17"/>
          <cell r="EF17"/>
          <cell r="EG17"/>
          <cell r="EH17"/>
          <cell r="EI17"/>
          <cell r="EJ17"/>
          <cell r="EK17"/>
          <cell r="EL17"/>
          <cell r="EM17"/>
          <cell r="EN17"/>
          <cell r="EO17"/>
          <cell r="EP17"/>
          <cell r="EQ17"/>
          <cell r="ER17"/>
          <cell r="ES17"/>
          <cell r="ET17"/>
          <cell r="EU17"/>
          <cell r="EV17"/>
          <cell r="EW17"/>
          <cell r="EX17"/>
          <cell r="EY17"/>
          <cell r="EZ17"/>
          <cell r="FA17"/>
          <cell r="FB17"/>
          <cell r="FC17"/>
          <cell r="FD17"/>
          <cell r="FE17"/>
        </row>
        <row r="18">
          <cell r="A18" t="str">
            <v>T02 RADOSŁAW KRYSZTOPA</v>
          </cell>
          <cell r="B18" t="str">
            <v>AKORD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Y18">
            <v>0</v>
          </cell>
          <cell r="AZ18">
            <v>0</v>
          </cell>
          <cell r="BA18">
            <v>0</v>
          </cell>
          <cell r="BB18">
            <v>0</v>
          </cell>
          <cell r="BC18">
            <v>0</v>
          </cell>
          <cell r="BD18">
            <v>0</v>
          </cell>
          <cell r="BE18">
            <v>0</v>
          </cell>
          <cell r="BF18">
            <v>0</v>
          </cell>
          <cell r="BG18">
            <v>0</v>
          </cell>
          <cell r="BH18">
            <v>0</v>
          </cell>
          <cell r="BI18">
            <v>0</v>
          </cell>
          <cell r="BJ18">
            <v>0</v>
          </cell>
          <cell r="BK18">
            <v>0</v>
          </cell>
          <cell r="BL18">
            <v>0</v>
          </cell>
          <cell r="BM18">
            <v>0</v>
          </cell>
          <cell r="BN18">
            <v>0</v>
          </cell>
          <cell r="BO18">
            <v>0</v>
          </cell>
          <cell r="BP18">
            <v>0</v>
          </cell>
          <cell r="BQ18">
            <v>0</v>
          </cell>
          <cell r="BR18">
            <v>0</v>
          </cell>
          <cell r="BS18">
            <v>0</v>
          </cell>
          <cell r="BT18">
            <v>0</v>
          </cell>
          <cell r="BU18">
            <v>0</v>
          </cell>
          <cell r="BV18">
            <v>0</v>
          </cell>
          <cell r="BW18">
            <v>0</v>
          </cell>
          <cell r="BX18">
            <v>0</v>
          </cell>
          <cell r="BY18">
            <v>0</v>
          </cell>
          <cell r="BZ18">
            <v>0</v>
          </cell>
          <cell r="CA18">
            <v>0</v>
          </cell>
          <cell r="CB18">
            <v>0</v>
          </cell>
          <cell r="CC18">
            <v>0</v>
          </cell>
          <cell r="CD18">
            <v>0</v>
          </cell>
          <cell r="CE18">
            <v>0</v>
          </cell>
          <cell r="CF18">
            <v>0</v>
          </cell>
          <cell r="CG18">
            <v>0</v>
          </cell>
          <cell r="CH18">
            <v>0</v>
          </cell>
          <cell r="CI18">
            <v>0</v>
          </cell>
          <cell r="CJ18">
            <v>0</v>
          </cell>
          <cell r="CK18">
            <v>0</v>
          </cell>
          <cell r="CL18">
            <v>0</v>
          </cell>
          <cell r="CM18">
            <v>0</v>
          </cell>
          <cell r="CN18">
            <v>0</v>
          </cell>
          <cell r="CO18">
            <v>0</v>
          </cell>
          <cell r="CP18">
            <v>0</v>
          </cell>
          <cell r="CQ18">
            <v>0</v>
          </cell>
          <cell r="CR18">
            <v>0</v>
          </cell>
          <cell r="CS18">
            <v>0</v>
          </cell>
          <cell r="CT18">
            <v>0</v>
          </cell>
          <cell r="CU18">
            <v>0</v>
          </cell>
          <cell r="CV18">
            <v>0</v>
          </cell>
          <cell r="CW18">
            <v>0</v>
          </cell>
          <cell r="CX18">
            <v>0</v>
          </cell>
          <cell r="CY18">
            <v>0</v>
          </cell>
          <cell r="CZ18">
            <v>0</v>
          </cell>
          <cell r="DA18">
            <v>0</v>
          </cell>
          <cell r="DB18">
            <v>0</v>
          </cell>
          <cell r="DC18">
            <v>0</v>
          </cell>
          <cell r="DD18">
            <v>0</v>
          </cell>
          <cell r="DE18">
            <v>0</v>
          </cell>
          <cell r="DF18">
            <v>0</v>
          </cell>
          <cell r="DG18">
            <v>0</v>
          </cell>
          <cell r="DH18">
            <v>0</v>
          </cell>
          <cell r="DI18">
            <v>0</v>
          </cell>
          <cell r="DJ18">
            <v>0</v>
          </cell>
          <cell r="DK18">
            <v>0</v>
          </cell>
          <cell r="DL18">
            <v>0</v>
          </cell>
          <cell r="DM18">
            <v>0</v>
          </cell>
          <cell r="DN18">
            <v>0</v>
          </cell>
          <cell r="DO18">
            <v>0</v>
          </cell>
          <cell r="DP18">
            <v>0</v>
          </cell>
          <cell r="DQ18">
            <v>0</v>
          </cell>
          <cell r="DR18">
            <v>0</v>
          </cell>
          <cell r="DS18">
            <v>0</v>
          </cell>
          <cell r="DT18">
            <v>0</v>
          </cell>
          <cell r="DU18">
            <v>0</v>
          </cell>
          <cell r="DV18">
            <v>0</v>
          </cell>
          <cell r="DW18">
            <v>0</v>
          </cell>
          <cell r="DX18">
            <v>0</v>
          </cell>
          <cell r="DY18">
            <v>0</v>
          </cell>
          <cell r="DZ18">
            <v>0</v>
          </cell>
          <cell r="EA18">
            <v>0</v>
          </cell>
          <cell r="EB18">
            <v>0</v>
          </cell>
          <cell r="EC18">
            <v>0</v>
          </cell>
          <cell r="ED18">
            <v>0</v>
          </cell>
          <cell r="EE18">
            <v>0</v>
          </cell>
          <cell r="EF18">
            <v>0</v>
          </cell>
          <cell r="EG18">
            <v>0</v>
          </cell>
          <cell r="EH18">
            <v>0</v>
          </cell>
          <cell r="EI18">
            <v>0</v>
          </cell>
          <cell r="EJ18">
            <v>0</v>
          </cell>
          <cell r="EK18">
            <v>0</v>
          </cell>
          <cell r="EL18">
            <v>0</v>
          </cell>
          <cell r="EM18">
            <v>0</v>
          </cell>
          <cell r="EN18">
            <v>0</v>
          </cell>
          <cell r="EO18">
            <v>0</v>
          </cell>
          <cell r="EP18">
            <v>0</v>
          </cell>
          <cell r="EQ18">
            <v>0</v>
          </cell>
          <cell r="ER18">
            <v>0</v>
          </cell>
          <cell r="ES18">
            <v>0</v>
          </cell>
          <cell r="ET18">
            <v>0</v>
          </cell>
          <cell r="EU18">
            <v>0</v>
          </cell>
          <cell r="EV18">
            <v>0</v>
          </cell>
          <cell r="EW18">
            <v>0</v>
          </cell>
          <cell r="EX18">
            <v>0</v>
          </cell>
          <cell r="EY18">
            <v>725</v>
          </cell>
          <cell r="EZ18">
            <v>521</v>
          </cell>
          <cell r="FA18">
            <v>654</v>
          </cell>
          <cell r="FB18">
            <v>591</v>
          </cell>
          <cell r="FC18">
            <v>0</v>
          </cell>
          <cell r="FD18">
            <v>0</v>
          </cell>
          <cell r="FE18">
            <v>0</v>
          </cell>
        </row>
        <row r="19">
          <cell r="A19"/>
          <cell r="B19" t="str">
            <v>POPRAWKI</v>
          </cell>
          <cell r="C19"/>
          <cell r="D19"/>
          <cell r="E19"/>
          <cell r="F19"/>
          <cell r="G19"/>
          <cell r="H19"/>
          <cell r="I19"/>
          <cell r="J19"/>
          <cell r="K19"/>
          <cell r="L19"/>
          <cell r="M19"/>
          <cell r="N19"/>
          <cell r="O19"/>
          <cell r="P19"/>
          <cell r="Q19"/>
          <cell r="R19"/>
          <cell r="S19"/>
          <cell r="T19"/>
          <cell r="U19"/>
          <cell r="V19"/>
          <cell r="W19"/>
          <cell r="X19"/>
          <cell r="Y19"/>
          <cell r="Z19"/>
          <cell r="AA19"/>
          <cell r="AB19"/>
          <cell r="AC19"/>
          <cell r="AD19"/>
          <cell r="AE19"/>
          <cell r="AF19"/>
          <cell r="AG19"/>
          <cell r="AH19"/>
          <cell r="AI19"/>
          <cell r="AJ19"/>
          <cell r="AK19"/>
          <cell r="AL19"/>
          <cell r="AM19"/>
          <cell r="AN19"/>
          <cell r="AO19"/>
          <cell r="AP19"/>
          <cell r="AQ19"/>
          <cell r="AR19"/>
          <cell r="AS19"/>
          <cell r="AT19"/>
          <cell r="AU19"/>
          <cell r="AV19"/>
          <cell r="AW19"/>
          <cell r="AX19"/>
          <cell r="AY19"/>
          <cell r="AZ19"/>
          <cell r="BA19"/>
          <cell r="BB19"/>
          <cell r="BC19"/>
          <cell r="BD19"/>
          <cell r="BE19"/>
          <cell r="BF19"/>
          <cell r="BG19"/>
          <cell r="BH19"/>
          <cell r="BI19"/>
          <cell r="BJ19"/>
          <cell r="BK19"/>
          <cell r="BL19"/>
          <cell r="BM19"/>
          <cell r="BN19"/>
          <cell r="BO19"/>
          <cell r="BP19"/>
          <cell r="BQ19"/>
          <cell r="BR19"/>
          <cell r="BS19"/>
          <cell r="BT19"/>
          <cell r="BU19"/>
          <cell r="BV19"/>
          <cell r="BW19"/>
          <cell r="BX19"/>
          <cell r="BY19"/>
          <cell r="BZ19"/>
          <cell r="CA19"/>
          <cell r="CB19"/>
          <cell r="CC19"/>
          <cell r="CD19"/>
          <cell r="CE19"/>
          <cell r="CF19"/>
          <cell r="CG19"/>
          <cell r="CH19"/>
          <cell r="CI19"/>
          <cell r="CJ19"/>
          <cell r="CK19"/>
          <cell r="CL19"/>
          <cell r="CM19"/>
          <cell r="CN19"/>
          <cell r="CO19"/>
          <cell r="CP19"/>
          <cell r="CQ19"/>
          <cell r="CR19"/>
          <cell r="CS19"/>
          <cell r="CT19"/>
          <cell r="CU19"/>
          <cell r="CV19"/>
          <cell r="CW19"/>
          <cell r="CX19"/>
          <cell r="CY19"/>
          <cell r="CZ19"/>
          <cell r="DA19"/>
          <cell r="DB19"/>
          <cell r="DC19"/>
          <cell r="DD19"/>
          <cell r="DE19"/>
          <cell r="DF19"/>
          <cell r="DG19"/>
          <cell r="DH19"/>
          <cell r="DI19"/>
          <cell r="DJ19"/>
          <cell r="DK19"/>
          <cell r="DL19"/>
          <cell r="DM19"/>
          <cell r="DN19"/>
          <cell r="DO19"/>
          <cell r="DP19"/>
          <cell r="DQ19"/>
          <cell r="DR19"/>
          <cell r="DS19"/>
          <cell r="DT19"/>
          <cell r="DU19"/>
          <cell r="DV19"/>
          <cell r="DW19"/>
          <cell r="DX19"/>
          <cell r="DY19"/>
          <cell r="DZ19"/>
          <cell r="EA19"/>
          <cell r="EB19"/>
          <cell r="EC19"/>
          <cell r="ED19"/>
          <cell r="EE19"/>
          <cell r="EF19"/>
          <cell r="EG19"/>
          <cell r="EH19"/>
          <cell r="EI19"/>
          <cell r="EJ19"/>
          <cell r="EK19"/>
          <cell r="EL19"/>
          <cell r="EM19"/>
          <cell r="EN19"/>
          <cell r="EO19"/>
          <cell r="EP19"/>
          <cell r="EQ19"/>
          <cell r="ER19"/>
          <cell r="ES19"/>
          <cell r="ET19"/>
          <cell r="EU19"/>
          <cell r="EV19"/>
          <cell r="EW19"/>
          <cell r="EX19"/>
          <cell r="EY19"/>
          <cell r="EZ19"/>
          <cell r="FA19"/>
          <cell r="FB19"/>
          <cell r="FC19"/>
          <cell r="FD19"/>
          <cell r="FE19"/>
        </row>
        <row r="20">
          <cell r="A20"/>
          <cell r="B20" t="str">
            <v>NIEWYCENIONE</v>
          </cell>
          <cell r="C20"/>
          <cell r="D20"/>
          <cell r="E20"/>
          <cell r="F20"/>
          <cell r="G20"/>
          <cell r="H20"/>
          <cell r="I20"/>
          <cell r="J20"/>
          <cell r="K20"/>
          <cell r="L20"/>
          <cell r="M20"/>
          <cell r="N20"/>
          <cell r="O20"/>
          <cell r="P20"/>
          <cell r="Q20"/>
          <cell r="R20"/>
          <cell r="S20"/>
          <cell r="T20"/>
          <cell r="U20"/>
          <cell r="V20"/>
          <cell r="W20"/>
          <cell r="X20"/>
          <cell r="Y20"/>
          <cell r="Z20"/>
          <cell r="AA20"/>
          <cell r="AB20"/>
          <cell r="AC20"/>
          <cell r="AD20"/>
          <cell r="AE20"/>
          <cell r="AF20"/>
          <cell r="AG20"/>
          <cell r="AH20"/>
          <cell r="AI20"/>
          <cell r="AJ20"/>
          <cell r="AK20"/>
          <cell r="AL20"/>
          <cell r="AM20"/>
          <cell r="AN20"/>
          <cell r="AO20"/>
          <cell r="AP20"/>
          <cell r="AQ20"/>
          <cell r="AR20"/>
          <cell r="AS20"/>
          <cell r="AT20"/>
          <cell r="AU20"/>
          <cell r="AV20"/>
          <cell r="AW20"/>
          <cell r="AX20"/>
          <cell r="AY20"/>
          <cell r="AZ20"/>
          <cell r="BA20"/>
          <cell r="BB20"/>
          <cell r="BC20"/>
          <cell r="BD20"/>
          <cell r="BE20"/>
          <cell r="BF20"/>
          <cell r="BG20"/>
          <cell r="BH20"/>
          <cell r="BI20"/>
          <cell r="BJ20"/>
          <cell r="BK20"/>
          <cell r="BL20"/>
          <cell r="BM20"/>
          <cell r="BN20"/>
          <cell r="BO20"/>
          <cell r="BP20"/>
          <cell r="BQ20"/>
          <cell r="BR20"/>
          <cell r="BS20"/>
          <cell r="BT20"/>
          <cell r="BU20"/>
          <cell r="BV20"/>
          <cell r="BW20"/>
          <cell r="BX20"/>
          <cell r="BY20"/>
          <cell r="BZ20"/>
          <cell r="CA20"/>
          <cell r="CB20"/>
          <cell r="CC20"/>
          <cell r="CD20"/>
          <cell r="CE20"/>
          <cell r="CF20"/>
          <cell r="CG20"/>
          <cell r="CH20"/>
          <cell r="CI20"/>
          <cell r="CJ20"/>
          <cell r="CK20"/>
          <cell r="CL20"/>
          <cell r="CM20"/>
          <cell r="CN20"/>
          <cell r="CO20"/>
          <cell r="CP20"/>
          <cell r="CQ20"/>
          <cell r="CR20"/>
          <cell r="CS20"/>
          <cell r="CT20"/>
          <cell r="CU20"/>
          <cell r="CV20"/>
          <cell r="CW20"/>
          <cell r="CX20"/>
          <cell r="CY20"/>
          <cell r="CZ20"/>
          <cell r="DA20"/>
          <cell r="DB20"/>
          <cell r="DC20"/>
          <cell r="DD20"/>
          <cell r="DE20"/>
          <cell r="DF20"/>
          <cell r="DG20"/>
          <cell r="DH20"/>
          <cell r="DI20"/>
          <cell r="DJ20"/>
          <cell r="DK20"/>
          <cell r="DL20"/>
          <cell r="DM20"/>
          <cell r="DN20"/>
          <cell r="DO20"/>
          <cell r="DP20"/>
          <cell r="DQ20"/>
          <cell r="DR20"/>
          <cell r="DS20"/>
          <cell r="DT20"/>
          <cell r="DU20"/>
          <cell r="DV20"/>
          <cell r="DW20"/>
          <cell r="DX20"/>
          <cell r="DY20"/>
          <cell r="DZ20"/>
          <cell r="EA20"/>
          <cell r="EB20"/>
          <cell r="EC20"/>
          <cell r="ED20"/>
          <cell r="EE20"/>
          <cell r="EF20"/>
          <cell r="EG20"/>
          <cell r="EH20"/>
          <cell r="EI20"/>
          <cell r="EJ20"/>
          <cell r="EK20"/>
          <cell r="EL20"/>
          <cell r="EM20"/>
          <cell r="EN20"/>
          <cell r="EO20"/>
          <cell r="EP20"/>
          <cell r="EQ20"/>
          <cell r="ER20"/>
          <cell r="ES20"/>
          <cell r="ET20"/>
          <cell r="EU20"/>
          <cell r="EV20"/>
          <cell r="EW20"/>
          <cell r="EX20"/>
          <cell r="EY20"/>
          <cell r="EZ20"/>
          <cell r="FA20"/>
          <cell r="FB20"/>
          <cell r="FC20"/>
          <cell r="FD20"/>
          <cell r="FE20"/>
        </row>
        <row r="21">
          <cell r="A21"/>
          <cell r="B21" t="str">
            <v>INNE</v>
          </cell>
          <cell r="C21"/>
          <cell r="D21"/>
          <cell r="E21"/>
          <cell r="F21"/>
          <cell r="G21"/>
          <cell r="H21"/>
          <cell r="I21"/>
          <cell r="J21"/>
          <cell r="K21"/>
          <cell r="L21"/>
          <cell r="M21"/>
          <cell r="N21"/>
          <cell r="O21"/>
          <cell r="P21"/>
          <cell r="Q21"/>
          <cell r="R21"/>
          <cell r="S21"/>
          <cell r="T21"/>
          <cell r="U21"/>
          <cell r="V21"/>
          <cell r="W21"/>
          <cell r="X21"/>
          <cell r="Y21"/>
          <cell r="Z21"/>
          <cell r="AA21"/>
          <cell r="AB21"/>
          <cell r="AC21"/>
          <cell r="AD21"/>
          <cell r="AE21"/>
          <cell r="AF21"/>
          <cell r="AG21"/>
          <cell r="AH21"/>
          <cell r="AI21"/>
          <cell r="AJ21"/>
          <cell r="AK21"/>
          <cell r="AL21"/>
          <cell r="AM21"/>
          <cell r="AN21"/>
          <cell r="AO21"/>
          <cell r="AP21"/>
          <cell r="AQ21"/>
          <cell r="AR21"/>
          <cell r="AS21"/>
          <cell r="AT21"/>
          <cell r="AU21"/>
          <cell r="AV21"/>
          <cell r="AW21"/>
          <cell r="AX21"/>
          <cell r="AY21"/>
          <cell r="AZ21"/>
          <cell r="BA21"/>
          <cell r="BB21"/>
          <cell r="BC21"/>
          <cell r="BD21"/>
          <cell r="BE21"/>
          <cell r="BF21"/>
          <cell r="BG21"/>
          <cell r="BH21"/>
          <cell r="BI21"/>
          <cell r="BJ21"/>
          <cell r="BK21"/>
          <cell r="BL21"/>
          <cell r="BM21"/>
          <cell r="BN21"/>
          <cell r="BO21"/>
          <cell r="BP21"/>
          <cell r="BQ21"/>
          <cell r="BR21"/>
          <cell r="BS21"/>
          <cell r="BT21"/>
          <cell r="BU21"/>
          <cell r="BV21"/>
          <cell r="BW21"/>
          <cell r="BX21"/>
          <cell r="BY21"/>
          <cell r="BZ21"/>
          <cell r="CA21"/>
          <cell r="CB21"/>
          <cell r="CC21"/>
          <cell r="CD21"/>
          <cell r="CE21"/>
          <cell r="CF21"/>
          <cell r="CG21"/>
          <cell r="CH21"/>
          <cell r="CI21"/>
          <cell r="CJ21"/>
          <cell r="CK21"/>
          <cell r="CL21"/>
          <cell r="CM21"/>
          <cell r="CN21"/>
          <cell r="CO21"/>
          <cell r="CP21"/>
          <cell r="CQ21"/>
          <cell r="CR21"/>
          <cell r="CS21"/>
          <cell r="CT21"/>
          <cell r="CU21"/>
          <cell r="CV21"/>
          <cell r="CW21"/>
          <cell r="CX21"/>
          <cell r="CY21"/>
          <cell r="CZ21"/>
          <cell r="DA21"/>
          <cell r="DB21"/>
          <cell r="DC21"/>
          <cell r="DD21"/>
          <cell r="DE21"/>
          <cell r="DF21"/>
          <cell r="DG21"/>
          <cell r="DH21"/>
          <cell r="DI21"/>
          <cell r="DJ21"/>
          <cell r="DK21"/>
          <cell r="DL21"/>
          <cell r="DM21"/>
          <cell r="DN21"/>
          <cell r="DO21"/>
          <cell r="DP21"/>
          <cell r="DQ21"/>
          <cell r="DR21"/>
          <cell r="DS21"/>
          <cell r="DT21"/>
          <cell r="DU21"/>
          <cell r="DV21"/>
          <cell r="DW21"/>
          <cell r="DX21"/>
          <cell r="DY21"/>
          <cell r="DZ21"/>
          <cell r="EA21"/>
          <cell r="EB21"/>
          <cell r="EC21"/>
          <cell r="ED21"/>
          <cell r="EE21"/>
          <cell r="EF21"/>
          <cell r="EG21"/>
          <cell r="EH21"/>
          <cell r="EI21"/>
          <cell r="EJ21"/>
          <cell r="EK21"/>
          <cell r="EL21"/>
          <cell r="EM21"/>
          <cell r="EN21"/>
          <cell r="EO21"/>
          <cell r="EP21"/>
          <cell r="EQ21"/>
          <cell r="ER21"/>
          <cell r="ES21"/>
          <cell r="ET21"/>
          <cell r="EU21"/>
          <cell r="EV21"/>
          <cell r="EW21"/>
          <cell r="EX21"/>
          <cell r="EY21"/>
          <cell r="EZ21"/>
          <cell r="FA21"/>
          <cell r="FB21"/>
          <cell r="FC21"/>
          <cell r="FD21"/>
          <cell r="FE21"/>
        </row>
        <row r="22">
          <cell r="A22"/>
          <cell r="B22" t="str">
            <v>SUMA</v>
          </cell>
          <cell r="C22"/>
          <cell r="D22"/>
          <cell r="E22"/>
          <cell r="F22"/>
          <cell r="G22"/>
          <cell r="H22"/>
          <cell r="I22"/>
          <cell r="J22"/>
          <cell r="K22"/>
          <cell r="L22"/>
          <cell r="M22"/>
          <cell r="N22"/>
          <cell r="O22"/>
          <cell r="P22"/>
          <cell r="Q22"/>
          <cell r="R22"/>
          <cell r="S22"/>
          <cell r="T22"/>
          <cell r="U22"/>
          <cell r="V22"/>
          <cell r="W22"/>
          <cell r="X22"/>
          <cell r="Y22"/>
          <cell r="Z22"/>
          <cell r="AA22"/>
          <cell r="AB22"/>
          <cell r="AC22"/>
          <cell r="AD22"/>
          <cell r="AE22"/>
          <cell r="AF22"/>
          <cell r="AG22"/>
          <cell r="AH22"/>
          <cell r="AI22"/>
          <cell r="AJ22"/>
          <cell r="AK22"/>
          <cell r="AL22"/>
          <cell r="AM22"/>
          <cell r="AN22"/>
          <cell r="AO22"/>
          <cell r="AP22"/>
          <cell r="AQ22"/>
          <cell r="AR22"/>
          <cell r="AS22"/>
          <cell r="AT22"/>
          <cell r="AU22"/>
          <cell r="AV22"/>
          <cell r="AW22"/>
          <cell r="AX22"/>
          <cell r="AY22"/>
          <cell r="AZ22"/>
          <cell r="BA22"/>
          <cell r="BB22"/>
          <cell r="BC22"/>
          <cell r="BD22"/>
          <cell r="BE22"/>
          <cell r="BF22"/>
          <cell r="BG22"/>
          <cell r="BH22"/>
          <cell r="BI22"/>
          <cell r="BJ22"/>
          <cell r="BK22"/>
          <cell r="BL22"/>
          <cell r="BM22"/>
          <cell r="BN22"/>
          <cell r="BO22"/>
          <cell r="BP22"/>
          <cell r="BQ22"/>
          <cell r="BR22"/>
          <cell r="BS22"/>
          <cell r="BT22"/>
          <cell r="BU22"/>
          <cell r="BV22"/>
          <cell r="BW22"/>
          <cell r="BX22"/>
          <cell r="BY22"/>
          <cell r="BZ22"/>
          <cell r="CA22"/>
          <cell r="CB22"/>
          <cell r="CC22"/>
          <cell r="CD22"/>
          <cell r="CE22"/>
          <cell r="CF22"/>
          <cell r="CG22"/>
          <cell r="CH22"/>
          <cell r="CI22"/>
          <cell r="CJ22"/>
          <cell r="CK22"/>
          <cell r="CL22"/>
          <cell r="CM22"/>
          <cell r="CN22"/>
          <cell r="CO22"/>
          <cell r="CP22"/>
          <cell r="CQ22"/>
          <cell r="CR22"/>
          <cell r="CS22"/>
          <cell r="CT22"/>
          <cell r="CU22"/>
          <cell r="CV22"/>
          <cell r="CW22"/>
          <cell r="CX22"/>
          <cell r="CY22"/>
          <cell r="CZ22"/>
          <cell r="DA22"/>
          <cell r="DB22"/>
          <cell r="DC22"/>
          <cell r="DD22"/>
          <cell r="DE22"/>
          <cell r="DF22"/>
          <cell r="DG22"/>
          <cell r="DH22"/>
          <cell r="DI22"/>
          <cell r="DJ22"/>
          <cell r="DK22"/>
          <cell r="DL22"/>
          <cell r="DM22"/>
          <cell r="DN22"/>
          <cell r="DO22"/>
          <cell r="DP22"/>
          <cell r="DQ22"/>
          <cell r="DR22"/>
          <cell r="DS22"/>
          <cell r="DT22"/>
          <cell r="DU22"/>
          <cell r="DV22"/>
          <cell r="DW22"/>
          <cell r="DX22"/>
          <cell r="DY22"/>
          <cell r="DZ22"/>
          <cell r="EA22"/>
          <cell r="EB22"/>
          <cell r="EC22"/>
          <cell r="ED22"/>
          <cell r="EE22"/>
          <cell r="EF22"/>
          <cell r="EG22"/>
          <cell r="EH22"/>
          <cell r="EI22"/>
          <cell r="EJ22"/>
          <cell r="EK22"/>
          <cell r="EL22"/>
          <cell r="EM22"/>
          <cell r="EN22"/>
          <cell r="EO22"/>
          <cell r="EP22"/>
          <cell r="EQ22"/>
          <cell r="ER22"/>
          <cell r="ES22"/>
          <cell r="ET22"/>
          <cell r="EU22"/>
          <cell r="EV22"/>
          <cell r="EW22"/>
          <cell r="EX22"/>
          <cell r="EY22"/>
          <cell r="EZ22"/>
          <cell r="FA22"/>
          <cell r="FB22"/>
          <cell r="FC22"/>
          <cell r="FD22"/>
          <cell r="FE22"/>
        </row>
        <row r="23">
          <cell r="A23"/>
          <cell r="B23" t="str">
            <v>CZAS PRACY</v>
          </cell>
          <cell r="C23">
            <v>465</v>
          </cell>
          <cell r="D23">
            <v>465</v>
          </cell>
          <cell r="E23">
            <v>465</v>
          </cell>
          <cell r="F23"/>
          <cell r="G23"/>
          <cell r="H23">
            <v>465</v>
          </cell>
          <cell r="I23">
            <v>465</v>
          </cell>
          <cell r="J23">
            <v>465</v>
          </cell>
          <cell r="K23">
            <v>465</v>
          </cell>
          <cell r="L23">
            <v>465</v>
          </cell>
          <cell r="M23">
            <v>465</v>
          </cell>
          <cell r="N23"/>
          <cell r="O23">
            <v>465</v>
          </cell>
          <cell r="P23">
            <v>465</v>
          </cell>
          <cell r="Q23">
            <v>465</v>
          </cell>
          <cell r="R23">
            <v>465</v>
          </cell>
          <cell r="S23">
            <v>465</v>
          </cell>
          <cell r="T23"/>
          <cell r="U23"/>
          <cell r="V23">
            <v>465</v>
          </cell>
          <cell r="W23">
            <v>465</v>
          </cell>
          <cell r="X23">
            <v>465</v>
          </cell>
          <cell r="Y23">
            <v>465</v>
          </cell>
          <cell r="Z23">
            <v>465</v>
          </cell>
          <cell r="AA23">
            <v>465</v>
          </cell>
          <cell r="AB23"/>
          <cell r="AC23">
            <v>465</v>
          </cell>
          <cell r="AD23">
            <v>345</v>
          </cell>
          <cell r="AE23">
            <v>465</v>
          </cell>
          <cell r="AF23"/>
          <cell r="AG23"/>
          <cell r="AH23"/>
          <cell r="AI23"/>
          <cell r="AJ23"/>
          <cell r="AK23">
            <v>345</v>
          </cell>
          <cell r="AL23">
            <v>465</v>
          </cell>
          <cell r="AM23">
            <v>465</v>
          </cell>
          <cell r="AN23">
            <v>465</v>
          </cell>
          <cell r="AO23"/>
          <cell r="AP23"/>
          <cell r="AQ23">
            <v>465</v>
          </cell>
          <cell r="AR23">
            <v>465</v>
          </cell>
          <cell r="AS23">
            <v>465</v>
          </cell>
          <cell r="AT23">
            <v>465</v>
          </cell>
          <cell r="AU23">
            <v>465</v>
          </cell>
          <cell r="AV23"/>
          <cell r="AW23"/>
          <cell r="AX23">
            <v>465</v>
          </cell>
          <cell r="AY23">
            <v>465</v>
          </cell>
          <cell r="AZ23">
            <v>465</v>
          </cell>
          <cell r="BA23">
            <v>465</v>
          </cell>
          <cell r="BB23">
            <v>465</v>
          </cell>
          <cell r="BC23"/>
          <cell r="BD23"/>
          <cell r="BE23">
            <v>465</v>
          </cell>
          <cell r="BF23">
            <v>465</v>
          </cell>
          <cell r="BG23">
            <v>465</v>
          </cell>
          <cell r="BH23">
            <v>465</v>
          </cell>
          <cell r="BI23">
            <v>465</v>
          </cell>
          <cell r="BJ23"/>
          <cell r="BK23"/>
          <cell r="BL23">
            <v>465</v>
          </cell>
          <cell r="BM23">
            <v>465</v>
          </cell>
          <cell r="BN23">
            <v>465</v>
          </cell>
          <cell r="BO23">
            <v>465</v>
          </cell>
          <cell r="BP23">
            <v>465</v>
          </cell>
          <cell r="BQ23"/>
          <cell r="BR23"/>
          <cell r="BS23">
            <v>465</v>
          </cell>
          <cell r="BT23">
            <v>465</v>
          </cell>
          <cell r="BU23">
            <v>465</v>
          </cell>
          <cell r="BV23">
            <v>465</v>
          </cell>
          <cell r="BW23">
            <v>465</v>
          </cell>
          <cell r="BX23"/>
          <cell r="BY23"/>
          <cell r="BZ23">
            <v>465</v>
          </cell>
          <cell r="CA23">
            <v>465</v>
          </cell>
          <cell r="CB23">
            <v>465</v>
          </cell>
          <cell r="CC23">
            <v>465</v>
          </cell>
          <cell r="CD23">
            <v>465</v>
          </cell>
          <cell r="CE23"/>
          <cell r="CF23"/>
          <cell r="CG23">
            <v>465</v>
          </cell>
          <cell r="CH23">
            <v>465</v>
          </cell>
          <cell r="CI23">
            <v>465</v>
          </cell>
          <cell r="CJ23">
            <v>465</v>
          </cell>
          <cell r="CK23">
            <v>465</v>
          </cell>
          <cell r="CL23"/>
          <cell r="CM23"/>
          <cell r="CN23"/>
          <cell r="CO23"/>
          <cell r="CP23">
            <v>465</v>
          </cell>
          <cell r="CQ23">
            <v>465</v>
          </cell>
          <cell r="CR23">
            <v>465</v>
          </cell>
          <cell r="CS23"/>
          <cell r="CT23"/>
          <cell r="CU23">
            <v>465</v>
          </cell>
          <cell r="CV23">
            <v>465</v>
          </cell>
          <cell r="CW23">
            <v>465</v>
          </cell>
          <cell r="CX23">
            <v>465</v>
          </cell>
          <cell r="CY23">
            <v>465</v>
          </cell>
          <cell r="CZ23"/>
          <cell r="DA23"/>
          <cell r="DB23">
            <v>465</v>
          </cell>
          <cell r="DC23">
            <v>465</v>
          </cell>
          <cell r="DD23">
            <v>465</v>
          </cell>
          <cell r="DE23"/>
          <cell r="DF23"/>
          <cell r="DG23"/>
          <cell r="DH23"/>
          <cell r="DI23">
            <v>465</v>
          </cell>
          <cell r="DJ23">
            <v>465</v>
          </cell>
          <cell r="DK23">
            <v>465</v>
          </cell>
          <cell r="DL23">
            <v>465</v>
          </cell>
          <cell r="DM23">
            <v>465</v>
          </cell>
          <cell r="DN23"/>
          <cell r="DO23"/>
          <cell r="DP23"/>
          <cell r="DQ23"/>
          <cell r="DR23"/>
          <cell r="DS23"/>
          <cell r="DT23"/>
          <cell r="DU23"/>
          <cell r="DV23"/>
          <cell r="DW23"/>
          <cell r="DX23">
            <v>465</v>
          </cell>
          <cell r="DY23">
            <v>465</v>
          </cell>
          <cell r="DZ23">
            <v>465</v>
          </cell>
          <cell r="EA23">
            <v>465</v>
          </cell>
          <cell r="EB23"/>
          <cell r="EC23"/>
          <cell r="ED23">
            <v>465</v>
          </cell>
          <cell r="EE23">
            <v>465</v>
          </cell>
          <cell r="EF23">
            <v>180</v>
          </cell>
          <cell r="EG23">
            <v>465</v>
          </cell>
          <cell r="EH23">
            <v>465</v>
          </cell>
          <cell r="EI23"/>
          <cell r="EJ23"/>
          <cell r="EK23">
            <v>465</v>
          </cell>
          <cell r="EL23">
            <v>465</v>
          </cell>
          <cell r="EM23">
            <v>285</v>
          </cell>
          <cell r="EN23">
            <v>345</v>
          </cell>
          <cell r="EO23"/>
          <cell r="EP23"/>
          <cell r="EQ23"/>
          <cell r="ER23">
            <v>0</v>
          </cell>
          <cell r="ES23">
            <v>465</v>
          </cell>
          <cell r="ET23">
            <v>285</v>
          </cell>
          <cell r="EU23">
            <v>345</v>
          </cell>
          <cell r="EV23">
            <v>465</v>
          </cell>
          <cell r="EW23"/>
          <cell r="EX23"/>
          <cell r="EY23">
            <v>465</v>
          </cell>
          <cell r="EZ23">
            <v>465</v>
          </cell>
          <cell r="FA23">
            <v>465</v>
          </cell>
          <cell r="FB23">
            <v>465</v>
          </cell>
          <cell r="FC23"/>
          <cell r="FD23"/>
          <cell r="FE23"/>
        </row>
        <row r="24">
          <cell r="A24" t="str">
            <v>T05 MARCIN WYSZKOWSKI</v>
          </cell>
          <cell r="B24" t="str">
            <v>AKORD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D24">
            <v>0</v>
          </cell>
          <cell r="BE24">
            <v>0</v>
          </cell>
          <cell r="BF24">
            <v>0</v>
          </cell>
          <cell r="BG24">
            <v>0</v>
          </cell>
          <cell r="BH24">
            <v>0</v>
          </cell>
          <cell r="BI24">
            <v>0</v>
          </cell>
          <cell r="BJ24">
            <v>0</v>
          </cell>
          <cell r="BK24">
            <v>0</v>
          </cell>
          <cell r="BL24">
            <v>0</v>
          </cell>
          <cell r="BM24">
            <v>0</v>
          </cell>
          <cell r="BN24">
            <v>0</v>
          </cell>
          <cell r="BO24">
            <v>0</v>
          </cell>
          <cell r="BP24">
            <v>0</v>
          </cell>
          <cell r="BQ24">
            <v>0</v>
          </cell>
          <cell r="BR24">
            <v>0</v>
          </cell>
          <cell r="BS24">
            <v>0</v>
          </cell>
          <cell r="BT24">
            <v>0</v>
          </cell>
          <cell r="BU24">
            <v>0</v>
          </cell>
          <cell r="BV24">
            <v>0</v>
          </cell>
          <cell r="BW24">
            <v>0</v>
          </cell>
          <cell r="BX24">
            <v>0</v>
          </cell>
          <cell r="BY24">
            <v>0</v>
          </cell>
          <cell r="BZ24">
            <v>0</v>
          </cell>
          <cell r="CA24">
            <v>0</v>
          </cell>
          <cell r="CB24">
            <v>0</v>
          </cell>
          <cell r="CC24">
            <v>0</v>
          </cell>
          <cell r="CD24">
            <v>0</v>
          </cell>
          <cell r="CE24">
            <v>0</v>
          </cell>
          <cell r="CF24">
            <v>0</v>
          </cell>
          <cell r="CG24">
            <v>0</v>
          </cell>
          <cell r="CH24">
            <v>0</v>
          </cell>
          <cell r="CI24">
            <v>0</v>
          </cell>
          <cell r="CJ24">
            <v>0</v>
          </cell>
          <cell r="CK24">
            <v>0</v>
          </cell>
          <cell r="CL24">
            <v>0</v>
          </cell>
          <cell r="CM24">
            <v>0</v>
          </cell>
          <cell r="CN24">
            <v>0</v>
          </cell>
          <cell r="CO24">
            <v>0</v>
          </cell>
          <cell r="CP24">
            <v>0</v>
          </cell>
          <cell r="CQ24">
            <v>0</v>
          </cell>
          <cell r="CR24">
            <v>0</v>
          </cell>
          <cell r="CS24">
            <v>0</v>
          </cell>
          <cell r="CT24">
            <v>0</v>
          </cell>
          <cell r="CU24">
            <v>0</v>
          </cell>
          <cell r="CV24">
            <v>0</v>
          </cell>
          <cell r="CW24">
            <v>0</v>
          </cell>
          <cell r="CX24">
            <v>0</v>
          </cell>
          <cell r="CY24">
            <v>0</v>
          </cell>
          <cell r="CZ24">
            <v>0</v>
          </cell>
          <cell r="DA24">
            <v>0</v>
          </cell>
          <cell r="DB24">
            <v>0</v>
          </cell>
          <cell r="DC24">
            <v>0</v>
          </cell>
          <cell r="DD24">
            <v>0</v>
          </cell>
          <cell r="DE24">
            <v>0</v>
          </cell>
          <cell r="DF24">
            <v>0</v>
          </cell>
          <cell r="DG24">
            <v>0</v>
          </cell>
          <cell r="DH24">
            <v>0</v>
          </cell>
          <cell r="DI24">
            <v>0</v>
          </cell>
          <cell r="DJ24">
            <v>0</v>
          </cell>
          <cell r="DK24">
            <v>0</v>
          </cell>
          <cell r="DL24">
            <v>0</v>
          </cell>
          <cell r="DM24">
            <v>0</v>
          </cell>
          <cell r="DN24">
            <v>0</v>
          </cell>
          <cell r="DO24">
            <v>0</v>
          </cell>
          <cell r="DP24">
            <v>0</v>
          </cell>
          <cell r="DQ24">
            <v>0</v>
          </cell>
          <cell r="DR24">
            <v>0</v>
          </cell>
          <cell r="DS24">
            <v>0</v>
          </cell>
          <cell r="DT24">
            <v>0</v>
          </cell>
          <cell r="DU24">
            <v>0</v>
          </cell>
          <cell r="DV24">
            <v>0</v>
          </cell>
          <cell r="DW24">
            <v>0</v>
          </cell>
          <cell r="DX24">
            <v>0</v>
          </cell>
          <cell r="DY24">
            <v>0</v>
          </cell>
          <cell r="DZ24">
            <v>0</v>
          </cell>
          <cell r="EA24">
            <v>0</v>
          </cell>
          <cell r="EB24">
            <v>0</v>
          </cell>
          <cell r="EC24">
            <v>0</v>
          </cell>
          <cell r="ED24">
            <v>0</v>
          </cell>
          <cell r="EE24">
            <v>0</v>
          </cell>
          <cell r="EF24">
            <v>0</v>
          </cell>
          <cell r="EG24">
            <v>0</v>
          </cell>
          <cell r="EH24">
            <v>0</v>
          </cell>
          <cell r="EI24">
            <v>0</v>
          </cell>
          <cell r="EJ24">
            <v>0</v>
          </cell>
          <cell r="EK24">
            <v>0</v>
          </cell>
          <cell r="EL24">
            <v>0</v>
          </cell>
          <cell r="EM24">
            <v>0</v>
          </cell>
          <cell r="EN24">
            <v>0</v>
          </cell>
          <cell r="EO24">
            <v>0</v>
          </cell>
          <cell r="EP24">
            <v>0</v>
          </cell>
          <cell r="EQ24">
            <v>0</v>
          </cell>
          <cell r="ER24">
            <v>0</v>
          </cell>
          <cell r="ES24">
            <v>0</v>
          </cell>
          <cell r="ET24">
            <v>0</v>
          </cell>
          <cell r="EU24">
            <v>0</v>
          </cell>
          <cell r="EV24">
            <v>0</v>
          </cell>
          <cell r="EW24">
            <v>0</v>
          </cell>
          <cell r="EX24">
            <v>0</v>
          </cell>
          <cell r="EY24">
            <v>387</v>
          </cell>
          <cell r="EZ24">
            <v>506</v>
          </cell>
          <cell r="FA24">
            <v>396</v>
          </cell>
          <cell r="FB24">
            <v>353</v>
          </cell>
          <cell r="FC24">
            <v>0</v>
          </cell>
          <cell r="FD24">
            <v>0</v>
          </cell>
          <cell r="FE24">
            <v>0</v>
          </cell>
        </row>
        <row r="25">
          <cell r="A25"/>
          <cell r="B25" t="str">
            <v>POPRAWKI</v>
          </cell>
          <cell r="C25"/>
          <cell r="D25"/>
          <cell r="E25"/>
          <cell r="F25"/>
          <cell r="G25"/>
          <cell r="H25"/>
          <cell r="I25"/>
          <cell r="J25"/>
          <cell r="K25"/>
          <cell r="L25"/>
          <cell r="M25"/>
          <cell r="N25"/>
          <cell r="O25"/>
          <cell r="P25"/>
          <cell r="Q25"/>
          <cell r="R25"/>
          <cell r="S25"/>
          <cell r="T25"/>
          <cell r="U25"/>
          <cell r="V25"/>
          <cell r="W25"/>
          <cell r="X25"/>
          <cell r="Y25"/>
          <cell r="Z25"/>
          <cell r="AA25"/>
          <cell r="AB25"/>
          <cell r="AC25"/>
          <cell r="AD25"/>
          <cell r="AE25"/>
          <cell r="AF25"/>
          <cell r="AG25"/>
          <cell r="AH25"/>
          <cell r="AI25"/>
          <cell r="AJ25"/>
          <cell r="AK25"/>
          <cell r="AL25"/>
          <cell r="AM25"/>
          <cell r="AN25"/>
          <cell r="AO25"/>
          <cell r="AP25"/>
          <cell r="AQ25"/>
          <cell r="AR25"/>
          <cell r="AS25"/>
          <cell r="AT25"/>
          <cell r="AU25"/>
          <cell r="AV25"/>
          <cell r="AW25"/>
          <cell r="AX25"/>
          <cell r="AY25"/>
          <cell r="AZ25"/>
          <cell r="BA25"/>
          <cell r="BB25"/>
          <cell r="BC25"/>
          <cell r="BD25"/>
          <cell r="BE25"/>
          <cell r="BF25"/>
          <cell r="BG25"/>
          <cell r="BH25"/>
          <cell r="BI25"/>
          <cell r="BJ25"/>
          <cell r="BK25"/>
          <cell r="BL25"/>
          <cell r="BM25"/>
          <cell r="BN25"/>
          <cell r="BO25"/>
          <cell r="BP25"/>
          <cell r="BQ25"/>
          <cell r="BR25"/>
          <cell r="BS25"/>
          <cell r="BT25"/>
          <cell r="BU25"/>
          <cell r="BV25"/>
          <cell r="BW25"/>
          <cell r="BX25"/>
          <cell r="BY25"/>
          <cell r="BZ25"/>
          <cell r="CA25"/>
          <cell r="CB25"/>
          <cell r="CC25"/>
          <cell r="CD25"/>
          <cell r="CE25"/>
          <cell r="CF25"/>
          <cell r="CG25"/>
          <cell r="CH25"/>
          <cell r="CI25"/>
          <cell r="CJ25"/>
          <cell r="CK25"/>
          <cell r="CL25"/>
          <cell r="CM25"/>
          <cell r="CN25"/>
          <cell r="CO25"/>
          <cell r="CP25"/>
          <cell r="CQ25"/>
          <cell r="CR25"/>
          <cell r="CS25"/>
          <cell r="CT25"/>
          <cell r="CU25"/>
          <cell r="CV25"/>
          <cell r="CW25"/>
          <cell r="CX25"/>
          <cell r="CY25"/>
          <cell r="CZ25"/>
          <cell r="DA25"/>
          <cell r="DB25"/>
          <cell r="DC25"/>
          <cell r="DD25"/>
          <cell r="DE25"/>
          <cell r="DF25"/>
          <cell r="DG25"/>
          <cell r="DH25"/>
          <cell r="DI25"/>
          <cell r="DJ25"/>
          <cell r="DK25"/>
          <cell r="DL25"/>
          <cell r="DM25"/>
          <cell r="DN25"/>
          <cell r="DO25"/>
          <cell r="DP25"/>
          <cell r="DQ25"/>
          <cell r="DR25"/>
          <cell r="DS25"/>
          <cell r="DT25"/>
          <cell r="DU25"/>
          <cell r="DV25"/>
          <cell r="DW25"/>
          <cell r="DX25"/>
          <cell r="DY25"/>
          <cell r="DZ25"/>
          <cell r="EA25"/>
          <cell r="EB25"/>
          <cell r="EC25"/>
          <cell r="ED25"/>
          <cell r="EE25"/>
          <cell r="EF25"/>
          <cell r="EG25"/>
          <cell r="EH25"/>
          <cell r="EI25"/>
          <cell r="EJ25"/>
          <cell r="EK25"/>
          <cell r="EL25"/>
          <cell r="EM25"/>
          <cell r="EN25"/>
          <cell r="EO25"/>
          <cell r="EP25"/>
          <cell r="EQ25"/>
          <cell r="ER25"/>
          <cell r="ES25"/>
          <cell r="ET25"/>
          <cell r="EU25"/>
          <cell r="EV25"/>
          <cell r="EW25"/>
          <cell r="EX25"/>
          <cell r="EY25"/>
          <cell r="EZ25"/>
          <cell r="FA25"/>
          <cell r="FB25"/>
          <cell r="FC25"/>
          <cell r="FD25"/>
          <cell r="FE25"/>
        </row>
        <row r="26">
          <cell r="A26"/>
          <cell r="B26" t="str">
            <v>NIEWYCENIONE</v>
          </cell>
          <cell r="C26"/>
          <cell r="D26"/>
          <cell r="E26"/>
          <cell r="F26"/>
          <cell r="G26"/>
          <cell r="H26"/>
          <cell r="I26"/>
          <cell r="J26"/>
          <cell r="K26"/>
          <cell r="L26"/>
          <cell r="M26"/>
          <cell r="N26"/>
          <cell r="O26"/>
          <cell r="P26"/>
          <cell r="Q26"/>
          <cell r="R26"/>
          <cell r="S26"/>
          <cell r="T26"/>
          <cell r="U26"/>
          <cell r="V26"/>
          <cell r="W26"/>
          <cell r="X26"/>
          <cell r="Y26"/>
          <cell r="Z26"/>
          <cell r="AA26"/>
          <cell r="AB26"/>
          <cell r="AC26"/>
          <cell r="AD26"/>
          <cell r="AE26"/>
          <cell r="AF26"/>
          <cell r="AG26"/>
          <cell r="AH26"/>
          <cell r="AI26"/>
          <cell r="AJ26"/>
          <cell r="AK26"/>
          <cell r="AL26"/>
          <cell r="AM26"/>
          <cell r="AN26"/>
          <cell r="AO26"/>
          <cell r="AP26"/>
          <cell r="AQ26"/>
          <cell r="AR26"/>
          <cell r="AS26"/>
          <cell r="AT26"/>
          <cell r="AU26"/>
          <cell r="AV26"/>
          <cell r="AW26"/>
          <cell r="AX26"/>
          <cell r="AY26"/>
          <cell r="AZ26"/>
          <cell r="BA26"/>
          <cell r="BB26"/>
          <cell r="BC26"/>
          <cell r="BD26"/>
          <cell r="BE26"/>
          <cell r="BF26"/>
          <cell r="BG26"/>
          <cell r="BH26"/>
          <cell r="BI26"/>
          <cell r="BJ26"/>
          <cell r="BK26"/>
          <cell r="BL26"/>
          <cell r="BM26"/>
          <cell r="BN26"/>
          <cell r="BO26"/>
          <cell r="BP26"/>
          <cell r="BQ26"/>
          <cell r="BR26"/>
          <cell r="BS26"/>
          <cell r="BT26"/>
          <cell r="BU26"/>
          <cell r="BV26"/>
          <cell r="BW26"/>
          <cell r="BX26"/>
          <cell r="BY26"/>
          <cell r="BZ26"/>
          <cell r="CA26"/>
          <cell r="CB26"/>
          <cell r="CC26"/>
          <cell r="CD26"/>
          <cell r="CE26"/>
          <cell r="CF26"/>
          <cell r="CG26"/>
          <cell r="CH26"/>
          <cell r="CI26"/>
          <cell r="CJ26"/>
          <cell r="CK26"/>
          <cell r="CL26"/>
          <cell r="CM26"/>
          <cell r="CN26"/>
          <cell r="CO26"/>
          <cell r="CP26"/>
          <cell r="CQ26"/>
          <cell r="CR26"/>
          <cell r="CS26"/>
          <cell r="CT26"/>
          <cell r="CU26"/>
          <cell r="CV26"/>
          <cell r="CW26"/>
          <cell r="CX26"/>
          <cell r="CY26"/>
          <cell r="CZ26"/>
          <cell r="DA26"/>
          <cell r="DB26"/>
          <cell r="DC26"/>
          <cell r="DD26"/>
          <cell r="DE26"/>
          <cell r="DF26"/>
          <cell r="DG26"/>
          <cell r="DH26"/>
          <cell r="DI26"/>
          <cell r="DJ26"/>
          <cell r="DK26"/>
          <cell r="DL26"/>
          <cell r="DM26"/>
          <cell r="DN26"/>
          <cell r="DO26"/>
          <cell r="DP26"/>
          <cell r="DQ26"/>
          <cell r="DR26"/>
          <cell r="DS26"/>
          <cell r="DT26"/>
          <cell r="DU26"/>
          <cell r="DV26"/>
          <cell r="DW26"/>
          <cell r="DX26"/>
          <cell r="DY26"/>
          <cell r="DZ26"/>
          <cell r="EA26"/>
          <cell r="EB26"/>
          <cell r="EC26"/>
          <cell r="ED26"/>
          <cell r="EE26"/>
          <cell r="EF26"/>
          <cell r="EG26"/>
          <cell r="EH26"/>
          <cell r="EI26"/>
          <cell r="EJ26"/>
          <cell r="EK26"/>
          <cell r="EL26"/>
          <cell r="EM26"/>
          <cell r="EN26"/>
          <cell r="EO26"/>
          <cell r="EP26"/>
          <cell r="EQ26"/>
          <cell r="ER26"/>
          <cell r="ES26"/>
          <cell r="ET26"/>
          <cell r="EU26"/>
          <cell r="EV26"/>
          <cell r="EW26"/>
          <cell r="EX26"/>
          <cell r="EY26"/>
          <cell r="EZ26"/>
          <cell r="FA26"/>
          <cell r="FB26"/>
          <cell r="FC26"/>
          <cell r="FD26"/>
          <cell r="FE26"/>
        </row>
        <row r="27">
          <cell r="A27"/>
          <cell r="B27" t="str">
            <v>INNE</v>
          </cell>
          <cell r="C27"/>
          <cell r="D27"/>
          <cell r="E27"/>
          <cell r="F27"/>
          <cell r="G27"/>
          <cell r="H27"/>
          <cell r="I27"/>
          <cell r="J27"/>
          <cell r="K27"/>
          <cell r="L27"/>
          <cell r="M27"/>
          <cell r="N27"/>
          <cell r="O27"/>
          <cell r="P27"/>
          <cell r="Q27"/>
          <cell r="R27"/>
          <cell r="S27"/>
          <cell r="T27"/>
          <cell r="U27"/>
          <cell r="V27"/>
          <cell r="W27"/>
          <cell r="X27"/>
          <cell r="Y27"/>
          <cell r="Z27"/>
          <cell r="AA27"/>
          <cell r="AB27"/>
          <cell r="AC27"/>
          <cell r="AD27"/>
          <cell r="AE27"/>
          <cell r="AF27"/>
          <cell r="AG27"/>
          <cell r="AH27"/>
          <cell r="AI27"/>
          <cell r="AJ27"/>
          <cell r="AK27"/>
          <cell r="AL27"/>
          <cell r="AM27"/>
          <cell r="AN27"/>
          <cell r="AO27"/>
          <cell r="AP27"/>
          <cell r="AQ27"/>
          <cell r="AR27"/>
          <cell r="AS27"/>
          <cell r="AT27"/>
          <cell r="AU27"/>
          <cell r="AV27"/>
          <cell r="AW27"/>
          <cell r="AX27"/>
          <cell r="AY27"/>
          <cell r="AZ27"/>
          <cell r="BA27"/>
          <cell r="BB27"/>
          <cell r="BC27"/>
          <cell r="BD27"/>
          <cell r="BE27"/>
          <cell r="BF27"/>
          <cell r="BG27"/>
          <cell r="BH27"/>
          <cell r="BI27"/>
          <cell r="BJ27"/>
          <cell r="BK27"/>
          <cell r="BL27"/>
          <cell r="BM27"/>
          <cell r="BN27"/>
          <cell r="BO27"/>
          <cell r="BP27"/>
          <cell r="BQ27"/>
          <cell r="BR27"/>
          <cell r="BS27"/>
          <cell r="BT27"/>
          <cell r="BU27"/>
          <cell r="BV27"/>
          <cell r="BW27"/>
          <cell r="BX27"/>
          <cell r="BY27"/>
          <cell r="BZ27"/>
          <cell r="CA27"/>
          <cell r="CB27"/>
          <cell r="CC27"/>
          <cell r="CD27"/>
          <cell r="CE27"/>
          <cell r="CF27"/>
          <cell r="CG27"/>
          <cell r="CH27"/>
          <cell r="CI27"/>
          <cell r="CJ27"/>
          <cell r="CK27"/>
          <cell r="CL27"/>
          <cell r="CM27"/>
          <cell r="CN27"/>
          <cell r="CO27"/>
          <cell r="CP27"/>
          <cell r="CQ27"/>
          <cell r="CR27"/>
          <cell r="CS27"/>
          <cell r="CT27"/>
          <cell r="CU27"/>
          <cell r="CV27"/>
          <cell r="CW27"/>
          <cell r="CX27"/>
          <cell r="CY27"/>
          <cell r="CZ27"/>
          <cell r="DA27"/>
          <cell r="DB27"/>
          <cell r="DC27"/>
          <cell r="DD27"/>
          <cell r="DE27"/>
          <cell r="DF27"/>
          <cell r="DG27"/>
          <cell r="DH27"/>
          <cell r="DI27"/>
          <cell r="DJ27"/>
          <cell r="DK27"/>
          <cell r="DL27"/>
          <cell r="DM27"/>
          <cell r="DN27"/>
          <cell r="DO27"/>
          <cell r="DP27"/>
          <cell r="DQ27"/>
          <cell r="DR27"/>
          <cell r="DS27"/>
          <cell r="DT27"/>
          <cell r="DU27"/>
          <cell r="DV27"/>
          <cell r="DW27"/>
          <cell r="DX27"/>
          <cell r="DY27"/>
          <cell r="DZ27"/>
          <cell r="EA27"/>
          <cell r="EB27"/>
          <cell r="EC27"/>
          <cell r="ED27"/>
          <cell r="EE27"/>
          <cell r="EF27"/>
          <cell r="EG27"/>
          <cell r="EH27"/>
          <cell r="EI27"/>
          <cell r="EJ27"/>
          <cell r="EK27"/>
          <cell r="EL27"/>
          <cell r="EM27"/>
          <cell r="EN27"/>
          <cell r="EO27"/>
          <cell r="EP27"/>
          <cell r="EQ27"/>
          <cell r="ER27"/>
          <cell r="ES27"/>
          <cell r="ET27"/>
          <cell r="EU27"/>
          <cell r="EV27"/>
          <cell r="EW27"/>
          <cell r="EX27"/>
          <cell r="EY27"/>
          <cell r="EZ27"/>
          <cell r="FA27"/>
          <cell r="FB27"/>
          <cell r="FC27"/>
          <cell r="FD27"/>
          <cell r="FE27"/>
        </row>
        <row r="28">
          <cell r="A28"/>
          <cell r="B28" t="str">
            <v>SUMA</v>
          </cell>
          <cell r="C28"/>
          <cell r="D28"/>
          <cell r="E28"/>
          <cell r="F28"/>
          <cell r="G28"/>
          <cell r="H28"/>
          <cell r="I28"/>
          <cell r="J28"/>
          <cell r="K28"/>
          <cell r="L28"/>
          <cell r="M28"/>
          <cell r="N28"/>
          <cell r="O28"/>
          <cell r="P28"/>
          <cell r="Q28"/>
          <cell r="R28"/>
          <cell r="S28"/>
          <cell r="T28"/>
          <cell r="U28"/>
          <cell r="V28"/>
          <cell r="W28"/>
          <cell r="X28"/>
          <cell r="Y28"/>
          <cell r="Z28"/>
          <cell r="AA28"/>
          <cell r="AB28"/>
          <cell r="AC28"/>
          <cell r="AD28"/>
          <cell r="AE28"/>
          <cell r="AF28"/>
          <cell r="AG28"/>
          <cell r="AH28"/>
          <cell r="AI28"/>
          <cell r="AJ28"/>
          <cell r="AK28"/>
          <cell r="AL28"/>
          <cell r="AM28"/>
          <cell r="AN28"/>
          <cell r="AO28"/>
          <cell r="AP28"/>
          <cell r="AQ28"/>
          <cell r="AR28"/>
          <cell r="AS28"/>
          <cell r="AT28"/>
          <cell r="AU28"/>
          <cell r="AV28"/>
          <cell r="AW28"/>
          <cell r="AX28"/>
          <cell r="AY28"/>
          <cell r="AZ28"/>
          <cell r="BA28"/>
          <cell r="BB28"/>
          <cell r="BC28"/>
          <cell r="BD28"/>
          <cell r="BE28"/>
          <cell r="BF28"/>
          <cell r="BG28"/>
          <cell r="BH28"/>
          <cell r="BI28"/>
          <cell r="BJ28"/>
          <cell r="BK28"/>
          <cell r="BL28"/>
          <cell r="BM28"/>
          <cell r="BN28"/>
          <cell r="BO28"/>
          <cell r="BP28"/>
          <cell r="BQ28"/>
          <cell r="BR28"/>
          <cell r="BS28"/>
          <cell r="BT28"/>
          <cell r="BU28"/>
          <cell r="BV28"/>
          <cell r="BW28"/>
          <cell r="BX28"/>
          <cell r="BY28"/>
          <cell r="BZ28"/>
          <cell r="CA28"/>
          <cell r="CB28"/>
          <cell r="CC28"/>
          <cell r="CD28"/>
          <cell r="CE28"/>
          <cell r="CF28"/>
          <cell r="CG28"/>
          <cell r="CH28"/>
          <cell r="CI28"/>
          <cell r="CJ28"/>
          <cell r="CK28"/>
          <cell r="CL28"/>
          <cell r="CM28"/>
          <cell r="CN28"/>
          <cell r="CO28"/>
          <cell r="CP28"/>
          <cell r="CQ28"/>
          <cell r="CR28"/>
          <cell r="CS28"/>
          <cell r="CT28"/>
          <cell r="CU28"/>
          <cell r="CV28"/>
          <cell r="CW28"/>
          <cell r="CX28"/>
          <cell r="CY28"/>
          <cell r="CZ28"/>
          <cell r="DA28"/>
          <cell r="DB28"/>
          <cell r="DC28"/>
          <cell r="DD28"/>
          <cell r="DE28"/>
          <cell r="DF28"/>
          <cell r="DG28"/>
          <cell r="DH28"/>
          <cell r="DI28"/>
          <cell r="DJ28"/>
          <cell r="DK28"/>
          <cell r="DL28"/>
          <cell r="DM28"/>
          <cell r="DN28"/>
          <cell r="DO28"/>
          <cell r="DP28"/>
          <cell r="DQ28"/>
          <cell r="DR28"/>
          <cell r="DS28"/>
          <cell r="DT28"/>
          <cell r="DU28"/>
          <cell r="DV28"/>
          <cell r="DW28"/>
          <cell r="DX28"/>
          <cell r="DY28"/>
          <cell r="DZ28"/>
          <cell r="EA28"/>
          <cell r="EB28"/>
          <cell r="EC28"/>
          <cell r="ED28"/>
          <cell r="EE28"/>
          <cell r="EF28"/>
          <cell r="EG28"/>
          <cell r="EH28"/>
          <cell r="EI28"/>
          <cell r="EJ28"/>
          <cell r="EK28"/>
          <cell r="EL28"/>
          <cell r="EM28"/>
          <cell r="EN28"/>
          <cell r="EO28"/>
          <cell r="EP28"/>
          <cell r="EQ28"/>
          <cell r="ER28"/>
          <cell r="ES28"/>
          <cell r="ET28"/>
          <cell r="EU28"/>
          <cell r="EV28"/>
          <cell r="EW28"/>
          <cell r="EX28"/>
          <cell r="EY28"/>
          <cell r="EZ28"/>
          <cell r="FA28"/>
          <cell r="FB28"/>
          <cell r="FC28"/>
          <cell r="FD28"/>
          <cell r="FE28"/>
        </row>
        <row r="29">
          <cell r="A29"/>
          <cell r="B29" t="str">
            <v>CZAS PRACY</v>
          </cell>
          <cell r="C29">
            <v>485</v>
          </cell>
          <cell r="D29">
            <v>490</v>
          </cell>
          <cell r="E29">
            <v>495</v>
          </cell>
          <cell r="F29"/>
          <cell r="G29"/>
          <cell r="H29">
            <v>475</v>
          </cell>
          <cell r="I29">
            <v>465</v>
          </cell>
          <cell r="J29">
            <v>345</v>
          </cell>
          <cell r="K29">
            <v>345</v>
          </cell>
          <cell r="L29">
            <v>465</v>
          </cell>
          <cell r="M29"/>
          <cell r="N29"/>
          <cell r="O29">
            <v>465</v>
          </cell>
          <cell r="P29">
            <v>465</v>
          </cell>
          <cell r="Q29">
            <v>465</v>
          </cell>
          <cell r="R29">
            <v>365</v>
          </cell>
          <cell r="S29">
            <v>465</v>
          </cell>
          <cell r="T29"/>
          <cell r="U29"/>
          <cell r="V29">
            <v>465</v>
          </cell>
          <cell r="W29">
            <v>465</v>
          </cell>
          <cell r="X29">
            <v>465</v>
          </cell>
          <cell r="Y29">
            <v>465</v>
          </cell>
          <cell r="Z29">
            <v>465</v>
          </cell>
          <cell r="AA29"/>
          <cell r="AB29"/>
          <cell r="AC29">
            <v>465</v>
          </cell>
          <cell r="AD29">
            <v>345</v>
          </cell>
          <cell r="AE29">
            <v>465</v>
          </cell>
          <cell r="AF29"/>
          <cell r="AG29"/>
          <cell r="AH29"/>
          <cell r="AI29"/>
          <cell r="AJ29">
            <v>465</v>
          </cell>
          <cell r="AK29">
            <v>345</v>
          </cell>
          <cell r="AL29">
            <v>240</v>
          </cell>
          <cell r="AM29">
            <v>465</v>
          </cell>
          <cell r="AN29">
            <v>465</v>
          </cell>
          <cell r="AO29"/>
          <cell r="AP29"/>
          <cell r="AQ29"/>
          <cell r="AR29">
            <v>225</v>
          </cell>
          <cell r="AS29"/>
          <cell r="AT29">
            <v>465</v>
          </cell>
          <cell r="AU29">
            <v>465</v>
          </cell>
          <cell r="AV29"/>
          <cell r="AW29"/>
          <cell r="AX29">
            <v>465</v>
          </cell>
          <cell r="AY29">
            <v>465</v>
          </cell>
          <cell r="AZ29">
            <v>405</v>
          </cell>
          <cell r="BA29">
            <v>405</v>
          </cell>
          <cell r="BB29">
            <v>465</v>
          </cell>
          <cell r="BC29"/>
          <cell r="BD29"/>
          <cell r="BE29">
            <v>465</v>
          </cell>
          <cell r="BF29">
            <v>465</v>
          </cell>
          <cell r="BG29">
            <v>465</v>
          </cell>
          <cell r="BH29">
            <v>365</v>
          </cell>
          <cell r="BI29">
            <v>465</v>
          </cell>
          <cell r="BJ29"/>
          <cell r="BK29"/>
          <cell r="BL29">
            <v>465</v>
          </cell>
          <cell r="BM29">
            <v>465</v>
          </cell>
          <cell r="BN29">
            <v>465</v>
          </cell>
          <cell r="BO29">
            <v>465</v>
          </cell>
          <cell r="BP29">
            <v>465</v>
          </cell>
          <cell r="BQ29"/>
          <cell r="BR29"/>
          <cell r="BS29">
            <v>465</v>
          </cell>
          <cell r="BT29">
            <v>465</v>
          </cell>
          <cell r="BU29">
            <v>365</v>
          </cell>
          <cell r="BV29">
            <v>465</v>
          </cell>
          <cell r="BW29">
            <v>465</v>
          </cell>
          <cell r="BX29"/>
          <cell r="BY29"/>
          <cell r="BZ29">
            <v>465</v>
          </cell>
          <cell r="CA29">
            <v>465</v>
          </cell>
          <cell r="CB29">
            <v>465</v>
          </cell>
          <cell r="CC29">
            <v>465</v>
          </cell>
          <cell r="CD29">
            <v>465</v>
          </cell>
          <cell r="CE29"/>
          <cell r="CF29"/>
          <cell r="CG29">
            <v>465</v>
          </cell>
          <cell r="CH29">
            <v>465</v>
          </cell>
          <cell r="CI29">
            <v>465</v>
          </cell>
          <cell r="CJ29">
            <v>465</v>
          </cell>
          <cell r="CK29">
            <v>465</v>
          </cell>
          <cell r="CL29"/>
          <cell r="CM29"/>
          <cell r="CN29"/>
          <cell r="CO29"/>
          <cell r="CP29">
            <v>465</v>
          </cell>
          <cell r="CQ29">
            <v>465</v>
          </cell>
          <cell r="CR29">
            <v>465</v>
          </cell>
          <cell r="CS29"/>
          <cell r="CT29"/>
          <cell r="CU29">
            <v>465</v>
          </cell>
          <cell r="CV29">
            <v>465</v>
          </cell>
          <cell r="CW29">
            <v>465</v>
          </cell>
          <cell r="CX29">
            <v>465</v>
          </cell>
          <cell r="CY29">
            <v>465</v>
          </cell>
          <cell r="CZ29"/>
          <cell r="DA29"/>
          <cell r="DB29">
            <v>465</v>
          </cell>
          <cell r="DC29">
            <v>425</v>
          </cell>
          <cell r="DD29">
            <v>465</v>
          </cell>
          <cell r="DE29"/>
          <cell r="DF29"/>
          <cell r="DG29"/>
          <cell r="DH29"/>
          <cell r="DI29">
            <v>465</v>
          </cell>
          <cell r="DJ29">
            <v>465</v>
          </cell>
          <cell r="DK29">
            <v>465</v>
          </cell>
          <cell r="DL29">
            <v>465</v>
          </cell>
          <cell r="DM29">
            <v>465</v>
          </cell>
          <cell r="DN29"/>
          <cell r="DO29"/>
          <cell r="DP29">
            <v>465</v>
          </cell>
          <cell r="DQ29">
            <v>465</v>
          </cell>
          <cell r="DR29">
            <v>465</v>
          </cell>
          <cell r="DS29">
            <v>465</v>
          </cell>
          <cell r="DT29">
            <v>465</v>
          </cell>
          <cell r="DU29"/>
          <cell r="DV29"/>
          <cell r="DW29"/>
          <cell r="DX29">
            <v>365</v>
          </cell>
          <cell r="DY29">
            <v>465</v>
          </cell>
          <cell r="DZ29">
            <v>465</v>
          </cell>
          <cell r="EA29">
            <v>465</v>
          </cell>
          <cell r="EB29"/>
          <cell r="EC29"/>
          <cell r="ED29">
            <v>465</v>
          </cell>
          <cell r="EE29">
            <v>465</v>
          </cell>
          <cell r="EF29">
            <v>365</v>
          </cell>
          <cell r="EG29">
            <v>465</v>
          </cell>
          <cell r="EH29">
            <v>465</v>
          </cell>
          <cell r="EI29"/>
          <cell r="EJ29"/>
          <cell r="EK29">
            <v>465</v>
          </cell>
          <cell r="EL29">
            <v>405</v>
          </cell>
          <cell r="EM29">
            <v>465</v>
          </cell>
          <cell r="EN29">
            <v>465</v>
          </cell>
          <cell r="EO29"/>
          <cell r="EP29"/>
          <cell r="EQ29"/>
          <cell r="ER29">
            <v>465</v>
          </cell>
          <cell r="ES29">
            <v>0</v>
          </cell>
          <cell r="ET29">
            <v>0</v>
          </cell>
          <cell r="EU29">
            <v>0</v>
          </cell>
          <cell r="EV29">
            <v>0</v>
          </cell>
          <cell r="EW29"/>
          <cell r="EX29"/>
          <cell r="EY29">
            <v>465</v>
          </cell>
          <cell r="EZ29">
            <v>465</v>
          </cell>
          <cell r="FA29">
            <v>465</v>
          </cell>
          <cell r="FB29">
            <v>465</v>
          </cell>
          <cell r="FC29"/>
          <cell r="FD29"/>
          <cell r="FE29"/>
        </row>
        <row r="30">
          <cell r="A30" t="str">
            <v>T06 TOMASZ BAŁDYGA</v>
          </cell>
          <cell r="B30" t="str">
            <v>AKORD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0</v>
          </cell>
          <cell r="AZ30">
            <v>0</v>
          </cell>
          <cell r="BA30">
            <v>0</v>
          </cell>
          <cell r="BB30">
            <v>0</v>
          </cell>
          <cell r="BC30">
            <v>0</v>
          </cell>
          <cell r="BD30">
            <v>0</v>
          </cell>
          <cell r="BE30">
            <v>0</v>
          </cell>
          <cell r="BF30">
            <v>0</v>
          </cell>
          <cell r="BG30">
            <v>0</v>
          </cell>
          <cell r="BH30">
            <v>0</v>
          </cell>
          <cell r="BI30">
            <v>0</v>
          </cell>
          <cell r="BJ30">
            <v>0</v>
          </cell>
          <cell r="BK30">
            <v>0</v>
          </cell>
          <cell r="BL30">
            <v>0</v>
          </cell>
          <cell r="BM30">
            <v>0</v>
          </cell>
          <cell r="BN30">
            <v>0</v>
          </cell>
          <cell r="BO30">
            <v>0</v>
          </cell>
          <cell r="BP30">
            <v>0</v>
          </cell>
          <cell r="BQ30">
            <v>0</v>
          </cell>
          <cell r="BR30">
            <v>0</v>
          </cell>
          <cell r="BS30">
            <v>0</v>
          </cell>
          <cell r="BT30">
            <v>0</v>
          </cell>
          <cell r="BU30">
            <v>0</v>
          </cell>
          <cell r="BV30">
            <v>0</v>
          </cell>
          <cell r="BW30">
            <v>0</v>
          </cell>
          <cell r="BX30">
            <v>0</v>
          </cell>
          <cell r="BY30">
            <v>0</v>
          </cell>
          <cell r="BZ30">
            <v>0</v>
          </cell>
          <cell r="CA30">
            <v>0</v>
          </cell>
          <cell r="CB30">
            <v>0</v>
          </cell>
          <cell r="CC30">
            <v>0</v>
          </cell>
          <cell r="CD30">
            <v>0</v>
          </cell>
          <cell r="CE30">
            <v>0</v>
          </cell>
          <cell r="CF30">
            <v>0</v>
          </cell>
          <cell r="CG30">
            <v>0</v>
          </cell>
          <cell r="CH30">
            <v>0</v>
          </cell>
          <cell r="CI30">
            <v>0</v>
          </cell>
          <cell r="CJ30">
            <v>0</v>
          </cell>
          <cell r="CK30">
            <v>0</v>
          </cell>
          <cell r="CL30">
            <v>0</v>
          </cell>
          <cell r="CM30">
            <v>0</v>
          </cell>
          <cell r="CN30">
            <v>0</v>
          </cell>
          <cell r="CO30">
            <v>0</v>
          </cell>
          <cell r="CP30">
            <v>0</v>
          </cell>
          <cell r="CQ30">
            <v>0</v>
          </cell>
          <cell r="CR30">
            <v>0</v>
          </cell>
          <cell r="CS30">
            <v>0</v>
          </cell>
          <cell r="CT30">
            <v>0</v>
          </cell>
          <cell r="CU30">
            <v>0</v>
          </cell>
          <cell r="CV30">
            <v>0</v>
          </cell>
          <cell r="CW30">
            <v>0</v>
          </cell>
          <cell r="CX30">
            <v>0</v>
          </cell>
          <cell r="CY30">
            <v>0</v>
          </cell>
          <cell r="CZ30">
            <v>0</v>
          </cell>
          <cell r="DA30">
            <v>0</v>
          </cell>
          <cell r="DB30">
            <v>0</v>
          </cell>
          <cell r="DC30">
            <v>0</v>
          </cell>
          <cell r="DD30">
            <v>0</v>
          </cell>
          <cell r="DE30">
            <v>0</v>
          </cell>
          <cell r="DF30">
            <v>0</v>
          </cell>
          <cell r="DG30">
            <v>0</v>
          </cell>
          <cell r="DH30">
            <v>0</v>
          </cell>
          <cell r="DI30">
            <v>0</v>
          </cell>
          <cell r="DJ30">
            <v>0</v>
          </cell>
          <cell r="DK30">
            <v>0</v>
          </cell>
          <cell r="DL30">
            <v>0</v>
          </cell>
          <cell r="DM30">
            <v>0</v>
          </cell>
          <cell r="DN30">
            <v>0</v>
          </cell>
          <cell r="DO30">
            <v>0</v>
          </cell>
          <cell r="DP30">
            <v>0</v>
          </cell>
          <cell r="DQ30">
            <v>0</v>
          </cell>
          <cell r="DR30">
            <v>0</v>
          </cell>
          <cell r="DS30">
            <v>0</v>
          </cell>
          <cell r="DT30">
            <v>0</v>
          </cell>
          <cell r="DU30">
            <v>0</v>
          </cell>
          <cell r="DV30">
            <v>0</v>
          </cell>
          <cell r="DW30">
            <v>0</v>
          </cell>
          <cell r="DX30">
            <v>0</v>
          </cell>
          <cell r="DY30">
            <v>0</v>
          </cell>
          <cell r="DZ30">
            <v>0</v>
          </cell>
          <cell r="EA30">
            <v>0</v>
          </cell>
          <cell r="EB30">
            <v>0</v>
          </cell>
          <cell r="EC30">
            <v>0</v>
          </cell>
          <cell r="ED30">
            <v>0</v>
          </cell>
          <cell r="EE30">
            <v>0</v>
          </cell>
          <cell r="EF30">
            <v>0</v>
          </cell>
          <cell r="EG30">
            <v>0</v>
          </cell>
          <cell r="EH30">
            <v>0</v>
          </cell>
          <cell r="EI30">
            <v>0</v>
          </cell>
          <cell r="EJ30">
            <v>0</v>
          </cell>
          <cell r="EK30">
            <v>0</v>
          </cell>
          <cell r="EL30">
            <v>0</v>
          </cell>
          <cell r="EM30">
            <v>0</v>
          </cell>
          <cell r="EN30">
            <v>0</v>
          </cell>
          <cell r="EO30">
            <v>0</v>
          </cell>
          <cell r="EP30">
            <v>0</v>
          </cell>
          <cell r="EQ30">
            <v>0</v>
          </cell>
          <cell r="ER30">
            <v>0</v>
          </cell>
          <cell r="ES30">
            <v>0</v>
          </cell>
          <cell r="ET30">
            <v>0</v>
          </cell>
          <cell r="EU30">
            <v>0</v>
          </cell>
          <cell r="EV30">
            <v>0</v>
          </cell>
          <cell r="EW30">
            <v>0</v>
          </cell>
          <cell r="EX30">
            <v>0</v>
          </cell>
          <cell r="EY30">
            <v>322</v>
          </cell>
          <cell r="EZ30">
            <v>400</v>
          </cell>
          <cell r="FA30">
            <v>293</v>
          </cell>
          <cell r="FB30">
            <v>394</v>
          </cell>
          <cell r="FC30">
            <v>0</v>
          </cell>
          <cell r="FD30">
            <v>0</v>
          </cell>
          <cell r="FE30">
            <v>0</v>
          </cell>
        </row>
        <row r="31">
          <cell r="A31"/>
          <cell r="B31" t="str">
            <v>POPRAWKI</v>
          </cell>
          <cell r="C31"/>
          <cell r="D31"/>
          <cell r="E31"/>
          <cell r="F31"/>
          <cell r="G31"/>
          <cell r="H31"/>
          <cell r="I31"/>
          <cell r="J31"/>
          <cell r="K31"/>
          <cell r="L31"/>
          <cell r="M31"/>
          <cell r="N31"/>
          <cell r="O31"/>
          <cell r="P31"/>
          <cell r="Q31"/>
          <cell r="R31"/>
          <cell r="S31"/>
          <cell r="T31"/>
          <cell r="U31"/>
          <cell r="V31"/>
          <cell r="W31"/>
          <cell r="X31"/>
          <cell r="Y31"/>
          <cell r="Z31"/>
          <cell r="AA31"/>
          <cell r="AB31"/>
          <cell r="AC31"/>
          <cell r="AD31"/>
          <cell r="AE31"/>
          <cell r="AF31"/>
          <cell r="AG31"/>
          <cell r="AH31"/>
          <cell r="AI31"/>
          <cell r="AJ31"/>
          <cell r="AK31"/>
          <cell r="AL31"/>
          <cell r="AM31"/>
          <cell r="AN31"/>
          <cell r="AO31"/>
          <cell r="AP31"/>
          <cell r="AQ31"/>
          <cell r="AR31"/>
          <cell r="AS31"/>
          <cell r="AT31"/>
          <cell r="AU31"/>
          <cell r="AV31"/>
          <cell r="AW31"/>
          <cell r="AX31"/>
          <cell r="AY31"/>
          <cell r="AZ31"/>
          <cell r="BA31"/>
          <cell r="BB31"/>
          <cell r="BC31"/>
          <cell r="BD31"/>
          <cell r="BE31"/>
          <cell r="BF31"/>
          <cell r="BG31"/>
          <cell r="BH31"/>
          <cell r="BI31"/>
          <cell r="BJ31"/>
          <cell r="BK31"/>
          <cell r="BL31"/>
          <cell r="BM31"/>
          <cell r="BN31"/>
          <cell r="BO31"/>
          <cell r="BP31"/>
          <cell r="BQ31"/>
          <cell r="BR31"/>
          <cell r="BS31"/>
          <cell r="BT31"/>
          <cell r="BU31"/>
          <cell r="BV31"/>
          <cell r="BW31"/>
          <cell r="BX31"/>
          <cell r="BY31"/>
          <cell r="BZ31"/>
          <cell r="CA31"/>
          <cell r="CB31"/>
          <cell r="CC31"/>
          <cell r="CD31"/>
          <cell r="CE31"/>
          <cell r="CF31"/>
          <cell r="CG31"/>
          <cell r="CH31"/>
          <cell r="CI31"/>
          <cell r="CJ31"/>
          <cell r="CK31"/>
          <cell r="CL31"/>
          <cell r="CM31"/>
          <cell r="CN31"/>
          <cell r="CO31"/>
          <cell r="CP31"/>
          <cell r="CQ31"/>
          <cell r="CR31"/>
          <cell r="CS31"/>
          <cell r="CT31"/>
          <cell r="CU31"/>
          <cell r="CV31"/>
          <cell r="CW31"/>
          <cell r="CX31"/>
          <cell r="CY31"/>
          <cell r="CZ31"/>
          <cell r="DA31"/>
          <cell r="DB31"/>
          <cell r="DC31"/>
          <cell r="DD31"/>
          <cell r="DE31"/>
          <cell r="DF31"/>
          <cell r="DG31"/>
          <cell r="DH31"/>
          <cell r="DI31"/>
          <cell r="DJ31"/>
          <cell r="DK31"/>
          <cell r="DL31"/>
          <cell r="DM31"/>
          <cell r="DN31"/>
          <cell r="DO31"/>
          <cell r="DP31"/>
          <cell r="DQ31"/>
          <cell r="DR31"/>
          <cell r="DS31"/>
          <cell r="DT31"/>
          <cell r="DU31"/>
          <cell r="DV31"/>
          <cell r="DW31"/>
          <cell r="DX31"/>
          <cell r="DY31"/>
          <cell r="DZ31"/>
          <cell r="EA31"/>
          <cell r="EB31"/>
          <cell r="EC31"/>
          <cell r="ED31"/>
          <cell r="EE31"/>
          <cell r="EF31"/>
          <cell r="EG31"/>
          <cell r="EH31"/>
          <cell r="EI31"/>
          <cell r="EJ31"/>
          <cell r="EK31"/>
          <cell r="EL31"/>
          <cell r="EM31"/>
          <cell r="EN31"/>
          <cell r="EO31"/>
          <cell r="EP31"/>
          <cell r="EQ31"/>
          <cell r="ER31"/>
          <cell r="ES31"/>
          <cell r="ET31"/>
          <cell r="EU31"/>
          <cell r="EV31"/>
          <cell r="EW31"/>
          <cell r="EX31"/>
          <cell r="EY31"/>
          <cell r="EZ31"/>
          <cell r="FA31"/>
          <cell r="FB31"/>
          <cell r="FC31"/>
          <cell r="FD31"/>
          <cell r="FE31"/>
        </row>
        <row r="32">
          <cell r="A32"/>
          <cell r="B32" t="str">
            <v>NIEWYCENIONE</v>
          </cell>
          <cell r="C32"/>
          <cell r="D32"/>
          <cell r="E32"/>
          <cell r="F32"/>
          <cell r="G32"/>
          <cell r="H32"/>
          <cell r="I32"/>
          <cell r="J32"/>
          <cell r="K32"/>
          <cell r="L32"/>
          <cell r="M32"/>
          <cell r="N32"/>
          <cell r="O32"/>
          <cell r="P32"/>
          <cell r="Q32"/>
          <cell r="R32"/>
          <cell r="S32"/>
          <cell r="T32"/>
          <cell r="U32"/>
          <cell r="V32"/>
          <cell r="W32"/>
          <cell r="X32"/>
          <cell r="Y32"/>
          <cell r="Z32"/>
          <cell r="AA32"/>
          <cell r="AB32"/>
          <cell r="AC32"/>
          <cell r="AD32"/>
          <cell r="AE32"/>
          <cell r="AF32"/>
          <cell r="AG32"/>
          <cell r="AH32"/>
          <cell r="AI32"/>
          <cell r="AJ32"/>
          <cell r="AK32"/>
          <cell r="AL32"/>
          <cell r="AM32"/>
          <cell r="AN32"/>
          <cell r="AO32"/>
          <cell r="AP32"/>
          <cell r="AQ32"/>
          <cell r="AR32"/>
          <cell r="AS32"/>
          <cell r="AT32"/>
          <cell r="AU32"/>
          <cell r="AV32"/>
          <cell r="AW32"/>
          <cell r="AX32"/>
          <cell r="AY32"/>
          <cell r="AZ32"/>
          <cell r="BA32"/>
          <cell r="BB32"/>
          <cell r="BC32"/>
          <cell r="BD32"/>
          <cell r="BE32"/>
          <cell r="BF32"/>
          <cell r="BG32"/>
          <cell r="BH32"/>
          <cell r="BI32"/>
          <cell r="BJ32"/>
          <cell r="BK32"/>
          <cell r="BL32"/>
          <cell r="BM32"/>
          <cell r="BN32"/>
          <cell r="BO32"/>
          <cell r="BP32"/>
          <cell r="BQ32"/>
          <cell r="BR32"/>
          <cell r="BS32"/>
          <cell r="BT32"/>
          <cell r="BU32"/>
          <cell r="BV32"/>
          <cell r="BW32"/>
          <cell r="BX32"/>
          <cell r="BY32"/>
          <cell r="BZ32"/>
          <cell r="CA32"/>
          <cell r="CB32"/>
          <cell r="CC32"/>
          <cell r="CD32"/>
          <cell r="CE32"/>
          <cell r="CF32"/>
          <cell r="CG32"/>
          <cell r="CH32"/>
          <cell r="CI32"/>
          <cell r="CJ32"/>
          <cell r="CK32"/>
          <cell r="CL32"/>
          <cell r="CM32"/>
          <cell r="CN32"/>
          <cell r="CO32"/>
          <cell r="CP32"/>
          <cell r="CQ32"/>
          <cell r="CR32"/>
          <cell r="CS32"/>
          <cell r="CT32"/>
          <cell r="CU32"/>
          <cell r="CV32"/>
          <cell r="CW32"/>
          <cell r="CX32"/>
          <cell r="CY32"/>
          <cell r="CZ32"/>
          <cell r="DA32"/>
          <cell r="DB32"/>
          <cell r="DC32"/>
          <cell r="DD32"/>
          <cell r="DE32"/>
          <cell r="DF32"/>
          <cell r="DG32"/>
          <cell r="DH32"/>
          <cell r="DI32"/>
          <cell r="DJ32"/>
          <cell r="DK32"/>
          <cell r="DL32"/>
          <cell r="DM32"/>
          <cell r="DN32"/>
          <cell r="DO32"/>
          <cell r="DP32"/>
          <cell r="DQ32"/>
          <cell r="DR32"/>
          <cell r="DS32"/>
          <cell r="DT32"/>
          <cell r="DU32"/>
          <cell r="DV32"/>
          <cell r="DW32"/>
          <cell r="DX32"/>
          <cell r="DY32"/>
          <cell r="DZ32"/>
          <cell r="EA32"/>
          <cell r="EB32"/>
          <cell r="EC32"/>
          <cell r="ED32"/>
          <cell r="EE32"/>
          <cell r="EF32"/>
          <cell r="EG32"/>
          <cell r="EH32"/>
          <cell r="EI32"/>
          <cell r="EJ32"/>
          <cell r="EK32"/>
          <cell r="EL32"/>
          <cell r="EM32"/>
          <cell r="EN32"/>
          <cell r="EO32"/>
          <cell r="EP32"/>
          <cell r="EQ32"/>
          <cell r="ER32"/>
          <cell r="ES32"/>
          <cell r="ET32"/>
          <cell r="EU32"/>
          <cell r="EV32"/>
          <cell r="EW32"/>
          <cell r="EX32"/>
          <cell r="EY32"/>
          <cell r="EZ32"/>
          <cell r="FA32"/>
          <cell r="FB32"/>
          <cell r="FC32"/>
          <cell r="FD32"/>
          <cell r="FE32"/>
        </row>
        <row r="33">
          <cell r="A33"/>
          <cell r="B33" t="str">
            <v>INNE</v>
          </cell>
          <cell r="C33"/>
          <cell r="D33"/>
          <cell r="E33"/>
          <cell r="F33"/>
          <cell r="G33"/>
          <cell r="H33"/>
          <cell r="I33"/>
          <cell r="J33"/>
          <cell r="K33"/>
          <cell r="L33"/>
          <cell r="M33"/>
          <cell r="N33"/>
          <cell r="O33"/>
          <cell r="P33"/>
          <cell r="Q33"/>
          <cell r="R33"/>
          <cell r="S33"/>
          <cell r="T33"/>
          <cell r="U33"/>
          <cell r="V33"/>
          <cell r="W33"/>
          <cell r="X33"/>
          <cell r="Y33"/>
          <cell r="Z33"/>
          <cell r="AA33"/>
          <cell r="AB33"/>
          <cell r="AC33"/>
          <cell r="AD33"/>
          <cell r="AE33"/>
          <cell r="AF33"/>
          <cell r="AG33"/>
          <cell r="AH33"/>
          <cell r="AI33"/>
          <cell r="AJ33"/>
          <cell r="AK33"/>
          <cell r="AL33"/>
          <cell r="AM33"/>
          <cell r="AN33"/>
          <cell r="AO33"/>
          <cell r="AP33"/>
          <cell r="AQ33"/>
          <cell r="AR33"/>
          <cell r="AS33"/>
          <cell r="AT33"/>
          <cell r="AU33"/>
          <cell r="AV33"/>
          <cell r="AW33"/>
          <cell r="AX33"/>
          <cell r="AY33"/>
          <cell r="AZ33"/>
          <cell r="BA33"/>
          <cell r="BB33"/>
          <cell r="BC33"/>
          <cell r="BD33"/>
          <cell r="BE33"/>
          <cell r="BF33"/>
          <cell r="BG33"/>
          <cell r="BH33"/>
          <cell r="BI33"/>
          <cell r="BJ33"/>
          <cell r="BK33"/>
          <cell r="BL33"/>
          <cell r="BM33"/>
          <cell r="BN33"/>
          <cell r="BO33"/>
          <cell r="BP33"/>
          <cell r="BQ33"/>
          <cell r="BR33"/>
          <cell r="BS33"/>
          <cell r="BT33"/>
          <cell r="BU33"/>
          <cell r="BV33"/>
          <cell r="BW33"/>
          <cell r="BX33"/>
          <cell r="BY33"/>
          <cell r="BZ33"/>
          <cell r="CA33"/>
          <cell r="CB33"/>
          <cell r="CC33"/>
          <cell r="CD33"/>
          <cell r="CE33"/>
          <cell r="CF33"/>
          <cell r="CG33"/>
          <cell r="CH33"/>
          <cell r="CI33"/>
          <cell r="CJ33"/>
          <cell r="CK33"/>
          <cell r="CL33"/>
          <cell r="CM33"/>
          <cell r="CN33"/>
          <cell r="CO33"/>
          <cell r="CP33"/>
          <cell r="CQ33"/>
          <cell r="CR33"/>
          <cell r="CS33"/>
          <cell r="CT33"/>
          <cell r="CU33"/>
          <cell r="CV33"/>
          <cell r="CW33"/>
          <cell r="CX33"/>
          <cell r="CY33"/>
          <cell r="CZ33"/>
          <cell r="DA33"/>
          <cell r="DB33"/>
          <cell r="DC33"/>
          <cell r="DD33"/>
          <cell r="DE33"/>
          <cell r="DF33"/>
          <cell r="DG33"/>
          <cell r="DH33"/>
          <cell r="DI33"/>
          <cell r="DJ33"/>
          <cell r="DK33"/>
          <cell r="DL33"/>
          <cell r="DM33"/>
          <cell r="DN33"/>
          <cell r="DO33"/>
          <cell r="DP33"/>
          <cell r="DQ33"/>
          <cell r="DR33"/>
          <cell r="DS33"/>
          <cell r="DT33"/>
          <cell r="DU33"/>
          <cell r="DV33"/>
          <cell r="DW33"/>
          <cell r="DX33"/>
          <cell r="DY33"/>
          <cell r="DZ33"/>
          <cell r="EA33"/>
          <cell r="EB33"/>
          <cell r="EC33"/>
          <cell r="ED33"/>
          <cell r="EE33"/>
          <cell r="EF33"/>
          <cell r="EG33"/>
          <cell r="EH33"/>
          <cell r="EI33"/>
          <cell r="EJ33"/>
          <cell r="EK33"/>
          <cell r="EL33"/>
          <cell r="EM33"/>
          <cell r="EN33"/>
          <cell r="EO33"/>
          <cell r="EP33"/>
          <cell r="EQ33"/>
          <cell r="ER33"/>
          <cell r="ES33"/>
          <cell r="ET33"/>
          <cell r="EU33"/>
          <cell r="EV33"/>
          <cell r="EW33"/>
          <cell r="EX33"/>
          <cell r="EY33"/>
          <cell r="EZ33"/>
          <cell r="FA33"/>
          <cell r="FB33"/>
          <cell r="FC33"/>
          <cell r="FD33"/>
          <cell r="FE33"/>
        </row>
        <row r="34">
          <cell r="A34"/>
          <cell r="B34" t="str">
            <v>SUMA</v>
          </cell>
          <cell r="C34"/>
          <cell r="D34"/>
          <cell r="E34"/>
          <cell r="F34"/>
          <cell r="G34"/>
          <cell r="H34"/>
          <cell r="I34"/>
          <cell r="J34"/>
          <cell r="K34"/>
          <cell r="L34"/>
          <cell r="M34"/>
          <cell r="N34"/>
          <cell r="O34"/>
          <cell r="P34"/>
          <cell r="Q34"/>
          <cell r="R34"/>
          <cell r="S34"/>
          <cell r="T34"/>
          <cell r="U34"/>
          <cell r="V34"/>
          <cell r="W34"/>
          <cell r="X34"/>
          <cell r="Y34"/>
          <cell r="Z34"/>
          <cell r="AA34"/>
          <cell r="AB34"/>
          <cell r="AC34"/>
          <cell r="AD34"/>
          <cell r="AE34"/>
          <cell r="AF34"/>
          <cell r="AG34"/>
          <cell r="AH34"/>
          <cell r="AI34"/>
          <cell r="AJ34"/>
          <cell r="AK34"/>
          <cell r="AL34"/>
          <cell r="AM34"/>
          <cell r="AN34"/>
          <cell r="AO34"/>
          <cell r="AP34"/>
          <cell r="AQ34"/>
          <cell r="AR34"/>
          <cell r="AS34"/>
          <cell r="AT34"/>
          <cell r="AU34"/>
          <cell r="AV34"/>
          <cell r="AW34"/>
          <cell r="AX34"/>
          <cell r="AY34"/>
          <cell r="AZ34"/>
          <cell r="BA34"/>
          <cell r="BB34"/>
          <cell r="BC34"/>
          <cell r="BD34"/>
          <cell r="BE34"/>
          <cell r="BF34"/>
          <cell r="BG34"/>
          <cell r="BH34"/>
          <cell r="BI34"/>
          <cell r="BJ34"/>
          <cell r="BK34"/>
          <cell r="BL34"/>
          <cell r="BM34"/>
          <cell r="BN34"/>
          <cell r="BO34"/>
          <cell r="BP34"/>
          <cell r="BQ34"/>
          <cell r="BR34"/>
          <cell r="BS34"/>
          <cell r="BT34"/>
          <cell r="BU34"/>
          <cell r="BV34"/>
          <cell r="BW34"/>
          <cell r="BX34"/>
          <cell r="BY34"/>
          <cell r="BZ34"/>
          <cell r="CA34"/>
          <cell r="CB34"/>
          <cell r="CC34"/>
          <cell r="CD34"/>
          <cell r="CE34"/>
          <cell r="CF34"/>
          <cell r="CG34"/>
          <cell r="CH34"/>
          <cell r="CI34"/>
          <cell r="CJ34"/>
          <cell r="CK34"/>
          <cell r="CL34"/>
          <cell r="CM34"/>
          <cell r="CN34"/>
          <cell r="CO34"/>
          <cell r="CP34"/>
          <cell r="CQ34"/>
          <cell r="CR34"/>
          <cell r="CS34"/>
          <cell r="CT34"/>
          <cell r="CU34"/>
          <cell r="CV34"/>
          <cell r="CW34"/>
          <cell r="CX34"/>
          <cell r="CY34"/>
          <cell r="CZ34"/>
          <cell r="DA34"/>
          <cell r="DB34"/>
          <cell r="DC34"/>
          <cell r="DD34"/>
          <cell r="DE34"/>
          <cell r="DF34"/>
          <cell r="DG34"/>
          <cell r="DH34"/>
          <cell r="DI34"/>
          <cell r="DJ34"/>
          <cell r="DK34"/>
          <cell r="DL34"/>
          <cell r="DM34"/>
          <cell r="DN34"/>
          <cell r="DO34"/>
          <cell r="DP34"/>
          <cell r="DQ34"/>
          <cell r="DR34"/>
          <cell r="DS34"/>
          <cell r="DT34"/>
          <cell r="DU34"/>
          <cell r="DV34"/>
          <cell r="DW34"/>
          <cell r="DX34"/>
          <cell r="DY34"/>
          <cell r="DZ34"/>
          <cell r="EA34"/>
          <cell r="EB34"/>
          <cell r="EC34"/>
          <cell r="ED34"/>
          <cell r="EE34"/>
          <cell r="EF34"/>
          <cell r="EG34"/>
          <cell r="EH34"/>
          <cell r="EI34"/>
          <cell r="EJ34"/>
          <cell r="EK34"/>
          <cell r="EL34"/>
          <cell r="EM34"/>
          <cell r="EN34"/>
          <cell r="EO34"/>
          <cell r="EP34"/>
          <cell r="EQ34"/>
          <cell r="ER34"/>
          <cell r="ES34"/>
          <cell r="ET34"/>
          <cell r="EU34"/>
          <cell r="EV34"/>
          <cell r="EW34"/>
          <cell r="EX34"/>
          <cell r="EY34"/>
          <cell r="EZ34"/>
          <cell r="FA34"/>
          <cell r="FB34"/>
          <cell r="FC34"/>
          <cell r="FD34"/>
          <cell r="FE34"/>
        </row>
        <row r="35">
          <cell r="A35"/>
          <cell r="B35" t="str">
            <v>CZAS PRACY</v>
          </cell>
          <cell r="C35">
            <v>465</v>
          </cell>
          <cell r="D35">
            <v>465</v>
          </cell>
          <cell r="E35">
            <v>465</v>
          </cell>
          <cell r="F35"/>
          <cell r="G35"/>
          <cell r="H35">
            <v>465</v>
          </cell>
          <cell r="I35">
            <v>465</v>
          </cell>
          <cell r="J35">
            <v>445</v>
          </cell>
          <cell r="K35">
            <v>465</v>
          </cell>
          <cell r="L35">
            <v>465</v>
          </cell>
          <cell r="M35"/>
          <cell r="N35"/>
          <cell r="O35">
            <v>465</v>
          </cell>
          <cell r="P35">
            <v>465</v>
          </cell>
          <cell r="Q35">
            <v>465</v>
          </cell>
          <cell r="R35"/>
          <cell r="S35">
            <v>465</v>
          </cell>
          <cell r="T35"/>
          <cell r="U35"/>
          <cell r="V35">
            <v>465</v>
          </cell>
          <cell r="W35">
            <v>465</v>
          </cell>
          <cell r="X35">
            <v>465</v>
          </cell>
          <cell r="Y35">
            <v>465</v>
          </cell>
          <cell r="Z35">
            <v>465</v>
          </cell>
          <cell r="AA35">
            <v>465</v>
          </cell>
          <cell r="AB35"/>
          <cell r="AC35">
            <v>465</v>
          </cell>
          <cell r="AD35">
            <v>465</v>
          </cell>
          <cell r="AE35">
            <v>465</v>
          </cell>
          <cell r="AF35"/>
          <cell r="AG35"/>
          <cell r="AH35"/>
          <cell r="AI35"/>
          <cell r="AJ35"/>
          <cell r="AK35">
            <v>465</v>
          </cell>
          <cell r="AL35">
            <v>465</v>
          </cell>
          <cell r="AM35">
            <v>465</v>
          </cell>
          <cell r="AN35">
            <v>465</v>
          </cell>
          <cell r="AO35"/>
          <cell r="AP35"/>
          <cell r="AQ35">
            <v>465</v>
          </cell>
          <cell r="AR35">
            <v>465</v>
          </cell>
          <cell r="AS35">
            <v>465</v>
          </cell>
          <cell r="AT35">
            <v>465</v>
          </cell>
          <cell r="AU35">
            <v>465</v>
          </cell>
          <cell r="AV35"/>
          <cell r="AW35"/>
          <cell r="AX35">
            <v>465</v>
          </cell>
          <cell r="AY35">
            <v>465</v>
          </cell>
          <cell r="AZ35">
            <v>465</v>
          </cell>
          <cell r="BA35">
            <v>465</v>
          </cell>
          <cell r="BB35">
            <v>465</v>
          </cell>
          <cell r="BC35"/>
          <cell r="BD35"/>
          <cell r="BE35">
            <v>465</v>
          </cell>
          <cell r="BF35">
            <v>465</v>
          </cell>
          <cell r="BG35">
            <v>405</v>
          </cell>
          <cell r="BH35">
            <v>465</v>
          </cell>
          <cell r="BI35">
            <v>465</v>
          </cell>
          <cell r="BJ35"/>
          <cell r="BK35"/>
          <cell r="BL35">
            <v>465</v>
          </cell>
          <cell r="BM35">
            <v>465</v>
          </cell>
          <cell r="BN35">
            <v>465</v>
          </cell>
          <cell r="BO35">
            <v>465</v>
          </cell>
          <cell r="BP35">
            <v>465</v>
          </cell>
          <cell r="BQ35"/>
          <cell r="BR35"/>
          <cell r="BS35">
            <v>465</v>
          </cell>
          <cell r="BT35">
            <v>465</v>
          </cell>
          <cell r="BU35">
            <v>465</v>
          </cell>
          <cell r="BV35">
            <v>465</v>
          </cell>
          <cell r="BW35">
            <v>465</v>
          </cell>
          <cell r="BX35"/>
          <cell r="BY35"/>
          <cell r="BZ35">
            <v>465</v>
          </cell>
          <cell r="CA35">
            <v>465</v>
          </cell>
          <cell r="CB35">
            <v>465</v>
          </cell>
          <cell r="CC35">
            <v>465</v>
          </cell>
          <cell r="CD35">
            <v>465</v>
          </cell>
          <cell r="CE35"/>
          <cell r="CF35"/>
          <cell r="CG35">
            <v>465</v>
          </cell>
          <cell r="CH35">
            <v>465</v>
          </cell>
          <cell r="CI35">
            <v>465</v>
          </cell>
          <cell r="CJ35">
            <v>465</v>
          </cell>
          <cell r="CK35">
            <v>465</v>
          </cell>
          <cell r="CL35"/>
          <cell r="CM35"/>
          <cell r="CN35"/>
          <cell r="CO35"/>
          <cell r="CP35">
            <v>465</v>
          </cell>
          <cell r="CQ35">
            <v>465</v>
          </cell>
          <cell r="CR35">
            <v>465</v>
          </cell>
          <cell r="CS35"/>
          <cell r="CT35"/>
          <cell r="CU35">
            <v>465</v>
          </cell>
          <cell r="CV35">
            <v>465</v>
          </cell>
          <cell r="CW35">
            <v>465</v>
          </cell>
          <cell r="CX35">
            <v>465</v>
          </cell>
          <cell r="CY35">
            <v>465</v>
          </cell>
          <cell r="CZ35"/>
          <cell r="DA35"/>
          <cell r="DB35">
            <v>465</v>
          </cell>
          <cell r="DC35">
            <v>465</v>
          </cell>
          <cell r="DD35">
            <v>465</v>
          </cell>
          <cell r="DE35"/>
          <cell r="DF35"/>
          <cell r="DG35"/>
          <cell r="DH35"/>
          <cell r="DI35">
            <v>465</v>
          </cell>
          <cell r="DJ35">
            <v>465</v>
          </cell>
          <cell r="DK35">
            <v>465</v>
          </cell>
          <cell r="DL35">
            <v>465</v>
          </cell>
          <cell r="DM35">
            <v>465</v>
          </cell>
          <cell r="DN35"/>
          <cell r="DO35"/>
          <cell r="DP35">
            <v>465</v>
          </cell>
          <cell r="DQ35">
            <v>465</v>
          </cell>
          <cell r="DR35">
            <v>365</v>
          </cell>
          <cell r="DS35">
            <v>465</v>
          </cell>
          <cell r="DT35">
            <v>365</v>
          </cell>
          <cell r="DU35"/>
          <cell r="DV35"/>
          <cell r="DW35"/>
          <cell r="DX35">
            <v>465</v>
          </cell>
          <cell r="DY35">
            <v>465</v>
          </cell>
          <cell r="DZ35">
            <v>465</v>
          </cell>
          <cell r="EA35">
            <v>365</v>
          </cell>
          <cell r="EB35"/>
          <cell r="EC35"/>
          <cell r="ED35">
            <v>465</v>
          </cell>
          <cell r="EE35">
            <v>465</v>
          </cell>
          <cell r="EF35">
            <v>465</v>
          </cell>
          <cell r="EG35">
            <v>465</v>
          </cell>
          <cell r="EH35">
            <v>465</v>
          </cell>
          <cell r="EI35"/>
          <cell r="EJ35"/>
          <cell r="EK35">
            <v>465</v>
          </cell>
          <cell r="EL35">
            <v>465</v>
          </cell>
          <cell r="EM35">
            <v>465</v>
          </cell>
          <cell r="EN35">
            <v>465</v>
          </cell>
          <cell r="EO35"/>
          <cell r="EP35"/>
          <cell r="EQ35"/>
          <cell r="ER35">
            <v>345</v>
          </cell>
          <cell r="ES35">
            <v>465</v>
          </cell>
          <cell r="ET35">
            <v>465</v>
          </cell>
          <cell r="EU35">
            <v>0</v>
          </cell>
          <cell r="EV35">
            <v>0</v>
          </cell>
          <cell r="EW35"/>
          <cell r="EX35"/>
          <cell r="EY35">
            <v>465</v>
          </cell>
          <cell r="EZ35">
            <v>465</v>
          </cell>
          <cell r="FA35">
            <v>465</v>
          </cell>
          <cell r="FB35">
            <v>465</v>
          </cell>
          <cell r="FC35"/>
          <cell r="FD35"/>
          <cell r="FE35"/>
        </row>
        <row r="36">
          <cell r="A36" t="str">
            <v>T04 DOMINIK FASZCZA</v>
          </cell>
          <cell r="B36" t="str">
            <v>AKORD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0</v>
          </cell>
          <cell r="BC36">
            <v>0</v>
          </cell>
          <cell r="BD36">
            <v>0</v>
          </cell>
          <cell r="BE36">
            <v>0</v>
          </cell>
          <cell r="BF36">
            <v>0</v>
          </cell>
          <cell r="BG36">
            <v>0</v>
          </cell>
          <cell r="BH36">
            <v>376</v>
          </cell>
          <cell r="BI36">
            <v>0</v>
          </cell>
          <cell r="BJ36">
            <v>0</v>
          </cell>
          <cell r="BK36">
            <v>0</v>
          </cell>
          <cell r="BL36">
            <v>0</v>
          </cell>
          <cell r="BM36">
            <v>0</v>
          </cell>
          <cell r="BN36">
            <v>0</v>
          </cell>
          <cell r="BO36">
            <v>0</v>
          </cell>
          <cell r="BP36">
            <v>0</v>
          </cell>
          <cell r="BQ36">
            <v>0</v>
          </cell>
          <cell r="BR36">
            <v>0</v>
          </cell>
          <cell r="BS36">
            <v>0</v>
          </cell>
          <cell r="BT36">
            <v>0</v>
          </cell>
          <cell r="BU36">
            <v>0</v>
          </cell>
          <cell r="BV36">
            <v>0</v>
          </cell>
          <cell r="BW36">
            <v>0</v>
          </cell>
          <cell r="BX36">
            <v>0</v>
          </cell>
          <cell r="BY36">
            <v>0</v>
          </cell>
          <cell r="BZ36">
            <v>0</v>
          </cell>
          <cell r="CA36">
            <v>0</v>
          </cell>
          <cell r="CB36">
            <v>0</v>
          </cell>
          <cell r="CC36">
            <v>0</v>
          </cell>
          <cell r="CD36">
            <v>0</v>
          </cell>
          <cell r="CE36">
            <v>0</v>
          </cell>
          <cell r="CF36">
            <v>0</v>
          </cell>
          <cell r="CG36">
            <v>0</v>
          </cell>
          <cell r="CH36">
            <v>0</v>
          </cell>
          <cell r="CI36">
            <v>0</v>
          </cell>
          <cell r="CJ36">
            <v>0</v>
          </cell>
          <cell r="CK36">
            <v>0</v>
          </cell>
          <cell r="CL36">
            <v>0</v>
          </cell>
          <cell r="CM36">
            <v>0</v>
          </cell>
          <cell r="CN36">
            <v>0</v>
          </cell>
          <cell r="CO36">
            <v>0</v>
          </cell>
          <cell r="CP36">
            <v>0</v>
          </cell>
          <cell r="CQ36">
            <v>0</v>
          </cell>
          <cell r="CR36">
            <v>0</v>
          </cell>
          <cell r="CS36">
            <v>0</v>
          </cell>
          <cell r="CT36">
            <v>0</v>
          </cell>
          <cell r="CU36">
            <v>0</v>
          </cell>
          <cell r="CV36">
            <v>0</v>
          </cell>
          <cell r="CW36">
            <v>0</v>
          </cell>
          <cell r="CX36">
            <v>0</v>
          </cell>
          <cell r="CY36">
            <v>0</v>
          </cell>
          <cell r="CZ36">
            <v>0</v>
          </cell>
          <cell r="DA36">
            <v>0</v>
          </cell>
          <cell r="DB36">
            <v>0</v>
          </cell>
          <cell r="DC36">
            <v>0</v>
          </cell>
          <cell r="DD36">
            <v>0</v>
          </cell>
          <cell r="DE36">
            <v>0</v>
          </cell>
          <cell r="DF36">
            <v>0</v>
          </cell>
          <cell r="DG36">
            <v>0</v>
          </cell>
          <cell r="DH36">
            <v>0</v>
          </cell>
          <cell r="DI36">
            <v>0</v>
          </cell>
          <cell r="DJ36">
            <v>0</v>
          </cell>
          <cell r="DK36">
            <v>0</v>
          </cell>
          <cell r="DL36">
            <v>0</v>
          </cell>
          <cell r="DM36">
            <v>0</v>
          </cell>
          <cell r="DN36">
            <v>0</v>
          </cell>
          <cell r="DO36">
            <v>0</v>
          </cell>
          <cell r="DP36">
            <v>0</v>
          </cell>
          <cell r="DQ36">
            <v>0</v>
          </cell>
          <cell r="DR36">
            <v>0</v>
          </cell>
          <cell r="DS36">
            <v>0</v>
          </cell>
          <cell r="DT36">
            <v>0</v>
          </cell>
          <cell r="DU36">
            <v>0</v>
          </cell>
          <cell r="DV36">
            <v>0</v>
          </cell>
          <cell r="DW36">
            <v>0</v>
          </cell>
          <cell r="DX36">
            <v>0</v>
          </cell>
          <cell r="DY36">
            <v>0</v>
          </cell>
          <cell r="DZ36">
            <v>0</v>
          </cell>
          <cell r="EA36">
            <v>0</v>
          </cell>
          <cell r="EB36">
            <v>0</v>
          </cell>
          <cell r="EC36">
            <v>0</v>
          </cell>
          <cell r="ED36">
            <v>0</v>
          </cell>
          <cell r="EE36">
            <v>0</v>
          </cell>
          <cell r="EF36">
            <v>0</v>
          </cell>
          <cell r="EG36">
            <v>0</v>
          </cell>
          <cell r="EH36">
            <v>0</v>
          </cell>
          <cell r="EI36">
            <v>0</v>
          </cell>
          <cell r="EJ36">
            <v>0</v>
          </cell>
          <cell r="EK36">
            <v>0</v>
          </cell>
          <cell r="EL36">
            <v>0</v>
          </cell>
          <cell r="EM36">
            <v>0</v>
          </cell>
          <cell r="EN36">
            <v>0</v>
          </cell>
          <cell r="EO36">
            <v>0</v>
          </cell>
          <cell r="EP36">
            <v>0</v>
          </cell>
          <cell r="EQ36">
            <v>0</v>
          </cell>
          <cell r="ER36">
            <v>0</v>
          </cell>
          <cell r="ES36">
            <v>0</v>
          </cell>
          <cell r="ET36">
            <v>0</v>
          </cell>
          <cell r="EU36">
            <v>0</v>
          </cell>
          <cell r="EV36">
            <v>0</v>
          </cell>
          <cell r="EW36">
            <v>0</v>
          </cell>
          <cell r="EX36">
            <v>0</v>
          </cell>
          <cell r="EY36">
            <v>355</v>
          </cell>
          <cell r="EZ36">
            <v>455</v>
          </cell>
          <cell r="FA36">
            <v>637</v>
          </cell>
          <cell r="FB36">
            <v>453</v>
          </cell>
          <cell r="FC36">
            <v>0</v>
          </cell>
          <cell r="FD36">
            <v>0</v>
          </cell>
          <cell r="FE36">
            <v>0</v>
          </cell>
        </row>
        <row r="37">
          <cell r="A37"/>
          <cell r="B37" t="str">
            <v>POPRAWKI</v>
          </cell>
          <cell r="C37"/>
          <cell r="D37"/>
          <cell r="E37"/>
          <cell r="F37"/>
          <cell r="G37"/>
          <cell r="H37"/>
          <cell r="I37"/>
          <cell r="J37"/>
          <cell r="K37"/>
          <cell r="L37"/>
          <cell r="M37"/>
          <cell r="N37"/>
          <cell r="O37"/>
          <cell r="P37"/>
          <cell r="Q37"/>
          <cell r="R37"/>
          <cell r="S37"/>
          <cell r="T37"/>
          <cell r="U37"/>
          <cell r="V37"/>
          <cell r="W37"/>
          <cell r="X37"/>
          <cell r="Y37"/>
          <cell r="Z37"/>
          <cell r="AA37"/>
          <cell r="AB37"/>
          <cell r="AC37"/>
          <cell r="AD37"/>
          <cell r="AE37"/>
          <cell r="AF37"/>
          <cell r="AG37"/>
          <cell r="AH37"/>
          <cell r="AI37"/>
          <cell r="AJ37"/>
          <cell r="AK37"/>
          <cell r="AL37"/>
          <cell r="AM37"/>
          <cell r="AN37"/>
          <cell r="AO37"/>
          <cell r="AP37"/>
          <cell r="AQ37"/>
          <cell r="AR37"/>
          <cell r="AS37"/>
          <cell r="AT37"/>
          <cell r="AU37"/>
          <cell r="AV37"/>
          <cell r="AW37"/>
          <cell r="AX37"/>
          <cell r="AY37"/>
          <cell r="AZ37"/>
          <cell r="BA37"/>
          <cell r="BB37"/>
          <cell r="BC37"/>
          <cell r="BD37"/>
          <cell r="BE37"/>
          <cell r="BF37"/>
          <cell r="BG37"/>
          <cell r="BH37"/>
          <cell r="BI37"/>
          <cell r="BJ37"/>
          <cell r="BK37"/>
          <cell r="BL37"/>
          <cell r="BM37"/>
          <cell r="BN37"/>
          <cell r="BO37"/>
          <cell r="BP37"/>
          <cell r="BQ37"/>
          <cell r="BR37"/>
          <cell r="BS37"/>
          <cell r="BT37"/>
          <cell r="BU37"/>
          <cell r="BV37"/>
          <cell r="BW37"/>
          <cell r="BX37"/>
          <cell r="BY37"/>
          <cell r="BZ37"/>
          <cell r="CA37"/>
          <cell r="CB37"/>
          <cell r="CC37"/>
          <cell r="CD37"/>
          <cell r="CE37"/>
          <cell r="CF37"/>
          <cell r="CG37"/>
          <cell r="CH37"/>
          <cell r="CI37"/>
          <cell r="CJ37"/>
          <cell r="CK37"/>
          <cell r="CL37"/>
          <cell r="CM37"/>
          <cell r="CN37"/>
          <cell r="CO37"/>
          <cell r="CP37"/>
          <cell r="CQ37"/>
          <cell r="CR37"/>
          <cell r="CS37"/>
          <cell r="CT37"/>
          <cell r="CU37"/>
          <cell r="CV37"/>
          <cell r="CW37"/>
          <cell r="CX37"/>
          <cell r="CY37"/>
          <cell r="CZ37"/>
          <cell r="DA37"/>
          <cell r="DB37"/>
          <cell r="DC37"/>
          <cell r="DD37"/>
          <cell r="DE37"/>
          <cell r="DF37"/>
          <cell r="DG37"/>
          <cell r="DH37"/>
          <cell r="DI37"/>
          <cell r="DJ37"/>
          <cell r="DK37"/>
          <cell r="DL37"/>
          <cell r="DM37"/>
          <cell r="DN37"/>
          <cell r="DO37"/>
          <cell r="DP37"/>
          <cell r="DQ37"/>
          <cell r="DR37"/>
          <cell r="DS37"/>
          <cell r="DT37"/>
          <cell r="DU37"/>
          <cell r="DV37"/>
          <cell r="DW37"/>
          <cell r="DX37"/>
          <cell r="DY37"/>
          <cell r="DZ37"/>
          <cell r="EA37"/>
          <cell r="EB37"/>
          <cell r="EC37"/>
          <cell r="ED37"/>
          <cell r="EE37"/>
          <cell r="EF37"/>
          <cell r="EG37"/>
          <cell r="EH37"/>
          <cell r="EI37"/>
          <cell r="EJ37"/>
          <cell r="EK37"/>
          <cell r="EL37"/>
          <cell r="EM37"/>
          <cell r="EN37"/>
          <cell r="EO37"/>
          <cell r="EP37"/>
          <cell r="EQ37"/>
          <cell r="ER37"/>
          <cell r="ES37"/>
          <cell r="ET37"/>
          <cell r="EU37"/>
          <cell r="EV37"/>
          <cell r="EW37"/>
          <cell r="EX37"/>
          <cell r="EY37"/>
          <cell r="EZ37"/>
          <cell r="FA37"/>
          <cell r="FB37"/>
          <cell r="FC37"/>
          <cell r="FD37"/>
          <cell r="FE37"/>
        </row>
        <row r="38">
          <cell r="A38"/>
          <cell r="B38" t="str">
            <v>NIEWYCENIONE</v>
          </cell>
          <cell r="C38"/>
          <cell r="D38"/>
          <cell r="E38"/>
          <cell r="F38"/>
          <cell r="G38"/>
          <cell r="H38"/>
          <cell r="I38"/>
          <cell r="J38"/>
          <cell r="K38"/>
          <cell r="L38"/>
          <cell r="M38"/>
          <cell r="N38"/>
          <cell r="O38"/>
          <cell r="P38"/>
          <cell r="Q38"/>
          <cell r="R38"/>
          <cell r="S38"/>
          <cell r="T38"/>
          <cell r="U38"/>
          <cell r="V38"/>
          <cell r="W38"/>
          <cell r="X38"/>
          <cell r="Y38"/>
          <cell r="Z38"/>
          <cell r="AA38"/>
          <cell r="AB38"/>
          <cell r="AC38"/>
          <cell r="AD38"/>
          <cell r="AE38"/>
          <cell r="AF38"/>
          <cell r="AG38"/>
          <cell r="AH38"/>
          <cell r="AI38"/>
          <cell r="AJ38"/>
          <cell r="AK38"/>
          <cell r="AL38"/>
          <cell r="AM38"/>
          <cell r="AN38"/>
          <cell r="AO38"/>
          <cell r="AP38"/>
          <cell r="AQ38"/>
          <cell r="AR38"/>
          <cell r="AS38"/>
          <cell r="AT38"/>
          <cell r="AU38"/>
          <cell r="AV38"/>
          <cell r="AW38"/>
          <cell r="AX38"/>
          <cell r="AY38"/>
          <cell r="AZ38"/>
          <cell r="BA38"/>
          <cell r="BB38"/>
          <cell r="BC38"/>
          <cell r="BD38"/>
          <cell r="BE38"/>
          <cell r="BF38"/>
          <cell r="BG38"/>
          <cell r="BH38"/>
          <cell r="BI38"/>
          <cell r="BJ38"/>
          <cell r="BK38"/>
          <cell r="BL38"/>
          <cell r="BM38"/>
          <cell r="BN38"/>
          <cell r="BO38"/>
          <cell r="BP38"/>
          <cell r="BQ38"/>
          <cell r="BR38"/>
          <cell r="BS38"/>
          <cell r="BT38"/>
          <cell r="BU38"/>
          <cell r="BV38"/>
          <cell r="BW38"/>
          <cell r="BX38"/>
          <cell r="BY38"/>
          <cell r="BZ38"/>
          <cell r="CA38"/>
          <cell r="CB38"/>
          <cell r="CC38"/>
          <cell r="CD38"/>
          <cell r="CE38"/>
          <cell r="CF38"/>
          <cell r="CG38"/>
          <cell r="CH38"/>
          <cell r="CI38"/>
          <cell r="CJ38"/>
          <cell r="CK38"/>
          <cell r="CL38"/>
          <cell r="CM38"/>
          <cell r="CN38"/>
          <cell r="CO38"/>
          <cell r="CP38"/>
          <cell r="CQ38"/>
          <cell r="CR38"/>
          <cell r="CS38"/>
          <cell r="CT38"/>
          <cell r="CU38"/>
          <cell r="CV38"/>
          <cell r="CW38"/>
          <cell r="CX38"/>
          <cell r="CY38"/>
          <cell r="CZ38"/>
          <cell r="DA38"/>
          <cell r="DB38"/>
          <cell r="DC38"/>
          <cell r="DD38"/>
          <cell r="DE38"/>
          <cell r="DF38"/>
          <cell r="DG38"/>
          <cell r="DH38"/>
          <cell r="DI38"/>
          <cell r="DJ38"/>
          <cell r="DK38"/>
          <cell r="DL38"/>
          <cell r="DM38"/>
          <cell r="DN38"/>
          <cell r="DO38"/>
          <cell r="DP38"/>
          <cell r="DQ38"/>
          <cell r="DR38"/>
          <cell r="DS38"/>
          <cell r="DT38"/>
          <cell r="DU38"/>
          <cell r="DV38"/>
          <cell r="DW38"/>
          <cell r="DX38"/>
          <cell r="DY38"/>
          <cell r="DZ38"/>
          <cell r="EA38"/>
          <cell r="EB38"/>
          <cell r="EC38"/>
          <cell r="ED38"/>
          <cell r="EE38"/>
          <cell r="EF38"/>
          <cell r="EG38"/>
          <cell r="EH38"/>
          <cell r="EI38"/>
          <cell r="EJ38"/>
          <cell r="EK38"/>
          <cell r="EL38"/>
          <cell r="EM38"/>
          <cell r="EN38"/>
          <cell r="EO38"/>
          <cell r="EP38"/>
          <cell r="EQ38"/>
          <cell r="ER38"/>
          <cell r="ES38"/>
          <cell r="ET38"/>
          <cell r="EU38"/>
          <cell r="EV38"/>
          <cell r="EW38"/>
          <cell r="EX38"/>
          <cell r="EY38"/>
          <cell r="EZ38"/>
          <cell r="FA38"/>
          <cell r="FB38"/>
          <cell r="FC38"/>
          <cell r="FD38"/>
          <cell r="FE38"/>
        </row>
        <row r="39">
          <cell r="A39"/>
          <cell r="B39" t="str">
            <v>INNE</v>
          </cell>
          <cell r="C39"/>
          <cell r="D39"/>
          <cell r="E39"/>
          <cell r="F39"/>
          <cell r="G39"/>
          <cell r="H39"/>
          <cell r="I39"/>
          <cell r="J39"/>
          <cell r="K39"/>
          <cell r="L39"/>
          <cell r="M39"/>
          <cell r="N39"/>
          <cell r="O39"/>
          <cell r="P39"/>
          <cell r="Q39"/>
          <cell r="R39"/>
          <cell r="S39"/>
          <cell r="T39"/>
          <cell r="U39"/>
          <cell r="V39"/>
          <cell r="W39"/>
          <cell r="X39"/>
          <cell r="Y39"/>
          <cell r="Z39"/>
          <cell r="AA39"/>
          <cell r="AB39"/>
          <cell r="AC39"/>
          <cell r="AD39"/>
          <cell r="AE39"/>
          <cell r="AF39"/>
          <cell r="AG39"/>
          <cell r="AH39"/>
          <cell r="AI39"/>
          <cell r="AJ39"/>
          <cell r="AK39"/>
          <cell r="AL39"/>
          <cell r="AM39"/>
          <cell r="AN39"/>
          <cell r="AO39"/>
          <cell r="AP39"/>
          <cell r="AQ39"/>
          <cell r="AR39"/>
          <cell r="AS39"/>
          <cell r="AT39"/>
          <cell r="AU39"/>
          <cell r="AV39"/>
          <cell r="AW39"/>
          <cell r="AX39"/>
          <cell r="AY39"/>
          <cell r="AZ39"/>
          <cell r="BA39"/>
          <cell r="BB39"/>
          <cell r="BC39"/>
          <cell r="BD39"/>
          <cell r="BE39"/>
          <cell r="BF39"/>
          <cell r="BG39"/>
          <cell r="BH39"/>
          <cell r="BI39"/>
          <cell r="BJ39"/>
          <cell r="BK39"/>
          <cell r="BL39"/>
          <cell r="BM39"/>
          <cell r="BN39"/>
          <cell r="BO39"/>
          <cell r="BP39"/>
          <cell r="BQ39"/>
          <cell r="BR39"/>
          <cell r="BS39"/>
          <cell r="BT39"/>
          <cell r="BU39"/>
          <cell r="BV39"/>
          <cell r="BW39"/>
          <cell r="BX39"/>
          <cell r="BY39"/>
          <cell r="BZ39"/>
          <cell r="CA39"/>
          <cell r="CB39"/>
          <cell r="CC39"/>
          <cell r="CD39"/>
          <cell r="CE39"/>
          <cell r="CF39"/>
          <cell r="CG39"/>
          <cell r="CH39"/>
          <cell r="CI39"/>
          <cell r="CJ39"/>
          <cell r="CK39"/>
          <cell r="CL39"/>
          <cell r="CM39"/>
          <cell r="CN39"/>
          <cell r="CO39"/>
          <cell r="CP39"/>
          <cell r="CQ39"/>
          <cell r="CR39"/>
          <cell r="CS39"/>
          <cell r="CT39"/>
          <cell r="CU39"/>
          <cell r="CV39"/>
          <cell r="CW39"/>
          <cell r="CX39"/>
          <cell r="CY39"/>
          <cell r="CZ39"/>
          <cell r="DA39"/>
          <cell r="DB39"/>
          <cell r="DC39"/>
          <cell r="DD39"/>
          <cell r="DE39"/>
          <cell r="DF39"/>
          <cell r="DG39"/>
          <cell r="DH39"/>
          <cell r="DI39"/>
          <cell r="DJ39"/>
          <cell r="DK39"/>
          <cell r="DL39"/>
          <cell r="DM39"/>
          <cell r="DN39"/>
          <cell r="DO39"/>
          <cell r="DP39"/>
          <cell r="DQ39"/>
          <cell r="DR39"/>
          <cell r="DS39"/>
          <cell r="DT39"/>
          <cell r="DU39"/>
          <cell r="DV39"/>
          <cell r="DW39"/>
          <cell r="DX39"/>
          <cell r="DY39"/>
          <cell r="DZ39"/>
          <cell r="EA39"/>
          <cell r="EB39"/>
          <cell r="EC39"/>
          <cell r="ED39"/>
          <cell r="EE39"/>
          <cell r="EF39"/>
          <cell r="EG39"/>
          <cell r="EH39"/>
          <cell r="EI39"/>
          <cell r="EJ39"/>
          <cell r="EK39"/>
          <cell r="EL39"/>
          <cell r="EM39"/>
          <cell r="EN39"/>
          <cell r="EO39"/>
          <cell r="EP39"/>
          <cell r="EQ39"/>
          <cell r="ER39"/>
          <cell r="ES39"/>
          <cell r="ET39"/>
          <cell r="EU39"/>
          <cell r="EV39"/>
          <cell r="EW39"/>
          <cell r="EX39"/>
          <cell r="EY39"/>
          <cell r="EZ39"/>
          <cell r="FA39"/>
          <cell r="FB39"/>
          <cell r="FC39"/>
          <cell r="FD39"/>
          <cell r="FE39"/>
        </row>
        <row r="40">
          <cell r="A40"/>
          <cell r="B40" t="str">
            <v>SUMA</v>
          </cell>
          <cell r="C40"/>
          <cell r="D40"/>
          <cell r="E40"/>
          <cell r="F40"/>
          <cell r="G40"/>
          <cell r="H40"/>
          <cell r="I40"/>
          <cell r="J40"/>
          <cell r="K40"/>
          <cell r="L40"/>
          <cell r="M40"/>
          <cell r="N40"/>
          <cell r="O40"/>
          <cell r="P40"/>
          <cell r="Q40"/>
          <cell r="R40"/>
          <cell r="S40"/>
          <cell r="T40"/>
          <cell r="U40"/>
          <cell r="V40"/>
          <cell r="W40"/>
          <cell r="X40"/>
          <cell r="Y40"/>
          <cell r="Z40"/>
          <cell r="AA40"/>
          <cell r="AB40"/>
          <cell r="AC40"/>
          <cell r="AD40"/>
          <cell r="AE40"/>
          <cell r="AF40"/>
          <cell r="AG40"/>
          <cell r="AH40"/>
          <cell r="AI40"/>
          <cell r="AJ40"/>
          <cell r="AK40"/>
          <cell r="AL40"/>
          <cell r="AM40"/>
          <cell r="AN40"/>
          <cell r="AO40"/>
          <cell r="AP40"/>
          <cell r="AQ40"/>
          <cell r="AR40"/>
          <cell r="AS40"/>
          <cell r="AT40"/>
          <cell r="AU40"/>
          <cell r="AV40"/>
          <cell r="AW40"/>
          <cell r="AX40"/>
          <cell r="AY40"/>
          <cell r="AZ40"/>
          <cell r="BA40"/>
          <cell r="BB40"/>
          <cell r="BC40"/>
          <cell r="BD40"/>
          <cell r="BE40"/>
          <cell r="BF40"/>
          <cell r="BG40"/>
          <cell r="BH40"/>
          <cell r="BI40"/>
          <cell r="BJ40"/>
          <cell r="BK40"/>
          <cell r="BL40"/>
          <cell r="BM40"/>
          <cell r="BN40"/>
          <cell r="BO40"/>
          <cell r="BP40"/>
          <cell r="BQ40"/>
          <cell r="BR40"/>
          <cell r="BS40"/>
          <cell r="BT40"/>
          <cell r="BU40"/>
          <cell r="BV40"/>
          <cell r="BW40"/>
          <cell r="BX40"/>
          <cell r="BY40"/>
          <cell r="BZ40"/>
          <cell r="CA40"/>
          <cell r="CB40"/>
          <cell r="CC40"/>
          <cell r="CD40"/>
          <cell r="CE40"/>
          <cell r="CF40"/>
          <cell r="CG40"/>
          <cell r="CH40"/>
          <cell r="CI40"/>
          <cell r="CJ40"/>
          <cell r="CK40"/>
          <cell r="CL40"/>
          <cell r="CM40"/>
          <cell r="CN40"/>
          <cell r="CO40"/>
          <cell r="CP40"/>
          <cell r="CQ40"/>
          <cell r="CR40"/>
          <cell r="CS40"/>
          <cell r="CT40"/>
          <cell r="CU40"/>
          <cell r="CV40"/>
          <cell r="CW40"/>
          <cell r="CX40"/>
          <cell r="CY40"/>
          <cell r="CZ40"/>
          <cell r="DA40"/>
          <cell r="DB40"/>
          <cell r="DC40"/>
          <cell r="DD40"/>
          <cell r="DE40"/>
          <cell r="DF40"/>
          <cell r="DG40"/>
          <cell r="DH40"/>
          <cell r="DI40"/>
          <cell r="DJ40"/>
          <cell r="DK40"/>
          <cell r="DL40"/>
          <cell r="DM40"/>
          <cell r="DN40"/>
          <cell r="DO40"/>
          <cell r="DP40"/>
          <cell r="DQ40"/>
          <cell r="DR40"/>
          <cell r="DS40"/>
          <cell r="DT40"/>
          <cell r="DU40"/>
          <cell r="DV40"/>
          <cell r="DW40"/>
          <cell r="DX40"/>
          <cell r="DY40"/>
          <cell r="DZ40"/>
          <cell r="EA40"/>
          <cell r="EB40"/>
          <cell r="EC40"/>
          <cell r="ED40"/>
          <cell r="EE40"/>
          <cell r="EF40"/>
          <cell r="EG40"/>
          <cell r="EH40"/>
          <cell r="EI40"/>
          <cell r="EJ40"/>
          <cell r="EK40"/>
          <cell r="EL40"/>
          <cell r="EM40"/>
          <cell r="EN40"/>
          <cell r="EO40"/>
          <cell r="EP40"/>
          <cell r="EQ40"/>
          <cell r="ER40"/>
          <cell r="ES40"/>
          <cell r="ET40"/>
          <cell r="EU40"/>
          <cell r="EV40"/>
          <cell r="EW40"/>
          <cell r="EX40"/>
          <cell r="EY40"/>
          <cell r="EZ40"/>
          <cell r="FA40"/>
          <cell r="FB40"/>
          <cell r="FC40"/>
          <cell r="FD40"/>
          <cell r="FE40"/>
        </row>
        <row r="41">
          <cell r="A41"/>
          <cell r="B41" t="str">
            <v>CZAS PRACY</v>
          </cell>
          <cell r="C41">
            <v>465</v>
          </cell>
          <cell r="D41">
            <v>465</v>
          </cell>
          <cell r="E41">
            <v>465</v>
          </cell>
          <cell r="F41"/>
          <cell r="G41"/>
          <cell r="H41">
            <v>225</v>
          </cell>
          <cell r="I41">
            <v>465</v>
          </cell>
          <cell r="J41">
            <v>345</v>
          </cell>
          <cell r="K41">
            <v>465</v>
          </cell>
          <cell r="L41">
            <v>345</v>
          </cell>
          <cell r="M41"/>
          <cell r="N41"/>
          <cell r="O41">
            <v>465</v>
          </cell>
          <cell r="P41">
            <v>465</v>
          </cell>
          <cell r="Q41">
            <v>465</v>
          </cell>
          <cell r="R41">
            <v>285</v>
          </cell>
          <cell r="S41">
            <v>465</v>
          </cell>
          <cell r="T41"/>
          <cell r="U41"/>
          <cell r="V41">
            <v>465</v>
          </cell>
          <cell r="W41">
            <v>465</v>
          </cell>
          <cell r="X41">
            <v>465</v>
          </cell>
          <cell r="Y41">
            <v>465</v>
          </cell>
          <cell r="Z41">
            <v>465</v>
          </cell>
          <cell r="AA41"/>
          <cell r="AB41"/>
          <cell r="AC41">
            <v>465</v>
          </cell>
          <cell r="AD41">
            <v>465</v>
          </cell>
          <cell r="AE41">
            <v>465</v>
          </cell>
          <cell r="AF41"/>
          <cell r="AG41"/>
          <cell r="AH41"/>
          <cell r="AI41"/>
          <cell r="AJ41">
            <v>465</v>
          </cell>
          <cell r="AK41">
            <v>465</v>
          </cell>
          <cell r="AL41">
            <v>240</v>
          </cell>
          <cell r="AM41"/>
          <cell r="AN41">
            <v>465</v>
          </cell>
          <cell r="AO41"/>
          <cell r="AP41"/>
          <cell r="AQ41"/>
          <cell r="AR41"/>
          <cell r="AS41"/>
          <cell r="AT41"/>
          <cell r="AU41"/>
          <cell r="AV41"/>
          <cell r="AW41"/>
          <cell r="AX41">
            <v>465</v>
          </cell>
          <cell r="AY41">
            <v>465</v>
          </cell>
          <cell r="AZ41">
            <v>465</v>
          </cell>
          <cell r="BA41">
            <v>465</v>
          </cell>
          <cell r="BB41">
            <v>465</v>
          </cell>
          <cell r="BC41"/>
          <cell r="BD41"/>
          <cell r="BE41">
            <v>465</v>
          </cell>
          <cell r="BF41">
            <v>465</v>
          </cell>
          <cell r="BG41">
            <v>465</v>
          </cell>
          <cell r="BH41">
            <v>465</v>
          </cell>
          <cell r="BI41">
            <v>465</v>
          </cell>
          <cell r="BJ41"/>
          <cell r="BK41"/>
          <cell r="BL41">
            <v>465</v>
          </cell>
          <cell r="BM41">
            <v>465</v>
          </cell>
          <cell r="BN41">
            <v>465</v>
          </cell>
          <cell r="BO41">
            <v>465</v>
          </cell>
          <cell r="BP41">
            <v>465</v>
          </cell>
          <cell r="BQ41"/>
          <cell r="BR41"/>
          <cell r="BS41">
            <v>465</v>
          </cell>
          <cell r="BT41">
            <v>465</v>
          </cell>
          <cell r="BU41">
            <v>465</v>
          </cell>
          <cell r="BV41">
            <v>465</v>
          </cell>
          <cell r="BW41">
            <v>465</v>
          </cell>
          <cell r="BX41"/>
          <cell r="BY41"/>
          <cell r="BZ41">
            <v>465</v>
          </cell>
          <cell r="CA41">
            <v>465</v>
          </cell>
          <cell r="CB41">
            <v>465</v>
          </cell>
          <cell r="CC41">
            <v>465</v>
          </cell>
          <cell r="CD41">
            <v>465</v>
          </cell>
          <cell r="CE41"/>
          <cell r="CF41"/>
          <cell r="CG41">
            <v>465</v>
          </cell>
          <cell r="CH41">
            <v>465</v>
          </cell>
          <cell r="CI41">
            <v>465</v>
          </cell>
          <cell r="CJ41">
            <v>465</v>
          </cell>
          <cell r="CK41">
            <v>465</v>
          </cell>
          <cell r="CL41"/>
          <cell r="CM41"/>
          <cell r="CN41"/>
          <cell r="CO41"/>
          <cell r="CP41">
            <v>465</v>
          </cell>
          <cell r="CQ41">
            <v>465</v>
          </cell>
          <cell r="CR41">
            <v>465</v>
          </cell>
          <cell r="CS41"/>
          <cell r="CT41"/>
          <cell r="CU41">
            <v>465</v>
          </cell>
          <cell r="CV41">
            <v>465</v>
          </cell>
          <cell r="CW41">
            <v>465</v>
          </cell>
          <cell r="CX41">
            <v>465</v>
          </cell>
          <cell r="CY41">
            <v>465</v>
          </cell>
          <cell r="CZ41"/>
          <cell r="DA41"/>
          <cell r="DB41">
            <v>465</v>
          </cell>
          <cell r="DC41">
            <v>465</v>
          </cell>
          <cell r="DD41"/>
          <cell r="DE41"/>
          <cell r="DF41"/>
          <cell r="DG41"/>
          <cell r="DH41"/>
          <cell r="DI41">
            <v>465</v>
          </cell>
          <cell r="DJ41">
            <v>465</v>
          </cell>
          <cell r="DK41">
            <v>465</v>
          </cell>
          <cell r="DL41">
            <v>465</v>
          </cell>
          <cell r="DM41">
            <v>465</v>
          </cell>
          <cell r="DN41"/>
          <cell r="DO41"/>
          <cell r="DP41">
            <v>465</v>
          </cell>
          <cell r="DQ41">
            <v>465</v>
          </cell>
          <cell r="DR41">
            <v>365</v>
          </cell>
          <cell r="DS41">
            <v>465</v>
          </cell>
          <cell r="DT41">
            <v>465</v>
          </cell>
          <cell r="DU41"/>
          <cell r="DV41"/>
          <cell r="DW41"/>
          <cell r="DX41">
            <v>465</v>
          </cell>
          <cell r="DY41">
            <v>465</v>
          </cell>
          <cell r="DZ41">
            <v>465</v>
          </cell>
          <cell r="EA41">
            <v>425</v>
          </cell>
          <cell r="EB41"/>
          <cell r="EC41"/>
          <cell r="ED41">
            <v>465</v>
          </cell>
          <cell r="EE41">
            <v>465</v>
          </cell>
          <cell r="EF41">
            <v>465</v>
          </cell>
          <cell r="EG41"/>
          <cell r="EH41">
            <v>465</v>
          </cell>
          <cell r="EI41"/>
          <cell r="EJ41"/>
          <cell r="EK41">
            <v>465</v>
          </cell>
          <cell r="EL41">
            <v>465</v>
          </cell>
          <cell r="EM41">
            <v>465</v>
          </cell>
          <cell r="EN41">
            <v>465</v>
          </cell>
          <cell r="EO41"/>
          <cell r="EP41"/>
          <cell r="EQ41"/>
          <cell r="ER41">
            <v>465</v>
          </cell>
          <cell r="ES41">
            <v>0</v>
          </cell>
          <cell r="ET41">
            <v>0</v>
          </cell>
          <cell r="EU41">
            <v>0</v>
          </cell>
          <cell r="EV41">
            <v>0</v>
          </cell>
          <cell r="EW41"/>
          <cell r="EX41"/>
          <cell r="EY41">
            <v>465</v>
          </cell>
          <cell r="EZ41">
            <v>465</v>
          </cell>
          <cell r="FA41">
            <v>465</v>
          </cell>
          <cell r="FB41">
            <v>465</v>
          </cell>
          <cell r="FC41"/>
          <cell r="FD41"/>
          <cell r="FE41"/>
        </row>
        <row r="42">
          <cell r="A42" t="str">
            <v>T12 KACPER KRUSZEWSKI</v>
          </cell>
          <cell r="B42" t="str">
            <v>AKORD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478</v>
          </cell>
          <cell r="AK42">
            <v>0</v>
          </cell>
          <cell r="AL42">
            <v>0</v>
          </cell>
          <cell r="AM42">
            <v>0</v>
          </cell>
          <cell r="AN42">
            <v>0</v>
          </cell>
          <cell r="AO42">
            <v>0</v>
          </cell>
          <cell r="AP42">
            <v>0</v>
          </cell>
          <cell r="AQ42">
            <v>478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0</v>
          </cell>
          <cell r="BB42">
            <v>0</v>
          </cell>
          <cell r="BC42">
            <v>0</v>
          </cell>
          <cell r="BD42">
            <v>0</v>
          </cell>
          <cell r="BE42">
            <v>0</v>
          </cell>
          <cell r="BF42">
            <v>0</v>
          </cell>
          <cell r="BG42">
            <v>0</v>
          </cell>
          <cell r="BH42">
            <v>0</v>
          </cell>
          <cell r="BI42">
            <v>0</v>
          </cell>
          <cell r="BJ42">
            <v>0</v>
          </cell>
          <cell r="BK42">
            <v>0</v>
          </cell>
          <cell r="BL42">
            <v>0</v>
          </cell>
          <cell r="BM42">
            <v>0</v>
          </cell>
          <cell r="BN42">
            <v>0</v>
          </cell>
          <cell r="BO42">
            <v>0</v>
          </cell>
          <cell r="BP42">
            <v>0</v>
          </cell>
          <cell r="BQ42">
            <v>0</v>
          </cell>
          <cell r="BR42">
            <v>0</v>
          </cell>
          <cell r="BS42">
            <v>0</v>
          </cell>
          <cell r="BT42">
            <v>0</v>
          </cell>
          <cell r="BU42">
            <v>0</v>
          </cell>
          <cell r="BV42">
            <v>0</v>
          </cell>
          <cell r="BW42">
            <v>0</v>
          </cell>
          <cell r="BX42">
            <v>0</v>
          </cell>
          <cell r="BY42">
            <v>0</v>
          </cell>
          <cell r="BZ42">
            <v>0</v>
          </cell>
          <cell r="CA42">
            <v>0</v>
          </cell>
          <cell r="CB42">
            <v>0</v>
          </cell>
          <cell r="CC42">
            <v>0</v>
          </cell>
          <cell r="CD42">
            <v>0</v>
          </cell>
          <cell r="CE42">
            <v>0</v>
          </cell>
          <cell r="CF42">
            <v>0</v>
          </cell>
          <cell r="CG42">
            <v>0</v>
          </cell>
          <cell r="CH42">
            <v>0</v>
          </cell>
          <cell r="CI42">
            <v>0</v>
          </cell>
          <cell r="CJ42">
            <v>0</v>
          </cell>
          <cell r="CK42">
            <v>0</v>
          </cell>
          <cell r="CL42">
            <v>0</v>
          </cell>
          <cell r="CM42">
            <v>0</v>
          </cell>
          <cell r="CN42">
            <v>0</v>
          </cell>
          <cell r="CO42">
            <v>0</v>
          </cell>
          <cell r="CP42">
            <v>0</v>
          </cell>
          <cell r="CQ42">
            <v>0</v>
          </cell>
          <cell r="CR42">
            <v>0</v>
          </cell>
          <cell r="CS42">
            <v>0</v>
          </cell>
          <cell r="CT42">
            <v>0</v>
          </cell>
          <cell r="CU42">
            <v>0</v>
          </cell>
          <cell r="CV42">
            <v>0</v>
          </cell>
          <cell r="CW42">
            <v>0</v>
          </cell>
          <cell r="CX42">
            <v>0</v>
          </cell>
          <cell r="CY42">
            <v>0</v>
          </cell>
          <cell r="CZ42">
            <v>0</v>
          </cell>
          <cell r="DA42">
            <v>0</v>
          </cell>
          <cell r="DB42">
            <v>0</v>
          </cell>
          <cell r="DC42">
            <v>0</v>
          </cell>
          <cell r="DD42">
            <v>0</v>
          </cell>
          <cell r="DE42">
            <v>0</v>
          </cell>
          <cell r="DF42">
            <v>0</v>
          </cell>
          <cell r="DG42">
            <v>0</v>
          </cell>
          <cell r="DH42">
            <v>0</v>
          </cell>
          <cell r="DI42">
            <v>0</v>
          </cell>
          <cell r="DJ42">
            <v>0</v>
          </cell>
          <cell r="DK42">
            <v>0</v>
          </cell>
          <cell r="DL42">
            <v>0</v>
          </cell>
          <cell r="DM42">
            <v>0</v>
          </cell>
          <cell r="DN42">
            <v>0</v>
          </cell>
          <cell r="DO42">
            <v>0</v>
          </cell>
          <cell r="DP42">
            <v>0</v>
          </cell>
          <cell r="DQ42">
            <v>0</v>
          </cell>
          <cell r="DR42">
            <v>0</v>
          </cell>
          <cell r="DS42">
            <v>0</v>
          </cell>
          <cell r="DT42">
            <v>0</v>
          </cell>
          <cell r="DU42">
            <v>0</v>
          </cell>
          <cell r="DV42">
            <v>0</v>
          </cell>
          <cell r="DW42">
            <v>0</v>
          </cell>
          <cell r="DX42">
            <v>0</v>
          </cell>
          <cell r="DY42">
            <v>0</v>
          </cell>
          <cell r="DZ42">
            <v>0</v>
          </cell>
          <cell r="EA42">
            <v>0</v>
          </cell>
          <cell r="EB42">
            <v>0</v>
          </cell>
          <cell r="EC42">
            <v>0</v>
          </cell>
          <cell r="ED42">
            <v>0</v>
          </cell>
          <cell r="EE42">
            <v>0</v>
          </cell>
          <cell r="EF42">
            <v>0</v>
          </cell>
          <cell r="EG42">
            <v>0</v>
          </cell>
          <cell r="EH42">
            <v>0</v>
          </cell>
          <cell r="EI42">
            <v>0</v>
          </cell>
          <cell r="EJ42">
            <v>0</v>
          </cell>
          <cell r="EK42">
            <v>0</v>
          </cell>
          <cell r="EL42">
            <v>0</v>
          </cell>
          <cell r="EM42">
            <v>0</v>
          </cell>
          <cell r="EN42">
            <v>0</v>
          </cell>
          <cell r="EO42">
            <v>0</v>
          </cell>
          <cell r="EP42">
            <v>0</v>
          </cell>
          <cell r="EQ42">
            <v>0</v>
          </cell>
          <cell r="ER42">
            <v>0</v>
          </cell>
          <cell r="ES42">
            <v>0</v>
          </cell>
          <cell r="ET42">
            <v>0</v>
          </cell>
          <cell r="EU42">
            <v>0</v>
          </cell>
          <cell r="EV42">
            <v>0</v>
          </cell>
          <cell r="EW42">
            <v>0</v>
          </cell>
          <cell r="EX42">
            <v>0</v>
          </cell>
          <cell r="EY42">
            <v>143</v>
          </cell>
          <cell r="EZ42">
            <v>371</v>
          </cell>
          <cell r="FA42">
            <v>49</v>
          </cell>
          <cell r="FB42">
            <v>0</v>
          </cell>
          <cell r="FC42">
            <v>0</v>
          </cell>
          <cell r="FD42">
            <v>0</v>
          </cell>
          <cell r="FE42">
            <v>0</v>
          </cell>
        </row>
        <row r="43">
          <cell r="A43"/>
          <cell r="B43" t="str">
            <v>POPRAWKI</v>
          </cell>
          <cell r="C43"/>
          <cell r="D43"/>
          <cell r="E43"/>
          <cell r="F43"/>
          <cell r="G43"/>
          <cell r="H43"/>
          <cell r="I43"/>
          <cell r="J43"/>
          <cell r="K43"/>
          <cell r="L43"/>
          <cell r="M43"/>
          <cell r="N43"/>
          <cell r="O43"/>
          <cell r="P43"/>
          <cell r="Q43"/>
          <cell r="R43"/>
          <cell r="S43"/>
          <cell r="T43"/>
          <cell r="U43"/>
          <cell r="V43"/>
          <cell r="W43"/>
          <cell r="X43"/>
          <cell r="Y43"/>
          <cell r="Z43"/>
          <cell r="AA43"/>
          <cell r="AB43"/>
          <cell r="AC43"/>
          <cell r="AD43"/>
          <cell r="AE43"/>
          <cell r="AF43"/>
          <cell r="AG43"/>
          <cell r="AH43"/>
          <cell r="AI43"/>
          <cell r="AJ43"/>
          <cell r="AK43"/>
          <cell r="AL43"/>
          <cell r="AM43"/>
          <cell r="AN43"/>
          <cell r="AO43"/>
          <cell r="AP43"/>
          <cell r="AQ43"/>
          <cell r="AR43"/>
          <cell r="AS43"/>
          <cell r="AT43"/>
          <cell r="AU43"/>
          <cell r="AV43"/>
          <cell r="AW43"/>
          <cell r="AX43"/>
          <cell r="AY43"/>
          <cell r="AZ43"/>
          <cell r="BA43"/>
          <cell r="BB43"/>
          <cell r="BC43"/>
          <cell r="BD43"/>
          <cell r="BE43"/>
          <cell r="BF43"/>
          <cell r="BG43"/>
          <cell r="BH43"/>
          <cell r="BI43"/>
          <cell r="BJ43"/>
          <cell r="BK43"/>
          <cell r="BL43"/>
          <cell r="BM43"/>
          <cell r="BN43"/>
          <cell r="BO43"/>
          <cell r="BP43"/>
          <cell r="BQ43"/>
          <cell r="BR43"/>
          <cell r="BS43"/>
          <cell r="BT43"/>
          <cell r="BU43"/>
          <cell r="BV43"/>
          <cell r="BW43"/>
          <cell r="BX43"/>
          <cell r="BY43"/>
          <cell r="BZ43"/>
          <cell r="CA43"/>
          <cell r="CB43"/>
          <cell r="CC43"/>
          <cell r="CD43"/>
          <cell r="CE43"/>
          <cell r="CF43"/>
          <cell r="CG43"/>
          <cell r="CH43"/>
          <cell r="CI43"/>
          <cell r="CJ43"/>
          <cell r="CK43"/>
          <cell r="CL43"/>
          <cell r="CM43"/>
          <cell r="CN43"/>
          <cell r="CO43"/>
          <cell r="CP43"/>
          <cell r="CQ43"/>
          <cell r="CR43"/>
          <cell r="CS43"/>
          <cell r="CT43"/>
          <cell r="CU43"/>
          <cell r="CV43"/>
          <cell r="CW43"/>
          <cell r="CX43"/>
          <cell r="CY43"/>
          <cell r="CZ43"/>
          <cell r="DA43"/>
          <cell r="DB43"/>
          <cell r="DC43"/>
          <cell r="DD43"/>
          <cell r="DE43"/>
          <cell r="DF43"/>
          <cell r="DG43"/>
          <cell r="DH43"/>
          <cell r="DI43"/>
          <cell r="DJ43"/>
          <cell r="DK43"/>
          <cell r="DL43"/>
          <cell r="DM43"/>
          <cell r="DN43"/>
          <cell r="DO43"/>
          <cell r="DP43"/>
          <cell r="DQ43"/>
          <cell r="DR43"/>
          <cell r="DS43"/>
          <cell r="DT43"/>
          <cell r="DU43"/>
          <cell r="DV43"/>
          <cell r="DW43"/>
          <cell r="DX43"/>
          <cell r="DY43"/>
          <cell r="DZ43"/>
          <cell r="EA43"/>
          <cell r="EB43"/>
          <cell r="EC43"/>
          <cell r="ED43"/>
          <cell r="EE43"/>
          <cell r="EF43"/>
          <cell r="EG43"/>
          <cell r="EH43"/>
          <cell r="EI43"/>
          <cell r="EJ43"/>
          <cell r="EK43"/>
          <cell r="EL43"/>
          <cell r="EM43"/>
          <cell r="EN43"/>
          <cell r="EO43"/>
          <cell r="EP43"/>
          <cell r="EQ43"/>
          <cell r="ER43"/>
          <cell r="ES43"/>
          <cell r="ET43"/>
          <cell r="EU43"/>
          <cell r="EV43"/>
          <cell r="EW43"/>
          <cell r="EX43"/>
          <cell r="EY43"/>
          <cell r="EZ43"/>
          <cell r="FA43"/>
          <cell r="FB43"/>
          <cell r="FC43"/>
          <cell r="FD43"/>
          <cell r="FE43"/>
        </row>
        <row r="44">
          <cell r="A44"/>
          <cell r="B44" t="str">
            <v>NIEWYCENIONE</v>
          </cell>
          <cell r="C44"/>
          <cell r="D44"/>
          <cell r="E44"/>
          <cell r="F44"/>
          <cell r="G44"/>
          <cell r="H44"/>
          <cell r="I44"/>
          <cell r="J44"/>
          <cell r="K44"/>
          <cell r="L44"/>
          <cell r="M44"/>
          <cell r="N44"/>
          <cell r="O44"/>
          <cell r="P44"/>
          <cell r="Q44"/>
          <cell r="R44"/>
          <cell r="S44"/>
          <cell r="T44"/>
          <cell r="U44"/>
          <cell r="V44"/>
          <cell r="W44"/>
          <cell r="X44"/>
          <cell r="Y44"/>
          <cell r="Z44"/>
          <cell r="AA44"/>
          <cell r="AB44"/>
          <cell r="AC44"/>
          <cell r="AD44"/>
          <cell r="AE44"/>
          <cell r="AF44"/>
          <cell r="AG44"/>
          <cell r="AH44"/>
          <cell r="AI44"/>
          <cell r="AJ44"/>
          <cell r="AK44"/>
          <cell r="AL44"/>
          <cell r="AM44"/>
          <cell r="AN44"/>
          <cell r="AO44"/>
          <cell r="AP44"/>
          <cell r="AQ44"/>
          <cell r="AR44"/>
          <cell r="AS44"/>
          <cell r="AT44"/>
          <cell r="AU44"/>
          <cell r="AV44"/>
          <cell r="AW44"/>
          <cell r="AX44"/>
          <cell r="AY44"/>
          <cell r="AZ44"/>
          <cell r="BA44"/>
          <cell r="BB44"/>
          <cell r="BC44"/>
          <cell r="BD44"/>
          <cell r="BE44"/>
          <cell r="BF44"/>
          <cell r="BG44"/>
          <cell r="BH44"/>
          <cell r="BI44"/>
          <cell r="BJ44"/>
          <cell r="BK44"/>
          <cell r="BL44"/>
          <cell r="BM44"/>
          <cell r="BN44"/>
          <cell r="BO44"/>
          <cell r="BP44"/>
          <cell r="BQ44"/>
          <cell r="BR44"/>
          <cell r="BS44"/>
          <cell r="BT44"/>
          <cell r="BU44"/>
          <cell r="BV44"/>
          <cell r="BW44"/>
          <cell r="BX44"/>
          <cell r="BY44"/>
          <cell r="BZ44"/>
          <cell r="CA44"/>
          <cell r="CB44"/>
          <cell r="CC44"/>
          <cell r="CD44"/>
          <cell r="CE44"/>
          <cell r="CF44"/>
          <cell r="CG44"/>
          <cell r="CH44"/>
          <cell r="CI44"/>
          <cell r="CJ44"/>
          <cell r="CK44"/>
          <cell r="CL44"/>
          <cell r="CM44"/>
          <cell r="CN44"/>
          <cell r="CO44"/>
          <cell r="CP44"/>
          <cell r="CQ44"/>
          <cell r="CR44"/>
          <cell r="CS44"/>
          <cell r="CT44"/>
          <cell r="CU44"/>
          <cell r="CV44"/>
          <cell r="CW44"/>
          <cell r="CX44"/>
          <cell r="CY44"/>
          <cell r="CZ44"/>
          <cell r="DA44"/>
          <cell r="DB44"/>
          <cell r="DC44"/>
          <cell r="DD44"/>
          <cell r="DE44"/>
          <cell r="DF44"/>
          <cell r="DG44"/>
          <cell r="DH44"/>
          <cell r="DI44"/>
          <cell r="DJ44"/>
          <cell r="DK44"/>
          <cell r="DL44"/>
          <cell r="DM44"/>
          <cell r="DN44"/>
          <cell r="DO44"/>
          <cell r="DP44"/>
          <cell r="DQ44"/>
          <cell r="DR44"/>
          <cell r="DS44"/>
          <cell r="DT44"/>
          <cell r="DU44"/>
          <cell r="DV44"/>
          <cell r="DW44"/>
          <cell r="DX44"/>
          <cell r="DY44"/>
          <cell r="DZ44"/>
          <cell r="EA44"/>
          <cell r="EB44"/>
          <cell r="EC44"/>
          <cell r="ED44"/>
          <cell r="EE44"/>
          <cell r="EF44"/>
          <cell r="EG44"/>
          <cell r="EH44"/>
          <cell r="EI44"/>
          <cell r="EJ44"/>
          <cell r="EK44"/>
          <cell r="EL44"/>
          <cell r="EM44"/>
          <cell r="EN44"/>
          <cell r="EO44"/>
          <cell r="EP44"/>
          <cell r="EQ44"/>
          <cell r="ER44"/>
          <cell r="ES44"/>
          <cell r="ET44"/>
          <cell r="EU44"/>
          <cell r="EV44"/>
          <cell r="EW44"/>
          <cell r="EX44"/>
          <cell r="EY44"/>
          <cell r="EZ44"/>
          <cell r="FA44"/>
          <cell r="FB44"/>
          <cell r="FC44"/>
          <cell r="FD44"/>
          <cell r="FE44"/>
        </row>
        <row r="45">
          <cell r="A45"/>
          <cell r="B45" t="str">
            <v>INNE</v>
          </cell>
          <cell r="C45"/>
          <cell r="D45"/>
          <cell r="E45"/>
          <cell r="F45"/>
          <cell r="G45"/>
          <cell r="H45"/>
          <cell r="I45"/>
          <cell r="J45"/>
          <cell r="K45"/>
          <cell r="L45"/>
          <cell r="M45"/>
          <cell r="N45"/>
          <cell r="O45"/>
          <cell r="P45"/>
          <cell r="Q45"/>
          <cell r="R45"/>
          <cell r="S45"/>
          <cell r="T45"/>
          <cell r="U45"/>
          <cell r="V45"/>
          <cell r="W45"/>
          <cell r="X45"/>
          <cell r="Y45"/>
          <cell r="Z45"/>
          <cell r="AA45"/>
          <cell r="AB45"/>
          <cell r="AC45"/>
          <cell r="AD45"/>
          <cell r="AE45"/>
          <cell r="AF45"/>
          <cell r="AG45"/>
          <cell r="AH45"/>
          <cell r="AI45"/>
          <cell r="AJ45"/>
          <cell r="AK45"/>
          <cell r="AL45"/>
          <cell r="AM45"/>
          <cell r="AN45"/>
          <cell r="AO45"/>
          <cell r="AP45"/>
          <cell r="AQ45"/>
          <cell r="AR45"/>
          <cell r="AS45"/>
          <cell r="AT45"/>
          <cell r="AU45"/>
          <cell r="AV45"/>
          <cell r="AW45"/>
          <cell r="AX45"/>
          <cell r="AY45"/>
          <cell r="AZ45"/>
          <cell r="BA45"/>
          <cell r="BB45"/>
          <cell r="BC45"/>
          <cell r="BD45"/>
          <cell r="BE45"/>
          <cell r="BF45"/>
          <cell r="BG45"/>
          <cell r="BH45"/>
          <cell r="BI45"/>
          <cell r="BJ45"/>
          <cell r="BK45"/>
          <cell r="BL45"/>
          <cell r="BM45"/>
          <cell r="BN45"/>
          <cell r="BO45"/>
          <cell r="BP45"/>
          <cell r="BQ45"/>
          <cell r="BR45"/>
          <cell r="BS45"/>
          <cell r="BT45"/>
          <cell r="BU45"/>
          <cell r="BV45"/>
          <cell r="BW45"/>
          <cell r="BX45"/>
          <cell r="BY45"/>
          <cell r="BZ45"/>
          <cell r="CA45"/>
          <cell r="CB45"/>
          <cell r="CC45"/>
          <cell r="CD45"/>
          <cell r="CE45"/>
          <cell r="CF45"/>
          <cell r="CG45"/>
          <cell r="CH45"/>
          <cell r="CI45"/>
          <cell r="CJ45"/>
          <cell r="CK45"/>
          <cell r="CL45"/>
          <cell r="CM45"/>
          <cell r="CN45"/>
          <cell r="CO45"/>
          <cell r="CP45"/>
          <cell r="CQ45"/>
          <cell r="CR45"/>
          <cell r="CS45"/>
          <cell r="CT45"/>
          <cell r="CU45"/>
          <cell r="CV45"/>
          <cell r="CW45"/>
          <cell r="CX45"/>
          <cell r="CY45"/>
          <cell r="CZ45"/>
          <cell r="DA45"/>
          <cell r="DB45"/>
          <cell r="DC45"/>
          <cell r="DD45"/>
          <cell r="DE45"/>
          <cell r="DF45"/>
          <cell r="DG45"/>
          <cell r="DH45"/>
          <cell r="DI45"/>
          <cell r="DJ45"/>
          <cell r="DK45"/>
          <cell r="DL45"/>
          <cell r="DM45"/>
          <cell r="DN45"/>
          <cell r="DO45"/>
          <cell r="DP45"/>
          <cell r="DQ45"/>
          <cell r="DR45"/>
          <cell r="DS45"/>
          <cell r="DT45"/>
          <cell r="DU45"/>
          <cell r="DV45"/>
          <cell r="DW45"/>
          <cell r="DX45"/>
          <cell r="DY45"/>
          <cell r="DZ45"/>
          <cell r="EA45"/>
          <cell r="EB45"/>
          <cell r="EC45"/>
          <cell r="ED45"/>
          <cell r="EE45"/>
          <cell r="EF45"/>
          <cell r="EG45"/>
          <cell r="EH45"/>
          <cell r="EI45"/>
          <cell r="EJ45"/>
          <cell r="EK45"/>
          <cell r="EL45"/>
          <cell r="EM45"/>
          <cell r="EN45"/>
          <cell r="EO45"/>
          <cell r="EP45"/>
          <cell r="EQ45"/>
          <cell r="ER45"/>
          <cell r="ES45"/>
          <cell r="ET45"/>
          <cell r="EU45"/>
          <cell r="EV45"/>
          <cell r="EW45"/>
          <cell r="EX45"/>
          <cell r="EY45"/>
          <cell r="EZ45"/>
          <cell r="FA45"/>
          <cell r="FB45"/>
          <cell r="FC45"/>
          <cell r="FD45"/>
          <cell r="FE45"/>
        </row>
        <row r="46">
          <cell r="A46"/>
          <cell r="B46" t="str">
            <v>SUMA</v>
          </cell>
          <cell r="C46"/>
          <cell r="D46"/>
          <cell r="E46"/>
          <cell r="F46"/>
          <cell r="G46"/>
          <cell r="H46"/>
          <cell r="I46"/>
          <cell r="J46"/>
          <cell r="K46"/>
          <cell r="L46"/>
          <cell r="M46"/>
          <cell r="N46"/>
          <cell r="O46"/>
          <cell r="P46"/>
          <cell r="Q46"/>
          <cell r="R46"/>
          <cell r="S46"/>
          <cell r="T46"/>
          <cell r="U46"/>
          <cell r="V46"/>
          <cell r="W46"/>
          <cell r="X46"/>
          <cell r="Y46"/>
          <cell r="Z46"/>
          <cell r="AA46"/>
          <cell r="AB46"/>
          <cell r="AC46"/>
          <cell r="AD46"/>
          <cell r="AE46"/>
          <cell r="AF46"/>
          <cell r="AG46"/>
          <cell r="AH46"/>
          <cell r="AI46"/>
          <cell r="AJ46"/>
          <cell r="AK46"/>
          <cell r="AL46"/>
          <cell r="AM46"/>
          <cell r="AN46"/>
          <cell r="AO46"/>
          <cell r="AP46"/>
          <cell r="AQ46"/>
          <cell r="AR46"/>
          <cell r="AS46"/>
          <cell r="AT46"/>
          <cell r="AU46"/>
          <cell r="AV46"/>
          <cell r="AW46"/>
          <cell r="AX46"/>
          <cell r="AY46"/>
          <cell r="AZ46"/>
          <cell r="BA46"/>
          <cell r="BB46"/>
          <cell r="BC46"/>
          <cell r="BD46"/>
          <cell r="BE46"/>
          <cell r="BF46"/>
          <cell r="BG46"/>
          <cell r="BH46"/>
          <cell r="BI46"/>
          <cell r="BJ46"/>
          <cell r="BK46"/>
          <cell r="BL46"/>
          <cell r="BM46"/>
          <cell r="BN46"/>
          <cell r="BO46"/>
          <cell r="BP46"/>
          <cell r="BQ46"/>
          <cell r="BR46"/>
          <cell r="BS46"/>
          <cell r="BT46"/>
          <cell r="BU46"/>
          <cell r="BV46"/>
          <cell r="BW46"/>
          <cell r="BX46"/>
          <cell r="BY46"/>
          <cell r="BZ46"/>
          <cell r="CA46"/>
          <cell r="CB46"/>
          <cell r="CC46"/>
          <cell r="CD46"/>
          <cell r="CE46"/>
          <cell r="CF46"/>
          <cell r="CG46"/>
          <cell r="CH46"/>
          <cell r="CI46"/>
          <cell r="CJ46"/>
          <cell r="CK46"/>
          <cell r="CL46"/>
          <cell r="CM46"/>
          <cell r="CN46"/>
          <cell r="CO46"/>
          <cell r="CP46"/>
          <cell r="CQ46"/>
          <cell r="CR46"/>
          <cell r="CS46"/>
          <cell r="CT46"/>
          <cell r="CU46"/>
          <cell r="CV46"/>
          <cell r="CW46"/>
          <cell r="CX46"/>
          <cell r="CY46"/>
          <cell r="CZ46"/>
          <cell r="DA46"/>
          <cell r="DB46"/>
          <cell r="DC46"/>
          <cell r="DD46"/>
          <cell r="DE46"/>
          <cell r="DF46"/>
          <cell r="DG46"/>
          <cell r="DH46"/>
          <cell r="DI46"/>
          <cell r="DJ46"/>
          <cell r="DK46"/>
          <cell r="DL46"/>
          <cell r="DM46"/>
          <cell r="DN46"/>
          <cell r="DO46"/>
          <cell r="DP46"/>
          <cell r="DQ46"/>
          <cell r="DR46"/>
          <cell r="DS46"/>
          <cell r="DT46"/>
          <cell r="DU46"/>
          <cell r="DV46"/>
          <cell r="DW46"/>
          <cell r="DX46"/>
          <cell r="DY46"/>
          <cell r="DZ46"/>
          <cell r="EA46"/>
          <cell r="EB46"/>
          <cell r="EC46"/>
          <cell r="ED46"/>
          <cell r="EE46"/>
          <cell r="EF46"/>
          <cell r="EG46"/>
          <cell r="EH46"/>
          <cell r="EI46"/>
          <cell r="EJ46"/>
          <cell r="EK46"/>
          <cell r="EL46"/>
          <cell r="EM46"/>
          <cell r="EN46"/>
          <cell r="EO46"/>
          <cell r="EP46"/>
          <cell r="EQ46"/>
          <cell r="ER46"/>
          <cell r="ES46"/>
          <cell r="ET46"/>
          <cell r="EU46"/>
          <cell r="EV46"/>
          <cell r="EW46"/>
          <cell r="EX46"/>
          <cell r="EY46"/>
          <cell r="EZ46"/>
          <cell r="FA46"/>
          <cell r="FB46"/>
          <cell r="FC46"/>
          <cell r="FD46"/>
          <cell r="FE46"/>
        </row>
        <row r="47">
          <cell r="A47"/>
          <cell r="B47" t="str">
            <v>CZAS PRACY</v>
          </cell>
          <cell r="C47"/>
          <cell r="D47"/>
          <cell r="E47"/>
          <cell r="F47"/>
          <cell r="G47"/>
          <cell r="H47"/>
          <cell r="I47"/>
          <cell r="J47"/>
          <cell r="K47"/>
          <cell r="L47"/>
          <cell r="M47"/>
          <cell r="N47"/>
          <cell r="O47"/>
          <cell r="P47"/>
          <cell r="Q47"/>
          <cell r="R47"/>
          <cell r="S47"/>
          <cell r="T47"/>
          <cell r="U47"/>
          <cell r="V47"/>
          <cell r="W47"/>
          <cell r="X47">
            <v>345</v>
          </cell>
          <cell r="Y47">
            <v>465</v>
          </cell>
          <cell r="Z47">
            <v>465</v>
          </cell>
          <cell r="AA47"/>
          <cell r="AB47"/>
          <cell r="AC47">
            <v>465</v>
          </cell>
          <cell r="AD47">
            <v>465</v>
          </cell>
          <cell r="AE47">
            <v>465</v>
          </cell>
          <cell r="AF47"/>
          <cell r="AG47"/>
          <cell r="AH47"/>
          <cell r="AI47"/>
          <cell r="AJ47">
            <v>465</v>
          </cell>
          <cell r="AK47">
            <v>465</v>
          </cell>
          <cell r="AL47">
            <v>465</v>
          </cell>
          <cell r="AM47">
            <v>465</v>
          </cell>
          <cell r="AN47">
            <v>465</v>
          </cell>
          <cell r="AO47"/>
          <cell r="AP47"/>
          <cell r="AQ47">
            <v>465</v>
          </cell>
          <cell r="AR47">
            <v>465</v>
          </cell>
          <cell r="AS47">
            <v>465</v>
          </cell>
          <cell r="AT47">
            <v>465</v>
          </cell>
          <cell r="AU47">
            <v>465</v>
          </cell>
          <cell r="AV47"/>
          <cell r="AW47"/>
          <cell r="AX47">
            <v>465</v>
          </cell>
          <cell r="AY47">
            <v>465</v>
          </cell>
          <cell r="AZ47">
            <v>465</v>
          </cell>
          <cell r="BA47">
            <v>465</v>
          </cell>
          <cell r="BB47">
            <v>465</v>
          </cell>
          <cell r="BC47"/>
          <cell r="BD47"/>
          <cell r="BE47"/>
          <cell r="BF47"/>
          <cell r="BG47"/>
          <cell r="BH47"/>
          <cell r="BI47"/>
          <cell r="BJ47"/>
          <cell r="BK47"/>
          <cell r="BL47">
            <v>465</v>
          </cell>
          <cell r="BM47">
            <v>465</v>
          </cell>
          <cell r="BN47">
            <v>465</v>
          </cell>
          <cell r="BO47">
            <v>465</v>
          </cell>
          <cell r="BP47">
            <v>465</v>
          </cell>
          <cell r="BQ47"/>
          <cell r="BR47"/>
          <cell r="BS47">
            <v>0</v>
          </cell>
          <cell r="BT47">
            <v>0</v>
          </cell>
          <cell r="BU47">
            <v>0</v>
          </cell>
          <cell r="BV47">
            <v>0</v>
          </cell>
          <cell r="BW47">
            <v>0</v>
          </cell>
          <cell r="BX47"/>
          <cell r="BY47"/>
          <cell r="BZ47">
            <v>465</v>
          </cell>
          <cell r="CA47">
            <v>465</v>
          </cell>
          <cell r="CB47">
            <v>465</v>
          </cell>
          <cell r="CC47">
            <v>465</v>
          </cell>
          <cell r="CD47">
            <v>465</v>
          </cell>
          <cell r="CE47"/>
          <cell r="CF47"/>
          <cell r="CG47">
            <v>465</v>
          </cell>
          <cell r="CH47">
            <v>465</v>
          </cell>
          <cell r="CI47">
            <v>465</v>
          </cell>
          <cell r="CJ47">
            <v>465</v>
          </cell>
          <cell r="CK47">
            <v>465</v>
          </cell>
          <cell r="CL47"/>
          <cell r="CM47"/>
          <cell r="CN47"/>
          <cell r="CO47"/>
          <cell r="CP47"/>
          <cell r="CQ47"/>
          <cell r="CR47"/>
          <cell r="CS47"/>
          <cell r="CT47"/>
          <cell r="CU47"/>
          <cell r="CV47"/>
          <cell r="CW47"/>
          <cell r="CX47"/>
          <cell r="CY47"/>
          <cell r="CZ47"/>
          <cell r="DA47"/>
          <cell r="DB47"/>
          <cell r="DC47"/>
          <cell r="DD47"/>
          <cell r="DE47"/>
          <cell r="DF47"/>
          <cell r="DG47"/>
          <cell r="DH47"/>
          <cell r="DI47">
            <v>200</v>
          </cell>
          <cell r="DJ47">
            <v>465</v>
          </cell>
          <cell r="DK47">
            <v>465</v>
          </cell>
          <cell r="DL47">
            <v>465</v>
          </cell>
          <cell r="DM47">
            <v>465</v>
          </cell>
          <cell r="DN47"/>
          <cell r="DO47"/>
          <cell r="DP47">
            <v>200</v>
          </cell>
          <cell r="DQ47">
            <v>465</v>
          </cell>
          <cell r="DR47">
            <v>465</v>
          </cell>
          <cell r="DS47">
            <v>465</v>
          </cell>
          <cell r="DT47">
            <v>465</v>
          </cell>
          <cell r="DU47"/>
          <cell r="DV47"/>
          <cell r="DW47"/>
          <cell r="DX47">
            <v>465</v>
          </cell>
          <cell r="DY47">
            <v>465</v>
          </cell>
          <cell r="DZ47">
            <v>465</v>
          </cell>
          <cell r="EA47">
            <v>465</v>
          </cell>
          <cell r="EB47"/>
          <cell r="EC47"/>
          <cell r="ED47">
            <v>465</v>
          </cell>
          <cell r="EE47">
            <v>465</v>
          </cell>
          <cell r="EF47">
            <v>465</v>
          </cell>
          <cell r="EG47">
            <v>465</v>
          </cell>
          <cell r="EH47">
            <v>465</v>
          </cell>
          <cell r="EI47"/>
          <cell r="EJ47"/>
          <cell r="EK47">
            <v>465</v>
          </cell>
          <cell r="EL47">
            <v>465</v>
          </cell>
          <cell r="EM47">
            <v>345</v>
          </cell>
          <cell r="EN47">
            <v>465</v>
          </cell>
          <cell r="EO47"/>
          <cell r="EP47"/>
          <cell r="EQ47"/>
          <cell r="ER47">
            <v>0</v>
          </cell>
          <cell r="ES47">
            <v>465</v>
          </cell>
          <cell r="ET47">
            <v>465</v>
          </cell>
          <cell r="EU47">
            <v>465</v>
          </cell>
          <cell r="EV47">
            <v>465</v>
          </cell>
          <cell r="EW47"/>
          <cell r="EX47"/>
          <cell r="EY47">
            <v>232.5</v>
          </cell>
          <cell r="EZ47">
            <v>465</v>
          </cell>
          <cell r="FA47">
            <v>0</v>
          </cell>
          <cell r="FB47">
            <v>0</v>
          </cell>
          <cell r="FC47"/>
          <cell r="FD47"/>
          <cell r="FE47"/>
        </row>
        <row r="48">
          <cell r="A48" t="str">
            <v>T08 KAMIL SAMSON</v>
          </cell>
          <cell r="B48" t="str">
            <v>AKORD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>
            <v>0</v>
          </cell>
          <cell r="AM48">
            <v>0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0</v>
          </cell>
          <cell r="BI48">
            <v>0</v>
          </cell>
          <cell r="BJ48">
            <v>0</v>
          </cell>
          <cell r="BK48">
            <v>0</v>
          </cell>
          <cell r="BL48">
            <v>0</v>
          </cell>
          <cell r="BM48">
            <v>0</v>
          </cell>
          <cell r="BN48">
            <v>0</v>
          </cell>
          <cell r="BO48">
            <v>0</v>
          </cell>
          <cell r="BP48">
            <v>0</v>
          </cell>
          <cell r="BQ48">
            <v>0</v>
          </cell>
          <cell r="BR48">
            <v>0</v>
          </cell>
          <cell r="BS48">
            <v>0</v>
          </cell>
          <cell r="BT48">
            <v>0</v>
          </cell>
          <cell r="BU48">
            <v>0</v>
          </cell>
          <cell r="BV48">
            <v>0</v>
          </cell>
          <cell r="BW48">
            <v>0</v>
          </cell>
          <cell r="BX48">
            <v>0</v>
          </cell>
          <cell r="BY48">
            <v>0</v>
          </cell>
          <cell r="BZ48">
            <v>0</v>
          </cell>
          <cell r="CA48">
            <v>0</v>
          </cell>
          <cell r="CB48">
            <v>0</v>
          </cell>
          <cell r="CC48">
            <v>0</v>
          </cell>
          <cell r="CD48">
            <v>0</v>
          </cell>
          <cell r="CE48">
            <v>0</v>
          </cell>
          <cell r="CF48">
            <v>0</v>
          </cell>
          <cell r="CG48">
            <v>0</v>
          </cell>
          <cell r="CH48">
            <v>0</v>
          </cell>
          <cell r="CI48">
            <v>0</v>
          </cell>
          <cell r="CJ48">
            <v>0</v>
          </cell>
          <cell r="CK48">
            <v>0</v>
          </cell>
          <cell r="CL48">
            <v>0</v>
          </cell>
          <cell r="CM48">
            <v>0</v>
          </cell>
          <cell r="CN48">
            <v>0</v>
          </cell>
          <cell r="CO48">
            <v>0</v>
          </cell>
          <cell r="CP48">
            <v>0</v>
          </cell>
          <cell r="CQ48">
            <v>0</v>
          </cell>
          <cell r="CR48">
            <v>0</v>
          </cell>
          <cell r="CS48">
            <v>0</v>
          </cell>
          <cell r="CT48">
            <v>0</v>
          </cell>
          <cell r="CU48">
            <v>0</v>
          </cell>
          <cell r="CV48">
            <v>0</v>
          </cell>
          <cell r="CW48">
            <v>0</v>
          </cell>
          <cell r="CX48">
            <v>0</v>
          </cell>
          <cell r="CY48">
            <v>0</v>
          </cell>
          <cell r="CZ48">
            <v>0</v>
          </cell>
          <cell r="DA48">
            <v>0</v>
          </cell>
          <cell r="DB48">
            <v>0</v>
          </cell>
          <cell r="DC48">
            <v>0</v>
          </cell>
          <cell r="DD48">
            <v>0</v>
          </cell>
          <cell r="DE48">
            <v>0</v>
          </cell>
          <cell r="DF48">
            <v>0</v>
          </cell>
          <cell r="DG48">
            <v>0</v>
          </cell>
          <cell r="DH48">
            <v>0</v>
          </cell>
          <cell r="DI48">
            <v>0</v>
          </cell>
          <cell r="DJ48">
            <v>0</v>
          </cell>
          <cell r="DK48">
            <v>0</v>
          </cell>
          <cell r="DL48">
            <v>0</v>
          </cell>
          <cell r="DM48">
            <v>0</v>
          </cell>
          <cell r="DN48">
            <v>0</v>
          </cell>
          <cell r="DO48">
            <v>0</v>
          </cell>
          <cell r="DP48">
            <v>0</v>
          </cell>
          <cell r="DQ48">
            <v>0</v>
          </cell>
          <cell r="DR48">
            <v>0</v>
          </cell>
          <cell r="DS48">
            <v>0</v>
          </cell>
          <cell r="DT48">
            <v>0</v>
          </cell>
          <cell r="DU48">
            <v>0</v>
          </cell>
          <cell r="DV48">
            <v>0</v>
          </cell>
          <cell r="DW48">
            <v>0</v>
          </cell>
          <cell r="DX48">
            <v>0</v>
          </cell>
          <cell r="DY48">
            <v>0</v>
          </cell>
          <cell r="DZ48">
            <v>0</v>
          </cell>
          <cell r="EA48">
            <v>0</v>
          </cell>
          <cell r="EB48">
            <v>0</v>
          </cell>
          <cell r="EC48">
            <v>0</v>
          </cell>
          <cell r="ED48">
            <v>0</v>
          </cell>
          <cell r="EE48">
            <v>0</v>
          </cell>
          <cell r="EF48">
            <v>0</v>
          </cell>
          <cell r="EG48">
            <v>0</v>
          </cell>
          <cell r="EH48">
            <v>0</v>
          </cell>
          <cell r="EI48">
            <v>0</v>
          </cell>
          <cell r="EJ48">
            <v>0</v>
          </cell>
          <cell r="EK48">
            <v>0</v>
          </cell>
          <cell r="EL48">
            <v>0</v>
          </cell>
          <cell r="EM48">
            <v>0</v>
          </cell>
          <cell r="EN48">
            <v>0</v>
          </cell>
          <cell r="EO48">
            <v>0</v>
          </cell>
          <cell r="EP48">
            <v>0</v>
          </cell>
          <cell r="EQ48">
            <v>0</v>
          </cell>
          <cell r="ER48">
            <v>0</v>
          </cell>
          <cell r="ES48">
            <v>0</v>
          </cell>
          <cell r="ET48">
            <v>0</v>
          </cell>
          <cell r="EU48">
            <v>0</v>
          </cell>
          <cell r="EV48">
            <v>0</v>
          </cell>
          <cell r="EW48">
            <v>0</v>
          </cell>
          <cell r="EX48">
            <v>0</v>
          </cell>
          <cell r="EY48">
            <v>0</v>
          </cell>
          <cell r="EZ48">
            <v>387</v>
          </cell>
          <cell r="FA48">
            <v>217</v>
          </cell>
          <cell r="FB48">
            <v>121</v>
          </cell>
          <cell r="FC48">
            <v>0</v>
          </cell>
          <cell r="FD48">
            <v>0</v>
          </cell>
          <cell r="FE48">
            <v>0</v>
          </cell>
        </row>
        <row r="49">
          <cell r="A49"/>
          <cell r="B49" t="str">
            <v>POPRAWKI</v>
          </cell>
          <cell r="C49"/>
          <cell r="D49"/>
          <cell r="E49"/>
          <cell r="F49"/>
          <cell r="G49"/>
          <cell r="H49"/>
          <cell r="I49"/>
          <cell r="J49"/>
          <cell r="K49"/>
          <cell r="L49"/>
          <cell r="M49"/>
          <cell r="N49"/>
          <cell r="O49"/>
          <cell r="P49"/>
          <cell r="Q49"/>
          <cell r="R49"/>
          <cell r="S49"/>
          <cell r="T49"/>
          <cell r="U49"/>
          <cell r="V49"/>
          <cell r="W49"/>
          <cell r="X49"/>
          <cell r="Y49"/>
          <cell r="Z49"/>
          <cell r="AA49"/>
          <cell r="AB49"/>
          <cell r="AC49"/>
          <cell r="AD49"/>
          <cell r="AE49"/>
          <cell r="AF49"/>
          <cell r="AG49"/>
          <cell r="AH49"/>
          <cell r="AI49"/>
          <cell r="AJ49"/>
          <cell r="AK49"/>
          <cell r="AL49"/>
          <cell r="AM49"/>
          <cell r="AN49"/>
          <cell r="AO49"/>
          <cell r="AP49"/>
          <cell r="AQ49"/>
          <cell r="AR49"/>
          <cell r="AS49"/>
          <cell r="AT49"/>
          <cell r="AU49"/>
          <cell r="AV49"/>
          <cell r="AW49"/>
          <cell r="AX49"/>
          <cell r="AY49"/>
          <cell r="AZ49"/>
          <cell r="BA49"/>
          <cell r="BB49"/>
          <cell r="BC49"/>
          <cell r="BD49"/>
          <cell r="BE49"/>
          <cell r="BF49"/>
          <cell r="BG49"/>
          <cell r="BH49"/>
          <cell r="BI49"/>
          <cell r="BJ49"/>
          <cell r="BK49"/>
          <cell r="BL49"/>
          <cell r="BM49"/>
          <cell r="BN49"/>
          <cell r="BO49"/>
          <cell r="BP49"/>
          <cell r="BQ49"/>
          <cell r="BR49"/>
          <cell r="BS49"/>
          <cell r="BT49"/>
          <cell r="BU49"/>
          <cell r="BV49"/>
          <cell r="BW49"/>
          <cell r="BX49"/>
          <cell r="BY49"/>
          <cell r="BZ49"/>
          <cell r="CA49"/>
          <cell r="CB49"/>
          <cell r="CC49"/>
          <cell r="CD49"/>
          <cell r="CE49"/>
          <cell r="CF49"/>
          <cell r="CG49"/>
          <cell r="CH49"/>
          <cell r="CI49"/>
          <cell r="CJ49"/>
          <cell r="CK49"/>
          <cell r="CL49"/>
          <cell r="CM49"/>
          <cell r="CN49"/>
          <cell r="CO49"/>
          <cell r="CP49"/>
          <cell r="CQ49"/>
          <cell r="CR49"/>
          <cell r="CS49"/>
          <cell r="CT49"/>
          <cell r="CU49"/>
          <cell r="CV49"/>
          <cell r="CW49"/>
          <cell r="CX49"/>
          <cell r="CY49"/>
          <cell r="CZ49"/>
          <cell r="DA49"/>
          <cell r="DB49"/>
          <cell r="DC49"/>
          <cell r="DD49"/>
          <cell r="DE49"/>
          <cell r="DF49"/>
          <cell r="DG49"/>
          <cell r="DH49"/>
          <cell r="DI49"/>
          <cell r="DJ49"/>
          <cell r="DK49"/>
          <cell r="DL49"/>
          <cell r="DM49"/>
          <cell r="DN49"/>
          <cell r="DO49"/>
          <cell r="DP49"/>
          <cell r="DQ49"/>
          <cell r="DR49"/>
          <cell r="DS49"/>
          <cell r="DT49"/>
          <cell r="DU49"/>
          <cell r="DV49"/>
          <cell r="DW49"/>
          <cell r="DX49"/>
          <cell r="DY49"/>
          <cell r="DZ49"/>
          <cell r="EA49"/>
          <cell r="EB49"/>
          <cell r="EC49"/>
          <cell r="ED49"/>
          <cell r="EE49"/>
          <cell r="EF49"/>
          <cell r="EG49"/>
          <cell r="EH49"/>
          <cell r="EI49"/>
          <cell r="EJ49"/>
          <cell r="EK49"/>
          <cell r="EL49"/>
          <cell r="EM49"/>
          <cell r="EN49"/>
          <cell r="EO49"/>
          <cell r="EP49"/>
          <cell r="EQ49"/>
          <cell r="ER49"/>
          <cell r="ES49"/>
          <cell r="ET49"/>
          <cell r="EU49"/>
          <cell r="EV49"/>
          <cell r="EW49"/>
          <cell r="EX49"/>
          <cell r="EY49"/>
          <cell r="EZ49"/>
          <cell r="FA49"/>
          <cell r="FB49"/>
          <cell r="FC49"/>
          <cell r="FD49"/>
          <cell r="FE49"/>
        </row>
        <row r="50">
          <cell r="A50"/>
          <cell r="B50" t="str">
            <v>NIEWYCENIONE</v>
          </cell>
          <cell r="C50"/>
          <cell r="D50"/>
          <cell r="E50"/>
          <cell r="F50"/>
          <cell r="G50"/>
          <cell r="H50"/>
          <cell r="I50"/>
          <cell r="J50"/>
          <cell r="K50"/>
          <cell r="L50"/>
          <cell r="M50"/>
          <cell r="N50"/>
          <cell r="O50"/>
          <cell r="P50"/>
          <cell r="Q50"/>
          <cell r="R50"/>
          <cell r="S50"/>
          <cell r="T50"/>
          <cell r="U50"/>
          <cell r="V50"/>
          <cell r="W50"/>
          <cell r="X50"/>
          <cell r="Y50"/>
          <cell r="Z50"/>
          <cell r="AA50"/>
          <cell r="AB50"/>
          <cell r="AC50"/>
          <cell r="AD50"/>
          <cell r="AE50"/>
          <cell r="AF50"/>
          <cell r="AG50"/>
          <cell r="AH50"/>
          <cell r="AI50"/>
          <cell r="AJ50"/>
          <cell r="AK50"/>
          <cell r="AL50"/>
          <cell r="AM50"/>
          <cell r="AN50"/>
          <cell r="AO50"/>
          <cell r="AP50"/>
          <cell r="AQ50"/>
          <cell r="AR50"/>
          <cell r="AS50"/>
          <cell r="AT50"/>
          <cell r="AU50"/>
          <cell r="AV50"/>
          <cell r="AW50"/>
          <cell r="AX50"/>
          <cell r="AY50"/>
          <cell r="AZ50"/>
          <cell r="BA50"/>
          <cell r="BB50"/>
          <cell r="BC50"/>
          <cell r="BD50"/>
          <cell r="BE50"/>
          <cell r="BF50"/>
          <cell r="BG50"/>
          <cell r="BH50"/>
          <cell r="BI50"/>
          <cell r="BJ50"/>
          <cell r="BK50"/>
          <cell r="BL50"/>
          <cell r="BM50"/>
          <cell r="BN50"/>
          <cell r="BO50"/>
          <cell r="BP50"/>
          <cell r="BQ50"/>
          <cell r="BR50"/>
          <cell r="BS50"/>
          <cell r="BT50"/>
          <cell r="BU50"/>
          <cell r="BV50"/>
          <cell r="BW50"/>
          <cell r="BX50"/>
          <cell r="BY50"/>
          <cell r="BZ50"/>
          <cell r="CA50"/>
          <cell r="CB50"/>
          <cell r="CC50"/>
          <cell r="CD50"/>
          <cell r="CE50"/>
          <cell r="CF50"/>
          <cell r="CG50"/>
          <cell r="CH50"/>
          <cell r="CI50"/>
          <cell r="CJ50"/>
          <cell r="CK50"/>
          <cell r="CL50"/>
          <cell r="CM50"/>
          <cell r="CN50"/>
          <cell r="CO50"/>
          <cell r="CP50"/>
          <cell r="CQ50"/>
          <cell r="CR50"/>
          <cell r="CS50"/>
          <cell r="CT50"/>
          <cell r="CU50"/>
          <cell r="CV50"/>
          <cell r="CW50"/>
          <cell r="CX50"/>
          <cell r="CY50"/>
          <cell r="CZ50"/>
          <cell r="DA50"/>
          <cell r="DB50"/>
          <cell r="DC50"/>
          <cell r="DD50"/>
          <cell r="DE50"/>
          <cell r="DF50"/>
          <cell r="DG50"/>
          <cell r="DH50"/>
          <cell r="DI50"/>
          <cell r="DJ50"/>
          <cell r="DK50"/>
          <cell r="DL50"/>
          <cell r="DM50"/>
          <cell r="DN50"/>
          <cell r="DO50"/>
          <cell r="DP50"/>
          <cell r="DQ50"/>
          <cell r="DR50"/>
          <cell r="DS50"/>
          <cell r="DT50"/>
          <cell r="DU50"/>
          <cell r="DV50"/>
          <cell r="DW50"/>
          <cell r="DX50"/>
          <cell r="DY50"/>
          <cell r="DZ50"/>
          <cell r="EA50"/>
          <cell r="EB50"/>
          <cell r="EC50"/>
          <cell r="ED50"/>
          <cell r="EE50"/>
          <cell r="EF50"/>
          <cell r="EG50"/>
          <cell r="EH50"/>
          <cell r="EI50"/>
          <cell r="EJ50"/>
          <cell r="EK50"/>
          <cell r="EL50"/>
          <cell r="EM50"/>
          <cell r="EN50"/>
          <cell r="EO50"/>
          <cell r="EP50"/>
          <cell r="EQ50"/>
          <cell r="ER50"/>
          <cell r="ES50"/>
          <cell r="ET50"/>
          <cell r="EU50"/>
          <cell r="EV50"/>
          <cell r="EW50"/>
          <cell r="EX50"/>
          <cell r="EY50"/>
          <cell r="EZ50"/>
          <cell r="FA50"/>
          <cell r="FB50"/>
          <cell r="FC50"/>
          <cell r="FD50"/>
          <cell r="FE50"/>
        </row>
        <row r="51">
          <cell r="A51"/>
          <cell r="B51" t="str">
            <v>INNE</v>
          </cell>
          <cell r="C51"/>
          <cell r="D51"/>
          <cell r="E51"/>
          <cell r="F51"/>
          <cell r="G51"/>
          <cell r="H51"/>
          <cell r="I51"/>
          <cell r="J51"/>
          <cell r="K51"/>
          <cell r="L51"/>
          <cell r="M51"/>
          <cell r="N51"/>
          <cell r="O51"/>
          <cell r="P51"/>
          <cell r="Q51"/>
          <cell r="R51"/>
          <cell r="S51"/>
          <cell r="T51"/>
          <cell r="U51"/>
          <cell r="V51"/>
          <cell r="W51"/>
          <cell r="X51"/>
          <cell r="Y51"/>
          <cell r="Z51"/>
          <cell r="AA51"/>
          <cell r="AB51"/>
          <cell r="AC51"/>
          <cell r="AD51"/>
          <cell r="AE51"/>
          <cell r="AF51"/>
          <cell r="AG51"/>
          <cell r="AH51"/>
          <cell r="AI51"/>
          <cell r="AJ51"/>
          <cell r="AK51"/>
          <cell r="AL51"/>
          <cell r="AM51"/>
          <cell r="AN51"/>
          <cell r="AO51"/>
          <cell r="AP51"/>
          <cell r="AQ51"/>
          <cell r="AR51"/>
          <cell r="AS51"/>
          <cell r="AT51"/>
          <cell r="AU51"/>
          <cell r="AV51"/>
          <cell r="AW51"/>
          <cell r="AX51"/>
          <cell r="AY51"/>
          <cell r="AZ51"/>
          <cell r="BA51"/>
          <cell r="BB51"/>
          <cell r="BC51"/>
          <cell r="BD51"/>
          <cell r="BE51"/>
          <cell r="BF51"/>
          <cell r="BG51"/>
          <cell r="BH51"/>
          <cell r="BI51"/>
          <cell r="BJ51"/>
          <cell r="BK51"/>
          <cell r="BL51"/>
          <cell r="BM51"/>
          <cell r="BN51"/>
          <cell r="BO51"/>
          <cell r="BP51"/>
          <cell r="BQ51"/>
          <cell r="BR51"/>
          <cell r="BS51"/>
          <cell r="BT51"/>
          <cell r="BU51"/>
          <cell r="BV51"/>
          <cell r="BW51"/>
          <cell r="BX51"/>
          <cell r="BY51"/>
          <cell r="BZ51"/>
          <cell r="CA51"/>
          <cell r="CB51"/>
          <cell r="CC51"/>
          <cell r="CD51"/>
          <cell r="CE51"/>
          <cell r="CF51"/>
          <cell r="CG51"/>
          <cell r="CH51"/>
          <cell r="CI51"/>
          <cell r="CJ51"/>
          <cell r="CK51"/>
          <cell r="CL51"/>
          <cell r="CM51"/>
          <cell r="CN51"/>
          <cell r="CO51"/>
          <cell r="CP51"/>
          <cell r="CQ51"/>
          <cell r="CR51"/>
          <cell r="CS51"/>
          <cell r="CT51"/>
          <cell r="CU51"/>
          <cell r="CV51"/>
          <cell r="CW51"/>
          <cell r="CX51"/>
          <cell r="CY51"/>
          <cell r="CZ51"/>
          <cell r="DA51"/>
          <cell r="DB51"/>
          <cell r="DC51"/>
          <cell r="DD51"/>
          <cell r="DE51"/>
          <cell r="DF51"/>
          <cell r="DG51"/>
          <cell r="DH51"/>
          <cell r="DI51"/>
          <cell r="DJ51"/>
          <cell r="DK51"/>
          <cell r="DL51"/>
          <cell r="DM51"/>
          <cell r="DN51"/>
          <cell r="DO51"/>
          <cell r="DP51"/>
          <cell r="DQ51"/>
          <cell r="DR51"/>
          <cell r="DS51"/>
          <cell r="DT51"/>
          <cell r="DU51"/>
          <cell r="DV51"/>
          <cell r="DW51"/>
          <cell r="DX51"/>
          <cell r="DY51"/>
          <cell r="DZ51"/>
          <cell r="EA51"/>
          <cell r="EB51"/>
          <cell r="EC51"/>
          <cell r="ED51"/>
          <cell r="EE51"/>
          <cell r="EF51"/>
          <cell r="EG51"/>
          <cell r="EH51"/>
          <cell r="EI51"/>
          <cell r="EJ51"/>
          <cell r="EK51"/>
          <cell r="EL51"/>
          <cell r="EM51"/>
          <cell r="EN51"/>
          <cell r="EO51"/>
          <cell r="EP51"/>
          <cell r="EQ51"/>
          <cell r="ER51"/>
          <cell r="ES51"/>
          <cell r="ET51"/>
          <cell r="EU51"/>
          <cell r="EV51"/>
          <cell r="EW51"/>
          <cell r="EX51"/>
          <cell r="EY51"/>
          <cell r="EZ51"/>
          <cell r="FA51"/>
          <cell r="FB51"/>
          <cell r="FC51"/>
          <cell r="FD51"/>
          <cell r="FE51"/>
        </row>
        <row r="52">
          <cell r="A52"/>
          <cell r="B52" t="str">
            <v>SUMA</v>
          </cell>
          <cell r="C52"/>
          <cell r="D52"/>
          <cell r="E52"/>
          <cell r="F52"/>
          <cell r="G52"/>
          <cell r="H52"/>
          <cell r="I52"/>
          <cell r="J52"/>
          <cell r="K52"/>
          <cell r="L52"/>
          <cell r="M52"/>
          <cell r="N52"/>
          <cell r="O52"/>
          <cell r="P52"/>
          <cell r="Q52"/>
          <cell r="R52"/>
          <cell r="S52"/>
          <cell r="T52"/>
          <cell r="U52"/>
          <cell r="V52"/>
          <cell r="W52"/>
          <cell r="X52"/>
          <cell r="Y52"/>
          <cell r="Z52"/>
          <cell r="AA52"/>
          <cell r="AB52"/>
          <cell r="AC52"/>
          <cell r="AD52"/>
          <cell r="AE52"/>
          <cell r="AF52"/>
          <cell r="AG52"/>
          <cell r="AH52"/>
          <cell r="AI52"/>
          <cell r="AJ52"/>
          <cell r="AK52"/>
          <cell r="AL52"/>
          <cell r="AM52"/>
          <cell r="AN52"/>
          <cell r="AO52"/>
          <cell r="AP52"/>
          <cell r="AQ52"/>
          <cell r="AR52"/>
          <cell r="AS52"/>
          <cell r="AT52"/>
          <cell r="AU52"/>
          <cell r="AV52"/>
          <cell r="AW52"/>
          <cell r="AX52"/>
          <cell r="AY52"/>
          <cell r="AZ52"/>
          <cell r="BA52"/>
          <cell r="BB52"/>
          <cell r="BC52"/>
          <cell r="BD52"/>
          <cell r="BE52"/>
          <cell r="BF52"/>
          <cell r="BG52"/>
          <cell r="BH52"/>
          <cell r="BI52"/>
          <cell r="BJ52"/>
          <cell r="BK52"/>
          <cell r="BL52"/>
          <cell r="BM52"/>
          <cell r="BN52"/>
          <cell r="BO52"/>
          <cell r="BP52"/>
          <cell r="BQ52"/>
          <cell r="BR52"/>
          <cell r="BS52"/>
          <cell r="BT52"/>
          <cell r="BU52"/>
          <cell r="BV52"/>
          <cell r="BW52"/>
          <cell r="BX52"/>
          <cell r="BY52"/>
          <cell r="BZ52"/>
          <cell r="CA52"/>
          <cell r="CB52"/>
          <cell r="CC52"/>
          <cell r="CD52"/>
          <cell r="CE52"/>
          <cell r="CF52"/>
          <cell r="CG52"/>
          <cell r="CH52"/>
          <cell r="CI52"/>
          <cell r="CJ52"/>
          <cell r="CK52"/>
          <cell r="CL52"/>
          <cell r="CM52"/>
          <cell r="CN52"/>
          <cell r="CO52"/>
          <cell r="CP52"/>
          <cell r="CQ52"/>
          <cell r="CR52"/>
          <cell r="CS52"/>
          <cell r="CT52"/>
          <cell r="CU52"/>
          <cell r="CV52"/>
          <cell r="CW52"/>
          <cell r="CX52"/>
          <cell r="CY52"/>
          <cell r="CZ52"/>
          <cell r="DA52"/>
          <cell r="DB52"/>
          <cell r="DC52"/>
          <cell r="DD52"/>
          <cell r="DE52"/>
          <cell r="DF52"/>
          <cell r="DG52"/>
          <cell r="DH52"/>
          <cell r="DI52"/>
          <cell r="DJ52"/>
          <cell r="DK52"/>
          <cell r="DL52"/>
          <cell r="DM52"/>
          <cell r="DN52"/>
          <cell r="DO52"/>
          <cell r="DP52"/>
          <cell r="DQ52"/>
          <cell r="DR52"/>
          <cell r="DS52"/>
          <cell r="DT52"/>
          <cell r="DU52"/>
          <cell r="DV52"/>
          <cell r="DW52"/>
          <cell r="DX52"/>
          <cell r="DY52"/>
          <cell r="DZ52"/>
          <cell r="EA52"/>
          <cell r="EB52"/>
          <cell r="EC52"/>
          <cell r="ED52"/>
          <cell r="EE52"/>
          <cell r="EF52"/>
          <cell r="EG52"/>
          <cell r="EH52"/>
          <cell r="EI52"/>
          <cell r="EJ52"/>
          <cell r="EK52"/>
          <cell r="EL52"/>
          <cell r="EM52"/>
          <cell r="EN52"/>
          <cell r="EO52"/>
          <cell r="EP52"/>
          <cell r="EQ52"/>
          <cell r="ER52"/>
          <cell r="ES52"/>
          <cell r="ET52"/>
          <cell r="EU52"/>
          <cell r="EV52"/>
          <cell r="EW52"/>
          <cell r="EX52"/>
          <cell r="EY52"/>
          <cell r="EZ52"/>
          <cell r="FA52"/>
          <cell r="FB52"/>
          <cell r="FC52"/>
          <cell r="FD52"/>
          <cell r="FE52"/>
        </row>
        <row r="53">
          <cell r="A53"/>
          <cell r="B53" t="str">
            <v>CZAS PRACY</v>
          </cell>
          <cell r="C53"/>
          <cell r="D53"/>
          <cell r="E53"/>
          <cell r="F53"/>
          <cell r="G53"/>
          <cell r="H53"/>
          <cell r="I53"/>
          <cell r="J53"/>
          <cell r="K53"/>
          <cell r="L53"/>
          <cell r="M53"/>
          <cell r="N53"/>
          <cell r="O53"/>
          <cell r="P53"/>
          <cell r="Q53"/>
          <cell r="R53"/>
          <cell r="S53"/>
          <cell r="T53"/>
          <cell r="U53"/>
          <cell r="V53"/>
          <cell r="W53"/>
          <cell r="X53"/>
          <cell r="Y53"/>
          <cell r="Z53"/>
          <cell r="AA53"/>
          <cell r="AB53"/>
          <cell r="AC53"/>
          <cell r="AD53"/>
          <cell r="AE53"/>
          <cell r="AF53"/>
          <cell r="AG53"/>
          <cell r="AH53"/>
          <cell r="AI53"/>
          <cell r="AJ53"/>
          <cell r="AK53"/>
          <cell r="AL53"/>
          <cell r="AM53"/>
          <cell r="AN53"/>
          <cell r="AO53"/>
          <cell r="AP53"/>
          <cell r="AQ53"/>
          <cell r="AR53"/>
          <cell r="AS53"/>
          <cell r="AT53"/>
          <cell r="AU53"/>
          <cell r="AV53"/>
          <cell r="AW53"/>
          <cell r="AX53"/>
          <cell r="AY53"/>
          <cell r="AZ53"/>
          <cell r="BA53"/>
          <cell r="BB53"/>
          <cell r="BC53"/>
          <cell r="BD53"/>
          <cell r="BE53"/>
          <cell r="BF53"/>
          <cell r="BG53"/>
          <cell r="BH53"/>
          <cell r="BI53"/>
          <cell r="BJ53"/>
          <cell r="BK53"/>
          <cell r="BL53"/>
          <cell r="BM53"/>
          <cell r="BN53"/>
          <cell r="BO53"/>
          <cell r="BP53"/>
          <cell r="BQ53"/>
          <cell r="BR53"/>
          <cell r="BS53">
            <v>0</v>
          </cell>
          <cell r="BT53">
            <v>0</v>
          </cell>
          <cell r="BU53">
            <v>0</v>
          </cell>
          <cell r="BV53">
            <v>0</v>
          </cell>
          <cell r="BW53">
            <v>0</v>
          </cell>
          <cell r="BX53"/>
          <cell r="BY53"/>
          <cell r="BZ53"/>
          <cell r="CA53"/>
          <cell r="CB53"/>
          <cell r="CC53"/>
          <cell r="CD53"/>
          <cell r="CE53"/>
          <cell r="CF53"/>
          <cell r="CG53"/>
          <cell r="CH53"/>
          <cell r="CI53"/>
          <cell r="CJ53"/>
          <cell r="CK53"/>
          <cell r="CL53"/>
          <cell r="CM53"/>
          <cell r="CN53"/>
          <cell r="CO53"/>
          <cell r="CP53"/>
          <cell r="CQ53"/>
          <cell r="CR53"/>
          <cell r="CS53"/>
          <cell r="CT53"/>
          <cell r="CU53"/>
          <cell r="CV53"/>
          <cell r="CW53">
            <v>100</v>
          </cell>
          <cell r="CX53">
            <v>100</v>
          </cell>
          <cell r="CY53">
            <v>465</v>
          </cell>
          <cell r="CZ53"/>
          <cell r="DA53"/>
          <cell r="DB53">
            <v>465</v>
          </cell>
          <cell r="DC53">
            <v>465</v>
          </cell>
          <cell r="DD53">
            <v>465</v>
          </cell>
          <cell r="DE53"/>
          <cell r="DF53"/>
          <cell r="DG53"/>
          <cell r="DH53"/>
          <cell r="DI53">
            <v>465</v>
          </cell>
          <cell r="DJ53">
            <v>465</v>
          </cell>
          <cell r="DK53">
            <v>465</v>
          </cell>
          <cell r="DL53">
            <v>465</v>
          </cell>
          <cell r="DM53">
            <v>465</v>
          </cell>
          <cell r="DN53"/>
          <cell r="DO53"/>
          <cell r="DP53">
            <v>465</v>
          </cell>
          <cell r="DQ53">
            <v>465</v>
          </cell>
          <cell r="DR53">
            <v>465</v>
          </cell>
          <cell r="DS53">
            <v>465</v>
          </cell>
          <cell r="DT53">
            <v>465</v>
          </cell>
          <cell r="DU53"/>
          <cell r="DV53"/>
          <cell r="DW53"/>
          <cell r="DX53"/>
          <cell r="DY53"/>
          <cell r="DZ53"/>
          <cell r="EA53">
            <v>465</v>
          </cell>
          <cell r="EB53"/>
          <cell r="EC53"/>
          <cell r="ED53">
            <v>465</v>
          </cell>
          <cell r="EE53">
            <v>465</v>
          </cell>
          <cell r="EF53">
            <v>465</v>
          </cell>
          <cell r="EG53">
            <v>465</v>
          </cell>
          <cell r="EH53">
            <v>405</v>
          </cell>
          <cell r="EI53"/>
          <cell r="EJ53"/>
          <cell r="EK53">
            <v>465</v>
          </cell>
          <cell r="EL53">
            <v>465</v>
          </cell>
          <cell r="EM53">
            <v>465</v>
          </cell>
          <cell r="EN53">
            <v>465</v>
          </cell>
          <cell r="EO53"/>
          <cell r="EP53"/>
          <cell r="EQ53"/>
          <cell r="ER53">
            <v>465</v>
          </cell>
          <cell r="ES53">
            <v>465</v>
          </cell>
          <cell r="ET53">
            <v>465</v>
          </cell>
          <cell r="EU53">
            <v>465</v>
          </cell>
          <cell r="EV53">
            <v>465</v>
          </cell>
          <cell r="EW53"/>
          <cell r="EX53"/>
          <cell r="EY53">
            <v>232.5</v>
          </cell>
          <cell r="EZ53">
            <v>465</v>
          </cell>
          <cell r="FA53">
            <v>465</v>
          </cell>
          <cell r="FB53">
            <v>465</v>
          </cell>
          <cell r="FC53"/>
          <cell r="FD53"/>
          <cell r="FE53"/>
        </row>
        <row r="54">
          <cell r="A54" t="str">
            <v>T10 KAMIL PERKOWSKI</v>
          </cell>
          <cell r="B54" t="str">
            <v>AKORD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0</v>
          </cell>
          <cell r="BB54">
            <v>0</v>
          </cell>
          <cell r="BC54">
            <v>0</v>
          </cell>
          <cell r="BD54">
            <v>0</v>
          </cell>
          <cell r="BE54">
            <v>0</v>
          </cell>
          <cell r="BF54">
            <v>0</v>
          </cell>
          <cell r="BG54">
            <v>0</v>
          </cell>
          <cell r="BH54">
            <v>0</v>
          </cell>
          <cell r="BI54">
            <v>0</v>
          </cell>
          <cell r="BJ54">
            <v>0</v>
          </cell>
          <cell r="BK54">
            <v>0</v>
          </cell>
          <cell r="BL54">
            <v>0</v>
          </cell>
          <cell r="BM54">
            <v>0</v>
          </cell>
          <cell r="BN54">
            <v>0</v>
          </cell>
          <cell r="BO54">
            <v>0</v>
          </cell>
          <cell r="BP54">
            <v>0</v>
          </cell>
          <cell r="BQ54">
            <v>0</v>
          </cell>
          <cell r="BR54">
            <v>0</v>
          </cell>
          <cell r="BS54">
            <v>0</v>
          </cell>
          <cell r="BT54">
            <v>0</v>
          </cell>
          <cell r="BU54">
            <v>0</v>
          </cell>
          <cell r="BV54">
            <v>0</v>
          </cell>
          <cell r="BW54">
            <v>0</v>
          </cell>
          <cell r="BX54">
            <v>0</v>
          </cell>
          <cell r="BY54">
            <v>0</v>
          </cell>
          <cell r="BZ54">
            <v>0</v>
          </cell>
          <cell r="CA54">
            <v>0</v>
          </cell>
          <cell r="CB54">
            <v>0</v>
          </cell>
          <cell r="CC54">
            <v>0</v>
          </cell>
          <cell r="CD54">
            <v>0</v>
          </cell>
          <cell r="CE54">
            <v>0</v>
          </cell>
          <cell r="CF54">
            <v>0</v>
          </cell>
          <cell r="CG54">
            <v>0</v>
          </cell>
          <cell r="CH54">
            <v>0</v>
          </cell>
          <cell r="CI54">
            <v>0</v>
          </cell>
          <cell r="CJ54">
            <v>0</v>
          </cell>
          <cell r="CK54">
            <v>0</v>
          </cell>
          <cell r="CL54">
            <v>0</v>
          </cell>
          <cell r="CM54">
            <v>0</v>
          </cell>
          <cell r="CN54">
            <v>0</v>
          </cell>
          <cell r="CO54">
            <v>0</v>
          </cell>
          <cell r="CP54">
            <v>0</v>
          </cell>
          <cell r="CQ54">
            <v>0</v>
          </cell>
          <cell r="CR54">
            <v>0</v>
          </cell>
          <cell r="CS54">
            <v>0</v>
          </cell>
          <cell r="CT54">
            <v>0</v>
          </cell>
          <cell r="CU54">
            <v>0</v>
          </cell>
          <cell r="CV54">
            <v>0</v>
          </cell>
          <cell r="CW54">
            <v>0</v>
          </cell>
          <cell r="CX54">
            <v>0</v>
          </cell>
          <cell r="CY54">
            <v>0</v>
          </cell>
          <cell r="CZ54">
            <v>0</v>
          </cell>
          <cell r="DA54">
            <v>0</v>
          </cell>
          <cell r="DB54">
            <v>0</v>
          </cell>
          <cell r="DC54">
            <v>0</v>
          </cell>
          <cell r="DD54">
            <v>0</v>
          </cell>
          <cell r="DE54">
            <v>0</v>
          </cell>
          <cell r="DF54">
            <v>0</v>
          </cell>
          <cell r="DG54">
            <v>0</v>
          </cell>
          <cell r="DH54">
            <v>0</v>
          </cell>
          <cell r="DI54">
            <v>0</v>
          </cell>
          <cell r="DJ54">
            <v>0</v>
          </cell>
          <cell r="DK54">
            <v>0</v>
          </cell>
          <cell r="DL54">
            <v>0</v>
          </cell>
          <cell r="DM54">
            <v>0</v>
          </cell>
          <cell r="DN54">
            <v>0</v>
          </cell>
          <cell r="DO54">
            <v>0</v>
          </cell>
          <cell r="DP54">
            <v>0</v>
          </cell>
          <cell r="DQ54">
            <v>0</v>
          </cell>
          <cell r="DR54">
            <v>0</v>
          </cell>
          <cell r="DS54">
            <v>0</v>
          </cell>
          <cell r="DT54">
            <v>0</v>
          </cell>
          <cell r="DU54">
            <v>0</v>
          </cell>
          <cell r="DV54">
            <v>0</v>
          </cell>
          <cell r="DW54">
            <v>0</v>
          </cell>
          <cell r="DX54">
            <v>0</v>
          </cell>
          <cell r="DY54">
            <v>0</v>
          </cell>
          <cell r="DZ54">
            <v>0</v>
          </cell>
          <cell r="EA54">
            <v>0</v>
          </cell>
          <cell r="EB54">
            <v>0</v>
          </cell>
          <cell r="EC54">
            <v>0</v>
          </cell>
          <cell r="ED54">
            <v>0</v>
          </cell>
          <cell r="EE54">
            <v>0</v>
          </cell>
          <cell r="EF54">
            <v>0</v>
          </cell>
          <cell r="EG54">
            <v>0</v>
          </cell>
          <cell r="EH54">
            <v>0</v>
          </cell>
          <cell r="EI54">
            <v>0</v>
          </cell>
          <cell r="EJ54">
            <v>0</v>
          </cell>
          <cell r="EK54">
            <v>0</v>
          </cell>
          <cell r="EL54">
            <v>0</v>
          </cell>
          <cell r="EM54">
            <v>0</v>
          </cell>
          <cell r="EN54">
            <v>0</v>
          </cell>
          <cell r="EO54">
            <v>0</v>
          </cell>
          <cell r="EP54">
            <v>0</v>
          </cell>
          <cell r="EQ54">
            <v>0</v>
          </cell>
          <cell r="ER54">
            <v>0</v>
          </cell>
          <cell r="ES54">
            <v>0</v>
          </cell>
          <cell r="ET54">
            <v>0</v>
          </cell>
          <cell r="EU54">
            <v>0</v>
          </cell>
          <cell r="EV54">
            <v>0</v>
          </cell>
          <cell r="EW54">
            <v>0</v>
          </cell>
          <cell r="EX54">
            <v>0</v>
          </cell>
          <cell r="EY54">
            <v>629</v>
          </cell>
          <cell r="EZ54">
            <v>0</v>
          </cell>
          <cell r="FA54">
            <v>0</v>
          </cell>
          <cell r="FB54">
            <v>0</v>
          </cell>
          <cell r="FC54">
            <v>0</v>
          </cell>
          <cell r="FD54">
            <v>0</v>
          </cell>
          <cell r="FE54">
            <v>0</v>
          </cell>
        </row>
        <row r="55">
          <cell r="A55"/>
          <cell r="B55" t="str">
            <v>POPRAWKI</v>
          </cell>
          <cell r="C55"/>
          <cell r="D55"/>
          <cell r="E55"/>
          <cell r="F55"/>
          <cell r="G55"/>
          <cell r="H55"/>
          <cell r="I55"/>
          <cell r="J55"/>
          <cell r="K55"/>
          <cell r="L55"/>
          <cell r="M55"/>
          <cell r="N55"/>
          <cell r="O55"/>
          <cell r="P55"/>
          <cell r="Q55"/>
          <cell r="R55"/>
          <cell r="S55"/>
          <cell r="T55"/>
          <cell r="U55"/>
          <cell r="V55"/>
          <cell r="W55"/>
          <cell r="X55"/>
          <cell r="Y55"/>
          <cell r="Z55"/>
          <cell r="AA55"/>
          <cell r="AB55"/>
          <cell r="AC55"/>
          <cell r="AD55"/>
          <cell r="AE55"/>
          <cell r="AF55"/>
          <cell r="AG55"/>
          <cell r="AH55"/>
          <cell r="AI55"/>
          <cell r="AJ55"/>
          <cell r="AK55"/>
          <cell r="AL55"/>
          <cell r="AM55"/>
          <cell r="AN55"/>
          <cell r="AO55"/>
          <cell r="AP55"/>
          <cell r="AQ55"/>
          <cell r="AR55"/>
          <cell r="AS55"/>
          <cell r="AT55"/>
          <cell r="AU55"/>
          <cell r="AV55"/>
          <cell r="AW55"/>
          <cell r="AX55"/>
          <cell r="AY55"/>
          <cell r="AZ55"/>
          <cell r="BA55"/>
          <cell r="BB55"/>
          <cell r="BC55"/>
          <cell r="BD55"/>
          <cell r="BE55"/>
          <cell r="BF55"/>
          <cell r="BG55"/>
          <cell r="BH55"/>
          <cell r="BI55"/>
          <cell r="BJ55"/>
          <cell r="BK55"/>
          <cell r="BL55"/>
          <cell r="BM55"/>
          <cell r="BN55"/>
          <cell r="BO55"/>
          <cell r="BP55"/>
          <cell r="BQ55"/>
          <cell r="BR55"/>
          <cell r="BS55"/>
          <cell r="BT55"/>
          <cell r="BU55"/>
          <cell r="BV55"/>
          <cell r="BW55"/>
          <cell r="BX55"/>
          <cell r="BY55"/>
          <cell r="BZ55"/>
          <cell r="CA55"/>
          <cell r="CB55"/>
          <cell r="CC55"/>
          <cell r="CD55"/>
          <cell r="CE55"/>
          <cell r="CF55"/>
          <cell r="CG55"/>
          <cell r="CH55"/>
          <cell r="CI55"/>
          <cell r="CJ55"/>
          <cell r="CK55"/>
          <cell r="CL55"/>
          <cell r="CM55"/>
          <cell r="CN55"/>
          <cell r="CO55"/>
          <cell r="CP55"/>
          <cell r="CQ55"/>
          <cell r="CR55"/>
          <cell r="CS55"/>
          <cell r="CT55"/>
          <cell r="CU55"/>
          <cell r="CV55"/>
          <cell r="CW55"/>
          <cell r="CX55"/>
          <cell r="CY55"/>
          <cell r="CZ55"/>
          <cell r="DA55"/>
          <cell r="DB55"/>
          <cell r="DC55"/>
          <cell r="DD55"/>
          <cell r="DE55"/>
          <cell r="DF55"/>
          <cell r="DG55"/>
          <cell r="DH55"/>
          <cell r="DI55"/>
          <cell r="DJ55"/>
          <cell r="DK55"/>
          <cell r="DL55"/>
          <cell r="DM55"/>
          <cell r="DN55"/>
          <cell r="DO55"/>
          <cell r="DP55"/>
          <cell r="DQ55"/>
          <cell r="DR55"/>
          <cell r="DS55"/>
          <cell r="DT55"/>
          <cell r="DU55"/>
          <cell r="DV55"/>
          <cell r="DW55"/>
          <cell r="DX55"/>
          <cell r="DY55"/>
          <cell r="DZ55"/>
          <cell r="EA55"/>
          <cell r="EB55"/>
          <cell r="EC55"/>
          <cell r="ED55"/>
          <cell r="EE55"/>
          <cell r="EF55"/>
          <cell r="EG55"/>
          <cell r="EH55"/>
          <cell r="EI55"/>
          <cell r="EJ55"/>
          <cell r="EK55"/>
          <cell r="EL55"/>
          <cell r="EM55"/>
          <cell r="EN55"/>
          <cell r="EO55"/>
          <cell r="EP55"/>
          <cell r="EQ55"/>
          <cell r="ER55"/>
          <cell r="ES55"/>
          <cell r="ET55"/>
          <cell r="EU55"/>
          <cell r="EV55"/>
          <cell r="EW55"/>
          <cell r="EX55"/>
          <cell r="EY55"/>
          <cell r="EZ55"/>
          <cell r="FA55"/>
          <cell r="FB55"/>
          <cell r="FC55"/>
          <cell r="FD55"/>
          <cell r="FE55"/>
        </row>
        <row r="56">
          <cell r="A56"/>
          <cell r="B56" t="str">
            <v>NIEWYCENIONE</v>
          </cell>
          <cell r="C56"/>
          <cell r="D56"/>
          <cell r="E56"/>
          <cell r="F56"/>
          <cell r="G56"/>
          <cell r="H56"/>
          <cell r="I56"/>
          <cell r="J56"/>
          <cell r="K56"/>
          <cell r="L56"/>
          <cell r="M56"/>
          <cell r="N56"/>
          <cell r="O56"/>
          <cell r="P56"/>
          <cell r="Q56"/>
          <cell r="R56"/>
          <cell r="S56"/>
          <cell r="T56"/>
          <cell r="U56"/>
          <cell r="V56"/>
          <cell r="W56"/>
          <cell r="X56"/>
          <cell r="Y56"/>
          <cell r="Z56"/>
          <cell r="AA56"/>
          <cell r="AB56"/>
          <cell r="AC56"/>
          <cell r="AD56"/>
          <cell r="AE56"/>
          <cell r="AF56"/>
          <cell r="AG56"/>
          <cell r="AH56"/>
          <cell r="AI56"/>
          <cell r="AJ56"/>
          <cell r="AK56"/>
          <cell r="AL56"/>
          <cell r="AM56"/>
          <cell r="AN56"/>
          <cell r="AO56"/>
          <cell r="AP56"/>
          <cell r="AQ56"/>
          <cell r="AR56"/>
          <cell r="AS56"/>
          <cell r="AT56"/>
          <cell r="AU56"/>
          <cell r="AV56"/>
          <cell r="AW56"/>
          <cell r="AX56"/>
          <cell r="AY56"/>
          <cell r="AZ56"/>
          <cell r="BA56"/>
          <cell r="BB56"/>
          <cell r="BC56"/>
          <cell r="BD56"/>
          <cell r="BE56"/>
          <cell r="BF56"/>
          <cell r="BG56"/>
          <cell r="BH56"/>
          <cell r="BI56"/>
          <cell r="BJ56"/>
          <cell r="BK56"/>
          <cell r="BL56"/>
          <cell r="BM56"/>
          <cell r="BN56"/>
          <cell r="BO56"/>
          <cell r="BP56"/>
          <cell r="BQ56"/>
          <cell r="BR56"/>
          <cell r="BS56"/>
          <cell r="BT56"/>
          <cell r="BU56"/>
          <cell r="BV56"/>
          <cell r="BW56"/>
          <cell r="BX56"/>
          <cell r="BY56"/>
          <cell r="BZ56"/>
          <cell r="CA56"/>
          <cell r="CB56"/>
          <cell r="CC56"/>
          <cell r="CD56"/>
          <cell r="CE56"/>
          <cell r="CF56"/>
          <cell r="CG56"/>
          <cell r="CH56"/>
          <cell r="CI56"/>
          <cell r="CJ56"/>
          <cell r="CK56"/>
          <cell r="CL56"/>
          <cell r="CM56"/>
          <cell r="CN56"/>
          <cell r="CO56"/>
          <cell r="CP56"/>
          <cell r="CQ56"/>
          <cell r="CR56"/>
          <cell r="CS56"/>
          <cell r="CT56"/>
          <cell r="CU56"/>
          <cell r="CV56"/>
          <cell r="CW56"/>
          <cell r="CX56"/>
          <cell r="CY56"/>
          <cell r="CZ56"/>
          <cell r="DA56"/>
          <cell r="DB56"/>
          <cell r="DC56"/>
          <cell r="DD56"/>
          <cell r="DE56"/>
          <cell r="DF56"/>
          <cell r="DG56"/>
          <cell r="DH56"/>
          <cell r="DI56"/>
          <cell r="DJ56"/>
          <cell r="DK56"/>
          <cell r="DL56"/>
          <cell r="DM56"/>
          <cell r="DN56"/>
          <cell r="DO56"/>
          <cell r="DP56"/>
          <cell r="DQ56"/>
          <cell r="DR56"/>
          <cell r="DS56"/>
          <cell r="DT56"/>
          <cell r="DU56"/>
          <cell r="DV56"/>
          <cell r="DW56"/>
          <cell r="DX56"/>
          <cell r="DY56"/>
          <cell r="DZ56"/>
          <cell r="EA56"/>
          <cell r="EB56"/>
          <cell r="EC56"/>
          <cell r="ED56"/>
          <cell r="EE56"/>
          <cell r="EF56"/>
          <cell r="EG56"/>
          <cell r="EH56"/>
          <cell r="EI56"/>
          <cell r="EJ56"/>
          <cell r="EK56"/>
          <cell r="EL56"/>
          <cell r="EM56"/>
          <cell r="EN56"/>
          <cell r="EO56"/>
          <cell r="EP56"/>
          <cell r="EQ56"/>
          <cell r="ER56"/>
          <cell r="ES56"/>
          <cell r="ET56"/>
          <cell r="EU56"/>
          <cell r="EV56"/>
          <cell r="EW56"/>
          <cell r="EX56"/>
          <cell r="EY56"/>
          <cell r="EZ56"/>
          <cell r="FA56"/>
          <cell r="FB56"/>
          <cell r="FC56"/>
          <cell r="FD56"/>
          <cell r="FE56"/>
        </row>
        <row r="57">
          <cell r="A57"/>
          <cell r="B57" t="str">
            <v>INNE</v>
          </cell>
          <cell r="C57"/>
          <cell r="D57"/>
          <cell r="E57"/>
          <cell r="F57"/>
          <cell r="G57"/>
          <cell r="H57"/>
          <cell r="I57"/>
          <cell r="J57"/>
          <cell r="K57"/>
          <cell r="L57"/>
          <cell r="M57"/>
          <cell r="N57"/>
          <cell r="O57"/>
          <cell r="P57"/>
          <cell r="Q57"/>
          <cell r="R57"/>
          <cell r="S57"/>
          <cell r="T57"/>
          <cell r="U57"/>
          <cell r="V57"/>
          <cell r="W57"/>
          <cell r="X57"/>
          <cell r="Y57"/>
          <cell r="Z57"/>
          <cell r="AA57"/>
          <cell r="AB57"/>
          <cell r="AC57"/>
          <cell r="AD57"/>
          <cell r="AE57"/>
          <cell r="AF57"/>
          <cell r="AG57"/>
          <cell r="AH57"/>
          <cell r="AI57"/>
          <cell r="AJ57"/>
          <cell r="AK57"/>
          <cell r="AL57"/>
          <cell r="AM57"/>
          <cell r="AN57"/>
          <cell r="AO57"/>
          <cell r="AP57"/>
          <cell r="AQ57"/>
          <cell r="AR57"/>
          <cell r="AS57"/>
          <cell r="AT57"/>
          <cell r="AU57"/>
          <cell r="AV57"/>
          <cell r="AW57"/>
          <cell r="AX57"/>
          <cell r="AY57"/>
          <cell r="AZ57"/>
          <cell r="BA57"/>
          <cell r="BB57"/>
          <cell r="BC57"/>
          <cell r="BD57"/>
          <cell r="BE57"/>
          <cell r="BF57"/>
          <cell r="BG57"/>
          <cell r="BH57"/>
          <cell r="BI57"/>
          <cell r="BJ57"/>
          <cell r="BK57"/>
          <cell r="BL57"/>
          <cell r="BM57"/>
          <cell r="BN57"/>
          <cell r="BO57"/>
          <cell r="BP57"/>
          <cell r="BQ57"/>
          <cell r="BR57"/>
          <cell r="BS57"/>
          <cell r="BT57"/>
          <cell r="BU57"/>
          <cell r="BV57"/>
          <cell r="BW57"/>
          <cell r="BX57"/>
          <cell r="BY57"/>
          <cell r="BZ57"/>
          <cell r="CA57"/>
          <cell r="CB57"/>
          <cell r="CC57"/>
          <cell r="CD57"/>
          <cell r="CE57"/>
          <cell r="CF57"/>
          <cell r="CG57"/>
          <cell r="CH57"/>
          <cell r="CI57"/>
          <cell r="CJ57"/>
          <cell r="CK57"/>
          <cell r="CL57"/>
          <cell r="CM57"/>
          <cell r="CN57"/>
          <cell r="CO57"/>
          <cell r="CP57"/>
          <cell r="CQ57"/>
          <cell r="CR57"/>
          <cell r="CS57"/>
          <cell r="CT57"/>
          <cell r="CU57"/>
          <cell r="CV57"/>
          <cell r="CW57"/>
          <cell r="CX57"/>
          <cell r="CY57"/>
          <cell r="CZ57"/>
          <cell r="DA57"/>
          <cell r="DB57"/>
          <cell r="DC57"/>
          <cell r="DD57"/>
          <cell r="DE57"/>
          <cell r="DF57"/>
          <cell r="DG57"/>
          <cell r="DH57"/>
          <cell r="DI57"/>
          <cell r="DJ57"/>
          <cell r="DK57"/>
          <cell r="DL57"/>
          <cell r="DM57"/>
          <cell r="DN57"/>
          <cell r="DO57"/>
          <cell r="DP57"/>
          <cell r="DQ57"/>
          <cell r="DR57"/>
          <cell r="DS57"/>
          <cell r="DT57"/>
          <cell r="DU57"/>
          <cell r="DV57"/>
          <cell r="DW57"/>
          <cell r="DX57"/>
          <cell r="DY57"/>
          <cell r="DZ57"/>
          <cell r="EA57"/>
          <cell r="EB57"/>
          <cell r="EC57"/>
          <cell r="ED57"/>
          <cell r="EE57"/>
          <cell r="EF57"/>
          <cell r="EG57"/>
          <cell r="EH57"/>
          <cell r="EI57"/>
          <cell r="EJ57"/>
          <cell r="EK57"/>
          <cell r="EL57"/>
          <cell r="EM57"/>
          <cell r="EN57"/>
          <cell r="EO57"/>
          <cell r="EP57"/>
          <cell r="EQ57"/>
          <cell r="ER57"/>
          <cell r="ES57"/>
          <cell r="ET57"/>
          <cell r="EU57"/>
          <cell r="EV57"/>
          <cell r="EW57"/>
          <cell r="EX57"/>
          <cell r="EY57"/>
          <cell r="EZ57"/>
          <cell r="FA57"/>
          <cell r="FB57"/>
          <cell r="FC57"/>
          <cell r="FD57"/>
          <cell r="FE57"/>
        </row>
        <row r="58">
          <cell r="A58"/>
          <cell r="B58" t="str">
            <v>SUMA</v>
          </cell>
          <cell r="C58"/>
          <cell r="D58"/>
          <cell r="E58"/>
          <cell r="F58"/>
          <cell r="G58"/>
          <cell r="H58"/>
          <cell r="I58"/>
          <cell r="J58"/>
          <cell r="K58"/>
          <cell r="L58"/>
          <cell r="M58"/>
          <cell r="N58"/>
          <cell r="O58"/>
          <cell r="P58"/>
          <cell r="Q58"/>
          <cell r="R58"/>
          <cell r="S58"/>
          <cell r="T58"/>
          <cell r="U58"/>
          <cell r="V58"/>
          <cell r="W58"/>
          <cell r="X58"/>
          <cell r="Y58"/>
          <cell r="Z58"/>
          <cell r="AA58"/>
          <cell r="AB58"/>
          <cell r="AC58"/>
          <cell r="AD58"/>
          <cell r="AE58"/>
          <cell r="AF58"/>
          <cell r="AG58"/>
          <cell r="AH58"/>
          <cell r="AI58"/>
          <cell r="AJ58"/>
          <cell r="AK58"/>
          <cell r="AL58"/>
          <cell r="AM58"/>
          <cell r="AN58"/>
          <cell r="AO58"/>
          <cell r="AP58"/>
          <cell r="AQ58"/>
          <cell r="AR58"/>
          <cell r="AS58"/>
          <cell r="AT58"/>
          <cell r="AU58"/>
          <cell r="AV58"/>
          <cell r="AW58"/>
          <cell r="AX58"/>
          <cell r="AY58"/>
          <cell r="AZ58"/>
          <cell r="BA58"/>
          <cell r="BB58"/>
          <cell r="BC58"/>
          <cell r="BD58"/>
          <cell r="BE58"/>
          <cell r="BF58"/>
          <cell r="BG58"/>
          <cell r="BH58"/>
          <cell r="BI58"/>
          <cell r="BJ58"/>
          <cell r="BK58"/>
          <cell r="BL58"/>
          <cell r="BM58"/>
          <cell r="BN58"/>
          <cell r="BO58"/>
          <cell r="BP58"/>
          <cell r="BQ58"/>
          <cell r="BR58"/>
          <cell r="BS58"/>
          <cell r="BT58"/>
          <cell r="BU58"/>
          <cell r="BV58"/>
          <cell r="BW58"/>
          <cell r="BX58"/>
          <cell r="BY58"/>
          <cell r="BZ58"/>
          <cell r="CA58"/>
          <cell r="CB58"/>
          <cell r="CC58"/>
          <cell r="CD58"/>
          <cell r="CE58"/>
          <cell r="CF58"/>
          <cell r="CG58"/>
          <cell r="CH58"/>
          <cell r="CI58"/>
          <cell r="CJ58"/>
          <cell r="CK58"/>
          <cell r="CL58"/>
          <cell r="CM58"/>
          <cell r="CN58"/>
          <cell r="CO58"/>
          <cell r="CP58"/>
          <cell r="CQ58"/>
          <cell r="CR58"/>
          <cell r="CS58"/>
          <cell r="CT58"/>
          <cell r="CU58"/>
          <cell r="CV58"/>
          <cell r="CW58"/>
          <cell r="CX58"/>
          <cell r="CY58"/>
          <cell r="CZ58"/>
          <cell r="DA58"/>
          <cell r="DB58"/>
          <cell r="DC58"/>
          <cell r="DD58"/>
          <cell r="DE58"/>
          <cell r="DF58"/>
          <cell r="DG58"/>
          <cell r="DH58"/>
          <cell r="DI58"/>
          <cell r="DJ58"/>
          <cell r="DK58"/>
          <cell r="DL58"/>
          <cell r="DM58"/>
          <cell r="DN58"/>
          <cell r="DO58"/>
          <cell r="DP58"/>
          <cell r="DQ58"/>
          <cell r="DR58"/>
          <cell r="DS58"/>
          <cell r="DT58"/>
          <cell r="DU58"/>
          <cell r="DV58"/>
          <cell r="DW58"/>
          <cell r="DX58"/>
          <cell r="DY58"/>
          <cell r="DZ58"/>
          <cell r="EA58"/>
          <cell r="EB58"/>
          <cell r="EC58"/>
          <cell r="ED58"/>
          <cell r="EE58"/>
          <cell r="EF58"/>
          <cell r="EG58"/>
          <cell r="EH58"/>
          <cell r="EI58"/>
          <cell r="EJ58"/>
          <cell r="EK58"/>
          <cell r="EL58"/>
          <cell r="EM58"/>
          <cell r="EN58"/>
          <cell r="EO58"/>
          <cell r="EP58"/>
          <cell r="EQ58"/>
          <cell r="ER58"/>
          <cell r="ES58"/>
          <cell r="ET58"/>
          <cell r="EU58"/>
          <cell r="EV58"/>
          <cell r="EW58"/>
          <cell r="EX58"/>
          <cell r="EY58"/>
          <cell r="EZ58"/>
          <cell r="FA58"/>
          <cell r="FB58"/>
          <cell r="FC58"/>
          <cell r="FD58"/>
          <cell r="FE58"/>
        </row>
        <row r="59">
          <cell r="A59"/>
          <cell r="B59" t="str">
            <v>CZAS PRACY</v>
          </cell>
          <cell r="C59">
            <v>465</v>
          </cell>
          <cell r="D59">
            <v>465</v>
          </cell>
          <cell r="E59">
            <v>465</v>
          </cell>
          <cell r="F59"/>
          <cell r="G59"/>
          <cell r="H59">
            <v>465</v>
          </cell>
          <cell r="I59">
            <v>465</v>
          </cell>
          <cell r="J59">
            <v>465</v>
          </cell>
          <cell r="K59">
            <v>465</v>
          </cell>
          <cell r="L59">
            <v>465</v>
          </cell>
          <cell r="M59"/>
          <cell r="N59"/>
          <cell r="O59">
            <v>465</v>
          </cell>
          <cell r="P59">
            <v>465</v>
          </cell>
          <cell r="Q59">
            <v>465</v>
          </cell>
          <cell r="R59">
            <v>465</v>
          </cell>
          <cell r="S59">
            <v>465</v>
          </cell>
          <cell r="T59"/>
          <cell r="U59"/>
          <cell r="V59">
            <v>465</v>
          </cell>
          <cell r="W59">
            <v>465</v>
          </cell>
          <cell r="X59">
            <v>465</v>
          </cell>
          <cell r="Y59">
            <v>465</v>
          </cell>
          <cell r="Z59">
            <v>465</v>
          </cell>
          <cell r="AA59">
            <v>465</v>
          </cell>
          <cell r="AB59"/>
          <cell r="AC59">
            <v>465</v>
          </cell>
          <cell r="AD59">
            <v>465</v>
          </cell>
          <cell r="AE59">
            <v>465</v>
          </cell>
          <cell r="AF59"/>
          <cell r="AG59"/>
          <cell r="AH59"/>
          <cell r="AI59"/>
          <cell r="AJ59">
            <v>465</v>
          </cell>
          <cell r="AK59">
            <v>465</v>
          </cell>
          <cell r="AL59">
            <v>465</v>
          </cell>
          <cell r="AM59">
            <v>465</v>
          </cell>
          <cell r="AN59">
            <v>465</v>
          </cell>
          <cell r="AO59"/>
          <cell r="AP59"/>
          <cell r="AQ59">
            <v>465</v>
          </cell>
          <cell r="AR59">
            <v>465</v>
          </cell>
          <cell r="AS59">
            <v>465</v>
          </cell>
          <cell r="AT59">
            <v>465</v>
          </cell>
          <cell r="AU59">
            <v>465</v>
          </cell>
          <cell r="AV59"/>
          <cell r="AW59"/>
          <cell r="AX59">
            <v>465</v>
          </cell>
          <cell r="AY59">
            <v>465</v>
          </cell>
          <cell r="AZ59">
            <v>465</v>
          </cell>
          <cell r="BA59">
            <v>465</v>
          </cell>
          <cell r="BB59"/>
          <cell r="BC59"/>
          <cell r="BD59"/>
          <cell r="BE59">
            <v>465</v>
          </cell>
          <cell r="BF59">
            <v>465</v>
          </cell>
          <cell r="BG59">
            <v>465</v>
          </cell>
          <cell r="BH59">
            <v>465</v>
          </cell>
          <cell r="BI59">
            <v>465</v>
          </cell>
          <cell r="BJ59"/>
          <cell r="BK59"/>
          <cell r="BL59">
            <v>465</v>
          </cell>
          <cell r="BM59">
            <v>465</v>
          </cell>
          <cell r="BN59">
            <v>465</v>
          </cell>
          <cell r="BO59">
            <v>465</v>
          </cell>
          <cell r="BP59">
            <v>465</v>
          </cell>
          <cell r="BQ59"/>
          <cell r="BR59"/>
          <cell r="BS59">
            <v>465</v>
          </cell>
          <cell r="BT59">
            <v>465</v>
          </cell>
          <cell r="BU59">
            <v>465</v>
          </cell>
          <cell r="BV59">
            <v>465</v>
          </cell>
          <cell r="BW59">
            <v>465</v>
          </cell>
          <cell r="BX59"/>
          <cell r="BY59"/>
          <cell r="BZ59">
            <v>465</v>
          </cell>
          <cell r="CA59">
            <v>465</v>
          </cell>
          <cell r="CB59">
            <v>465</v>
          </cell>
          <cell r="CC59">
            <v>465</v>
          </cell>
          <cell r="CD59">
            <v>465</v>
          </cell>
          <cell r="CE59"/>
          <cell r="CF59"/>
          <cell r="CG59">
            <v>465</v>
          </cell>
          <cell r="CH59">
            <v>465</v>
          </cell>
          <cell r="CI59">
            <v>465</v>
          </cell>
          <cell r="CJ59">
            <v>465</v>
          </cell>
          <cell r="CK59">
            <v>465</v>
          </cell>
          <cell r="CL59"/>
          <cell r="CM59"/>
          <cell r="CN59"/>
          <cell r="CO59"/>
          <cell r="CP59">
            <v>465</v>
          </cell>
          <cell r="CQ59">
            <v>465</v>
          </cell>
          <cell r="CR59">
            <v>465</v>
          </cell>
          <cell r="CS59"/>
          <cell r="CT59"/>
          <cell r="CU59">
            <v>465</v>
          </cell>
          <cell r="CV59">
            <v>465</v>
          </cell>
          <cell r="CW59">
            <v>465</v>
          </cell>
          <cell r="CX59">
            <v>465</v>
          </cell>
          <cell r="CY59">
            <v>465</v>
          </cell>
          <cell r="CZ59"/>
          <cell r="DA59"/>
          <cell r="DB59">
            <v>465</v>
          </cell>
          <cell r="DC59">
            <v>465</v>
          </cell>
          <cell r="DD59">
            <v>465</v>
          </cell>
          <cell r="DE59"/>
          <cell r="DF59"/>
          <cell r="DG59"/>
          <cell r="DH59"/>
          <cell r="DI59">
            <v>465</v>
          </cell>
          <cell r="DJ59">
            <v>465</v>
          </cell>
          <cell r="DK59">
            <v>465</v>
          </cell>
          <cell r="DL59">
            <v>465</v>
          </cell>
          <cell r="DM59">
            <v>465</v>
          </cell>
          <cell r="DN59"/>
          <cell r="DO59"/>
          <cell r="DP59">
            <v>465</v>
          </cell>
          <cell r="DQ59">
            <v>465</v>
          </cell>
          <cell r="DR59">
            <v>465</v>
          </cell>
          <cell r="DS59">
            <v>465</v>
          </cell>
          <cell r="DT59">
            <v>465</v>
          </cell>
          <cell r="DU59"/>
          <cell r="DV59"/>
          <cell r="DW59"/>
          <cell r="DX59">
            <v>465</v>
          </cell>
          <cell r="DY59">
            <v>465</v>
          </cell>
          <cell r="DZ59">
            <v>465</v>
          </cell>
          <cell r="EA59">
            <v>465</v>
          </cell>
          <cell r="EB59"/>
          <cell r="EC59"/>
          <cell r="ED59">
            <v>465</v>
          </cell>
          <cell r="EE59">
            <v>465</v>
          </cell>
          <cell r="EF59">
            <v>465</v>
          </cell>
          <cell r="EG59">
            <v>465</v>
          </cell>
          <cell r="EH59">
            <v>465</v>
          </cell>
          <cell r="EI59"/>
          <cell r="EJ59"/>
          <cell r="EK59">
            <v>465</v>
          </cell>
          <cell r="EL59">
            <v>465</v>
          </cell>
          <cell r="EM59">
            <v>465</v>
          </cell>
          <cell r="EN59">
            <v>465</v>
          </cell>
          <cell r="EO59"/>
          <cell r="EP59"/>
          <cell r="EQ59"/>
          <cell r="ER59">
            <v>465</v>
          </cell>
          <cell r="ES59">
            <v>465</v>
          </cell>
          <cell r="ET59">
            <v>465</v>
          </cell>
          <cell r="EU59">
            <v>465</v>
          </cell>
          <cell r="EV59">
            <v>465</v>
          </cell>
          <cell r="EW59"/>
          <cell r="EX59"/>
          <cell r="EY59">
            <v>465</v>
          </cell>
          <cell r="EZ59">
            <v>0</v>
          </cell>
          <cell r="FA59">
            <v>0</v>
          </cell>
          <cell r="FB59">
            <v>0</v>
          </cell>
          <cell r="FC59">
            <v>0</v>
          </cell>
          <cell r="FD59"/>
          <cell r="FE59"/>
        </row>
        <row r="60">
          <cell r="A60" t="str">
            <v>T11 PIOTR TRUSKOLASKI</v>
          </cell>
          <cell r="B60" t="str">
            <v>AKORD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  <cell r="BH60">
            <v>0</v>
          </cell>
          <cell r="BI60">
            <v>0</v>
          </cell>
          <cell r="BJ60">
            <v>0</v>
          </cell>
          <cell r="BK60">
            <v>0</v>
          </cell>
          <cell r="BL60">
            <v>0</v>
          </cell>
          <cell r="BM60">
            <v>0</v>
          </cell>
          <cell r="BN60">
            <v>0</v>
          </cell>
          <cell r="BO60">
            <v>0</v>
          </cell>
          <cell r="BP60">
            <v>0</v>
          </cell>
          <cell r="BQ60">
            <v>0</v>
          </cell>
          <cell r="BR60">
            <v>0</v>
          </cell>
          <cell r="BS60">
            <v>0</v>
          </cell>
          <cell r="BT60">
            <v>0</v>
          </cell>
          <cell r="BU60">
            <v>0</v>
          </cell>
          <cell r="BV60">
            <v>0</v>
          </cell>
          <cell r="BW60">
            <v>0</v>
          </cell>
          <cell r="BX60">
            <v>0</v>
          </cell>
          <cell r="BY60">
            <v>0</v>
          </cell>
          <cell r="BZ60">
            <v>0</v>
          </cell>
          <cell r="CA60">
            <v>0</v>
          </cell>
          <cell r="CB60">
            <v>0</v>
          </cell>
          <cell r="CC60">
            <v>0</v>
          </cell>
          <cell r="CD60">
            <v>0</v>
          </cell>
          <cell r="CE60">
            <v>0</v>
          </cell>
          <cell r="CF60">
            <v>0</v>
          </cell>
          <cell r="CG60">
            <v>0</v>
          </cell>
          <cell r="CH60">
            <v>0</v>
          </cell>
          <cell r="CI60">
            <v>0</v>
          </cell>
          <cell r="CJ60">
            <v>0</v>
          </cell>
          <cell r="CK60">
            <v>0</v>
          </cell>
          <cell r="CL60">
            <v>0</v>
          </cell>
          <cell r="CM60">
            <v>0</v>
          </cell>
          <cell r="CN60">
            <v>0</v>
          </cell>
          <cell r="CO60">
            <v>0</v>
          </cell>
          <cell r="CP60">
            <v>0</v>
          </cell>
          <cell r="CQ60">
            <v>0</v>
          </cell>
          <cell r="CR60">
            <v>0</v>
          </cell>
          <cell r="CS60">
            <v>0</v>
          </cell>
          <cell r="CT60">
            <v>0</v>
          </cell>
          <cell r="CU60">
            <v>0</v>
          </cell>
          <cell r="CV60">
            <v>0</v>
          </cell>
          <cell r="CW60">
            <v>0</v>
          </cell>
          <cell r="CX60">
            <v>0</v>
          </cell>
          <cell r="CY60">
            <v>0</v>
          </cell>
          <cell r="CZ60">
            <v>0</v>
          </cell>
          <cell r="DA60">
            <v>0</v>
          </cell>
          <cell r="DB60">
            <v>0</v>
          </cell>
          <cell r="DC60">
            <v>0</v>
          </cell>
          <cell r="DD60">
            <v>0</v>
          </cell>
          <cell r="DE60">
            <v>0</v>
          </cell>
          <cell r="DF60">
            <v>0</v>
          </cell>
          <cell r="DG60">
            <v>0</v>
          </cell>
          <cell r="DH60">
            <v>0</v>
          </cell>
          <cell r="DI60">
            <v>0</v>
          </cell>
          <cell r="DJ60">
            <v>0</v>
          </cell>
          <cell r="DK60">
            <v>0</v>
          </cell>
          <cell r="DL60">
            <v>0</v>
          </cell>
          <cell r="DM60">
            <v>0</v>
          </cell>
          <cell r="DN60">
            <v>0</v>
          </cell>
          <cell r="DO60">
            <v>0</v>
          </cell>
          <cell r="DP60">
            <v>0</v>
          </cell>
          <cell r="DQ60">
            <v>0</v>
          </cell>
          <cell r="DR60">
            <v>0</v>
          </cell>
          <cell r="DS60">
            <v>0</v>
          </cell>
          <cell r="DT60">
            <v>0</v>
          </cell>
          <cell r="DU60">
            <v>0</v>
          </cell>
          <cell r="DV60">
            <v>0</v>
          </cell>
          <cell r="DW60">
            <v>0</v>
          </cell>
          <cell r="DX60">
            <v>0</v>
          </cell>
          <cell r="DY60">
            <v>0</v>
          </cell>
          <cell r="DZ60">
            <v>0</v>
          </cell>
          <cell r="EA60">
            <v>0</v>
          </cell>
          <cell r="EB60">
            <v>0</v>
          </cell>
          <cell r="EC60">
            <v>0</v>
          </cell>
          <cell r="ED60">
            <v>0</v>
          </cell>
          <cell r="EE60">
            <v>0</v>
          </cell>
          <cell r="EF60">
            <v>0</v>
          </cell>
          <cell r="EG60">
            <v>0</v>
          </cell>
          <cell r="EH60">
            <v>0</v>
          </cell>
          <cell r="EI60">
            <v>0</v>
          </cell>
          <cell r="EJ60">
            <v>0</v>
          </cell>
          <cell r="EK60">
            <v>0</v>
          </cell>
          <cell r="EL60">
            <v>0</v>
          </cell>
          <cell r="EM60">
            <v>0</v>
          </cell>
          <cell r="EN60">
            <v>0</v>
          </cell>
          <cell r="EO60">
            <v>0</v>
          </cell>
          <cell r="EP60">
            <v>0</v>
          </cell>
          <cell r="EQ60">
            <v>0</v>
          </cell>
          <cell r="ER60">
            <v>0</v>
          </cell>
          <cell r="ES60">
            <v>0</v>
          </cell>
          <cell r="ET60">
            <v>0</v>
          </cell>
          <cell r="EU60">
            <v>0</v>
          </cell>
          <cell r="EV60">
            <v>0</v>
          </cell>
          <cell r="EW60">
            <v>0</v>
          </cell>
          <cell r="EX60">
            <v>0</v>
          </cell>
          <cell r="EY60">
            <v>218</v>
          </cell>
          <cell r="EZ60">
            <v>338</v>
          </cell>
          <cell r="FA60">
            <v>380</v>
          </cell>
          <cell r="FB60">
            <v>262</v>
          </cell>
          <cell r="FC60">
            <v>0</v>
          </cell>
          <cell r="FD60">
            <v>0</v>
          </cell>
          <cell r="FE60">
            <v>0</v>
          </cell>
        </row>
        <row r="61">
          <cell r="A61"/>
          <cell r="B61" t="str">
            <v>POPRAWKI</v>
          </cell>
          <cell r="C61"/>
          <cell r="D61"/>
          <cell r="E61"/>
          <cell r="F61"/>
          <cell r="G61"/>
          <cell r="H61"/>
          <cell r="I61"/>
          <cell r="J61"/>
          <cell r="K61"/>
          <cell r="L61"/>
          <cell r="M61"/>
          <cell r="N61"/>
          <cell r="O61"/>
          <cell r="P61"/>
          <cell r="Q61"/>
          <cell r="R61"/>
          <cell r="S61"/>
          <cell r="T61"/>
          <cell r="U61"/>
          <cell r="V61"/>
          <cell r="W61"/>
          <cell r="X61"/>
          <cell r="Y61"/>
          <cell r="Z61"/>
          <cell r="AA61"/>
          <cell r="AB61"/>
          <cell r="AC61"/>
          <cell r="AD61"/>
          <cell r="AE61"/>
          <cell r="AF61"/>
          <cell r="AG61"/>
          <cell r="AH61"/>
          <cell r="AI61"/>
          <cell r="AJ61"/>
          <cell r="AK61"/>
          <cell r="AL61"/>
          <cell r="AM61"/>
          <cell r="AN61"/>
          <cell r="AO61"/>
          <cell r="AP61"/>
          <cell r="AQ61"/>
          <cell r="AR61"/>
          <cell r="AS61"/>
          <cell r="AT61"/>
          <cell r="AU61"/>
          <cell r="AV61"/>
          <cell r="AW61"/>
          <cell r="AX61"/>
          <cell r="AY61"/>
          <cell r="AZ61"/>
          <cell r="BA61"/>
          <cell r="BB61"/>
          <cell r="BC61"/>
          <cell r="BD61"/>
          <cell r="BE61"/>
          <cell r="BF61"/>
          <cell r="BG61"/>
          <cell r="BH61"/>
          <cell r="BI61"/>
          <cell r="BJ61"/>
          <cell r="BK61"/>
          <cell r="BL61"/>
          <cell r="BM61"/>
          <cell r="BN61"/>
          <cell r="BO61"/>
          <cell r="BP61"/>
          <cell r="BQ61"/>
          <cell r="BR61"/>
          <cell r="BS61"/>
          <cell r="BT61"/>
          <cell r="BU61"/>
          <cell r="BV61"/>
          <cell r="BW61"/>
          <cell r="BX61"/>
          <cell r="BY61"/>
          <cell r="BZ61"/>
          <cell r="CA61"/>
          <cell r="CB61"/>
          <cell r="CC61"/>
          <cell r="CD61"/>
          <cell r="CE61"/>
          <cell r="CF61"/>
          <cell r="CG61"/>
          <cell r="CH61"/>
          <cell r="CI61"/>
          <cell r="CJ61"/>
          <cell r="CK61"/>
          <cell r="CL61"/>
          <cell r="CM61"/>
          <cell r="CN61"/>
          <cell r="CO61"/>
          <cell r="CP61"/>
          <cell r="CQ61"/>
          <cell r="CR61"/>
          <cell r="CS61"/>
          <cell r="CT61"/>
          <cell r="CU61"/>
          <cell r="CV61"/>
          <cell r="CW61"/>
          <cell r="CX61"/>
          <cell r="CY61"/>
          <cell r="CZ61"/>
          <cell r="DA61"/>
          <cell r="DB61"/>
          <cell r="DC61"/>
          <cell r="DD61"/>
          <cell r="DE61"/>
          <cell r="DF61"/>
          <cell r="DG61"/>
          <cell r="DH61"/>
          <cell r="DI61"/>
          <cell r="DJ61"/>
          <cell r="DK61"/>
          <cell r="DL61"/>
          <cell r="DM61"/>
          <cell r="DN61"/>
          <cell r="DO61"/>
          <cell r="DP61"/>
          <cell r="DQ61"/>
          <cell r="DR61"/>
          <cell r="DS61"/>
          <cell r="DT61"/>
          <cell r="DU61"/>
          <cell r="DV61"/>
          <cell r="DW61"/>
          <cell r="DX61"/>
          <cell r="DY61"/>
          <cell r="DZ61"/>
          <cell r="EA61"/>
          <cell r="EB61"/>
          <cell r="EC61"/>
          <cell r="ED61"/>
          <cell r="EE61"/>
          <cell r="EF61"/>
          <cell r="EG61"/>
          <cell r="EH61"/>
          <cell r="EI61"/>
          <cell r="EJ61"/>
          <cell r="EK61"/>
          <cell r="EL61"/>
          <cell r="EM61"/>
          <cell r="EN61"/>
          <cell r="EO61"/>
          <cell r="EP61"/>
          <cell r="EQ61"/>
          <cell r="ER61"/>
          <cell r="ES61"/>
          <cell r="ET61"/>
          <cell r="EU61"/>
          <cell r="EV61"/>
          <cell r="EW61"/>
          <cell r="EX61"/>
          <cell r="EY61"/>
          <cell r="EZ61"/>
          <cell r="FA61"/>
          <cell r="FB61"/>
          <cell r="FC61"/>
          <cell r="FD61"/>
          <cell r="FE61"/>
        </row>
        <row r="62">
          <cell r="A62"/>
          <cell r="B62" t="str">
            <v>NIEWYCENIONE</v>
          </cell>
          <cell r="C62"/>
          <cell r="D62"/>
          <cell r="E62"/>
          <cell r="F62"/>
          <cell r="G62"/>
          <cell r="H62"/>
          <cell r="I62"/>
          <cell r="J62"/>
          <cell r="K62"/>
          <cell r="L62"/>
          <cell r="M62"/>
          <cell r="N62"/>
          <cell r="O62"/>
          <cell r="P62"/>
          <cell r="Q62"/>
          <cell r="R62"/>
          <cell r="S62"/>
          <cell r="T62"/>
          <cell r="U62"/>
          <cell r="V62"/>
          <cell r="W62"/>
          <cell r="X62"/>
          <cell r="Y62"/>
          <cell r="Z62"/>
          <cell r="AA62"/>
          <cell r="AB62"/>
          <cell r="AC62"/>
          <cell r="AD62"/>
          <cell r="AE62"/>
          <cell r="AF62"/>
          <cell r="AG62"/>
          <cell r="AH62"/>
          <cell r="AI62"/>
          <cell r="AJ62"/>
          <cell r="AK62"/>
          <cell r="AL62"/>
          <cell r="AM62"/>
          <cell r="AN62"/>
          <cell r="AO62"/>
          <cell r="AP62"/>
          <cell r="AQ62"/>
          <cell r="AR62"/>
          <cell r="AS62"/>
          <cell r="AT62"/>
          <cell r="AU62"/>
          <cell r="AV62"/>
          <cell r="AW62"/>
          <cell r="AX62"/>
          <cell r="AY62"/>
          <cell r="AZ62"/>
          <cell r="BA62"/>
          <cell r="BB62"/>
          <cell r="BC62"/>
          <cell r="BD62"/>
          <cell r="BE62"/>
          <cell r="BF62"/>
          <cell r="BG62"/>
          <cell r="BH62"/>
          <cell r="BI62"/>
          <cell r="BJ62"/>
          <cell r="BK62"/>
          <cell r="BL62"/>
          <cell r="BM62"/>
          <cell r="BN62"/>
          <cell r="BO62"/>
          <cell r="BP62"/>
          <cell r="BQ62"/>
          <cell r="BR62"/>
          <cell r="BS62"/>
          <cell r="BT62"/>
          <cell r="BU62"/>
          <cell r="BV62"/>
          <cell r="BW62"/>
          <cell r="BX62"/>
          <cell r="BY62"/>
          <cell r="BZ62"/>
          <cell r="CA62"/>
          <cell r="CB62"/>
          <cell r="CC62"/>
          <cell r="CD62"/>
          <cell r="CE62"/>
          <cell r="CF62"/>
          <cell r="CG62"/>
          <cell r="CH62"/>
          <cell r="CI62"/>
          <cell r="CJ62"/>
          <cell r="CK62"/>
          <cell r="CL62"/>
          <cell r="CM62"/>
          <cell r="CN62"/>
          <cell r="CO62"/>
          <cell r="CP62"/>
          <cell r="CQ62"/>
          <cell r="CR62"/>
          <cell r="CS62"/>
          <cell r="CT62"/>
          <cell r="CU62"/>
          <cell r="CV62"/>
          <cell r="CW62"/>
          <cell r="CX62"/>
          <cell r="CY62"/>
          <cell r="CZ62"/>
          <cell r="DA62"/>
          <cell r="DB62"/>
          <cell r="DC62"/>
          <cell r="DD62"/>
          <cell r="DE62"/>
          <cell r="DF62"/>
          <cell r="DG62"/>
          <cell r="DH62"/>
          <cell r="DI62"/>
          <cell r="DJ62"/>
          <cell r="DK62"/>
          <cell r="DL62"/>
          <cell r="DM62"/>
          <cell r="DN62"/>
          <cell r="DO62"/>
          <cell r="DP62"/>
          <cell r="DQ62"/>
          <cell r="DR62"/>
          <cell r="DS62"/>
          <cell r="DT62"/>
          <cell r="DU62"/>
          <cell r="DV62"/>
          <cell r="DW62"/>
          <cell r="DX62"/>
          <cell r="DY62"/>
          <cell r="DZ62"/>
          <cell r="EA62"/>
          <cell r="EB62"/>
          <cell r="EC62"/>
          <cell r="ED62"/>
          <cell r="EE62"/>
          <cell r="EF62"/>
          <cell r="EG62"/>
          <cell r="EH62"/>
          <cell r="EI62"/>
          <cell r="EJ62"/>
          <cell r="EK62"/>
          <cell r="EL62"/>
          <cell r="EM62"/>
          <cell r="EN62"/>
          <cell r="EO62"/>
          <cell r="EP62"/>
          <cell r="EQ62"/>
          <cell r="ER62"/>
          <cell r="ES62"/>
          <cell r="ET62"/>
          <cell r="EU62"/>
          <cell r="EV62"/>
          <cell r="EW62"/>
          <cell r="EX62"/>
          <cell r="EY62"/>
          <cell r="EZ62"/>
          <cell r="FA62"/>
          <cell r="FB62"/>
          <cell r="FC62"/>
          <cell r="FD62"/>
          <cell r="FE62"/>
        </row>
        <row r="63">
          <cell r="A63"/>
          <cell r="B63" t="str">
            <v>INNE</v>
          </cell>
          <cell r="C63"/>
          <cell r="D63"/>
          <cell r="E63"/>
          <cell r="F63"/>
          <cell r="G63"/>
          <cell r="H63"/>
          <cell r="I63"/>
          <cell r="J63"/>
          <cell r="K63"/>
          <cell r="L63"/>
          <cell r="M63"/>
          <cell r="N63"/>
          <cell r="O63"/>
          <cell r="P63"/>
          <cell r="Q63"/>
          <cell r="R63"/>
          <cell r="S63"/>
          <cell r="T63"/>
          <cell r="U63"/>
          <cell r="V63"/>
          <cell r="W63"/>
          <cell r="X63"/>
          <cell r="Y63"/>
          <cell r="Z63"/>
          <cell r="AA63"/>
          <cell r="AB63"/>
          <cell r="AC63"/>
          <cell r="AD63"/>
          <cell r="AE63"/>
          <cell r="AF63"/>
          <cell r="AG63"/>
          <cell r="AH63"/>
          <cell r="AI63"/>
          <cell r="AJ63"/>
          <cell r="AK63"/>
          <cell r="AL63"/>
          <cell r="AM63"/>
          <cell r="AN63"/>
          <cell r="AO63"/>
          <cell r="AP63"/>
          <cell r="AQ63"/>
          <cell r="AR63"/>
          <cell r="AS63"/>
          <cell r="AT63"/>
          <cell r="AU63"/>
          <cell r="AV63"/>
          <cell r="AW63"/>
          <cell r="AX63"/>
          <cell r="AY63"/>
          <cell r="AZ63"/>
          <cell r="BA63"/>
          <cell r="BB63"/>
          <cell r="BC63"/>
          <cell r="BD63"/>
          <cell r="BE63"/>
          <cell r="BF63"/>
          <cell r="BG63"/>
          <cell r="BH63"/>
          <cell r="BI63"/>
          <cell r="BJ63"/>
          <cell r="BK63"/>
          <cell r="BL63"/>
          <cell r="BM63"/>
          <cell r="BN63"/>
          <cell r="BO63"/>
          <cell r="BP63"/>
          <cell r="BQ63"/>
          <cell r="BR63"/>
          <cell r="BS63"/>
          <cell r="BT63"/>
          <cell r="BU63"/>
          <cell r="BV63"/>
          <cell r="BW63"/>
          <cell r="BX63"/>
          <cell r="BY63"/>
          <cell r="BZ63"/>
          <cell r="CA63"/>
          <cell r="CB63"/>
          <cell r="CC63"/>
          <cell r="CD63"/>
          <cell r="CE63"/>
          <cell r="CF63"/>
          <cell r="CG63"/>
          <cell r="CH63"/>
          <cell r="CI63"/>
          <cell r="CJ63"/>
          <cell r="CK63"/>
          <cell r="CL63"/>
          <cell r="CM63"/>
          <cell r="CN63"/>
          <cell r="CO63"/>
          <cell r="CP63"/>
          <cell r="CQ63"/>
          <cell r="CR63"/>
          <cell r="CS63"/>
          <cell r="CT63"/>
          <cell r="CU63"/>
          <cell r="CV63"/>
          <cell r="CW63"/>
          <cell r="CX63"/>
          <cell r="CY63"/>
          <cell r="CZ63"/>
          <cell r="DA63"/>
          <cell r="DB63"/>
          <cell r="DC63"/>
          <cell r="DD63"/>
          <cell r="DE63"/>
          <cell r="DF63"/>
          <cell r="DG63"/>
          <cell r="DH63"/>
          <cell r="DI63"/>
          <cell r="DJ63"/>
          <cell r="DK63"/>
          <cell r="DL63"/>
          <cell r="DM63"/>
          <cell r="DN63"/>
          <cell r="DO63"/>
          <cell r="DP63"/>
          <cell r="DQ63"/>
          <cell r="DR63"/>
          <cell r="DS63"/>
          <cell r="DT63"/>
          <cell r="DU63"/>
          <cell r="DV63"/>
          <cell r="DW63"/>
          <cell r="DX63"/>
          <cell r="DY63"/>
          <cell r="DZ63"/>
          <cell r="EA63"/>
          <cell r="EB63"/>
          <cell r="EC63"/>
          <cell r="ED63"/>
          <cell r="EE63"/>
          <cell r="EF63"/>
          <cell r="EG63"/>
          <cell r="EH63"/>
          <cell r="EI63"/>
          <cell r="EJ63"/>
          <cell r="EK63"/>
          <cell r="EL63"/>
          <cell r="EM63"/>
          <cell r="EN63"/>
          <cell r="EO63"/>
          <cell r="EP63"/>
          <cell r="EQ63"/>
          <cell r="ER63"/>
          <cell r="ES63"/>
          <cell r="ET63"/>
          <cell r="EU63"/>
          <cell r="EV63"/>
          <cell r="EW63"/>
          <cell r="EX63"/>
          <cell r="EY63"/>
          <cell r="EZ63"/>
          <cell r="FA63"/>
          <cell r="FB63"/>
          <cell r="FC63"/>
          <cell r="FD63"/>
          <cell r="FE63"/>
        </row>
        <row r="64">
          <cell r="A64"/>
          <cell r="B64" t="str">
            <v>SUMA</v>
          </cell>
          <cell r="C64"/>
          <cell r="D64"/>
          <cell r="E64"/>
          <cell r="F64"/>
          <cell r="G64"/>
          <cell r="H64"/>
          <cell r="I64"/>
          <cell r="J64"/>
          <cell r="K64"/>
          <cell r="L64"/>
          <cell r="M64"/>
          <cell r="N64"/>
          <cell r="O64"/>
          <cell r="P64"/>
          <cell r="Q64"/>
          <cell r="R64"/>
          <cell r="S64"/>
          <cell r="T64"/>
          <cell r="U64"/>
          <cell r="V64"/>
          <cell r="W64"/>
          <cell r="X64"/>
          <cell r="Y64"/>
          <cell r="Z64"/>
          <cell r="AA64"/>
          <cell r="AB64"/>
          <cell r="AC64"/>
          <cell r="AD64"/>
          <cell r="AE64"/>
          <cell r="AF64"/>
          <cell r="AG64"/>
          <cell r="AH64"/>
          <cell r="AI64"/>
          <cell r="AJ64"/>
          <cell r="AK64"/>
          <cell r="AL64"/>
          <cell r="AM64"/>
          <cell r="AN64"/>
          <cell r="AO64"/>
          <cell r="AP64"/>
          <cell r="AQ64"/>
          <cell r="AR64"/>
          <cell r="AS64"/>
          <cell r="AT64"/>
          <cell r="AU64"/>
          <cell r="AV64"/>
          <cell r="AW64"/>
          <cell r="AX64"/>
          <cell r="AY64"/>
          <cell r="AZ64"/>
          <cell r="BA64"/>
          <cell r="BB64"/>
          <cell r="BC64"/>
          <cell r="BD64"/>
          <cell r="BE64"/>
          <cell r="BF64"/>
          <cell r="BG64"/>
          <cell r="BH64"/>
          <cell r="BI64"/>
          <cell r="BJ64"/>
          <cell r="BK64"/>
          <cell r="BL64"/>
          <cell r="BM64"/>
          <cell r="BN64"/>
          <cell r="BO64"/>
          <cell r="BP64"/>
          <cell r="BQ64"/>
          <cell r="BR64"/>
          <cell r="BS64"/>
          <cell r="BT64"/>
          <cell r="BU64"/>
          <cell r="BV64"/>
          <cell r="BW64"/>
          <cell r="BX64"/>
          <cell r="BY64"/>
          <cell r="BZ64"/>
          <cell r="CA64"/>
          <cell r="CB64"/>
          <cell r="CC64"/>
          <cell r="CD64"/>
          <cell r="CE64"/>
          <cell r="CF64"/>
          <cell r="CG64"/>
          <cell r="CH64"/>
          <cell r="CI64"/>
          <cell r="CJ64"/>
          <cell r="CK64"/>
          <cell r="CL64"/>
          <cell r="CM64"/>
          <cell r="CN64"/>
          <cell r="CO64"/>
          <cell r="CP64"/>
          <cell r="CQ64"/>
          <cell r="CR64"/>
          <cell r="CS64"/>
          <cell r="CT64"/>
          <cell r="CU64"/>
          <cell r="CV64"/>
          <cell r="CW64"/>
          <cell r="CX64"/>
          <cell r="CY64"/>
          <cell r="CZ64"/>
          <cell r="DA64"/>
          <cell r="DB64"/>
          <cell r="DC64"/>
          <cell r="DD64"/>
          <cell r="DE64"/>
          <cell r="DF64"/>
          <cell r="DG64"/>
          <cell r="DH64"/>
          <cell r="DI64"/>
          <cell r="DJ64"/>
          <cell r="DK64"/>
          <cell r="DL64"/>
          <cell r="DM64"/>
          <cell r="DN64"/>
          <cell r="DO64"/>
          <cell r="DP64"/>
          <cell r="DQ64"/>
          <cell r="DR64"/>
          <cell r="DS64"/>
          <cell r="DT64"/>
          <cell r="DU64"/>
          <cell r="DV64"/>
          <cell r="DW64"/>
          <cell r="DX64"/>
          <cell r="DY64"/>
          <cell r="DZ64"/>
          <cell r="EA64"/>
          <cell r="EB64"/>
          <cell r="EC64"/>
          <cell r="ED64"/>
          <cell r="EE64"/>
          <cell r="EF64"/>
          <cell r="EG64"/>
          <cell r="EH64"/>
          <cell r="EI64"/>
          <cell r="EJ64"/>
          <cell r="EK64"/>
          <cell r="EL64"/>
          <cell r="EM64"/>
          <cell r="EN64"/>
          <cell r="EO64"/>
          <cell r="EP64"/>
          <cell r="EQ64"/>
          <cell r="ER64"/>
          <cell r="ES64"/>
          <cell r="ET64"/>
          <cell r="EU64"/>
          <cell r="EV64"/>
          <cell r="EW64"/>
          <cell r="EX64"/>
          <cell r="EY64"/>
          <cell r="EZ64"/>
          <cell r="FA64"/>
          <cell r="FB64"/>
          <cell r="FC64"/>
          <cell r="FD64"/>
          <cell r="FE64"/>
        </row>
        <row r="65">
          <cell r="A65"/>
          <cell r="B65" t="str">
            <v>CZAS PRACY</v>
          </cell>
          <cell r="C65">
            <v>465</v>
          </cell>
          <cell r="D65">
            <v>465</v>
          </cell>
          <cell r="E65"/>
          <cell r="F65"/>
          <cell r="G65"/>
          <cell r="H65">
            <v>225</v>
          </cell>
          <cell r="I65">
            <v>465</v>
          </cell>
          <cell r="J65">
            <v>345</v>
          </cell>
          <cell r="K65">
            <v>465</v>
          </cell>
          <cell r="L65">
            <v>465</v>
          </cell>
          <cell r="M65">
            <v>465</v>
          </cell>
          <cell r="N65"/>
          <cell r="O65">
            <v>465</v>
          </cell>
          <cell r="P65">
            <v>465</v>
          </cell>
          <cell r="Q65">
            <v>465</v>
          </cell>
          <cell r="R65">
            <v>465</v>
          </cell>
          <cell r="S65">
            <v>465</v>
          </cell>
          <cell r="T65"/>
          <cell r="U65"/>
          <cell r="V65">
            <v>465</v>
          </cell>
          <cell r="W65">
            <v>465</v>
          </cell>
          <cell r="X65">
            <v>465</v>
          </cell>
          <cell r="Y65">
            <v>465</v>
          </cell>
          <cell r="Z65">
            <v>465</v>
          </cell>
          <cell r="AA65">
            <v>465</v>
          </cell>
          <cell r="AB65"/>
          <cell r="AC65">
            <v>465</v>
          </cell>
          <cell r="AD65">
            <v>465</v>
          </cell>
          <cell r="AE65">
            <v>465</v>
          </cell>
          <cell r="AF65"/>
          <cell r="AG65"/>
          <cell r="AH65"/>
          <cell r="AI65"/>
          <cell r="AJ65">
            <v>465</v>
          </cell>
          <cell r="AK65"/>
          <cell r="AL65">
            <v>240</v>
          </cell>
          <cell r="AM65">
            <v>465</v>
          </cell>
          <cell r="AN65">
            <v>465</v>
          </cell>
          <cell r="AO65"/>
          <cell r="AP65"/>
          <cell r="AQ65">
            <v>465</v>
          </cell>
          <cell r="AR65">
            <v>465</v>
          </cell>
          <cell r="AS65">
            <v>465</v>
          </cell>
          <cell r="AT65">
            <v>465</v>
          </cell>
          <cell r="AU65">
            <v>465</v>
          </cell>
          <cell r="AV65"/>
          <cell r="AW65"/>
          <cell r="AX65">
            <v>465</v>
          </cell>
          <cell r="AY65">
            <v>465</v>
          </cell>
          <cell r="AZ65">
            <v>465</v>
          </cell>
          <cell r="BA65">
            <v>465</v>
          </cell>
          <cell r="BB65">
            <v>465</v>
          </cell>
          <cell r="BC65"/>
          <cell r="BD65"/>
          <cell r="BE65">
            <v>465</v>
          </cell>
          <cell r="BF65">
            <v>465</v>
          </cell>
          <cell r="BG65">
            <v>465</v>
          </cell>
          <cell r="BH65">
            <v>465</v>
          </cell>
          <cell r="BI65">
            <v>465</v>
          </cell>
          <cell r="BJ65"/>
          <cell r="BK65"/>
          <cell r="BL65">
            <v>465</v>
          </cell>
          <cell r="BM65">
            <v>465</v>
          </cell>
          <cell r="BN65">
            <v>465</v>
          </cell>
          <cell r="BO65">
            <v>465</v>
          </cell>
          <cell r="BP65">
            <v>465</v>
          </cell>
          <cell r="BQ65"/>
          <cell r="BR65"/>
          <cell r="BS65">
            <v>465</v>
          </cell>
          <cell r="BT65">
            <v>465</v>
          </cell>
          <cell r="BU65">
            <v>465</v>
          </cell>
          <cell r="BV65">
            <v>465</v>
          </cell>
          <cell r="BW65">
            <v>465</v>
          </cell>
          <cell r="BX65"/>
          <cell r="BY65"/>
          <cell r="BZ65">
            <v>465</v>
          </cell>
          <cell r="CA65">
            <v>465</v>
          </cell>
          <cell r="CB65">
            <v>465</v>
          </cell>
          <cell r="CC65">
            <v>465</v>
          </cell>
          <cell r="CD65">
            <v>465</v>
          </cell>
          <cell r="CE65"/>
          <cell r="CF65"/>
          <cell r="CG65">
            <v>465</v>
          </cell>
          <cell r="CH65">
            <v>465</v>
          </cell>
          <cell r="CI65">
            <v>465</v>
          </cell>
          <cell r="CJ65">
            <v>465</v>
          </cell>
          <cell r="CK65">
            <v>465</v>
          </cell>
          <cell r="CL65"/>
          <cell r="CM65"/>
          <cell r="CN65">
            <v>465</v>
          </cell>
          <cell r="CO65">
            <v>465</v>
          </cell>
          <cell r="CP65">
            <v>465</v>
          </cell>
          <cell r="CQ65">
            <v>465</v>
          </cell>
          <cell r="CR65">
            <v>465</v>
          </cell>
          <cell r="CS65"/>
          <cell r="CT65"/>
          <cell r="CU65">
            <v>465</v>
          </cell>
          <cell r="CV65">
            <v>465</v>
          </cell>
          <cell r="CW65">
            <v>465</v>
          </cell>
          <cell r="CX65">
            <v>465</v>
          </cell>
          <cell r="CY65">
            <v>465</v>
          </cell>
          <cell r="CZ65"/>
          <cell r="DA65"/>
          <cell r="DB65">
            <v>465</v>
          </cell>
          <cell r="DC65">
            <v>465</v>
          </cell>
          <cell r="DD65">
            <v>465</v>
          </cell>
          <cell r="DE65"/>
          <cell r="DF65"/>
          <cell r="DG65"/>
          <cell r="DH65"/>
          <cell r="DI65">
            <v>465</v>
          </cell>
          <cell r="DJ65">
            <v>465</v>
          </cell>
          <cell r="DK65">
            <v>465</v>
          </cell>
          <cell r="DL65">
            <v>465</v>
          </cell>
          <cell r="DM65">
            <v>465</v>
          </cell>
          <cell r="DN65"/>
          <cell r="DO65"/>
          <cell r="DP65">
            <v>465</v>
          </cell>
          <cell r="DQ65">
            <v>465</v>
          </cell>
          <cell r="DR65">
            <v>465</v>
          </cell>
          <cell r="DS65">
            <v>465</v>
          </cell>
          <cell r="DT65">
            <v>465</v>
          </cell>
          <cell r="DU65"/>
          <cell r="DV65"/>
          <cell r="DW65"/>
          <cell r="DX65">
            <v>465</v>
          </cell>
          <cell r="DY65">
            <v>365</v>
          </cell>
          <cell r="DZ65">
            <v>465</v>
          </cell>
          <cell r="EA65">
            <v>465</v>
          </cell>
          <cell r="EB65"/>
          <cell r="EC65"/>
          <cell r="ED65"/>
          <cell r="EE65"/>
          <cell r="EF65"/>
          <cell r="EG65">
            <v>465</v>
          </cell>
          <cell r="EH65">
            <v>465</v>
          </cell>
          <cell r="EI65"/>
          <cell r="EJ65"/>
          <cell r="EK65">
            <v>465</v>
          </cell>
          <cell r="EL65">
            <v>465</v>
          </cell>
          <cell r="EM65">
            <v>465</v>
          </cell>
          <cell r="EN65">
            <v>465</v>
          </cell>
          <cell r="EO65"/>
          <cell r="EP65"/>
          <cell r="EQ65"/>
          <cell r="ER65">
            <v>465</v>
          </cell>
          <cell r="ES65">
            <v>465</v>
          </cell>
          <cell r="ET65">
            <v>465</v>
          </cell>
          <cell r="EU65">
            <v>465</v>
          </cell>
          <cell r="EV65">
            <v>465</v>
          </cell>
          <cell r="EW65"/>
          <cell r="EX65"/>
          <cell r="EY65">
            <v>465</v>
          </cell>
          <cell r="EZ65">
            <v>465</v>
          </cell>
          <cell r="FA65">
            <v>465</v>
          </cell>
          <cell r="FB65">
            <v>465</v>
          </cell>
          <cell r="FC65"/>
          <cell r="FD65"/>
          <cell r="FE65"/>
        </row>
        <row r="66">
          <cell r="A66" t="str">
            <v>T08 MARIUSZ MARKOWSKI</v>
          </cell>
          <cell r="B66" t="str">
            <v>AKORD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0</v>
          </cell>
          <cell r="BB66">
            <v>0</v>
          </cell>
          <cell r="BC66">
            <v>0</v>
          </cell>
          <cell r="BD66">
            <v>0</v>
          </cell>
          <cell r="BE66">
            <v>0</v>
          </cell>
          <cell r="BF66">
            <v>0</v>
          </cell>
          <cell r="BG66">
            <v>0</v>
          </cell>
          <cell r="BH66">
            <v>0</v>
          </cell>
          <cell r="BI66">
            <v>0</v>
          </cell>
          <cell r="BJ66">
            <v>0</v>
          </cell>
          <cell r="BK66">
            <v>0</v>
          </cell>
          <cell r="BL66">
            <v>0</v>
          </cell>
          <cell r="BM66">
            <v>0</v>
          </cell>
          <cell r="BN66">
            <v>0</v>
          </cell>
          <cell r="BO66">
            <v>0</v>
          </cell>
          <cell r="BP66">
            <v>0</v>
          </cell>
          <cell r="BQ66">
            <v>0</v>
          </cell>
          <cell r="BR66">
            <v>0</v>
          </cell>
          <cell r="BS66">
            <v>0</v>
          </cell>
          <cell r="BT66">
            <v>0</v>
          </cell>
          <cell r="BU66">
            <v>0</v>
          </cell>
          <cell r="BV66">
            <v>0</v>
          </cell>
          <cell r="BW66">
            <v>0</v>
          </cell>
          <cell r="BX66">
            <v>0</v>
          </cell>
          <cell r="BY66">
            <v>0</v>
          </cell>
          <cell r="BZ66">
            <v>0</v>
          </cell>
          <cell r="CA66">
            <v>0</v>
          </cell>
          <cell r="CB66">
            <v>0</v>
          </cell>
          <cell r="CC66">
            <v>0</v>
          </cell>
          <cell r="CD66">
            <v>0</v>
          </cell>
          <cell r="CE66">
            <v>0</v>
          </cell>
          <cell r="CF66">
            <v>0</v>
          </cell>
          <cell r="CG66">
            <v>0</v>
          </cell>
          <cell r="CH66">
            <v>0</v>
          </cell>
          <cell r="CI66">
            <v>0</v>
          </cell>
          <cell r="CJ66">
            <v>0</v>
          </cell>
          <cell r="CK66">
            <v>0</v>
          </cell>
          <cell r="CL66">
            <v>0</v>
          </cell>
          <cell r="CM66">
            <v>0</v>
          </cell>
          <cell r="CN66">
            <v>0</v>
          </cell>
          <cell r="CO66">
            <v>0</v>
          </cell>
          <cell r="CP66">
            <v>0</v>
          </cell>
          <cell r="CQ66">
            <v>0</v>
          </cell>
          <cell r="CR66">
            <v>0</v>
          </cell>
          <cell r="CS66">
            <v>0</v>
          </cell>
          <cell r="CT66">
            <v>0</v>
          </cell>
          <cell r="CU66">
            <v>0</v>
          </cell>
          <cell r="CV66">
            <v>0</v>
          </cell>
          <cell r="CW66">
            <v>0</v>
          </cell>
          <cell r="CX66">
            <v>0</v>
          </cell>
          <cell r="CY66">
            <v>0</v>
          </cell>
          <cell r="CZ66">
            <v>0</v>
          </cell>
          <cell r="DA66">
            <v>0</v>
          </cell>
          <cell r="DB66">
            <v>0</v>
          </cell>
          <cell r="DC66">
            <v>0</v>
          </cell>
          <cell r="DD66">
            <v>0</v>
          </cell>
          <cell r="DE66">
            <v>0</v>
          </cell>
          <cell r="DF66">
            <v>0</v>
          </cell>
          <cell r="DG66">
            <v>0</v>
          </cell>
          <cell r="DH66">
            <v>0</v>
          </cell>
          <cell r="DI66">
            <v>0</v>
          </cell>
          <cell r="DJ66">
            <v>0</v>
          </cell>
          <cell r="DK66">
            <v>0</v>
          </cell>
          <cell r="DL66">
            <v>0</v>
          </cell>
          <cell r="DM66">
            <v>0</v>
          </cell>
          <cell r="DN66">
            <v>0</v>
          </cell>
          <cell r="DO66">
            <v>0</v>
          </cell>
          <cell r="DP66">
            <v>0</v>
          </cell>
          <cell r="DQ66">
            <v>0</v>
          </cell>
          <cell r="DR66">
            <v>0</v>
          </cell>
          <cell r="DS66">
            <v>0</v>
          </cell>
          <cell r="DT66">
            <v>0</v>
          </cell>
          <cell r="DU66">
            <v>0</v>
          </cell>
          <cell r="DV66">
            <v>0</v>
          </cell>
          <cell r="DW66">
            <v>0</v>
          </cell>
          <cell r="DX66">
            <v>0</v>
          </cell>
          <cell r="DY66">
            <v>0</v>
          </cell>
          <cell r="DZ66">
            <v>0</v>
          </cell>
          <cell r="EA66">
            <v>0</v>
          </cell>
          <cell r="EB66">
            <v>0</v>
          </cell>
          <cell r="EC66">
            <v>0</v>
          </cell>
          <cell r="ED66">
            <v>0</v>
          </cell>
          <cell r="EE66">
            <v>0</v>
          </cell>
          <cell r="EF66">
            <v>0</v>
          </cell>
          <cell r="EG66">
            <v>0</v>
          </cell>
          <cell r="EH66">
            <v>0</v>
          </cell>
          <cell r="EI66">
            <v>0</v>
          </cell>
          <cell r="EJ66">
            <v>0</v>
          </cell>
          <cell r="EK66">
            <v>0</v>
          </cell>
          <cell r="EL66">
            <v>0</v>
          </cell>
          <cell r="EM66">
            <v>0</v>
          </cell>
          <cell r="EN66">
            <v>0</v>
          </cell>
          <cell r="EO66">
            <v>0</v>
          </cell>
          <cell r="EP66">
            <v>0</v>
          </cell>
          <cell r="EQ66">
            <v>0</v>
          </cell>
          <cell r="ER66">
            <v>0</v>
          </cell>
          <cell r="ES66">
            <v>0</v>
          </cell>
          <cell r="ET66">
            <v>0</v>
          </cell>
          <cell r="EU66">
            <v>0</v>
          </cell>
          <cell r="EV66">
            <v>0</v>
          </cell>
          <cell r="EW66">
            <v>0</v>
          </cell>
          <cell r="EX66">
            <v>0</v>
          </cell>
          <cell r="EY66">
            <v>0</v>
          </cell>
          <cell r="EZ66">
            <v>0</v>
          </cell>
          <cell r="FA66">
            <v>0</v>
          </cell>
          <cell r="FB66">
            <v>0</v>
          </cell>
          <cell r="FC66">
            <v>0</v>
          </cell>
          <cell r="FD66">
            <v>0</v>
          </cell>
          <cell r="FE66">
            <v>0</v>
          </cell>
        </row>
        <row r="67">
          <cell r="A67"/>
          <cell r="B67" t="str">
            <v>POPRAWKI</v>
          </cell>
          <cell r="C67"/>
          <cell r="D67"/>
          <cell r="E67"/>
          <cell r="F67"/>
          <cell r="G67"/>
          <cell r="H67"/>
          <cell r="I67"/>
          <cell r="J67"/>
          <cell r="K67"/>
          <cell r="L67"/>
          <cell r="M67"/>
          <cell r="N67"/>
          <cell r="O67"/>
          <cell r="P67"/>
          <cell r="Q67"/>
          <cell r="R67"/>
          <cell r="S67"/>
          <cell r="T67"/>
          <cell r="U67"/>
          <cell r="V67"/>
          <cell r="W67"/>
          <cell r="X67"/>
          <cell r="Y67"/>
          <cell r="Z67"/>
          <cell r="AA67"/>
          <cell r="AB67"/>
          <cell r="AC67"/>
          <cell r="AD67"/>
          <cell r="AE67"/>
          <cell r="AF67"/>
          <cell r="AG67"/>
          <cell r="AH67"/>
          <cell r="AI67"/>
          <cell r="AJ67"/>
          <cell r="AK67"/>
          <cell r="AL67"/>
          <cell r="AM67"/>
          <cell r="AN67"/>
          <cell r="AO67"/>
          <cell r="AP67"/>
          <cell r="AQ67"/>
          <cell r="AR67"/>
          <cell r="AS67"/>
          <cell r="AT67"/>
          <cell r="AU67"/>
          <cell r="AV67"/>
          <cell r="AW67"/>
          <cell r="AX67"/>
          <cell r="AY67"/>
          <cell r="AZ67"/>
          <cell r="BA67"/>
          <cell r="BB67"/>
          <cell r="BC67"/>
          <cell r="BD67"/>
          <cell r="BE67"/>
          <cell r="BF67"/>
          <cell r="BG67"/>
          <cell r="BH67"/>
          <cell r="BI67"/>
          <cell r="BJ67"/>
          <cell r="BK67"/>
          <cell r="BL67"/>
          <cell r="BM67"/>
          <cell r="BN67"/>
          <cell r="BO67"/>
          <cell r="BP67"/>
          <cell r="BQ67"/>
          <cell r="BR67"/>
          <cell r="BS67"/>
          <cell r="BT67"/>
          <cell r="BU67"/>
          <cell r="BV67"/>
          <cell r="BW67"/>
          <cell r="BX67"/>
          <cell r="BY67"/>
          <cell r="BZ67"/>
          <cell r="CA67"/>
          <cell r="CB67"/>
          <cell r="CC67"/>
          <cell r="CD67"/>
          <cell r="CE67"/>
          <cell r="CF67"/>
          <cell r="CG67"/>
          <cell r="CH67"/>
          <cell r="CI67"/>
          <cell r="CJ67"/>
          <cell r="CK67"/>
          <cell r="CL67"/>
          <cell r="CM67"/>
          <cell r="CN67"/>
          <cell r="CO67"/>
          <cell r="CP67"/>
          <cell r="CQ67"/>
          <cell r="CR67"/>
          <cell r="CS67"/>
          <cell r="CT67"/>
          <cell r="CU67"/>
          <cell r="CV67"/>
          <cell r="CW67"/>
          <cell r="CX67"/>
          <cell r="CY67"/>
          <cell r="CZ67"/>
          <cell r="DA67"/>
          <cell r="DB67"/>
          <cell r="DC67"/>
          <cell r="DD67"/>
          <cell r="DE67"/>
          <cell r="DF67"/>
          <cell r="DG67"/>
          <cell r="DH67"/>
          <cell r="DI67"/>
          <cell r="DJ67"/>
          <cell r="DK67"/>
          <cell r="DL67"/>
          <cell r="DM67"/>
          <cell r="DN67"/>
          <cell r="DO67"/>
          <cell r="DP67"/>
          <cell r="DQ67"/>
          <cell r="DR67"/>
          <cell r="DS67"/>
          <cell r="DT67"/>
          <cell r="DU67"/>
          <cell r="DV67"/>
          <cell r="DW67"/>
          <cell r="DX67"/>
          <cell r="DY67"/>
          <cell r="DZ67"/>
          <cell r="EA67"/>
          <cell r="EB67"/>
          <cell r="EC67"/>
          <cell r="ED67"/>
          <cell r="EE67"/>
          <cell r="EF67"/>
          <cell r="EG67"/>
          <cell r="EH67"/>
          <cell r="EI67"/>
          <cell r="EJ67"/>
          <cell r="EK67"/>
          <cell r="EL67"/>
          <cell r="EM67"/>
          <cell r="EN67"/>
          <cell r="EO67"/>
          <cell r="EP67"/>
          <cell r="EQ67"/>
          <cell r="ER67"/>
          <cell r="ES67"/>
          <cell r="ET67"/>
          <cell r="EU67"/>
          <cell r="EV67"/>
          <cell r="EW67"/>
          <cell r="EX67"/>
          <cell r="EY67"/>
          <cell r="EZ67"/>
          <cell r="FA67"/>
          <cell r="FB67"/>
          <cell r="FC67"/>
          <cell r="FD67"/>
          <cell r="FE67"/>
        </row>
        <row r="68">
          <cell r="A68"/>
          <cell r="B68" t="str">
            <v>NIEWYCENIONE</v>
          </cell>
          <cell r="C68"/>
          <cell r="D68"/>
          <cell r="E68"/>
          <cell r="F68"/>
          <cell r="G68"/>
          <cell r="H68"/>
          <cell r="I68"/>
          <cell r="J68"/>
          <cell r="K68"/>
          <cell r="L68"/>
          <cell r="M68"/>
          <cell r="N68"/>
          <cell r="O68"/>
          <cell r="P68"/>
          <cell r="Q68"/>
          <cell r="R68"/>
          <cell r="S68"/>
          <cell r="T68"/>
          <cell r="U68"/>
          <cell r="V68"/>
          <cell r="W68"/>
          <cell r="X68"/>
          <cell r="Y68"/>
          <cell r="Z68"/>
          <cell r="AA68"/>
          <cell r="AB68"/>
          <cell r="AC68"/>
          <cell r="AD68"/>
          <cell r="AE68"/>
          <cell r="AF68"/>
          <cell r="AG68"/>
          <cell r="AH68"/>
          <cell r="AI68"/>
          <cell r="AJ68"/>
          <cell r="AK68"/>
          <cell r="AL68"/>
          <cell r="AM68"/>
          <cell r="AN68"/>
          <cell r="AO68"/>
          <cell r="AP68"/>
          <cell r="AQ68"/>
          <cell r="AR68"/>
          <cell r="AS68"/>
          <cell r="AT68"/>
          <cell r="AU68"/>
          <cell r="AV68"/>
          <cell r="AW68"/>
          <cell r="AX68"/>
          <cell r="AY68"/>
          <cell r="AZ68"/>
          <cell r="BA68"/>
          <cell r="BB68"/>
          <cell r="BC68"/>
          <cell r="BD68"/>
          <cell r="BE68"/>
          <cell r="BF68"/>
          <cell r="BG68"/>
          <cell r="BH68"/>
          <cell r="BI68"/>
          <cell r="BJ68"/>
          <cell r="BK68"/>
          <cell r="BL68"/>
          <cell r="BM68"/>
          <cell r="BN68"/>
          <cell r="BO68"/>
          <cell r="BP68"/>
          <cell r="BQ68"/>
          <cell r="BR68"/>
          <cell r="BS68"/>
          <cell r="BT68"/>
          <cell r="BU68"/>
          <cell r="BV68"/>
          <cell r="BW68"/>
          <cell r="BX68"/>
          <cell r="BY68"/>
          <cell r="BZ68"/>
          <cell r="CA68"/>
          <cell r="CB68"/>
          <cell r="CC68"/>
          <cell r="CD68"/>
          <cell r="CE68"/>
          <cell r="CF68"/>
          <cell r="CG68"/>
          <cell r="CH68"/>
          <cell r="CI68"/>
          <cell r="CJ68"/>
          <cell r="CK68"/>
          <cell r="CL68"/>
          <cell r="CM68"/>
          <cell r="CN68"/>
          <cell r="CO68"/>
          <cell r="CP68"/>
          <cell r="CQ68"/>
          <cell r="CR68"/>
          <cell r="CS68"/>
          <cell r="CT68"/>
          <cell r="CU68"/>
          <cell r="CV68"/>
          <cell r="CW68"/>
          <cell r="CX68"/>
          <cell r="CY68"/>
          <cell r="CZ68"/>
          <cell r="DA68"/>
          <cell r="DB68"/>
          <cell r="DC68"/>
          <cell r="DD68"/>
          <cell r="DE68"/>
          <cell r="DF68"/>
          <cell r="DG68"/>
          <cell r="DH68"/>
          <cell r="DI68"/>
          <cell r="DJ68"/>
          <cell r="DK68"/>
          <cell r="DL68"/>
          <cell r="DM68"/>
          <cell r="DN68"/>
          <cell r="DO68"/>
          <cell r="DP68"/>
          <cell r="DQ68"/>
          <cell r="DR68"/>
          <cell r="DS68"/>
          <cell r="DT68"/>
          <cell r="DU68"/>
          <cell r="DV68"/>
          <cell r="DW68"/>
          <cell r="DX68"/>
          <cell r="DY68"/>
          <cell r="DZ68"/>
          <cell r="EA68"/>
          <cell r="EB68"/>
          <cell r="EC68"/>
          <cell r="ED68"/>
          <cell r="EE68"/>
          <cell r="EF68"/>
          <cell r="EG68"/>
          <cell r="EH68"/>
          <cell r="EI68"/>
          <cell r="EJ68"/>
          <cell r="EK68"/>
          <cell r="EL68"/>
          <cell r="EM68"/>
          <cell r="EN68"/>
          <cell r="EO68"/>
          <cell r="EP68"/>
          <cell r="EQ68"/>
          <cell r="ER68"/>
          <cell r="ES68"/>
          <cell r="ET68"/>
          <cell r="EU68"/>
          <cell r="EV68"/>
          <cell r="EW68"/>
          <cell r="EX68"/>
          <cell r="EY68"/>
          <cell r="EZ68"/>
          <cell r="FA68"/>
          <cell r="FB68"/>
          <cell r="FC68"/>
          <cell r="FD68"/>
          <cell r="FE68"/>
        </row>
        <row r="69">
          <cell r="A69"/>
          <cell r="B69" t="str">
            <v>INNE</v>
          </cell>
          <cell r="C69"/>
          <cell r="D69"/>
          <cell r="E69"/>
          <cell r="F69"/>
          <cell r="G69"/>
          <cell r="H69"/>
          <cell r="I69"/>
          <cell r="J69"/>
          <cell r="K69"/>
          <cell r="L69"/>
          <cell r="M69"/>
          <cell r="N69"/>
          <cell r="O69"/>
          <cell r="P69"/>
          <cell r="Q69"/>
          <cell r="R69"/>
          <cell r="S69"/>
          <cell r="T69"/>
          <cell r="U69"/>
          <cell r="V69"/>
          <cell r="W69"/>
          <cell r="X69"/>
          <cell r="Y69"/>
          <cell r="Z69"/>
          <cell r="AA69"/>
          <cell r="AB69"/>
          <cell r="AC69"/>
          <cell r="AD69"/>
          <cell r="AE69"/>
          <cell r="AF69"/>
          <cell r="AG69"/>
          <cell r="AH69"/>
          <cell r="AI69"/>
          <cell r="AJ69"/>
          <cell r="AK69"/>
          <cell r="AL69"/>
          <cell r="AM69"/>
          <cell r="AN69"/>
          <cell r="AO69"/>
          <cell r="AP69"/>
          <cell r="AQ69"/>
          <cell r="AR69"/>
          <cell r="AS69"/>
          <cell r="AT69"/>
          <cell r="AU69"/>
          <cell r="AV69"/>
          <cell r="AW69"/>
          <cell r="AX69"/>
          <cell r="AY69"/>
          <cell r="AZ69"/>
          <cell r="BA69"/>
          <cell r="BB69"/>
          <cell r="BC69"/>
          <cell r="BD69"/>
          <cell r="BE69"/>
          <cell r="BF69"/>
          <cell r="BG69"/>
          <cell r="BH69"/>
          <cell r="BI69"/>
          <cell r="BJ69"/>
          <cell r="BK69"/>
          <cell r="BL69"/>
          <cell r="BM69"/>
          <cell r="BN69"/>
          <cell r="BO69"/>
          <cell r="BP69"/>
          <cell r="BQ69"/>
          <cell r="BR69"/>
          <cell r="BS69"/>
          <cell r="BT69"/>
          <cell r="BU69"/>
          <cell r="BV69"/>
          <cell r="BW69"/>
          <cell r="BX69"/>
          <cell r="BY69"/>
          <cell r="BZ69"/>
          <cell r="CA69"/>
          <cell r="CB69"/>
          <cell r="CC69"/>
          <cell r="CD69"/>
          <cell r="CE69"/>
          <cell r="CF69"/>
          <cell r="CG69"/>
          <cell r="CH69"/>
          <cell r="CI69"/>
          <cell r="CJ69"/>
          <cell r="CK69"/>
          <cell r="CL69"/>
          <cell r="CM69"/>
          <cell r="CN69"/>
          <cell r="CO69"/>
          <cell r="CP69"/>
          <cell r="CQ69"/>
          <cell r="CR69"/>
          <cell r="CS69"/>
          <cell r="CT69"/>
          <cell r="CU69"/>
          <cell r="CV69"/>
          <cell r="CW69"/>
          <cell r="CX69"/>
          <cell r="CY69"/>
          <cell r="CZ69"/>
          <cell r="DA69"/>
          <cell r="DB69"/>
          <cell r="DC69"/>
          <cell r="DD69"/>
          <cell r="DE69"/>
          <cell r="DF69"/>
          <cell r="DG69"/>
          <cell r="DH69"/>
          <cell r="DI69"/>
          <cell r="DJ69"/>
          <cell r="DK69"/>
          <cell r="DL69"/>
          <cell r="DM69"/>
          <cell r="DN69"/>
          <cell r="DO69"/>
          <cell r="DP69"/>
          <cell r="DQ69"/>
          <cell r="DR69"/>
          <cell r="DS69"/>
          <cell r="DT69"/>
          <cell r="DU69"/>
          <cell r="DV69"/>
          <cell r="DW69"/>
          <cell r="DX69"/>
          <cell r="DY69"/>
          <cell r="DZ69"/>
          <cell r="EA69"/>
          <cell r="EB69"/>
          <cell r="EC69"/>
          <cell r="ED69"/>
          <cell r="EE69"/>
          <cell r="EF69"/>
          <cell r="EG69"/>
          <cell r="EH69"/>
          <cell r="EI69"/>
          <cell r="EJ69"/>
          <cell r="EK69"/>
          <cell r="EL69"/>
          <cell r="EM69"/>
          <cell r="EN69"/>
          <cell r="EO69"/>
          <cell r="EP69"/>
          <cell r="EQ69"/>
          <cell r="ER69"/>
          <cell r="ES69"/>
          <cell r="ET69"/>
          <cell r="EU69"/>
          <cell r="EV69"/>
          <cell r="EW69"/>
          <cell r="EX69"/>
          <cell r="EY69"/>
          <cell r="EZ69"/>
          <cell r="FA69"/>
          <cell r="FB69"/>
          <cell r="FC69"/>
          <cell r="FD69"/>
          <cell r="FE69"/>
        </row>
        <row r="70">
          <cell r="A70"/>
          <cell r="B70" t="str">
            <v>SUMA</v>
          </cell>
          <cell r="C70"/>
          <cell r="D70"/>
          <cell r="E70"/>
          <cell r="F70"/>
          <cell r="G70"/>
          <cell r="H70"/>
          <cell r="I70"/>
          <cell r="J70"/>
          <cell r="K70"/>
          <cell r="L70"/>
          <cell r="M70"/>
          <cell r="N70"/>
          <cell r="O70"/>
          <cell r="P70"/>
          <cell r="Q70"/>
          <cell r="R70"/>
          <cell r="S70"/>
          <cell r="T70"/>
          <cell r="U70"/>
          <cell r="V70"/>
          <cell r="W70"/>
          <cell r="X70"/>
          <cell r="Y70"/>
          <cell r="Z70"/>
          <cell r="AA70"/>
          <cell r="AB70"/>
          <cell r="AC70"/>
          <cell r="AD70"/>
          <cell r="AE70"/>
          <cell r="AF70"/>
          <cell r="AG70"/>
          <cell r="AH70"/>
          <cell r="AI70"/>
          <cell r="AJ70"/>
          <cell r="AK70"/>
          <cell r="AL70"/>
          <cell r="AM70"/>
          <cell r="AN70"/>
          <cell r="AO70"/>
          <cell r="AP70"/>
          <cell r="AQ70"/>
          <cell r="AR70"/>
          <cell r="AS70"/>
          <cell r="AT70"/>
          <cell r="AU70"/>
          <cell r="AV70"/>
          <cell r="AW70"/>
          <cell r="AX70"/>
          <cell r="AY70"/>
          <cell r="AZ70"/>
          <cell r="BA70"/>
          <cell r="BB70"/>
          <cell r="BC70"/>
          <cell r="BD70"/>
          <cell r="BE70"/>
          <cell r="BF70"/>
          <cell r="BG70"/>
          <cell r="BH70"/>
          <cell r="BI70"/>
          <cell r="BJ70"/>
          <cell r="BK70"/>
          <cell r="BL70"/>
          <cell r="BM70"/>
          <cell r="BN70"/>
          <cell r="BO70"/>
          <cell r="BP70"/>
          <cell r="BQ70"/>
          <cell r="BR70"/>
          <cell r="BS70"/>
          <cell r="BT70"/>
          <cell r="BU70"/>
          <cell r="BV70"/>
          <cell r="BW70"/>
          <cell r="BX70"/>
          <cell r="BY70"/>
          <cell r="BZ70"/>
          <cell r="CA70"/>
          <cell r="CB70"/>
          <cell r="CC70"/>
          <cell r="CD70"/>
          <cell r="CE70"/>
          <cell r="CF70"/>
          <cell r="CG70"/>
          <cell r="CH70"/>
          <cell r="CI70"/>
          <cell r="CJ70"/>
          <cell r="CK70"/>
          <cell r="CL70"/>
          <cell r="CM70"/>
          <cell r="CN70"/>
          <cell r="CO70"/>
          <cell r="CP70"/>
          <cell r="CQ70"/>
          <cell r="CR70"/>
          <cell r="CS70"/>
          <cell r="CT70"/>
          <cell r="CU70"/>
          <cell r="CV70"/>
          <cell r="CW70"/>
          <cell r="CX70"/>
          <cell r="CY70"/>
          <cell r="CZ70"/>
          <cell r="DA70"/>
          <cell r="DB70"/>
          <cell r="DC70"/>
          <cell r="DD70"/>
          <cell r="DE70"/>
          <cell r="DF70"/>
          <cell r="DG70"/>
          <cell r="DH70"/>
          <cell r="DI70"/>
          <cell r="DJ70"/>
          <cell r="DK70"/>
          <cell r="DL70"/>
          <cell r="DM70"/>
          <cell r="DN70"/>
          <cell r="DO70"/>
          <cell r="DP70"/>
          <cell r="DQ70"/>
          <cell r="DR70"/>
          <cell r="DS70"/>
          <cell r="DT70"/>
          <cell r="DU70"/>
          <cell r="DV70"/>
          <cell r="DW70"/>
          <cell r="DX70"/>
          <cell r="DY70"/>
          <cell r="DZ70"/>
          <cell r="EA70"/>
          <cell r="EB70"/>
          <cell r="EC70"/>
          <cell r="ED70"/>
          <cell r="EE70"/>
          <cell r="EF70"/>
          <cell r="EG70"/>
          <cell r="EH70"/>
          <cell r="EI70"/>
          <cell r="EJ70"/>
          <cell r="EK70"/>
          <cell r="EL70"/>
          <cell r="EM70"/>
          <cell r="EN70"/>
          <cell r="EO70"/>
          <cell r="EP70"/>
          <cell r="EQ70"/>
          <cell r="ER70"/>
          <cell r="ES70"/>
          <cell r="ET70"/>
          <cell r="EU70"/>
          <cell r="EV70"/>
          <cell r="EW70"/>
          <cell r="EX70"/>
          <cell r="EY70"/>
          <cell r="EZ70"/>
          <cell r="FA70"/>
          <cell r="FB70"/>
          <cell r="FC70"/>
          <cell r="FD70"/>
          <cell r="FE70"/>
        </row>
        <row r="71">
          <cell r="A71"/>
          <cell r="B71" t="str">
            <v>CZAS PRACY</v>
          </cell>
          <cell r="C71">
            <v>473</v>
          </cell>
          <cell r="D71">
            <v>475</v>
          </cell>
          <cell r="E71">
            <v>477</v>
          </cell>
          <cell r="F71"/>
          <cell r="G71"/>
          <cell r="H71">
            <v>0</v>
          </cell>
          <cell r="I71">
            <v>0</v>
          </cell>
          <cell r="J71">
            <v>0</v>
          </cell>
          <cell r="K71"/>
          <cell r="L71"/>
          <cell r="M71"/>
          <cell r="N71"/>
          <cell r="O71">
            <v>0</v>
          </cell>
          <cell r="P71">
            <v>0</v>
          </cell>
          <cell r="Q71">
            <v>0</v>
          </cell>
          <cell r="R71"/>
          <cell r="S71"/>
          <cell r="T71"/>
          <cell r="U71"/>
          <cell r="V71">
            <v>0</v>
          </cell>
          <cell r="W71">
            <v>0</v>
          </cell>
          <cell r="X71">
            <v>0</v>
          </cell>
          <cell r="Y71"/>
          <cell r="Z71"/>
          <cell r="AA71"/>
          <cell r="AB71"/>
          <cell r="AC71"/>
          <cell r="AD71"/>
          <cell r="AE71"/>
          <cell r="AF71"/>
          <cell r="AG71"/>
          <cell r="AH71"/>
          <cell r="AI71"/>
          <cell r="AJ71"/>
          <cell r="AK71"/>
          <cell r="AL71"/>
          <cell r="AM71"/>
          <cell r="AN71"/>
          <cell r="AO71"/>
          <cell r="AP71"/>
          <cell r="AQ71"/>
          <cell r="AR71"/>
          <cell r="AS71"/>
          <cell r="AT71"/>
          <cell r="AU71"/>
          <cell r="AV71"/>
          <cell r="AW71"/>
          <cell r="AX71"/>
          <cell r="AY71"/>
          <cell r="AZ71"/>
          <cell r="BA71"/>
          <cell r="BB71"/>
          <cell r="BC71"/>
          <cell r="BD71"/>
          <cell r="BE71"/>
          <cell r="BF71"/>
          <cell r="BG71"/>
          <cell r="BH71"/>
          <cell r="BI71"/>
          <cell r="BJ71"/>
          <cell r="BK71"/>
          <cell r="BL71"/>
          <cell r="BM71"/>
          <cell r="BN71"/>
          <cell r="BO71"/>
          <cell r="BP71"/>
          <cell r="BQ71"/>
          <cell r="BR71"/>
          <cell r="BS71"/>
          <cell r="BT71"/>
          <cell r="BU71"/>
          <cell r="BV71"/>
          <cell r="BW71"/>
          <cell r="BX71"/>
          <cell r="BY71"/>
          <cell r="BZ71"/>
          <cell r="CA71"/>
          <cell r="CB71"/>
          <cell r="CC71"/>
          <cell r="CD71"/>
          <cell r="CE71"/>
          <cell r="CF71"/>
          <cell r="CG71"/>
          <cell r="CH71"/>
          <cell r="CI71"/>
          <cell r="CJ71"/>
          <cell r="CK71"/>
          <cell r="CL71"/>
          <cell r="CM71"/>
          <cell r="CN71"/>
          <cell r="CO71"/>
          <cell r="CP71"/>
          <cell r="CQ71"/>
          <cell r="CR71"/>
          <cell r="CS71"/>
          <cell r="CT71"/>
          <cell r="CU71"/>
          <cell r="CV71"/>
          <cell r="CW71"/>
          <cell r="CX71"/>
          <cell r="CY71"/>
          <cell r="CZ71"/>
          <cell r="DA71"/>
          <cell r="DB71"/>
          <cell r="DC71"/>
          <cell r="DD71"/>
          <cell r="DE71"/>
          <cell r="DF71"/>
          <cell r="DG71"/>
          <cell r="DH71"/>
          <cell r="DI71"/>
          <cell r="DJ71"/>
          <cell r="DK71"/>
          <cell r="DL71"/>
          <cell r="DM71"/>
          <cell r="DN71"/>
          <cell r="DO71"/>
          <cell r="DP71"/>
          <cell r="DQ71"/>
          <cell r="DR71"/>
          <cell r="DS71"/>
          <cell r="DT71"/>
          <cell r="DU71"/>
          <cell r="DV71"/>
          <cell r="DW71"/>
          <cell r="DX71"/>
          <cell r="DY71"/>
          <cell r="DZ71"/>
          <cell r="EA71"/>
          <cell r="EB71"/>
          <cell r="EC71"/>
          <cell r="ED71"/>
          <cell r="EE71"/>
          <cell r="EF71"/>
          <cell r="EG71"/>
          <cell r="EH71"/>
          <cell r="EI71"/>
          <cell r="EJ71"/>
          <cell r="EK71"/>
          <cell r="EL71"/>
          <cell r="EM71"/>
          <cell r="EN71"/>
          <cell r="EO71"/>
          <cell r="EP71"/>
          <cell r="EQ71"/>
          <cell r="ER71"/>
          <cell r="ES71"/>
          <cell r="ET71"/>
          <cell r="EU71"/>
          <cell r="EV71"/>
          <cell r="EW71"/>
          <cell r="EX71"/>
          <cell r="EY71"/>
          <cell r="EZ71"/>
          <cell r="FA71"/>
          <cell r="FB71"/>
          <cell r="FC71"/>
          <cell r="FD71"/>
          <cell r="FE71"/>
        </row>
        <row r="72">
          <cell r="A72" t="str">
            <v>T12 KRZYSZTOF PERKOWSKI</v>
          </cell>
          <cell r="B72" t="str">
            <v>AKORD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  <cell r="BC72">
            <v>0</v>
          </cell>
          <cell r="BD72">
            <v>0</v>
          </cell>
          <cell r="BE72">
            <v>0</v>
          </cell>
          <cell r="BF72">
            <v>0</v>
          </cell>
          <cell r="BG72">
            <v>0</v>
          </cell>
          <cell r="BH72">
            <v>0</v>
          </cell>
          <cell r="BI72">
            <v>0</v>
          </cell>
          <cell r="BJ72">
            <v>0</v>
          </cell>
          <cell r="BK72">
            <v>0</v>
          </cell>
          <cell r="BL72">
            <v>0</v>
          </cell>
          <cell r="BM72">
            <v>0</v>
          </cell>
          <cell r="BN72">
            <v>0</v>
          </cell>
          <cell r="BO72">
            <v>0</v>
          </cell>
          <cell r="BP72">
            <v>0</v>
          </cell>
          <cell r="BQ72">
            <v>0</v>
          </cell>
          <cell r="BR72">
            <v>0</v>
          </cell>
          <cell r="BS72">
            <v>0</v>
          </cell>
          <cell r="BT72">
            <v>0</v>
          </cell>
          <cell r="BU72">
            <v>0</v>
          </cell>
          <cell r="BV72">
            <v>0</v>
          </cell>
          <cell r="BW72">
            <v>0</v>
          </cell>
          <cell r="BX72">
            <v>0</v>
          </cell>
          <cell r="BY72">
            <v>0</v>
          </cell>
          <cell r="BZ72">
            <v>0</v>
          </cell>
          <cell r="CA72">
            <v>0</v>
          </cell>
          <cell r="CB72">
            <v>0</v>
          </cell>
          <cell r="CC72">
            <v>0</v>
          </cell>
          <cell r="CD72">
            <v>0</v>
          </cell>
          <cell r="CE72">
            <v>0</v>
          </cell>
          <cell r="CF72">
            <v>0</v>
          </cell>
          <cell r="CG72">
            <v>0</v>
          </cell>
          <cell r="CH72">
            <v>0</v>
          </cell>
          <cell r="CI72">
            <v>0</v>
          </cell>
          <cell r="CJ72">
            <v>0</v>
          </cell>
          <cell r="CK72">
            <v>0</v>
          </cell>
          <cell r="CL72">
            <v>0</v>
          </cell>
          <cell r="CM72">
            <v>0</v>
          </cell>
          <cell r="CN72">
            <v>0</v>
          </cell>
          <cell r="CO72">
            <v>0</v>
          </cell>
          <cell r="CP72">
            <v>0</v>
          </cell>
          <cell r="CQ72">
            <v>0</v>
          </cell>
          <cell r="CR72">
            <v>0</v>
          </cell>
          <cell r="CS72">
            <v>0</v>
          </cell>
          <cell r="CT72">
            <v>0</v>
          </cell>
          <cell r="CU72">
            <v>0</v>
          </cell>
          <cell r="CV72">
            <v>0</v>
          </cell>
          <cell r="CW72">
            <v>0</v>
          </cell>
          <cell r="CX72">
            <v>0</v>
          </cell>
          <cell r="CY72">
            <v>0</v>
          </cell>
          <cell r="CZ72">
            <v>0</v>
          </cell>
          <cell r="DA72">
            <v>0</v>
          </cell>
          <cell r="DB72">
            <v>0</v>
          </cell>
          <cell r="DC72">
            <v>0</v>
          </cell>
          <cell r="DD72">
            <v>0</v>
          </cell>
          <cell r="DE72">
            <v>0</v>
          </cell>
          <cell r="DF72">
            <v>0</v>
          </cell>
          <cell r="DG72">
            <v>0</v>
          </cell>
          <cell r="DH72">
            <v>0</v>
          </cell>
          <cell r="DI72">
            <v>0</v>
          </cell>
          <cell r="DJ72">
            <v>0</v>
          </cell>
          <cell r="DK72">
            <v>0</v>
          </cell>
          <cell r="DL72">
            <v>0</v>
          </cell>
          <cell r="DM72">
            <v>0</v>
          </cell>
          <cell r="DN72">
            <v>0</v>
          </cell>
          <cell r="DO72">
            <v>0</v>
          </cell>
          <cell r="DP72">
            <v>0</v>
          </cell>
          <cell r="DQ72">
            <v>0</v>
          </cell>
          <cell r="DR72">
            <v>0</v>
          </cell>
          <cell r="DS72">
            <v>0</v>
          </cell>
          <cell r="DT72">
            <v>0</v>
          </cell>
          <cell r="DU72">
            <v>0</v>
          </cell>
          <cell r="DV72">
            <v>0</v>
          </cell>
          <cell r="DW72">
            <v>0</v>
          </cell>
          <cell r="DX72">
            <v>0</v>
          </cell>
          <cell r="DY72">
            <v>0</v>
          </cell>
          <cell r="DZ72">
            <v>0</v>
          </cell>
          <cell r="EA72">
            <v>0</v>
          </cell>
          <cell r="EB72">
            <v>0</v>
          </cell>
          <cell r="EC72">
            <v>0</v>
          </cell>
          <cell r="ED72">
            <v>0</v>
          </cell>
          <cell r="EE72">
            <v>0</v>
          </cell>
          <cell r="EF72">
            <v>0</v>
          </cell>
          <cell r="EG72">
            <v>0</v>
          </cell>
          <cell r="EH72">
            <v>0</v>
          </cell>
          <cell r="EI72">
            <v>0</v>
          </cell>
          <cell r="EJ72">
            <v>0</v>
          </cell>
          <cell r="EK72">
            <v>0</v>
          </cell>
          <cell r="EL72">
            <v>0</v>
          </cell>
          <cell r="EM72">
            <v>0</v>
          </cell>
          <cell r="EN72">
            <v>0</v>
          </cell>
          <cell r="EO72">
            <v>0</v>
          </cell>
          <cell r="EP72">
            <v>0</v>
          </cell>
          <cell r="EQ72">
            <v>0</v>
          </cell>
          <cell r="ER72">
            <v>0</v>
          </cell>
          <cell r="ES72">
            <v>0</v>
          </cell>
          <cell r="ET72">
            <v>0</v>
          </cell>
          <cell r="EU72">
            <v>0</v>
          </cell>
          <cell r="EV72">
            <v>0</v>
          </cell>
          <cell r="EW72">
            <v>0</v>
          </cell>
          <cell r="EX72">
            <v>0</v>
          </cell>
          <cell r="EY72">
            <v>0</v>
          </cell>
          <cell r="EZ72">
            <v>0</v>
          </cell>
          <cell r="FA72">
            <v>0</v>
          </cell>
          <cell r="FB72">
            <v>0</v>
          </cell>
          <cell r="FC72">
            <v>0</v>
          </cell>
          <cell r="FD72">
            <v>0</v>
          </cell>
          <cell r="FE72">
            <v>0</v>
          </cell>
        </row>
        <row r="73">
          <cell r="A73"/>
          <cell r="B73" t="str">
            <v>POPRAWKI</v>
          </cell>
          <cell r="C73"/>
          <cell r="D73"/>
          <cell r="E73"/>
          <cell r="F73"/>
          <cell r="G73"/>
          <cell r="H73"/>
          <cell r="I73"/>
          <cell r="J73"/>
          <cell r="K73"/>
          <cell r="L73"/>
          <cell r="M73"/>
          <cell r="N73"/>
          <cell r="O73"/>
          <cell r="P73"/>
          <cell r="Q73"/>
          <cell r="R73"/>
          <cell r="S73"/>
          <cell r="T73"/>
          <cell r="U73"/>
          <cell r="V73"/>
          <cell r="W73"/>
          <cell r="X73"/>
          <cell r="Y73"/>
          <cell r="Z73"/>
          <cell r="AA73"/>
          <cell r="AB73"/>
          <cell r="AC73"/>
          <cell r="AD73"/>
          <cell r="AE73"/>
          <cell r="AF73"/>
          <cell r="AG73"/>
          <cell r="AH73"/>
          <cell r="AI73"/>
          <cell r="AJ73"/>
          <cell r="AK73"/>
          <cell r="AL73"/>
          <cell r="AM73"/>
          <cell r="AN73"/>
          <cell r="AO73"/>
          <cell r="AP73"/>
          <cell r="AQ73"/>
          <cell r="AR73"/>
          <cell r="AS73"/>
          <cell r="AT73"/>
          <cell r="AU73"/>
          <cell r="AV73"/>
          <cell r="AW73"/>
          <cell r="AX73"/>
          <cell r="AY73"/>
          <cell r="AZ73"/>
          <cell r="BA73"/>
          <cell r="BB73"/>
          <cell r="BC73"/>
          <cell r="BD73"/>
          <cell r="BE73"/>
          <cell r="BF73"/>
          <cell r="BG73"/>
          <cell r="BH73"/>
          <cell r="BI73"/>
          <cell r="BJ73"/>
          <cell r="BK73"/>
          <cell r="BL73"/>
          <cell r="BM73"/>
          <cell r="BN73"/>
          <cell r="BO73"/>
          <cell r="BP73"/>
          <cell r="BQ73"/>
          <cell r="BR73"/>
          <cell r="BS73"/>
          <cell r="BT73"/>
          <cell r="BU73"/>
          <cell r="BV73"/>
          <cell r="BW73"/>
          <cell r="BX73"/>
          <cell r="BY73"/>
          <cell r="BZ73"/>
          <cell r="CA73"/>
          <cell r="CB73"/>
          <cell r="CC73"/>
          <cell r="CD73"/>
          <cell r="CE73"/>
          <cell r="CF73"/>
          <cell r="CG73"/>
          <cell r="CH73"/>
          <cell r="CI73"/>
          <cell r="CJ73"/>
          <cell r="CK73"/>
          <cell r="CL73"/>
          <cell r="CM73"/>
          <cell r="CN73"/>
          <cell r="CO73"/>
          <cell r="CP73"/>
          <cell r="CQ73"/>
          <cell r="CR73"/>
          <cell r="CS73"/>
          <cell r="CT73"/>
          <cell r="CU73"/>
          <cell r="CV73"/>
          <cell r="CW73"/>
          <cell r="CX73"/>
          <cell r="CY73"/>
          <cell r="CZ73"/>
          <cell r="DA73"/>
          <cell r="DB73"/>
          <cell r="DC73"/>
          <cell r="DD73"/>
          <cell r="DE73"/>
          <cell r="DF73"/>
          <cell r="DG73"/>
          <cell r="DH73"/>
          <cell r="DI73"/>
          <cell r="DJ73"/>
          <cell r="DK73"/>
          <cell r="DL73"/>
          <cell r="DM73"/>
          <cell r="DN73"/>
          <cell r="DO73"/>
          <cell r="DP73"/>
          <cell r="DQ73"/>
          <cell r="DR73"/>
          <cell r="DS73"/>
          <cell r="DT73"/>
          <cell r="DU73"/>
          <cell r="DV73"/>
          <cell r="DW73"/>
          <cell r="DX73"/>
          <cell r="DY73"/>
          <cell r="DZ73"/>
          <cell r="EA73"/>
          <cell r="EB73"/>
          <cell r="EC73"/>
          <cell r="ED73"/>
          <cell r="EE73"/>
          <cell r="EF73"/>
          <cell r="EG73"/>
          <cell r="EH73"/>
          <cell r="EI73"/>
          <cell r="EJ73"/>
          <cell r="EK73"/>
          <cell r="EL73"/>
          <cell r="EM73"/>
          <cell r="EN73"/>
          <cell r="EO73"/>
          <cell r="EP73"/>
          <cell r="EQ73"/>
          <cell r="ER73"/>
          <cell r="ES73"/>
          <cell r="ET73"/>
          <cell r="EU73"/>
          <cell r="EV73"/>
          <cell r="EW73"/>
          <cell r="EX73"/>
          <cell r="EY73"/>
          <cell r="EZ73"/>
          <cell r="FA73"/>
          <cell r="FB73"/>
          <cell r="FC73"/>
          <cell r="FD73"/>
          <cell r="FE73"/>
        </row>
        <row r="74">
          <cell r="A74"/>
          <cell r="B74" t="str">
            <v>NIEWYCENIONE</v>
          </cell>
          <cell r="C74"/>
          <cell r="D74"/>
          <cell r="E74"/>
          <cell r="F74"/>
          <cell r="G74"/>
          <cell r="H74"/>
          <cell r="I74"/>
          <cell r="J74"/>
          <cell r="K74"/>
          <cell r="L74"/>
          <cell r="M74"/>
          <cell r="N74"/>
          <cell r="O74"/>
          <cell r="P74"/>
          <cell r="Q74"/>
          <cell r="R74"/>
          <cell r="S74"/>
          <cell r="T74"/>
          <cell r="U74"/>
          <cell r="V74"/>
          <cell r="W74"/>
          <cell r="X74"/>
          <cell r="Y74"/>
          <cell r="Z74"/>
          <cell r="AA74"/>
          <cell r="AB74"/>
          <cell r="AC74"/>
          <cell r="AD74"/>
          <cell r="AE74"/>
          <cell r="AF74"/>
          <cell r="AG74"/>
          <cell r="AH74"/>
          <cell r="AI74"/>
          <cell r="AJ74"/>
          <cell r="AK74"/>
          <cell r="AL74"/>
          <cell r="AM74"/>
          <cell r="AN74"/>
          <cell r="AO74"/>
          <cell r="AP74"/>
          <cell r="AQ74"/>
          <cell r="AR74"/>
          <cell r="AS74"/>
          <cell r="AT74"/>
          <cell r="AU74"/>
          <cell r="AV74"/>
          <cell r="AW74"/>
          <cell r="AX74"/>
          <cell r="AY74"/>
          <cell r="AZ74"/>
          <cell r="BA74"/>
          <cell r="BB74"/>
          <cell r="BC74"/>
          <cell r="BD74"/>
          <cell r="BE74"/>
          <cell r="BF74"/>
          <cell r="BG74"/>
          <cell r="BH74"/>
          <cell r="BI74"/>
          <cell r="BJ74"/>
          <cell r="BK74"/>
          <cell r="BL74"/>
          <cell r="BM74"/>
          <cell r="BN74"/>
          <cell r="BO74"/>
          <cell r="BP74"/>
          <cell r="BQ74"/>
          <cell r="BR74"/>
          <cell r="BS74"/>
          <cell r="BT74"/>
          <cell r="BU74"/>
          <cell r="BV74"/>
          <cell r="BW74"/>
          <cell r="BX74"/>
          <cell r="BY74"/>
          <cell r="BZ74"/>
          <cell r="CA74"/>
          <cell r="CB74"/>
          <cell r="CC74"/>
          <cell r="CD74"/>
          <cell r="CE74"/>
          <cell r="CF74"/>
          <cell r="CG74"/>
          <cell r="CH74"/>
          <cell r="CI74"/>
          <cell r="CJ74"/>
          <cell r="CK74"/>
          <cell r="CL74"/>
          <cell r="CM74"/>
          <cell r="CN74"/>
          <cell r="CO74"/>
          <cell r="CP74"/>
          <cell r="CQ74"/>
          <cell r="CR74"/>
          <cell r="CS74"/>
          <cell r="CT74"/>
          <cell r="CU74"/>
          <cell r="CV74"/>
          <cell r="CW74"/>
          <cell r="CX74"/>
          <cell r="CY74"/>
          <cell r="CZ74"/>
          <cell r="DA74"/>
          <cell r="DB74"/>
          <cell r="DC74"/>
          <cell r="DD74"/>
          <cell r="DE74"/>
          <cell r="DF74"/>
          <cell r="DG74"/>
          <cell r="DH74"/>
          <cell r="DI74"/>
          <cell r="DJ74"/>
          <cell r="DK74"/>
          <cell r="DL74"/>
          <cell r="DM74"/>
          <cell r="DN74"/>
          <cell r="DO74"/>
          <cell r="DP74"/>
          <cell r="DQ74"/>
          <cell r="DR74"/>
          <cell r="DS74"/>
          <cell r="DT74"/>
          <cell r="DU74"/>
          <cell r="DV74"/>
          <cell r="DW74"/>
          <cell r="DX74"/>
          <cell r="DY74"/>
          <cell r="DZ74"/>
          <cell r="EA74"/>
          <cell r="EB74"/>
          <cell r="EC74"/>
          <cell r="ED74"/>
          <cell r="EE74"/>
          <cell r="EF74"/>
          <cell r="EG74"/>
          <cell r="EH74"/>
          <cell r="EI74"/>
          <cell r="EJ74"/>
          <cell r="EK74"/>
          <cell r="EL74"/>
          <cell r="EM74"/>
          <cell r="EN74"/>
          <cell r="EO74"/>
          <cell r="EP74"/>
          <cell r="EQ74"/>
          <cell r="ER74"/>
          <cell r="ES74"/>
          <cell r="ET74"/>
          <cell r="EU74"/>
          <cell r="EV74"/>
          <cell r="EW74"/>
          <cell r="EX74"/>
          <cell r="EY74"/>
          <cell r="EZ74"/>
          <cell r="FA74"/>
          <cell r="FB74"/>
          <cell r="FC74"/>
          <cell r="FD74"/>
          <cell r="FE74"/>
        </row>
        <row r="75">
          <cell r="A75"/>
          <cell r="B75" t="str">
            <v>INNE</v>
          </cell>
          <cell r="C75"/>
          <cell r="D75"/>
          <cell r="E75"/>
          <cell r="F75"/>
          <cell r="G75"/>
          <cell r="H75"/>
          <cell r="I75"/>
          <cell r="J75"/>
          <cell r="K75"/>
          <cell r="L75"/>
          <cell r="M75"/>
          <cell r="N75"/>
          <cell r="O75"/>
          <cell r="P75"/>
          <cell r="Q75"/>
          <cell r="R75"/>
          <cell r="S75"/>
          <cell r="T75"/>
          <cell r="U75"/>
          <cell r="V75"/>
          <cell r="W75"/>
          <cell r="X75"/>
          <cell r="Y75"/>
          <cell r="Z75"/>
          <cell r="AA75"/>
          <cell r="AB75"/>
          <cell r="AC75"/>
          <cell r="AD75"/>
          <cell r="AE75"/>
          <cell r="AF75"/>
          <cell r="AG75"/>
          <cell r="AH75"/>
          <cell r="AI75"/>
          <cell r="AJ75"/>
          <cell r="AK75"/>
          <cell r="AL75"/>
          <cell r="AM75"/>
          <cell r="AN75"/>
          <cell r="AO75"/>
          <cell r="AP75"/>
          <cell r="AQ75"/>
          <cell r="AR75"/>
          <cell r="AS75"/>
          <cell r="AT75"/>
          <cell r="AU75"/>
          <cell r="AV75"/>
          <cell r="AW75"/>
          <cell r="AX75"/>
          <cell r="AY75"/>
          <cell r="AZ75"/>
          <cell r="BA75"/>
          <cell r="BB75"/>
          <cell r="BC75"/>
          <cell r="BD75"/>
          <cell r="BE75"/>
          <cell r="BF75"/>
          <cell r="BG75"/>
          <cell r="BH75"/>
          <cell r="BI75"/>
          <cell r="BJ75"/>
          <cell r="BK75"/>
          <cell r="BL75"/>
          <cell r="BM75"/>
          <cell r="BN75"/>
          <cell r="BO75"/>
          <cell r="BP75"/>
          <cell r="BQ75"/>
          <cell r="BR75"/>
          <cell r="BS75"/>
          <cell r="BT75"/>
          <cell r="BU75"/>
          <cell r="BV75"/>
          <cell r="BW75"/>
          <cell r="BX75"/>
          <cell r="BY75"/>
          <cell r="BZ75"/>
          <cell r="CA75"/>
          <cell r="CB75"/>
          <cell r="CC75"/>
          <cell r="CD75"/>
          <cell r="CE75"/>
          <cell r="CF75"/>
          <cell r="CG75"/>
          <cell r="CH75"/>
          <cell r="CI75"/>
          <cell r="CJ75"/>
          <cell r="CK75"/>
          <cell r="CL75"/>
          <cell r="CM75"/>
          <cell r="CN75"/>
          <cell r="CO75"/>
          <cell r="CP75"/>
          <cell r="CQ75"/>
          <cell r="CR75"/>
          <cell r="CS75"/>
          <cell r="CT75"/>
          <cell r="CU75"/>
          <cell r="CV75"/>
          <cell r="CW75"/>
          <cell r="CX75"/>
          <cell r="CY75"/>
          <cell r="CZ75"/>
          <cell r="DA75"/>
          <cell r="DB75"/>
          <cell r="DC75"/>
          <cell r="DD75"/>
          <cell r="DE75"/>
          <cell r="DF75"/>
          <cell r="DG75"/>
          <cell r="DH75"/>
          <cell r="DI75"/>
          <cell r="DJ75"/>
          <cell r="DK75"/>
          <cell r="DL75"/>
          <cell r="DM75"/>
          <cell r="DN75"/>
          <cell r="DO75"/>
          <cell r="DP75"/>
          <cell r="DQ75"/>
          <cell r="DR75"/>
          <cell r="DS75"/>
          <cell r="DT75"/>
          <cell r="DU75"/>
          <cell r="DV75"/>
          <cell r="DW75"/>
          <cell r="DX75"/>
          <cell r="DY75"/>
          <cell r="DZ75"/>
          <cell r="EA75"/>
          <cell r="EB75"/>
          <cell r="EC75"/>
          <cell r="ED75"/>
          <cell r="EE75"/>
          <cell r="EF75"/>
          <cell r="EG75"/>
          <cell r="EH75"/>
          <cell r="EI75"/>
          <cell r="EJ75"/>
          <cell r="EK75"/>
          <cell r="EL75"/>
          <cell r="EM75"/>
          <cell r="EN75"/>
          <cell r="EO75"/>
          <cell r="EP75"/>
          <cell r="EQ75"/>
          <cell r="ER75"/>
          <cell r="ES75"/>
          <cell r="ET75"/>
          <cell r="EU75"/>
          <cell r="EV75"/>
          <cell r="EW75"/>
          <cell r="EX75"/>
          <cell r="EY75"/>
          <cell r="EZ75"/>
          <cell r="FA75"/>
          <cell r="FB75"/>
          <cell r="FC75"/>
          <cell r="FD75"/>
          <cell r="FE75"/>
        </row>
        <row r="76">
          <cell r="A76"/>
          <cell r="B76" t="str">
            <v>SUMA</v>
          </cell>
          <cell r="C76"/>
          <cell r="D76"/>
          <cell r="E76"/>
          <cell r="F76"/>
          <cell r="G76"/>
          <cell r="H76"/>
          <cell r="I76"/>
          <cell r="J76"/>
          <cell r="K76"/>
          <cell r="L76"/>
          <cell r="M76"/>
          <cell r="N76"/>
          <cell r="O76"/>
          <cell r="P76"/>
          <cell r="Q76"/>
          <cell r="R76"/>
          <cell r="S76"/>
          <cell r="T76"/>
          <cell r="U76"/>
          <cell r="V76"/>
          <cell r="W76"/>
          <cell r="X76"/>
          <cell r="Y76"/>
          <cell r="Z76"/>
          <cell r="AA76"/>
          <cell r="AB76"/>
          <cell r="AC76"/>
          <cell r="AD76"/>
          <cell r="AE76"/>
          <cell r="AF76"/>
          <cell r="AG76"/>
          <cell r="AH76"/>
          <cell r="AI76"/>
          <cell r="AJ76"/>
          <cell r="AK76"/>
          <cell r="AL76"/>
          <cell r="AM76"/>
          <cell r="AN76"/>
          <cell r="AO76"/>
          <cell r="AP76"/>
          <cell r="AQ76"/>
          <cell r="AR76"/>
          <cell r="AS76"/>
          <cell r="AT76"/>
          <cell r="AU76"/>
          <cell r="AV76"/>
          <cell r="AW76"/>
          <cell r="AX76"/>
          <cell r="AY76"/>
          <cell r="AZ76"/>
          <cell r="BA76"/>
          <cell r="BB76"/>
          <cell r="BC76"/>
          <cell r="BD76"/>
          <cell r="BE76"/>
          <cell r="BF76"/>
          <cell r="BG76"/>
          <cell r="BH76"/>
          <cell r="BI76"/>
          <cell r="BJ76"/>
          <cell r="BK76"/>
          <cell r="BL76"/>
          <cell r="BM76"/>
          <cell r="BN76"/>
          <cell r="BO76"/>
          <cell r="BP76"/>
          <cell r="BQ76"/>
          <cell r="BR76"/>
          <cell r="BS76"/>
          <cell r="BT76"/>
          <cell r="BU76"/>
          <cell r="BV76"/>
          <cell r="BW76"/>
          <cell r="BX76"/>
          <cell r="BY76"/>
          <cell r="BZ76"/>
          <cell r="CA76"/>
          <cell r="CB76"/>
          <cell r="CC76"/>
          <cell r="CD76"/>
          <cell r="CE76"/>
          <cell r="CF76"/>
          <cell r="CG76"/>
          <cell r="CH76"/>
          <cell r="CI76"/>
          <cell r="CJ76"/>
          <cell r="CK76"/>
          <cell r="CL76"/>
          <cell r="CM76"/>
          <cell r="CN76"/>
          <cell r="CO76"/>
          <cell r="CP76"/>
          <cell r="CQ76"/>
          <cell r="CR76"/>
          <cell r="CS76"/>
          <cell r="CT76"/>
          <cell r="CU76"/>
          <cell r="CV76"/>
          <cell r="CW76"/>
          <cell r="CX76"/>
          <cell r="CY76"/>
          <cell r="CZ76"/>
          <cell r="DA76"/>
          <cell r="DB76"/>
          <cell r="DC76"/>
          <cell r="DD76"/>
          <cell r="DE76"/>
          <cell r="DF76"/>
          <cell r="DG76"/>
          <cell r="DH76"/>
          <cell r="DI76"/>
          <cell r="DJ76"/>
          <cell r="DK76"/>
          <cell r="DL76"/>
          <cell r="DM76"/>
          <cell r="DN76"/>
          <cell r="DO76"/>
          <cell r="DP76"/>
          <cell r="DQ76"/>
          <cell r="DR76"/>
          <cell r="DS76"/>
          <cell r="DT76"/>
          <cell r="DU76"/>
          <cell r="DV76"/>
          <cell r="DW76"/>
          <cell r="DX76"/>
          <cell r="DY76"/>
          <cell r="DZ76"/>
          <cell r="EA76"/>
          <cell r="EB76"/>
          <cell r="EC76"/>
          <cell r="ED76"/>
          <cell r="EE76"/>
          <cell r="EF76"/>
          <cell r="EG76"/>
          <cell r="EH76"/>
          <cell r="EI76"/>
          <cell r="EJ76"/>
          <cell r="EK76"/>
          <cell r="EL76"/>
          <cell r="EM76"/>
          <cell r="EN76"/>
          <cell r="EO76"/>
          <cell r="EP76"/>
          <cell r="EQ76"/>
          <cell r="ER76"/>
          <cell r="ES76"/>
          <cell r="ET76"/>
          <cell r="EU76"/>
          <cell r="EV76"/>
          <cell r="EW76"/>
          <cell r="EX76"/>
          <cell r="EY76"/>
          <cell r="EZ76"/>
          <cell r="FA76"/>
          <cell r="FB76"/>
          <cell r="FC76"/>
          <cell r="FD76"/>
          <cell r="FE76"/>
        </row>
        <row r="77">
          <cell r="A77"/>
          <cell r="B77" t="str">
            <v>CZAS PRACY</v>
          </cell>
          <cell r="C77"/>
          <cell r="D77"/>
          <cell r="E77"/>
          <cell r="F77"/>
          <cell r="G77"/>
          <cell r="H77">
            <v>465</v>
          </cell>
          <cell r="I77">
            <v>465</v>
          </cell>
          <cell r="J77">
            <v>465</v>
          </cell>
          <cell r="K77">
            <v>465</v>
          </cell>
          <cell r="L77">
            <v>465</v>
          </cell>
          <cell r="M77"/>
          <cell r="N77"/>
          <cell r="O77">
            <v>465</v>
          </cell>
          <cell r="P77">
            <v>465</v>
          </cell>
          <cell r="Q77">
            <v>465</v>
          </cell>
          <cell r="R77">
            <v>335</v>
          </cell>
          <cell r="S77">
            <v>465</v>
          </cell>
          <cell r="T77"/>
          <cell r="U77"/>
          <cell r="V77">
            <v>465</v>
          </cell>
          <cell r="W77">
            <v>465</v>
          </cell>
          <cell r="X77">
            <v>465</v>
          </cell>
          <cell r="Y77">
            <v>465</v>
          </cell>
          <cell r="Z77">
            <v>465</v>
          </cell>
          <cell r="AA77"/>
          <cell r="AB77"/>
          <cell r="AC77">
            <v>465</v>
          </cell>
          <cell r="AD77">
            <v>465</v>
          </cell>
          <cell r="AE77">
            <v>465</v>
          </cell>
          <cell r="AF77"/>
          <cell r="AG77"/>
          <cell r="AH77"/>
          <cell r="AI77"/>
          <cell r="AJ77">
            <v>465</v>
          </cell>
          <cell r="AK77">
            <v>465</v>
          </cell>
          <cell r="AL77">
            <v>465</v>
          </cell>
          <cell r="AM77"/>
          <cell r="AN77"/>
          <cell r="AO77"/>
          <cell r="AP77"/>
          <cell r="AQ77"/>
          <cell r="AR77"/>
          <cell r="AS77"/>
          <cell r="AT77"/>
          <cell r="AU77"/>
          <cell r="AV77"/>
          <cell r="AW77"/>
          <cell r="AX77"/>
          <cell r="AY77"/>
          <cell r="AZ77"/>
          <cell r="BA77"/>
          <cell r="BB77"/>
          <cell r="BC77"/>
          <cell r="BD77"/>
          <cell r="BE77"/>
          <cell r="BF77"/>
          <cell r="BG77"/>
          <cell r="BH77"/>
          <cell r="BI77"/>
          <cell r="BJ77"/>
          <cell r="BK77"/>
          <cell r="BL77"/>
          <cell r="BM77"/>
          <cell r="BN77"/>
          <cell r="BO77"/>
          <cell r="BP77"/>
          <cell r="BQ77"/>
          <cell r="BR77"/>
          <cell r="BS77"/>
          <cell r="BT77"/>
          <cell r="BU77"/>
          <cell r="BV77"/>
          <cell r="BW77"/>
          <cell r="BX77"/>
          <cell r="BY77"/>
          <cell r="BZ77"/>
          <cell r="CA77"/>
          <cell r="CB77"/>
          <cell r="CC77"/>
          <cell r="CD77"/>
          <cell r="CE77"/>
          <cell r="CF77"/>
          <cell r="CG77"/>
          <cell r="CH77"/>
          <cell r="CI77"/>
          <cell r="CJ77"/>
          <cell r="CK77"/>
          <cell r="CL77"/>
          <cell r="CM77"/>
          <cell r="CN77"/>
          <cell r="CO77"/>
          <cell r="CP77"/>
          <cell r="CQ77"/>
          <cell r="CR77"/>
          <cell r="CS77"/>
          <cell r="CT77"/>
          <cell r="CU77"/>
          <cell r="CV77"/>
          <cell r="CW77"/>
          <cell r="CX77"/>
          <cell r="CY77"/>
          <cell r="CZ77"/>
          <cell r="DA77"/>
          <cell r="DB77"/>
          <cell r="DC77"/>
          <cell r="DD77"/>
          <cell r="DE77"/>
          <cell r="DF77"/>
          <cell r="DG77"/>
          <cell r="DH77"/>
          <cell r="DI77"/>
          <cell r="DJ77"/>
          <cell r="DK77"/>
          <cell r="DL77"/>
          <cell r="DM77"/>
          <cell r="DN77"/>
          <cell r="DO77"/>
          <cell r="DP77"/>
          <cell r="DQ77"/>
          <cell r="DR77"/>
          <cell r="DS77"/>
          <cell r="DT77"/>
          <cell r="DU77"/>
          <cell r="DV77"/>
          <cell r="DW77"/>
          <cell r="DX77"/>
          <cell r="DY77"/>
          <cell r="DZ77"/>
          <cell r="EA77"/>
          <cell r="EB77"/>
          <cell r="EC77"/>
          <cell r="ED77"/>
          <cell r="EE77"/>
          <cell r="EF77"/>
          <cell r="EG77"/>
          <cell r="EH77"/>
          <cell r="EI77"/>
          <cell r="EJ77"/>
          <cell r="EK77"/>
          <cell r="EL77"/>
          <cell r="EM77"/>
          <cell r="EN77"/>
          <cell r="EO77"/>
          <cell r="EP77"/>
          <cell r="EQ77"/>
          <cell r="ER77"/>
          <cell r="ES77"/>
          <cell r="ET77"/>
          <cell r="EU77"/>
          <cell r="EV77"/>
          <cell r="EW77"/>
          <cell r="EX77"/>
          <cell r="EY77"/>
          <cell r="EZ77"/>
          <cell r="FA77"/>
          <cell r="FB77"/>
          <cell r="FC77"/>
          <cell r="FD77"/>
          <cell r="FE77"/>
        </row>
        <row r="78">
          <cell r="F78"/>
          <cell r="G78"/>
          <cell r="M78"/>
          <cell r="N78"/>
          <cell r="T78"/>
          <cell r="U78"/>
          <cell r="AA78"/>
          <cell r="AB78"/>
          <cell r="AH78"/>
          <cell r="AI78"/>
          <cell r="AO78"/>
          <cell r="AP78"/>
          <cell r="AV78"/>
          <cell r="AW78"/>
          <cell r="BC78"/>
          <cell r="BD78"/>
          <cell r="BJ78"/>
          <cell r="BK78"/>
          <cell r="BQ78"/>
          <cell r="BR78"/>
          <cell r="BX78"/>
          <cell r="BY78"/>
          <cell r="CE78"/>
          <cell r="CF78"/>
          <cell r="CL78"/>
          <cell r="CM78"/>
          <cell r="CS78"/>
          <cell r="CT78"/>
          <cell r="CZ78"/>
          <cell r="DA78"/>
          <cell r="DG78"/>
          <cell r="DH78"/>
          <cell r="DN78"/>
          <cell r="DO78"/>
          <cell r="DU78"/>
          <cell r="DV78"/>
          <cell r="EB78"/>
          <cell r="EC78"/>
          <cell r="EI78"/>
          <cell r="EJ78"/>
          <cell r="EP78"/>
          <cell r="EQ78"/>
          <cell r="EW78"/>
          <cell r="EX78"/>
          <cell r="FD78"/>
          <cell r="FE78"/>
        </row>
        <row r="79">
          <cell r="C79"/>
          <cell r="D79"/>
          <cell r="E79"/>
          <cell r="F79"/>
          <cell r="G79"/>
          <cell r="H79" t="e">
            <v>#REF!</v>
          </cell>
          <cell r="I79"/>
          <cell r="J79"/>
          <cell r="K79"/>
          <cell r="L79"/>
          <cell r="M79"/>
          <cell r="N79"/>
          <cell r="O79" t="e">
            <v>#REF!</v>
          </cell>
          <cell r="P79"/>
          <cell r="Q79"/>
          <cell r="R79"/>
          <cell r="S79"/>
          <cell r="T79"/>
          <cell r="U79"/>
          <cell r="V79" t="e">
            <v>#REF!</v>
          </cell>
          <cell r="W79"/>
          <cell r="X79"/>
          <cell r="Y79"/>
          <cell r="Z79"/>
          <cell r="AA79"/>
          <cell r="AB79"/>
          <cell r="AC79"/>
          <cell r="AD79"/>
          <cell r="AE79"/>
          <cell r="AF79"/>
          <cell r="AG79"/>
          <cell r="AH79">
            <v>22</v>
          </cell>
          <cell r="AI79"/>
          <cell r="AJ79"/>
          <cell r="AK79"/>
          <cell r="AL79"/>
          <cell r="AM79"/>
          <cell r="AN79"/>
          <cell r="AO79">
            <v>23</v>
          </cell>
          <cell r="AP79"/>
          <cell r="AQ79"/>
          <cell r="AR79"/>
          <cell r="AS79"/>
          <cell r="AT79"/>
          <cell r="AU79"/>
          <cell r="AV79">
            <v>24</v>
          </cell>
          <cell r="AW79"/>
          <cell r="AX79"/>
          <cell r="AY79"/>
          <cell r="AZ79"/>
          <cell r="BA79"/>
          <cell r="BB79"/>
          <cell r="BC79">
            <v>25</v>
          </cell>
          <cell r="BD79"/>
          <cell r="BE79"/>
          <cell r="BF79"/>
          <cell r="BG79"/>
          <cell r="BH79"/>
          <cell r="BI79"/>
          <cell r="BJ79">
            <v>26</v>
          </cell>
          <cell r="BK79"/>
          <cell r="BL79"/>
          <cell r="BM79"/>
          <cell r="BN79"/>
          <cell r="BO79"/>
          <cell r="BP79"/>
          <cell r="BQ79">
            <v>27</v>
          </cell>
          <cell r="BR79"/>
          <cell r="BS79"/>
          <cell r="BT79"/>
          <cell r="BU79"/>
          <cell r="BV79"/>
          <cell r="BW79"/>
          <cell r="BX79">
            <v>28</v>
          </cell>
          <cell r="BY79"/>
          <cell r="BZ79"/>
          <cell r="CA79"/>
          <cell r="CB79"/>
          <cell r="CC79"/>
          <cell r="CD79"/>
          <cell r="CE79">
            <v>29</v>
          </cell>
          <cell r="CF79"/>
          <cell r="CG79"/>
          <cell r="CH79"/>
          <cell r="CI79"/>
          <cell r="CJ79"/>
          <cell r="CK79"/>
          <cell r="CL79">
            <v>30</v>
          </cell>
          <cell r="CM79"/>
          <cell r="CN79"/>
          <cell r="CO79"/>
          <cell r="CP79"/>
          <cell r="CQ79"/>
          <cell r="CR79"/>
          <cell r="CS79">
            <v>31</v>
          </cell>
          <cell r="CT79"/>
          <cell r="CU79"/>
          <cell r="CV79"/>
          <cell r="CW79"/>
          <cell r="CX79"/>
          <cell r="CY79"/>
          <cell r="CZ79">
            <v>32</v>
          </cell>
          <cell r="DA79"/>
          <cell r="DB79"/>
          <cell r="DC79"/>
          <cell r="DD79"/>
          <cell r="DE79"/>
          <cell r="DF79"/>
          <cell r="DG79">
            <v>33</v>
          </cell>
          <cell r="DH79"/>
          <cell r="DI79"/>
          <cell r="DJ79"/>
          <cell r="DK79"/>
          <cell r="DL79"/>
          <cell r="DM79"/>
          <cell r="DN79">
            <v>34</v>
          </cell>
          <cell r="DO79"/>
          <cell r="DP79"/>
          <cell r="DQ79"/>
          <cell r="DR79"/>
          <cell r="DS79"/>
          <cell r="DT79"/>
          <cell r="DU79">
            <v>35</v>
          </cell>
          <cell r="DV79"/>
          <cell r="DW79"/>
          <cell r="DX79"/>
          <cell r="DY79"/>
          <cell r="DZ79"/>
          <cell r="EA79"/>
          <cell r="EB79">
            <v>36</v>
          </cell>
          <cell r="EC79"/>
          <cell r="ED79"/>
          <cell r="EE79"/>
          <cell r="EF79"/>
          <cell r="EG79"/>
          <cell r="EH79"/>
          <cell r="EI79">
            <v>37</v>
          </cell>
          <cell r="EJ79"/>
          <cell r="EK79"/>
          <cell r="EL79"/>
          <cell r="EM79"/>
          <cell r="EN79"/>
          <cell r="EO79"/>
          <cell r="EP79">
            <v>38</v>
          </cell>
          <cell r="EQ79"/>
          <cell r="ER79"/>
          <cell r="ES79"/>
          <cell r="ET79"/>
          <cell r="EU79"/>
          <cell r="EV79"/>
          <cell r="EW79">
            <v>39</v>
          </cell>
          <cell r="EX79"/>
          <cell r="EY79"/>
          <cell r="EZ79"/>
          <cell r="FA79"/>
          <cell r="FB79"/>
          <cell r="FC79"/>
          <cell r="FD79">
            <v>40</v>
          </cell>
          <cell r="FE79"/>
        </row>
        <row r="80">
          <cell r="A80"/>
          <cell r="C80" t="str">
            <v>INNE</v>
          </cell>
          <cell r="D80" t="str">
            <v>SUMA</v>
          </cell>
          <cell r="E80" t="str">
            <v>CZAS PRAC</v>
          </cell>
          <cell r="F80" t="str">
            <v>WYDAJNOŚĆ Z KOM.</v>
          </cell>
          <cell r="G80"/>
          <cell r="H80" t="str">
            <v>AKORD</v>
          </cell>
          <cell r="I80" t="str">
            <v>POPR + NIEWYC</v>
          </cell>
          <cell r="J80" t="str">
            <v>INNE</v>
          </cell>
          <cell r="K80" t="str">
            <v>SUMA</v>
          </cell>
          <cell r="L80" t="str">
            <v>CZAS PRAC</v>
          </cell>
          <cell r="M80" t="str">
            <v>WYDAJNOŚĆ Z KOM.</v>
          </cell>
          <cell r="N80"/>
          <cell r="O80" t="str">
            <v>AKORD</v>
          </cell>
          <cell r="P80" t="str">
            <v>POPR + NIEWYC</v>
          </cell>
          <cell r="Q80" t="str">
            <v>INNE</v>
          </cell>
          <cell r="R80" t="str">
            <v>SUMA</v>
          </cell>
          <cell r="S80" t="str">
            <v>CZAS PRAC</v>
          </cell>
          <cell r="T80" t="str">
            <v>WYDAJNOŚĆ Z KOM.</v>
          </cell>
          <cell r="U80"/>
          <cell r="V80" t="str">
            <v>AKORD</v>
          </cell>
          <cell r="W80" t="str">
            <v>POPR + NIEWYC</v>
          </cell>
          <cell r="X80" t="str">
            <v>INNE</v>
          </cell>
          <cell r="Y80" t="str">
            <v>SUMA</v>
          </cell>
          <cell r="Z80" t="str">
            <v>CZAS PRAC</v>
          </cell>
          <cell r="AA80" t="str">
            <v>WYDAJNOŚĆ Z KOM.</v>
          </cell>
          <cell r="AB80"/>
          <cell r="AC80" t="str">
            <v>AKORD</v>
          </cell>
          <cell r="AD80" t="str">
            <v>POPR + NIEWYC</v>
          </cell>
          <cell r="AE80" t="str">
            <v>INNE</v>
          </cell>
          <cell r="AF80" t="str">
            <v>SUMA</v>
          </cell>
          <cell r="AG80" t="str">
            <v>CZAS PRAC</v>
          </cell>
          <cell r="AH80" t="str">
            <v>WYDAJNOŚĆ Z KOM.</v>
          </cell>
          <cell r="AI80"/>
          <cell r="AJ80" t="str">
            <v>AKORD</v>
          </cell>
          <cell r="AK80" t="str">
            <v>POPR + NIEWYC</v>
          </cell>
          <cell r="AL80" t="str">
            <v>INNE</v>
          </cell>
          <cell r="AM80" t="str">
            <v>SUMA</v>
          </cell>
          <cell r="AN80" t="str">
            <v>CZAS PRAC</v>
          </cell>
          <cell r="AO80" t="str">
            <v>WYDAJNOŚĆ Z KOM.</v>
          </cell>
          <cell r="AP80"/>
          <cell r="AQ80" t="str">
            <v>AKORD</v>
          </cell>
          <cell r="AR80" t="str">
            <v>POPR + NIEWYC</v>
          </cell>
          <cell r="AS80" t="str">
            <v>INNE</v>
          </cell>
          <cell r="AT80" t="str">
            <v>SUMA</v>
          </cell>
          <cell r="AU80" t="str">
            <v>CZAS PRAC</v>
          </cell>
          <cell r="AV80" t="str">
            <v>WYDAJNOŚĆ Z KOM.</v>
          </cell>
          <cell r="AW80"/>
          <cell r="AX80" t="str">
            <v>AKORD</v>
          </cell>
          <cell r="AY80" t="str">
            <v>POPR + NIEWYC</v>
          </cell>
          <cell r="AZ80" t="str">
            <v>INNE</v>
          </cell>
          <cell r="BA80" t="str">
            <v>SUMA</v>
          </cell>
          <cell r="BB80" t="str">
            <v>CZAS PRAC</v>
          </cell>
          <cell r="BC80" t="str">
            <v>WYDAJNOŚĆ Z KOM.</v>
          </cell>
          <cell r="BD80"/>
          <cell r="BE80" t="str">
            <v>AKORD</v>
          </cell>
          <cell r="BF80" t="str">
            <v>POPR + NIEWYC</v>
          </cell>
          <cell r="BG80" t="str">
            <v>INNE</v>
          </cell>
          <cell r="BH80" t="str">
            <v>SUMA</v>
          </cell>
          <cell r="BI80" t="str">
            <v>CZAS PRAC</v>
          </cell>
          <cell r="BJ80" t="str">
            <v>WYDAJNOŚĆ Z KOM.</v>
          </cell>
          <cell r="BK80"/>
          <cell r="BL80" t="str">
            <v>AKORD</v>
          </cell>
          <cell r="BM80" t="str">
            <v>POPR + NIEWYC</v>
          </cell>
          <cell r="BN80" t="str">
            <v>INNE</v>
          </cell>
          <cell r="BO80" t="str">
            <v>SUMA</v>
          </cell>
          <cell r="BP80" t="str">
            <v>CZAS PRAC</v>
          </cell>
          <cell r="BQ80" t="str">
            <v>WYDAJNOŚĆ Z KOM.</v>
          </cell>
          <cell r="BR80"/>
          <cell r="BS80" t="str">
            <v>AKORD</v>
          </cell>
          <cell r="BT80" t="str">
            <v>POPR + NIEWYC</v>
          </cell>
          <cell r="BU80" t="str">
            <v>INNE</v>
          </cell>
          <cell r="BV80" t="str">
            <v>SUMA</v>
          </cell>
          <cell r="BW80" t="str">
            <v>CZAS PRAC</v>
          </cell>
          <cell r="BX80" t="str">
            <v>WYDAJNOŚĆ Z KOM.</v>
          </cell>
          <cell r="BY80"/>
          <cell r="BZ80" t="str">
            <v>AKORD</v>
          </cell>
          <cell r="CA80" t="str">
            <v>POPR + NIEWYC</v>
          </cell>
          <cell r="CB80" t="str">
            <v>INNE</v>
          </cell>
          <cell r="CC80" t="str">
            <v>SUMA</v>
          </cell>
          <cell r="CD80" t="str">
            <v>CZAS PRAC</v>
          </cell>
          <cell r="CE80" t="str">
            <v>WYDAJNOŚĆ Z KOM.</v>
          </cell>
          <cell r="CF80"/>
          <cell r="CG80" t="str">
            <v>AKORD</v>
          </cell>
          <cell r="CH80" t="str">
            <v>POPR + NIEWYC</v>
          </cell>
          <cell r="CI80" t="str">
            <v>INNE</v>
          </cell>
          <cell r="CJ80" t="str">
            <v>SUMA</v>
          </cell>
          <cell r="CK80" t="str">
            <v>CZAS PRAC</v>
          </cell>
          <cell r="CL80" t="str">
            <v>WYDAJNOŚĆ Z KOM.</v>
          </cell>
          <cell r="CM80"/>
          <cell r="CN80" t="str">
            <v>AKORD</v>
          </cell>
          <cell r="CO80" t="str">
            <v>POPR + NIEWYC</v>
          </cell>
          <cell r="CP80" t="str">
            <v>INNE</v>
          </cell>
          <cell r="CQ80" t="str">
            <v>SUMA</v>
          </cell>
          <cell r="CR80" t="str">
            <v>CZAS PRAC</v>
          </cell>
          <cell r="CS80" t="str">
            <v>WYDAJNOŚĆ Z KOM.</v>
          </cell>
          <cell r="CT80"/>
          <cell r="CU80" t="str">
            <v>AKORD</v>
          </cell>
          <cell r="CV80" t="str">
            <v>POPR + NIEWYC</v>
          </cell>
          <cell r="CW80" t="str">
            <v>INNE</v>
          </cell>
          <cell r="CX80" t="str">
            <v>SUMA</v>
          </cell>
          <cell r="CY80" t="str">
            <v>CZAS PRAC</v>
          </cell>
          <cell r="CZ80" t="str">
            <v>WYDAJNOŚĆ Z KOM.</v>
          </cell>
          <cell r="DA80"/>
          <cell r="DB80" t="str">
            <v>AKORD</v>
          </cell>
          <cell r="DC80" t="str">
            <v>POPR + NIEWYC</v>
          </cell>
          <cell r="DD80" t="str">
            <v>INNE</v>
          </cell>
          <cell r="DE80" t="str">
            <v>SUMA</v>
          </cell>
          <cell r="DF80" t="str">
            <v>CZAS PRAC</v>
          </cell>
          <cell r="DG80" t="str">
            <v>WYDAJNOŚĆ Z KOM.</v>
          </cell>
          <cell r="DH80"/>
          <cell r="DI80" t="str">
            <v>AKORD</v>
          </cell>
          <cell r="DJ80" t="str">
            <v>POPR + NIEWYC</v>
          </cell>
          <cell r="DK80" t="str">
            <v>INNE</v>
          </cell>
          <cell r="DL80" t="str">
            <v>SUMA</v>
          </cell>
          <cell r="DM80" t="str">
            <v>CZAS PRAC</v>
          </cell>
          <cell r="DN80" t="str">
            <v>WYDAJNOŚĆ Z KOM.</v>
          </cell>
          <cell r="DO80"/>
          <cell r="DP80" t="str">
            <v>AKORD</v>
          </cell>
          <cell r="DQ80" t="str">
            <v>POPR + NIEWYC</v>
          </cell>
          <cell r="DR80" t="str">
            <v>INNE</v>
          </cell>
          <cell r="DS80" t="str">
            <v>SUMA</v>
          </cell>
          <cell r="DT80" t="str">
            <v>CZAS PRAC</v>
          </cell>
          <cell r="DU80" t="str">
            <v>WYDAJNOŚĆ Z KOM.</v>
          </cell>
          <cell r="DV80"/>
          <cell r="DW80" t="str">
            <v>AKORD</v>
          </cell>
          <cell r="DX80" t="str">
            <v>POPR + NIEWYC</v>
          </cell>
          <cell r="DY80" t="str">
            <v>INNE</v>
          </cell>
          <cell r="DZ80" t="str">
            <v>SUMA</v>
          </cell>
          <cell r="EA80" t="str">
            <v>CZAS PRAC</v>
          </cell>
          <cell r="EB80" t="str">
            <v>WYDAJNOŚĆ Z KOM.</v>
          </cell>
          <cell r="EC80"/>
          <cell r="ED80" t="str">
            <v>AKORD</v>
          </cell>
          <cell r="EE80" t="str">
            <v>POPR + NIEWYC</v>
          </cell>
          <cell r="EF80" t="str">
            <v>INNE</v>
          </cell>
          <cell r="EG80" t="str">
            <v>SUMA</v>
          </cell>
          <cell r="EH80" t="str">
            <v>CZAS PRAC</v>
          </cell>
          <cell r="EI80" t="str">
            <v>WYDAJNOŚĆ Z KOM.</v>
          </cell>
          <cell r="EJ80"/>
          <cell r="EK80" t="str">
            <v>AKORD</v>
          </cell>
          <cell r="EL80" t="str">
            <v>POPR + NIEWYC</v>
          </cell>
          <cell r="EM80" t="str">
            <v>INNE</v>
          </cell>
          <cell r="EN80" t="str">
            <v>SUMA</v>
          </cell>
          <cell r="EO80" t="str">
            <v>CZAS PRAC</v>
          </cell>
          <cell r="EP80" t="str">
            <v>WYDAJNOŚĆ Z KOM.</v>
          </cell>
          <cell r="EQ80"/>
          <cell r="ER80" t="str">
            <v>AKORD</v>
          </cell>
          <cell r="ES80" t="str">
            <v>POPR + NIEWYC</v>
          </cell>
          <cell r="ET80" t="str">
            <v>INNE</v>
          </cell>
          <cell r="EU80" t="str">
            <v>SUMA</v>
          </cell>
          <cell r="EV80" t="str">
            <v>CZAS PRAC</v>
          </cell>
          <cell r="EW80" t="str">
            <v>WYDAJNOŚĆ Z KOM.</v>
          </cell>
          <cell r="EX80"/>
          <cell r="EY80" t="str">
            <v>AKORD</v>
          </cell>
          <cell r="EZ80" t="str">
            <v>POPR + NIEWYC</v>
          </cell>
          <cell r="FA80" t="str">
            <v>INNE</v>
          </cell>
          <cell r="FB80" t="str">
            <v>SUMA</v>
          </cell>
          <cell r="FC80" t="str">
            <v>CZAS PRAC</v>
          </cell>
          <cell r="FD80" t="str">
            <v>WYDAJNOŚĆ Z KOM.</v>
          </cell>
          <cell r="FE80"/>
        </row>
        <row r="81">
          <cell r="C81"/>
          <cell r="D81"/>
          <cell r="E81"/>
          <cell r="F81"/>
          <cell r="G81"/>
          <cell r="H81"/>
          <cell r="I81"/>
          <cell r="J81"/>
          <cell r="K81"/>
          <cell r="L81"/>
          <cell r="M81"/>
          <cell r="N81"/>
          <cell r="O81"/>
          <cell r="P81"/>
          <cell r="Q81"/>
          <cell r="R81"/>
          <cell r="S81"/>
          <cell r="T81"/>
          <cell r="U81"/>
          <cell r="V81"/>
          <cell r="W81"/>
          <cell r="X81"/>
          <cell r="Y81"/>
          <cell r="Z81"/>
          <cell r="AA81"/>
          <cell r="AB81"/>
          <cell r="AC81"/>
          <cell r="AD81"/>
          <cell r="AE81"/>
          <cell r="AF81"/>
          <cell r="AG81"/>
          <cell r="AH81"/>
          <cell r="AI81"/>
          <cell r="AJ81"/>
          <cell r="AK81"/>
          <cell r="AL81"/>
          <cell r="AM81"/>
          <cell r="AN81"/>
          <cell r="AO81"/>
          <cell r="AP81"/>
          <cell r="AQ81"/>
          <cell r="AR81"/>
          <cell r="AS81"/>
          <cell r="AT81"/>
          <cell r="AU81"/>
          <cell r="AV81"/>
          <cell r="AW81"/>
          <cell r="AX81"/>
          <cell r="AY81"/>
          <cell r="AZ81"/>
          <cell r="BA81"/>
          <cell r="BB81"/>
          <cell r="BC81"/>
          <cell r="BD81"/>
          <cell r="BE81"/>
          <cell r="BF81"/>
          <cell r="BG81"/>
          <cell r="BH81"/>
          <cell r="BI81"/>
          <cell r="BJ81"/>
          <cell r="BK81"/>
          <cell r="BL81"/>
          <cell r="BM81"/>
          <cell r="BN81"/>
          <cell r="BO81"/>
          <cell r="BP81"/>
          <cell r="BQ81"/>
          <cell r="BR81"/>
          <cell r="BS81"/>
          <cell r="BT81"/>
          <cell r="BU81"/>
          <cell r="BV81"/>
          <cell r="BW81"/>
          <cell r="BX81"/>
          <cell r="BY81"/>
          <cell r="BZ81"/>
          <cell r="CA81"/>
          <cell r="CB81"/>
          <cell r="CC81"/>
          <cell r="CD81"/>
          <cell r="CE81"/>
          <cell r="CF81"/>
          <cell r="CG81"/>
          <cell r="CH81"/>
          <cell r="CI81"/>
          <cell r="CJ81"/>
          <cell r="CK81"/>
          <cell r="CL81"/>
          <cell r="CM81"/>
          <cell r="CN81"/>
          <cell r="CO81"/>
          <cell r="CP81"/>
          <cell r="CQ81"/>
          <cell r="CR81"/>
          <cell r="CS81"/>
          <cell r="CT81"/>
          <cell r="CU81"/>
          <cell r="CV81"/>
          <cell r="CW81"/>
          <cell r="CX81"/>
          <cell r="CY81"/>
          <cell r="CZ81"/>
          <cell r="DA81"/>
          <cell r="DB81"/>
          <cell r="DC81"/>
          <cell r="DD81"/>
          <cell r="DE81"/>
          <cell r="DF81"/>
          <cell r="DG81"/>
          <cell r="DH81"/>
          <cell r="DI81"/>
          <cell r="DJ81"/>
          <cell r="DK81"/>
          <cell r="DL81"/>
          <cell r="DM81"/>
          <cell r="DN81"/>
          <cell r="DO81"/>
          <cell r="DP81"/>
          <cell r="DQ81"/>
          <cell r="DR81"/>
          <cell r="DS81"/>
          <cell r="DT81"/>
          <cell r="DU81"/>
          <cell r="DV81"/>
          <cell r="DW81"/>
          <cell r="DX81"/>
          <cell r="DY81"/>
          <cell r="DZ81"/>
          <cell r="EA81"/>
          <cell r="EB81"/>
          <cell r="EC81"/>
          <cell r="ED81"/>
          <cell r="EE81"/>
          <cell r="EF81"/>
          <cell r="EG81"/>
          <cell r="EH81"/>
          <cell r="EI81"/>
          <cell r="EJ81"/>
          <cell r="EK81"/>
          <cell r="EL81"/>
          <cell r="EM81"/>
          <cell r="EN81"/>
          <cell r="EO81"/>
          <cell r="EP81"/>
          <cell r="EQ81"/>
          <cell r="ER81"/>
          <cell r="ES81"/>
          <cell r="ET81"/>
          <cell r="EU81"/>
          <cell r="EV81"/>
          <cell r="EW81"/>
          <cell r="EX81"/>
          <cell r="EY81"/>
          <cell r="EZ81"/>
          <cell r="FA81"/>
          <cell r="FB81"/>
          <cell r="FC81"/>
          <cell r="FD81"/>
          <cell r="FE81"/>
        </row>
        <row r="82">
          <cell r="A82" t="str">
            <v>T01</v>
          </cell>
          <cell r="B82" t="str">
            <v>T01 ROBERT PERKOWSKI</v>
          </cell>
          <cell r="C82">
            <v>0</v>
          </cell>
          <cell r="D82">
            <v>0</v>
          </cell>
          <cell r="E82">
            <v>23.25</v>
          </cell>
          <cell r="F82" t="str">
            <v/>
          </cell>
          <cell r="G82"/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46.5</v>
          </cell>
          <cell r="M82">
            <v>0</v>
          </cell>
          <cell r="N82"/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38.75</v>
          </cell>
          <cell r="T82">
            <v>0</v>
          </cell>
          <cell r="U82"/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46.5</v>
          </cell>
          <cell r="AA82">
            <v>0</v>
          </cell>
          <cell r="AB82"/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23.25</v>
          </cell>
          <cell r="AH82">
            <v>0</v>
          </cell>
          <cell r="AI82"/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38.75</v>
          </cell>
          <cell r="AO82">
            <v>0</v>
          </cell>
          <cell r="AP82"/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38.75</v>
          </cell>
          <cell r="AV82">
            <v>0</v>
          </cell>
          <cell r="AW82"/>
          <cell r="AX82">
            <v>0</v>
          </cell>
          <cell r="AY82">
            <v>0</v>
          </cell>
          <cell r="AZ82">
            <v>0</v>
          </cell>
          <cell r="BA82">
            <v>0</v>
          </cell>
          <cell r="BB82">
            <v>38.75</v>
          </cell>
          <cell r="BC82">
            <v>0</v>
          </cell>
          <cell r="BD82"/>
          <cell r="BE82">
            <v>0</v>
          </cell>
          <cell r="BF82">
            <v>0</v>
          </cell>
          <cell r="BG82">
            <v>0</v>
          </cell>
          <cell r="BH82">
            <v>0</v>
          </cell>
          <cell r="BI82">
            <v>37.75</v>
          </cell>
          <cell r="BJ82">
            <v>0</v>
          </cell>
          <cell r="BK82"/>
          <cell r="BL82">
            <v>0</v>
          </cell>
          <cell r="BM82">
            <v>0</v>
          </cell>
          <cell r="BN82">
            <v>0</v>
          </cell>
          <cell r="BO82">
            <v>0</v>
          </cell>
          <cell r="BP82">
            <v>38.75</v>
          </cell>
          <cell r="BQ82">
            <v>0</v>
          </cell>
          <cell r="BR82"/>
          <cell r="BS82">
            <v>0</v>
          </cell>
          <cell r="BT82">
            <v>0</v>
          </cell>
          <cell r="BU82">
            <v>0</v>
          </cell>
          <cell r="BV82">
            <v>0</v>
          </cell>
          <cell r="BW82">
            <v>38.75</v>
          </cell>
          <cell r="BX82">
            <v>0</v>
          </cell>
          <cell r="BY82"/>
          <cell r="BZ82">
            <v>0</v>
          </cell>
          <cell r="CA82">
            <v>0</v>
          </cell>
          <cell r="CB82">
            <v>0</v>
          </cell>
          <cell r="CC82">
            <v>0</v>
          </cell>
          <cell r="CD82">
            <v>38.75</v>
          </cell>
          <cell r="CE82">
            <v>0</v>
          </cell>
          <cell r="CF82"/>
          <cell r="CG82">
            <v>0</v>
          </cell>
          <cell r="CH82">
            <v>0</v>
          </cell>
          <cell r="CI82">
            <v>0</v>
          </cell>
          <cell r="CJ82">
            <v>0</v>
          </cell>
          <cell r="CK82">
            <v>38.75</v>
          </cell>
          <cell r="CL82">
            <v>0</v>
          </cell>
          <cell r="CM82"/>
          <cell r="CN82">
            <v>0</v>
          </cell>
          <cell r="CO82">
            <v>0</v>
          </cell>
          <cell r="CP82">
            <v>0</v>
          </cell>
          <cell r="CQ82">
            <v>0</v>
          </cell>
          <cell r="CR82">
            <v>23.25</v>
          </cell>
          <cell r="CS82">
            <v>0</v>
          </cell>
          <cell r="CT82"/>
          <cell r="CU82">
            <v>0</v>
          </cell>
          <cell r="CV82">
            <v>0</v>
          </cell>
          <cell r="CW82">
            <v>0</v>
          </cell>
          <cell r="CX82">
            <v>0</v>
          </cell>
          <cell r="CY82">
            <v>36.75</v>
          </cell>
          <cell r="CZ82">
            <v>0</v>
          </cell>
          <cell r="DA82"/>
          <cell r="DB82">
            <v>0</v>
          </cell>
          <cell r="DC82">
            <v>0</v>
          </cell>
          <cell r="DD82">
            <v>0</v>
          </cell>
          <cell r="DE82">
            <v>0</v>
          </cell>
          <cell r="DF82">
            <v>23.25</v>
          </cell>
          <cell r="DG82">
            <v>0</v>
          </cell>
          <cell r="DH82"/>
          <cell r="DI82">
            <v>0</v>
          </cell>
          <cell r="DJ82">
            <v>0</v>
          </cell>
          <cell r="DK82">
            <v>0</v>
          </cell>
          <cell r="DL82">
            <v>0</v>
          </cell>
          <cell r="DM82">
            <v>38.75</v>
          </cell>
          <cell r="DN82">
            <v>0</v>
          </cell>
          <cell r="DO82"/>
          <cell r="DP82">
            <v>0</v>
          </cell>
          <cell r="DQ82">
            <v>0</v>
          </cell>
          <cell r="DR82">
            <v>0</v>
          </cell>
          <cell r="DS82">
            <v>0</v>
          </cell>
          <cell r="DT82">
            <v>38.75</v>
          </cell>
          <cell r="DU82">
            <v>0</v>
          </cell>
          <cell r="DV82"/>
          <cell r="DW82">
            <v>0</v>
          </cell>
          <cell r="DX82">
            <v>0</v>
          </cell>
          <cell r="DY82">
            <v>0</v>
          </cell>
          <cell r="DZ82">
            <v>0</v>
          </cell>
          <cell r="EA82">
            <v>31</v>
          </cell>
          <cell r="EB82">
            <v>0</v>
          </cell>
          <cell r="EC82"/>
          <cell r="ED82">
            <v>0</v>
          </cell>
          <cell r="EE82">
            <v>0</v>
          </cell>
          <cell r="EF82">
            <v>0</v>
          </cell>
          <cell r="EG82">
            <v>0</v>
          </cell>
          <cell r="EH82">
            <v>38.75</v>
          </cell>
          <cell r="EI82">
            <v>0</v>
          </cell>
          <cell r="EJ82"/>
          <cell r="EK82">
            <v>0</v>
          </cell>
          <cell r="EL82">
            <v>0</v>
          </cell>
          <cell r="EM82">
            <v>0</v>
          </cell>
          <cell r="EN82">
            <v>0</v>
          </cell>
          <cell r="EO82">
            <v>31</v>
          </cell>
          <cell r="EP82">
            <v>0</v>
          </cell>
          <cell r="EQ82"/>
          <cell r="ER82">
            <v>0</v>
          </cell>
          <cell r="ES82">
            <v>0</v>
          </cell>
          <cell r="ET82">
            <v>0</v>
          </cell>
          <cell r="EU82">
            <v>0</v>
          </cell>
          <cell r="EV82">
            <v>31</v>
          </cell>
          <cell r="EW82">
            <v>0</v>
          </cell>
          <cell r="EX82"/>
          <cell r="EY82">
            <v>39.81666666666667</v>
          </cell>
          <cell r="EZ82">
            <v>0</v>
          </cell>
          <cell r="FA82">
            <v>0</v>
          </cell>
          <cell r="FB82">
            <v>39.81666666666667</v>
          </cell>
          <cell r="FC82">
            <v>31</v>
          </cell>
          <cell r="FD82">
            <v>1.2844086021505376</v>
          </cell>
          <cell r="FE82"/>
        </row>
        <row r="83">
          <cell r="A83" t="str">
            <v>T03</v>
          </cell>
          <cell r="B83" t="str">
            <v xml:space="preserve">T03 </v>
          </cell>
          <cell r="C83">
            <v>0</v>
          </cell>
          <cell r="D83">
            <v>0</v>
          </cell>
          <cell r="E83">
            <v>23.25</v>
          </cell>
          <cell r="F83" t="str">
            <v/>
          </cell>
          <cell r="G83"/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38.75</v>
          </cell>
          <cell r="M83">
            <v>0</v>
          </cell>
          <cell r="N83"/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38.75</v>
          </cell>
          <cell r="T83">
            <v>0</v>
          </cell>
          <cell r="U83"/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38.75</v>
          </cell>
          <cell r="AA83">
            <v>0</v>
          </cell>
          <cell r="AB83"/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23.25</v>
          </cell>
          <cell r="AH83">
            <v>0</v>
          </cell>
          <cell r="AI83"/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38.75</v>
          </cell>
          <cell r="AO83">
            <v>0</v>
          </cell>
          <cell r="AP83"/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38.75</v>
          </cell>
          <cell r="AV83">
            <v>0</v>
          </cell>
          <cell r="AW83"/>
          <cell r="AX83">
            <v>0</v>
          </cell>
          <cell r="AY83">
            <v>0</v>
          </cell>
          <cell r="AZ83">
            <v>0</v>
          </cell>
          <cell r="BA83">
            <v>0</v>
          </cell>
          <cell r="BB83">
            <v>38.75</v>
          </cell>
          <cell r="BC83">
            <v>0</v>
          </cell>
          <cell r="BD83"/>
          <cell r="BE83">
            <v>0</v>
          </cell>
          <cell r="BF83">
            <v>0</v>
          </cell>
          <cell r="BG83">
            <v>0</v>
          </cell>
          <cell r="BH83">
            <v>0</v>
          </cell>
          <cell r="BI83">
            <v>7.75</v>
          </cell>
          <cell r="BJ83">
            <v>0</v>
          </cell>
          <cell r="BK83"/>
          <cell r="BL83">
            <v>0</v>
          </cell>
          <cell r="BM83">
            <v>0</v>
          </cell>
          <cell r="BN83">
            <v>0</v>
          </cell>
          <cell r="BO83">
            <v>0</v>
          </cell>
          <cell r="BP83">
            <v>0</v>
          </cell>
          <cell r="BQ83" t="str">
            <v/>
          </cell>
          <cell r="BR83"/>
          <cell r="BS83">
            <v>0</v>
          </cell>
          <cell r="BT83">
            <v>0</v>
          </cell>
          <cell r="BU83">
            <v>0</v>
          </cell>
          <cell r="BV83">
            <v>0</v>
          </cell>
          <cell r="BW83">
            <v>0</v>
          </cell>
          <cell r="BX83" t="str">
            <v/>
          </cell>
          <cell r="BY83"/>
          <cell r="BZ83">
            <v>0</v>
          </cell>
          <cell r="CA83">
            <v>0</v>
          </cell>
          <cell r="CB83">
            <v>0</v>
          </cell>
          <cell r="CC83">
            <v>0</v>
          </cell>
          <cell r="CD83">
            <v>0</v>
          </cell>
          <cell r="CE83" t="str">
            <v/>
          </cell>
          <cell r="CF83"/>
          <cell r="CG83">
            <v>0</v>
          </cell>
          <cell r="CH83">
            <v>0</v>
          </cell>
          <cell r="CI83">
            <v>0</v>
          </cell>
          <cell r="CJ83">
            <v>0</v>
          </cell>
          <cell r="CK83">
            <v>0</v>
          </cell>
          <cell r="CL83" t="str">
            <v/>
          </cell>
          <cell r="CM83"/>
          <cell r="CN83">
            <v>0</v>
          </cell>
          <cell r="CO83">
            <v>0</v>
          </cell>
          <cell r="CP83">
            <v>0</v>
          </cell>
          <cell r="CQ83">
            <v>0</v>
          </cell>
          <cell r="CR83">
            <v>0</v>
          </cell>
          <cell r="CS83" t="str">
            <v/>
          </cell>
          <cell r="CT83"/>
          <cell r="CU83">
            <v>0</v>
          </cell>
          <cell r="CV83">
            <v>0</v>
          </cell>
          <cell r="CW83">
            <v>0</v>
          </cell>
          <cell r="CX83">
            <v>0</v>
          </cell>
          <cell r="CY83">
            <v>0</v>
          </cell>
          <cell r="CZ83" t="str">
            <v/>
          </cell>
          <cell r="DA83"/>
          <cell r="DB83">
            <v>0</v>
          </cell>
          <cell r="DC83">
            <v>0</v>
          </cell>
          <cell r="DD83">
            <v>0</v>
          </cell>
          <cell r="DE83">
            <v>0</v>
          </cell>
          <cell r="DF83">
            <v>0</v>
          </cell>
          <cell r="DG83" t="str">
            <v/>
          </cell>
          <cell r="DH83"/>
          <cell r="DI83">
            <v>0</v>
          </cell>
          <cell r="DJ83">
            <v>0</v>
          </cell>
          <cell r="DK83">
            <v>0</v>
          </cell>
          <cell r="DL83">
            <v>0</v>
          </cell>
          <cell r="DM83">
            <v>0</v>
          </cell>
          <cell r="DN83" t="str">
            <v/>
          </cell>
          <cell r="DO83"/>
          <cell r="DP83">
            <v>0</v>
          </cell>
          <cell r="DQ83">
            <v>0</v>
          </cell>
          <cell r="DR83">
            <v>0</v>
          </cell>
          <cell r="DS83">
            <v>0</v>
          </cell>
          <cell r="DT83">
            <v>0</v>
          </cell>
          <cell r="DU83" t="str">
            <v/>
          </cell>
          <cell r="DV83"/>
          <cell r="DW83">
            <v>0</v>
          </cell>
          <cell r="DX83">
            <v>0</v>
          </cell>
          <cell r="DY83">
            <v>0</v>
          </cell>
          <cell r="DZ83">
            <v>0</v>
          </cell>
          <cell r="EA83">
            <v>0</v>
          </cell>
          <cell r="EB83" t="str">
            <v/>
          </cell>
          <cell r="EC83"/>
          <cell r="ED83">
            <v>0</v>
          </cell>
          <cell r="EE83">
            <v>0</v>
          </cell>
          <cell r="EF83">
            <v>0</v>
          </cell>
          <cell r="EG83">
            <v>0</v>
          </cell>
          <cell r="EH83">
            <v>0</v>
          </cell>
          <cell r="EI83" t="str">
            <v/>
          </cell>
          <cell r="EJ83"/>
          <cell r="EK83">
            <v>0</v>
          </cell>
          <cell r="EL83">
            <v>0</v>
          </cell>
          <cell r="EM83">
            <v>0</v>
          </cell>
          <cell r="EN83">
            <v>0</v>
          </cell>
          <cell r="EO83">
            <v>0</v>
          </cell>
          <cell r="EP83" t="str">
            <v/>
          </cell>
          <cell r="EQ83"/>
          <cell r="ER83">
            <v>0</v>
          </cell>
          <cell r="ES83">
            <v>0</v>
          </cell>
          <cell r="ET83">
            <v>0</v>
          </cell>
          <cell r="EU83">
            <v>0</v>
          </cell>
          <cell r="EV83">
            <v>0</v>
          </cell>
          <cell r="EW83" t="str">
            <v/>
          </cell>
          <cell r="EX83"/>
          <cell r="EY83">
            <v>0</v>
          </cell>
          <cell r="EZ83">
            <v>0</v>
          </cell>
          <cell r="FA83">
            <v>0</v>
          </cell>
          <cell r="FB83">
            <v>0</v>
          </cell>
          <cell r="FC83">
            <v>0</v>
          </cell>
          <cell r="FD83" t="str">
            <v/>
          </cell>
          <cell r="FE83"/>
        </row>
        <row r="84">
          <cell r="A84" t="str">
            <v>T02</v>
          </cell>
          <cell r="B84" t="str">
            <v>T02 RADOSŁAW KRYSZTOPA</v>
          </cell>
          <cell r="C84">
            <v>0</v>
          </cell>
          <cell r="D84">
            <v>0</v>
          </cell>
          <cell r="E84">
            <v>23.25</v>
          </cell>
          <cell r="F84" t="str">
            <v/>
          </cell>
          <cell r="G84"/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46.5</v>
          </cell>
          <cell r="M84">
            <v>0</v>
          </cell>
          <cell r="N84"/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38.75</v>
          </cell>
          <cell r="T84">
            <v>0</v>
          </cell>
          <cell r="U84"/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46.5</v>
          </cell>
          <cell r="AA84">
            <v>0</v>
          </cell>
          <cell r="AB84"/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21.25</v>
          </cell>
          <cell r="AH84">
            <v>0</v>
          </cell>
          <cell r="AI84"/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29</v>
          </cell>
          <cell r="AO84">
            <v>0</v>
          </cell>
          <cell r="AP84"/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38.75</v>
          </cell>
          <cell r="AV84">
            <v>0</v>
          </cell>
          <cell r="AW84"/>
          <cell r="AX84">
            <v>0</v>
          </cell>
          <cell r="AY84">
            <v>0</v>
          </cell>
          <cell r="AZ84">
            <v>0</v>
          </cell>
          <cell r="BA84">
            <v>0</v>
          </cell>
          <cell r="BB84">
            <v>38.75</v>
          </cell>
          <cell r="BC84">
            <v>0</v>
          </cell>
          <cell r="BD84"/>
          <cell r="BE84">
            <v>0</v>
          </cell>
          <cell r="BF84">
            <v>0</v>
          </cell>
          <cell r="BG84">
            <v>0</v>
          </cell>
          <cell r="BH84">
            <v>0</v>
          </cell>
          <cell r="BI84">
            <v>38.75</v>
          </cell>
          <cell r="BJ84">
            <v>0</v>
          </cell>
          <cell r="BK84"/>
          <cell r="BL84">
            <v>0</v>
          </cell>
          <cell r="BM84">
            <v>0</v>
          </cell>
          <cell r="BN84">
            <v>0</v>
          </cell>
          <cell r="BO84">
            <v>0</v>
          </cell>
          <cell r="BP84">
            <v>38.75</v>
          </cell>
          <cell r="BQ84">
            <v>0</v>
          </cell>
          <cell r="BR84"/>
          <cell r="BS84">
            <v>0</v>
          </cell>
          <cell r="BT84">
            <v>0</v>
          </cell>
          <cell r="BU84">
            <v>0</v>
          </cell>
          <cell r="BV84">
            <v>0</v>
          </cell>
          <cell r="BW84">
            <v>38.75</v>
          </cell>
          <cell r="BX84">
            <v>0</v>
          </cell>
          <cell r="BY84"/>
          <cell r="BZ84">
            <v>0</v>
          </cell>
          <cell r="CA84">
            <v>0</v>
          </cell>
          <cell r="CB84">
            <v>0</v>
          </cell>
          <cell r="CC84">
            <v>0</v>
          </cell>
          <cell r="CD84">
            <v>38.75</v>
          </cell>
          <cell r="CE84">
            <v>0</v>
          </cell>
          <cell r="CF84"/>
          <cell r="CG84">
            <v>0</v>
          </cell>
          <cell r="CH84">
            <v>0</v>
          </cell>
          <cell r="CI84">
            <v>0</v>
          </cell>
          <cell r="CJ84">
            <v>0</v>
          </cell>
          <cell r="CK84">
            <v>38.75</v>
          </cell>
          <cell r="CL84">
            <v>0</v>
          </cell>
          <cell r="CM84"/>
          <cell r="CN84">
            <v>0</v>
          </cell>
          <cell r="CO84">
            <v>0</v>
          </cell>
          <cell r="CP84">
            <v>0</v>
          </cell>
          <cell r="CQ84">
            <v>0</v>
          </cell>
          <cell r="CR84">
            <v>23.25</v>
          </cell>
          <cell r="CS84">
            <v>0</v>
          </cell>
          <cell r="CT84"/>
          <cell r="CU84">
            <v>0</v>
          </cell>
          <cell r="CV84">
            <v>0</v>
          </cell>
          <cell r="CW84">
            <v>0</v>
          </cell>
          <cell r="CX84">
            <v>0</v>
          </cell>
          <cell r="CY84">
            <v>38.75</v>
          </cell>
          <cell r="CZ84">
            <v>0</v>
          </cell>
          <cell r="DA84"/>
          <cell r="DB84">
            <v>0</v>
          </cell>
          <cell r="DC84">
            <v>0</v>
          </cell>
          <cell r="DD84">
            <v>0</v>
          </cell>
          <cell r="DE84">
            <v>0</v>
          </cell>
          <cell r="DF84">
            <v>23.25</v>
          </cell>
          <cell r="DG84">
            <v>0</v>
          </cell>
          <cell r="DH84"/>
          <cell r="DI84">
            <v>0</v>
          </cell>
          <cell r="DJ84">
            <v>0</v>
          </cell>
          <cell r="DK84">
            <v>0</v>
          </cell>
          <cell r="DL84">
            <v>0</v>
          </cell>
          <cell r="DM84">
            <v>38.75</v>
          </cell>
          <cell r="DN84">
            <v>0</v>
          </cell>
          <cell r="DO84"/>
          <cell r="DP84">
            <v>0</v>
          </cell>
          <cell r="DQ84">
            <v>0</v>
          </cell>
          <cell r="DR84">
            <v>0</v>
          </cell>
          <cell r="DS84">
            <v>0</v>
          </cell>
          <cell r="DT84">
            <v>0</v>
          </cell>
          <cell r="DU84" t="str">
            <v/>
          </cell>
          <cell r="DV84"/>
          <cell r="DW84">
            <v>0</v>
          </cell>
          <cell r="DX84">
            <v>0</v>
          </cell>
          <cell r="DY84">
            <v>0</v>
          </cell>
          <cell r="DZ84">
            <v>0</v>
          </cell>
          <cell r="EA84">
            <v>31</v>
          </cell>
          <cell r="EB84">
            <v>0</v>
          </cell>
          <cell r="EC84"/>
          <cell r="ED84">
            <v>0</v>
          </cell>
          <cell r="EE84">
            <v>0</v>
          </cell>
          <cell r="EF84">
            <v>0</v>
          </cell>
          <cell r="EG84">
            <v>0</v>
          </cell>
          <cell r="EH84">
            <v>34</v>
          </cell>
          <cell r="EI84">
            <v>0</v>
          </cell>
          <cell r="EJ84"/>
          <cell r="EK84">
            <v>0</v>
          </cell>
          <cell r="EL84">
            <v>0</v>
          </cell>
          <cell r="EM84">
            <v>0</v>
          </cell>
          <cell r="EN84">
            <v>0</v>
          </cell>
          <cell r="EO84">
            <v>26</v>
          </cell>
          <cell r="EP84">
            <v>0</v>
          </cell>
          <cell r="EQ84"/>
          <cell r="ER84">
            <v>0</v>
          </cell>
          <cell r="ES84">
            <v>0</v>
          </cell>
          <cell r="ET84">
            <v>0</v>
          </cell>
          <cell r="EU84">
            <v>0</v>
          </cell>
          <cell r="EV84">
            <v>26</v>
          </cell>
          <cell r="EW84">
            <v>0</v>
          </cell>
          <cell r="EX84"/>
          <cell r="EY84">
            <v>41.516666666666666</v>
          </cell>
          <cell r="EZ84">
            <v>0</v>
          </cell>
          <cell r="FA84">
            <v>0</v>
          </cell>
          <cell r="FB84">
            <v>41.516666666666666</v>
          </cell>
          <cell r="FC84">
            <v>31</v>
          </cell>
          <cell r="FD84">
            <v>1.3392473118279569</v>
          </cell>
          <cell r="FE84"/>
        </row>
        <row r="85">
          <cell r="A85" t="str">
            <v>T05</v>
          </cell>
          <cell r="B85" t="str">
            <v>T05 MARCIN WYSZKOWSKI</v>
          </cell>
          <cell r="C85">
            <v>0</v>
          </cell>
          <cell r="D85">
            <v>0</v>
          </cell>
          <cell r="E85">
            <v>24.5</v>
          </cell>
          <cell r="F85" t="str">
            <v/>
          </cell>
          <cell r="G85"/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34.916666666666664</v>
          </cell>
          <cell r="M85">
            <v>0</v>
          </cell>
          <cell r="N85"/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37.083333333333336</v>
          </cell>
          <cell r="T85">
            <v>0</v>
          </cell>
          <cell r="U85"/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38.75</v>
          </cell>
          <cell r="AA85">
            <v>0</v>
          </cell>
          <cell r="AB85"/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21.25</v>
          </cell>
          <cell r="AH85">
            <v>0</v>
          </cell>
          <cell r="AI85"/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33</v>
          </cell>
          <cell r="AO85">
            <v>0</v>
          </cell>
          <cell r="AP85"/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19.25</v>
          </cell>
          <cell r="AV85">
            <v>0</v>
          </cell>
          <cell r="AW85"/>
          <cell r="AX85">
            <v>0</v>
          </cell>
          <cell r="AY85">
            <v>0</v>
          </cell>
          <cell r="AZ85">
            <v>0</v>
          </cell>
          <cell r="BA85">
            <v>0</v>
          </cell>
          <cell r="BB85">
            <v>36.75</v>
          </cell>
          <cell r="BC85">
            <v>0</v>
          </cell>
          <cell r="BD85"/>
          <cell r="BE85">
            <v>0</v>
          </cell>
          <cell r="BF85">
            <v>0</v>
          </cell>
          <cell r="BG85">
            <v>0</v>
          </cell>
          <cell r="BH85">
            <v>0</v>
          </cell>
          <cell r="BI85">
            <v>37.083333333333336</v>
          </cell>
          <cell r="BJ85">
            <v>0</v>
          </cell>
          <cell r="BK85"/>
          <cell r="BL85">
            <v>0</v>
          </cell>
          <cell r="BM85">
            <v>0</v>
          </cell>
          <cell r="BN85">
            <v>0</v>
          </cell>
          <cell r="BO85">
            <v>0</v>
          </cell>
          <cell r="BP85">
            <v>38.75</v>
          </cell>
          <cell r="BQ85">
            <v>0</v>
          </cell>
          <cell r="BR85"/>
          <cell r="BS85">
            <v>0</v>
          </cell>
          <cell r="BT85">
            <v>0</v>
          </cell>
          <cell r="BU85">
            <v>0</v>
          </cell>
          <cell r="BV85">
            <v>0</v>
          </cell>
          <cell r="BW85">
            <v>37.083333333333336</v>
          </cell>
          <cell r="BX85">
            <v>0</v>
          </cell>
          <cell r="BY85"/>
          <cell r="BZ85">
            <v>0</v>
          </cell>
          <cell r="CA85">
            <v>0</v>
          </cell>
          <cell r="CB85">
            <v>0</v>
          </cell>
          <cell r="CC85">
            <v>0</v>
          </cell>
          <cell r="CD85">
            <v>38.75</v>
          </cell>
          <cell r="CE85">
            <v>0</v>
          </cell>
          <cell r="CF85"/>
          <cell r="CG85">
            <v>0</v>
          </cell>
          <cell r="CH85">
            <v>0</v>
          </cell>
          <cell r="CI85">
            <v>0</v>
          </cell>
          <cell r="CJ85">
            <v>0</v>
          </cell>
          <cell r="CK85">
            <v>38.75</v>
          </cell>
          <cell r="CL85">
            <v>0</v>
          </cell>
          <cell r="CM85"/>
          <cell r="CN85">
            <v>0</v>
          </cell>
          <cell r="CO85">
            <v>0</v>
          </cell>
          <cell r="CP85">
            <v>0</v>
          </cell>
          <cell r="CQ85">
            <v>0</v>
          </cell>
          <cell r="CR85">
            <v>23.25</v>
          </cell>
          <cell r="CS85">
            <v>0</v>
          </cell>
          <cell r="CT85"/>
          <cell r="CU85">
            <v>0</v>
          </cell>
          <cell r="CV85">
            <v>0</v>
          </cell>
          <cell r="CW85">
            <v>0</v>
          </cell>
          <cell r="CX85">
            <v>0</v>
          </cell>
          <cell r="CY85">
            <v>38.75</v>
          </cell>
          <cell r="CZ85">
            <v>0</v>
          </cell>
          <cell r="DA85"/>
          <cell r="DB85">
            <v>0</v>
          </cell>
          <cell r="DC85">
            <v>0</v>
          </cell>
          <cell r="DD85">
            <v>0</v>
          </cell>
          <cell r="DE85">
            <v>0</v>
          </cell>
          <cell r="DF85">
            <v>22.583333333333332</v>
          </cell>
          <cell r="DG85">
            <v>0</v>
          </cell>
          <cell r="DH85"/>
          <cell r="DI85">
            <v>0</v>
          </cell>
          <cell r="DJ85">
            <v>0</v>
          </cell>
          <cell r="DK85">
            <v>0</v>
          </cell>
          <cell r="DL85">
            <v>0</v>
          </cell>
          <cell r="DM85">
            <v>38.75</v>
          </cell>
          <cell r="DN85">
            <v>0</v>
          </cell>
          <cell r="DO85"/>
          <cell r="DP85">
            <v>0</v>
          </cell>
          <cell r="DQ85">
            <v>0</v>
          </cell>
          <cell r="DR85">
            <v>0</v>
          </cell>
          <cell r="DS85">
            <v>0</v>
          </cell>
          <cell r="DT85">
            <v>38.75</v>
          </cell>
          <cell r="DU85">
            <v>0</v>
          </cell>
          <cell r="DV85"/>
          <cell r="DW85">
            <v>0</v>
          </cell>
          <cell r="DX85">
            <v>0</v>
          </cell>
          <cell r="DY85">
            <v>0</v>
          </cell>
          <cell r="DZ85">
            <v>0</v>
          </cell>
          <cell r="EA85">
            <v>29.333333333333332</v>
          </cell>
          <cell r="EB85">
            <v>0</v>
          </cell>
          <cell r="EC85"/>
          <cell r="ED85">
            <v>0</v>
          </cell>
          <cell r="EE85">
            <v>0</v>
          </cell>
          <cell r="EF85">
            <v>0</v>
          </cell>
          <cell r="EG85">
            <v>0</v>
          </cell>
          <cell r="EH85">
            <v>37.083333333333336</v>
          </cell>
          <cell r="EI85">
            <v>0</v>
          </cell>
          <cell r="EJ85"/>
          <cell r="EK85">
            <v>0</v>
          </cell>
          <cell r="EL85">
            <v>0</v>
          </cell>
          <cell r="EM85">
            <v>0</v>
          </cell>
          <cell r="EN85">
            <v>0</v>
          </cell>
          <cell r="EO85">
            <v>30</v>
          </cell>
          <cell r="EP85">
            <v>0</v>
          </cell>
          <cell r="EQ85"/>
          <cell r="ER85">
            <v>0</v>
          </cell>
          <cell r="ES85">
            <v>0</v>
          </cell>
          <cell r="ET85">
            <v>0</v>
          </cell>
          <cell r="EU85">
            <v>0</v>
          </cell>
          <cell r="EV85">
            <v>7.75</v>
          </cell>
          <cell r="EW85">
            <v>0</v>
          </cell>
          <cell r="EX85"/>
          <cell r="EY85">
            <v>27.366666666666667</v>
          </cell>
          <cell r="EZ85">
            <v>0</v>
          </cell>
          <cell r="FA85">
            <v>0</v>
          </cell>
          <cell r="FB85">
            <v>27.366666666666667</v>
          </cell>
          <cell r="FC85">
            <v>31</v>
          </cell>
          <cell r="FD85">
            <v>0.8827956989247312</v>
          </cell>
          <cell r="FE85"/>
        </row>
        <row r="86">
          <cell r="A86" t="str">
            <v>T06</v>
          </cell>
          <cell r="B86" t="str">
            <v>T06 TOMASZ BAŁDYGA</v>
          </cell>
          <cell r="C86">
            <v>0</v>
          </cell>
          <cell r="D86">
            <v>0</v>
          </cell>
          <cell r="E86">
            <v>23.25</v>
          </cell>
          <cell r="F86" t="str">
            <v/>
          </cell>
          <cell r="G86"/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38.416666666666664</v>
          </cell>
          <cell r="M86">
            <v>0</v>
          </cell>
          <cell r="N86"/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31</v>
          </cell>
          <cell r="T86">
            <v>0</v>
          </cell>
          <cell r="U86"/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46.5</v>
          </cell>
          <cell r="AA86">
            <v>0</v>
          </cell>
          <cell r="AB86"/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23.25</v>
          </cell>
          <cell r="AH86">
            <v>0</v>
          </cell>
          <cell r="AI86"/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31</v>
          </cell>
          <cell r="AO86">
            <v>0</v>
          </cell>
          <cell r="AP86"/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38.75</v>
          </cell>
          <cell r="AV86">
            <v>0</v>
          </cell>
          <cell r="AW86"/>
          <cell r="AX86">
            <v>0</v>
          </cell>
          <cell r="AY86">
            <v>0</v>
          </cell>
          <cell r="AZ86">
            <v>0</v>
          </cell>
          <cell r="BA86">
            <v>0</v>
          </cell>
          <cell r="BB86">
            <v>38.75</v>
          </cell>
          <cell r="BC86">
            <v>0</v>
          </cell>
          <cell r="BD86"/>
          <cell r="BE86">
            <v>0</v>
          </cell>
          <cell r="BF86">
            <v>0</v>
          </cell>
          <cell r="BG86">
            <v>0</v>
          </cell>
          <cell r="BH86">
            <v>0</v>
          </cell>
          <cell r="BI86">
            <v>37.75</v>
          </cell>
          <cell r="BJ86">
            <v>0</v>
          </cell>
          <cell r="BK86"/>
          <cell r="BL86">
            <v>0</v>
          </cell>
          <cell r="BM86">
            <v>0</v>
          </cell>
          <cell r="BN86">
            <v>0</v>
          </cell>
          <cell r="BO86">
            <v>0</v>
          </cell>
          <cell r="BP86">
            <v>38.75</v>
          </cell>
          <cell r="BQ86">
            <v>0</v>
          </cell>
          <cell r="BR86"/>
          <cell r="BS86">
            <v>0</v>
          </cell>
          <cell r="BT86">
            <v>0</v>
          </cell>
          <cell r="BU86">
            <v>0</v>
          </cell>
          <cell r="BV86">
            <v>0</v>
          </cell>
          <cell r="BW86">
            <v>38.75</v>
          </cell>
          <cell r="BX86">
            <v>0</v>
          </cell>
          <cell r="BY86"/>
          <cell r="BZ86">
            <v>0</v>
          </cell>
          <cell r="CA86">
            <v>0</v>
          </cell>
          <cell r="CB86">
            <v>0</v>
          </cell>
          <cell r="CC86">
            <v>0</v>
          </cell>
          <cell r="CD86">
            <v>38.75</v>
          </cell>
          <cell r="CE86">
            <v>0</v>
          </cell>
          <cell r="CF86"/>
          <cell r="CG86">
            <v>0</v>
          </cell>
          <cell r="CH86">
            <v>0</v>
          </cell>
          <cell r="CI86">
            <v>0</v>
          </cell>
          <cell r="CJ86">
            <v>0</v>
          </cell>
          <cell r="CK86">
            <v>38.75</v>
          </cell>
          <cell r="CL86">
            <v>0</v>
          </cell>
          <cell r="CM86"/>
          <cell r="CN86">
            <v>0</v>
          </cell>
          <cell r="CO86">
            <v>0</v>
          </cell>
          <cell r="CP86">
            <v>0</v>
          </cell>
          <cell r="CQ86">
            <v>0</v>
          </cell>
          <cell r="CR86">
            <v>23.25</v>
          </cell>
          <cell r="CS86">
            <v>0</v>
          </cell>
          <cell r="CT86"/>
          <cell r="CU86">
            <v>0</v>
          </cell>
          <cell r="CV86">
            <v>0</v>
          </cell>
          <cell r="CW86">
            <v>0</v>
          </cell>
          <cell r="CX86">
            <v>0</v>
          </cell>
          <cell r="CY86">
            <v>38.75</v>
          </cell>
          <cell r="CZ86">
            <v>0</v>
          </cell>
          <cell r="DA86"/>
          <cell r="DB86">
            <v>0</v>
          </cell>
          <cell r="DC86">
            <v>0</v>
          </cell>
          <cell r="DD86">
            <v>0</v>
          </cell>
          <cell r="DE86">
            <v>0</v>
          </cell>
          <cell r="DF86">
            <v>23.25</v>
          </cell>
          <cell r="DG86">
            <v>0</v>
          </cell>
          <cell r="DH86"/>
          <cell r="DI86">
            <v>0</v>
          </cell>
          <cell r="DJ86">
            <v>0</v>
          </cell>
          <cell r="DK86">
            <v>0</v>
          </cell>
          <cell r="DL86">
            <v>0</v>
          </cell>
          <cell r="DM86">
            <v>38.75</v>
          </cell>
          <cell r="DN86">
            <v>0</v>
          </cell>
          <cell r="DO86"/>
          <cell r="DP86">
            <v>0</v>
          </cell>
          <cell r="DQ86">
            <v>0</v>
          </cell>
          <cell r="DR86">
            <v>0</v>
          </cell>
          <cell r="DS86">
            <v>0</v>
          </cell>
          <cell r="DT86">
            <v>35.416666666666664</v>
          </cell>
          <cell r="DU86">
            <v>0</v>
          </cell>
          <cell r="DV86"/>
          <cell r="DW86">
            <v>0</v>
          </cell>
          <cell r="DX86">
            <v>0</v>
          </cell>
          <cell r="DY86">
            <v>0</v>
          </cell>
          <cell r="DZ86">
            <v>0</v>
          </cell>
          <cell r="EA86">
            <v>29.333333333333332</v>
          </cell>
          <cell r="EB86">
            <v>0</v>
          </cell>
          <cell r="EC86"/>
          <cell r="ED86">
            <v>0</v>
          </cell>
          <cell r="EE86">
            <v>0</v>
          </cell>
          <cell r="EF86">
            <v>0</v>
          </cell>
          <cell r="EG86">
            <v>0</v>
          </cell>
          <cell r="EH86">
            <v>38.75</v>
          </cell>
          <cell r="EI86">
            <v>0</v>
          </cell>
          <cell r="EJ86"/>
          <cell r="EK86">
            <v>0</v>
          </cell>
          <cell r="EL86">
            <v>0</v>
          </cell>
          <cell r="EM86">
            <v>0</v>
          </cell>
          <cell r="EN86">
            <v>0</v>
          </cell>
          <cell r="EO86">
            <v>31</v>
          </cell>
          <cell r="EP86">
            <v>0</v>
          </cell>
          <cell r="EQ86"/>
          <cell r="ER86">
            <v>0</v>
          </cell>
          <cell r="ES86">
            <v>0</v>
          </cell>
          <cell r="ET86">
            <v>0</v>
          </cell>
          <cell r="EU86">
            <v>0</v>
          </cell>
          <cell r="EV86">
            <v>21.25</v>
          </cell>
          <cell r="EW86">
            <v>0</v>
          </cell>
          <cell r="EX86"/>
          <cell r="EY86">
            <v>23.483333333333334</v>
          </cell>
          <cell r="EZ86">
            <v>0</v>
          </cell>
          <cell r="FA86">
            <v>0</v>
          </cell>
          <cell r="FB86">
            <v>23.483333333333334</v>
          </cell>
          <cell r="FC86">
            <v>31</v>
          </cell>
          <cell r="FD86">
            <v>0.75752688172043015</v>
          </cell>
          <cell r="FE86"/>
        </row>
        <row r="87">
          <cell r="A87" t="str">
            <v>T04</v>
          </cell>
          <cell r="B87" t="str">
            <v>T04 DOMINIK FASZCZA</v>
          </cell>
          <cell r="C87">
            <v>0</v>
          </cell>
          <cell r="D87">
            <v>0</v>
          </cell>
          <cell r="E87">
            <v>23.25</v>
          </cell>
          <cell r="F87" t="str">
            <v/>
          </cell>
          <cell r="G87"/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30.75</v>
          </cell>
          <cell r="M87">
            <v>0</v>
          </cell>
          <cell r="N87"/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35.75</v>
          </cell>
          <cell r="T87">
            <v>0</v>
          </cell>
          <cell r="U87"/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38.75</v>
          </cell>
          <cell r="AA87">
            <v>0</v>
          </cell>
          <cell r="AB87"/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23.25</v>
          </cell>
          <cell r="AH87">
            <v>0</v>
          </cell>
          <cell r="AI87"/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27.25</v>
          </cell>
          <cell r="AO87">
            <v>0</v>
          </cell>
          <cell r="AP87"/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 t="str">
            <v/>
          </cell>
          <cell r="AW87"/>
          <cell r="AX87">
            <v>0</v>
          </cell>
          <cell r="AY87">
            <v>0</v>
          </cell>
          <cell r="AZ87">
            <v>0</v>
          </cell>
          <cell r="BA87">
            <v>0</v>
          </cell>
          <cell r="BB87">
            <v>38.75</v>
          </cell>
          <cell r="BC87">
            <v>0</v>
          </cell>
          <cell r="BD87"/>
          <cell r="BE87">
            <v>6.2666666666666666</v>
          </cell>
          <cell r="BF87">
            <v>0</v>
          </cell>
          <cell r="BG87">
            <v>0</v>
          </cell>
          <cell r="BH87">
            <v>6.2666666666666666</v>
          </cell>
          <cell r="BI87">
            <v>38.75</v>
          </cell>
          <cell r="BJ87">
            <v>0.16172043010752687</v>
          </cell>
          <cell r="BK87"/>
          <cell r="BL87">
            <v>0</v>
          </cell>
          <cell r="BM87">
            <v>0</v>
          </cell>
          <cell r="BN87">
            <v>0</v>
          </cell>
          <cell r="BO87">
            <v>0</v>
          </cell>
          <cell r="BP87">
            <v>38.75</v>
          </cell>
          <cell r="BQ87">
            <v>0</v>
          </cell>
          <cell r="BR87"/>
          <cell r="BS87">
            <v>0</v>
          </cell>
          <cell r="BT87">
            <v>0</v>
          </cell>
          <cell r="BU87">
            <v>0</v>
          </cell>
          <cell r="BV87">
            <v>0</v>
          </cell>
          <cell r="BW87">
            <v>38.75</v>
          </cell>
          <cell r="BX87">
            <v>0</v>
          </cell>
          <cell r="BY87"/>
          <cell r="BZ87">
            <v>0</v>
          </cell>
          <cell r="CA87">
            <v>0</v>
          </cell>
          <cell r="CB87">
            <v>0</v>
          </cell>
          <cell r="CC87">
            <v>0</v>
          </cell>
          <cell r="CD87">
            <v>38.75</v>
          </cell>
          <cell r="CE87">
            <v>0</v>
          </cell>
          <cell r="CF87"/>
          <cell r="CG87">
            <v>0</v>
          </cell>
          <cell r="CH87">
            <v>0</v>
          </cell>
          <cell r="CI87">
            <v>0</v>
          </cell>
          <cell r="CJ87">
            <v>0</v>
          </cell>
          <cell r="CK87">
            <v>38.75</v>
          </cell>
          <cell r="CL87">
            <v>0</v>
          </cell>
          <cell r="CM87"/>
          <cell r="CN87">
            <v>0</v>
          </cell>
          <cell r="CO87">
            <v>0</v>
          </cell>
          <cell r="CP87">
            <v>0</v>
          </cell>
          <cell r="CQ87">
            <v>0</v>
          </cell>
          <cell r="CR87">
            <v>23.25</v>
          </cell>
          <cell r="CS87">
            <v>0</v>
          </cell>
          <cell r="CT87"/>
          <cell r="CU87">
            <v>0</v>
          </cell>
          <cell r="CV87">
            <v>0</v>
          </cell>
          <cell r="CW87">
            <v>0</v>
          </cell>
          <cell r="CX87">
            <v>0</v>
          </cell>
          <cell r="CY87">
            <v>38.75</v>
          </cell>
          <cell r="CZ87">
            <v>0</v>
          </cell>
          <cell r="DA87"/>
          <cell r="DB87">
            <v>0</v>
          </cell>
          <cell r="DC87">
            <v>0</v>
          </cell>
          <cell r="DD87">
            <v>0</v>
          </cell>
          <cell r="DE87">
            <v>0</v>
          </cell>
          <cell r="DF87">
            <v>15.5</v>
          </cell>
          <cell r="DG87">
            <v>0</v>
          </cell>
          <cell r="DH87"/>
          <cell r="DI87">
            <v>0</v>
          </cell>
          <cell r="DJ87">
            <v>0</v>
          </cell>
          <cell r="DK87">
            <v>0</v>
          </cell>
          <cell r="DL87">
            <v>0</v>
          </cell>
          <cell r="DM87">
            <v>38.75</v>
          </cell>
          <cell r="DN87">
            <v>0</v>
          </cell>
          <cell r="DO87"/>
          <cell r="DP87">
            <v>0</v>
          </cell>
          <cell r="DQ87">
            <v>0</v>
          </cell>
          <cell r="DR87">
            <v>0</v>
          </cell>
          <cell r="DS87">
            <v>0</v>
          </cell>
          <cell r="DT87">
            <v>37.083333333333336</v>
          </cell>
          <cell r="DU87">
            <v>0</v>
          </cell>
          <cell r="DV87"/>
          <cell r="DW87">
            <v>0</v>
          </cell>
          <cell r="DX87">
            <v>0</v>
          </cell>
          <cell r="DY87">
            <v>0</v>
          </cell>
          <cell r="DZ87">
            <v>0</v>
          </cell>
          <cell r="EA87">
            <v>30.333333333333332</v>
          </cell>
          <cell r="EB87">
            <v>0</v>
          </cell>
          <cell r="EC87"/>
          <cell r="ED87">
            <v>0</v>
          </cell>
          <cell r="EE87">
            <v>0</v>
          </cell>
          <cell r="EF87">
            <v>0</v>
          </cell>
          <cell r="EG87">
            <v>0</v>
          </cell>
          <cell r="EH87">
            <v>31</v>
          </cell>
          <cell r="EI87">
            <v>0</v>
          </cell>
          <cell r="EJ87"/>
          <cell r="EK87">
            <v>0</v>
          </cell>
          <cell r="EL87">
            <v>0</v>
          </cell>
          <cell r="EM87">
            <v>0</v>
          </cell>
          <cell r="EN87">
            <v>0</v>
          </cell>
          <cell r="EO87">
            <v>31</v>
          </cell>
          <cell r="EP87">
            <v>0</v>
          </cell>
          <cell r="EQ87"/>
          <cell r="ER87">
            <v>0</v>
          </cell>
          <cell r="ES87">
            <v>0</v>
          </cell>
          <cell r="ET87">
            <v>0</v>
          </cell>
          <cell r="EU87">
            <v>0</v>
          </cell>
          <cell r="EV87">
            <v>7.75</v>
          </cell>
          <cell r="EW87">
            <v>0</v>
          </cell>
          <cell r="EX87"/>
          <cell r="EY87">
            <v>31.666666666666668</v>
          </cell>
          <cell r="EZ87">
            <v>0</v>
          </cell>
          <cell r="FA87">
            <v>0</v>
          </cell>
          <cell r="FB87">
            <v>31.666666666666668</v>
          </cell>
          <cell r="FC87">
            <v>31</v>
          </cell>
          <cell r="FD87">
            <v>1.021505376344086</v>
          </cell>
          <cell r="FE87"/>
        </row>
        <row r="88">
          <cell r="A88" t="str">
            <v>T08</v>
          </cell>
          <cell r="B88" t="str">
            <v>T08 KAMIL SAMSON</v>
          </cell>
          <cell r="C88">
            <v>0</v>
          </cell>
          <cell r="D88">
            <v>0</v>
          </cell>
          <cell r="E88">
            <v>0</v>
          </cell>
          <cell r="F88" t="str">
            <v/>
          </cell>
          <cell r="G88"/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 t="str">
            <v/>
          </cell>
          <cell r="N88"/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 t="str">
            <v/>
          </cell>
          <cell r="U88"/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 t="str">
            <v/>
          </cell>
          <cell r="AB88"/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 t="str">
            <v/>
          </cell>
          <cell r="AI88"/>
          <cell r="AJ88">
            <v>7.9666666666666668</v>
          </cell>
          <cell r="AK88">
            <v>0</v>
          </cell>
          <cell r="AL88">
            <v>0</v>
          </cell>
          <cell r="AM88">
            <v>7.9666666666666668</v>
          </cell>
          <cell r="AN88">
            <v>7.9666666666666668</v>
          </cell>
          <cell r="AO88">
            <v>1</v>
          </cell>
          <cell r="AP88"/>
          <cell r="AQ88">
            <v>7.9666666666666668</v>
          </cell>
          <cell r="AR88">
            <v>0</v>
          </cell>
          <cell r="AS88">
            <v>0</v>
          </cell>
          <cell r="AT88">
            <v>7.9666666666666668</v>
          </cell>
          <cell r="AU88">
            <v>7.9666666666666668</v>
          </cell>
          <cell r="AV88">
            <v>1</v>
          </cell>
          <cell r="AW88"/>
          <cell r="AX88">
            <v>0</v>
          </cell>
          <cell r="AY88">
            <v>0</v>
          </cell>
          <cell r="AZ88">
            <v>0</v>
          </cell>
          <cell r="BA88">
            <v>0</v>
          </cell>
          <cell r="BB88">
            <v>0</v>
          </cell>
          <cell r="BC88" t="str">
            <v/>
          </cell>
          <cell r="BD88"/>
          <cell r="BE88">
            <v>0</v>
          </cell>
          <cell r="BF88">
            <v>0</v>
          </cell>
          <cell r="BG88">
            <v>0</v>
          </cell>
          <cell r="BH88">
            <v>0</v>
          </cell>
          <cell r="BI88">
            <v>0</v>
          </cell>
          <cell r="BJ88" t="str">
            <v/>
          </cell>
          <cell r="BK88"/>
          <cell r="BL88">
            <v>0</v>
          </cell>
          <cell r="BM88">
            <v>0</v>
          </cell>
          <cell r="BN88">
            <v>0</v>
          </cell>
          <cell r="BO88">
            <v>0</v>
          </cell>
          <cell r="BP88">
            <v>0</v>
          </cell>
          <cell r="BQ88" t="str">
            <v/>
          </cell>
          <cell r="BR88"/>
          <cell r="BS88">
            <v>0</v>
          </cell>
          <cell r="BT88">
            <v>0</v>
          </cell>
          <cell r="BU88">
            <v>0</v>
          </cell>
          <cell r="BV88">
            <v>0</v>
          </cell>
          <cell r="BW88">
            <v>0</v>
          </cell>
          <cell r="BX88" t="str">
            <v/>
          </cell>
          <cell r="BY88"/>
          <cell r="BZ88">
            <v>0</v>
          </cell>
          <cell r="CA88">
            <v>0</v>
          </cell>
          <cell r="CB88">
            <v>0</v>
          </cell>
          <cell r="CC88">
            <v>0</v>
          </cell>
          <cell r="CD88">
            <v>0</v>
          </cell>
          <cell r="CE88" t="str">
            <v/>
          </cell>
          <cell r="CF88"/>
          <cell r="CG88">
            <v>0</v>
          </cell>
          <cell r="CH88">
            <v>0</v>
          </cell>
          <cell r="CI88">
            <v>0</v>
          </cell>
          <cell r="CJ88">
            <v>0</v>
          </cell>
          <cell r="CK88">
            <v>0</v>
          </cell>
          <cell r="CL88" t="str">
            <v/>
          </cell>
          <cell r="CM88"/>
          <cell r="CN88">
            <v>0</v>
          </cell>
          <cell r="CO88">
            <v>0</v>
          </cell>
          <cell r="CP88">
            <v>0</v>
          </cell>
          <cell r="CQ88">
            <v>0</v>
          </cell>
          <cell r="CR88">
            <v>0</v>
          </cell>
          <cell r="CS88" t="str">
            <v/>
          </cell>
          <cell r="CT88"/>
          <cell r="CU88">
            <v>0</v>
          </cell>
          <cell r="CV88">
            <v>0</v>
          </cell>
          <cell r="CW88">
            <v>0</v>
          </cell>
          <cell r="CX88">
            <v>0</v>
          </cell>
          <cell r="CY88">
            <v>11.083333333333334</v>
          </cell>
          <cell r="CZ88">
            <v>0</v>
          </cell>
          <cell r="DA88"/>
          <cell r="DB88">
            <v>0</v>
          </cell>
          <cell r="DC88">
            <v>0</v>
          </cell>
          <cell r="DD88">
            <v>0</v>
          </cell>
          <cell r="DE88">
            <v>0</v>
          </cell>
          <cell r="DF88">
            <v>23.25</v>
          </cell>
          <cell r="DG88">
            <v>0</v>
          </cell>
          <cell r="DH88"/>
          <cell r="DI88">
            <v>0</v>
          </cell>
          <cell r="DJ88">
            <v>0</v>
          </cell>
          <cell r="DK88">
            <v>0</v>
          </cell>
          <cell r="DL88">
            <v>0</v>
          </cell>
          <cell r="DM88">
            <v>38.75</v>
          </cell>
          <cell r="DN88">
            <v>0</v>
          </cell>
          <cell r="DO88"/>
          <cell r="DP88">
            <v>0</v>
          </cell>
          <cell r="DQ88">
            <v>0</v>
          </cell>
          <cell r="DR88">
            <v>0</v>
          </cell>
          <cell r="DS88">
            <v>0</v>
          </cell>
          <cell r="DT88">
            <v>38.75</v>
          </cell>
          <cell r="DU88">
            <v>0</v>
          </cell>
          <cell r="DV88"/>
          <cell r="DW88">
            <v>0</v>
          </cell>
          <cell r="DX88">
            <v>0</v>
          </cell>
          <cell r="DY88">
            <v>0</v>
          </cell>
          <cell r="DZ88">
            <v>0</v>
          </cell>
          <cell r="EA88">
            <v>7.75</v>
          </cell>
          <cell r="EB88">
            <v>0</v>
          </cell>
          <cell r="EC88"/>
          <cell r="ED88">
            <v>0</v>
          </cell>
          <cell r="EE88">
            <v>0</v>
          </cell>
          <cell r="EF88">
            <v>0</v>
          </cell>
          <cell r="EG88">
            <v>0</v>
          </cell>
          <cell r="EH88">
            <v>37.75</v>
          </cell>
          <cell r="EI88">
            <v>0</v>
          </cell>
          <cell r="EJ88"/>
          <cell r="EK88">
            <v>0</v>
          </cell>
          <cell r="EL88">
            <v>0</v>
          </cell>
          <cell r="EM88">
            <v>0</v>
          </cell>
          <cell r="EN88">
            <v>0</v>
          </cell>
          <cell r="EO88">
            <v>31</v>
          </cell>
          <cell r="EP88">
            <v>0</v>
          </cell>
          <cell r="EQ88"/>
          <cell r="ER88">
            <v>0</v>
          </cell>
          <cell r="ES88">
            <v>0</v>
          </cell>
          <cell r="ET88">
            <v>0</v>
          </cell>
          <cell r="EU88">
            <v>0</v>
          </cell>
          <cell r="EV88">
            <v>38.75</v>
          </cell>
          <cell r="EW88">
            <v>0</v>
          </cell>
          <cell r="EX88"/>
          <cell r="EY88">
            <v>12.083333333333334</v>
          </cell>
          <cell r="EZ88">
            <v>0</v>
          </cell>
          <cell r="FA88">
            <v>0</v>
          </cell>
          <cell r="FB88">
            <v>12.083333333333334</v>
          </cell>
          <cell r="FC88">
            <v>27.125</v>
          </cell>
          <cell r="FD88">
            <v>0.44546850998463905</v>
          </cell>
          <cell r="FE88"/>
        </row>
        <row r="89">
          <cell r="A89" t="str">
            <v>T12</v>
          </cell>
          <cell r="B89" t="str">
            <v>T12 KACPER KRUSZEWSKI</v>
          </cell>
          <cell r="C89">
            <v>0</v>
          </cell>
          <cell r="D89">
            <v>0</v>
          </cell>
          <cell r="E89">
            <v>0</v>
          </cell>
          <cell r="F89" t="str">
            <v/>
          </cell>
          <cell r="G89"/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 t="str">
            <v/>
          </cell>
          <cell r="N89"/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 t="str">
            <v/>
          </cell>
          <cell r="U89"/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 t="str">
            <v/>
          </cell>
          <cell r="AB89"/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 t="str">
            <v/>
          </cell>
          <cell r="AI89"/>
          <cell r="AJ89">
            <v>7.9666666666666668</v>
          </cell>
          <cell r="AK89">
            <v>0</v>
          </cell>
          <cell r="AL89">
            <v>0</v>
          </cell>
          <cell r="AM89">
            <v>7.9666666666666668</v>
          </cell>
          <cell r="AN89">
            <v>7.9666666666666668</v>
          </cell>
          <cell r="AO89">
            <v>1</v>
          </cell>
          <cell r="AP89"/>
          <cell r="AQ89">
            <v>7.9666666666666668</v>
          </cell>
          <cell r="AR89">
            <v>0</v>
          </cell>
          <cell r="AS89">
            <v>0</v>
          </cell>
          <cell r="AT89">
            <v>7.9666666666666668</v>
          </cell>
          <cell r="AU89">
            <v>7.9666666666666668</v>
          </cell>
          <cell r="AV89">
            <v>1</v>
          </cell>
          <cell r="AW89"/>
          <cell r="AX89">
            <v>0</v>
          </cell>
          <cell r="AY89">
            <v>0</v>
          </cell>
          <cell r="AZ89">
            <v>0</v>
          </cell>
          <cell r="BA89">
            <v>0</v>
          </cell>
          <cell r="BB89">
            <v>0</v>
          </cell>
          <cell r="BC89" t="str">
            <v/>
          </cell>
          <cell r="BD89"/>
          <cell r="BE89">
            <v>0</v>
          </cell>
          <cell r="BF89">
            <v>0</v>
          </cell>
          <cell r="BG89">
            <v>0</v>
          </cell>
          <cell r="BH89">
            <v>0</v>
          </cell>
          <cell r="BI89">
            <v>0</v>
          </cell>
          <cell r="BJ89" t="str">
            <v/>
          </cell>
          <cell r="BK89"/>
          <cell r="BL89">
            <v>0</v>
          </cell>
          <cell r="BM89">
            <v>0</v>
          </cell>
          <cell r="BN89">
            <v>0</v>
          </cell>
          <cell r="BO89">
            <v>0</v>
          </cell>
          <cell r="BP89">
            <v>0</v>
          </cell>
          <cell r="BQ89" t="str">
            <v/>
          </cell>
          <cell r="BR89"/>
          <cell r="BS89">
            <v>0</v>
          </cell>
          <cell r="BT89">
            <v>0</v>
          </cell>
          <cell r="BU89">
            <v>0</v>
          </cell>
          <cell r="BV89">
            <v>0</v>
          </cell>
          <cell r="BW89">
            <v>0</v>
          </cell>
          <cell r="BX89" t="str">
            <v/>
          </cell>
          <cell r="BY89"/>
          <cell r="BZ89">
            <v>0</v>
          </cell>
          <cell r="CA89">
            <v>0</v>
          </cell>
          <cell r="CB89">
            <v>0</v>
          </cell>
          <cell r="CC89">
            <v>0</v>
          </cell>
          <cell r="CD89">
            <v>0</v>
          </cell>
          <cell r="CE89" t="str">
            <v/>
          </cell>
          <cell r="CF89"/>
          <cell r="CG89">
            <v>0</v>
          </cell>
          <cell r="CH89">
            <v>0</v>
          </cell>
          <cell r="CI89">
            <v>0</v>
          </cell>
          <cell r="CJ89">
            <v>0</v>
          </cell>
          <cell r="CK89">
            <v>0</v>
          </cell>
          <cell r="CL89" t="str">
            <v/>
          </cell>
          <cell r="CM89"/>
          <cell r="CN89">
            <v>0</v>
          </cell>
          <cell r="CO89">
            <v>0</v>
          </cell>
          <cell r="CP89">
            <v>0</v>
          </cell>
          <cell r="CQ89">
            <v>0</v>
          </cell>
          <cell r="CR89">
            <v>0</v>
          </cell>
          <cell r="CS89" t="str">
            <v/>
          </cell>
          <cell r="CT89"/>
          <cell r="CU89">
            <v>0</v>
          </cell>
          <cell r="CV89">
            <v>0</v>
          </cell>
          <cell r="CW89">
            <v>0</v>
          </cell>
          <cell r="CX89">
            <v>0</v>
          </cell>
          <cell r="CY89">
            <v>0</v>
          </cell>
          <cell r="CZ89" t="str">
            <v/>
          </cell>
          <cell r="DA89"/>
          <cell r="DB89">
            <v>0</v>
          </cell>
          <cell r="DC89">
            <v>0</v>
          </cell>
          <cell r="DD89">
            <v>0</v>
          </cell>
          <cell r="DE89">
            <v>0</v>
          </cell>
          <cell r="DF89">
            <v>0</v>
          </cell>
          <cell r="DG89" t="str">
            <v/>
          </cell>
          <cell r="DH89"/>
          <cell r="DI89">
            <v>0</v>
          </cell>
          <cell r="DJ89">
            <v>0</v>
          </cell>
          <cell r="DK89">
            <v>0</v>
          </cell>
          <cell r="DL89">
            <v>0</v>
          </cell>
          <cell r="DM89">
            <v>34.333333333333336</v>
          </cell>
          <cell r="DN89">
            <v>0</v>
          </cell>
          <cell r="DO89"/>
          <cell r="DP89">
            <v>0</v>
          </cell>
          <cell r="DQ89">
            <v>0</v>
          </cell>
          <cell r="DR89">
            <v>0</v>
          </cell>
          <cell r="DS89">
            <v>0</v>
          </cell>
          <cell r="DT89">
            <v>34.333333333333336</v>
          </cell>
          <cell r="DU89">
            <v>0</v>
          </cell>
          <cell r="DV89"/>
          <cell r="DW89">
            <v>0</v>
          </cell>
          <cell r="DX89">
            <v>0</v>
          </cell>
          <cell r="DY89">
            <v>0</v>
          </cell>
          <cell r="DZ89">
            <v>0</v>
          </cell>
          <cell r="EA89">
            <v>31</v>
          </cell>
          <cell r="EB89">
            <v>0</v>
          </cell>
          <cell r="EC89"/>
          <cell r="ED89">
            <v>0</v>
          </cell>
          <cell r="EE89">
            <v>0</v>
          </cell>
          <cell r="EF89">
            <v>0</v>
          </cell>
          <cell r="EG89">
            <v>0</v>
          </cell>
          <cell r="EH89">
            <v>38.75</v>
          </cell>
          <cell r="EI89">
            <v>0</v>
          </cell>
          <cell r="EJ89"/>
          <cell r="EK89">
            <v>0</v>
          </cell>
          <cell r="EL89">
            <v>0</v>
          </cell>
          <cell r="EM89">
            <v>0</v>
          </cell>
          <cell r="EN89">
            <v>0</v>
          </cell>
          <cell r="EO89">
            <v>29</v>
          </cell>
          <cell r="EP89">
            <v>0</v>
          </cell>
          <cell r="EQ89"/>
          <cell r="ER89">
            <v>0</v>
          </cell>
          <cell r="ES89">
            <v>0</v>
          </cell>
          <cell r="ET89">
            <v>0</v>
          </cell>
          <cell r="EU89">
            <v>0</v>
          </cell>
          <cell r="EV89">
            <v>31</v>
          </cell>
          <cell r="EW89">
            <v>0</v>
          </cell>
          <cell r="EX89"/>
          <cell r="EY89">
            <v>9.3833333333333329</v>
          </cell>
          <cell r="EZ89">
            <v>0</v>
          </cell>
          <cell r="FA89">
            <v>0</v>
          </cell>
          <cell r="FB89">
            <v>9.3833333333333329</v>
          </cell>
          <cell r="FC89">
            <v>11.625</v>
          </cell>
          <cell r="FD89">
            <v>0.80716845878136201</v>
          </cell>
          <cell r="FE89"/>
        </row>
        <row r="90">
          <cell r="A90" t="str">
            <v>T10</v>
          </cell>
          <cell r="B90" t="str">
            <v>T10 KAMIL PERKOWSKI</v>
          </cell>
          <cell r="C90">
            <v>0</v>
          </cell>
          <cell r="D90">
            <v>0</v>
          </cell>
          <cell r="E90">
            <v>23.25</v>
          </cell>
          <cell r="F90" t="str">
            <v/>
          </cell>
          <cell r="G90"/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38.75</v>
          </cell>
          <cell r="M90">
            <v>0</v>
          </cell>
          <cell r="N90"/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38.75</v>
          </cell>
          <cell r="T90">
            <v>0</v>
          </cell>
          <cell r="U90"/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46.5</v>
          </cell>
          <cell r="AA90">
            <v>0</v>
          </cell>
          <cell r="AB90"/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23.25</v>
          </cell>
          <cell r="AH90">
            <v>0</v>
          </cell>
          <cell r="AI90"/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38.75</v>
          </cell>
          <cell r="AO90">
            <v>0</v>
          </cell>
          <cell r="AP90"/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38.75</v>
          </cell>
          <cell r="AV90">
            <v>0</v>
          </cell>
          <cell r="AW90"/>
          <cell r="AX90">
            <v>0</v>
          </cell>
          <cell r="AY90">
            <v>0</v>
          </cell>
          <cell r="AZ90">
            <v>0</v>
          </cell>
          <cell r="BA90">
            <v>0</v>
          </cell>
          <cell r="BB90">
            <v>31</v>
          </cell>
          <cell r="BC90">
            <v>0</v>
          </cell>
          <cell r="BD90"/>
          <cell r="BE90">
            <v>0</v>
          </cell>
          <cell r="BF90">
            <v>0</v>
          </cell>
          <cell r="BG90">
            <v>0</v>
          </cell>
          <cell r="BH90">
            <v>0</v>
          </cell>
          <cell r="BI90">
            <v>38.75</v>
          </cell>
          <cell r="BJ90">
            <v>0</v>
          </cell>
          <cell r="BK90"/>
          <cell r="BL90">
            <v>0</v>
          </cell>
          <cell r="BM90">
            <v>0</v>
          </cell>
          <cell r="BN90">
            <v>0</v>
          </cell>
          <cell r="BO90">
            <v>0</v>
          </cell>
          <cell r="BP90">
            <v>38.75</v>
          </cell>
          <cell r="BQ90">
            <v>0</v>
          </cell>
          <cell r="BR90"/>
          <cell r="BS90">
            <v>0</v>
          </cell>
          <cell r="BT90">
            <v>0</v>
          </cell>
          <cell r="BU90">
            <v>0</v>
          </cell>
          <cell r="BV90">
            <v>0</v>
          </cell>
          <cell r="BW90">
            <v>38.75</v>
          </cell>
          <cell r="BX90">
            <v>0</v>
          </cell>
          <cell r="BY90"/>
          <cell r="BZ90">
            <v>0</v>
          </cell>
          <cell r="CA90">
            <v>0</v>
          </cell>
          <cell r="CB90">
            <v>0</v>
          </cell>
          <cell r="CC90">
            <v>0</v>
          </cell>
          <cell r="CD90">
            <v>38.75</v>
          </cell>
          <cell r="CE90">
            <v>0</v>
          </cell>
          <cell r="CF90"/>
          <cell r="CG90">
            <v>0</v>
          </cell>
          <cell r="CH90">
            <v>0</v>
          </cell>
          <cell r="CI90">
            <v>0</v>
          </cell>
          <cell r="CJ90">
            <v>0</v>
          </cell>
          <cell r="CK90">
            <v>38.75</v>
          </cell>
          <cell r="CL90">
            <v>0</v>
          </cell>
          <cell r="CM90"/>
          <cell r="CN90">
            <v>0</v>
          </cell>
          <cell r="CO90">
            <v>0</v>
          </cell>
          <cell r="CP90">
            <v>0</v>
          </cell>
          <cell r="CQ90">
            <v>0</v>
          </cell>
          <cell r="CR90">
            <v>23.25</v>
          </cell>
          <cell r="CS90">
            <v>0</v>
          </cell>
          <cell r="CT90"/>
          <cell r="CU90">
            <v>0</v>
          </cell>
          <cell r="CV90">
            <v>0</v>
          </cell>
          <cell r="CW90">
            <v>0</v>
          </cell>
          <cell r="CX90">
            <v>0</v>
          </cell>
          <cell r="CY90">
            <v>38.75</v>
          </cell>
          <cell r="CZ90">
            <v>0</v>
          </cell>
          <cell r="DA90"/>
          <cell r="DB90">
            <v>0</v>
          </cell>
          <cell r="DC90">
            <v>0</v>
          </cell>
          <cell r="DD90">
            <v>0</v>
          </cell>
          <cell r="DE90">
            <v>0</v>
          </cell>
          <cell r="DF90">
            <v>23.25</v>
          </cell>
          <cell r="DG90">
            <v>0</v>
          </cell>
          <cell r="DH90"/>
          <cell r="DI90">
            <v>0</v>
          </cell>
          <cell r="DJ90">
            <v>0</v>
          </cell>
          <cell r="DK90">
            <v>0</v>
          </cell>
          <cell r="DL90">
            <v>0</v>
          </cell>
          <cell r="DM90">
            <v>38.75</v>
          </cell>
          <cell r="DN90">
            <v>0</v>
          </cell>
          <cell r="DO90"/>
          <cell r="DP90">
            <v>0</v>
          </cell>
          <cell r="DQ90">
            <v>0</v>
          </cell>
          <cell r="DR90">
            <v>0</v>
          </cell>
          <cell r="DS90">
            <v>0</v>
          </cell>
          <cell r="DT90">
            <v>38.75</v>
          </cell>
          <cell r="DU90">
            <v>0</v>
          </cell>
          <cell r="DV90"/>
          <cell r="DW90">
            <v>0</v>
          </cell>
          <cell r="DX90">
            <v>0</v>
          </cell>
          <cell r="DY90">
            <v>0</v>
          </cell>
          <cell r="DZ90">
            <v>0</v>
          </cell>
          <cell r="EA90">
            <v>31</v>
          </cell>
          <cell r="EB90">
            <v>0</v>
          </cell>
          <cell r="EC90"/>
          <cell r="ED90">
            <v>0</v>
          </cell>
          <cell r="EE90">
            <v>0</v>
          </cell>
          <cell r="EF90">
            <v>0</v>
          </cell>
          <cell r="EG90">
            <v>0</v>
          </cell>
          <cell r="EH90">
            <v>38.75</v>
          </cell>
          <cell r="EI90">
            <v>0</v>
          </cell>
          <cell r="EJ90"/>
          <cell r="EK90">
            <v>0</v>
          </cell>
          <cell r="EL90">
            <v>0</v>
          </cell>
          <cell r="EM90">
            <v>0</v>
          </cell>
          <cell r="EN90">
            <v>0</v>
          </cell>
          <cell r="EO90">
            <v>31</v>
          </cell>
          <cell r="EP90">
            <v>0</v>
          </cell>
          <cell r="EQ90"/>
          <cell r="ER90">
            <v>0</v>
          </cell>
          <cell r="ES90">
            <v>0</v>
          </cell>
          <cell r="ET90">
            <v>0</v>
          </cell>
          <cell r="EU90">
            <v>0</v>
          </cell>
          <cell r="EV90">
            <v>38.75</v>
          </cell>
          <cell r="EW90">
            <v>0</v>
          </cell>
          <cell r="EX90"/>
          <cell r="EY90">
            <v>10.483333333333333</v>
          </cell>
          <cell r="EZ90">
            <v>0</v>
          </cell>
          <cell r="FA90">
            <v>0</v>
          </cell>
          <cell r="FB90">
            <v>10.483333333333333</v>
          </cell>
          <cell r="FC90">
            <v>7.75</v>
          </cell>
          <cell r="FD90">
            <v>1.3526881720430106</v>
          </cell>
          <cell r="FE90"/>
        </row>
        <row r="91">
          <cell r="A91" t="str">
            <v>T11</v>
          </cell>
          <cell r="B91" t="str">
            <v>T11 PIOTR TRUSKOLASKI</v>
          </cell>
          <cell r="C91">
            <v>0</v>
          </cell>
          <cell r="D91">
            <v>0</v>
          </cell>
          <cell r="E91">
            <v>15.5</v>
          </cell>
          <cell r="F91" t="str">
            <v/>
          </cell>
          <cell r="G91"/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40.5</v>
          </cell>
          <cell r="M91">
            <v>0</v>
          </cell>
          <cell r="N91"/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38.75</v>
          </cell>
          <cell r="T91">
            <v>0</v>
          </cell>
          <cell r="U91"/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46.5</v>
          </cell>
          <cell r="AA91">
            <v>0</v>
          </cell>
          <cell r="AB91"/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23.25</v>
          </cell>
          <cell r="AH91">
            <v>0</v>
          </cell>
          <cell r="AI91"/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27.25</v>
          </cell>
          <cell r="AO91">
            <v>0</v>
          </cell>
          <cell r="AP91"/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38.75</v>
          </cell>
          <cell r="AV91">
            <v>0</v>
          </cell>
          <cell r="AW91"/>
          <cell r="AX91">
            <v>0</v>
          </cell>
          <cell r="AY91">
            <v>0</v>
          </cell>
          <cell r="AZ91">
            <v>0</v>
          </cell>
          <cell r="BA91">
            <v>0</v>
          </cell>
          <cell r="BB91">
            <v>38.75</v>
          </cell>
          <cell r="BC91">
            <v>0</v>
          </cell>
          <cell r="BD91"/>
          <cell r="BE91">
            <v>0</v>
          </cell>
          <cell r="BF91">
            <v>0</v>
          </cell>
          <cell r="BG91">
            <v>0</v>
          </cell>
          <cell r="BH91">
            <v>0</v>
          </cell>
          <cell r="BI91">
            <v>38.75</v>
          </cell>
          <cell r="BJ91">
            <v>0</v>
          </cell>
          <cell r="BK91"/>
          <cell r="BL91">
            <v>0</v>
          </cell>
          <cell r="BM91">
            <v>0</v>
          </cell>
          <cell r="BN91">
            <v>0</v>
          </cell>
          <cell r="BO91">
            <v>0</v>
          </cell>
          <cell r="BP91">
            <v>38.75</v>
          </cell>
          <cell r="BQ91">
            <v>0</v>
          </cell>
          <cell r="BR91"/>
          <cell r="BS91">
            <v>0</v>
          </cell>
          <cell r="BT91">
            <v>0</v>
          </cell>
          <cell r="BU91">
            <v>0</v>
          </cell>
          <cell r="BV91">
            <v>0</v>
          </cell>
          <cell r="BW91">
            <v>38.75</v>
          </cell>
          <cell r="BX91">
            <v>0</v>
          </cell>
          <cell r="BY91"/>
          <cell r="BZ91">
            <v>0</v>
          </cell>
          <cell r="CA91">
            <v>0</v>
          </cell>
          <cell r="CB91">
            <v>0</v>
          </cell>
          <cell r="CC91">
            <v>0</v>
          </cell>
          <cell r="CD91">
            <v>38.75</v>
          </cell>
          <cell r="CE91">
            <v>0</v>
          </cell>
          <cell r="CF91"/>
          <cell r="CG91">
            <v>0</v>
          </cell>
          <cell r="CH91">
            <v>0</v>
          </cell>
          <cell r="CI91">
            <v>0</v>
          </cell>
          <cell r="CJ91">
            <v>0</v>
          </cell>
          <cell r="CK91">
            <v>38.75</v>
          </cell>
          <cell r="CL91">
            <v>0</v>
          </cell>
          <cell r="CM91"/>
          <cell r="CN91">
            <v>0</v>
          </cell>
          <cell r="CO91">
            <v>0</v>
          </cell>
          <cell r="CP91">
            <v>0</v>
          </cell>
          <cell r="CQ91">
            <v>0</v>
          </cell>
          <cell r="CR91">
            <v>38.75</v>
          </cell>
          <cell r="CS91">
            <v>0</v>
          </cell>
          <cell r="CT91"/>
          <cell r="CU91">
            <v>0</v>
          </cell>
          <cell r="CV91">
            <v>0</v>
          </cell>
          <cell r="CW91">
            <v>0</v>
          </cell>
          <cell r="CX91">
            <v>0</v>
          </cell>
          <cell r="CY91">
            <v>38.75</v>
          </cell>
          <cell r="CZ91">
            <v>0</v>
          </cell>
          <cell r="DA91"/>
          <cell r="DB91">
            <v>0</v>
          </cell>
          <cell r="DC91">
            <v>0</v>
          </cell>
          <cell r="DD91">
            <v>0</v>
          </cell>
          <cell r="DE91">
            <v>0</v>
          </cell>
          <cell r="DF91">
            <v>23.25</v>
          </cell>
          <cell r="DG91">
            <v>0</v>
          </cell>
          <cell r="DH91"/>
          <cell r="DI91">
            <v>0</v>
          </cell>
          <cell r="DJ91">
            <v>0</v>
          </cell>
          <cell r="DK91">
            <v>0</v>
          </cell>
          <cell r="DL91">
            <v>0</v>
          </cell>
          <cell r="DM91">
            <v>38.75</v>
          </cell>
          <cell r="DN91">
            <v>0</v>
          </cell>
          <cell r="DO91"/>
          <cell r="DP91">
            <v>0</v>
          </cell>
          <cell r="DQ91">
            <v>0</v>
          </cell>
          <cell r="DR91">
            <v>0</v>
          </cell>
          <cell r="DS91">
            <v>0</v>
          </cell>
          <cell r="DT91">
            <v>38.75</v>
          </cell>
          <cell r="DU91">
            <v>0</v>
          </cell>
          <cell r="DV91"/>
          <cell r="DW91">
            <v>0</v>
          </cell>
          <cell r="DX91">
            <v>0</v>
          </cell>
          <cell r="DY91">
            <v>0</v>
          </cell>
          <cell r="DZ91">
            <v>0</v>
          </cell>
          <cell r="EA91">
            <v>29.333333333333332</v>
          </cell>
          <cell r="EB91">
            <v>0</v>
          </cell>
          <cell r="EC91"/>
          <cell r="ED91">
            <v>0</v>
          </cell>
          <cell r="EE91">
            <v>0</v>
          </cell>
          <cell r="EF91">
            <v>0</v>
          </cell>
          <cell r="EG91">
            <v>0</v>
          </cell>
          <cell r="EH91">
            <v>15.5</v>
          </cell>
          <cell r="EI91">
            <v>0</v>
          </cell>
          <cell r="EJ91"/>
          <cell r="EK91">
            <v>0</v>
          </cell>
          <cell r="EL91">
            <v>0</v>
          </cell>
          <cell r="EM91">
            <v>0</v>
          </cell>
          <cell r="EN91">
            <v>0</v>
          </cell>
          <cell r="EO91">
            <v>31</v>
          </cell>
          <cell r="EP91">
            <v>0</v>
          </cell>
          <cell r="EQ91"/>
          <cell r="ER91">
            <v>0</v>
          </cell>
          <cell r="ES91">
            <v>0</v>
          </cell>
          <cell r="ET91">
            <v>0</v>
          </cell>
          <cell r="EU91">
            <v>0</v>
          </cell>
          <cell r="EV91">
            <v>38.75</v>
          </cell>
          <cell r="EW91">
            <v>0</v>
          </cell>
          <cell r="EX91"/>
          <cell r="EY91">
            <v>19.966666666666665</v>
          </cell>
          <cell r="EZ91">
            <v>0</v>
          </cell>
          <cell r="FA91">
            <v>0</v>
          </cell>
          <cell r="FB91">
            <v>19.966666666666665</v>
          </cell>
          <cell r="FC91">
            <v>31</v>
          </cell>
          <cell r="FD91">
            <v>0.6440860215053763</v>
          </cell>
          <cell r="FE91"/>
        </row>
        <row r="92">
          <cell r="A92" t="str">
            <v>T08</v>
          </cell>
          <cell r="B92" t="str">
            <v xml:space="preserve">T08 </v>
          </cell>
          <cell r="C92">
            <v>0</v>
          </cell>
          <cell r="D92">
            <v>0</v>
          </cell>
          <cell r="E92">
            <v>23.75</v>
          </cell>
          <cell r="F92" t="str">
            <v/>
          </cell>
          <cell r="G92"/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 t="str">
            <v/>
          </cell>
          <cell r="N92"/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 t="str">
            <v/>
          </cell>
          <cell r="U92"/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 t="str">
            <v/>
          </cell>
          <cell r="AB92"/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 t="str">
            <v/>
          </cell>
          <cell r="AI92"/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 t="str">
            <v/>
          </cell>
          <cell r="AP92"/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 t="str">
            <v/>
          </cell>
          <cell r="AW92"/>
          <cell r="AX92">
            <v>0</v>
          </cell>
          <cell r="AY92">
            <v>0</v>
          </cell>
          <cell r="AZ92">
            <v>0</v>
          </cell>
          <cell r="BA92">
            <v>0</v>
          </cell>
          <cell r="BB92">
            <v>0</v>
          </cell>
          <cell r="BC92" t="str">
            <v/>
          </cell>
          <cell r="BD92"/>
          <cell r="BE92">
            <v>0</v>
          </cell>
          <cell r="BF92">
            <v>0</v>
          </cell>
          <cell r="BG92">
            <v>0</v>
          </cell>
          <cell r="BH92">
            <v>0</v>
          </cell>
          <cell r="BI92">
            <v>0</v>
          </cell>
          <cell r="BJ92" t="str">
            <v/>
          </cell>
          <cell r="BK92"/>
          <cell r="BL92">
            <v>0</v>
          </cell>
          <cell r="BM92">
            <v>0</v>
          </cell>
          <cell r="BN92">
            <v>0</v>
          </cell>
          <cell r="BO92">
            <v>0</v>
          </cell>
          <cell r="BP92">
            <v>0</v>
          </cell>
          <cell r="BQ92" t="str">
            <v/>
          </cell>
          <cell r="BR92"/>
          <cell r="BS92">
            <v>0</v>
          </cell>
          <cell r="BT92">
            <v>0</v>
          </cell>
          <cell r="BU92">
            <v>0</v>
          </cell>
          <cell r="BV92">
            <v>0</v>
          </cell>
          <cell r="BW92">
            <v>0</v>
          </cell>
          <cell r="BX92" t="str">
            <v/>
          </cell>
          <cell r="BY92"/>
          <cell r="BZ92">
            <v>0</v>
          </cell>
          <cell r="CA92">
            <v>0</v>
          </cell>
          <cell r="CB92">
            <v>0</v>
          </cell>
          <cell r="CC92">
            <v>0</v>
          </cell>
          <cell r="CD92">
            <v>0</v>
          </cell>
          <cell r="CE92" t="str">
            <v/>
          </cell>
          <cell r="CF92"/>
          <cell r="CG92">
            <v>0</v>
          </cell>
          <cell r="CH92">
            <v>0</v>
          </cell>
          <cell r="CI92">
            <v>0</v>
          </cell>
          <cell r="CJ92">
            <v>0</v>
          </cell>
          <cell r="CK92">
            <v>0</v>
          </cell>
          <cell r="CL92" t="str">
            <v/>
          </cell>
          <cell r="CM92"/>
          <cell r="CN92">
            <v>0</v>
          </cell>
          <cell r="CO92">
            <v>0</v>
          </cell>
          <cell r="CP92">
            <v>0</v>
          </cell>
          <cell r="CQ92">
            <v>0</v>
          </cell>
          <cell r="CR92">
            <v>0</v>
          </cell>
          <cell r="CS92" t="str">
            <v/>
          </cell>
          <cell r="CT92"/>
          <cell r="CU92">
            <v>0</v>
          </cell>
          <cell r="CV92">
            <v>0</v>
          </cell>
          <cell r="CW92">
            <v>0</v>
          </cell>
          <cell r="CX92">
            <v>0</v>
          </cell>
          <cell r="CY92">
            <v>0</v>
          </cell>
          <cell r="CZ92" t="str">
            <v/>
          </cell>
          <cell r="DA92"/>
          <cell r="DB92">
            <v>0</v>
          </cell>
          <cell r="DC92">
            <v>0</v>
          </cell>
          <cell r="DD92">
            <v>0</v>
          </cell>
          <cell r="DE92">
            <v>0</v>
          </cell>
          <cell r="DF92">
            <v>0</v>
          </cell>
          <cell r="DG92" t="str">
            <v/>
          </cell>
          <cell r="DH92"/>
          <cell r="DI92">
            <v>0</v>
          </cell>
          <cell r="DJ92">
            <v>0</v>
          </cell>
          <cell r="DK92">
            <v>0</v>
          </cell>
          <cell r="DL92">
            <v>0</v>
          </cell>
          <cell r="DM92">
            <v>0</v>
          </cell>
          <cell r="DN92" t="str">
            <v/>
          </cell>
          <cell r="DO92"/>
          <cell r="DP92">
            <v>0</v>
          </cell>
          <cell r="DQ92">
            <v>0</v>
          </cell>
          <cell r="DR92">
            <v>0</v>
          </cell>
          <cell r="DS92">
            <v>0</v>
          </cell>
          <cell r="DT92">
            <v>0</v>
          </cell>
          <cell r="DU92" t="str">
            <v/>
          </cell>
          <cell r="DV92"/>
          <cell r="DW92">
            <v>0</v>
          </cell>
          <cell r="DX92">
            <v>0</v>
          </cell>
          <cell r="DY92">
            <v>0</v>
          </cell>
          <cell r="DZ92">
            <v>0</v>
          </cell>
          <cell r="EA92">
            <v>0</v>
          </cell>
          <cell r="EB92" t="str">
            <v/>
          </cell>
          <cell r="EC92"/>
          <cell r="ED92">
            <v>0</v>
          </cell>
          <cell r="EE92">
            <v>0</v>
          </cell>
          <cell r="EF92">
            <v>0</v>
          </cell>
          <cell r="EG92">
            <v>0</v>
          </cell>
          <cell r="EH92">
            <v>0</v>
          </cell>
          <cell r="EI92" t="str">
            <v/>
          </cell>
          <cell r="EJ92"/>
          <cell r="EK92">
            <v>0</v>
          </cell>
          <cell r="EL92">
            <v>0</v>
          </cell>
          <cell r="EM92">
            <v>0</v>
          </cell>
          <cell r="EN92">
            <v>0</v>
          </cell>
          <cell r="EO92">
            <v>0</v>
          </cell>
          <cell r="EP92" t="str">
            <v/>
          </cell>
          <cell r="EQ92"/>
          <cell r="ER92">
            <v>0</v>
          </cell>
          <cell r="ES92">
            <v>0</v>
          </cell>
          <cell r="ET92">
            <v>0</v>
          </cell>
          <cell r="EU92">
            <v>0</v>
          </cell>
          <cell r="EV92">
            <v>0</v>
          </cell>
          <cell r="EW92" t="str">
            <v/>
          </cell>
          <cell r="EX92"/>
          <cell r="EY92">
            <v>0</v>
          </cell>
          <cell r="EZ92">
            <v>0</v>
          </cell>
          <cell r="FA92">
            <v>0</v>
          </cell>
          <cell r="FB92">
            <v>0</v>
          </cell>
          <cell r="FC92">
            <v>0</v>
          </cell>
          <cell r="FD92" t="str">
            <v/>
          </cell>
          <cell r="FE92"/>
        </row>
        <row r="93">
          <cell r="A93" t="str">
            <v>T12</v>
          </cell>
          <cell r="B93" t="str">
            <v xml:space="preserve">T12 </v>
          </cell>
          <cell r="C93">
            <v>0</v>
          </cell>
          <cell r="D93">
            <v>0</v>
          </cell>
          <cell r="E93">
            <v>0</v>
          </cell>
          <cell r="F93" t="str">
            <v/>
          </cell>
          <cell r="G93"/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38.75</v>
          </cell>
          <cell r="M93">
            <v>0</v>
          </cell>
          <cell r="N93"/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36.583333333333336</v>
          </cell>
          <cell r="T93">
            <v>0</v>
          </cell>
          <cell r="U93"/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38.75</v>
          </cell>
          <cell r="AA93">
            <v>0</v>
          </cell>
          <cell r="AB93"/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23.25</v>
          </cell>
          <cell r="AH93">
            <v>0</v>
          </cell>
          <cell r="AI93"/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23.25</v>
          </cell>
          <cell r="AO93"/>
          <cell r="AP93"/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/>
          <cell r="AW93"/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/>
          <cell r="BD93"/>
          <cell r="BE93">
            <v>0</v>
          </cell>
          <cell r="BF93">
            <v>0</v>
          </cell>
          <cell r="BG93">
            <v>0</v>
          </cell>
          <cell r="BH93">
            <v>0</v>
          </cell>
          <cell r="BI93">
            <v>0</v>
          </cell>
          <cell r="BJ93"/>
          <cell r="BK93"/>
          <cell r="BL93">
            <v>0</v>
          </cell>
          <cell r="BM93">
            <v>0</v>
          </cell>
          <cell r="BN93">
            <v>0</v>
          </cell>
          <cell r="BO93">
            <v>0</v>
          </cell>
          <cell r="BP93">
            <v>0</v>
          </cell>
          <cell r="BQ93"/>
          <cell r="BR93"/>
          <cell r="BS93">
            <v>0</v>
          </cell>
          <cell r="BT93">
            <v>0</v>
          </cell>
          <cell r="BU93">
            <v>0</v>
          </cell>
          <cell r="BV93">
            <v>0</v>
          </cell>
          <cell r="BW93">
            <v>0</v>
          </cell>
          <cell r="BX93"/>
          <cell r="BY93"/>
          <cell r="BZ93">
            <v>0</v>
          </cell>
          <cell r="CA93">
            <v>0</v>
          </cell>
          <cell r="CB93">
            <v>0</v>
          </cell>
          <cell r="CC93">
            <v>0</v>
          </cell>
          <cell r="CD93">
            <v>0</v>
          </cell>
          <cell r="CE93"/>
          <cell r="CF93"/>
          <cell r="CG93">
            <v>0</v>
          </cell>
          <cell r="CH93">
            <v>0</v>
          </cell>
          <cell r="CI93">
            <v>0</v>
          </cell>
          <cell r="CJ93">
            <v>0</v>
          </cell>
          <cell r="CK93">
            <v>0</v>
          </cell>
          <cell r="CL93"/>
          <cell r="CM93"/>
          <cell r="CN93">
            <v>0</v>
          </cell>
          <cell r="CO93">
            <v>0</v>
          </cell>
          <cell r="CP93">
            <v>0</v>
          </cell>
          <cell r="CQ93">
            <v>0</v>
          </cell>
          <cell r="CR93">
            <v>0</v>
          </cell>
          <cell r="CS93" t="str">
            <v/>
          </cell>
          <cell r="CT93"/>
          <cell r="CU93">
            <v>0</v>
          </cell>
          <cell r="CV93">
            <v>0</v>
          </cell>
          <cell r="CW93">
            <v>0</v>
          </cell>
          <cell r="CX93">
            <v>0</v>
          </cell>
          <cell r="CY93">
            <v>0</v>
          </cell>
          <cell r="CZ93"/>
          <cell r="DA93"/>
          <cell r="DB93">
            <v>0</v>
          </cell>
          <cell r="DC93">
            <v>0</v>
          </cell>
          <cell r="DD93">
            <v>0</v>
          </cell>
          <cell r="DE93">
            <v>0</v>
          </cell>
          <cell r="DF93">
            <v>0</v>
          </cell>
          <cell r="DG93"/>
          <cell r="DH93"/>
          <cell r="DI93">
            <v>0</v>
          </cell>
          <cell r="DJ93">
            <v>0</v>
          </cell>
          <cell r="DK93">
            <v>0</v>
          </cell>
          <cell r="DL93">
            <v>0</v>
          </cell>
          <cell r="DM93">
            <v>0</v>
          </cell>
          <cell r="DN93"/>
          <cell r="DO93"/>
          <cell r="DP93">
            <v>0</v>
          </cell>
          <cell r="DQ93">
            <v>0</v>
          </cell>
          <cell r="DR93">
            <v>0</v>
          </cell>
          <cell r="DS93">
            <v>0</v>
          </cell>
          <cell r="DT93">
            <v>0</v>
          </cell>
          <cell r="DU93"/>
          <cell r="DV93"/>
          <cell r="DW93">
            <v>0</v>
          </cell>
          <cell r="DX93">
            <v>0</v>
          </cell>
          <cell r="DY93">
            <v>0</v>
          </cell>
          <cell r="DZ93">
            <v>0</v>
          </cell>
          <cell r="EA93">
            <v>0</v>
          </cell>
          <cell r="EB93"/>
          <cell r="EC93"/>
          <cell r="ED93">
            <v>0</v>
          </cell>
          <cell r="EE93">
            <v>0</v>
          </cell>
          <cell r="EF93">
            <v>0</v>
          </cell>
          <cell r="EG93">
            <v>0</v>
          </cell>
          <cell r="EH93">
            <v>0</v>
          </cell>
          <cell r="EI93"/>
          <cell r="EJ93"/>
          <cell r="EK93">
            <v>0</v>
          </cell>
          <cell r="EL93">
            <v>0</v>
          </cell>
          <cell r="EM93">
            <v>0</v>
          </cell>
          <cell r="EN93">
            <v>0</v>
          </cell>
          <cell r="EO93">
            <v>0</v>
          </cell>
          <cell r="EP93"/>
          <cell r="EQ93"/>
          <cell r="ER93">
            <v>0</v>
          </cell>
          <cell r="ES93">
            <v>0</v>
          </cell>
          <cell r="ET93">
            <v>0</v>
          </cell>
          <cell r="EU93">
            <v>0</v>
          </cell>
          <cell r="EV93">
            <v>0</v>
          </cell>
          <cell r="EW93"/>
          <cell r="EX93"/>
          <cell r="EY93">
            <v>0</v>
          </cell>
          <cell r="EZ93">
            <v>0</v>
          </cell>
          <cell r="FA93">
            <v>0</v>
          </cell>
          <cell r="FB93">
            <v>0</v>
          </cell>
          <cell r="FC93">
            <v>0</v>
          </cell>
          <cell r="FD93"/>
          <cell r="FE93"/>
        </row>
        <row r="94">
          <cell r="B94" t="str">
            <v>SUMA</v>
          </cell>
          <cell r="C94">
            <v>0</v>
          </cell>
          <cell r="D94">
            <v>0</v>
          </cell>
          <cell r="E94">
            <v>203.25</v>
          </cell>
          <cell r="F94" t="str">
            <v/>
          </cell>
          <cell r="G94"/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315.08333333333331</v>
          </cell>
          <cell r="M94">
            <v>0</v>
          </cell>
          <cell r="N94"/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297.58333333333337</v>
          </cell>
          <cell r="T94">
            <v>0</v>
          </cell>
          <cell r="U94"/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348.75</v>
          </cell>
          <cell r="AA94">
            <v>0</v>
          </cell>
          <cell r="AB94"/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182</v>
          </cell>
          <cell r="AH94">
            <v>0</v>
          </cell>
          <cell r="AI94"/>
          <cell r="AJ94">
            <v>15.933333333333334</v>
          </cell>
          <cell r="AK94">
            <v>0</v>
          </cell>
          <cell r="AL94">
            <v>0</v>
          </cell>
          <cell r="AM94">
            <v>15.933333333333334</v>
          </cell>
          <cell r="AN94">
            <v>279.68333333333334</v>
          </cell>
          <cell r="AO94">
            <v>0.2</v>
          </cell>
          <cell r="AP94"/>
          <cell r="AQ94">
            <v>15.933333333333334</v>
          </cell>
          <cell r="AR94">
            <v>0</v>
          </cell>
          <cell r="AS94">
            <v>0</v>
          </cell>
          <cell r="AT94">
            <v>15.933333333333334</v>
          </cell>
          <cell r="AU94">
            <v>267.68333333333334</v>
          </cell>
          <cell r="AV94">
            <v>0.22222222222222221</v>
          </cell>
          <cell r="AW94"/>
          <cell r="AX94">
            <v>0</v>
          </cell>
          <cell r="AY94">
            <v>0</v>
          </cell>
          <cell r="AZ94">
            <v>0</v>
          </cell>
          <cell r="BA94">
            <v>0</v>
          </cell>
          <cell r="BB94">
            <v>300.25</v>
          </cell>
          <cell r="BC94">
            <v>0</v>
          </cell>
          <cell r="BD94"/>
          <cell r="BE94">
            <v>6.2666666666666666</v>
          </cell>
          <cell r="BF94">
            <v>0</v>
          </cell>
          <cell r="BG94">
            <v>0</v>
          </cell>
          <cell r="BH94">
            <v>6.2666666666666666</v>
          </cell>
          <cell r="BI94">
            <v>275.33333333333337</v>
          </cell>
          <cell r="BJ94">
            <v>2.0215053763440859E-2</v>
          </cell>
          <cell r="BK94"/>
          <cell r="BL94">
            <v>0</v>
          </cell>
          <cell r="BM94">
            <v>0</v>
          </cell>
          <cell r="BN94">
            <v>0</v>
          </cell>
          <cell r="BO94">
            <v>0</v>
          </cell>
          <cell r="BP94">
            <v>271.25</v>
          </cell>
          <cell r="BQ94">
            <v>0</v>
          </cell>
          <cell r="BR94"/>
          <cell r="BS94">
            <v>0</v>
          </cell>
          <cell r="BT94">
            <v>0</v>
          </cell>
          <cell r="BU94">
            <v>0</v>
          </cell>
          <cell r="BV94">
            <v>0</v>
          </cell>
          <cell r="BW94">
            <v>269.58333333333337</v>
          </cell>
          <cell r="BX94">
            <v>0</v>
          </cell>
          <cell r="BY94"/>
          <cell r="BZ94">
            <v>0</v>
          </cell>
          <cell r="CA94">
            <v>0</v>
          </cell>
          <cell r="CB94">
            <v>0</v>
          </cell>
          <cell r="CC94">
            <v>0</v>
          </cell>
          <cell r="CD94">
            <v>271.25</v>
          </cell>
          <cell r="CE94">
            <v>0</v>
          </cell>
          <cell r="CF94"/>
          <cell r="CG94">
            <v>0</v>
          </cell>
          <cell r="CH94">
            <v>0</v>
          </cell>
          <cell r="CI94">
            <v>0</v>
          </cell>
          <cell r="CJ94">
            <v>0</v>
          </cell>
          <cell r="CK94">
            <v>271.25</v>
          </cell>
          <cell r="CL94">
            <v>0</v>
          </cell>
          <cell r="CM94"/>
          <cell r="CN94">
            <v>0</v>
          </cell>
          <cell r="CO94">
            <v>0</v>
          </cell>
          <cell r="CP94">
            <v>0</v>
          </cell>
          <cell r="CQ94">
            <v>0</v>
          </cell>
          <cell r="CR94">
            <v>178.25</v>
          </cell>
          <cell r="CS94">
            <v>0</v>
          </cell>
          <cell r="CT94"/>
          <cell r="CU94">
            <v>0</v>
          </cell>
          <cell r="CV94">
            <v>0</v>
          </cell>
          <cell r="CW94">
            <v>0</v>
          </cell>
          <cell r="CX94">
            <v>0</v>
          </cell>
          <cell r="CY94">
            <v>280.33333333333337</v>
          </cell>
          <cell r="CZ94">
            <v>0</v>
          </cell>
          <cell r="DA94"/>
          <cell r="DB94">
            <v>0</v>
          </cell>
          <cell r="DC94">
            <v>0</v>
          </cell>
          <cell r="DD94">
            <v>0</v>
          </cell>
          <cell r="DE94">
            <v>0</v>
          </cell>
          <cell r="DF94">
            <v>177.58333333333331</v>
          </cell>
          <cell r="DG94">
            <v>0</v>
          </cell>
          <cell r="DH94"/>
          <cell r="DI94">
            <v>0</v>
          </cell>
          <cell r="DJ94">
            <v>0</v>
          </cell>
          <cell r="DK94">
            <v>0</v>
          </cell>
          <cell r="DL94">
            <v>0</v>
          </cell>
          <cell r="DM94">
            <v>344.33333333333331</v>
          </cell>
          <cell r="DN94">
            <v>0</v>
          </cell>
          <cell r="DO94"/>
          <cell r="DP94">
            <v>0</v>
          </cell>
          <cell r="DQ94">
            <v>0</v>
          </cell>
          <cell r="DR94">
            <v>0</v>
          </cell>
          <cell r="DS94">
            <v>0</v>
          </cell>
          <cell r="DT94">
            <v>300.58333333333337</v>
          </cell>
          <cell r="DU94">
            <v>0</v>
          </cell>
          <cell r="DV94"/>
          <cell r="DW94">
            <v>0</v>
          </cell>
          <cell r="DX94">
            <v>0</v>
          </cell>
          <cell r="DY94">
            <v>0</v>
          </cell>
          <cell r="DZ94">
            <v>0</v>
          </cell>
          <cell r="EA94">
            <v>250.08333333333334</v>
          </cell>
          <cell r="EB94">
            <v>0</v>
          </cell>
          <cell r="EC94"/>
          <cell r="ED94">
            <v>0</v>
          </cell>
          <cell r="EE94">
            <v>0</v>
          </cell>
          <cell r="EF94">
            <v>0</v>
          </cell>
          <cell r="EG94">
            <v>0</v>
          </cell>
          <cell r="EH94">
            <v>310.33333333333337</v>
          </cell>
          <cell r="EI94">
            <v>0</v>
          </cell>
          <cell r="EJ94"/>
          <cell r="EK94">
            <v>0</v>
          </cell>
          <cell r="EL94">
            <v>0</v>
          </cell>
          <cell r="EM94">
            <v>0</v>
          </cell>
          <cell r="EN94">
            <v>0</v>
          </cell>
          <cell r="EO94">
            <v>271</v>
          </cell>
          <cell r="EP94">
            <v>0</v>
          </cell>
          <cell r="EQ94"/>
          <cell r="ER94">
            <v>0</v>
          </cell>
          <cell r="ES94">
            <v>0</v>
          </cell>
          <cell r="ET94">
            <v>0</v>
          </cell>
          <cell r="EU94">
            <v>0</v>
          </cell>
          <cell r="EV94">
            <v>241</v>
          </cell>
          <cell r="EW94">
            <v>0</v>
          </cell>
          <cell r="EX94"/>
          <cell r="EY94">
            <v>215.76666666666665</v>
          </cell>
          <cell r="EZ94">
            <v>0</v>
          </cell>
          <cell r="FA94">
            <v>0</v>
          </cell>
          <cell r="FB94">
            <v>215.76666666666665</v>
          </cell>
          <cell r="FC94">
            <v>232.5</v>
          </cell>
          <cell r="FD94">
            <v>0.94832167036468107</v>
          </cell>
          <cell r="FE94"/>
        </row>
        <row r="95">
          <cell r="F95"/>
          <cell r="G95"/>
          <cell r="M95"/>
          <cell r="N95"/>
          <cell r="T95"/>
          <cell r="U95"/>
          <cell r="AA95"/>
          <cell r="AB95"/>
          <cell r="AH95"/>
          <cell r="AI95"/>
          <cell r="AO95"/>
          <cell r="AP95"/>
          <cell r="AV95"/>
          <cell r="AW95"/>
          <cell r="BC95"/>
          <cell r="BD95"/>
          <cell r="BJ95"/>
          <cell r="BK95"/>
          <cell r="BQ95"/>
          <cell r="BR95"/>
          <cell r="BX95"/>
          <cell r="BY95"/>
          <cell r="CE95"/>
          <cell r="CF95"/>
          <cell r="CL95"/>
          <cell r="CM95"/>
          <cell r="CS95"/>
          <cell r="CT95"/>
          <cell r="CZ95"/>
          <cell r="DA95"/>
          <cell r="DG95"/>
          <cell r="DH95"/>
          <cell r="DN95"/>
          <cell r="DO95"/>
          <cell r="DU95"/>
          <cell r="DV95"/>
          <cell r="EB95"/>
          <cell r="EC95"/>
          <cell r="EI95"/>
          <cell r="EJ95"/>
          <cell r="EP95"/>
          <cell r="EQ95"/>
          <cell r="EW95"/>
          <cell r="EX95"/>
          <cell r="FD95"/>
          <cell r="FE95"/>
        </row>
        <row r="96">
          <cell r="F96"/>
          <cell r="G96"/>
          <cell r="M96"/>
          <cell r="N96"/>
          <cell r="T96"/>
          <cell r="U96"/>
          <cell r="AA96"/>
          <cell r="AB96"/>
          <cell r="AH96"/>
          <cell r="AI96"/>
          <cell r="AO96"/>
          <cell r="AP96"/>
          <cell r="AV96"/>
          <cell r="AW96"/>
          <cell r="BC96"/>
          <cell r="BD96"/>
          <cell r="BJ96"/>
          <cell r="BK96"/>
          <cell r="BQ96"/>
          <cell r="BR96"/>
          <cell r="BX96"/>
          <cell r="BY96"/>
          <cell r="CE96"/>
          <cell r="CF96"/>
          <cell r="CL96"/>
          <cell r="CM96"/>
          <cell r="CS96"/>
          <cell r="CT96"/>
          <cell r="CZ96"/>
          <cell r="DA96"/>
          <cell r="DG96"/>
          <cell r="DH96"/>
          <cell r="DN96"/>
          <cell r="DO96"/>
          <cell r="DU96"/>
          <cell r="DV96"/>
          <cell r="EB96"/>
          <cell r="EC96"/>
          <cell r="EI96"/>
          <cell r="EJ96"/>
          <cell r="EP96"/>
          <cell r="EQ96"/>
          <cell r="EW96"/>
          <cell r="EX96"/>
          <cell r="FD96"/>
          <cell r="FE96"/>
        </row>
        <row r="97">
          <cell r="F97"/>
          <cell r="G97"/>
          <cell r="M97"/>
          <cell r="N97"/>
          <cell r="T97"/>
          <cell r="U97"/>
          <cell r="AA97"/>
          <cell r="AB97"/>
          <cell r="AH97"/>
          <cell r="AI97"/>
          <cell r="AO97"/>
          <cell r="AP97"/>
          <cell r="AV97"/>
          <cell r="AW97"/>
          <cell r="BC97"/>
          <cell r="BD97"/>
          <cell r="BJ97"/>
          <cell r="BK97"/>
          <cell r="BQ97"/>
          <cell r="BR97"/>
          <cell r="BX97"/>
          <cell r="BY97"/>
          <cell r="CE97"/>
          <cell r="CF97"/>
          <cell r="CL97"/>
          <cell r="CM97"/>
          <cell r="CS97"/>
          <cell r="CT97"/>
          <cell r="CZ97"/>
          <cell r="DA97"/>
          <cell r="DG97"/>
          <cell r="DH97"/>
          <cell r="DN97"/>
          <cell r="DO97"/>
          <cell r="DU97"/>
          <cell r="DV97"/>
          <cell r="EB97"/>
          <cell r="EC97"/>
          <cell r="EI97"/>
          <cell r="EJ97"/>
          <cell r="EP97"/>
          <cell r="EQ97"/>
          <cell r="EW97"/>
          <cell r="EX97"/>
          <cell r="FD97"/>
          <cell r="FE97"/>
        </row>
        <row r="98">
          <cell r="A98"/>
          <cell r="C98" t="e">
            <v>#REF!</v>
          </cell>
          <cell r="D98" t="e">
            <v>#REF!</v>
          </cell>
          <cell r="E98" t="e">
            <v>#REF!</v>
          </cell>
          <cell r="F98" t="e">
            <v>#REF!</v>
          </cell>
          <cell r="G98" t="e">
            <v>#REF!</v>
          </cell>
          <cell r="H98" t="e">
            <v>#REF!</v>
          </cell>
          <cell r="I98" t="e">
            <v>#REF!</v>
          </cell>
          <cell r="J98" t="e">
            <v>#REF!</v>
          </cell>
          <cell r="K98" t="e">
            <v>#REF!</v>
          </cell>
          <cell r="L98" t="e">
            <v>#REF!</v>
          </cell>
          <cell r="M98" t="e">
            <v>#REF!</v>
          </cell>
          <cell r="N98" t="e">
            <v>#REF!</v>
          </cell>
          <cell r="O98" t="e">
            <v>#REF!</v>
          </cell>
          <cell r="P98" t="e">
            <v>#REF!</v>
          </cell>
          <cell r="Q98" t="e">
            <v>#REF!</v>
          </cell>
          <cell r="R98" t="e">
            <v>#REF!</v>
          </cell>
          <cell r="S98" t="e">
            <v>#REF!</v>
          </cell>
          <cell r="T98" t="e">
            <v>#REF!</v>
          </cell>
          <cell r="U98" t="e">
            <v>#REF!</v>
          </cell>
          <cell r="V98" t="e">
            <v>#REF!</v>
          </cell>
          <cell r="W98" t="e">
            <v>#REF!</v>
          </cell>
          <cell r="X98" t="e">
            <v>#REF!</v>
          </cell>
          <cell r="Y98" t="e">
            <v>#REF!</v>
          </cell>
          <cell r="Z98" t="e">
            <v>#REF!</v>
          </cell>
          <cell r="AA98" t="e">
            <v>#REF!</v>
          </cell>
          <cell r="AB98" t="e">
            <v>#REF!</v>
          </cell>
          <cell r="AC98">
            <v>22</v>
          </cell>
          <cell r="AD98">
            <v>22</v>
          </cell>
          <cell r="AE98">
            <v>22</v>
          </cell>
          <cell r="AF98">
            <v>22</v>
          </cell>
          <cell r="AG98">
            <v>22</v>
          </cell>
          <cell r="AH98">
            <v>22</v>
          </cell>
          <cell r="AI98">
            <v>22</v>
          </cell>
          <cell r="AJ98">
            <v>23</v>
          </cell>
          <cell r="AK98">
            <v>23</v>
          </cell>
          <cell r="AL98">
            <v>23</v>
          </cell>
          <cell r="AM98">
            <v>23</v>
          </cell>
          <cell r="AN98">
            <v>23</v>
          </cell>
          <cell r="AO98">
            <v>23</v>
          </cell>
          <cell r="AP98">
            <v>23</v>
          </cell>
          <cell r="AQ98">
            <v>24</v>
          </cell>
          <cell r="AR98">
            <v>24</v>
          </cell>
          <cell r="AS98">
            <v>24</v>
          </cell>
          <cell r="AT98">
            <v>24</v>
          </cell>
          <cell r="AU98">
            <v>24</v>
          </cell>
          <cell r="AV98">
            <v>24</v>
          </cell>
          <cell r="AW98">
            <v>24</v>
          </cell>
          <cell r="AX98">
            <v>25</v>
          </cell>
          <cell r="AY98">
            <v>25</v>
          </cell>
          <cell r="AZ98">
            <v>25</v>
          </cell>
          <cell r="BA98">
            <v>25</v>
          </cell>
          <cell r="BB98">
            <v>25</v>
          </cell>
          <cell r="BC98">
            <v>25</v>
          </cell>
          <cell r="BD98">
            <v>25</v>
          </cell>
          <cell r="BE98">
            <v>26</v>
          </cell>
          <cell r="BF98">
            <v>26</v>
          </cell>
          <cell r="BG98">
            <v>26</v>
          </cell>
          <cell r="BH98">
            <v>26</v>
          </cell>
          <cell r="BI98">
            <v>26</v>
          </cell>
          <cell r="BJ98">
            <v>26</v>
          </cell>
          <cell r="BK98">
            <v>26</v>
          </cell>
          <cell r="BL98">
            <v>27</v>
          </cell>
          <cell r="BM98">
            <v>27</v>
          </cell>
          <cell r="BN98">
            <v>27</v>
          </cell>
          <cell r="BO98">
            <v>27</v>
          </cell>
          <cell r="BP98">
            <v>27</v>
          </cell>
          <cell r="BQ98">
            <v>27</v>
          </cell>
          <cell r="BR98">
            <v>27</v>
          </cell>
          <cell r="BS98">
            <v>28</v>
          </cell>
          <cell r="BT98">
            <v>28</v>
          </cell>
          <cell r="BU98">
            <v>28</v>
          </cell>
          <cell r="BV98">
            <v>28</v>
          </cell>
          <cell r="BW98">
            <v>28</v>
          </cell>
          <cell r="BX98">
            <v>28</v>
          </cell>
          <cell r="BY98">
            <v>28</v>
          </cell>
          <cell r="BZ98">
            <v>29</v>
          </cell>
          <cell r="CA98">
            <v>29</v>
          </cell>
          <cell r="CB98">
            <v>29</v>
          </cell>
          <cell r="CC98">
            <v>29</v>
          </cell>
          <cell r="CD98">
            <v>29</v>
          </cell>
          <cell r="CE98">
            <v>29</v>
          </cell>
          <cell r="CF98">
            <v>29</v>
          </cell>
          <cell r="CG98">
            <v>30</v>
          </cell>
          <cell r="CH98">
            <v>30</v>
          </cell>
          <cell r="CI98">
            <v>30</v>
          </cell>
          <cell r="CJ98">
            <v>30</v>
          </cell>
          <cell r="CK98">
            <v>30</v>
          </cell>
          <cell r="CL98">
            <v>30</v>
          </cell>
          <cell r="CM98">
            <v>30</v>
          </cell>
          <cell r="CN98">
            <v>31</v>
          </cell>
          <cell r="CO98">
            <v>31</v>
          </cell>
          <cell r="CP98">
            <v>31</v>
          </cell>
          <cell r="CQ98">
            <v>31</v>
          </cell>
          <cell r="CR98">
            <v>31</v>
          </cell>
          <cell r="CS98">
            <v>31</v>
          </cell>
          <cell r="CT98">
            <v>31</v>
          </cell>
          <cell r="CU98">
            <v>32</v>
          </cell>
          <cell r="CV98">
            <v>32</v>
          </cell>
          <cell r="CW98">
            <v>32</v>
          </cell>
          <cell r="CX98">
            <v>32</v>
          </cell>
          <cell r="CY98">
            <v>32</v>
          </cell>
          <cell r="CZ98">
            <v>32</v>
          </cell>
          <cell r="DA98">
            <v>32</v>
          </cell>
          <cell r="DB98">
            <v>33</v>
          </cell>
          <cell r="DC98">
            <v>33</v>
          </cell>
          <cell r="DD98">
            <v>33</v>
          </cell>
          <cell r="DE98">
            <v>33</v>
          </cell>
          <cell r="DF98">
            <v>33</v>
          </cell>
          <cell r="DG98">
            <v>33</v>
          </cell>
          <cell r="DH98">
            <v>33</v>
          </cell>
          <cell r="DI98">
            <v>34</v>
          </cell>
          <cell r="DJ98">
            <v>34</v>
          </cell>
          <cell r="DK98">
            <v>34</v>
          </cell>
          <cell r="DL98">
            <v>34</v>
          </cell>
          <cell r="DM98">
            <v>34</v>
          </cell>
          <cell r="DN98">
            <v>34</v>
          </cell>
          <cell r="DO98">
            <v>34</v>
          </cell>
          <cell r="DP98">
            <v>35</v>
          </cell>
          <cell r="DQ98">
            <v>35</v>
          </cell>
          <cell r="DR98">
            <v>35</v>
          </cell>
          <cell r="DS98">
            <v>35</v>
          </cell>
          <cell r="DT98">
            <v>35</v>
          </cell>
          <cell r="DU98">
            <v>35</v>
          </cell>
          <cell r="DV98">
            <v>35</v>
          </cell>
          <cell r="DW98">
            <v>36</v>
          </cell>
          <cell r="DX98">
            <v>36</v>
          </cell>
          <cell r="DY98">
            <v>36</v>
          </cell>
          <cell r="DZ98">
            <v>36</v>
          </cell>
          <cell r="EA98">
            <v>36</v>
          </cell>
          <cell r="EB98">
            <v>36</v>
          </cell>
          <cell r="EC98">
            <v>36</v>
          </cell>
          <cell r="ED98">
            <v>37</v>
          </cell>
          <cell r="EE98">
            <v>37</v>
          </cell>
          <cell r="EF98">
            <v>37</v>
          </cell>
          <cell r="EG98">
            <v>37</v>
          </cell>
          <cell r="EH98">
            <v>37</v>
          </cell>
          <cell r="EI98">
            <v>37</v>
          </cell>
          <cell r="EJ98">
            <v>37</v>
          </cell>
          <cell r="EK98">
            <v>38</v>
          </cell>
          <cell r="EL98">
            <v>38</v>
          </cell>
          <cell r="EM98">
            <v>38</v>
          </cell>
          <cell r="EN98">
            <v>38</v>
          </cell>
          <cell r="EO98">
            <v>38</v>
          </cell>
          <cell r="EP98">
            <v>38</v>
          </cell>
          <cell r="EQ98">
            <v>38</v>
          </cell>
          <cell r="ER98">
            <v>39</v>
          </cell>
          <cell r="ES98">
            <v>39</v>
          </cell>
          <cell r="ET98">
            <v>39</v>
          </cell>
          <cell r="EU98">
            <v>39</v>
          </cell>
          <cell r="EV98">
            <v>39</v>
          </cell>
          <cell r="EW98">
            <v>39</v>
          </cell>
          <cell r="EX98">
            <v>39</v>
          </cell>
          <cell r="EY98">
            <v>40</v>
          </cell>
          <cell r="EZ98">
            <v>40</v>
          </cell>
          <cell r="FA98">
            <v>40</v>
          </cell>
          <cell r="FB98">
            <v>40</v>
          </cell>
          <cell r="FC98">
            <v>40</v>
          </cell>
          <cell r="FD98">
            <v>40</v>
          </cell>
          <cell r="FE98">
            <v>40</v>
          </cell>
        </row>
        <row r="99">
          <cell r="A99"/>
          <cell r="C99" t="e">
            <v>#REF!</v>
          </cell>
          <cell r="D99" t="e">
            <v>#REF!</v>
          </cell>
          <cell r="E99" t="e">
            <v>#REF!</v>
          </cell>
          <cell r="F99" t="e">
            <v>#REF!</v>
          </cell>
          <cell r="G99" t="e">
            <v>#REF!</v>
          </cell>
          <cell r="H99" t="e">
            <v>#REF!</v>
          </cell>
          <cell r="I99" t="e">
            <v>#REF!</v>
          </cell>
          <cell r="J99" t="e">
            <v>#REF!</v>
          </cell>
          <cell r="K99" t="e">
            <v>#REF!</v>
          </cell>
          <cell r="L99" t="e">
            <v>#REF!</v>
          </cell>
          <cell r="M99" t="e">
            <v>#REF!</v>
          </cell>
          <cell r="N99" t="e">
            <v>#REF!</v>
          </cell>
          <cell r="O99" t="e">
            <v>#REF!</v>
          </cell>
          <cell r="P99" t="e">
            <v>#REF!</v>
          </cell>
          <cell r="Q99" t="e">
            <v>#REF!</v>
          </cell>
          <cell r="R99" t="e">
            <v>#REF!</v>
          </cell>
          <cell r="S99" t="e">
            <v>#REF!</v>
          </cell>
          <cell r="T99" t="e">
            <v>#REF!</v>
          </cell>
          <cell r="U99" t="e">
            <v>#REF!</v>
          </cell>
          <cell r="V99" t="e">
            <v>#REF!</v>
          </cell>
          <cell r="W99" t="e">
            <v>#REF!</v>
          </cell>
          <cell r="X99" t="e">
            <v>#REF!</v>
          </cell>
          <cell r="Y99" t="e">
            <v>#REF!</v>
          </cell>
          <cell r="Z99" t="e">
            <v>#REF!</v>
          </cell>
          <cell r="AA99" t="e">
            <v>#REF!</v>
          </cell>
          <cell r="AB99" t="e">
            <v>#REF!</v>
          </cell>
          <cell r="AC99" t="str">
            <v>PON</v>
          </cell>
          <cell r="AD99" t="str">
            <v>WT</v>
          </cell>
          <cell r="AE99" t="str">
            <v>ŚR</v>
          </cell>
          <cell r="AF99" t="str">
            <v>CZW</v>
          </cell>
          <cell r="AG99" t="str">
            <v>PT</v>
          </cell>
          <cell r="AH99" t="str">
            <v>SOB</v>
          </cell>
          <cell r="AI99" t="str">
            <v>NIEDZ</v>
          </cell>
          <cell r="AJ99" t="str">
            <v>PON</v>
          </cell>
          <cell r="AK99" t="str">
            <v>WT</v>
          </cell>
          <cell r="AL99" t="str">
            <v>ŚR</v>
          </cell>
          <cell r="AM99" t="str">
            <v>CZW</v>
          </cell>
          <cell r="AN99" t="str">
            <v>PT</v>
          </cell>
          <cell r="AO99" t="str">
            <v>SOB</v>
          </cell>
          <cell r="AP99" t="str">
            <v>NIEDZ</v>
          </cell>
          <cell r="AQ99" t="str">
            <v>PON</v>
          </cell>
          <cell r="AR99" t="str">
            <v>WT</v>
          </cell>
          <cell r="AS99" t="str">
            <v>ŚR</v>
          </cell>
          <cell r="AT99" t="str">
            <v>CZW</v>
          </cell>
          <cell r="AU99" t="str">
            <v>PT</v>
          </cell>
          <cell r="AV99" t="str">
            <v>SOB</v>
          </cell>
          <cell r="AW99" t="str">
            <v>NIEDZ</v>
          </cell>
          <cell r="AX99" t="str">
            <v>PON</v>
          </cell>
          <cell r="AY99" t="str">
            <v>WT</v>
          </cell>
          <cell r="AZ99" t="str">
            <v>ŚR</v>
          </cell>
          <cell r="BA99" t="str">
            <v>CZW</v>
          </cell>
          <cell r="BB99" t="str">
            <v>PT</v>
          </cell>
          <cell r="BC99" t="str">
            <v>SOB</v>
          </cell>
          <cell r="BD99" t="str">
            <v>NIEDZ</v>
          </cell>
          <cell r="BE99" t="str">
            <v>PON</v>
          </cell>
          <cell r="BF99" t="str">
            <v>WT</v>
          </cell>
          <cell r="BG99" t="str">
            <v>ŚR</v>
          </cell>
          <cell r="BH99" t="str">
            <v>CZW</v>
          </cell>
          <cell r="BI99" t="str">
            <v>PT</v>
          </cell>
          <cell r="BJ99" t="str">
            <v>SOB</v>
          </cell>
          <cell r="BK99" t="str">
            <v>NIEDZ</v>
          </cell>
          <cell r="BL99" t="str">
            <v>PON</v>
          </cell>
          <cell r="BM99" t="str">
            <v>WT</v>
          </cell>
          <cell r="BN99" t="str">
            <v>ŚR</v>
          </cell>
          <cell r="BO99" t="str">
            <v>CZW</v>
          </cell>
          <cell r="BP99" t="str">
            <v>PT</v>
          </cell>
          <cell r="BQ99" t="str">
            <v>SOB</v>
          </cell>
          <cell r="BR99" t="str">
            <v>NIEDZ</v>
          </cell>
          <cell r="BS99" t="str">
            <v>PON</v>
          </cell>
          <cell r="BT99" t="str">
            <v>WT</v>
          </cell>
          <cell r="BU99" t="str">
            <v>ŚR</v>
          </cell>
          <cell r="BV99" t="str">
            <v>CZW</v>
          </cell>
          <cell r="BW99" t="str">
            <v>PT</v>
          </cell>
          <cell r="BX99" t="str">
            <v>SOB</v>
          </cell>
          <cell r="BY99" t="str">
            <v>NIEDZ</v>
          </cell>
          <cell r="BZ99" t="str">
            <v>PON</v>
          </cell>
          <cell r="CA99" t="str">
            <v>WT</v>
          </cell>
          <cell r="CB99" t="str">
            <v>ŚR</v>
          </cell>
          <cell r="CC99" t="str">
            <v>CZW</v>
          </cell>
          <cell r="CD99" t="str">
            <v>PT</v>
          </cell>
          <cell r="CE99" t="str">
            <v>SOB</v>
          </cell>
          <cell r="CF99" t="str">
            <v>NIEDZ</v>
          </cell>
          <cell r="CG99" t="str">
            <v>PON</v>
          </cell>
          <cell r="CH99" t="str">
            <v>WT</v>
          </cell>
          <cell r="CI99" t="str">
            <v>ŚR</v>
          </cell>
          <cell r="CJ99" t="str">
            <v>CZW</v>
          </cell>
          <cell r="CK99" t="str">
            <v>PT</v>
          </cell>
          <cell r="CL99" t="str">
            <v>SOB</v>
          </cell>
          <cell r="CM99" t="str">
            <v>NIEDZ</v>
          </cell>
          <cell r="CN99" t="str">
            <v>PON</v>
          </cell>
          <cell r="CO99" t="str">
            <v>WT</v>
          </cell>
          <cell r="CP99" t="str">
            <v>ŚR</v>
          </cell>
          <cell r="CQ99" t="str">
            <v>CZW</v>
          </cell>
          <cell r="CR99" t="str">
            <v>PT</v>
          </cell>
          <cell r="CS99" t="str">
            <v>SOB</v>
          </cell>
          <cell r="CT99" t="str">
            <v>NIEDZ</v>
          </cell>
          <cell r="CU99" t="str">
            <v>PON</v>
          </cell>
          <cell r="CV99" t="str">
            <v>WT</v>
          </cell>
          <cell r="CW99" t="str">
            <v>ŚR</v>
          </cell>
          <cell r="CX99" t="str">
            <v>CZW</v>
          </cell>
          <cell r="CY99" t="str">
            <v>PT</v>
          </cell>
          <cell r="CZ99" t="str">
            <v>SOB</v>
          </cell>
          <cell r="DA99" t="str">
            <v>NIEDZ</v>
          </cell>
          <cell r="DB99" t="str">
            <v>PON</v>
          </cell>
          <cell r="DC99" t="str">
            <v>WT</v>
          </cell>
          <cell r="DD99" t="str">
            <v>ŚR</v>
          </cell>
          <cell r="DE99" t="str">
            <v>CZW</v>
          </cell>
          <cell r="DF99" t="str">
            <v>PT</v>
          </cell>
          <cell r="DG99" t="str">
            <v>SOB</v>
          </cell>
          <cell r="DH99" t="str">
            <v>NIEDZ</v>
          </cell>
          <cell r="DI99" t="str">
            <v>PON</v>
          </cell>
          <cell r="DJ99" t="str">
            <v>WT</v>
          </cell>
          <cell r="DK99" t="str">
            <v>ŚR</v>
          </cell>
          <cell r="DL99" t="str">
            <v>CZW</v>
          </cell>
          <cell r="DM99" t="str">
            <v>PT</v>
          </cell>
          <cell r="DN99" t="str">
            <v>SOB</v>
          </cell>
          <cell r="DO99" t="str">
            <v>NIEDZ</v>
          </cell>
          <cell r="DP99" t="str">
            <v>PON</v>
          </cell>
          <cell r="DQ99" t="str">
            <v>WT</v>
          </cell>
          <cell r="DR99" t="str">
            <v>ŚR</v>
          </cell>
          <cell r="DS99" t="str">
            <v>CZW</v>
          </cell>
          <cell r="DT99" t="str">
            <v>PT</v>
          </cell>
          <cell r="DU99" t="str">
            <v>SOB</v>
          </cell>
          <cell r="DV99" t="str">
            <v>NIEDZ</v>
          </cell>
          <cell r="DW99" t="str">
            <v>PON</v>
          </cell>
          <cell r="DX99" t="str">
            <v>WT</v>
          </cell>
          <cell r="DY99" t="str">
            <v>ŚR</v>
          </cell>
          <cell r="DZ99" t="str">
            <v>CZW</v>
          </cell>
          <cell r="EA99" t="str">
            <v>PT</v>
          </cell>
          <cell r="EB99" t="str">
            <v>SOB</v>
          </cell>
          <cell r="EC99" t="str">
            <v>NIEDZ</v>
          </cell>
          <cell r="ED99" t="str">
            <v>PON</v>
          </cell>
          <cell r="EE99" t="str">
            <v>WT</v>
          </cell>
          <cell r="EF99" t="str">
            <v>ŚR</v>
          </cell>
          <cell r="EG99" t="str">
            <v>CZW</v>
          </cell>
          <cell r="EH99" t="str">
            <v>PT</v>
          </cell>
          <cell r="EI99" t="str">
            <v>SOB</v>
          </cell>
          <cell r="EJ99" t="str">
            <v>NIEDZ</v>
          </cell>
          <cell r="EK99" t="str">
            <v>PON</v>
          </cell>
          <cell r="EL99" t="str">
            <v>WT</v>
          </cell>
          <cell r="EM99" t="str">
            <v>ŚR</v>
          </cell>
          <cell r="EN99" t="str">
            <v>CZW</v>
          </cell>
          <cell r="EO99" t="str">
            <v>PT</v>
          </cell>
          <cell r="EP99" t="str">
            <v>SOB</v>
          </cell>
          <cell r="EQ99" t="str">
            <v>NIEDZ</v>
          </cell>
          <cell r="ER99" t="str">
            <v>PON</v>
          </cell>
          <cell r="ES99" t="str">
            <v>WT</v>
          </cell>
          <cell r="ET99" t="str">
            <v>ŚR</v>
          </cell>
          <cell r="EU99" t="str">
            <v>CZW</v>
          </cell>
          <cell r="EV99" t="str">
            <v>PT</v>
          </cell>
          <cell r="EW99" t="str">
            <v>SOB</v>
          </cell>
          <cell r="EX99" t="str">
            <v>NIEDZ</v>
          </cell>
          <cell r="EY99" t="str">
            <v>PON</v>
          </cell>
          <cell r="EZ99" t="str">
            <v>WT</v>
          </cell>
          <cell r="FA99" t="str">
            <v>ŚR</v>
          </cell>
          <cell r="FB99" t="str">
            <v>CZW</v>
          </cell>
          <cell r="FC99" t="str">
            <v>PT</v>
          </cell>
          <cell r="FD99" t="str">
            <v>SOB</v>
          </cell>
          <cell r="FE99" t="str">
            <v>NIEDZ</v>
          </cell>
        </row>
        <row r="100">
          <cell r="C100" t="e">
            <v>#REF!</v>
          </cell>
          <cell r="D100" t="e">
            <v>#REF!</v>
          </cell>
          <cell r="E100" t="e">
            <v>#REF!</v>
          </cell>
          <cell r="F100" t="e">
            <v>#REF!</v>
          </cell>
          <cell r="G100" t="e">
            <v>#REF!</v>
          </cell>
          <cell r="H100" t="e">
            <v>#REF!</v>
          </cell>
          <cell r="I100" t="e">
            <v>#REF!</v>
          </cell>
          <cell r="J100" t="e">
            <v>#REF!</v>
          </cell>
          <cell r="K100" t="e">
            <v>#REF!</v>
          </cell>
          <cell r="L100" t="e">
            <v>#REF!</v>
          </cell>
          <cell r="M100" t="e">
            <v>#REF!</v>
          </cell>
          <cell r="N100" t="e">
            <v>#REF!</v>
          </cell>
          <cell r="O100" t="e">
            <v>#REF!</v>
          </cell>
          <cell r="P100" t="e">
            <v>#REF!</v>
          </cell>
          <cell r="Q100" t="e">
            <v>#REF!</v>
          </cell>
          <cell r="R100" t="e">
            <v>#REF!</v>
          </cell>
          <cell r="S100" t="e">
            <v>#REF!</v>
          </cell>
          <cell r="T100" t="e">
            <v>#REF!</v>
          </cell>
          <cell r="U100" t="e">
            <v>#REF!</v>
          </cell>
          <cell r="V100" t="e">
            <v>#REF!</v>
          </cell>
          <cell r="W100" t="e">
            <v>#REF!</v>
          </cell>
          <cell r="X100" t="e">
            <v>#REF!</v>
          </cell>
          <cell r="Y100" t="e">
            <v>#REF!</v>
          </cell>
          <cell r="Z100" t="e">
            <v>#REF!</v>
          </cell>
          <cell r="AA100" t="e">
            <v>#REF!</v>
          </cell>
          <cell r="AB100" t="e">
            <v>#REF!</v>
          </cell>
          <cell r="AC100">
            <v>45439</v>
          </cell>
          <cell r="AD100">
            <v>45440</v>
          </cell>
          <cell r="AE100">
            <v>45441</v>
          </cell>
          <cell r="AF100">
            <v>45442</v>
          </cell>
          <cell r="AG100">
            <v>45443</v>
          </cell>
          <cell r="AH100">
            <v>45444</v>
          </cell>
          <cell r="AI100">
            <v>45445</v>
          </cell>
          <cell r="AJ100">
            <v>45446</v>
          </cell>
          <cell r="AK100">
            <v>45447</v>
          </cell>
          <cell r="AL100">
            <v>45448</v>
          </cell>
          <cell r="AM100">
            <v>45449</v>
          </cell>
          <cell r="AN100">
            <v>45450</v>
          </cell>
          <cell r="AO100">
            <v>45451</v>
          </cell>
          <cell r="AP100">
            <v>45452</v>
          </cell>
          <cell r="AQ100">
            <v>45453</v>
          </cell>
          <cell r="AR100">
            <v>45454</v>
          </cell>
          <cell r="AS100">
            <v>45455</v>
          </cell>
          <cell r="AT100">
            <v>45456</v>
          </cell>
          <cell r="AU100">
            <v>45457</v>
          </cell>
          <cell r="AV100">
            <v>45458</v>
          </cell>
          <cell r="AW100">
            <v>45459</v>
          </cell>
          <cell r="AX100">
            <v>45460</v>
          </cell>
          <cell r="AY100">
            <v>45461</v>
          </cell>
          <cell r="AZ100">
            <v>45462</v>
          </cell>
          <cell r="BA100">
            <v>45463</v>
          </cell>
          <cell r="BB100">
            <v>45464</v>
          </cell>
          <cell r="BC100">
            <v>45465</v>
          </cell>
          <cell r="BD100">
            <v>45466</v>
          </cell>
          <cell r="BE100">
            <v>45467</v>
          </cell>
          <cell r="BF100">
            <v>45468</v>
          </cell>
          <cell r="BG100">
            <v>45469</v>
          </cell>
          <cell r="BH100">
            <v>45470</v>
          </cell>
          <cell r="BI100">
            <v>45471</v>
          </cell>
          <cell r="BJ100">
            <v>45472</v>
          </cell>
          <cell r="BK100">
            <v>45473</v>
          </cell>
          <cell r="BL100">
            <v>45474</v>
          </cell>
          <cell r="BM100">
            <v>45475</v>
          </cell>
          <cell r="BN100">
            <v>45476</v>
          </cell>
          <cell r="BO100">
            <v>45477</v>
          </cell>
          <cell r="BP100">
            <v>45478</v>
          </cell>
          <cell r="BQ100">
            <v>45479</v>
          </cell>
          <cell r="BR100">
            <v>45480</v>
          </cell>
          <cell r="BS100">
            <v>45481</v>
          </cell>
          <cell r="BT100">
            <v>45482</v>
          </cell>
          <cell r="BU100">
            <v>45483</v>
          </cell>
          <cell r="BV100">
            <v>45484</v>
          </cell>
          <cell r="BW100">
            <v>45485</v>
          </cell>
          <cell r="BX100">
            <v>45486</v>
          </cell>
          <cell r="BY100">
            <v>45487</v>
          </cell>
          <cell r="BZ100">
            <v>45488</v>
          </cell>
          <cell r="CA100">
            <v>45489</v>
          </cell>
          <cell r="CB100">
            <v>45490</v>
          </cell>
          <cell r="CC100">
            <v>45491</v>
          </cell>
          <cell r="CD100">
            <v>45492</v>
          </cell>
          <cell r="CE100">
            <v>45493</v>
          </cell>
          <cell r="CF100">
            <v>45494</v>
          </cell>
          <cell r="CG100">
            <v>45495</v>
          </cell>
          <cell r="CH100">
            <v>45496</v>
          </cell>
          <cell r="CI100">
            <v>45497</v>
          </cell>
          <cell r="CJ100">
            <v>45498</v>
          </cell>
          <cell r="CK100">
            <v>45499</v>
          </cell>
          <cell r="CL100">
            <v>45500</v>
          </cell>
          <cell r="CM100">
            <v>45501</v>
          </cell>
          <cell r="CN100">
            <v>45502</v>
          </cell>
          <cell r="CO100">
            <v>45503</v>
          </cell>
          <cell r="CP100">
            <v>45504</v>
          </cell>
          <cell r="CQ100">
            <v>45505</v>
          </cell>
          <cell r="CR100">
            <v>45506</v>
          </cell>
          <cell r="CS100">
            <v>45507</v>
          </cell>
          <cell r="CT100">
            <v>45508</v>
          </cell>
          <cell r="CU100">
            <v>45509</v>
          </cell>
          <cell r="CV100">
            <v>45510</v>
          </cell>
          <cell r="CW100">
            <v>45511</v>
          </cell>
          <cell r="CX100">
            <v>45512</v>
          </cell>
          <cell r="CY100">
            <v>45513</v>
          </cell>
          <cell r="CZ100">
            <v>45514</v>
          </cell>
          <cell r="DA100">
            <v>45515</v>
          </cell>
          <cell r="DB100">
            <v>45516</v>
          </cell>
          <cell r="DC100">
            <v>45517</v>
          </cell>
          <cell r="DD100">
            <v>45518</v>
          </cell>
          <cell r="DE100">
            <v>45519</v>
          </cell>
          <cell r="DF100">
            <v>45520</v>
          </cell>
          <cell r="DG100">
            <v>45521</v>
          </cell>
          <cell r="DH100">
            <v>45522</v>
          </cell>
          <cell r="DI100">
            <v>45523</v>
          </cell>
          <cell r="DJ100">
            <v>45524</v>
          </cell>
          <cell r="DK100">
            <v>45525</v>
          </cell>
          <cell r="DL100">
            <v>45526</v>
          </cell>
          <cell r="DM100">
            <v>45527</v>
          </cell>
          <cell r="DN100">
            <v>45528</v>
          </cell>
          <cell r="DO100">
            <v>45529</v>
          </cell>
          <cell r="DP100">
            <v>45530</v>
          </cell>
          <cell r="DQ100">
            <v>45531</v>
          </cell>
          <cell r="DR100">
            <v>45532</v>
          </cell>
          <cell r="DS100">
            <v>45533</v>
          </cell>
          <cell r="DT100">
            <v>45534</v>
          </cell>
          <cell r="DU100">
            <v>45535</v>
          </cell>
          <cell r="DV100">
            <v>45536</v>
          </cell>
          <cell r="DW100">
            <v>45537</v>
          </cell>
          <cell r="DX100">
            <v>45538</v>
          </cell>
          <cell r="DY100">
            <v>45539</v>
          </cell>
          <cell r="DZ100">
            <v>45540</v>
          </cell>
          <cell r="EA100">
            <v>45541</v>
          </cell>
          <cell r="EB100">
            <v>45542</v>
          </cell>
          <cell r="EC100">
            <v>45543</v>
          </cell>
          <cell r="ED100">
            <v>45544</v>
          </cell>
          <cell r="EE100">
            <v>45545</v>
          </cell>
          <cell r="EF100">
            <v>45546</v>
          </cell>
          <cell r="EG100">
            <v>45547</v>
          </cell>
          <cell r="EH100">
            <v>45548</v>
          </cell>
          <cell r="EI100">
            <v>45549</v>
          </cell>
          <cell r="EJ100">
            <v>45550</v>
          </cell>
          <cell r="EK100">
            <v>45551</v>
          </cell>
          <cell r="EL100">
            <v>45552</v>
          </cell>
          <cell r="EM100">
            <v>45553</v>
          </cell>
          <cell r="EN100">
            <v>45554</v>
          </cell>
          <cell r="EO100">
            <v>45555</v>
          </cell>
          <cell r="EP100">
            <v>45556</v>
          </cell>
          <cell r="EQ100">
            <v>45557</v>
          </cell>
          <cell r="ER100">
            <v>45558</v>
          </cell>
          <cell r="ES100">
            <v>45559</v>
          </cell>
          <cell r="ET100">
            <v>45560</v>
          </cell>
          <cell r="EU100">
            <v>45561</v>
          </cell>
          <cell r="EV100">
            <v>45562</v>
          </cell>
          <cell r="EW100">
            <v>45563</v>
          </cell>
          <cell r="EX100">
            <v>45564</v>
          </cell>
          <cell r="EY100">
            <v>45565</v>
          </cell>
          <cell r="EZ100">
            <v>45566</v>
          </cell>
          <cell r="FA100">
            <v>45567</v>
          </cell>
          <cell r="FB100">
            <v>45568</v>
          </cell>
          <cell r="FC100">
            <v>45569</v>
          </cell>
          <cell r="FD100">
            <v>45570</v>
          </cell>
          <cell r="FE100">
            <v>45571</v>
          </cell>
        </row>
        <row r="101">
          <cell r="A101" t="str">
            <v>P01 PIOTR MIERZWIŃSKI</v>
          </cell>
          <cell r="B101" t="str">
            <v>AKORD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  <cell r="T101">
            <v>0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521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521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521</v>
          </cell>
          <cell r="AY101">
            <v>0</v>
          </cell>
          <cell r="AZ101">
            <v>0</v>
          </cell>
          <cell r="BA101">
            <v>0</v>
          </cell>
          <cell r="BB101">
            <v>0</v>
          </cell>
          <cell r="BC101">
            <v>0</v>
          </cell>
          <cell r="BD101">
            <v>0</v>
          </cell>
          <cell r="BE101">
            <v>0</v>
          </cell>
          <cell r="BF101">
            <v>0</v>
          </cell>
          <cell r="BG101">
            <v>0</v>
          </cell>
          <cell r="BH101">
            <v>0</v>
          </cell>
          <cell r="BI101">
            <v>0</v>
          </cell>
          <cell r="BJ101">
            <v>0</v>
          </cell>
          <cell r="BK101">
            <v>0</v>
          </cell>
          <cell r="BL101">
            <v>0</v>
          </cell>
          <cell r="BM101">
            <v>0</v>
          </cell>
          <cell r="BN101">
            <v>0</v>
          </cell>
          <cell r="BO101">
            <v>0</v>
          </cell>
          <cell r="BP101">
            <v>0</v>
          </cell>
          <cell r="BQ101">
            <v>0</v>
          </cell>
          <cell r="BR101">
            <v>0</v>
          </cell>
          <cell r="BS101">
            <v>0</v>
          </cell>
          <cell r="BT101">
            <v>0</v>
          </cell>
          <cell r="BU101">
            <v>0</v>
          </cell>
          <cell r="BV101">
            <v>0</v>
          </cell>
          <cell r="BW101">
            <v>0</v>
          </cell>
          <cell r="BX101">
            <v>0</v>
          </cell>
          <cell r="BY101">
            <v>0</v>
          </cell>
          <cell r="BZ101">
            <v>0</v>
          </cell>
          <cell r="CA101">
            <v>0</v>
          </cell>
          <cell r="CB101">
            <v>0</v>
          </cell>
          <cell r="CC101">
            <v>0</v>
          </cell>
          <cell r="CD101">
            <v>0</v>
          </cell>
          <cell r="CE101">
            <v>0</v>
          </cell>
          <cell r="CF101">
            <v>0</v>
          </cell>
          <cell r="CG101">
            <v>0</v>
          </cell>
          <cell r="CH101">
            <v>0</v>
          </cell>
          <cell r="CI101">
            <v>0</v>
          </cell>
          <cell r="CJ101">
            <v>0</v>
          </cell>
          <cell r="CK101">
            <v>0</v>
          </cell>
          <cell r="CL101">
            <v>0</v>
          </cell>
          <cell r="CM101">
            <v>0</v>
          </cell>
          <cell r="CN101">
            <v>0</v>
          </cell>
          <cell r="CO101">
            <v>0</v>
          </cell>
          <cell r="CP101">
            <v>0</v>
          </cell>
          <cell r="CQ101">
            <v>0</v>
          </cell>
          <cell r="CR101">
            <v>0</v>
          </cell>
          <cell r="CS101">
            <v>0</v>
          </cell>
          <cell r="CT101">
            <v>0</v>
          </cell>
          <cell r="CU101">
            <v>0</v>
          </cell>
          <cell r="CV101">
            <v>0</v>
          </cell>
          <cell r="CW101">
            <v>0</v>
          </cell>
          <cell r="CX101">
            <v>0</v>
          </cell>
          <cell r="CY101">
            <v>0</v>
          </cell>
          <cell r="CZ101">
            <v>0</v>
          </cell>
          <cell r="DA101">
            <v>0</v>
          </cell>
          <cell r="DB101">
            <v>0</v>
          </cell>
          <cell r="DC101">
            <v>0</v>
          </cell>
          <cell r="DD101">
            <v>0</v>
          </cell>
          <cell r="DE101">
            <v>0</v>
          </cell>
          <cell r="DF101">
            <v>0</v>
          </cell>
          <cell r="DG101">
            <v>0</v>
          </cell>
          <cell r="DH101">
            <v>0</v>
          </cell>
          <cell r="DI101">
            <v>0</v>
          </cell>
          <cell r="DJ101">
            <v>0</v>
          </cell>
          <cell r="DK101">
            <v>0</v>
          </cell>
          <cell r="DL101">
            <v>0</v>
          </cell>
          <cell r="DM101">
            <v>0</v>
          </cell>
          <cell r="DN101">
            <v>0</v>
          </cell>
          <cell r="DO101">
            <v>0</v>
          </cell>
          <cell r="DP101">
            <v>0</v>
          </cell>
          <cell r="DQ101">
            <v>0</v>
          </cell>
          <cell r="DR101">
            <v>0</v>
          </cell>
          <cell r="DS101">
            <v>0</v>
          </cell>
          <cell r="DT101">
            <v>0</v>
          </cell>
          <cell r="DU101">
            <v>0</v>
          </cell>
          <cell r="DV101">
            <v>0</v>
          </cell>
          <cell r="DW101">
            <v>0</v>
          </cell>
          <cell r="DX101">
            <v>0</v>
          </cell>
          <cell r="DY101">
            <v>0</v>
          </cell>
          <cell r="DZ101">
            <v>0</v>
          </cell>
          <cell r="EA101">
            <v>0</v>
          </cell>
          <cell r="EB101">
            <v>0</v>
          </cell>
          <cell r="EC101">
            <v>0</v>
          </cell>
          <cell r="ED101">
            <v>0</v>
          </cell>
          <cell r="EE101">
            <v>0</v>
          </cell>
          <cell r="EF101">
            <v>0</v>
          </cell>
          <cell r="EG101">
            <v>0</v>
          </cell>
          <cell r="EH101">
            <v>0</v>
          </cell>
          <cell r="EI101">
            <v>0</v>
          </cell>
          <cell r="EJ101">
            <v>0</v>
          </cell>
          <cell r="EK101">
            <v>0</v>
          </cell>
          <cell r="EL101">
            <v>0</v>
          </cell>
          <cell r="EM101">
            <v>0</v>
          </cell>
          <cell r="EN101">
            <v>0</v>
          </cell>
          <cell r="EO101">
            <v>0</v>
          </cell>
          <cell r="EP101">
            <v>0</v>
          </cell>
          <cell r="EQ101">
            <v>0</v>
          </cell>
          <cell r="ER101">
            <v>0</v>
          </cell>
          <cell r="ES101">
            <v>0</v>
          </cell>
          <cell r="ET101">
            <v>0</v>
          </cell>
          <cell r="EU101">
            <v>0</v>
          </cell>
          <cell r="EV101">
            <v>0</v>
          </cell>
          <cell r="EW101">
            <v>0</v>
          </cell>
          <cell r="EX101">
            <v>0</v>
          </cell>
          <cell r="EY101">
            <v>0</v>
          </cell>
          <cell r="EZ101">
            <v>416</v>
          </cell>
          <cell r="FA101">
            <v>425</v>
          </cell>
          <cell r="FB101">
            <v>379</v>
          </cell>
          <cell r="FC101">
            <v>0</v>
          </cell>
          <cell r="FD101">
            <v>0</v>
          </cell>
          <cell r="FE101">
            <v>0</v>
          </cell>
        </row>
        <row r="102">
          <cell r="A102"/>
          <cell r="B102" t="str">
            <v>POPRAWKI</v>
          </cell>
          <cell r="C102"/>
          <cell r="D102"/>
          <cell r="E102"/>
          <cell r="F102"/>
          <cell r="G102"/>
          <cell r="H102"/>
          <cell r="I102"/>
          <cell r="J102"/>
          <cell r="K102"/>
          <cell r="L102"/>
          <cell r="M102"/>
          <cell r="N102"/>
          <cell r="O102"/>
          <cell r="P102"/>
          <cell r="Q102"/>
          <cell r="R102"/>
          <cell r="S102"/>
          <cell r="T102"/>
          <cell r="U102"/>
          <cell r="V102"/>
          <cell r="W102"/>
          <cell r="X102"/>
          <cell r="Y102"/>
          <cell r="Z102"/>
          <cell r="AA102"/>
          <cell r="AB102"/>
          <cell r="AC102">
            <v>521</v>
          </cell>
          <cell r="AD102"/>
          <cell r="AE102"/>
          <cell r="AF102"/>
          <cell r="AG102"/>
          <cell r="AH102"/>
          <cell r="AI102"/>
          <cell r="AJ102"/>
          <cell r="AK102"/>
          <cell r="AL102"/>
          <cell r="AM102"/>
          <cell r="AN102"/>
          <cell r="AO102"/>
          <cell r="AP102"/>
          <cell r="AQ102"/>
          <cell r="AR102"/>
          <cell r="AS102"/>
          <cell r="AT102"/>
          <cell r="AU102"/>
          <cell r="AV102"/>
          <cell r="AW102"/>
          <cell r="AX102"/>
          <cell r="AY102"/>
          <cell r="AZ102"/>
          <cell r="BA102"/>
          <cell r="BB102"/>
          <cell r="BC102"/>
          <cell r="BD102"/>
          <cell r="BE102"/>
          <cell r="BF102"/>
          <cell r="BG102"/>
          <cell r="BH102"/>
          <cell r="BI102"/>
          <cell r="BJ102"/>
          <cell r="BK102"/>
          <cell r="BL102"/>
          <cell r="BM102"/>
          <cell r="BN102"/>
          <cell r="BO102"/>
          <cell r="BP102"/>
          <cell r="BQ102"/>
          <cell r="BR102"/>
          <cell r="BS102"/>
          <cell r="BT102"/>
          <cell r="BU102"/>
          <cell r="BV102"/>
          <cell r="BW102"/>
          <cell r="BX102"/>
          <cell r="BY102"/>
          <cell r="BZ102"/>
          <cell r="CA102"/>
          <cell r="CB102"/>
          <cell r="CC102"/>
          <cell r="CD102"/>
          <cell r="CE102"/>
          <cell r="CF102"/>
          <cell r="CG102"/>
          <cell r="CH102"/>
          <cell r="CI102"/>
          <cell r="CJ102"/>
          <cell r="CK102"/>
          <cell r="CL102"/>
          <cell r="CM102"/>
          <cell r="CN102"/>
          <cell r="CO102"/>
          <cell r="CP102"/>
          <cell r="CQ102"/>
          <cell r="CR102"/>
          <cell r="CS102"/>
          <cell r="CT102"/>
          <cell r="CU102"/>
          <cell r="CV102"/>
          <cell r="CW102"/>
          <cell r="CX102"/>
          <cell r="CY102"/>
          <cell r="CZ102"/>
          <cell r="DA102"/>
          <cell r="DB102"/>
          <cell r="DC102"/>
          <cell r="DD102"/>
          <cell r="DE102"/>
          <cell r="DF102"/>
          <cell r="DG102"/>
          <cell r="DH102"/>
          <cell r="DI102"/>
          <cell r="DJ102"/>
          <cell r="DK102"/>
          <cell r="DL102"/>
          <cell r="DM102"/>
          <cell r="DN102"/>
          <cell r="DO102"/>
          <cell r="DP102"/>
          <cell r="DQ102"/>
          <cell r="DR102"/>
          <cell r="DS102"/>
          <cell r="DT102"/>
          <cell r="DU102"/>
          <cell r="DV102"/>
          <cell r="DW102"/>
          <cell r="DX102"/>
          <cell r="DY102"/>
          <cell r="DZ102"/>
          <cell r="EA102"/>
          <cell r="EB102"/>
          <cell r="EC102"/>
          <cell r="ED102"/>
          <cell r="EE102"/>
          <cell r="EF102"/>
          <cell r="EG102"/>
          <cell r="EH102"/>
          <cell r="EI102"/>
          <cell r="EJ102"/>
          <cell r="EK102"/>
          <cell r="EL102"/>
          <cell r="EM102"/>
          <cell r="EN102"/>
          <cell r="EO102"/>
          <cell r="EP102"/>
          <cell r="EQ102"/>
          <cell r="ER102"/>
          <cell r="ES102"/>
          <cell r="ET102"/>
          <cell r="EU102"/>
          <cell r="EV102"/>
          <cell r="EW102"/>
          <cell r="EX102"/>
          <cell r="EY102"/>
          <cell r="EZ102"/>
          <cell r="FA102"/>
          <cell r="FB102"/>
          <cell r="FC102"/>
          <cell r="FD102"/>
          <cell r="FE102"/>
        </row>
        <row r="103">
          <cell r="A103"/>
          <cell r="B103" t="str">
            <v>NIEWYCENIONE</v>
          </cell>
          <cell r="C103"/>
          <cell r="D103"/>
          <cell r="E103"/>
          <cell r="F103"/>
          <cell r="G103"/>
          <cell r="H103"/>
          <cell r="I103"/>
          <cell r="J103"/>
          <cell r="K103"/>
          <cell r="L103"/>
          <cell r="M103"/>
          <cell r="N103"/>
          <cell r="O103"/>
          <cell r="P103"/>
          <cell r="Q103"/>
          <cell r="R103"/>
          <cell r="S103"/>
          <cell r="T103"/>
          <cell r="U103"/>
          <cell r="V103"/>
          <cell r="W103"/>
          <cell r="X103"/>
          <cell r="Y103"/>
          <cell r="Z103"/>
          <cell r="AA103"/>
          <cell r="AB103"/>
          <cell r="AC103"/>
          <cell r="AD103"/>
          <cell r="AE103"/>
          <cell r="AF103"/>
          <cell r="AG103"/>
          <cell r="AH103"/>
          <cell r="AI103"/>
          <cell r="AJ103"/>
          <cell r="AK103"/>
          <cell r="AL103"/>
          <cell r="AM103"/>
          <cell r="AN103"/>
          <cell r="AO103"/>
          <cell r="AP103"/>
          <cell r="AQ103"/>
          <cell r="AR103"/>
          <cell r="AS103"/>
          <cell r="AT103"/>
          <cell r="AU103"/>
          <cell r="AV103"/>
          <cell r="AW103"/>
          <cell r="AX103"/>
          <cell r="AY103"/>
          <cell r="AZ103"/>
          <cell r="BA103"/>
          <cell r="BB103"/>
          <cell r="BC103"/>
          <cell r="BD103"/>
          <cell r="BE103"/>
          <cell r="BF103"/>
          <cell r="BG103"/>
          <cell r="BH103"/>
          <cell r="BI103"/>
          <cell r="BJ103"/>
          <cell r="BK103"/>
          <cell r="BL103"/>
          <cell r="BM103"/>
          <cell r="BN103"/>
          <cell r="BO103"/>
          <cell r="BP103"/>
          <cell r="BQ103"/>
          <cell r="BR103"/>
          <cell r="BS103"/>
          <cell r="BT103"/>
          <cell r="BU103"/>
          <cell r="BV103"/>
          <cell r="BW103"/>
          <cell r="BX103"/>
          <cell r="BY103"/>
          <cell r="BZ103"/>
          <cell r="CA103"/>
          <cell r="CB103"/>
          <cell r="CC103"/>
          <cell r="CD103"/>
          <cell r="CE103"/>
          <cell r="CF103"/>
          <cell r="CG103"/>
          <cell r="CH103"/>
          <cell r="CI103"/>
          <cell r="CJ103"/>
          <cell r="CK103"/>
          <cell r="CL103"/>
          <cell r="CM103"/>
          <cell r="CN103"/>
          <cell r="CO103"/>
          <cell r="CP103"/>
          <cell r="CQ103"/>
          <cell r="CR103"/>
          <cell r="CS103"/>
          <cell r="CT103"/>
          <cell r="CU103"/>
          <cell r="CV103"/>
          <cell r="CW103"/>
          <cell r="CX103"/>
          <cell r="CY103"/>
          <cell r="CZ103"/>
          <cell r="DA103"/>
          <cell r="DB103"/>
          <cell r="DC103"/>
          <cell r="DD103"/>
          <cell r="DE103"/>
          <cell r="DF103"/>
          <cell r="DG103"/>
          <cell r="DH103"/>
          <cell r="DI103"/>
          <cell r="DJ103"/>
          <cell r="DK103"/>
          <cell r="DL103"/>
          <cell r="DM103"/>
          <cell r="DN103"/>
          <cell r="DO103"/>
          <cell r="DP103"/>
          <cell r="DQ103"/>
          <cell r="DR103"/>
          <cell r="DS103"/>
          <cell r="DT103"/>
          <cell r="DU103"/>
          <cell r="DV103"/>
          <cell r="DW103"/>
          <cell r="DX103"/>
          <cell r="DY103"/>
          <cell r="DZ103"/>
          <cell r="EA103"/>
          <cell r="EB103"/>
          <cell r="EC103"/>
          <cell r="ED103"/>
          <cell r="EE103"/>
          <cell r="EF103"/>
          <cell r="EG103"/>
          <cell r="EH103"/>
          <cell r="EI103"/>
          <cell r="EJ103"/>
          <cell r="EK103"/>
          <cell r="EL103"/>
          <cell r="EM103"/>
          <cell r="EN103"/>
          <cell r="EO103"/>
          <cell r="EP103"/>
          <cell r="EQ103"/>
          <cell r="ER103"/>
          <cell r="ES103"/>
          <cell r="ET103"/>
          <cell r="EU103"/>
          <cell r="EV103"/>
          <cell r="EW103"/>
          <cell r="EX103"/>
          <cell r="EY103"/>
          <cell r="EZ103"/>
          <cell r="FA103"/>
          <cell r="FB103"/>
          <cell r="FC103"/>
          <cell r="FD103"/>
          <cell r="FE103"/>
        </row>
        <row r="104">
          <cell r="A104"/>
          <cell r="B104" t="str">
            <v>INNE</v>
          </cell>
          <cell r="C104"/>
          <cell r="D104"/>
          <cell r="E104"/>
          <cell r="F104"/>
          <cell r="G104"/>
          <cell r="H104"/>
          <cell r="I104"/>
          <cell r="J104"/>
          <cell r="K104"/>
          <cell r="L104"/>
          <cell r="M104"/>
          <cell r="N104"/>
          <cell r="O104"/>
          <cell r="P104"/>
          <cell r="Q104"/>
          <cell r="R104"/>
          <cell r="S104"/>
          <cell r="T104"/>
          <cell r="U104"/>
          <cell r="V104"/>
          <cell r="W104"/>
          <cell r="X104"/>
          <cell r="Y104"/>
          <cell r="Z104"/>
          <cell r="AA104"/>
          <cell r="AB104"/>
          <cell r="AC104"/>
          <cell r="AD104"/>
          <cell r="AE104"/>
          <cell r="AF104"/>
          <cell r="AG104"/>
          <cell r="AH104"/>
          <cell r="AI104"/>
          <cell r="AJ104"/>
          <cell r="AK104"/>
          <cell r="AL104"/>
          <cell r="AM104"/>
          <cell r="AN104"/>
          <cell r="AO104"/>
          <cell r="AP104"/>
          <cell r="AQ104"/>
          <cell r="AR104"/>
          <cell r="AS104"/>
          <cell r="AT104"/>
          <cell r="AU104"/>
          <cell r="AV104"/>
          <cell r="AW104"/>
          <cell r="AX104"/>
          <cell r="AY104"/>
          <cell r="AZ104"/>
          <cell r="BA104"/>
          <cell r="BB104"/>
          <cell r="BC104"/>
          <cell r="BD104"/>
          <cell r="BE104"/>
          <cell r="BF104"/>
          <cell r="BG104"/>
          <cell r="BH104"/>
          <cell r="BI104"/>
          <cell r="BJ104"/>
          <cell r="BK104"/>
          <cell r="BL104"/>
          <cell r="BM104"/>
          <cell r="BN104"/>
          <cell r="BO104"/>
          <cell r="BP104"/>
          <cell r="BQ104"/>
          <cell r="BR104"/>
          <cell r="BS104"/>
          <cell r="BT104"/>
          <cell r="BU104"/>
          <cell r="BV104"/>
          <cell r="BW104"/>
          <cell r="BX104"/>
          <cell r="BY104"/>
          <cell r="BZ104"/>
          <cell r="CA104"/>
          <cell r="CB104"/>
          <cell r="CC104"/>
          <cell r="CD104"/>
          <cell r="CE104"/>
          <cell r="CF104"/>
          <cell r="CG104"/>
          <cell r="CH104"/>
          <cell r="CI104"/>
          <cell r="CJ104"/>
          <cell r="CK104"/>
          <cell r="CL104"/>
          <cell r="CM104"/>
          <cell r="CN104"/>
          <cell r="CO104"/>
          <cell r="CP104"/>
          <cell r="CQ104"/>
          <cell r="CR104"/>
          <cell r="CS104"/>
          <cell r="CT104"/>
          <cell r="CU104"/>
          <cell r="CV104"/>
          <cell r="CW104"/>
          <cell r="CX104"/>
          <cell r="CY104"/>
          <cell r="CZ104"/>
          <cell r="DA104"/>
          <cell r="DB104"/>
          <cell r="DC104"/>
          <cell r="DD104"/>
          <cell r="DE104"/>
          <cell r="DF104"/>
          <cell r="DG104"/>
          <cell r="DH104"/>
          <cell r="DI104"/>
          <cell r="DJ104"/>
          <cell r="DK104"/>
          <cell r="DL104"/>
          <cell r="DM104"/>
          <cell r="DN104"/>
          <cell r="DO104"/>
          <cell r="DP104"/>
          <cell r="DQ104"/>
          <cell r="DR104"/>
          <cell r="DS104"/>
          <cell r="DT104"/>
          <cell r="DU104"/>
          <cell r="DV104"/>
          <cell r="DW104"/>
          <cell r="DX104"/>
          <cell r="DY104"/>
          <cell r="DZ104"/>
          <cell r="EA104"/>
          <cell r="EB104"/>
          <cell r="EC104"/>
          <cell r="ED104"/>
          <cell r="EE104"/>
          <cell r="EF104"/>
          <cell r="EG104"/>
          <cell r="EH104"/>
          <cell r="EI104"/>
          <cell r="EJ104"/>
          <cell r="EK104"/>
          <cell r="EL104"/>
          <cell r="EM104"/>
          <cell r="EN104"/>
          <cell r="EO104"/>
          <cell r="EP104"/>
          <cell r="EQ104"/>
          <cell r="ER104"/>
          <cell r="ES104"/>
          <cell r="ET104"/>
          <cell r="EU104"/>
          <cell r="EV104"/>
          <cell r="EW104"/>
          <cell r="EX104"/>
          <cell r="EY104"/>
          <cell r="EZ104"/>
          <cell r="FA104"/>
          <cell r="FB104"/>
          <cell r="FC104"/>
          <cell r="FD104"/>
          <cell r="FE104"/>
        </row>
        <row r="105">
          <cell r="A105"/>
          <cell r="B105" t="str">
            <v>SUMA</v>
          </cell>
          <cell r="C105"/>
          <cell r="D105"/>
          <cell r="E105"/>
          <cell r="F105"/>
          <cell r="G105"/>
          <cell r="H105"/>
          <cell r="I105"/>
          <cell r="J105"/>
          <cell r="K105"/>
          <cell r="L105"/>
          <cell r="M105"/>
          <cell r="N105"/>
          <cell r="O105"/>
          <cell r="P105"/>
          <cell r="Q105"/>
          <cell r="R105"/>
          <cell r="S105"/>
          <cell r="T105"/>
          <cell r="U105"/>
          <cell r="V105"/>
          <cell r="W105"/>
          <cell r="X105"/>
          <cell r="Y105"/>
          <cell r="Z105"/>
          <cell r="AA105"/>
          <cell r="AB105"/>
          <cell r="AC105"/>
          <cell r="AD105"/>
          <cell r="AE105"/>
          <cell r="AF105"/>
          <cell r="AG105"/>
          <cell r="AH105"/>
          <cell r="AI105"/>
          <cell r="AJ105"/>
          <cell r="AK105"/>
          <cell r="AL105"/>
          <cell r="AM105"/>
          <cell r="AN105"/>
          <cell r="AO105"/>
          <cell r="AP105"/>
          <cell r="AQ105"/>
          <cell r="AR105"/>
          <cell r="AS105"/>
          <cell r="AT105"/>
          <cell r="AU105"/>
          <cell r="AV105"/>
          <cell r="AW105"/>
          <cell r="AX105"/>
          <cell r="AY105"/>
          <cell r="AZ105"/>
          <cell r="BA105"/>
          <cell r="BB105"/>
          <cell r="BC105"/>
          <cell r="BD105"/>
          <cell r="BE105"/>
          <cell r="BF105"/>
          <cell r="BG105"/>
          <cell r="BH105"/>
          <cell r="BI105"/>
          <cell r="BJ105"/>
          <cell r="BK105"/>
          <cell r="BL105"/>
          <cell r="BM105"/>
          <cell r="BN105"/>
          <cell r="BO105"/>
          <cell r="BP105"/>
          <cell r="BQ105"/>
          <cell r="BR105"/>
          <cell r="BS105"/>
          <cell r="BT105"/>
          <cell r="BU105"/>
          <cell r="BV105"/>
          <cell r="BW105"/>
          <cell r="BX105"/>
          <cell r="BY105"/>
          <cell r="BZ105"/>
          <cell r="CA105"/>
          <cell r="CB105"/>
          <cell r="CC105"/>
          <cell r="CD105"/>
          <cell r="CE105"/>
          <cell r="CF105"/>
          <cell r="CG105"/>
          <cell r="CH105"/>
          <cell r="CI105"/>
          <cell r="CJ105"/>
          <cell r="CK105"/>
          <cell r="CL105"/>
          <cell r="CM105"/>
          <cell r="CN105"/>
          <cell r="CO105"/>
          <cell r="CP105"/>
          <cell r="CQ105"/>
          <cell r="CR105"/>
          <cell r="CS105"/>
          <cell r="CT105"/>
          <cell r="CU105"/>
          <cell r="CV105"/>
          <cell r="CW105"/>
          <cell r="CX105"/>
          <cell r="CY105"/>
          <cell r="CZ105"/>
          <cell r="DA105"/>
          <cell r="DB105"/>
          <cell r="DC105"/>
          <cell r="DD105"/>
          <cell r="DE105"/>
          <cell r="DF105"/>
          <cell r="DG105"/>
          <cell r="DH105"/>
          <cell r="DI105"/>
          <cell r="DJ105"/>
          <cell r="DK105"/>
          <cell r="DL105"/>
          <cell r="DM105"/>
          <cell r="DN105"/>
          <cell r="DO105"/>
          <cell r="DP105"/>
          <cell r="DQ105"/>
          <cell r="DR105"/>
          <cell r="DS105"/>
          <cell r="DT105"/>
          <cell r="DU105"/>
          <cell r="DV105"/>
          <cell r="DW105"/>
          <cell r="DX105"/>
          <cell r="DY105"/>
          <cell r="DZ105"/>
          <cell r="EA105"/>
          <cell r="EB105"/>
          <cell r="EC105"/>
          <cell r="ED105"/>
          <cell r="EE105"/>
          <cell r="EF105"/>
          <cell r="EG105"/>
          <cell r="EH105"/>
          <cell r="EI105"/>
          <cell r="EJ105"/>
          <cell r="EK105"/>
          <cell r="EL105"/>
          <cell r="EM105"/>
          <cell r="EN105"/>
          <cell r="EO105"/>
          <cell r="EP105"/>
          <cell r="EQ105"/>
          <cell r="ER105"/>
          <cell r="ES105"/>
          <cell r="ET105"/>
          <cell r="EU105"/>
          <cell r="EV105"/>
          <cell r="EW105"/>
          <cell r="EX105"/>
          <cell r="EY105"/>
          <cell r="EZ105"/>
          <cell r="FA105"/>
          <cell r="FB105"/>
          <cell r="FC105"/>
          <cell r="FD105"/>
          <cell r="FE105"/>
        </row>
        <row r="106">
          <cell r="A106"/>
          <cell r="B106" t="str">
            <v>CZAS PRACY</v>
          </cell>
          <cell r="C106">
            <v>484.2</v>
          </cell>
          <cell r="D106">
            <v>489</v>
          </cell>
          <cell r="E106">
            <v>493.8</v>
          </cell>
          <cell r="F106"/>
          <cell r="G106"/>
          <cell r="H106">
            <v>285</v>
          </cell>
          <cell r="I106">
            <v>465</v>
          </cell>
          <cell r="J106">
            <v>345</v>
          </cell>
          <cell r="K106">
            <v>465</v>
          </cell>
          <cell r="L106">
            <v>345</v>
          </cell>
          <cell r="M106"/>
          <cell r="N106"/>
          <cell r="O106">
            <v>425</v>
          </cell>
          <cell r="P106">
            <v>285</v>
          </cell>
          <cell r="Q106">
            <v>465</v>
          </cell>
          <cell r="R106">
            <v>465</v>
          </cell>
          <cell r="S106">
            <v>325</v>
          </cell>
          <cell r="T106"/>
          <cell r="U106"/>
          <cell r="V106">
            <v>465</v>
          </cell>
          <cell r="W106">
            <v>465</v>
          </cell>
          <cell r="X106">
            <v>465</v>
          </cell>
          <cell r="Y106">
            <v>465</v>
          </cell>
          <cell r="Z106">
            <v>285</v>
          </cell>
          <cell r="AA106"/>
          <cell r="AB106"/>
          <cell r="AC106">
            <v>465</v>
          </cell>
          <cell r="AD106">
            <v>465</v>
          </cell>
          <cell r="AE106">
            <v>465</v>
          </cell>
          <cell r="AF106"/>
          <cell r="AG106"/>
          <cell r="AH106"/>
          <cell r="AI106"/>
          <cell r="AJ106">
            <v>465</v>
          </cell>
          <cell r="AK106">
            <v>465</v>
          </cell>
          <cell r="AL106">
            <v>465</v>
          </cell>
          <cell r="AM106">
            <v>345</v>
          </cell>
          <cell r="AN106">
            <v>465</v>
          </cell>
          <cell r="AO106"/>
          <cell r="AP106"/>
          <cell r="AQ106">
            <v>465</v>
          </cell>
          <cell r="AR106">
            <v>465</v>
          </cell>
          <cell r="AS106">
            <v>465</v>
          </cell>
          <cell r="AT106">
            <v>465</v>
          </cell>
          <cell r="AU106">
            <v>465</v>
          </cell>
          <cell r="AV106"/>
          <cell r="AW106"/>
          <cell r="AX106">
            <v>465</v>
          </cell>
          <cell r="AY106">
            <v>465</v>
          </cell>
          <cell r="AZ106">
            <v>465</v>
          </cell>
          <cell r="BA106">
            <v>465</v>
          </cell>
          <cell r="BB106">
            <v>465</v>
          </cell>
          <cell r="BC106"/>
          <cell r="BD106"/>
          <cell r="BE106">
            <v>265</v>
          </cell>
          <cell r="BF106">
            <v>465</v>
          </cell>
          <cell r="BG106">
            <v>465</v>
          </cell>
          <cell r="BH106"/>
          <cell r="BI106">
            <v>305</v>
          </cell>
          <cell r="BJ106"/>
          <cell r="BK106"/>
          <cell r="BL106">
            <v>465</v>
          </cell>
          <cell r="BM106"/>
          <cell r="BN106">
            <v>180</v>
          </cell>
          <cell r="BO106">
            <v>465</v>
          </cell>
          <cell r="BP106">
            <v>465</v>
          </cell>
          <cell r="BQ106"/>
          <cell r="BR106"/>
          <cell r="BS106">
            <v>465</v>
          </cell>
          <cell r="BT106">
            <v>465</v>
          </cell>
          <cell r="BU106">
            <v>465</v>
          </cell>
          <cell r="BV106">
            <v>465</v>
          </cell>
          <cell r="BW106">
            <v>465</v>
          </cell>
          <cell r="BX106"/>
          <cell r="BY106"/>
          <cell r="BZ106">
            <v>465</v>
          </cell>
          <cell r="CA106"/>
          <cell r="CB106">
            <v>180</v>
          </cell>
          <cell r="CC106">
            <v>465</v>
          </cell>
          <cell r="CD106">
            <v>465</v>
          </cell>
          <cell r="CE106"/>
          <cell r="CF106"/>
          <cell r="CG106">
            <v>465</v>
          </cell>
          <cell r="CH106"/>
          <cell r="CI106">
            <v>180</v>
          </cell>
          <cell r="CJ106">
            <v>465</v>
          </cell>
          <cell r="CK106">
            <v>465</v>
          </cell>
          <cell r="CL106"/>
          <cell r="CM106"/>
          <cell r="CN106"/>
          <cell r="CO106"/>
          <cell r="CP106"/>
          <cell r="CQ106"/>
          <cell r="CR106"/>
          <cell r="CS106"/>
          <cell r="CT106"/>
          <cell r="CU106">
            <v>465</v>
          </cell>
          <cell r="CV106">
            <v>465</v>
          </cell>
          <cell r="CW106">
            <v>465</v>
          </cell>
          <cell r="CX106">
            <v>465</v>
          </cell>
          <cell r="CY106">
            <v>465</v>
          </cell>
          <cell r="CZ106"/>
          <cell r="DA106"/>
          <cell r="DB106">
            <v>465</v>
          </cell>
          <cell r="DC106">
            <v>465</v>
          </cell>
          <cell r="DD106">
            <v>465</v>
          </cell>
          <cell r="DE106"/>
          <cell r="DF106"/>
          <cell r="DG106"/>
          <cell r="DH106"/>
          <cell r="DI106">
            <v>465</v>
          </cell>
          <cell r="DJ106">
            <v>465</v>
          </cell>
          <cell r="DK106">
            <v>465</v>
          </cell>
          <cell r="DL106"/>
          <cell r="DM106">
            <v>465</v>
          </cell>
          <cell r="DN106"/>
          <cell r="DO106"/>
          <cell r="DP106">
            <v>465</v>
          </cell>
          <cell r="DQ106"/>
          <cell r="DR106">
            <v>275</v>
          </cell>
          <cell r="DS106">
            <v>465</v>
          </cell>
          <cell r="DT106"/>
          <cell r="DU106"/>
          <cell r="DV106"/>
          <cell r="DW106"/>
          <cell r="DX106">
            <v>465</v>
          </cell>
          <cell r="DY106">
            <v>465</v>
          </cell>
          <cell r="DZ106"/>
          <cell r="EA106">
            <v>465</v>
          </cell>
          <cell r="EB106"/>
          <cell r="EC106"/>
          <cell r="ED106">
            <v>465</v>
          </cell>
          <cell r="EE106"/>
          <cell r="EF106"/>
          <cell r="EG106"/>
          <cell r="EH106">
            <v>465</v>
          </cell>
          <cell r="EI106"/>
          <cell r="EJ106"/>
          <cell r="EK106">
            <v>465</v>
          </cell>
          <cell r="EL106">
            <v>465</v>
          </cell>
          <cell r="EM106">
            <v>465</v>
          </cell>
          <cell r="EN106">
            <v>465</v>
          </cell>
          <cell r="EO106"/>
          <cell r="EP106"/>
          <cell r="EQ106"/>
          <cell r="ER106">
            <v>465</v>
          </cell>
          <cell r="ES106">
            <v>465</v>
          </cell>
          <cell r="ET106">
            <v>315</v>
          </cell>
          <cell r="EU106">
            <v>465</v>
          </cell>
          <cell r="EV106">
            <v>465</v>
          </cell>
          <cell r="EW106"/>
          <cell r="EX106"/>
          <cell r="EY106">
            <v>0</v>
          </cell>
          <cell r="EZ106">
            <v>465</v>
          </cell>
          <cell r="FA106">
            <v>465</v>
          </cell>
          <cell r="FB106">
            <v>345</v>
          </cell>
          <cell r="FC106"/>
          <cell r="FD106"/>
          <cell r="FE106"/>
        </row>
        <row r="107">
          <cell r="A107" t="str">
            <v>P02 WOJCIECH REMBISZEWSKI</v>
          </cell>
          <cell r="B107" t="str">
            <v>AKORD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  <cell r="BA107">
            <v>0</v>
          </cell>
          <cell r="BB107">
            <v>0</v>
          </cell>
          <cell r="BC107">
            <v>0</v>
          </cell>
          <cell r="BD107">
            <v>0</v>
          </cell>
          <cell r="BE107">
            <v>0</v>
          </cell>
          <cell r="BF107">
            <v>0</v>
          </cell>
          <cell r="BG107">
            <v>0</v>
          </cell>
          <cell r="BH107">
            <v>0</v>
          </cell>
          <cell r="BI107">
            <v>0</v>
          </cell>
          <cell r="BJ107">
            <v>0</v>
          </cell>
          <cell r="BK107">
            <v>0</v>
          </cell>
          <cell r="BL107">
            <v>0</v>
          </cell>
          <cell r="BM107">
            <v>0</v>
          </cell>
          <cell r="BN107">
            <v>0</v>
          </cell>
          <cell r="BO107">
            <v>0</v>
          </cell>
          <cell r="BP107">
            <v>0</v>
          </cell>
          <cell r="BQ107">
            <v>0</v>
          </cell>
          <cell r="BR107">
            <v>0</v>
          </cell>
          <cell r="BS107">
            <v>0</v>
          </cell>
          <cell r="BT107">
            <v>0</v>
          </cell>
          <cell r="BU107">
            <v>0</v>
          </cell>
          <cell r="BV107">
            <v>0</v>
          </cell>
          <cell r="BW107">
            <v>0</v>
          </cell>
          <cell r="BX107">
            <v>0</v>
          </cell>
          <cell r="BY107">
            <v>0</v>
          </cell>
          <cell r="BZ107">
            <v>0</v>
          </cell>
          <cell r="CA107">
            <v>0</v>
          </cell>
          <cell r="CB107">
            <v>0</v>
          </cell>
          <cell r="CC107">
            <v>0</v>
          </cell>
          <cell r="CD107">
            <v>0</v>
          </cell>
          <cell r="CE107">
            <v>0</v>
          </cell>
          <cell r="CF107">
            <v>0</v>
          </cell>
          <cell r="CG107">
            <v>0</v>
          </cell>
          <cell r="CH107">
            <v>0</v>
          </cell>
          <cell r="CI107">
            <v>0</v>
          </cell>
          <cell r="CJ107">
            <v>0</v>
          </cell>
          <cell r="CK107">
            <v>0</v>
          </cell>
          <cell r="CL107">
            <v>0</v>
          </cell>
          <cell r="CM107">
            <v>0</v>
          </cell>
          <cell r="CN107">
            <v>0</v>
          </cell>
          <cell r="CO107">
            <v>0</v>
          </cell>
          <cell r="CP107">
            <v>0</v>
          </cell>
          <cell r="CQ107">
            <v>0</v>
          </cell>
          <cell r="CR107">
            <v>0</v>
          </cell>
          <cell r="CS107">
            <v>0</v>
          </cell>
          <cell r="CT107">
            <v>0</v>
          </cell>
          <cell r="CU107">
            <v>0</v>
          </cell>
          <cell r="CV107">
            <v>0</v>
          </cell>
          <cell r="CW107">
            <v>0</v>
          </cell>
          <cell r="CX107">
            <v>0</v>
          </cell>
          <cell r="CY107">
            <v>0</v>
          </cell>
          <cell r="CZ107">
            <v>0</v>
          </cell>
          <cell r="DA107">
            <v>0</v>
          </cell>
          <cell r="DB107">
            <v>0</v>
          </cell>
          <cell r="DC107">
            <v>0</v>
          </cell>
          <cell r="DD107">
            <v>0</v>
          </cell>
          <cell r="DE107">
            <v>0</v>
          </cell>
          <cell r="DF107">
            <v>0</v>
          </cell>
          <cell r="DG107">
            <v>0</v>
          </cell>
          <cell r="DH107">
            <v>0</v>
          </cell>
          <cell r="DI107">
            <v>0</v>
          </cell>
          <cell r="DJ107">
            <v>0</v>
          </cell>
          <cell r="DK107">
            <v>0</v>
          </cell>
          <cell r="DL107">
            <v>0</v>
          </cell>
          <cell r="DM107">
            <v>0</v>
          </cell>
          <cell r="DN107">
            <v>0</v>
          </cell>
          <cell r="DO107">
            <v>0</v>
          </cell>
          <cell r="DP107">
            <v>0</v>
          </cell>
          <cell r="DQ107">
            <v>0</v>
          </cell>
          <cell r="DR107">
            <v>0</v>
          </cell>
          <cell r="DS107">
            <v>0</v>
          </cell>
          <cell r="DT107">
            <v>0</v>
          </cell>
          <cell r="DU107">
            <v>0</v>
          </cell>
          <cell r="DV107">
            <v>0</v>
          </cell>
          <cell r="DW107">
            <v>0</v>
          </cell>
          <cell r="DX107">
            <v>0</v>
          </cell>
          <cell r="DY107">
            <v>0</v>
          </cell>
          <cell r="DZ107">
            <v>0</v>
          </cell>
          <cell r="EA107">
            <v>0</v>
          </cell>
          <cell r="EB107">
            <v>0</v>
          </cell>
          <cell r="EC107">
            <v>0</v>
          </cell>
          <cell r="ED107">
            <v>0</v>
          </cell>
          <cell r="EE107">
            <v>0</v>
          </cell>
          <cell r="EF107">
            <v>0</v>
          </cell>
          <cell r="EG107">
            <v>0</v>
          </cell>
          <cell r="EH107">
            <v>0</v>
          </cell>
          <cell r="EI107">
            <v>0</v>
          </cell>
          <cell r="EJ107">
            <v>0</v>
          </cell>
          <cell r="EK107">
            <v>0</v>
          </cell>
          <cell r="EL107">
            <v>0</v>
          </cell>
          <cell r="EM107">
            <v>0</v>
          </cell>
          <cell r="EN107">
            <v>0</v>
          </cell>
          <cell r="EO107">
            <v>0</v>
          </cell>
          <cell r="EP107">
            <v>0</v>
          </cell>
          <cell r="EQ107">
            <v>0</v>
          </cell>
          <cell r="ER107">
            <v>0</v>
          </cell>
          <cell r="ES107">
            <v>0</v>
          </cell>
          <cell r="ET107">
            <v>0</v>
          </cell>
          <cell r="EU107">
            <v>0</v>
          </cell>
          <cell r="EV107">
            <v>0</v>
          </cell>
          <cell r="EW107">
            <v>0</v>
          </cell>
          <cell r="EX107">
            <v>0</v>
          </cell>
          <cell r="EY107">
            <v>545</v>
          </cell>
          <cell r="EZ107">
            <v>365</v>
          </cell>
          <cell r="FA107">
            <v>591</v>
          </cell>
          <cell r="FB107">
            <v>443</v>
          </cell>
          <cell r="FC107">
            <v>0</v>
          </cell>
          <cell r="FD107">
            <v>0</v>
          </cell>
          <cell r="FE107">
            <v>0</v>
          </cell>
        </row>
        <row r="108">
          <cell r="A108"/>
          <cell r="B108" t="str">
            <v>POPRAWKI</v>
          </cell>
          <cell r="C108"/>
          <cell r="D108"/>
          <cell r="E108"/>
          <cell r="F108"/>
          <cell r="G108"/>
          <cell r="H108"/>
          <cell r="I108"/>
          <cell r="J108"/>
          <cell r="K108"/>
          <cell r="L108"/>
          <cell r="M108"/>
          <cell r="N108"/>
          <cell r="O108"/>
          <cell r="P108"/>
          <cell r="Q108"/>
          <cell r="R108"/>
          <cell r="S108"/>
          <cell r="T108"/>
          <cell r="U108"/>
          <cell r="V108"/>
          <cell r="W108"/>
          <cell r="X108"/>
          <cell r="Y108"/>
          <cell r="Z108"/>
          <cell r="AA108"/>
          <cell r="AB108"/>
          <cell r="AC108"/>
          <cell r="AD108"/>
          <cell r="AE108"/>
          <cell r="AF108"/>
          <cell r="AG108"/>
          <cell r="AH108"/>
          <cell r="AI108"/>
          <cell r="AJ108"/>
          <cell r="AK108"/>
          <cell r="AL108"/>
          <cell r="AM108"/>
          <cell r="AN108"/>
          <cell r="AO108"/>
          <cell r="AP108"/>
          <cell r="AQ108"/>
          <cell r="AR108"/>
          <cell r="AS108"/>
          <cell r="AT108"/>
          <cell r="AU108"/>
          <cell r="AV108"/>
          <cell r="AW108"/>
          <cell r="AX108"/>
          <cell r="AY108"/>
          <cell r="AZ108"/>
          <cell r="BA108"/>
          <cell r="BB108"/>
          <cell r="BC108"/>
          <cell r="BD108"/>
          <cell r="BE108"/>
          <cell r="BF108"/>
          <cell r="BG108"/>
          <cell r="BH108"/>
          <cell r="BI108"/>
          <cell r="BJ108"/>
          <cell r="BK108"/>
          <cell r="BL108"/>
          <cell r="BM108"/>
          <cell r="BN108"/>
          <cell r="BO108"/>
          <cell r="BP108"/>
          <cell r="BQ108"/>
          <cell r="BR108"/>
          <cell r="BS108"/>
          <cell r="BT108"/>
          <cell r="BU108"/>
          <cell r="BV108"/>
          <cell r="BW108"/>
          <cell r="BX108"/>
          <cell r="BY108"/>
          <cell r="BZ108"/>
          <cell r="CA108"/>
          <cell r="CB108"/>
          <cell r="CC108"/>
          <cell r="CD108"/>
          <cell r="CE108"/>
          <cell r="CF108"/>
          <cell r="CG108"/>
          <cell r="CH108"/>
          <cell r="CI108"/>
          <cell r="CJ108"/>
          <cell r="CK108"/>
          <cell r="CL108"/>
          <cell r="CM108"/>
          <cell r="CN108"/>
          <cell r="CO108"/>
          <cell r="CP108"/>
          <cell r="CQ108"/>
          <cell r="CR108"/>
          <cell r="CS108"/>
          <cell r="CT108"/>
          <cell r="CU108"/>
          <cell r="CV108"/>
          <cell r="CW108"/>
          <cell r="CX108"/>
          <cell r="CY108"/>
          <cell r="CZ108"/>
          <cell r="DA108"/>
          <cell r="DB108"/>
          <cell r="DC108"/>
          <cell r="DD108"/>
          <cell r="DE108"/>
          <cell r="DF108"/>
          <cell r="DG108"/>
          <cell r="DH108"/>
          <cell r="DI108"/>
          <cell r="DJ108"/>
          <cell r="DK108"/>
          <cell r="DL108"/>
          <cell r="DM108"/>
          <cell r="DN108"/>
          <cell r="DO108"/>
          <cell r="DP108"/>
          <cell r="DQ108"/>
          <cell r="DR108"/>
          <cell r="DS108"/>
          <cell r="DT108"/>
          <cell r="DU108"/>
          <cell r="DV108"/>
          <cell r="DW108"/>
          <cell r="DX108"/>
          <cell r="DY108"/>
          <cell r="DZ108"/>
          <cell r="EA108"/>
          <cell r="EB108"/>
          <cell r="EC108"/>
          <cell r="ED108"/>
          <cell r="EE108"/>
          <cell r="EF108"/>
          <cell r="EG108"/>
          <cell r="EH108"/>
          <cell r="EI108"/>
          <cell r="EJ108"/>
          <cell r="EK108"/>
          <cell r="EL108"/>
          <cell r="EM108"/>
          <cell r="EN108"/>
          <cell r="EO108"/>
          <cell r="EP108"/>
          <cell r="EQ108"/>
          <cell r="ER108"/>
          <cell r="ES108"/>
          <cell r="ET108"/>
          <cell r="EU108"/>
          <cell r="EV108"/>
          <cell r="EW108"/>
          <cell r="EX108"/>
          <cell r="EY108"/>
          <cell r="EZ108"/>
          <cell r="FA108"/>
          <cell r="FB108"/>
          <cell r="FC108"/>
          <cell r="FD108"/>
          <cell r="FE108"/>
        </row>
        <row r="109">
          <cell r="A109"/>
          <cell r="B109" t="str">
            <v>NIEWYCENIONE</v>
          </cell>
          <cell r="C109"/>
          <cell r="D109"/>
          <cell r="E109"/>
          <cell r="F109"/>
          <cell r="G109"/>
          <cell r="H109"/>
          <cell r="I109"/>
          <cell r="J109"/>
          <cell r="K109"/>
          <cell r="L109"/>
          <cell r="M109"/>
          <cell r="N109"/>
          <cell r="O109"/>
          <cell r="P109"/>
          <cell r="Q109"/>
          <cell r="R109"/>
          <cell r="S109"/>
          <cell r="T109"/>
          <cell r="U109"/>
          <cell r="V109"/>
          <cell r="W109"/>
          <cell r="X109"/>
          <cell r="Y109"/>
          <cell r="Z109"/>
          <cell r="AA109"/>
          <cell r="AB109"/>
          <cell r="AC109"/>
          <cell r="AD109"/>
          <cell r="AE109"/>
          <cell r="AF109"/>
          <cell r="AG109"/>
          <cell r="AH109"/>
          <cell r="AI109"/>
          <cell r="AJ109"/>
          <cell r="AK109"/>
          <cell r="AL109"/>
          <cell r="AM109"/>
          <cell r="AN109"/>
          <cell r="AO109"/>
          <cell r="AP109"/>
          <cell r="AQ109"/>
          <cell r="AR109"/>
          <cell r="AS109"/>
          <cell r="AT109"/>
          <cell r="AU109"/>
          <cell r="AV109"/>
          <cell r="AW109"/>
          <cell r="AX109"/>
          <cell r="AY109"/>
          <cell r="AZ109"/>
          <cell r="BA109"/>
          <cell r="BB109"/>
          <cell r="BC109"/>
          <cell r="BD109"/>
          <cell r="BE109"/>
          <cell r="BF109"/>
          <cell r="BG109"/>
          <cell r="BH109"/>
          <cell r="BI109"/>
          <cell r="BJ109"/>
          <cell r="BK109"/>
          <cell r="BL109"/>
          <cell r="BM109"/>
          <cell r="BN109"/>
          <cell r="BO109"/>
          <cell r="BP109"/>
          <cell r="BQ109"/>
          <cell r="BR109"/>
          <cell r="BS109"/>
          <cell r="BT109"/>
          <cell r="BU109"/>
          <cell r="BV109"/>
          <cell r="BW109"/>
          <cell r="BX109"/>
          <cell r="BY109"/>
          <cell r="BZ109"/>
          <cell r="CA109"/>
          <cell r="CB109"/>
          <cell r="CC109"/>
          <cell r="CD109"/>
          <cell r="CE109"/>
          <cell r="CF109"/>
          <cell r="CG109"/>
          <cell r="CH109"/>
          <cell r="CI109"/>
          <cell r="CJ109"/>
          <cell r="CK109"/>
          <cell r="CL109"/>
          <cell r="CM109"/>
          <cell r="CN109"/>
          <cell r="CO109"/>
          <cell r="CP109"/>
          <cell r="CQ109"/>
          <cell r="CR109"/>
          <cell r="CS109"/>
          <cell r="CT109"/>
          <cell r="CU109"/>
          <cell r="CV109"/>
          <cell r="CW109"/>
          <cell r="CX109"/>
          <cell r="CY109"/>
          <cell r="CZ109"/>
          <cell r="DA109"/>
          <cell r="DB109"/>
          <cell r="DC109"/>
          <cell r="DD109"/>
          <cell r="DE109"/>
          <cell r="DF109"/>
          <cell r="DG109"/>
          <cell r="DH109"/>
          <cell r="DI109"/>
          <cell r="DJ109"/>
          <cell r="DK109"/>
          <cell r="DL109"/>
          <cell r="DM109"/>
          <cell r="DN109"/>
          <cell r="DO109"/>
          <cell r="DP109"/>
          <cell r="DQ109"/>
          <cell r="DR109"/>
          <cell r="DS109"/>
          <cell r="DT109"/>
          <cell r="DU109"/>
          <cell r="DV109"/>
          <cell r="DW109"/>
          <cell r="DX109"/>
          <cell r="DY109"/>
          <cell r="DZ109"/>
          <cell r="EA109"/>
          <cell r="EB109"/>
          <cell r="EC109"/>
          <cell r="ED109"/>
          <cell r="EE109"/>
          <cell r="EF109"/>
          <cell r="EG109"/>
          <cell r="EH109"/>
          <cell r="EI109"/>
          <cell r="EJ109"/>
          <cell r="EK109"/>
          <cell r="EL109"/>
          <cell r="EM109"/>
          <cell r="EN109"/>
          <cell r="EO109"/>
          <cell r="EP109"/>
          <cell r="EQ109"/>
          <cell r="ER109"/>
          <cell r="ES109"/>
          <cell r="ET109"/>
          <cell r="EU109"/>
          <cell r="EV109"/>
          <cell r="EW109"/>
          <cell r="EX109"/>
          <cell r="EY109"/>
          <cell r="EZ109"/>
          <cell r="FA109"/>
          <cell r="FB109"/>
          <cell r="FC109"/>
          <cell r="FD109"/>
          <cell r="FE109"/>
        </row>
        <row r="110">
          <cell r="A110"/>
          <cell r="B110" t="str">
            <v>INNE</v>
          </cell>
          <cell r="C110"/>
          <cell r="D110"/>
          <cell r="E110"/>
          <cell r="F110"/>
          <cell r="G110"/>
          <cell r="H110"/>
          <cell r="I110"/>
          <cell r="J110"/>
          <cell r="K110"/>
          <cell r="L110"/>
          <cell r="M110"/>
          <cell r="N110"/>
          <cell r="O110"/>
          <cell r="P110"/>
          <cell r="Q110"/>
          <cell r="R110"/>
          <cell r="S110"/>
          <cell r="T110"/>
          <cell r="U110"/>
          <cell r="V110"/>
          <cell r="W110"/>
          <cell r="X110"/>
          <cell r="Y110"/>
          <cell r="Z110"/>
          <cell r="AA110"/>
          <cell r="AB110"/>
          <cell r="AC110"/>
          <cell r="AD110"/>
          <cell r="AE110"/>
          <cell r="AF110"/>
          <cell r="AG110"/>
          <cell r="AH110"/>
          <cell r="AI110"/>
          <cell r="AJ110"/>
          <cell r="AK110"/>
          <cell r="AL110"/>
          <cell r="AM110"/>
          <cell r="AN110"/>
          <cell r="AO110"/>
          <cell r="AP110"/>
          <cell r="AQ110"/>
          <cell r="AR110"/>
          <cell r="AS110"/>
          <cell r="AT110"/>
          <cell r="AU110"/>
          <cell r="AV110"/>
          <cell r="AW110"/>
          <cell r="AX110"/>
          <cell r="AY110"/>
          <cell r="AZ110"/>
          <cell r="BA110"/>
          <cell r="BB110"/>
          <cell r="BC110"/>
          <cell r="BD110"/>
          <cell r="BE110"/>
          <cell r="BF110"/>
          <cell r="BG110"/>
          <cell r="BH110"/>
          <cell r="BI110"/>
          <cell r="BJ110"/>
          <cell r="BK110"/>
          <cell r="BL110"/>
          <cell r="BM110"/>
          <cell r="BN110"/>
          <cell r="BO110"/>
          <cell r="BP110"/>
          <cell r="BQ110"/>
          <cell r="BR110"/>
          <cell r="BS110"/>
          <cell r="BT110"/>
          <cell r="BU110"/>
          <cell r="BV110"/>
          <cell r="BW110"/>
          <cell r="BX110"/>
          <cell r="BY110"/>
          <cell r="BZ110"/>
          <cell r="CA110"/>
          <cell r="CB110"/>
          <cell r="CC110"/>
          <cell r="CD110"/>
          <cell r="CE110"/>
          <cell r="CF110"/>
          <cell r="CG110"/>
          <cell r="CH110"/>
          <cell r="CI110"/>
          <cell r="CJ110"/>
          <cell r="CK110"/>
          <cell r="CL110"/>
          <cell r="CM110"/>
          <cell r="CN110"/>
          <cell r="CO110"/>
          <cell r="CP110"/>
          <cell r="CQ110"/>
          <cell r="CR110"/>
          <cell r="CS110"/>
          <cell r="CT110"/>
          <cell r="CU110"/>
          <cell r="CV110"/>
          <cell r="CW110"/>
          <cell r="CX110"/>
          <cell r="CY110"/>
          <cell r="CZ110"/>
          <cell r="DA110"/>
          <cell r="DB110"/>
          <cell r="DC110"/>
          <cell r="DD110"/>
          <cell r="DE110"/>
          <cell r="DF110"/>
          <cell r="DG110"/>
          <cell r="DH110"/>
          <cell r="DI110"/>
          <cell r="DJ110"/>
          <cell r="DK110"/>
          <cell r="DL110"/>
          <cell r="DM110"/>
          <cell r="DN110"/>
          <cell r="DO110"/>
          <cell r="DP110"/>
          <cell r="DQ110"/>
          <cell r="DR110"/>
          <cell r="DS110"/>
          <cell r="DT110"/>
          <cell r="DU110"/>
          <cell r="DV110"/>
          <cell r="DW110"/>
          <cell r="DX110"/>
          <cell r="DY110"/>
          <cell r="DZ110"/>
          <cell r="EA110"/>
          <cell r="EB110"/>
          <cell r="EC110"/>
          <cell r="ED110"/>
          <cell r="EE110"/>
          <cell r="EF110"/>
          <cell r="EG110"/>
          <cell r="EH110"/>
          <cell r="EI110"/>
          <cell r="EJ110"/>
          <cell r="EK110"/>
          <cell r="EL110"/>
          <cell r="EM110"/>
          <cell r="EN110"/>
          <cell r="EO110"/>
          <cell r="EP110"/>
          <cell r="EQ110"/>
          <cell r="ER110"/>
          <cell r="ES110"/>
          <cell r="ET110"/>
          <cell r="EU110"/>
          <cell r="EV110"/>
          <cell r="EW110"/>
          <cell r="EX110"/>
          <cell r="EY110"/>
          <cell r="EZ110"/>
          <cell r="FA110"/>
          <cell r="FB110"/>
          <cell r="FC110"/>
          <cell r="FD110"/>
          <cell r="FE110"/>
        </row>
        <row r="111">
          <cell r="A111"/>
          <cell r="B111" t="str">
            <v>SUMA</v>
          </cell>
          <cell r="C111"/>
          <cell r="D111"/>
          <cell r="E111"/>
          <cell r="F111"/>
          <cell r="G111"/>
          <cell r="H111"/>
          <cell r="I111"/>
          <cell r="J111"/>
          <cell r="K111"/>
          <cell r="L111"/>
          <cell r="M111"/>
          <cell r="N111"/>
          <cell r="O111"/>
          <cell r="P111"/>
          <cell r="Q111"/>
          <cell r="R111"/>
          <cell r="S111"/>
          <cell r="T111"/>
          <cell r="U111"/>
          <cell r="V111"/>
          <cell r="W111"/>
          <cell r="X111"/>
          <cell r="Y111"/>
          <cell r="Z111"/>
          <cell r="AA111"/>
          <cell r="AB111"/>
          <cell r="AC111"/>
          <cell r="AD111"/>
          <cell r="AE111"/>
          <cell r="AF111"/>
          <cell r="AG111"/>
          <cell r="AH111"/>
          <cell r="AI111"/>
          <cell r="AJ111"/>
          <cell r="AK111"/>
          <cell r="AL111"/>
          <cell r="AM111"/>
          <cell r="AN111"/>
          <cell r="AO111"/>
          <cell r="AP111"/>
          <cell r="AQ111"/>
          <cell r="AR111"/>
          <cell r="AS111"/>
          <cell r="AT111"/>
          <cell r="AU111"/>
          <cell r="AV111"/>
          <cell r="AW111"/>
          <cell r="AX111"/>
          <cell r="AY111"/>
          <cell r="AZ111"/>
          <cell r="BA111"/>
          <cell r="BB111"/>
          <cell r="BC111"/>
          <cell r="BD111"/>
          <cell r="BE111"/>
          <cell r="BF111"/>
          <cell r="BG111"/>
          <cell r="BH111"/>
          <cell r="BI111"/>
          <cell r="BJ111"/>
          <cell r="BK111"/>
          <cell r="BL111"/>
          <cell r="BM111"/>
          <cell r="BN111"/>
          <cell r="BO111"/>
          <cell r="BP111"/>
          <cell r="BQ111"/>
          <cell r="BR111"/>
          <cell r="BS111"/>
          <cell r="BT111"/>
          <cell r="BU111"/>
          <cell r="BV111"/>
          <cell r="BW111"/>
          <cell r="BX111"/>
          <cell r="BY111"/>
          <cell r="BZ111"/>
          <cell r="CA111"/>
          <cell r="CB111"/>
          <cell r="CC111"/>
          <cell r="CD111"/>
          <cell r="CE111"/>
          <cell r="CF111"/>
          <cell r="CG111"/>
          <cell r="CH111"/>
          <cell r="CI111"/>
          <cell r="CJ111"/>
          <cell r="CK111"/>
          <cell r="CL111"/>
          <cell r="CM111"/>
          <cell r="CN111"/>
          <cell r="CO111"/>
          <cell r="CP111"/>
          <cell r="CQ111"/>
          <cell r="CR111"/>
          <cell r="CS111"/>
          <cell r="CT111"/>
          <cell r="CU111"/>
          <cell r="CV111"/>
          <cell r="CW111"/>
          <cell r="CX111"/>
          <cell r="CY111"/>
          <cell r="CZ111"/>
          <cell r="DA111"/>
          <cell r="DB111"/>
          <cell r="DC111"/>
          <cell r="DD111"/>
          <cell r="DE111"/>
          <cell r="DF111"/>
          <cell r="DG111"/>
          <cell r="DH111"/>
          <cell r="DI111"/>
          <cell r="DJ111"/>
          <cell r="DK111"/>
          <cell r="DL111"/>
          <cell r="DM111"/>
          <cell r="DN111"/>
          <cell r="DO111"/>
          <cell r="DP111"/>
          <cell r="DQ111"/>
          <cell r="DR111"/>
          <cell r="DS111"/>
          <cell r="DT111"/>
          <cell r="DU111"/>
          <cell r="DV111"/>
          <cell r="DW111"/>
          <cell r="DX111"/>
          <cell r="DY111"/>
          <cell r="DZ111"/>
          <cell r="EA111"/>
          <cell r="EB111"/>
          <cell r="EC111"/>
          <cell r="ED111"/>
          <cell r="EE111"/>
          <cell r="EF111"/>
          <cell r="EG111"/>
          <cell r="EH111"/>
          <cell r="EI111"/>
          <cell r="EJ111"/>
          <cell r="EK111"/>
          <cell r="EL111"/>
          <cell r="EM111"/>
          <cell r="EN111"/>
          <cell r="EO111"/>
          <cell r="EP111"/>
          <cell r="EQ111"/>
          <cell r="ER111"/>
          <cell r="ES111"/>
          <cell r="ET111"/>
          <cell r="EU111"/>
          <cell r="EV111"/>
          <cell r="EW111"/>
          <cell r="EX111"/>
          <cell r="EY111"/>
          <cell r="EZ111"/>
          <cell r="FA111"/>
          <cell r="FB111"/>
          <cell r="FC111"/>
          <cell r="FD111"/>
          <cell r="FE111"/>
        </row>
        <row r="112">
          <cell r="A112"/>
          <cell r="B112" t="str">
            <v>CZAS PRACY</v>
          </cell>
          <cell r="C112">
            <v>484.2</v>
          </cell>
          <cell r="D112">
            <v>489</v>
          </cell>
          <cell r="E112">
            <v>493.8</v>
          </cell>
          <cell r="F112"/>
          <cell r="G112"/>
          <cell r="H112">
            <v>285</v>
          </cell>
          <cell r="I112">
            <v>375</v>
          </cell>
          <cell r="J112">
            <v>345</v>
          </cell>
          <cell r="K112">
            <v>465</v>
          </cell>
          <cell r="L112">
            <v>345</v>
          </cell>
          <cell r="M112"/>
          <cell r="N112"/>
          <cell r="O112">
            <v>395</v>
          </cell>
          <cell r="P112">
            <v>285</v>
          </cell>
          <cell r="Q112">
            <v>465</v>
          </cell>
          <cell r="R112">
            <v>465</v>
          </cell>
          <cell r="S112">
            <v>465</v>
          </cell>
          <cell r="T112"/>
          <cell r="U112"/>
          <cell r="V112">
            <v>465</v>
          </cell>
          <cell r="W112">
            <v>465</v>
          </cell>
          <cell r="X112">
            <v>465</v>
          </cell>
          <cell r="Y112">
            <v>465</v>
          </cell>
          <cell r="Z112">
            <v>285</v>
          </cell>
          <cell r="AA112"/>
          <cell r="AB112"/>
          <cell r="AC112">
            <v>405</v>
          </cell>
          <cell r="AD112">
            <v>465</v>
          </cell>
          <cell r="AE112">
            <v>465</v>
          </cell>
          <cell r="AF112"/>
          <cell r="AG112"/>
          <cell r="AH112"/>
          <cell r="AI112"/>
          <cell r="AJ112">
            <v>405</v>
          </cell>
          <cell r="AK112">
            <v>465</v>
          </cell>
          <cell r="AL112">
            <v>465</v>
          </cell>
          <cell r="AM112">
            <v>465</v>
          </cell>
          <cell r="AN112">
            <v>465</v>
          </cell>
          <cell r="AO112"/>
          <cell r="AP112"/>
          <cell r="AQ112">
            <v>465</v>
          </cell>
          <cell r="AR112">
            <v>465</v>
          </cell>
          <cell r="AS112">
            <v>465</v>
          </cell>
          <cell r="AT112">
            <v>465</v>
          </cell>
          <cell r="AU112">
            <v>465</v>
          </cell>
          <cell r="AV112"/>
          <cell r="AW112"/>
          <cell r="AX112">
            <v>465</v>
          </cell>
          <cell r="AY112">
            <v>465</v>
          </cell>
          <cell r="AZ112">
            <v>465</v>
          </cell>
          <cell r="BA112">
            <v>465</v>
          </cell>
          <cell r="BB112">
            <v>465</v>
          </cell>
          <cell r="BC112"/>
          <cell r="BD112"/>
          <cell r="BE112">
            <v>465</v>
          </cell>
          <cell r="BF112">
            <v>465</v>
          </cell>
          <cell r="BG112">
            <v>465</v>
          </cell>
          <cell r="BH112"/>
          <cell r="BI112"/>
          <cell r="BJ112"/>
          <cell r="BK112"/>
          <cell r="BL112"/>
          <cell r="BM112">
            <v>465</v>
          </cell>
          <cell r="BN112">
            <v>465</v>
          </cell>
          <cell r="BO112">
            <v>465</v>
          </cell>
          <cell r="BP112">
            <v>465</v>
          </cell>
          <cell r="BQ112"/>
          <cell r="BR112"/>
          <cell r="BS112">
            <v>465</v>
          </cell>
          <cell r="BT112">
            <v>465</v>
          </cell>
          <cell r="BU112">
            <v>465</v>
          </cell>
          <cell r="BV112">
            <v>465</v>
          </cell>
          <cell r="BW112">
            <v>465</v>
          </cell>
          <cell r="BX112"/>
          <cell r="BY112"/>
          <cell r="BZ112"/>
          <cell r="CA112">
            <v>465</v>
          </cell>
          <cell r="CB112">
            <v>465</v>
          </cell>
          <cell r="CC112">
            <v>465</v>
          </cell>
          <cell r="CD112">
            <v>465</v>
          </cell>
          <cell r="CE112"/>
          <cell r="CF112"/>
          <cell r="CG112"/>
          <cell r="CH112">
            <v>465</v>
          </cell>
          <cell r="CI112">
            <v>465</v>
          </cell>
          <cell r="CJ112">
            <v>465</v>
          </cell>
          <cell r="CK112">
            <v>465</v>
          </cell>
          <cell r="CL112"/>
          <cell r="CM112"/>
          <cell r="CN112"/>
          <cell r="CO112"/>
          <cell r="CP112">
            <v>465</v>
          </cell>
          <cell r="CQ112">
            <v>465</v>
          </cell>
          <cell r="CR112">
            <v>465</v>
          </cell>
          <cell r="CS112"/>
          <cell r="CT112"/>
          <cell r="CU112">
            <v>465</v>
          </cell>
          <cell r="CV112">
            <v>465</v>
          </cell>
          <cell r="CW112">
            <v>465</v>
          </cell>
          <cell r="CX112">
            <v>465</v>
          </cell>
          <cell r="CY112">
            <v>465</v>
          </cell>
          <cell r="CZ112"/>
          <cell r="DA112"/>
          <cell r="DB112">
            <v>465</v>
          </cell>
          <cell r="DC112">
            <v>465</v>
          </cell>
          <cell r="DD112">
            <v>465</v>
          </cell>
          <cell r="DE112"/>
          <cell r="DF112"/>
          <cell r="DG112"/>
          <cell r="DH112"/>
          <cell r="DI112">
            <v>465</v>
          </cell>
          <cell r="DJ112">
            <v>465</v>
          </cell>
          <cell r="DK112">
            <v>465</v>
          </cell>
          <cell r="DL112">
            <v>465</v>
          </cell>
          <cell r="DM112"/>
          <cell r="DN112"/>
          <cell r="DO112"/>
          <cell r="DP112">
            <v>465</v>
          </cell>
          <cell r="DQ112">
            <v>295</v>
          </cell>
          <cell r="DR112">
            <v>465</v>
          </cell>
          <cell r="DS112"/>
          <cell r="DT112"/>
          <cell r="DU112"/>
          <cell r="DV112"/>
          <cell r="DW112"/>
          <cell r="DX112">
            <v>465</v>
          </cell>
          <cell r="DY112"/>
          <cell r="DZ112">
            <v>77</v>
          </cell>
          <cell r="EA112">
            <v>465</v>
          </cell>
          <cell r="EB112"/>
          <cell r="EC112"/>
          <cell r="ED112">
            <v>180</v>
          </cell>
          <cell r="EE112"/>
          <cell r="EF112"/>
          <cell r="EG112">
            <v>325</v>
          </cell>
          <cell r="EH112">
            <v>465</v>
          </cell>
          <cell r="EI112"/>
          <cell r="EJ112"/>
          <cell r="EK112">
            <v>345</v>
          </cell>
          <cell r="EL112">
            <v>465</v>
          </cell>
          <cell r="EM112">
            <v>465</v>
          </cell>
          <cell r="EN112">
            <v>0</v>
          </cell>
          <cell r="EO112"/>
          <cell r="EP112"/>
          <cell r="EQ112"/>
          <cell r="ER112">
            <v>465</v>
          </cell>
          <cell r="ES112">
            <v>465</v>
          </cell>
          <cell r="ET112">
            <v>465</v>
          </cell>
          <cell r="EU112">
            <v>465</v>
          </cell>
          <cell r="EV112">
            <v>465</v>
          </cell>
          <cell r="EW112"/>
          <cell r="EX112"/>
          <cell r="EY112">
            <v>465</v>
          </cell>
          <cell r="EZ112">
            <v>465</v>
          </cell>
          <cell r="FA112">
            <v>465</v>
          </cell>
          <cell r="FB112">
            <v>465</v>
          </cell>
          <cell r="FC112"/>
          <cell r="FD112"/>
          <cell r="FE112"/>
        </row>
        <row r="113">
          <cell r="A113" t="str">
            <v>P03 WIESŁAW KOZUB</v>
          </cell>
          <cell r="B113" t="str">
            <v>AKORD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  <cell r="S113">
            <v>0</v>
          </cell>
          <cell r="T113">
            <v>0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>
            <v>0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  <cell r="AM113">
            <v>0</v>
          </cell>
          <cell r="AN113">
            <v>0</v>
          </cell>
          <cell r="AO113">
            <v>0</v>
          </cell>
          <cell r="AP113">
            <v>0</v>
          </cell>
          <cell r="AQ113">
            <v>0</v>
          </cell>
          <cell r="AR113">
            <v>0</v>
          </cell>
          <cell r="AS113">
            <v>0</v>
          </cell>
          <cell r="AT113">
            <v>0</v>
          </cell>
          <cell r="AU113">
            <v>0</v>
          </cell>
          <cell r="AV113">
            <v>0</v>
          </cell>
          <cell r="AW113">
            <v>0</v>
          </cell>
          <cell r="AX113">
            <v>0</v>
          </cell>
          <cell r="AY113">
            <v>0</v>
          </cell>
          <cell r="AZ113">
            <v>0</v>
          </cell>
          <cell r="BA113">
            <v>0</v>
          </cell>
          <cell r="BB113">
            <v>0</v>
          </cell>
          <cell r="BC113">
            <v>0</v>
          </cell>
          <cell r="BD113">
            <v>0</v>
          </cell>
          <cell r="BE113">
            <v>0</v>
          </cell>
          <cell r="BF113">
            <v>0</v>
          </cell>
          <cell r="BG113">
            <v>0</v>
          </cell>
          <cell r="BH113">
            <v>0</v>
          </cell>
          <cell r="BI113">
            <v>0</v>
          </cell>
          <cell r="BJ113">
            <v>0</v>
          </cell>
          <cell r="BK113">
            <v>0</v>
          </cell>
          <cell r="BL113">
            <v>0</v>
          </cell>
          <cell r="BM113">
            <v>0</v>
          </cell>
          <cell r="BN113">
            <v>0</v>
          </cell>
          <cell r="BO113">
            <v>0</v>
          </cell>
          <cell r="BP113">
            <v>0</v>
          </cell>
          <cell r="BQ113">
            <v>0</v>
          </cell>
          <cell r="BR113">
            <v>0</v>
          </cell>
          <cell r="BS113">
            <v>0</v>
          </cell>
          <cell r="BT113">
            <v>0</v>
          </cell>
          <cell r="BU113">
            <v>0</v>
          </cell>
          <cell r="BV113">
            <v>0</v>
          </cell>
          <cell r="BW113">
            <v>0</v>
          </cell>
          <cell r="BX113">
            <v>0</v>
          </cell>
          <cell r="BY113">
            <v>0</v>
          </cell>
          <cell r="BZ113">
            <v>0</v>
          </cell>
          <cell r="CA113">
            <v>0</v>
          </cell>
          <cell r="CB113">
            <v>0</v>
          </cell>
          <cell r="CC113">
            <v>0</v>
          </cell>
          <cell r="CD113">
            <v>0</v>
          </cell>
          <cell r="CE113">
            <v>0</v>
          </cell>
          <cell r="CF113">
            <v>0</v>
          </cell>
          <cell r="CG113">
            <v>0</v>
          </cell>
          <cell r="CH113">
            <v>0</v>
          </cell>
          <cell r="CI113">
            <v>0</v>
          </cell>
          <cell r="CJ113">
            <v>0</v>
          </cell>
          <cell r="CK113">
            <v>0</v>
          </cell>
          <cell r="CL113">
            <v>0</v>
          </cell>
          <cell r="CM113">
            <v>0</v>
          </cell>
          <cell r="CN113">
            <v>0</v>
          </cell>
          <cell r="CO113">
            <v>0</v>
          </cell>
          <cell r="CP113">
            <v>0</v>
          </cell>
          <cell r="CQ113">
            <v>0</v>
          </cell>
          <cell r="CR113">
            <v>0</v>
          </cell>
          <cell r="CS113">
            <v>0</v>
          </cell>
          <cell r="CT113">
            <v>0</v>
          </cell>
          <cell r="CU113">
            <v>0</v>
          </cell>
          <cell r="CV113">
            <v>0</v>
          </cell>
          <cell r="CW113">
            <v>0</v>
          </cell>
          <cell r="CX113">
            <v>0</v>
          </cell>
          <cell r="CY113">
            <v>0</v>
          </cell>
          <cell r="CZ113">
            <v>0</v>
          </cell>
          <cell r="DA113">
            <v>0</v>
          </cell>
          <cell r="DB113">
            <v>0</v>
          </cell>
          <cell r="DC113">
            <v>0</v>
          </cell>
          <cell r="DD113">
            <v>0</v>
          </cell>
          <cell r="DE113">
            <v>0</v>
          </cell>
          <cell r="DF113">
            <v>0</v>
          </cell>
          <cell r="DG113">
            <v>0</v>
          </cell>
          <cell r="DH113">
            <v>0</v>
          </cell>
          <cell r="DI113">
            <v>0</v>
          </cell>
          <cell r="DJ113">
            <v>0</v>
          </cell>
          <cell r="DK113">
            <v>0</v>
          </cell>
          <cell r="DL113">
            <v>0</v>
          </cell>
          <cell r="DM113">
            <v>0</v>
          </cell>
          <cell r="DN113">
            <v>0</v>
          </cell>
          <cell r="DO113">
            <v>0</v>
          </cell>
          <cell r="DP113">
            <v>0</v>
          </cell>
          <cell r="DQ113">
            <v>0</v>
          </cell>
          <cell r="DR113">
            <v>0</v>
          </cell>
          <cell r="DS113">
            <v>0</v>
          </cell>
          <cell r="DT113">
            <v>0</v>
          </cell>
          <cell r="DU113">
            <v>0</v>
          </cell>
          <cell r="DV113">
            <v>0</v>
          </cell>
          <cell r="DW113">
            <v>0</v>
          </cell>
          <cell r="DX113">
            <v>0</v>
          </cell>
          <cell r="DY113">
            <v>0</v>
          </cell>
          <cell r="DZ113">
            <v>0</v>
          </cell>
          <cell r="EA113">
            <v>0</v>
          </cell>
          <cell r="EB113">
            <v>0</v>
          </cell>
          <cell r="EC113">
            <v>0</v>
          </cell>
          <cell r="ED113">
            <v>0</v>
          </cell>
          <cell r="EE113">
            <v>0</v>
          </cell>
          <cell r="EF113">
            <v>0</v>
          </cell>
          <cell r="EG113">
            <v>0</v>
          </cell>
          <cell r="EH113">
            <v>0</v>
          </cell>
          <cell r="EI113">
            <v>0</v>
          </cell>
          <cell r="EJ113">
            <v>0</v>
          </cell>
          <cell r="EK113">
            <v>0</v>
          </cell>
          <cell r="EL113">
            <v>0</v>
          </cell>
          <cell r="EM113">
            <v>0</v>
          </cell>
          <cell r="EN113">
            <v>0</v>
          </cell>
          <cell r="EO113">
            <v>0</v>
          </cell>
          <cell r="EP113">
            <v>0</v>
          </cell>
          <cell r="EQ113">
            <v>0</v>
          </cell>
          <cell r="ER113">
            <v>0</v>
          </cell>
          <cell r="ES113">
            <v>0</v>
          </cell>
          <cell r="ET113">
            <v>0</v>
          </cell>
          <cell r="EU113">
            <v>0</v>
          </cell>
          <cell r="EV113">
            <v>0</v>
          </cell>
          <cell r="EW113">
            <v>0</v>
          </cell>
          <cell r="EX113">
            <v>0</v>
          </cell>
          <cell r="EY113">
            <v>332</v>
          </cell>
          <cell r="EZ113">
            <v>0</v>
          </cell>
          <cell r="FA113">
            <v>0</v>
          </cell>
          <cell r="FB113">
            <v>0</v>
          </cell>
          <cell r="FC113">
            <v>0</v>
          </cell>
          <cell r="FD113">
            <v>0</v>
          </cell>
          <cell r="FE113">
            <v>0</v>
          </cell>
        </row>
        <row r="114">
          <cell r="A114"/>
          <cell r="B114" t="str">
            <v>POPRAWKI</v>
          </cell>
          <cell r="C114"/>
          <cell r="D114"/>
          <cell r="E114"/>
          <cell r="F114"/>
          <cell r="G114"/>
          <cell r="H114"/>
          <cell r="I114"/>
          <cell r="J114"/>
          <cell r="K114"/>
          <cell r="L114"/>
          <cell r="M114"/>
          <cell r="N114"/>
          <cell r="O114"/>
          <cell r="P114"/>
          <cell r="Q114"/>
          <cell r="R114"/>
          <cell r="S114"/>
          <cell r="T114"/>
          <cell r="U114"/>
          <cell r="V114"/>
          <cell r="W114"/>
          <cell r="X114"/>
          <cell r="Y114"/>
          <cell r="Z114"/>
          <cell r="AA114"/>
          <cell r="AB114"/>
          <cell r="AC114"/>
          <cell r="AD114"/>
          <cell r="AE114"/>
          <cell r="AF114"/>
          <cell r="AG114"/>
          <cell r="AH114"/>
          <cell r="AI114"/>
          <cell r="AJ114"/>
          <cell r="AK114"/>
          <cell r="AL114"/>
          <cell r="AM114"/>
          <cell r="AN114"/>
          <cell r="AO114"/>
          <cell r="AP114"/>
          <cell r="AQ114"/>
          <cell r="AR114"/>
          <cell r="AS114"/>
          <cell r="AT114"/>
          <cell r="AU114"/>
          <cell r="AV114"/>
          <cell r="AW114"/>
          <cell r="AX114"/>
          <cell r="AY114"/>
          <cell r="AZ114"/>
          <cell r="BA114"/>
          <cell r="BB114"/>
          <cell r="BC114"/>
          <cell r="BD114"/>
          <cell r="BE114"/>
          <cell r="BF114"/>
          <cell r="BG114"/>
          <cell r="BH114"/>
          <cell r="BI114"/>
          <cell r="BJ114"/>
          <cell r="BK114"/>
          <cell r="BL114"/>
          <cell r="BM114"/>
          <cell r="BN114"/>
          <cell r="BO114"/>
          <cell r="BP114"/>
          <cell r="BQ114"/>
          <cell r="BR114"/>
          <cell r="BS114"/>
          <cell r="BT114"/>
          <cell r="BU114"/>
          <cell r="BV114"/>
          <cell r="BW114"/>
          <cell r="BX114"/>
          <cell r="BY114"/>
          <cell r="BZ114"/>
          <cell r="CA114"/>
          <cell r="CB114"/>
          <cell r="CC114"/>
          <cell r="CD114"/>
          <cell r="CE114"/>
          <cell r="CF114"/>
          <cell r="CG114"/>
          <cell r="CH114"/>
          <cell r="CI114"/>
          <cell r="CJ114"/>
          <cell r="CK114"/>
          <cell r="CL114"/>
          <cell r="CM114"/>
          <cell r="CN114"/>
          <cell r="CO114"/>
          <cell r="CP114"/>
          <cell r="CQ114"/>
          <cell r="CR114"/>
          <cell r="CS114"/>
          <cell r="CT114"/>
          <cell r="CU114"/>
          <cell r="CV114"/>
          <cell r="CW114"/>
          <cell r="CX114"/>
          <cell r="CY114"/>
          <cell r="CZ114"/>
          <cell r="DA114"/>
          <cell r="DB114"/>
          <cell r="DC114"/>
          <cell r="DD114"/>
          <cell r="DE114"/>
          <cell r="DF114"/>
          <cell r="DG114"/>
          <cell r="DH114"/>
          <cell r="DI114"/>
          <cell r="DJ114"/>
          <cell r="DK114"/>
          <cell r="DL114"/>
          <cell r="DM114"/>
          <cell r="DN114"/>
          <cell r="DO114"/>
          <cell r="DP114"/>
          <cell r="DQ114"/>
          <cell r="DR114"/>
          <cell r="DS114"/>
          <cell r="DT114"/>
          <cell r="DU114"/>
          <cell r="DV114"/>
          <cell r="DW114"/>
          <cell r="DX114"/>
          <cell r="DY114"/>
          <cell r="DZ114"/>
          <cell r="EA114"/>
          <cell r="EB114"/>
          <cell r="EC114"/>
          <cell r="ED114"/>
          <cell r="EE114"/>
          <cell r="EF114"/>
          <cell r="EG114"/>
          <cell r="EH114"/>
          <cell r="EI114"/>
          <cell r="EJ114"/>
          <cell r="EK114"/>
          <cell r="EL114"/>
          <cell r="EM114"/>
          <cell r="EN114"/>
          <cell r="EO114"/>
          <cell r="EP114"/>
          <cell r="EQ114"/>
          <cell r="ER114"/>
          <cell r="ES114"/>
          <cell r="ET114"/>
          <cell r="EU114"/>
          <cell r="EV114"/>
          <cell r="EW114"/>
          <cell r="EX114"/>
          <cell r="EY114"/>
          <cell r="EZ114"/>
          <cell r="FA114"/>
          <cell r="FB114"/>
          <cell r="FC114"/>
          <cell r="FD114"/>
          <cell r="FE114"/>
        </row>
        <row r="115">
          <cell r="A115"/>
          <cell r="B115" t="str">
            <v>NIEWYCENIONE</v>
          </cell>
          <cell r="C115"/>
          <cell r="D115"/>
          <cell r="E115"/>
          <cell r="F115"/>
          <cell r="G115"/>
          <cell r="H115"/>
          <cell r="I115"/>
          <cell r="J115"/>
          <cell r="K115"/>
          <cell r="L115"/>
          <cell r="M115"/>
          <cell r="N115"/>
          <cell r="O115"/>
          <cell r="P115"/>
          <cell r="Q115"/>
          <cell r="R115"/>
          <cell r="S115"/>
          <cell r="T115"/>
          <cell r="U115"/>
          <cell r="V115"/>
          <cell r="W115"/>
          <cell r="X115"/>
          <cell r="Y115"/>
          <cell r="Z115"/>
          <cell r="AA115"/>
          <cell r="AB115"/>
          <cell r="AC115"/>
          <cell r="AD115"/>
          <cell r="AE115"/>
          <cell r="AF115"/>
          <cell r="AG115"/>
          <cell r="AH115"/>
          <cell r="AI115"/>
          <cell r="AJ115"/>
          <cell r="AK115"/>
          <cell r="AL115"/>
          <cell r="AM115"/>
          <cell r="AN115"/>
          <cell r="AO115"/>
          <cell r="AP115"/>
          <cell r="AQ115"/>
          <cell r="AR115"/>
          <cell r="AS115"/>
          <cell r="AT115"/>
          <cell r="AU115"/>
          <cell r="AV115"/>
          <cell r="AW115"/>
          <cell r="AX115"/>
          <cell r="AY115"/>
          <cell r="AZ115"/>
          <cell r="BA115"/>
          <cell r="BB115"/>
          <cell r="BC115"/>
          <cell r="BD115"/>
          <cell r="BE115"/>
          <cell r="BF115"/>
          <cell r="BG115"/>
          <cell r="BH115"/>
          <cell r="BI115"/>
          <cell r="BJ115"/>
          <cell r="BK115"/>
          <cell r="BL115"/>
          <cell r="BM115"/>
          <cell r="BN115"/>
          <cell r="BO115"/>
          <cell r="BP115"/>
          <cell r="BQ115"/>
          <cell r="BR115"/>
          <cell r="BS115"/>
          <cell r="BT115"/>
          <cell r="BU115"/>
          <cell r="BV115"/>
          <cell r="BW115"/>
          <cell r="BX115"/>
          <cell r="BY115"/>
          <cell r="BZ115"/>
          <cell r="CA115"/>
          <cell r="CB115"/>
          <cell r="CC115"/>
          <cell r="CD115"/>
          <cell r="CE115"/>
          <cell r="CF115"/>
          <cell r="CG115"/>
          <cell r="CH115"/>
          <cell r="CI115"/>
          <cell r="CJ115"/>
          <cell r="CK115"/>
          <cell r="CL115"/>
          <cell r="CM115"/>
          <cell r="CN115"/>
          <cell r="CO115"/>
          <cell r="CP115"/>
          <cell r="CQ115"/>
          <cell r="CR115"/>
          <cell r="CS115"/>
          <cell r="CT115"/>
          <cell r="CU115"/>
          <cell r="CV115"/>
          <cell r="CW115"/>
          <cell r="CX115"/>
          <cell r="CY115"/>
          <cell r="CZ115"/>
          <cell r="DA115"/>
          <cell r="DB115"/>
          <cell r="DC115"/>
          <cell r="DD115"/>
          <cell r="DE115"/>
          <cell r="DF115"/>
          <cell r="DG115"/>
          <cell r="DH115"/>
          <cell r="DI115"/>
          <cell r="DJ115"/>
          <cell r="DK115"/>
          <cell r="DL115"/>
          <cell r="DM115"/>
          <cell r="DN115"/>
          <cell r="DO115"/>
          <cell r="DP115"/>
          <cell r="DQ115"/>
          <cell r="DR115"/>
          <cell r="DS115"/>
          <cell r="DT115"/>
          <cell r="DU115"/>
          <cell r="DV115"/>
          <cell r="DW115"/>
          <cell r="DX115"/>
          <cell r="DY115"/>
          <cell r="DZ115"/>
          <cell r="EA115"/>
          <cell r="EB115"/>
          <cell r="EC115"/>
          <cell r="ED115"/>
          <cell r="EE115"/>
          <cell r="EF115"/>
          <cell r="EG115"/>
          <cell r="EH115"/>
          <cell r="EI115"/>
          <cell r="EJ115"/>
          <cell r="EK115"/>
          <cell r="EL115"/>
          <cell r="EM115"/>
          <cell r="EN115"/>
          <cell r="EO115"/>
          <cell r="EP115"/>
          <cell r="EQ115"/>
          <cell r="ER115"/>
          <cell r="ES115"/>
          <cell r="ET115"/>
          <cell r="EU115"/>
          <cell r="EV115"/>
          <cell r="EW115"/>
          <cell r="EX115"/>
          <cell r="EY115"/>
          <cell r="EZ115"/>
          <cell r="FA115"/>
          <cell r="FB115"/>
          <cell r="FC115"/>
          <cell r="FD115"/>
          <cell r="FE115"/>
        </row>
        <row r="116">
          <cell r="A116"/>
          <cell r="B116" t="str">
            <v>INNE</v>
          </cell>
          <cell r="C116"/>
          <cell r="D116"/>
          <cell r="E116"/>
          <cell r="F116"/>
          <cell r="G116"/>
          <cell r="H116"/>
          <cell r="I116"/>
          <cell r="J116"/>
          <cell r="K116"/>
          <cell r="L116"/>
          <cell r="M116"/>
          <cell r="N116"/>
          <cell r="O116"/>
          <cell r="P116"/>
          <cell r="Q116"/>
          <cell r="R116"/>
          <cell r="S116"/>
          <cell r="T116"/>
          <cell r="U116"/>
          <cell r="V116"/>
          <cell r="W116"/>
          <cell r="X116"/>
          <cell r="Y116"/>
          <cell r="Z116"/>
          <cell r="AA116"/>
          <cell r="AB116"/>
          <cell r="AC116"/>
          <cell r="AD116"/>
          <cell r="AE116"/>
          <cell r="AF116"/>
          <cell r="AG116"/>
          <cell r="AH116"/>
          <cell r="AI116"/>
          <cell r="AJ116"/>
          <cell r="AK116"/>
          <cell r="AL116"/>
          <cell r="AM116"/>
          <cell r="AN116"/>
          <cell r="AO116"/>
          <cell r="AP116"/>
          <cell r="AQ116"/>
          <cell r="AR116"/>
          <cell r="AS116"/>
          <cell r="AT116"/>
          <cell r="AU116"/>
          <cell r="AV116"/>
          <cell r="AW116"/>
          <cell r="AX116"/>
          <cell r="AY116"/>
          <cell r="AZ116"/>
          <cell r="BA116"/>
          <cell r="BB116"/>
          <cell r="BC116"/>
          <cell r="BD116"/>
          <cell r="BE116"/>
          <cell r="BF116"/>
          <cell r="BG116"/>
          <cell r="BH116"/>
          <cell r="BI116"/>
          <cell r="BJ116"/>
          <cell r="BK116"/>
          <cell r="BL116"/>
          <cell r="BM116"/>
          <cell r="BN116"/>
          <cell r="BO116"/>
          <cell r="BP116"/>
          <cell r="BQ116"/>
          <cell r="BR116"/>
          <cell r="BS116"/>
          <cell r="BT116"/>
          <cell r="BU116"/>
          <cell r="BV116"/>
          <cell r="BW116"/>
          <cell r="BX116"/>
          <cell r="BY116"/>
          <cell r="BZ116"/>
          <cell r="CA116"/>
          <cell r="CB116"/>
          <cell r="CC116"/>
          <cell r="CD116"/>
          <cell r="CE116"/>
          <cell r="CF116"/>
          <cell r="CG116"/>
          <cell r="CH116"/>
          <cell r="CI116"/>
          <cell r="CJ116"/>
          <cell r="CK116"/>
          <cell r="CL116"/>
          <cell r="CM116"/>
          <cell r="CN116"/>
          <cell r="CO116"/>
          <cell r="CP116"/>
          <cell r="CQ116"/>
          <cell r="CR116"/>
          <cell r="CS116"/>
          <cell r="CT116"/>
          <cell r="CU116"/>
          <cell r="CV116"/>
          <cell r="CW116"/>
          <cell r="CX116"/>
          <cell r="CY116"/>
          <cell r="CZ116"/>
          <cell r="DA116"/>
          <cell r="DB116"/>
          <cell r="DC116"/>
          <cell r="DD116"/>
          <cell r="DE116"/>
          <cell r="DF116"/>
          <cell r="DG116"/>
          <cell r="DH116"/>
          <cell r="DI116"/>
          <cell r="DJ116"/>
          <cell r="DK116"/>
          <cell r="DL116"/>
          <cell r="DM116"/>
          <cell r="DN116"/>
          <cell r="DO116"/>
          <cell r="DP116"/>
          <cell r="DQ116"/>
          <cell r="DR116"/>
          <cell r="DS116"/>
          <cell r="DT116"/>
          <cell r="DU116"/>
          <cell r="DV116"/>
          <cell r="DW116"/>
          <cell r="DX116"/>
          <cell r="DY116"/>
          <cell r="DZ116"/>
          <cell r="EA116"/>
          <cell r="EB116"/>
          <cell r="EC116"/>
          <cell r="ED116"/>
          <cell r="EE116"/>
          <cell r="EF116"/>
          <cell r="EG116"/>
          <cell r="EH116"/>
          <cell r="EI116"/>
          <cell r="EJ116"/>
          <cell r="EK116"/>
          <cell r="EL116"/>
          <cell r="EM116"/>
          <cell r="EN116"/>
          <cell r="EO116"/>
          <cell r="EP116"/>
          <cell r="EQ116"/>
          <cell r="ER116"/>
          <cell r="ES116"/>
          <cell r="ET116"/>
          <cell r="EU116"/>
          <cell r="EV116"/>
          <cell r="EW116"/>
          <cell r="EX116"/>
          <cell r="EY116"/>
          <cell r="EZ116"/>
          <cell r="FA116"/>
          <cell r="FB116"/>
          <cell r="FC116"/>
          <cell r="FD116"/>
          <cell r="FE116"/>
        </row>
        <row r="117">
          <cell r="A117"/>
          <cell r="B117" t="str">
            <v>SUMA</v>
          </cell>
          <cell r="C117"/>
          <cell r="D117"/>
          <cell r="E117"/>
          <cell r="F117"/>
          <cell r="G117"/>
          <cell r="H117"/>
          <cell r="I117"/>
          <cell r="J117"/>
          <cell r="K117"/>
          <cell r="L117"/>
          <cell r="M117"/>
          <cell r="N117"/>
          <cell r="O117"/>
          <cell r="P117"/>
          <cell r="Q117"/>
          <cell r="R117"/>
          <cell r="S117"/>
          <cell r="T117"/>
          <cell r="U117"/>
          <cell r="V117"/>
          <cell r="W117"/>
          <cell r="X117"/>
          <cell r="Y117"/>
          <cell r="Z117"/>
          <cell r="AA117"/>
          <cell r="AB117"/>
          <cell r="AC117"/>
          <cell r="AD117"/>
          <cell r="AE117"/>
          <cell r="AF117"/>
          <cell r="AG117"/>
          <cell r="AH117"/>
          <cell r="AI117"/>
          <cell r="AJ117"/>
          <cell r="AK117"/>
          <cell r="AL117"/>
          <cell r="AM117"/>
          <cell r="AN117"/>
          <cell r="AO117"/>
          <cell r="AP117"/>
          <cell r="AQ117"/>
          <cell r="AR117"/>
          <cell r="AS117"/>
          <cell r="AT117"/>
          <cell r="AU117"/>
          <cell r="AV117"/>
          <cell r="AW117"/>
          <cell r="AX117"/>
          <cell r="AY117"/>
          <cell r="AZ117"/>
          <cell r="BA117"/>
          <cell r="BB117"/>
          <cell r="BC117"/>
          <cell r="BD117"/>
          <cell r="BE117"/>
          <cell r="BF117"/>
          <cell r="BG117"/>
          <cell r="BH117"/>
          <cell r="BI117"/>
          <cell r="BJ117"/>
          <cell r="BK117"/>
          <cell r="BL117"/>
          <cell r="BM117"/>
          <cell r="BN117"/>
          <cell r="BO117"/>
          <cell r="BP117"/>
          <cell r="BQ117"/>
          <cell r="BR117"/>
          <cell r="BS117"/>
          <cell r="BT117"/>
          <cell r="BU117"/>
          <cell r="BV117"/>
          <cell r="BW117"/>
          <cell r="BX117"/>
          <cell r="BY117"/>
          <cell r="BZ117"/>
          <cell r="CA117"/>
          <cell r="CB117"/>
          <cell r="CC117"/>
          <cell r="CD117"/>
          <cell r="CE117"/>
          <cell r="CF117"/>
          <cell r="CG117"/>
          <cell r="CH117"/>
          <cell r="CI117"/>
          <cell r="CJ117"/>
          <cell r="CK117"/>
          <cell r="CL117"/>
          <cell r="CM117"/>
          <cell r="CN117"/>
          <cell r="CO117"/>
          <cell r="CP117"/>
          <cell r="CQ117"/>
          <cell r="CR117"/>
          <cell r="CS117"/>
          <cell r="CT117"/>
          <cell r="CU117"/>
          <cell r="CV117"/>
          <cell r="CW117"/>
          <cell r="CX117"/>
          <cell r="CY117"/>
          <cell r="CZ117"/>
          <cell r="DA117"/>
          <cell r="DB117"/>
          <cell r="DC117"/>
          <cell r="DD117"/>
          <cell r="DE117"/>
          <cell r="DF117"/>
          <cell r="DG117"/>
          <cell r="DH117"/>
          <cell r="DI117"/>
          <cell r="DJ117"/>
          <cell r="DK117"/>
          <cell r="DL117"/>
          <cell r="DM117"/>
          <cell r="DN117"/>
          <cell r="DO117"/>
          <cell r="DP117"/>
          <cell r="DQ117"/>
          <cell r="DR117"/>
          <cell r="DS117"/>
          <cell r="DT117"/>
          <cell r="DU117"/>
          <cell r="DV117"/>
          <cell r="DW117"/>
          <cell r="DX117"/>
          <cell r="DY117"/>
          <cell r="DZ117"/>
          <cell r="EA117"/>
          <cell r="EB117"/>
          <cell r="EC117"/>
          <cell r="ED117"/>
          <cell r="EE117"/>
          <cell r="EF117"/>
          <cell r="EG117"/>
          <cell r="EH117"/>
          <cell r="EI117"/>
          <cell r="EJ117"/>
          <cell r="EK117"/>
          <cell r="EL117"/>
          <cell r="EM117"/>
          <cell r="EN117"/>
          <cell r="EO117"/>
          <cell r="EP117"/>
          <cell r="EQ117"/>
          <cell r="ER117"/>
          <cell r="ES117"/>
          <cell r="ET117"/>
          <cell r="EU117"/>
          <cell r="EV117"/>
          <cell r="EW117"/>
          <cell r="EX117"/>
          <cell r="EY117"/>
          <cell r="EZ117"/>
          <cell r="FA117"/>
          <cell r="FB117"/>
          <cell r="FC117"/>
          <cell r="FD117"/>
          <cell r="FE117"/>
        </row>
        <row r="118">
          <cell r="A118"/>
          <cell r="B118" t="str">
            <v>CZAS PRACY</v>
          </cell>
          <cell r="C118">
            <v>465</v>
          </cell>
          <cell r="D118">
            <v>465</v>
          </cell>
          <cell r="E118">
            <v>465</v>
          </cell>
          <cell r="F118"/>
          <cell r="G118"/>
          <cell r="H118">
            <v>465</v>
          </cell>
          <cell r="I118">
            <v>465</v>
          </cell>
          <cell r="J118">
            <v>465</v>
          </cell>
          <cell r="K118">
            <v>465</v>
          </cell>
          <cell r="L118">
            <v>465</v>
          </cell>
          <cell r="M118"/>
          <cell r="N118"/>
          <cell r="O118">
            <v>465</v>
          </cell>
          <cell r="P118">
            <v>465</v>
          </cell>
          <cell r="Q118">
            <v>465</v>
          </cell>
          <cell r="R118">
            <v>465</v>
          </cell>
          <cell r="S118">
            <v>465</v>
          </cell>
          <cell r="T118"/>
          <cell r="U118"/>
          <cell r="V118">
            <v>465</v>
          </cell>
          <cell r="W118">
            <v>465</v>
          </cell>
          <cell r="X118">
            <v>465</v>
          </cell>
          <cell r="Y118">
            <v>465</v>
          </cell>
          <cell r="Z118">
            <v>285</v>
          </cell>
          <cell r="AA118"/>
          <cell r="AB118"/>
          <cell r="AC118">
            <v>465</v>
          </cell>
          <cell r="AD118">
            <v>465</v>
          </cell>
          <cell r="AE118">
            <v>465</v>
          </cell>
          <cell r="AF118"/>
          <cell r="AG118"/>
          <cell r="AH118"/>
          <cell r="AI118"/>
          <cell r="AJ118">
            <v>465</v>
          </cell>
          <cell r="AK118">
            <v>465</v>
          </cell>
          <cell r="AL118">
            <v>465</v>
          </cell>
          <cell r="AM118">
            <v>465</v>
          </cell>
          <cell r="AN118">
            <v>465</v>
          </cell>
          <cell r="AO118"/>
          <cell r="AP118"/>
          <cell r="AQ118">
            <v>465</v>
          </cell>
          <cell r="AR118">
            <v>465</v>
          </cell>
          <cell r="AS118">
            <v>465</v>
          </cell>
          <cell r="AT118">
            <v>465</v>
          </cell>
          <cell r="AU118">
            <v>465</v>
          </cell>
          <cell r="AV118"/>
          <cell r="AW118"/>
          <cell r="AX118">
            <v>465</v>
          </cell>
          <cell r="AY118">
            <v>465</v>
          </cell>
          <cell r="AZ118">
            <v>465</v>
          </cell>
          <cell r="BA118">
            <v>465</v>
          </cell>
          <cell r="BB118">
            <v>465</v>
          </cell>
          <cell r="BC118"/>
          <cell r="BD118"/>
          <cell r="BE118">
            <v>465</v>
          </cell>
          <cell r="BF118">
            <v>465</v>
          </cell>
          <cell r="BG118">
            <v>465</v>
          </cell>
          <cell r="BH118">
            <v>465</v>
          </cell>
          <cell r="BI118">
            <v>465</v>
          </cell>
          <cell r="BJ118"/>
          <cell r="BK118"/>
          <cell r="BL118"/>
          <cell r="BM118"/>
          <cell r="BN118"/>
          <cell r="BO118"/>
          <cell r="BP118"/>
          <cell r="BQ118"/>
          <cell r="BR118"/>
          <cell r="BS118"/>
          <cell r="BT118"/>
          <cell r="BU118"/>
          <cell r="BV118"/>
          <cell r="BW118"/>
          <cell r="BX118"/>
          <cell r="BY118"/>
          <cell r="BZ118"/>
          <cell r="CA118"/>
          <cell r="CB118"/>
          <cell r="CC118"/>
          <cell r="CD118"/>
          <cell r="CE118"/>
          <cell r="CF118"/>
          <cell r="CG118"/>
          <cell r="CH118"/>
          <cell r="CI118"/>
          <cell r="CJ118"/>
          <cell r="CK118"/>
          <cell r="CL118"/>
          <cell r="CM118"/>
          <cell r="CN118"/>
          <cell r="CO118"/>
          <cell r="CP118">
            <v>465</v>
          </cell>
          <cell r="CQ118">
            <v>465</v>
          </cell>
          <cell r="CR118">
            <v>465</v>
          </cell>
          <cell r="CS118"/>
          <cell r="CT118"/>
          <cell r="CU118">
            <v>465</v>
          </cell>
          <cell r="CV118">
            <v>465</v>
          </cell>
          <cell r="CW118">
            <v>465</v>
          </cell>
          <cell r="CX118">
            <v>465</v>
          </cell>
          <cell r="CY118">
            <v>465</v>
          </cell>
          <cell r="CZ118"/>
          <cell r="DA118"/>
          <cell r="DB118"/>
          <cell r="DC118">
            <v>465</v>
          </cell>
          <cell r="DD118">
            <v>465</v>
          </cell>
          <cell r="DE118"/>
          <cell r="DF118"/>
          <cell r="DG118"/>
          <cell r="DH118"/>
          <cell r="DI118">
            <v>465</v>
          </cell>
          <cell r="DJ118">
            <v>465</v>
          </cell>
          <cell r="DK118">
            <v>465</v>
          </cell>
          <cell r="DL118">
            <v>465</v>
          </cell>
          <cell r="DM118">
            <v>465</v>
          </cell>
          <cell r="DN118"/>
          <cell r="DO118"/>
          <cell r="DP118">
            <v>425</v>
          </cell>
          <cell r="DQ118">
            <v>265</v>
          </cell>
          <cell r="DR118">
            <v>415</v>
          </cell>
          <cell r="DS118">
            <v>440</v>
          </cell>
          <cell r="DT118"/>
          <cell r="DU118"/>
          <cell r="DV118"/>
          <cell r="DW118"/>
          <cell r="DX118">
            <v>465</v>
          </cell>
          <cell r="DY118">
            <v>465</v>
          </cell>
          <cell r="DZ118">
            <v>465</v>
          </cell>
          <cell r="EA118">
            <v>465</v>
          </cell>
          <cell r="EB118"/>
          <cell r="EC118"/>
          <cell r="ED118">
            <v>390</v>
          </cell>
          <cell r="EE118"/>
          <cell r="EF118">
            <v>428</v>
          </cell>
          <cell r="EG118">
            <v>425</v>
          </cell>
          <cell r="EH118">
            <v>423</v>
          </cell>
          <cell r="EI118"/>
          <cell r="EJ118"/>
          <cell r="EK118">
            <v>335</v>
          </cell>
          <cell r="EL118">
            <v>120</v>
          </cell>
          <cell r="EM118">
            <v>465</v>
          </cell>
          <cell r="EN118">
            <v>465</v>
          </cell>
          <cell r="EO118"/>
          <cell r="EP118"/>
          <cell r="EQ118"/>
          <cell r="ER118">
            <v>335</v>
          </cell>
          <cell r="ES118">
            <v>345</v>
          </cell>
          <cell r="ET118">
            <v>345</v>
          </cell>
          <cell r="EU118">
            <v>345</v>
          </cell>
          <cell r="EV118">
            <v>345</v>
          </cell>
          <cell r="EW118"/>
          <cell r="EX118"/>
          <cell r="EY118">
            <v>335</v>
          </cell>
          <cell r="EZ118">
            <v>0</v>
          </cell>
          <cell r="FA118">
            <v>0</v>
          </cell>
          <cell r="FB118">
            <v>0</v>
          </cell>
          <cell r="FC118">
            <v>0</v>
          </cell>
          <cell r="FD118"/>
          <cell r="FE118"/>
        </row>
        <row r="119">
          <cell r="A119" t="str">
            <v>P05 TOMASZ KIEŁKUCKI</v>
          </cell>
          <cell r="B119" t="str">
            <v>AKORD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0</v>
          </cell>
          <cell r="V119">
            <v>0</v>
          </cell>
          <cell r="W119">
            <v>0</v>
          </cell>
          <cell r="X119">
            <v>0</v>
          </cell>
          <cell r="Y119">
            <v>0</v>
          </cell>
          <cell r="Z119">
            <v>0</v>
          </cell>
          <cell r="AA119">
            <v>0</v>
          </cell>
          <cell r="AB119">
            <v>0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  <cell r="AM119">
            <v>0</v>
          </cell>
          <cell r="AN119">
            <v>0</v>
          </cell>
          <cell r="AO119">
            <v>0</v>
          </cell>
          <cell r="AP119">
            <v>0</v>
          </cell>
          <cell r="AQ119">
            <v>0</v>
          </cell>
          <cell r="AR119">
            <v>0</v>
          </cell>
          <cell r="AS119">
            <v>0</v>
          </cell>
          <cell r="AT119">
            <v>0</v>
          </cell>
          <cell r="AU119">
            <v>0</v>
          </cell>
          <cell r="AV119">
            <v>0</v>
          </cell>
          <cell r="AW119">
            <v>0</v>
          </cell>
          <cell r="AX119">
            <v>0</v>
          </cell>
          <cell r="AY119">
            <v>0</v>
          </cell>
          <cell r="AZ119">
            <v>0</v>
          </cell>
          <cell r="BA119">
            <v>0</v>
          </cell>
          <cell r="BB119">
            <v>0</v>
          </cell>
          <cell r="BC119">
            <v>0</v>
          </cell>
          <cell r="BD119">
            <v>0</v>
          </cell>
          <cell r="BE119">
            <v>0</v>
          </cell>
          <cell r="BF119">
            <v>0</v>
          </cell>
          <cell r="BG119">
            <v>0</v>
          </cell>
          <cell r="BH119">
            <v>0</v>
          </cell>
          <cell r="BI119">
            <v>0</v>
          </cell>
          <cell r="BJ119">
            <v>0</v>
          </cell>
          <cell r="BK119">
            <v>0</v>
          </cell>
          <cell r="BL119">
            <v>0</v>
          </cell>
          <cell r="BM119">
            <v>0</v>
          </cell>
          <cell r="BN119">
            <v>0</v>
          </cell>
          <cell r="BO119">
            <v>0</v>
          </cell>
          <cell r="BP119">
            <v>0</v>
          </cell>
          <cell r="BQ119">
            <v>0</v>
          </cell>
          <cell r="BR119">
            <v>0</v>
          </cell>
          <cell r="BS119">
            <v>0</v>
          </cell>
          <cell r="BT119">
            <v>0</v>
          </cell>
          <cell r="BU119">
            <v>0</v>
          </cell>
          <cell r="BV119">
            <v>0</v>
          </cell>
          <cell r="BW119">
            <v>0</v>
          </cell>
          <cell r="BX119">
            <v>0</v>
          </cell>
          <cell r="BY119">
            <v>0</v>
          </cell>
          <cell r="BZ119">
            <v>0</v>
          </cell>
          <cell r="CA119">
            <v>0</v>
          </cell>
          <cell r="CB119">
            <v>0</v>
          </cell>
          <cell r="CC119">
            <v>0</v>
          </cell>
          <cell r="CD119">
            <v>0</v>
          </cell>
          <cell r="CE119">
            <v>0</v>
          </cell>
          <cell r="CF119">
            <v>0</v>
          </cell>
          <cell r="CG119">
            <v>0</v>
          </cell>
          <cell r="CH119">
            <v>0</v>
          </cell>
          <cell r="CI119">
            <v>0</v>
          </cell>
          <cell r="CJ119">
            <v>0</v>
          </cell>
          <cell r="CK119">
            <v>0</v>
          </cell>
          <cell r="CL119">
            <v>0</v>
          </cell>
          <cell r="CM119">
            <v>0</v>
          </cell>
          <cell r="CN119">
            <v>0</v>
          </cell>
          <cell r="CO119">
            <v>0</v>
          </cell>
          <cell r="CP119">
            <v>0</v>
          </cell>
          <cell r="CQ119">
            <v>0</v>
          </cell>
          <cell r="CR119">
            <v>0</v>
          </cell>
          <cell r="CS119">
            <v>0</v>
          </cell>
          <cell r="CT119">
            <v>0</v>
          </cell>
          <cell r="CU119">
            <v>0</v>
          </cell>
          <cell r="CV119">
            <v>0</v>
          </cell>
          <cell r="CW119">
            <v>0</v>
          </cell>
          <cell r="CX119">
            <v>0</v>
          </cell>
          <cell r="CY119">
            <v>0</v>
          </cell>
          <cell r="CZ119">
            <v>0</v>
          </cell>
          <cell r="DA119">
            <v>0</v>
          </cell>
          <cell r="DB119">
            <v>0</v>
          </cell>
          <cell r="DC119">
            <v>0</v>
          </cell>
          <cell r="DD119">
            <v>0</v>
          </cell>
          <cell r="DE119">
            <v>0</v>
          </cell>
          <cell r="DF119">
            <v>0</v>
          </cell>
          <cell r="DG119">
            <v>0</v>
          </cell>
          <cell r="DH119">
            <v>0</v>
          </cell>
          <cell r="DI119">
            <v>0</v>
          </cell>
          <cell r="DJ119">
            <v>0</v>
          </cell>
          <cell r="DK119">
            <v>0</v>
          </cell>
          <cell r="DL119">
            <v>0</v>
          </cell>
          <cell r="DM119">
            <v>0</v>
          </cell>
          <cell r="DN119">
            <v>0</v>
          </cell>
          <cell r="DO119">
            <v>0</v>
          </cell>
          <cell r="DP119">
            <v>0</v>
          </cell>
          <cell r="DQ119">
            <v>0</v>
          </cell>
          <cell r="DR119">
            <v>0</v>
          </cell>
          <cell r="DS119">
            <v>0</v>
          </cell>
          <cell r="DT119">
            <v>0</v>
          </cell>
          <cell r="DU119">
            <v>0</v>
          </cell>
          <cell r="DV119">
            <v>0</v>
          </cell>
          <cell r="DW119">
            <v>0</v>
          </cell>
          <cell r="DX119">
            <v>0</v>
          </cell>
          <cell r="DY119">
            <v>0</v>
          </cell>
          <cell r="DZ119">
            <v>0</v>
          </cell>
          <cell r="EA119">
            <v>0</v>
          </cell>
          <cell r="EB119">
            <v>0</v>
          </cell>
          <cell r="EC119">
            <v>0</v>
          </cell>
          <cell r="ED119">
            <v>0</v>
          </cell>
          <cell r="EE119">
            <v>0</v>
          </cell>
          <cell r="EF119">
            <v>0</v>
          </cell>
          <cell r="EG119">
            <v>0</v>
          </cell>
          <cell r="EH119">
            <v>0</v>
          </cell>
          <cell r="EI119">
            <v>0</v>
          </cell>
          <cell r="EJ119">
            <v>0</v>
          </cell>
          <cell r="EK119">
            <v>0</v>
          </cell>
          <cell r="EL119">
            <v>0</v>
          </cell>
          <cell r="EM119">
            <v>0</v>
          </cell>
          <cell r="EN119">
            <v>0</v>
          </cell>
          <cell r="EO119">
            <v>0</v>
          </cell>
          <cell r="EP119">
            <v>0</v>
          </cell>
          <cell r="EQ119">
            <v>0</v>
          </cell>
          <cell r="ER119">
            <v>0</v>
          </cell>
          <cell r="ES119">
            <v>0</v>
          </cell>
          <cell r="ET119">
            <v>0</v>
          </cell>
          <cell r="EU119">
            <v>0</v>
          </cell>
          <cell r="EV119">
            <v>0</v>
          </cell>
          <cell r="EW119">
            <v>0</v>
          </cell>
          <cell r="EX119">
            <v>0</v>
          </cell>
          <cell r="EY119">
            <v>0</v>
          </cell>
          <cell r="EZ119">
            <v>0</v>
          </cell>
          <cell r="FA119">
            <v>0</v>
          </cell>
          <cell r="FB119">
            <v>0</v>
          </cell>
          <cell r="FC119">
            <v>0</v>
          </cell>
          <cell r="FD119">
            <v>0</v>
          </cell>
          <cell r="FE119">
            <v>0</v>
          </cell>
        </row>
        <row r="120">
          <cell r="A120"/>
          <cell r="B120" t="str">
            <v>POPRAWKI</v>
          </cell>
          <cell r="C120"/>
          <cell r="D120"/>
          <cell r="E120"/>
          <cell r="F120"/>
          <cell r="G120"/>
          <cell r="H120"/>
          <cell r="I120"/>
          <cell r="J120"/>
          <cell r="K120"/>
          <cell r="L120"/>
          <cell r="M120"/>
          <cell r="N120"/>
          <cell r="O120"/>
          <cell r="P120"/>
          <cell r="Q120"/>
          <cell r="R120"/>
          <cell r="S120"/>
          <cell r="T120"/>
          <cell r="U120"/>
          <cell r="V120"/>
          <cell r="W120"/>
          <cell r="X120"/>
          <cell r="Y120"/>
          <cell r="Z120"/>
          <cell r="AA120"/>
          <cell r="AB120"/>
          <cell r="AC120"/>
          <cell r="AD120"/>
          <cell r="AE120"/>
          <cell r="AF120"/>
          <cell r="AG120"/>
          <cell r="AH120"/>
          <cell r="AI120"/>
          <cell r="AJ120"/>
          <cell r="AK120"/>
          <cell r="AL120"/>
          <cell r="AM120"/>
          <cell r="AN120"/>
          <cell r="AO120"/>
          <cell r="AP120"/>
          <cell r="AQ120"/>
          <cell r="AR120"/>
          <cell r="AS120"/>
          <cell r="AT120"/>
          <cell r="AU120"/>
          <cell r="AV120"/>
          <cell r="AW120"/>
          <cell r="AX120"/>
          <cell r="AY120"/>
          <cell r="AZ120"/>
          <cell r="BA120"/>
          <cell r="BB120"/>
          <cell r="BC120"/>
          <cell r="BD120"/>
          <cell r="BE120"/>
          <cell r="BF120"/>
          <cell r="BG120"/>
          <cell r="BH120"/>
          <cell r="BI120"/>
          <cell r="BJ120"/>
          <cell r="BK120"/>
          <cell r="BL120"/>
          <cell r="BM120"/>
          <cell r="BN120"/>
          <cell r="BO120"/>
          <cell r="BP120"/>
          <cell r="BQ120"/>
          <cell r="BR120"/>
          <cell r="BS120"/>
          <cell r="BT120"/>
          <cell r="BU120"/>
          <cell r="BV120"/>
          <cell r="BW120"/>
          <cell r="BX120"/>
          <cell r="BY120"/>
          <cell r="BZ120"/>
          <cell r="CA120"/>
          <cell r="CB120"/>
          <cell r="CC120"/>
          <cell r="CD120"/>
          <cell r="CE120"/>
          <cell r="CF120"/>
          <cell r="CG120"/>
          <cell r="CH120"/>
          <cell r="CI120"/>
          <cell r="CJ120"/>
          <cell r="CK120"/>
          <cell r="CL120"/>
          <cell r="CM120"/>
          <cell r="CN120"/>
          <cell r="CO120"/>
          <cell r="CP120"/>
          <cell r="CQ120"/>
          <cell r="CR120"/>
          <cell r="CS120"/>
          <cell r="CT120"/>
          <cell r="CU120"/>
          <cell r="CV120"/>
          <cell r="CW120"/>
          <cell r="CX120"/>
          <cell r="CY120"/>
          <cell r="CZ120"/>
          <cell r="DA120"/>
          <cell r="DB120"/>
          <cell r="DC120"/>
          <cell r="DD120"/>
          <cell r="DE120"/>
          <cell r="DF120"/>
          <cell r="DG120"/>
          <cell r="DH120"/>
          <cell r="DI120"/>
          <cell r="DJ120"/>
          <cell r="DK120"/>
          <cell r="DL120"/>
          <cell r="DM120"/>
          <cell r="DN120"/>
          <cell r="DO120"/>
          <cell r="DP120"/>
          <cell r="DQ120"/>
          <cell r="DR120"/>
          <cell r="DS120"/>
          <cell r="DT120"/>
          <cell r="DU120"/>
          <cell r="DV120"/>
          <cell r="DW120"/>
          <cell r="DX120"/>
          <cell r="DY120"/>
          <cell r="DZ120"/>
          <cell r="EA120"/>
          <cell r="EB120"/>
          <cell r="EC120"/>
          <cell r="ED120"/>
          <cell r="EE120"/>
          <cell r="EF120"/>
          <cell r="EG120"/>
          <cell r="EH120"/>
          <cell r="EI120"/>
          <cell r="EJ120"/>
          <cell r="EK120"/>
          <cell r="EL120"/>
          <cell r="EM120"/>
          <cell r="EN120"/>
          <cell r="EO120"/>
          <cell r="EP120"/>
          <cell r="EQ120"/>
          <cell r="ER120"/>
          <cell r="ES120"/>
          <cell r="ET120"/>
          <cell r="EU120"/>
          <cell r="EV120"/>
          <cell r="EW120"/>
          <cell r="EX120"/>
          <cell r="EY120"/>
          <cell r="EZ120"/>
          <cell r="FA120"/>
          <cell r="FB120"/>
          <cell r="FC120"/>
          <cell r="FD120"/>
          <cell r="FE120"/>
        </row>
        <row r="121">
          <cell r="A121"/>
          <cell r="B121" t="str">
            <v>NIEWYCENIONE</v>
          </cell>
          <cell r="C121"/>
          <cell r="D121"/>
          <cell r="E121"/>
          <cell r="F121"/>
          <cell r="G121"/>
          <cell r="H121"/>
          <cell r="I121"/>
          <cell r="J121"/>
          <cell r="K121"/>
          <cell r="L121"/>
          <cell r="M121"/>
          <cell r="N121"/>
          <cell r="O121"/>
          <cell r="P121"/>
          <cell r="Q121"/>
          <cell r="R121"/>
          <cell r="S121"/>
          <cell r="T121"/>
          <cell r="U121"/>
          <cell r="V121"/>
          <cell r="W121"/>
          <cell r="X121"/>
          <cell r="Y121"/>
          <cell r="Z121"/>
          <cell r="AA121"/>
          <cell r="AB121"/>
          <cell r="AC121"/>
          <cell r="AD121"/>
          <cell r="AE121"/>
          <cell r="AF121"/>
          <cell r="AG121"/>
          <cell r="AH121"/>
          <cell r="AI121"/>
          <cell r="AJ121"/>
          <cell r="AK121"/>
          <cell r="AL121"/>
          <cell r="AM121"/>
          <cell r="AN121"/>
          <cell r="AO121"/>
          <cell r="AP121"/>
          <cell r="AQ121"/>
          <cell r="AR121"/>
          <cell r="AS121"/>
          <cell r="AT121"/>
          <cell r="AU121"/>
          <cell r="AV121"/>
          <cell r="AW121"/>
          <cell r="AX121"/>
          <cell r="AY121"/>
          <cell r="AZ121"/>
          <cell r="BA121"/>
          <cell r="BB121"/>
          <cell r="BC121"/>
          <cell r="BD121"/>
          <cell r="BE121"/>
          <cell r="BF121"/>
          <cell r="BG121"/>
          <cell r="BH121"/>
          <cell r="BI121"/>
          <cell r="BJ121"/>
          <cell r="BK121"/>
          <cell r="BL121"/>
          <cell r="BM121"/>
          <cell r="BN121"/>
          <cell r="BO121"/>
          <cell r="BP121"/>
          <cell r="BQ121"/>
          <cell r="BR121"/>
          <cell r="BS121"/>
          <cell r="BT121"/>
          <cell r="BU121"/>
          <cell r="BV121"/>
          <cell r="BW121"/>
          <cell r="BX121"/>
          <cell r="BY121"/>
          <cell r="BZ121"/>
          <cell r="CA121"/>
          <cell r="CB121"/>
          <cell r="CC121"/>
          <cell r="CD121"/>
          <cell r="CE121"/>
          <cell r="CF121"/>
          <cell r="CG121"/>
          <cell r="CH121"/>
          <cell r="CI121"/>
          <cell r="CJ121"/>
          <cell r="CK121"/>
          <cell r="CL121"/>
          <cell r="CM121"/>
          <cell r="CN121"/>
          <cell r="CO121"/>
          <cell r="CP121"/>
          <cell r="CQ121"/>
          <cell r="CR121"/>
          <cell r="CS121"/>
          <cell r="CT121"/>
          <cell r="CU121"/>
          <cell r="CV121"/>
          <cell r="CW121"/>
          <cell r="CX121"/>
          <cell r="CY121"/>
          <cell r="CZ121"/>
          <cell r="DA121"/>
          <cell r="DB121"/>
          <cell r="DC121"/>
          <cell r="DD121"/>
          <cell r="DE121"/>
          <cell r="DF121"/>
          <cell r="DG121"/>
          <cell r="DH121"/>
          <cell r="DI121"/>
          <cell r="DJ121"/>
          <cell r="DK121"/>
          <cell r="DL121"/>
          <cell r="DM121"/>
          <cell r="DN121"/>
          <cell r="DO121"/>
          <cell r="DP121"/>
          <cell r="DQ121"/>
          <cell r="DR121"/>
          <cell r="DS121"/>
          <cell r="DT121"/>
          <cell r="DU121"/>
          <cell r="DV121"/>
          <cell r="DW121"/>
          <cell r="DX121"/>
          <cell r="DY121"/>
          <cell r="DZ121"/>
          <cell r="EA121"/>
          <cell r="EB121"/>
          <cell r="EC121"/>
          <cell r="ED121"/>
          <cell r="EE121"/>
          <cell r="EF121"/>
          <cell r="EG121"/>
          <cell r="EH121"/>
          <cell r="EI121"/>
          <cell r="EJ121"/>
          <cell r="EK121"/>
          <cell r="EL121"/>
          <cell r="EM121"/>
          <cell r="EN121"/>
          <cell r="EO121"/>
          <cell r="EP121"/>
          <cell r="EQ121"/>
          <cell r="ER121"/>
          <cell r="ES121"/>
          <cell r="ET121"/>
          <cell r="EU121"/>
          <cell r="EV121"/>
          <cell r="EW121"/>
          <cell r="EX121"/>
          <cell r="EY121"/>
          <cell r="EZ121"/>
          <cell r="FA121"/>
          <cell r="FB121"/>
          <cell r="FC121"/>
          <cell r="FD121"/>
          <cell r="FE121"/>
        </row>
        <row r="122">
          <cell r="A122"/>
          <cell r="B122" t="str">
            <v>INNE</v>
          </cell>
          <cell r="C122"/>
          <cell r="D122"/>
          <cell r="E122"/>
          <cell r="F122"/>
          <cell r="G122"/>
          <cell r="H122"/>
          <cell r="I122"/>
          <cell r="J122"/>
          <cell r="K122"/>
          <cell r="L122"/>
          <cell r="M122"/>
          <cell r="N122"/>
          <cell r="O122"/>
          <cell r="P122"/>
          <cell r="Q122"/>
          <cell r="R122"/>
          <cell r="S122"/>
          <cell r="T122"/>
          <cell r="U122"/>
          <cell r="V122"/>
          <cell r="W122"/>
          <cell r="X122"/>
          <cell r="Y122"/>
          <cell r="Z122"/>
          <cell r="AA122"/>
          <cell r="AB122"/>
          <cell r="AC122"/>
          <cell r="AD122"/>
          <cell r="AE122"/>
          <cell r="AF122"/>
          <cell r="AG122"/>
          <cell r="AH122"/>
          <cell r="AI122"/>
          <cell r="AJ122"/>
          <cell r="AK122"/>
          <cell r="AL122"/>
          <cell r="AM122"/>
          <cell r="AN122"/>
          <cell r="AO122"/>
          <cell r="AP122"/>
          <cell r="AQ122"/>
          <cell r="AR122"/>
          <cell r="AS122"/>
          <cell r="AT122"/>
          <cell r="AU122"/>
          <cell r="AV122"/>
          <cell r="AW122"/>
          <cell r="AX122"/>
          <cell r="AY122"/>
          <cell r="AZ122"/>
          <cell r="BA122"/>
          <cell r="BB122"/>
          <cell r="BC122"/>
          <cell r="BD122"/>
          <cell r="BE122"/>
          <cell r="BF122"/>
          <cell r="BG122"/>
          <cell r="BH122"/>
          <cell r="BI122"/>
          <cell r="BJ122"/>
          <cell r="BK122"/>
          <cell r="BL122"/>
          <cell r="BM122"/>
          <cell r="BN122"/>
          <cell r="BO122"/>
          <cell r="BP122"/>
          <cell r="BQ122"/>
          <cell r="BR122"/>
          <cell r="BS122"/>
          <cell r="BT122"/>
          <cell r="BU122"/>
          <cell r="BV122"/>
          <cell r="BW122"/>
          <cell r="BX122"/>
          <cell r="BY122"/>
          <cell r="BZ122"/>
          <cell r="CA122"/>
          <cell r="CB122"/>
          <cell r="CC122"/>
          <cell r="CD122"/>
          <cell r="CE122"/>
          <cell r="CF122"/>
          <cell r="CG122"/>
          <cell r="CH122"/>
          <cell r="CI122"/>
          <cell r="CJ122"/>
          <cell r="CK122"/>
          <cell r="CL122"/>
          <cell r="CM122"/>
          <cell r="CN122"/>
          <cell r="CO122"/>
          <cell r="CP122"/>
          <cell r="CQ122"/>
          <cell r="CR122"/>
          <cell r="CS122"/>
          <cell r="CT122"/>
          <cell r="CU122"/>
          <cell r="CV122"/>
          <cell r="CW122"/>
          <cell r="CX122"/>
          <cell r="CY122"/>
          <cell r="CZ122"/>
          <cell r="DA122"/>
          <cell r="DB122"/>
          <cell r="DC122"/>
          <cell r="DD122"/>
          <cell r="DE122"/>
          <cell r="DF122"/>
          <cell r="DG122"/>
          <cell r="DH122"/>
          <cell r="DI122"/>
          <cell r="DJ122"/>
          <cell r="DK122"/>
          <cell r="DL122"/>
          <cell r="DM122"/>
          <cell r="DN122"/>
          <cell r="DO122"/>
          <cell r="DP122"/>
          <cell r="DQ122"/>
          <cell r="DR122"/>
          <cell r="DS122"/>
          <cell r="DT122"/>
          <cell r="DU122"/>
          <cell r="DV122"/>
          <cell r="DW122"/>
          <cell r="DX122"/>
          <cell r="DY122"/>
          <cell r="DZ122"/>
          <cell r="EA122"/>
          <cell r="EB122"/>
          <cell r="EC122"/>
          <cell r="ED122"/>
          <cell r="EE122"/>
          <cell r="EF122"/>
          <cell r="EG122"/>
          <cell r="EH122"/>
          <cell r="EI122"/>
          <cell r="EJ122"/>
          <cell r="EK122"/>
          <cell r="EL122"/>
          <cell r="EM122"/>
          <cell r="EN122"/>
          <cell r="EO122"/>
          <cell r="EP122"/>
          <cell r="EQ122"/>
          <cell r="ER122"/>
          <cell r="ES122"/>
          <cell r="ET122"/>
          <cell r="EU122"/>
          <cell r="EV122"/>
          <cell r="EW122"/>
          <cell r="EX122"/>
          <cell r="EY122"/>
          <cell r="EZ122"/>
          <cell r="FA122"/>
          <cell r="FB122"/>
          <cell r="FC122"/>
          <cell r="FD122"/>
          <cell r="FE122"/>
        </row>
        <row r="123">
          <cell r="A123"/>
          <cell r="B123" t="str">
            <v>SUMA</v>
          </cell>
          <cell r="C123"/>
          <cell r="D123"/>
          <cell r="E123"/>
          <cell r="F123"/>
          <cell r="G123"/>
          <cell r="H123"/>
          <cell r="I123"/>
          <cell r="J123"/>
          <cell r="K123"/>
          <cell r="L123"/>
          <cell r="M123"/>
          <cell r="N123"/>
          <cell r="O123"/>
          <cell r="P123"/>
          <cell r="Q123"/>
          <cell r="R123"/>
          <cell r="S123"/>
          <cell r="T123"/>
          <cell r="U123"/>
          <cell r="V123"/>
          <cell r="W123"/>
          <cell r="X123"/>
          <cell r="Y123"/>
          <cell r="Z123"/>
          <cell r="AA123"/>
          <cell r="AB123"/>
          <cell r="AC123"/>
          <cell r="AD123"/>
          <cell r="AE123"/>
          <cell r="AF123"/>
          <cell r="AG123"/>
          <cell r="AH123"/>
          <cell r="AI123"/>
          <cell r="AJ123"/>
          <cell r="AK123"/>
          <cell r="AL123"/>
          <cell r="AM123"/>
          <cell r="AN123"/>
          <cell r="AO123"/>
          <cell r="AP123"/>
          <cell r="AQ123"/>
          <cell r="AR123"/>
          <cell r="AS123"/>
          <cell r="AT123"/>
          <cell r="AU123"/>
          <cell r="AV123"/>
          <cell r="AW123"/>
          <cell r="AX123"/>
          <cell r="AY123"/>
          <cell r="AZ123"/>
          <cell r="BA123"/>
          <cell r="BB123"/>
          <cell r="BC123"/>
          <cell r="BD123"/>
          <cell r="BE123"/>
          <cell r="BF123"/>
          <cell r="BG123"/>
          <cell r="BH123"/>
          <cell r="BI123"/>
          <cell r="BJ123"/>
          <cell r="BK123"/>
          <cell r="BL123"/>
          <cell r="BM123"/>
          <cell r="BN123"/>
          <cell r="BO123"/>
          <cell r="BP123"/>
          <cell r="BQ123"/>
          <cell r="BR123"/>
          <cell r="BS123"/>
          <cell r="BT123"/>
          <cell r="BU123"/>
          <cell r="BV123"/>
          <cell r="BW123"/>
          <cell r="BX123"/>
          <cell r="BY123"/>
          <cell r="BZ123"/>
          <cell r="CA123"/>
          <cell r="CB123"/>
          <cell r="CC123"/>
          <cell r="CD123"/>
          <cell r="CE123"/>
          <cell r="CF123"/>
          <cell r="CG123"/>
          <cell r="CH123"/>
          <cell r="CI123"/>
          <cell r="CJ123"/>
          <cell r="CK123"/>
          <cell r="CL123"/>
          <cell r="CM123"/>
          <cell r="CN123"/>
          <cell r="CO123"/>
          <cell r="CP123"/>
          <cell r="CQ123"/>
          <cell r="CR123"/>
          <cell r="CS123"/>
          <cell r="CT123"/>
          <cell r="CU123"/>
          <cell r="CV123"/>
          <cell r="CW123"/>
          <cell r="CX123"/>
          <cell r="CY123"/>
          <cell r="CZ123"/>
          <cell r="DA123"/>
          <cell r="DB123"/>
          <cell r="DC123"/>
          <cell r="DD123"/>
          <cell r="DE123"/>
          <cell r="DF123"/>
          <cell r="DG123"/>
          <cell r="DH123"/>
          <cell r="DI123"/>
          <cell r="DJ123"/>
          <cell r="DK123"/>
          <cell r="DL123"/>
          <cell r="DM123"/>
          <cell r="DN123"/>
          <cell r="DO123"/>
          <cell r="DP123"/>
          <cell r="DQ123"/>
          <cell r="DR123"/>
          <cell r="DS123"/>
          <cell r="DT123"/>
          <cell r="DU123"/>
          <cell r="DV123"/>
          <cell r="DW123"/>
          <cell r="DX123"/>
          <cell r="DY123"/>
          <cell r="DZ123"/>
          <cell r="EA123"/>
          <cell r="EB123"/>
          <cell r="EC123"/>
          <cell r="ED123"/>
          <cell r="EE123"/>
          <cell r="EF123"/>
          <cell r="EG123"/>
          <cell r="EH123"/>
          <cell r="EI123"/>
          <cell r="EJ123"/>
          <cell r="EK123"/>
          <cell r="EL123"/>
          <cell r="EM123"/>
          <cell r="EN123"/>
          <cell r="EO123"/>
          <cell r="EP123"/>
          <cell r="EQ123"/>
          <cell r="ER123"/>
          <cell r="ES123"/>
          <cell r="ET123"/>
          <cell r="EU123"/>
          <cell r="EV123"/>
          <cell r="EW123"/>
          <cell r="EX123"/>
          <cell r="EY123"/>
          <cell r="EZ123"/>
          <cell r="FA123"/>
          <cell r="FB123"/>
          <cell r="FC123"/>
          <cell r="FD123"/>
          <cell r="FE123"/>
        </row>
        <row r="124">
          <cell r="A124"/>
          <cell r="B124" t="str">
            <v>CZAS PRACY</v>
          </cell>
          <cell r="C124">
            <v>532.20000000000005</v>
          </cell>
          <cell r="D124">
            <v>549</v>
          </cell>
          <cell r="E124">
            <v>565.79999999999995</v>
          </cell>
          <cell r="F124"/>
          <cell r="G124"/>
          <cell r="H124"/>
          <cell r="I124">
            <v>375</v>
          </cell>
          <cell r="J124">
            <v>345</v>
          </cell>
          <cell r="K124">
            <v>465</v>
          </cell>
          <cell r="L124">
            <v>345</v>
          </cell>
          <cell r="M124"/>
          <cell r="N124"/>
          <cell r="O124">
            <v>465</v>
          </cell>
          <cell r="P124">
            <v>465</v>
          </cell>
          <cell r="Q124">
            <v>465</v>
          </cell>
          <cell r="R124">
            <v>465</v>
          </cell>
          <cell r="S124">
            <v>465</v>
          </cell>
          <cell r="T124"/>
          <cell r="U124"/>
          <cell r="V124">
            <v>465</v>
          </cell>
          <cell r="W124">
            <v>465</v>
          </cell>
          <cell r="X124"/>
          <cell r="Y124">
            <v>465</v>
          </cell>
          <cell r="Z124"/>
          <cell r="AA124"/>
          <cell r="AB124"/>
          <cell r="AC124">
            <v>465</v>
          </cell>
          <cell r="AD124">
            <v>465</v>
          </cell>
          <cell r="AE124">
            <v>465</v>
          </cell>
          <cell r="AF124"/>
          <cell r="AG124"/>
          <cell r="AH124"/>
          <cell r="AI124"/>
          <cell r="AJ124">
            <v>465</v>
          </cell>
          <cell r="AK124">
            <v>465</v>
          </cell>
          <cell r="AL124">
            <v>465</v>
          </cell>
          <cell r="AM124">
            <v>465</v>
          </cell>
          <cell r="AN124">
            <v>465</v>
          </cell>
          <cell r="AO124"/>
          <cell r="AP124"/>
          <cell r="AQ124">
            <v>465</v>
          </cell>
          <cell r="AR124">
            <v>465</v>
          </cell>
          <cell r="AS124">
            <v>465</v>
          </cell>
          <cell r="AT124">
            <v>465</v>
          </cell>
          <cell r="AU124">
            <v>465</v>
          </cell>
          <cell r="AV124"/>
          <cell r="AW124"/>
          <cell r="AX124">
            <v>465</v>
          </cell>
          <cell r="AY124">
            <v>465</v>
          </cell>
          <cell r="AZ124">
            <v>465</v>
          </cell>
          <cell r="BA124">
            <v>465</v>
          </cell>
          <cell r="BB124">
            <v>465</v>
          </cell>
          <cell r="BC124"/>
          <cell r="BD124"/>
          <cell r="BE124">
            <v>465</v>
          </cell>
          <cell r="BF124">
            <v>465</v>
          </cell>
          <cell r="BG124">
            <v>465</v>
          </cell>
          <cell r="BH124">
            <v>465</v>
          </cell>
          <cell r="BI124">
            <v>465</v>
          </cell>
          <cell r="BJ124"/>
          <cell r="BK124"/>
          <cell r="BL124">
            <v>345</v>
          </cell>
          <cell r="BM124">
            <v>465</v>
          </cell>
          <cell r="BN124">
            <v>465</v>
          </cell>
          <cell r="BO124">
            <v>465</v>
          </cell>
          <cell r="BP124">
            <v>465</v>
          </cell>
          <cell r="BQ124"/>
          <cell r="BR124"/>
          <cell r="BS124"/>
          <cell r="BT124">
            <v>120</v>
          </cell>
          <cell r="BU124">
            <v>465</v>
          </cell>
          <cell r="BV124">
            <v>465</v>
          </cell>
          <cell r="BW124"/>
          <cell r="BX124"/>
          <cell r="BY124"/>
          <cell r="BZ124">
            <v>345</v>
          </cell>
          <cell r="CA124">
            <v>465</v>
          </cell>
          <cell r="CB124">
            <v>465</v>
          </cell>
          <cell r="CC124">
            <v>465</v>
          </cell>
          <cell r="CD124">
            <v>465</v>
          </cell>
          <cell r="CE124"/>
          <cell r="CF124"/>
          <cell r="CG124">
            <v>345</v>
          </cell>
          <cell r="CH124">
            <v>465</v>
          </cell>
          <cell r="CI124">
            <v>465</v>
          </cell>
          <cell r="CJ124">
            <v>465</v>
          </cell>
          <cell r="CK124">
            <v>465</v>
          </cell>
          <cell r="CL124"/>
          <cell r="CM124"/>
          <cell r="CN124"/>
          <cell r="CO124"/>
          <cell r="CP124">
            <v>465</v>
          </cell>
          <cell r="CQ124">
            <v>465</v>
          </cell>
          <cell r="CR124">
            <v>465</v>
          </cell>
          <cell r="CS124"/>
          <cell r="CT124"/>
          <cell r="CU124">
            <v>465</v>
          </cell>
          <cell r="CV124">
            <v>465</v>
          </cell>
          <cell r="CW124">
            <v>465</v>
          </cell>
          <cell r="CX124">
            <v>465</v>
          </cell>
          <cell r="CY124">
            <v>465</v>
          </cell>
          <cell r="CZ124"/>
          <cell r="DA124"/>
          <cell r="DB124">
            <v>465</v>
          </cell>
          <cell r="DC124">
            <v>465</v>
          </cell>
          <cell r="DD124">
            <v>465</v>
          </cell>
          <cell r="DE124"/>
          <cell r="DF124"/>
          <cell r="DG124"/>
          <cell r="DH124"/>
          <cell r="DI124">
            <v>465</v>
          </cell>
          <cell r="DJ124"/>
          <cell r="DK124">
            <v>465</v>
          </cell>
          <cell r="DL124"/>
          <cell r="DM124">
            <v>465</v>
          </cell>
          <cell r="DN124"/>
          <cell r="DO124"/>
          <cell r="DP124">
            <v>465</v>
          </cell>
          <cell r="DQ124">
            <v>200</v>
          </cell>
          <cell r="DR124">
            <v>465</v>
          </cell>
          <cell r="DS124">
            <v>465</v>
          </cell>
          <cell r="DT124"/>
          <cell r="DU124"/>
          <cell r="DV124"/>
          <cell r="DW124"/>
          <cell r="DX124">
            <v>465</v>
          </cell>
          <cell r="DY124">
            <v>465</v>
          </cell>
          <cell r="DZ124">
            <v>465</v>
          </cell>
          <cell r="EA124">
            <v>465</v>
          </cell>
          <cell r="EB124"/>
          <cell r="EC124"/>
          <cell r="ED124">
            <v>465</v>
          </cell>
          <cell r="EE124">
            <v>180</v>
          </cell>
          <cell r="EF124">
            <v>465</v>
          </cell>
          <cell r="EG124">
            <v>240</v>
          </cell>
          <cell r="EH124"/>
          <cell r="EI124"/>
          <cell r="EJ124"/>
          <cell r="EK124">
            <v>405</v>
          </cell>
          <cell r="EL124">
            <v>465</v>
          </cell>
          <cell r="EM124">
            <v>225</v>
          </cell>
          <cell r="EN124">
            <v>465</v>
          </cell>
          <cell r="EO124"/>
          <cell r="EP124"/>
          <cell r="EQ124"/>
          <cell r="ER124">
            <v>465</v>
          </cell>
          <cell r="ES124">
            <v>465</v>
          </cell>
          <cell r="ET124">
            <v>465</v>
          </cell>
          <cell r="EU124">
            <v>465</v>
          </cell>
          <cell r="EV124">
            <v>465</v>
          </cell>
          <cell r="EW124"/>
          <cell r="EX124"/>
          <cell r="EY124">
            <v>0</v>
          </cell>
          <cell r="EZ124">
            <v>0</v>
          </cell>
          <cell r="FA124">
            <v>0</v>
          </cell>
          <cell r="FB124">
            <v>0</v>
          </cell>
          <cell r="FC124">
            <v>0</v>
          </cell>
          <cell r="FD124"/>
          <cell r="FE124"/>
        </row>
        <row r="125">
          <cell r="A125" t="str">
            <v>P06 VALERY</v>
          </cell>
          <cell r="B125" t="str">
            <v>AKORD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>
            <v>0</v>
          </cell>
          <cell r="AA125">
            <v>0</v>
          </cell>
          <cell r="AB125">
            <v>0</v>
          </cell>
          <cell r="AC125">
            <v>0</v>
          </cell>
          <cell r="AD125">
            <v>0</v>
          </cell>
          <cell r="AE125">
            <v>0</v>
          </cell>
          <cell r="AF125">
            <v>0</v>
          </cell>
          <cell r="AG125">
            <v>0</v>
          </cell>
          <cell r="AH125">
            <v>0</v>
          </cell>
          <cell r="AI125">
            <v>0</v>
          </cell>
          <cell r="AJ125">
            <v>0</v>
          </cell>
          <cell r="AK125">
            <v>0</v>
          </cell>
          <cell r="AL125">
            <v>0</v>
          </cell>
          <cell r="AM125">
            <v>0</v>
          </cell>
          <cell r="AN125">
            <v>0</v>
          </cell>
          <cell r="AO125">
            <v>0</v>
          </cell>
          <cell r="AP125">
            <v>0</v>
          </cell>
          <cell r="AQ125">
            <v>0</v>
          </cell>
          <cell r="AR125">
            <v>0</v>
          </cell>
          <cell r="AS125">
            <v>0</v>
          </cell>
          <cell r="AT125">
            <v>0</v>
          </cell>
          <cell r="AU125">
            <v>0</v>
          </cell>
          <cell r="AV125">
            <v>0</v>
          </cell>
          <cell r="AW125">
            <v>0</v>
          </cell>
          <cell r="AX125">
            <v>0</v>
          </cell>
          <cell r="AY125">
            <v>0</v>
          </cell>
          <cell r="AZ125">
            <v>0</v>
          </cell>
          <cell r="BA125">
            <v>0</v>
          </cell>
          <cell r="BB125">
            <v>0</v>
          </cell>
          <cell r="BC125">
            <v>0</v>
          </cell>
          <cell r="BD125">
            <v>0</v>
          </cell>
          <cell r="BE125">
            <v>0</v>
          </cell>
          <cell r="BF125">
            <v>0</v>
          </cell>
          <cell r="BG125">
            <v>0</v>
          </cell>
          <cell r="BH125">
            <v>0</v>
          </cell>
          <cell r="BI125">
            <v>0</v>
          </cell>
          <cell r="BJ125">
            <v>0</v>
          </cell>
          <cell r="BK125">
            <v>0</v>
          </cell>
          <cell r="BL125">
            <v>0</v>
          </cell>
          <cell r="BM125">
            <v>0</v>
          </cell>
          <cell r="BN125">
            <v>0</v>
          </cell>
          <cell r="BO125">
            <v>0</v>
          </cell>
          <cell r="BP125">
            <v>0</v>
          </cell>
          <cell r="BQ125">
            <v>0</v>
          </cell>
          <cell r="BR125">
            <v>0</v>
          </cell>
          <cell r="BS125">
            <v>0</v>
          </cell>
          <cell r="BT125">
            <v>0</v>
          </cell>
          <cell r="BU125">
            <v>0</v>
          </cell>
          <cell r="BV125">
            <v>0</v>
          </cell>
          <cell r="BW125">
            <v>0</v>
          </cell>
          <cell r="BX125">
            <v>0</v>
          </cell>
          <cell r="BY125">
            <v>0</v>
          </cell>
          <cell r="BZ125">
            <v>0</v>
          </cell>
          <cell r="CA125">
            <v>0</v>
          </cell>
          <cell r="CB125">
            <v>0</v>
          </cell>
          <cell r="CC125">
            <v>0</v>
          </cell>
          <cell r="CD125">
            <v>0</v>
          </cell>
          <cell r="CE125">
            <v>0</v>
          </cell>
          <cell r="CF125">
            <v>0</v>
          </cell>
          <cell r="CG125">
            <v>0</v>
          </cell>
          <cell r="CH125">
            <v>0</v>
          </cell>
          <cell r="CI125">
            <v>0</v>
          </cell>
          <cell r="CJ125">
            <v>0</v>
          </cell>
          <cell r="CK125">
            <v>0</v>
          </cell>
          <cell r="CL125">
            <v>0</v>
          </cell>
          <cell r="CM125">
            <v>0</v>
          </cell>
          <cell r="CN125">
            <v>0</v>
          </cell>
          <cell r="CO125">
            <v>0</v>
          </cell>
          <cell r="CP125">
            <v>0</v>
          </cell>
          <cell r="CQ125">
            <v>0</v>
          </cell>
          <cell r="CR125">
            <v>0</v>
          </cell>
          <cell r="CS125">
            <v>0</v>
          </cell>
          <cell r="CT125">
            <v>0</v>
          </cell>
          <cell r="CU125">
            <v>0</v>
          </cell>
          <cell r="CV125">
            <v>0</v>
          </cell>
          <cell r="CW125">
            <v>0</v>
          </cell>
          <cell r="CX125">
            <v>0</v>
          </cell>
          <cell r="CY125">
            <v>0</v>
          </cell>
          <cell r="CZ125">
            <v>0</v>
          </cell>
          <cell r="DA125">
            <v>0</v>
          </cell>
          <cell r="DB125">
            <v>0</v>
          </cell>
          <cell r="DC125">
            <v>0</v>
          </cell>
          <cell r="DD125">
            <v>0</v>
          </cell>
          <cell r="DE125">
            <v>0</v>
          </cell>
          <cell r="DF125">
            <v>0</v>
          </cell>
          <cell r="DG125">
            <v>0</v>
          </cell>
          <cell r="DH125">
            <v>0</v>
          </cell>
          <cell r="DI125">
            <v>0</v>
          </cell>
          <cell r="DJ125">
            <v>0</v>
          </cell>
          <cell r="DK125">
            <v>0</v>
          </cell>
          <cell r="DL125">
            <v>0</v>
          </cell>
          <cell r="DM125">
            <v>0</v>
          </cell>
          <cell r="DN125">
            <v>0</v>
          </cell>
          <cell r="DO125">
            <v>0</v>
          </cell>
          <cell r="DP125">
            <v>0</v>
          </cell>
          <cell r="DQ125">
            <v>0</v>
          </cell>
          <cell r="DR125">
            <v>0</v>
          </cell>
          <cell r="DS125">
            <v>0</v>
          </cell>
          <cell r="DT125">
            <v>0</v>
          </cell>
          <cell r="DU125">
            <v>0</v>
          </cell>
          <cell r="DV125">
            <v>0</v>
          </cell>
          <cell r="DW125">
            <v>0</v>
          </cell>
          <cell r="DX125">
            <v>0</v>
          </cell>
          <cell r="DY125">
            <v>0</v>
          </cell>
          <cell r="DZ125">
            <v>0</v>
          </cell>
          <cell r="EA125">
            <v>0</v>
          </cell>
          <cell r="EB125">
            <v>0</v>
          </cell>
          <cell r="EC125">
            <v>0</v>
          </cell>
          <cell r="ED125">
            <v>0</v>
          </cell>
          <cell r="EE125">
            <v>0</v>
          </cell>
          <cell r="EF125">
            <v>0</v>
          </cell>
          <cell r="EG125">
            <v>0</v>
          </cell>
          <cell r="EH125">
            <v>0</v>
          </cell>
          <cell r="EI125">
            <v>0</v>
          </cell>
          <cell r="EJ125">
            <v>0</v>
          </cell>
          <cell r="EK125">
            <v>0</v>
          </cell>
          <cell r="EL125">
            <v>0</v>
          </cell>
          <cell r="EM125">
            <v>0</v>
          </cell>
          <cell r="EN125">
            <v>0</v>
          </cell>
          <cell r="EO125">
            <v>0</v>
          </cell>
          <cell r="EP125">
            <v>0</v>
          </cell>
          <cell r="EQ125">
            <v>0</v>
          </cell>
          <cell r="ER125">
            <v>0</v>
          </cell>
          <cell r="ES125">
            <v>0</v>
          </cell>
          <cell r="ET125">
            <v>0</v>
          </cell>
          <cell r="EU125">
            <v>0</v>
          </cell>
          <cell r="EV125">
            <v>0</v>
          </cell>
          <cell r="EW125">
            <v>0</v>
          </cell>
          <cell r="EX125">
            <v>0</v>
          </cell>
          <cell r="EY125">
            <v>566</v>
          </cell>
          <cell r="EZ125">
            <v>507</v>
          </cell>
          <cell r="FA125">
            <v>543</v>
          </cell>
          <cell r="FB125">
            <v>485</v>
          </cell>
          <cell r="FC125">
            <v>0</v>
          </cell>
          <cell r="FD125">
            <v>0</v>
          </cell>
          <cell r="FE125">
            <v>0</v>
          </cell>
        </row>
        <row r="126">
          <cell r="A126"/>
          <cell r="B126" t="str">
            <v>POPRAWKI</v>
          </cell>
          <cell r="C126"/>
          <cell r="D126"/>
          <cell r="E126"/>
          <cell r="F126"/>
          <cell r="G126"/>
          <cell r="H126"/>
          <cell r="I126"/>
          <cell r="J126"/>
          <cell r="K126"/>
          <cell r="L126"/>
          <cell r="M126"/>
          <cell r="N126"/>
          <cell r="O126"/>
          <cell r="P126"/>
          <cell r="Q126"/>
          <cell r="R126"/>
          <cell r="S126"/>
          <cell r="T126"/>
          <cell r="U126"/>
          <cell r="V126"/>
          <cell r="W126"/>
          <cell r="X126"/>
          <cell r="Y126"/>
          <cell r="Z126"/>
          <cell r="AA126"/>
          <cell r="AB126"/>
          <cell r="AC126"/>
          <cell r="AD126"/>
          <cell r="AE126"/>
          <cell r="AF126"/>
          <cell r="AG126"/>
          <cell r="AH126"/>
          <cell r="AI126"/>
          <cell r="AJ126"/>
          <cell r="AK126"/>
          <cell r="AL126"/>
          <cell r="AM126"/>
          <cell r="AN126"/>
          <cell r="AO126"/>
          <cell r="AP126"/>
          <cell r="AQ126"/>
          <cell r="AR126"/>
          <cell r="AS126"/>
          <cell r="AT126"/>
          <cell r="AU126"/>
          <cell r="AV126"/>
          <cell r="AW126"/>
          <cell r="AX126"/>
          <cell r="AY126"/>
          <cell r="AZ126"/>
          <cell r="BA126"/>
          <cell r="BB126"/>
          <cell r="BC126"/>
          <cell r="BD126"/>
          <cell r="BE126"/>
          <cell r="BF126"/>
          <cell r="BG126"/>
          <cell r="BH126"/>
          <cell r="BI126"/>
          <cell r="BJ126"/>
          <cell r="BK126"/>
          <cell r="BL126"/>
          <cell r="BM126"/>
          <cell r="BN126"/>
          <cell r="BO126"/>
          <cell r="BP126"/>
          <cell r="BQ126"/>
          <cell r="BR126"/>
          <cell r="BS126"/>
          <cell r="BT126"/>
          <cell r="BU126"/>
          <cell r="BV126"/>
          <cell r="BW126"/>
          <cell r="BX126"/>
          <cell r="BY126"/>
          <cell r="BZ126"/>
          <cell r="CA126"/>
          <cell r="CB126"/>
          <cell r="CC126"/>
          <cell r="CD126"/>
          <cell r="CE126"/>
          <cell r="CF126"/>
          <cell r="CG126"/>
          <cell r="CH126"/>
          <cell r="CI126"/>
          <cell r="CJ126"/>
          <cell r="CK126"/>
          <cell r="CL126"/>
          <cell r="CM126"/>
          <cell r="CN126"/>
          <cell r="CO126"/>
          <cell r="CP126"/>
          <cell r="CQ126"/>
          <cell r="CR126"/>
          <cell r="CS126"/>
          <cell r="CT126"/>
          <cell r="CU126"/>
          <cell r="CV126"/>
          <cell r="CW126"/>
          <cell r="CX126"/>
          <cell r="CY126"/>
          <cell r="CZ126"/>
          <cell r="DA126"/>
          <cell r="DB126"/>
          <cell r="DC126"/>
          <cell r="DD126"/>
          <cell r="DE126"/>
          <cell r="DF126"/>
          <cell r="DG126"/>
          <cell r="DH126"/>
          <cell r="DI126"/>
          <cell r="DJ126"/>
          <cell r="DK126"/>
          <cell r="DL126"/>
          <cell r="DM126"/>
          <cell r="DN126"/>
          <cell r="DO126"/>
          <cell r="DP126"/>
          <cell r="DQ126"/>
          <cell r="DR126"/>
          <cell r="DS126"/>
          <cell r="DT126"/>
          <cell r="DU126"/>
          <cell r="DV126"/>
          <cell r="DW126"/>
          <cell r="DX126"/>
          <cell r="DY126"/>
          <cell r="DZ126"/>
          <cell r="EA126"/>
          <cell r="EB126"/>
          <cell r="EC126"/>
          <cell r="ED126"/>
          <cell r="EE126"/>
          <cell r="EF126"/>
          <cell r="EG126"/>
          <cell r="EH126"/>
          <cell r="EI126"/>
          <cell r="EJ126"/>
          <cell r="EK126"/>
          <cell r="EL126"/>
          <cell r="EM126"/>
          <cell r="EN126"/>
          <cell r="EO126"/>
          <cell r="EP126"/>
          <cell r="EQ126"/>
          <cell r="ER126"/>
          <cell r="ES126"/>
          <cell r="ET126"/>
          <cell r="EU126"/>
          <cell r="EV126"/>
          <cell r="EW126"/>
          <cell r="EX126"/>
          <cell r="EY126"/>
          <cell r="EZ126"/>
          <cell r="FA126"/>
          <cell r="FB126"/>
          <cell r="FC126"/>
          <cell r="FD126"/>
          <cell r="FE126"/>
        </row>
        <row r="127">
          <cell r="A127"/>
          <cell r="B127" t="str">
            <v>NIEWYCENIONE</v>
          </cell>
          <cell r="C127"/>
          <cell r="D127"/>
          <cell r="E127"/>
          <cell r="F127"/>
          <cell r="G127"/>
          <cell r="H127"/>
          <cell r="I127"/>
          <cell r="J127"/>
          <cell r="K127"/>
          <cell r="L127"/>
          <cell r="M127"/>
          <cell r="N127"/>
          <cell r="O127"/>
          <cell r="P127"/>
          <cell r="Q127"/>
          <cell r="R127"/>
          <cell r="S127"/>
          <cell r="T127"/>
          <cell r="U127"/>
          <cell r="V127"/>
          <cell r="W127"/>
          <cell r="X127"/>
          <cell r="Y127"/>
          <cell r="Z127"/>
          <cell r="AA127"/>
          <cell r="AB127"/>
          <cell r="AC127"/>
          <cell r="AD127"/>
          <cell r="AE127"/>
          <cell r="AF127"/>
          <cell r="AG127"/>
          <cell r="AH127"/>
          <cell r="AI127"/>
          <cell r="AJ127"/>
          <cell r="AK127"/>
          <cell r="AL127"/>
          <cell r="AM127"/>
          <cell r="AN127"/>
          <cell r="AO127"/>
          <cell r="AP127"/>
          <cell r="AQ127"/>
          <cell r="AR127"/>
          <cell r="AS127"/>
          <cell r="AT127"/>
          <cell r="AU127"/>
          <cell r="AV127"/>
          <cell r="AW127"/>
          <cell r="AX127"/>
          <cell r="AY127"/>
          <cell r="AZ127"/>
          <cell r="BA127"/>
          <cell r="BB127"/>
          <cell r="BC127"/>
          <cell r="BD127"/>
          <cell r="BE127"/>
          <cell r="BF127"/>
          <cell r="BG127"/>
          <cell r="BH127"/>
          <cell r="BI127"/>
          <cell r="BJ127"/>
          <cell r="BK127"/>
          <cell r="BL127"/>
          <cell r="BM127"/>
          <cell r="BN127"/>
          <cell r="BO127"/>
          <cell r="BP127"/>
          <cell r="BQ127"/>
          <cell r="BR127"/>
          <cell r="BS127"/>
          <cell r="BT127"/>
          <cell r="BU127"/>
          <cell r="BV127"/>
          <cell r="BW127"/>
          <cell r="BX127"/>
          <cell r="BY127"/>
          <cell r="BZ127"/>
          <cell r="CA127"/>
          <cell r="CB127"/>
          <cell r="CC127"/>
          <cell r="CD127"/>
          <cell r="CE127"/>
          <cell r="CF127"/>
          <cell r="CG127"/>
          <cell r="CH127"/>
          <cell r="CI127"/>
          <cell r="CJ127"/>
          <cell r="CK127"/>
          <cell r="CL127"/>
          <cell r="CM127"/>
          <cell r="CN127"/>
          <cell r="CO127"/>
          <cell r="CP127"/>
          <cell r="CQ127"/>
          <cell r="CR127"/>
          <cell r="CS127"/>
          <cell r="CT127"/>
          <cell r="CU127"/>
          <cell r="CV127"/>
          <cell r="CW127"/>
          <cell r="CX127"/>
          <cell r="CY127"/>
          <cell r="CZ127"/>
          <cell r="DA127"/>
          <cell r="DB127"/>
          <cell r="DC127"/>
          <cell r="DD127"/>
          <cell r="DE127"/>
          <cell r="DF127"/>
          <cell r="DG127"/>
          <cell r="DH127"/>
          <cell r="DI127"/>
          <cell r="DJ127"/>
          <cell r="DK127"/>
          <cell r="DL127"/>
          <cell r="DM127"/>
          <cell r="DN127"/>
          <cell r="DO127"/>
          <cell r="DP127"/>
          <cell r="DQ127"/>
          <cell r="DR127"/>
          <cell r="DS127"/>
          <cell r="DT127"/>
          <cell r="DU127"/>
          <cell r="DV127"/>
          <cell r="DW127"/>
          <cell r="DX127"/>
          <cell r="DY127"/>
          <cell r="DZ127"/>
          <cell r="EA127"/>
          <cell r="EB127"/>
          <cell r="EC127"/>
          <cell r="ED127"/>
          <cell r="EE127"/>
          <cell r="EF127"/>
          <cell r="EG127"/>
          <cell r="EH127"/>
          <cell r="EI127"/>
          <cell r="EJ127"/>
          <cell r="EK127"/>
          <cell r="EL127"/>
          <cell r="EM127"/>
          <cell r="EN127"/>
          <cell r="EO127"/>
          <cell r="EP127"/>
          <cell r="EQ127"/>
          <cell r="ER127"/>
          <cell r="ES127"/>
          <cell r="ET127"/>
          <cell r="EU127"/>
          <cell r="EV127"/>
          <cell r="EW127"/>
          <cell r="EX127"/>
          <cell r="EY127"/>
          <cell r="EZ127"/>
          <cell r="FA127"/>
          <cell r="FB127"/>
          <cell r="FC127"/>
          <cell r="FD127"/>
          <cell r="FE127"/>
        </row>
        <row r="128">
          <cell r="A128"/>
          <cell r="B128" t="str">
            <v>INNE</v>
          </cell>
          <cell r="C128"/>
          <cell r="D128"/>
          <cell r="E128"/>
          <cell r="F128"/>
          <cell r="G128"/>
          <cell r="H128"/>
          <cell r="I128"/>
          <cell r="J128"/>
          <cell r="K128"/>
          <cell r="L128"/>
          <cell r="M128"/>
          <cell r="N128"/>
          <cell r="O128"/>
          <cell r="P128"/>
          <cell r="Q128"/>
          <cell r="R128"/>
          <cell r="S128"/>
          <cell r="T128"/>
          <cell r="U128"/>
          <cell r="V128"/>
          <cell r="W128"/>
          <cell r="X128"/>
          <cell r="Y128"/>
          <cell r="Z128"/>
          <cell r="AA128"/>
          <cell r="AB128"/>
          <cell r="AC128"/>
          <cell r="AD128"/>
          <cell r="AE128"/>
          <cell r="AF128"/>
          <cell r="AG128"/>
          <cell r="AH128"/>
          <cell r="AI128"/>
          <cell r="AJ128"/>
          <cell r="AK128"/>
          <cell r="AL128"/>
          <cell r="AM128"/>
          <cell r="AN128"/>
          <cell r="AO128"/>
          <cell r="AP128"/>
          <cell r="AQ128"/>
          <cell r="AR128"/>
          <cell r="AS128"/>
          <cell r="AT128"/>
          <cell r="AU128"/>
          <cell r="AV128"/>
          <cell r="AW128"/>
          <cell r="AX128"/>
          <cell r="AY128"/>
          <cell r="AZ128"/>
          <cell r="BA128"/>
          <cell r="BB128"/>
          <cell r="BC128"/>
          <cell r="BD128"/>
          <cell r="BE128"/>
          <cell r="BF128"/>
          <cell r="BG128"/>
          <cell r="BH128"/>
          <cell r="BI128"/>
          <cell r="BJ128"/>
          <cell r="BK128"/>
          <cell r="BL128"/>
          <cell r="BM128"/>
          <cell r="BN128"/>
          <cell r="BO128"/>
          <cell r="BP128"/>
          <cell r="BQ128"/>
          <cell r="BR128"/>
          <cell r="BS128"/>
          <cell r="BT128"/>
          <cell r="BU128"/>
          <cell r="BV128"/>
          <cell r="BW128"/>
          <cell r="BX128"/>
          <cell r="BY128"/>
          <cell r="BZ128"/>
          <cell r="CA128"/>
          <cell r="CB128"/>
          <cell r="CC128"/>
          <cell r="CD128"/>
          <cell r="CE128"/>
          <cell r="CF128"/>
          <cell r="CG128"/>
          <cell r="CH128"/>
          <cell r="CI128"/>
          <cell r="CJ128"/>
          <cell r="CK128"/>
          <cell r="CL128"/>
          <cell r="CM128"/>
          <cell r="CN128"/>
          <cell r="CO128"/>
          <cell r="CP128"/>
          <cell r="CQ128"/>
          <cell r="CR128"/>
          <cell r="CS128"/>
          <cell r="CT128"/>
          <cell r="CU128"/>
          <cell r="CV128"/>
          <cell r="CW128"/>
          <cell r="CX128"/>
          <cell r="CY128"/>
          <cell r="CZ128"/>
          <cell r="DA128"/>
          <cell r="DB128"/>
          <cell r="DC128"/>
          <cell r="DD128"/>
          <cell r="DE128"/>
          <cell r="DF128"/>
          <cell r="DG128"/>
          <cell r="DH128"/>
          <cell r="DI128"/>
          <cell r="DJ128"/>
          <cell r="DK128"/>
          <cell r="DL128"/>
          <cell r="DM128"/>
          <cell r="DN128"/>
          <cell r="DO128"/>
          <cell r="DP128"/>
          <cell r="DQ128"/>
          <cell r="DR128"/>
          <cell r="DS128"/>
          <cell r="DT128"/>
          <cell r="DU128"/>
          <cell r="DV128"/>
          <cell r="DW128"/>
          <cell r="DX128"/>
          <cell r="DY128"/>
          <cell r="DZ128"/>
          <cell r="EA128"/>
          <cell r="EB128"/>
          <cell r="EC128"/>
          <cell r="ED128"/>
          <cell r="EE128"/>
          <cell r="EF128"/>
          <cell r="EG128"/>
          <cell r="EH128"/>
          <cell r="EI128"/>
          <cell r="EJ128"/>
          <cell r="EK128"/>
          <cell r="EL128"/>
          <cell r="EM128"/>
          <cell r="EN128"/>
          <cell r="EO128"/>
          <cell r="EP128"/>
          <cell r="EQ128"/>
          <cell r="ER128"/>
          <cell r="ES128"/>
          <cell r="ET128"/>
          <cell r="EU128"/>
          <cell r="EV128"/>
          <cell r="EW128"/>
          <cell r="EX128"/>
          <cell r="EY128"/>
          <cell r="EZ128"/>
          <cell r="FA128"/>
          <cell r="FB128"/>
          <cell r="FC128"/>
          <cell r="FD128"/>
          <cell r="FE128"/>
        </row>
        <row r="129">
          <cell r="A129"/>
          <cell r="B129" t="str">
            <v>SUMA</v>
          </cell>
          <cell r="C129"/>
          <cell r="D129"/>
          <cell r="E129"/>
          <cell r="F129"/>
          <cell r="G129"/>
          <cell r="H129"/>
          <cell r="I129"/>
          <cell r="J129"/>
          <cell r="K129"/>
          <cell r="L129"/>
          <cell r="M129"/>
          <cell r="N129"/>
          <cell r="O129"/>
          <cell r="P129"/>
          <cell r="Q129"/>
          <cell r="R129"/>
          <cell r="S129"/>
          <cell r="T129"/>
          <cell r="U129"/>
          <cell r="V129"/>
          <cell r="W129"/>
          <cell r="X129"/>
          <cell r="Y129"/>
          <cell r="Z129"/>
          <cell r="AA129"/>
          <cell r="AB129"/>
          <cell r="AC129"/>
          <cell r="AD129"/>
          <cell r="AE129"/>
          <cell r="AF129"/>
          <cell r="AG129"/>
          <cell r="AH129"/>
          <cell r="AI129"/>
          <cell r="AJ129"/>
          <cell r="AK129"/>
          <cell r="AL129"/>
          <cell r="AM129"/>
          <cell r="AN129"/>
          <cell r="AO129"/>
          <cell r="AP129"/>
          <cell r="AQ129"/>
          <cell r="AR129"/>
          <cell r="AS129"/>
          <cell r="AT129"/>
          <cell r="AU129"/>
          <cell r="AV129"/>
          <cell r="AW129"/>
          <cell r="AX129"/>
          <cell r="AY129"/>
          <cell r="AZ129"/>
          <cell r="BA129"/>
          <cell r="BB129"/>
          <cell r="BC129"/>
          <cell r="BD129"/>
          <cell r="BE129"/>
          <cell r="BF129"/>
          <cell r="BG129"/>
          <cell r="BH129"/>
          <cell r="BI129"/>
          <cell r="BJ129"/>
          <cell r="BK129"/>
          <cell r="BL129"/>
          <cell r="BM129"/>
          <cell r="BN129"/>
          <cell r="BO129"/>
          <cell r="BP129"/>
          <cell r="BQ129"/>
          <cell r="BR129"/>
          <cell r="BS129"/>
          <cell r="BT129"/>
          <cell r="BU129"/>
          <cell r="BV129"/>
          <cell r="BW129"/>
          <cell r="BX129"/>
          <cell r="BY129"/>
          <cell r="BZ129"/>
          <cell r="CA129"/>
          <cell r="CB129"/>
          <cell r="CC129"/>
          <cell r="CD129"/>
          <cell r="CE129"/>
          <cell r="CF129"/>
          <cell r="CG129"/>
          <cell r="CH129"/>
          <cell r="CI129"/>
          <cell r="CJ129"/>
          <cell r="CK129"/>
          <cell r="CL129"/>
          <cell r="CM129"/>
          <cell r="CN129"/>
          <cell r="CO129"/>
          <cell r="CP129"/>
          <cell r="CQ129"/>
          <cell r="CR129"/>
          <cell r="CS129"/>
          <cell r="CT129"/>
          <cell r="CU129"/>
          <cell r="CV129"/>
          <cell r="CW129"/>
          <cell r="CX129"/>
          <cell r="CY129"/>
          <cell r="CZ129"/>
          <cell r="DA129"/>
          <cell r="DB129"/>
          <cell r="DC129"/>
          <cell r="DD129"/>
          <cell r="DE129"/>
          <cell r="DF129"/>
          <cell r="DG129"/>
          <cell r="DH129"/>
          <cell r="DI129"/>
          <cell r="DJ129"/>
          <cell r="DK129"/>
          <cell r="DL129"/>
          <cell r="DM129"/>
          <cell r="DN129"/>
          <cell r="DO129"/>
          <cell r="DP129"/>
          <cell r="DQ129"/>
          <cell r="DR129"/>
          <cell r="DS129"/>
          <cell r="DT129"/>
          <cell r="DU129"/>
          <cell r="DV129"/>
          <cell r="DW129"/>
          <cell r="DX129"/>
          <cell r="DY129"/>
          <cell r="DZ129"/>
          <cell r="EA129"/>
          <cell r="EB129"/>
          <cell r="EC129"/>
          <cell r="ED129"/>
          <cell r="EE129"/>
          <cell r="EF129"/>
          <cell r="EG129"/>
          <cell r="EH129"/>
          <cell r="EI129"/>
          <cell r="EJ129"/>
          <cell r="EK129"/>
          <cell r="EL129"/>
          <cell r="EM129"/>
          <cell r="EN129"/>
          <cell r="EO129"/>
          <cell r="EP129"/>
          <cell r="EQ129"/>
          <cell r="ER129"/>
          <cell r="ES129"/>
          <cell r="ET129"/>
          <cell r="EU129"/>
          <cell r="EV129"/>
          <cell r="EW129"/>
          <cell r="EX129"/>
          <cell r="EY129"/>
          <cell r="EZ129"/>
          <cell r="FA129"/>
          <cell r="FB129"/>
          <cell r="FC129"/>
          <cell r="FD129"/>
          <cell r="FE129"/>
        </row>
        <row r="130">
          <cell r="A130"/>
          <cell r="B130" t="str">
            <v>CZAS PRACY</v>
          </cell>
          <cell r="C130">
            <v>465</v>
          </cell>
          <cell r="D130">
            <v>465</v>
          </cell>
          <cell r="E130">
            <v>465</v>
          </cell>
          <cell r="F130"/>
          <cell r="G130"/>
          <cell r="H130">
            <v>465</v>
          </cell>
          <cell r="I130">
            <v>465</v>
          </cell>
          <cell r="J130">
            <v>465</v>
          </cell>
          <cell r="K130">
            <v>465</v>
          </cell>
          <cell r="L130"/>
          <cell r="M130"/>
          <cell r="N130"/>
          <cell r="O130"/>
          <cell r="P130">
            <v>465</v>
          </cell>
          <cell r="Q130">
            <v>465</v>
          </cell>
          <cell r="R130">
            <v>465</v>
          </cell>
          <cell r="S130">
            <v>465</v>
          </cell>
          <cell r="T130"/>
          <cell r="U130"/>
          <cell r="V130">
            <v>465</v>
          </cell>
          <cell r="W130">
            <v>465</v>
          </cell>
          <cell r="X130">
            <v>465</v>
          </cell>
          <cell r="Y130">
            <v>465</v>
          </cell>
          <cell r="Z130">
            <v>285</v>
          </cell>
          <cell r="AA130"/>
          <cell r="AB130"/>
          <cell r="AC130">
            <v>465</v>
          </cell>
          <cell r="AD130">
            <v>465</v>
          </cell>
          <cell r="AE130">
            <v>465</v>
          </cell>
          <cell r="AF130"/>
          <cell r="AG130"/>
          <cell r="AH130"/>
          <cell r="AI130"/>
          <cell r="AJ130">
            <v>465</v>
          </cell>
          <cell r="AK130">
            <v>465</v>
          </cell>
          <cell r="AL130">
            <v>465</v>
          </cell>
          <cell r="AM130">
            <v>465</v>
          </cell>
          <cell r="AN130">
            <v>465</v>
          </cell>
          <cell r="AO130"/>
          <cell r="AP130"/>
          <cell r="AQ130">
            <v>465</v>
          </cell>
          <cell r="AR130">
            <v>465</v>
          </cell>
          <cell r="AS130">
            <v>465</v>
          </cell>
          <cell r="AT130">
            <v>465</v>
          </cell>
          <cell r="AU130">
            <v>465</v>
          </cell>
          <cell r="AV130"/>
          <cell r="AW130"/>
          <cell r="AX130">
            <v>465</v>
          </cell>
          <cell r="AY130">
            <v>465</v>
          </cell>
          <cell r="AZ130">
            <v>465</v>
          </cell>
          <cell r="BA130">
            <v>465</v>
          </cell>
          <cell r="BB130">
            <v>465</v>
          </cell>
          <cell r="BC130"/>
          <cell r="BD130"/>
          <cell r="BE130"/>
          <cell r="BF130">
            <v>465</v>
          </cell>
          <cell r="BG130">
            <v>465</v>
          </cell>
          <cell r="BH130">
            <v>465</v>
          </cell>
          <cell r="BI130">
            <v>465</v>
          </cell>
          <cell r="BJ130"/>
          <cell r="BK130"/>
          <cell r="BL130">
            <v>465</v>
          </cell>
          <cell r="BM130">
            <v>465</v>
          </cell>
          <cell r="BN130">
            <v>465</v>
          </cell>
          <cell r="BO130"/>
          <cell r="BP130">
            <v>465</v>
          </cell>
          <cell r="BQ130"/>
          <cell r="BR130"/>
          <cell r="BS130">
            <v>465</v>
          </cell>
          <cell r="BT130">
            <v>465</v>
          </cell>
          <cell r="BU130">
            <v>465</v>
          </cell>
          <cell r="BV130">
            <v>465</v>
          </cell>
          <cell r="BW130">
            <v>345</v>
          </cell>
          <cell r="BX130"/>
          <cell r="BY130"/>
          <cell r="BZ130">
            <v>465</v>
          </cell>
          <cell r="CA130">
            <v>465</v>
          </cell>
          <cell r="CB130">
            <v>465</v>
          </cell>
          <cell r="CC130"/>
          <cell r="CD130">
            <v>465</v>
          </cell>
          <cell r="CE130"/>
          <cell r="CF130"/>
          <cell r="CG130">
            <v>465</v>
          </cell>
          <cell r="CH130">
            <v>465</v>
          </cell>
          <cell r="CI130">
            <v>465</v>
          </cell>
          <cell r="CJ130"/>
          <cell r="CK130">
            <v>465</v>
          </cell>
          <cell r="CL130"/>
          <cell r="CM130"/>
          <cell r="CN130"/>
          <cell r="CO130"/>
          <cell r="CP130">
            <v>465</v>
          </cell>
          <cell r="CQ130">
            <v>465</v>
          </cell>
          <cell r="CR130">
            <v>465</v>
          </cell>
          <cell r="CS130"/>
          <cell r="CT130"/>
          <cell r="CU130">
            <v>465</v>
          </cell>
          <cell r="CV130">
            <v>465</v>
          </cell>
          <cell r="CW130">
            <v>465</v>
          </cell>
          <cell r="CX130">
            <v>465</v>
          </cell>
          <cell r="CY130">
            <v>465</v>
          </cell>
          <cell r="CZ130"/>
          <cell r="DA130"/>
          <cell r="DB130">
            <v>465</v>
          </cell>
          <cell r="DC130">
            <v>465</v>
          </cell>
          <cell r="DD130">
            <v>465</v>
          </cell>
          <cell r="DE130"/>
          <cell r="DF130"/>
          <cell r="DG130"/>
          <cell r="DH130"/>
          <cell r="DI130"/>
          <cell r="DJ130">
            <v>465</v>
          </cell>
          <cell r="DK130">
            <v>465</v>
          </cell>
          <cell r="DL130">
            <v>465</v>
          </cell>
          <cell r="DM130">
            <v>465</v>
          </cell>
          <cell r="DN130"/>
          <cell r="DO130"/>
          <cell r="DP130"/>
          <cell r="DQ130">
            <v>265</v>
          </cell>
          <cell r="DR130">
            <v>465</v>
          </cell>
          <cell r="DS130">
            <v>465</v>
          </cell>
          <cell r="DT130"/>
          <cell r="DU130"/>
          <cell r="DV130"/>
          <cell r="DW130"/>
          <cell r="DX130"/>
          <cell r="DY130">
            <v>465</v>
          </cell>
          <cell r="DZ130">
            <v>465</v>
          </cell>
          <cell r="EA130">
            <v>465</v>
          </cell>
          <cell r="EB130"/>
          <cell r="EC130"/>
          <cell r="ED130"/>
          <cell r="EE130"/>
          <cell r="EF130">
            <v>465</v>
          </cell>
          <cell r="EG130">
            <v>465</v>
          </cell>
          <cell r="EH130">
            <v>465</v>
          </cell>
          <cell r="EI130"/>
          <cell r="EJ130"/>
          <cell r="EK130">
            <v>0</v>
          </cell>
          <cell r="EL130">
            <v>465</v>
          </cell>
          <cell r="EM130">
            <v>465</v>
          </cell>
          <cell r="EN130">
            <v>465</v>
          </cell>
          <cell r="EO130"/>
          <cell r="EP130"/>
          <cell r="EQ130"/>
          <cell r="ER130">
            <v>465</v>
          </cell>
          <cell r="ES130">
            <v>465</v>
          </cell>
          <cell r="ET130">
            <v>465</v>
          </cell>
          <cell r="EU130">
            <v>465</v>
          </cell>
          <cell r="EV130">
            <v>465</v>
          </cell>
          <cell r="EW130"/>
          <cell r="EX130"/>
          <cell r="EY130">
            <v>465</v>
          </cell>
          <cell r="EZ130">
            <v>465</v>
          </cell>
          <cell r="FA130">
            <v>465</v>
          </cell>
          <cell r="FB130">
            <v>465</v>
          </cell>
          <cell r="FC130"/>
          <cell r="FD130"/>
          <cell r="FE130"/>
        </row>
        <row r="131">
          <cell r="A131" t="str">
            <v>P04 ALEKSANDER</v>
          </cell>
          <cell r="B131" t="str">
            <v>AKORD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0</v>
          </cell>
          <cell r="V131">
            <v>0</v>
          </cell>
          <cell r="W131">
            <v>0</v>
          </cell>
          <cell r="X131">
            <v>0</v>
          </cell>
          <cell r="Y131">
            <v>0</v>
          </cell>
          <cell r="Z131">
            <v>0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  <cell r="AR131">
            <v>0</v>
          </cell>
          <cell r="AS131">
            <v>0</v>
          </cell>
          <cell r="AT131">
            <v>0</v>
          </cell>
          <cell r="AU131">
            <v>0</v>
          </cell>
          <cell r="AV131">
            <v>0</v>
          </cell>
          <cell r="AW131">
            <v>0</v>
          </cell>
          <cell r="AX131">
            <v>0</v>
          </cell>
          <cell r="AY131">
            <v>0</v>
          </cell>
          <cell r="AZ131">
            <v>0</v>
          </cell>
          <cell r="BA131">
            <v>0</v>
          </cell>
          <cell r="BB131">
            <v>0</v>
          </cell>
          <cell r="BC131">
            <v>0</v>
          </cell>
          <cell r="BD131">
            <v>0</v>
          </cell>
          <cell r="BE131">
            <v>0</v>
          </cell>
          <cell r="BF131">
            <v>0</v>
          </cell>
          <cell r="BG131">
            <v>0</v>
          </cell>
          <cell r="BH131">
            <v>0</v>
          </cell>
          <cell r="BI131">
            <v>0</v>
          </cell>
          <cell r="BJ131">
            <v>0</v>
          </cell>
          <cell r="BK131">
            <v>0</v>
          </cell>
          <cell r="BL131">
            <v>0</v>
          </cell>
          <cell r="BM131">
            <v>0</v>
          </cell>
          <cell r="BN131">
            <v>0</v>
          </cell>
          <cell r="BO131">
            <v>0</v>
          </cell>
          <cell r="BP131">
            <v>0</v>
          </cell>
          <cell r="BQ131">
            <v>0</v>
          </cell>
          <cell r="BR131">
            <v>0</v>
          </cell>
          <cell r="BS131">
            <v>0</v>
          </cell>
          <cell r="BT131">
            <v>0</v>
          </cell>
          <cell r="BU131">
            <v>0</v>
          </cell>
          <cell r="BV131">
            <v>0</v>
          </cell>
          <cell r="BW131">
            <v>0</v>
          </cell>
          <cell r="BX131">
            <v>0</v>
          </cell>
          <cell r="BY131">
            <v>0</v>
          </cell>
          <cell r="BZ131">
            <v>0</v>
          </cell>
          <cell r="CA131">
            <v>0</v>
          </cell>
          <cell r="CB131">
            <v>0</v>
          </cell>
          <cell r="CC131">
            <v>0</v>
          </cell>
          <cell r="CD131">
            <v>0</v>
          </cell>
          <cell r="CE131">
            <v>0</v>
          </cell>
          <cell r="CF131">
            <v>0</v>
          </cell>
          <cell r="CG131">
            <v>0</v>
          </cell>
          <cell r="CH131">
            <v>0</v>
          </cell>
          <cell r="CI131">
            <v>0</v>
          </cell>
          <cell r="CJ131">
            <v>0</v>
          </cell>
          <cell r="CK131">
            <v>0</v>
          </cell>
          <cell r="CL131">
            <v>0</v>
          </cell>
          <cell r="CM131">
            <v>0</v>
          </cell>
          <cell r="CN131">
            <v>0</v>
          </cell>
          <cell r="CO131">
            <v>0</v>
          </cell>
          <cell r="CP131">
            <v>0</v>
          </cell>
          <cell r="CQ131">
            <v>0</v>
          </cell>
          <cell r="CR131">
            <v>0</v>
          </cell>
          <cell r="CS131">
            <v>0</v>
          </cell>
          <cell r="CT131">
            <v>0</v>
          </cell>
          <cell r="CU131">
            <v>0</v>
          </cell>
          <cell r="CV131">
            <v>0</v>
          </cell>
          <cell r="CW131">
            <v>0</v>
          </cell>
          <cell r="CX131">
            <v>0</v>
          </cell>
          <cell r="CY131">
            <v>0</v>
          </cell>
          <cell r="CZ131">
            <v>0</v>
          </cell>
          <cell r="DA131">
            <v>0</v>
          </cell>
          <cell r="DB131">
            <v>0</v>
          </cell>
          <cell r="DC131">
            <v>0</v>
          </cell>
          <cell r="DD131">
            <v>0</v>
          </cell>
          <cell r="DE131">
            <v>0</v>
          </cell>
          <cell r="DF131">
            <v>0</v>
          </cell>
          <cell r="DG131">
            <v>0</v>
          </cell>
          <cell r="DH131">
            <v>0</v>
          </cell>
          <cell r="DI131">
            <v>0</v>
          </cell>
          <cell r="DJ131">
            <v>0</v>
          </cell>
          <cell r="DK131">
            <v>0</v>
          </cell>
          <cell r="DL131">
            <v>0</v>
          </cell>
          <cell r="DM131">
            <v>0</v>
          </cell>
          <cell r="DN131">
            <v>0</v>
          </cell>
          <cell r="DO131">
            <v>0</v>
          </cell>
          <cell r="DP131">
            <v>0</v>
          </cell>
          <cell r="DQ131">
            <v>0</v>
          </cell>
          <cell r="DR131">
            <v>0</v>
          </cell>
          <cell r="DS131">
            <v>0</v>
          </cell>
          <cell r="DT131">
            <v>0</v>
          </cell>
          <cell r="DU131">
            <v>0</v>
          </cell>
          <cell r="DV131">
            <v>0</v>
          </cell>
          <cell r="DW131">
            <v>0</v>
          </cell>
          <cell r="DX131">
            <v>0</v>
          </cell>
          <cell r="DY131">
            <v>0</v>
          </cell>
          <cell r="DZ131">
            <v>0</v>
          </cell>
          <cell r="EA131">
            <v>0</v>
          </cell>
          <cell r="EB131">
            <v>0</v>
          </cell>
          <cell r="EC131">
            <v>0</v>
          </cell>
          <cell r="ED131">
            <v>0</v>
          </cell>
          <cell r="EE131">
            <v>0</v>
          </cell>
          <cell r="EF131">
            <v>0</v>
          </cell>
          <cell r="EG131">
            <v>0</v>
          </cell>
          <cell r="EH131">
            <v>0</v>
          </cell>
          <cell r="EI131">
            <v>0</v>
          </cell>
          <cell r="EJ131">
            <v>0</v>
          </cell>
          <cell r="EK131">
            <v>0</v>
          </cell>
          <cell r="EL131">
            <v>0</v>
          </cell>
          <cell r="EM131">
            <v>0</v>
          </cell>
          <cell r="EN131">
            <v>0</v>
          </cell>
          <cell r="EO131">
            <v>0</v>
          </cell>
          <cell r="EP131">
            <v>0</v>
          </cell>
          <cell r="EQ131">
            <v>0</v>
          </cell>
          <cell r="ER131">
            <v>0</v>
          </cell>
          <cell r="ES131">
            <v>0</v>
          </cell>
          <cell r="ET131">
            <v>0</v>
          </cell>
          <cell r="EU131">
            <v>0</v>
          </cell>
          <cell r="EV131">
            <v>0</v>
          </cell>
          <cell r="EW131">
            <v>0</v>
          </cell>
          <cell r="EX131">
            <v>0</v>
          </cell>
          <cell r="EY131">
            <v>422</v>
          </cell>
          <cell r="EZ131">
            <v>356</v>
          </cell>
          <cell r="FA131">
            <v>275</v>
          </cell>
          <cell r="FB131">
            <v>190</v>
          </cell>
          <cell r="FC131">
            <v>0</v>
          </cell>
          <cell r="FD131">
            <v>0</v>
          </cell>
          <cell r="FE131">
            <v>0</v>
          </cell>
        </row>
        <row r="132">
          <cell r="A132"/>
          <cell r="B132" t="str">
            <v>POPRAWKI</v>
          </cell>
          <cell r="C132"/>
          <cell r="D132"/>
          <cell r="E132"/>
          <cell r="F132"/>
          <cell r="G132"/>
          <cell r="H132"/>
          <cell r="I132"/>
          <cell r="J132"/>
          <cell r="K132"/>
          <cell r="L132"/>
          <cell r="M132"/>
          <cell r="N132"/>
          <cell r="O132"/>
          <cell r="P132"/>
          <cell r="Q132"/>
          <cell r="R132"/>
          <cell r="S132"/>
          <cell r="T132"/>
          <cell r="U132"/>
          <cell r="V132"/>
          <cell r="W132"/>
          <cell r="X132"/>
          <cell r="Y132"/>
          <cell r="Z132"/>
          <cell r="AA132"/>
          <cell r="AB132"/>
          <cell r="AC132"/>
          <cell r="AD132"/>
          <cell r="AE132"/>
          <cell r="AF132"/>
          <cell r="AG132"/>
          <cell r="AH132"/>
          <cell r="AI132"/>
          <cell r="AJ132"/>
          <cell r="AK132"/>
          <cell r="AL132"/>
          <cell r="AM132"/>
          <cell r="AN132"/>
          <cell r="AO132"/>
          <cell r="AP132"/>
          <cell r="AQ132"/>
          <cell r="AR132"/>
          <cell r="AS132"/>
          <cell r="AT132"/>
          <cell r="AU132"/>
          <cell r="AV132"/>
          <cell r="AW132"/>
          <cell r="AX132"/>
          <cell r="AY132"/>
          <cell r="AZ132"/>
          <cell r="BA132"/>
          <cell r="BB132"/>
          <cell r="BC132"/>
          <cell r="BD132"/>
          <cell r="BE132"/>
          <cell r="BF132"/>
          <cell r="BG132"/>
          <cell r="BH132"/>
          <cell r="BI132"/>
          <cell r="BJ132"/>
          <cell r="BK132"/>
          <cell r="BL132"/>
          <cell r="BM132"/>
          <cell r="BN132"/>
          <cell r="BO132"/>
          <cell r="BP132"/>
          <cell r="BQ132"/>
          <cell r="BR132"/>
          <cell r="BS132"/>
          <cell r="BT132"/>
          <cell r="BU132"/>
          <cell r="BV132"/>
          <cell r="BW132"/>
          <cell r="BX132"/>
          <cell r="BY132"/>
          <cell r="BZ132"/>
          <cell r="CA132"/>
          <cell r="CB132"/>
          <cell r="CC132"/>
          <cell r="CD132"/>
          <cell r="CE132"/>
          <cell r="CF132"/>
          <cell r="CG132"/>
          <cell r="CH132"/>
          <cell r="CI132"/>
          <cell r="CJ132"/>
          <cell r="CK132"/>
          <cell r="CL132"/>
          <cell r="CM132"/>
          <cell r="CN132"/>
          <cell r="CO132"/>
          <cell r="CP132"/>
          <cell r="CQ132"/>
          <cell r="CR132"/>
          <cell r="CS132"/>
          <cell r="CT132"/>
          <cell r="CU132"/>
          <cell r="CV132"/>
          <cell r="CW132"/>
          <cell r="CX132"/>
          <cell r="CY132"/>
          <cell r="CZ132"/>
          <cell r="DA132"/>
          <cell r="DB132"/>
          <cell r="DC132"/>
          <cell r="DD132"/>
          <cell r="DE132"/>
          <cell r="DF132"/>
          <cell r="DG132"/>
          <cell r="DH132"/>
          <cell r="DI132"/>
          <cell r="DJ132"/>
          <cell r="DK132"/>
          <cell r="DL132"/>
          <cell r="DM132"/>
          <cell r="DN132"/>
          <cell r="DO132"/>
          <cell r="DP132"/>
          <cell r="DQ132"/>
          <cell r="DR132"/>
          <cell r="DS132"/>
          <cell r="DT132"/>
          <cell r="DU132"/>
          <cell r="DV132"/>
          <cell r="DW132"/>
          <cell r="DX132"/>
          <cell r="DY132"/>
          <cell r="DZ132"/>
          <cell r="EA132"/>
          <cell r="EB132"/>
          <cell r="EC132"/>
          <cell r="ED132"/>
          <cell r="EE132"/>
          <cell r="EF132"/>
          <cell r="EG132"/>
          <cell r="EH132"/>
          <cell r="EI132"/>
          <cell r="EJ132"/>
          <cell r="EK132"/>
          <cell r="EL132"/>
          <cell r="EM132"/>
          <cell r="EN132"/>
          <cell r="EO132"/>
          <cell r="EP132"/>
          <cell r="EQ132"/>
          <cell r="ER132"/>
          <cell r="ES132"/>
          <cell r="ET132"/>
          <cell r="EU132"/>
          <cell r="EV132"/>
          <cell r="EW132"/>
          <cell r="EX132"/>
          <cell r="EY132"/>
          <cell r="EZ132"/>
          <cell r="FA132"/>
          <cell r="FB132"/>
          <cell r="FC132"/>
          <cell r="FD132"/>
          <cell r="FE132"/>
        </row>
        <row r="133">
          <cell r="A133"/>
          <cell r="B133" t="str">
            <v>NIEWYCENIONE</v>
          </cell>
          <cell r="C133"/>
          <cell r="D133"/>
          <cell r="E133"/>
          <cell r="F133"/>
          <cell r="G133"/>
          <cell r="H133"/>
          <cell r="I133"/>
          <cell r="J133"/>
          <cell r="K133"/>
          <cell r="L133"/>
          <cell r="M133"/>
          <cell r="N133"/>
          <cell r="O133"/>
          <cell r="P133"/>
          <cell r="Q133"/>
          <cell r="R133"/>
          <cell r="S133"/>
          <cell r="T133"/>
          <cell r="U133"/>
          <cell r="V133"/>
          <cell r="W133"/>
          <cell r="X133"/>
          <cell r="Y133"/>
          <cell r="Z133"/>
          <cell r="AA133"/>
          <cell r="AB133"/>
          <cell r="AC133"/>
          <cell r="AD133"/>
          <cell r="AE133"/>
          <cell r="AF133"/>
          <cell r="AG133"/>
          <cell r="AH133"/>
          <cell r="AI133"/>
          <cell r="AJ133"/>
          <cell r="AK133"/>
          <cell r="AL133"/>
          <cell r="AM133"/>
          <cell r="AN133"/>
          <cell r="AO133"/>
          <cell r="AP133"/>
          <cell r="AQ133"/>
          <cell r="AR133"/>
          <cell r="AS133"/>
          <cell r="AT133"/>
          <cell r="AU133"/>
          <cell r="AV133"/>
          <cell r="AW133"/>
          <cell r="AX133"/>
          <cell r="AY133"/>
          <cell r="AZ133"/>
          <cell r="BA133"/>
          <cell r="BB133"/>
          <cell r="BC133"/>
          <cell r="BD133"/>
          <cell r="BE133"/>
          <cell r="BF133"/>
          <cell r="BG133"/>
          <cell r="BH133"/>
          <cell r="BI133"/>
          <cell r="BJ133"/>
          <cell r="BK133"/>
          <cell r="BL133"/>
          <cell r="BM133"/>
          <cell r="BN133"/>
          <cell r="BO133"/>
          <cell r="BP133"/>
          <cell r="BQ133"/>
          <cell r="BR133"/>
          <cell r="BS133"/>
          <cell r="BT133"/>
          <cell r="BU133"/>
          <cell r="BV133"/>
          <cell r="BW133"/>
          <cell r="BX133"/>
          <cell r="BY133"/>
          <cell r="BZ133"/>
          <cell r="CA133"/>
          <cell r="CB133"/>
          <cell r="CC133"/>
          <cell r="CD133"/>
          <cell r="CE133"/>
          <cell r="CF133"/>
          <cell r="CG133"/>
          <cell r="CH133"/>
          <cell r="CI133"/>
          <cell r="CJ133"/>
          <cell r="CK133"/>
          <cell r="CL133"/>
          <cell r="CM133"/>
          <cell r="CN133"/>
          <cell r="CO133"/>
          <cell r="CP133"/>
          <cell r="CQ133"/>
          <cell r="CR133"/>
          <cell r="CS133"/>
          <cell r="CT133"/>
          <cell r="CU133"/>
          <cell r="CV133"/>
          <cell r="CW133"/>
          <cell r="CX133"/>
          <cell r="CY133"/>
          <cell r="CZ133"/>
          <cell r="DA133"/>
          <cell r="DB133"/>
          <cell r="DC133"/>
          <cell r="DD133"/>
          <cell r="DE133"/>
          <cell r="DF133"/>
          <cell r="DG133"/>
          <cell r="DH133"/>
          <cell r="DI133"/>
          <cell r="DJ133"/>
          <cell r="DK133"/>
          <cell r="DL133"/>
          <cell r="DM133"/>
          <cell r="DN133"/>
          <cell r="DO133"/>
          <cell r="DP133"/>
          <cell r="DQ133"/>
          <cell r="DR133"/>
          <cell r="DS133"/>
          <cell r="DT133"/>
          <cell r="DU133"/>
          <cell r="DV133"/>
          <cell r="DW133"/>
          <cell r="DX133"/>
          <cell r="DY133"/>
          <cell r="DZ133"/>
          <cell r="EA133"/>
          <cell r="EB133"/>
          <cell r="EC133"/>
          <cell r="ED133"/>
          <cell r="EE133"/>
          <cell r="EF133"/>
          <cell r="EG133"/>
          <cell r="EH133"/>
          <cell r="EI133"/>
          <cell r="EJ133"/>
          <cell r="EK133"/>
          <cell r="EL133"/>
          <cell r="EM133"/>
          <cell r="EN133"/>
          <cell r="EO133"/>
          <cell r="EP133"/>
          <cell r="EQ133"/>
          <cell r="ER133"/>
          <cell r="ES133"/>
          <cell r="ET133"/>
          <cell r="EU133"/>
          <cell r="EV133"/>
          <cell r="EW133"/>
          <cell r="EX133"/>
          <cell r="EY133"/>
          <cell r="EZ133"/>
          <cell r="FA133"/>
          <cell r="FB133"/>
          <cell r="FC133"/>
          <cell r="FD133"/>
          <cell r="FE133"/>
        </row>
        <row r="134">
          <cell r="A134"/>
          <cell r="B134" t="str">
            <v>INNE</v>
          </cell>
          <cell r="C134"/>
          <cell r="D134"/>
          <cell r="E134"/>
          <cell r="F134"/>
          <cell r="G134"/>
          <cell r="H134"/>
          <cell r="I134"/>
          <cell r="J134"/>
          <cell r="K134"/>
          <cell r="L134"/>
          <cell r="M134"/>
          <cell r="N134"/>
          <cell r="O134"/>
          <cell r="P134"/>
          <cell r="Q134"/>
          <cell r="R134"/>
          <cell r="S134"/>
          <cell r="T134"/>
          <cell r="U134"/>
          <cell r="V134"/>
          <cell r="W134"/>
          <cell r="X134"/>
          <cell r="Y134"/>
          <cell r="Z134"/>
          <cell r="AA134"/>
          <cell r="AB134"/>
          <cell r="AC134"/>
          <cell r="AD134"/>
          <cell r="AE134"/>
          <cell r="AF134"/>
          <cell r="AG134"/>
          <cell r="AH134"/>
          <cell r="AI134"/>
          <cell r="AJ134"/>
          <cell r="AK134"/>
          <cell r="AL134"/>
          <cell r="AM134"/>
          <cell r="AN134"/>
          <cell r="AO134"/>
          <cell r="AP134"/>
          <cell r="AQ134"/>
          <cell r="AR134"/>
          <cell r="AS134"/>
          <cell r="AT134"/>
          <cell r="AU134"/>
          <cell r="AV134"/>
          <cell r="AW134"/>
          <cell r="AX134"/>
          <cell r="AY134"/>
          <cell r="AZ134"/>
          <cell r="BA134"/>
          <cell r="BB134"/>
          <cell r="BC134"/>
          <cell r="BD134"/>
          <cell r="BE134"/>
          <cell r="BF134"/>
          <cell r="BG134"/>
          <cell r="BH134"/>
          <cell r="BI134"/>
          <cell r="BJ134"/>
          <cell r="BK134"/>
          <cell r="BL134"/>
          <cell r="BM134"/>
          <cell r="BN134"/>
          <cell r="BO134"/>
          <cell r="BP134"/>
          <cell r="BQ134"/>
          <cell r="BR134"/>
          <cell r="BS134"/>
          <cell r="BT134"/>
          <cell r="BU134"/>
          <cell r="BV134"/>
          <cell r="BW134"/>
          <cell r="BX134"/>
          <cell r="BY134"/>
          <cell r="BZ134"/>
          <cell r="CA134"/>
          <cell r="CB134"/>
          <cell r="CC134"/>
          <cell r="CD134"/>
          <cell r="CE134"/>
          <cell r="CF134"/>
          <cell r="CG134"/>
          <cell r="CH134"/>
          <cell r="CI134"/>
          <cell r="CJ134"/>
          <cell r="CK134"/>
          <cell r="CL134"/>
          <cell r="CM134"/>
          <cell r="CN134"/>
          <cell r="CO134"/>
          <cell r="CP134"/>
          <cell r="CQ134"/>
          <cell r="CR134"/>
          <cell r="CS134"/>
          <cell r="CT134"/>
          <cell r="CU134"/>
          <cell r="CV134"/>
          <cell r="CW134"/>
          <cell r="CX134"/>
          <cell r="CY134"/>
          <cell r="CZ134"/>
          <cell r="DA134"/>
          <cell r="DB134"/>
          <cell r="DC134"/>
          <cell r="DD134"/>
          <cell r="DE134"/>
          <cell r="DF134"/>
          <cell r="DG134"/>
          <cell r="DH134"/>
          <cell r="DI134"/>
          <cell r="DJ134"/>
          <cell r="DK134"/>
          <cell r="DL134"/>
          <cell r="DM134"/>
          <cell r="DN134"/>
          <cell r="DO134"/>
          <cell r="DP134"/>
          <cell r="DQ134"/>
          <cell r="DR134"/>
          <cell r="DS134"/>
          <cell r="DT134"/>
          <cell r="DU134"/>
          <cell r="DV134"/>
          <cell r="DW134"/>
          <cell r="DX134"/>
          <cell r="DY134"/>
          <cell r="DZ134"/>
          <cell r="EA134"/>
          <cell r="EB134"/>
          <cell r="EC134"/>
          <cell r="ED134"/>
          <cell r="EE134"/>
          <cell r="EF134"/>
          <cell r="EG134"/>
          <cell r="EH134"/>
          <cell r="EI134"/>
          <cell r="EJ134"/>
          <cell r="EK134"/>
          <cell r="EL134"/>
          <cell r="EM134"/>
          <cell r="EN134"/>
          <cell r="EO134"/>
          <cell r="EP134"/>
          <cell r="EQ134"/>
          <cell r="ER134"/>
          <cell r="ES134"/>
          <cell r="ET134"/>
          <cell r="EU134"/>
          <cell r="EV134"/>
          <cell r="EW134"/>
          <cell r="EX134"/>
          <cell r="EY134"/>
          <cell r="EZ134"/>
          <cell r="FA134"/>
          <cell r="FB134"/>
          <cell r="FC134"/>
          <cell r="FD134"/>
          <cell r="FE134"/>
        </row>
        <row r="135">
          <cell r="A135"/>
          <cell r="B135" t="str">
            <v>SUMA</v>
          </cell>
          <cell r="C135"/>
          <cell r="D135"/>
          <cell r="E135"/>
          <cell r="F135"/>
          <cell r="G135"/>
          <cell r="H135"/>
          <cell r="I135"/>
          <cell r="J135"/>
          <cell r="K135"/>
          <cell r="L135"/>
          <cell r="M135"/>
          <cell r="N135"/>
          <cell r="O135"/>
          <cell r="P135"/>
          <cell r="Q135"/>
          <cell r="R135"/>
          <cell r="S135"/>
          <cell r="T135"/>
          <cell r="U135"/>
          <cell r="V135"/>
          <cell r="W135"/>
          <cell r="X135"/>
          <cell r="Y135"/>
          <cell r="Z135"/>
          <cell r="AA135"/>
          <cell r="AB135"/>
          <cell r="AC135"/>
          <cell r="AD135"/>
          <cell r="AE135"/>
          <cell r="AF135"/>
          <cell r="AG135"/>
          <cell r="AH135"/>
          <cell r="AI135"/>
          <cell r="AJ135"/>
          <cell r="AK135"/>
          <cell r="AL135"/>
          <cell r="AM135"/>
          <cell r="AN135"/>
          <cell r="AO135"/>
          <cell r="AP135"/>
          <cell r="AQ135"/>
          <cell r="AR135"/>
          <cell r="AS135"/>
          <cell r="AT135"/>
          <cell r="AU135"/>
          <cell r="AV135"/>
          <cell r="AW135"/>
          <cell r="AX135"/>
          <cell r="AY135"/>
          <cell r="AZ135"/>
          <cell r="BA135"/>
          <cell r="BB135"/>
          <cell r="BC135"/>
          <cell r="BD135"/>
          <cell r="BE135"/>
          <cell r="BF135"/>
          <cell r="BG135"/>
          <cell r="BH135"/>
          <cell r="BI135"/>
          <cell r="BJ135"/>
          <cell r="BK135"/>
          <cell r="BL135"/>
          <cell r="BM135"/>
          <cell r="BN135"/>
          <cell r="BO135"/>
          <cell r="BP135"/>
          <cell r="BQ135"/>
          <cell r="BR135"/>
          <cell r="BS135"/>
          <cell r="BT135"/>
          <cell r="BU135"/>
          <cell r="BV135"/>
          <cell r="BW135"/>
          <cell r="BX135"/>
          <cell r="BY135"/>
          <cell r="BZ135"/>
          <cell r="CA135"/>
          <cell r="CB135"/>
          <cell r="CC135"/>
          <cell r="CD135"/>
          <cell r="CE135"/>
          <cell r="CF135"/>
          <cell r="CG135"/>
          <cell r="CH135"/>
          <cell r="CI135"/>
          <cell r="CJ135"/>
          <cell r="CK135"/>
          <cell r="CL135"/>
          <cell r="CM135"/>
          <cell r="CN135"/>
          <cell r="CO135"/>
          <cell r="CP135"/>
          <cell r="CQ135"/>
          <cell r="CR135"/>
          <cell r="CS135"/>
          <cell r="CT135"/>
          <cell r="CU135"/>
          <cell r="CV135"/>
          <cell r="CW135"/>
          <cell r="CX135"/>
          <cell r="CY135"/>
          <cell r="CZ135"/>
          <cell r="DA135"/>
          <cell r="DB135"/>
          <cell r="DC135"/>
          <cell r="DD135"/>
          <cell r="DE135"/>
          <cell r="DF135"/>
          <cell r="DG135"/>
          <cell r="DH135"/>
          <cell r="DI135"/>
          <cell r="DJ135"/>
          <cell r="DK135"/>
          <cell r="DL135"/>
          <cell r="DM135"/>
          <cell r="DN135"/>
          <cell r="DO135"/>
          <cell r="DP135"/>
          <cell r="DQ135"/>
          <cell r="DR135"/>
          <cell r="DS135"/>
          <cell r="DT135"/>
          <cell r="DU135"/>
          <cell r="DV135"/>
          <cell r="DW135"/>
          <cell r="DX135"/>
          <cell r="DY135"/>
          <cell r="DZ135"/>
          <cell r="EA135"/>
          <cell r="EB135"/>
          <cell r="EC135"/>
          <cell r="ED135"/>
          <cell r="EE135"/>
          <cell r="EF135"/>
          <cell r="EG135"/>
          <cell r="EH135"/>
          <cell r="EI135"/>
          <cell r="EJ135"/>
          <cell r="EK135"/>
          <cell r="EL135"/>
          <cell r="EM135"/>
          <cell r="EN135"/>
          <cell r="EO135"/>
          <cell r="EP135"/>
          <cell r="EQ135"/>
          <cell r="ER135"/>
          <cell r="ES135"/>
          <cell r="ET135"/>
          <cell r="EU135"/>
          <cell r="EV135"/>
          <cell r="EW135"/>
          <cell r="EX135"/>
          <cell r="EY135"/>
          <cell r="EZ135"/>
          <cell r="FA135"/>
          <cell r="FB135"/>
          <cell r="FC135"/>
          <cell r="FD135"/>
          <cell r="FE135"/>
        </row>
        <row r="136">
          <cell r="A136"/>
          <cell r="B136" t="str">
            <v>CZAS PRACY</v>
          </cell>
          <cell r="C136">
            <v>465</v>
          </cell>
          <cell r="D136">
            <v>465</v>
          </cell>
          <cell r="E136">
            <v>465</v>
          </cell>
          <cell r="F136"/>
          <cell r="G136"/>
          <cell r="H136"/>
          <cell r="I136">
            <v>375</v>
          </cell>
          <cell r="J136">
            <v>345</v>
          </cell>
          <cell r="K136">
            <v>465</v>
          </cell>
          <cell r="L136">
            <v>345</v>
          </cell>
          <cell r="M136"/>
          <cell r="N136"/>
          <cell r="O136">
            <v>315</v>
          </cell>
          <cell r="P136">
            <v>465</v>
          </cell>
          <cell r="Q136">
            <v>465</v>
          </cell>
          <cell r="R136">
            <v>285</v>
          </cell>
          <cell r="S136">
            <v>465</v>
          </cell>
          <cell r="T136"/>
          <cell r="U136"/>
          <cell r="V136">
            <v>435</v>
          </cell>
          <cell r="W136">
            <v>465</v>
          </cell>
          <cell r="X136">
            <v>465</v>
          </cell>
          <cell r="Y136">
            <v>465</v>
          </cell>
          <cell r="Z136">
            <v>285</v>
          </cell>
          <cell r="AA136"/>
          <cell r="AB136"/>
          <cell r="AC136">
            <v>435</v>
          </cell>
          <cell r="AD136">
            <v>465</v>
          </cell>
          <cell r="AE136">
            <v>465</v>
          </cell>
          <cell r="AF136"/>
          <cell r="AG136"/>
          <cell r="AH136"/>
          <cell r="AI136"/>
          <cell r="AJ136">
            <v>435</v>
          </cell>
          <cell r="AK136">
            <v>465</v>
          </cell>
          <cell r="AL136">
            <v>465</v>
          </cell>
          <cell r="AM136">
            <v>465</v>
          </cell>
          <cell r="AN136">
            <v>465</v>
          </cell>
          <cell r="AO136"/>
          <cell r="AP136"/>
          <cell r="AQ136">
            <v>465</v>
          </cell>
          <cell r="AR136">
            <v>465</v>
          </cell>
          <cell r="AS136">
            <v>465</v>
          </cell>
          <cell r="AT136">
            <v>465</v>
          </cell>
          <cell r="AU136">
            <v>465</v>
          </cell>
          <cell r="AV136"/>
          <cell r="AW136"/>
          <cell r="AX136">
            <v>435</v>
          </cell>
          <cell r="AY136">
            <v>465</v>
          </cell>
          <cell r="AZ136">
            <v>465</v>
          </cell>
          <cell r="BA136">
            <v>465</v>
          </cell>
          <cell r="BB136">
            <v>465</v>
          </cell>
          <cell r="BC136"/>
          <cell r="BD136"/>
          <cell r="BE136">
            <v>465</v>
          </cell>
          <cell r="BF136">
            <v>465</v>
          </cell>
          <cell r="BG136"/>
          <cell r="BH136">
            <v>465</v>
          </cell>
          <cell r="BI136">
            <v>465</v>
          </cell>
          <cell r="BJ136"/>
          <cell r="BK136"/>
          <cell r="BL136">
            <v>465</v>
          </cell>
          <cell r="BM136">
            <v>465</v>
          </cell>
          <cell r="BN136">
            <v>465</v>
          </cell>
          <cell r="BO136">
            <v>465</v>
          </cell>
          <cell r="BP136"/>
          <cell r="BQ136"/>
          <cell r="BR136"/>
          <cell r="BS136">
            <v>465</v>
          </cell>
          <cell r="BT136">
            <v>465</v>
          </cell>
          <cell r="BU136">
            <v>465</v>
          </cell>
          <cell r="BV136">
            <v>465</v>
          </cell>
          <cell r="BW136">
            <v>465</v>
          </cell>
          <cell r="BX136"/>
          <cell r="BY136"/>
          <cell r="BZ136">
            <v>465</v>
          </cell>
          <cell r="CA136">
            <v>465</v>
          </cell>
          <cell r="CB136">
            <v>465</v>
          </cell>
          <cell r="CC136">
            <v>465</v>
          </cell>
          <cell r="CD136"/>
          <cell r="CE136"/>
          <cell r="CF136"/>
          <cell r="CG136">
            <v>465</v>
          </cell>
          <cell r="CH136">
            <v>465</v>
          </cell>
          <cell r="CI136">
            <v>465</v>
          </cell>
          <cell r="CJ136">
            <v>465</v>
          </cell>
          <cell r="CK136"/>
          <cell r="CL136"/>
          <cell r="CM136"/>
          <cell r="CN136"/>
          <cell r="CO136"/>
          <cell r="CP136">
            <v>465</v>
          </cell>
          <cell r="CQ136">
            <v>465</v>
          </cell>
          <cell r="CR136">
            <v>465</v>
          </cell>
          <cell r="CS136"/>
          <cell r="CT136"/>
          <cell r="CU136">
            <v>465</v>
          </cell>
          <cell r="CV136">
            <v>465</v>
          </cell>
          <cell r="CW136">
            <v>465</v>
          </cell>
          <cell r="CX136">
            <v>465</v>
          </cell>
          <cell r="CY136">
            <v>465</v>
          </cell>
          <cell r="CZ136"/>
          <cell r="DA136"/>
          <cell r="DB136">
            <v>465</v>
          </cell>
          <cell r="DC136">
            <v>465</v>
          </cell>
          <cell r="DD136">
            <v>465</v>
          </cell>
          <cell r="DE136"/>
          <cell r="DF136"/>
          <cell r="DG136"/>
          <cell r="DH136"/>
          <cell r="DI136">
            <v>465</v>
          </cell>
          <cell r="DJ136">
            <v>465</v>
          </cell>
          <cell r="DK136">
            <v>465</v>
          </cell>
          <cell r="DL136">
            <v>465</v>
          </cell>
          <cell r="DM136"/>
          <cell r="DN136"/>
          <cell r="DO136"/>
          <cell r="DP136"/>
          <cell r="DQ136"/>
          <cell r="DR136">
            <v>285</v>
          </cell>
          <cell r="DS136">
            <v>465</v>
          </cell>
          <cell r="DT136"/>
          <cell r="DU136"/>
          <cell r="DV136"/>
          <cell r="DW136"/>
          <cell r="DX136">
            <v>465</v>
          </cell>
          <cell r="DY136">
            <v>465</v>
          </cell>
          <cell r="DZ136">
            <v>465</v>
          </cell>
          <cell r="EA136">
            <v>465</v>
          </cell>
          <cell r="EB136"/>
          <cell r="EC136"/>
          <cell r="ED136"/>
          <cell r="EE136"/>
          <cell r="EF136">
            <v>465</v>
          </cell>
          <cell r="EG136">
            <v>465</v>
          </cell>
          <cell r="EH136"/>
          <cell r="EI136"/>
          <cell r="EJ136"/>
          <cell r="EK136">
            <v>465</v>
          </cell>
          <cell r="EL136">
            <v>465</v>
          </cell>
          <cell r="EM136">
            <v>465</v>
          </cell>
          <cell r="EN136">
            <v>465</v>
          </cell>
          <cell r="EO136"/>
          <cell r="EP136"/>
          <cell r="EQ136"/>
          <cell r="ER136">
            <v>465</v>
          </cell>
          <cell r="ES136"/>
          <cell r="ET136">
            <v>465</v>
          </cell>
          <cell r="EU136">
            <v>465</v>
          </cell>
          <cell r="EV136">
            <v>465</v>
          </cell>
          <cell r="EW136"/>
          <cell r="EX136"/>
          <cell r="EY136">
            <v>465</v>
          </cell>
          <cell r="EZ136">
            <v>465</v>
          </cell>
          <cell r="FA136">
            <v>465</v>
          </cell>
          <cell r="FB136">
            <v>465</v>
          </cell>
          <cell r="FC136"/>
          <cell r="FD136"/>
          <cell r="FE136"/>
        </row>
        <row r="137">
          <cell r="A137" t="str">
            <v xml:space="preserve">P07 </v>
          </cell>
          <cell r="B137" t="str">
            <v>AKORD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0</v>
          </cell>
          <cell r="S137">
            <v>0</v>
          </cell>
          <cell r="T137">
            <v>0</v>
          </cell>
          <cell r="U137">
            <v>0</v>
          </cell>
          <cell r="V137">
            <v>0</v>
          </cell>
          <cell r="W137">
            <v>0</v>
          </cell>
          <cell r="X137">
            <v>0</v>
          </cell>
          <cell r="Y137">
            <v>0</v>
          </cell>
          <cell r="Z137">
            <v>0</v>
          </cell>
          <cell r="AA137">
            <v>0</v>
          </cell>
          <cell r="AB137">
            <v>0</v>
          </cell>
          <cell r="AC137">
            <v>0</v>
          </cell>
          <cell r="AD137">
            <v>0</v>
          </cell>
          <cell r="AE137">
            <v>0</v>
          </cell>
          <cell r="AF137">
            <v>0</v>
          </cell>
          <cell r="AG137">
            <v>0</v>
          </cell>
          <cell r="AH137">
            <v>0</v>
          </cell>
          <cell r="AI137">
            <v>0</v>
          </cell>
          <cell r="AJ137">
            <v>0</v>
          </cell>
          <cell r="AK137">
            <v>0</v>
          </cell>
          <cell r="AL137">
            <v>0</v>
          </cell>
          <cell r="AM137">
            <v>197</v>
          </cell>
          <cell r="AN137">
            <v>179</v>
          </cell>
          <cell r="AO137">
            <v>0</v>
          </cell>
          <cell r="AP137">
            <v>0</v>
          </cell>
          <cell r="AQ137">
            <v>0</v>
          </cell>
          <cell r="AR137">
            <v>0</v>
          </cell>
          <cell r="AS137">
            <v>0</v>
          </cell>
          <cell r="AT137">
            <v>197</v>
          </cell>
          <cell r="AU137">
            <v>179</v>
          </cell>
          <cell r="AV137">
            <v>0</v>
          </cell>
          <cell r="AW137">
            <v>0</v>
          </cell>
          <cell r="AX137">
            <v>0</v>
          </cell>
          <cell r="AY137">
            <v>0</v>
          </cell>
          <cell r="AZ137">
            <v>0</v>
          </cell>
          <cell r="BA137">
            <v>0</v>
          </cell>
          <cell r="BB137">
            <v>0</v>
          </cell>
          <cell r="BC137">
            <v>0</v>
          </cell>
          <cell r="BD137">
            <v>0</v>
          </cell>
          <cell r="BE137">
            <v>0</v>
          </cell>
          <cell r="BF137">
            <v>0</v>
          </cell>
          <cell r="BG137">
            <v>0</v>
          </cell>
          <cell r="BH137">
            <v>0</v>
          </cell>
          <cell r="BI137">
            <v>0</v>
          </cell>
          <cell r="BJ137">
            <v>0</v>
          </cell>
          <cell r="BK137">
            <v>0</v>
          </cell>
          <cell r="BL137">
            <v>0</v>
          </cell>
          <cell r="BM137">
            <v>0</v>
          </cell>
          <cell r="BN137">
            <v>0</v>
          </cell>
          <cell r="BO137">
            <v>0</v>
          </cell>
          <cell r="BP137">
            <v>0</v>
          </cell>
          <cell r="BQ137">
            <v>0</v>
          </cell>
          <cell r="BR137">
            <v>0</v>
          </cell>
          <cell r="BS137">
            <v>0</v>
          </cell>
          <cell r="BT137">
            <v>0</v>
          </cell>
          <cell r="BU137">
            <v>0</v>
          </cell>
          <cell r="BV137">
            <v>0</v>
          </cell>
          <cell r="BW137">
            <v>0</v>
          </cell>
          <cell r="BX137">
            <v>0</v>
          </cell>
          <cell r="BY137">
            <v>0</v>
          </cell>
          <cell r="BZ137">
            <v>0</v>
          </cell>
          <cell r="CA137">
            <v>0</v>
          </cell>
          <cell r="CB137">
            <v>0</v>
          </cell>
          <cell r="CC137">
            <v>0</v>
          </cell>
          <cell r="CD137">
            <v>0</v>
          </cell>
          <cell r="CE137">
            <v>0</v>
          </cell>
          <cell r="CF137">
            <v>0</v>
          </cell>
          <cell r="CG137">
            <v>0</v>
          </cell>
          <cell r="CH137">
            <v>0</v>
          </cell>
          <cell r="CI137">
            <v>0</v>
          </cell>
          <cell r="CJ137">
            <v>0</v>
          </cell>
          <cell r="CK137">
            <v>0</v>
          </cell>
          <cell r="CL137">
            <v>0</v>
          </cell>
          <cell r="CM137">
            <v>0</v>
          </cell>
          <cell r="CN137">
            <v>0</v>
          </cell>
          <cell r="CO137">
            <v>0</v>
          </cell>
          <cell r="CP137">
            <v>0</v>
          </cell>
          <cell r="CQ137">
            <v>0</v>
          </cell>
          <cell r="CR137">
            <v>0</v>
          </cell>
          <cell r="CS137">
            <v>0</v>
          </cell>
          <cell r="CT137">
            <v>0</v>
          </cell>
          <cell r="CU137">
            <v>0</v>
          </cell>
          <cell r="CV137">
            <v>0</v>
          </cell>
          <cell r="CW137">
            <v>0</v>
          </cell>
          <cell r="CX137">
            <v>0</v>
          </cell>
          <cell r="CY137">
            <v>0</v>
          </cell>
          <cell r="CZ137">
            <v>0</v>
          </cell>
          <cell r="DA137">
            <v>0</v>
          </cell>
          <cell r="DB137">
            <v>0</v>
          </cell>
          <cell r="DC137">
            <v>0</v>
          </cell>
          <cell r="DD137">
            <v>0</v>
          </cell>
          <cell r="DE137">
            <v>0</v>
          </cell>
          <cell r="DF137">
            <v>0</v>
          </cell>
          <cell r="DG137">
            <v>0</v>
          </cell>
          <cell r="DH137">
            <v>0</v>
          </cell>
          <cell r="DI137">
            <v>0</v>
          </cell>
          <cell r="DJ137">
            <v>0</v>
          </cell>
          <cell r="DK137">
            <v>0</v>
          </cell>
          <cell r="DL137">
            <v>0</v>
          </cell>
          <cell r="DM137">
            <v>0</v>
          </cell>
          <cell r="DN137">
            <v>0</v>
          </cell>
          <cell r="DO137">
            <v>0</v>
          </cell>
          <cell r="DP137">
            <v>0</v>
          </cell>
          <cell r="DQ137">
            <v>0</v>
          </cell>
          <cell r="DR137">
            <v>0</v>
          </cell>
          <cell r="DS137">
            <v>0</v>
          </cell>
          <cell r="DT137">
            <v>0</v>
          </cell>
          <cell r="DU137">
            <v>0</v>
          </cell>
          <cell r="DV137">
            <v>0</v>
          </cell>
          <cell r="DW137">
            <v>0</v>
          </cell>
          <cell r="DX137">
            <v>0</v>
          </cell>
          <cell r="DY137">
            <v>0</v>
          </cell>
          <cell r="DZ137">
            <v>0</v>
          </cell>
          <cell r="EA137">
            <v>0</v>
          </cell>
          <cell r="EB137">
            <v>0</v>
          </cell>
          <cell r="EC137">
            <v>0</v>
          </cell>
          <cell r="ED137">
            <v>0</v>
          </cell>
          <cell r="EE137">
            <v>0</v>
          </cell>
          <cell r="EF137">
            <v>0</v>
          </cell>
          <cell r="EG137">
            <v>0</v>
          </cell>
          <cell r="EH137">
            <v>0</v>
          </cell>
          <cell r="EI137">
            <v>0</v>
          </cell>
          <cell r="EJ137">
            <v>0</v>
          </cell>
          <cell r="EK137">
            <v>0</v>
          </cell>
          <cell r="EL137">
            <v>0</v>
          </cell>
          <cell r="EM137">
            <v>0</v>
          </cell>
          <cell r="EN137">
            <v>0</v>
          </cell>
          <cell r="EO137">
            <v>0</v>
          </cell>
          <cell r="EP137">
            <v>0</v>
          </cell>
          <cell r="EQ137">
            <v>0</v>
          </cell>
          <cell r="ER137">
            <v>0</v>
          </cell>
          <cell r="ES137">
            <v>0</v>
          </cell>
          <cell r="ET137">
            <v>0</v>
          </cell>
          <cell r="EU137">
            <v>0</v>
          </cell>
          <cell r="EV137">
            <v>0</v>
          </cell>
          <cell r="EW137">
            <v>0</v>
          </cell>
          <cell r="EX137">
            <v>0</v>
          </cell>
          <cell r="EY137">
            <v>0</v>
          </cell>
          <cell r="EZ137">
            <v>0</v>
          </cell>
          <cell r="FA137">
            <v>0</v>
          </cell>
          <cell r="FB137">
            <v>0</v>
          </cell>
          <cell r="FC137">
            <v>0</v>
          </cell>
          <cell r="FD137">
            <v>0</v>
          </cell>
          <cell r="FE137">
            <v>0</v>
          </cell>
        </row>
        <row r="138">
          <cell r="A138"/>
          <cell r="B138" t="str">
            <v>POPRAWKI</v>
          </cell>
          <cell r="C138"/>
          <cell r="D138"/>
          <cell r="E138"/>
          <cell r="F138"/>
          <cell r="G138"/>
          <cell r="H138"/>
          <cell r="I138"/>
          <cell r="J138"/>
          <cell r="K138"/>
          <cell r="L138"/>
          <cell r="M138"/>
          <cell r="N138"/>
          <cell r="O138"/>
          <cell r="P138"/>
          <cell r="Q138"/>
          <cell r="R138"/>
          <cell r="S138"/>
          <cell r="T138"/>
          <cell r="U138"/>
          <cell r="V138"/>
          <cell r="W138"/>
          <cell r="X138"/>
          <cell r="Y138"/>
          <cell r="Z138"/>
          <cell r="AA138"/>
          <cell r="AB138"/>
          <cell r="AC138"/>
          <cell r="AD138"/>
          <cell r="AE138"/>
          <cell r="AF138"/>
          <cell r="AG138"/>
          <cell r="AH138"/>
          <cell r="AI138"/>
          <cell r="AJ138"/>
          <cell r="AK138"/>
          <cell r="AL138"/>
          <cell r="AM138"/>
          <cell r="AN138"/>
          <cell r="AO138"/>
          <cell r="AP138"/>
          <cell r="AQ138"/>
          <cell r="AR138"/>
          <cell r="AS138"/>
          <cell r="AT138"/>
          <cell r="AU138"/>
          <cell r="AV138"/>
          <cell r="AW138"/>
          <cell r="AX138"/>
          <cell r="AY138"/>
          <cell r="AZ138"/>
          <cell r="BA138"/>
          <cell r="BB138"/>
          <cell r="BC138"/>
          <cell r="BD138"/>
          <cell r="BE138"/>
          <cell r="BF138"/>
          <cell r="BG138"/>
          <cell r="BH138"/>
          <cell r="BI138"/>
          <cell r="BJ138"/>
          <cell r="BK138"/>
          <cell r="BL138"/>
          <cell r="BM138"/>
          <cell r="BN138"/>
          <cell r="BO138"/>
          <cell r="BP138"/>
          <cell r="BQ138"/>
          <cell r="BR138"/>
          <cell r="BS138"/>
          <cell r="BT138"/>
          <cell r="BU138"/>
          <cell r="BV138"/>
          <cell r="BW138"/>
          <cell r="BX138"/>
          <cell r="BY138"/>
          <cell r="BZ138"/>
          <cell r="CA138"/>
          <cell r="CB138"/>
          <cell r="CC138"/>
          <cell r="CD138"/>
          <cell r="CE138"/>
          <cell r="CF138"/>
          <cell r="CG138"/>
          <cell r="CH138"/>
          <cell r="CI138"/>
          <cell r="CJ138"/>
          <cell r="CK138"/>
          <cell r="CL138"/>
          <cell r="CM138"/>
          <cell r="CN138"/>
          <cell r="CO138"/>
          <cell r="CP138"/>
          <cell r="CQ138"/>
          <cell r="CR138"/>
          <cell r="CS138"/>
          <cell r="CT138"/>
          <cell r="CU138"/>
          <cell r="CV138"/>
          <cell r="CW138"/>
          <cell r="CX138"/>
          <cell r="CY138"/>
          <cell r="CZ138"/>
          <cell r="DA138"/>
          <cell r="DB138"/>
          <cell r="DC138"/>
          <cell r="DD138"/>
          <cell r="DE138"/>
          <cell r="DF138"/>
          <cell r="DG138"/>
          <cell r="DH138"/>
          <cell r="DI138"/>
          <cell r="DJ138"/>
          <cell r="DK138"/>
          <cell r="DL138"/>
          <cell r="DM138"/>
          <cell r="DN138"/>
          <cell r="DO138"/>
          <cell r="DP138"/>
          <cell r="DQ138"/>
          <cell r="DR138"/>
          <cell r="DS138"/>
          <cell r="DT138"/>
          <cell r="DU138"/>
          <cell r="DV138"/>
          <cell r="DW138"/>
          <cell r="DX138"/>
          <cell r="DY138"/>
          <cell r="DZ138"/>
          <cell r="EA138"/>
          <cell r="EB138"/>
          <cell r="EC138"/>
          <cell r="ED138"/>
          <cell r="EE138"/>
          <cell r="EF138"/>
          <cell r="EG138"/>
          <cell r="EH138"/>
          <cell r="EI138"/>
          <cell r="EJ138"/>
          <cell r="EK138"/>
          <cell r="EL138"/>
          <cell r="EM138"/>
          <cell r="EN138"/>
          <cell r="EO138"/>
          <cell r="EP138"/>
          <cell r="EQ138"/>
          <cell r="ER138"/>
          <cell r="ES138"/>
          <cell r="ET138"/>
          <cell r="EU138"/>
          <cell r="EV138"/>
          <cell r="EW138"/>
          <cell r="EX138"/>
          <cell r="EY138"/>
          <cell r="EZ138"/>
          <cell r="FA138"/>
          <cell r="FB138"/>
          <cell r="FC138"/>
          <cell r="FD138"/>
          <cell r="FE138"/>
        </row>
        <row r="139">
          <cell r="A139"/>
          <cell r="B139" t="str">
            <v>NIEWYCENIONE</v>
          </cell>
          <cell r="C139"/>
          <cell r="D139"/>
          <cell r="E139"/>
          <cell r="F139"/>
          <cell r="G139"/>
          <cell r="H139"/>
          <cell r="I139"/>
          <cell r="J139"/>
          <cell r="K139"/>
          <cell r="L139"/>
          <cell r="M139"/>
          <cell r="N139"/>
          <cell r="O139"/>
          <cell r="P139"/>
          <cell r="Q139"/>
          <cell r="R139"/>
          <cell r="S139"/>
          <cell r="T139"/>
          <cell r="U139"/>
          <cell r="V139"/>
          <cell r="W139"/>
          <cell r="X139"/>
          <cell r="Y139"/>
          <cell r="Z139"/>
          <cell r="AA139"/>
          <cell r="AB139"/>
          <cell r="AC139"/>
          <cell r="AD139"/>
          <cell r="AE139"/>
          <cell r="AF139"/>
          <cell r="AG139"/>
          <cell r="AH139"/>
          <cell r="AI139"/>
          <cell r="AJ139"/>
          <cell r="AK139"/>
          <cell r="AL139"/>
          <cell r="AM139"/>
          <cell r="AN139"/>
          <cell r="AO139"/>
          <cell r="AP139"/>
          <cell r="AQ139"/>
          <cell r="AR139"/>
          <cell r="AS139"/>
          <cell r="AT139"/>
          <cell r="AU139"/>
          <cell r="AV139"/>
          <cell r="AW139"/>
          <cell r="AX139"/>
          <cell r="AY139"/>
          <cell r="AZ139"/>
          <cell r="BA139"/>
          <cell r="BB139"/>
          <cell r="BC139"/>
          <cell r="BD139"/>
          <cell r="BE139"/>
          <cell r="BF139"/>
          <cell r="BG139"/>
          <cell r="BH139"/>
          <cell r="BI139"/>
          <cell r="BJ139"/>
          <cell r="BK139"/>
          <cell r="BL139"/>
          <cell r="BM139"/>
          <cell r="BN139"/>
          <cell r="BO139"/>
          <cell r="BP139"/>
          <cell r="BQ139"/>
          <cell r="BR139"/>
          <cell r="BS139"/>
          <cell r="BT139"/>
          <cell r="BU139"/>
          <cell r="BV139"/>
          <cell r="BW139"/>
          <cell r="BX139"/>
          <cell r="BY139"/>
          <cell r="BZ139"/>
          <cell r="CA139"/>
          <cell r="CB139"/>
          <cell r="CC139"/>
          <cell r="CD139"/>
          <cell r="CE139"/>
          <cell r="CF139"/>
          <cell r="CG139"/>
          <cell r="CH139"/>
          <cell r="CI139"/>
          <cell r="CJ139"/>
          <cell r="CK139"/>
          <cell r="CL139"/>
          <cell r="CM139"/>
          <cell r="CN139"/>
          <cell r="CO139"/>
          <cell r="CP139"/>
          <cell r="CQ139"/>
          <cell r="CR139"/>
          <cell r="CS139"/>
          <cell r="CT139"/>
          <cell r="CU139"/>
          <cell r="CV139"/>
          <cell r="CW139"/>
          <cell r="CX139"/>
          <cell r="CY139"/>
          <cell r="CZ139"/>
          <cell r="DA139"/>
          <cell r="DB139"/>
          <cell r="DC139"/>
          <cell r="DD139"/>
          <cell r="DE139"/>
          <cell r="DF139"/>
          <cell r="DG139"/>
          <cell r="DH139"/>
          <cell r="DI139"/>
          <cell r="DJ139"/>
          <cell r="DK139"/>
          <cell r="DL139"/>
          <cell r="DM139"/>
          <cell r="DN139"/>
          <cell r="DO139"/>
          <cell r="DP139"/>
          <cell r="DQ139"/>
          <cell r="DR139"/>
          <cell r="DS139"/>
          <cell r="DT139"/>
          <cell r="DU139"/>
          <cell r="DV139"/>
          <cell r="DW139"/>
          <cell r="DX139"/>
          <cell r="DY139"/>
          <cell r="DZ139"/>
          <cell r="EA139"/>
          <cell r="EB139"/>
          <cell r="EC139"/>
          <cell r="ED139"/>
          <cell r="EE139"/>
          <cell r="EF139"/>
          <cell r="EG139"/>
          <cell r="EH139"/>
          <cell r="EI139"/>
          <cell r="EJ139"/>
          <cell r="EK139"/>
          <cell r="EL139"/>
          <cell r="EM139"/>
          <cell r="EN139"/>
          <cell r="EO139"/>
          <cell r="EP139"/>
          <cell r="EQ139"/>
          <cell r="ER139"/>
          <cell r="ES139"/>
          <cell r="ET139"/>
          <cell r="EU139"/>
          <cell r="EV139"/>
          <cell r="EW139"/>
          <cell r="EX139"/>
          <cell r="EY139"/>
          <cell r="EZ139"/>
          <cell r="FA139"/>
          <cell r="FB139"/>
          <cell r="FC139"/>
          <cell r="FD139"/>
          <cell r="FE139"/>
        </row>
        <row r="140">
          <cell r="A140"/>
          <cell r="B140" t="str">
            <v>INNE</v>
          </cell>
          <cell r="C140"/>
          <cell r="D140"/>
          <cell r="E140"/>
          <cell r="F140"/>
          <cell r="G140"/>
          <cell r="H140"/>
          <cell r="I140"/>
          <cell r="J140"/>
          <cell r="K140"/>
          <cell r="L140"/>
          <cell r="M140"/>
          <cell r="N140"/>
          <cell r="O140"/>
          <cell r="P140"/>
          <cell r="Q140"/>
          <cell r="R140"/>
          <cell r="S140"/>
          <cell r="T140"/>
          <cell r="U140"/>
          <cell r="V140"/>
          <cell r="W140"/>
          <cell r="X140"/>
          <cell r="Y140"/>
          <cell r="Z140"/>
          <cell r="AA140"/>
          <cell r="AB140"/>
          <cell r="AC140"/>
          <cell r="AD140"/>
          <cell r="AE140"/>
          <cell r="AF140"/>
          <cell r="AG140"/>
          <cell r="AH140"/>
          <cell r="AI140"/>
          <cell r="AJ140"/>
          <cell r="AK140"/>
          <cell r="AL140"/>
          <cell r="AM140"/>
          <cell r="AN140"/>
          <cell r="AO140"/>
          <cell r="AP140"/>
          <cell r="AQ140"/>
          <cell r="AR140"/>
          <cell r="AS140"/>
          <cell r="AT140"/>
          <cell r="AU140"/>
          <cell r="AV140"/>
          <cell r="AW140"/>
          <cell r="AX140"/>
          <cell r="AY140"/>
          <cell r="AZ140"/>
          <cell r="BA140"/>
          <cell r="BB140"/>
          <cell r="BC140"/>
          <cell r="BD140"/>
          <cell r="BE140"/>
          <cell r="BF140"/>
          <cell r="BG140"/>
          <cell r="BH140"/>
          <cell r="BI140"/>
          <cell r="BJ140"/>
          <cell r="BK140"/>
          <cell r="BL140"/>
          <cell r="BM140"/>
          <cell r="BN140"/>
          <cell r="BO140"/>
          <cell r="BP140"/>
          <cell r="BQ140"/>
          <cell r="BR140"/>
          <cell r="BS140"/>
          <cell r="BT140"/>
          <cell r="BU140"/>
          <cell r="BV140"/>
          <cell r="BW140"/>
          <cell r="BX140"/>
          <cell r="BY140"/>
          <cell r="BZ140"/>
          <cell r="CA140"/>
          <cell r="CB140"/>
          <cell r="CC140"/>
          <cell r="CD140"/>
          <cell r="CE140"/>
          <cell r="CF140"/>
          <cell r="CG140"/>
          <cell r="CH140"/>
          <cell r="CI140"/>
          <cell r="CJ140"/>
          <cell r="CK140"/>
          <cell r="CL140"/>
          <cell r="CM140"/>
          <cell r="CN140"/>
          <cell r="CO140"/>
          <cell r="CP140"/>
          <cell r="CQ140"/>
          <cell r="CR140"/>
          <cell r="CS140"/>
          <cell r="CT140"/>
          <cell r="CU140"/>
          <cell r="CV140"/>
          <cell r="CW140"/>
          <cell r="CX140"/>
          <cell r="CY140"/>
          <cell r="CZ140"/>
          <cell r="DA140"/>
          <cell r="DB140"/>
          <cell r="DC140"/>
          <cell r="DD140"/>
          <cell r="DE140"/>
          <cell r="DF140"/>
          <cell r="DG140"/>
          <cell r="DH140"/>
          <cell r="DI140"/>
          <cell r="DJ140"/>
          <cell r="DK140"/>
          <cell r="DL140"/>
          <cell r="DM140"/>
          <cell r="DN140"/>
          <cell r="DO140"/>
          <cell r="DP140"/>
          <cell r="DQ140"/>
          <cell r="DR140"/>
          <cell r="DS140"/>
          <cell r="DT140"/>
          <cell r="DU140"/>
          <cell r="DV140"/>
          <cell r="DW140"/>
          <cell r="DX140"/>
          <cell r="DY140"/>
          <cell r="DZ140"/>
          <cell r="EA140"/>
          <cell r="EB140"/>
          <cell r="EC140"/>
          <cell r="ED140"/>
          <cell r="EE140"/>
          <cell r="EF140"/>
          <cell r="EG140"/>
          <cell r="EH140"/>
          <cell r="EI140"/>
          <cell r="EJ140"/>
          <cell r="EK140"/>
          <cell r="EL140"/>
          <cell r="EM140"/>
          <cell r="EN140"/>
          <cell r="EO140"/>
          <cell r="EP140"/>
          <cell r="EQ140"/>
          <cell r="ER140"/>
          <cell r="ES140"/>
          <cell r="ET140"/>
          <cell r="EU140"/>
          <cell r="EV140"/>
          <cell r="EW140"/>
          <cell r="EX140"/>
          <cell r="EY140"/>
          <cell r="EZ140"/>
          <cell r="FA140"/>
          <cell r="FB140"/>
          <cell r="FC140"/>
          <cell r="FD140"/>
          <cell r="FE140"/>
        </row>
        <row r="141">
          <cell r="A141"/>
          <cell r="B141" t="str">
            <v>SUMA</v>
          </cell>
          <cell r="C141"/>
          <cell r="D141"/>
          <cell r="E141"/>
          <cell r="F141"/>
          <cell r="G141"/>
          <cell r="H141"/>
          <cell r="I141"/>
          <cell r="J141"/>
          <cell r="K141"/>
          <cell r="L141"/>
          <cell r="M141"/>
          <cell r="N141"/>
          <cell r="O141"/>
          <cell r="P141"/>
          <cell r="Q141"/>
          <cell r="R141"/>
          <cell r="S141"/>
          <cell r="T141"/>
          <cell r="U141"/>
          <cell r="V141"/>
          <cell r="W141"/>
          <cell r="X141"/>
          <cell r="Y141"/>
          <cell r="Z141"/>
          <cell r="AA141"/>
          <cell r="AB141"/>
          <cell r="AC141"/>
          <cell r="AD141"/>
          <cell r="AE141"/>
          <cell r="AF141"/>
          <cell r="AG141"/>
          <cell r="AH141"/>
          <cell r="AI141"/>
          <cell r="AJ141"/>
          <cell r="AK141"/>
          <cell r="AL141"/>
          <cell r="AM141"/>
          <cell r="AN141"/>
          <cell r="AO141"/>
          <cell r="AP141"/>
          <cell r="AQ141"/>
          <cell r="AR141"/>
          <cell r="AS141"/>
          <cell r="AT141"/>
          <cell r="AU141"/>
          <cell r="AV141"/>
          <cell r="AW141"/>
          <cell r="AX141"/>
          <cell r="AY141"/>
          <cell r="AZ141"/>
          <cell r="BA141"/>
          <cell r="BB141"/>
          <cell r="BC141"/>
          <cell r="BD141"/>
          <cell r="BE141"/>
          <cell r="BF141"/>
          <cell r="BG141"/>
          <cell r="BH141"/>
          <cell r="BI141"/>
          <cell r="BJ141"/>
          <cell r="BK141"/>
          <cell r="BL141"/>
          <cell r="BM141"/>
          <cell r="BN141"/>
          <cell r="BO141"/>
          <cell r="BP141"/>
          <cell r="BQ141"/>
          <cell r="BR141"/>
          <cell r="BS141"/>
          <cell r="BT141"/>
          <cell r="BU141"/>
          <cell r="BV141"/>
          <cell r="BW141"/>
          <cell r="BX141"/>
          <cell r="BY141"/>
          <cell r="BZ141"/>
          <cell r="CA141"/>
          <cell r="CB141"/>
          <cell r="CC141"/>
          <cell r="CD141"/>
          <cell r="CE141"/>
          <cell r="CF141"/>
          <cell r="CG141"/>
          <cell r="CH141"/>
          <cell r="CI141"/>
          <cell r="CJ141"/>
          <cell r="CK141"/>
          <cell r="CL141"/>
          <cell r="CM141"/>
          <cell r="CN141"/>
          <cell r="CO141"/>
          <cell r="CP141"/>
          <cell r="CQ141"/>
          <cell r="CR141"/>
          <cell r="CS141"/>
          <cell r="CT141"/>
          <cell r="CU141"/>
          <cell r="CV141"/>
          <cell r="CW141"/>
          <cell r="CX141"/>
          <cell r="CY141"/>
          <cell r="CZ141"/>
          <cell r="DA141"/>
          <cell r="DB141"/>
          <cell r="DC141"/>
          <cell r="DD141"/>
          <cell r="DE141"/>
          <cell r="DF141"/>
          <cell r="DG141"/>
          <cell r="DH141"/>
          <cell r="DI141"/>
          <cell r="DJ141"/>
          <cell r="DK141"/>
          <cell r="DL141"/>
          <cell r="DM141"/>
          <cell r="DN141"/>
          <cell r="DO141"/>
          <cell r="DP141"/>
          <cell r="DQ141"/>
          <cell r="DR141"/>
          <cell r="DS141"/>
          <cell r="DT141"/>
          <cell r="DU141"/>
          <cell r="DV141"/>
          <cell r="DW141"/>
          <cell r="DX141"/>
          <cell r="DY141"/>
          <cell r="DZ141"/>
          <cell r="EA141"/>
          <cell r="EB141"/>
          <cell r="EC141"/>
          <cell r="ED141"/>
          <cell r="EE141"/>
          <cell r="EF141"/>
          <cell r="EG141"/>
          <cell r="EH141"/>
          <cell r="EI141"/>
          <cell r="EJ141"/>
          <cell r="EK141"/>
          <cell r="EL141"/>
          <cell r="EM141"/>
          <cell r="EN141"/>
          <cell r="EO141"/>
          <cell r="EP141"/>
          <cell r="EQ141"/>
          <cell r="ER141"/>
          <cell r="ES141"/>
          <cell r="ET141"/>
          <cell r="EU141"/>
          <cell r="EV141"/>
          <cell r="EW141"/>
          <cell r="EX141"/>
          <cell r="EY141"/>
          <cell r="EZ141"/>
          <cell r="FA141"/>
          <cell r="FB141"/>
          <cell r="FC141"/>
          <cell r="FD141"/>
          <cell r="FE141"/>
        </row>
        <row r="142">
          <cell r="A142"/>
          <cell r="B142" t="str">
            <v>CZAS PRACY</v>
          </cell>
          <cell r="C142">
            <v>465</v>
          </cell>
          <cell r="D142">
            <v>465</v>
          </cell>
          <cell r="E142">
            <v>465</v>
          </cell>
          <cell r="F142"/>
          <cell r="G142"/>
          <cell r="H142"/>
          <cell r="I142"/>
          <cell r="J142"/>
          <cell r="K142"/>
          <cell r="L142"/>
          <cell r="M142"/>
          <cell r="N142"/>
          <cell r="O142"/>
          <cell r="P142"/>
          <cell r="Q142"/>
          <cell r="R142"/>
          <cell r="S142"/>
          <cell r="T142"/>
          <cell r="U142"/>
          <cell r="V142"/>
          <cell r="W142"/>
          <cell r="X142"/>
          <cell r="Y142"/>
          <cell r="Z142"/>
          <cell r="AA142"/>
          <cell r="AB142"/>
          <cell r="AC142"/>
          <cell r="AD142"/>
          <cell r="AE142"/>
          <cell r="AF142"/>
          <cell r="AG142"/>
          <cell r="AH142"/>
          <cell r="AI142"/>
          <cell r="AJ142">
            <v>485</v>
          </cell>
          <cell r="AK142">
            <v>485</v>
          </cell>
          <cell r="AL142">
            <v>485</v>
          </cell>
          <cell r="AM142">
            <v>465</v>
          </cell>
          <cell r="AN142">
            <v>465</v>
          </cell>
          <cell r="AO142"/>
          <cell r="AP142"/>
          <cell r="AQ142"/>
          <cell r="AR142"/>
          <cell r="AS142"/>
          <cell r="AT142">
            <v>465</v>
          </cell>
          <cell r="AU142">
            <v>465</v>
          </cell>
          <cell r="AV142"/>
          <cell r="AW142"/>
          <cell r="AX142">
            <v>485</v>
          </cell>
          <cell r="AY142">
            <v>485</v>
          </cell>
          <cell r="AZ142">
            <v>485</v>
          </cell>
          <cell r="BA142">
            <v>465</v>
          </cell>
          <cell r="BB142">
            <v>465</v>
          </cell>
          <cell r="BC142"/>
          <cell r="BD142"/>
          <cell r="BE142">
            <v>465</v>
          </cell>
          <cell r="BF142">
            <v>465</v>
          </cell>
          <cell r="BG142">
            <v>465</v>
          </cell>
          <cell r="BH142">
            <v>465</v>
          </cell>
          <cell r="BI142">
            <v>465</v>
          </cell>
          <cell r="BJ142"/>
          <cell r="BK142"/>
          <cell r="BL142">
            <v>465</v>
          </cell>
          <cell r="BM142"/>
          <cell r="BN142"/>
          <cell r="BO142">
            <v>465</v>
          </cell>
          <cell r="BP142">
            <v>465</v>
          </cell>
          <cell r="BQ142"/>
          <cell r="BR142"/>
          <cell r="BS142">
            <v>465</v>
          </cell>
          <cell r="BT142">
            <v>465</v>
          </cell>
          <cell r="BU142">
            <v>465</v>
          </cell>
          <cell r="BV142">
            <v>465</v>
          </cell>
          <cell r="BW142">
            <v>465</v>
          </cell>
          <cell r="BX142"/>
          <cell r="BY142"/>
          <cell r="BZ142">
            <v>465</v>
          </cell>
          <cell r="CA142"/>
          <cell r="CB142"/>
          <cell r="CC142">
            <v>465</v>
          </cell>
          <cell r="CD142">
            <v>465</v>
          </cell>
          <cell r="CE142"/>
          <cell r="CF142"/>
          <cell r="CG142">
            <v>465</v>
          </cell>
          <cell r="CH142"/>
          <cell r="CI142"/>
          <cell r="CJ142">
            <v>465</v>
          </cell>
          <cell r="CK142">
            <v>465</v>
          </cell>
          <cell r="CL142"/>
          <cell r="CM142"/>
          <cell r="CN142"/>
          <cell r="CO142"/>
          <cell r="CP142">
            <v>465</v>
          </cell>
          <cell r="CQ142">
            <v>465</v>
          </cell>
          <cell r="CR142">
            <v>465</v>
          </cell>
          <cell r="CS142"/>
          <cell r="CT142"/>
          <cell r="CU142">
            <v>465</v>
          </cell>
          <cell r="CV142">
            <v>465</v>
          </cell>
          <cell r="CW142">
            <v>465</v>
          </cell>
          <cell r="CX142">
            <v>465</v>
          </cell>
          <cell r="CY142">
            <v>465</v>
          </cell>
          <cell r="CZ142"/>
          <cell r="DA142"/>
          <cell r="DB142">
            <v>465</v>
          </cell>
          <cell r="DC142">
            <v>465</v>
          </cell>
          <cell r="DD142">
            <v>405</v>
          </cell>
          <cell r="DE142"/>
          <cell r="DF142"/>
          <cell r="DG142"/>
          <cell r="DH142"/>
          <cell r="DI142">
            <v>320</v>
          </cell>
          <cell r="DJ142"/>
          <cell r="DK142"/>
          <cell r="DL142"/>
          <cell r="DM142"/>
          <cell r="DN142"/>
          <cell r="DO142"/>
          <cell r="DP142"/>
          <cell r="DQ142"/>
          <cell r="DR142"/>
          <cell r="DS142"/>
          <cell r="DT142"/>
          <cell r="DU142"/>
          <cell r="DV142"/>
          <cell r="DW142"/>
          <cell r="DX142"/>
          <cell r="DY142"/>
          <cell r="DZ142"/>
          <cell r="EA142"/>
          <cell r="EB142"/>
          <cell r="EC142"/>
          <cell r="ED142"/>
          <cell r="EE142"/>
          <cell r="EF142"/>
          <cell r="EG142"/>
          <cell r="EH142"/>
          <cell r="EI142"/>
          <cell r="EJ142"/>
          <cell r="EK142"/>
          <cell r="EL142"/>
          <cell r="EM142"/>
          <cell r="EN142"/>
          <cell r="EO142"/>
          <cell r="EP142"/>
          <cell r="EQ142"/>
          <cell r="ER142"/>
          <cell r="ES142"/>
          <cell r="ET142"/>
          <cell r="EU142"/>
          <cell r="EV142"/>
          <cell r="EW142"/>
          <cell r="EX142"/>
          <cell r="EY142"/>
          <cell r="EZ142"/>
          <cell r="FA142"/>
          <cell r="FB142"/>
          <cell r="FC142"/>
          <cell r="FD142"/>
          <cell r="FE142"/>
        </row>
        <row r="143">
          <cell r="A143" t="str">
            <v>P08 KACPER KRUSZEWSKI</v>
          </cell>
          <cell r="B143" t="str">
            <v>AKORD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0</v>
          </cell>
          <cell r="R143">
            <v>0</v>
          </cell>
          <cell r="S143">
            <v>0</v>
          </cell>
          <cell r="T143">
            <v>0</v>
          </cell>
          <cell r="U143">
            <v>0</v>
          </cell>
          <cell r="V143">
            <v>0</v>
          </cell>
          <cell r="W143">
            <v>0</v>
          </cell>
          <cell r="X143">
            <v>0</v>
          </cell>
          <cell r="Y143">
            <v>0</v>
          </cell>
          <cell r="Z143">
            <v>0</v>
          </cell>
          <cell r="AA143">
            <v>0</v>
          </cell>
          <cell r="AB143">
            <v>0</v>
          </cell>
          <cell r="AC143">
            <v>0</v>
          </cell>
          <cell r="AD143">
            <v>0</v>
          </cell>
          <cell r="AE143">
            <v>0</v>
          </cell>
          <cell r="AF143">
            <v>0</v>
          </cell>
          <cell r="AG143">
            <v>0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0</v>
          </cell>
          <cell r="AQ143">
            <v>0</v>
          </cell>
          <cell r="AR143">
            <v>0</v>
          </cell>
          <cell r="AS143">
            <v>0</v>
          </cell>
          <cell r="AT143">
            <v>0</v>
          </cell>
          <cell r="AU143">
            <v>0</v>
          </cell>
          <cell r="AV143">
            <v>0</v>
          </cell>
          <cell r="AW143">
            <v>0</v>
          </cell>
          <cell r="AX143">
            <v>0</v>
          </cell>
          <cell r="AY143">
            <v>0</v>
          </cell>
          <cell r="AZ143">
            <v>0</v>
          </cell>
          <cell r="BA143">
            <v>0</v>
          </cell>
          <cell r="BB143">
            <v>0</v>
          </cell>
          <cell r="BC143">
            <v>0</v>
          </cell>
          <cell r="BD143">
            <v>0</v>
          </cell>
          <cell r="BE143">
            <v>0</v>
          </cell>
          <cell r="BF143">
            <v>0</v>
          </cell>
          <cell r="BG143">
            <v>0</v>
          </cell>
          <cell r="BH143">
            <v>0</v>
          </cell>
          <cell r="BI143">
            <v>0</v>
          </cell>
          <cell r="BJ143">
            <v>0</v>
          </cell>
          <cell r="BK143">
            <v>0</v>
          </cell>
          <cell r="BL143">
            <v>0</v>
          </cell>
          <cell r="BM143">
            <v>0</v>
          </cell>
          <cell r="BN143">
            <v>0</v>
          </cell>
          <cell r="BO143">
            <v>0</v>
          </cell>
          <cell r="BP143">
            <v>0</v>
          </cell>
          <cell r="BQ143">
            <v>0</v>
          </cell>
          <cell r="BR143">
            <v>0</v>
          </cell>
          <cell r="BS143">
            <v>0</v>
          </cell>
          <cell r="BT143">
            <v>0</v>
          </cell>
          <cell r="BU143">
            <v>0</v>
          </cell>
          <cell r="BV143">
            <v>0</v>
          </cell>
          <cell r="BW143">
            <v>0</v>
          </cell>
          <cell r="BX143">
            <v>0</v>
          </cell>
          <cell r="BY143">
            <v>0</v>
          </cell>
          <cell r="BZ143">
            <v>0</v>
          </cell>
          <cell r="CA143">
            <v>0</v>
          </cell>
          <cell r="CB143">
            <v>0</v>
          </cell>
          <cell r="CC143">
            <v>0</v>
          </cell>
          <cell r="CD143">
            <v>0</v>
          </cell>
          <cell r="CE143">
            <v>0</v>
          </cell>
          <cell r="CF143">
            <v>0</v>
          </cell>
          <cell r="CG143">
            <v>0</v>
          </cell>
          <cell r="CH143">
            <v>0</v>
          </cell>
          <cell r="CI143">
            <v>0</v>
          </cell>
          <cell r="CJ143">
            <v>0</v>
          </cell>
          <cell r="CK143">
            <v>0</v>
          </cell>
          <cell r="CL143">
            <v>0</v>
          </cell>
          <cell r="CM143">
            <v>0</v>
          </cell>
          <cell r="CN143">
            <v>0</v>
          </cell>
          <cell r="CO143">
            <v>0</v>
          </cell>
          <cell r="CP143">
            <v>0</v>
          </cell>
          <cell r="CQ143">
            <v>0</v>
          </cell>
          <cell r="CR143">
            <v>0</v>
          </cell>
          <cell r="CS143">
            <v>0</v>
          </cell>
          <cell r="CT143">
            <v>0</v>
          </cell>
          <cell r="CU143">
            <v>0</v>
          </cell>
          <cell r="CV143">
            <v>0</v>
          </cell>
          <cell r="CW143">
            <v>0</v>
          </cell>
          <cell r="CX143">
            <v>0</v>
          </cell>
          <cell r="CY143">
            <v>0</v>
          </cell>
          <cell r="CZ143">
            <v>0</v>
          </cell>
          <cell r="DA143">
            <v>0</v>
          </cell>
          <cell r="DB143">
            <v>0</v>
          </cell>
          <cell r="DC143">
            <v>0</v>
          </cell>
          <cell r="DD143">
            <v>0</v>
          </cell>
          <cell r="DE143">
            <v>0</v>
          </cell>
          <cell r="DF143">
            <v>0</v>
          </cell>
          <cell r="DG143">
            <v>0</v>
          </cell>
          <cell r="DH143">
            <v>0</v>
          </cell>
          <cell r="DI143">
            <v>0</v>
          </cell>
          <cell r="DJ143">
            <v>0</v>
          </cell>
          <cell r="DK143">
            <v>0</v>
          </cell>
          <cell r="DL143">
            <v>0</v>
          </cell>
          <cell r="DM143">
            <v>0</v>
          </cell>
          <cell r="DN143">
            <v>0</v>
          </cell>
          <cell r="DO143">
            <v>0</v>
          </cell>
          <cell r="DP143">
            <v>0</v>
          </cell>
          <cell r="DQ143">
            <v>0</v>
          </cell>
          <cell r="DR143">
            <v>0</v>
          </cell>
          <cell r="DS143">
            <v>0</v>
          </cell>
          <cell r="DT143">
            <v>0</v>
          </cell>
          <cell r="DU143">
            <v>0</v>
          </cell>
          <cell r="DV143">
            <v>0</v>
          </cell>
          <cell r="DW143">
            <v>0</v>
          </cell>
          <cell r="DX143">
            <v>0</v>
          </cell>
          <cell r="DY143">
            <v>0</v>
          </cell>
          <cell r="DZ143">
            <v>0</v>
          </cell>
          <cell r="EA143">
            <v>0</v>
          </cell>
          <cell r="EB143">
            <v>0</v>
          </cell>
          <cell r="EC143">
            <v>0</v>
          </cell>
          <cell r="ED143">
            <v>0</v>
          </cell>
          <cell r="EE143">
            <v>0</v>
          </cell>
          <cell r="EF143">
            <v>0</v>
          </cell>
          <cell r="EG143">
            <v>0</v>
          </cell>
          <cell r="EH143">
            <v>0</v>
          </cell>
          <cell r="EI143">
            <v>0</v>
          </cell>
          <cell r="EJ143">
            <v>0</v>
          </cell>
          <cell r="EK143">
            <v>0</v>
          </cell>
          <cell r="EL143">
            <v>0</v>
          </cell>
          <cell r="EM143">
            <v>0</v>
          </cell>
          <cell r="EN143">
            <v>0</v>
          </cell>
          <cell r="EO143">
            <v>0</v>
          </cell>
          <cell r="EP143">
            <v>0</v>
          </cell>
          <cell r="EQ143">
            <v>0</v>
          </cell>
          <cell r="ER143">
            <v>0</v>
          </cell>
          <cell r="ES143">
            <v>0</v>
          </cell>
          <cell r="ET143">
            <v>0</v>
          </cell>
          <cell r="EU143">
            <v>0</v>
          </cell>
          <cell r="EV143">
            <v>0</v>
          </cell>
          <cell r="EW143">
            <v>0</v>
          </cell>
          <cell r="EX143">
            <v>0</v>
          </cell>
          <cell r="EY143">
            <v>0</v>
          </cell>
          <cell r="EZ143">
            <v>0</v>
          </cell>
          <cell r="FA143">
            <v>130</v>
          </cell>
          <cell r="FB143">
            <v>52</v>
          </cell>
          <cell r="FC143">
            <v>0</v>
          </cell>
          <cell r="FD143">
            <v>0</v>
          </cell>
          <cell r="FE143">
            <v>0</v>
          </cell>
        </row>
        <row r="144">
          <cell r="A144"/>
          <cell r="B144" t="str">
            <v>POPRAWKI</v>
          </cell>
          <cell r="C144"/>
          <cell r="D144"/>
          <cell r="E144"/>
          <cell r="F144"/>
          <cell r="G144"/>
          <cell r="H144"/>
          <cell r="I144"/>
          <cell r="J144"/>
          <cell r="K144"/>
          <cell r="L144"/>
          <cell r="M144"/>
          <cell r="N144"/>
          <cell r="O144"/>
          <cell r="P144"/>
          <cell r="Q144"/>
          <cell r="R144"/>
          <cell r="S144"/>
          <cell r="T144"/>
          <cell r="U144"/>
          <cell r="V144">
            <v>176</v>
          </cell>
          <cell r="W144">
            <v>128</v>
          </cell>
          <cell r="X144">
            <v>192</v>
          </cell>
          <cell r="Y144">
            <v>192</v>
          </cell>
          <cell r="Z144"/>
          <cell r="AA144"/>
          <cell r="AB144"/>
          <cell r="AC144">
            <v>176</v>
          </cell>
          <cell r="AD144">
            <v>80</v>
          </cell>
          <cell r="AE144"/>
          <cell r="AF144"/>
          <cell r="AG144"/>
          <cell r="AH144"/>
          <cell r="AI144"/>
          <cell r="AJ144">
            <v>176</v>
          </cell>
          <cell r="AK144">
            <v>80</v>
          </cell>
          <cell r="AL144"/>
          <cell r="AM144"/>
          <cell r="AN144"/>
          <cell r="AO144"/>
          <cell r="AP144"/>
          <cell r="AQ144">
            <v>176</v>
          </cell>
          <cell r="AR144">
            <v>80</v>
          </cell>
          <cell r="AS144"/>
          <cell r="AT144"/>
          <cell r="AU144"/>
          <cell r="AV144"/>
          <cell r="AW144"/>
          <cell r="AX144"/>
          <cell r="AY144"/>
          <cell r="AZ144"/>
          <cell r="BA144"/>
          <cell r="BB144"/>
          <cell r="BC144"/>
          <cell r="BD144"/>
          <cell r="BE144"/>
          <cell r="BF144"/>
          <cell r="BG144"/>
          <cell r="BH144"/>
          <cell r="BI144"/>
          <cell r="BJ144"/>
          <cell r="BK144"/>
          <cell r="BL144"/>
          <cell r="BM144"/>
          <cell r="BN144"/>
          <cell r="BO144"/>
          <cell r="BP144"/>
          <cell r="BQ144"/>
          <cell r="BR144"/>
          <cell r="BS144"/>
          <cell r="BT144"/>
          <cell r="BU144"/>
          <cell r="BV144"/>
          <cell r="BW144"/>
          <cell r="BX144"/>
          <cell r="BY144"/>
          <cell r="BZ144"/>
          <cell r="CA144"/>
          <cell r="CB144"/>
          <cell r="CC144"/>
          <cell r="CD144"/>
          <cell r="CE144"/>
          <cell r="CF144"/>
          <cell r="CG144"/>
          <cell r="CH144"/>
          <cell r="CI144"/>
          <cell r="CJ144"/>
          <cell r="CK144"/>
          <cell r="CL144"/>
          <cell r="CM144"/>
          <cell r="CN144"/>
          <cell r="CO144"/>
          <cell r="CP144"/>
          <cell r="CQ144"/>
          <cell r="CR144"/>
          <cell r="CS144"/>
          <cell r="CT144"/>
          <cell r="CU144"/>
          <cell r="CV144"/>
          <cell r="CW144"/>
          <cell r="CX144"/>
          <cell r="CY144"/>
          <cell r="CZ144"/>
          <cell r="DA144"/>
          <cell r="DB144"/>
          <cell r="DC144"/>
          <cell r="DD144"/>
          <cell r="DE144"/>
          <cell r="DF144"/>
          <cell r="DG144"/>
          <cell r="DH144"/>
          <cell r="DI144"/>
          <cell r="DJ144"/>
          <cell r="DK144"/>
          <cell r="DL144"/>
          <cell r="DM144"/>
          <cell r="DN144"/>
          <cell r="DO144"/>
          <cell r="DP144"/>
          <cell r="DQ144"/>
          <cell r="DR144"/>
          <cell r="DS144"/>
          <cell r="DT144"/>
          <cell r="DU144"/>
          <cell r="DV144"/>
          <cell r="DW144"/>
          <cell r="DX144"/>
          <cell r="DY144"/>
          <cell r="DZ144"/>
          <cell r="EA144"/>
          <cell r="EB144"/>
          <cell r="EC144"/>
          <cell r="ED144"/>
          <cell r="EE144"/>
          <cell r="EF144"/>
          <cell r="EG144"/>
          <cell r="EH144"/>
          <cell r="EI144"/>
          <cell r="EJ144"/>
          <cell r="EK144"/>
          <cell r="EL144"/>
          <cell r="EM144"/>
          <cell r="EN144"/>
          <cell r="EO144"/>
          <cell r="EP144"/>
          <cell r="EQ144"/>
          <cell r="ER144"/>
          <cell r="ES144"/>
          <cell r="ET144"/>
          <cell r="EU144"/>
          <cell r="EV144"/>
          <cell r="EW144"/>
          <cell r="EX144"/>
          <cell r="EY144"/>
          <cell r="EZ144"/>
          <cell r="FA144"/>
          <cell r="FB144"/>
          <cell r="FC144"/>
          <cell r="FD144"/>
          <cell r="FE144"/>
        </row>
        <row r="145">
          <cell r="A145"/>
          <cell r="B145" t="str">
            <v>NIEWYCENIONE</v>
          </cell>
          <cell r="C145"/>
          <cell r="D145"/>
          <cell r="E145"/>
          <cell r="F145"/>
          <cell r="G145"/>
          <cell r="H145"/>
          <cell r="I145"/>
          <cell r="J145"/>
          <cell r="K145"/>
          <cell r="L145"/>
          <cell r="M145"/>
          <cell r="N145"/>
          <cell r="O145"/>
          <cell r="P145"/>
          <cell r="Q145"/>
          <cell r="R145"/>
          <cell r="S145"/>
          <cell r="T145"/>
          <cell r="U145"/>
          <cell r="V145"/>
          <cell r="W145"/>
          <cell r="X145"/>
          <cell r="Y145"/>
          <cell r="Z145"/>
          <cell r="AA145"/>
          <cell r="AB145"/>
          <cell r="AC145"/>
          <cell r="AD145"/>
          <cell r="AE145"/>
          <cell r="AF145"/>
          <cell r="AG145"/>
          <cell r="AH145"/>
          <cell r="AI145"/>
          <cell r="AJ145"/>
          <cell r="AK145"/>
          <cell r="AL145"/>
          <cell r="AM145"/>
          <cell r="AN145"/>
          <cell r="AO145"/>
          <cell r="AP145"/>
          <cell r="AQ145"/>
          <cell r="AR145"/>
          <cell r="AS145"/>
          <cell r="AT145"/>
          <cell r="AU145"/>
          <cell r="AV145"/>
          <cell r="AW145"/>
          <cell r="AX145"/>
          <cell r="AY145"/>
          <cell r="AZ145"/>
          <cell r="BA145"/>
          <cell r="BB145"/>
          <cell r="BC145"/>
          <cell r="BD145"/>
          <cell r="BE145"/>
          <cell r="BF145"/>
          <cell r="BG145"/>
          <cell r="BH145"/>
          <cell r="BI145"/>
          <cell r="BJ145"/>
          <cell r="BK145"/>
          <cell r="BL145"/>
          <cell r="BM145"/>
          <cell r="BN145"/>
          <cell r="BO145"/>
          <cell r="BP145"/>
          <cell r="BQ145"/>
          <cell r="BR145"/>
          <cell r="BS145"/>
          <cell r="BT145"/>
          <cell r="BU145"/>
          <cell r="BV145"/>
          <cell r="BW145"/>
          <cell r="BX145"/>
          <cell r="BY145"/>
          <cell r="BZ145"/>
          <cell r="CA145"/>
          <cell r="CB145"/>
          <cell r="CC145"/>
          <cell r="CD145"/>
          <cell r="CE145"/>
          <cell r="CF145"/>
          <cell r="CG145"/>
          <cell r="CH145"/>
          <cell r="CI145"/>
          <cell r="CJ145"/>
          <cell r="CK145"/>
          <cell r="CL145"/>
          <cell r="CM145"/>
          <cell r="CN145"/>
          <cell r="CO145"/>
          <cell r="CP145"/>
          <cell r="CQ145"/>
          <cell r="CR145"/>
          <cell r="CS145"/>
          <cell r="CT145"/>
          <cell r="CU145"/>
          <cell r="CV145"/>
          <cell r="CW145"/>
          <cell r="CX145"/>
          <cell r="CY145"/>
          <cell r="CZ145"/>
          <cell r="DA145"/>
          <cell r="DB145"/>
          <cell r="DC145"/>
          <cell r="DD145"/>
          <cell r="DE145"/>
          <cell r="DF145"/>
          <cell r="DG145"/>
          <cell r="DH145"/>
          <cell r="DI145"/>
          <cell r="DJ145"/>
          <cell r="DK145"/>
          <cell r="DL145"/>
          <cell r="DM145"/>
          <cell r="DN145"/>
          <cell r="DO145"/>
          <cell r="DP145"/>
          <cell r="DQ145"/>
          <cell r="DR145"/>
          <cell r="DS145"/>
          <cell r="DT145"/>
          <cell r="DU145"/>
          <cell r="DV145"/>
          <cell r="DW145"/>
          <cell r="DX145"/>
          <cell r="DY145"/>
          <cell r="DZ145"/>
          <cell r="EA145"/>
          <cell r="EB145"/>
          <cell r="EC145"/>
          <cell r="ED145"/>
          <cell r="EE145"/>
          <cell r="EF145"/>
          <cell r="EG145"/>
          <cell r="EH145"/>
          <cell r="EI145"/>
          <cell r="EJ145"/>
          <cell r="EK145"/>
          <cell r="EL145"/>
          <cell r="EM145"/>
          <cell r="EN145"/>
          <cell r="EO145"/>
          <cell r="EP145"/>
          <cell r="EQ145"/>
          <cell r="ER145"/>
          <cell r="ES145"/>
          <cell r="ET145"/>
          <cell r="EU145"/>
          <cell r="EV145"/>
          <cell r="EW145"/>
          <cell r="EX145"/>
          <cell r="EY145"/>
          <cell r="EZ145"/>
          <cell r="FA145"/>
          <cell r="FB145"/>
          <cell r="FC145"/>
          <cell r="FD145"/>
          <cell r="FE145"/>
        </row>
        <row r="146">
          <cell r="A146"/>
          <cell r="B146" t="str">
            <v>INNE</v>
          </cell>
          <cell r="C146"/>
          <cell r="D146"/>
          <cell r="E146"/>
          <cell r="F146"/>
          <cell r="G146"/>
          <cell r="H146"/>
          <cell r="I146"/>
          <cell r="J146"/>
          <cell r="K146"/>
          <cell r="L146"/>
          <cell r="M146"/>
          <cell r="N146"/>
          <cell r="O146"/>
          <cell r="P146"/>
          <cell r="Q146"/>
          <cell r="R146"/>
          <cell r="S146"/>
          <cell r="T146"/>
          <cell r="U146"/>
          <cell r="V146"/>
          <cell r="W146"/>
          <cell r="X146"/>
          <cell r="Y146"/>
          <cell r="Z146"/>
          <cell r="AA146"/>
          <cell r="AB146"/>
          <cell r="AC146"/>
          <cell r="AD146"/>
          <cell r="AE146"/>
          <cell r="AF146"/>
          <cell r="AG146"/>
          <cell r="AH146"/>
          <cell r="AI146"/>
          <cell r="AJ146"/>
          <cell r="AK146"/>
          <cell r="AL146"/>
          <cell r="AM146"/>
          <cell r="AN146"/>
          <cell r="AO146"/>
          <cell r="AP146"/>
          <cell r="AQ146"/>
          <cell r="AR146"/>
          <cell r="AS146"/>
          <cell r="AT146"/>
          <cell r="AU146"/>
          <cell r="AV146"/>
          <cell r="AW146"/>
          <cell r="AX146"/>
          <cell r="AY146"/>
          <cell r="AZ146"/>
          <cell r="BA146"/>
          <cell r="BB146"/>
          <cell r="BC146"/>
          <cell r="BD146"/>
          <cell r="BE146"/>
          <cell r="BF146"/>
          <cell r="BG146"/>
          <cell r="BH146"/>
          <cell r="BI146"/>
          <cell r="BJ146"/>
          <cell r="BK146"/>
          <cell r="BL146"/>
          <cell r="BM146"/>
          <cell r="BN146"/>
          <cell r="BO146"/>
          <cell r="BP146"/>
          <cell r="BQ146"/>
          <cell r="BR146"/>
          <cell r="BS146"/>
          <cell r="BT146"/>
          <cell r="BU146"/>
          <cell r="BV146"/>
          <cell r="BW146"/>
          <cell r="BX146"/>
          <cell r="BY146"/>
          <cell r="BZ146"/>
          <cell r="CA146"/>
          <cell r="CB146"/>
          <cell r="CC146"/>
          <cell r="CD146"/>
          <cell r="CE146"/>
          <cell r="CF146"/>
          <cell r="CG146"/>
          <cell r="CH146"/>
          <cell r="CI146"/>
          <cell r="CJ146"/>
          <cell r="CK146"/>
          <cell r="CL146"/>
          <cell r="CM146"/>
          <cell r="CN146"/>
          <cell r="CO146"/>
          <cell r="CP146"/>
          <cell r="CQ146"/>
          <cell r="CR146"/>
          <cell r="CS146"/>
          <cell r="CT146"/>
          <cell r="CU146"/>
          <cell r="CV146"/>
          <cell r="CW146"/>
          <cell r="CX146"/>
          <cell r="CY146"/>
          <cell r="CZ146"/>
          <cell r="DA146"/>
          <cell r="DB146"/>
          <cell r="DC146"/>
          <cell r="DD146"/>
          <cell r="DE146"/>
          <cell r="DF146"/>
          <cell r="DG146"/>
          <cell r="DH146"/>
          <cell r="DI146"/>
          <cell r="DJ146"/>
          <cell r="DK146"/>
          <cell r="DL146"/>
          <cell r="DM146"/>
          <cell r="DN146"/>
          <cell r="DO146"/>
          <cell r="DP146"/>
          <cell r="DQ146"/>
          <cell r="DR146"/>
          <cell r="DS146"/>
          <cell r="DT146"/>
          <cell r="DU146"/>
          <cell r="DV146"/>
          <cell r="DW146"/>
          <cell r="DX146"/>
          <cell r="DY146"/>
          <cell r="DZ146"/>
          <cell r="EA146"/>
          <cell r="EB146"/>
          <cell r="EC146"/>
          <cell r="ED146"/>
          <cell r="EE146"/>
          <cell r="EF146"/>
          <cell r="EG146"/>
          <cell r="EH146"/>
          <cell r="EI146"/>
          <cell r="EJ146"/>
          <cell r="EK146"/>
          <cell r="EL146"/>
          <cell r="EM146"/>
          <cell r="EN146"/>
          <cell r="EO146"/>
          <cell r="EP146"/>
          <cell r="EQ146"/>
          <cell r="ER146"/>
          <cell r="ES146"/>
          <cell r="ET146"/>
          <cell r="EU146"/>
          <cell r="EV146"/>
          <cell r="EW146"/>
          <cell r="EX146"/>
          <cell r="EY146"/>
          <cell r="EZ146"/>
          <cell r="FA146"/>
          <cell r="FB146"/>
          <cell r="FC146"/>
          <cell r="FD146"/>
          <cell r="FE146"/>
        </row>
        <row r="147">
          <cell r="A147"/>
          <cell r="B147" t="str">
            <v>SUMA</v>
          </cell>
          <cell r="C147"/>
          <cell r="D147"/>
          <cell r="E147"/>
          <cell r="F147"/>
          <cell r="G147"/>
          <cell r="H147"/>
          <cell r="I147"/>
          <cell r="J147"/>
          <cell r="K147"/>
          <cell r="L147"/>
          <cell r="M147"/>
          <cell r="N147"/>
          <cell r="O147"/>
          <cell r="P147"/>
          <cell r="Q147"/>
          <cell r="R147"/>
          <cell r="S147"/>
          <cell r="T147"/>
          <cell r="U147"/>
          <cell r="V147"/>
          <cell r="W147"/>
          <cell r="X147"/>
          <cell r="Y147"/>
          <cell r="Z147"/>
          <cell r="AA147"/>
          <cell r="AB147"/>
          <cell r="AC147"/>
          <cell r="AD147"/>
          <cell r="AE147"/>
          <cell r="AF147"/>
          <cell r="AG147"/>
          <cell r="AH147"/>
          <cell r="AI147"/>
          <cell r="AJ147"/>
          <cell r="AK147"/>
          <cell r="AL147"/>
          <cell r="AM147"/>
          <cell r="AN147"/>
          <cell r="AO147"/>
          <cell r="AP147"/>
          <cell r="AQ147"/>
          <cell r="AR147"/>
          <cell r="AS147"/>
          <cell r="AT147"/>
          <cell r="AU147"/>
          <cell r="AV147"/>
          <cell r="AW147"/>
          <cell r="AX147"/>
          <cell r="AY147"/>
          <cell r="AZ147"/>
          <cell r="BA147"/>
          <cell r="BB147"/>
          <cell r="BC147"/>
          <cell r="BD147"/>
          <cell r="BE147"/>
          <cell r="BF147"/>
          <cell r="BG147"/>
          <cell r="BH147"/>
          <cell r="BI147"/>
          <cell r="BJ147"/>
          <cell r="BK147"/>
          <cell r="BL147"/>
          <cell r="BM147"/>
          <cell r="BN147"/>
          <cell r="BO147"/>
          <cell r="BP147"/>
          <cell r="BQ147"/>
          <cell r="BR147"/>
          <cell r="BS147"/>
          <cell r="BT147"/>
          <cell r="BU147"/>
          <cell r="BV147"/>
          <cell r="BW147"/>
          <cell r="BX147"/>
          <cell r="BY147"/>
          <cell r="BZ147"/>
          <cell r="CA147"/>
          <cell r="CB147"/>
          <cell r="CC147"/>
          <cell r="CD147"/>
          <cell r="CE147"/>
          <cell r="CF147"/>
          <cell r="CG147"/>
          <cell r="CH147"/>
          <cell r="CI147"/>
          <cell r="CJ147"/>
          <cell r="CK147"/>
          <cell r="CL147"/>
          <cell r="CM147"/>
          <cell r="CN147"/>
          <cell r="CO147"/>
          <cell r="CP147"/>
          <cell r="CQ147"/>
          <cell r="CR147"/>
          <cell r="CS147"/>
          <cell r="CT147"/>
          <cell r="CU147"/>
          <cell r="CV147"/>
          <cell r="CW147"/>
          <cell r="CX147"/>
          <cell r="CY147"/>
          <cell r="CZ147"/>
          <cell r="DA147"/>
          <cell r="DB147"/>
          <cell r="DC147"/>
          <cell r="DD147"/>
          <cell r="DE147"/>
          <cell r="DF147"/>
          <cell r="DG147"/>
          <cell r="DH147"/>
          <cell r="DI147"/>
          <cell r="DJ147"/>
          <cell r="DK147"/>
          <cell r="DL147"/>
          <cell r="DM147"/>
          <cell r="DN147"/>
          <cell r="DO147"/>
          <cell r="DP147"/>
          <cell r="DQ147"/>
          <cell r="DR147"/>
          <cell r="DS147"/>
          <cell r="DT147"/>
          <cell r="DU147"/>
          <cell r="DV147"/>
          <cell r="DW147"/>
          <cell r="DX147"/>
          <cell r="DY147"/>
          <cell r="DZ147"/>
          <cell r="EA147"/>
          <cell r="EB147"/>
          <cell r="EC147"/>
          <cell r="ED147"/>
          <cell r="EE147"/>
          <cell r="EF147"/>
          <cell r="EG147"/>
          <cell r="EH147"/>
          <cell r="EI147"/>
          <cell r="EJ147"/>
          <cell r="EK147"/>
          <cell r="EL147"/>
          <cell r="EM147"/>
          <cell r="EN147"/>
          <cell r="EO147"/>
          <cell r="EP147"/>
          <cell r="EQ147"/>
          <cell r="ER147"/>
          <cell r="ES147"/>
          <cell r="ET147"/>
          <cell r="EU147"/>
          <cell r="EV147"/>
          <cell r="EW147"/>
          <cell r="EX147"/>
          <cell r="EY147"/>
          <cell r="EZ147"/>
          <cell r="FA147"/>
          <cell r="FB147"/>
          <cell r="FC147"/>
          <cell r="FD147"/>
          <cell r="FE147"/>
        </row>
        <row r="148">
          <cell r="A148"/>
          <cell r="B148" t="str">
            <v>CZAS PRACY</v>
          </cell>
          <cell r="C148">
            <v>465</v>
          </cell>
          <cell r="D148">
            <v>465</v>
          </cell>
          <cell r="E148">
            <v>465</v>
          </cell>
          <cell r="F148"/>
          <cell r="G148"/>
          <cell r="H148">
            <v>465</v>
          </cell>
          <cell r="I148"/>
          <cell r="J148"/>
          <cell r="K148"/>
          <cell r="L148"/>
          <cell r="M148"/>
          <cell r="N148"/>
          <cell r="O148"/>
          <cell r="P148"/>
          <cell r="Q148"/>
          <cell r="R148"/>
          <cell r="S148"/>
          <cell r="T148"/>
          <cell r="U148"/>
          <cell r="V148">
            <v>240</v>
          </cell>
          <cell r="W148">
            <v>350</v>
          </cell>
          <cell r="X148">
            <v>380</v>
          </cell>
          <cell r="Y148">
            <v>380</v>
          </cell>
          <cell r="Z148"/>
          <cell r="AA148"/>
          <cell r="AB148"/>
          <cell r="AC148">
            <v>328</v>
          </cell>
          <cell r="AD148">
            <v>185</v>
          </cell>
          <cell r="AE148">
            <v>330</v>
          </cell>
          <cell r="AF148"/>
          <cell r="AG148"/>
          <cell r="AH148"/>
          <cell r="AI148"/>
          <cell r="AJ148">
            <v>328</v>
          </cell>
          <cell r="AK148">
            <v>185</v>
          </cell>
          <cell r="AL148">
            <v>330</v>
          </cell>
          <cell r="AM148">
            <v>465</v>
          </cell>
          <cell r="AN148">
            <v>465</v>
          </cell>
          <cell r="AO148"/>
          <cell r="AP148"/>
          <cell r="AQ148">
            <v>328</v>
          </cell>
          <cell r="AR148">
            <v>185</v>
          </cell>
          <cell r="AS148">
            <v>230</v>
          </cell>
          <cell r="AT148"/>
          <cell r="AU148"/>
          <cell r="AV148"/>
          <cell r="AW148"/>
          <cell r="AX148">
            <v>120</v>
          </cell>
          <cell r="AY148">
            <v>230</v>
          </cell>
          <cell r="AZ148"/>
          <cell r="BA148"/>
          <cell r="BB148"/>
          <cell r="BC148"/>
          <cell r="BD148"/>
          <cell r="BE148"/>
          <cell r="BF148"/>
          <cell r="BG148"/>
          <cell r="BH148"/>
          <cell r="BI148"/>
          <cell r="BJ148"/>
          <cell r="BK148"/>
          <cell r="BL148"/>
          <cell r="BM148"/>
          <cell r="BN148">
            <v>300</v>
          </cell>
          <cell r="BO148">
            <v>180</v>
          </cell>
          <cell r="BP148">
            <v>160</v>
          </cell>
          <cell r="BQ148"/>
          <cell r="BR148"/>
          <cell r="BS148"/>
          <cell r="BT148"/>
          <cell r="BU148"/>
          <cell r="BV148"/>
          <cell r="BW148">
            <v>300</v>
          </cell>
          <cell r="BX148"/>
          <cell r="BY148"/>
          <cell r="BZ148"/>
          <cell r="CA148"/>
          <cell r="CB148">
            <v>300</v>
          </cell>
          <cell r="CC148">
            <v>180</v>
          </cell>
          <cell r="CD148">
            <v>160</v>
          </cell>
          <cell r="CE148"/>
          <cell r="CF148"/>
          <cell r="CG148"/>
          <cell r="CH148"/>
          <cell r="CI148">
            <v>300</v>
          </cell>
          <cell r="CJ148">
            <v>180</v>
          </cell>
          <cell r="CK148">
            <v>160</v>
          </cell>
          <cell r="CL148"/>
          <cell r="CM148"/>
          <cell r="CN148"/>
          <cell r="CO148"/>
          <cell r="CP148"/>
          <cell r="CQ148"/>
          <cell r="CR148"/>
          <cell r="CS148"/>
          <cell r="CT148"/>
          <cell r="CU148"/>
          <cell r="CV148">
            <v>180</v>
          </cell>
          <cell r="CW148">
            <v>300</v>
          </cell>
          <cell r="CX148">
            <v>465</v>
          </cell>
          <cell r="CY148"/>
          <cell r="CZ148"/>
          <cell r="DA148"/>
          <cell r="DB148"/>
          <cell r="DC148">
            <v>180</v>
          </cell>
          <cell r="DD148"/>
          <cell r="DE148"/>
          <cell r="DF148"/>
          <cell r="DG148"/>
          <cell r="DH148"/>
          <cell r="DI148"/>
          <cell r="DJ148"/>
          <cell r="DK148">
            <v>345</v>
          </cell>
          <cell r="DL148">
            <v>345</v>
          </cell>
          <cell r="DM148">
            <v>465</v>
          </cell>
          <cell r="DN148"/>
          <cell r="DO148"/>
          <cell r="DP148"/>
          <cell r="DQ148"/>
          <cell r="DR148"/>
          <cell r="DS148"/>
          <cell r="DT148"/>
          <cell r="DU148"/>
          <cell r="DV148"/>
          <cell r="DW148"/>
          <cell r="DX148"/>
          <cell r="DY148"/>
          <cell r="DZ148"/>
          <cell r="EA148"/>
          <cell r="EB148"/>
          <cell r="EC148"/>
          <cell r="ED148"/>
          <cell r="EE148"/>
          <cell r="EF148"/>
          <cell r="EG148"/>
          <cell r="EH148"/>
          <cell r="EI148"/>
          <cell r="EJ148"/>
          <cell r="EK148"/>
          <cell r="EL148"/>
          <cell r="EM148"/>
          <cell r="EN148"/>
          <cell r="EO148"/>
          <cell r="EP148"/>
          <cell r="EQ148"/>
          <cell r="ER148"/>
          <cell r="ES148"/>
          <cell r="ET148"/>
          <cell r="EU148"/>
          <cell r="EV148"/>
          <cell r="EW148"/>
          <cell r="EX148"/>
          <cell r="EY148"/>
          <cell r="EZ148"/>
          <cell r="FA148">
            <v>240</v>
          </cell>
          <cell r="FB148">
            <v>465</v>
          </cell>
          <cell r="FC148"/>
          <cell r="FD148"/>
          <cell r="FE148"/>
        </row>
        <row r="149">
          <cell r="A149" t="str">
            <v>P09 DOMINIK FASZCZA</v>
          </cell>
          <cell r="B149" t="str">
            <v>AKORD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0</v>
          </cell>
          <cell r="V149">
            <v>0</v>
          </cell>
          <cell r="W149">
            <v>0</v>
          </cell>
          <cell r="X149">
            <v>0</v>
          </cell>
          <cell r="Y149">
            <v>0</v>
          </cell>
          <cell r="Z149">
            <v>0</v>
          </cell>
          <cell r="AA149">
            <v>0</v>
          </cell>
          <cell r="AB149">
            <v>0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0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0</v>
          </cell>
          <cell r="AQ149">
            <v>0</v>
          </cell>
          <cell r="AR149">
            <v>0</v>
          </cell>
          <cell r="AS149">
            <v>0</v>
          </cell>
          <cell r="AT149">
            <v>0</v>
          </cell>
          <cell r="AU149">
            <v>0</v>
          </cell>
          <cell r="AV149"/>
          <cell r="AW149"/>
          <cell r="AX149">
            <v>0</v>
          </cell>
          <cell r="AY149">
            <v>0</v>
          </cell>
          <cell r="AZ149">
            <v>0</v>
          </cell>
          <cell r="BA149">
            <v>0</v>
          </cell>
          <cell r="BB149">
            <v>0</v>
          </cell>
          <cell r="BC149">
            <v>0</v>
          </cell>
          <cell r="BD149">
            <v>0</v>
          </cell>
          <cell r="BE149">
            <v>0</v>
          </cell>
          <cell r="BF149">
            <v>0</v>
          </cell>
          <cell r="BG149">
            <v>0</v>
          </cell>
          <cell r="BH149">
            <v>0</v>
          </cell>
          <cell r="BI149">
            <v>0</v>
          </cell>
          <cell r="BJ149">
            <v>0</v>
          </cell>
          <cell r="BK149">
            <v>0</v>
          </cell>
          <cell r="BL149">
            <v>0</v>
          </cell>
          <cell r="BM149">
            <v>0</v>
          </cell>
          <cell r="BN149">
            <v>0</v>
          </cell>
          <cell r="BO149">
            <v>0</v>
          </cell>
          <cell r="BP149">
            <v>0</v>
          </cell>
          <cell r="BQ149">
            <v>0</v>
          </cell>
          <cell r="BR149">
            <v>0</v>
          </cell>
          <cell r="BS149">
            <v>0</v>
          </cell>
          <cell r="BT149">
            <v>0</v>
          </cell>
          <cell r="BU149">
            <v>0</v>
          </cell>
          <cell r="BV149">
            <v>0</v>
          </cell>
          <cell r="BW149">
            <v>0</v>
          </cell>
          <cell r="BX149">
            <v>0</v>
          </cell>
          <cell r="BY149">
            <v>0</v>
          </cell>
          <cell r="BZ149">
            <v>0</v>
          </cell>
          <cell r="CA149">
            <v>0</v>
          </cell>
          <cell r="CB149">
            <v>0</v>
          </cell>
          <cell r="CC149">
            <v>0</v>
          </cell>
          <cell r="CD149">
            <v>0</v>
          </cell>
          <cell r="CE149">
            <v>0</v>
          </cell>
          <cell r="CF149">
            <v>0</v>
          </cell>
          <cell r="CG149">
            <v>0</v>
          </cell>
          <cell r="CH149">
            <v>0</v>
          </cell>
          <cell r="CI149">
            <v>0</v>
          </cell>
          <cell r="CJ149">
            <v>0</v>
          </cell>
          <cell r="CK149">
            <v>0</v>
          </cell>
          <cell r="CL149">
            <v>0</v>
          </cell>
          <cell r="CM149">
            <v>0</v>
          </cell>
          <cell r="CN149">
            <v>0</v>
          </cell>
          <cell r="CO149">
            <v>0</v>
          </cell>
          <cell r="CP149">
            <v>0</v>
          </cell>
          <cell r="CQ149">
            <v>0</v>
          </cell>
          <cell r="CR149">
            <v>0</v>
          </cell>
          <cell r="CS149">
            <v>0</v>
          </cell>
          <cell r="CT149">
            <v>0</v>
          </cell>
          <cell r="CU149">
            <v>0</v>
          </cell>
          <cell r="CV149">
            <v>0</v>
          </cell>
          <cell r="CW149">
            <v>0</v>
          </cell>
          <cell r="CX149">
            <v>0</v>
          </cell>
          <cell r="CY149">
            <v>0</v>
          </cell>
          <cell r="CZ149">
            <v>0</v>
          </cell>
          <cell r="DA149">
            <v>0</v>
          </cell>
          <cell r="DB149">
            <v>0</v>
          </cell>
          <cell r="DC149">
            <v>0</v>
          </cell>
          <cell r="DD149">
            <v>0</v>
          </cell>
          <cell r="DE149">
            <v>0</v>
          </cell>
          <cell r="DF149">
            <v>0</v>
          </cell>
          <cell r="DG149">
            <v>0</v>
          </cell>
          <cell r="DH149">
            <v>0</v>
          </cell>
          <cell r="DI149">
            <v>0</v>
          </cell>
          <cell r="DJ149">
            <v>0</v>
          </cell>
          <cell r="DK149">
            <v>0</v>
          </cell>
          <cell r="DL149">
            <v>0</v>
          </cell>
          <cell r="DM149">
            <v>0</v>
          </cell>
          <cell r="DN149">
            <v>0</v>
          </cell>
          <cell r="DO149">
            <v>0</v>
          </cell>
          <cell r="DP149">
            <v>0</v>
          </cell>
          <cell r="DQ149">
            <v>0</v>
          </cell>
          <cell r="DR149">
            <v>0</v>
          </cell>
          <cell r="DS149">
            <v>0</v>
          </cell>
          <cell r="DT149">
            <v>0</v>
          </cell>
          <cell r="DU149">
            <v>0</v>
          </cell>
          <cell r="DV149">
            <v>0</v>
          </cell>
          <cell r="DW149">
            <v>0</v>
          </cell>
          <cell r="DX149">
            <v>0</v>
          </cell>
          <cell r="DY149">
            <v>0</v>
          </cell>
          <cell r="DZ149">
            <v>0</v>
          </cell>
          <cell r="EA149">
            <v>0</v>
          </cell>
          <cell r="EB149">
            <v>0</v>
          </cell>
          <cell r="EC149">
            <v>0</v>
          </cell>
          <cell r="ED149">
            <v>0</v>
          </cell>
          <cell r="EE149">
            <v>0</v>
          </cell>
          <cell r="EF149">
            <v>0</v>
          </cell>
          <cell r="EG149">
            <v>0</v>
          </cell>
          <cell r="EH149">
            <v>0</v>
          </cell>
          <cell r="EI149">
            <v>0</v>
          </cell>
          <cell r="EJ149">
            <v>0</v>
          </cell>
          <cell r="EK149">
            <v>0</v>
          </cell>
          <cell r="EL149">
            <v>0</v>
          </cell>
          <cell r="EM149">
            <v>0</v>
          </cell>
          <cell r="EN149">
            <v>0</v>
          </cell>
          <cell r="EO149">
            <v>0</v>
          </cell>
          <cell r="EP149">
            <v>0</v>
          </cell>
          <cell r="EQ149">
            <v>0</v>
          </cell>
          <cell r="ER149">
            <v>0</v>
          </cell>
          <cell r="ES149">
            <v>0</v>
          </cell>
          <cell r="ET149">
            <v>0</v>
          </cell>
          <cell r="EU149">
            <v>0</v>
          </cell>
          <cell r="EV149">
            <v>0</v>
          </cell>
          <cell r="EW149">
            <v>0</v>
          </cell>
          <cell r="EX149">
            <v>0</v>
          </cell>
          <cell r="EY149">
            <v>0</v>
          </cell>
          <cell r="EZ149">
            <v>0</v>
          </cell>
          <cell r="FA149">
            <v>0</v>
          </cell>
          <cell r="FB149">
            <v>0</v>
          </cell>
          <cell r="FC149">
            <v>0</v>
          </cell>
          <cell r="FD149">
            <v>0</v>
          </cell>
          <cell r="FE149">
            <v>0</v>
          </cell>
        </row>
        <row r="150">
          <cell r="A150"/>
          <cell r="B150" t="str">
            <v>POPRAWKI</v>
          </cell>
          <cell r="C150"/>
          <cell r="D150"/>
          <cell r="E150"/>
          <cell r="F150"/>
          <cell r="G150"/>
          <cell r="H150"/>
          <cell r="I150"/>
          <cell r="J150"/>
          <cell r="K150"/>
          <cell r="L150"/>
          <cell r="M150"/>
          <cell r="N150"/>
          <cell r="O150"/>
          <cell r="P150"/>
          <cell r="Q150"/>
          <cell r="R150"/>
          <cell r="S150"/>
          <cell r="T150"/>
          <cell r="U150"/>
          <cell r="V150">
            <v>176</v>
          </cell>
          <cell r="W150">
            <v>128</v>
          </cell>
          <cell r="X150">
            <v>192</v>
          </cell>
          <cell r="Y150">
            <v>192</v>
          </cell>
          <cell r="Z150"/>
          <cell r="AA150"/>
          <cell r="AB150"/>
          <cell r="AC150">
            <v>176</v>
          </cell>
          <cell r="AD150">
            <v>80</v>
          </cell>
          <cell r="AE150"/>
          <cell r="AF150"/>
          <cell r="AG150"/>
          <cell r="AH150"/>
          <cell r="AI150"/>
          <cell r="AJ150">
            <v>176</v>
          </cell>
          <cell r="AK150">
            <v>80</v>
          </cell>
          <cell r="AL150"/>
          <cell r="AM150"/>
          <cell r="AN150"/>
          <cell r="AO150"/>
          <cell r="AP150"/>
          <cell r="AQ150"/>
          <cell r="AR150"/>
          <cell r="AS150"/>
          <cell r="AT150"/>
          <cell r="AU150"/>
          <cell r="AV150"/>
          <cell r="AW150"/>
          <cell r="AX150"/>
          <cell r="AY150"/>
          <cell r="AZ150"/>
          <cell r="BA150"/>
          <cell r="BB150"/>
          <cell r="BC150"/>
          <cell r="BD150"/>
          <cell r="BE150"/>
          <cell r="BF150"/>
          <cell r="BG150"/>
          <cell r="BH150"/>
          <cell r="BI150"/>
          <cell r="BJ150"/>
          <cell r="BK150"/>
          <cell r="BL150"/>
          <cell r="BM150"/>
          <cell r="BN150"/>
          <cell r="BO150"/>
          <cell r="BP150"/>
          <cell r="BQ150"/>
          <cell r="BR150"/>
          <cell r="BS150"/>
          <cell r="BT150"/>
          <cell r="BU150"/>
          <cell r="BV150"/>
          <cell r="BW150"/>
          <cell r="BX150"/>
          <cell r="BY150"/>
          <cell r="BZ150"/>
          <cell r="CA150"/>
          <cell r="CB150"/>
          <cell r="CC150"/>
          <cell r="CD150"/>
          <cell r="CE150"/>
          <cell r="CF150"/>
          <cell r="CG150"/>
          <cell r="CH150"/>
          <cell r="CI150"/>
          <cell r="CJ150"/>
          <cell r="CK150"/>
          <cell r="CL150"/>
          <cell r="CM150"/>
          <cell r="CN150"/>
          <cell r="CO150"/>
          <cell r="CP150"/>
          <cell r="CQ150"/>
          <cell r="CR150"/>
          <cell r="CS150"/>
          <cell r="CT150"/>
          <cell r="CU150"/>
          <cell r="CV150"/>
          <cell r="CW150"/>
          <cell r="CX150"/>
          <cell r="CY150"/>
          <cell r="CZ150"/>
          <cell r="DA150"/>
          <cell r="DB150"/>
          <cell r="DC150"/>
          <cell r="DD150"/>
          <cell r="DE150"/>
          <cell r="DF150"/>
          <cell r="DG150"/>
          <cell r="DH150"/>
          <cell r="DI150"/>
          <cell r="DJ150"/>
          <cell r="DK150"/>
          <cell r="DL150"/>
          <cell r="DM150"/>
          <cell r="DN150"/>
          <cell r="DO150"/>
          <cell r="DP150"/>
          <cell r="DQ150"/>
          <cell r="DR150"/>
          <cell r="DS150"/>
          <cell r="DT150"/>
          <cell r="DU150"/>
          <cell r="DV150"/>
          <cell r="DW150"/>
          <cell r="DX150"/>
          <cell r="DY150"/>
          <cell r="DZ150"/>
          <cell r="EA150"/>
          <cell r="EB150"/>
          <cell r="EC150"/>
          <cell r="ED150"/>
          <cell r="EE150"/>
          <cell r="EF150"/>
          <cell r="EG150"/>
          <cell r="EH150"/>
          <cell r="EI150"/>
          <cell r="EJ150"/>
          <cell r="EK150"/>
          <cell r="EL150"/>
          <cell r="EM150"/>
          <cell r="EN150"/>
          <cell r="EO150"/>
          <cell r="EP150"/>
          <cell r="EQ150"/>
          <cell r="ER150"/>
          <cell r="ES150"/>
          <cell r="ET150"/>
          <cell r="EU150"/>
          <cell r="EV150"/>
          <cell r="EW150"/>
          <cell r="EX150"/>
          <cell r="EY150"/>
          <cell r="EZ150"/>
          <cell r="FA150"/>
          <cell r="FB150"/>
          <cell r="FC150"/>
          <cell r="FD150"/>
          <cell r="FE150"/>
        </row>
        <row r="151">
          <cell r="A151"/>
          <cell r="B151" t="str">
            <v>NIEWYCENIONE</v>
          </cell>
          <cell r="C151"/>
          <cell r="D151"/>
          <cell r="E151"/>
          <cell r="F151"/>
          <cell r="G151"/>
          <cell r="H151"/>
          <cell r="I151"/>
          <cell r="J151"/>
          <cell r="K151"/>
          <cell r="L151"/>
          <cell r="M151"/>
          <cell r="N151"/>
          <cell r="O151"/>
          <cell r="P151"/>
          <cell r="Q151"/>
          <cell r="R151"/>
          <cell r="S151"/>
          <cell r="T151"/>
          <cell r="U151"/>
          <cell r="V151"/>
          <cell r="W151"/>
          <cell r="X151"/>
          <cell r="Y151"/>
          <cell r="Z151"/>
          <cell r="AA151"/>
          <cell r="AB151"/>
          <cell r="AC151"/>
          <cell r="AD151"/>
          <cell r="AE151"/>
          <cell r="AF151"/>
          <cell r="AG151"/>
          <cell r="AH151"/>
          <cell r="AI151"/>
          <cell r="AJ151"/>
          <cell r="AK151"/>
          <cell r="AL151"/>
          <cell r="AM151"/>
          <cell r="AN151"/>
          <cell r="AO151"/>
          <cell r="AP151"/>
          <cell r="AQ151"/>
          <cell r="AR151"/>
          <cell r="AS151"/>
          <cell r="AT151"/>
          <cell r="AU151"/>
          <cell r="AV151"/>
          <cell r="AW151"/>
          <cell r="AX151"/>
          <cell r="AY151"/>
          <cell r="AZ151"/>
          <cell r="BA151"/>
          <cell r="BB151"/>
          <cell r="BC151"/>
          <cell r="BD151"/>
          <cell r="BE151"/>
          <cell r="BF151"/>
          <cell r="BG151"/>
          <cell r="BH151"/>
          <cell r="BI151"/>
          <cell r="BJ151"/>
          <cell r="BK151"/>
          <cell r="BL151"/>
          <cell r="BM151"/>
          <cell r="BN151"/>
          <cell r="BO151"/>
          <cell r="BP151"/>
          <cell r="BQ151"/>
          <cell r="BR151"/>
          <cell r="BS151"/>
          <cell r="BT151"/>
          <cell r="BU151"/>
          <cell r="BV151"/>
          <cell r="BW151"/>
          <cell r="BX151"/>
          <cell r="BY151"/>
          <cell r="BZ151"/>
          <cell r="CA151"/>
          <cell r="CB151"/>
          <cell r="CC151"/>
          <cell r="CD151"/>
          <cell r="CE151"/>
          <cell r="CF151"/>
          <cell r="CG151"/>
          <cell r="CH151"/>
          <cell r="CI151"/>
          <cell r="CJ151"/>
          <cell r="CK151"/>
          <cell r="CL151"/>
          <cell r="CM151"/>
          <cell r="CN151"/>
          <cell r="CO151"/>
          <cell r="CP151"/>
          <cell r="CQ151"/>
          <cell r="CR151"/>
          <cell r="CS151"/>
          <cell r="CT151"/>
          <cell r="CU151"/>
          <cell r="CV151"/>
          <cell r="CW151"/>
          <cell r="CX151"/>
          <cell r="CY151"/>
          <cell r="CZ151"/>
          <cell r="DA151"/>
          <cell r="DB151"/>
          <cell r="DC151"/>
          <cell r="DD151"/>
          <cell r="DE151"/>
          <cell r="DF151"/>
          <cell r="DG151"/>
          <cell r="DH151"/>
          <cell r="DI151"/>
          <cell r="DJ151"/>
          <cell r="DK151"/>
          <cell r="DL151"/>
          <cell r="DM151"/>
          <cell r="DN151"/>
          <cell r="DO151"/>
          <cell r="DP151"/>
          <cell r="DQ151"/>
          <cell r="DR151"/>
          <cell r="DS151"/>
          <cell r="DT151"/>
          <cell r="DU151"/>
          <cell r="DV151"/>
          <cell r="DW151"/>
          <cell r="DX151"/>
          <cell r="DY151"/>
          <cell r="DZ151"/>
          <cell r="EA151"/>
          <cell r="EB151"/>
          <cell r="EC151"/>
          <cell r="ED151"/>
          <cell r="EE151"/>
          <cell r="EF151"/>
          <cell r="EG151"/>
          <cell r="EH151"/>
          <cell r="EI151"/>
          <cell r="EJ151"/>
          <cell r="EK151"/>
          <cell r="EL151"/>
          <cell r="EM151"/>
          <cell r="EN151"/>
          <cell r="EO151"/>
          <cell r="EP151"/>
          <cell r="EQ151"/>
          <cell r="ER151"/>
          <cell r="ES151"/>
          <cell r="ET151"/>
          <cell r="EU151"/>
          <cell r="EV151"/>
          <cell r="EW151"/>
          <cell r="EX151"/>
          <cell r="EY151"/>
          <cell r="EZ151"/>
          <cell r="FA151"/>
          <cell r="FB151"/>
          <cell r="FC151"/>
          <cell r="FD151"/>
          <cell r="FE151"/>
        </row>
        <row r="152">
          <cell r="A152"/>
          <cell r="B152" t="str">
            <v>INNE</v>
          </cell>
          <cell r="C152"/>
          <cell r="D152"/>
          <cell r="E152"/>
          <cell r="F152"/>
          <cell r="G152"/>
          <cell r="H152"/>
          <cell r="I152"/>
          <cell r="J152"/>
          <cell r="K152"/>
          <cell r="L152"/>
          <cell r="M152"/>
          <cell r="N152"/>
          <cell r="O152"/>
          <cell r="P152"/>
          <cell r="Q152"/>
          <cell r="R152"/>
          <cell r="S152"/>
          <cell r="T152"/>
          <cell r="U152"/>
          <cell r="V152"/>
          <cell r="W152"/>
          <cell r="X152"/>
          <cell r="Y152"/>
          <cell r="Z152"/>
          <cell r="AA152"/>
          <cell r="AB152"/>
          <cell r="AC152"/>
          <cell r="AD152"/>
          <cell r="AE152"/>
          <cell r="AF152"/>
          <cell r="AG152"/>
          <cell r="AH152"/>
          <cell r="AI152"/>
          <cell r="AJ152"/>
          <cell r="AK152"/>
          <cell r="AL152"/>
          <cell r="AM152"/>
          <cell r="AN152"/>
          <cell r="AO152"/>
          <cell r="AP152"/>
          <cell r="AQ152"/>
          <cell r="AR152"/>
          <cell r="AS152"/>
          <cell r="AT152"/>
          <cell r="AU152"/>
          <cell r="AV152"/>
          <cell r="AW152"/>
          <cell r="AX152"/>
          <cell r="AY152"/>
          <cell r="AZ152"/>
          <cell r="BA152"/>
          <cell r="BB152"/>
          <cell r="BC152"/>
          <cell r="BD152"/>
          <cell r="BE152"/>
          <cell r="BF152"/>
          <cell r="BG152"/>
          <cell r="BH152"/>
          <cell r="BI152"/>
          <cell r="BJ152"/>
          <cell r="BK152"/>
          <cell r="BL152"/>
          <cell r="BM152"/>
          <cell r="BN152"/>
          <cell r="BO152"/>
          <cell r="BP152"/>
          <cell r="BQ152"/>
          <cell r="BR152"/>
          <cell r="BS152"/>
          <cell r="BT152"/>
          <cell r="BU152"/>
          <cell r="BV152"/>
          <cell r="BW152"/>
          <cell r="BX152"/>
          <cell r="BY152"/>
          <cell r="BZ152"/>
          <cell r="CA152"/>
          <cell r="CB152"/>
          <cell r="CC152"/>
          <cell r="CD152"/>
          <cell r="CE152"/>
          <cell r="CF152"/>
          <cell r="CG152"/>
          <cell r="CH152"/>
          <cell r="CI152"/>
          <cell r="CJ152"/>
          <cell r="CK152"/>
          <cell r="CL152"/>
          <cell r="CM152"/>
          <cell r="CN152"/>
          <cell r="CO152"/>
          <cell r="CP152"/>
          <cell r="CQ152"/>
          <cell r="CR152"/>
          <cell r="CS152"/>
          <cell r="CT152"/>
          <cell r="CU152"/>
          <cell r="CV152"/>
          <cell r="CW152"/>
          <cell r="CX152"/>
          <cell r="CY152"/>
          <cell r="CZ152"/>
          <cell r="DA152"/>
          <cell r="DB152"/>
          <cell r="DC152"/>
          <cell r="DD152"/>
          <cell r="DE152"/>
          <cell r="DF152"/>
          <cell r="DG152"/>
          <cell r="DH152"/>
          <cell r="DI152"/>
          <cell r="DJ152"/>
          <cell r="DK152"/>
          <cell r="DL152"/>
          <cell r="DM152"/>
          <cell r="DN152"/>
          <cell r="DO152"/>
          <cell r="DP152"/>
          <cell r="DQ152"/>
          <cell r="DR152"/>
          <cell r="DS152"/>
          <cell r="DT152"/>
          <cell r="DU152"/>
          <cell r="DV152"/>
          <cell r="DW152"/>
          <cell r="DX152"/>
          <cell r="DY152"/>
          <cell r="DZ152"/>
          <cell r="EA152"/>
          <cell r="EB152"/>
          <cell r="EC152"/>
          <cell r="ED152"/>
          <cell r="EE152"/>
          <cell r="EF152"/>
          <cell r="EG152"/>
          <cell r="EH152"/>
          <cell r="EI152"/>
          <cell r="EJ152"/>
          <cell r="EK152"/>
          <cell r="EL152"/>
          <cell r="EM152"/>
          <cell r="EN152"/>
          <cell r="EO152"/>
          <cell r="EP152"/>
          <cell r="EQ152"/>
          <cell r="ER152"/>
          <cell r="ES152"/>
          <cell r="ET152"/>
          <cell r="EU152"/>
          <cell r="EV152"/>
          <cell r="EW152"/>
          <cell r="EX152"/>
          <cell r="EY152"/>
          <cell r="EZ152"/>
          <cell r="FA152"/>
          <cell r="FB152"/>
          <cell r="FC152"/>
          <cell r="FD152"/>
          <cell r="FE152"/>
        </row>
        <row r="153">
          <cell r="A153"/>
          <cell r="B153" t="str">
            <v>SUMA</v>
          </cell>
          <cell r="C153"/>
          <cell r="D153"/>
          <cell r="E153"/>
          <cell r="F153"/>
          <cell r="G153"/>
          <cell r="H153"/>
          <cell r="I153"/>
          <cell r="J153"/>
          <cell r="K153"/>
          <cell r="L153"/>
          <cell r="M153"/>
          <cell r="N153"/>
          <cell r="O153"/>
          <cell r="P153"/>
          <cell r="Q153"/>
          <cell r="R153"/>
          <cell r="S153"/>
          <cell r="T153"/>
          <cell r="U153"/>
          <cell r="V153"/>
          <cell r="W153"/>
          <cell r="X153"/>
          <cell r="Y153"/>
          <cell r="Z153"/>
          <cell r="AA153"/>
          <cell r="AB153"/>
          <cell r="AC153"/>
          <cell r="AD153"/>
          <cell r="AE153"/>
          <cell r="AF153"/>
          <cell r="AG153"/>
          <cell r="AH153"/>
          <cell r="AI153"/>
          <cell r="AJ153"/>
          <cell r="AK153"/>
          <cell r="AL153"/>
          <cell r="AM153"/>
          <cell r="AN153"/>
          <cell r="AO153"/>
          <cell r="AP153"/>
          <cell r="AQ153"/>
          <cell r="AR153"/>
          <cell r="AS153"/>
          <cell r="AT153"/>
          <cell r="AU153"/>
          <cell r="AV153"/>
          <cell r="AW153"/>
          <cell r="AX153"/>
          <cell r="AY153"/>
          <cell r="AZ153"/>
          <cell r="BA153"/>
          <cell r="BB153"/>
          <cell r="BC153"/>
          <cell r="BD153"/>
          <cell r="BE153"/>
          <cell r="BF153"/>
          <cell r="BG153"/>
          <cell r="BH153"/>
          <cell r="BI153"/>
          <cell r="BJ153"/>
          <cell r="BK153"/>
          <cell r="BL153"/>
          <cell r="BM153"/>
          <cell r="BN153"/>
          <cell r="BO153"/>
          <cell r="BP153"/>
          <cell r="BQ153"/>
          <cell r="BR153"/>
          <cell r="BS153"/>
          <cell r="BT153"/>
          <cell r="BU153"/>
          <cell r="BV153"/>
          <cell r="BW153"/>
          <cell r="BX153"/>
          <cell r="BY153"/>
          <cell r="BZ153"/>
          <cell r="CA153"/>
          <cell r="CB153"/>
          <cell r="CC153"/>
          <cell r="CD153"/>
          <cell r="CE153"/>
          <cell r="CF153"/>
          <cell r="CG153"/>
          <cell r="CH153"/>
          <cell r="CI153"/>
          <cell r="CJ153"/>
          <cell r="CK153"/>
          <cell r="CL153"/>
          <cell r="CM153"/>
          <cell r="CN153"/>
          <cell r="CO153"/>
          <cell r="CP153"/>
          <cell r="CQ153"/>
          <cell r="CR153"/>
          <cell r="CS153"/>
          <cell r="CT153"/>
          <cell r="CU153"/>
          <cell r="CV153"/>
          <cell r="CW153"/>
          <cell r="CX153"/>
          <cell r="CY153"/>
          <cell r="CZ153"/>
          <cell r="DA153"/>
          <cell r="DB153"/>
          <cell r="DC153"/>
          <cell r="DD153"/>
          <cell r="DE153"/>
          <cell r="DF153"/>
          <cell r="DG153"/>
          <cell r="DH153"/>
          <cell r="DI153"/>
          <cell r="DJ153"/>
          <cell r="DK153"/>
          <cell r="DL153"/>
          <cell r="DM153"/>
          <cell r="DN153"/>
          <cell r="DO153"/>
          <cell r="DP153"/>
          <cell r="DQ153"/>
          <cell r="DR153"/>
          <cell r="DS153"/>
          <cell r="DT153"/>
          <cell r="DU153"/>
          <cell r="DV153"/>
          <cell r="DW153"/>
          <cell r="DX153"/>
          <cell r="DY153"/>
          <cell r="DZ153"/>
          <cell r="EA153"/>
          <cell r="EB153"/>
          <cell r="EC153"/>
          <cell r="ED153"/>
          <cell r="EE153"/>
          <cell r="EF153"/>
          <cell r="EG153"/>
          <cell r="EH153"/>
          <cell r="EI153"/>
          <cell r="EJ153"/>
          <cell r="EK153"/>
          <cell r="EL153"/>
          <cell r="EM153"/>
          <cell r="EN153"/>
          <cell r="EO153"/>
          <cell r="EP153"/>
          <cell r="EQ153"/>
          <cell r="ER153"/>
          <cell r="ES153"/>
          <cell r="ET153"/>
          <cell r="EU153"/>
          <cell r="EV153"/>
          <cell r="EW153"/>
          <cell r="EX153"/>
          <cell r="EY153"/>
          <cell r="EZ153"/>
          <cell r="FA153"/>
          <cell r="FB153"/>
          <cell r="FC153"/>
          <cell r="FD153"/>
          <cell r="FE153"/>
        </row>
        <row r="154">
          <cell r="A154"/>
          <cell r="B154" t="str">
            <v>CZAS PRACY</v>
          </cell>
          <cell r="C154">
            <v>465</v>
          </cell>
          <cell r="D154">
            <v>465</v>
          </cell>
          <cell r="E154">
            <v>465</v>
          </cell>
          <cell r="F154"/>
          <cell r="G154"/>
          <cell r="H154">
            <v>465</v>
          </cell>
          <cell r="I154"/>
          <cell r="J154"/>
          <cell r="K154"/>
          <cell r="L154"/>
          <cell r="M154"/>
          <cell r="N154"/>
          <cell r="O154"/>
          <cell r="P154"/>
          <cell r="Q154"/>
          <cell r="R154"/>
          <cell r="S154"/>
          <cell r="T154"/>
          <cell r="U154"/>
          <cell r="V154">
            <v>240</v>
          </cell>
          <cell r="W154">
            <v>350</v>
          </cell>
          <cell r="X154">
            <v>380</v>
          </cell>
          <cell r="Y154">
            <v>380</v>
          </cell>
          <cell r="Z154"/>
          <cell r="AA154"/>
          <cell r="AB154"/>
          <cell r="AC154">
            <v>328</v>
          </cell>
          <cell r="AD154">
            <v>185</v>
          </cell>
          <cell r="AE154">
            <v>330</v>
          </cell>
          <cell r="AF154"/>
          <cell r="AG154"/>
          <cell r="AH154"/>
          <cell r="AI154"/>
          <cell r="AJ154">
            <v>328</v>
          </cell>
          <cell r="AK154">
            <v>185</v>
          </cell>
          <cell r="AL154">
            <v>330</v>
          </cell>
          <cell r="AM154">
            <v>465</v>
          </cell>
          <cell r="AN154">
            <v>465</v>
          </cell>
          <cell r="AO154"/>
          <cell r="AP154"/>
          <cell r="AQ154">
            <v>465</v>
          </cell>
          <cell r="AR154">
            <v>465</v>
          </cell>
          <cell r="AS154">
            <v>465</v>
          </cell>
          <cell r="AT154">
            <v>465</v>
          </cell>
          <cell r="AU154">
            <v>465</v>
          </cell>
          <cell r="AV154"/>
          <cell r="AW154"/>
          <cell r="AX154">
            <v>465</v>
          </cell>
          <cell r="AY154">
            <v>465</v>
          </cell>
          <cell r="AZ154">
            <v>465</v>
          </cell>
          <cell r="BA154">
            <v>465</v>
          </cell>
          <cell r="BB154">
            <v>465</v>
          </cell>
          <cell r="BC154"/>
          <cell r="BD154"/>
          <cell r="BE154"/>
          <cell r="BF154"/>
          <cell r="BG154"/>
          <cell r="BH154"/>
          <cell r="BI154"/>
          <cell r="BJ154"/>
          <cell r="BK154"/>
          <cell r="BL154"/>
          <cell r="BM154"/>
          <cell r="BN154"/>
          <cell r="BO154"/>
          <cell r="BP154"/>
          <cell r="BQ154"/>
          <cell r="BR154"/>
          <cell r="BS154"/>
          <cell r="BT154"/>
          <cell r="BU154"/>
          <cell r="BV154"/>
          <cell r="BW154"/>
          <cell r="BX154"/>
          <cell r="BY154"/>
          <cell r="BZ154"/>
          <cell r="CA154"/>
          <cell r="CB154"/>
          <cell r="CC154"/>
          <cell r="CD154"/>
          <cell r="CE154"/>
          <cell r="CF154"/>
          <cell r="CG154"/>
          <cell r="CH154"/>
          <cell r="CI154"/>
          <cell r="CJ154"/>
          <cell r="CK154"/>
          <cell r="CL154"/>
          <cell r="CM154"/>
          <cell r="CN154"/>
          <cell r="CO154"/>
          <cell r="CP154"/>
          <cell r="CQ154"/>
          <cell r="CR154"/>
          <cell r="CS154"/>
          <cell r="CT154"/>
          <cell r="CU154"/>
          <cell r="CV154"/>
          <cell r="CW154"/>
          <cell r="CX154"/>
          <cell r="CY154"/>
          <cell r="CZ154"/>
          <cell r="DA154"/>
          <cell r="DB154"/>
          <cell r="DC154"/>
          <cell r="DD154"/>
          <cell r="DE154"/>
          <cell r="DF154"/>
          <cell r="DG154"/>
          <cell r="DH154"/>
          <cell r="DI154"/>
          <cell r="DJ154"/>
          <cell r="DK154"/>
          <cell r="DL154"/>
          <cell r="DM154"/>
          <cell r="DN154"/>
          <cell r="DO154"/>
          <cell r="DP154"/>
          <cell r="DQ154"/>
          <cell r="DR154"/>
          <cell r="DS154"/>
          <cell r="DT154"/>
          <cell r="DU154"/>
          <cell r="DV154"/>
          <cell r="DW154"/>
          <cell r="DX154"/>
          <cell r="DY154"/>
          <cell r="DZ154"/>
          <cell r="EA154"/>
          <cell r="EB154"/>
          <cell r="EC154"/>
          <cell r="ED154"/>
          <cell r="EE154"/>
          <cell r="EF154"/>
          <cell r="EG154"/>
          <cell r="EH154"/>
          <cell r="EI154"/>
          <cell r="EJ154"/>
          <cell r="EK154"/>
          <cell r="EL154"/>
          <cell r="EM154"/>
          <cell r="EN154"/>
          <cell r="EO154"/>
          <cell r="EP154"/>
          <cell r="EQ154"/>
          <cell r="ER154"/>
          <cell r="ES154"/>
          <cell r="ET154"/>
          <cell r="EU154"/>
          <cell r="EV154"/>
          <cell r="EW154"/>
          <cell r="EX154"/>
          <cell r="EY154"/>
          <cell r="EZ154"/>
          <cell r="FA154"/>
          <cell r="FB154"/>
          <cell r="FC154">
            <v>465</v>
          </cell>
          <cell r="FD154"/>
          <cell r="FE154"/>
        </row>
        <row r="155">
          <cell r="F155"/>
          <cell r="G155"/>
          <cell r="M155"/>
          <cell r="N155"/>
          <cell r="T155"/>
          <cell r="U155"/>
          <cell r="AA155"/>
          <cell r="AB155"/>
          <cell r="AH155"/>
          <cell r="AI155"/>
          <cell r="AO155"/>
          <cell r="AP155"/>
          <cell r="AV155"/>
          <cell r="AW155"/>
          <cell r="BC155"/>
          <cell r="BD155"/>
          <cell r="BJ155"/>
          <cell r="BK155"/>
          <cell r="BQ155"/>
          <cell r="BR155"/>
          <cell r="BX155"/>
          <cell r="BY155"/>
          <cell r="CE155"/>
          <cell r="CF155"/>
          <cell r="CL155"/>
          <cell r="CM155"/>
          <cell r="CS155"/>
          <cell r="CT155"/>
          <cell r="CZ155"/>
          <cell r="DA155"/>
          <cell r="DG155"/>
          <cell r="DH155"/>
          <cell r="DN155"/>
          <cell r="DO155"/>
          <cell r="DU155"/>
          <cell r="DV155"/>
          <cell r="EB155"/>
          <cell r="EC155"/>
          <cell r="EI155"/>
          <cell r="EJ155"/>
          <cell r="EP155"/>
          <cell r="EQ155"/>
          <cell r="EW155"/>
          <cell r="EX155"/>
          <cell r="FD155"/>
          <cell r="FE155"/>
        </row>
        <row r="156">
          <cell r="C156"/>
          <cell r="D156"/>
          <cell r="E156"/>
          <cell r="F156"/>
          <cell r="G156"/>
          <cell r="H156" t="e">
            <v>#REF!</v>
          </cell>
          <cell r="I156"/>
          <cell r="J156"/>
          <cell r="K156"/>
          <cell r="L156"/>
          <cell r="M156"/>
          <cell r="N156"/>
          <cell r="O156" t="e">
            <v>#REF!</v>
          </cell>
          <cell r="P156"/>
          <cell r="Q156"/>
          <cell r="R156"/>
          <cell r="S156"/>
          <cell r="T156"/>
          <cell r="U156"/>
          <cell r="V156" t="e">
            <v>#REF!</v>
          </cell>
          <cell r="W156"/>
          <cell r="X156"/>
          <cell r="Y156"/>
          <cell r="Z156"/>
          <cell r="AA156"/>
          <cell r="AB156"/>
          <cell r="AC156"/>
          <cell r="AD156"/>
          <cell r="AE156"/>
          <cell r="AF156"/>
          <cell r="AG156"/>
          <cell r="AH156">
            <v>22</v>
          </cell>
          <cell r="AI156"/>
          <cell r="AJ156"/>
          <cell r="AK156"/>
          <cell r="AL156"/>
          <cell r="AM156"/>
          <cell r="AN156"/>
          <cell r="AO156">
            <v>23</v>
          </cell>
          <cell r="AP156"/>
          <cell r="AQ156"/>
          <cell r="AR156"/>
          <cell r="AS156"/>
          <cell r="AT156"/>
          <cell r="AU156"/>
          <cell r="AV156">
            <v>24</v>
          </cell>
          <cell r="AW156"/>
          <cell r="AX156"/>
          <cell r="AY156"/>
          <cell r="AZ156"/>
          <cell r="BA156"/>
          <cell r="BB156"/>
          <cell r="BC156">
            <v>25</v>
          </cell>
          <cell r="BD156"/>
          <cell r="BE156"/>
          <cell r="BF156"/>
          <cell r="BG156"/>
          <cell r="BH156"/>
          <cell r="BI156"/>
          <cell r="BJ156">
            <v>26</v>
          </cell>
          <cell r="BK156"/>
          <cell r="BL156"/>
          <cell r="BM156"/>
          <cell r="BN156"/>
          <cell r="BO156"/>
          <cell r="BP156"/>
          <cell r="BQ156">
            <v>27</v>
          </cell>
          <cell r="BR156"/>
          <cell r="BS156"/>
          <cell r="BT156"/>
          <cell r="BU156"/>
          <cell r="BV156"/>
          <cell r="BW156"/>
          <cell r="BX156">
            <v>28</v>
          </cell>
          <cell r="BY156"/>
          <cell r="BZ156"/>
          <cell r="CA156"/>
          <cell r="CB156"/>
          <cell r="CC156"/>
          <cell r="CD156"/>
          <cell r="CE156">
            <v>29</v>
          </cell>
          <cell r="CF156"/>
          <cell r="CG156"/>
          <cell r="CH156"/>
          <cell r="CI156"/>
          <cell r="CJ156"/>
          <cell r="CK156"/>
          <cell r="CL156">
            <v>30</v>
          </cell>
          <cell r="CM156"/>
          <cell r="CN156"/>
          <cell r="CO156"/>
          <cell r="CP156"/>
          <cell r="CQ156"/>
          <cell r="CR156"/>
          <cell r="CS156">
            <v>31</v>
          </cell>
          <cell r="CT156"/>
          <cell r="CU156"/>
          <cell r="CV156"/>
          <cell r="CW156"/>
          <cell r="CX156"/>
          <cell r="CY156"/>
          <cell r="CZ156">
            <v>32</v>
          </cell>
          <cell r="DA156"/>
          <cell r="DB156"/>
          <cell r="DC156"/>
          <cell r="DD156"/>
          <cell r="DE156"/>
          <cell r="DF156"/>
          <cell r="DG156">
            <v>33</v>
          </cell>
          <cell r="DH156"/>
          <cell r="DI156"/>
          <cell r="DJ156"/>
          <cell r="DK156"/>
          <cell r="DL156"/>
          <cell r="DM156"/>
          <cell r="DN156">
            <v>34</v>
          </cell>
          <cell r="DO156"/>
          <cell r="DP156"/>
          <cell r="DQ156"/>
          <cell r="DR156"/>
          <cell r="DS156"/>
          <cell r="DT156"/>
          <cell r="DU156">
            <v>35</v>
          </cell>
          <cell r="DV156"/>
          <cell r="DW156"/>
          <cell r="DX156"/>
          <cell r="DY156"/>
          <cell r="DZ156"/>
          <cell r="EA156"/>
          <cell r="EB156">
            <v>36</v>
          </cell>
          <cell r="EC156"/>
          <cell r="ED156"/>
          <cell r="EE156"/>
          <cell r="EF156"/>
          <cell r="EG156"/>
          <cell r="EH156"/>
          <cell r="EI156">
            <v>37</v>
          </cell>
          <cell r="EJ156"/>
          <cell r="EK156"/>
          <cell r="EL156"/>
          <cell r="EM156"/>
          <cell r="EN156"/>
          <cell r="EO156"/>
          <cell r="EP156">
            <v>38</v>
          </cell>
          <cell r="EQ156"/>
          <cell r="ER156"/>
          <cell r="ES156"/>
          <cell r="ET156"/>
          <cell r="EU156"/>
          <cell r="EV156"/>
          <cell r="EW156">
            <v>39</v>
          </cell>
          <cell r="EX156"/>
          <cell r="EY156"/>
          <cell r="EZ156"/>
          <cell r="FA156"/>
          <cell r="FB156"/>
          <cell r="FC156"/>
          <cell r="FD156">
            <v>40</v>
          </cell>
          <cell r="FE156"/>
        </row>
        <row r="157">
          <cell r="A157"/>
          <cell r="C157" t="str">
            <v>INNE</v>
          </cell>
          <cell r="D157" t="str">
            <v>SUMA</v>
          </cell>
          <cell r="E157" t="str">
            <v>CZAS PRAC</v>
          </cell>
          <cell r="F157" t="str">
            <v>WYDAJNOŚĆ Z KOM.</v>
          </cell>
          <cell r="G157"/>
          <cell r="H157" t="str">
            <v>AKORD</v>
          </cell>
          <cell r="I157" t="str">
            <v>POPR + NIEWYC</v>
          </cell>
          <cell r="J157" t="str">
            <v>INNE</v>
          </cell>
          <cell r="K157" t="str">
            <v>SUMA</v>
          </cell>
          <cell r="L157" t="str">
            <v>CZAS PRAC</v>
          </cell>
          <cell r="M157" t="str">
            <v>WYDAJNOŚĆ Z KOM.</v>
          </cell>
          <cell r="N157"/>
          <cell r="O157" t="str">
            <v>AKORD</v>
          </cell>
          <cell r="P157" t="str">
            <v>POPR + NIEWYC</v>
          </cell>
          <cell r="Q157" t="str">
            <v>INNE</v>
          </cell>
          <cell r="R157" t="str">
            <v>SUMA</v>
          </cell>
          <cell r="S157" t="str">
            <v>CZAS PRAC</v>
          </cell>
          <cell r="T157" t="str">
            <v>WYDAJNOŚĆ Z KOM.</v>
          </cell>
          <cell r="U157"/>
          <cell r="V157" t="str">
            <v>AKORD</v>
          </cell>
          <cell r="W157" t="str">
            <v>POPR + NIEWYC</v>
          </cell>
          <cell r="X157" t="str">
            <v>INNE</v>
          </cell>
          <cell r="Y157" t="str">
            <v>SUMA</v>
          </cell>
          <cell r="Z157" t="str">
            <v>CZAS PRAC</v>
          </cell>
          <cell r="AA157" t="str">
            <v>WYDAJNOŚĆ Z KOM.</v>
          </cell>
          <cell r="AB157"/>
          <cell r="AC157" t="str">
            <v>AKORD</v>
          </cell>
          <cell r="AD157" t="str">
            <v>POPR + NIEWYC</v>
          </cell>
          <cell r="AE157" t="str">
            <v>INNE</v>
          </cell>
          <cell r="AF157" t="str">
            <v>SUMA</v>
          </cell>
          <cell r="AG157" t="str">
            <v>CZAS PRAC</v>
          </cell>
          <cell r="AH157" t="str">
            <v>WYDAJNOŚĆ Z KOM.</v>
          </cell>
          <cell r="AI157"/>
          <cell r="AJ157" t="str">
            <v>AKORD</v>
          </cell>
          <cell r="AK157" t="str">
            <v>POPR + NIEWYC</v>
          </cell>
          <cell r="AL157" t="str">
            <v>INNE</v>
          </cell>
          <cell r="AM157" t="str">
            <v>SUMA</v>
          </cell>
          <cell r="AN157" t="str">
            <v>CZAS PRAC</v>
          </cell>
          <cell r="AO157" t="str">
            <v>WYDAJNOŚĆ Z KOM.</v>
          </cell>
          <cell r="AP157"/>
          <cell r="AQ157" t="str">
            <v>AKORD</v>
          </cell>
          <cell r="AR157" t="str">
            <v>POPR + NIEWYC</v>
          </cell>
          <cell r="AS157" t="str">
            <v>INNE</v>
          </cell>
          <cell r="AT157" t="str">
            <v>SUMA</v>
          </cell>
          <cell r="AU157" t="str">
            <v>CZAS PRAC</v>
          </cell>
          <cell r="AV157" t="str">
            <v>WYDAJNOŚĆ Z KOM.</v>
          </cell>
          <cell r="AW157"/>
          <cell r="AX157" t="str">
            <v>AKORD</v>
          </cell>
          <cell r="AY157" t="str">
            <v>POPR + NIEWYC</v>
          </cell>
          <cell r="AZ157" t="str">
            <v>INNE</v>
          </cell>
          <cell r="BA157" t="str">
            <v>SUMA</v>
          </cell>
          <cell r="BB157" t="str">
            <v>CZAS PRAC</v>
          </cell>
          <cell r="BC157" t="str">
            <v>WYDAJNOŚĆ Z KOM.</v>
          </cell>
          <cell r="BD157"/>
          <cell r="BE157" t="str">
            <v>AKORD</v>
          </cell>
          <cell r="BF157" t="str">
            <v>POPR + NIEWYC</v>
          </cell>
          <cell r="BG157" t="str">
            <v>INNE</v>
          </cell>
          <cell r="BH157" t="str">
            <v>SUMA</v>
          </cell>
          <cell r="BI157" t="str">
            <v>CZAS PRAC</v>
          </cell>
          <cell r="BJ157" t="str">
            <v>WYDAJNOŚĆ Z KOM.</v>
          </cell>
          <cell r="BK157"/>
          <cell r="BL157" t="str">
            <v>AKORD</v>
          </cell>
          <cell r="BM157" t="str">
            <v>POPR + NIEWYC</v>
          </cell>
          <cell r="BN157" t="str">
            <v>INNE</v>
          </cell>
          <cell r="BO157" t="str">
            <v>SUMA</v>
          </cell>
          <cell r="BP157" t="str">
            <v>CZAS PRAC</v>
          </cell>
          <cell r="BQ157" t="str">
            <v>WYDAJNOŚĆ Z KOM.</v>
          </cell>
          <cell r="BR157"/>
          <cell r="BS157" t="str">
            <v>AKORD</v>
          </cell>
          <cell r="BT157" t="str">
            <v>POPR + NIEWYC</v>
          </cell>
          <cell r="BU157" t="str">
            <v>INNE</v>
          </cell>
          <cell r="BV157" t="str">
            <v>SUMA</v>
          </cell>
          <cell r="BW157" t="str">
            <v>CZAS PRAC</v>
          </cell>
          <cell r="BX157" t="str">
            <v>WYDAJNOŚĆ Z KOM.</v>
          </cell>
          <cell r="BY157"/>
          <cell r="BZ157" t="str">
            <v>AKORD</v>
          </cell>
          <cell r="CA157" t="str">
            <v>POPR + NIEWYC</v>
          </cell>
          <cell r="CB157" t="str">
            <v>INNE</v>
          </cell>
          <cell r="CC157" t="str">
            <v>SUMA</v>
          </cell>
          <cell r="CD157" t="str">
            <v>CZAS PRAC</v>
          </cell>
          <cell r="CE157" t="str">
            <v>WYDAJNOŚĆ Z KOM.</v>
          </cell>
          <cell r="CF157"/>
          <cell r="CG157" t="str">
            <v>AKORD</v>
          </cell>
          <cell r="CH157" t="str">
            <v>POPR + NIEWYC</v>
          </cell>
          <cell r="CI157" t="str">
            <v>INNE</v>
          </cell>
          <cell r="CJ157" t="str">
            <v>SUMA</v>
          </cell>
          <cell r="CK157" t="str">
            <v>CZAS PRAC</v>
          </cell>
          <cell r="CL157" t="str">
            <v>WYDAJNOŚĆ Z KOM.</v>
          </cell>
          <cell r="CM157"/>
          <cell r="CN157" t="str">
            <v>AKORD</v>
          </cell>
          <cell r="CO157" t="str">
            <v>POPR + NIEWYC</v>
          </cell>
          <cell r="CP157" t="str">
            <v>INNE</v>
          </cell>
          <cell r="CQ157" t="str">
            <v>SUMA</v>
          </cell>
          <cell r="CR157" t="str">
            <v>CZAS PRAC</v>
          </cell>
          <cell r="CS157" t="str">
            <v>WYDAJNOŚĆ Z KOM.</v>
          </cell>
          <cell r="CT157"/>
          <cell r="CU157" t="str">
            <v>AKORD</v>
          </cell>
          <cell r="CV157" t="str">
            <v>POPR + NIEWYC</v>
          </cell>
          <cell r="CW157" t="str">
            <v>INNE</v>
          </cell>
          <cell r="CX157" t="str">
            <v>SUMA</v>
          </cell>
          <cell r="CY157" t="str">
            <v>CZAS PRAC</v>
          </cell>
          <cell r="CZ157" t="str">
            <v>WYDAJNOŚĆ Z KOM.</v>
          </cell>
          <cell r="DA157"/>
          <cell r="DB157" t="str">
            <v>AKORD</v>
          </cell>
          <cell r="DC157" t="str">
            <v>POPR + NIEWYC</v>
          </cell>
          <cell r="DD157" t="str">
            <v>INNE</v>
          </cell>
          <cell r="DE157" t="str">
            <v>SUMA</v>
          </cell>
          <cell r="DF157" t="str">
            <v>CZAS PRAC</v>
          </cell>
          <cell r="DG157" t="str">
            <v>WYDAJNOŚĆ Z KOM.</v>
          </cell>
          <cell r="DH157"/>
          <cell r="DI157" t="str">
            <v>AKORD</v>
          </cell>
          <cell r="DJ157" t="str">
            <v>POPR + NIEWYC</v>
          </cell>
          <cell r="DK157" t="str">
            <v>INNE</v>
          </cell>
          <cell r="DL157" t="str">
            <v>SUMA</v>
          </cell>
          <cell r="DM157" t="str">
            <v>CZAS PRAC</v>
          </cell>
          <cell r="DN157" t="str">
            <v>WYDAJNOŚĆ Z KOM.</v>
          </cell>
          <cell r="DO157"/>
          <cell r="DP157" t="str">
            <v>AKORD</v>
          </cell>
          <cell r="DQ157" t="str">
            <v>POPR + NIEWYC</v>
          </cell>
          <cell r="DR157" t="str">
            <v>INNE</v>
          </cell>
          <cell r="DS157" t="str">
            <v>SUMA</v>
          </cell>
          <cell r="DT157" t="str">
            <v>CZAS PRAC</v>
          </cell>
          <cell r="DU157" t="str">
            <v>WYDAJNOŚĆ Z KOM.</v>
          </cell>
          <cell r="DV157"/>
          <cell r="DW157" t="str">
            <v>AKORD</v>
          </cell>
          <cell r="DX157" t="str">
            <v>POPR + NIEWYC</v>
          </cell>
          <cell r="DY157" t="str">
            <v>INNE</v>
          </cell>
          <cell r="DZ157" t="str">
            <v>SUMA</v>
          </cell>
          <cell r="EA157" t="str">
            <v>CZAS PRAC</v>
          </cell>
          <cell r="EB157" t="str">
            <v>WYDAJNOŚĆ Z KOM.</v>
          </cell>
          <cell r="EC157"/>
          <cell r="ED157" t="str">
            <v>AKORD</v>
          </cell>
          <cell r="EE157" t="str">
            <v>POPR + NIEWYC</v>
          </cell>
          <cell r="EF157" t="str">
            <v>INNE</v>
          </cell>
          <cell r="EG157" t="str">
            <v>SUMA</v>
          </cell>
          <cell r="EH157" t="str">
            <v>CZAS PRAC</v>
          </cell>
          <cell r="EI157" t="str">
            <v>WYDAJNOŚĆ Z KOM.</v>
          </cell>
          <cell r="EJ157"/>
          <cell r="EK157" t="str">
            <v>AKORD</v>
          </cell>
          <cell r="EL157" t="str">
            <v>POPR + NIEWYC</v>
          </cell>
          <cell r="EM157" t="str">
            <v>INNE</v>
          </cell>
          <cell r="EN157" t="str">
            <v>SUMA</v>
          </cell>
          <cell r="EO157" t="str">
            <v>CZAS PRAC</v>
          </cell>
          <cell r="EP157" t="str">
            <v>WYDAJNOŚĆ Z KOM.</v>
          </cell>
          <cell r="EQ157"/>
          <cell r="ER157" t="str">
            <v>AKORD</v>
          </cell>
          <cell r="ES157" t="str">
            <v>POPR + NIEWYC</v>
          </cell>
          <cell r="ET157" t="str">
            <v>INNE</v>
          </cell>
          <cell r="EU157" t="str">
            <v>SUMA</v>
          </cell>
          <cell r="EV157" t="str">
            <v>CZAS PRAC</v>
          </cell>
          <cell r="EW157" t="str">
            <v>WYDAJNOŚĆ Z KOM.</v>
          </cell>
          <cell r="EX157"/>
          <cell r="EY157" t="str">
            <v>AKORD</v>
          </cell>
          <cell r="EZ157" t="str">
            <v>POPR + NIEWYC</v>
          </cell>
          <cell r="FA157" t="str">
            <v>INNE</v>
          </cell>
          <cell r="FB157" t="str">
            <v>SUMA</v>
          </cell>
          <cell r="FC157" t="str">
            <v>CZAS PRAC</v>
          </cell>
          <cell r="FD157" t="str">
            <v>WYDAJNOŚĆ Z KOM.</v>
          </cell>
          <cell r="FE157"/>
        </row>
        <row r="158">
          <cell r="C158"/>
          <cell r="D158"/>
          <cell r="E158"/>
          <cell r="F158"/>
          <cell r="G158"/>
          <cell r="H158"/>
          <cell r="I158"/>
          <cell r="J158"/>
          <cell r="K158"/>
          <cell r="L158"/>
          <cell r="M158"/>
          <cell r="N158"/>
          <cell r="O158"/>
          <cell r="P158"/>
          <cell r="Q158"/>
          <cell r="R158"/>
          <cell r="S158"/>
          <cell r="T158"/>
          <cell r="U158"/>
          <cell r="V158"/>
          <cell r="W158"/>
          <cell r="X158"/>
          <cell r="Y158"/>
          <cell r="Z158"/>
          <cell r="AA158"/>
          <cell r="AB158"/>
          <cell r="AC158"/>
          <cell r="AD158"/>
          <cell r="AE158"/>
          <cell r="AF158"/>
          <cell r="AG158"/>
          <cell r="AH158"/>
          <cell r="AI158"/>
          <cell r="AJ158"/>
          <cell r="AK158"/>
          <cell r="AL158"/>
          <cell r="AM158"/>
          <cell r="AN158"/>
          <cell r="AO158"/>
          <cell r="AP158"/>
          <cell r="AQ158"/>
          <cell r="AR158"/>
          <cell r="AS158"/>
          <cell r="AT158"/>
          <cell r="AU158"/>
          <cell r="AV158"/>
          <cell r="AW158"/>
          <cell r="AX158"/>
          <cell r="AY158"/>
          <cell r="AZ158"/>
          <cell r="BA158"/>
          <cell r="BB158"/>
          <cell r="BC158"/>
          <cell r="BD158"/>
          <cell r="BE158"/>
          <cell r="BF158"/>
          <cell r="BG158"/>
          <cell r="BH158"/>
          <cell r="BI158"/>
          <cell r="BJ158"/>
          <cell r="BK158"/>
          <cell r="BL158"/>
          <cell r="BM158"/>
          <cell r="BN158"/>
          <cell r="BO158"/>
          <cell r="BP158"/>
          <cell r="BQ158"/>
          <cell r="BR158"/>
          <cell r="BS158"/>
          <cell r="BT158"/>
          <cell r="BU158"/>
          <cell r="BV158"/>
          <cell r="BW158"/>
          <cell r="BX158"/>
          <cell r="BY158"/>
          <cell r="BZ158"/>
          <cell r="CA158"/>
          <cell r="CB158"/>
          <cell r="CC158"/>
          <cell r="CD158"/>
          <cell r="CE158"/>
          <cell r="CF158"/>
          <cell r="CG158"/>
          <cell r="CH158"/>
          <cell r="CI158"/>
          <cell r="CJ158"/>
          <cell r="CK158"/>
          <cell r="CL158"/>
          <cell r="CM158"/>
          <cell r="CN158"/>
          <cell r="CO158"/>
          <cell r="CP158"/>
          <cell r="CQ158"/>
          <cell r="CR158"/>
          <cell r="CS158"/>
          <cell r="CT158"/>
          <cell r="CU158"/>
          <cell r="CV158"/>
          <cell r="CW158"/>
          <cell r="CX158"/>
          <cell r="CY158"/>
          <cell r="CZ158"/>
          <cell r="DA158"/>
          <cell r="DB158"/>
          <cell r="DC158"/>
          <cell r="DD158"/>
          <cell r="DE158"/>
          <cell r="DF158"/>
          <cell r="DG158"/>
          <cell r="DH158"/>
          <cell r="DI158"/>
          <cell r="DJ158"/>
          <cell r="DK158"/>
          <cell r="DL158"/>
          <cell r="DM158"/>
          <cell r="DN158"/>
          <cell r="DO158"/>
          <cell r="DP158"/>
          <cell r="DQ158"/>
          <cell r="DR158"/>
          <cell r="DS158"/>
          <cell r="DT158"/>
          <cell r="DU158"/>
          <cell r="DV158"/>
          <cell r="DW158"/>
          <cell r="DX158"/>
          <cell r="DY158"/>
          <cell r="DZ158"/>
          <cell r="EA158"/>
          <cell r="EB158"/>
          <cell r="EC158"/>
          <cell r="ED158"/>
          <cell r="EE158"/>
          <cell r="EF158"/>
          <cell r="EG158"/>
          <cell r="EH158"/>
          <cell r="EI158"/>
          <cell r="EJ158"/>
          <cell r="EK158"/>
          <cell r="EL158"/>
          <cell r="EM158"/>
          <cell r="EN158"/>
          <cell r="EO158"/>
          <cell r="EP158"/>
          <cell r="EQ158"/>
          <cell r="ER158"/>
          <cell r="ES158"/>
          <cell r="ET158"/>
          <cell r="EU158"/>
          <cell r="EV158"/>
          <cell r="EW158"/>
          <cell r="EX158"/>
          <cell r="EY158"/>
          <cell r="EZ158"/>
          <cell r="FA158"/>
          <cell r="FB158"/>
          <cell r="FC158"/>
          <cell r="FD158"/>
          <cell r="FE158"/>
        </row>
        <row r="159">
          <cell r="A159" t="str">
            <v>P01</v>
          </cell>
          <cell r="B159" t="str">
            <v>P01 PIOTR MIERZWIŃSKI</v>
          </cell>
          <cell r="C159">
            <v>0</v>
          </cell>
          <cell r="D159">
            <v>0</v>
          </cell>
          <cell r="E159">
            <v>24.45</v>
          </cell>
          <cell r="F159" t="str">
            <v/>
          </cell>
          <cell r="G159"/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31.75</v>
          </cell>
          <cell r="M159">
            <v>0</v>
          </cell>
          <cell r="N159"/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32.75</v>
          </cell>
          <cell r="T159">
            <v>0</v>
          </cell>
          <cell r="U159"/>
          <cell r="V159">
            <v>0</v>
          </cell>
          <cell r="W159">
            <v>0</v>
          </cell>
          <cell r="X159">
            <v>0</v>
          </cell>
          <cell r="Y159">
            <v>0</v>
          </cell>
          <cell r="Z159">
            <v>35.75</v>
          </cell>
          <cell r="AA159">
            <v>0</v>
          </cell>
          <cell r="AB159"/>
          <cell r="AC159">
            <v>0</v>
          </cell>
          <cell r="AD159">
            <v>8.6833333333333336</v>
          </cell>
          <cell r="AE159">
            <v>0</v>
          </cell>
          <cell r="AF159">
            <v>8.6833333333333336</v>
          </cell>
          <cell r="AG159">
            <v>23.25</v>
          </cell>
          <cell r="AH159">
            <v>0</v>
          </cell>
          <cell r="AI159"/>
          <cell r="AJ159">
            <v>8.6833333333333336</v>
          </cell>
          <cell r="AK159">
            <v>0</v>
          </cell>
          <cell r="AL159">
            <v>0</v>
          </cell>
          <cell r="AM159">
            <v>8.6833333333333336</v>
          </cell>
          <cell r="AN159">
            <v>36.75</v>
          </cell>
          <cell r="AO159">
            <v>0.236281179138322</v>
          </cell>
          <cell r="AP159"/>
          <cell r="AQ159">
            <v>8.6833333333333336</v>
          </cell>
          <cell r="AR159">
            <v>0</v>
          </cell>
          <cell r="AS159">
            <v>0</v>
          </cell>
          <cell r="AT159">
            <v>8.6833333333333336</v>
          </cell>
          <cell r="AU159">
            <v>38.75</v>
          </cell>
          <cell r="AV159">
            <v>0.22408602150537635</v>
          </cell>
          <cell r="AW159"/>
          <cell r="AX159">
            <v>8.6833333333333336</v>
          </cell>
          <cell r="AY159">
            <v>0</v>
          </cell>
          <cell r="AZ159">
            <v>0</v>
          </cell>
          <cell r="BA159">
            <v>8.6833333333333336</v>
          </cell>
          <cell r="BB159">
            <v>38.75</v>
          </cell>
          <cell r="BC159">
            <v>0.22408602150537635</v>
          </cell>
          <cell r="BD159"/>
          <cell r="BE159">
            <v>0</v>
          </cell>
          <cell r="BF159">
            <v>0</v>
          </cell>
          <cell r="BG159">
            <v>0</v>
          </cell>
          <cell r="BH159">
            <v>0</v>
          </cell>
          <cell r="BI159">
            <v>25</v>
          </cell>
          <cell r="BJ159">
            <v>0</v>
          </cell>
          <cell r="BK159"/>
          <cell r="BL159">
            <v>0</v>
          </cell>
          <cell r="BM159">
            <v>0</v>
          </cell>
          <cell r="BN159">
            <v>0</v>
          </cell>
          <cell r="BO159">
            <v>0</v>
          </cell>
          <cell r="BP159">
            <v>26.25</v>
          </cell>
          <cell r="BQ159">
            <v>0</v>
          </cell>
          <cell r="BR159"/>
          <cell r="BS159">
            <v>0</v>
          </cell>
          <cell r="BT159">
            <v>0</v>
          </cell>
          <cell r="BU159">
            <v>0</v>
          </cell>
          <cell r="BV159">
            <v>0</v>
          </cell>
          <cell r="BW159">
            <v>38.75</v>
          </cell>
          <cell r="BX159">
            <v>0</v>
          </cell>
          <cell r="BY159"/>
          <cell r="BZ159">
            <v>0</v>
          </cell>
          <cell r="CA159">
            <v>0</v>
          </cell>
          <cell r="CB159">
            <v>0</v>
          </cell>
          <cell r="CC159">
            <v>0</v>
          </cell>
          <cell r="CD159">
            <v>26.25</v>
          </cell>
          <cell r="CE159">
            <v>0</v>
          </cell>
          <cell r="CF159"/>
          <cell r="CG159">
            <v>0</v>
          </cell>
          <cell r="CH159">
            <v>0</v>
          </cell>
          <cell r="CI159">
            <v>0</v>
          </cell>
          <cell r="CJ159">
            <v>0</v>
          </cell>
          <cell r="CK159">
            <v>26.25</v>
          </cell>
          <cell r="CL159">
            <v>0</v>
          </cell>
          <cell r="CM159"/>
          <cell r="CN159">
            <v>0</v>
          </cell>
          <cell r="CO159">
            <v>0</v>
          </cell>
          <cell r="CP159">
            <v>0</v>
          </cell>
          <cell r="CQ159">
            <v>0</v>
          </cell>
          <cell r="CR159">
            <v>0</v>
          </cell>
          <cell r="CS159" t="str">
            <v/>
          </cell>
          <cell r="CT159"/>
          <cell r="CU159">
            <v>0</v>
          </cell>
          <cell r="CV159">
            <v>0</v>
          </cell>
          <cell r="CW159">
            <v>0</v>
          </cell>
          <cell r="CX159">
            <v>0</v>
          </cell>
          <cell r="CY159">
            <v>38.75</v>
          </cell>
          <cell r="CZ159">
            <v>0</v>
          </cell>
          <cell r="DA159"/>
          <cell r="DB159">
            <v>0</v>
          </cell>
          <cell r="DC159">
            <v>0</v>
          </cell>
          <cell r="DD159">
            <v>0</v>
          </cell>
          <cell r="DE159">
            <v>0</v>
          </cell>
          <cell r="DF159">
            <v>23.25</v>
          </cell>
          <cell r="DG159">
            <v>0</v>
          </cell>
          <cell r="DH159"/>
          <cell r="DI159">
            <v>0</v>
          </cell>
          <cell r="DJ159">
            <v>0</v>
          </cell>
          <cell r="DK159">
            <v>0</v>
          </cell>
          <cell r="DL159">
            <v>0</v>
          </cell>
          <cell r="DM159">
            <v>31</v>
          </cell>
          <cell r="DN159">
            <v>0</v>
          </cell>
          <cell r="DO159"/>
          <cell r="DP159">
            <v>0</v>
          </cell>
          <cell r="DQ159">
            <v>0</v>
          </cell>
          <cell r="DR159">
            <v>0</v>
          </cell>
          <cell r="DS159">
            <v>0</v>
          </cell>
          <cell r="DT159">
            <v>20.083333333333332</v>
          </cell>
          <cell r="DU159">
            <v>0</v>
          </cell>
          <cell r="DV159"/>
          <cell r="DW159">
            <v>0</v>
          </cell>
          <cell r="DX159">
            <v>0</v>
          </cell>
          <cell r="DY159">
            <v>0</v>
          </cell>
          <cell r="DZ159">
            <v>0</v>
          </cell>
          <cell r="EA159">
            <v>23.25</v>
          </cell>
          <cell r="EB159">
            <v>0</v>
          </cell>
          <cell r="EC159"/>
          <cell r="ED159">
            <v>0</v>
          </cell>
          <cell r="EE159">
            <v>0</v>
          </cell>
          <cell r="EF159">
            <v>0</v>
          </cell>
          <cell r="EG159">
            <v>0</v>
          </cell>
          <cell r="EH159">
            <v>15.5</v>
          </cell>
          <cell r="EI159">
            <v>0</v>
          </cell>
          <cell r="EJ159"/>
          <cell r="EK159">
            <v>0</v>
          </cell>
          <cell r="EL159">
            <v>0</v>
          </cell>
          <cell r="EM159">
            <v>0</v>
          </cell>
          <cell r="EN159">
            <v>0</v>
          </cell>
          <cell r="EO159">
            <v>31</v>
          </cell>
          <cell r="EP159">
            <v>0</v>
          </cell>
          <cell r="EQ159"/>
          <cell r="ER159">
            <v>0</v>
          </cell>
          <cell r="ES159">
            <v>0</v>
          </cell>
          <cell r="ET159">
            <v>0</v>
          </cell>
          <cell r="EU159">
            <v>0</v>
          </cell>
          <cell r="EV159">
            <v>36.25</v>
          </cell>
          <cell r="EW159">
            <v>0</v>
          </cell>
          <cell r="EX159"/>
          <cell r="EY159">
            <v>20.333333333333332</v>
          </cell>
          <cell r="EZ159">
            <v>0</v>
          </cell>
          <cell r="FA159">
            <v>0</v>
          </cell>
          <cell r="FB159">
            <v>20.333333333333332</v>
          </cell>
          <cell r="FC159">
            <v>21.25</v>
          </cell>
          <cell r="FD159">
            <v>0.95686274509803915</v>
          </cell>
          <cell r="FE159"/>
        </row>
        <row r="160">
          <cell r="A160" t="str">
            <v>P02</v>
          </cell>
          <cell r="B160" t="str">
            <v>P02 WOJCIECH  REMBISZEWSKI</v>
          </cell>
          <cell r="C160">
            <v>0</v>
          </cell>
          <cell r="D160">
            <v>0</v>
          </cell>
          <cell r="E160">
            <v>24.45</v>
          </cell>
          <cell r="F160" t="str">
            <v/>
          </cell>
          <cell r="G160"/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30.25</v>
          </cell>
          <cell r="M160">
            <v>0</v>
          </cell>
          <cell r="N160"/>
          <cell r="O160">
            <v>0</v>
          </cell>
          <cell r="P160">
            <v>0</v>
          </cell>
          <cell r="Q160">
            <v>0</v>
          </cell>
          <cell r="R160">
            <v>0</v>
          </cell>
          <cell r="S160">
            <v>34.583333333333336</v>
          </cell>
          <cell r="T160">
            <v>0</v>
          </cell>
          <cell r="U160"/>
          <cell r="V160">
            <v>0</v>
          </cell>
          <cell r="W160">
            <v>0</v>
          </cell>
          <cell r="X160">
            <v>0</v>
          </cell>
          <cell r="Y160">
            <v>0</v>
          </cell>
          <cell r="Z160">
            <v>35.75</v>
          </cell>
          <cell r="AA160">
            <v>0</v>
          </cell>
          <cell r="AB160"/>
          <cell r="AC160">
            <v>0</v>
          </cell>
          <cell r="AD160">
            <v>0</v>
          </cell>
          <cell r="AE160">
            <v>0</v>
          </cell>
          <cell r="AF160">
            <v>0</v>
          </cell>
          <cell r="AG160">
            <v>22.25</v>
          </cell>
          <cell r="AH160">
            <v>0</v>
          </cell>
          <cell r="AI160"/>
          <cell r="AJ160">
            <v>0</v>
          </cell>
          <cell r="AK160">
            <v>0</v>
          </cell>
          <cell r="AL160">
            <v>0</v>
          </cell>
          <cell r="AM160">
            <v>0</v>
          </cell>
          <cell r="AN160">
            <v>37.75</v>
          </cell>
          <cell r="AO160">
            <v>0</v>
          </cell>
          <cell r="AP160"/>
          <cell r="AQ160">
            <v>0</v>
          </cell>
          <cell r="AR160">
            <v>0</v>
          </cell>
          <cell r="AS160">
            <v>0</v>
          </cell>
          <cell r="AT160">
            <v>0</v>
          </cell>
          <cell r="AU160">
            <v>38.75</v>
          </cell>
          <cell r="AV160">
            <v>0</v>
          </cell>
          <cell r="AW160"/>
          <cell r="AX160">
            <v>0</v>
          </cell>
          <cell r="AY160">
            <v>0</v>
          </cell>
          <cell r="AZ160">
            <v>0</v>
          </cell>
          <cell r="BA160">
            <v>0</v>
          </cell>
          <cell r="BB160">
            <v>38.75</v>
          </cell>
          <cell r="BC160">
            <v>0</v>
          </cell>
          <cell r="BD160"/>
          <cell r="BE160">
            <v>0</v>
          </cell>
          <cell r="BF160">
            <v>0</v>
          </cell>
          <cell r="BG160">
            <v>0</v>
          </cell>
          <cell r="BH160">
            <v>0</v>
          </cell>
          <cell r="BI160">
            <v>23.25</v>
          </cell>
          <cell r="BJ160">
            <v>0</v>
          </cell>
          <cell r="BK160"/>
          <cell r="BL160">
            <v>0</v>
          </cell>
          <cell r="BM160">
            <v>0</v>
          </cell>
          <cell r="BN160">
            <v>0</v>
          </cell>
          <cell r="BO160">
            <v>0</v>
          </cell>
          <cell r="BP160">
            <v>31</v>
          </cell>
          <cell r="BQ160">
            <v>0</v>
          </cell>
          <cell r="BR160"/>
          <cell r="BS160">
            <v>0</v>
          </cell>
          <cell r="BT160">
            <v>0</v>
          </cell>
          <cell r="BU160">
            <v>0</v>
          </cell>
          <cell r="BV160">
            <v>0</v>
          </cell>
          <cell r="BW160">
            <v>38.75</v>
          </cell>
          <cell r="BX160">
            <v>0</v>
          </cell>
          <cell r="BY160"/>
          <cell r="BZ160">
            <v>0</v>
          </cell>
          <cell r="CA160">
            <v>0</v>
          </cell>
          <cell r="CB160">
            <v>0</v>
          </cell>
          <cell r="CC160">
            <v>0</v>
          </cell>
          <cell r="CD160">
            <v>31</v>
          </cell>
          <cell r="CE160">
            <v>0</v>
          </cell>
          <cell r="CF160"/>
          <cell r="CG160">
            <v>0</v>
          </cell>
          <cell r="CH160">
            <v>0</v>
          </cell>
          <cell r="CI160">
            <v>0</v>
          </cell>
          <cell r="CJ160">
            <v>0</v>
          </cell>
          <cell r="CK160">
            <v>31</v>
          </cell>
          <cell r="CL160">
            <v>0</v>
          </cell>
          <cell r="CM160"/>
          <cell r="CN160">
            <v>0</v>
          </cell>
          <cell r="CO160">
            <v>0</v>
          </cell>
          <cell r="CP160">
            <v>0</v>
          </cell>
          <cell r="CQ160">
            <v>0</v>
          </cell>
          <cell r="CR160">
            <v>23.25</v>
          </cell>
          <cell r="CS160">
            <v>0</v>
          </cell>
          <cell r="CT160"/>
          <cell r="CU160">
            <v>0</v>
          </cell>
          <cell r="CV160">
            <v>0</v>
          </cell>
          <cell r="CW160">
            <v>0</v>
          </cell>
          <cell r="CX160">
            <v>0</v>
          </cell>
          <cell r="CY160">
            <v>38.75</v>
          </cell>
          <cell r="CZ160">
            <v>0</v>
          </cell>
          <cell r="DA160"/>
          <cell r="DB160">
            <v>0</v>
          </cell>
          <cell r="DC160">
            <v>0</v>
          </cell>
          <cell r="DD160">
            <v>0</v>
          </cell>
          <cell r="DE160">
            <v>0</v>
          </cell>
          <cell r="DF160">
            <v>23.25</v>
          </cell>
          <cell r="DG160">
            <v>0</v>
          </cell>
          <cell r="DH160"/>
          <cell r="DI160">
            <v>0</v>
          </cell>
          <cell r="DJ160">
            <v>0</v>
          </cell>
          <cell r="DK160">
            <v>0</v>
          </cell>
          <cell r="DL160">
            <v>0</v>
          </cell>
          <cell r="DM160">
            <v>31</v>
          </cell>
          <cell r="DN160">
            <v>0</v>
          </cell>
          <cell r="DO160"/>
          <cell r="DP160">
            <v>0</v>
          </cell>
          <cell r="DQ160">
            <v>0</v>
          </cell>
          <cell r="DR160">
            <v>0</v>
          </cell>
          <cell r="DS160">
            <v>0</v>
          </cell>
          <cell r="DT160">
            <v>20.416666666666668</v>
          </cell>
          <cell r="DU160">
            <v>0</v>
          </cell>
          <cell r="DV160"/>
          <cell r="DW160">
            <v>0</v>
          </cell>
          <cell r="DX160">
            <v>0</v>
          </cell>
          <cell r="DY160">
            <v>0</v>
          </cell>
          <cell r="DZ160">
            <v>0</v>
          </cell>
          <cell r="EA160">
            <v>16.783333333333335</v>
          </cell>
          <cell r="EB160">
            <v>0</v>
          </cell>
          <cell r="EC160"/>
          <cell r="ED160">
            <v>0</v>
          </cell>
          <cell r="EE160">
            <v>0</v>
          </cell>
          <cell r="EF160">
            <v>0</v>
          </cell>
          <cell r="EG160">
            <v>0</v>
          </cell>
          <cell r="EH160">
            <v>16.166666666666668</v>
          </cell>
          <cell r="EI160">
            <v>0</v>
          </cell>
          <cell r="EJ160"/>
          <cell r="EK160">
            <v>0</v>
          </cell>
          <cell r="EL160">
            <v>0</v>
          </cell>
          <cell r="EM160">
            <v>0</v>
          </cell>
          <cell r="EN160">
            <v>0</v>
          </cell>
          <cell r="EO160">
            <v>21.25</v>
          </cell>
          <cell r="EP160">
            <v>0</v>
          </cell>
          <cell r="EQ160"/>
          <cell r="ER160">
            <v>0</v>
          </cell>
          <cell r="ES160">
            <v>0</v>
          </cell>
          <cell r="ET160">
            <v>0</v>
          </cell>
          <cell r="EU160">
            <v>0</v>
          </cell>
          <cell r="EV160">
            <v>38.75</v>
          </cell>
          <cell r="EW160">
            <v>0</v>
          </cell>
          <cell r="EX160"/>
          <cell r="EY160">
            <v>32.4</v>
          </cell>
          <cell r="EZ160">
            <v>0</v>
          </cell>
          <cell r="FA160">
            <v>0</v>
          </cell>
          <cell r="FB160">
            <v>32.4</v>
          </cell>
          <cell r="FC160">
            <v>31</v>
          </cell>
          <cell r="FD160">
            <v>1.0451612903225806</v>
          </cell>
          <cell r="FE160"/>
        </row>
        <row r="161">
          <cell r="A161" t="str">
            <v>P03</v>
          </cell>
          <cell r="B161" t="str">
            <v>P03 WIESŁAW KOZUB</v>
          </cell>
          <cell r="C161">
            <v>0</v>
          </cell>
          <cell r="D161">
            <v>0</v>
          </cell>
          <cell r="E161">
            <v>23.25</v>
          </cell>
          <cell r="F161" t="str">
            <v/>
          </cell>
          <cell r="G161"/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38.75</v>
          </cell>
          <cell r="M161">
            <v>0</v>
          </cell>
          <cell r="N161"/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38.75</v>
          </cell>
          <cell r="T161">
            <v>0</v>
          </cell>
          <cell r="U161"/>
          <cell r="V161">
            <v>0</v>
          </cell>
          <cell r="W161">
            <v>0</v>
          </cell>
          <cell r="X161">
            <v>0</v>
          </cell>
          <cell r="Y161">
            <v>0</v>
          </cell>
          <cell r="Z161">
            <v>35.75</v>
          </cell>
          <cell r="AA161">
            <v>0</v>
          </cell>
          <cell r="AB161"/>
          <cell r="AC161">
            <v>0</v>
          </cell>
          <cell r="AD161">
            <v>0</v>
          </cell>
          <cell r="AE161">
            <v>0</v>
          </cell>
          <cell r="AF161">
            <v>0</v>
          </cell>
          <cell r="AG161">
            <v>23.25</v>
          </cell>
          <cell r="AH161">
            <v>0</v>
          </cell>
          <cell r="AI161"/>
          <cell r="AJ161">
            <v>0</v>
          </cell>
          <cell r="AK161">
            <v>0</v>
          </cell>
          <cell r="AL161">
            <v>0</v>
          </cell>
          <cell r="AM161">
            <v>0</v>
          </cell>
          <cell r="AN161">
            <v>38.75</v>
          </cell>
          <cell r="AO161">
            <v>0</v>
          </cell>
          <cell r="AP161"/>
          <cell r="AQ161">
            <v>0</v>
          </cell>
          <cell r="AR161">
            <v>0</v>
          </cell>
          <cell r="AS161">
            <v>0</v>
          </cell>
          <cell r="AT161">
            <v>0</v>
          </cell>
          <cell r="AU161">
            <v>38.75</v>
          </cell>
          <cell r="AV161">
            <v>0</v>
          </cell>
          <cell r="AW161"/>
          <cell r="AX161">
            <v>0</v>
          </cell>
          <cell r="AY161">
            <v>0</v>
          </cell>
          <cell r="AZ161">
            <v>0</v>
          </cell>
          <cell r="BA161">
            <v>0</v>
          </cell>
          <cell r="BB161">
            <v>38.75</v>
          </cell>
          <cell r="BC161">
            <v>0</v>
          </cell>
          <cell r="BD161"/>
          <cell r="BE161">
            <v>0</v>
          </cell>
          <cell r="BF161">
            <v>0</v>
          </cell>
          <cell r="BG161">
            <v>0</v>
          </cell>
          <cell r="BH161">
            <v>0</v>
          </cell>
          <cell r="BI161">
            <v>38.75</v>
          </cell>
          <cell r="BJ161">
            <v>0</v>
          </cell>
          <cell r="BK161"/>
          <cell r="BL161">
            <v>0</v>
          </cell>
          <cell r="BM161">
            <v>0</v>
          </cell>
          <cell r="BN161">
            <v>0</v>
          </cell>
          <cell r="BO161">
            <v>0</v>
          </cell>
          <cell r="BP161">
            <v>0</v>
          </cell>
          <cell r="BQ161" t="str">
            <v/>
          </cell>
          <cell r="BR161"/>
          <cell r="BS161">
            <v>0</v>
          </cell>
          <cell r="BT161">
            <v>0</v>
          </cell>
          <cell r="BU161">
            <v>0</v>
          </cell>
          <cell r="BV161">
            <v>0</v>
          </cell>
          <cell r="BW161">
            <v>0</v>
          </cell>
          <cell r="BX161" t="str">
            <v/>
          </cell>
          <cell r="BY161"/>
          <cell r="BZ161">
            <v>0</v>
          </cell>
          <cell r="CA161">
            <v>0</v>
          </cell>
          <cell r="CB161">
            <v>0</v>
          </cell>
          <cell r="CC161">
            <v>0</v>
          </cell>
          <cell r="CD161">
            <v>0</v>
          </cell>
          <cell r="CE161" t="str">
            <v/>
          </cell>
          <cell r="CF161"/>
          <cell r="CG161">
            <v>0</v>
          </cell>
          <cell r="CH161">
            <v>0</v>
          </cell>
          <cell r="CI161">
            <v>0</v>
          </cell>
          <cell r="CJ161">
            <v>0</v>
          </cell>
          <cell r="CK161">
            <v>0</v>
          </cell>
          <cell r="CL161" t="str">
            <v/>
          </cell>
          <cell r="CM161"/>
          <cell r="CN161">
            <v>0</v>
          </cell>
          <cell r="CO161">
            <v>0</v>
          </cell>
          <cell r="CP161">
            <v>0</v>
          </cell>
          <cell r="CQ161">
            <v>0</v>
          </cell>
          <cell r="CR161">
            <v>23.25</v>
          </cell>
          <cell r="CS161">
            <v>0</v>
          </cell>
          <cell r="CT161"/>
          <cell r="CU161">
            <v>0</v>
          </cell>
          <cell r="CV161">
            <v>0</v>
          </cell>
          <cell r="CW161">
            <v>0</v>
          </cell>
          <cell r="CX161">
            <v>0</v>
          </cell>
          <cell r="CY161">
            <v>38.75</v>
          </cell>
          <cell r="CZ161">
            <v>0</v>
          </cell>
          <cell r="DA161"/>
          <cell r="DB161">
            <v>0</v>
          </cell>
          <cell r="DC161">
            <v>0</v>
          </cell>
          <cell r="DD161">
            <v>0</v>
          </cell>
          <cell r="DE161">
            <v>0</v>
          </cell>
          <cell r="DF161">
            <v>15.5</v>
          </cell>
          <cell r="DG161">
            <v>0</v>
          </cell>
          <cell r="DH161"/>
          <cell r="DI161">
            <v>0</v>
          </cell>
          <cell r="DJ161">
            <v>0</v>
          </cell>
          <cell r="DK161">
            <v>0</v>
          </cell>
          <cell r="DL161">
            <v>0</v>
          </cell>
          <cell r="DM161">
            <v>38.75</v>
          </cell>
          <cell r="DN161">
            <v>0</v>
          </cell>
          <cell r="DO161"/>
          <cell r="DP161">
            <v>0</v>
          </cell>
          <cell r="DQ161">
            <v>0</v>
          </cell>
          <cell r="DR161">
            <v>0</v>
          </cell>
          <cell r="DS161">
            <v>0</v>
          </cell>
          <cell r="DT161">
            <v>25.75</v>
          </cell>
          <cell r="DU161">
            <v>0</v>
          </cell>
          <cell r="DV161"/>
          <cell r="DW161">
            <v>0</v>
          </cell>
          <cell r="DX161">
            <v>0</v>
          </cell>
          <cell r="DY161">
            <v>0</v>
          </cell>
          <cell r="DZ161">
            <v>0</v>
          </cell>
          <cell r="EA161">
            <v>31</v>
          </cell>
          <cell r="EB161">
            <v>0</v>
          </cell>
          <cell r="EC161"/>
          <cell r="ED161">
            <v>0</v>
          </cell>
          <cell r="EE161">
            <v>0</v>
          </cell>
          <cell r="EF161">
            <v>0</v>
          </cell>
          <cell r="EG161">
            <v>0</v>
          </cell>
          <cell r="EH161">
            <v>27.766666666666666</v>
          </cell>
          <cell r="EI161">
            <v>0</v>
          </cell>
          <cell r="EJ161"/>
          <cell r="EK161">
            <v>0</v>
          </cell>
          <cell r="EL161">
            <v>0</v>
          </cell>
          <cell r="EM161">
            <v>0</v>
          </cell>
          <cell r="EN161">
            <v>0</v>
          </cell>
          <cell r="EO161">
            <v>23.083333333333332</v>
          </cell>
          <cell r="EP161">
            <v>0</v>
          </cell>
          <cell r="EQ161"/>
          <cell r="ER161">
            <v>0</v>
          </cell>
          <cell r="ES161">
            <v>0</v>
          </cell>
          <cell r="ET161">
            <v>0</v>
          </cell>
          <cell r="EU161">
            <v>0</v>
          </cell>
          <cell r="EV161">
            <v>28.583333333333332</v>
          </cell>
          <cell r="EW161">
            <v>0</v>
          </cell>
          <cell r="EX161"/>
          <cell r="EY161">
            <v>5.5333333333333332</v>
          </cell>
          <cell r="EZ161">
            <v>0</v>
          </cell>
          <cell r="FA161">
            <v>0</v>
          </cell>
          <cell r="FB161">
            <v>5.5333333333333332</v>
          </cell>
          <cell r="FC161">
            <v>5.583333333333333</v>
          </cell>
          <cell r="FD161">
            <v>0.991044776119403</v>
          </cell>
          <cell r="FE161"/>
        </row>
        <row r="162">
          <cell r="A162" t="str">
            <v>P05</v>
          </cell>
          <cell r="B162" t="str">
            <v>P05 TOMASZ KIEŁKUCKI</v>
          </cell>
          <cell r="C162">
            <v>0</v>
          </cell>
          <cell r="D162">
            <v>0</v>
          </cell>
          <cell r="E162">
            <v>27.45</v>
          </cell>
          <cell r="F162" t="str">
            <v/>
          </cell>
          <cell r="G162"/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25.5</v>
          </cell>
          <cell r="M162">
            <v>0</v>
          </cell>
          <cell r="N162"/>
          <cell r="O162">
            <v>0</v>
          </cell>
          <cell r="P162">
            <v>0</v>
          </cell>
          <cell r="Q162">
            <v>0</v>
          </cell>
          <cell r="R162">
            <v>0</v>
          </cell>
          <cell r="S162">
            <v>38.75</v>
          </cell>
          <cell r="T162">
            <v>0</v>
          </cell>
          <cell r="U162"/>
          <cell r="V162">
            <v>0</v>
          </cell>
          <cell r="W162">
            <v>0</v>
          </cell>
          <cell r="X162">
            <v>0</v>
          </cell>
          <cell r="Y162">
            <v>0</v>
          </cell>
          <cell r="Z162">
            <v>23.25</v>
          </cell>
          <cell r="AA162">
            <v>0</v>
          </cell>
          <cell r="AB162"/>
          <cell r="AC162">
            <v>0</v>
          </cell>
          <cell r="AD162">
            <v>0</v>
          </cell>
          <cell r="AE162">
            <v>0</v>
          </cell>
          <cell r="AF162">
            <v>0</v>
          </cell>
          <cell r="AG162">
            <v>23.25</v>
          </cell>
          <cell r="AH162">
            <v>0</v>
          </cell>
          <cell r="AI162"/>
          <cell r="AJ162">
            <v>0</v>
          </cell>
          <cell r="AK162">
            <v>0</v>
          </cell>
          <cell r="AL162">
            <v>0</v>
          </cell>
          <cell r="AM162">
            <v>0</v>
          </cell>
          <cell r="AN162">
            <v>38.75</v>
          </cell>
          <cell r="AO162">
            <v>0</v>
          </cell>
          <cell r="AP162"/>
          <cell r="AQ162">
            <v>0</v>
          </cell>
          <cell r="AR162">
            <v>0</v>
          </cell>
          <cell r="AS162">
            <v>0</v>
          </cell>
          <cell r="AT162">
            <v>0</v>
          </cell>
          <cell r="AU162">
            <v>38.75</v>
          </cell>
          <cell r="AV162">
            <v>0</v>
          </cell>
          <cell r="AW162"/>
          <cell r="AX162">
            <v>0</v>
          </cell>
          <cell r="AY162">
            <v>0</v>
          </cell>
          <cell r="AZ162">
            <v>0</v>
          </cell>
          <cell r="BA162">
            <v>0</v>
          </cell>
          <cell r="BB162">
            <v>38.75</v>
          </cell>
          <cell r="BC162">
            <v>0</v>
          </cell>
          <cell r="BD162"/>
          <cell r="BE162">
            <v>0</v>
          </cell>
          <cell r="BF162">
            <v>0</v>
          </cell>
          <cell r="BG162">
            <v>0</v>
          </cell>
          <cell r="BH162">
            <v>0</v>
          </cell>
          <cell r="BI162">
            <v>38.75</v>
          </cell>
          <cell r="BJ162">
            <v>0</v>
          </cell>
          <cell r="BK162"/>
          <cell r="BL162">
            <v>0</v>
          </cell>
          <cell r="BM162">
            <v>0</v>
          </cell>
          <cell r="BN162">
            <v>0</v>
          </cell>
          <cell r="BO162">
            <v>0</v>
          </cell>
          <cell r="BP162">
            <v>36.75</v>
          </cell>
          <cell r="BQ162">
            <v>0</v>
          </cell>
          <cell r="BR162"/>
          <cell r="BS162">
            <v>0</v>
          </cell>
          <cell r="BT162">
            <v>0</v>
          </cell>
          <cell r="BU162">
            <v>0</v>
          </cell>
          <cell r="BV162">
            <v>0</v>
          </cell>
          <cell r="BW162">
            <v>17.5</v>
          </cell>
          <cell r="BX162">
            <v>0</v>
          </cell>
          <cell r="BY162"/>
          <cell r="BZ162">
            <v>0</v>
          </cell>
          <cell r="CA162">
            <v>0</v>
          </cell>
          <cell r="CB162">
            <v>0</v>
          </cell>
          <cell r="CC162">
            <v>0</v>
          </cell>
          <cell r="CD162">
            <v>36.75</v>
          </cell>
          <cell r="CE162">
            <v>0</v>
          </cell>
          <cell r="CF162"/>
          <cell r="CG162">
            <v>0</v>
          </cell>
          <cell r="CH162">
            <v>0</v>
          </cell>
          <cell r="CI162">
            <v>0</v>
          </cell>
          <cell r="CJ162">
            <v>0</v>
          </cell>
          <cell r="CK162">
            <v>36.75</v>
          </cell>
          <cell r="CL162">
            <v>0</v>
          </cell>
          <cell r="CM162"/>
          <cell r="CN162">
            <v>0</v>
          </cell>
          <cell r="CO162">
            <v>0</v>
          </cell>
          <cell r="CP162">
            <v>0</v>
          </cell>
          <cell r="CQ162">
            <v>0</v>
          </cell>
          <cell r="CR162">
            <v>23.25</v>
          </cell>
          <cell r="CS162">
            <v>0</v>
          </cell>
          <cell r="CT162"/>
          <cell r="CU162">
            <v>0</v>
          </cell>
          <cell r="CV162">
            <v>0</v>
          </cell>
          <cell r="CW162">
            <v>0</v>
          </cell>
          <cell r="CX162">
            <v>0</v>
          </cell>
          <cell r="CY162">
            <v>38.75</v>
          </cell>
          <cell r="CZ162">
            <v>0</v>
          </cell>
          <cell r="DA162"/>
          <cell r="DB162">
            <v>0</v>
          </cell>
          <cell r="DC162">
            <v>0</v>
          </cell>
          <cell r="DD162">
            <v>0</v>
          </cell>
          <cell r="DE162">
            <v>0</v>
          </cell>
          <cell r="DF162">
            <v>23.25</v>
          </cell>
          <cell r="DG162">
            <v>0</v>
          </cell>
          <cell r="DH162"/>
          <cell r="DI162">
            <v>0</v>
          </cell>
          <cell r="DJ162">
            <v>0</v>
          </cell>
          <cell r="DK162">
            <v>0</v>
          </cell>
          <cell r="DL162">
            <v>0</v>
          </cell>
          <cell r="DM162">
            <v>23.25</v>
          </cell>
          <cell r="DN162">
            <v>0</v>
          </cell>
          <cell r="DO162"/>
          <cell r="DP162">
            <v>0</v>
          </cell>
          <cell r="DQ162">
            <v>0</v>
          </cell>
          <cell r="DR162">
            <v>0</v>
          </cell>
          <cell r="DS162">
            <v>0</v>
          </cell>
          <cell r="DT162">
            <v>26.583333333333332</v>
          </cell>
          <cell r="DU162">
            <v>0</v>
          </cell>
          <cell r="DV162"/>
          <cell r="DW162">
            <v>0</v>
          </cell>
          <cell r="DX162">
            <v>0</v>
          </cell>
          <cell r="DY162">
            <v>0</v>
          </cell>
          <cell r="DZ162">
            <v>0</v>
          </cell>
          <cell r="EA162">
            <v>31</v>
          </cell>
          <cell r="EB162">
            <v>0</v>
          </cell>
          <cell r="EC162"/>
          <cell r="ED162">
            <v>0</v>
          </cell>
          <cell r="EE162">
            <v>0</v>
          </cell>
          <cell r="EF162">
            <v>0</v>
          </cell>
          <cell r="EG162">
            <v>0</v>
          </cell>
          <cell r="EH162">
            <v>22.5</v>
          </cell>
          <cell r="EI162">
            <v>0</v>
          </cell>
          <cell r="EJ162"/>
          <cell r="EK162">
            <v>0</v>
          </cell>
          <cell r="EL162">
            <v>0</v>
          </cell>
          <cell r="EM162">
            <v>0</v>
          </cell>
          <cell r="EN162">
            <v>0</v>
          </cell>
          <cell r="EO162">
            <v>26</v>
          </cell>
          <cell r="EP162">
            <v>0</v>
          </cell>
          <cell r="EQ162"/>
          <cell r="ER162">
            <v>0</v>
          </cell>
          <cell r="ES162">
            <v>0</v>
          </cell>
          <cell r="ET162">
            <v>0</v>
          </cell>
          <cell r="EU162">
            <v>0</v>
          </cell>
          <cell r="EV162">
            <v>38.75</v>
          </cell>
          <cell r="EW162">
            <v>0</v>
          </cell>
          <cell r="EX162"/>
          <cell r="EY162">
            <v>0</v>
          </cell>
          <cell r="EZ162">
            <v>0</v>
          </cell>
          <cell r="FA162">
            <v>0</v>
          </cell>
          <cell r="FB162">
            <v>0</v>
          </cell>
          <cell r="FC162">
            <v>0</v>
          </cell>
          <cell r="FD162" t="str">
            <v/>
          </cell>
          <cell r="FE162"/>
        </row>
        <row r="163">
          <cell r="A163" t="str">
            <v>P06</v>
          </cell>
          <cell r="B163" t="str">
            <v>P06 VALERY AREKHVA</v>
          </cell>
          <cell r="C163">
            <v>0</v>
          </cell>
          <cell r="D163">
            <v>0</v>
          </cell>
          <cell r="E163">
            <v>23.25</v>
          </cell>
          <cell r="F163" t="str">
            <v/>
          </cell>
          <cell r="G163"/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31</v>
          </cell>
          <cell r="M163">
            <v>0</v>
          </cell>
          <cell r="N163"/>
          <cell r="O163">
            <v>0</v>
          </cell>
          <cell r="P163">
            <v>0</v>
          </cell>
          <cell r="Q163">
            <v>0</v>
          </cell>
          <cell r="R163">
            <v>0</v>
          </cell>
          <cell r="S163">
            <v>31</v>
          </cell>
          <cell r="T163">
            <v>0</v>
          </cell>
          <cell r="U163"/>
          <cell r="V163">
            <v>0</v>
          </cell>
          <cell r="W163">
            <v>0</v>
          </cell>
          <cell r="X163">
            <v>0</v>
          </cell>
          <cell r="Y163">
            <v>0</v>
          </cell>
          <cell r="Z163">
            <v>35.75</v>
          </cell>
          <cell r="AA163">
            <v>0</v>
          </cell>
          <cell r="AB163"/>
          <cell r="AC163">
            <v>0</v>
          </cell>
          <cell r="AD163">
            <v>0</v>
          </cell>
          <cell r="AE163">
            <v>0</v>
          </cell>
          <cell r="AF163">
            <v>0</v>
          </cell>
          <cell r="AG163">
            <v>23.25</v>
          </cell>
          <cell r="AH163">
            <v>0</v>
          </cell>
          <cell r="AI163"/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38.75</v>
          </cell>
          <cell r="AO163">
            <v>0</v>
          </cell>
          <cell r="AP163"/>
          <cell r="AQ163">
            <v>0</v>
          </cell>
          <cell r="AR163">
            <v>0</v>
          </cell>
          <cell r="AS163">
            <v>0</v>
          </cell>
          <cell r="AT163">
            <v>0</v>
          </cell>
          <cell r="AU163">
            <v>38.75</v>
          </cell>
          <cell r="AV163">
            <v>0</v>
          </cell>
          <cell r="AW163"/>
          <cell r="AX163">
            <v>0</v>
          </cell>
          <cell r="AY163">
            <v>0</v>
          </cell>
          <cell r="AZ163">
            <v>0</v>
          </cell>
          <cell r="BA163">
            <v>0</v>
          </cell>
          <cell r="BB163">
            <v>38.75</v>
          </cell>
          <cell r="BC163">
            <v>0</v>
          </cell>
          <cell r="BD163"/>
          <cell r="BE163">
            <v>0</v>
          </cell>
          <cell r="BF163">
            <v>0</v>
          </cell>
          <cell r="BG163">
            <v>0</v>
          </cell>
          <cell r="BH163">
            <v>0</v>
          </cell>
          <cell r="BI163">
            <v>31</v>
          </cell>
          <cell r="BJ163">
            <v>0</v>
          </cell>
          <cell r="BK163"/>
          <cell r="BL163">
            <v>0</v>
          </cell>
          <cell r="BM163">
            <v>0</v>
          </cell>
          <cell r="BN163">
            <v>0</v>
          </cell>
          <cell r="BO163">
            <v>0</v>
          </cell>
          <cell r="BP163">
            <v>31</v>
          </cell>
          <cell r="BQ163">
            <v>0</v>
          </cell>
          <cell r="BR163"/>
          <cell r="BS163">
            <v>0</v>
          </cell>
          <cell r="BT163">
            <v>0</v>
          </cell>
          <cell r="BU163">
            <v>0</v>
          </cell>
          <cell r="BV163">
            <v>0</v>
          </cell>
          <cell r="BW163">
            <v>36.75</v>
          </cell>
          <cell r="BX163">
            <v>0</v>
          </cell>
          <cell r="BY163"/>
          <cell r="BZ163">
            <v>0</v>
          </cell>
          <cell r="CA163">
            <v>0</v>
          </cell>
          <cell r="CB163">
            <v>0</v>
          </cell>
          <cell r="CC163">
            <v>0</v>
          </cell>
          <cell r="CD163">
            <v>31</v>
          </cell>
          <cell r="CE163">
            <v>0</v>
          </cell>
          <cell r="CF163"/>
          <cell r="CG163">
            <v>0</v>
          </cell>
          <cell r="CH163">
            <v>0</v>
          </cell>
          <cell r="CI163">
            <v>0</v>
          </cell>
          <cell r="CJ163">
            <v>0</v>
          </cell>
          <cell r="CK163">
            <v>31</v>
          </cell>
          <cell r="CL163">
            <v>0</v>
          </cell>
          <cell r="CM163"/>
          <cell r="CN163">
            <v>0</v>
          </cell>
          <cell r="CO163">
            <v>0</v>
          </cell>
          <cell r="CP163">
            <v>0</v>
          </cell>
          <cell r="CQ163">
            <v>0</v>
          </cell>
          <cell r="CR163">
            <v>23.25</v>
          </cell>
          <cell r="CS163">
            <v>0</v>
          </cell>
          <cell r="CT163"/>
          <cell r="CU163">
            <v>0</v>
          </cell>
          <cell r="CV163">
            <v>0</v>
          </cell>
          <cell r="CW163">
            <v>0</v>
          </cell>
          <cell r="CX163">
            <v>0</v>
          </cell>
          <cell r="CY163">
            <v>38.75</v>
          </cell>
          <cell r="CZ163">
            <v>0</v>
          </cell>
          <cell r="DA163"/>
          <cell r="DB163">
            <v>0</v>
          </cell>
          <cell r="DC163">
            <v>0</v>
          </cell>
          <cell r="DD163">
            <v>0</v>
          </cell>
          <cell r="DE163">
            <v>0</v>
          </cell>
          <cell r="DF163">
            <v>23.25</v>
          </cell>
          <cell r="DG163">
            <v>0</v>
          </cell>
          <cell r="DH163"/>
          <cell r="DI163">
            <v>0</v>
          </cell>
          <cell r="DJ163">
            <v>0</v>
          </cell>
          <cell r="DK163">
            <v>0</v>
          </cell>
          <cell r="DL163">
            <v>0</v>
          </cell>
          <cell r="DM163">
            <v>31</v>
          </cell>
          <cell r="DN163">
            <v>0</v>
          </cell>
          <cell r="DO163"/>
          <cell r="DP163">
            <v>0</v>
          </cell>
          <cell r="DQ163">
            <v>0</v>
          </cell>
          <cell r="DR163">
            <v>0</v>
          </cell>
          <cell r="DS163">
            <v>0</v>
          </cell>
          <cell r="DT163">
            <v>19.916666666666668</v>
          </cell>
          <cell r="DU163">
            <v>0</v>
          </cell>
          <cell r="DV163"/>
          <cell r="DW163">
            <v>0</v>
          </cell>
          <cell r="DX163">
            <v>0</v>
          </cell>
          <cell r="DY163">
            <v>0</v>
          </cell>
          <cell r="DZ163">
            <v>0</v>
          </cell>
          <cell r="EA163">
            <v>23.25</v>
          </cell>
          <cell r="EB163">
            <v>0</v>
          </cell>
          <cell r="EC163"/>
          <cell r="ED163">
            <v>0</v>
          </cell>
          <cell r="EE163">
            <v>0</v>
          </cell>
          <cell r="EF163">
            <v>0</v>
          </cell>
          <cell r="EG163">
            <v>0</v>
          </cell>
          <cell r="EH163">
            <v>23.25</v>
          </cell>
          <cell r="EI163">
            <v>0</v>
          </cell>
          <cell r="EJ163"/>
          <cell r="EK163">
            <v>0</v>
          </cell>
          <cell r="EL163">
            <v>0</v>
          </cell>
          <cell r="EM163">
            <v>0</v>
          </cell>
          <cell r="EN163">
            <v>0</v>
          </cell>
          <cell r="EO163">
            <v>23.25</v>
          </cell>
          <cell r="EP163">
            <v>0</v>
          </cell>
          <cell r="EQ163"/>
          <cell r="ER163">
            <v>0</v>
          </cell>
          <cell r="ES163">
            <v>0</v>
          </cell>
          <cell r="ET163">
            <v>0</v>
          </cell>
          <cell r="EU163">
            <v>0</v>
          </cell>
          <cell r="EV163">
            <v>38.75</v>
          </cell>
          <cell r="EW163">
            <v>0</v>
          </cell>
          <cell r="EX163"/>
          <cell r="EY163">
            <v>35.016666666666666</v>
          </cell>
          <cell r="EZ163">
            <v>0</v>
          </cell>
          <cell r="FA163">
            <v>0</v>
          </cell>
          <cell r="FB163">
            <v>35.016666666666666</v>
          </cell>
          <cell r="FC163">
            <v>31</v>
          </cell>
          <cell r="FD163">
            <v>1.1295698924731183</v>
          </cell>
          <cell r="FE163"/>
        </row>
        <row r="164">
          <cell r="A164" t="str">
            <v>P04</v>
          </cell>
          <cell r="B164" t="str">
            <v>P04 ALEKSANDER YARSHOV</v>
          </cell>
          <cell r="C164">
            <v>0</v>
          </cell>
          <cell r="D164">
            <v>0</v>
          </cell>
          <cell r="E164">
            <v>23.25</v>
          </cell>
          <cell r="F164" t="str">
            <v/>
          </cell>
          <cell r="G164"/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25.5</v>
          </cell>
          <cell r="M164">
            <v>0</v>
          </cell>
          <cell r="N164"/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33.25</v>
          </cell>
          <cell r="T164">
            <v>0</v>
          </cell>
          <cell r="U164"/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>
            <v>35.25</v>
          </cell>
          <cell r="AA164">
            <v>0</v>
          </cell>
          <cell r="AB164"/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22.75</v>
          </cell>
          <cell r="AH164">
            <v>0</v>
          </cell>
          <cell r="AI164"/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38.25</v>
          </cell>
          <cell r="AO164">
            <v>0</v>
          </cell>
          <cell r="AP164"/>
          <cell r="AQ164">
            <v>0</v>
          </cell>
          <cell r="AR164">
            <v>0</v>
          </cell>
          <cell r="AS164">
            <v>0</v>
          </cell>
          <cell r="AT164">
            <v>0</v>
          </cell>
          <cell r="AU164">
            <v>38.75</v>
          </cell>
          <cell r="AV164">
            <v>0</v>
          </cell>
          <cell r="AW164"/>
          <cell r="AX164">
            <v>0</v>
          </cell>
          <cell r="AY164">
            <v>0</v>
          </cell>
          <cell r="AZ164">
            <v>0</v>
          </cell>
          <cell r="BA164">
            <v>0</v>
          </cell>
          <cell r="BB164">
            <v>38.25</v>
          </cell>
          <cell r="BC164">
            <v>0</v>
          </cell>
          <cell r="BD164"/>
          <cell r="BE164">
            <v>0</v>
          </cell>
          <cell r="BF164">
            <v>0</v>
          </cell>
          <cell r="BG164">
            <v>0</v>
          </cell>
          <cell r="BH164">
            <v>0</v>
          </cell>
          <cell r="BI164">
            <v>31</v>
          </cell>
          <cell r="BJ164">
            <v>0</v>
          </cell>
          <cell r="BK164"/>
          <cell r="BL164">
            <v>0</v>
          </cell>
          <cell r="BM164">
            <v>0</v>
          </cell>
          <cell r="BN164">
            <v>0</v>
          </cell>
          <cell r="BO164">
            <v>0</v>
          </cell>
          <cell r="BP164">
            <v>31</v>
          </cell>
          <cell r="BQ164">
            <v>0</v>
          </cell>
          <cell r="BR164"/>
          <cell r="BS164">
            <v>0</v>
          </cell>
          <cell r="BT164">
            <v>0</v>
          </cell>
          <cell r="BU164">
            <v>0</v>
          </cell>
          <cell r="BV164">
            <v>0</v>
          </cell>
          <cell r="BW164">
            <v>38.75</v>
          </cell>
          <cell r="BX164">
            <v>0</v>
          </cell>
          <cell r="BY164"/>
          <cell r="BZ164">
            <v>0</v>
          </cell>
          <cell r="CA164">
            <v>0</v>
          </cell>
          <cell r="CB164">
            <v>0</v>
          </cell>
          <cell r="CC164">
            <v>0</v>
          </cell>
          <cell r="CD164">
            <v>31</v>
          </cell>
          <cell r="CE164">
            <v>0</v>
          </cell>
          <cell r="CF164"/>
          <cell r="CG164">
            <v>0</v>
          </cell>
          <cell r="CH164">
            <v>0</v>
          </cell>
          <cell r="CI164">
            <v>0</v>
          </cell>
          <cell r="CJ164">
            <v>0</v>
          </cell>
          <cell r="CK164">
            <v>31</v>
          </cell>
          <cell r="CL164">
            <v>0</v>
          </cell>
          <cell r="CM164"/>
          <cell r="CN164">
            <v>0</v>
          </cell>
          <cell r="CO164">
            <v>0</v>
          </cell>
          <cell r="CP164">
            <v>0</v>
          </cell>
          <cell r="CQ164">
            <v>0</v>
          </cell>
          <cell r="CR164">
            <v>23.25</v>
          </cell>
          <cell r="CS164">
            <v>0</v>
          </cell>
          <cell r="CT164"/>
          <cell r="CU164">
            <v>0</v>
          </cell>
          <cell r="CV164">
            <v>0</v>
          </cell>
          <cell r="CW164">
            <v>0</v>
          </cell>
          <cell r="CX164">
            <v>0</v>
          </cell>
          <cell r="CY164">
            <v>38.75</v>
          </cell>
          <cell r="CZ164">
            <v>0</v>
          </cell>
          <cell r="DA164"/>
          <cell r="DB164">
            <v>0</v>
          </cell>
          <cell r="DC164">
            <v>0</v>
          </cell>
          <cell r="DD164">
            <v>0</v>
          </cell>
          <cell r="DE164">
            <v>0</v>
          </cell>
          <cell r="DF164">
            <v>23.25</v>
          </cell>
          <cell r="DG164">
            <v>0</v>
          </cell>
          <cell r="DH164"/>
          <cell r="DI164">
            <v>0</v>
          </cell>
          <cell r="DJ164">
            <v>0</v>
          </cell>
          <cell r="DK164">
            <v>0</v>
          </cell>
          <cell r="DL164">
            <v>0</v>
          </cell>
          <cell r="DM164">
            <v>31</v>
          </cell>
          <cell r="DN164">
            <v>0</v>
          </cell>
          <cell r="DO164"/>
          <cell r="DP164">
            <v>0</v>
          </cell>
          <cell r="DQ164">
            <v>0</v>
          </cell>
          <cell r="DR164">
            <v>0</v>
          </cell>
          <cell r="DS164">
            <v>0</v>
          </cell>
          <cell r="DT164">
            <v>12.5</v>
          </cell>
          <cell r="DU164">
            <v>0</v>
          </cell>
          <cell r="DV164"/>
          <cell r="DW164">
            <v>0</v>
          </cell>
          <cell r="DX164">
            <v>0</v>
          </cell>
          <cell r="DY164">
            <v>0</v>
          </cell>
          <cell r="DZ164">
            <v>0</v>
          </cell>
          <cell r="EA164">
            <v>31</v>
          </cell>
          <cell r="EB164">
            <v>0</v>
          </cell>
          <cell r="EC164"/>
          <cell r="ED164">
            <v>0</v>
          </cell>
          <cell r="EE164">
            <v>0</v>
          </cell>
          <cell r="EF164">
            <v>0</v>
          </cell>
          <cell r="EG164">
            <v>0</v>
          </cell>
          <cell r="EH164">
            <v>15.5</v>
          </cell>
          <cell r="EI164">
            <v>0</v>
          </cell>
          <cell r="EJ164"/>
          <cell r="EK164">
            <v>0</v>
          </cell>
          <cell r="EL164">
            <v>0</v>
          </cell>
          <cell r="EM164">
            <v>0</v>
          </cell>
          <cell r="EN164">
            <v>0</v>
          </cell>
          <cell r="EO164">
            <v>31</v>
          </cell>
          <cell r="EP164">
            <v>0</v>
          </cell>
          <cell r="EQ164"/>
          <cell r="ER164">
            <v>0</v>
          </cell>
          <cell r="ES164">
            <v>0</v>
          </cell>
          <cell r="ET164">
            <v>0</v>
          </cell>
          <cell r="EU164">
            <v>0</v>
          </cell>
          <cell r="EV164">
            <v>31</v>
          </cell>
          <cell r="EW164">
            <v>0</v>
          </cell>
          <cell r="EX164"/>
          <cell r="EY164">
            <v>20.716666666666665</v>
          </cell>
          <cell r="EZ164">
            <v>0</v>
          </cell>
          <cell r="FA164">
            <v>0</v>
          </cell>
          <cell r="FB164">
            <v>20.716666666666665</v>
          </cell>
          <cell r="FC164">
            <v>31</v>
          </cell>
          <cell r="FD164">
            <v>0.66827956989247306</v>
          </cell>
          <cell r="FE164"/>
        </row>
        <row r="165">
          <cell r="A165" t="str">
            <v>P07</v>
          </cell>
          <cell r="B165" t="str">
            <v xml:space="preserve">P07 </v>
          </cell>
          <cell r="C165">
            <v>0</v>
          </cell>
          <cell r="D165">
            <v>0</v>
          </cell>
          <cell r="E165">
            <v>23.25</v>
          </cell>
          <cell r="F165" t="str">
            <v/>
          </cell>
          <cell r="G165"/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 t="str">
            <v/>
          </cell>
          <cell r="N165"/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 t="str">
            <v/>
          </cell>
          <cell r="U165"/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 t="str">
            <v/>
          </cell>
          <cell r="AB165"/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 t="str">
            <v/>
          </cell>
          <cell r="AI165"/>
          <cell r="AJ165">
            <v>6.2666666666666666</v>
          </cell>
          <cell r="AK165">
            <v>0</v>
          </cell>
          <cell r="AL165">
            <v>0</v>
          </cell>
          <cell r="AM165">
            <v>6.2666666666666666</v>
          </cell>
          <cell r="AN165">
            <v>39.75</v>
          </cell>
          <cell r="AO165">
            <v>0.15765199161425578</v>
          </cell>
          <cell r="AP165"/>
          <cell r="AQ165">
            <v>6.2666666666666666</v>
          </cell>
          <cell r="AR165">
            <v>0</v>
          </cell>
          <cell r="AS165">
            <v>0</v>
          </cell>
          <cell r="AT165">
            <v>6.2666666666666666</v>
          </cell>
          <cell r="AU165">
            <v>15.5</v>
          </cell>
          <cell r="AV165">
            <v>0.4043010752688172</v>
          </cell>
          <cell r="AW165"/>
          <cell r="AX165">
            <v>0</v>
          </cell>
          <cell r="AY165">
            <v>0</v>
          </cell>
          <cell r="AZ165">
            <v>0</v>
          </cell>
          <cell r="BA165">
            <v>0</v>
          </cell>
          <cell r="BB165">
            <v>39.75</v>
          </cell>
          <cell r="BC165">
            <v>0</v>
          </cell>
          <cell r="BD165"/>
          <cell r="BE165">
            <v>0</v>
          </cell>
          <cell r="BF165">
            <v>0</v>
          </cell>
          <cell r="BG165">
            <v>0</v>
          </cell>
          <cell r="BH165">
            <v>0</v>
          </cell>
          <cell r="BI165">
            <v>38.75</v>
          </cell>
          <cell r="BJ165">
            <v>0</v>
          </cell>
          <cell r="BK165"/>
          <cell r="BL165">
            <v>0</v>
          </cell>
          <cell r="BM165">
            <v>0</v>
          </cell>
          <cell r="BN165">
            <v>0</v>
          </cell>
          <cell r="BO165">
            <v>0</v>
          </cell>
          <cell r="BP165">
            <v>23.25</v>
          </cell>
          <cell r="BQ165">
            <v>0</v>
          </cell>
          <cell r="BR165"/>
          <cell r="BS165">
            <v>0</v>
          </cell>
          <cell r="BT165">
            <v>0</v>
          </cell>
          <cell r="BU165">
            <v>0</v>
          </cell>
          <cell r="BV165">
            <v>0</v>
          </cell>
          <cell r="BW165">
            <v>38.75</v>
          </cell>
          <cell r="BX165">
            <v>0</v>
          </cell>
          <cell r="BY165"/>
          <cell r="BZ165">
            <v>0</v>
          </cell>
          <cell r="CA165">
            <v>0</v>
          </cell>
          <cell r="CB165">
            <v>0</v>
          </cell>
          <cell r="CC165">
            <v>0</v>
          </cell>
          <cell r="CD165">
            <v>23.25</v>
          </cell>
          <cell r="CE165">
            <v>0</v>
          </cell>
          <cell r="CF165"/>
          <cell r="CG165">
            <v>0</v>
          </cell>
          <cell r="CH165">
            <v>0</v>
          </cell>
          <cell r="CI165">
            <v>0</v>
          </cell>
          <cell r="CJ165">
            <v>0</v>
          </cell>
          <cell r="CK165">
            <v>23.25</v>
          </cell>
          <cell r="CL165">
            <v>0</v>
          </cell>
          <cell r="CM165"/>
          <cell r="CN165">
            <v>0</v>
          </cell>
          <cell r="CO165">
            <v>0</v>
          </cell>
          <cell r="CP165">
            <v>0</v>
          </cell>
          <cell r="CQ165">
            <v>0</v>
          </cell>
          <cell r="CR165">
            <v>23.25</v>
          </cell>
          <cell r="CS165">
            <v>0</v>
          </cell>
          <cell r="CT165"/>
          <cell r="CU165">
            <v>0</v>
          </cell>
          <cell r="CV165">
            <v>0</v>
          </cell>
          <cell r="CW165">
            <v>0</v>
          </cell>
          <cell r="CX165">
            <v>0</v>
          </cell>
          <cell r="CY165">
            <v>38.75</v>
          </cell>
          <cell r="CZ165">
            <v>0</v>
          </cell>
          <cell r="DA165"/>
          <cell r="DB165">
            <v>0</v>
          </cell>
          <cell r="DC165">
            <v>0</v>
          </cell>
          <cell r="DD165">
            <v>0</v>
          </cell>
          <cell r="DE165">
            <v>0</v>
          </cell>
          <cell r="DF165">
            <v>22.25</v>
          </cell>
          <cell r="DG165">
            <v>0</v>
          </cell>
          <cell r="DH165"/>
          <cell r="DI165">
            <v>0</v>
          </cell>
          <cell r="DJ165">
            <v>0</v>
          </cell>
          <cell r="DK165">
            <v>0</v>
          </cell>
          <cell r="DL165">
            <v>0</v>
          </cell>
          <cell r="DM165">
            <v>5.333333333333333</v>
          </cell>
          <cell r="DN165">
            <v>0</v>
          </cell>
          <cell r="DO165"/>
          <cell r="DP165">
            <v>0</v>
          </cell>
          <cell r="DQ165">
            <v>0</v>
          </cell>
          <cell r="DR165">
            <v>0</v>
          </cell>
          <cell r="DS165">
            <v>0</v>
          </cell>
          <cell r="DT165">
            <v>0</v>
          </cell>
          <cell r="DU165" t="str">
            <v/>
          </cell>
          <cell r="DV165"/>
          <cell r="DW165">
            <v>0</v>
          </cell>
          <cell r="DX165">
            <v>0</v>
          </cell>
          <cell r="DY165">
            <v>0</v>
          </cell>
          <cell r="DZ165">
            <v>0</v>
          </cell>
          <cell r="EA165">
            <v>0</v>
          </cell>
          <cell r="EB165" t="str">
            <v/>
          </cell>
          <cell r="EC165"/>
          <cell r="ED165">
            <v>0</v>
          </cell>
          <cell r="EE165">
            <v>0</v>
          </cell>
          <cell r="EF165">
            <v>0</v>
          </cell>
          <cell r="EG165">
            <v>0</v>
          </cell>
          <cell r="EH165">
            <v>0</v>
          </cell>
          <cell r="EI165" t="str">
            <v/>
          </cell>
          <cell r="EJ165"/>
          <cell r="EK165">
            <v>0</v>
          </cell>
          <cell r="EL165">
            <v>0</v>
          </cell>
          <cell r="EM165">
            <v>0</v>
          </cell>
          <cell r="EN165">
            <v>0</v>
          </cell>
          <cell r="EO165">
            <v>0</v>
          </cell>
          <cell r="EP165" t="str">
            <v/>
          </cell>
          <cell r="EQ165"/>
          <cell r="ER165">
            <v>0</v>
          </cell>
          <cell r="ES165">
            <v>0</v>
          </cell>
          <cell r="ET165">
            <v>0</v>
          </cell>
          <cell r="EU165">
            <v>0</v>
          </cell>
          <cell r="EV165">
            <v>0</v>
          </cell>
          <cell r="EW165" t="str">
            <v/>
          </cell>
          <cell r="EX165"/>
          <cell r="EY165">
            <v>0</v>
          </cell>
          <cell r="EZ165">
            <v>0</v>
          </cell>
          <cell r="FA165">
            <v>0</v>
          </cell>
          <cell r="FB165">
            <v>0</v>
          </cell>
          <cell r="FC165">
            <v>0</v>
          </cell>
          <cell r="FD165" t="str">
            <v/>
          </cell>
          <cell r="FE165"/>
        </row>
        <row r="166">
          <cell r="A166" t="str">
            <v>P08</v>
          </cell>
          <cell r="B166" t="str">
            <v>P08 KACPER KRUSZEWSKI</v>
          </cell>
          <cell r="C166">
            <v>0</v>
          </cell>
          <cell r="D166">
            <v>0</v>
          </cell>
          <cell r="E166">
            <v>23.25</v>
          </cell>
          <cell r="F166" t="str">
            <v/>
          </cell>
          <cell r="G166"/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7.75</v>
          </cell>
          <cell r="M166">
            <v>0</v>
          </cell>
          <cell r="N166"/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 t="str">
            <v/>
          </cell>
          <cell r="U166"/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Z166">
            <v>22.5</v>
          </cell>
          <cell r="AA166">
            <v>0</v>
          </cell>
          <cell r="AB166"/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14.05</v>
          </cell>
          <cell r="AH166">
            <v>0.5</v>
          </cell>
          <cell r="AI166"/>
          <cell r="AJ166">
            <v>0</v>
          </cell>
          <cell r="AK166">
            <v>4.2666666666666666</v>
          </cell>
          <cell r="AL166">
            <v>0</v>
          </cell>
          <cell r="AM166">
            <v>4.2666666666666666</v>
          </cell>
          <cell r="AN166">
            <v>29.55</v>
          </cell>
          <cell r="AO166">
            <v>0.5</v>
          </cell>
          <cell r="AP166"/>
          <cell r="AQ166">
            <v>0</v>
          </cell>
          <cell r="AR166">
            <v>4.2666666666666666</v>
          </cell>
          <cell r="AS166">
            <v>0</v>
          </cell>
          <cell r="AT166">
            <v>4.2666666666666666</v>
          </cell>
          <cell r="AU166">
            <v>12.383333333333333</v>
          </cell>
          <cell r="AV166">
            <v>0</v>
          </cell>
          <cell r="AW166"/>
          <cell r="AX166">
            <v>0</v>
          </cell>
          <cell r="AY166">
            <v>0</v>
          </cell>
          <cell r="AZ166">
            <v>0</v>
          </cell>
          <cell r="BA166">
            <v>0</v>
          </cell>
          <cell r="BB166">
            <v>5.833333333333333</v>
          </cell>
          <cell r="BC166">
            <v>0.5</v>
          </cell>
          <cell r="BD166"/>
          <cell r="BE166">
            <v>0</v>
          </cell>
          <cell r="BF166">
            <v>0</v>
          </cell>
          <cell r="BG166">
            <v>0</v>
          </cell>
          <cell r="BH166">
            <v>0</v>
          </cell>
          <cell r="BI166">
            <v>0</v>
          </cell>
          <cell r="BJ166" t="str">
            <v/>
          </cell>
          <cell r="BK166"/>
          <cell r="BL166">
            <v>0</v>
          </cell>
          <cell r="BM166">
            <v>0</v>
          </cell>
          <cell r="BN166">
            <v>0</v>
          </cell>
          <cell r="BO166">
            <v>0</v>
          </cell>
          <cell r="BP166">
            <v>10.666666666666666</v>
          </cell>
          <cell r="BQ166">
            <v>0</v>
          </cell>
          <cell r="BR166"/>
          <cell r="BS166">
            <v>0</v>
          </cell>
          <cell r="BT166">
            <v>0</v>
          </cell>
          <cell r="BU166">
            <v>0</v>
          </cell>
          <cell r="BV166">
            <v>0</v>
          </cell>
          <cell r="BW166">
            <v>5</v>
          </cell>
          <cell r="BX166">
            <v>0</v>
          </cell>
          <cell r="BY166"/>
          <cell r="BZ166">
            <v>0</v>
          </cell>
          <cell r="CA166">
            <v>0</v>
          </cell>
          <cell r="CB166">
            <v>0</v>
          </cell>
          <cell r="CC166">
            <v>0</v>
          </cell>
          <cell r="CD166">
            <v>10.666666666666666</v>
          </cell>
          <cell r="CE166">
            <v>0</v>
          </cell>
          <cell r="CF166"/>
          <cell r="CG166">
            <v>0</v>
          </cell>
          <cell r="CH166">
            <v>0</v>
          </cell>
          <cell r="CI166">
            <v>0</v>
          </cell>
          <cell r="CJ166">
            <v>0</v>
          </cell>
          <cell r="CK166">
            <v>10.666666666666666</v>
          </cell>
          <cell r="CL166">
            <v>0</v>
          </cell>
          <cell r="CM166"/>
          <cell r="CN166">
            <v>0</v>
          </cell>
          <cell r="CO166">
            <v>0</v>
          </cell>
          <cell r="CP166">
            <v>0</v>
          </cell>
          <cell r="CQ166">
            <v>0</v>
          </cell>
          <cell r="CR166">
            <v>0</v>
          </cell>
          <cell r="CS166" t="str">
            <v/>
          </cell>
          <cell r="CT166"/>
          <cell r="CU166">
            <v>0</v>
          </cell>
          <cell r="CV166">
            <v>0</v>
          </cell>
          <cell r="CW166">
            <v>0</v>
          </cell>
          <cell r="CX166">
            <v>0</v>
          </cell>
          <cell r="CY166">
            <v>15.75</v>
          </cell>
          <cell r="CZ166">
            <v>0</v>
          </cell>
          <cell r="DA166"/>
          <cell r="DB166">
            <v>0</v>
          </cell>
          <cell r="DC166">
            <v>0</v>
          </cell>
          <cell r="DD166">
            <v>0</v>
          </cell>
          <cell r="DE166">
            <v>0</v>
          </cell>
          <cell r="DF166">
            <v>3</v>
          </cell>
          <cell r="DG166">
            <v>0</v>
          </cell>
          <cell r="DH166"/>
          <cell r="DI166">
            <v>0</v>
          </cell>
          <cell r="DJ166">
            <v>0</v>
          </cell>
          <cell r="DK166">
            <v>0</v>
          </cell>
          <cell r="DL166">
            <v>0</v>
          </cell>
          <cell r="DM166">
            <v>19.25</v>
          </cell>
          <cell r="DN166">
            <v>0</v>
          </cell>
          <cell r="DO166"/>
          <cell r="DP166">
            <v>0</v>
          </cell>
          <cell r="DQ166">
            <v>0</v>
          </cell>
          <cell r="DR166">
            <v>0</v>
          </cell>
          <cell r="DS166">
            <v>0</v>
          </cell>
          <cell r="DT166">
            <v>0</v>
          </cell>
          <cell r="DU166" t="str">
            <v/>
          </cell>
          <cell r="DV166"/>
          <cell r="DW166">
            <v>0</v>
          </cell>
          <cell r="DX166">
            <v>0</v>
          </cell>
          <cell r="DY166">
            <v>0</v>
          </cell>
          <cell r="DZ166">
            <v>0</v>
          </cell>
          <cell r="EA166">
            <v>0</v>
          </cell>
          <cell r="EB166" t="str">
            <v/>
          </cell>
          <cell r="EC166"/>
          <cell r="ED166">
            <v>0</v>
          </cell>
          <cell r="EE166">
            <v>0</v>
          </cell>
          <cell r="EF166">
            <v>0</v>
          </cell>
          <cell r="EG166">
            <v>0</v>
          </cell>
          <cell r="EH166">
            <v>0</v>
          </cell>
          <cell r="EI166" t="str">
            <v/>
          </cell>
          <cell r="EJ166"/>
          <cell r="EK166">
            <v>0</v>
          </cell>
          <cell r="EL166">
            <v>0</v>
          </cell>
          <cell r="EM166">
            <v>0</v>
          </cell>
          <cell r="EN166">
            <v>0</v>
          </cell>
          <cell r="EO166">
            <v>0</v>
          </cell>
          <cell r="EP166" t="str">
            <v/>
          </cell>
          <cell r="EQ166"/>
          <cell r="ER166">
            <v>0</v>
          </cell>
          <cell r="ES166">
            <v>0</v>
          </cell>
          <cell r="ET166">
            <v>0</v>
          </cell>
          <cell r="EU166">
            <v>0</v>
          </cell>
          <cell r="EV166">
            <v>0</v>
          </cell>
          <cell r="EW166" t="str">
            <v/>
          </cell>
          <cell r="EX166"/>
          <cell r="EY166">
            <v>3.0333333333333332</v>
          </cell>
          <cell r="EZ166">
            <v>0</v>
          </cell>
          <cell r="FA166">
            <v>0</v>
          </cell>
          <cell r="FB166">
            <v>3.0333333333333332</v>
          </cell>
          <cell r="FC166">
            <v>11.75</v>
          </cell>
          <cell r="FD166">
            <v>0.25815602836879431</v>
          </cell>
          <cell r="FE166"/>
        </row>
        <row r="167">
          <cell r="A167" t="str">
            <v>P09</v>
          </cell>
          <cell r="B167" t="str">
            <v>P09 DOMINIK FASZCZA</v>
          </cell>
          <cell r="C167">
            <v>23.25</v>
          </cell>
          <cell r="D167">
            <v>23.25</v>
          </cell>
          <cell r="E167">
            <v>0</v>
          </cell>
          <cell r="F167" t="str">
            <v/>
          </cell>
          <cell r="G167"/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 t="str">
            <v/>
          </cell>
          <cell r="N167"/>
          <cell r="O167">
            <v>0</v>
          </cell>
          <cell r="P167">
            <v>0</v>
          </cell>
          <cell r="Q167">
            <v>0</v>
          </cell>
          <cell r="R167">
            <v>0</v>
          </cell>
          <cell r="S167">
            <v>0</v>
          </cell>
          <cell r="T167" t="str">
            <v/>
          </cell>
          <cell r="U167"/>
          <cell r="V167">
            <v>11.466666666666667</v>
          </cell>
          <cell r="W167">
            <v>0</v>
          </cell>
          <cell r="X167">
            <v>0</v>
          </cell>
          <cell r="Y167">
            <v>11.466666666666667</v>
          </cell>
          <cell r="Z167">
            <v>0</v>
          </cell>
          <cell r="AA167" t="str">
            <v/>
          </cell>
          <cell r="AB167"/>
          <cell r="AC167">
            <v>4.2666666666666666</v>
          </cell>
          <cell r="AD167">
            <v>0</v>
          </cell>
          <cell r="AE167">
            <v>0</v>
          </cell>
          <cell r="AF167">
            <v>4.2666666666666666</v>
          </cell>
          <cell r="AG167">
            <v>0</v>
          </cell>
          <cell r="AH167">
            <v>0.5</v>
          </cell>
          <cell r="AI167"/>
          <cell r="AJ167">
            <v>4.2666666666666666</v>
          </cell>
          <cell r="AK167">
            <v>0</v>
          </cell>
          <cell r="AL167">
            <v>29.55</v>
          </cell>
          <cell r="AM167">
            <v>33.81666666666667</v>
          </cell>
          <cell r="AN167">
            <v>0</v>
          </cell>
          <cell r="AO167">
            <v>0.5</v>
          </cell>
          <cell r="AP167"/>
          <cell r="AQ167">
            <v>0</v>
          </cell>
          <cell r="AR167">
            <v>0</v>
          </cell>
          <cell r="AS167">
            <v>0</v>
          </cell>
          <cell r="AT167">
            <v>0</v>
          </cell>
          <cell r="AU167">
            <v>38.75</v>
          </cell>
          <cell r="AV167">
            <v>0</v>
          </cell>
          <cell r="AW167"/>
          <cell r="AX167">
            <v>0</v>
          </cell>
          <cell r="AY167">
            <v>0</v>
          </cell>
          <cell r="AZ167">
            <v>0</v>
          </cell>
          <cell r="BA167">
            <v>0</v>
          </cell>
          <cell r="BB167">
            <v>38.75</v>
          </cell>
          <cell r="BC167">
            <v>0.5</v>
          </cell>
          <cell r="BD167"/>
          <cell r="BE167">
            <v>0</v>
          </cell>
          <cell r="BF167">
            <v>0</v>
          </cell>
          <cell r="BG167">
            <v>0</v>
          </cell>
          <cell r="BH167">
            <v>0</v>
          </cell>
          <cell r="BI167">
            <v>0</v>
          </cell>
          <cell r="BJ167" t="str">
            <v/>
          </cell>
          <cell r="BK167"/>
          <cell r="BL167">
            <v>0</v>
          </cell>
          <cell r="BM167">
            <v>0</v>
          </cell>
          <cell r="BN167">
            <v>0</v>
          </cell>
          <cell r="BO167">
            <v>0</v>
          </cell>
          <cell r="BP167">
            <v>0</v>
          </cell>
          <cell r="BQ167" t="str">
            <v/>
          </cell>
          <cell r="BR167"/>
          <cell r="BS167">
            <v>0</v>
          </cell>
          <cell r="BT167">
            <v>0</v>
          </cell>
          <cell r="BU167">
            <v>0</v>
          </cell>
          <cell r="BV167">
            <v>0</v>
          </cell>
          <cell r="BW167">
            <v>0</v>
          </cell>
          <cell r="BX167" t="str">
            <v/>
          </cell>
          <cell r="BY167"/>
          <cell r="BZ167">
            <v>0</v>
          </cell>
          <cell r="CA167">
            <v>0</v>
          </cell>
          <cell r="CB167">
            <v>0</v>
          </cell>
          <cell r="CC167">
            <v>0</v>
          </cell>
          <cell r="CD167">
            <v>0</v>
          </cell>
          <cell r="CE167" t="str">
            <v/>
          </cell>
          <cell r="CF167"/>
          <cell r="CG167">
            <v>0</v>
          </cell>
          <cell r="CH167">
            <v>0</v>
          </cell>
          <cell r="CI167">
            <v>0</v>
          </cell>
          <cell r="CJ167">
            <v>0</v>
          </cell>
          <cell r="CK167">
            <v>0</v>
          </cell>
          <cell r="CL167" t="str">
            <v/>
          </cell>
          <cell r="CM167"/>
          <cell r="CN167">
            <v>0</v>
          </cell>
          <cell r="CO167">
            <v>0</v>
          </cell>
          <cell r="CP167">
            <v>0</v>
          </cell>
          <cell r="CQ167">
            <v>0</v>
          </cell>
          <cell r="CR167">
            <v>0</v>
          </cell>
          <cell r="CS167" t="str">
            <v/>
          </cell>
          <cell r="CT167"/>
          <cell r="CU167">
            <v>0</v>
          </cell>
          <cell r="CV167">
            <v>0</v>
          </cell>
          <cell r="CW167">
            <v>0</v>
          </cell>
          <cell r="CX167">
            <v>0</v>
          </cell>
          <cell r="CY167">
            <v>0</v>
          </cell>
          <cell r="CZ167" t="str">
            <v/>
          </cell>
          <cell r="DA167"/>
          <cell r="DB167">
            <v>0</v>
          </cell>
          <cell r="DC167">
            <v>0</v>
          </cell>
          <cell r="DD167">
            <v>0</v>
          </cell>
          <cell r="DE167">
            <v>0</v>
          </cell>
          <cell r="DF167">
            <v>0</v>
          </cell>
          <cell r="DG167" t="str">
            <v/>
          </cell>
          <cell r="DH167"/>
          <cell r="DI167">
            <v>0</v>
          </cell>
          <cell r="DJ167">
            <v>0</v>
          </cell>
          <cell r="DK167">
            <v>0</v>
          </cell>
          <cell r="DL167">
            <v>0</v>
          </cell>
          <cell r="DM167">
            <v>0</v>
          </cell>
          <cell r="DN167" t="str">
            <v/>
          </cell>
          <cell r="DO167"/>
          <cell r="DP167">
            <v>0</v>
          </cell>
          <cell r="DQ167">
            <v>0</v>
          </cell>
          <cell r="DR167">
            <v>0</v>
          </cell>
          <cell r="DS167">
            <v>0</v>
          </cell>
          <cell r="DT167">
            <v>0</v>
          </cell>
          <cell r="DU167" t="str">
            <v/>
          </cell>
          <cell r="DV167"/>
          <cell r="DW167">
            <v>0</v>
          </cell>
          <cell r="DX167">
            <v>0</v>
          </cell>
          <cell r="DY167">
            <v>0</v>
          </cell>
          <cell r="DZ167">
            <v>0</v>
          </cell>
          <cell r="EA167">
            <v>0</v>
          </cell>
          <cell r="EB167" t="str">
            <v/>
          </cell>
          <cell r="EC167"/>
          <cell r="ED167">
            <v>0</v>
          </cell>
          <cell r="EE167">
            <v>0</v>
          </cell>
          <cell r="EF167">
            <v>0</v>
          </cell>
          <cell r="EG167">
            <v>0</v>
          </cell>
          <cell r="EH167">
            <v>0</v>
          </cell>
          <cell r="EI167" t="str">
            <v/>
          </cell>
          <cell r="EJ167"/>
          <cell r="EK167">
            <v>0</v>
          </cell>
          <cell r="EL167">
            <v>0</v>
          </cell>
          <cell r="EM167">
            <v>0</v>
          </cell>
          <cell r="EN167">
            <v>0</v>
          </cell>
          <cell r="EO167">
            <v>0</v>
          </cell>
          <cell r="EP167" t="str">
            <v/>
          </cell>
          <cell r="EQ167"/>
          <cell r="ER167">
            <v>0</v>
          </cell>
          <cell r="ES167">
            <v>0</v>
          </cell>
          <cell r="ET167">
            <v>0</v>
          </cell>
          <cell r="EU167">
            <v>0</v>
          </cell>
          <cell r="EV167">
            <v>0</v>
          </cell>
          <cell r="EW167" t="str">
            <v/>
          </cell>
          <cell r="EX167"/>
          <cell r="EY167">
            <v>0</v>
          </cell>
          <cell r="EZ167">
            <v>0</v>
          </cell>
          <cell r="FA167">
            <v>0</v>
          </cell>
          <cell r="FB167">
            <v>0</v>
          </cell>
          <cell r="FC167">
            <v>7.75</v>
          </cell>
          <cell r="FD167">
            <v>0</v>
          </cell>
          <cell r="FE167"/>
        </row>
        <row r="168">
          <cell r="B168" t="str">
            <v>SUMA</v>
          </cell>
          <cell r="C168">
            <v>0</v>
          </cell>
          <cell r="D168">
            <v>0</v>
          </cell>
          <cell r="E168">
            <v>169.35000000000002</v>
          </cell>
          <cell r="F168" t="str">
            <v/>
          </cell>
          <cell r="G168"/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182.75</v>
          </cell>
          <cell r="M168">
            <v>0</v>
          </cell>
          <cell r="N168"/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209.08333333333334</v>
          </cell>
          <cell r="T168">
            <v>0</v>
          </cell>
          <cell r="U168"/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Z168">
            <v>201.5</v>
          </cell>
          <cell r="AA168">
            <v>0</v>
          </cell>
          <cell r="AB168"/>
          <cell r="AC168">
            <v>0</v>
          </cell>
          <cell r="AD168">
            <v>8.6833333333333336</v>
          </cell>
          <cell r="AE168">
            <v>0</v>
          </cell>
          <cell r="AF168">
            <v>8.6833333333333336</v>
          </cell>
          <cell r="AG168">
            <v>138</v>
          </cell>
          <cell r="AH168">
            <v>0</v>
          </cell>
          <cell r="AI168"/>
          <cell r="AJ168">
            <v>14.95</v>
          </cell>
          <cell r="AK168">
            <v>0</v>
          </cell>
          <cell r="AL168">
            <v>0</v>
          </cell>
          <cell r="AM168">
            <v>14.95</v>
          </cell>
          <cell r="AN168">
            <v>268.75</v>
          </cell>
          <cell r="AO168">
            <v>5.6276167250368256E-2</v>
          </cell>
          <cell r="AP168"/>
          <cell r="AQ168">
            <v>14.95</v>
          </cell>
          <cell r="AR168">
            <v>0</v>
          </cell>
          <cell r="AS168">
            <v>0</v>
          </cell>
          <cell r="AT168">
            <v>14.95</v>
          </cell>
          <cell r="AU168">
            <v>248</v>
          </cell>
          <cell r="AV168">
            <v>8.9769585253456227E-2</v>
          </cell>
          <cell r="AW168"/>
          <cell r="AX168">
            <v>8.6833333333333336</v>
          </cell>
          <cell r="AY168">
            <v>0</v>
          </cell>
          <cell r="AZ168">
            <v>0</v>
          </cell>
          <cell r="BA168">
            <v>8.6833333333333336</v>
          </cell>
          <cell r="BB168">
            <v>271.75</v>
          </cell>
          <cell r="BC168">
            <v>3.2012288786482337E-2</v>
          </cell>
          <cell r="BD168"/>
          <cell r="BE168">
            <v>0</v>
          </cell>
          <cell r="BF168">
            <v>0</v>
          </cell>
          <cell r="BG168">
            <v>0</v>
          </cell>
          <cell r="BH168">
            <v>0</v>
          </cell>
          <cell r="BI168">
            <v>226.5</v>
          </cell>
          <cell r="BJ168">
            <v>0</v>
          </cell>
          <cell r="BK168"/>
          <cell r="BL168">
            <v>0</v>
          </cell>
          <cell r="BM168">
            <v>0</v>
          </cell>
          <cell r="BN168">
            <v>0</v>
          </cell>
          <cell r="BO168">
            <v>0</v>
          </cell>
          <cell r="BP168">
            <v>179.25</v>
          </cell>
          <cell r="BQ168">
            <v>0</v>
          </cell>
          <cell r="BR168"/>
          <cell r="BS168">
            <v>0</v>
          </cell>
          <cell r="BT168">
            <v>0</v>
          </cell>
          <cell r="BU168">
            <v>0</v>
          </cell>
          <cell r="BV168">
            <v>0</v>
          </cell>
          <cell r="BW168">
            <v>209.25</v>
          </cell>
          <cell r="BX168">
            <v>0</v>
          </cell>
          <cell r="BY168"/>
          <cell r="BZ168">
            <v>0</v>
          </cell>
          <cell r="CA168">
            <v>0</v>
          </cell>
          <cell r="CB168">
            <v>0</v>
          </cell>
          <cell r="CC168">
            <v>0</v>
          </cell>
          <cell r="CD168">
            <v>179.25</v>
          </cell>
          <cell r="CE168">
            <v>0</v>
          </cell>
          <cell r="CF168"/>
          <cell r="CG168">
            <v>0</v>
          </cell>
          <cell r="CH168">
            <v>0</v>
          </cell>
          <cell r="CI168">
            <v>0</v>
          </cell>
          <cell r="CJ168">
            <v>0</v>
          </cell>
          <cell r="CK168">
            <v>179.25</v>
          </cell>
          <cell r="CL168">
            <v>0</v>
          </cell>
          <cell r="CM168"/>
          <cell r="CN168">
            <v>0</v>
          </cell>
          <cell r="CO168">
            <v>0</v>
          </cell>
          <cell r="CP168">
            <v>0</v>
          </cell>
          <cell r="CQ168">
            <v>0</v>
          </cell>
          <cell r="CR168">
            <v>139.5</v>
          </cell>
          <cell r="CS168">
            <v>0</v>
          </cell>
          <cell r="CT168"/>
          <cell r="CU168">
            <v>0</v>
          </cell>
          <cell r="CV168">
            <v>0</v>
          </cell>
          <cell r="CW168">
            <v>0</v>
          </cell>
          <cell r="CX168">
            <v>0</v>
          </cell>
          <cell r="CY168">
            <v>271.25</v>
          </cell>
          <cell r="CZ168">
            <v>0</v>
          </cell>
          <cell r="DA168"/>
          <cell r="DB168">
            <v>0</v>
          </cell>
          <cell r="DC168">
            <v>0</v>
          </cell>
          <cell r="DD168">
            <v>0</v>
          </cell>
          <cell r="DE168">
            <v>0</v>
          </cell>
          <cell r="DF168">
            <v>154</v>
          </cell>
          <cell r="DG168">
            <v>0</v>
          </cell>
          <cell r="DH168"/>
          <cell r="DI168">
            <v>0</v>
          </cell>
          <cell r="DJ168">
            <v>0</v>
          </cell>
          <cell r="DK168">
            <v>0</v>
          </cell>
          <cell r="DL168">
            <v>0</v>
          </cell>
          <cell r="DM168">
            <v>191.33333333333334</v>
          </cell>
          <cell r="DN168">
            <v>0</v>
          </cell>
          <cell r="DO168"/>
          <cell r="DP168">
            <v>0</v>
          </cell>
          <cell r="DQ168">
            <v>0</v>
          </cell>
          <cell r="DR168">
            <v>0</v>
          </cell>
          <cell r="DS168">
            <v>0</v>
          </cell>
          <cell r="DT168">
            <v>125.25</v>
          </cell>
          <cell r="DU168">
            <v>0</v>
          </cell>
          <cell r="DV168"/>
          <cell r="DW168">
            <v>0</v>
          </cell>
          <cell r="DX168">
            <v>0</v>
          </cell>
          <cell r="DY168">
            <v>0</v>
          </cell>
          <cell r="DZ168">
            <v>0</v>
          </cell>
          <cell r="EA168">
            <v>156.28333333333333</v>
          </cell>
          <cell r="EB168">
            <v>0</v>
          </cell>
          <cell r="EC168"/>
          <cell r="ED168">
            <v>0</v>
          </cell>
          <cell r="EE168">
            <v>0</v>
          </cell>
          <cell r="EF168">
            <v>0</v>
          </cell>
          <cell r="EG168">
            <v>0</v>
          </cell>
          <cell r="EH168">
            <v>120.68333333333334</v>
          </cell>
          <cell r="EI168">
            <v>0</v>
          </cell>
          <cell r="EJ168"/>
          <cell r="EK168">
            <v>0</v>
          </cell>
          <cell r="EL168">
            <v>0</v>
          </cell>
          <cell r="EM168">
            <v>0</v>
          </cell>
          <cell r="EN168">
            <v>0</v>
          </cell>
          <cell r="EO168">
            <v>155.58333333333331</v>
          </cell>
          <cell r="EP168">
            <v>0</v>
          </cell>
          <cell r="EQ168"/>
          <cell r="ER168">
            <v>0</v>
          </cell>
          <cell r="ES168">
            <v>0</v>
          </cell>
          <cell r="ET168">
            <v>0</v>
          </cell>
          <cell r="EU168">
            <v>0</v>
          </cell>
          <cell r="EV168">
            <v>212.08333333333331</v>
          </cell>
          <cell r="EW168">
            <v>0</v>
          </cell>
          <cell r="EX168"/>
          <cell r="EY168">
            <v>114</v>
          </cell>
          <cell r="EZ168">
            <v>0</v>
          </cell>
          <cell r="FA168">
            <v>0</v>
          </cell>
          <cell r="FB168">
            <v>114</v>
          </cell>
          <cell r="FC168">
            <v>119.83333333333334</v>
          </cell>
          <cell r="FD168">
            <v>0.95818365478112288</v>
          </cell>
          <cell r="FE168"/>
        </row>
        <row r="181">
          <cell r="B181">
            <v>1</v>
          </cell>
        </row>
        <row r="182">
          <cell r="B182">
            <v>2</v>
          </cell>
        </row>
        <row r="183">
          <cell r="B183">
            <v>3</v>
          </cell>
        </row>
        <row r="184">
          <cell r="B184">
            <v>4</v>
          </cell>
        </row>
        <row r="185">
          <cell r="B185">
            <v>5</v>
          </cell>
        </row>
        <row r="186">
          <cell r="B186">
            <v>6</v>
          </cell>
        </row>
        <row r="187">
          <cell r="B18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cie" refreshedDate="45842.326233796295" createdVersion="6" refreshedVersion="8" minRefreshableVersion="3" recordCount="750" xr:uid="{00000000-000A-0000-FFFF-FFFF03000000}">
  <cacheSource type="worksheet">
    <worksheetSource name="AKORD"/>
  </cacheSource>
  <cacheFields count="30">
    <cacheField name="IMIE" numFmtId="0">
      <sharedItems count="28">
        <s v="P06 VALERY"/>
        <s v="T02 RADOSŁAW KRYSZTOPA"/>
        <s v="T10 KAMIL PERKOWSKI"/>
        <s v="T06 TOMASZ BAŁDYGA"/>
        <s v="T12 KACPER KRUSZEWSKI"/>
        <s v="T05 MARCIN WYSZKOWSKI"/>
        <s v="T01 ROBERT PERKOWSKI"/>
        <s v="T04 DOMINIK FASZCZA"/>
        <s v="P02 WOJCIECH REMBISZEWSKI"/>
        <s v="P05 TOMASZ KIEŁKUCKI"/>
        <s v="P03 WIESŁAW KOZUB"/>
        <s v="P04 ALEKSANDER"/>
        <s v="P01 PIOTR MIERZWIŃSKI"/>
        <s v="T03 PIOTR MIERZWIŃSKI" u="1"/>
        <s v="P08 KRZYSZTOF PERKOWSKI" u="1"/>
        <s v="T07 TADEUSZ GALICKI" u="1"/>
        <s v="T12 KRZYSZTOF PERKOWSKI" u="1"/>
        <s v="T08 KAMIL MACKIEWICZ" u="1"/>
        <s v="P09 DOMINIK FASZCZA" u="1"/>
        <s v="T08 KAMIL SAMSON" u="1"/>
        <s v="T08 MARIUSZ MARKOWSKI" u="1"/>
        <s v="T11 PIOTR TRUSKOLASKI" u="1"/>
        <s v="T09 TOMASZ KIEŁKUCKI" u="1"/>
        <s v="T09 KAMIL ZAWISTOWSKI" u="1"/>
        <s v="P08 KACPER KRUSZEWSKI" u="1"/>
        <s v="T03 MARIUSZ DANIELAK" u="1"/>
        <s v="T03 " u="1"/>
        <s v="P07 PIOTR ŁUPIŃSKI" u="1"/>
      </sharedItems>
    </cacheField>
    <cacheField name="ZAMOWIENIA_SPEC_ID" numFmtId="0">
      <sharedItems containsSemiMixedTypes="0" containsString="0" containsNumber="1" containsInteger="1" minValue="159178" maxValue="162077"/>
    </cacheField>
    <cacheField name="PRACOWNICY_ID" numFmtId="0">
      <sharedItems containsSemiMixedTypes="0" containsString="0" containsNumber="1" containsInteger="1" minValue="12" maxValue="120"/>
    </cacheField>
    <cacheField name="CZYNNOSCI_ID" numFmtId="0">
      <sharedItems containsSemiMixedTypes="0" containsString="0" containsNumber="1" containsInteger="1" minValue="3" maxValue="14"/>
    </cacheField>
    <cacheField name="CZAS" numFmtId="0">
      <sharedItems containsSemiMixedTypes="0" containsString="0" containsNumber="1" containsInteger="1" minValue="1" maxValue="169"/>
    </cacheField>
    <cacheField name="DATA" numFmtId="14">
      <sharedItems containsSemiMixedTypes="0" containsNonDate="0" containsDate="1" containsString="0" minDate="2024-06-03T00:00:00" maxDate="2025-07-05T00:00:00" count="245">
        <d v="2025-06-30T00:00:00"/>
        <d v="2025-07-01T00:00:00"/>
        <d v="2025-07-02T00:00:00"/>
        <d v="2025-07-03T00:00:00"/>
        <d v="2025-07-04T00:00:00"/>
        <d v="2025-06-02T00:00:00" u="1"/>
        <d v="2025-06-03T00:00:00" u="1"/>
        <d v="2025-06-04T00:00:00" u="1"/>
        <d v="2025-06-05T00:00:00" u="1"/>
        <d v="2025-06-09T00:00:00" u="1"/>
        <d v="2025-06-10T00:00:00" u="1"/>
        <d v="2025-06-11T00:00:00" u="1"/>
        <d v="2025-06-12T00:00:00" u="1"/>
        <d v="2025-06-13T00:00:00" u="1"/>
        <d v="2025-06-16T00:00:00" u="1"/>
        <d v="2025-06-17T00:00:00" u="1"/>
        <d v="2025-06-18T00:00:00" u="1"/>
        <d v="2025-06-23T00:00:00" u="1"/>
        <d v="2025-06-24T00:00:00" u="1"/>
        <d v="2025-06-25T00:00:00" u="1"/>
        <d v="2025-06-26T00:00:00" u="1"/>
        <d v="2025-06-27T00:00:00" u="1"/>
        <d v="2025-05-26T00:00:00" u="1"/>
        <d v="2025-05-27T00:00:00" u="1"/>
        <d v="2025-05-28T00:00:00" u="1"/>
        <d v="2025-05-29T00:00:00" u="1"/>
        <d v="2025-05-30T00:00:00" u="1"/>
        <d v="2025-05-05T00:00:00" u="1"/>
        <d v="2025-05-06T00:00:00" u="1"/>
        <d v="2025-05-07T00:00:00" u="1"/>
        <d v="2025-05-08T00:00:00" u="1"/>
        <d v="2025-05-09T00:00:00" u="1"/>
        <d v="2025-05-12T00:00:00" u="1"/>
        <d v="2025-05-13T00:00:00" u="1"/>
        <d v="2025-05-14T00:00:00" u="1"/>
        <d v="2025-05-15T00:00:00" u="1"/>
        <d v="2025-05-16T00:00:00" u="1"/>
        <d v="2025-05-19T00:00:00" u="1"/>
        <d v="2025-05-20T00:00:00" u="1"/>
        <d v="2025-05-21T00:00:00" u="1"/>
        <d v="2025-05-22T00:00:00" u="1"/>
        <d v="2025-05-23T00:00:00" u="1"/>
        <d v="2024-08-22T00:00:00" u="1"/>
        <d v="2024-12-04T00:00:00" u="1"/>
        <d v="2025-02-04T00:00:00" u="1"/>
        <d v="2024-06-05T00:00:00" u="1"/>
        <d v="2024-09-27T00:00:00" u="1"/>
        <d v="2024-11-18T00:00:00" u="1"/>
        <d v="2024-07-10T00:00:00" u="1"/>
        <d v="2025-04-14T00:00:00" u="1"/>
        <d v="2024-06-24T00:00:00" u="1"/>
        <d v="2025-03-28T00:00:00" u="1"/>
        <d v="2024-07-03T00:00:00" u="1"/>
        <d v="2024-10-25T00:00:00" u="1"/>
        <d v="2024-12-16T00:00:00" u="1"/>
        <d v="2025-04-07T00:00:00" u="1"/>
        <d v="2024-06-17T00:00:00" u="1"/>
        <d v="2024-08-08T00:00:00" u="1"/>
        <d v="2025-01-30T00:00:00" u="1"/>
        <d v="2024-09-13T00:00:00" u="1"/>
        <d v="2024-11-04T00:00:00" u="1"/>
        <d v="2024-08-27T00:00:00" u="1"/>
        <d v="2024-10-18T00:00:00" u="1"/>
        <d v="2024-12-09T00:00:00" u="1"/>
        <d v="2024-06-10T00:00:00" u="1"/>
        <d v="2024-08-01T00:00:00" u="1"/>
        <d v="2025-01-23T00:00:00" u="1"/>
        <d v="2025-03-14T00:00:00" u="1"/>
        <d v="2024-09-06T00:00:00" u="1"/>
        <d v="2025-02-28T00:00:00" u="1"/>
        <d v="2024-08-20T00:00:00" u="1"/>
        <d v="2024-10-11T00:00:00" u="1"/>
        <d v="2024-12-02T00:00:00" u="1"/>
        <d v="2024-06-03T00:00:00" u="1"/>
        <d v="2024-09-25T00:00:00" u="1"/>
        <d v="2025-01-16T00:00:00" u="1"/>
        <d v="2025-03-07T00:00:00" u="1"/>
        <d v="2024-07-08T00:00:00" u="1"/>
        <d v="2024-10-30T00:00:00" u="1"/>
        <d v="2025-02-21T00:00:00" u="1"/>
        <d v="2024-08-13T00:00:00" u="1"/>
        <d v="2024-10-04T00:00:00" u="1"/>
        <d v="2025-03-26T00:00:00" u="1"/>
        <d v="2024-09-18T00:00:00" u="1"/>
        <d v="2025-01-09T00:00:00" u="1"/>
        <d v="2024-07-01T00:00:00" u="1"/>
        <d v="2024-10-23T00:00:00" u="1"/>
        <d v="2025-02-14T00:00:00" u="1"/>
        <d v="2024-08-06T00:00:00" u="1"/>
        <d v="2024-11-28T00:00:00" u="1"/>
        <d v="2025-01-28T00:00:00" u="1"/>
        <d v="2025-03-19T00:00:00" u="1"/>
        <d v="2024-09-11T00:00:00" u="1"/>
        <d v="2025-04-24T00:00:00" u="1"/>
        <d v="2024-10-16T00:00:00" u="1"/>
        <d v="2025-02-07T00:00:00" u="1"/>
        <d v="2024-09-30T00:00:00" u="1"/>
        <d v="2024-11-21T00:00:00" u="1"/>
        <d v="2025-01-21T00:00:00" u="1"/>
        <d v="2025-03-12T00:00:00" u="1"/>
        <d v="2024-09-04T00:00:00" u="1"/>
        <d v="2025-02-26T00:00:00" u="1"/>
        <d v="2025-04-17T00:00:00" u="1"/>
        <d v="2024-06-27T00:00:00" u="1"/>
        <d v="2024-10-09T00:00:00" u="1"/>
        <d v="2025-03-31T00:00:00" u="1"/>
        <d v="2024-09-23T00:00:00" u="1"/>
        <d v="2024-11-14T00:00:00" u="1"/>
        <d v="2025-01-14T00:00:00" u="1"/>
        <d v="2025-03-05T00:00:00" u="1"/>
        <d v="2024-10-28T00:00:00" u="1"/>
        <d v="2024-12-19T00:00:00" u="1"/>
        <d v="2025-02-19T00:00:00" u="1"/>
        <d v="2025-04-10T00:00:00" u="1"/>
        <d v="2024-06-20T00:00:00" u="1"/>
        <d v="2024-10-02T00:00:00" u="1"/>
        <d v="2025-03-24T00:00:00" u="1"/>
        <d v="2024-09-16T00:00:00" u="1"/>
        <d v="2024-11-07T00:00:00" u="1"/>
        <d v="2025-01-07T00:00:00" u="1"/>
        <d v="2024-08-30T00:00:00" u="1"/>
        <d v="2024-10-21T00:00:00" u="1"/>
        <d v="2024-12-12T00:00:00" u="1"/>
        <d v="2025-02-12T00:00:00" u="1"/>
        <d v="2025-04-03T00:00:00" u="1"/>
        <d v="2024-06-13T00:00:00" u="1"/>
        <d v="2024-11-26T00:00:00" u="1"/>
        <d v="2025-03-17T00:00:00" u="1"/>
        <d v="2024-09-09T00:00:00" u="1"/>
        <d v="2025-04-22T00:00:00" u="1"/>
        <d v="2024-08-23T00:00:00" u="1"/>
        <d v="2024-10-14T00:00:00" u="1"/>
        <d v="2024-12-05T00:00:00" u="1"/>
        <d v="2025-02-05T00:00:00" u="1"/>
        <d v="2024-06-06T00:00:00" u="1"/>
        <d v="2024-11-19T00:00:00" u="1"/>
        <d v="2025-03-10T00:00:00" u="1"/>
        <d v="2024-07-11T00:00:00" u="1"/>
        <d v="2025-02-24T00:00:00" u="1"/>
        <d v="2025-04-15T00:00:00" u="1"/>
        <d v="2024-06-25T00:00:00" u="1"/>
        <d v="2024-10-07T00:00:00" u="1"/>
        <d v="2024-11-12T00:00:00" u="1"/>
        <d v="2025-03-03T00:00:00" u="1"/>
        <d v="2024-07-04T00:00:00" u="1"/>
        <d v="2024-12-17T00:00:00" u="1"/>
        <d v="2025-02-17T00:00:00" u="1"/>
        <d v="2025-04-08T00:00:00" u="1"/>
        <d v="2024-06-18T00:00:00" u="1"/>
        <d v="2024-08-09T00:00:00" u="1"/>
        <d v="2025-01-31T00:00:00" u="1"/>
        <d v="2024-11-05T00:00:00" u="1"/>
        <d v="2024-08-28T00:00:00" u="1"/>
        <d v="2024-12-10T00:00:00" u="1"/>
        <d v="2025-02-10T00:00:00" u="1"/>
        <d v="2025-04-01T00:00:00" u="1"/>
        <d v="2024-06-11T00:00:00" u="1"/>
        <d v="2024-08-02T00:00:00" u="1"/>
        <d v="2025-01-24T00:00:00" u="1"/>
        <d v="2024-08-21T00:00:00" u="1"/>
        <d v="2024-12-03T00:00:00" u="1"/>
        <d v="2025-02-03T00:00:00" u="1"/>
        <d v="2024-06-04T00:00:00" u="1"/>
        <d v="2024-09-26T00:00:00" u="1"/>
        <d v="2025-01-17T00:00:00" u="1"/>
        <d v="2024-07-09T00:00:00" u="1"/>
        <d v="2024-10-31T00:00:00" u="1"/>
        <d v="2024-08-14T00:00:00" u="1"/>
        <d v="2025-03-27T00:00:00" u="1"/>
        <d v="2024-09-19T00:00:00" u="1"/>
        <d v="2025-01-10T00:00:00" u="1"/>
        <d v="2024-07-02T00:00:00" u="1"/>
        <d v="2024-10-24T00:00:00" u="1"/>
        <d v="2024-08-07T00:00:00" u="1"/>
        <d v="2024-11-29T00:00:00" u="1"/>
        <d v="2025-01-29T00:00:00" u="1"/>
        <d v="2025-03-20T00:00:00" u="1"/>
        <d v="2024-09-12T00:00:00" u="1"/>
        <d v="2025-04-25T00:00:00" u="1"/>
        <d v="2024-08-26T00:00:00" u="1"/>
        <d v="2024-10-17T00:00:00" u="1"/>
        <d v="2024-11-22T00:00:00" u="1"/>
        <d v="2025-01-22T00:00:00" u="1"/>
        <d v="2025-03-13T00:00:00" u="1"/>
        <d v="2024-09-05T00:00:00" u="1"/>
        <d v="2025-02-27T00:00:00" u="1"/>
        <d v="2024-06-28T00:00:00" u="1"/>
        <d v="2024-08-19T00:00:00" u="1"/>
        <d v="2024-10-10T00:00:00" u="1"/>
        <d v="2024-09-24T00:00:00" u="1"/>
        <d v="2024-11-15T00:00:00" u="1"/>
        <d v="2025-01-15T00:00:00" u="1"/>
        <d v="2025-03-06T00:00:00" u="1"/>
        <d v="2024-10-29T00:00:00" u="1"/>
        <d v="2024-12-20T00:00:00" u="1"/>
        <d v="2025-02-20T00:00:00" u="1"/>
        <d v="2025-04-11T00:00:00" u="1"/>
        <d v="2024-06-21T00:00:00" u="1"/>
        <d v="2024-08-12T00:00:00" u="1"/>
        <d v="2024-10-03T00:00:00" u="1"/>
        <d v="2025-03-25T00:00:00" u="1"/>
        <d v="2024-09-17T00:00:00" u="1"/>
        <d v="2024-11-08T00:00:00" u="1"/>
        <d v="2025-01-08T00:00:00" u="1"/>
        <d v="2024-10-22T00:00:00" u="1"/>
        <d v="2024-12-13T00:00:00" u="1"/>
        <d v="2025-02-13T00:00:00" u="1"/>
        <d v="2025-04-04T00:00:00" u="1"/>
        <d v="2024-06-14T00:00:00" u="1"/>
        <d v="2024-08-05T00:00:00" u="1"/>
        <d v="2024-11-27T00:00:00" u="1"/>
        <d v="2025-01-27T00:00:00" u="1"/>
        <d v="2025-03-18T00:00:00" u="1"/>
        <d v="2024-09-10T00:00:00" u="1"/>
        <d v="2025-04-23T00:00:00" u="1"/>
        <d v="2024-10-15T00:00:00" u="1"/>
        <d v="2024-12-06T00:00:00" u="1"/>
        <d v="2025-02-06T00:00:00" u="1"/>
        <d v="2024-06-07T00:00:00" u="1"/>
        <d v="2024-11-20T00:00:00" u="1"/>
        <d v="2025-01-20T00:00:00" u="1"/>
        <d v="2025-03-11T00:00:00" u="1"/>
        <d v="2024-07-12T00:00:00" u="1"/>
        <d v="2024-09-03T00:00:00" u="1"/>
        <d v="2025-02-25T00:00:00" u="1"/>
        <d v="2025-04-16T00:00:00" u="1"/>
        <d v="2024-06-26T00:00:00" u="1"/>
        <d v="2024-10-08T00:00:00" u="1"/>
        <d v="2024-07-31T00:00:00" u="1"/>
        <d v="2024-11-13T00:00:00" u="1"/>
        <d v="2025-01-13T00:00:00" u="1"/>
        <d v="2025-03-04T00:00:00" u="1"/>
        <d v="2024-07-05T00:00:00" u="1"/>
        <d v="2024-12-18T00:00:00" u="1"/>
        <d v="2025-02-18T00:00:00" u="1"/>
        <d v="2025-04-09T00:00:00" u="1"/>
        <d v="2024-06-19T00:00:00" u="1"/>
        <d v="2024-10-01T00:00:00" u="1"/>
        <d v="2024-11-06T00:00:00" u="1"/>
        <d v="2024-08-29T00:00:00" u="1"/>
        <d v="2024-12-11T00:00:00" u="1"/>
        <d v="2025-02-11T00:00:00" u="1"/>
        <d v="2025-04-02T00:00:00" u="1"/>
        <d v="2024-06-12T00:00:00" u="1"/>
        <d v="2024-11-25T00:00:00" u="1"/>
      </sharedItems>
    </cacheField>
    <cacheField name="NAZWISKO" numFmtId="0">
      <sharedItems count="21">
        <s v="P06"/>
        <s v="T02"/>
        <s v="T10"/>
        <s v="T06"/>
        <s v="T12"/>
        <s v="T05"/>
        <s v="T01"/>
        <s v="T04"/>
        <s v="P02"/>
        <s v="P05"/>
        <s v="P03"/>
        <s v="P04"/>
        <s v="P01"/>
        <s v="T07" u="1"/>
        <s v="T08" u="1"/>
        <s v="T09" u="1"/>
        <s v="P07" u="1"/>
        <s v="P08" u="1"/>
        <s v="T11" u="1"/>
        <s v="P09" u="1"/>
        <s v="T03" u="1"/>
      </sharedItems>
    </cacheField>
    <cacheField name="WYDZIAL" numFmtId="0">
      <sharedItems/>
    </cacheField>
    <cacheField name="LC_WYDZIALY_OPIS" numFmtId="0">
      <sharedItems/>
    </cacheField>
    <cacheField name="CZYNNOSCI_OPIS" numFmtId="0">
      <sharedItems/>
    </cacheField>
    <cacheField name="NAZWA1_WG" numFmtId="0">
      <sharedItems/>
    </cacheField>
    <cacheField name="NAZWA1" numFmtId="0">
      <sharedItems/>
    </cacheField>
    <cacheField name="PZP_NR_ZLECENIA" numFmtId="0">
      <sharedItems/>
    </cacheField>
    <cacheField name="ART_RODZINA_OPIS" numFmtId="0">
      <sharedItems/>
    </cacheField>
    <cacheField name="WARUNKI_OPIS" numFmtId="0">
      <sharedItems/>
    </cacheField>
    <cacheField name="PRACOWNICY_KATEGORIA_OPIS" numFmtId="0">
      <sharedItems/>
    </cacheField>
    <cacheField name="KOMISJA" numFmtId="0">
      <sharedItems/>
    </cacheField>
    <cacheField name="ILOSC" numFmtId="0">
      <sharedItems containsSemiMixedTypes="0" containsString="0" containsNumber="1" containsInteger="1" minValue="1" maxValue="20"/>
    </cacheField>
    <cacheField name="CZAS_START" numFmtId="14">
      <sharedItems containsNonDate="0" containsDate="1" containsString="0" containsBlank="1" minDate="2025-05-30T11:03:35" maxDate="2025-07-03T15:20:05"/>
    </cacheField>
    <cacheField name="CZAS_STOP" numFmtId="14">
      <sharedItems containsNonDate="0" containsDate="1" containsString="0" containsBlank="1" minDate="2025-05-30T12:32:30" maxDate="2025-07-04T07:40:31"/>
    </cacheField>
    <cacheField name="LACZNY_CZAS" numFmtId="0">
      <sharedItems containsString="0" containsBlank="1" containsNumber="1" minValue="1.6666666666666666E-2" maxValue="3959.8500000000004"/>
    </cacheField>
    <cacheField name="PRZERWA" numFmtId="0">
      <sharedItems containsString="0" containsBlank="1" containsNumber="1" containsInteger="1" minValue="0" maxValue="0"/>
    </cacheField>
    <cacheField name="CZASY" numFmtId="0">
      <sharedItems containsSemiMixedTypes="0" containsString="0" containsNumber="1" containsInteger="1" minValue="1" maxValue="169"/>
    </cacheField>
    <cacheField name="NS" numFmtId="0">
      <sharedItems/>
    </cacheField>
    <cacheField name="DZIEN" numFmtId="0">
      <sharedItems containsSemiMixedTypes="0" containsNonDate="0" containsDate="1" containsString="0" minDate="2017-10-02T00:00:00" maxDate="2025-07-05T00:00:00" count="1838">
        <d v="2025-06-30T00:00:00"/>
        <d v="2025-07-01T00:00:00"/>
        <d v="2025-07-02T00:00:00"/>
        <d v="2025-07-03T00:00:00"/>
        <d v="2025-07-04T00:00:00"/>
        <d v="2025-06-02T00:00:00" u="1"/>
        <d v="2025-06-03T00:00:00" u="1"/>
        <d v="2025-06-04T00:00:00" u="1"/>
        <d v="2025-06-05T00:00:00" u="1"/>
        <d v="2025-06-09T00:00:00" u="1"/>
        <d v="2025-06-10T00:00:00" u="1"/>
        <d v="2025-06-11T00:00:00" u="1"/>
        <d v="2025-06-12T00:00:00" u="1"/>
        <d v="2025-06-13T00:00:00" u="1"/>
        <d v="2025-06-16T00:00:00" u="1"/>
        <d v="2025-06-17T00:00:00" u="1"/>
        <d v="2025-06-18T00:00:00" u="1"/>
        <d v="2025-06-23T00:00:00" u="1"/>
        <d v="2025-06-24T00:00:00" u="1"/>
        <d v="2025-06-25T00:00:00" u="1"/>
        <d v="2025-06-26T00:00:00" u="1"/>
        <d v="2025-06-27T00:00:00" u="1"/>
        <d v="2025-05-26T00:00:00" u="1"/>
        <d v="2025-05-27T00:00:00" u="1"/>
        <d v="2025-05-28T00:00:00" u="1"/>
        <d v="2025-05-29T00:00:00" u="1"/>
        <d v="2025-05-30T00:00:00" u="1"/>
        <d v="2025-05-05T00:00:00" u="1"/>
        <d v="2025-05-06T00:00:00" u="1"/>
        <d v="2025-05-07T00:00:00" u="1"/>
        <d v="2025-05-08T00:00:00" u="1"/>
        <d v="2025-05-09T00:00:00" u="1"/>
        <d v="2025-05-12T00:00:00" u="1"/>
        <d v="2025-05-13T00:00:00" u="1"/>
        <d v="2025-05-14T00:00:00" u="1"/>
        <d v="2025-05-15T00:00:00" u="1"/>
        <d v="2025-05-16T00:00:00" u="1"/>
        <d v="2025-05-19T00:00:00" u="1"/>
        <d v="2025-05-20T00:00:00" u="1"/>
        <d v="2025-05-21T00:00:00" u="1"/>
        <d v="2025-05-22T00:00:00" u="1"/>
        <d v="2025-05-23T00:00:00" u="1"/>
        <d v="2017-10-25T00:00:00" u="1"/>
        <d v="2018-10-25T00:00:00" u="1"/>
        <d v="2020-09-29T00:00:00" u="1"/>
        <d v="2017-11-21T00:00:00" u="1"/>
        <d v="2019-10-25T00:00:00" u="1"/>
        <d v="2021-09-29T00:00:00" u="1"/>
        <d v="2018-11-21T00:00:00" u="1"/>
        <d v="2022-09-29T00:00:00" u="1"/>
        <d v="2019-11-21T00:00:00" u="1"/>
        <d v="2021-10-25T00:00:00" u="1"/>
        <d v="2023-09-29T00:00:00" u="1"/>
        <d v="2018-12-17T00:00:00" u="1"/>
        <d v="2020-11-21T00:00:00" u="1"/>
        <d v="2022-10-25T00:00:00" u="1"/>
        <d v="2019-12-17T00:00:00" u="1"/>
        <d v="2023-10-25T00:00:00" u="1"/>
        <d v="2020-12-17T00:00:00" u="1"/>
        <d v="2022-11-21T00:00:00" u="1"/>
        <d v="2024-10-25T00:00:00" u="1"/>
        <d v="2023-11-21T00:00:00" u="1"/>
        <d v="2024-11-21T00:00:00" u="1"/>
        <d v="2024-12-17T00:00:00" u="1"/>
        <d v="2017-10-27T00:00:00" u="1"/>
        <d v="2017-11-23T00:00:00" u="1"/>
        <d v="2018-11-23T00:00:00" u="1"/>
        <d v="2017-12-19T00:00:00" u="1"/>
        <d v="2019-11-23T00:00:00" u="1"/>
        <d v="2021-10-27T00:00:00" u="1"/>
        <d v="2018-12-19T00:00:00" u="1"/>
        <d v="2020-11-23T00:00:00" u="1"/>
        <d v="2022-10-27T00:00:00" u="1"/>
        <d v="2019-12-19T00:00:00" u="1"/>
        <d v="2021-11-23T00:00:00" u="1"/>
        <d v="2023-10-27T00:00:00" u="1"/>
        <d v="2020-12-19T00:00:00" u="1"/>
        <d v="2022-11-23T00:00:00" u="1"/>
        <d v="2023-11-23T00:00:00" u="1"/>
        <d v="2022-12-19T00:00:00" u="1"/>
        <d v="2023-12-19T00:00:00" u="1"/>
        <d v="2024-12-19T00:00:00" u="1"/>
        <d v="2018-10-29T00:00:00" u="1"/>
        <d v="2019-10-29T00:00:00" u="1"/>
        <d v="2017-12-21T00:00:00" u="1"/>
        <d v="2019-11-25T00:00:00" u="1"/>
        <d v="2021-10-29T00:00:00" u="1"/>
        <d v="2018-12-21T00:00:00" u="1"/>
        <d v="2020-11-25T00:00:00" u="1"/>
        <d v="2021-11-25T00:00:00" u="1"/>
        <d v="2020-12-21T00:00:00" u="1"/>
        <d v="2022-11-25T00:00:00" u="1"/>
        <d v="2024-10-29T00:00:00" u="1"/>
        <d v="2023-11-25T00:00:00" u="1"/>
        <d v="2024-11-25T00:00:00" u="1"/>
        <d v="2023-12-21T00:00:00" u="1"/>
        <d v="2018-01-02T00:00:00" u="1"/>
        <d v="2019-01-02T00:00:00" u="1"/>
        <d v="2020-01-02T00:00:00" u="1"/>
        <d v="2024-01-02T00:00:00" u="1"/>
        <d v="2017-10-31T00:00:00" u="1"/>
        <d v="2018-10-31T00:00:00" u="1"/>
        <d v="2019-10-31T00:00:00" u="1"/>
        <d v="2018-11-27T00:00:00" u="1"/>
        <d v="2019-11-27T00:00:00" u="1"/>
        <d v="2020-11-27T00:00:00" u="1"/>
        <d v="2022-10-31T00:00:00" u="1"/>
        <d v="2023-10-31T00:00:00" u="1"/>
        <d v="2020-12-23T00:00:00" u="1"/>
        <d v="2024-10-31T00:00:00" u="1"/>
        <d v="2023-11-27T00:00:00" u="1"/>
        <d v="2024-11-27T00:00:00" u="1"/>
        <d v="2018-01-04T00:00:00" u="1"/>
        <d v="2019-01-04T00:00:00" u="1"/>
        <d v="2020-01-04T00:00:00" u="1"/>
        <d v="2021-01-04T00:00:00" u="1"/>
        <d v="2024-01-04T00:00:00" u="1"/>
        <d v="2018-11-29T00:00:00" u="1"/>
        <d v="2019-11-29T00:00:00" u="1"/>
        <d v="2021-11-29T00:00:00" u="1"/>
        <d v="2022-11-29T00:00:00" u="1"/>
        <d v="2023-11-29T00:00:00" u="1"/>
        <d v="2024-11-29T00:00:00" u="1"/>
        <d v="2018-02-02T00:00:00" u="1"/>
        <d v="2019-02-02T00:00:00" u="1"/>
        <d v="2021-02-02T00:00:00" u="1"/>
        <d v="2022-02-02T00:00:00" u="1"/>
        <d v="2023-02-02T00:00:00" u="1"/>
        <d v="2018-12-27T00:00:00" u="1"/>
        <d v="2018-01-08T00:00:00" u="1"/>
        <d v="2019-01-08T00:00:00" u="1"/>
        <d v="2020-01-08T00:00:00" u="1"/>
        <d v="2019-02-04T00:00:00" u="1"/>
        <d v="2021-01-08T00:00:00" u="1"/>
        <d v="2020-02-04T00:00:00" u="1"/>
        <d v="2021-02-04T00:00:00" u="1"/>
        <d v="2022-02-04T00:00:00" u="1"/>
        <d v="2024-01-08T00:00:00" u="1"/>
        <d v="2025-01-08T00:00:00" u="1"/>
        <d v="2025-02-04T00:00:00" u="1"/>
        <d v="2020-12-29T00:00:00" u="1"/>
        <d v="2018-01-10T00:00:00" u="1"/>
        <d v="2019-01-10T00:00:00" u="1"/>
        <d v="2018-02-06T00:00:00" u="1"/>
        <d v="2020-01-10T00:00:00" u="1"/>
        <d v="2019-02-06T00:00:00" u="1"/>
        <d v="2018-03-02T00:00:00" u="1"/>
        <d v="2020-02-06T00:00:00" u="1"/>
        <d v="2019-03-02T00:00:00" u="1"/>
        <d v="2021-02-06T00:00:00" u="1"/>
        <d v="2023-01-10T00:00:00" u="1"/>
        <d v="2020-03-02T00:00:00" u="1"/>
        <d v="2024-01-10T00:00:00" u="1"/>
        <d v="2021-03-02T00:00:00" u="1"/>
        <d v="2023-02-06T00:00:00" u="1"/>
        <d v="2025-01-10T00:00:00" u="1"/>
        <d v="2022-03-02T00:00:00" u="1"/>
        <d v="2024-02-06T00:00:00" u="1"/>
        <d v="2023-03-02T00:00:00" u="1"/>
        <d v="2025-02-06T00:00:00" u="1"/>
        <d v="2024-03-02T00:00:00" u="1"/>
        <d v="2022-12-31T00:00:00" u="1"/>
        <d v="2023-12-31T00:00:00" u="1"/>
        <d v="2018-01-12T00:00:00" u="1"/>
        <d v="2019-01-12T00:00:00" u="1"/>
        <d v="2018-02-08T00:00:00" u="1"/>
        <d v="2019-02-08T00:00:00" u="1"/>
        <d v="2021-01-12T00:00:00" u="1"/>
        <d v="2020-02-08T00:00:00" u="1"/>
        <d v="2019-03-04T00:00:00" u="1"/>
        <d v="2021-02-08T00:00:00" u="1"/>
        <d v="2023-01-12T00:00:00" u="1"/>
        <d v="2020-03-04T00:00:00" u="1"/>
        <d v="2022-02-08T00:00:00" u="1"/>
        <d v="2024-01-12T00:00:00" u="1"/>
        <d v="2021-03-04T00:00:00" u="1"/>
        <d v="2023-02-08T00:00:00" u="1"/>
        <d v="2022-03-04T00:00:00" u="1"/>
        <d v="2024-02-08T00:00:00" u="1"/>
        <d v="2023-03-04T00:00:00" u="1"/>
        <d v="2024-03-04T00:00:00" u="1"/>
        <d v="2025-03-04T00:00:00" u="1"/>
        <d v="2019-01-14T00:00:00" u="1"/>
        <d v="2018-02-10T00:00:00" u="1"/>
        <d v="2020-01-14T00:00:00" u="1"/>
        <d v="2021-01-14T00:00:00" u="1"/>
        <d v="2018-03-06T00:00:00" u="1"/>
        <d v="2020-02-10T00:00:00" u="1"/>
        <d v="2019-03-06T00:00:00" u="1"/>
        <d v="2021-02-10T00:00:00" u="1"/>
        <d v="2020-03-06T00:00:00" u="1"/>
        <d v="2022-02-10T00:00:00" u="1"/>
        <d v="2019-04-02T00:00:00" u="1"/>
        <d v="2021-03-06T00:00:00" u="1"/>
        <d v="2023-02-10T00:00:00" u="1"/>
        <d v="2025-01-14T00:00:00" u="1"/>
        <d v="2020-04-02T00:00:00" u="1"/>
        <d v="2021-04-02T00:00:00" u="1"/>
        <d v="2023-03-06T00:00:00" u="1"/>
        <d v="2025-02-10T00:00:00" u="1"/>
        <d v="2024-03-06T00:00:00" u="1"/>
        <d v="2025-03-06T00:00:00" u="1"/>
        <d v="2024-04-02T00:00:00" u="1"/>
        <d v="2025-04-02T00:00:00" u="1"/>
        <d v="2018-01-16T00:00:00" u="1"/>
        <d v="2019-01-16T00:00:00" u="1"/>
        <d v="2018-02-12T00:00:00" u="1"/>
        <d v="2020-01-16T00:00:00" u="1"/>
        <d v="2019-02-12T00:00:00" u="1"/>
        <d v="2021-01-16T00:00:00" u="1"/>
        <d v="2018-03-08T00:00:00" u="1"/>
        <d v="2020-02-12T00:00:00" u="1"/>
        <d v="2019-03-08T00:00:00" u="1"/>
        <d v="2021-02-12T00:00:00" u="1"/>
        <d v="2023-01-16T00:00:00" u="1"/>
        <d v="2018-04-04T00:00:00" u="1"/>
        <d v="2022-02-12T00:00:00" u="1"/>
        <d v="2024-01-16T00:00:00" u="1"/>
        <d v="2019-04-04T00:00:00" u="1"/>
        <d v="2021-03-08T00:00:00" u="1"/>
        <d v="2025-01-16T00:00:00" u="1"/>
        <d v="2022-03-08T00:00:00" u="1"/>
        <d v="2024-02-12T00:00:00" u="1"/>
        <d v="2023-03-08T00:00:00" u="1"/>
        <d v="2025-02-12T00:00:00" u="1"/>
        <d v="2022-04-04T00:00:00" u="1"/>
        <d v="2024-03-08T00:00:00" u="1"/>
        <d v="2023-04-04T00:00:00" u="1"/>
        <d v="2024-04-04T00:00:00" u="1"/>
        <d v="2025-04-04T00:00:00" u="1"/>
        <d v="2018-01-18T00:00:00" u="1"/>
        <d v="2019-01-18T00:00:00" u="1"/>
        <d v="2018-02-14T00:00:00" u="1"/>
        <d v="2020-01-18T00:00:00" u="1"/>
        <d v="2019-02-14T00:00:00" u="1"/>
        <d v="2021-01-18T00:00:00" u="1"/>
        <d v="2018-03-10T00:00:00" u="1"/>
        <d v="2020-02-14T00:00:00" u="1"/>
        <d v="2023-01-18T00:00:00" u="1"/>
        <d v="2018-04-06T00:00:00" u="1"/>
        <d v="2020-03-10T00:00:00" u="1"/>
        <d v="2022-02-14T00:00:00" u="1"/>
        <d v="2024-01-18T00:00:00" u="1"/>
        <d v="2019-04-06T00:00:00" u="1"/>
        <d v="2021-03-10T00:00:00" u="1"/>
        <d v="2023-02-14T00:00:00" u="1"/>
        <d v="2022-03-10T00:00:00" u="1"/>
        <d v="2024-02-14T00:00:00" u="1"/>
        <d v="2021-04-06T00:00:00" u="1"/>
        <d v="2023-03-10T00:00:00" u="1"/>
        <d v="2025-02-14T00:00:00" u="1"/>
        <d v="2022-04-06T00:00:00" u="1"/>
        <d v="2023-04-06T00:00:00" u="1"/>
        <d v="2025-03-10T00:00:00" u="1"/>
        <d v="2024-04-06T00:00:00" u="1"/>
        <d v="2018-02-16T00:00:00" u="1"/>
        <d v="2020-01-20T00:00:00" u="1"/>
        <d v="2019-02-16T00:00:00" u="1"/>
        <d v="2021-01-20T00:00:00" u="1"/>
        <d v="2018-03-12T00:00:00" u="1"/>
        <d v="2019-03-12T00:00:00" u="1"/>
        <d v="2021-02-16T00:00:00" u="1"/>
        <d v="2023-01-20T00:00:00" u="1"/>
        <d v="2020-03-12T00:00:00" u="1"/>
        <d v="2022-02-16T00:00:00" u="1"/>
        <d v="2019-04-08T00:00:00" u="1"/>
        <d v="2021-03-12T00:00:00" u="1"/>
        <d v="2023-02-16T00:00:00" u="1"/>
        <d v="2025-01-20T00:00:00" u="1"/>
        <d v="2024-02-16T00:00:00" u="1"/>
        <d v="2021-04-08T00:00:00" u="1"/>
        <d v="2020-05-04T00:00:00" u="1"/>
        <d v="2022-04-08T00:00:00" u="1"/>
        <d v="2024-03-12T00:00:00" u="1"/>
        <d v="2021-05-04T00:00:00" u="1"/>
        <d v="2025-03-12T00:00:00" u="1"/>
        <d v="2022-05-04T00:00:00" u="1"/>
        <d v="2024-04-08T00:00:00" u="1"/>
        <d v="2025-04-08T00:00:00" u="1"/>
        <d v="2018-01-22T00:00:00" u="1"/>
        <d v="2019-01-22T00:00:00" u="1"/>
        <d v="2018-02-18T00:00:00" u="1"/>
        <d v="2020-01-22T00:00:00" u="1"/>
        <d v="2019-02-18T00:00:00" u="1"/>
        <d v="2021-01-22T00:00:00" u="1"/>
        <d v="2018-03-14T00:00:00" u="1"/>
        <d v="2020-02-18T00:00:00" u="1"/>
        <d v="2019-03-14T00:00:00" u="1"/>
        <d v="2021-02-18T00:00:00" u="1"/>
        <d v="2018-04-10T00:00:00" u="1"/>
        <d v="2020-03-14T00:00:00" u="1"/>
        <d v="2022-02-18T00:00:00" u="1"/>
        <d v="2024-01-22T00:00:00" u="1"/>
        <d v="2019-04-10T00:00:00" u="1"/>
        <d v="2025-01-22T00:00:00" u="1"/>
        <d v="2022-03-14T00:00:00" u="1"/>
        <d v="2021-04-10T00:00:00" u="1"/>
        <d v="2023-03-14T00:00:00" u="1"/>
        <d v="2025-02-18T00:00:00" u="1"/>
        <d v="2020-05-06T00:00:00" u="1"/>
        <d v="2024-03-14T00:00:00" u="1"/>
        <d v="2021-05-06T00:00:00" u="1"/>
        <d v="2025-03-14T00:00:00" u="1"/>
        <d v="2020-06-02T00:00:00" u="1"/>
        <d v="2022-05-06T00:00:00" u="1"/>
        <d v="2024-04-10T00:00:00" u="1"/>
        <d v="2021-06-02T00:00:00" u="1"/>
        <d v="2025-04-10T00:00:00" u="1"/>
        <d v="2022-06-02T00:00:00" u="1"/>
        <d v="2024-05-06T00:00:00" u="1"/>
        <d v="2023-06-02T00:00:00" u="1"/>
        <d v="2018-01-24T00:00:00" u="1"/>
        <d v="2019-01-24T00:00:00" u="1"/>
        <d v="2018-02-20T00:00:00" u="1"/>
        <d v="2020-01-24T00:00:00" u="1"/>
        <d v="2019-02-20T00:00:00" u="1"/>
        <d v="2018-03-16T00:00:00" u="1"/>
        <d v="2020-02-20T00:00:00" u="1"/>
        <d v="2019-03-16T00:00:00" u="1"/>
        <d v="2021-02-20T00:00:00" u="1"/>
        <d v="2023-01-24T00:00:00" u="1"/>
        <d v="2018-04-12T00:00:00" u="1"/>
        <d v="2020-03-16T00:00:00" u="1"/>
        <d v="2024-01-24T00:00:00" u="1"/>
        <d v="2019-04-12T00:00:00" u="1"/>
        <d v="2021-03-16T00:00:00" u="1"/>
        <d v="2023-02-20T00:00:00" u="1"/>
        <d v="2025-01-24T00:00:00" u="1"/>
        <d v="2018-05-08T00:00:00" u="1"/>
        <d v="2022-03-16T00:00:00" u="1"/>
        <d v="2024-02-20T00:00:00" u="1"/>
        <d v="2021-04-12T00:00:00" u="1"/>
        <d v="2023-03-16T00:00:00" u="1"/>
        <d v="2025-02-20T00:00:00" u="1"/>
        <d v="2018-06-04T00:00:00" u="1"/>
        <d v="2020-05-08T00:00:00" u="1"/>
        <d v="2022-04-12T00:00:00" u="1"/>
        <d v="2024-03-16T00:00:00" u="1"/>
        <d v="2019-06-04T00:00:00" u="1"/>
        <d v="2021-05-08T00:00:00" u="1"/>
        <d v="2023-04-12T00:00:00" u="1"/>
        <d v="2020-06-04T00:00:00" u="1"/>
        <d v="2024-04-12T00:00:00" u="1"/>
        <d v="2021-06-04T00:00:00" u="1"/>
        <d v="2023-05-08T00:00:00" u="1"/>
        <d v="2022-06-04T00:00:00" u="1"/>
        <d v="2024-05-08T00:00:00" u="1"/>
        <d v="2024-06-04T00:00:00" u="1"/>
        <d v="2018-01-26T00:00:00" u="1"/>
        <d v="2019-01-26T00:00:00" u="1"/>
        <d v="2018-02-22T00:00:00" u="1"/>
        <d v="2019-02-22T00:00:00" u="1"/>
        <d v="2021-01-26T00:00:00" u="1"/>
        <d v="2020-02-22T00:00:00" u="1"/>
        <d v="2019-03-18T00:00:00" u="1"/>
        <d v="2023-01-26T00:00:00" u="1"/>
        <d v="2018-04-14T00:00:00" u="1"/>
        <d v="2020-03-18T00:00:00" u="1"/>
        <d v="2022-02-22T00:00:00" u="1"/>
        <d v="2024-01-26T00:00:00" u="1"/>
        <d v="2021-03-18T00:00:00" u="1"/>
        <d v="2023-02-22T00:00:00" u="1"/>
        <d v="2018-05-10T00:00:00" u="1"/>
        <d v="2020-04-14T00:00:00" u="1"/>
        <d v="2022-03-18T00:00:00" u="1"/>
        <d v="2024-02-22T00:00:00" u="1"/>
        <d v="2021-04-14T00:00:00" u="1"/>
        <d v="2018-06-06T00:00:00" u="1"/>
        <d v="2024-03-18T00:00:00" u="1"/>
        <d v="2019-06-06T00:00:00" u="1"/>
        <d v="2021-05-10T00:00:00" u="1"/>
        <d v="2023-04-14T00:00:00" u="1"/>
        <d v="2025-03-18T00:00:00" u="1"/>
        <d v="2018-07-02T00:00:00" u="1"/>
        <d v="2020-06-06T00:00:00" u="1"/>
        <d v="2022-05-10T00:00:00" u="1"/>
        <d v="2019-07-02T00:00:00" u="1"/>
        <d v="2023-05-10T00:00:00" u="1"/>
        <d v="2025-04-14T00:00:00" u="1"/>
        <d v="2020-07-02T00:00:00" u="1"/>
        <d v="2022-06-06T00:00:00" u="1"/>
        <d v="2024-05-10T00:00:00" u="1"/>
        <d v="2021-07-02T00:00:00" u="1"/>
        <d v="2023-06-06T00:00:00" u="1"/>
        <d v="2024-06-06T00:00:00" u="1"/>
        <d v="2024-07-02T00:00:00" u="1"/>
        <d v="2019-01-28T00:00:00" u="1"/>
        <d v="2020-01-28T00:00:00" u="1"/>
        <d v="2021-01-28T00:00:00" u="1"/>
        <d v="2018-03-20T00:00:00" u="1"/>
        <d v="2020-02-24T00:00:00" u="1"/>
        <d v="2019-03-20T00:00:00" u="1"/>
        <d v="2018-04-16T00:00:00" u="1"/>
        <d v="2020-03-20T00:00:00" u="1"/>
        <d v="2022-02-24T00:00:00" u="1"/>
        <d v="2019-04-16T00:00:00" u="1"/>
        <d v="2021-03-20T00:00:00" u="1"/>
        <d v="2023-02-24T00:00:00" u="1"/>
        <d v="2025-01-28T00:00:00" u="1"/>
        <d v="2020-04-16T00:00:00" u="1"/>
        <d v="2024-02-24T00:00:00" u="1"/>
        <d v="2021-04-16T00:00:00" u="1"/>
        <d v="2025-02-24T00:00:00" u="1"/>
        <d v="2018-06-08T00:00:00" u="1"/>
        <d v="2020-05-12T00:00:00" u="1"/>
        <d v="2024-03-20T00:00:00" u="1"/>
        <d v="2021-05-12T00:00:00" u="1"/>
        <d v="2025-03-20T00:00:00" u="1"/>
        <d v="2018-07-04T00:00:00" u="1"/>
        <d v="2020-06-08T00:00:00" u="1"/>
        <d v="2022-05-12T00:00:00" u="1"/>
        <d v="2024-04-16T00:00:00" u="1"/>
        <d v="2019-07-04T00:00:00" u="1"/>
        <d v="2021-06-08T00:00:00" u="1"/>
        <d v="2023-05-12T00:00:00" u="1"/>
        <d v="2025-04-16T00:00:00" u="1"/>
        <d v="2020-07-04T00:00:00" u="1"/>
        <d v="2022-06-08T00:00:00" u="1"/>
        <d v="2022-07-04T00:00:00" u="1"/>
        <d v="2023-07-04T00:00:00" u="1"/>
        <d v="2024-07-04T00:00:00" u="1"/>
        <d v="2018-01-30T00:00:00" u="1"/>
        <d v="2019-01-30T00:00:00" u="1"/>
        <d v="2018-02-26T00:00:00" u="1"/>
        <d v="2020-01-30T00:00:00" u="1"/>
        <d v="2019-02-26T00:00:00" u="1"/>
        <d v="2021-01-30T00:00:00" u="1"/>
        <d v="2018-03-22T00:00:00" u="1"/>
        <d v="2020-02-26T00:00:00" u="1"/>
        <d v="2019-03-22T00:00:00" u="1"/>
        <d v="2021-02-26T00:00:00" u="1"/>
        <d v="2023-01-30T00:00:00" u="1"/>
        <d v="2018-04-18T00:00:00" u="1"/>
        <d v="2021-03-22T00:00:00" u="1"/>
        <d v="2025-01-30T00:00:00" u="1"/>
        <d v="2018-05-14T00:00:00" u="1"/>
        <d v="2022-03-22T00:00:00" u="1"/>
        <d v="2024-02-26T00:00:00" u="1"/>
        <d v="2019-05-14T00:00:00" u="1"/>
        <d v="2025-02-26T00:00:00" u="1"/>
        <d v="2020-05-14T00:00:00" u="1"/>
        <d v="2024-03-22T00:00:00" u="1"/>
        <d v="2019-06-10T00:00:00" u="1"/>
        <d v="2021-05-14T00:00:00" u="1"/>
        <d v="2023-04-18T00:00:00" u="1"/>
        <d v="2018-07-06T00:00:00" u="1"/>
        <d v="2020-06-10T00:00:00" u="1"/>
        <d v="2022-05-14T00:00:00" u="1"/>
        <d v="2024-04-18T00:00:00" u="1"/>
        <d v="2021-06-10T00:00:00" u="1"/>
        <d v="2018-08-02T00:00:00" u="1"/>
        <d v="2020-07-06T00:00:00" u="1"/>
        <d v="2022-06-10T00:00:00" u="1"/>
        <d v="2024-05-14T00:00:00" u="1"/>
        <d v="2019-08-02T00:00:00" u="1"/>
        <d v="2021-07-06T00:00:00" u="1"/>
        <d v="2022-07-06T00:00:00" u="1"/>
        <d v="2024-06-10T00:00:00" u="1"/>
        <d v="2021-08-02T00:00:00" u="1"/>
        <d v="2023-07-06T00:00:00" u="1"/>
        <d v="2022-08-02T00:00:00" u="1"/>
        <d v="2023-08-02T00:00:00" u="1"/>
        <d v="2024-08-02T00:00:00" u="1"/>
        <d v="2018-02-28T00:00:00" u="1"/>
        <d v="2019-02-28T00:00:00" u="1"/>
        <d v="2018-03-24T00:00:00" u="1"/>
        <d v="2020-02-28T00:00:00" u="1"/>
        <d v="2018-04-20T00:00:00" u="1"/>
        <d v="2020-03-24T00:00:00" u="1"/>
        <d v="2021-03-24T00:00:00" u="1"/>
        <d v="2023-02-28T00:00:00" u="1"/>
        <d v="2018-05-16T00:00:00" u="1"/>
        <d v="2020-04-20T00:00:00" u="1"/>
        <d v="2022-03-24T00:00:00" u="1"/>
        <d v="2024-02-28T00:00:00" u="1"/>
        <d v="2019-05-16T00:00:00" u="1"/>
        <d v="2021-04-20T00:00:00" u="1"/>
        <d v="2025-02-28T00:00:00" u="1"/>
        <d v="2018-06-12T00:00:00" u="1"/>
        <d v="2022-04-20T00:00:00" u="1"/>
        <d v="2019-06-12T00:00:00" u="1"/>
        <d v="2023-04-20T00:00:00" u="1"/>
        <d v="2025-03-24T00:00:00" u="1"/>
        <d v="2020-06-12T00:00:00" u="1"/>
        <d v="2022-05-16T00:00:00" u="1"/>
        <d v="2024-04-20T00:00:00" u="1"/>
        <d v="2019-07-08T00:00:00" u="1"/>
        <d v="2021-06-12T00:00:00" u="1"/>
        <d v="2023-05-16T00:00:00" u="1"/>
        <d v="2020-07-08T00:00:00" u="1"/>
        <d v="2024-05-16T00:00:00" u="1"/>
        <d v="2021-07-08T00:00:00" u="1"/>
        <d v="2023-06-12T00:00:00" u="1"/>
        <d v="2022-07-08T00:00:00" u="1"/>
        <d v="2024-06-12T00:00:00" u="1"/>
        <d v="2021-08-04T00:00:00" u="1"/>
        <d v="2023-07-08T00:00:00" u="1"/>
        <d v="2022-08-04T00:00:00" u="1"/>
        <d v="2024-07-08T00:00:00" u="1"/>
        <d v="2023-08-04T00:00:00" u="1"/>
        <d v="2018-03-26T00:00:00" u="1"/>
        <d v="2019-03-26T00:00:00" u="1"/>
        <d v="2020-03-26T00:00:00" u="1"/>
        <d v="2021-03-26T00:00:00" u="1"/>
        <d v="2018-05-18T00:00:00" u="1"/>
        <d v="2020-04-22T00:00:00" u="1"/>
        <d v="2019-05-18T00:00:00" u="1"/>
        <d v="2021-04-22T00:00:00" u="1"/>
        <d v="2018-06-14T00:00:00" u="1"/>
        <d v="2020-05-18T00:00:00" u="1"/>
        <d v="2022-04-22T00:00:00" u="1"/>
        <d v="2024-03-26T00:00:00" u="1"/>
        <d v="2019-06-14T00:00:00" u="1"/>
        <d v="2021-05-18T00:00:00" u="1"/>
        <d v="2023-04-22T00:00:00" u="1"/>
        <d v="2025-03-26T00:00:00" u="1"/>
        <d v="2018-07-10T00:00:00" u="1"/>
        <d v="2022-05-18T00:00:00" u="1"/>
        <d v="2024-04-22T00:00:00" u="1"/>
        <d v="2019-07-10T00:00:00" u="1"/>
        <d v="2021-06-14T00:00:00" u="1"/>
        <d v="2023-05-18T00:00:00" u="1"/>
        <d v="2025-04-22T00:00:00" u="1"/>
        <d v="2018-08-06T00:00:00" u="1"/>
        <d v="2020-07-10T00:00:00" u="1"/>
        <d v="2022-06-14T00:00:00" u="1"/>
        <d v="2019-08-06T00:00:00" u="1"/>
        <d v="2023-06-14T00:00:00" u="1"/>
        <d v="2024-06-14T00:00:00" u="1"/>
        <d v="2019-09-02T00:00:00" u="1"/>
        <d v="2021-08-06T00:00:00" u="1"/>
        <d v="2023-07-10T00:00:00" u="1"/>
        <d v="2024-07-10T00:00:00" u="1"/>
        <d v="2021-09-02T00:00:00" u="1"/>
        <d v="2024-08-06T00:00:00" u="1"/>
        <d v="2023-09-02T00:00:00" u="1"/>
        <d v="2018-03-28T00:00:00" u="1"/>
        <d v="2019-03-28T00:00:00" u="1"/>
        <d v="2018-04-24T00:00:00" u="1"/>
        <d v="2020-04-24T00:00:00" u="1"/>
        <d v="2022-03-28T00:00:00" u="1"/>
        <d v="2019-05-20T00:00:00" u="1"/>
        <d v="2021-04-24T00:00:00" u="1"/>
        <d v="2023-03-28T00:00:00" u="1"/>
        <d v="2020-05-20T00:00:00" u="1"/>
        <d v="2024-03-28T00:00:00" u="1"/>
        <d v="2021-05-20T00:00:00" u="1"/>
        <d v="2023-04-24T00:00:00" u="1"/>
        <d v="2025-03-28T00:00:00" u="1"/>
        <d v="2018-07-12T00:00:00" u="1"/>
        <d v="2020-06-16T00:00:00" u="1"/>
        <d v="2022-05-20T00:00:00" u="1"/>
        <d v="2024-04-24T00:00:00" u="1"/>
        <d v="2019-07-12T00:00:00" u="1"/>
        <d v="2021-06-16T00:00:00" u="1"/>
        <d v="2023-05-20T00:00:00" u="1"/>
        <d v="2025-04-24T00:00:00" u="1"/>
        <d v="2018-08-08T00:00:00" u="1"/>
        <d v="2024-05-20T00:00:00" u="1"/>
        <d v="2019-08-08T00:00:00" u="1"/>
        <d v="2023-06-16T00:00:00" u="1"/>
        <d v="2018-09-04T00:00:00" u="1"/>
        <d v="2022-07-12T00:00:00" u="1"/>
        <d v="2019-09-04T00:00:00" u="1"/>
        <d v="2023-07-12T00:00:00" u="1"/>
        <d v="2022-08-08T00:00:00" u="1"/>
        <d v="2024-07-12T00:00:00" u="1"/>
        <d v="2021-09-04T00:00:00" u="1"/>
        <d v="2023-08-08T00:00:00" u="1"/>
        <d v="2024-08-08T00:00:00" u="1"/>
        <d v="2023-09-04T00:00:00" u="1"/>
        <d v="2024-09-04T00:00:00" u="1"/>
        <d v="2018-03-30T00:00:00" u="1"/>
        <d v="2019-03-30T00:00:00" u="1"/>
        <d v="2018-04-26T00:00:00" u="1"/>
        <d v="2020-03-30T00:00:00" u="1"/>
        <d v="2021-03-30T00:00:00" u="1"/>
        <d v="2018-05-22T00:00:00" u="1"/>
        <d v="2022-03-30T00:00:00" u="1"/>
        <d v="2019-05-22T00:00:00" u="1"/>
        <d v="2021-04-26T00:00:00" u="1"/>
        <d v="2023-03-30T00:00:00" u="1"/>
        <d v="2018-06-18T00:00:00" u="1"/>
        <d v="2020-05-22T00:00:00" u="1"/>
        <d v="2022-04-26T00:00:00" u="1"/>
        <d v="2019-06-18T00:00:00" u="1"/>
        <d v="2021-05-22T00:00:00" u="1"/>
        <d v="2023-04-26T00:00:00" u="1"/>
        <d v="2020-06-18T00:00:00" u="1"/>
        <d v="2024-04-26T00:00:00" u="1"/>
        <d v="2021-06-18T00:00:00" u="1"/>
        <d v="2023-05-22T00:00:00" u="1"/>
        <d v="2018-08-10T00:00:00" u="1"/>
        <d v="2024-05-22T00:00:00" u="1"/>
        <d v="2019-08-10T00:00:00" u="1"/>
        <d v="2018-09-06T00:00:00" u="1"/>
        <d v="2022-07-14T00:00:00" u="1"/>
        <d v="2024-06-18T00:00:00" u="1"/>
        <d v="2017-10-02T00:00:00" u="1"/>
        <d v="2019-09-06T00:00:00" u="1"/>
        <d v="2021-08-10T00:00:00" u="1"/>
        <d v="2023-07-14T00:00:00" u="1"/>
        <d v="2018-10-02T00:00:00" u="1"/>
        <d v="2022-08-10T00:00:00" u="1"/>
        <d v="2019-10-02T00:00:00" u="1"/>
        <d v="2021-09-06T00:00:00" u="1"/>
        <d v="2023-08-10T00:00:00" u="1"/>
        <d v="2020-10-02T00:00:00" u="1"/>
        <d v="2022-09-06T00:00:00" u="1"/>
        <d v="2023-09-06T00:00:00" u="1"/>
        <d v="2024-09-06T00:00:00" u="1"/>
        <d v="2023-10-02T00:00:00" u="1"/>
        <d v="2024-10-02T00:00:00" u="1"/>
        <d v="2018-05-24T00:00:00" u="1"/>
        <d v="2020-04-28T00:00:00" u="1"/>
        <d v="2019-05-24T00:00:00" u="1"/>
        <d v="2021-04-28T00:00:00" u="1"/>
        <d v="2018-06-20T00:00:00" u="1"/>
        <d v="2022-04-28T00:00:00" u="1"/>
        <d v="2021-05-24T00:00:00" u="1"/>
        <d v="2023-04-28T00:00:00" u="1"/>
        <d v="2020-06-20T00:00:00" u="1"/>
        <d v="2022-05-24T00:00:00" u="1"/>
        <d v="2023-05-24T00:00:00" u="1"/>
        <d v="2022-06-20T00:00:00" u="1"/>
        <d v="2024-05-24T00:00:00" u="1"/>
        <d v="2019-08-12T00:00:00" u="1"/>
        <d v="2023-06-20T00:00:00" u="1"/>
        <d v="2018-09-08T00:00:00" u="1"/>
        <d v="2024-06-20T00:00:00" u="1"/>
        <d v="2017-10-04T00:00:00" u="1"/>
        <d v="2021-08-12T00:00:00" u="1"/>
        <d v="2018-10-04T00:00:00" u="1"/>
        <d v="2022-08-12T00:00:00" u="1"/>
        <d v="2019-10-04T00:00:00" u="1"/>
        <d v="2021-09-08T00:00:00" u="1"/>
        <d v="2022-09-08T00:00:00" u="1"/>
        <d v="2024-08-12T00:00:00" u="1"/>
        <d v="2021-10-04T00:00:00" u="1"/>
        <d v="2023-09-08T00:00:00" u="1"/>
        <d v="2022-10-04T00:00:00" u="1"/>
        <d v="2023-10-04T00:00:00" u="1"/>
        <d v="2024-10-04T00:00:00" u="1"/>
        <d v="2020-04-30T00:00:00" u="1"/>
        <d v="2021-04-30T00:00:00" u="1"/>
        <d v="2020-05-26T00:00:00" u="1"/>
        <d v="2021-05-26T00:00:00" u="1"/>
        <d v="2023-04-30T00:00:00" u="1"/>
        <d v="2020-06-22T00:00:00" u="1"/>
        <d v="2022-05-26T00:00:00" u="1"/>
        <d v="2021-06-22T00:00:00" u="1"/>
        <d v="2023-05-26T00:00:00" u="1"/>
        <d v="2018-08-14T00:00:00" u="1"/>
        <d v="2022-06-22T00:00:00" u="1"/>
        <d v="2019-08-14T00:00:00" u="1"/>
        <d v="2023-06-22T00:00:00" u="1"/>
        <d v="2018-09-10T00:00:00" u="1"/>
        <d v="2017-10-06T00:00:00" u="1"/>
        <d v="2019-09-10T00:00:00" u="1"/>
        <d v="2021-08-14T00:00:00" u="1"/>
        <d v="2018-10-06T00:00:00" u="1"/>
        <d v="2017-11-02T00:00:00" u="1"/>
        <d v="2021-09-10T00:00:00" u="1"/>
        <d v="2020-10-06T00:00:00" u="1"/>
        <d v="2024-08-14T00:00:00" u="1"/>
        <d v="2021-10-06T00:00:00" u="1"/>
        <d v="2020-11-02T00:00:00" u="1"/>
        <d v="2022-10-06T00:00:00" u="1"/>
        <d v="2024-09-10T00:00:00" u="1"/>
        <d v="2023-10-06T00:00:00" u="1"/>
        <d v="2023-11-02T00:00:00" u="1"/>
        <d v="2018-05-28T00:00:00" u="1"/>
        <d v="2019-05-28T00:00:00" u="1"/>
        <d v="2019-06-24T00:00:00" u="1"/>
        <d v="2021-05-28T00:00:00" u="1"/>
        <d v="2020-06-24T00:00:00" u="1"/>
        <d v="2022-05-28T00:00:00" u="1"/>
        <d v="2021-06-24T00:00:00" u="1"/>
        <d v="2018-08-16T00:00:00" u="1"/>
        <d v="2022-06-24T00:00:00" u="1"/>
        <d v="2024-05-28T00:00:00" u="1"/>
        <d v="2018-09-12T00:00:00" u="1"/>
        <d v="2024-06-24T00:00:00" u="1"/>
        <d v="2019-09-12T00:00:00" u="1"/>
        <d v="2021-08-16T00:00:00" u="1"/>
        <d v="2018-10-08T00:00:00" u="1"/>
        <d v="2022-08-16T00:00:00" u="1"/>
        <d v="2019-10-08T00:00:00" u="1"/>
        <d v="2023-08-16T00:00:00" u="1"/>
        <d v="2020-10-08T00:00:00" u="1"/>
        <d v="2022-09-12T00:00:00" u="1"/>
        <d v="2019-11-04T00:00:00" u="1"/>
        <d v="2021-10-08T00:00:00" u="1"/>
        <d v="2023-09-12T00:00:00" u="1"/>
        <d v="2020-11-04T00:00:00" u="1"/>
        <d v="2024-09-12T00:00:00" u="1"/>
        <d v="2021-11-04T00:00:00" u="1"/>
        <d v="2024-10-08T00:00:00" u="1"/>
        <d v="2024-11-04T00:00:00" u="1"/>
        <d v="2018-05-30T00:00:00" u="1"/>
        <d v="2019-05-30T00:00:00" u="1"/>
        <d v="2019-06-26T00:00:00" u="1"/>
        <d v="2020-06-26T00:00:00" u="1"/>
        <d v="2022-05-30T00:00:00" u="1"/>
        <d v="2021-06-26T00:00:00" u="1"/>
        <d v="2023-05-30T00:00:00" u="1"/>
        <d v="2023-06-26T00:00:00" u="1"/>
        <d v="2018-09-14T00:00:00" u="1"/>
        <d v="2024-06-26T00:00:00" u="1"/>
        <d v="2017-10-10T00:00:00" u="1"/>
        <d v="2019-09-14T00:00:00" u="1"/>
        <d v="2021-08-18T00:00:00" u="1"/>
        <d v="2018-10-10T00:00:00" u="1"/>
        <d v="2020-09-14T00:00:00" u="1"/>
        <d v="2022-08-18T00:00:00" u="1"/>
        <d v="2017-11-06T00:00:00" u="1"/>
        <d v="2019-10-10T00:00:00" u="1"/>
        <d v="2021-09-14T00:00:00" u="1"/>
        <d v="2023-08-18T00:00:00" u="1"/>
        <d v="2018-11-06T00:00:00" u="1"/>
        <d v="2020-10-10T00:00:00" u="1"/>
        <d v="2022-09-14T00:00:00" u="1"/>
        <d v="2017-12-02T00:00:00" u="1"/>
        <d v="2019-11-06T00:00:00" u="1"/>
        <d v="2023-09-14T00:00:00" u="1"/>
        <d v="2020-11-06T00:00:00" u="1"/>
        <d v="2022-10-10T00:00:00" u="1"/>
        <d v="2019-12-02T00:00:00" u="1"/>
        <d v="2023-10-10T00:00:00" u="1"/>
        <d v="2020-12-02T00:00:00" u="1"/>
        <d v="2024-10-10T00:00:00" u="1"/>
        <d v="2021-12-02T00:00:00" u="1"/>
        <d v="2023-11-06T00:00:00" u="1"/>
        <d v="2022-12-02T00:00:00" u="1"/>
        <d v="2024-11-06T00:00:00" u="1"/>
        <d v="2023-12-02T00:00:00" u="1"/>
        <d v="2024-12-02T00:00:00" u="1"/>
        <d v="2019-06-28T00:00:00" u="1"/>
        <d v="2021-06-28T00:00:00" u="1"/>
        <d v="2018-08-20T00:00:00" u="1"/>
        <d v="2022-06-28T00:00:00" u="1"/>
        <d v="2019-08-20T00:00:00" u="1"/>
        <d v="2023-06-28T00:00:00" u="1"/>
        <d v="2024-06-28T00:00:00" u="1"/>
        <d v="2017-10-12T00:00:00" u="1"/>
        <d v="2019-09-16T00:00:00" u="1"/>
        <d v="2021-08-20T00:00:00" u="1"/>
        <d v="2018-10-12T00:00:00" u="1"/>
        <d v="2020-09-16T00:00:00" u="1"/>
        <d v="2017-11-08T00:00:00" u="1"/>
        <d v="2021-09-16T00:00:00" u="1"/>
        <d v="2018-11-08T00:00:00" u="1"/>
        <d v="2020-10-12T00:00:00" u="1"/>
        <d v="2022-09-16T00:00:00" u="1"/>
        <d v="2024-08-20T00:00:00" u="1"/>
        <d v="2017-12-04T00:00:00" u="1"/>
        <d v="2019-11-08T00:00:00" u="1"/>
        <d v="2021-10-12T00:00:00" u="1"/>
        <d v="2023-09-16T00:00:00" u="1"/>
        <d v="2018-12-04T00:00:00" u="1"/>
        <d v="2022-10-12T00:00:00" u="1"/>
        <d v="2024-09-16T00:00:00" u="1"/>
        <d v="2019-12-04T00:00:00" u="1"/>
        <d v="2021-11-08T00:00:00" u="1"/>
        <d v="2023-10-12T00:00:00" u="1"/>
        <d v="2020-12-04T00:00:00" u="1"/>
        <d v="2022-11-08T00:00:00" u="1"/>
        <d v="2021-12-04T00:00:00" u="1"/>
        <d v="2023-11-08T00:00:00" u="1"/>
        <d v="2024-11-08T00:00:00" u="1"/>
        <d v="2023-12-04T00:00:00" u="1"/>
        <d v="2024-12-04T00:00:00" u="1"/>
        <d v="2019-06-30T00:00:00" u="1"/>
        <d v="2020-06-30T00:00:00" u="1"/>
        <d v="2021-06-30T00:00:00" u="1"/>
        <d v="2018-08-22T00:00:00" u="1"/>
        <d v="2022-06-30T00:00:00" u="1"/>
        <d v="2019-08-22T00:00:00" u="1"/>
        <d v="2021-07-26T00:00:00" u="1"/>
        <d v="2023-06-30T00:00:00" u="1"/>
        <d v="2018-09-18T00:00:00" u="1"/>
        <d v="2019-09-18T00:00:00" u="1"/>
        <d v="2021-08-22T00:00:00" u="1"/>
        <d v="2020-09-18T00:00:00" u="1"/>
        <d v="2022-08-22T00:00:00" u="1"/>
        <d v="2017-11-10T00:00:00" u="1"/>
        <d v="2019-10-14T00:00:00" u="1"/>
        <d v="2021-09-18T00:00:00" u="1"/>
        <d v="2023-08-22T00:00:00" u="1"/>
        <d v="2018-11-10T00:00:00" u="1"/>
        <d v="2020-10-14T00:00:00" u="1"/>
        <d v="2024-08-22T00:00:00" u="1"/>
        <d v="2017-12-06T00:00:00" u="1"/>
        <d v="2021-10-14T00:00:00" u="1"/>
        <d v="2023-09-18T00:00:00" u="1"/>
        <d v="2018-12-06T00:00:00" u="1"/>
        <d v="2020-11-10T00:00:00" u="1"/>
        <d v="2022-10-14T00:00:00" u="1"/>
        <d v="2024-09-18T00:00:00" u="1"/>
        <d v="2019-12-06T00:00:00" u="1"/>
        <d v="2021-11-10T00:00:00" u="1"/>
        <d v="2022-11-10T00:00:00" u="1"/>
        <d v="2024-10-14T00:00:00" u="1"/>
        <d v="2023-11-10T00:00:00" u="1"/>
        <d v="2022-12-06T00:00:00" u="1"/>
        <d v="2023-12-06T00:00:00" u="1"/>
        <d v="2024-12-06T00:00:00" u="1"/>
        <d v="2018-08-24T00:00:00" u="1"/>
        <d v="2021-07-28T00:00:00" u="1"/>
        <d v="2018-09-20T00:00:00" u="1"/>
        <d v="2017-10-16T00:00:00" u="1"/>
        <d v="2019-09-20T00:00:00" u="1"/>
        <d v="2021-08-24T00:00:00" u="1"/>
        <d v="2018-10-16T00:00:00" u="1"/>
        <d v="2022-08-24T00:00:00" u="1"/>
        <d v="2019-10-16T00:00:00" u="1"/>
        <d v="2021-09-20T00:00:00" u="1"/>
        <d v="2023-08-24T00:00:00" u="1"/>
        <d v="2020-10-16T00:00:00" u="1"/>
        <d v="2022-09-20T00:00:00" u="1"/>
        <d v="2017-12-08T00:00:00" u="1"/>
        <d v="2019-11-12T00:00:00" u="1"/>
        <d v="2023-09-20T00:00:00" u="1"/>
        <d v="2018-12-08T00:00:00" u="1"/>
        <d v="2020-11-12T00:00:00" u="1"/>
        <d v="2023-10-16T00:00:00" u="1"/>
        <d v="2020-12-08T00:00:00" u="1"/>
        <d v="2024-10-16T00:00:00" u="1"/>
        <d v="2022-12-08T00:00:00" u="1"/>
        <d v="2024-11-12T00:00:00" u="1"/>
        <d v="2023-12-08T00:00:00" u="1"/>
        <d v="2019-07-30T00:00:00" u="1"/>
        <d v="2019-08-26T00:00:00" u="1"/>
        <d v="2021-07-30T00:00:00" u="1"/>
        <d v="2017-10-18T00:00:00" u="1"/>
        <d v="2021-08-26T00:00:00" u="1"/>
        <d v="2018-10-18T00:00:00" u="1"/>
        <d v="2020-09-22T00:00:00" u="1"/>
        <d v="2022-08-26T00:00:00" u="1"/>
        <d v="2017-11-14T00:00:00" u="1"/>
        <d v="2019-10-18T00:00:00" u="1"/>
        <d v="2021-09-22T00:00:00" u="1"/>
        <d v="2018-11-14T00:00:00" u="1"/>
        <d v="2022-09-22T00:00:00" u="1"/>
        <d v="2024-08-26T00:00:00" u="1"/>
        <d v="2019-11-14T00:00:00" u="1"/>
        <d v="2021-10-18T00:00:00" u="1"/>
        <d v="2023-09-22T00:00:00" u="1"/>
        <d v="2018-12-10T00:00:00" u="1"/>
        <d v="2020-11-14T00:00:00" u="1"/>
        <d v="2022-10-18T00:00:00" u="1"/>
        <d v="2019-12-10T00:00:00" u="1"/>
        <d v="2023-10-18T00:00:00" u="1"/>
        <d v="2020-12-10T00:00:00" u="1"/>
        <d v="2022-11-14T00:00:00" u="1"/>
        <d v="2024-10-18T00:00:00" u="1"/>
        <d v="2023-11-14T00:00:00" u="1"/>
        <d v="2024-11-14T00:00:00" u="1"/>
        <d v="2024-12-10T00:00:00" u="1"/>
        <d v="2018-08-28T00:00:00" u="1"/>
        <d v="2019-08-28T00:00:00" u="1"/>
        <d v="2018-09-24T00:00:00" u="1"/>
        <d v="2017-10-20T00:00:00" u="1"/>
        <d v="2019-09-24T00:00:00" u="1"/>
        <d v="2018-10-20T00:00:00" u="1"/>
        <d v="2020-09-24T00:00:00" u="1"/>
        <d v="2017-11-16T00:00:00" u="1"/>
        <d v="2021-09-24T00:00:00" u="1"/>
        <d v="2023-08-28T00:00:00" u="1"/>
        <d v="2018-11-16T00:00:00" u="1"/>
        <d v="2020-10-20T00:00:00" u="1"/>
        <d v="2024-08-28T00:00:00" u="1"/>
        <d v="2017-12-12T00:00:00" u="1"/>
        <d v="2019-11-16T00:00:00" u="1"/>
        <d v="2021-10-20T00:00:00" u="1"/>
        <d v="2018-12-12T00:00:00" u="1"/>
        <d v="2020-11-16T00:00:00" u="1"/>
        <d v="2022-10-20T00:00:00" u="1"/>
        <d v="2024-09-24T00:00:00" u="1"/>
        <d v="2019-12-12T00:00:00" u="1"/>
        <d v="2021-11-16T00:00:00" u="1"/>
        <d v="2023-10-20T00:00:00" u="1"/>
        <d v="2020-12-12T00:00:00" u="1"/>
        <d v="2022-11-16T00:00:00" u="1"/>
        <d v="2023-11-16T00:00:00" u="1"/>
        <d v="2022-12-12T00:00:00" u="1"/>
        <d v="2023-12-12T00:00:00" u="1"/>
        <d v="2024-12-12T00:00:00" u="1"/>
        <d v="2018-08-30T00:00:00" u="1"/>
        <d v="2019-08-30T00:00:00" u="1"/>
        <d v="2018-09-26T00:00:00" u="1"/>
        <d v="2019-09-26T00:00:00" u="1"/>
        <d v="2021-08-30T00:00:00" u="1"/>
        <d v="2018-10-22T00:00:00" u="1"/>
        <d v="2020-09-26T00:00:00" u="1"/>
        <d v="2022-08-30T00:00:00" u="1"/>
        <d v="2017-11-18T00:00:00" u="1"/>
        <d v="2019-10-22T00:00:00" u="1"/>
        <d v="2023-08-30T00:00:00" u="1"/>
        <d v="2020-10-22T00:00:00" u="1"/>
        <d v="2022-09-26T00:00:00" u="1"/>
        <d v="2024-08-30T00:00:00" u="1"/>
        <d v="2017-12-14T00:00:00" u="1"/>
        <d v="2019-11-18T00:00:00" u="1"/>
        <d v="2021-10-22T00:00:00" u="1"/>
        <d v="2023-09-26T00:00:00" u="1"/>
        <d v="2018-12-14T00:00:00" u="1"/>
        <d v="2020-11-18T00:00:00" u="1"/>
        <d v="2022-10-22T00:00:00" u="1"/>
        <d v="2024-09-26T00:00:00" u="1"/>
        <d v="2019-12-14T00:00:00" u="1"/>
        <d v="2021-11-18T00:00:00" u="1"/>
        <d v="2020-12-14T00:00:00" u="1"/>
        <d v="2022-11-18T00:00:00" u="1"/>
        <d v="2024-10-22T00:00:00" u="1"/>
        <d v="2022-12-14T00:00:00" u="1"/>
        <d v="2024-11-18T00:00:00" u="1"/>
        <d v="2023-12-14T00:00:00" u="1"/>
        <d v="2018-09-28T00:00:00" u="1"/>
        <d v="2017-10-24T00:00:00" u="1"/>
        <d v="2018-10-24T00:00:00" u="1"/>
        <d v="2020-09-28T00:00:00" u="1"/>
        <d v="2017-11-20T00:00:00" u="1"/>
        <d v="2019-10-24T00:00:00" u="1"/>
        <d v="2021-09-28T00:00:00" u="1"/>
        <d v="2018-11-20T00:00:00" u="1"/>
        <d v="2020-10-24T00:00:00" u="1"/>
        <d v="2022-09-28T00:00:00" u="1"/>
        <d v="2019-11-20T00:00:00" u="1"/>
        <d v="2023-09-28T00:00:00" u="1"/>
        <d v="2020-11-20T00:00:00" u="1"/>
        <d v="2022-10-24T00:00:00" u="1"/>
        <d v="2019-12-16T00:00:00" u="1"/>
        <d v="2023-10-24T00:00:00" u="1"/>
        <d v="2020-12-16T00:00:00" u="1"/>
        <d v="2024-10-24T00:00:00" u="1"/>
        <d v="2023-11-20T00:00:00" u="1"/>
        <d v="2022-12-16T00:00:00" u="1"/>
        <d v="2024-11-20T00:00:00" u="1"/>
        <d v="2024-12-16T00:00:00" u="1"/>
        <d v="2017-10-26T00:00:00" u="1"/>
        <d v="2019-09-30T00:00:00" u="1"/>
        <d v="2018-10-26T00:00:00" u="1"/>
        <d v="2020-09-30T00:00:00" u="1"/>
        <d v="2017-11-22T00:00:00" u="1"/>
        <d v="2019-10-26T00:00:00" u="1"/>
        <d v="2021-09-30T00:00:00" u="1"/>
        <d v="2018-11-22T00:00:00" u="1"/>
        <d v="2022-09-30T00:00:00" u="1"/>
        <d v="2017-12-18T00:00:00" u="1"/>
        <d v="2019-11-22T00:00:00" u="1"/>
        <d v="2021-10-26T00:00:00" u="1"/>
        <d v="2023-09-30T00:00:00" u="1"/>
        <d v="2018-12-18T00:00:00" u="1"/>
        <d v="2022-10-26T00:00:00" u="1"/>
        <d v="2024-09-30T00:00:00" u="1"/>
        <d v="2019-12-18T00:00:00" u="1"/>
        <d v="2021-11-22T00:00:00" u="1"/>
        <d v="2023-10-26T00:00:00" u="1"/>
        <d v="2020-12-18T00:00:00" u="1"/>
        <d v="2022-11-22T00:00:00" u="1"/>
        <d v="2023-11-22T00:00:00" u="1"/>
        <d v="2024-11-22T00:00:00" u="1"/>
        <d v="2023-12-18T00:00:00" u="1"/>
        <d v="2024-12-18T00:00:00" u="1"/>
        <d v="2018-10-28T00:00:00" u="1"/>
        <d v="2019-10-28T00:00:00" u="1"/>
        <d v="2018-11-24T00:00:00" u="1"/>
        <d v="2017-12-20T00:00:00" u="1"/>
        <d v="2021-10-28T00:00:00" u="1"/>
        <d v="2018-12-20T00:00:00" u="1"/>
        <d v="2020-11-24T00:00:00" u="1"/>
        <d v="2022-10-28T00:00:00" u="1"/>
        <d v="2019-12-20T00:00:00" u="1"/>
        <d v="2021-11-24T00:00:00" u="1"/>
        <d v="2023-10-28T00:00:00" u="1"/>
        <d v="2022-11-24T00:00:00" u="1"/>
        <d v="2024-10-28T00:00:00" u="1"/>
        <d v="2023-11-24T00:00:00" u="1"/>
        <d v="2022-12-20T00:00:00" u="1"/>
        <d v="2023-12-20T00:00:00" u="1"/>
        <d v="2024-12-20T00:00:00" u="1"/>
        <d v="2017-10-30T00:00:00" u="1"/>
        <d v="2018-10-30T00:00:00" u="1"/>
        <d v="2019-10-30T00:00:00" u="1"/>
        <d v="2018-11-26T00:00:00" u="1"/>
        <d v="2017-12-22T00:00:00" u="1"/>
        <d v="2019-11-26T00:00:00" u="1"/>
        <d v="2020-11-26T00:00:00" u="1"/>
        <d v="2021-11-26T00:00:00" u="1"/>
        <d v="2023-10-30T00:00:00" u="1"/>
        <d v="2020-12-22T00:00:00" u="1"/>
        <d v="2024-10-30T00:00:00" u="1"/>
        <d v="2022-12-22T00:00:00" u="1"/>
        <d v="2024-11-26T00:00:00" u="1"/>
        <d v="2023-12-22T00:00:00" u="1"/>
        <d v="2018-01-03T00:00:00" u="1"/>
        <d v="2019-01-03T00:00:00" u="1"/>
        <d v="2020-01-03T00:00:00" u="1"/>
        <d v="2024-01-03T00:00:00" u="1"/>
        <d v="2018-11-28T00:00:00" u="1"/>
        <d v="2019-11-28T00:00:00" u="1"/>
        <d v="2020-11-28T00:00:00" u="1"/>
        <d v="2022-11-28T00:00:00" u="1"/>
        <d v="2023-11-28T00:00:00" u="1"/>
        <d v="2024-11-28T00:00:00" u="1"/>
        <d v="2018-01-05T00:00:00" u="1"/>
        <d v="2019-01-05T00:00:00" u="1"/>
        <d v="2018-02-01T00:00:00" u="1"/>
        <d v="2019-02-01T00:00:00" u="1"/>
        <d v="2021-01-05T00:00:00" u="1"/>
        <d v="2020-02-01T00:00:00" u="1"/>
        <d v="2021-02-01T00:00:00" u="1"/>
        <d v="2022-02-01T00:00:00" u="1"/>
        <d v="2024-01-05T00:00:00" u="1"/>
        <d v="2023-02-01T00:00:00" u="1"/>
        <d v="2018-11-30T00:00:00" u="1"/>
        <d v="2019-11-30T00:00:00" u="1"/>
        <d v="2020-11-30T00:00:00" u="1"/>
        <d v="2021-11-30T00:00:00" u="1"/>
        <d v="2022-11-30T00:00:00" u="1"/>
        <d v="2023-11-30T00:00:00" u="1"/>
        <d v="2019-01-07T00:00:00" u="1"/>
        <d v="2018-02-03T00:00:00" u="1"/>
        <d v="2020-01-07T00:00:00" u="1"/>
        <d v="2021-01-07T00:00:00" u="1"/>
        <d v="2020-02-03T00:00:00" u="1"/>
        <d v="2021-02-03T00:00:00" u="1"/>
        <d v="2022-02-03T00:00:00" u="1"/>
        <d v="2023-02-03T00:00:00" u="1"/>
        <d v="2025-01-07T00:00:00" u="1"/>
        <d v="2025-02-03T00:00:00" u="1"/>
        <d v="2020-12-28T00:00:00" u="1"/>
        <d v="2018-01-09T00:00:00" u="1"/>
        <d v="2019-01-09T00:00:00" u="1"/>
        <d v="2018-02-05T00:00:00" u="1"/>
        <d v="2020-01-09T00:00:00" u="1"/>
        <d v="2019-02-05T00:00:00" u="1"/>
        <d v="2021-01-09T00:00:00" u="1"/>
        <d v="2018-03-01T00:00:00" u="1"/>
        <d v="2020-02-05T00:00:00" u="1"/>
        <d v="2019-03-01T00:00:00" u="1"/>
        <d v="2021-02-05T00:00:00" u="1"/>
        <d v="2023-01-09T00:00:00" u="1"/>
        <d v="2022-02-05T00:00:00" u="1"/>
        <d v="2024-01-09T00:00:00" u="1"/>
        <d v="2021-03-01T00:00:00" u="1"/>
        <d v="2025-01-09T00:00:00" u="1"/>
        <d v="2022-03-01T00:00:00" u="1"/>
        <d v="2024-02-05T00:00:00" u="1"/>
        <d v="2023-03-01T00:00:00" u="1"/>
        <d v="2025-02-05T00:00:00" u="1"/>
        <d v="2024-03-01T00:00:00" u="1"/>
        <d v="2020-12-30T00:00:00" u="1"/>
        <d v="2018-01-11T00:00:00" u="1"/>
        <d v="2019-01-11T00:00:00" u="1"/>
        <d v="2018-02-07T00:00:00" u="1"/>
        <d v="2020-01-11T00:00:00" u="1"/>
        <d v="2019-02-07T00:00:00" u="1"/>
        <d v="2021-01-11T00:00:00" u="1"/>
        <d v="2020-02-07T00:00:00" u="1"/>
        <d v="2023-01-11T00:00:00" u="1"/>
        <d v="2020-03-03T00:00:00" u="1"/>
        <d v="2022-02-07T00:00:00" u="1"/>
        <d v="2024-01-11T00:00:00" u="1"/>
        <d v="2021-03-03T00:00:00" u="1"/>
        <d v="2023-02-07T00:00:00" u="1"/>
        <d v="2022-03-03T00:00:00" u="1"/>
        <d v="2024-02-07T00:00:00" u="1"/>
        <d v="2023-03-03T00:00:00" u="1"/>
        <d v="2025-02-07T00:00:00" u="1"/>
        <d v="2025-03-03T00:00:00" u="1"/>
        <d v="2018-02-09T00:00:00" u="1"/>
        <d v="2020-01-13T00:00:00" u="1"/>
        <d v="2019-02-09T00:00:00" u="1"/>
        <d v="2021-01-13T00:00:00" u="1"/>
        <d v="2018-03-05T00:00:00" u="1"/>
        <d v="2019-03-05T00:00:00" u="1"/>
        <d v="2021-02-09T00:00:00" u="1"/>
        <d v="2023-01-13T00:00:00" u="1"/>
        <d v="2020-03-05T00:00:00" u="1"/>
        <d v="2022-02-09T00:00:00" u="1"/>
        <d v="2019-04-01T00:00:00" u="1"/>
        <d v="2021-03-05T00:00:00" u="1"/>
        <d v="2023-02-09T00:00:00" u="1"/>
        <d v="2025-01-13T00:00:00" u="1"/>
        <d v="2022-03-05T00:00:00" u="1"/>
        <d v="2024-02-09T00:00:00" u="1"/>
        <d v="2021-04-01T00:00:00" u="1"/>
        <d v="2022-04-01T00:00:00" u="1"/>
        <d v="2024-03-05T00:00:00" u="1"/>
        <d v="2023-04-01T00:00:00" u="1"/>
        <d v="2025-03-05T00:00:00" u="1"/>
        <d v="2025-04-01T00:00:00" u="1"/>
        <d v="2018-01-15T00:00:00" u="1"/>
        <d v="2019-01-15T00:00:00" u="1"/>
        <d v="2020-01-15T00:00:00" u="1"/>
        <d v="2019-02-11T00:00:00" u="1"/>
        <d v="2021-01-15T00:00:00" u="1"/>
        <d v="2018-03-07T00:00:00" u="1"/>
        <d v="2020-02-11T00:00:00" u="1"/>
        <d v="2019-03-07T00:00:00" u="1"/>
        <d v="2021-02-11T00:00:00" u="1"/>
        <d v="2018-04-03T00:00:00" u="1"/>
        <d v="2020-03-07T00:00:00" u="1"/>
        <d v="2022-02-11T00:00:00" u="1"/>
        <d v="2024-01-15T00:00:00" u="1"/>
        <d v="2019-04-03T00:00:00" u="1"/>
        <d v="2025-01-15T00:00:00" u="1"/>
        <d v="2020-04-03T00:00:00" u="1"/>
        <d v="2022-03-07T00:00:00" u="1"/>
        <d v="2023-03-07T00:00:00" u="1"/>
        <d v="2025-02-11T00:00:00" u="1"/>
        <d v="2024-03-07T00:00:00" u="1"/>
        <d v="2023-04-03T00:00:00" u="1"/>
        <d v="2025-03-07T00:00:00" u="1"/>
        <d v="2024-04-03T00:00:00" u="1"/>
        <d v="2025-04-03T00:00:00" u="1"/>
        <d v="2018-01-17T00:00:00" u="1"/>
        <d v="2019-01-17T00:00:00" u="1"/>
        <d v="2018-02-13T00:00:00" u="1"/>
        <d v="2020-01-17T00:00:00" u="1"/>
        <d v="2019-02-13T00:00:00" u="1"/>
        <d v="2018-03-09T00:00:00" u="1"/>
        <d v="2020-02-13T00:00:00" u="1"/>
        <d v="2019-03-09T00:00:00" u="1"/>
        <d v="2021-02-13T00:00:00" u="1"/>
        <d v="2023-01-17T00:00:00" u="1"/>
        <d v="2018-04-05T00:00:00" u="1"/>
        <d v="2020-03-09T00:00:00" u="1"/>
        <d v="2024-01-17T00:00:00" u="1"/>
        <d v="2019-04-05T00:00:00" u="1"/>
        <d v="2021-03-09T00:00:00" u="1"/>
        <d v="2023-02-13T00:00:00" u="1"/>
        <d v="2025-01-17T00:00:00" u="1"/>
        <d v="2022-03-09T00:00:00" u="1"/>
        <d v="2024-02-13T00:00:00" u="1"/>
        <d v="2023-03-09T00:00:00" u="1"/>
        <d v="2025-02-13T00:00:00" u="1"/>
        <d v="2022-04-05T00:00:00" u="1"/>
        <d v="2024-03-09T00:00:00" u="1"/>
        <d v="2023-04-05T00:00:00" u="1"/>
        <d v="2024-04-05T00:00:00" u="1"/>
        <d v="2019-01-19T00:00:00" u="1"/>
        <d v="2018-02-15T00:00:00" u="1"/>
        <d v="2019-02-15T00:00:00" u="1"/>
        <d v="2021-01-19T00:00:00" u="1"/>
        <d v="2020-02-15T00:00:00" u="1"/>
        <d v="2019-03-11T00:00:00" u="1"/>
        <d v="2021-02-15T00:00:00" u="1"/>
        <d v="2023-01-19T00:00:00" u="1"/>
        <d v="2018-04-07T00:00:00" u="1"/>
        <d v="2020-03-11T00:00:00" u="1"/>
        <d v="2022-02-15T00:00:00" u="1"/>
        <d v="2024-01-19T00:00:00" u="1"/>
        <d v="2021-03-11T00:00:00" u="1"/>
        <d v="2023-02-15T00:00:00" u="1"/>
        <d v="2022-03-11T00:00:00" u="1"/>
        <d v="2024-02-15T00:00:00" u="1"/>
        <d v="2021-04-07T00:00:00" u="1"/>
        <d v="2022-04-07T00:00:00" u="1"/>
        <d v="2024-03-11T00:00:00" u="1"/>
        <d v="2023-04-07T00:00:00" u="1"/>
        <d v="2025-03-11T00:00:00" u="1"/>
        <d v="2025-04-07T00:00:00" u="1"/>
        <d v="2019-01-21T00:00:00" u="1"/>
        <d v="2018-02-17T00:00:00" u="1"/>
        <d v="2020-01-21T00:00:00" u="1"/>
        <d v="2021-01-21T00:00:00" u="1"/>
        <d v="2018-03-13T00:00:00" u="1"/>
        <d v="2020-02-17T00:00:00" u="1"/>
        <d v="2019-03-13T00:00:00" u="1"/>
        <d v="2021-02-17T00:00:00" u="1"/>
        <d v="2023-01-21T00:00:00" u="1"/>
        <d v="2018-04-09T00:00:00" u="1"/>
        <d v="2020-03-13T00:00:00" u="1"/>
        <d v="2022-02-17T00:00:00" u="1"/>
        <d v="2019-04-09T00:00:00" u="1"/>
        <d v="2021-03-13T00:00:00" u="1"/>
        <d v="2023-02-17T00:00:00" u="1"/>
        <d v="2025-01-21T00:00:00" u="1"/>
        <d v="2021-04-09T00:00:00" u="1"/>
        <d v="2023-03-13T00:00:00" u="1"/>
        <d v="2025-02-17T00:00:00" u="1"/>
        <d v="2020-05-05T00:00:00" u="1"/>
        <d v="2024-03-13T00:00:00" u="1"/>
        <d v="2019-06-01T00:00:00" u="1"/>
        <d v="2021-05-05T00:00:00" u="1"/>
        <d v="2025-03-13T00:00:00" u="1"/>
        <d v="2020-06-01T00:00:00" u="1"/>
        <d v="2022-05-05T00:00:00" u="1"/>
        <d v="2024-04-09T00:00:00" u="1"/>
        <d v="2021-06-01T00:00:00" u="1"/>
        <d v="2025-04-09T00:00:00" u="1"/>
        <d v="2022-06-01T00:00:00" u="1"/>
        <d v="2023-06-01T00:00:00" u="1"/>
        <d v="2018-01-23T00:00:00" u="1"/>
        <d v="2019-01-23T00:00:00" u="1"/>
        <d v="2018-02-19T00:00:00" u="1"/>
        <d v="2020-01-23T00:00:00" u="1"/>
        <d v="2019-02-19T00:00:00" u="1"/>
        <d v="2021-01-23T00:00:00" u="1"/>
        <d v="2018-03-15T00:00:00" u="1"/>
        <d v="2020-02-19T00:00:00" u="1"/>
        <d v="2019-03-15T00:00:00" u="1"/>
        <d v="2021-02-19T00:00:00" u="1"/>
        <d v="2023-01-23T00:00:00" u="1"/>
        <d v="2018-04-11T00:00:00" u="1"/>
        <d v="2022-02-19T00:00:00" u="1"/>
        <d v="2024-01-23T00:00:00" u="1"/>
        <d v="2021-03-15T00:00:00" u="1"/>
        <d v="2025-01-23T00:00:00" u="1"/>
        <d v="2022-03-15T00:00:00" u="1"/>
        <d v="2024-02-19T00:00:00" u="1"/>
        <d v="2019-05-07T00:00:00" u="1"/>
        <d v="2023-03-15T00:00:00" u="1"/>
        <d v="2025-02-19T00:00:00" u="1"/>
        <d v="2020-05-07T00:00:00" u="1"/>
        <d v="2022-04-11T00:00:00" u="1"/>
        <d v="2024-03-15T00:00:00" u="1"/>
        <d v="2019-06-03T00:00:00" u="1"/>
        <d v="2021-05-07T00:00:00" u="1"/>
        <d v="2023-04-11T00:00:00" u="1"/>
        <d v="2020-06-03T00:00:00" u="1"/>
        <d v="2022-05-07T00:00:00" u="1"/>
        <d v="2024-04-11T00:00:00" u="1"/>
        <d v="2025-04-11T00:00:00" u="1"/>
        <d v="2022-06-03T00:00:00" u="1"/>
        <d v="2024-05-07T00:00:00" u="1"/>
        <d v="2024-06-03T00:00:00" u="1"/>
        <d v="2018-01-25T00:00:00" u="1"/>
        <d v="2019-01-25T00:00:00" u="1"/>
        <d v="2018-02-21T00:00:00" u="1"/>
        <d v="2020-01-25T00:00:00" u="1"/>
        <d v="2019-02-21T00:00:00" u="1"/>
        <d v="2021-01-25T00:00:00" u="1"/>
        <d v="2018-03-17T00:00:00" u="1"/>
        <d v="2020-02-21T00:00:00" u="1"/>
        <d v="2023-01-25T00:00:00" u="1"/>
        <d v="2018-04-13T00:00:00" u="1"/>
        <d v="2020-03-17T00:00:00" u="1"/>
        <d v="2022-02-21T00:00:00" u="1"/>
        <d v="2024-01-25T00:00:00" u="1"/>
        <d v="2021-03-17T00:00:00" u="1"/>
        <d v="2023-02-21T00:00:00" u="1"/>
        <d v="2018-05-09T00:00:00" u="1"/>
        <d v="2022-03-17T00:00:00" u="1"/>
        <d v="2024-02-21T00:00:00" u="1"/>
        <d v="2021-04-13T00:00:00" u="1"/>
        <d v="2023-03-17T00:00:00" u="1"/>
        <d v="2025-02-21T00:00:00" u="1"/>
        <d v="2018-06-05T00:00:00" u="1"/>
        <d v="2022-04-13T00:00:00" u="1"/>
        <d v="2019-06-05T00:00:00" u="1"/>
        <d v="2023-04-13T00:00:00" u="1"/>
        <d v="2025-03-17T00:00:00" u="1"/>
        <d v="2020-06-05T00:00:00" u="1"/>
        <d v="2022-05-09T00:00:00" u="1"/>
        <d v="2019-07-01T00:00:00" u="1"/>
        <d v="2021-06-05T00:00:00" u="1"/>
        <d v="2023-05-09T00:00:00" u="1"/>
        <d v="2020-07-01T00:00:00" u="1"/>
        <d v="2024-05-09T00:00:00" u="1"/>
        <d v="2021-07-01T00:00:00" u="1"/>
        <d v="2023-06-05T00:00:00" u="1"/>
        <d v="2022-07-01T00:00:00" u="1"/>
        <d v="2024-06-05T00:00:00" u="1"/>
        <d v="2024-07-01T00:00:00" u="1"/>
        <d v="2018-01-27T00:00:00" u="1"/>
        <d v="2018-02-23T00:00:00" u="1"/>
        <d v="2020-01-27T00:00:00" u="1"/>
        <d v="2019-02-23T00:00:00" u="1"/>
        <d v="2021-01-27T00:00:00" u="1"/>
        <d v="2018-03-19T00:00:00" u="1"/>
        <d v="2019-03-19T00:00:00" u="1"/>
        <d v="2023-01-27T00:00:00" u="1"/>
        <d v="2020-03-19T00:00:00" u="1"/>
        <d v="2022-02-23T00:00:00" u="1"/>
        <d v="2019-04-15T00:00:00" u="1"/>
        <d v="2021-03-19T00:00:00" u="1"/>
        <d v="2023-02-23T00:00:00" u="1"/>
        <d v="2025-01-27T00:00:00" u="1"/>
        <d v="2018-05-11T00:00:00" u="1"/>
        <d v="2020-04-15T00:00:00" u="1"/>
        <d v="2022-03-19T00:00:00" u="1"/>
        <d v="2024-02-23T00:00:00" u="1"/>
        <d v="2021-04-15T00:00:00" u="1"/>
        <d v="2018-06-07T00:00:00" u="1"/>
        <d v="2020-05-11T00:00:00" u="1"/>
        <d v="2024-03-19T00:00:00" u="1"/>
        <d v="2019-06-07T00:00:00" u="1"/>
        <d v="2021-05-11T00:00:00" u="1"/>
        <d v="2025-03-19T00:00:00" u="1"/>
        <d v="2018-07-03T00:00:00" u="1"/>
        <d v="2022-05-11T00:00:00" u="1"/>
        <d v="2024-04-15T00:00:00" u="1"/>
        <d v="2019-07-03T00:00:00" u="1"/>
        <d v="2021-06-07T00:00:00" u="1"/>
        <d v="2023-05-11T00:00:00" u="1"/>
        <d v="2025-04-15T00:00:00" u="1"/>
        <d v="2020-07-03T00:00:00" u="1"/>
        <d v="2022-06-07T00:00:00" u="1"/>
        <d v="2024-05-11T00:00:00" u="1"/>
        <d v="2021-07-03T00:00:00" u="1"/>
        <d v="2023-06-07T00:00:00" u="1"/>
        <d v="2024-06-07T00:00:00" u="1"/>
        <d v="2023-07-03T00:00:00" u="1"/>
        <d v="2024-07-03T00:00:00" u="1"/>
        <d v="2018-01-29T00:00:00" u="1"/>
        <d v="2019-01-29T00:00:00" u="1"/>
        <d v="2020-01-29T00:00:00" u="1"/>
        <d v="2019-02-25T00:00:00" u="1"/>
        <d v="2021-01-29T00:00:00" u="1"/>
        <d v="2018-03-21T00:00:00" u="1"/>
        <d v="2020-02-25T00:00:00" u="1"/>
        <d v="2019-03-21T00:00:00" u="1"/>
        <d v="2018-04-17T00:00:00" u="1"/>
        <d v="2022-02-25T00:00:00" u="1"/>
        <d v="2019-04-17T00:00:00" u="1"/>
        <d v="2025-01-29T00:00:00" u="1"/>
        <d v="2020-04-17T00:00:00" u="1"/>
        <d v="2022-03-21T00:00:00" u="1"/>
        <d v="2021-04-17T00:00:00" u="1"/>
        <d v="2025-02-25T00:00:00" u="1"/>
        <d v="2018-06-09T00:00:00" u="1"/>
        <d v="2020-05-13T00:00:00" u="1"/>
        <d v="2024-03-21T00:00:00" u="1"/>
        <d v="2021-05-13T00:00:00" u="1"/>
        <d v="2023-04-17T00:00:00" u="1"/>
        <d v="2018-07-05T00:00:00" u="1"/>
        <d v="2020-06-09T00:00:00" u="1"/>
        <d v="2022-05-13T00:00:00" u="1"/>
        <d v="2024-04-17T00:00:00" u="1"/>
        <d v="2019-07-05T00:00:00" u="1"/>
        <d v="2021-06-09T00:00:00" u="1"/>
        <d v="2023-05-13T00:00:00" u="1"/>
        <d v="2025-04-17T00:00:00" u="1"/>
        <d v="2018-08-01T00:00:00" u="1"/>
        <d v="2022-06-09T00:00:00" u="1"/>
        <d v="2024-05-13T00:00:00" u="1"/>
        <d v="2019-08-01T00:00:00" u="1"/>
        <d v="2021-07-05T00:00:00" u="1"/>
        <d v="2023-06-09T00:00:00" u="1"/>
        <d v="2022-07-05T00:00:00" u="1"/>
        <d v="2022-08-01T00:00:00" u="1"/>
        <d v="2024-07-05T00:00:00" u="1"/>
        <d v="2023-08-01T00:00:00" u="1"/>
        <d v="2024-08-01T00:00:00" u="1"/>
        <d v="2018-01-31T00:00:00" u="1"/>
        <d v="2019-01-31T00:00:00" u="1"/>
        <d v="2018-02-27T00:00:00" u="1"/>
        <d v="2020-01-31T00:00:00" u="1"/>
        <d v="2019-02-27T00:00:00" u="1"/>
        <d v="2018-03-23T00:00:00" u="1"/>
        <d v="2020-02-27T00:00:00" u="1"/>
        <d v="2019-03-23T00:00:00" u="1"/>
        <d v="2023-01-31T00:00:00" u="1"/>
        <d v="2018-04-19T00:00:00" u="1"/>
        <d v="2020-03-23T00:00:00" u="1"/>
        <d v="2021-03-23T00:00:00" u="1"/>
        <d v="2023-02-27T00:00:00" u="1"/>
        <d v="2025-01-31T00:00:00" u="1"/>
        <d v="2018-05-15T00:00:00" u="1"/>
        <d v="2022-03-23T00:00:00" u="1"/>
        <d v="2024-02-27T00:00:00" u="1"/>
        <d v="2019-05-15T00:00:00" u="1"/>
        <d v="2021-04-19T00:00:00" u="1"/>
        <d v="2025-02-27T00:00:00" u="1"/>
        <d v="2018-06-11T00:00:00" u="1"/>
        <d v="2020-05-15T00:00:00" u="1"/>
        <d v="2022-04-19T00:00:00" u="1"/>
        <d v="2024-03-23T00:00:00" u="1"/>
        <d v="2019-06-11T00:00:00" u="1"/>
        <d v="2021-05-15T00:00:00" u="1"/>
        <d v="2023-04-19T00:00:00" u="1"/>
        <d v="2024-04-19T00:00:00" u="1"/>
        <d v="2021-06-11T00:00:00" u="1"/>
        <d v="2023-05-15T00:00:00" u="1"/>
        <d v="2018-08-03T00:00:00" u="1"/>
        <d v="2020-07-07T00:00:00" u="1"/>
        <d v="2022-06-11T00:00:00" u="1"/>
        <d v="2024-05-15T00:00:00" u="1"/>
        <d v="2021-07-07T00:00:00" u="1"/>
        <d v="2022-07-07T00:00:00" u="1"/>
        <d v="2024-06-11T00:00:00" u="1"/>
        <d v="2021-08-03T00:00:00" u="1"/>
        <d v="2023-07-07T00:00:00" u="1"/>
        <d v="2022-08-03T00:00:00" u="1"/>
        <d v="2023-08-03T00:00:00" u="1"/>
        <d v="2020-02-29T00:00:00" u="1"/>
        <d v="2019-03-25T00:00:00" u="1"/>
        <d v="2018-04-21T00:00:00" u="1"/>
        <d v="2020-03-25T00:00:00" u="1"/>
        <d v="2021-03-25T00:00:00" u="1"/>
        <d v="2018-05-17T00:00:00" u="1"/>
        <d v="2020-04-21T00:00:00" u="1"/>
        <d v="2022-03-25T00:00:00" u="1"/>
        <d v="2024-02-29T00:00:00" u="1"/>
        <d v="2019-05-17T00:00:00" u="1"/>
        <d v="2021-04-21T00:00:00" u="1"/>
        <d v="2018-06-13T00:00:00" u="1"/>
        <d v="2022-04-21T00:00:00" u="1"/>
        <d v="2019-06-13T00:00:00" u="1"/>
        <d v="2021-05-17T00:00:00" u="1"/>
        <d v="2023-04-21T00:00:00" u="1"/>
        <d v="2025-03-25T00:00:00" u="1"/>
        <d v="2018-07-09T00:00:00" u="1"/>
        <d v="2020-06-13T00:00:00" u="1"/>
        <d v="2022-05-17T00:00:00" u="1"/>
        <d v="2019-07-09T00:00:00" u="1"/>
        <d v="2023-05-17T00:00:00" u="1"/>
        <d v="2020-07-09T00:00:00" u="1"/>
        <d v="2022-06-13T00:00:00" u="1"/>
        <d v="2024-05-17T00:00:00" u="1"/>
        <d v="2019-08-05T00:00:00" u="1"/>
        <d v="2021-07-09T00:00:00" u="1"/>
        <d v="2023-06-13T00:00:00" u="1"/>
        <d v="2018-09-01T00:00:00" u="1"/>
        <d v="2024-06-13T00:00:00" u="1"/>
        <d v="2021-08-05T00:00:00" u="1"/>
        <d v="2022-08-05T00:00:00" u="1"/>
        <d v="2024-07-09T00:00:00" u="1"/>
        <d v="2021-09-01T00:00:00" u="1"/>
        <d v="2022-09-01T00:00:00" u="1"/>
        <d v="2024-08-05T00:00:00" u="1"/>
        <d v="2023-09-01T00:00:00" u="1"/>
        <d v="2018-03-27T00:00:00" u="1"/>
        <d v="2019-03-27T00:00:00" u="1"/>
        <d v="2018-04-23T00:00:00" u="1"/>
        <d v="2020-03-27T00:00:00" u="1"/>
        <d v="2021-03-27T00:00:00" u="1"/>
        <d v="2020-04-23T00:00:00" u="1"/>
        <d v="2021-04-23T00:00:00" u="1"/>
        <d v="2023-03-27T00:00:00" u="1"/>
        <d v="2018-06-15T00:00:00" u="1"/>
        <d v="2020-05-19T00:00:00" u="1"/>
        <d v="2024-03-27T00:00:00" u="1"/>
        <d v="2019-06-15T00:00:00" u="1"/>
        <d v="2021-05-19T00:00:00" u="1"/>
        <d v="2025-03-27T00:00:00" u="1"/>
        <d v="2018-07-11T00:00:00" u="1"/>
        <d v="2020-06-15T00:00:00" u="1"/>
        <d v="2022-05-19T00:00:00" u="1"/>
        <d v="2024-04-23T00:00:00" u="1"/>
        <d v="2019-07-11T00:00:00" u="1"/>
        <d v="2021-06-15T00:00:00" u="1"/>
        <d v="2023-05-19T00:00:00" u="1"/>
        <d v="2025-04-23T00:00:00" u="1"/>
        <d v="2018-08-07T00:00:00" u="1"/>
        <d v="2022-06-15T00:00:00" u="1"/>
        <d v="2019-08-07T00:00:00" u="1"/>
        <d v="2023-06-15T00:00:00" u="1"/>
        <d v="2018-09-03T00:00:00" u="1"/>
        <d v="2022-07-11T00:00:00" u="1"/>
        <d v="2019-09-03T00:00:00" u="1"/>
        <d v="2023-07-11T00:00:00" u="1"/>
        <d v="2024-07-11T00:00:00" u="1"/>
        <d v="2021-09-03T00:00:00" u="1"/>
        <d v="2023-08-07T00:00:00" u="1"/>
        <d v="2024-08-07T00:00:00" u="1"/>
        <d v="2024-09-03T00:00:00" u="1"/>
        <d v="2018-03-29T00:00:00" u="1"/>
        <d v="2019-03-29T00:00:00" u="1"/>
        <d v="2018-04-25T00:00:00" u="1"/>
        <d v="2021-03-29T00:00:00" u="1"/>
        <d v="2018-05-21T00:00:00" u="1"/>
        <d v="2022-03-29T00:00:00" u="1"/>
        <d v="2019-05-21T00:00:00" u="1"/>
        <d v="2021-04-25T00:00:00" u="1"/>
        <d v="2023-03-29T00:00:00" u="1"/>
        <d v="2020-05-21T00:00:00" u="1"/>
        <d v="2022-04-25T00:00:00" u="1"/>
        <d v="2024-03-29T00:00:00" u="1"/>
        <d v="2019-06-17T00:00:00" u="1"/>
        <d v="2021-05-21T00:00:00" u="1"/>
        <d v="2023-04-25T00:00:00" u="1"/>
        <d v="2018-07-13T00:00:00" u="1"/>
        <d v="2020-06-17T00:00:00" u="1"/>
        <d v="2022-05-21T00:00:00" u="1"/>
        <d v="2024-04-25T00:00:00" u="1"/>
        <d v="2021-06-17T00:00:00" u="1"/>
        <d v="2025-04-25T00:00:00" u="1"/>
        <d v="2018-08-09T00:00:00" u="1"/>
        <d v="2022-06-17T00:00:00" u="1"/>
        <d v="2024-05-21T00:00:00" u="1"/>
        <d v="2019-08-09T00:00:00" u="1"/>
        <d v="2018-09-05T00:00:00" u="1"/>
        <d v="2022-07-13T00:00:00" u="1"/>
        <d v="2024-06-17T00:00:00" u="1"/>
        <d v="2019-09-05T00:00:00" u="1"/>
        <d v="2021-08-09T00:00:00" u="1"/>
        <d v="2023-07-13T00:00:00" u="1"/>
        <d v="2018-10-01T00:00:00" u="1"/>
        <d v="2022-08-09T00:00:00" u="1"/>
        <d v="2019-10-01T00:00:00" u="1"/>
        <d v="2023-08-09T00:00:00" u="1"/>
        <d v="2020-10-01T00:00:00" u="1"/>
        <d v="2022-09-05T00:00:00" u="1"/>
        <d v="2024-08-09T00:00:00" u="1"/>
        <d v="2021-10-01T00:00:00" u="1"/>
        <d v="2023-09-05T00:00:00" u="1"/>
        <d v="2024-09-05T00:00:00" u="1"/>
        <d v="2024-10-01T00:00:00" u="1"/>
        <d v="2018-04-27T00:00:00" u="1"/>
        <d v="2020-03-31T00:00:00" u="1"/>
        <d v="2021-03-31T00:00:00" u="1"/>
        <d v="2018-05-23T00:00:00" u="1"/>
        <d v="2020-04-27T00:00:00" u="1"/>
        <d v="2022-03-31T00:00:00" u="1"/>
        <d v="2019-05-23T00:00:00" u="1"/>
        <d v="2021-04-27T00:00:00" u="1"/>
        <d v="2023-03-31T00:00:00" u="1"/>
        <d v="2018-06-19T00:00:00" u="1"/>
        <d v="2020-05-23T00:00:00" u="1"/>
        <d v="2022-04-27T00:00:00" u="1"/>
        <d v="2019-06-19T00:00:00" u="1"/>
        <d v="2023-04-27T00:00:00" u="1"/>
        <d v="2025-03-31T00:00:00" u="1"/>
        <d v="2020-06-19T00:00:00" u="1"/>
        <d v="2022-05-23T00:00:00" u="1"/>
        <d v="2021-06-19T00:00:00" u="1"/>
        <d v="2023-05-23T00:00:00" u="1"/>
        <d v="2024-05-23T00:00:00" u="1"/>
        <d v="2023-06-19T00:00:00" u="1"/>
        <d v="2018-09-07T00:00:00" u="1"/>
        <d v="2022-07-15T00:00:00" u="1"/>
        <d v="2024-06-19T00:00:00" u="1"/>
        <d v="2017-10-03T00:00:00" u="1"/>
        <d v="2019-09-07T00:00:00" u="1"/>
        <d v="2021-08-11T00:00:00" u="1"/>
        <d v="2018-10-03T00:00:00" u="1"/>
        <d v="2022-08-11T00:00:00" u="1"/>
        <d v="2019-10-03T00:00:00" u="1"/>
        <d v="2021-09-07T00:00:00" u="1"/>
        <d v="2023-08-11T00:00:00" u="1"/>
        <d v="2020-10-03T00:00:00" u="1"/>
        <d v="2022-09-07T00:00:00" u="1"/>
        <d v="2023-09-07T00:00:00" u="1"/>
        <d v="2022-10-03T00:00:00" u="1"/>
        <d v="2023-10-03T00:00:00" u="1"/>
        <d v="2024-10-03T00:00:00" u="1"/>
        <d v="2018-05-25T00:00:00" u="1"/>
        <d v="2020-04-29T00:00:00" u="1"/>
        <d v="2019-05-25T00:00:00" u="1"/>
        <d v="2021-04-29T00:00:00" u="1"/>
        <d v="2020-05-25T00:00:00" u="1"/>
        <d v="2022-04-29T00:00:00" u="1"/>
        <d v="2021-05-25T00:00:00" u="1"/>
        <d v="2022-05-25T00:00:00" u="1"/>
        <d v="2021-06-21T00:00:00" u="1"/>
        <d v="2023-05-25T00:00:00" u="1"/>
        <d v="2018-08-13T00:00:00" u="1"/>
        <d v="2022-06-21T00:00:00" u="1"/>
        <d v="2024-05-25T00:00:00" u="1"/>
        <d v="2019-08-13T00:00:00" u="1"/>
        <d v="2023-06-21T00:00:00" u="1"/>
        <d v="2024-06-21T00:00:00" u="1"/>
        <d v="2017-10-05T00:00:00" u="1"/>
        <d v="2019-09-09T00:00:00" u="1"/>
        <d v="2021-08-13T00:00:00" u="1"/>
        <d v="2018-10-05T00:00:00" u="1"/>
        <d v="2021-09-09T00:00:00" u="1"/>
        <d v="2020-10-05T00:00:00" u="1"/>
        <d v="2022-09-09T00:00:00" u="1"/>
        <d v="2024-08-13T00:00:00" u="1"/>
        <d v="2021-10-05T00:00:00" u="1"/>
        <d v="2023-09-09T00:00:00" u="1"/>
        <d v="2022-10-05T00:00:00" u="1"/>
        <d v="2024-09-09T00:00:00" u="1"/>
        <d v="2023-10-05T00:00:00" u="1"/>
        <d v="2019-05-27T00:00:00" u="1"/>
        <d v="2021-05-27T00:00:00" u="1"/>
        <d v="2020-06-23T00:00:00" u="1"/>
        <d v="2022-05-27T00:00:00" u="1"/>
        <d v="2021-06-23T00:00:00" u="1"/>
        <d v="2022-06-23T00:00:00" u="1"/>
        <d v="2024-05-27T00:00:00" u="1"/>
        <d v="2023-06-23T00:00:00" u="1"/>
        <d v="2018-09-11T00:00:00" u="1"/>
        <d v="2017-10-07T00:00:00" u="1"/>
        <d v="2019-09-11T00:00:00" u="1"/>
        <d v="2017-11-03T00:00:00" u="1"/>
        <d v="2019-10-07T00:00:00" u="1"/>
        <d v="2020-10-07T00:00:00" u="1"/>
        <d v="2021-10-07T00:00:00" u="1"/>
        <d v="2023-09-11T00:00:00" u="1"/>
        <d v="2020-11-03T00:00:00" u="1"/>
        <d v="2022-10-07T00:00:00" u="1"/>
        <d v="2024-09-11T00:00:00" u="1"/>
        <d v="2021-11-03T00:00:00" u="1"/>
        <d v="2024-10-07T00:00:00" u="1"/>
        <d v="2023-11-03T00:00:00" u="1"/>
        <d v="2018-05-29T00:00:00" u="1"/>
        <d v="2019-05-29T00:00:00" u="1"/>
        <d v="2020-05-29T00:00:00" u="1"/>
        <d v="2019-06-25T00:00:00" u="1"/>
        <d v="2021-05-29T00:00:00" u="1"/>
        <d v="2020-06-25T00:00:00" u="1"/>
        <d v="2021-06-25T00:00:00" u="1"/>
        <d v="2023-05-29T00:00:00" u="1"/>
        <d v="2018-08-17T00:00:00" u="1"/>
        <d v="2024-05-29T00:00:00" u="1"/>
        <d v="2018-09-13T00:00:00" u="1"/>
        <d v="2024-06-25T00:00:00" u="1"/>
        <d v="2017-10-09T00:00:00" u="1"/>
        <d v="2019-09-13T00:00:00" u="1"/>
        <d v="2021-08-17T00:00:00" u="1"/>
        <d v="2018-10-09T00:00:00" u="1"/>
        <d v="2022-08-17T00:00:00" u="1"/>
        <d v="2019-10-09T00:00:00" u="1"/>
        <d v="2021-09-13T00:00:00" u="1"/>
        <d v="2023-08-17T00:00:00" u="1"/>
        <d v="2018-11-05T00:00:00" u="1"/>
        <d v="2020-10-09T00:00:00" u="1"/>
        <d v="2022-09-13T00:00:00" u="1"/>
        <d v="2017-12-01T00:00:00" u="1"/>
        <d v="2019-11-05T00:00:00" u="1"/>
        <d v="2023-09-13T00:00:00" u="1"/>
        <d v="2018-12-01T00:00:00" u="1"/>
        <d v="2020-11-05T00:00:00" u="1"/>
        <d v="2024-09-13T00:00:00" u="1"/>
        <d v="2021-11-05T00:00:00" u="1"/>
        <d v="2023-10-09T00:00:00" u="1"/>
        <d v="2020-12-01T00:00:00" u="1"/>
        <d v="2024-10-09T00:00:00" u="1"/>
        <d v="2021-12-01T00:00:00" u="1"/>
        <d v="2022-12-01T00:00:00" u="1"/>
        <d v="2024-11-05T00:00:00" u="1"/>
        <d v="2023-12-01T00:00:00" u="1"/>
        <d v="2019-05-31T00:00:00" u="1"/>
        <d v="2019-06-27T00:00:00" u="1"/>
        <d v="2021-05-31T00:00:00" u="1"/>
        <d v="2020-06-27T00:00:00" u="1"/>
        <d v="2022-05-31T00:00:00" u="1"/>
        <d v="2023-05-31T00:00:00" u="1"/>
        <d v="2022-06-27T00:00:00" u="1"/>
        <d v="2019-08-19T00:00:00" u="1"/>
        <d v="2023-06-27T00:00:00" u="1"/>
        <d v="2018-09-15T00:00:00" u="1"/>
        <d v="2024-06-27T00:00:00" u="1"/>
        <d v="2017-10-11T00:00:00" u="1"/>
        <d v="2021-08-19T00:00:00" u="1"/>
        <d v="2018-10-11T00:00:00" u="1"/>
        <d v="2020-09-15T00:00:00" u="1"/>
        <d v="2022-08-19T00:00:00" u="1"/>
        <d v="2017-11-07T00:00:00" u="1"/>
        <d v="2019-10-11T00:00:00" u="1"/>
        <d v="2021-09-15T00:00:00" u="1"/>
        <d v="2018-11-07T00:00:00" u="1"/>
        <d v="2022-09-15T00:00:00" u="1"/>
        <d v="2024-08-19T00:00:00" u="1"/>
        <d v="2019-11-07T00:00:00" u="1"/>
        <d v="2021-10-11T00:00:00" u="1"/>
        <d v="2023-09-15T00:00:00" u="1"/>
        <d v="2018-12-03T00:00:00" u="1"/>
        <d v="2020-11-07T00:00:00" u="1"/>
        <d v="2022-10-11T00:00:00" u="1"/>
        <d v="2019-12-03T00:00:00" u="1"/>
        <d v="2023-10-11T00:00:00" u="1"/>
        <d v="2020-12-03T00:00:00" u="1"/>
        <d v="2022-11-07T00:00:00" u="1"/>
        <d v="2024-10-11T00:00:00" u="1"/>
        <d v="2021-12-03T00:00:00" u="1"/>
        <d v="2023-11-07T00:00:00" u="1"/>
        <d v="2024-11-07T00:00:00" u="1"/>
        <d v="2024-12-03T00:00:00" u="1"/>
        <d v="2020-06-29T00:00:00" u="1"/>
        <d v="2021-06-29T00:00:00" u="1"/>
        <d v="2018-08-21T00:00:00" u="1"/>
        <d v="2022-06-29T00:00:00" u="1"/>
        <d v="2019-08-21T00:00:00" u="1"/>
        <d v="2023-06-29T00:00:00" u="1"/>
        <d v="2018-09-17T00:00:00" u="1"/>
        <d v="2017-10-13T00:00:00" u="1"/>
        <d v="2019-09-17T00:00:00" u="1"/>
        <d v="2021-08-21T00:00:00" u="1"/>
        <d v="2018-10-13T00:00:00" u="1"/>
        <d v="2020-09-17T00:00:00" u="1"/>
        <d v="2017-11-09T00:00:00" u="1"/>
        <d v="2021-09-17T00:00:00" u="1"/>
        <d v="2023-08-21T00:00:00" u="1"/>
        <d v="2018-11-09T00:00:00" u="1"/>
        <d v="2020-10-13T00:00:00" u="1"/>
        <d v="2024-08-21T00:00:00" u="1"/>
        <d v="2017-12-05T00:00:00" u="1"/>
        <d v="2021-10-13T00:00:00" u="1"/>
        <d v="2018-12-05T00:00:00" u="1"/>
        <d v="2020-11-09T00:00:00" u="1"/>
        <d v="2022-10-13T00:00:00" u="1"/>
        <d v="2024-09-17T00:00:00" u="1"/>
        <d v="2019-12-05T00:00:00" u="1"/>
        <d v="2021-11-09T00:00:00" u="1"/>
        <d v="2023-10-13T00:00:00" u="1"/>
        <d v="2020-12-05T00:00:00" u="1"/>
        <d v="2022-11-09T00:00:00" u="1"/>
        <d v="2023-11-09T00:00:00" u="1"/>
        <d v="2022-12-05T00:00:00" u="1"/>
        <d v="2023-12-05T00:00:00" u="1"/>
        <d v="2024-12-05T00:00:00" u="1"/>
        <d v="2018-08-23T00:00:00" u="1"/>
        <d v="2019-08-23T00:00:00" u="1"/>
        <d v="2021-07-27T00:00:00" u="1"/>
        <d v="2018-09-19T00:00:00" u="1"/>
        <d v="2019-09-19T00:00:00" u="1"/>
        <d v="2021-08-23T00:00:00" u="1"/>
        <d v="2018-10-15T00:00:00" u="1"/>
        <d v="2020-09-19T00:00:00" u="1"/>
        <d v="2022-08-23T00:00:00" u="1"/>
        <d v="2019-10-15T00:00:00" u="1"/>
        <d v="2023-08-23T00:00:00" u="1"/>
        <d v="2020-10-15T00:00:00" u="1"/>
        <d v="2022-09-19T00:00:00" u="1"/>
        <d v="2024-08-23T00:00:00" u="1"/>
        <d v="2017-12-07T00:00:00" u="1"/>
        <d v="2021-10-15T00:00:00" u="1"/>
        <d v="2023-09-19T00:00:00" u="1"/>
        <d v="2018-12-07T00:00:00" u="1"/>
        <d v="2024-09-19T00:00:00" u="1"/>
        <d v="2019-12-07T00:00:00" u="1"/>
        <d v="2020-12-07T00:00:00" u="1"/>
        <d v="2024-10-15T00:00:00" u="1"/>
        <d v="2022-12-07T00:00:00" u="1"/>
        <d v="2023-12-07T00:00:00" u="1"/>
        <d v="2019-07-29T00:00:00" u="1"/>
        <d v="2018-08-25T00:00:00" u="1"/>
        <d v="2020-07-29T00:00:00" u="1"/>
        <d v="2021-07-29T00:00:00" u="1"/>
        <d v="2018-09-21T00:00:00" u="1"/>
        <d v="2022-07-29T00:00:00" u="1"/>
        <d v="2017-10-17T00:00:00" u="1"/>
        <d v="2021-08-25T00:00:00" u="1"/>
        <d v="2018-10-17T00:00:00" u="1"/>
        <d v="2020-09-21T00:00:00" u="1"/>
        <d v="2022-08-25T00:00:00" u="1"/>
        <d v="2017-11-13T00:00:00" u="1"/>
        <d v="2019-10-17T00:00:00" u="1"/>
        <d v="2021-09-21T00:00:00" u="1"/>
        <d v="2023-08-25T00:00:00" u="1"/>
        <d v="2018-11-13T00:00:00" u="1"/>
        <d v="2020-10-17T00:00:00" u="1"/>
        <d v="2022-09-21T00:00:00" u="1"/>
        <d v="2019-11-13T00:00:00" u="1"/>
        <d v="2023-09-21T00:00:00" u="1"/>
        <d v="2020-11-13T00:00:00" u="1"/>
        <d v="2022-10-17T00:00:00" u="1"/>
        <d v="2019-12-09T00:00:00" u="1"/>
        <d v="2023-10-17T00:00:00" u="1"/>
        <d v="2020-12-09T00:00:00" u="1"/>
        <d v="2024-10-17T00:00:00" u="1"/>
        <d v="2023-11-13T00:00:00" u="1"/>
        <d v="2022-12-09T00:00:00" u="1"/>
        <d v="2024-11-13T00:00:00" u="1"/>
        <d v="2024-12-09T00:00:00" u="1"/>
        <d v="2019-07-31T00:00:00" u="1"/>
        <d v="2018-08-27T00:00:00" u="1"/>
        <d v="2019-08-27T00:00:00" u="1"/>
        <d v="2021-07-31T00:00:00" u="1"/>
        <d v="2017-10-19T00:00:00" u="1"/>
        <d v="2019-09-23T00:00:00" u="1"/>
        <d v="2021-08-27T00:00:00" u="1"/>
        <d v="2023-07-31T00:00:00" u="1"/>
        <d v="2018-10-19T00:00:00" u="1"/>
        <d v="2020-09-23T00:00:00" u="1"/>
        <d v="2024-07-31T00:00:00" u="1"/>
        <d v="2017-11-15T00:00:00" u="1"/>
        <d v="2021-09-23T00:00:00" u="1"/>
        <d v="2018-11-15T00:00:00" u="1"/>
        <d v="2020-10-19T00:00:00" u="1"/>
        <d v="2024-08-27T00:00:00" u="1"/>
        <d v="2017-12-11T00:00:00" u="1"/>
        <d v="2019-11-15T00:00:00" u="1"/>
        <d v="2021-10-19T00:00:00" u="1"/>
        <d v="2018-12-11T00:00:00" u="1"/>
        <d v="2022-10-19T00:00:00" u="1"/>
        <d v="2024-09-23T00:00:00" u="1"/>
        <d v="2019-12-11T00:00:00" u="1"/>
        <d v="2021-11-15T00:00:00" u="1"/>
        <d v="2023-10-19T00:00:00" u="1"/>
        <d v="2020-12-11T00:00:00" u="1"/>
        <d v="2022-11-15T00:00:00" u="1"/>
        <d v="2023-11-15T00:00:00" u="1"/>
        <d v="2024-11-15T00:00:00" u="1"/>
        <d v="2023-12-11T00:00:00" u="1"/>
        <d v="2024-12-11T00:00:00" u="1"/>
        <d v="2018-08-29T00:00:00" u="1"/>
        <d v="2019-08-29T00:00:00" u="1"/>
        <d v="2018-09-25T00:00:00" u="1"/>
        <d v="2017-10-21T00:00:00" u="1"/>
        <d v="2019-09-25T00:00:00" u="1"/>
        <d v="2020-09-25T00:00:00" u="1"/>
        <d v="2022-08-29T00:00:00" u="1"/>
        <d v="2017-11-17T00:00:00" u="1"/>
        <d v="2019-10-21T00:00:00" u="1"/>
        <d v="2023-08-29T00:00:00" u="1"/>
        <d v="2018-11-17T00:00:00" u="1"/>
        <d v="2020-10-21T00:00:00" u="1"/>
        <d v="2024-08-29T00:00:00" u="1"/>
        <d v="2017-12-13T00:00:00" u="1"/>
        <d v="2021-10-21T00:00:00" u="1"/>
        <d v="2023-09-25T00:00:00" u="1"/>
        <d v="2018-12-13T00:00:00" u="1"/>
        <d v="2020-11-17T00:00:00" u="1"/>
        <d v="2022-10-21T00:00:00" u="1"/>
        <d v="2024-09-25T00:00:00" u="1"/>
        <d v="2019-12-13T00:00:00" u="1"/>
        <d v="2021-11-17T00:00:00" u="1"/>
        <d v="2022-11-17T00:00:00" u="1"/>
        <d v="2024-10-21T00:00:00" u="1"/>
        <d v="2023-11-17T00:00:00" u="1"/>
        <d v="2022-12-13T00:00:00" u="1"/>
        <d v="2023-12-13T00:00:00" u="1"/>
        <d v="2024-12-13T00:00:00" u="1"/>
        <d v="2018-08-31T00:00:00" u="1"/>
        <d v="2018-09-27T00:00:00" u="1"/>
        <d v="2017-10-23T00:00:00" u="1"/>
        <d v="2019-09-27T00:00:00" u="1"/>
        <d v="2021-08-31T00:00:00" u="1"/>
        <d v="2018-10-23T00:00:00" u="1"/>
        <d v="2022-08-31T00:00:00" u="1"/>
        <d v="2019-10-23T00:00:00" u="1"/>
        <d v="2021-09-27T00:00:00" u="1"/>
        <d v="2023-08-31T00:00:00" u="1"/>
        <d v="2018-11-19T00:00:00" u="1"/>
        <d v="2020-10-23T00:00:00" u="1"/>
        <d v="2022-09-27T00:00:00" u="1"/>
        <d v="2017-12-15T00:00:00" u="1"/>
        <d v="2019-11-19T00:00:00" u="1"/>
        <d v="2023-09-27T00:00:00" u="1"/>
        <d v="2018-12-15T00:00:00" u="1"/>
        <d v="2020-11-19T00:00:00" u="1"/>
        <d v="2024-09-27T00:00:00" u="1"/>
        <d v="2021-11-19T00:00:00" u="1"/>
        <d v="2023-10-23T00:00:00" u="1"/>
        <d v="2020-12-15T00:00:00" u="1"/>
        <d v="2024-10-23T00:00:00" u="1"/>
        <d v="2022-12-15T00:00:00" u="1"/>
        <d v="2024-11-19T00:00:00" u="1"/>
        <d v="2023-12-15T00:00:00" u="1"/>
      </sharedItems>
      <fieldGroup par="29"/>
    </cacheField>
    <cacheField name="KOMISJA_KRÓTKA" numFmtId="0">
      <sharedItems count="7096">
        <s v="161659/OXY"/>
        <s v="160360/SAM"/>
        <s v="161282/MIS"/>
        <s v="160523/WIL"/>
        <s v="161436/MAX"/>
        <s v="160521/STO"/>
        <s v="160756/STO"/>
        <s v="160870/SAM"/>
        <s v="160643/ELI"/>
        <s v="160843/HOR"/>
        <s v="160746/MAX"/>
        <s v="160742/HOR"/>
        <s v="161444/MAX"/>
        <s v="161215/HOR"/>
        <s v="161452/MAX"/>
        <s v="160849/AVA"/>
        <s v="160772/WIL"/>
        <s v="160837/ONY"/>
        <s v="160714/AVA"/>
        <s v="161544/AVA"/>
        <s v="161558/AVA"/>
        <s v="161577/COC"/>
        <s v="160759/STO"/>
        <s v="160775/WIL"/>
        <s v="161262/WIL"/>
        <s v="161258/WIL"/>
        <s v="160813/GOY"/>
        <s v="161460/MAX"/>
        <s v="160854/REV"/>
        <s v="161428/MAX"/>
        <s v="160584/RIT"/>
        <s v="160533/GRE"/>
        <s v="161191/GRE"/>
        <s v="160853/UNO"/>
        <s v="161276/UNO"/>
        <s v="160530/GRE"/>
        <s v="160738/HOR"/>
        <s v="161573/COC"/>
        <s v="161576/COC"/>
        <s v="160536/LEN"/>
        <s v="161485/OXY"/>
        <s v="161468/MAX"/>
        <s v="161145/AVA"/>
        <s v="160947/CAL"/>
        <s v="161113/HOR"/>
        <s v="160831/AVA"/>
        <s v="161488/OXY"/>
        <s v="161551/RIT"/>
        <s v="160819/REV"/>
        <s v="160716/AVA"/>
        <s v="161643/OXY"/>
        <s v="161126/HUD"/>
        <s v="161129/ONY"/>
        <s v="161127/AVA"/>
        <s v="161139/HOR"/>
        <s v="160679/SAM"/>
        <s v="160827/AVA"/>
        <s v="160770/WIL"/>
        <s v="160876/OXY"/>
        <s v="161393/REV"/>
        <s v="160851/DIV"/>
        <s v="161657/MIS"/>
        <s v="161407/REV"/>
        <s v="161476/OXY"/>
        <s v="160846/AVA"/>
        <s v="161786/AVA"/>
        <s v="161610/AVA"/>
        <s v="161193/WIL"/>
        <s v="160865/STO"/>
        <s v="161794/AVA"/>
        <s v="161569/LEN"/>
        <s v="160891/OXY"/>
        <s v="160734/HOR"/>
        <s v="160835/MIS"/>
        <s v="160519/OVA"/>
        <s v="160953/HOR"/>
        <s v="160982/HUD"/>
        <s v="160839/GOY"/>
        <s v="159638/AVA"/>
        <s v="161136/HUD"/>
        <s v="161613/DIV"/>
        <s v="161619/DIV"/>
        <s v="161709/DIV"/>
        <s v="160773/WIL"/>
        <s v="161574/COC"/>
        <s v="161575/COC"/>
        <s v="161578/KEL"/>
        <s v="160863/OXY"/>
        <s v="160702/KEL"/>
        <s v="160528/COC"/>
        <s v="160706/OVA"/>
        <s v="161769/REV"/>
        <s v="161123/COC"/>
        <s v="161712/DIV"/>
        <s v="161290/HUD"/>
        <s v="161224/GOY"/>
        <s v="160845/AVA"/>
        <s v="160948/HOR"/>
        <s v="161006/REV"/>
        <s v="161112/LEN"/>
        <s v="161479/OXY"/>
        <s v="160808/AVA"/>
        <s v="159177/WIL"/>
        <s v="159179/GOY"/>
        <s v="161803/DIV"/>
        <s v="161534/AVA"/>
        <s v="160183/AVA"/>
        <s v="160082/SPE"/>
        <s v="159708/HUD"/>
        <s v="160587/HUD"/>
        <s v="161743/OVA"/>
        <s v="161144/AVA"/>
        <s v="161119/MIS"/>
        <s v="161754/DIV"/>
        <s v="161141/AVA"/>
        <s v="161155/AVA"/>
        <s v="161745/GOY"/>
        <s v="161787/AMA"/>
        <s v="161549/MIS"/>
        <s v="161117/WIL"/>
        <s v="161369/REV"/>
        <s v="161608/AVA"/>
        <s v="160286/SAM"/>
        <s v="161630/ELI"/>
        <s v="161783/AMA"/>
        <s v="160980/DIV"/>
        <s v="160892/WIL"/>
        <s v="161021/OXY"/>
        <s v="160255/SAM"/>
        <s v="160663/UNO"/>
        <s v="160721/ELI"/>
        <s v="160396/OXY"/>
        <s v="161789/AVA"/>
        <s v="161724/ELI"/>
        <s v="161362/REV"/>
        <s v="161267/GOY"/>
        <s v="161034/REV"/>
        <s v="160493/REV"/>
        <s v="161150/OXY"/>
        <s v="161286/ELI"/>
        <s v="160856/REV"/>
        <s v="160996/LOB"/>
        <s v="161661/OXY"/>
        <s v="161644/HOR"/>
        <s v="160695/LOB"/>
        <s v="161791/AVA"/>
        <s v="161414/REV"/>
        <s v="161525/GOY"/>
        <s v="161635/HOR"/>
        <s v="161622/DUO"/>
        <s v="160504/STO"/>
        <s v="161134/HUD"/>
        <s v="161319/OVA"/>
        <s v="161646/HOR"/>
        <s v="161131/DIV"/>
        <s v="160724/ELI"/>
        <s v="161640/HOR"/>
        <s v="160988/STO"/>
        <s v="161274/UNO"/>
        <s v="160558/UNO"/>
        <s v="160704/OVA"/>
        <s v="161284/MIS"/>
        <s v="160818/RAY"/>
        <s v="160707/UNO"/>
        <s v="161651/HOR"/>
        <s v="161532/AVA"/>
        <s v="161169/OVA"/>
        <s v="161195/KEL"/>
        <s v="160957/HOR"/>
        <s v="161216/HOR"/>
        <s v="161159/ELI"/>
        <s v="161733/HOR"/>
        <s v="161816/AVA"/>
        <s v="161652/HOR"/>
        <s v="161348/REV"/>
        <s v="162070/MAX"/>
        <s v="161421/REV"/>
        <s v="161529/ELI"/>
        <s v="161376/REV"/>
        <s v="160998/CUP"/>
        <s v="161662/REV"/>
        <s v="160500/SAM"/>
        <s v="161726/OXY"/>
        <s v="161152/WIL"/>
        <s v="160729/GOY"/>
        <s v="160966/STO"/>
        <s v="161170/CAL"/>
        <s v="161341/REV"/>
        <s v="161762/REV"/>
        <s v="162028/REV"/>
        <s v="161627/ELI"/>
        <s v="162075/REV"/>
        <s v="161165/REV"/>
        <s v="160825/ELI"/>
        <s v="161323/OVA"/>
        <s v="161176/LEN"/>
        <s v="161686/STO"/>
        <s v="160811/ELI"/>
        <s v="160961/GRE"/>
        <s v="160944/AMA"/>
        <s v="162049/ELI"/>
        <s v="161616/DIV"/>
        <s v="160745/HUD"/>
        <s v="160945/LEN"/>
        <s v="160984/HUD"/>
        <s v="160943/AMA"/>
        <s v="161696/STO"/>
        <s v="161517/REV"/>
        <s v="161202/SAM"/>
        <s v="160975/AMA"/>
        <s v="161400/REV"/>
        <s v="161197/UNO"/>
        <s v="160985/STO"/>
        <s v="160688/OVA"/>
        <s v="161004/OVA"/>
        <s v="161331/OVA"/>
        <s v="161390/COC"/>
        <s v="162047/ONY"/>
        <s v="161538/ONY"/>
        <s v="160694/OVA"/>
        <s v="159171/WIL" u="1"/>
        <s v="159195/WIL" u="1"/>
        <s v="159200/REV" u="1"/>
        <s v="159259/COC" u="1"/>
        <s v="160088/GOY" u="1"/>
        <s v="160069/OXY" u="1"/>
        <s v="159936/ELI" u="1"/>
        <s v="160654/LEN" u="1"/>
        <s v="159624/STO" u="1"/>
        <s v="159905/AVA" u="1"/>
        <s v="160071/AVA" u="1"/>
        <s v="160394/AMA" u="1"/>
        <s v="159208/CAL" u="1"/>
        <s v="158569/STO" u="1"/>
        <s v="160350/SAM" u="1"/>
        <s v="160355/SAM" u="1"/>
        <s v="159399/SPE" u="1"/>
        <s v="160245/SAM" u="1"/>
        <s v="160655/LEN" u="1"/>
        <s v="159719/LOB" u="1"/>
        <s v="160054/AVA" u="1"/>
        <s v="159966/CAL" u="1"/>
        <s v="159911/AVA" u="1"/>
        <s v="159669/ELI" u="1"/>
        <s v="158573/AVA" u="1"/>
        <s v="159688/AVA" u="1"/>
        <s v="159164/STO" u="1"/>
        <s v="160001/WIL" u="1"/>
        <s v="159156/MAX" u="1"/>
        <s v="159627/AMA" u="1"/>
        <s v="159253/OVA" u="1"/>
        <s v="159362/LEN" u="1"/>
        <s v="160030/DIV" u="1"/>
        <s v="160115/DIV" u="1"/>
        <s v="159182/ELI" u="1"/>
        <s v="160020/STO" u="1"/>
        <s v="160046/SAM" u="1"/>
        <s v="160036/SAM" u="1"/>
        <s v="159250/RAY" u="1"/>
        <s v="159897/AVA" u="1"/>
        <s v="160075/AVA" u="1"/>
        <s v="159364/COC" u="1"/>
        <s v="159181/COC" u="1"/>
        <s v="159242/HUD" u="1"/>
        <s v="159222/AMA" u="1"/>
        <s v="159452/COC" u="1"/>
        <s v="160291/SAM" u="1"/>
        <s v="159694/WIL" u="1"/>
        <s v="160345/SAM" u="1"/>
        <s v="160225/SAM" u="1"/>
        <s v="159872/ELI" u="1"/>
        <s v="159169/WIL" u="1"/>
        <s v="159892/REV" u="1"/>
        <s v="158576/AVA" u="1"/>
        <s v="160013/STO" u="1"/>
        <s v="159918/AVA" u="1"/>
        <s v="160665/UNO" u="1"/>
        <s v="159369/HOR" u="1"/>
        <s v="159402/AVA" u="1"/>
        <s v="160230/SAM" u="1"/>
        <s v="160296/SAM" u="1"/>
        <s v="159692/ELI" u="1"/>
        <s v="160666/UNO" u="1"/>
        <s v="159665/AMA" u="1"/>
        <s v="159697/AVA" u="1"/>
        <s v="160174/AVA" u="1"/>
        <s v="160153/AVA" u="1"/>
        <s v="160320/SAM" u="1"/>
        <s v="159358/AVA" u="1"/>
        <s v="159654/ELI" u="1"/>
        <s v="159653/AVA" u="1"/>
        <s v="160063/DIV" u="1"/>
        <s v="160043/WIL" u="1"/>
        <s v="160200/AVA" u="1"/>
        <s v="160198/AVA" u="1"/>
        <s v="160192/AVA" u="1"/>
        <s v="159686/DUO" u="1"/>
        <s v="160300/SAM" u="1"/>
        <s v="158699/GRE" u="1"/>
        <s v="159641/AVA" u="1"/>
        <s v="159132/COC" u="1"/>
        <s v="160162/AVA" u="1"/>
        <s v="160085/ONY" u="1"/>
        <s v="160120/ONY" u="1"/>
        <s v="160165/AVA" u="1"/>
        <s v="160156/AVA" u="1"/>
        <s v="159863/REV" u="1"/>
        <s v="159874/AVA" u="1"/>
        <s v="159958/REV" u="1"/>
        <s v="160305/SAM" u="1"/>
        <s v="159663/LEN" u="1"/>
        <s v="159184/REV" u="1"/>
        <s v="160147/AVA" u="1"/>
        <s v="160656/LEN" u="1"/>
        <s v="160310/SAM" u="1"/>
        <s v="159655/HUD" u="1"/>
        <s v="159189/WIL" u="1"/>
        <s v="158839/COC" u="1"/>
        <s v="160159/AVA" u="1"/>
        <s v="160168/AVA" u="1"/>
        <s v="159658/CAL" u="1"/>
        <s v="159237/STO" u="1"/>
        <s v="159883/ELI" u="1"/>
        <s v="160315/SAM" u="1"/>
        <s v="160325/SAM" u="1"/>
        <s v="160330/SAM" u="1"/>
        <s v="159385/AVA" u="1"/>
        <s v="159388/STO" u="1"/>
        <s v="160662/GRE" u="1"/>
        <s v="160186/AVA" u="1"/>
        <s v="160171/AVA" u="1"/>
        <s v="159869/AMA" u="1"/>
        <s v="158666/STO" u="1"/>
        <s v="159644/AMA" u="1"/>
        <s v="160365/SAM" u="1"/>
        <s v="159255/COC" u="1"/>
        <s v="159193/HOR" u="1"/>
        <s v="159885/AVA" u="1"/>
        <s v="160209/AVA" u="1"/>
        <s v="160204/AVA" u="1"/>
        <s v="160202/AVA" u="1"/>
        <s v="160744/HUD" u="1"/>
        <s v="160206/AVA" u="1"/>
        <s v="159226/AMA" u="1"/>
        <s v="159393/DUO" u="1"/>
        <s v="159383/COC" u="1"/>
        <s v="159878/AVA" u="1"/>
        <s v="159933/HOR" u="1"/>
        <s v="160180/AVA" u="1"/>
        <s v="159645/UNO" u="1"/>
        <s v="160389/OXY" u="1"/>
        <s v="160592/REV" u="1"/>
        <s v="159361/SPE" u="1"/>
        <s v="160649/OVA" u="1"/>
        <s v="159372/CAL" u="1"/>
        <s v="160879/HUD" u="1"/>
        <s v="159546/LOB" u="1"/>
        <s v="160449/MAX" u="1"/>
        <s v="159650/ELI" u="1"/>
        <s v="159487/STO" u="1"/>
        <s v="159365/AMA" u="1"/>
        <s v="159646/AVA" u="1"/>
        <s v="159233/MAX" u="1"/>
        <s v="159634/AVA" u="1"/>
        <s v="159889/ONY" u="1"/>
        <s v="159716/OXY" u="1"/>
        <s v="159456/AVA" u="1"/>
        <s v="160793/GOY" u="1"/>
        <s v="159887/AMA" u="1"/>
        <s v="160456/REV" u="1"/>
        <s v="159519/REV" u="1"/>
        <s v="159931/AVA" u="1"/>
        <s v="159183/GRE" u="1"/>
        <s v="159753/AMA" u="1"/>
        <s v="160195/AVA" u="1"/>
        <s v="160211/AVA" u="1"/>
        <s v="160189/AVA" u="1"/>
        <s v="159652/KEL" u="1"/>
        <s v="159637/MIS" u="1"/>
        <s v="159868/COC" u="1"/>
        <s v="159194/UNO" u="1"/>
        <s v="159538/LOB" u="1"/>
        <s v="159721/OVA" u="1"/>
        <s v="160613/ELI" u="1"/>
        <s v="159459/DIV" u="1"/>
        <s v="159454/GRE" u="1"/>
        <s v="159442/OVA" u="1"/>
        <s v="159730/OVA" u="1"/>
        <s v="159533/OVA" u="1"/>
        <s v="159522/KEL" u="1"/>
        <s v="160487/ELI" u="1"/>
        <s v="159523/LOB" u="1"/>
        <s v="160651/OVA" u="1"/>
        <s v="160652/OVA" u="1"/>
        <s v="159530/CUP" u="1"/>
        <s v="159579/DIV" u="1"/>
        <s v="159540/LOB" u="1"/>
        <s v="159503/UNO" u="1"/>
        <s v="159438/COC" u="1"/>
        <s v="160469/LOB" u="1"/>
        <s v="160177/AVA" u="1"/>
        <s v="160647/OVA" u="1"/>
        <s v="160648/OVA" u="1"/>
        <s v="160385/REV" u="1"/>
        <s v="160598/REV" u="1"/>
        <s v="160551/MIS" u="1"/>
        <s v="159440/OVA" u="1"/>
        <s v="159467/LEN" u="1"/>
        <s v="159517/MIS" u="1"/>
        <s v="160590/MIS" u="1"/>
        <s v="159583/HOR" u="1"/>
        <s v="159494/WIL" u="1"/>
        <s v="160751/MIS" u="1"/>
        <s v="159471/HOR" u="1"/>
        <s v="159514/HOR" u="1"/>
        <s v="159469/ELI" u="1"/>
        <s v="159462/ELI" u="1"/>
        <s v="159490/STO" u="1"/>
        <s v="159508/AMA" u="1"/>
        <s v="159511/HOR" u="1"/>
        <s v="159505/AVA" u="1"/>
        <s v="159527/LOB" u="1"/>
        <s v="159479/STO" u="1"/>
        <s v="160658/COC" u="1"/>
        <s v="159760/DIV" u="1"/>
        <s v="159504/AMA" u="1"/>
        <s v="159464/ELI" u="1"/>
        <s v="159593/STO" u="1"/>
        <s v="159507/OVA" u="1"/>
        <s v="159549/LOB" u="1"/>
        <s v="160780/AVA" u="1"/>
        <s v="160788/AVA" u="1"/>
        <s v="160795/AVA" u="1"/>
        <s v="160882/AVA" u="1"/>
        <s v="159482/STO" u="1"/>
        <s v="159473/STO" u="1"/>
        <s v="160660/COC" u="1"/>
        <s v="159724/LOB" u="1"/>
        <s v="159534/OVA" u="1"/>
        <s v="159485/UNO" u="1"/>
        <s v="159498/WIL" u="1"/>
        <s v="159521/WIL" u="1"/>
        <s v="159509/HOR" u="1"/>
        <s v="159557/LOB" u="1"/>
        <s v="159566/CUP" u="1"/>
        <s v="160609/ELI" u="1"/>
        <s v="159613/WIL" u="1"/>
        <s v="159448/LOB" u="1"/>
        <s v="159543/LOB" u="1"/>
        <s v="159444/LOB" u="1"/>
        <s v="159734/CUP" u="1"/>
        <s v="160489/HOR" u="1"/>
        <s v="159614/WIL" u="1"/>
        <s v="159493/STO" u="1"/>
        <s v="159605/STO" u="1"/>
        <s v="160441/REV" u="1"/>
        <s v="159722/LOB" u="1"/>
        <s v="159767/ELI" u="1"/>
        <s v="159406/AVA" u="1"/>
        <s v="159577/LEN" u="1"/>
        <s v="159525/LOB" u="1"/>
        <s v="160101/COC" u="1"/>
        <s v="159450/OVA" u="1"/>
        <s v="160786/MIS" u="1"/>
        <s v="159843/HUD" u="1"/>
        <s v="159552/LOB" u="1"/>
        <s v="159574/LOB" u="1"/>
        <s v="159589/MAX" u="1"/>
        <s v="159733/CUP" u="1"/>
        <s v="159743/COC" u="1"/>
        <s v="159739/OVA" u="1"/>
        <s v="159529/OVA" u="1"/>
        <s v="159536/OVA" u="1"/>
        <s v="160779/ONY" u="1"/>
        <s v="160615/AVA" u="1"/>
        <s v="160545/ELI" u="1"/>
        <s v="159499/COC" u="1"/>
        <s v="159561/CUP" u="1"/>
        <s v="159758/AVA" u="1"/>
        <s v="160067/POD" u="1"/>
        <s v="159741/COC" u="1"/>
        <s v="160056/AVA" u="1"/>
        <s v="160599/AMA" u="1"/>
        <s v="159763/DIV" u="1"/>
        <s v="160077/MIS" u="1"/>
        <s v="160692/LOB" u="1"/>
        <s v="159700/STO" u="1"/>
        <s v="160755/STO" u="1"/>
        <s v="160797/AMA" u="1"/>
        <s v="159612/STO" u="1"/>
        <s v="159581/HOR" u="1"/>
        <s v="159567/CUP" u="1"/>
        <s v="159610/STO" u="1"/>
        <s v="160736/HOR" u="1"/>
        <s v="159600/STO" u="1"/>
        <s v="159587/HOR" u="1"/>
        <s v="159855/DIV" u="1"/>
        <s v="160650/OVA" u="1"/>
        <s v="159769/ELI" u="1"/>
        <s v="160805/GOY" u="1"/>
        <s v="160462/LOB" u="1"/>
        <s v="160108/OVA" u="1"/>
        <s v="160482/DIV" u="1"/>
        <s v="160438/DIV" u="1"/>
        <s v="160912/DIV" u="1"/>
        <s v="160783/DIV" u="1"/>
        <s v="160760/STO" u="1"/>
        <s v="159556/OVA" u="1"/>
        <s v="159705/AVA" u="1"/>
        <s v="159849/REV" u="1"/>
        <s v="159765/UNO" u="1"/>
        <s v="160399/AMA" u="1"/>
        <s v="160657/COC" u="1"/>
        <s v="160601/GOY" u="1"/>
        <s v="159839/AVA" u="1"/>
        <s v="160073/OVA" u="1"/>
        <s v="160697/AMA" u="1"/>
        <s v="159571/LOB" u="1"/>
        <s v="160804/AMA" u="1"/>
        <s v="159726/LOB" u="1"/>
        <s v="159554/LOB" u="1"/>
        <s v="160102/STO" u="1"/>
        <s v="159775/HOR" u="1"/>
        <s v="160708/AMA" u="1"/>
        <s v="160466/LOB" u="1"/>
        <s v="160098/GOY" u="1"/>
        <s v="159853/AVA" u="1"/>
        <s v="159781/HOR" u="1"/>
        <s v="159702/AVA" u="1"/>
        <s v="159740/COC" u="1"/>
        <s v="160105/COC" u="1"/>
        <s v="159827/AVA" u="1"/>
        <s v="160659/COC" u="1"/>
        <s v="160061/HUD" u="1"/>
        <s v="159746/LEN" u="1"/>
        <s v="160436/STO" u="1"/>
        <s v="160800/STO" u="1"/>
        <s v="160623/AVA" u="1"/>
        <s v="160620/AVA" u="1"/>
        <s v="160931/STO" u="1"/>
        <s v="159929/AMA" u="1"/>
        <s v="159559/OVA" u="1"/>
        <s v="159676/REV" u="1"/>
        <s v="159451/OVA" u="1"/>
        <s v="159757/UNO" u="1"/>
        <s v="159749/LEN" u="1"/>
        <s v="159501/LEN" u="1"/>
        <s v="159751/OVA" u="1"/>
        <s v="160916/AVA" u="1"/>
        <s v="159707/STO" u="1"/>
        <s v="159826/OVA" u="1"/>
        <s v="160682/SAM" u="1"/>
        <s v="159845/ELI" u="1"/>
        <s v="160542/DIV" u="1"/>
        <s v="159787/HOR" u="1"/>
        <s v="160791/COC" u="1"/>
        <s v="160507/STO" u="1"/>
        <s v="160761/STO" u="1"/>
        <s v="160094/AVA" u="1"/>
        <s v="159834/GOY" u="1"/>
        <s v="159796/MIS" u="1"/>
        <s v="159798/MIS" u="1"/>
        <s v="159599/UNO" u="1"/>
        <s v="159732/OVA" u="1"/>
        <s v="159745/KEL" u="1"/>
        <s v="159857/ONY" u="1"/>
        <s v="159980/AMA" u="1"/>
        <s v="159847/LEN" u="1"/>
        <s v="159684/HUD" u="1"/>
        <s v="160513/STO" u="1"/>
        <s v="160915/LEN" u="1"/>
        <s v="159793/HOR" u="1"/>
        <s v="161059/MIS" u="1"/>
        <s v="159975/MIS" u="1"/>
        <s v="160079/HUD" u="1"/>
        <s v="159729/OVA" u="1"/>
        <s v="160130/AVA" u="1"/>
        <s v="159800/MIS" u="1"/>
        <s v="159772/DIV" u="1"/>
        <s v="159986/ELI" u="1"/>
        <s v="159989/HOR" u="1"/>
        <s v="159969/REV" u="1"/>
        <s v="160555/STO" u="1"/>
        <s v="160416/GOY" u="1"/>
        <s v="161208/AMA" u="1"/>
        <s v="159783/HOR" u="1"/>
        <s v="159808/STO" u="1"/>
        <s v="159816/WIL" u="1"/>
        <s v="160124/REV" u="1"/>
        <s v="160765/STO" u="1"/>
        <s v="159802/REV" u="1"/>
        <s v="159475/STO" u="1"/>
        <s v="159829/DIV" u="1"/>
        <s v="161180/OXY" u="1"/>
        <s v="160136/MIS" u="1"/>
        <s v="159824/WIL" u="1"/>
        <s v="159777/HOR" u="1"/>
        <s v="159671/AMA" u="1"/>
        <s v="159790/HOR" u="1"/>
        <s v="159822/WIL" u="1"/>
        <s v="160741/HOR" u="1"/>
        <s v="160636/DUO" u="1"/>
        <s v="161263/WIL" u="1"/>
        <s v="159818/WIL" u="1"/>
        <s v="159977/LEN" u="1"/>
        <s v="160803/COC" u="1"/>
        <s v="159987/HOR" u="1"/>
        <s v="161827/REV" u="1"/>
        <s v="160421/RAY" u="1"/>
        <s v="159795/HUD" u="1"/>
        <s v="159825/COC" u="1"/>
        <s v="160140/AMA" u="1"/>
        <s v="160402/STO" u="1"/>
        <s v="160464/LOB" u="1"/>
        <s v="160632/AVA" u="1"/>
        <s v="159811/STO" u="1"/>
        <s v="160548/ELI" u="1"/>
        <s v="160479/AVA" u="1"/>
        <s v="160453/STO" u="1"/>
        <s v="160391/AVA" u="1"/>
        <s v="159978/COC" u="1"/>
        <s v="160134/AMA" u="1"/>
        <s v="159982/DIV" u="1"/>
        <s v="160484/DUO" u="1"/>
        <s v="160718/DIV" u="1"/>
        <s v="159815/STO" u="1"/>
        <s v="159806/REV" u="1"/>
        <s v="159675/COC" u="1"/>
        <s v="160958/MIS" u="1"/>
        <s v="160934/REV" u="1"/>
        <s v="161185/HUD" u="1"/>
        <s v="159959/GOY" u="1"/>
        <s v="159821/LEN" u="1"/>
        <s v="159979/COC" u="1"/>
        <s v="160142/SPE" u="1"/>
        <s v="161015/AMA" u="1"/>
        <s v="160627/AVA" u="1"/>
        <s v="160426/LEN" u="1"/>
        <s v="160611/LEN" u="1"/>
        <s v="159925/MIS" u="1"/>
        <s v="160011/HOR" u="1"/>
        <s v="160932/LOB" u="1"/>
        <s v="159814/UNO" u="1"/>
        <s v="160406/STO" u="1"/>
        <s v="160138/COC" u="1"/>
        <s v="160018/COC" u="1"/>
        <s v="159896/MAX" u="1"/>
        <s v="159774/UNO" u="1"/>
        <s v="159752/RAY" u="1"/>
        <s v="160123/LEN" u="1"/>
        <s v="161220/HUD" u="1"/>
        <s v="160424/MIS" u="1"/>
        <s v="159903/AMA" u="1"/>
        <s v="160143/LEN" u="1"/>
        <s v="160031/ELI" u="1"/>
        <s v="160145/AVA" u="1"/>
        <s v="160949/DIV" u="1"/>
        <s v="159997/MIS" u="1"/>
        <s v="159912/REV" u="1"/>
        <s v="160951/DIV" u="1"/>
        <s v="160117/ONY" u="1"/>
        <s v="160425/UNO" u="1"/>
        <s v="160420/UNO" u="1"/>
        <s v="160607/RAY" u="1"/>
        <s v="159998/REV" u="1"/>
        <s v="160956/HOR" u="1"/>
        <s v="160661/COC" u="1"/>
        <s v="160027/DIV" u="1"/>
        <s v="161210/DIV" u="1"/>
        <s v="160422/LEN" u="1"/>
        <s v="160144/LEN" u="1"/>
        <s v="160606/RAY" u="1"/>
        <s v="160008/ELI" u="1"/>
        <s v="160122/KEL" u="1"/>
        <s v="161228/REV" u="1"/>
        <s v="160491/KEL" u="1"/>
        <s v="159922/MIS" u="1"/>
        <s v="160423/UNO" u="1"/>
        <s v="161238/STO" u="1"/>
        <s v="161056/MIS" u="1"/>
        <s v="161062/MIS" u="1"/>
        <s v="161277/GOY" u="1"/>
        <s v="160477/OVA" u="1"/>
        <s v="160963/STO" u="1"/>
        <s v="160887/AVA" u="1"/>
        <s v="161019/ELI" u="1"/>
        <s v="160033/ELI" u="1"/>
        <s v="159992/HOR" u="1"/>
        <s v="161178/DIV" u="1"/>
        <s v="160017/MIS" u="1"/>
        <s v="159993/MAX" u="1"/>
        <s v="160923/AVA" u="1"/>
        <s v="160260/SAM" u="1"/>
        <s v="161299/SAM" u="1"/>
        <s v="160470/GRE" u="1"/>
        <s v="161294/SAM" u="1"/>
        <s v="160004/LEN" u="1"/>
        <s v="161082/REV" u="1"/>
        <s v="160440/LEN" u="1"/>
        <s v="160964/STO" u="1"/>
        <s v="160461/OVA" u="1"/>
        <s v="160282/SAM" u="1"/>
        <s v="161182/STO" u="1"/>
        <s v="160475/OVA" u="1"/>
        <s v="160472/KEL" u="1"/>
        <s v="161314/SAM" u="1"/>
        <s v="160265/SAM" u="1"/>
        <s v="160235/SAM" u="1"/>
        <s v="161288/WIL" u="1"/>
        <s v="161355/REV" u="1"/>
        <s v="160240/SAM" u="1"/>
        <s v="159984/DIV" u="1"/>
        <s v="160219/GRE" u="1"/>
        <s v="160535/GOY" u="1"/>
        <s v="160026/COC" u="1"/>
        <s v="160222/GRE" u="1"/>
        <s v="160007/COC" u="1"/>
        <s v="161051/WIL" u="1"/>
        <s v="161249/STO" u="1"/>
        <s v="160993/LOB" u="1"/>
        <s v="161234/SAM" u="1"/>
        <s v="161106/STO" u="1"/>
        <s v="160460/COC" u="1"/>
        <s v="160376/COC" u="1"/>
        <s v="160006/COC" u="1"/>
        <s v="161069/MIS" u="1"/>
        <s v="160274/SAM" u="1"/>
        <s v="160213/GRE" u="1"/>
        <s v="161087/WIL" u="1"/>
        <s v="159937/REV" u="1"/>
        <s v="160278/SAM" u="1"/>
        <s v="160970/WIL" u="1"/>
        <s v="160379/COC" u="1"/>
        <s v="161023/REV" u="1"/>
        <s v="160270/SAM" u="1"/>
        <s v="160382/COC" u="1"/>
        <s v="161098/WIL" u="1"/>
        <s v="161212/DIV" u="1"/>
        <s v="161045/STO" u="1"/>
        <s v="161240/STO" u="1"/>
        <s v="160335/SAM" u="1"/>
        <s v="160565/DIV" u="1"/>
        <s v="160250/SAM" u="1"/>
        <s v="160216/GRE" u="1"/>
        <s v="160401/UNO" u="1"/>
        <s v="161309/SAM" u="1"/>
        <s v="160005/COC" u="1"/>
        <s v="160411/LEN" u="1"/>
        <s v="161017/DIV" u="1"/>
        <s v="160568/GOY" u="1"/>
        <s v="160473/KEL" u="1"/>
        <s v="160045/OVA" u="1"/>
        <s v="160340/SAM" u="1"/>
        <s v="160373/COC" u="1"/>
        <s v="161076/ELI" u="1"/>
        <s v="161054/MIS" u="1"/>
        <s v="161304/SAM" u="1"/>
        <s v="160960/SPE" u="1"/>
        <s v="161571/LEN" u="1"/>
        <s v="161088/STO" u="1"/>
        <s v="160580/RIT" u="1"/>
        <s v="161214/EXT" u="1"/>
        <s v="161600/AMA" u="1"/>
        <s v="160397/LEN" u="1"/>
        <s v="161109/STO" u="1"/>
        <s v="160566/ELI" u="1"/>
        <s v="160886/RAY" u="1"/>
        <s v="161568/OVA" u="1"/>
        <s v="161383/REV" u="1"/>
        <s v="160740/COC" u="1"/>
        <s v="161078/GOY" u="1"/>
        <s v="160699/COC" u="1"/>
        <s v="160024/LEN" u="1"/>
        <s v="160753/LEN" u="1"/>
        <s v="161580/UNO" u="1"/>
        <s v="161579/UNO" u="1"/>
        <s v="161752/ONY" u="1"/>
        <s v="161186/WIL" u="1"/>
        <s v="161567/OVA" u="1"/>
        <s v="161497/OXY" u="1"/>
        <s v="160370/COC" u="1"/>
        <s v="160525/COC" u="1"/>
        <s v="160917/LEN" u="1"/>
        <s v="161759/OXY" u="1"/>
        <s v="161255/WIL" u="1"/>
        <s v="161565/OVA" u="1"/>
        <s v="160701/COC" u="1"/>
        <s v="161566/OVA" u="1"/>
        <s v="161572/LEN" u="1"/>
        <s v="160512/OVA" u="1"/>
        <s v="161232/RIT" u="1"/>
        <s v="161482/OXY" u="1"/>
        <s v="158647/SAM" u="1"/>
        <s v="158637/SAM" u="1"/>
        <s v="158976/AMA" u="1"/>
        <s v="159147/HOR" u="1"/>
        <s v="158615/SAM" u="1"/>
        <s v="158609/SAM" u="1"/>
        <s v="158652/SAM" u="1"/>
        <s v="158597/SAM" u="1"/>
        <s v="158341/COC" u="1"/>
        <s v="158833/COC" u="1"/>
        <s v="159079/RIT" u="1"/>
        <s v="159357/LEN" u="1"/>
        <s v="158985/DUO" u="1"/>
        <s v="158703/SAM" u="1"/>
        <s v="158687/STO" u="1"/>
        <s v="158709/SAM" u="1"/>
        <s v="159699/GRE" u="1"/>
        <s v="159129/LEN" u="1"/>
        <s v="159339/AVA" u="1"/>
        <s v="158721/SAM" u="1"/>
        <s v="159001/STO" u="1"/>
        <s v="158982/DUO" u="1"/>
        <s v="158657/SAM" u="1"/>
        <s v="159136/AVA" u="1"/>
        <s v="158585/SAM" u="1"/>
        <s v="158670/STO" u="1"/>
        <s v="158754/OVA" u="1"/>
        <s v="158803/MAX" u="1"/>
        <s v="158715/SAM" u="1"/>
        <s v="158621/SAM" u="1"/>
        <s v="158989/LEN" u="1"/>
        <s v="159137/AMA" u="1"/>
        <s v="158697/GRE" u="1"/>
        <s v="158739/OVA" u="1"/>
        <s v="158742/OVA" u="1"/>
        <s v="158974/LEN" u="1"/>
        <s v="159158/MAX" u="1"/>
        <s v="158632/SAM" u="1"/>
        <s v="158642/SAM" u="1"/>
        <s v="158957/RAY" u="1"/>
        <s v="158940/HOR" u="1"/>
        <s v="158811/MAX" u="1"/>
        <s v="158787/MAX" u="1"/>
        <s v="158763/MAX" u="1"/>
        <s v="158827/COC" u="1"/>
        <s v="158678/STO" u="1"/>
        <s v="158779/MAX" u="1"/>
        <s v="158727/SAM" u="1"/>
        <s v="158830/COC" u="1"/>
        <s v="158795/MAX" u="1"/>
        <s v="158990/HOR" u="1"/>
        <s v="158771/MAX" u="1"/>
        <s v="158748/OVA" u="1"/>
        <s v="158857/COC" u="1"/>
        <s v="159217/CAL" u="1"/>
        <s v="160052/LEN" u="1"/>
        <s v="158751/OVA" u="1"/>
        <s v="158836/COC" u="1"/>
        <s v="158682/STO" u="1"/>
        <s v="159395/OXY" u="1"/>
        <s v="158819/MAX" u="1"/>
        <s v="159161/REV" u="1"/>
        <s v="159139/DIV" u="1"/>
        <s v="158562/AMA" u="1"/>
        <s v="159956/POD" u="1"/>
        <s v="159718/COC" u="1"/>
        <s v="158662/STO" u="1"/>
        <s v="158674/STO" u="1"/>
        <s v="158980/DIV" u="1"/>
        <s v="159212/CAL" u="1"/>
        <s v="159377/MIS" u="1"/>
        <s v="158733/SAM" u="1"/>
        <s v="159075/RIT" u="1"/>
        <s v="159077/HUD" u="1"/>
        <s v="159005/STO" u="1"/>
        <s v="158928/DIV" u="1"/>
        <s v="158931/DIV" u="1"/>
        <s v="158844/COC" u="1"/>
        <s v="160051/MIS" u="1"/>
        <s v="159713/DIV" u="1"/>
        <s v="160673/AVA" u="1"/>
        <s v="160432/HUD" u="1"/>
        <s v="160427/LOB" u="1"/>
        <s v="159072/STO" u="1"/>
        <s v="159081/REV" u="1"/>
        <s v="159397/OXY" u="1"/>
        <s v="158745/OVA" u="1"/>
        <s v="159175/WIL" u="1"/>
        <s v="159227/GOY" u="1"/>
        <s v="159630/REV" u="1"/>
        <s v="158854/COC" u="1"/>
        <s v="159145/HOR" u="1"/>
        <s v="158997/STO" u="1"/>
        <s v="159367/AMA" u="1"/>
        <s v="160653/LEN" u="1"/>
        <s v="158849/COC" u="1"/>
        <s v="159667/ONY" u="1"/>
        <s v="159191/HOR" u="1"/>
        <s v="158760/KEL" u="1"/>
        <s v="159173/WIL" u="1"/>
        <s v="158701/GRE" u="1"/>
        <s v="159715/LEN" u="1"/>
        <s v="159196/WIL" u="1"/>
        <s v="158565/STO" u="1"/>
        <s v="158692/STO" u="1"/>
        <s v="158066/HOR" u="1"/>
        <s v="153990/CAL" u="1"/>
        <s v="154025/CAL" u="1"/>
        <s v="159092/LEN" u="1"/>
        <s v="158151/AVA" u="1"/>
        <s v="153995/CAL" u="1"/>
        <s v="154914/AVA" u="1"/>
        <s v="153965/CAL" u="1"/>
        <s v="153955/STO" u="1"/>
        <s v="158541/DIV" u="1"/>
        <s v="158093/WIL" u="1"/>
        <s v="158020/STO" u="1"/>
        <s v="158461/MIS" u="1"/>
        <s v="159089/OVA" u="1"/>
        <s v="154035/CAL" u="1"/>
        <s v="158021/AMA" u="1"/>
        <s v="158870/AVA" u="1"/>
        <s v="158420/AVA" u="1"/>
        <s v="158500/AVA" u="1"/>
        <s v="154070/ELI" u="1"/>
        <s v="159088/OVA" u="1"/>
        <s v="158049/STO" u="1"/>
        <s v="158330/AMA" u="1"/>
        <s v="154000/CAL" u="1"/>
        <s v="154072/ELI" u="1"/>
        <s v="158442/AMA" u="1"/>
        <s v="154040/CAL" u="1"/>
        <s v="158423/DIV" u="1"/>
        <s v="159112/AVA" u="1"/>
        <s v="157885/SAM" u="1"/>
        <s v="158554/REV" u="1"/>
        <s v="158013/MIS" u="1"/>
        <s v="157910/SAM" u="1"/>
        <s v="158355/GOY" u="1"/>
        <s v="159096/COC" u="1"/>
        <s v="157836/AVA" u="1"/>
        <s v="154080/ELI" u="1"/>
        <s v="158031/HOR" u="1"/>
        <s v="158061/AMA" u="1"/>
        <s v="157596/WIL" u="1"/>
        <s v="157868/AVA" u="1"/>
        <s v="158200/GOY" u="1"/>
        <s v="158185/LEN" u="1"/>
        <s v="158028/HOR" u="1"/>
        <s v="154058/OXY" u="1"/>
        <s v="154159/CAL" u="1"/>
        <s v="157915/SAM" u="1"/>
        <s v="158090/WIL" u="1"/>
        <s v="158058/WIL" u="1"/>
        <s v="158550/AVA" u="1"/>
        <s v="158444/AVA" u="1"/>
        <s v="158591/SAM" u="1"/>
        <s v="159858/AMA" u="1"/>
        <s v="158401/AMA" u="1"/>
        <s v="158886/REV" u="1"/>
        <s v="158390/REV" u="1"/>
        <s v="158077/ELI" u="1"/>
        <s v="158050/WIL" u="1"/>
        <s v="154122/LEN" u="1"/>
        <s v="158082/OVA" u="1"/>
        <s v="158446/HOR" u="1"/>
        <s v="158063/ELI" u="1"/>
        <s v="158036/HUD" u="1"/>
        <s v="158067/HOR" u="1"/>
        <s v="157978/COC" u="1"/>
        <s v="158464/STO" u="1"/>
        <s v="158034/HOR" u="1"/>
        <s v="158376/AMA" u="1"/>
        <s v="158452/HOR" u="1"/>
        <s v="158516/AVA" u="1"/>
        <s v="158088/WIL" u="1"/>
        <s v="158099/STO" u="1"/>
        <s v="158060/COC" u="1"/>
        <s v="158181/STO" u="1"/>
        <s v="158106/OXY" u="1"/>
        <s v="158425/DUO" u="1"/>
        <s v="158431/STO" u="1"/>
        <s v="154066/ELI" u="1"/>
        <s v="158071/HUD" u="1"/>
        <s v="158335/OVA" u="1"/>
        <s v="158079/UNO" u="1"/>
        <s v="158025/LEN" u="1"/>
        <s v="158182/COC" u="1"/>
        <s v="158184/LEN" u="1"/>
        <s v="158405/ELI" u="1"/>
        <s v="159098/COC" u="1"/>
        <s v="158098/RAY" u="1"/>
        <s v="158359/ELI" u="1"/>
        <s v="157925/SAM" u="1"/>
        <s v="154074/ELI" u="1"/>
        <s v="158503/GOY" u="1"/>
        <s v="154104/ELI" u="1"/>
        <s v="154052/OXY" u="1"/>
        <s v="154050/OXY" u="1"/>
        <s v="158627/SAM" u="1"/>
        <s v="158407/SPE" u="1"/>
        <s v="158053/WIL" u="1"/>
        <s v="154138/LEN" u="1"/>
        <s v="154045/CAL" u="1"/>
        <s v="158009/MIS" u="1"/>
        <s v="154076/ELI" u="1"/>
        <s v="154078/ELI" u="1"/>
        <s v="158409/STO" u="1"/>
        <s v="159099/COC" u="1"/>
        <s v="158146/AVA" u="1"/>
        <s v="158044/STO" u="1"/>
        <s v="154086/ELI" u="1"/>
        <s v="158458/HOR" u="1"/>
        <s v="158486/LOB" u="1"/>
        <s v="154098/ELI" u="1"/>
        <s v="154092/ELI" u="1"/>
        <s v="158411/WIL" u="1"/>
        <s v="157975/AMA" u="1"/>
        <s v="158073/STO" u="1"/>
        <s v="158018/UNO" u="1"/>
        <s v="158189/UNO" u="1"/>
        <s v="158453/HOR" u="1"/>
        <s v="158470/CUP" u="1"/>
        <s v="154100/ELI" u="1"/>
        <s v="158523/AMA" u="1"/>
        <s v="154088/ELI" u="1"/>
        <s v="158426/HOR" u="1"/>
        <s v="158023/HOR" u="1"/>
        <s v="154060/OXY" u="1"/>
        <s v="158196/DIV" u="1"/>
        <s v="158104/RIT" u="1"/>
        <s v="158534/AMA" u="1"/>
        <s v="154134/LEN" u="1"/>
        <s v="154090/ELI" u="1"/>
        <s v="158228/DIV" u="1"/>
        <s v="157722/AVA" u="1"/>
        <s v="154056/OXY" u="1"/>
        <s v="154054/OXY" u="1"/>
        <s v="154068/ELI" u="1"/>
        <s v="154064/OXY" u="1"/>
        <s v="154102/ELI" u="1"/>
        <s v="158579/SAM" u="1"/>
        <s v="158560/HOR" u="1"/>
        <s v="154164/ELI" u="1"/>
        <s v="154094/ELI" u="1"/>
        <s v="158449/HOR" u="1"/>
        <s v="158041/REV" u="1"/>
        <s v="154106/ELI" u="1"/>
        <s v="154130/LEN" u="1"/>
        <s v="154096/ELI" u="1"/>
        <s v="158536/WIL" u="1"/>
        <s v="154116/ELI" u="1"/>
        <s v="154108/ELI" u="1"/>
        <s v="158528/GOY" u="1"/>
        <s v="158256/STO" u="1"/>
        <s v="158403/ELI" u="1"/>
        <s v="158381/STO" u="1"/>
        <s v="157595/WIL" u="1"/>
        <s v="154112/ELI" u="1"/>
        <s v="158052/WIL" u="1"/>
        <s v="158214/STO" u="1"/>
        <s v="158921/AVA" u="1"/>
        <s v="157983/RAY" u="1"/>
        <s v="154118/LEN" u="1"/>
        <s v="159436/DIV" u="1"/>
        <s v="158525/RIT" u="1"/>
        <s v="159042/HUD" u="1"/>
        <s v="159046/HUD" u="1"/>
        <s v="158498/ELI" u="1"/>
        <s v="159313/ELI" u="1"/>
        <s v="154082/ELI" u="1"/>
        <s v="159310/HUD" u="1"/>
        <s v="158252/STO" u="1"/>
        <s v="158190/AMA" u="1"/>
        <s v="158509/MIS" u="1"/>
        <s v="157389/MAX" u="1"/>
        <s v="158603/SAM" u="1"/>
        <s v="157985/MIS" u="1"/>
        <s v="158298/LEN" u="1"/>
        <s v="160151/LOB" u="1"/>
        <s v="158229/ELI" u="1"/>
        <s v="159130/ELI" u="1"/>
        <s v="154084/ELI" u="1"/>
        <s v="158198/ELI" u="1"/>
        <s v="158287/LEN" u="1"/>
        <s v="154110/ELI" u="1"/>
        <s v="154114/ELI" u="1"/>
        <s v="158499/COC" u="1"/>
        <s v="158235/STO" u="1"/>
        <s v="158240/WIL" u="1"/>
        <s v="158958/HUD" u="1"/>
        <s v="157390/COC" u="1"/>
        <s v="158205/REV" u="1"/>
        <s v="157979/GOY" u="1"/>
        <s v="159058/AMA" u="1"/>
        <s v="159345/ELI" u="1"/>
        <s v="158474/CUP" u="1"/>
        <s v="159100/KEL" u="1"/>
        <s v="154126/LEN" u="1"/>
        <s v="158212/REV" u="1"/>
        <s v="158496/KEL" u="1"/>
        <s v="158923/DIV" u="1"/>
        <s v="154062/OXY" u="1"/>
        <s v="158501/GRE" u="1"/>
        <s v="158437/UNO" u="1"/>
        <s v="158194/AMA" u="1"/>
        <s v="158148/ELI" u="1"/>
        <s v="157716/STO" u="1"/>
        <s v="158289/MAX" u="1"/>
        <s v="159060/AMA" u="1"/>
        <s v="158406/MAX" u="1"/>
        <s v="157794/TOB" u="1"/>
        <s v="158209/REV" u="1"/>
        <s v="157762/STO" u="1"/>
        <s v="158221/WIL" u="1"/>
        <s v="159066/AMA" u="1"/>
        <s v="158961/OXY" u="1"/>
        <s v="159053/OXY" u="1"/>
        <s v="158203/HUD" u="1"/>
        <s v="158906/DIV" u="1"/>
        <s v="157840/AVA" u="1"/>
        <s v="158916/AMA" u="1"/>
        <s v="158233/SAM" u="1"/>
        <s v="158250/HUD" u="1"/>
        <s v="159017/MIS" u="1"/>
        <s v="157766/STO" u="1"/>
        <s v="158439/GRE" u="1"/>
        <s v="158222/UNO" u="1"/>
        <s v="157856/AVA" u="1"/>
        <s v="159051/AVA" u="1"/>
        <s v="159273/AMA" u="1"/>
        <s v="157850/AVA" u="1"/>
        <s v="159037/MIS" u="1"/>
        <s v="158291/DIV" u="1"/>
        <s v="158294/LOB" u="1"/>
        <s v="157796/TOB" u="1"/>
        <s v="158290/ELI" u="1"/>
        <s v="158242/COC" u="1"/>
        <s v="158936/DIV" u="1"/>
        <s v="159281/MIS" u="1"/>
        <s v="158415/COC" u="1"/>
        <s v="157798/TOB" u="1"/>
        <s v="159015/WIL" u="1"/>
        <s v="159311/DIV" u="1"/>
        <s v="158267/LOB" u="1"/>
        <s v="158952/HOR" u="1"/>
        <s v="159275/GOY" u="1"/>
        <s v="158219/WIL" u="1"/>
        <s v="159097/COC" u="1"/>
        <s v="158934/DIV" u="1"/>
        <s v="158249/HOR" u="1"/>
        <s v="157814/TOB" u="1"/>
        <s v="158202/UNO" u="1"/>
        <s v="159019/GOY" u="1"/>
        <s v="159298/ONY" u="1"/>
        <s v="158223/AMA" u="1"/>
        <s v="157816/TOB" u="1"/>
        <s v="158430/HOR" u="1"/>
        <s v="157842/AVA" u="1"/>
        <s v="157970/KEL" u="1"/>
        <s v="159054/WIL" u="1"/>
        <s v="159029/GOY" u="1"/>
        <s v="157812/TOB" u="1"/>
        <s v="159291/STO" u="1"/>
        <s v="158265/LOB" u="1"/>
        <s v="158286/HOR" u="1"/>
        <s v="157778/STO" u="1"/>
        <s v="159141/HOR" u="1"/>
        <s v="157846/AVA" u="1"/>
        <s v="157754/STO" u="1"/>
        <s v="157701/STO" u="1"/>
        <s v="157770/STO" u="1"/>
        <s v="157818/TOB" u="1"/>
        <s v="159317/ONY" u="1"/>
        <s v="159410/SAM" u="1"/>
        <s v="158939/OVA" u="1"/>
        <s v="158389/COC" u="1"/>
        <s v="157800/TOB" u="1"/>
        <s v="158245/RAY" u="1"/>
        <s v="157704/ONY" u="1"/>
        <s v="158955/HOR" u="1"/>
        <s v="158238/COC" u="1"/>
        <s v="159623/AVA" u="1"/>
        <s v="159832/MOV" u="1"/>
        <s v="158919/AVA" u="1"/>
        <s v="157774/STO" u="1"/>
        <s v="157960/KEL" u="1"/>
        <s v="159064/ELI" u="1"/>
        <s v="158963/SAM" u="1"/>
        <s v="158270/OVA" u="1"/>
        <s v="157844/AVA" u="1"/>
        <s v="157965/KEL" u="1"/>
        <s v="157758/STO" u="1"/>
        <s v="157711/AVA" u="1"/>
        <s v="159047/AVA" u="1"/>
        <s v="157848/AVA" u="1"/>
        <s v="158912/COC" u="1"/>
        <s v="157806/TOB" u="1"/>
        <s v="157782/STO" u="1"/>
        <s v="158278/CUP" u="1"/>
        <s v="159034/AVA" u="1"/>
        <s v="157790/STO" u="1"/>
        <s v="157804/TOB" u="1"/>
        <s v="158947/HOR" u="1"/>
        <s v="157822/TOB" u="1"/>
        <s v="157830/AVA" u="1"/>
        <s v="159352/AVA" u="1"/>
        <s v="157820/TOB" u="1"/>
        <s v="157853/AVA" u="1"/>
        <s v="157696/STO" u="1"/>
        <s v="157786/STO" u="1"/>
        <s v="157828/TOB" u="1"/>
        <s v="158964/STO" u="1"/>
        <s v="158275/LOB" u="1"/>
        <s v="158416/LEN" u="1"/>
        <s v="158512/LEN" u="1"/>
        <s v="159342/AMA" u="1"/>
        <s v="159070/AMA" u="1"/>
        <s v="158943/HOR" u="1"/>
        <s v="157859/AVA" u="1"/>
        <s v="157862/AVA" u="1"/>
        <s v="158913/COC" u="1"/>
        <s v="158440/COC" u="1"/>
        <s v="159011/HOR" u="1"/>
        <s v="159331/AVA" u="1"/>
        <s v="157703/OVA" u="1"/>
        <s v="157832/AVA" u="1"/>
        <s v="158274/LOB" u="1"/>
        <s v="157810/TOB" u="1"/>
        <s v="159347/AVA" u="1"/>
        <s v="158271/OVA" u="1"/>
        <s v="159308/ONY" u="1"/>
        <s v="158417/OVA" u="1"/>
        <s v="157865/AVA" u="1"/>
        <s v="157834/AVA" u="1"/>
        <s v="157808/TOB" u="1"/>
        <s v="157880/SAM" u="1"/>
        <s v="158243/COC" u="1"/>
        <s v="158480/CUP" u="1"/>
        <s v="157826/TOB" u="1"/>
        <s v="158261/LOB" u="1"/>
        <s v="157874/AVA" u="1"/>
        <s v="157802/TOB" u="1"/>
        <s v="157824/TOB" u="1"/>
        <s v="158231/HUD" u="1"/>
        <s v="158925/DIV" u="1"/>
        <s v="158910/KEL" u="1"/>
        <s v="157838/AVA" u="1"/>
        <s v="158419/OVA" u="1"/>
        <s v="157955/OVA" u="1"/>
        <s v="159323/AVA" u="1"/>
        <s v="158468/OVA" u="1"/>
        <s v="158285/OVA" u="1"/>
        <s v="158276/LOB" u="1"/>
        <s v="159320/COC" u="1"/>
        <s v="159312/AMA" u="1"/>
        <s v="159951/POD" u="1"/>
        <s v="159330/POD" u="1"/>
        <s v="157693/WIL" u="1"/>
        <s v="159022/REV" u="1"/>
        <s v="158968/STO" u="1"/>
        <s v="157950/OVA" u="1"/>
        <s v="159300/RIT" u="1"/>
        <s v="159355/RIT" u="1"/>
        <s v="157905/SAM" u="1"/>
        <s v="159284/AVA" u="1"/>
        <s v="159056/AVA" u="1"/>
        <s v="157945/OVA" u="1"/>
        <s v="159301/REV" u="1"/>
        <s v="157900/SAM" u="1"/>
        <s v="157871/AVA" u="1"/>
        <s v="157890/SAM" u="1"/>
        <s v="157895/SAM" u="1"/>
        <s v="159316/COC" u="1"/>
        <s v="158544/ELI" u="1"/>
        <s v="157877/AVA" u="1"/>
        <s v="158911/KEL" u="1"/>
        <s v="158908/KEL" u="1"/>
        <s v="158903/OVA" u="1"/>
        <s v="157940/OVA" u="1"/>
        <s v="158986/DUO" u="1"/>
        <s v="158938/DUO" u="1"/>
        <s v="158473/OVA" u="1"/>
        <s v="158272/OVA" u="1"/>
        <s v="159039/AVA" u="1"/>
        <s v="158273/OVA" u="1"/>
        <s v="158469/OVA" u="1"/>
        <s v="159128/OVA" u="1"/>
        <s v="159321/UNO" u="1"/>
        <s v="159027/COC" u="1"/>
        <s v="158348/GOY" u="1"/>
        <s v="158343/AVA" u="1"/>
        <s v="159333/AVA" u="1"/>
        <s v="159299/DIV" u="1"/>
        <s v="157920/SAM" u="1"/>
        <s v="159328/LEN" u="1"/>
        <s v="159010/REV" u="1"/>
        <s v="158515/GRE" u="1"/>
        <s v="157930/OVA" u="1"/>
        <s v="158336/GOY" u="1"/>
        <s v="157935/OVA" u="1"/>
        <s v="159045/LEN" u="1"/>
        <s v="158548/GRE" u="1"/>
        <s v="159133/LEN" u="1"/>
        <s v="159067/LEN" u="1"/>
        <s v="159101/OVA" u="1"/>
        <s v="159315/LEN" u="1"/>
        <s v="158539/LEN" u="1"/>
        <s v="158972/LEN" u="1"/>
        <s v="158558/LEN" u="1"/>
        <s v="159344/LEN" u="1"/>
        <s v="146617/LEN" u="1"/>
        <s v="147629/LEN" u="1"/>
        <s v="153352/REV" u="1"/>
        <s v="153444/REV" u="1"/>
        <s v="144363/HOR" u="1"/>
        <s v="144667/OVA" u="1"/>
        <s v="145495/OVA" u="1"/>
        <s v="147743/STO" u="1"/>
        <s v="155049/COC" u="1"/>
        <s v="158304/CAL" u="1"/>
        <s v="143652/HUD" u="1"/>
        <s v="147617/LEN" u="1"/>
        <s v="150347/GOY" u="1"/>
        <s v="157430/GRE" u="1"/>
        <s v="143253/AVA" u="1"/>
        <s v="143551/OVA" u="1"/>
        <s v="144443/HOR" u="1"/>
        <s v="154613/POD" u="1"/>
        <s v="155237/ELI" u="1"/>
        <s v="156077/WIL" u="1"/>
        <s v="159120/CAL" u="1"/>
        <s v="150309/STO" u="1"/>
        <s v="152359/GOY" u="1"/>
        <s v="148915/STO" u="1"/>
        <s v="155209/COC" u="1"/>
        <s v="155616/REV" u="1"/>
        <s v="155708/REV" u="1"/>
        <s v="143920/CAL" u="1"/>
        <s v="147093/AVA" u="1"/>
        <s v="151528/ONY" u="1"/>
        <s v="155133/WIL" u="1"/>
        <s v="155317/WIL" u="1"/>
        <s v="155549/AMA" u="1"/>
        <s v="156193/AMA" u="1"/>
        <s v="158169/WIL" u="1"/>
        <s v="152427/GOY" u="1"/>
        <s v="153229/STO" u="1"/>
        <s v="146253/AVA" u="1"/>
        <s v="147443/HOR" u="1"/>
        <s v="148759/OVA" u="1"/>
        <s v="149679/OVA" u="1"/>
        <s v="154617/AMA" u="1"/>
        <s v="155445/AMA" u="1"/>
        <s v="157690/RAY" u="1"/>
        <s v="143585/COC" u="1"/>
        <s v="143969/ELI" u="1"/>
        <s v="144597/COC" u="1"/>
        <s v="145321/AVA" u="1"/>
        <s v="146603/HOR" u="1"/>
        <s v="148357/AVA" u="1"/>
        <s v="148747/OVA" u="1"/>
        <s v="144388/LOB" u="1"/>
        <s v="146190/DIV" u="1"/>
        <s v="147294/DIV" u="1"/>
        <s v="155172/ONY" u="1"/>
        <s v="156201/WIL" u="1"/>
        <s v="156709/AMA" u="1"/>
        <s v="144192/LOB" u="1"/>
        <s v="147492/RIT" u="1"/>
        <s v="155309/STO" u="1"/>
        <s v="146839/SPE" u="1"/>
        <s v="147711/OVA" u="1"/>
        <s v="148907/OVA" u="1"/>
        <s v="145468/LOB" u="1"/>
        <s v="149732/HUD" u="1"/>
        <s v="152154/CAL" u="1"/>
        <s v="143917/COC" u="1"/>
        <s v="146889/WIL" u="1"/>
        <s v="148711/OVA" u="1"/>
        <s v="148803/OVA" u="1"/>
        <s v="149609/AVA" u="1"/>
        <s v="150360/GRE" u="1"/>
        <s v="159121/WIL" u="1"/>
        <s v="152209/OVA" u="1"/>
        <s v="157217/STO" u="1"/>
        <s v="146573/COC" u="1"/>
        <s v="148009/GRE" u="1"/>
        <s v="157344/ONY" u="1"/>
        <s v="153061/UNO" u="1"/>
        <s v="153117/OVA" u="1"/>
        <s v="153337/UNO" u="1"/>
        <s v="154154/CAL" u="1"/>
        <s v="143191/LEN" u="1"/>
        <s v="147785/WIL" u="1"/>
        <s v="150704/GRE" u="1"/>
        <s v="143581/STO" u="1"/>
        <s v="143383/KEL" u="1"/>
        <s v="145841/WIL" u="1"/>
        <s v="146761/WIL" u="1"/>
        <s v="147853/ELI" u="1"/>
        <s v="152398/REV" u="1"/>
        <s v="152087/ELI" u="1"/>
        <s v="152099/WIL" u="1"/>
        <s v="143972/ONY" u="1"/>
        <s v="144639/LEN" u="1"/>
        <s v="146387/LEN" u="1"/>
        <s v="148853/ELI" u="1"/>
        <s v="149773/ELI" u="1"/>
        <s v="145765/STO" u="1"/>
        <s v="145857/STO" u="1"/>
        <s v="155105/OVA" u="1"/>
        <s v="146375/LEN" u="1"/>
        <s v="146559/LEN" u="1"/>
        <s v="152466/REV" u="1"/>
        <s v="150327/WIL" u="1"/>
        <s v="153059/COC" u="1"/>
        <s v="155221/UNO" u="1"/>
        <s v="146363/LEN" u="1"/>
        <s v="148721/COC" u="1"/>
        <s v="148921/ELI" u="1"/>
        <s v="143557/HOR" u="1"/>
        <s v="145833/STO" u="1"/>
        <s v="147857/STO" u="1"/>
        <s v="150011/COC" u="1"/>
        <s v="150455/AMA" u="1"/>
        <s v="154179/WIL" u="1"/>
        <s v="157141/UNO" u="1"/>
        <s v="146351/LEN" u="1"/>
        <s v="147455/LEN" u="1"/>
        <s v="148467/LEN" u="1"/>
        <s v="155478/REV" u="1"/>
        <s v="156440/GRE" u="1"/>
        <s v="142717/HOR" u="1"/>
        <s v="142929/OVA" u="1"/>
        <s v="143849/OVA" u="1"/>
        <s v="144649/HOR" u="1"/>
        <s v="151271/AMA" u="1"/>
        <s v="146615/LEN" u="1"/>
        <s v="146707/LEN" u="1"/>
        <s v="147627/LEN" u="1"/>
        <s v="148363/LEN" u="1"/>
        <s v="142343/AVA" u="1"/>
        <s v="142619/AVA" u="1"/>
        <s v="142917/OVA" u="1"/>
        <s v="145769/OVA" u="1"/>
        <s v="152011/COC" u="1"/>
        <s v="155063/ELI" u="1"/>
        <s v="156991/LOB" u="1"/>
        <s v="147615/LEN" u="1"/>
        <s v="154534/REV" u="1"/>
        <s v="147385/HOR" u="1"/>
        <s v="148898/SAM" u="1"/>
        <s v="152443/AMA" u="1"/>
        <s v="154419/WIL" u="1"/>
        <s v="155235/ELI" u="1"/>
        <s v="156047/COC" u="1"/>
        <s v="146674/HUD" u="1"/>
        <s v="144641/OVA" u="1"/>
        <s v="145355/AVA" u="1"/>
        <s v="145809/HOR" u="1"/>
        <s v="154455/AMA" u="1"/>
        <s v="155207/COC" u="1"/>
        <s v="149635/KEL" u="1"/>
        <s v="155079/STO" u="1"/>
        <s v="148493/OVA" u="1"/>
        <s v="149293/HOR" u="1"/>
        <s v="154443/AMA" u="1"/>
        <s v="155407/WIL" u="1"/>
        <s v="155547/AMA" u="1"/>
        <s v="156191/AMA" u="1"/>
        <s v="157127/COC" u="1"/>
        <s v="143452/DIV" u="1"/>
        <s v="154319/CUP" u="1"/>
        <s v="155602/REV" u="1"/>
        <s v="146613/HOR" u="1"/>
        <s v="147539/AVA" u="1"/>
        <s v="148275/AVA" u="1"/>
        <s v="149677/OVA" u="1"/>
        <s v="155443/AMA" u="1"/>
        <s v="155535/AMA" u="1"/>
        <s v="144398/LOB" u="1"/>
        <s v="156067/STO" u="1"/>
        <s v="143583/COC" u="1"/>
        <s v="143887/WIL" u="1"/>
        <s v="149846/HUD" u="1"/>
        <s v="154215/STO" u="1"/>
        <s v="147515/AVA" u="1"/>
        <s v="152890/AVA" u="1"/>
        <s v="145478/LOB" u="1"/>
        <s v="152336/SAM" u="1"/>
        <s v="158369/GOY" u="1"/>
        <s v="142489/LEN" u="1"/>
        <s v="144663/COC" u="1"/>
        <s v="149825/OVA" u="1"/>
        <s v="144863/WIL" u="1"/>
        <s v="152382/GRE" u="1"/>
        <s v="142775/STO" u="1"/>
        <s v="142947/CUP" u="1"/>
        <s v="143879/STO" u="1"/>
        <s v="145902/RIT" u="1"/>
        <s v="149902/HUD" u="1"/>
        <s v="152207/OVA" u="1"/>
        <s v="147559/TOB" u="1"/>
        <s v="148007/GRE" u="1"/>
        <s v="148887/ELI" u="1"/>
        <s v="149757/SPE" u="1"/>
        <s v="153308/HUD" u="1"/>
        <s v="144695/STO" u="1"/>
        <s v="153115/OVA" u="1"/>
        <s v="156095/UNO" u="1"/>
        <s v="148917/SPE" u="1"/>
        <s v="149687/COC" u="1"/>
        <s v="148558/LOB" u="1"/>
        <s v="155439/UNO" u="1"/>
        <s v="143381/KEL" u="1"/>
        <s v="143545/LEN" u="1"/>
        <s v="155474/GRE" u="1"/>
        <s v="144855/STO" u="1"/>
        <s v="147799/STO" u="1"/>
        <s v="148546/LOB" u="1"/>
        <s v="152097/WIL" u="1"/>
        <s v="153530/GRE" u="1"/>
        <s v="151229/COC" u="1"/>
        <s v="151397/AMA" u="1"/>
        <s v="156427/UNO" u="1"/>
        <s v="143521/LEN" u="1"/>
        <s v="143633/KEL" u="1"/>
        <s v="151544/REV" u="1"/>
        <s v="158347/UNO" u="1"/>
        <s v="145395/HOR" u="1"/>
        <s v="148867/STO" u="1"/>
        <s v="151559/MAX" u="1"/>
        <s v="152385/AMA" u="1"/>
        <s v="152509/ELI" u="1"/>
        <s v="154257/ELI" u="1"/>
        <s v="145521/LEN" u="1"/>
        <s v="142353/AVA" u="1"/>
        <s v="144647/HOR" u="1"/>
        <s v="145297/AVA" u="1"/>
        <s v="147843/STO" u="1"/>
        <s v="148843/CUP" u="1"/>
        <s v="147625/LEN" u="1"/>
        <s v="152249/CUP" u="1"/>
        <s v="154728/REV" u="1"/>
        <s v="142617/AVA" u="1"/>
        <s v="143651/OVA" u="1"/>
        <s v="144819/HOR" u="1"/>
        <s v="145767/OVA" u="1"/>
        <s v="152405/WIL" u="1"/>
        <s v="145672/HUD" u="1"/>
        <s v="146713/KEL" u="1"/>
        <s v="148717/LEN" u="1"/>
        <s v="143433/AVA" u="1"/>
        <s v="145755/OVA" u="1"/>
        <s v="154417/WIL" u="1"/>
        <s v="144578/DIV" u="1"/>
        <s v="146672/HUD" u="1"/>
        <s v="146948/HUD" u="1"/>
        <s v="149717/LEN" u="1"/>
        <s v="149970/ONY" u="1"/>
        <s v="146939/OVA" u="1"/>
        <s v="150503/GOY" u="1"/>
        <s v="157728/REV" u="1"/>
        <s v="143897/ELI" u="1"/>
        <s v="153364/ONY" u="1"/>
        <s v="155183/GOY" u="1"/>
        <s v="155249/STO" u="1"/>
        <s v="150449/UNO" u="1"/>
        <s v="152197/UNO" u="1"/>
        <s v="145789/COC" u="1"/>
        <s v="148353/AVA" u="1"/>
        <s v="148629/AVA" u="1"/>
        <s v="148927/OVA" u="1"/>
        <s v="152992/AVA" u="1"/>
        <s v="157221/WIL" u="1"/>
        <s v="147474/DIV" u="1"/>
        <s v="152093/UNO" u="1"/>
        <s v="155041/STO" u="1"/>
        <s v="156145/STO" u="1"/>
        <s v="156237/STO" u="1"/>
        <s v="143937/COC" u="1"/>
        <s v="144793/WIL" u="1"/>
        <s v="144965/ELI" u="1"/>
        <s v="148433/AVA" u="1"/>
        <s v="150306/HUD" u="1"/>
        <s v="152229/OVA" u="1"/>
        <s v="153149/OVA" u="1"/>
        <s v="157613/AMA" u="1"/>
        <s v="145464/LOB" u="1"/>
        <s v="152161/UNO" u="1"/>
        <s v="152217/OVA" u="1"/>
        <s v="154174/CAL" u="1"/>
        <s v="144953/WIL" u="1"/>
        <s v="147569/TOB" u="1"/>
        <s v="149177/MIS" u="1"/>
        <s v="152030/HUD" u="1"/>
        <s v="142773/STO" u="1"/>
        <s v="152205/OVA" u="1"/>
        <s v="147557/TOB" u="1"/>
        <s v="148005/GRE" u="1"/>
        <s v="146833/COC" u="1"/>
        <s v="149685/COC" u="1"/>
        <s v="156045/OVA" u="1"/>
        <s v="141815/KEL" u="1"/>
        <s v="155306/HUD" u="1"/>
        <s v="148544/LOB" u="1"/>
        <s v="157045/OVA" u="1"/>
        <s v="143393/HOR" u="1"/>
        <s v="145008/AMA" u="1"/>
        <s v="148532/LOB" u="1"/>
        <s v="149889/CUP" u="1"/>
        <s v="153187/WIL" u="1"/>
        <s v="147679/KEL" u="1"/>
        <s v="143869/OVA" u="1"/>
        <s v="153239/COC" u="1"/>
        <s v="157021/OVA" u="1"/>
        <s v="142854/HUD" u="1"/>
        <s v="145919/KEL" u="1"/>
        <s v="142271/AVA" u="1"/>
        <s v="145393/HOR" u="1"/>
        <s v="150545/MAX" u="1"/>
        <s v="154255/ELI" u="1"/>
        <s v="153726/REV" u="1"/>
        <s v="150623/AMA" u="1"/>
        <s v="153519/WIL" u="1"/>
        <s v="153569/MAX" u="1"/>
        <s v="143588/DIV" u="1"/>
        <s v="143842/HUD" u="1"/>
        <s v="147623/LEN" u="1"/>
        <s v="148451/LEN" u="1"/>
        <s v="149667/KEL" u="1"/>
        <s v="149992/ONY" u="1"/>
        <s v="142615/AVA" u="1"/>
        <s v="144817/HOR" u="1"/>
        <s v="146997/UNO" u="1"/>
        <s v="149853/STO" u="1"/>
        <s v="154507/ELI" u="1"/>
        <s v="155243/ELI" u="1"/>
        <s v="156083/WIL" u="1"/>
        <s v="148715/LEN" u="1"/>
        <s v="156554/REV" u="1"/>
        <s v="142765/SPE" u="1"/>
        <s v="148485/HOR" u="1"/>
        <s v="154415/WIL" u="1"/>
        <s v="155231/ELI" u="1"/>
        <s v="155519/WIL" u="1"/>
        <s v="156579/AMA" u="1"/>
        <s v="157163/ELI" u="1"/>
        <s v="146670/HUD" u="1"/>
        <s v="148723/KEL" u="1"/>
        <s v="153339/STO" u="1"/>
        <s v="144523/AVA" u="1"/>
        <s v="147467/AVA" u="1"/>
        <s v="151534/ONY" u="1"/>
        <s v="156307/COC" u="1"/>
        <s v="143644/DIV" u="1"/>
        <s v="146588/DIV" u="1"/>
        <s v="154339/STO" u="1"/>
        <s v="155259/STO" u="1"/>
        <s v="148581/OVA" u="1"/>
        <s v="148765/OVA" u="1"/>
        <s v="149749/HOR" u="1"/>
        <s v="153611/AMA" u="1"/>
        <s v="142791/WIL" u="1"/>
        <s v="146701/HOR" u="1"/>
        <s v="147351/AVA" u="1"/>
        <s v="149790/CAL" u="1"/>
        <s v="145498/LOB" u="1"/>
        <s v="152195/UNO" u="1"/>
        <s v="157610/REV" u="1"/>
        <s v="147431/AVA" u="1"/>
        <s v="156715/AMA" u="1"/>
        <s v="157543/AMA" u="1"/>
        <s v="142979/CUP" u="1"/>
        <s v="145632/DIV" u="1"/>
        <s v="148668/DIV" u="1"/>
        <s v="149798/RIT" u="1"/>
        <s v="152239/OVA" u="1"/>
        <s v="153159/OVA" u="1"/>
        <s v="155341/GOY" u="1"/>
        <s v="145895/WIL" u="1"/>
        <s v="146015/GRE" u="1"/>
        <s v="149713/HOR" u="1"/>
        <s v="152227/OVA" u="1"/>
        <s v="145913/SPE" u="1"/>
        <s v="147506/OXY" u="1"/>
        <s v="149821/OVA" u="1"/>
        <s v="143806/LOB" u="1"/>
        <s v="145462/LOB" u="1"/>
        <s v="154459/UNO" u="1"/>
        <s v="157223/STO" u="1"/>
        <s v="157617/GOY" u="1"/>
        <s v="146855/COC" u="1"/>
        <s v="147567/TOB" u="1"/>
        <s v="149511/AVA" u="1"/>
        <s v="149603/AVA" u="1"/>
        <s v="142943/CUP" u="1"/>
        <s v="148578/LOB" u="1"/>
        <s v="150289/WIL" u="1"/>
        <s v="152111/OVA" u="1"/>
        <s v="152203/OVA" u="1"/>
        <s v="147555/TOB" u="1"/>
        <s v="157168/HUD" u="1"/>
        <s v="142931/CUP" u="1"/>
        <s v="146014/POD" u="1"/>
        <s v="147700/DIV" u="1"/>
        <s v="149724/DIV" u="1"/>
        <s v="154435/UNO" u="1"/>
        <s v="143737/LEN" u="1"/>
        <s v="143599/HOR" u="1"/>
        <s v="152135/SPE" u="1"/>
        <s v="154689/POD" u="1"/>
        <s v="157055/OVA" u="1"/>
        <s v="143996/SAM" u="1"/>
        <s v="148542/LOB" u="1"/>
        <s v="151265/WIL" u="1"/>
        <s v="151345/ELI" u="1"/>
        <s v="153665/POD" u="1"/>
        <s v="146381/LEN" u="1"/>
        <s v="151552/REV" u="1"/>
        <s v="152656/REV" u="1"/>
        <s v="153576/REV" u="1"/>
        <s v="143984/SAM" u="1"/>
        <s v="157516/CAL" u="1"/>
        <s v="152552/REV" u="1"/>
        <s v="152644/REV" u="1"/>
        <s v="154668/REV" u="1"/>
        <s v="155588/REV" u="1"/>
        <s v="148610/LOB" u="1"/>
        <s v="144293/AVA" u="1"/>
        <s v="145667/HOR" u="1"/>
        <s v="145801/DUO" u="1"/>
        <s v="149691/STO" u="1"/>
        <s v="154345/ELI" u="1"/>
        <s v="147633/LEN" u="1"/>
        <s v="150337/STO" u="1"/>
        <s v="153189/STO" u="1"/>
        <s v="155564/REV" u="1"/>
        <s v="142923/OVA" u="1"/>
        <s v="143453/AVA" u="1"/>
        <s v="143729/AVA" u="1"/>
        <s v="144643/HOR" u="1"/>
        <s v="145995/UNO" u="1"/>
        <s v="153121/COC" u="1"/>
        <s v="155111/SPE" u="1"/>
        <s v="143932/HUD" u="1"/>
        <s v="147621/LEN" u="1"/>
        <s v="151429/STO" u="1"/>
        <s v="144729/AVA" u="1"/>
        <s v="147787/OVA" u="1"/>
        <s v="148495/HOR" u="1"/>
        <s v="155241/ELI" u="1"/>
        <s v="143390/DIV" u="1"/>
        <s v="148713/LEN" u="1"/>
        <s v="142601/AVA" u="1"/>
        <s v="147683/OVA" u="1"/>
        <s v="149641/KEL" u="1"/>
        <s v="157736/REV" u="1"/>
        <s v="143240/OXY" u="1"/>
        <s v="148591/OVA" u="1"/>
        <s v="148775/OVA" u="1"/>
        <s v="149759/HOR" u="1"/>
        <s v="152107/LEN" u="1"/>
        <s v="153119/LEN" u="1"/>
        <s v="153807/MAX" u="1"/>
        <s v="153233/STO" u="1"/>
        <s v="153627/GOY" u="1"/>
        <s v="155257/STO" u="1"/>
        <s v="156177/STO" u="1"/>
        <s v="144797/COC" u="1"/>
        <s v="147907/HOR" u="1"/>
        <s v="148763/OVA" u="1"/>
        <s v="149839/HOR" u="1"/>
        <s v="155401/WIL" u="1"/>
        <s v="154313/CUP" u="1"/>
        <s v="155245/STO" u="1"/>
        <s v="156349/STO" u="1"/>
        <s v="143831/SPE" u="1"/>
        <s v="149557/AVA" u="1"/>
        <s v="153178/HUD" u="1"/>
        <s v="157645/AMA" u="1"/>
        <s v="144392/LOB" u="1"/>
        <s v="155417/STO" u="1"/>
        <s v="155509/STO" u="1"/>
        <s v="148831/OVA" u="1"/>
        <s v="153469/UNO" u="1"/>
        <s v="156233/STO" u="1"/>
        <s v="152225/OVA" u="1"/>
        <s v="152445/UNO" u="1"/>
        <s v="145761/COC" u="1"/>
        <s v="147577/TOB" u="1"/>
        <s v="147693/COC" u="1"/>
        <s v="149521/AVA" u="1"/>
        <s v="149613/AVA" u="1"/>
        <s v="145460/LOB" u="1"/>
        <s v="142563/LEN" u="1"/>
        <s v="142747/LEN" u="1"/>
        <s v="147565/TOB" u="1"/>
        <s v="147681/COC" u="1"/>
        <s v="150418/RIT" u="1"/>
        <s v="151128/DIV" u="1"/>
        <s v="151732/GRE" u="1"/>
        <s v="157624/ONY" u="1"/>
        <s v="144675/DUO" u="1"/>
        <s v="157603/GOY" u="1"/>
        <s v="147553/TOB" u="1"/>
        <s v="150758/REV" u="1"/>
        <s v="146595/DUO" u="1"/>
        <s v="148748/LOB" u="1"/>
        <s v="150247/COC" u="1"/>
        <s v="151167/COC" u="1"/>
        <s v="148552/LOB" u="1"/>
        <s v="148828/LOB" u="1"/>
        <s v="152075/COC" u="1"/>
        <s v="155001/HOR" u="1"/>
        <s v="156445/UNO" u="1"/>
        <s v="157053/OVA" u="1"/>
        <s v="153494/REV" u="1"/>
        <s v="146873/STO" u="1"/>
        <s v="148540/LOB" u="1"/>
        <s v="148908/LOB" u="1"/>
        <s v="157041/OVA" u="1"/>
        <s v="154208/DIV" u="1"/>
        <s v="142745/HOR" u="1"/>
        <s v="142957/OVA" u="1"/>
        <s v="149885/CUP" u="1"/>
        <s v="151223/COC" u="1"/>
        <s v="152495/AMA" u="1"/>
        <s v="154287/WIL" u="1"/>
        <s v="143690/HUD" u="1"/>
        <s v="150267/STO" u="1"/>
        <s v="147861/STO" u="1"/>
        <s v="150645/MAX" u="1"/>
        <s v="150827/AMA" u="1"/>
        <s v="155367/ELI" u="1"/>
        <s v="146743/KEL" u="1"/>
        <s v="150255/STO" u="1"/>
        <s v="155574/REV" u="1"/>
        <s v="156208/DIV" u="1"/>
        <s v="144653/HOR" u="1"/>
        <s v="145579/AVA" u="1"/>
        <s v="151069/KEL" u="1"/>
        <s v="153131/COC" u="1"/>
        <s v="153407/COC" u="1"/>
        <s v="157379/ELI" u="1"/>
        <s v="147631/LEN" u="1"/>
        <s v="144739/AVA" u="1"/>
        <s v="144825/HOR" u="1"/>
        <s v="145993/UNO" u="1"/>
        <s v="154483/AMA" u="1"/>
        <s v="156367/WIL" u="1"/>
        <s v="149847/KEL" u="1"/>
        <s v="145917/HOR" u="1"/>
        <s v="146773/OVA" u="1"/>
        <s v="147481/HOR" u="1"/>
        <s v="152631/AMA" u="1"/>
        <s v="154503/ELI" u="1"/>
        <s v="155527/WIL" u="1"/>
        <s v="156143/COC" u="1"/>
        <s v="155630/REV" u="1"/>
        <s v="144531/AVA" u="1"/>
        <s v="145905/HOR" u="1"/>
        <s v="153129/LEN" u="1"/>
        <s v="155211/COC" u="1"/>
        <s v="153243/STO" u="1"/>
        <s v="155057/DUO" u="1"/>
        <s v="142891/ELI" u="1"/>
        <s v="148773/OVA" u="1"/>
        <s v="149579/AVA" u="1"/>
        <s v="149877/OVA" u="1"/>
        <s v="154815/AMA" u="1"/>
        <s v="155255/STO" u="1"/>
        <s v="156359/STO" u="1"/>
        <s v="157397/GOY" u="1"/>
        <s v="148371/AVA" u="1"/>
        <s v="149681/OVA" u="1"/>
        <s v="154554/ONY" u="1"/>
        <s v="155909/MAX" u="1"/>
        <s v="152259/OVA" u="1"/>
        <s v="157175/STO" u="1"/>
        <s v="144390/LOB" u="1"/>
        <s v="144812/DIV" u="1"/>
        <s v="147874/RIT" u="1"/>
        <s v="150420/SAM" u="1"/>
        <s v="152127/HOR" u="1"/>
        <s v="158175/STO" u="1"/>
        <s v="150005/AVA" u="1"/>
        <s v="152235/OVA" u="1"/>
        <s v="153219/HOR" u="1"/>
        <s v="143931/COC" u="1"/>
        <s v="149531/AVA" u="1"/>
        <s v="156399/UNO" u="1"/>
        <s v="157507/STO" u="1"/>
        <s v="142481/LEN" u="1"/>
        <s v="147575/TOB" u="1"/>
        <s v="147983/ELI" u="1"/>
        <s v="149899/COC" u="1"/>
        <s v="152312/HUD" u="1"/>
        <s v="144987/STO" u="1"/>
        <s v="147563/TOB" u="1"/>
        <s v="148011/GRE" u="1"/>
        <s v="149979/COC" u="1"/>
        <s v="151152/RIT" u="1"/>
        <s v="144883/STO" u="1"/>
        <s v="153420/CAL" u="1"/>
        <s v="144665/LEN" u="1"/>
        <s v="147551/TOB" u="1"/>
        <s v="148983/WIL" u="1"/>
        <s v="158001/LEN" u="1"/>
        <s v="146593/DUO" u="1"/>
        <s v="151165/COC" u="1"/>
        <s v="154303/OVA" u="1"/>
        <s v="159087/OVA" u="1"/>
        <s v="152676/REV" u="1"/>
        <s v="157686/GRE" u="1"/>
        <s v="151181/WIL" u="1"/>
        <s v="152165/COC" u="1"/>
        <s v="154603/UNO" u="1"/>
        <s v="157115/HOR" u="1"/>
        <s v="148689/LEN" u="1"/>
        <s v="153768/REV" u="1"/>
        <s v="142967/OVA" u="1"/>
        <s v="152429/COC" u="1"/>
        <s v="153285/WIL" u="1"/>
        <s v="156707/UNO" u="1"/>
        <s v="145641/LEN" u="1"/>
        <s v="145733/LEN" u="1"/>
        <s v="146561/LEN" u="1"/>
        <s v="148677/LEN" u="1"/>
        <s v="153572/REV" u="1"/>
        <s v="146699/HOR" u="1"/>
        <s v="150655/MAX" u="1"/>
        <s v="152353/WIL" u="1"/>
        <s v="152493/AMA" u="1"/>
        <s v="154285/WIL" u="1"/>
        <s v="158109/AVA" u="1"/>
        <s v="155022/DIV" u="1"/>
        <s v="141541/AVA" u="1"/>
        <s v="143749/AVA" u="1"/>
        <s v="144571/HOR" u="1"/>
        <s v="145795/OVA" u="1"/>
        <s v="145979/OVA" u="1"/>
        <s v="146779/HOR" u="1"/>
        <s v="149038/AMA" u="1"/>
        <s v="152513/ELI" u="1"/>
        <s v="155273/ELI" u="1"/>
        <s v="156389/WIL" u="1"/>
        <s v="142633/AVA" u="1"/>
        <s v="143851/OVA" u="1"/>
        <s v="144473/AVA" u="1"/>
        <s v="146979/OVA" u="1"/>
        <s v="155429/COC" u="1"/>
        <s v="151437/STO" u="1"/>
        <s v="154289/STO" u="1"/>
        <s v="154732/REV" u="1"/>
        <s v="143725/AVA" u="1"/>
        <s v="144823/HOR" u="1"/>
        <s v="145771/OVA" u="1"/>
        <s v="146691/OVA" u="1"/>
        <s v="152827/MAX" u="1"/>
        <s v="153605/WIL" u="1"/>
        <s v="156689/AMA" u="1"/>
        <s v="157377/WIL" u="1"/>
        <s v="146771/OVA" u="1"/>
        <s v="156417/COC" u="1"/>
        <s v="157181/WIL" u="1"/>
        <s v="147780/HUD" u="1"/>
        <s v="157036/LOB" u="1"/>
        <s v="150804/ONY" u="1"/>
        <s v="153815/MAX" u="1"/>
        <s v="155421/WIL" u="1"/>
        <s v="155513/WIL" u="1"/>
        <s v="147698/DIV" u="1"/>
        <s v="154437/STO" u="1"/>
        <s v="144217/GRE" u="1"/>
        <s v="147829/AVA" u="1"/>
        <s v="148473/AVA" u="1"/>
        <s v="154321/CUP" u="1"/>
        <s v="155253/STO" u="1"/>
        <s v="144993/ELI" u="1"/>
        <s v="145897/COC" u="1"/>
        <s v="145989/COC" u="1"/>
        <s v="157513/WIL" u="1"/>
        <s v="152257/OVA" u="1"/>
        <s v="153057/HOR" u="1"/>
        <s v="155333/STO" u="1"/>
        <s v="144873/COC" u="1"/>
        <s v="144981/ELI" u="1"/>
        <s v="146989/COC" u="1"/>
        <s v="147045/GRE" u="1"/>
        <s v="150856/GRE" u="1"/>
        <s v="148858/DIV" u="1"/>
        <s v="150015/AVA" u="1"/>
        <s v="150107/AVA" u="1"/>
        <s v="151233/OVA" u="1"/>
        <s v="155069/HOR" u="1"/>
        <s v="155097/OVA" u="1"/>
        <s v="157253/STO" u="1"/>
        <s v="158173/STO" u="1"/>
        <s v="144861/COC" u="1"/>
        <s v="146793/COC" u="1"/>
        <s v="149541/AVA" u="1"/>
        <s v="149909/AVA" u="1"/>
        <s v="145756/LOB" u="1"/>
        <s v="146768/LOB" u="1"/>
        <s v="153217/HOR" u="1"/>
        <s v="153557/UNO" u="1"/>
        <s v="155397/UNO" u="1"/>
        <s v="146059/REV" u="1"/>
        <s v="148596/LOB" u="1"/>
        <s v="156057/HOR" u="1"/>
        <s v="143675/LEN" u="1"/>
        <s v="147573/TOB" u="1"/>
        <s v="150594/REV" u="1"/>
        <s v="151698/REV" u="1"/>
        <s v="143128/AMA" u="1"/>
        <s v="143881/STO" u="1"/>
        <s v="154233/OVA" u="1"/>
        <s v="157085/OVA" u="1"/>
        <s v="147561/TOB" u="1"/>
        <s v="151426/RIT" u="1"/>
        <s v="148756/LOB" u="1"/>
        <s v="154441/UNO" u="1"/>
        <s v="156309/HOR" u="1"/>
        <s v="143671/KEL" u="1"/>
        <s v="145879/KEL" u="1"/>
        <s v="142989/OVA" u="1"/>
        <s v="146591/DUO" u="1"/>
        <s v="148744/LOB" u="1"/>
        <s v="155107/AVA" u="1"/>
        <s v="148699/LEN" u="1"/>
        <s v="150834/REV" u="1"/>
        <s v="157242/HUD" u="1"/>
        <s v="142977/OVA" u="1"/>
        <s v="143685/HOR" u="1"/>
        <s v="148824/LOB" u="1"/>
        <s v="150415/COC" u="1"/>
        <s v="152455/ELI" u="1"/>
        <s v="154601/UNO" u="1"/>
        <s v="157113/HOR" u="1"/>
        <s v="145927/LEN" u="1"/>
        <s v="150497/GOY" u="1"/>
        <s v="152662/REV" u="1"/>
        <s v="155832/GRE" u="1"/>
        <s v="142965/OVA" u="1"/>
        <s v="143990/SAM" u="1"/>
        <s v="150431/WIL" u="1"/>
        <s v="155399/WIL" u="1"/>
        <s v="156705/UNO" u="1"/>
        <s v="157533/UNO" u="1"/>
        <s v="158027/AVA" u="1"/>
        <s v="144811/LEN" u="1"/>
        <s v="145731/LEN" u="1"/>
        <s v="150367/STO" u="1"/>
        <s v="152218/LOB" u="1"/>
        <s v="153754/REV" u="1"/>
        <s v="144581/HOR" u="1"/>
        <s v="145593/HOR" u="1"/>
        <s v="145599/AVA" u="1"/>
        <s v="154559/WIL" u="1"/>
        <s v="155467/ELI" u="1"/>
        <s v="147835/LEN" u="1"/>
        <s v="147927/LEN" u="1"/>
        <s v="155490/REV" u="1"/>
        <s v="156216/DIV" u="1"/>
        <s v="156778/REV" u="1"/>
        <s v="142941/OVA" u="1"/>
        <s v="143079/GRE" u="1"/>
        <s v="145679/AVA" u="1"/>
        <s v="145793/OVA" u="1"/>
        <s v="145977/OVA" u="1"/>
        <s v="150731/AMA" u="1"/>
        <s v="151927/AMA" u="1"/>
        <s v="152511/ELI" u="1"/>
        <s v="153431/ELI" u="1"/>
        <s v="154719/ELI" u="1"/>
        <s v="155271/ELI" u="1"/>
        <s v="156387/WIL" u="1"/>
        <s v="156766/REV" u="1"/>
        <s v="144079/GRE" u="1"/>
        <s v="155427/COC" u="1"/>
        <s v="156375/WIL" u="1"/>
        <s v="142580/DIV" u="1"/>
        <s v="143592/DIV" u="1"/>
        <s v="154195/STO" u="1"/>
        <s v="154379/STO" u="1"/>
        <s v="144821/HOR" u="1"/>
        <s v="153603/WIL" u="1"/>
        <s v="157547/ELI" u="1"/>
        <s v="149823/LEN" u="1"/>
        <s v="147391/AVA" u="1"/>
        <s v="147937/HOR" u="1"/>
        <s v="155523/WIL" u="1"/>
        <s v="156507/COC" u="1"/>
        <s v="157627/ELI" u="1"/>
        <s v="144672/DIV" u="1"/>
        <s v="144882/RIT" u="1"/>
        <s v="150877/COO" u="1"/>
        <s v="156195/STO" u="1"/>
        <s v="153905/MAX" u="1"/>
        <s v="155511/WIL" u="1"/>
        <s v="150648/CAL" u="1"/>
        <s v="152187/OVA" u="1"/>
        <s v="153199/OVA" u="1"/>
        <s v="156902/REV" u="1"/>
        <s v="143602/OXY" u="1"/>
        <s v="151163/OVA" u="1"/>
        <s v="144111/GRE" u="1"/>
        <s v="149563/AVA" u="1"/>
        <s v="151252/HUD" u="1"/>
        <s v="155562/ONY" u="1"/>
        <s v="142926/LOB" u="1"/>
        <s v="147764/DIV" u="1"/>
        <s v="152255/OVA" u="1"/>
        <s v="153395/UNO" u="1"/>
        <s v="154411/STO" u="1"/>
        <s v="146987/COC" u="1"/>
        <s v="149551/AVA" u="1"/>
        <s v="149735/AVA" u="1"/>
        <s v="149827/AVA" u="1"/>
        <s v="155113/LEN" u="1"/>
        <s v="155205/LEN" u="1"/>
        <s v="156903/AMA" u="1"/>
        <s v="150403/OVA" u="1"/>
        <s v="152739/UNO" u="1"/>
        <s v="153163/OVA" u="1"/>
        <s v="155503/STO" u="1"/>
        <s v="155213/KEL" u="1"/>
        <s v="145754/LOB" u="1"/>
        <s v="153151/OVA" u="1"/>
        <s v="153215/HOR" u="1"/>
        <s v="148123/GRE" u="1"/>
        <s v="148778/LOB" u="1"/>
        <s v="156055/HOR" u="1"/>
        <s v="145697/LEN" u="1"/>
        <s v="147571/TOB" u="1"/>
        <s v="144983/STO" u="1"/>
        <s v="148766/LOB" u="1"/>
        <s v="143681/KEL" u="1"/>
        <s v="143114/AMA" u="1"/>
        <s v="151081/COC" u="1"/>
        <s v="142913/LEN" u="1"/>
        <s v="146113/REV" u="1"/>
        <s v="148742/LOB" u="1"/>
        <s v="150241/COC" u="1"/>
        <s v="151789/AMA" u="1"/>
        <s v="152477/WIL" u="1"/>
        <s v="157636/CAL" u="1"/>
        <s v="155054/DIV" u="1"/>
        <s v="142763/HOR" u="1"/>
        <s v="146218/AMA" u="1"/>
        <s v="148822/LOB" u="1"/>
        <s v="148914/LOB" u="1"/>
        <s v="151609/COC" u="1"/>
        <s v="152453/ELI" u="1"/>
        <s v="152841/POD" u="1"/>
        <s v="155289/COC" u="1"/>
        <s v="151740/REV" u="1"/>
        <s v="151717/WIL" u="1"/>
        <s v="153529/COC" u="1"/>
        <s v="156693/POD" u="1"/>
        <s v="157146/DIV" u="1"/>
        <s v="142837/AVA" u="1"/>
        <s v="150601/WIL" u="1"/>
        <s v="151663/MAX" u="1"/>
        <s v="152079/LEN" u="1"/>
        <s v="152765/AMA" u="1"/>
        <s v="154373/WIL" u="1"/>
        <s v="154545/ELI" u="1"/>
        <s v="155465/ELI" u="1"/>
        <s v="148957/KEL" u="1"/>
        <s v="150261/STO" u="1"/>
        <s v="151247/DUO" u="1"/>
        <s v="152377/STO" u="1"/>
        <s v="153740/REV" u="1"/>
        <s v="156776/REV" u="1"/>
        <s v="145855/HOR" u="1"/>
        <s v="145975/OVA" u="1"/>
        <s v="148114/AMA" u="1"/>
        <s v="152753/AMA" u="1"/>
        <s v="148703/RAY" u="1"/>
        <s v="149845/LEN" u="1"/>
        <s v="150551/GOY" u="1"/>
        <s v="154308/LOB" u="1"/>
        <s v="152741/AMA" u="1"/>
        <s v="155425/COC" u="1"/>
        <s v="155809/ELI" u="1"/>
        <s v="156373/WIL" u="1"/>
        <s v="145019/SAM" u="1"/>
        <s v="145798/DIV" u="1"/>
        <s v="149833/LEN" u="1"/>
        <s v="157056/LOB" u="1"/>
        <s v="144917/AVA" u="1"/>
        <s v="153601/WIL" u="1"/>
        <s v="144958/DIV" u="1"/>
        <s v="155377/STO" u="1"/>
        <s v="149117/ONY" u="1"/>
        <s v="149597/AVA" u="1"/>
        <s v="154492/ONY" u="1"/>
        <s v="155179/KEL" u="1"/>
        <s v="151249/HOR" u="1"/>
        <s v="144317/GRE" u="1"/>
        <s v="149585/AVA" u="1"/>
        <s v="152407/KEL" u="1"/>
        <s v="152916/ONY" u="1"/>
        <s v="153307/LEN" u="1"/>
        <s v="146590/DIV" u="1"/>
        <s v="149573/AVA" u="1"/>
        <s v="149751/HOR" u="1"/>
        <s v="149843/HOR" u="1"/>
        <s v="149960/HUD" u="1"/>
        <s v="150127/AVA" u="1"/>
        <s v="150219/AVA" u="1"/>
        <s v="151161/OVA" u="1"/>
        <s v="156353/STO" u="1"/>
        <s v="156537/STO" u="1"/>
        <s v="149831/HOR" u="1"/>
        <s v="149837/AVA" u="1"/>
        <s v="142924/LOB" u="1"/>
        <s v="145776/LOB" u="1"/>
        <s v="147762/DIV" u="1"/>
        <s v="148018/UNO" u="1"/>
        <s v="148866/DIV" u="1"/>
        <s v="150023/AVA" u="1"/>
        <s v="150115/AVA" u="1"/>
        <s v="152409/HOR" u="1"/>
        <s v="147716/OXY" u="1"/>
        <s v="154211/KEL" u="1"/>
        <s v="155203/LEN" u="1"/>
        <s v="156419/KEL" u="1"/>
        <s v="151115/AVA" u="1"/>
        <s v="157525/STO" u="1"/>
        <s v="148041/GRE" u="1"/>
        <s v="155812/ONY" u="1"/>
        <s v="153305/HOR" u="1"/>
        <s v="153517/OVA" u="1"/>
        <s v="153609/OVA" u="1"/>
        <s v="157631/GOY" u="1"/>
        <s v="142855/LEN" u="1"/>
        <s v="145319/REV" u="1"/>
        <s v="148776/LOB" u="1"/>
        <s v="150425/SPE" u="1"/>
        <s v="151195/COC" u="1"/>
        <s v="152805/UNO" u="1"/>
        <s v="154213/HOR" u="1"/>
        <s v="154241/OVA" u="1"/>
        <s v="155437/OVA" u="1"/>
        <s v="145307/REV" u="1"/>
        <s v="151342/RIT" u="1"/>
        <s v="142797/HOR" u="1"/>
        <s v="150291/WIL" u="1"/>
        <s v="151367/COC" u="1"/>
        <s v="142997/OVA" u="1"/>
        <s v="150527/COC" u="1"/>
        <s v="156305/HOR" u="1"/>
        <s v="145671/LEN" u="1"/>
        <s v="146111/REV" u="1"/>
        <s v="147123/REV" u="1"/>
        <s v="150842/REV" u="1"/>
        <s v="145038/GOY" u="1"/>
        <s v="148695/LEN" u="1"/>
        <s v="152854/REV" u="1"/>
        <s v="146032/AMA" u="1"/>
        <s v="153659/WIL" u="1"/>
        <s v="144911/LEN" u="1"/>
        <s v="150467/STO" u="1"/>
        <s v="150493/GOY" u="1"/>
        <s v="151467/CUP" u="1"/>
        <s v="155694/REV" u="1"/>
        <s v="156052/DIV" u="1"/>
        <s v="158076/DIV" u="1"/>
        <s v="142961/OVA" u="1"/>
        <s v="145010/MAX" u="1"/>
        <s v="145693/HOR" u="1"/>
        <s v="151715/WIL" u="1"/>
        <s v="153543/ELI" u="1"/>
        <s v="154263/COC" u="1"/>
        <s v="154475/WIL" u="1"/>
        <s v="149683/LEN" u="1"/>
        <s v="150271/STO" u="1"/>
        <s v="150481/GOY" u="1"/>
        <s v="151751/AMA" u="1"/>
        <s v="152077/LEN" u="1"/>
        <s v="152715/WIL" u="1"/>
        <s v="152807/WIL" u="1"/>
        <s v="154371/WIL" u="1"/>
        <s v="154789/MAX" u="1"/>
        <s v="157395/ELI" u="1"/>
        <s v="150561/GOY" u="1"/>
        <s v="151245/DUO" u="1"/>
        <s v="156590/REV" u="1"/>
        <s v="142893/SPE" u="1"/>
        <s v="145973/OVA" u="1"/>
        <s v="148020/AMA" u="1"/>
        <s v="156383/WIL" u="1"/>
        <s v="151443/STO" u="1"/>
        <s v="146675/AVA" u="1"/>
        <s v="150417/KEL" u="1"/>
        <s v="152145/LEN" u="1"/>
        <s v="152923/AMA" u="1"/>
        <s v="155423/COC" u="1"/>
        <s v="156251/COC" u="1"/>
        <s v="158183/COC" u="1"/>
        <s v="151511/CUP" u="1"/>
        <s v="151707/STO" u="1"/>
        <s v="145651/AVA" u="1"/>
        <s v="153053/LEN" u="1"/>
        <s v="156683/AMA" u="1"/>
        <s v="154573/GOY" u="1"/>
        <s v="156479/STO" u="1"/>
        <s v="156597/GOY" u="1"/>
        <s v="145915/AVA" u="1"/>
        <s v="153913/MAX" u="1"/>
        <s v="146784/DIV" u="1"/>
        <s v="151459/OVA" u="1"/>
        <s v="157030/LOB" u="1"/>
        <s v="151180/HUD" u="1"/>
        <s v="144932/DIV" u="1"/>
        <s v="151149/AVA" u="1"/>
        <s v="154431/STO" u="1"/>
        <s v="149841/HOR" u="1"/>
        <s v="149939/AVA" u="1"/>
        <s v="150303/HOR" u="1"/>
        <s v="151137/AVA" u="1"/>
        <s v="153063/HOR" u="1"/>
        <s v="154259/HOR" u="1"/>
        <s v="159122/LOB" u="1"/>
        <s v="147659/MIS" u="1"/>
        <s v="147811/AVA" u="1"/>
        <s v="149835/AVA" u="1"/>
        <s v="149927/AVA" u="1"/>
        <s v="151178/DIV" u="1"/>
        <s v="145774/LOB" u="1"/>
        <s v="148016/UNO" u="1"/>
        <s v="152131/HOR" u="1"/>
        <s v="154748/SAM" u="1"/>
        <s v="156523/STO" u="1"/>
        <s v="157099/HOR" u="1"/>
        <s v="143409/REV" u="1"/>
        <s v="149915/AVA" u="1"/>
        <s v="151503/OVA" u="1"/>
        <s v="151700/SAM" u="1"/>
        <s v="155091/OVA" u="1"/>
        <s v="157388/HUD" u="1"/>
        <s v="148786/LOB" u="1"/>
        <s v="149944/DIV" u="1"/>
        <s v="150669/ELI" u="1"/>
        <s v="151171/SPE" u="1"/>
        <s v="151389/COC" u="1"/>
        <s v="152113/AVA" u="1"/>
        <s v="153515/OVA" u="1"/>
        <s v="154223/HOR" u="1"/>
        <s v="150406/DIV" u="1"/>
        <s v="152180/RIT" u="1"/>
        <s v="154782/GRE" u="1"/>
        <s v="149878/LOB" u="1"/>
        <s v="155435/OVA" u="1"/>
        <s v="152193/COC" u="1"/>
        <s v="153101/AVA" u="1"/>
        <s v="157171/OVA" u="1"/>
        <s v="148145/REV" u="1"/>
        <s v="150633/ELI" u="1"/>
        <s v="152669/WIL" u="1"/>
        <s v="153497/WIL" u="1"/>
        <s v="154711/UNO" u="1"/>
        <s v="156303/HOR" u="1"/>
        <s v="157131/HOR" u="1"/>
        <s v="157655/UNO" u="1"/>
        <s v="159091/OVA" u="1"/>
        <s v="150699/GOY" u="1"/>
        <s v="151489/CUP" u="1"/>
        <s v="151944/REV" u="1"/>
        <s v="152956/REV" u="1"/>
        <s v="157340/HUD" u="1"/>
        <s v="143875/HOR" u="1"/>
        <s v="144795/HOR" u="1"/>
        <s v="149018/ELI" u="1"/>
        <s v="153485/WIL" u="1"/>
        <s v="156503/OVA" u="1"/>
        <s v="157303/HOR" u="1"/>
        <s v="152236/LOB" u="1"/>
        <s v="152944/REV" u="1"/>
        <s v="143777/AVA" u="1"/>
        <s v="148910/LOB" u="1"/>
        <s v="152433/COC" u="1"/>
        <s v="153657/WIL" u="1"/>
        <s v="153799/MAX" u="1"/>
        <s v="152293/CUP" u="1"/>
        <s v="158074/DIV" u="1"/>
        <s v="143857/AVA" u="1"/>
        <s v="151713/WIL" u="1"/>
        <s v="154473/WIL" u="1"/>
        <s v="146921/LEN" u="1"/>
        <s v="151281/STO" u="1"/>
        <s v="154328/LOB" u="1"/>
        <s v="155680/REV" u="1"/>
        <s v="145863/HOR" u="1"/>
        <s v="145983/OVA" u="1"/>
        <s v="151209/RAY" u="1"/>
        <s v="154693/AMA" u="1"/>
        <s v="151637/STO" u="1"/>
        <s v="156210/DIV" u="1"/>
        <s v="156772/REV" u="1"/>
        <s v="145971/OVA" u="1"/>
        <s v="147789/AVA" u="1"/>
        <s v="155541/ELI" u="1"/>
        <s v="156381/WIL" u="1"/>
        <s v="153281/STO" u="1"/>
        <s v="143337/GRE" u="1"/>
        <s v="144925/AVA" u="1"/>
        <s v="146857/AVA" u="1"/>
        <s v="147869/AVA" u="1"/>
        <s v="149795/HOR" u="1"/>
        <s v="154701/ELI" u="1"/>
        <s v="150159/AVA" u="1"/>
        <s v="155373/STO" u="1"/>
        <s v="145891/SPE" u="1"/>
        <s v="148673/AVA" u="1"/>
        <s v="156259/LEN" u="1"/>
        <s v="157605/COC" u="1"/>
        <s v="151273/OVA" u="1"/>
        <s v="145850/DIV" u="1"/>
        <s v="150709/OVA" u="1"/>
        <s v="151055/AVA" u="1"/>
        <s v="151239/AVA" u="1"/>
        <s v="152562/SAM" u="1"/>
        <s v="154269/HOR" u="1"/>
        <s v="141795/LEN" u="1"/>
        <s v="151792/GRE" u="1"/>
        <s v="152261/OVA" u="1"/>
        <s v="152481/UNO" u="1"/>
        <s v="154349/HOR" u="1"/>
        <s v="146993/COC" u="1"/>
        <s v="147657/MIS" u="1"/>
        <s v="151176/DIV" u="1"/>
        <s v="154374/HUD" u="1"/>
        <s v="156131/LEN" u="1"/>
        <s v="157097/HOR" u="1"/>
        <s v="141883/KEL" u="1"/>
        <s v="143223/REV" u="1"/>
        <s v="142079/ONY" u="1"/>
        <s v="152307/AVA" u="1"/>
        <s v="154654/CAL" u="1"/>
        <s v="153614/HUD" u="1"/>
        <s v="150002/OXY" u="1"/>
        <s v="153513/OVA" u="1"/>
        <s v="156061/HOR" u="1"/>
        <s v="156159/AVA" u="1"/>
        <s v="149313/GRE" u="1"/>
        <s v="145016/WIL" u="1"/>
        <s v="152479/COC" u="1"/>
        <s v="155561/UNO" u="1"/>
        <s v="156261/OVA" u="1"/>
        <s v="157457/OVA" u="1"/>
        <s v="146887/LEN" u="1"/>
        <s v="144408/AMA" u="1"/>
        <s v="152191/COC" u="1"/>
        <s v="152587/WIL" u="1"/>
        <s v="153599/WIL" u="1"/>
        <s v="156135/AVA" u="1"/>
        <s v="157537/OVA" u="1"/>
        <s v="144851/LEN" u="1"/>
        <s v="144122/MAX" u="1"/>
        <s v="156301/HOR" u="1"/>
        <s v="156421/OVA" u="1"/>
        <s v="146883/KEL" u="1"/>
        <s v="148131/REV" u="1"/>
        <s v="149143/REV" u="1"/>
        <s v="153782/REV" u="1"/>
        <s v="158135/AVA" u="1"/>
        <s v="153154/LOB" u="1"/>
        <s v="142678/OXY" u="1"/>
        <s v="151085/LEN" u="1"/>
        <s v="152189/LEN" u="1"/>
        <s v="152431/COC" u="1"/>
        <s v="153889/MAX" u="1"/>
        <s v="155559/COC" u="1"/>
        <s v="146008/STO" u="1"/>
        <s v="152579/STO" u="1"/>
        <s v="154338/LOB" u="1"/>
        <s v="156575/ELI" u="1"/>
        <s v="152210/LOB" u="1"/>
        <s v="155770/REV" u="1"/>
        <s v="156782/REV" u="1"/>
        <s v="143751/AVA" u="1"/>
        <s v="144671/AVA" u="1"/>
        <s v="145981/OVA" u="1"/>
        <s v="147885/HOR" u="1"/>
        <s v="147977/HOR" u="1"/>
        <s v="155501/SPE" u="1"/>
        <s v="156899/AMA" u="1"/>
        <s v="146981/OVA" u="1"/>
        <s v="147695/AVA" u="1"/>
        <s v="147993/OVA" u="1"/>
        <s v="150609/KEL" u="1"/>
        <s v="157271/COC" u="1"/>
        <s v="145935/AVA" u="1"/>
        <s v="148965/HOR" u="1"/>
        <s v="151221/LEN" u="1"/>
        <s v="154803/WIL" u="1"/>
        <s v="145884/DIV" u="1"/>
        <s v="149206/GOY" u="1"/>
        <s v="151479/OVA" u="1"/>
        <s v="154647/STO" u="1"/>
        <s v="157499/STO" u="1"/>
        <s v="143722/OXY" u="1"/>
        <s v="149787/AVA" u="1"/>
        <s v="154451/STO" u="1"/>
        <s v="149591/AVA" u="1"/>
        <s v="156257/LEN" u="1"/>
        <s v="144174/POD" u="1"/>
        <s v="151065/AVA" u="1"/>
        <s v="143165/REV" u="1"/>
        <s v="148666/OXY" u="1"/>
        <s v="151728/HUD" u="1"/>
        <s v="150133/AVA" u="1"/>
        <s v="151237/AVA" u="1"/>
        <s v="154359/HOR" u="1"/>
        <s v="141885/LEN" u="1"/>
        <s v="151186/DIV" u="1"/>
        <s v="156253/KEL" u="1"/>
        <s v="154347/HOR" u="1"/>
        <s v="156807/STO" u="1"/>
        <s v="146991/COC" u="1"/>
        <s v="150201/AVA" u="1"/>
        <s v="150397/COC" u="1"/>
        <s v="151121/AVA" u="1"/>
        <s v="154427/HOR" u="1"/>
        <s v="144233/REV" u="1"/>
        <s v="150988/REV" u="1"/>
        <s v="148794/LOB" u="1"/>
        <s v="152305/AVA" u="1"/>
        <s v="143965/LEN" u="1"/>
        <s v="149097/REV" u="1"/>
        <s v="151569/COC" u="1"/>
        <s v="151597/WIL" u="1"/>
        <s v="154743/UNO" u="1"/>
        <s v="156157/AVA" u="1"/>
        <s v="156547/OVA" u="1"/>
        <s v="157687/UNO" u="1"/>
        <s v="143018/CUP" u="1"/>
        <s v="146118/WIL" u="1"/>
        <s v="157455/OVA" u="1"/>
        <s v="151402/DIV" u="1"/>
        <s v="151872/REV" u="1"/>
        <s v="152268/LOB" u="1"/>
        <s v="156186/DIV" u="1"/>
        <s v="147106/ELI" u="1"/>
        <s v="152585/WIL" u="1"/>
        <s v="156311/HOR" u="1"/>
        <s v="156927/UNO" u="1"/>
        <s v="157145/AVA" u="1"/>
        <s v="144941/LEN" u="1"/>
        <s v="145881/KEL" u="1"/>
        <s v="151497/CUP" u="1"/>
        <s v="156520/HUD" u="1"/>
        <s v="141596/OXY" u="1"/>
        <s v="142991/OVA" u="1"/>
        <s v="154477/COC" u="1"/>
        <s v="156438/DIV" u="1"/>
        <s v="151095/LEN" u="1"/>
        <s v="151905/ELI" u="1"/>
        <s v="149977/LEN" u="1"/>
        <s v="150565/STO" u="1"/>
        <s v="152232/LOB" u="1"/>
        <s v="154481/WIL" u="1"/>
        <s v="143127/SAM" u="1"/>
        <s v="153589/STO" u="1"/>
        <s v="142841/AVA" u="1"/>
        <s v="152473/STO" u="1"/>
        <s v="147883/HOR" u="1"/>
        <s v="148895/HOR" u="1"/>
        <s v="152439/LEN" u="1"/>
        <s v="154641/WIL" u="1"/>
        <s v="153381/STO" u="1"/>
        <s v="154312/LOB" u="1"/>
        <s v="144933/AVA" u="1"/>
        <s v="147991/OVA" u="1"/>
        <s v="150087/AVA" u="1"/>
        <s v="151697/UNO" u="1"/>
        <s v="152489/OVA" u="1"/>
        <s v="142401/GRE" u="1"/>
        <s v="146841/AVA" u="1"/>
        <s v="145103/CAL" u="1"/>
        <s v="150453/OVA" u="1"/>
        <s v="151075/AVA" u="1"/>
        <s v="155151/LEN" u="1"/>
        <s v="150413/HOR" u="1"/>
        <s v="151453/OVA" u="1"/>
        <s v="153087/AVA" u="1"/>
        <s v="143255/REV" u="1"/>
        <s v="154423/KEL" u="1"/>
        <s v="156519/LEN" u="1"/>
        <s v="159095/LEN" u="1"/>
        <s v="151051/AVA" u="1"/>
        <s v="151413/HOR" u="1"/>
        <s v="154265/HOR" u="1"/>
        <s v="155369/HOR" u="1"/>
        <s v="149933/AVA" u="1"/>
        <s v="150211/AVA" u="1"/>
        <s v="151315/AVA" u="1"/>
        <s v="151613/OVA" u="1"/>
        <s v="152441/OVA" u="1"/>
        <s v="142311/REV" u="1"/>
        <s v="149921/AVA" u="1"/>
        <s v="156932/ONY" u="1"/>
        <s v="147448/POD" u="1"/>
        <s v="151810/CAL" u="1"/>
        <s v="154425/HOR" u="1"/>
        <s v="148279/REV" u="1"/>
        <s v="152448/DIV" u="1"/>
        <s v="148792/LOB" u="1"/>
        <s v="151579/COC" u="1"/>
        <s v="145987/LEN" u="1"/>
        <s v="149279/REV" u="1"/>
        <s v="149745/MIS" u="1"/>
        <s v="153264/DIV" u="1"/>
        <s v="155498/RIT" u="1"/>
        <s v="146208/ELI" u="1"/>
        <s v="148780/LOB" u="1"/>
        <s v="151291/COC" u="1"/>
        <s v="156545/OVA" u="1"/>
        <s v="156581/UNO" u="1"/>
        <s v="147999/LEN" u="1"/>
        <s v="143404/AMA" u="1"/>
        <s v="148048/WIL" u="1"/>
        <s v="157453/OVA" u="1"/>
        <s v="152266/LOB" u="1"/>
        <s v="152504/DIV" u="1"/>
        <s v="154344/DIV" u="1"/>
        <s v="151543/COC" u="1"/>
        <s v="151651/ELI" u="1"/>
        <s v="152583/WIL" u="1"/>
        <s v="157143/AVA" u="1"/>
        <s v="157505/HOR" u="1"/>
        <s v="155094/LOB" u="1"/>
        <s v="142686/OXY" u="1"/>
        <s v="148428/AMA" u="1"/>
        <s v="153897/MAX" u="1"/>
        <s v="155767/ELI" u="1"/>
        <s v="152230/LOB" u="1"/>
        <s v="157646/RIT" u="1"/>
        <s v="142851/AVA" u="1"/>
        <s v="143379/GRE" u="1"/>
        <s v="150365/KEL" u="1"/>
        <s v="153289/LEN" u="1"/>
        <s v="154819/COC" u="1"/>
        <s v="156102/OXY" u="1"/>
        <s v="156127/MIS" u="1"/>
        <s v="156219/MIS" u="1"/>
        <s v="156687/WIL" u="1"/>
        <s v="158303/AVA" u="1"/>
        <s v="154334/LOB" u="1"/>
        <s v="152811/WIL" u="1"/>
        <s v="155895/AMA" u="1"/>
        <s v="156491/WIL" u="1"/>
        <s v="152563/STO" u="1"/>
        <s v="144275/GRE" u="1"/>
        <s v="144943/AVA" u="1"/>
        <s v="147979/AVA" u="1"/>
        <s v="152437/LEN" u="1"/>
        <s v="154389/KEL" u="1"/>
        <s v="150097/AVA" u="1"/>
        <s v="150799/UNO" u="1"/>
        <s v="152735/STO" u="1"/>
        <s v="154310/LOB" u="1"/>
        <s v="145943/AVA" u="1"/>
        <s v="148973/HOR" u="1"/>
        <s v="150401/LEN" u="1"/>
        <s v="153123/RAY" u="1"/>
        <s v="156883/AMA" u="1"/>
        <s v="150177/AVA" u="1"/>
        <s v="151275/HOR" u="1"/>
        <s v="153299/HOR" u="1"/>
        <s v="155357/LEN" u="1"/>
        <s v="150165/AVA" u="1"/>
        <s v="154919/STO" u="1"/>
        <s v="148863/AVA" u="1"/>
        <s v="149967/AVA" u="1"/>
        <s v="142962/LOB" u="1"/>
        <s v="150153/AVA" u="1"/>
        <s v="150451/OVA" u="1"/>
        <s v="150947/UNO" u="1"/>
        <s v="151619/HOR" u="1"/>
        <s v="152085/AVA" u="1"/>
        <s v="152291/OVA" u="1"/>
        <s v="153097/AVA" u="1"/>
        <s v="156681/GOY" u="1"/>
        <s v="142950/LOB" u="1"/>
        <s v="153580/SAM" u="1"/>
        <s v="156299/HOR" u="1"/>
        <s v="144357/REV" u="1"/>
        <s v="157273/KEL" u="1"/>
        <s v="157529/LEN" u="1"/>
        <s v="159093/LEN" u="1"/>
        <s v="151411/HOR" u="1"/>
        <s v="152936/CAL" u="1"/>
        <s v="153257/AVA" u="1"/>
        <s v="156788/SAM" u="1"/>
        <s v="141881/LEN" u="1"/>
        <s v="143174/AMA" u="1"/>
        <s v="151611/OVA" u="1"/>
        <s v="153671/UNO" u="1"/>
        <s v="156459/HOR" u="1"/>
        <s v="156803/STO" u="1"/>
        <s v="157195/HOR" u="1"/>
        <s v="142334/AMA" u="1"/>
        <s v="143346/AMA" u="1"/>
        <s v="145278/AMA" u="1"/>
        <s v="156269/AVA" u="1"/>
        <s v="144254/AMA" u="1"/>
        <s v="144973/LEN" u="1"/>
        <s v="145985/LEN" u="1"/>
        <s v="152618/DIV" u="1"/>
        <s v="153170/DIV" u="1"/>
        <s v="155908/HUD" u="1"/>
        <s v="149882/LOB" u="1"/>
        <s v="151593/WIL" u="1"/>
        <s v="158171/HOR" u="1"/>
        <s v="146985/LEN" u="1"/>
        <s v="147997/LEN" u="1"/>
        <s v="150436/LOB" u="1"/>
        <s v="155458/DIV" u="1"/>
        <s v="146022/WIL" u="1"/>
        <s v="150741/ELI" u="1"/>
        <s v="150987/MAX" u="1"/>
        <s v="151645/COC" u="1"/>
        <s v="152264/LOB" u="1"/>
        <s v="156182/DIV" u="1"/>
        <s v="156274/DIV" u="1"/>
        <s v="142885/AVA" u="1"/>
        <s v="149094/AMA" u="1"/>
        <s v="150881/AMA" u="1"/>
        <s v="151893/AMA" u="1"/>
        <s v="152829/COC" u="1"/>
        <s v="156405/AVA" u="1"/>
        <s v="147881/LEN" u="1"/>
        <s v="156446/DIV" u="1"/>
        <s v="155092/LOB" u="1"/>
        <s v="142684/OXY" u="1"/>
        <s v="143781/AVA" u="1"/>
        <s v="154645/COC" u="1"/>
        <s v="156577/COC" u="1"/>
        <s v="157589/COC" u="1"/>
        <s v="148038/STO" u="1"/>
        <s v="153516/LOB" u="1"/>
        <s v="156514/DIV" u="1"/>
        <s v="143861/AVA" u="1"/>
        <s v="145313/ONY" u="1"/>
        <s v="153195/LEN" u="1"/>
        <s v="154753/WIL" u="1"/>
        <s v="150905/CUP" u="1"/>
        <s v="154332/LOB" u="1"/>
        <s v="143134/UNO" u="1"/>
        <s v="150878/SAM" u="1"/>
        <s v="142341/GRE" u="1"/>
        <s v="152435/LEN" u="1"/>
        <s v="155961/AMA" u="1"/>
        <s v="149304/GOY" u="1"/>
        <s v="150445/HOR" u="1"/>
        <s v="150762/SAM" u="1"/>
        <s v="153297/HOR" u="1"/>
        <s v="143513/GRE" u="1"/>
        <s v="156849/STO" u="1"/>
        <s v="144119/RIT" u="1"/>
        <s v="151617/HOR" u="1"/>
        <s v="152537/HOR" u="1"/>
        <s v="153273/HOR" u="1"/>
        <s v="153549/HOR" u="1"/>
        <s v="154589/OVA" u="1"/>
        <s v="156929/STO" u="1"/>
        <s v="142435/REV" u="1"/>
        <s v="147445/GRE" u="1"/>
        <s v="149953/AVA" u="1"/>
        <s v="155201/RAY" u="1"/>
        <s v="143148/WIL" u="1"/>
        <s v="143196/AMA" u="1"/>
        <s v="152865/UNO" u="1"/>
        <s v="151231/AVA" u="1"/>
        <s v="153347/AVA" u="1"/>
        <s v="154175/AVA" u="1"/>
        <s v="154261/HOR" u="1"/>
        <s v="154353/HOR" u="1"/>
        <s v="154629/HOR" u="1"/>
        <s v="154877/UNO" u="1"/>
        <s v="156285/HOR" u="1"/>
        <s v="143515/REV" u="1"/>
        <s v="143172/AMA" u="1"/>
        <s v="147892/LOB" u="1"/>
        <s v="154461/OVA" u="1"/>
        <s v="156457/HOR" u="1"/>
        <s v="157193/HOR" u="1"/>
        <s v="153415/AVA" u="1"/>
        <s v="153501/HOR" u="1"/>
        <s v="157187/AVA" u="1"/>
        <s v="144100/ELI" u="1"/>
        <s v="145032/WIL" u="1"/>
        <s v="150671/ELI" u="1"/>
        <s v="150855/ELI" u="1"/>
        <s v="157353/HOR" u="1"/>
        <s v="157359/AVA" u="1"/>
        <s v="157470/HUD" u="1"/>
        <s v="145252/AMA" u="1"/>
        <s v="147136/WIL" u="1"/>
        <s v="147228/WIL" u="1"/>
        <s v="148288/AMA" u="1"/>
        <s v="152483/COC" u="1"/>
        <s v="154599/COC" u="1"/>
        <s v="145991/KEL" u="1"/>
        <s v="147995/LEN" u="1"/>
        <s v="141791/AVA" u="1"/>
        <s v="148186/MAX" u="1"/>
        <s v="150891/AMA" u="1"/>
        <s v="150935/WIL" u="1"/>
        <s v="152591/WIL" u="1"/>
        <s v="152747/COC" u="1"/>
        <s v="156933/UNO" u="1"/>
        <s v="157335/AVA" u="1"/>
        <s v="151297/LEN" u="1"/>
        <s v="154575/COC" u="1"/>
        <s v="155030/OXY" u="1"/>
        <s v="156403/AVA" u="1"/>
        <s v="148411/REV" u="1"/>
        <s v="152250/LOB" u="1"/>
        <s v="152595/CUP" u="1"/>
        <s v="154906/RIT" u="1"/>
        <s v="151193/LEN" u="1"/>
        <s v="146024/STO" u="1"/>
        <s v="146116/STO" u="1"/>
        <s v="147128/STO" u="1"/>
        <s v="150637/DUO" u="1"/>
        <s v="150663/STO" u="1"/>
        <s v="142682/OXY" u="1"/>
        <s v="144975/AVA" u="1"/>
        <s v="153923/ELI" u="1"/>
        <s v="156391/COC" u="1"/>
        <s v="157306/OXY" u="1"/>
        <s v="157679/COC" u="1"/>
        <s v="158318/OXY" u="1"/>
        <s v="150525/LEN" u="1"/>
        <s v="151353/LEN" u="1"/>
        <s v="153881/MAX" u="1"/>
        <s v="143016/OVA" u="1"/>
        <s v="145157/CAL" u="1"/>
        <s v="144951/AVA" u="1"/>
        <s v="146975/AVA" u="1"/>
        <s v="149347/ONY" u="1"/>
        <s v="153051/RAY" u="1"/>
        <s v="156827/COC" u="1"/>
        <s v="147000/STO" u="1"/>
        <s v="148104/STO" u="1"/>
        <s v="150679/OVA" u="1"/>
        <s v="152835/STO" u="1"/>
        <s v="155989/GOY" u="1"/>
        <s v="148883/AVA" u="1"/>
        <s v="155457/LEN" u="1"/>
        <s v="156831/WIL" u="1"/>
        <s v="150443/HOR" u="1"/>
        <s v="150535/HOR" u="1"/>
        <s v="152784/SAM" u="1"/>
        <s v="153295/HOR" u="1"/>
        <s v="148129/HUD" u="1"/>
        <s v="145304/UNO" u="1"/>
        <s v="157583/STO" u="1"/>
        <s v="151398/DIV" u="1"/>
        <s v="155433/LEN" u="1"/>
        <s v="142318/ELI" u="1"/>
        <s v="143298/AMA" u="1"/>
        <s v="153093/AVA" u="1"/>
        <s v="153271/HOR" u="1"/>
        <s v="142433/REV" u="1"/>
        <s v="144238/ELI" u="1"/>
        <s v="151156/OXY" u="1"/>
        <s v="151333/AVA" u="1"/>
        <s v="154271/HOR" u="1"/>
        <s v="155191/HOR" u="1"/>
        <s v="156295/HOR" u="1"/>
        <s v="156823/STO" u="1"/>
        <s v="143709/REV" u="1"/>
        <s v="142354/AMA" u="1"/>
        <s v="146016/SPE" u="1"/>
        <s v="151711/OVA" u="1"/>
        <s v="153437/AVA" u="1"/>
        <s v="154627/HOR" u="1"/>
        <s v="156283/HOR" u="1"/>
        <s v="156467/HOR" u="1"/>
        <s v="157479/HOR" u="1"/>
        <s v="144134/WIL" u="1"/>
        <s v="152803/OVA" u="1"/>
        <s v="154529/AVA" u="1"/>
        <s v="157559/HOR" u="1"/>
        <s v="146629/REV" u="1"/>
        <s v="147365/REV" u="1"/>
        <s v="150992/REV" u="1"/>
        <s v="157521/KEL" u="1"/>
        <s v="143110/WIL" u="1"/>
        <s v="144448/MAX" u="1"/>
        <s v="152560/RIT" u="1"/>
        <s v="154466/DIV" u="1"/>
        <s v="142410/AMA" u="1"/>
        <s v="145538/AMA" u="1"/>
        <s v="151665/COC" u="1"/>
        <s v="154505/AVA" u="1"/>
        <s v="151602/DIV" u="1"/>
        <s v="155282/DIV" u="1"/>
        <s v="155904/HUD" u="1"/>
        <s v="147226/WIL" u="1"/>
        <s v="154597/COC" u="1"/>
        <s v="155454/DIV" u="1"/>
        <s v="156190/DIV" u="1"/>
        <s v="152745/COC" u="1"/>
        <s v="152853/ELI" u="1"/>
        <s v="150659/DUO" u="1"/>
        <s v="148002/COC" u="1"/>
        <s v="148030/WIL" u="1"/>
        <s v="148262/AMA" u="1"/>
        <s v="149188/GOY" u="1"/>
        <s v="145400/MAX" u="1"/>
        <s v="150325/RAY" u="1"/>
        <s v="151921/WIL" u="1"/>
        <s v="153641/COC" u="1"/>
        <s v="146099/CAL" u="1"/>
        <s v="142680/OXY" u="1"/>
        <s v="156877/WIL" u="1"/>
        <s v="145167/CAL" u="1"/>
        <s v="153593/STO" u="1"/>
        <s v="147425/ONY" u="1"/>
        <s v="155841/ELI" u="1"/>
        <s v="148333/ONY" u="1"/>
        <s v="153363/LEN" u="1"/>
        <s v="148404/GOY" u="1"/>
        <s v="150677/OVA" u="1"/>
        <s v="153937/STO" u="1"/>
        <s v="156789/STO" u="1"/>
        <s v="143533/GRE" u="1"/>
        <s v="144453/GRE" u="1"/>
        <s v="157269/RAY" u="1"/>
        <s v="144406/UNO" u="1"/>
        <s v="150183/AVA" u="1"/>
        <s v="151379/AVA" u="1"/>
        <s v="153397/HOR" u="1"/>
        <s v="155765/STO" u="1"/>
        <s v="150171/AVA" u="1"/>
        <s v="150533/HOR" u="1"/>
        <s v="150929/OVA" u="1"/>
        <s v="153293/HOR" u="1"/>
        <s v="143559/REV" u="1"/>
        <s v="149973/AVA" u="1"/>
        <s v="144556/POD" u="1"/>
        <s v="151625/HOR" u="1"/>
        <s v="152545/HOR" u="1"/>
        <s v="153493/OVA" u="1"/>
        <s v="155431/LEN" u="1"/>
        <s v="154557/HOR" u="1"/>
        <s v="151062/OXY" u="1"/>
        <s v="153447/AVA" u="1"/>
        <s v="156293/HOR" u="1"/>
        <s v="147387/REV" u="1"/>
        <s v="149729/GRE" u="1"/>
        <s v="152730/HUD" u="1"/>
        <s v="154570/HUD" u="1"/>
        <s v="152607/AVA" u="1"/>
        <s v="154171/AVA" u="1"/>
        <s v="156465/HOR" u="1"/>
        <s v="157569/HOR" u="1"/>
        <s v="143056/CUP" u="1"/>
        <s v="150234/MYS" u="1"/>
        <s v="151887/ELI" u="1"/>
        <s v="156954/SAM" u="1"/>
        <s v="157465/HOR" u="1"/>
        <s v="157677/OVA" u="1"/>
        <s v="158299/AVA" u="1"/>
        <s v="143616/AMA" u="1"/>
        <s v="145364/AMA" u="1"/>
        <s v="147236/ELI" u="1"/>
        <s v="148064/ELI" u="1"/>
        <s v="151967/ELI" u="1"/>
        <s v="153142/OXY" u="1"/>
        <s v="154813/OVA" u="1"/>
        <s v="147284/AMA" u="1"/>
        <s v="148156/WIL" u="1"/>
        <s v="154899/ELI" u="1"/>
        <s v="151454/LOB" u="1"/>
        <s v="144604/AMA" u="1"/>
        <s v="148116/COC" u="1"/>
        <s v="152199/RAY" u="1"/>
        <s v="145228/STO" u="1"/>
        <s v="154716/DIV" u="1"/>
        <s v="155846/RIT" u="1"/>
        <s v="148120/ELI" u="1"/>
        <s v="152851/ELI" u="1"/>
        <s v="154767/COC" u="1"/>
        <s v="149198/GOY" u="1"/>
        <s v="149873/RAY" u="1"/>
        <s v="152799/STO" u="1"/>
        <s v="146512/AMA" u="1"/>
        <s v="149316/WIL" u="1"/>
        <s v="145189/CAL" u="1"/>
        <s v="157544/DIV" u="1"/>
        <s v="148340/AMA" u="1"/>
        <s v="148616/AMA" u="1"/>
        <s v="153009/REV" u="1"/>
        <s v="154801/SPE" u="1"/>
        <s v="143036/OVA" u="1"/>
        <s v="142205/HUD" u="1"/>
        <s v="149340/AMA" u="1"/>
        <s v="152485/KEL" u="1"/>
        <s v="147020/STO" u="1"/>
        <s v="142819/GRE" u="1"/>
        <s v="147607/ONY" u="1"/>
        <s v="149355/ONY" u="1"/>
        <s v="152729/LEN" u="1"/>
        <s v="155787/STO" u="1"/>
        <s v="156799/STO" u="1"/>
        <s v="143819/GRE" u="1"/>
        <s v="158131/MIS" u="1"/>
        <s v="150675/OVA" u="1"/>
        <s v="151659/HOR" u="1"/>
        <s v="151377/AVA" u="1"/>
        <s v="152491/OVA" u="1"/>
        <s v="150578/DIV" u="1"/>
        <s v="155533/LEN" u="1"/>
        <s v="153555/HOR" u="1"/>
        <s v="153647/HOR" u="1"/>
        <s v="142441/REV" u="1"/>
        <s v="147635/GRE" u="1"/>
        <s v="143386/AMA" u="1"/>
        <s v="145373/REV" u="1"/>
        <s v="144154/WIL" u="1"/>
        <s v="154755/OVA" u="1"/>
        <s v="148019/DIV" u="1"/>
        <s v="155975/UNO" u="1"/>
        <s v="156463/HOR" u="1"/>
        <s v="157659/HOR" u="1"/>
        <s v="143350/AMA" u="1"/>
        <s v="147074/WIL" u="1"/>
        <s v="152501/AVA" u="1"/>
        <s v="155537/AVA" u="1"/>
        <s v="155963/UNO" u="1"/>
        <s v="157555/HOR" u="1"/>
        <s v="148373/REV" u="1"/>
        <s v="151476/LOB" u="1"/>
        <s v="152450/DIV" u="1"/>
        <s v="143522/AMA" u="1"/>
        <s v="153789/COC" u="1"/>
        <s v="153542/DIV" u="1"/>
        <s v="154193/EXT" u="1"/>
        <s v="148154/WIL" u="1"/>
        <s v="148296/MAX" u="1"/>
        <s v="154939/SPE" u="1"/>
        <s v="156433/AVA" u="1"/>
        <s v="157268/OXY" u="1"/>
        <s v="142175/SAM" u="1"/>
        <s v="150440/LOB" u="1"/>
        <s v="149034/COC" u="1"/>
        <s v="155140/OXY" u="1"/>
        <s v="148078/STO" u="1"/>
        <s v="143421/ONY" u="1"/>
        <s v="143186/UNO" u="1"/>
        <s v="149078/STO" u="1"/>
        <s v="154610/DIV" u="1"/>
        <s v="152487/LEN" u="1"/>
        <s v="153019/REV" u="1"/>
        <s v="154903/SPE" u="1"/>
        <s v="143046/OVA" u="1"/>
        <s v="145202/STO" u="1"/>
        <s v="158370/DIV" u="1"/>
        <s v="145083/CAL" u="1"/>
        <s v="152600/LOB" u="1"/>
        <s v="153567/LEN" u="1"/>
        <s v="143150/UNO" u="1"/>
        <s v="147095/CAL" u="1"/>
        <s v="148306/STO" u="1"/>
        <s v="149134/STO" u="1"/>
        <s v="150694/HUD" u="1"/>
        <s v="143311/CAL" u="1"/>
        <s v="147278/UNO" u="1"/>
        <s v="150749/HOR" u="1"/>
        <s v="148004/KEL" u="1"/>
        <s v="151694/HUD" u="1"/>
        <s v="155345/RAY" u="1"/>
        <s v="146507/SAM" u="1"/>
        <s v="147138/OVA" u="1"/>
        <s v="150191/AVA" u="1"/>
        <s v="150461/HOR" u="1"/>
        <s v="153531/LEN" u="1"/>
        <s v="157599/KEL" u="1"/>
        <s v="152593/OVA" u="1"/>
        <s v="153399/AVA" u="1"/>
        <s v="158007/REV" u="1"/>
        <s v="147206/OVA" u="1"/>
        <s v="153473/HOR" u="1"/>
        <s v="146499/REV" u="1"/>
        <s v="148215/HUD" u="1"/>
        <s v="150576/DIV" u="1"/>
        <s v="155531/LEN" u="1"/>
        <s v="155807/LEN" u="1"/>
        <s v="143396/AMA" u="1"/>
        <s v="145218/SPE" u="1"/>
        <s v="151719/AVA" u="1"/>
        <s v="152541/HOR" u="1"/>
        <s v="150603/AVA" u="1"/>
        <s v="154765/OVA" u="1"/>
        <s v="157497/HOR" u="1"/>
        <s v="145371/REV" u="1"/>
        <s v="150736/DIV" u="1"/>
        <s v="143374/MAX" u="1"/>
        <s v="143556/AMA" u="1"/>
        <s v="143558/MAX" u="1"/>
        <s v="144428/WIL" u="1"/>
        <s v="145044/COC" u="1"/>
        <s v="154725/HOR" u="1"/>
        <s v="157577/HOR" u="1"/>
        <s v="156461/HOR" u="1"/>
        <s v="156673/OVA" u="1"/>
        <s v="143328/CUP" u="1"/>
        <s v="146635/REV" u="1"/>
        <s v="145648/AMA" u="1"/>
        <s v="147428/ELI" u="1"/>
        <s v="151591/COC" u="1"/>
        <s v="157553/HOR" u="1"/>
        <s v="151474/LOB" u="1"/>
        <s v="147292/AMA" u="1"/>
        <s v="151855/COC" u="1"/>
        <s v="156786/RIT" u="1"/>
        <s v="145624/AMA" u="1"/>
        <s v="147464/AMA" u="1"/>
        <s v="153867/COC" u="1"/>
        <s v="156913/OVA" u="1"/>
        <s v="157351/AVA" u="1"/>
        <s v="144316/STO" u="1"/>
        <s v="148168/CUP" u="1"/>
        <s v="157392/DIV" u="1"/>
        <s v="147360/AMA" u="1"/>
        <s v="149032/COC" u="1"/>
        <s v="150355/RAY" u="1"/>
        <s v="151923/COC" u="1"/>
        <s v="143068/OVA" u="1"/>
        <s v="148076/STO" u="1"/>
        <s v="157472/DIV" u="1"/>
        <s v="151669/LEN" u="1"/>
        <s v="156695/COC" u="1"/>
        <s v="145212/STO" u="1"/>
        <s v="149703/REV" u="1"/>
        <s v="152795/STO" u="1"/>
        <s v="155739/TOB" u="1"/>
        <s v="145093/CAL" u="1"/>
        <s v="147212/CUP" u="1"/>
        <s v="157540/DIV" u="1"/>
        <s v="149467/ONY" u="1"/>
        <s v="157683/COC" u="1"/>
        <s v="158107/GRE" u="1"/>
        <s v="158895/WIL" u="1"/>
        <s v="144216/OVA" u="1"/>
        <s v="147288/UNO" u="1"/>
        <s v="151679/HOR" u="1"/>
        <s v="156923/COC" u="1"/>
        <s v="157403/MIS" u="1"/>
        <s v="142094/ELI" u="1"/>
        <s v="142198/WIL" u="1"/>
        <s v="146108/HOR" u="1"/>
        <s v="147056/OVA" u="1"/>
        <s v="150747/HOR" u="1"/>
        <s v="154929/DUO" u="1"/>
        <s v="142158/COC" u="1"/>
        <s v="142565/REV" u="1"/>
        <s v="154633/LEN" u="1"/>
        <s v="155331/RAY" u="1"/>
        <s v="156657/LEN" u="1"/>
        <s v="142146/COC" u="1"/>
        <s v="143657/REV" u="1"/>
        <s v="147655/GRE" u="1"/>
        <s v="144562/POD" u="1"/>
        <s v="141805/REV" u="1"/>
        <s v="150574/DIV" u="1"/>
        <s v="151197/MIS" u="1"/>
        <s v="152751/OVA" u="1"/>
        <s v="153643/HOR" u="1"/>
        <s v="154591/OVA" u="1"/>
        <s v="154747/HOR" u="1"/>
        <s v="146711/GRE" u="1"/>
        <s v="146803/GRE" u="1"/>
        <s v="152888/RIT" u="1"/>
        <s v="142738/AMA" u="1"/>
        <s v="152717/AVA" u="1"/>
        <s v="146213/RIT" u="1"/>
        <s v="147015/DIV" u="1"/>
        <s v="147951/MIS" u="1"/>
        <s v="150734/DIV" u="1"/>
        <s v="156701/LEN" u="1"/>
        <s v="151889/COC" u="1"/>
        <s v="155947/OVA" u="1"/>
        <s v="156471/HOR" u="1"/>
        <s v="157575/HOR" u="1"/>
        <s v="142338/STO" u="1"/>
        <s v="144713/REV" u="1"/>
        <s v="157692/HUD" u="1"/>
        <s v="144414/WIL" u="1"/>
        <s v="147082/WIL" u="1"/>
        <s v="147238/COC" u="1"/>
        <s v="147488/MAX" u="1"/>
        <s v="157649/AVA" u="1"/>
        <s v="145074/STO" u="1"/>
        <s v="153642/DIV" u="1"/>
        <s v="147290/AMA" u="1"/>
        <s v="144418/STO" u="1"/>
        <s v="146074/STO" u="1"/>
        <s v="147086/STO" u="1"/>
        <s v="145714/AMA" u="1"/>
        <s v="146542/AMA" u="1"/>
        <s v="147310/ELI" u="1"/>
        <s v="148230/ELI" u="1"/>
        <s v="148322/ELI" u="1"/>
        <s v="148426/WIL" u="1"/>
        <s v="151119/REV" u="1"/>
        <s v="155797/COC" u="1"/>
        <s v="156911/OVA" u="1"/>
        <s v="144130/STO" u="1"/>
        <s v="151107/REV" u="1"/>
        <s v="153039/REV" u="1"/>
        <s v="154985/WIL" u="1"/>
        <s v="156734/DIV" u="1"/>
        <s v="151667/LEN" u="1"/>
        <s v="155749/TOB" u="1"/>
        <s v="156893/ELI" u="1"/>
        <s v="144158/OVA" u="1"/>
        <s v="148456/GOY" u="1"/>
        <s v="155472/LOB" u="1"/>
        <s v="146625/ONY" u="1"/>
        <s v="147016/LEN" u="1"/>
        <s v="147361/ONY" u="1"/>
        <s v="150919/LEN" u="1"/>
        <s v="153015/REV" u="1"/>
        <s v="155881/WIL" u="1"/>
        <s v="143042/OVA" u="1"/>
        <s v="149062/STO" u="1"/>
        <s v="149154/STO" u="1"/>
        <s v="149180/GOY" u="1"/>
        <s v="152655/LEN" u="1"/>
        <s v="153003/REV" u="1"/>
        <s v="157681/COC" u="1"/>
        <s v="143122/OVA" u="1"/>
        <s v="152861/STO" u="1"/>
        <s v="143892/MYS" u="1"/>
        <s v="145619/CAL" u="1"/>
        <s v="152689/HOR" u="1"/>
        <s v="155000/POD" u="1"/>
        <s v="155885/STO" u="1"/>
        <s v="158128/POD" u="1"/>
        <s v="156921/COC" u="1"/>
        <s v="148066/OVA" u="1"/>
        <s v="150745/HOR" u="1"/>
        <s v="152499/AVA" u="1"/>
        <s v="154651/DUO" u="1"/>
        <s v="147585/GRE" u="1"/>
        <s v="149158/OVA" u="1"/>
        <s v="156965/STO" u="1"/>
        <s v="144117/DIV" u="1"/>
        <s v="146929/GRE" u="1"/>
        <s v="143356/ELI" u="1"/>
        <s v="147122/OVA" u="1"/>
        <s v="156108/AMA" u="1"/>
        <s v="143655/REV" u="1"/>
        <s v="156919/LEN" u="1"/>
        <s v="145184/ELI" u="1"/>
        <s v="149226/OVA" u="1"/>
        <s v="150379/MIS" u="1"/>
        <s v="150531/AVA" u="1"/>
        <s v="151366/OXY" u="1"/>
        <s v="153475/AVA" u="1"/>
        <s v="142188/STO" u="1"/>
        <s v="145575/REV" u="1"/>
        <s v="157735/LEN" u="1"/>
        <s v="143316/COC" u="1"/>
        <s v="145276/WIL" u="1"/>
        <s v="151531/AVA" u="1"/>
        <s v="152635/AVA" u="1"/>
        <s v="153970/CAL" u="1"/>
        <s v="157597/HOR" u="1"/>
        <s v="143907/REV" u="1"/>
        <s v="144668/AMA" u="1"/>
        <s v="151526/OXY" u="1"/>
        <s v="153451/AVA" u="1"/>
        <s v="155659/AVA" u="1"/>
        <s v="156665/HOR" u="1"/>
        <s v="148117/DIV" u="1"/>
        <s v="152611/AVA" u="1"/>
        <s v="155647/AVA" u="1"/>
        <s v="156567/AVA" u="1"/>
        <s v="157481/HOR" u="1"/>
        <s v="146576/AMA" u="1"/>
        <s v="150771/COC" u="1"/>
        <s v="152979/COC" u="1"/>
        <s v="155182/OXY" u="1"/>
        <s v="151574/LOB" u="1"/>
        <s v="156898/RIT" u="1"/>
        <s v="148052/COC" u="1"/>
        <s v="150479/RAY" u="1"/>
        <s v="151839/TOB" u="1"/>
        <s v="151955/COC" u="1"/>
        <s v="154744/DIV" u="1"/>
        <s v="149236/COC" u="1"/>
        <s v="145416/CUP" u="1"/>
        <s v="147504/WIL" u="1"/>
        <s v="153863/COC" u="1"/>
        <s v="154967/COC" u="1"/>
        <s v="145232/STO" u="1"/>
        <s v="147072/STO" u="1"/>
        <s v="146714/MAX" u="1"/>
        <s v="154983/WIL" u="1"/>
        <s v="155759/TOB" u="1"/>
        <s v="155967/COC" u="1"/>
        <s v="143064/OVA" u="1"/>
        <s v="149320/WIL" u="1"/>
        <s v="150653/LEN" u="1"/>
        <s v="155747/TOB" u="1"/>
        <s v="156691/COC" u="1"/>
        <s v="142408/OVA" u="1"/>
        <s v="143208/HOR" u="1"/>
        <s v="144156/OVA" u="1"/>
        <s v="146088/OVA" u="1"/>
        <s v="148152/STO" u="1"/>
        <s v="143417/HUD" u="1"/>
        <s v="155037/REV" u="1"/>
        <s v="144208/HOR" u="1"/>
        <s v="152026/AMA" u="1"/>
        <s v="147531/ONY" u="1"/>
        <s v="143120/OVA" u="1"/>
        <s v="147048/HOR" u="1"/>
        <s v="151813/LEN" u="1"/>
        <s v="152779/HOR" u="1"/>
        <s v="157022/POD" u="1"/>
        <s v="155351/RAY" u="1"/>
        <s v="156697/KEL" u="1"/>
        <s v="147052/OVA" u="1"/>
        <s v="150743/HOR" u="1"/>
        <s v="144245/RIT" u="1"/>
        <s v="147341/CAL" u="1"/>
        <s v="143049/LOB" u="1"/>
        <s v="157685/KEL" u="1"/>
        <s v="151192/OXY" u="1"/>
        <s v="148059/DIV" u="1"/>
        <s v="149767/GRE" u="1"/>
        <s v="156917/LEN" u="1"/>
        <s v="147200/OVA" u="1"/>
        <s v="149224/OVA" u="1"/>
        <s v="153980/CAL" u="1"/>
        <s v="147035/DIV" u="1"/>
        <s v="142589/ONY" u="1"/>
        <s v="143130/COC" u="1"/>
        <s v="149349/RIT" u="1"/>
        <s v="154553/AVA" u="1"/>
        <s v="156663/HOR" u="1"/>
        <s v="142346/STO" u="1"/>
        <s v="143001/LOB" u="1"/>
        <s v="145222/COC" u="1"/>
        <s v="147090/WIL" u="1"/>
        <s v="151537/MIS" u="1"/>
        <s v="156565/AVA" u="1"/>
        <s v="144162/CUP" u="1"/>
        <s v="147837/REV" u="1"/>
        <s v="150756/LOB" u="1"/>
        <s v="148338/COC" u="1"/>
        <s v="154713/AVA" u="1"/>
        <s v="146905/REV" u="1"/>
        <s v="145669/ONY" u="1"/>
        <s v="151837/TOB" u="1"/>
        <s v="155193/MIS" u="1"/>
        <s v="156725/AVA" u="1"/>
        <s v="147721/REV" u="1"/>
        <s v="149234/COC" u="1"/>
        <s v="142100/KEL" u="1"/>
        <s v="143359/HUD" u="1"/>
        <s v="148470/AMA" u="1"/>
        <s v="150879/KEL" u="1"/>
        <s v="153047/REV" u="1"/>
        <s v="143138/HOR" u="1"/>
        <s v="147070/STO" u="1"/>
        <s v="142777/GRE" u="1"/>
        <s v="145909/ONY" u="1"/>
        <s v="155757/TOB" u="1"/>
        <s v="155965/COC" u="1"/>
        <s v="145402/STO" u="1"/>
        <s v="147308/DUO" u="1"/>
        <s v="147518/STO" u="1"/>
        <s v="148254/STO" u="1"/>
        <s v="148438/STO" u="1"/>
        <s v="151036/AMA" u="1"/>
        <s v="150651/LEN" u="1"/>
        <s v="155745/TOB" u="1"/>
        <s v="147230/STO" u="1"/>
        <s v="148242/STO" u="1"/>
        <s v="146000/LEN" u="1"/>
        <s v="151743/LEN" u="1"/>
        <s v="144326/OVA" u="1"/>
        <s v="143845/GRE" u="1"/>
        <s v="144231/HUD" u="1"/>
        <s v="156699/LEN" u="1"/>
        <s v="143614/UNO" u="1"/>
        <s v="144350/UNO" u="1"/>
        <s v="147166/OVA" u="1"/>
        <s v="148310/STO" u="1"/>
        <s v="151869/HOR" u="1"/>
        <s v="152014/MAX" u="1"/>
        <s v="148000/LEN" u="1"/>
        <s v="147466/UNO" u="1"/>
        <s v="142767/REV" u="1"/>
        <s v="147114/HOR" u="1"/>
        <s v="147523/SAM" u="1"/>
        <s v="152679/AVA" u="1"/>
        <s v="156973/STO" u="1"/>
        <s v="145741/GRE" u="1"/>
        <s v="149697/GRE" u="1"/>
        <s v="148523/SAM" u="1"/>
        <s v="154777/HOR" u="1"/>
        <s v="154989/OVA" u="1"/>
        <s v="143047/LOB" u="1"/>
        <s v="147661/GRE" u="1"/>
        <s v="146096/COC" u="1"/>
        <s v="148057/DIV" u="1"/>
        <s v="151776/DIV" u="1"/>
        <s v="156915/LEN" u="1"/>
        <s v="142599/ONY" u="1"/>
        <s v="142666/MAX" u="1"/>
        <s v="145752/POD" u="1"/>
        <s v="149108/AVA" u="1"/>
        <s v="149222/OVA" u="1"/>
        <s v="151723/AVA" u="1"/>
        <s v="143288/STO" u="1"/>
        <s v="145939/REV" u="1"/>
        <s v="148229/DIV" u="1"/>
        <s v="143011/LOB" u="1"/>
        <s v="149741/GRE" u="1"/>
        <s v="152375/MIS" u="1"/>
        <s v="156845/HOR" u="1"/>
        <s v="157673/HOR" u="1"/>
        <s v="147139/LOB" u="1"/>
        <s v="148859/REV" u="1"/>
        <s v="158894/HUD" u="1"/>
        <s v="143759/ONY" u="1"/>
        <s v="143918/MAX" u="1"/>
        <s v="147688/AMA" u="1"/>
        <s v="155551/AVA" u="1"/>
        <s v="144264/STO" u="1"/>
        <s v="145811/REV" u="1"/>
        <s v="154580/DIV" u="1"/>
        <s v="143904/AMA" u="1"/>
        <s v="145928/AMA" u="1"/>
        <s v="147708/ELI" u="1"/>
        <s v="148302/SPE" u="1"/>
        <s v="152791/COC" u="1"/>
        <s v="144344/STO" u="1"/>
        <s v="147220/COC" u="1"/>
        <s v="147848/AMA" u="1"/>
        <s v="149244/COC" u="1"/>
        <s v="151835/TOB" u="1"/>
        <s v="155718/OXY" u="1"/>
        <s v="155803/AVA" u="1"/>
        <s v="156723/AVA" u="1"/>
        <s v="150995/STO" u="1"/>
        <s v="141879/GRE" u="1"/>
        <s v="144412/STO" u="1"/>
        <s v="150902/LOB" u="1"/>
        <s v="151995/STO" u="1"/>
        <s v="144102/LEN" u="1"/>
        <s v="143072/OVA" u="1"/>
        <s v="145504/STO" u="1"/>
        <s v="146516/STO" u="1"/>
        <s v="148448/STO" u="1"/>
        <s v="149092/STO" u="1"/>
        <s v="155755/TOB" u="1"/>
        <s v="144228/HOR" u="1"/>
        <s v="147306/DUO" u="1"/>
        <s v="148034/LEN" u="1"/>
        <s v="155743/TOB" u="1"/>
        <s v="144336/OVA" u="1"/>
        <s v="151049/ONY" u="1"/>
        <s v="148022/LEN" u="1"/>
        <s v="151925/LEN" u="1"/>
        <s v="154593/LEN" u="1"/>
        <s v="146044/HOR" u="1"/>
        <s v="147265/HUD" u="1"/>
        <s v="149022/LEN" u="1"/>
        <s v="155138/AMA" u="1"/>
        <s v="146241/HUD" u="1"/>
        <s v="148072/OVA" u="1"/>
        <s v="150837/AVA" u="1"/>
        <s v="142778/AMA" u="1"/>
        <s v="152396/OXY" u="1"/>
        <s v="153677/AVA" u="1"/>
        <s v="154775/HOR" u="1"/>
        <s v="142833/REV" u="1"/>
        <s v="154901/LEN" u="1"/>
        <s v="143778/AMA" u="1"/>
        <s v="154493/AVA" u="1"/>
        <s v="156999/OVA" u="1"/>
        <s v="143741/REV" u="1"/>
        <s v="151866/DIV" u="1"/>
        <s v="144546/WIL" u="1"/>
        <s v="145698/AMA" u="1"/>
        <s v="148348/SPE" u="1"/>
        <s v="149106/AVA" u="1"/>
        <s v="150801/AVA" u="1"/>
        <s v="153077/GRE" u="1"/>
        <s v="155677/AVA" u="1"/>
        <s v="144194/CUP" u="1"/>
        <s v="144833/REV" u="1"/>
        <s v="154960/HUD" u="1"/>
        <s v="144490/AMA" u="1"/>
        <s v="145300/SPE" u="1"/>
        <s v="150361/MIS" u="1"/>
        <s v="150612/OXY" u="1"/>
        <s v="154568/OXY" u="1"/>
        <s v="154831/HOR" u="1"/>
        <s v="155665/AVA" u="1"/>
        <s v="155843/HOR" u="1"/>
        <s v="156493/AVA" u="1"/>
        <s v="156585/AVA" u="1"/>
        <s v="149060/SPE" u="1"/>
        <s v="155653/AVA" u="1"/>
        <s v="144366/STO" u="1"/>
        <s v="144458/STO" u="1"/>
        <s v="147686/AMA" u="1"/>
        <s v="145274/STO" u="1"/>
        <s v="146938/AMA" u="1"/>
        <s v="151845/TOB" u="1"/>
        <s v="146090/STO" u="1"/>
        <s v="151132/POD" u="1"/>
        <s v="145665/ONY" u="1"/>
        <s v="148614/ELI" u="1"/>
        <s v="149718/ELI" u="1"/>
        <s v="151833/TOB" u="1"/>
        <s v="156721/AVA" u="1"/>
        <s v="156905/AVA" u="1"/>
        <s v="147274/STO" u="1"/>
        <s v="145216/LEN" u="1"/>
        <s v="147510/WIL" u="1"/>
        <s v="150683/LEN" u="1"/>
        <s v="151031/REV" u="1"/>
        <s v="145330/STO" u="1"/>
        <s v="146526/STO" u="1"/>
        <s v="148182/STO" u="1"/>
        <s v="149286/STO" u="1"/>
        <s v="146308/LEN" u="1"/>
        <s v="152879/LEN" u="1"/>
        <s v="143070/OVA" u="1"/>
        <s v="144263/HUD" u="1"/>
        <s v="155753/TOB" u="1"/>
        <s v="156881/COC" u="1"/>
        <s v="147198/OVA" u="1"/>
        <s v="147304/DUO" u="1"/>
        <s v="149228/LEN" u="1"/>
        <s v="155741/TOB" u="1"/>
        <s v="143202/HOR" u="1"/>
        <s v="150969/HOR" u="1"/>
        <s v="151931/DUO" u="1"/>
        <s v="144116/AVA" u="1"/>
        <s v="142787/REV" u="1"/>
        <s v="142292/ELI" u="1"/>
        <s v="150853/HOR" u="1"/>
        <s v="153204/AMA" u="1"/>
        <s v="142867/REV" u="1"/>
        <s v="157307/REV" u="1"/>
        <s v="152687/AVA" u="1"/>
        <s v="142544/ELI" u="1"/>
        <s v="143372/ELI" u="1"/>
        <s v="144280/ELI" u="1"/>
        <s v="148208/AVA" u="1"/>
        <s v="154773/HOR" u="1"/>
        <s v="143319/LOB" u="1"/>
        <s v="145305/DIV" u="1"/>
        <s v="145683/REV" u="1"/>
        <s v="150956/DIV" u="1"/>
        <s v="142674/MAX" u="1"/>
        <s v="145384/WIL" u="1"/>
        <s v="155779/AVA" u="1"/>
        <s v="142400/COC" u="1"/>
        <s v="142662/MAX" u="1"/>
        <s v="144440/ELI" u="1"/>
        <s v="145544/ELI" u="1"/>
        <s v="143911/REV" u="1"/>
        <s v="147159/LOB" u="1"/>
        <s v="150258/POD" u="1"/>
        <s v="152772/DIV" u="1"/>
        <s v="142740/AMA" u="1"/>
        <s v="143180/STO" u="1"/>
        <s v="144178/KEL" u="1"/>
        <s v="149276/COC" u="1"/>
        <s v="151891/COC" u="1"/>
        <s v="144456/STO" u="1"/>
        <s v="145258/DUO" u="1"/>
        <s v="152932/DIV" u="1"/>
        <s v="154005/CAL" u="1"/>
        <s v="143939/ONY" u="1"/>
        <s v="156835/AVA" u="1"/>
        <s v="144352/STO" u="1"/>
        <s v="142202/LEN" u="1"/>
        <s v="142406/KEL" u="1"/>
        <s v="143306/LEN" u="1"/>
        <s v="146846/MAX" u="1"/>
        <s v="151843/TOB" u="1"/>
        <s v="156731/AVA" u="1"/>
        <s v="147203/LOB" u="1"/>
        <s v="147911/REV" u="1"/>
        <s v="156956/DIV" u="1"/>
        <s v="143469/HUD" u="1"/>
        <s v="149776/AMA" u="1"/>
        <s v="151831/TOB" u="1"/>
        <s v="155371/MIS" u="1"/>
        <s v="156475/MIS" u="1"/>
        <s v="143276/OVA" u="1"/>
        <s v="143368/OVA" u="1"/>
        <s v="147272/STO" u="1"/>
        <s v="148548/CUP" u="1"/>
        <s v="151210/POD" u="1"/>
        <s v="150681/LEN" u="1"/>
        <s v="144184/OVA" u="1"/>
        <s v="148062/DUO" u="1"/>
        <s v="151991/STO" u="1"/>
        <s v="156840/DIV" u="1"/>
        <s v="155763/TOB" u="1"/>
        <s v="142460/UNO" u="1"/>
        <s v="144328/HOR" u="1"/>
        <s v="155326/POD" u="1"/>
        <s v="148847/ONY" u="1"/>
        <s v="153693/LEN" u="1"/>
        <s v="154225/REV" u="1"/>
        <s v="155751/TOB" u="1"/>
        <s v="144252/OVA" u="1"/>
        <s v="148642/GOY" u="1"/>
        <s v="150979/HOR" u="1"/>
        <s v="148214/LEN" u="1"/>
        <s v="156329/REV" u="1"/>
        <s v="143200/HOR" u="1"/>
        <s v="144120/HOR" u="1"/>
        <s v="145436/OVA" u="1"/>
        <s v="146052/HOR" u="1"/>
        <s v="147248/HOR" u="1"/>
        <s v="143155/DIV" u="1"/>
        <s v="144513/HUD" u="1"/>
        <s v="151208/GOY" u="1"/>
        <s v="155969/LEN" u="1"/>
        <s v="151691/HOR" u="1"/>
        <s v="147099/DIV" u="1"/>
        <s v="142474/ELI" u="1"/>
        <s v="150673/AVA" u="1"/>
        <s v="153202/AMA" u="1"/>
        <s v="150661/AVA" u="1"/>
        <s v="151673/AVA" u="1"/>
        <s v="153033/ONY" u="1"/>
        <s v="154979/HOR" u="1"/>
        <s v="143065/LOB" u="1"/>
        <s v="144658/ELI" u="1"/>
        <s v="148218/AVA" u="1"/>
        <s v="152949/AVA" u="1"/>
        <s v="155887/HOR" u="1"/>
        <s v="157228/MAX" u="1"/>
        <s v="148955/GRE" u="1"/>
        <s v="150874/DIV" u="1"/>
        <s v="151794/DIV" u="1"/>
        <s v="146498/WIL" u="1"/>
        <s v="154771/HOR" u="1"/>
        <s v="156110/AMA" u="1"/>
        <s v="143317/LOB" u="1"/>
        <s v="155777/AVA" u="1"/>
        <s v="143854/AMA" u="1"/>
        <s v="145342/COC" u="1"/>
        <s v="146658/WIL" u="1"/>
        <s v="152913/AVA" u="1"/>
        <s v="147157/LOB" u="1"/>
        <s v="143702/WIL" u="1"/>
        <s v="144410/COC" u="1"/>
        <s v="148290/ELI" u="1"/>
        <s v="156588/OXY" u="1"/>
        <s v="144768/GOY" u="1"/>
        <s v="145386/STO" u="1"/>
        <s v="147145/LOB" u="1"/>
        <s v="154015/CAL" u="1"/>
        <s v="144084/KEL" u="1"/>
        <s v="144270/STO" u="1"/>
        <s v="147514/COC" u="1"/>
        <s v="149354/COC" u="1"/>
        <s v="155736/OXY" u="1"/>
        <s v="155821/AVA" u="1"/>
        <s v="156564/OXY" u="1"/>
        <s v="144416/DUO" u="1"/>
        <s v="151841/TOB" u="1"/>
        <s v="155473/MIS" u="1"/>
        <s v="155724/OXY" u="1"/>
        <s v="142458/OVA" u="1"/>
        <s v="143194/OVA" u="1"/>
        <s v="145430/CUP" u="1"/>
        <s v="147201/LOB" u="1"/>
        <s v="156188/POD" u="1"/>
        <s v="145224/LEN" u="1"/>
        <s v="149818/WIL" u="1"/>
        <s v="142538/OVA" u="1"/>
        <s v="143678/UNO" u="1"/>
        <s v="151016/WIL" u="1"/>
        <s v="145510/STO" u="1"/>
        <s v="148534/CUP" u="1"/>
        <s v="147224/LEN" u="1"/>
        <s v="147408/LEN" u="1"/>
        <s v="155155/REV" u="1"/>
        <s v="155761/TOB" u="1"/>
        <s v="143342/OVA" u="1"/>
        <s v="145458/OVA" u="1"/>
        <s v="145655/SAM" u="1"/>
        <s v="147120/LEN" u="1"/>
        <s v="149256/KEL" u="1"/>
        <s v="156339/REV" u="1"/>
        <s v="144434/OVA" u="1"/>
        <s v="148602/CUP" u="1"/>
        <s v="148324/KEL" u="1"/>
        <s v="149132/LEN" u="1"/>
        <s v="154987/KEL" u="1"/>
        <s v="156327/REV" u="1"/>
        <s v="157689/RAY" u="1"/>
        <s v="145434/OVA" u="1"/>
        <s v="146050/HOR" u="1"/>
        <s v="147182/OVA" u="1"/>
        <s v="151319/ONY" u="1"/>
        <s v="151977/HOR" u="1"/>
        <s v="143153/DIV" u="1"/>
        <s v="143899/REV" u="1"/>
        <s v="147170/OVA" u="1"/>
        <s v="147326/HOR" u="1"/>
        <s v="147666/UNO" u="1"/>
        <s v="148274/OVA" u="1"/>
        <s v="147793/GRE" u="1"/>
        <s v="152022/GOY" u="1"/>
        <s v="154871/KEL" u="1"/>
        <s v="143496/WIL" u="1"/>
        <s v="147314/HOR" u="1"/>
        <s v="148097/DIV" u="1"/>
        <s v="142380/WIL" u="1"/>
        <s v="142888/AMA" u="1"/>
        <s v="143364/COC" u="1"/>
        <s v="147803/SAM" u="1"/>
        <s v="149446/OVA" u="1"/>
        <s v="152683/AVA" u="1"/>
        <s v="155897/HOR" u="1"/>
        <s v="155008/STO" u="1"/>
        <s v="156138/GOY" u="1"/>
        <s v="148032/AVA" u="1"/>
        <s v="142223/LOB" u="1"/>
        <s v="143198/DUO" u="1"/>
        <s v="146795/REV" u="1"/>
        <s v="147245/DIV" u="1"/>
        <s v="150872/DIV" u="1"/>
        <s v="145380/ELI" u="1"/>
        <s v="148204/AVA" u="1"/>
        <s v="149308/AVA" u="1"/>
        <s v="153678/OXY" u="1"/>
        <s v="142476/STO" u="1"/>
        <s v="147179/LOB" u="1"/>
        <s v="148245/DIV" u="1"/>
        <s v="150952/DIV" u="1"/>
        <s v="152117/CAL" u="1"/>
        <s v="142670/MAX" u="1"/>
        <s v="142879/ONY" u="1"/>
        <s v="149020/AVA" u="1"/>
        <s v="149112/AVA" u="1"/>
        <s v="147783/REV" u="1"/>
        <s v="146536/COC" u="1"/>
        <s v="146656/WIL" u="1"/>
        <s v="146736/ELI" u="1"/>
        <s v="149296/COC" u="1"/>
        <s v="152550/OXY" u="1"/>
        <s v="153838/OXY" u="1"/>
        <s v="155671/AVA" u="1"/>
        <s v="156953/HOR" u="1"/>
        <s v="147155/LOB" u="1"/>
        <s v="147301/DIV" u="1"/>
        <s v="151174/POD" u="1"/>
        <s v="153826/OXY" u="1"/>
        <s v="158123/ONY" u="1"/>
        <s v="147051/LOB" u="1"/>
        <s v="145760/AMA" u="1"/>
        <s v="154981/SPE" u="1"/>
        <s v="144754/GOY" u="1"/>
        <s v="145452/CUP" u="1"/>
        <s v="154952/DIV" u="1"/>
        <s v="151337/REV" u="1"/>
        <s v="144742/GOY" u="1"/>
        <s v="146648/STO" u="1"/>
        <s v="149851/REV" u="1"/>
        <s v="142557/HUD" u="1"/>
        <s v="146932/AMA" u="1"/>
        <s v="144520/STO" u="1"/>
        <s v="152911/EXT" u="1"/>
        <s v="147840/AMA" u="1"/>
        <s v="143272/OVA" u="1"/>
        <s v="146520/CUP" u="1"/>
        <s v="151014/WIL" u="1"/>
        <s v="156978/LOB" u="1"/>
        <s v="144402/KEL" u="1"/>
        <s v="146314/LEN" u="1"/>
        <s v="147418/LEN" u="1"/>
        <s v="149258/LEN" u="1"/>
        <s v="143140/HOR" u="1"/>
        <s v="153166/AMA" u="1"/>
        <s v="155954/LOB" u="1"/>
        <s v="146302/LEN" u="1"/>
        <s v="148050/LEN" u="1"/>
        <s v="154897/LEN" u="1"/>
        <s v="143836/UNO" u="1"/>
        <s v="145456/OVA" u="1"/>
        <s v="147296/OVA" u="1"/>
        <s v="149254/KEL" u="1"/>
        <s v="149346/KEL" u="1"/>
        <s v="154571/RAY" u="1"/>
        <s v="156245/REV" u="1"/>
        <s v="150975/HOR" u="1"/>
        <s v="154246/AMA" u="1"/>
        <s v="155118/WIL" u="1"/>
        <s v="156038/WIL" u="1"/>
        <s v="144175/DIV" u="1"/>
        <s v="145791/GRE" u="1"/>
        <s v="143598/ELI" u="1"/>
        <s v="145220/HOR" u="1"/>
        <s v="148468/OVA" u="1"/>
        <s v="157086/AMA" u="1"/>
        <s v="144439/DIV" u="1"/>
        <s v="156221/REV" u="1"/>
        <s v="146524/OVA" u="1"/>
        <s v="150865/AVA" u="1"/>
        <s v="151305/ONY" u="1"/>
        <s v="155142/AMA" u="1"/>
        <s v="144189/LOB" u="1"/>
        <s v="145272/SPE" u="1"/>
        <s v="145398/COC" u="1"/>
        <s v="147312/HOR" u="1"/>
        <s v="147928/UNO" u="1"/>
        <s v="149066/AVA" u="1"/>
        <s v="151957/AVA" u="1"/>
        <s v="157246/AMA" u="1"/>
        <s v="144717/RIT" u="1"/>
        <s v="143512/SPE" u="1"/>
        <s v="150841/AVA" u="1"/>
        <s v="150882/DIV" u="1"/>
        <s v="156018/STO" u="1"/>
        <s v="157018/CUP" u="1"/>
        <s v="157314/AMA" u="1"/>
        <s v="149871/GRE" u="1"/>
        <s v="143966/AMA" u="1"/>
        <s v="156889/AVA" u="1"/>
        <s v="147177/LOB" u="1"/>
        <s v="148989/REV" u="1"/>
        <s v="151114/UNO" u="1"/>
        <s v="147282/COC" u="1"/>
        <s v="145486/CUP" u="1"/>
        <s v="144680/MAX" u="1"/>
        <s v="145630/ELI" u="1"/>
        <s v="145722/ELI" u="1"/>
        <s v="148466/COC" u="1"/>
        <s v="154933/AVA" u="1"/>
        <s v="154974/DIV" u="1"/>
        <s v="142232/LEN" u="1"/>
        <s v="143773/ONY" u="1"/>
        <s v="147690/AMA" u="1"/>
        <s v="148718/COC" u="1"/>
        <s v="148918/ELI" u="1"/>
        <s v="151255/REV" u="1"/>
        <s v="156007/HUD" u="1"/>
        <s v="143278/HOR" u="1"/>
        <s v="146566/STO" u="1"/>
        <s v="156126/UNO" u="1"/>
        <s v="154904/OXY" u="1"/>
        <s v="144687/SAM" u="1"/>
        <s v="146646/STO" u="1"/>
        <s v="142426/HOR" u="1"/>
        <s v="144386/OVA" u="1"/>
        <s v="146416/LEN" u="1"/>
        <s v="146853/ONY" u="1"/>
        <s v="149084/LEN" u="1"/>
        <s v="152987/LEN" u="1"/>
        <s v="153427/REV" u="1"/>
        <s v="145921/ONY" u="1"/>
        <s v="146404/LEN" u="1"/>
        <s v="149218/RAY" u="1"/>
        <s v="153323/REV" u="1"/>
        <s v="145583/CAL" u="1"/>
        <s v="150404/AMA" u="1"/>
        <s v="151140/AMA" u="1"/>
        <s v="152104/WIL" u="1"/>
        <s v="155128/ELI" u="1"/>
        <s v="155952/LOB" u="1"/>
        <s v="143487/RIT" u="1"/>
        <s v="144543/HUD" u="1"/>
        <s v="145454/OVA" u="1"/>
        <s v="153062/MAX" u="1"/>
        <s v="149232/LEN" u="1"/>
        <s v="154403/REV" u="1"/>
        <s v="156243/REV" u="1"/>
        <s v="156335/REV" u="1"/>
        <s v="147190/OVA" u="1"/>
        <s v="150973/HOR" u="1"/>
        <s v="151899/AVA" u="1"/>
        <s v="156036/WIL" u="1"/>
        <s v="157608/POD" u="1"/>
        <s v="151004/STO" u="1"/>
        <s v="151214/GOY" u="1"/>
        <s v="157243/REV" u="1"/>
        <s v="143596/ELI" u="1"/>
        <s v="147454/OVA" u="1"/>
        <s v="151973/HOR" u="1"/>
        <s v="143768/ELI" u="1"/>
        <s v="146522/OVA" u="1"/>
        <s v="156428/AMA" u="1"/>
        <s v="143676/WIL" u="1"/>
        <s v="145362/SPE" u="1"/>
        <s v="149454/OVA" u="1"/>
        <s v="151863/AVA" u="1"/>
        <s v="155997/HOR" u="1"/>
        <s v="145626/SPE" u="1"/>
        <s v="149743/CAL" u="1"/>
        <s v="151136/UNO" u="1"/>
        <s v="154202/GOY" u="1"/>
        <s v="142780/AMA" u="1"/>
        <s v="143928/WIL" u="1"/>
        <s v="148212/AVA" u="1"/>
        <s v="145439/LOB" u="1"/>
        <s v="147187/LOB" u="1"/>
        <s v="152008/OVA" u="1"/>
        <s v="154149/CAL" u="1"/>
        <s v="145636/COC" u="1"/>
        <s v="142656/STO" u="1"/>
        <s v="147175/LOB" u="1"/>
        <s v="144720/ELI" u="1"/>
        <s v="146572/WIL" u="1"/>
        <s v="146664/WIL" u="1"/>
        <s v="154851/AVA" u="1"/>
        <s v="155771/AVA" u="1"/>
        <s v="147163/LOB" u="1"/>
        <s v="147963/REV" u="1"/>
        <s v="143438/LEN" u="1"/>
        <s v="144286/KEL" u="1"/>
        <s v="148280/COC" u="1"/>
        <s v="148464/COC" u="1"/>
        <s v="148480/ELI" u="1"/>
        <s v="154972/DIV" u="1"/>
        <s v="146278/LEN" u="1"/>
        <s v="144762/GOY" u="1"/>
        <s v="156228/UNO" u="1"/>
        <s v="146266/LEN" u="1"/>
        <s v="156005/HUD" u="1"/>
        <s v="156846/OXY" u="1"/>
        <s v="146748/STO" u="1"/>
        <s v="151034/ELI" u="1"/>
        <s v="147358/LEN" u="1"/>
        <s v="148964/AMA" u="1"/>
        <s v="153081/REV" u="1"/>
        <s v="154277/REV" u="1"/>
        <s v="155730/OXY" u="1"/>
        <s v="146644/STO" u="1"/>
        <s v="147748/STO" u="1"/>
        <s v="151358/AMA" u="1"/>
        <s v="152126/ELI" u="1"/>
        <s v="146242/LEN" u="1"/>
        <s v="146724/STO" u="1"/>
        <s v="146816/STO" u="1"/>
        <s v="147736/STO" u="1"/>
        <s v="147946/GOY" u="1"/>
        <s v="144166/AVA" u="1"/>
        <s v="145264/HOR" u="1"/>
        <s v="145476/OVA" u="1"/>
        <s v="144737/HUD" u="1"/>
        <s v="145949/CAL" u="1"/>
        <s v="152177/ONY" u="1"/>
        <s v="144541/HUD" u="1"/>
        <s v="155609/REV" u="1"/>
        <s v="157173/REV" u="1"/>
        <s v="143612/OVA" u="1"/>
        <s v="146753/SAM" u="1"/>
        <s v="150983/HOR" u="1"/>
        <s v="146995/GRE" u="1"/>
        <s v="148393/HUD" u="1"/>
        <s v="149230/LEN" u="1"/>
        <s v="150971/HOR" u="1"/>
        <s v="151897/AVA" u="1"/>
        <s v="157138/WIL" u="1"/>
        <s v="143619/DIV" u="1"/>
        <s v="147299/DIV" u="1"/>
        <s v="154961/LEN" u="1"/>
        <s v="146234/AVA" u="1"/>
        <s v="148949/CAL" u="1"/>
        <s v="151971/HOR" u="1"/>
        <s v="152989/AVA" u="1"/>
        <s v="153220/MAX" u="1"/>
        <s v="157266/AMA" u="1"/>
        <s v="157321/REV" u="1"/>
        <s v="143490/ELI" u="1"/>
        <s v="144452/SPE" u="1"/>
        <s v="146222/AVA" u="1"/>
        <s v="147057/OXY" u="1"/>
        <s v="148246/AVA" u="1"/>
        <s v="158321/REV" u="1"/>
        <s v="142742/ELI" u="1"/>
        <s v="147406/AVA" u="1"/>
        <s v="147612/OVA" u="1"/>
        <s v="150697/MIS" u="1"/>
        <s v="155153/ONY" u="1"/>
        <s v="156230/AMA" u="1"/>
        <s v="144881/REV" u="1"/>
        <s v="149725/HUD" u="1"/>
        <s v="152147/CAL" u="1"/>
        <s v="142530/COC" u="1"/>
        <s v="147901/CAL" u="1"/>
        <s v="151226/UNO" u="1"/>
        <s v="157014/CUP" u="1"/>
        <s v="144846/WIL" u="1"/>
        <s v="144938/WIL" u="1"/>
        <s v="153193/GRE" u="1"/>
        <s v="155793/AVA" u="1"/>
        <s v="144425/LOB" u="1"/>
        <s v="145437/LOB" u="1"/>
        <s v="145846/WIL" u="1"/>
        <s v="147766/ELI" u="1"/>
        <s v="153856/OXY" u="1"/>
        <s v="143574/STO" u="1"/>
        <s v="144376/DUO" u="1"/>
        <s v="147173/LOB" u="1"/>
        <s v="148985/REV" u="1"/>
        <s v="142456/KEL" u="1"/>
        <s v="145622/COC" u="1"/>
        <s v="146926/ELI" u="1"/>
        <s v="153844/OXY" u="1"/>
        <s v="156873/AVA" u="1"/>
        <s v="145413/LOB" u="1"/>
        <s v="147161/LOB" u="1"/>
        <s v="143252/LEN" u="1"/>
        <s v="151091/REV" u="1"/>
        <s v="153832/OXY" u="1"/>
        <s v="142722/STO" u="1"/>
        <s v="142814/STO" u="1"/>
        <s v="144654/STO" u="1"/>
        <s v="144838/STO" u="1"/>
        <s v="151539/REV" u="1"/>
        <s v="155003/HUD" u="1"/>
        <s v="145965/ONY" u="1"/>
        <s v="146448/LEN" u="1"/>
        <s v="145826/STO" u="1"/>
        <s v="150004/COC" u="1"/>
        <s v="146436/LEN" u="1"/>
        <s v="155195/REV" u="1"/>
        <s v="155912/OXY" u="1"/>
        <s v="143268/AVA" u="1"/>
        <s v="144182/HOR" u="1"/>
        <s v="144394/OVA" u="1"/>
        <s v="156996/LOB" u="1"/>
        <s v="145587/HUD" u="1"/>
        <s v="146424/LEN" u="1"/>
        <s v="148284/KEL" u="1"/>
        <s v="142422/HOR" u="1"/>
        <s v="153136/WIL" u="1"/>
        <s v="142324/AVA" u="1"/>
        <s v="143244/AVA" u="1"/>
        <s v="145474/OVA" u="1"/>
        <s v="147378/HOR" u="1"/>
        <s v="148814/CUP" u="1"/>
        <s v="152020/WIL" u="1"/>
        <s v="153112/ELI" u="1"/>
        <s v="155228/ELI" u="1"/>
        <s v="143723/HUD" u="1"/>
        <s v="145250/HOR" u="1"/>
        <s v="152036/STO" u="1"/>
        <s v="145726/OVA" u="1"/>
        <s v="151169/SAM" u="1"/>
        <s v="142788/WIL" u="1"/>
        <s v="147250/HOR" u="1"/>
        <s v="147434/HOR" u="1"/>
        <s v="147462/OVA" u="1"/>
        <s v="148566/OVA" u="1"/>
        <s v="149802/STO" u="1"/>
        <s v="152999/AVA" u="1"/>
        <s v="154516/AMA" u="1"/>
        <s v="147297/DIV" u="1"/>
        <s v="155971/LEN" u="1"/>
        <s v="142714/SPE" u="1"/>
        <s v="147244/AVA" u="1"/>
        <s v="147469/DIV" u="1"/>
        <s v="144484/COC" u="1"/>
        <s v="149947/CAL" u="1"/>
        <s v="149297/DIV" u="1"/>
        <s v="157258/GOY" u="1"/>
        <s v="147610/OVA" u="1"/>
        <s v="148502/HOR" u="1"/>
        <s v="149336/AVA" u="1"/>
        <s v="149450/OVA" u="1"/>
        <s v="150695/MIS" u="1"/>
        <s v="151774/OXY" u="1"/>
        <s v="155993/HOR" u="1"/>
        <s v="157240/AMA" u="1"/>
        <s v="144936/ELI" u="1"/>
        <s v="145764/ELI" u="1"/>
        <s v="146684/ELI" u="1"/>
        <s v="148220/AVA" u="1"/>
        <s v="149140/AVA" u="1"/>
        <s v="142584/STO" u="1"/>
        <s v="145447/LOB" u="1"/>
        <s v="145711/RIT" u="1"/>
        <s v="144298/LEN" u="1"/>
        <s v="145736/COC" u="1"/>
        <s v="146806/SPE" u="1"/>
        <s v="150523/GRE" u="1"/>
        <s v="144423/LOB" u="1"/>
        <s v="147171/LOB" u="1"/>
        <s v="151200/UNO" u="1"/>
        <s v="143190/KEL" u="1"/>
        <s v="152028/SPE" u="1"/>
        <s v="142330/LEN" u="1"/>
        <s v="143963/ONY" u="1"/>
        <s v="149868/WIL" u="1"/>
        <s v="152469/REV" u="1"/>
        <s v="153037/RIT" u="1"/>
        <s v="153523/GRE" u="1"/>
        <s v="142720/STO" u="1"/>
        <s v="146492/STO" u="1"/>
        <s v="151038/COC" u="1"/>
        <s v="151298/AMA" u="1"/>
        <s v="153200/UNO" u="1"/>
        <s v="156144/UNO" u="1"/>
        <s v="144250/LEN" u="1"/>
        <s v="146820/WIL" u="1"/>
        <s v="147924/WIL" u="1"/>
        <s v="149204/MIS" u="1"/>
        <s v="153377/REV" u="1"/>
        <s v="148584/CUP" u="1"/>
        <s v="146538/LEN" u="1"/>
        <s v="148286/LEN" u="1"/>
        <s v="149168/RAY" u="1"/>
        <s v="156867/MIS" u="1"/>
        <s v="143785/CAL" u="1"/>
        <s v="152042/ELI" u="1"/>
        <s v="157004/OVA" u="1"/>
        <s v="142561/HUD" u="1"/>
        <s v="145350/KEL" u="1"/>
        <s v="151421/REV" u="1"/>
        <s v="154365/REV" u="1"/>
        <s v="156763/MIS" u="1"/>
        <s v="143536/HOR" u="1"/>
        <s v="144094/AVA" u="1"/>
        <s v="148836/CUP" u="1"/>
        <s v="150434/AMA" u="1"/>
        <s v="152106/COC" u="1"/>
        <s v="156994/LOB" u="1"/>
        <s v="146422/LEN" u="1"/>
        <s v="147618/LEN" u="1"/>
        <s v="148282/KEL" u="1"/>
        <s v="153525/REV" u="1"/>
        <s v="144865/CAL" u="1"/>
        <s v="152446/AMA" u="1"/>
        <s v="156982/LOB" u="1"/>
        <s v="146410/LEN" u="1"/>
        <s v="143242/AVA" u="1"/>
        <s v="143933/CAL" u="1"/>
        <s v="144616/HOR" u="1"/>
        <s v="145358/AVA" u="1"/>
        <s v="145692/UNO" u="1"/>
        <s v="153538/AMA" u="1"/>
        <s v="147410/LEN" u="1"/>
        <s v="152138/STO" u="1"/>
        <s v="148198/AVA" u="1"/>
        <s v="154446/AMA" u="1"/>
        <s v="144500/HOR" u="1"/>
        <s v="144506/AVA" u="1"/>
        <s v="147260/HOR" u="1"/>
        <s v="148180/HOR" u="1"/>
        <s v="148272/HOR" u="1"/>
        <s v="148576/OVA" u="1"/>
        <s v="155538/AMA" u="1"/>
        <s v="151010/STO" u="1"/>
        <s v="157691/RAY" u="1"/>
        <s v="144598/COC" u="1"/>
        <s v="148266/AVA" u="1"/>
        <s v="148564/OVA" u="1"/>
        <s v="153345/ONY" u="1"/>
        <s v="156262/AMA" u="1"/>
        <s v="144878/ELI" u="1"/>
        <s v="146230/AVA" u="1"/>
        <s v="157122/WIL" u="1"/>
        <s v="143562/COC" u="1"/>
        <s v="146564/SPE" u="1"/>
        <s v="149070/AVA" u="1"/>
        <s v="152881/AVA" u="1"/>
        <s v="151327/CAL" u="1"/>
        <s v="152166/UNO" u="1"/>
        <s v="156034/STO" u="1"/>
        <s v="146586/COC" u="1"/>
        <s v="148712/OVA" u="1"/>
        <s v="157330/AMA" u="1"/>
        <s v="156022/STO" u="1"/>
        <s v="145590/WIL" u="1"/>
        <s v="147678/COC" u="1"/>
        <s v="152649/GRE" u="1"/>
        <s v="143605/LOB" u="1"/>
        <s v="145445/LOB" u="1"/>
        <s v="153223/SAM" u="1"/>
        <s v="145734/COC" u="1"/>
        <s v="147958/ELI" u="1"/>
        <s v="150521/GRE" u="1"/>
        <s v="143582/STO" u="1"/>
        <s v="145778/CUP" u="1"/>
        <s v="142536/LEN" u="1"/>
        <s v="143548/LEN" u="1"/>
        <s v="148390/COC" u="1"/>
        <s v="145421/LOB" u="1"/>
        <s v="150636/POD" u="1"/>
        <s v="153396/POD" u="1"/>
        <s v="156166/UNO" u="1"/>
        <s v="146296/LEN" u="1"/>
        <s v="146750/WIL" u="1"/>
        <s v="142730/STO" u="1"/>
        <s v="142604/LEN" u="1"/>
        <s v="146284/LEN" u="1"/>
        <s v="146468/LEN" u="1"/>
        <s v="149746/COC" u="1"/>
        <s v="142288/AVA" u="1"/>
        <s v="155222/UNO" u="1"/>
        <s v="144432/LEN" u="1"/>
        <s v="146272/LEN" u="1"/>
        <s v="146456/LEN" u="1"/>
        <s v="146960/MAX" u="1"/>
        <s v="148722/COC" u="1"/>
        <s v="154479/REV" u="1"/>
        <s v="144887/SAM" u="1"/>
        <s v="147674/STO" u="1"/>
        <s v="151408/ELI" u="1"/>
        <s v="145340/LEN" u="1"/>
        <s v="146260/LEN" u="1"/>
        <s v="147364/LEN" u="1"/>
        <s v="145822/STO" u="1"/>
        <s v="148570/CUP" u="1"/>
        <s v="147628/LEN" u="1"/>
        <s v="148364/LEN" u="1"/>
        <s v="153719/REV" u="1"/>
        <s v="143264/AVA" u="1"/>
        <s v="143626/HOR" u="1"/>
        <s v="145898/UNO" u="1"/>
        <s v="149858/STO" u="1"/>
        <s v="156168/ELI" u="1"/>
        <s v="145500/LEN" u="1"/>
        <s v="147616/LEN" u="1"/>
        <s v="152068/STO" u="1"/>
        <s v="142332/AVA" u="1"/>
        <s v="143550/OVA" u="1"/>
        <s v="144626/HOR" u="1"/>
        <s v="145758/OVA" u="1"/>
        <s v="147598/OVA" u="1"/>
        <s v="153212/ELI" u="1"/>
        <s v="156980/LOB" u="1"/>
        <s v="143293/DIV" u="1"/>
        <s v="142412/AVA" u="1"/>
        <s v="148294/HOR" u="1"/>
        <s v="153536/AMA" u="1"/>
        <s v="155208/COC" u="1"/>
        <s v="158372/POD" u="1"/>
        <s v="150506/GOY" u="1"/>
        <s v="142654/SPE" u="1"/>
        <s v="144516/AVA" u="1"/>
        <s v="157248/WIL" u="1"/>
        <s v="149779/HUD" u="1"/>
        <s v="145608/AVA" u="1"/>
        <s v="148368/AVA" u="1"/>
        <s v="148574/OVA" u="1"/>
        <s v="149678/OVA" u="1"/>
        <s v="154708/AMA" u="1"/>
        <s v="156040/WIL" u="1"/>
        <s v="158532/POD" u="1"/>
        <s v="156278/GOY" u="1"/>
        <s v="144596/COC" u="1"/>
        <s v="146602/HOR" u="1"/>
        <s v="147436/AVA" u="1"/>
        <s v="152995/AVA" u="1"/>
        <s v="155136/STO" u="1"/>
        <s v="156148/STO" u="1"/>
        <s v="157068/STO" u="1"/>
        <s v="148734/OVA" u="1"/>
        <s v="148826/OVA" u="1"/>
        <s v="149356/AVA" u="1"/>
        <s v="149690/UNO" u="1"/>
        <s v="153423/ONY" u="1"/>
        <s v="154527/ONY" u="1"/>
        <s v="143547/LOB" u="1"/>
        <s v="148477/DIV" u="1"/>
        <s v="142398/LEN" u="1"/>
        <s v="148906/OVA" u="1"/>
        <s v="143732/COC" u="1"/>
        <s v="143944/WIL" u="1"/>
        <s v="146584/COC" u="1"/>
        <s v="148235/OXY" u="1"/>
        <s v="148320/AVA" u="1"/>
        <s v="148710/OVA" u="1"/>
        <s v="149516/AVA" u="1"/>
        <s v="150727/GRE" u="1"/>
        <s v="152690/OXY" u="1"/>
        <s v="148361/DIV" u="1"/>
        <s v="142282/LEN" u="1"/>
        <s v="147796/WIL" u="1"/>
        <s v="148008/GRE" u="1"/>
        <s v="150019/DIV" u="1"/>
        <s v="145443/LOB" u="1"/>
        <s v="149755/RIT" u="1"/>
        <s v="150658/POD" u="1"/>
        <s v="151220/UNO" u="1"/>
        <s v="151312/UNO" u="1"/>
        <s v="153116/OVA" u="1"/>
        <s v="147784/WIL" u="1"/>
        <s v="143370/DUO" u="1"/>
        <s v="144592/STO" u="1"/>
        <s v="154244/UNO" u="1"/>
        <s v="156048/OVA" u="1"/>
        <s v="142534/LEN" u="1"/>
        <s v="143638/LEN" u="1"/>
        <s v="146398/LEN" u="1"/>
        <s v="153850/OXY" u="1"/>
        <s v="147760/WIL" u="1"/>
        <s v="147932/ELI" u="1"/>
        <s v="151373/REV" u="1"/>
        <s v="146764/CUP" u="1"/>
        <s v="154220/UNO" u="1"/>
        <s v="155508/UNO" u="1"/>
        <s v="148932/ELI" u="1"/>
        <s v="149652/COC" u="1"/>
        <s v="146554/DUO" u="1"/>
        <s v="151154/WIL" u="1"/>
        <s v="154300/UNO" u="1"/>
        <s v="156508/UNO" u="1"/>
        <s v="157024/OVA" u="1"/>
        <s v="144430/LEN" u="1"/>
        <s v="148720/COC" u="1"/>
        <s v="142728/HOR" u="1"/>
        <s v="143648/HOR" u="1"/>
        <s v="144610/DUO" u="1"/>
        <s v="152418/ELI" u="1"/>
        <s v="146442/LEN" u="1"/>
        <s v="154281/REV" u="1"/>
        <s v="142808/HOR" u="1"/>
        <s v="142928/OVA" u="1"/>
        <s v="143274/AVA" u="1"/>
        <s v="146488/HOR" u="1"/>
        <s v="147752/STO" u="1"/>
        <s v="151270/AMA" u="1"/>
        <s v="146430/LEN" u="1"/>
        <s v="147626/LEN" u="1"/>
        <s v="142916/OVA" u="1"/>
        <s v="143446/AVA" u="1"/>
        <s v="145286/AVA" u="1"/>
        <s v="146912/STO" u="1"/>
        <s v="152638/AMA" u="1"/>
        <s v="147614/LEN" u="1"/>
        <s v="155637/REV" u="1"/>
        <s v="146556/HOR" u="1"/>
        <s v="148488/HOR" u="1"/>
        <s v="153389/ONY" u="1"/>
        <s v="156046/COC" u="1"/>
        <s v="149220/RAY" u="1"/>
        <s v="143245/OXY" u="1"/>
        <s v="144640/OVA" u="1"/>
        <s v="148292/HOR" u="1"/>
        <s v="150617/ONY" u="1"/>
        <s v="154454/AMA" u="1"/>
        <s v="150320/GOY" u="1"/>
        <s v="147756/OVA" u="1"/>
        <s v="148768/OVA" u="1"/>
        <s v="153522/AMA" u="1"/>
        <s v="152516/GOY" u="1"/>
        <s v="153226/STO" u="1"/>
        <s v="142782/ELI" u="1"/>
        <s v="144502/AVA" u="1"/>
        <s v="146612/HOR" u="1"/>
        <s v="146704/HOR" u="1"/>
        <s v="154614/AMA" u="1"/>
        <s v="144898/WIL" u="1"/>
        <s v="148560/OVA" u="1"/>
        <s v="152605/ONY" u="1"/>
        <s v="144807/DIV" u="1"/>
        <s v="157158/STO" u="1"/>
        <s v="148250/AVA" u="1"/>
        <s v="148520/HOR" u="1"/>
        <s v="148732/OVA" u="1"/>
        <s v="152981/AVA" u="1"/>
        <s v="157626/AMA" u="1"/>
        <s v="144662/COC" u="1"/>
        <s v="149342/AVA" u="1"/>
        <s v="149526/AVA" u="1"/>
        <s v="149618/AVA" u="1"/>
        <s v="154993/AVA" u="1"/>
        <s v="143809/LOB" u="1"/>
        <s v="156030/STO" u="1"/>
        <s v="157226/STO" u="1"/>
        <s v="146582/COC" u="1"/>
        <s v="149330/AVA" u="1"/>
        <s v="149720/OVA" u="1"/>
        <s v="150725/GRE" u="1"/>
        <s v="148006/GRE" u="1"/>
        <s v="155981/AVA" u="1"/>
        <s v="145441/LOB" u="1"/>
        <s v="145786/CUP" u="1"/>
        <s v="156094/UNO" u="1"/>
        <s v="157202/STO" u="1"/>
        <s v="149686/COC" u="1"/>
        <s v="151068/COC" u="1"/>
        <s v="157058/OVA" u="1"/>
        <s v="154793/MIS" u="1"/>
        <s v="156393/GRE" u="1"/>
        <s v="146786/STO" u="1"/>
        <s v="157046/OVA" u="1"/>
        <s v="149662/COC" u="1"/>
        <s v="155829/GRE" u="1"/>
        <s v="144498/HOR" u="1"/>
        <s v="144842/STO" u="1"/>
        <s v="150232/ELI" u="1"/>
        <s v="150428/WIL" u="1"/>
        <s v="152348/ELI" u="1"/>
        <s v="153126/SPE" u="1"/>
        <s v="155102/OVA" u="1"/>
        <s v="147810/COC" u="1"/>
        <s v="151635/REV" u="1"/>
        <s v="152555/REV" u="1"/>
        <s v="143388/AVA" u="1"/>
        <s v="157518/UNO" u="1"/>
        <s v="143775/HUD" u="1"/>
        <s v="149008/REV" u="1"/>
        <s v="142938/OVA" u="1"/>
        <s v="143468/AVA" u="1"/>
        <s v="150728/AMA" u="1"/>
        <s v="144600/LEN" u="1"/>
        <s v="146624/LEN" u="1"/>
        <s v="152088/STO" u="1"/>
        <s v="142628/AVA" u="1"/>
        <s v="145388/AVA" u="1"/>
        <s v="146486/HOR" u="1"/>
        <s v="148750/CUP" u="1"/>
        <s v="147624/LEN" u="1"/>
        <s v="152248/CUP" u="1"/>
        <s v="154635/REV" u="1"/>
        <s v="143622/HOR" u="1"/>
        <s v="144974/UNO" u="1"/>
        <s v="145284/AVA" u="1"/>
        <s v="146998/UNO" u="1"/>
        <s v="148498/HOR" u="1"/>
        <s v="155060/ELI" u="1"/>
        <s v="148716/LEN" u="1"/>
        <s v="144622/HOR" u="1"/>
        <s v="146738/HOR" u="1"/>
        <s v="155292/AMA" u="1"/>
        <s v="158096/WIL" u="1"/>
        <s v="144831/HUD" u="1"/>
        <s v="147867/HUD" u="1"/>
        <s v="155623/REV" u="1"/>
        <s v="157739/REV" u="1"/>
        <s v="158005/DIV" u="1"/>
        <s v="145530/HOR" u="1"/>
        <s v="145628/AVA" u="1"/>
        <s v="148594/OVA" u="1"/>
        <s v="150615/ONY" u="1"/>
        <s v="153375/ONY" u="1"/>
        <s v="155556/AMA" u="1"/>
        <s v="144565/DIV" u="1"/>
        <s v="152212/CUP" u="1"/>
        <s v="154236/CUP" u="1"/>
        <s v="143843/RIT" u="1"/>
        <s v="157007/LOB" u="1"/>
        <s v="147267/OXY" u="1"/>
        <s v="147714/HOR" u="1"/>
        <s v="155440/AMA" u="1"/>
        <s v="152196/UNO" u="1"/>
        <s v="143792/WIL" u="1"/>
        <s v="143872/ELI" u="1"/>
        <s v="157387/ONY" u="1"/>
        <s v="144383/LOB" u="1"/>
        <s v="148669/DIV" u="1"/>
        <s v="158168/STO" u="1"/>
        <s v="143844/COC" u="1"/>
        <s v="144580/COC" u="1"/>
        <s v="147420/AVA" u="1"/>
        <s v="148730/OVA" u="1"/>
        <s v="149352/AVA" u="1"/>
        <s v="149536/AVA" u="1"/>
        <s v="153161/SAM" u="1"/>
        <s v="148420/AVA" u="1"/>
        <s v="148902/OVA" u="1"/>
        <s v="144940/ELI" u="1"/>
        <s v="150723/GRE" u="1"/>
        <s v="143692/STO" u="1"/>
        <s v="157120/STO" u="1"/>
        <s v="146660/COC" u="1"/>
        <s v="157615/ONY" u="1"/>
        <s v="144692/STO" u="1"/>
        <s v="154609/CAL" u="1"/>
        <s v="148948/COC" u="1"/>
        <s v="156679/GRE" u="1"/>
        <s v="148555/LOB" u="1"/>
        <s v="155308/OVA" u="1"/>
        <s v="143838/KEL" u="1"/>
        <s v="144738/LEN" u="1"/>
        <s v="156133/HUD" u="1"/>
        <s v="148796/CUP" u="1"/>
        <s v="152158/COC" u="1"/>
        <s v="157108/HOR" u="1"/>
        <s v="146290/LEN" u="1"/>
        <s v="146474/LEN" u="1"/>
        <s v="151518/ELI" u="1"/>
        <s v="157436/UNO" u="1"/>
        <s v="146462/LEN" u="1"/>
        <s v="146574/KEL" u="1"/>
        <s v="142552/HOR" u="1"/>
        <s v="146450/LEN" u="1"/>
        <s v="142270/AVA" u="1"/>
        <s v="142638/AVA" u="1"/>
        <s v="142936/OVA" u="1"/>
        <s v="151230/WIL" u="1"/>
        <s v="151646/AMA" u="1"/>
        <s v="141785/RIT" u="1"/>
        <s v="147634/LEN" u="1"/>
        <s v="151258/STO" u="1"/>
        <s v="142804/HOR" u="1"/>
        <s v="155082/WIL" u="1"/>
        <s v="155174/WIL" u="1"/>
        <s v="147622/LEN" u="1"/>
        <s v="147484/HOR" u="1"/>
        <s v="149760/STO" u="1"/>
        <s v="153402/ELI" u="1"/>
        <s v="145945/HUD" u="1"/>
        <s v="148714/LEN" u="1"/>
        <s v="152062/STO" u="1"/>
        <s v="144534/AVA" u="1"/>
        <s v="147592/OVA" u="1"/>
        <s v="154414/WIL" u="1"/>
        <s v="150512/GOY" u="1"/>
        <s v="152326/STO" u="1"/>
        <s v="154166/STO" u="1"/>
        <s v="144706/AVA" u="1"/>
        <s v="148592/OVA" u="1"/>
        <s v="155202/COC" u="1"/>
        <s v="146679/DIV" u="1"/>
        <s v="150500/GOY" u="1"/>
        <s v="155468/GOY" u="1"/>
        <s v="155701/REV" u="1"/>
        <s v="145614/AVA" u="1"/>
        <s v="147546/AVA" u="1"/>
        <s v="148580/OVA" u="1"/>
        <s v="158134/COC" u="1"/>
        <s v="152302/STO" u="1"/>
        <s v="154142/STO" u="1"/>
        <s v="157005/LOB" u="1"/>
        <s v="157178/STO" u="1"/>
        <s v="147712/HOR" u="1"/>
        <s v="157062/CUP" u="1"/>
        <s v="143790/WIL" u="1"/>
        <s v="143870/ELI" u="1"/>
        <s v="145878/COC" u="1"/>
        <s v="148740/OVA" u="1"/>
        <s v="149546/AVA" u="1"/>
        <s v="144381/LOB" u="1"/>
        <s v="145049/POD" u="1"/>
        <s v="146551/DIV" u="1"/>
        <s v="146735/DIV" u="1"/>
        <s v="147471/DIV" u="1"/>
        <s v="157154/STO" u="1"/>
        <s v="144670/COC" u="1"/>
        <s v="146106/GRE" u="1"/>
        <s v="147672/SPE" u="1"/>
        <s v="148820/OVA" u="1"/>
        <s v="148912/OVA" u="1"/>
        <s v="151434/UNO" u="1"/>
        <s v="149186/MIS" u="1"/>
        <s v="157128/KEL" u="1"/>
        <s v="152214/OVA" u="1"/>
        <s v="152434/UNO" u="1"/>
        <s v="145870/WIL" u="1"/>
        <s v="146946/COC" u="1"/>
        <s v="148878/COC" u="1"/>
        <s v="156012/KEL" u="1"/>
        <s v="142770/STO" u="1"/>
        <s v="153078/SPE" u="1"/>
        <s v="146962/WIL" u="1"/>
        <s v="146013/POD" u="1"/>
        <s v="147842/COC" u="1"/>
        <s v="154653/GRE" u="1"/>
        <s v="155849/GRE" u="1"/>
        <s v="142494/HOR" u="1"/>
        <s v="148737/LOB" u="1"/>
        <s v="152076/COC" u="1"/>
        <s v="157274/UNO" u="1"/>
        <s v="156315/HUD" u="1"/>
        <s v="142758/HOR" u="1"/>
        <s v="147794/STO" u="1"/>
        <s v="148817/LOB" u="1"/>
        <s v="156214/OVA" u="1"/>
        <s v="157106/HOR" u="1"/>
        <s v="149870/WIL" u="1"/>
        <s v="156049/DIV" u="1"/>
        <s v="156211/HUD" u="1"/>
        <s v="143488/AVA" u="1"/>
        <s v="144678/HOR" u="1"/>
        <s v="144930/STO" u="1"/>
        <s v="148805/LOB" u="1"/>
        <s v="148978/STO" u="1"/>
        <s v="150304/COC" u="1"/>
        <s v="150516/WIL" u="1"/>
        <s v="151224/COC" u="1"/>
        <s v="152356/WIL" u="1"/>
        <s v="146828/LEN" u="1"/>
        <s v="153747/REV" u="1"/>
        <s v="142762/OVA" u="1"/>
        <s v="154368/WIL" u="1"/>
        <s v="157606/UNO" u="1"/>
        <s v="147460/LEN" u="1"/>
        <s v="149688/KEL" u="1"/>
        <s v="150558/GOY" u="1"/>
        <s v="150542/MAX" u="1"/>
        <s v="153252/WIL" u="1"/>
        <s v="147632/LEN" u="1"/>
        <s v="142624/AVA" u="1"/>
        <s v="149862/STO" u="1"/>
        <s v="153120/COC" u="1"/>
        <s v="153608/WIL" u="1"/>
        <s v="156248/COC" u="1"/>
        <s v="147620/LEN" u="1"/>
        <s v="151508/CUP" u="1"/>
        <s v="152244/CUP" u="1"/>
        <s v="146774/OVA" u="1"/>
        <s v="147396/AVA" u="1"/>
        <s v="151739/ONY" u="1"/>
        <s v="155132/COC" u="1"/>
        <s v="157264/ELI" u="1"/>
        <s v="157356/ELI" u="1"/>
        <s v="155212/COC" u="1"/>
        <s v="158368/WIL" u="1"/>
        <s v="152140/STO" u="1"/>
        <s v="154336/CUP" u="1"/>
        <s v="156096/STO" u="1"/>
        <s v="157027/LOB" u="1"/>
        <s v="153118/LEN" u="1"/>
        <s v="154324/CUP" u="1"/>
        <s v="144796/COC" u="1"/>
        <s v="147452/AVA" u="1"/>
        <s v="149568/AVA" u="1"/>
        <s v="152002/LEN" u="1"/>
        <s v="152623/ONY" u="1"/>
        <s v="143680/COC" u="1"/>
        <s v="145762/SPE" u="1"/>
        <s v="147440/AVA" u="1"/>
        <s v="149464/AVA" u="1"/>
        <s v="142919/LOB" u="1"/>
        <s v="144813/DIV" u="1"/>
        <s v="154404/STO" u="1"/>
        <s v="147520/AVA" u="1"/>
        <s v="156712/AMA" u="1"/>
        <s v="145759/LOB" u="1"/>
        <s v="154388/UNO" u="1"/>
        <s v="144852/COC" u="1"/>
        <s v="147888/COC" u="1"/>
        <s v="149196/MIS" u="1"/>
        <s v="152417/HUD" u="1"/>
        <s v="148599/LOB" u="1"/>
        <s v="152224/OVA" u="1"/>
        <s v="157416/STO" u="1"/>
        <s v="145852/COC" u="1"/>
        <s v="147692/COC" u="1"/>
        <s v="147968/COC" u="1"/>
        <s v="153583/GRE" u="1"/>
        <s v="154429/HUD" u="1"/>
        <s v="142952/CUP" u="1"/>
        <s v="143884/STO" u="1"/>
        <s v="152432/UNO" u="1"/>
        <s v="144920/COC" u="1"/>
        <s v="147680/COC" u="1"/>
        <s v="152200/OVA" u="1"/>
        <s v="155024/HOR" u="1"/>
        <s v="149984/ELI" u="1"/>
        <s v="145780/CUP" u="1"/>
        <s v="151166/COC" u="1"/>
        <s v="151274/ELI" u="1"/>
        <s v="142906/LEN" u="1"/>
        <s v="143688/HOR" u="1"/>
        <s v="157052/OVA" u="1"/>
        <s v="151745/REV" u="1"/>
        <s v="155835/GRE" u="1"/>
        <s v="142968/OVA" u="1"/>
        <s v="156000/HOR" u="1"/>
        <s v="156708/UNO" u="1"/>
        <s v="157040/OVA" u="1"/>
        <s v="157104/HOR" u="1"/>
        <s v="145570/KEL" u="1"/>
        <s v="146562/LEN" u="1"/>
        <s v="149026/REV" u="1"/>
        <s v="150488/GOY" u="1"/>
        <s v="142658/AVA" u="1"/>
        <s v="142956/OVA" u="1"/>
        <s v="147872/STO" u="1"/>
        <s v="150410/ELI" u="1"/>
        <s v="144802/LEN" u="1"/>
        <s v="150384/GOY" u="1"/>
        <s v="142646/AVA" u="1"/>
        <s v="148872/STO" u="1"/>
        <s v="152758/AMA" u="1"/>
        <s v="155040/SPE" u="1"/>
        <s v="155366/ELI" u="1"/>
        <s v="148654/LEN" u="1"/>
        <s v="152094/STO" u="1"/>
        <s v="153733/REV" u="1"/>
        <s v="154561/REV" u="1"/>
        <s v="141876/SPE" u="1"/>
        <s v="143852/OVA" u="1"/>
        <s v="149119/AMA" u="1"/>
        <s v="151736/MAX" u="1"/>
        <s v="153250/WIL" u="1"/>
        <s v="153482/AMA" u="1"/>
        <s v="156378/WIL" u="1"/>
        <s v="156662/POD" u="1"/>
        <s v="147630/LEN" u="1"/>
        <s v="142800/HOR" u="1"/>
        <s v="145772/OVA" u="1"/>
        <s v="145956/OVA" u="1"/>
        <s v="147768/HOR" u="1"/>
        <s v="150829/ONY" u="1"/>
        <s v="154222/COC" u="1"/>
        <s v="142898/COC" u="1"/>
        <s v="146772/OVA" u="1"/>
        <s v="155406/COC" u="1"/>
        <s v="143898/COC" u="1"/>
        <s v="145888/SPE" u="1"/>
        <s v="155210/COC" u="1"/>
        <s v="155302/COC" u="1"/>
        <s v="157262/WIL" u="1"/>
        <s v="152322/STO" u="1"/>
        <s v="157025/LOB" u="1"/>
        <s v="148658/AVA" u="1"/>
        <s v="149876/OVA" u="1"/>
        <s v="146885/RIT" u="1"/>
        <s v="156174/STO" u="1"/>
        <s v="149680/OVA" u="1"/>
        <s v="156070/STO" u="1"/>
        <s v="157001/LOB" u="1"/>
        <s v="152163/HUD" u="1"/>
        <s v="154375/SAM" u="1"/>
        <s v="155414/STO" u="1"/>
        <s v="156452/GOY" u="1"/>
        <s v="157657/ONY" u="1"/>
        <s v="145903/DIV" u="1"/>
        <s v="153338/OVA" u="1"/>
        <s v="155086/OVA" u="1"/>
        <s v="146966/COC" u="1"/>
        <s v="149194/MIS" u="1"/>
        <s v="155020/KEL" u="1"/>
        <s v="155267/HUD" u="1"/>
        <s v="148861/RIT" u="1"/>
        <s v="152222/OVA" u="1"/>
        <s v="152442/UNO" u="1"/>
        <s v="153707/SAM" u="1"/>
        <s v="156058/HOR" u="1"/>
        <s v="157414/STO" u="1"/>
        <s v="142480/LEN" u="1"/>
        <s v="155071/HUD" u="1"/>
        <s v="148769/LOB" u="1"/>
        <s v="150296/WIL" u="1"/>
        <s v="154234/OVA" u="1"/>
        <s v="148010/GRE" u="1"/>
        <s v="148890/ELI" u="1"/>
        <s v="154718/UNO" u="1"/>
        <s v="145012/REV" u="1"/>
        <s v="149782/COC" u="1"/>
        <s v="149849/LOB" u="1"/>
        <s v="150628/ELI" u="1"/>
        <s v="151164/COC" u="1"/>
        <s v="145664/LEN" u="1"/>
        <s v="151755/REV" u="1"/>
        <s v="153687/REV" u="1"/>
        <s v="153672/POD" u="1"/>
        <s v="154602/UNO" u="1"/>
        <s v="156442/UNO" u="1"/>
        <s v="157142/OVA" u="1"/>
        <s v="143720/LEN" u="1"/>
        <s v="142754/HOR" u="1"/>
        <s v="152152/COC" u="1"/>
        <s v="143800/LEN" u="1"/>
        <s v="145732/LEN" u="1"/>
        <s v="146744/LEN" u="1"/>
        <s v="152927/REV" u="1"/>
        <s v="154205/DIV" u="1"/>
        <s v="155595/REV" u="1"/>
        <s v="155687/REV" u="1"/>
        <s v="156347/RIT" u="1"/>
        <s v="156925/GRE" u="1"/>
        <s v="157149/DIV" u="1"/>
        <s v="144794/OVA" u="1"/>
        <s v="147025/AMA" u="1"/>
        <s v="149986/STO" u="1"/>
        <s v="152492/AMA" u="1"/>
        <s v="153060/COC" u="1"/>
        <s v="144800/LEN" u="1"/>
        <s v="145978/OVA" u="1"/>
        <s v="152420/ELI" u="1"/>
        <s v="152848/AMA" u="1"/>
        <s v="146832/KEL" u="1"/>
        <s v="155047/LOB" u="1"/>
        <s v="146978/OVA" u="1"/>
        <s v="147778/HOR" u="1"/>
        <s v="152058/LEN" u="1"/>
        <s v="155428/COC" u="1"/>
        <s v="156164/COC" u="1"/>
        <s v="149672/KEL" u="1"/>
        <s v="153276/STO" u="1"/>
        <s v="157059/LOB" u="1"/>
        <s v="149015/MAX" u="1"/>
        <s v="151218/LEN" u="1"/>
        <s v="154616/WIL" u="1"/>
        <s v="156364/WIL" u="1"/>
        <s v="149824/LEN" u="1"/>
        <s v="151504/CUP" u="1"/>
        <s v="152240/CUP" u="1"/>
        <s v="142862/SPE" u="1"/>
        <s v="146770/OVA" u="1"/>
        <s v="153391/ONY" u="1"/>
        <s v="155312/COC" u="1"/>
        <s v="157428/COC" u="1"/>
        <s v="144949/DIV" u="1"/>
        <s v="152424/STO" u="1"/>
        <s v="153344/STO" u="1"/>
        <s v="154448/STO" u="1"/>
        <s v="155103/LOB" u="1"/>
        <s v="144136/GRE" u="1"/>
        <s v="145540/AVA" u="1"/>
        <s v="151185/HUD" u="1"/>
        <s v="152919/ONY" u="1"/>
        <s v="155300/COC" u="1"/>
        <s v="155512/WIL" u="1"/>
        <s v="153240/STO" u="1"/>
        <s v="153332/STO" u="1"/>
        <s v="143112/GRE" u="1"/>
        <s v="142939/LOB" u="1"/>
        <s v="147987/RIT" u="1"/>
        <s v="149963/HUD" u="1"/>
        <s v="150038/AVA" u="1"/>
        <s v="152056/HOR" u="1"/>
        <s v="157011/LOB" u="1"/>
        <s v="144204/GRE" u="1"/>
        <s v="145988/COC" u="1"/>
        <s v="150026/AVA" u="1"/>
        <s v="150118/AVA" u="1"/>
        <s v="154622/GOY" u="1"/>
        <s v="142698/LEN" u="1"/>
        <s v="144964/COC" u="1"/>
        <s v="146988/COC" u="1"/>
        <s v="149460/AVA" u="1"/>
        <s v="155206/LEN" u="1"/>
        <s v="150613/CAL" u="1"/>
        <s v="153256/OVA" u="1"/>
        <s v="155096/OVA" u="1"/>
        <s v="143218/REV" u="1"/>
        <s v="142972/CUP" u="1"/>
        <s v="145901/DIV" u="1"/>
        <s v="150520/UNO" u="1"/>
        <s v="153152/OVA" u="1"/>
        <s v="155084/OVA" u="1"/>
        <s v="156412/STO" u="1"/>
        <s v="143594/LEN" u="1"/>
        <s v="150789/REV" u="1"/>
        <s v="154879/GRE" u="1"/>
        <s v="156185/HUD" u="1"/>
        <s v="151348/SPE" u="1"/>
        <s v="144686/LEN" u="1"/>
        <s v="147058/REV" u="1"/>
        <s v="153505/HUD" u="1"/>
        <s v="143846/LEN" u="1"/>
        <s v="149976/COC" u="1"/>
        <s v="152697/REV" u="1"/>
        <s v="145892/STO" u="1"/>
        <s v="151266/COC" u="1"/>
        <s v="153002/AVA" u="1"/>
        <s v="155324/OVA" u="1"/>
        <s v="156308/HOR" u="1"/>
        <s v="145582/LEN" u="1"/>
        <s v="147940/COC" u="1"/>
        <s v="148980/WIL" u="1"/>
        <s v="152123/DIV" u="1"/>
        <s v="145854/DUO" u="1"/>
        <s v="150626/ELI" u="1"/>
        <s v="150638/WIL" u="1"/>
        <s v="156232/OVA" u="1"/>
        <s v="142902/LEN" u="1"/>
        <s v="152857/REV" u="1"/>
        <s v="157333/HUD" u="1"/>
        <s v="142976/OVA" u="1"/>
        <s v="153174/COC" u="1"/>
        <s v="143672/HOR" u="1"/>
        <s v="153254/COC" u="1"/>
        <s v="145730/LEN" u="1"/>
        <s v="146834/LEN" u="1"/>
        <s v="150274/STO" u="1"/>
        <s v="151913/REV" u="1"/>
        <s v="152286/CUP" u="1"/>
        <s v="155307/DIV" u="1"/>
        <s v="146696/HOR" u="1"/>
        <s v="155294/WIL" u="1"/>
        <s v="156958/POD" u="1"/>
        <s v="155581/REV" u="1"/>
        <s v="143470/AVA" u="1"/>
        <s v="145856/HOR" u="1"/>
        <s v="145976/OVA" u="1"/>
        <s v="150640/MAX" u="1"/>
        <s v="152366/STO" u="1"/>
        <s v="152901/REV" u="1"/>
        <s v="146678/AVA" u="1"/>
        <s v="151064/KEL" u="1"/>
        <s v="153662/AMA" u="1"/>
        <s v="155426/COC" u="1"/>
        <s v="143591/DIV" u="1"/>
        <s v="144008/SAM" u="1"/>
        <s v="147922/KEL" u="1"/>
        <s v="149670/KEL" u="1"/>
        <s v="144734/AVA" u="1"/>
        <s v="149011/AMA" u="1"/>
        <s v="150825/ONY" u="1"/>
        <s v="154846/AMA" u="1"/>
        <s v="155768/MAX" u="1"/>
        <s v="156362/WIL" u="1"/>
        <s v="152342/STO" u="1"/>
        <s v="155913/REV" u="1"/>
        <s v="142894/COC" u="1"/>
        <s v="144906/AVA" u="1"/>
        <s v="146740/HOR" u="1"/>
        <s v="147936/HOR" u="1"/>
        <s v="157426/COC" u="1"/>
        <s v="158346/COC" u="1"/>
        <s v="144947/DIV" u="1"/>
        <s v="155101/LOB" u="1"/>
        <s v="157033/LOB" u="1"/>
        <s v="146734/AVA" u="1"/>
        <s v="150539/HUD" u="1"/>
        <s v="154849/ONY" u="1"/>
        <s v="156570/AMA" u="1"/>
        <s v="152186/OVA" u="1"/>
        <s v="145042/GRE" u="1"/>
        <s v="147988/SPE" u="1"/>
        <s v="149752/HOR" u="1"/>
        <s v="151355/HUD" u="1"/>
        <s v="151162/OVA" u="1"/>
        <s v="151290/UNO" u="1"/>
        <s v="152054/HOR" u="1"/>
        <s v="156170/STO" u="1"/>
        <s v="147814/AVA" u="1"/>
        <s v="148398/MIS" u="1"/>
        <s v="150515/HUD" u="1"/>
        <s v="147855/DIV" u="1"/>
        <s v="152134/HOR" u="1"/>
        <s v="142696/LEN" u="1"/>
        <s v="145790/COC" u="1"/>
        <s v="155204/LEN" u="1"/>
        <s v="150402/OVA" u="1"/>
        <s v="155066/HOR" u="1"/>
        <s v="148318/GRE" u="1"/>
        <s v="148789/LOB" u="1"/>
        <s v="153150/OVA" u="1"/>
        <s v="153715/SAM" u="1"/>
        <s v="150409/DIV" u="1"/>
        <s v="152012/AVA" u="1"/>
        <s v="153703/SAM" u="1"/>
        <s v="154462/UNO" u="1"/>
        <s v="157094/OVA" u="1"/>
        <s v="153183/RIT" u="1"/>
        <s v="158112/LEN" u="1"/>
        <s v="148329/POD" u="1"/>
        <s v="150476/WIL" u="1"/>
        <s v="141820/LEN" u="1"/>
        <s v="150528/COC" u="1"/>
        <s v="151264/COC" u="1"/>
        <s v="151292/WIL" u="1"/>
        <s v="144660/LEN" u="1"/>
        <s v="154799/REV" u="1"/>
        <s v="143878/HOR" u="1"/>
        <s v="145309/AMA" u="1"/>
        <s v="146890/STO" u="1"/>
        <s v="148833/LOB" u="1"/>
        <s v="156116/AVA" u="1"/>
        <s v="153775/REV" u="1"/>
        <s v="157077/DIV" u="1"/>
        <s v="150412/COC" u="1"/>
        <s v="151608/COC" u="1"/>
        <s v="156104/AVA" u="1"/>
        <s v="152296/CUP" u="1"/>
        <s v="148045/AMA" u="1"/>
        <s v="154648/ELI" u="1"/>
        <s v="149684/LEN" u="1"/>
        <s v="151284/STO" u="1"/>
        <s v="152215/LOB" u="1"/>
        <s v="152284/CUP" u="1"/>
        <s v="154855/REV" u="1"/>
        <s v="156409/DIV" u="1"/>
        <s v="143756/AVA" u="1"/>
        <s v="145958/HOR" u="1"/>
        <s v="146694/HOR" u="1"/>
        <s v="152808/WIL" u="1"/>
        <s v="156213/DIV" u="1"/>
        <s v="143076/GRE" u="1"/>
        <s v="144480/AVA" u="1"/>
        <s v="145974/OVA" u="1"/>
        <s v="146894/OVA" u="1"/>
        <s v="154240/COC" u="1"/>
        <s v="151260/STO" u="1"/>
        <s v="154923/REV" u="1"/>
        <s v="143739/OXY" u="1"/>
        <s v="144830/HOR" u="1"/>
        <s v="147774/HOR" u="1"/>
        <s v="154704/ELI" u="1"/>
        <s v="154808/WIL" u="1"/>
        <s v="155808/ELI" u="1"/>
        <s v="143865/DIV" u="1"/>
        <s v="150589/CAL" u="1"/>
        <s v="155296/STO" u="1"/>
        <s v="157671/REV" u="1"/>
        <s v="144248/GRE" u="1"/>
        <s v="152939/ONY" u="1"/>
        <s v="151604/STO" u="1"/>
        <s v="155284/STO" u="1"/>
        <s v="155376/STO" u="1"/>
        <s v="157043/LOB" u="1"/>
        <s v="143132/GRE" u="1"/>
        <s v="147934/HOR" u="1"/>
        <s v="148676/AVA" u="1"/>
        <s v="154238/LEN" u="1"/>
        <s v="142959/LOB" u="1"/>
        <s v="153616/STO" u="1"/>
        <s v="148962/OVA" u="1"/>
        <s v="146681/DIV" u="1"/>
        <s v="151795/GRE" u="1"/>
        <s v="157066/LEN" u="1"/>
        <s v="151160/OVA" u="1"/>
        <s v="156352/STO" u="1"/>
        <s v="156134/LEN" u="1"/>
        <s v="148017/UNO" u="1"/>
        <s v="150206/AVA" u="1"/>
        <s v="152252/OVA" u="1"/>
        <s v="155288/OVA" u="1"/>
        <s v="142694/LEN" u="1"/>
        <s v="143226/REV" u="1"/>
        <s v="150549/RIT" u="1"/>
        <s v="154273/HUD" u="1"/>
        <s v="150102/AVA" u="1"/>
        <s v="157550/GOY" u="1"/>
        <s v="149904/AVA" u="1"/>
        <s v="151102/AVA" u="1"/>
        <s v="152029/OXY" u="1"/>
        <s v="143682/LEN" u="1"/>
        <s v="148636/MIS" u="1"/>
        <s v="149715/OXY" u="1"/>
        <s v="155261/HUD" u="1"/>
        <s v="155353/HUD" u="1"/>
        <s v="157469/HUD" u="1"/>
        <s v="143135/AMA" u="1"/>
        <s v="145886/DUO" u="1"/>
        <s v="153206/AVA" u="1"/>
        <s v="148880/COC" u="1"/>
        <s v="153181/RIT" u="1"/>
        <s v="143307/AMA" u="1"/>
        <s v="152194/COC" u="1"/>
        <s v="155304/HOR" u="1"/>
        <s v="158156/HOR" u="1"/>
        <s v="143750/LEN" u="1"/>
        <s v="144854/LEN" u="1"/>
        <s v="142784/HOR" u="1"/>
        <s v="150526/COC" u="1"/>
        <s v="154298/COC" u="1"/>
        <s v="155114/AVA" u="1"/>
        <s v="142910/LEN" u="1"/>
        <s v="154797/REV" u="1"/>
        <s v="143876/HOR" u="1"/>
        <s v="150606/COC" u="1"/>
        <s v="151696/MAX" u="1"/>
        <s v="147866/LEN" u="1"/>
        <s v="151933/REV" u="1"/>
        <s v="153157/LOB" u="1"/>
        <s v="155051/DIV" u="1"/>
        <s v="155089/LOB" u="1"/>
        <s v="155889/REV" u="1"/>
        <s v="149794/DUO" u="1"/>
        <s v="151088/LEN" u="1"/>
        <s v="153504/SPE" u="1"/>
        <s v="150282/STO" u="1"/>
        <s v="153761/REV" u="1"/>
        <s v="143766/AVA" u="1"/>
        <s v="148227/AMA" u="1"/>
        <s v="153694/AMA" u="1"/>
        <s v="158114/AVA" u="1"/>
        <s v="149682/LEN" u="1"/>
        <s v="153225/LOB" u="1"/>
        <s v="156407/DIV" u="1"/>
        <s v="142650/AVA" u="1"/>
        <s v="143840/HOR" u="1"/>
        <s v="143938/AVA" u="1"/>
        <s v="154738/WIL" u="1"/>
        <s v="155462/ELI" u="1"/>
        <s v="151244/DUO" u="1"/>
        <s v="153268/DUO" u="1"/>
        <s v="145972/OVA" u="1"/>
        <s v="150336/KEL" u="1"/>
        <s v="156738/ELI" u="1"/>
        <s v="157090/COC" u="1"/>
        <s v="143967/DIV" u="1"/>
        <s v="154305/LOB" u="1"/>
        <s v="144074/GRE" u="1"/>
        <s v="148968/HOR" u="1"/>
        <s v="151753/ONY" u="1"/>
        <s v="154806/WIL" u="1"/>
        <s v="154948/MAX" u="1"/>
        <s v="156250/COC" u="1"/>
        <s v="156370/WIL" u="1"/>
        <s v="156450/ELI" u="1"/>
        <s v="151404/DUO" u="1"/>
        <s v="152350/STO" u="1"/>
        <s v="152626/STO" u="1"/>
        <s v="154282/STO" u="1"/>
        <s v="142713/OXY" u="1"/>
        <s v="149698/AVA" u="1"/>
        <s v="156542/WIL" u="1"/>
        <s v="156866/AMA" u="1"/>
        <s v="157450/ELI" u="1"/>
        <s v="157526/COC" u="1"/>
        <s v="145004/SAM" u="1"/>
        <s v="145108/CAL" u="1"/>
        <s v="145967/DIV" u="1"/>
        <s v="150068/AVA" u="1"/>
        <s v="157096/DUO" u="1"/>
        <s v="144902/AVA" u="1"/>
        <s v="150056/AVA" u="1"/>
        <s v="151458/OVA" u="1"/>
        <s v="146829/OXY" u="1"/>
        <s v="148662/AVA" u="1"/>
        <s v="149880/OVA" u="1"/>
        <s v="150044/AVA" u="1"/>
        <s v="151390/UNO" u="1"/>
        <s v="152338/HOR" u="1"/>
        <s v="150032/AVA" u="1"/>
        <s v="150216/AVA" u="1"/>
        <s v="152050/HOR" u="1"/>
        <s v="152262/OVA" u="1"/>
        <s v="143144/REV" u="1"/>
        <s v="147909/OXY" u="1"/>
        <s v="151177/DIV" u="1"/>
        <s v="142921/LOB" u="1"/>
        <s v="147889/LOB" u="1"/>
        <s v="150020/AVA" u="1"/>
        <s v="150112/AVA" u="1"/>
        <s v="155510/STO" u="1"/>
        <s v="142692/LEN" u="1"/>
        <s v="143224/REV" u="1"/>
        <s v="149955/DIV" u="1"/>
        <s v="152032/AVA" u="1"/>
        <s v="152734/UNO" u="1"/>
        <s v="151388/COC" u="1"/>
        <s v="153124/AVA" u="1"/>
        <s v="153302/HOR" u="1"/>
        <s v="153711/SAM" u="1"/>
        <s v="155919/SAM" u="1"/>
        <s v="157166/HOR" u="1"/>
        <s v="147970/COC" u="1"/>
        <s v="154873/GRE" u="1"/>
        <s v="157200/LEN" u="1"/>
        <s v="144147/MAX" u="1"/>
        <s v="156574/UNO" u="1"/>
        <s v="156839/CAL" u="1"/>
        <s v="157458/OVA" u="1"/>
        <s v="158166/HOR" u="1"/>
        <s v="142794/HOR" u="1"/>
        <s v="148761/LOB" u="1"/>
        <s v="152192/COC" u="1"/>
        <s v="152392/ELI" u="1"/>
        <s v="155124/AVA" u="1"/>
        <s v="152783/REV" u="1"/>
        <s v="153192/COC" u="1"/>
        <s v="159090/OVA" u="1"/>
        <s v="155099/LOB" u="1"/>
        <s v="150712/ELI" u="1"/>
        <s v="152352/COC" u="1"/>
        <s v="153330/SPE" u="1"/>
        <s v="156112/AVA" u="1"/>
        <s v="150568/STO" u="1"/>
        <s v="152051/LOB" u="1"/>
        <s v="154615/RIT" u="1"/>
        <s v="155087/LOB" u="1"/>
        <s v="142970/OVA" u="1"/>
        <s v="153656/WIL" u="1"/>
        <s v="158302/HOR" u="1"/>
        <s v="143188/GRE" u="1"/>
        <s v="154472/WIL" u="1"/>
        <s v="155180/COC" u="1"/>
        <s v="144038/SAM" u="1"/>
        <s v="153488/STO" u="1"/>
        <s v="154235/LOB" u="1"/>
        <s v="142471/OXY" u="1"/>
        <s v="145982/OVA" u="1"/>
        <s v="152760/AMA" u="1"/>
        <s v="153512/COC" u="1"/>
        <s v="144026/SAM" u="1"/>
        <s v="145970/OVA" u="1"/>
        <s v="146982/OVA" u="1"/>
        <s v="147696/AVA" u="1"/>
        <s v="155340/COC" u="1"/>
        <s v="156536/COC" u="1"/>
        <s v="144014/SAM" u="1"/>
        <s v="143336/GRE" u="1"/>
        <s v="145660/AVA" u="1"/>
        <s v="146942/HOR" u="1"/>
        <s v="147770/HOR" u="1"/>
        <s v="151130/LEN" u="1"/>
        <s v="153683/ONY" u="1"/>
        <s v="154804/WIL" u="1"/>
        <s v="156828/WIL" u="1"/>
        <s v="157410/SPE" u="1"/>
        <s v="157628/COC" u="1"/>
        <s v="144002/SAM" u="1"/>
        <s v="151704/STO" u="1"/>
        <s v="152506/DUO" u="1"/>
        <s v="153360/STO" u="1"/>
        <s v="156488/STO" u="1"/>
        <s v="142086/REV" u="1"/>
        <s v="144631/OXY" u="1"/>
        <s v="144900/AVA" u="1"/>
        <s v="157620/ELI" u="1"/>
        <s v="146781/DIV" u="1"/>
        <s v="150146/AVA" u="1"/>
        <s v="150416/HOR" u="1"/>
        <s v="150917/SAM" u="1"/>
        <s v="153176/HOR" u="1"/>
        <s v="156858/GOY" u="1"/>
        <s v="155050/LEN" u="1"/>
        <s v="150641/CAL" u="1"/>
        <s v="151416/HOR" u="1"/>
        <s v="147336/GRE" u="1"/>
        <s v="150300/HOR" u="1"/>
        <s v="156532/STO" u="1"/>
        <s v="146992/COC" u="1"/>
        <s v="147900/AVA" u="1"/>
        <s v="149072/GRE" u="1"/>
        <s v="150398/COC" u="1"/>
        <s v="153054/AVA" u="1"/>
        <s v="157130/LEN" u="1"/>
        <s v="158142/LEN" u="1"/>
        <s v="142327/AMA" u="1"/>
        <s v="143247/AMA" u="1"/>
        <s v="151500/OVA" u="1"/>
        <s v="154187/DIV" u="1"/>
        <s v="154883/GRE" u="1"/>
        <s v="143419/AMA" u="1"/>
        <s v="148783/LOB" u="1"/>
        <s v="153030/AVA" u="1"/>
        <s v="155837/CAL" u="1"/>
        <s v="156548/OVA" u="1"/>
        <s v="157072/HOR" u="1"/>
        <s v="157688/UNO" u="1"/>
        <s v="144874/LEN" u="1"/>
        <s v="148771/LOB" u="1"/>
        <s v="150454/COC" u="1"/>
        <s v="151190/COC" u="1"/>
        <s v="151340/SPE" u="1"/>
        <s v="151586/WIL" u="1"/>
        <s v="156260/OVA" u="1"/>
        <s v="157152/HOR" u="1"/>
        <s v="157456/OVA" u="1"/>
        <s v="143962/KEL" u="1"/>
        <s v="145874/LEN" u="1"/>
        <s v="157637/HUD" u="1"/>
        <s v="148119/ELI" u="1"/>
        <s v="151362/COC" u="1"/>
        <s v="152190/COC" u="1"/>
        <s v="156928/UNO" u="1"/>
        <s v="151442/COC" u="1"/>
        <s v="151734/ELI" u="1"/>
        <s v="154586/ELI" u="1"/>
        <s v="155398/COC" u="1"/>
        <s v="156439/DIV" u="1"/>
        <s v="142597/OXY" u="1"/>
        <s v="142689/OXY" u="1"/>
        <s v="146225/MAX" u="1"/>
        <s v="146019/STO" u="1"/>
        <s v="156151/DIV" u="1"/>
        <s v="152188/LEN" u="1"/>
        <s v="152430/COC" u="1"/>
        <s v="153626/COC" u="1"/>
        <s v="146950/KEL" u="1"/>
        <s v="148640/RAY" u="1"/>
        <s v="142842/AVA" u="1"/>
        <s v="143762/AVA" u="1"/>
        <s v="147121/MAX" u="1"/>
        <s v="156962/POD" u="1"/>
        <s v="152474/STO" u="1"/>
        <s v="143082/GRE" u="1"/>
        <s v="145980/OVA" u="1"/>
        <s v="147792/HOR" u="1"/>
        <s v="151773/ONY" u="1"/>
        <s v="152877/ONY" u="1"/>
        <s v="154784/MAX" u="1"/>
        <s v="156601/RIT" u="1"/>
        <s v="146980/OVA" u="1"/>
        <s v="147992/OVA" u="1"/>
        <s v="155430/COC" u="1"/>
        <s v="155782/AMA" u="1"/>
        <s v="144922/AVA" u="1"/>
        <s v="153681/ONY" u="1"/>
        <s v="153699/SAM" u="1"/>
        <s v="154252/DUO" u="1"/>
        <s v="156276/DUO" u="1"/>
        <s v="145346/GRE" u="1"/>
        <s v="148202/ONY" u="1"/>
        <s v="153622/STO" u="1"/>
        <s v="156256/LEN" u="1"/>
        <s v="156760/MAX" u="1"/>
        <s v="150414/HOR" u="1"/>
        <s v="150442/OVA" u="1"/>
        <s v="150718/OVA" u="1"/>
        <s v="152346/HOR" u="1"/>
        <s v="153088/AVA" u="1"/>
        <s v="151451/HUD" u="1"/>
        <s v="157092/KEL" u="1"/>
        <s v="145990/COC" u="1"/>
        <s v="154383/HUD" u="1"/>
        <s v="155332/KEL" u="1"/>
        <s v="151040/AVA" u="1"/>
        <s v="151614/OVA" u="1"/>
        <s v="152414/HOR" u="1"/>
        <s v="146990/COC" u="1"/>
        <s v="147654/MIS" u="1"/>
        <s v="148518/GRE" u="1"/>
        <s v="145129/ELI" u="1"/>
        <s v="147449/POD" u="1"/>
        <s v="150396/COC" u="1"/>
        <s v="155346/HOR" u="1"/>
        <s v="153132/AVA" u="1"/>
        <s v="153478/SPE" u="1"/>
        <s v="155362/OVA" u="1"/>
        <s v="143029/CUP" u="1"/>
        <s v="151241/DIV" u="1"/>
        <s v="148049/ELI" u="1"/>
        <s v="151350/SPE" u="1"/>
        <s v="155144/AVA" u="1"/>
        <s v="156546/OVA" u="1"/>
        <s v="151807/RIT" u="1"/>
        <s v="152279/LOB" u="1"/>
        <s v="154703/HUD" u="1"/>
        <s v="143005/CUP" u="1"/>
        <s v="152505/DIV" u="1"/>
        <s v="157451/HUD" u="1"/>
        <s v="151360/COC" u="1"/>
        <s v="155120/AVA" u="1"/>
        <s v="156706/OVA" u="1"/>
        <s v="156926/UNO" u="1"/>
        <s v="145880/KEL" u="1"/>
        <s v="155555/RIT" u="1"/>
        <s v="157579/RIT" u="1"/>
        <s v="150812/ELI" u="1"/>
        <s v="155546/SPE" u="1"/>
        <s v="157316/AVA" u="1"/>
        <s v="158328/AVA" u="1"/>
        <s v="144790/HOR" u="1"/>
        <s v="148300/REV" u="1"/>
        <s v="144876/AVA" u="1"/>
        <s v="144968/AVA" u="1"/>
        <s v="148325/AMA" u="1"/>
        <s v="151600/COC" u="1"/>
        <s v="158120/AVA" u="1"/>
        <s v="147017/STO" u="1"/>
        <s v="149780/LEN" u="1"/>
        <s v="152576/STO" u="1"/>
        <s v="151216/RAY" u="1"/>
        <s v="152174/LEN" u="1"/>
        <s v="154824/ELI" u="1"/>
        <s v="151762/GOY" u="1"/>
        <s v="159437/DIV" u="1"/>
        <s v="155976/AMA" u="1"/>
        <s v="142999/LOB" u="1"/>
        <s v="151816/STO" u="1"/>
        <s v="154484/STO" u="1"/>
        <s v="147990/OVA" u="1"/>
        <s v="152955/ONY" u="1"/>
        <s v="154600/COC" u="1"/>
        <s v="142987/LOB" u="1"/>
        <s v="150356/HOR" u="1"/>
        <s v="151098/AVA" u="1"/>
        <s v="152724/STO" u="1"/>
        <s v="153460/STO" u="1"/>
        <s v="155392/STO" u="1"/>
        <s v="142811/OXY" u="1"/>
        <s v="155358/LEN" u="1"/>
        <s v="150074/AVA" u="1"/>
        <s v="151448/HOR" u="1"/>
        <s v="153632/STO" u="1"/>
        <s v="157640/WIL" u="1"/>
        <s v="150062/AVA" u="1"/>
        <s v="153184/HOR" u="1"/>
        <s v="157484/STO" u="1"/>
        <s v="156254/LEN" u="1"/>
        <s v="150050/AVA" u="1"/>
        <s v="152528/HOR" u="1"/>
        <s v="153172/HOR" u="1"/>
        <s v="143162/REV" u="1"/>
        <s v="153565/HUD" u="1"/>
        <s v="159094/LEN" u="1"/>
        <s v="145059/ELI" u="1"/>
        <s v="150222/AVA" u="1"/>
        <s v="151234/AVA" u="1"/>
        <s v="153258/AVA" u="1"/>
        <s v="154178/AVA" u="1"/>
        <s v="154356/HOR" u="1"/>
        <s v="156816/STO" u="1"/>
        <s v="145139/ELI" u="1"/>
        <s v="152412/HOR" u="1"/>
        <s v="150251/DIV" u="1"/>
        <s v="152621/HUD" u="1"/>
        <s v="152713/HUD" u="1"/>
        <s v="145127/ELI" u="1"/>
        <s v="155166/AVA" u="1"/>
        <s v="156086/AVA" u="1"/>
        <s v="155299/DIV" u="1"/>
        <s v="156473/HUD" u="1"/>
        <s v="156502/KEL" u="1"/>
        <s v="143151/AMA" u="1"/>
        <s v="155360/OVA" u="1"/>
        <s v="157568/OVA" u="1"/>
        <s v="145986/LEN" u="1"/>
        <s v="155497/RIT" u="1"/>
        <s v="156553/HUD" u="1"/>
        <s v="157381/HUD" u="1"/>
        <s v="151778/WIL" u="1"/>
        <s v="152394/COC" u="1"/>
        <s v="152778/ELI" u="1"/>
        <s v="154400/HOR" u="1"/>
        <s v="156154/AVA" u="1"/>
        <s v="156516/HOR" u="1"/>
        <s v="158080/HOR" u="1"/>
        <s v="146986/LEN" u="1"/>
        <s v="147998/LEN" u="1"/>
        <s v="148070/REV" u="1"/>
        <s v="152277/LOB" u="1"/>
        <s v="150938/WIL" u="1"/>
        <s v="153394/COC" u="1"/>
        <s v="156660/UNO" u="1"/>
        <s v="150598/STO" u="1"/>
        <s v="147349/MAX" u="1"/>
        <s v="151894/AMA" u="1"/>
        <s v="145027/STO" u="1"/>
        <s v="148414/REV" u="1"/>
        <s v="148506/REV" u="1"/>
        <s v="142874/AVA" u="1"/>
        <s v="143794/AVA" u="1"/>
        <s v="149023/ELI" u="1"/>
        <s v="155486/COC" u="1"/>
        <s v="144068/SAM" u="1"/>
        <s v="151482/CUP" u="1"/>
        <s v="156435/DIV" u="1"/>
        <s v="144880/HOR" u="1"/>
        <s v="148335/AMA" u="1"/>
        <s v="150793/ONY" u="1"/>
        <s v="150950/AMA" u="1"/>
        <s v="151184/LEN" u="1"/>
        <s v="152622/COC" u="1"/>
        <s v="144056/SAM" u="1"/>
        <s v="150470/STO" u="1"/>
        <s v="143770/AVA" u="1"/>
        <s v="143954/AVA" u="1"/>
        <s v="144960/HOR" u="1"/>
        <s v="148323/AMA" u="1"/>
        <s v="149243/AMA" u="1"/>
        <s v="144044/SAM" u="1"/>
        <s v="152574/STO" u="1"/>
        <s v="152692/GOY" u="1"/>
        <s v="145302/ONY" u="1"/>
        <s v="152810/WIL" u="1"/>
        <s v="156490/WIL" u="1"/>
        <s v="156674/WIL" u="1"/>
        <s v="157474/COC" u="1"/>
        <s v="144032/SAM" u="1"/>
        <s v="147003/STO" u="1"/>
        <s v="150630/STO" u="1"/>
        <s v="148892/HOR" u="1"/>
        <s v="156010/MIS" u="1"/>
        <s v="144020/SAM" u="1"/>
        <s v="150394/OVA" u="1"/>
        <s v="150458/HOR" u="1"/>
        <s v="150775/SAM" u="1"/>
        <s v="142661/MYS" u="1"/>
        <s v="152953/ONY" u="1"/>
        <s v="153122/RAY" u="1"/>
        <s v="149003/STO" u="1"/>
        <s v="151090/HOR" u="1"/>
        <s v="151710/STO" u="1"/>
        <s v="156678/STO" u="1"/>
        <s v="142108/RIT" u="1"/>
        <s v="152941/ONY" u="1"/>
        <s v="156870/AMA" u="1"/>
        <s v="147239/UNO" u="1"/>
        <s v="152458/HOR" u="1"/>
        <s v="156482/STO" u="1"/>
        <s v="147850/AVA" u="1"/>
        <s v="151079/OXY" u="1"/>
        <s v="142436/REV" u="1"/>
        <s v="144276/REV" u="1"/>
        <s v="145288/REV" u="1"/>
        <s v="148850/AVA" u="1"/>
        <s v="155110/RAY" u="1"/>
        <s v="157134/RAY" u="1"/>
        <s v="143137/ELI" u="1"/>
        <s v="150140/AVA" u="1"/>
        <s v="152526/HOR" u="1"/>
        <s v="153084/AVA" u="1"/>
        <s v="154802/STO" u="1"/>
        <s v="143436/REV" u="1"/>
        <s v="149942/AVA" u="1"/>
        <s v="151631/HUD" u="1"/>
        <s v="157528/LEN" u="1"/>
        <s v="145057/ELI" u="1"/>
        <s v="142320/REV" u="1"/>
        <s v="151365/DIV" u="1"/>
        <s v="142096/ONY" u="1"/>
        <s v="145137/ELI" u="1"/>
        <s v="150588/COC" u="1"/>
        <s v="151610/OVA" u="1"/>
        <s v="153450/OVA" u="1"/>
        <s v="147650/MIS" u="1"/>
        <s v="156667/HUD" u="1"/>
        <s v="143345/AMA" u="1"/>
        <s v="144113/ELI" u="1"/>
        <s v="145125/ELI" u="1"/>
        <s v="150592/ELI" u="1"/>
        <s v="154631/HUD" u="1"/>
        <s v="158320/LEN" u="1"/>
        <s v="145113/ELI" u="1"/>
        <s v="157382/OVA" u="1"/>
        <s v="142209/STO" u="1"/>
        <s v="145984/LEN" u="1"/>
        <s v="153261/DIV" u="1"/>
        <s v="155907/HUD" u="1"/>
        <s v="147217/ELI" u="1"/>
        <s v="152776/ELI" u="1"/>
        <s v="157462/OVA" u="1"/>
        <s v="146984/LEN" u="1"/>
        <s v="147996/LEN" u="1"/>
        <s v="152275/LOB" u="1"/>
        <s v="145333/AMA" u="1"/>
        <s v="152592/WIL" u="1"/>
        <s v="153484/COC" u="1"/>
        <s v="153668/COC" u="1"/>
        <s v="146972/LEN" u="1"/>
        <s v="143890/HOR" u="1"/>
        <s v="145348/ONY" u="1"/>
        <s v="145025/STO" u="1"/>
        <s v="150768/STO" u="1"/>
        <s v="143976/AVA" u="1"/>
        <s v="147241/AMA" u="1"/>
        <s v="151194/LEN" u="1"/>
        <s v="152740/ELI" u="1"/>
        <s v="151480/CUP" u="1"/>
        <s v="150900/WIL" u="1"/>
        <s v="154460/COC" u="1"/>
        <s v="156392/COC" u="1"/>
        <s v="143860/AVA" u="1"/>
        <s v="152912/WIL" u="1"/>
        <s v="153194/LEN" u="1"/>
        <s v="153584/STO" u="1"/>
        <s v="157459/LOB" u="1"/>
        <s v="157592/WIL" u="1"/>
        <s v="157656/COC" u="1"/>
        <s v="142110/CAL" u="1"/>
        <s v="151640/STO" u="1"/>
        <s v="151916/STO" u="1"/>
        <s v="141604/GRE" u="1"/>
        <s v="142831/OXY" u="1"/>
        <s v="154478/KEL" u="1"/>
        <s v="154700/COC" u="1"/>
        <s v="142995/LOB" u="1"/>
        <s v="150668/OVA" u="1"/>
        <s v="153928/STO" u="1"/>
        <s v="154546/DUO" u="1"/>
        <s v="143340/GRE" u="1"/>
        <s v="151548/HOR" u="1"/>
        <s v="156676/STO" u="1"/>
        <s v="142090/REV" u="1"/>
        <s v="146763/OXY" u="1"/>
        <s v="155354/LEN" u="1"/>
        <s v="144559/POD" u="1"/>
        <s v="151472/OVA" u="1"/>
        <s v="151628/HOR" u="1"/>
        <s v="152456/HOR" u="1"/>
        <s v="155928/STO" u="1"/>
        <s v="157584/STO" u="1"/>
        <s v="143458/REV" u="1"/>
        <s v="155434/LEN" u="1"/>
        <s v="156900/WIL" u="1"/>
        <s v="151070/AVA" u="1"/>
        <s v="154468/HOR" u="1"/>
        <s v="146923/OXY" u="1"/>
        <s v="143707/POD" u="1"/>
        <s v="152524/HOR" u="1"/>
        <s v="153358/AVA" u="1"/>
        <s v="154272/HOR" u="1"/>
        <s v="142606/REV" u="1"/>
        <s v="145366/REV" u="1"/>
        <s v="148260/GRE" u="1"/>
        <s v="157342/LEN" u="1"/>
        <s v="142539/AMA" u="1"/>
        <s v="145147/ELI" u="1"/>
        <s v="151322/AVA" u="1"/>
        <s v="154968/UNO" u="1"/>
        <s v="156812/STO" u="1"/>
        <s v="153387/DIV" u="1"/>
        <s v="157422/LEN" u="1"/>
        <s v="142278/ONY" u="1"/>
        <s v="145135/ELI" u="1"/>
        <s v="147079/WIL" u="1"/>
        <s v="150707/DIV" u="1"/>
        <s v="156757/HUD" u="1"/>
        <s v="145123/ELI" u="1"/>
        <s v="155162/AVA" u="1"/>
        <s v="156266/AVA" u="1"/>
        <s v="151615/DIV" u="1"/>
        <s v="154191/DIV" u="1"/>
        <s v="145031/WIL" u="1"/>
        <s v="147043/ELI" u="1"/>
        <s v="148159/WIL" u="1"/>
        <s v="151666/COC" u="1"/>
        <s v="153409/OXY" u="1"/>
        <s v="154620/OVA" u="1"/>
        <s v="149458/REV" u="1"/>
        <s v="151457/LOB" u="1"/>
        <s v="155283/DIV" u="1"/>
        <s v="152390/COC" u="1"/>
        <s v="152482/COC" u="1"/>
        <s v="154598/COC" u="1"/>
        <s v="157346/AVA" u="1"/>
        <s v="147994/LEN" u="1"/>
        <s v="152273/LOB" u="1"/>
        <s v="150722/COC" u="1"/>
        <s v="152590/WIL" u="1"/>
        <s v="152746/COC" u="1"/>
        <s v="156668/SPE" u="1"/>
        <s v="156271/DIV" u="1"/>
        <s v="142882/AVA" u="1"/>
        <s v="143414/ONY" u="1"/>
        <s v="144998/AVA" u="1"/>
        <s v="147343/AMA" u="1"/>
        <s v="148003/COC" u="1"/>
        <s v="148173/MAX" u="1"/>
        <s v="149319/WIL" u="1"/>
        <s v="157329/OXY" u="1"/>
        <s v="142052/SAM" u="1"/>
        <s v="150766/STO" u="1"/>
        <s v="156443/DIV" u="1"/>
        <s v="143974/AVA" u="1"/>
        <s v="152814/COC" u="1"/>
        <s v="152982/AMA" u="1"/>
        <s v="145088/CAL" u="1"/>
        <s v="151501/LOB" u="1"/>
        <s v="149345/MAX" u="1"/>
        <s v="151364/LEN" u="1"/>
        <s v="143027/OVA" u="1"/>
        <s v="143119/OVA" u="1"/>
        <s v="147011/CUP" u="1"/>
        <s v="151846/STO" u="1"/>
        <s v="156549/LOB" u="1"/>
        <s v="152364/LEN" u="1"/>
        <s v="156562/COC" u="1"/>
        <s v="150914/STO" u="1"/>
        <s v="152570/STO" u="1"/>
        <s v="146790/AVA" u="1"/>
        <s v="147414/ONY" u="1"/>
        <s v="156670/WIL" u="1"/>
        <s v="156842/ELI" u="1"/>
        <s v="157590/WIL" u="1"/>
        <s v="143003/OVA" u="1"/>
        <s v="143407/UNO" u="1"/>
        <s v="145052/CAL" u="1"/>
        <s v="150196/AVA" u="1"/>
        <s v="150678/OVA" u="1"/>
        <s v="149998/AVA" u="1"/>
        <s v="152340/LEN" u="1"/>
        <s v="157734/COC" u="1"/>
        <s v="142993/LOB" u="1"/>
        <s v="150092/AVA" u="1"/>
        <s v="142284/REV" u="1"/>
        <s v="156802/COC" u="1"/>
        <s v="156830/WIL" u="1"/>
        <s v="150080/AVA" u="1"/>
        <s v="148870/AVA" u="1"/>
        <s v="143169/WIL" u="1"/>
        <s v="148339/UNO" u="1"/>
        <s v="151470/OVA" u="1"/>
        <s v="151654/OVA" u="1"/>
        <s v="153466/HOR" u="1"/>
        <s v="153558/HOR" u="1"/>
        <s v="149036/HUD" u="1"/>
        <s v="157272/LEN" u="1"/>
        <s v="144107/SPE" u="1"/>
        <s v="152534/HOR" u="1"/>
        <s v="153270/HOR" u="1"/>
        <s v="153546/HOR" u="1"/>
        <s v="158490/STO" u="1"/>
        <s v="151516/AVA" u="1"/>
        <s v="153179/OXY" u="1"/>
        <s v="154362/HOR" u="1"/>
        <s v="142512/REV" u="1"/>
        <s v="157432/LEN" u="1"/>
        <s v="145145/ELI" u="1"/>
        <s v="144708/REV" u="1"/>
        <s v="145000/RIT" u="1"/>
        <s v="147376/REV" u="1"/>
        <s v="145133/ELI" u="1"/>
        <s v="146237/ELI" u="1"/>
        <s v="147077/WIL" u="1"/>
        <s v="157678/OVA" u="1"/>
        <s v="150705/DIV" u="1"/>
        <s v="156755/HUD" u="1"/>
        <s v="156264/AVA" u="1"/>
        <s v="142217/STO" u="1"/>
        <s v="143125/CUP" u="1"/>
        <s v="144149/STO" u="1"/>
        <s v="144980/LEN" u="1"/>
        <s v="147041/ELI" u="1"/>
        <s v="150772/WIL" u="1"/>
        <s v="146069/STO" u="1"/>
        <s v="150719/LOB" u="1"/>
        <s v="145617/AMA" u="1"/>
        <s v="146121/WIL" u="1"/>
        <s v="148377/AMA" u="1"/>
        <s v="151802/SPE" u="1"/>
        <s v="152480/COC" u="1"/>
        <s v="154596/COC" u="1"/>
        <s v="142101/STO" u="1"/>
        <s v="144125/STO" u="1"/>
        <s v="152271/LOB" u="1"/>
        <s v="155453/DIV" u="1"/>
        <s v="146619/MAX" u="1"/>
        <s v="148121/ELI" u="1"/>
        <s v="153664/COC" u="1"/>
        <s v="157332/AVA" u="1"/>
        <s v="144996/AVA" u="1"/>
        <s v="145344/ONY" u="1"/>
        <s v="148001/COC" u="1"/>
        <s v="145098/CAL" u="1"/>
        <s v="147356/ONY" u="1"/>
        <s v="149001/COC" u="1"/>
        <s v="150382/KEL" u="1"/>
        <s v="152812/COC" u="1"/>
        <s v="154944/ELI" u="1"/>
        <s v="143037/OVA" u="1"/>
        <s v="144062/SAM" u="1"/>
        <s v="151580/STO" u="1"/>
        <s v="152868/STO" u="1"/>
        <s v="142464/GRE" u="1"/>
        <s v="154200/MIS" u="1"/>
        <s v="154640/COC" u="1"/>
        <s v="154992/AMA" u="1"/>
        <s v="143025/OVA" u="1"/>
        <s v="143117/OVA" u="1"/>
        <s v="144050/SAM" u="1"/>
        <s v="150924/STO" u="1"/>
        <s v="154812/COC" u="1"/>
        <s v="156864/WIL" u="1"/>
        <s v="157664/COC" u="1"/>
        <s v="158144/MIS" u="1"/>
        <s v="143013/OVA" u="1"/>
        <s v="145960/AVA" u="1"/>
        <s v="156398/LEN" u="1"/>
        <s v="144325/UNO" u="1"/>
        <s v="150464/HOR" u="1"/>
        <s v="150676/OVA" u="1"/>
        <s v="147972/AVA" u="1"/>
        <s v="151777/HUD" u="1"/>
        <s v="153534/LEN" u="1"/>
        <s v="155190/LEN" u="1"/>
        <s v="142167/ELI" u="1"/>
        <s v="154396/HOR" u="1"/>
        <s v="142419/ELI" u="1"/>
        <s v="144179/WIL" u="1"/>
        <s v="149418/SAM" u="1"/>
        <s v="152728/HOR" u="1"/>
        <s v="153648/HOR" u="1"/>
        <s v="157580/STO" u="1"/>
        <s v="145612/GRE" u="1"/>
        <s v="147636/GRE" u="1"/>
        <s v="149406/SAM" u="1"/>
        <s v="150904/OVA" u="1"/>
        <s v="152532/HOR" u="1"/>
        <s v="150739/DIV" u="1"/>
        <s v="143467/AMA" u="1"/>
        <s v="145063/ELI" u="1"/>
        <s v="145155/ELI" u="1"/>
        <s v="148099/ELI" u="1"/>
        <s v="149013/OVA" u="1"/>
        <s v="154965/CAL" u="1"/>
        <s v="145143/ELI" u="1"/>
        <s v="153434/AVA" u="1"/>
        <s v="154624/HOR" u="1"/>
        <s v="157476/HOR" u="1"/>
        <s v="144159/CUP" u="1"/>
        <s v="148386/REV" u="1"/>
        <s v="153291/DIV" u="1"/>
        <s v="143719/AMA" u="1"/>
        <s v="145131/ELI" u="1"/>
        <s v="147075/WIL" u="1"/>
        <s v="147247/ELI" u="1"/>
        <s v="150582/COC" u="1"/>
        <s v="150966/ELI" u="1"/>
        <s v="155170/AVA" u="1"/>
        <s v="157492/OVA" u="1"/>
        <s v="157676/OVA" u="1"/>
        <s v="152451/DIV" u="1"/>
        <s v="143031/CUP" u="1"/>
        <s v="147718/REV" u="1"/>
        <s v="146547/AMA" u="1"/>
        <s v="154698/COC" u="1"/>
        <s v="154848/SPE" u="1"/>
        <s v="157354/AVA" u="1"/>
        <s v="145239/STO" u="1"/>
        <s v="152281/LOB" u="1"/>
        <s v="156659/DIV" u="1"/>
        <s v="145707/AMA" u="1"/>
        <s v="146211/WIL" u="1"/>
        <s v="147363/AMA" u="1"/>
        <s v="152198/RAY" u="1"/>
        <s v="155074/MIS" u="1"/>
        <s v="155141/OXY" u="1"/>
        <s v="147067/STO" u="1"/>
        <s v="147147/CUP" u="1"/>
        <s v="154531/DIV" u="1"/>
        <s v="154715/DIV" u="1"/>
        <s v="155451/DIV" u="1"/>
        <s v="154766/COC" u="1"/>
        <s v="151878/STO" u="1"/>
        <s v="152488/LEN" u="1"/>
        <s v="154662/COC" u="1"/>
        <s v="154862/ELI" u="1"/>
        <s v="149159/STO" u="1"/>
        <s v="149990/LEN" u="1"/>
        <s v="158371/DIV" u="1"/>
        <s v="150452/LEN" u="1"/>
        <s v="154742/COC" u="1"/>
        <s v="157405/OXY" u="1"/>
        <s v="152866/STO" u="1"/>
        <s v="143216/HUD" u="1"/>
        <s v="143474/GRE" u="1"/>
        <s v="152484/KEL" u="1"/>
        <s v="143023/OVA" u="1"/>
        <s v="143427/UNO" u="1"/>
        <s v="146056/HUD" u="1"/>
        <s v="155942/WIL" u="1"/>
        <s v="156834/COC" u="1"/>
        <s v="144335/UNO" u="1"/>
        <s v="150778/OVA" u="1"/>
        <s v="153946/STO" u="1"/>
        <s v="155958/CUP" u="1"/>
        <s v="152440/LEN" u="1"/>
        <s v="156396/LEN" u="1"/>
        <s v="143300/CAL" u="1"/>
        <s v="150674/OVA" u="1"/>
        <s v="152830/STO" u="1"/>
        <s v="153498/HOR" u="1"/>
        <s v="142207/SPE" u="1"/>
        <s v="149982/AVA" u="1"/>
        <s v="154644/KEL" u="1"/>
        <s v="150714/HOR" u="1"/>
        <s v="152462/HOR" u="1"/>
        <s v="152490/OVA" u="1"/>
        <s v="154394/HOR" u="1"/>
        <s v="155934/STO" u="1"/>
        <s v="156736/DUO" u="1"/>
        <s v="150577/DIV" u="1"/>
        <s v="151622/HOR" u="1"/>
        <s v="153975/CAL" u="1"/>
        <s v="155922/STO" u="1"/>
        <s v="155879/HUD" u="1"/>
        <s v="148103/OVA" u="1"/>
        <s v="153456/AVA" u="1"/>
        <s v="143440/REV" u="1"/>
        <s v="146006/DIV" u="1"/>
        <s v="148634/GRE" u="1"/>
        <s v="156704/LEN" u="1"/>
        <s v="157402/RAY" u="1"/>
        <s v="157532/LEN" u="1"/>
        <s v="142296/ONY" u="1"/>
        <s v="143281/AMA" u="1"/>
        <s v="144477/AMA" u="1"/>
        <s v="145061/ELI" u="1"/>
        <s v="152616/AVA" u="1"/>
        <s v="152708/AVA" u="1"/>
        <s v="154754/OVA" u="1"/>
        <s v="156290/HOR" u="1"/>
        <s v="151829/DIV" u="1"/>
        <s v="144221/ELI" u="1"/>
        <s v="144373/AMA" u="1"/>
        <s v="145141/ELI" u="1"/>
        <s v="154650/OVA" u="1"/>
        <s v="155364/AVA" u="1"/>
        <s v="155974/UNO" u="1"/>
        <s v="145532/REV" u="1"/>
        <s v="154393/DIV" u="1"/>
        <s v="144296/ONY" u="1"/>
        <s v="150508/MIS" u="1"/>
        <s v="151868/COC" u="1"/>
        <s v="153582/SPE" u="1"/>
        <s v="154524/AVA" u="1"/>
        <s v="156180/AVA" u="1"/>
        <s v="156882/UNO" u="1"/>
        <s v="157370/HOR" u="1"/>
        <s v="157376/AVA" u="1"/>
        <s v="157490/OVA" u="1"/>
        <s v="146716/REV" u="1"/>
        <s v="145637/AMA" u="1"/>
        <s v="153507/OXY" u="1"/>
        <s v="155188/MIS" u="1"/>
        <s v="157364/AVA" u="1"/>
        <s v="145065/STO" u="1"/>
        <s v="146077/STO" u="1"/>
        <s v="151463/LOB" u="1"/>
        <s v="152039/POD" u="1"/>
        <s v="146729/AMA" u="1"/>
        <s v="156432/AVA" u="1"/>
        <s v="156914/OVA" u="1"/>
        <s v="155461/DIV" u="1"/>
        <s v="151924/COC" u="1"/>
        <s v="155988/ELI" u="1"/>
        <s v="156512/AVA" u="1"/>
        <s v="151394/LEN" u="1"/>
        <s v="143369/UNO" u="1"/>
        <s v="149077/STO" u="1"/>
        <s v="143980/AVA" u="1"/>
        <s v="147133/STO" u="1"/>
        <s v="149249/STO" u="1"/>
        <s v="150726/LEN" u="1"/>
        <s v="153006/REV" u="1"/>
        <s v="154498/LEN" u="1"/>
        <s v="157684/COC" u="1"/>
        <s v="149171/GOY" u="1"/>
        <s v="153692/STO" u="1"/>
        <s v="143214/HUD" u="1"/>
        <s v="148628/ONY" u="1"/>
        <s v="145162/CAL" u="1"/>
        <s v="146054/HUD" u="1"/>
        <s v="147512/ONY" u="1"/>
        <s v="155940/WIL" u="1"/>
        <s v="158140/MIS" u="1"/>
        <s v="142229/SPE" u="1"/>
        <s v="144205/OVA" u="1"/>
        <s v="151985/SAM" u="1"/>
        <s v="156578/LEN" u="1"/>
        <s v="144505/UNO" u="1"/>
        <s v="147109/HOR" u="1"/>
        <s v="151656/HOR" u="1"/>
        <s v="143175/ELI" u="1"/>
        <s v="145310/CAL" u="1"/>
        <s v="149438/SAM" u="1"/>
        <s v="151672/OVA" u="1"/>
        <s v="154840/STO" u="1"/>
        <s v="142395/AMA" u="1"/>
        <s v="149426/SAM" u="1"/>
        <s v="151908/HOR" u="1"/>
        <s v="153985/CAL" u="1"/>
        <s v="156852/STO" u="1"/>
        <s v="150575/DIV" u="1"/>
        <s v="149414/SAM" u="1"/>
        <s v="153552/HOR" u="1"/>
        <s v="154592/OVA" u="1"/>
        <s v="146226/RIT" u="1"/>
        <s v="155877/HUD" u="1"/>
        <s v="143291/AMA" u="1"/>
        <s v="149402/SAM" u="1"/>
        <s v="150798/COC" u="1"/>
        <s v="154764/OVA" u="1"/>
        <s v="154828/HOR" u="1"/>
        <s v="157530/LEN" u="1"/>
        <s v="142294/ONY" u="1"/>
        <s v="144291/AMA" u="1"/>
        <s v="145151/ELI" u="1"/>
        <s v="146083/WIL" u="1"/>
        <s v="156748/HOR" u="1"/>
        <s v="147382/REV" u="1"/>
        <s v="151589/LOB" u="1"/>
        <s v="144203/COC" u="1"/>
        <s v="146579/AMA" u="1"/>
        <s v="152602/AVA" u="1"/>
        <s v="157294/AVA" u="1"/>
        <s v="157564/HOR" u="1"/>
        <s v="143051/CUP" u="1"/>
        <s v="144702/REV" u="1"/>
        <s v="154391/DIV" u="1"/>
        <s v="147427/ELI" u="1"/>
        <s v="157190/AVA" u="1"/>
        <s v="145702/REV" u="1"/>
        <s v="144282/ONY" u="1"/>
        <s v="147335/WIL" u="1"/>
        <s v="147383/AMA" u="1"/>
        <s v="149163/ELI" u="1"/>
        <s v="151461/LOB" u="1"/>
        <s v="144109/LEN" u="1"/>
        <s v="154878/COC" u="1"/>
        <s v="156430/AVA" u="1"/>
        <s v="156912/OVA" u="1"/>
        <s v="143303/STO" u="1"/>
        <s v="148087/STO" u="1"/>
        <s v="146029/LEN" u="1"/>
        <s v="152870/WIL" u="1"/>
        <s v="155986/ELI" u="1"/>
        <s v="157706/AVA" u="1"/>
        <s v="143067/OVA" u="1"/>
        <s v="144211/STO" u="1"/>
        <s v="144303/STO" u="1"/>
        <s v="147037/DUO" u="1"/>
        <s v="151392/LEN" u="1"/>
        <s v="151668/LEN" u="1"/>
        <s v="150862/STO" u="1"/>
        <s v="154900/SPE" u="1"/>
        <s v="155322/MIS" u="1"/>
        <s v="143332/SAM" u="1"/>
        <s v="147131/STO" u="1"/>
        <s v="151019/MAX" u="1"/>
        <s v="145602/ONY" u="1"/>
        <s v="151828/LEN" u="1"/>
        <s v="152748/LEN" u="1"/>
        <s v="157682/COC" u="1"/>
        <s v="143123/OVA" u="1"/>
        <s v="146039/HOR" u="1"/>
        <s v="148315/STO" u="1"/>
        <s v="150930/STO" u="1"/>
        <s v="154768/DUO" u="1"/>
        <s v="153380/LEN" u="1"/>
        <s v="144527/UNO" u="1"/>
        <s v="148303/STO" u="1"/>
        <s v="156013/POD" u="1"/>
        <s v="149350/ONY" u="1"/>
        <s v="153422/RAY" u="1"/>
        <s v="156922/COC" u="1"/>
        <s v="148287/UNO" u="1"/>
        <s v="156794/STO" u="1"/>
        <s v="152732/KEL" u="1"/>
        <s v="146031/OVA" u="1"/>
        <s v="144236/RIT" u="1"/>
        <s v="144369/ELI" u="1"/>
        <s v="148319/OVA" u="1"/>
        <s v="151648/AVA" u="1"/>
        <s v="151670/OVA" u="1"/>
        <s v="151890/UNO" u="1"/>
        <s v="143564/REV" u="1"/>
        <s v="149227/OVA" u="1"/>
        <s v="152642/HOR" u="1"/>
        <s v="152648/AVA" u="1"/>
        <s v="143028/LOB" u="1"/>
        <s v="151585/DIV" u="1"/>
        <s v="142213/COC" u="1"/>
        <s v="143529/WIL" u="1"/>
        <s v="145249/COC" u="1"/>
        <s v="152750/OVA" u="1"/>
        <s v="154470/HOR" u="1"/>
        <s v="154590/OVA" u="1"/>
        <s v="142461/AMA" u="1"/>
        <s v="144133/COC" u="1"/>
        <s v="148239/SPE" u="1"/>
        <s v="151520/AVA" u="1"/>
        <s v="154464/AVA" u="1"/>
        <s v="154826/HOR" u="1"/>
        <s v="155470/HOR" u="1"/>
        <s v="156666/HOR" u="1"/>
        <s v="157494/HOR" u="1"/>
        <s v="142349/STO" u="1"/>
        <s v="145644/REV" u="1"/>
        <s v="151929/DIV" u="1"/>
        <s v="142725/AMA" u="1"/>
        <s v="151996/ELI" u="1"/>
        <s v="154275/OXY" u="1"/>
        <s v="155946/OVA" u="1"/>
        <s v="156746/HOR" u="1"/>
        <s v="157574/HOR" u="1"/>
        <s v="143700/REV" u="1"/>
        <s v="153481/DIV" u="1"/>
        <s v="145517/WIL" u="1"/>
        <s v="150332/MIS" u="1"/>
        <s v="157384/AVA" u="1"/>
        <s v="157562/HOR" u="1"/>
        <s v="144725/AMA" u="1"/>
        <s v="148053/COC" u="1"/>
        <s v="148081/WIL" u="1"/>
        <s v="149265/ELI" u="1"/>
        <s v="154520/AVA" u="1"/>
        <s v="156728/AVA" u="1"/>
        <s v="157280/AVA" u="1"/>
        <s v="157372/AVA" u="1"/>
        <s v="144337/STO" u="1"/>
        <s v="147724/REV" u="1"/>
        <s v="147816/REV" u="1"/>
        <s v="147333/WIL" u="1"/>
        <s v="152000/GRE" u="1"/>
        <s v="145047/KEL" u="1"/>
        <s v="145233/STO" u="1"/>
        <s v="148620/REV" u="1"/>
        <s v="154759/LOB" u="1"/>
        <s v="146027/LEN" u="1"/>
        <s v="157368/MIS" u="1"/>
        <s v="148073/STO" u="1"/>
        <s v="151884/STO" u="1"/>
        <s v="148384/ONY" u="1"/>
        <s v="154910/SPE" u="1"/>
        <s v="156692/COC" u="1"/>
        <s v="142105/HOR" u="1"/>
        <s v="145194/CAL" u="1"/>
        <s v="146103/DUO" u="1"/>
        <s v="147417/STO" u="1"/>
        <s v="152792/STO" u="1"/>
        <s v="146003/LEN" u="1"/>
        <s v="155320/MIS" u="1"/>
        <s v="157343/MYS" u="1"/>
        <s v="146049/HOR" u="1"/>
        <s v="148107/LEN" u="1"/>
        <s v="157680/COC" u="1"/>
        <s v="146037/HOR" u="1"/>
        <s v="156551/LOB" u="1"/>
        <s v="152846/KEL" u="1"/>
        <s v="146025/HOR" u="1"/>
        <s v="149378/SAM" u="1"/>
        <s v="143824/GRE" u="1"/>
        <s v="156920/COC" u="1"/>
        <s v="141599/AMA" u="1"/>
        <s v="142195/WIL" u="1"/>
        <s v="147117/HOR" u="1"/>
        <s v="149366/SAM" u="1"/>
        <s v="147050/HUD" u="1"/>
        <s v="144287/ELI" u="1"/>
        <s v="149469/UNO" u="1"/>
        <s v="154822/DUO" u="1"/>
        <s v="143482/REV" u="1"/>
        <s v="149434/SAM" u="1"/>
        <s v="143038/LOB" u="1"/>
        <s v="146128/DIV" u="1"/>
        <s v="156918/LEN" u="1"/>
        <s v="144247/COC" u="1"/>
        <s v="147065/SPE" u="1"/>
        <s v="149225/OVA" u="1"/>
        <s v="149422/SAM" u="1"/>
        <s v="150806/AVA" u="1"/>
        <s v="152824/HOR" u="1"/>
        <s v="152980/UNO" u="1"/>
        <s v="153474/AVA" u="1"/>
        <s v="153560/HOR" u="1"/>
        <s v="153652/HOR" u="1"/>
        <s v="151675/DIV" u="1"/>
        <s v="149410/SAM" u="1"/>
        <s v="152818/AVA" u="1"/>
        <s v="155876/OVA" u="1"/>
        <s v="143014/LOB" u="1"/>
        <s v="143083/STO" u="1"/>
        <s v="146746/REV" u="1"/>
        <s v="147104/DIV" u="1"/>
        <s v="156744/HOR" u="1"/>
        <s v="157572/HOR" u="1"/>
        <s v="157993/CAL" u="1"/>
        <s v="154859/DIV" u="1"/>
        <s v="152978/COC" u="1"/>
        <s v="155542/AVA" u="1"/>
        <s v="155818/AVA" u="1"/>
        <s v="146095/STO" u="1"/>
        <s v="147918/REV" u="1"/>
        <s v="150478/RAY" u="1"/>
        <s v="151954/COC" u="1"/>
        <s v="153794/COC" u="1"/>
        <s v="155784/SPE" u="1"/>
        <s v="143231/STO" u="1"/>
        <s v="147279/STO" u="1"/>
        <s v="150998/STO" u="1"/>
        <s v="143450/ONY" u="1"/>
        <s v="144803/AMA" u="1"/>
        <s v="145382/ONY" u="1"/>
        <s v="147303/COC" u="1"/>
        <s v="149235/COC" u="1"/>
        <s v="151850/COC" u="1"/>
        <s v="147394/ONY" u="1"/>
        <s v="147503/WIL" u="1"/>
        <s v="151024/REV" u="1"/>
        <s v="151596/LEN" u="1"/>
        <s v="154501/OXY" u="1"/>
        <s v="155852/SPE" u="1"/>
        <s v="157622/AVA" u="1"/>
        <s v="142283/UNO" u="1"/>
        <s v="143075/OVA" u="1"/>
        <s v="143167/OVA" u="1"/>
        <s v="154757/LOB" u="1"/>
        <s v="150684/KEL" u="1"/>
        <s v="155966/COC" u="1"/>
        <s v="144139/HOR" u="1"/>
        <s v="151882/STO" u="1"/>
        <s v="142508/HUD" u="1"/>
        <s v="148037/LEN" u="1"/>
        <s v="152362/RAY" u="1"/>
        <s v="157421/OXY" u="1"/>
        <s v="142179/SPE" u="1"/>
        <s v="143271/UNO" u="1"/>
        <s v="143327/OVA" u="1"/>
        <s v="143363/UNO" u="1"/>
        <s v="146087/OVA" u="1"/>
        <s v="152974/STO" u="1"/>
        <s v="145035/HOR" u="1"/>
        <s v="145247/OVA" u="1"/>
        <s v="150898/OVA" u="1"/>
        <s v="152522/RAY" u="1"/>
        <s v="152744/LEN" u="1"/>
        <s v="144407/OVA" u="1"/>
        <s v="147047/HOR" u="1"/>
        <s v="147167/OVA" u="1"/>
        <s v="151686/HOR" u="1"/>
        <s v="147101/KEL" u="1"/>
        <s v="152640/LEN" u="1"/>
        <s v="142377/WIL" u="1"/>
        <s v="144603/UNO" u="1"/>
        <s v="147029/AVA" u="1"/>
        <s v="148127/HOR" u="1"/>
        <s v="149259/OVA" u="1"/>
        <s v="156790/STO" u="1"/>
        <s v="147508/HUD" u="1"/>
        <s v="154820/DUO" u="1"/>
        <s v="144492/REV" u="1"/>
        <s v="146138/DIV" u="1"/>
        <s v="146256/RIT" u="1"/>
        <s v="156764/KEL" u="1"/>
        <s v="146097/COC" u="1"/>
        <s v="154978/OVA" u="1"/>
        <s v="146034/DIV" u="1"/>
        <s v="146126/DIV" u="1"/>
        <s v="156916/LEN" u="1"/>
        <s v="158868/KEL" u="1"/>
        <s v="145377/WIL" u="1"/>
        <s v="147097/COC" u="1"/>
        <s v="149223/OVA" u="1"/>
        <s v="149315/OVA" u="1"/>
        <s v="150620/AVA" u="1"/>
        <s v="152822/HOR" u="1"/>
        <s v="153650/HOR" u="1"/>
        <s v="154576/AVA" u="1"/>
        <s v="143116/LOB" u="1"/>
        <s v="146206/DIV" u="1"/>
        <s v="156924/KEL" u="1"/>
        <s v="143525/WIL" u="1"/>
        <s v="145261/ELI" u="1"/>
        <s v="145689/AMA" u="1"/>
        <s v="152632/AVA" u="1"/>
        <s v="152816/AVA" u="1"/>
        <s v="155668/AVA" u="1"/>
        <s v="141813/AMA" u="1"/>
        <s v="142733/AMA" u="1"/>
        <s v="144849/AMA" u="1"/>
        <s v="148177/COC" u="1"/>
        <s v="155656/AVA" u="1"/>
        <s v="156754/HOR" u="1"/>
        <s v="143641/AMA" u="1"/>
        <s v="155644/AVA" u="1"/>
        <s v="156742/HOR" u="1"/>
        <s v="145449/CUP" u="1"/>
        <s v="155869/DIV" u="1"/>
        <s v="142644/ONY" u="1"/>
        <s v="149285/WIL" u="1"/>
        <s v="143398/SAM" u="1"/>
        <s v="143609/STO" u="1"/>
        <s v="146093/STO" u="1"/>
        <s v="147208/LOB" u="1"/>
        <s v="151901/DIV" u="1"/>
        <s v="155857/DIV" u="1"/>
        <s v="150940/COC" u="1"/>
        <s v="145425/CUP" u="1"/>
        <s v="146668/ONY" u="1"/>
        <s v="149233/COC" u="1"/>
        <s v="150556/RAY" u="1"/>
        <s v="143478/CAL" u="1"/>
        <s v="148277/STO" u="1"/>
        <s v="147501/WIL" u="1"/>
        <s v="143073/OVA" u="1"/>
        <s v="144489/UNO" u="1"/>
        <s v="148449/STO" u="1"/>
        <s v="144137/HOR" u="1"/>
        <s v="155319/POD" u="1"/>
        <s v="142506/HUD" u="1"/>
        <s v="143534/CAL" u="1"/>
        <s v="144281/UNO" u="1"/>
        <s v="145700/ONY" u="1"/>
        <s v="148207/LEN" u="1"/>
        <s v="149035/LEN" u="1"/>
        <s v="149721/AMA" u="1"/>
        <s v="151926/LEN" u="1"/>
        <s v="152774/KEL" u="1"/>
        <s v="152938/LEN" u="1"/>
        <s v="154594/LEN" u="1"/>
        <s v="146638/SAM" u="1"/>
        <s v="149398/SAM" u="1"/>
        <s v="147165/OVA" u="1"/>
        <s v="147788/GRE" u="1"/>
        <s v="143187/COC" u="1"/>
        <s v="147153/OVA" u="1"/>
        <s v="150752/HOR" u="1"/>
        <s v="154842/DUO" u="1"/>
        <s v="142858/REV" u="1"/>
        <s v="147684/GRE" u="1"/>
        <s v="142375/WIL" u="1"/>
        <s v="147027/AVA" u="1"/>
        <s v="147113/HOR" u="1"/>
        <s v="148125/HOR" u="1"/>
        <s v="146148/DIV" u="1"/>
        <s v="147580/GRE" u="1"/>
        <s v="147221/OVA" u="1"/>
        <s v="149442/SAM" u="1"/>
        <s v="146136/DIV" u="1"/>
        <s v="150959/DIV" u="1"/>
        <s v="149430/SAM" u="1"/>
        <s v="150814/AVA" u="1"/>
        <s v="153666/AVA" u="1"/>
        <s v="157117/MAX" u="1"/>
        <s v="143034/LOB" u="1"/>
        <s v="146124/DIV" u="1"/>
        <s v="151959/DIV" u="1"/>
        <s v="151386/MIS" u="1"/>
        <s v="153385/OXY" u="1"/>
        <s v="156988/OVA" u="1"/>
        <s v="146058/LOB" u="1"/>
        <s v="146204/DIV" u="1"/>
        <s v="146858/REV" u="1"/>
        <s v="147032/DIV" u="1"/>
        <s v="149310/HUD" u="1"/>
        <s v="154740/HOR" u="1"/>
        <s v="156976/OVA" u="1"/>
        <s v="146662/REV" u="1"/>
        <s v="150831/DIV" u="1"/>
        <s v="143835/AMA" u="1"/>
        <s v="144089/KEL" u="1"/>
        <s v="145675/AMA" u="1"/>
        <s v="154550/AVA" u="1"/>
        <s v="154896/SPE" u="1"/>
        <s v="156844/HOR" u="1"/>
        <s v="158118/ONY" u="1"/>
        <s v="143539/STO" u="1"/>
        <s v="152546/MIS" u="1"/>
        <s v="156477/OXY" u="1"/>
        <s v="156740/HOR" u="1"/>
        <s v="157666/AVA" u="1"/>
        <s v="147218/LOB" u="1"/>
        <s v="148100/DIV" u="1"/>
        <s v="143811/AMA" u="1"/>
        <s v="147535/WIL" u="1"/>
        <s v="150486/RAY" u="1"/>
        <s v="150510/MIS" u="1"/>
        <s v="155900/HOR" u="1"/>
        <s v="157746/AVA" u="1"/>
        <s v="143423/STO" u="1"/>
        <s v="148650/REV" u="1"/>
        <s v="155855/DIV" u="1"/>
        <s v="145045/LEN" u="1"/>
        <s v="146835/AMA" u="1"/>
        <s v="153068/REV" u="1"/>
        <s v="153442/MIS" u="1"/>
        <s v="155802/AVA" u="1"/>
        <s v="157642/AVA" u="1"/>
        <s v="143411/STO" u="1"/>
        <s v="145225/DUO" u="1"/>
        <s v="149299/STO" u="1"/>
        <s v="146823/AMA" u="1"/>
        <s v="150554/RAY" u="1"/>
        <s v="150796/KEL" u="1"/>
        <s v="151124/REV" u="1"/>
        <s v="154940/SPE" u="1"/>
        <s v="155214/GRE" u="1"/>
        <s v="155894/COC" u="1"/>
        <s v="144187/OVA" u="1"/>
        <s v="155949/LOB" u="1"/>
        <s v="143160/HUD" u="1"/>
        <s v="144798/GRE" u="1"/>
        <s v="157362/MIS" u="1"/>
        <s v="144319/HOR" u="1"/>
        <s v="145292/CAL" u="1"/>
        <s v="149229/LEN" u="1"/>
        <s v="152672/LEN" u="1"/>
        <s v="145567/UNO" u="1"/>
        <s v="148515/STO" u="1"/>
        <s v="149237/KEL" u="1"/>
        <s v="149470/ONY" u="1"/>
        <s v="155032/REV" u="1"/>
        <s v="148067/HOR" u="1"/>
        <s v="149396/SAM" u="1"/>
        <s v="154876/KEL" u="1"/>
        <s v="147319/HOR" u="1"/>
        <s v="149384/SAM" u="1"/>
        <s v="150584/AVA" u="1"/>
        <s v="151682/HOR" u="1"/>
        <s v="142465/ELI" u="1"/>
        <s v="146727/UNO" u="1"/>
        <s v="149372/SAM" u="1"/>
        <s v="151768/AVA" u="1"/>
        <s v="146158/DIV" u="1"/>
        <s v="147590/GRE" u="1"/>
        <s v="142545/ELI" u="1"/>
        <s v="145397/ELI" u="1"/>
        <s v="149360/SAM" u="1"/>
        <s v="142844/REV" u="1"/>
        <s v="146146/DIV" u="1"/>
        <s v="154912/LEN" u="1"/>
        <s v="142453/WIL" u="1"/>
        <s v="151168/GRE" u="1"/>
        <s v="143044/LOB" u="1"/>
        <s v="143752/REV" u="1"/>
        <s v="146134/DIV" u="1"/>
        <s v="143361/WIL" u="1"/>
        <s v="146489/WIL" u="1"/>
        <s v="148359/SPE" u="1"/>
        <s v="152018/CAL" u="1"/>
        <s v="148289/COC" u="1"/>
        <s v="151384/MIS" u="1"/>
        <s v="156986/OVA" u="1"/>
        <s v="146202/DIV" u="1"/>
        <s v="144613/ELI" u="1"/>
        <s v="148093/COC" u="1"/>
        <s v="150611/OXY" u="1"/>
        <s v="156584/AVA" u="1"/>
        <s v="142445/STO" u="1"/>
        <s v="156971/HUD" u="1"/>
        <s v="146545/WIL" u="1"/>
        <s v="154894/SPE" u="1"/>
        <s v="156750/HOR" u="1"/>
        <s v="155824/AVA" u="1"/>
        <s v="144537/STO" u="1"/>
        <s v="145549/STO" u="1"/>
        <s v="147193/CUP" u="1"/>
        <s v="148936/REV" u="1"/>
        <s v="155865/DIV" u="1"/>
        <s v="142203/LEN" u="1"/>
        <s v="150392/RAY" u="1"/>
        <s v="155476/MIS" u="1"/>
        <s v="155727/OXY" u="1"/>
        <s v="144341/STO" u="1"/>
        <s v="147820/REV" u="1"/>
        <s v="144307/LEN" u="1"/>
        <s v="155715/OXY" u="1"/>
        <s v="142485/UNO" u="1"/>
        <s v="143157/HOR" u="1"/>
        <s v="147549/STO" u="1"/>
        <s v="152223/POD" u="1"/>
        <s v="150682/LEN" u="1"/>
        <s v="157720/AVA" u="1"/>
        <s v="144185/OVA" u="1"/>
        <s v="144145/HOR" u="1"/>
        <s v="150307/AMA" u="1"/>
        <s v="151045/MAX" u="1"/>
        <s v="151227/AMA" u="1"/>
        <s v="148664/ONY" u="1"/>
        <s v="153472/RAY" u="1"/>
        <s v="144225/HOR" u="1"/>
        <s v="144529/OVA" u="1"/>
        <s v="143413/OVA" u="1"/>
        <s v="144219/AVA" u="1"/>
        <s v="150692/HOR" u="1"/>
        <s v="144115/AVA" u="1"/>
        <s v="144207/AVA" u="1"/>
        <s v="145542/CAL" u="1"/>
        <s v="148065/HOR" u="1"/>
        <s v="146692/GRE" u="1"/>
        <s v="146876/GRE" u="1"/>
        <s v="144621/UNO" u="1"/>
        <s v="148474/CAL" u="1"/>
        <s v="150858/AVA" u="1"/>
        <s v="151892/OVA" u="1"/>
        <s v="146168/DIV" u="1"/>
        <s v="146514/HUD" u="1"/>
        <s v="155874/KEL" u="1"/>
        <s v="157214/REV" u="1"/>
        <s v="148225/HOR" u="1"/>
        <s v="149053/HOR" u="1"/>
        <s v="150846/AVA" u="1"/>
        <s v="146156/DIV" u="1"/>
        <s v="143647/ELI" u="1"/>
        <s v="147806/CAL" u="1"/>
        <s v="148035/AVA" u="1"/>
        <s v="149047/AVA" u="1"/>
        <s v="153686/AVA" u="1"/>
        <s v="142226/LOB" u="1"/>
        <s v="143946/REV" u="1"/>
        <s v="146144/DIV" u="1"/>
        <s v="146798/REV" u="1"/>
        <s v="150875/DIV" u="1"/>
        <s v="154930/KEL" u="1"/>
        <s v="142451/WIL" u="1"/>
        <s v="143635/ELI" u="1"/>
        <s v="150246/GRE" u="1"/>
        <s v="150822/AVA" u="1"/>
        <s v="156203/AMA" u="1"/>
        <s v="146132/DIV" u="1"/>
        <s v="148366/RIT" u="1"/>
        <s v="150955/DIV" u="1"/>
        <s v="145263/COC" u="1"/>
        <s v="147499/WIL" u="1"/>
        <s v="151730/AVA" u="1"/>
        <s v="152650/AVA" u="1"/>
        <s v="153669/OXY" u="1"/>
        <s v="154582/AVA" u="1"/>
        <s v="156968/HOR" u="1"/>
        <s v="142191/STO" u="1"/>
        <s v="143295/STO" u="1"/>
        <s v="146866/REV" u="1"/>
        <s v="148328/DIV" u="1"/>
        <s v="145343/COC" u="1"/>
        <s v="146539/COC" u="1"/>
        <s v="149103/AVA" u="1"/>
        <s v="155674/AVA" u="1"/>
        <s v="156594/AVA" u="1"/>
        <s v="146200/DIV" u="1"/>
        <s v="152004/CAL" u="1"/>
        <s v="143703/WIL" u="1"/>
        <s v="143935/AMA" u="1"/>
        <s v="145867/AMA" u="1"/>
        <s v="148395/WIL" u="1"/>
        <s v="153829/OXY" u="1"/>
        <s v="155662/AVA" u="1"/>
        <s v="156582/AVA" u="1"/>
        <s v="142417/DUO" u="1"/>
        <s v="144249/LEN" u="1"/>
        <s v="145411/COC" u="1"/>
        <s v="146607/COC" u="1"/>
        <s v="155650/AVA" u="1"/>
        <s v="154189/POD" u="1"/>
        <s v="155119/UNO" u="1"/>
        <s v="142388/HUD" u="1"/>
        <s v="144237/LEN" u="1"/>
        <s v="146531/WIL" u="1"/>
        <s v="152168/REV" u="1"/>
        <s v="142405/KEL" u="1"/>
        <s v="145923/AMA" u="1"/>
        <s v="145911/AMA" u="1"/>
        <s v="152144/REV" u="1"/>
        <s v="155130/GRE" u="1"/>
        <s v="142235/HOR" u="1"/>
        <s v="144259/HOR" u="1"/>
        <s v="150964/DUO" u="1"/>
        <s v="150680/LEN" u="1"/>
        <s v="156088/REV" u="1"/>
        <s v="145603/STO" u="1"/>
        <s v="149283/STO" u="1"/>
        <s v="155957/LOB" u="1"/>
        <s v="147225/LEN" u="1"/>
        <s v="148923/AMA" u="1"/>
        <s v="150944/LEN" u="1"/>
        <s v="151956/LEN" u="1"/>
        <s v="151133/AMA" u="1"/>
        <s v="152005/WIL" u="1"/>
        <s v="154169/AMA" u="1"/>
        <s v="143524/HUD" u="1"/>
        <s v="154888/LEN" u="1"/>
        <s v="143211/HOR" u="1"/>
        <s v="143607/OVA" u="1"/>
        <s v="144223/HOR" u="1"/>
        <s v="150886/HOR" u="1"/>
        <s v="142700/CAL" u="1"/>
        <s v="145435/OVA" u="1"/>
        <s v="147091/OVA" u="1"/>
        <s v="147183/OVA" u="1"/>
        <s v="144862/GRE" u="1"/>
        <s v="154792/KEL" u="1"/>
        <s v="143444/RIT" u="1"/>
        <s v="146178/DIV" u="1"/>
        <s v="156120/REV" u="1"/>
        <s v="145503/OVA" u="1"/>
        <s v="152966/HOR" u="1"/>
        <s v="155409/AMA" u="1"/>
        <s v="146166/DIV" u="1"/>
        <s v="155944/LEN" u="1"/>
        <s v="143669/WIL" u="1"/>
        <s v="144589/WIL" u="1"/>
        <s v="153696/AVA" u="1"/>
        <s v="156319/MAX" u="1"/>
        <s v="158157/AMA" u="1"/>
        <s v="143956/REV" u="1"/>
        <s v="146154/DIV" u="1"/>
        <s v="148178/DIV" u="1"/>
        <s v="144515/SPE" u="1"/>
        <s v="146142/DIV" u="1"/>
        <s v="150873/DIV" u="1"/>
        <s v="144645/ELI" u="1"/>
        <s v="154868/AVA" u="1"/>
        <s v="154954/HOR" u="1"/>
        <s v="143040/LOB" u="1"/>
        <s v="146130/DIV" u="1"/>
        <s v="152118/CAL" u="1"/>
        <s v="143541/WIL" u="1"/>
        <s v="147497/WIL" u="1"/>
        <s v="147168/LOB" u="1"/>
        <s v="151013/UNO" u="1"/>
        <s v="152965/DIV" u="1"/>
        <s v="144683/MAX" u="1"/>
        <s v="149016/OXY" u="1"/>
        <s v="149101/AVA" u="1"/>
        <s v="148365/COC" u="1"/>
        <s v="155129/UNO" u="1"/>
        <s v="144701/WIL" u="1"/>
        <s v="146817/WIL" u="1"/>
        <s v="148944/REV" u="1"/>
        <s v="155873/DIV" u="1"/>
        <s v="147805/ELI" u="1"/>
        <s v="149829/ELI" u="1"/>
        <s v="153404/GRE" u="1"/>
        <s v="157391/OXY" u="1"/>
        <s v="143177/HOR" u="1"/>
        <s v="152335/POD" u="1"/>
        <s v="155861/DIV" u="1"/>
        <s v="146339/LEN" u="1"/>
        <s v="150480/RAY" u="1"/>
        <s v="142153/HOR" u="1"/>
        <s v="143193/OVA" u="1"/>
        <s v="145223/LEN" u="1"/>
        <s v="146327/LEN" u="1"/>
        <s v="144257/HOR" u="1"/>
        <s v="145269/HOR" u="1"/>
        <s v="150962/DUO" u="1"/>
        <s v="145294/HUD" u="1"/>
        <s v="146844/ONY" u="1"/>
        <s v="148868/ONY" u="1"/>
        <s v="154688/RAY" u="1"/>
        <s v="144365/OVA" u="1"/>
        <s v="144141/HOR" u="1"/>
        <s v="145457/OVA" u="1"/>
        <s v="142399/COC" u="1"/>
        <s v="145537/OVA" u="1"/>
        <s v="146245/HOR" u="1"/>
        <s v="147257/HOR" u="1"/>
        <s v="151146/ONY" u="1"/>
        <s v="154247/AMA" u="1"/>
        <s v="151007/STO" u="1"/>
        <s v="154874/LEN" u="1"/>
        <s v="145433/OVA" u="1"/>
        <s v="145814/SAM" u="1"/>
        <s v="145837/UNO" u="1"/>
        <s v="147390/CAL" u="1"/>
        <s v="149269/HOR" u="1"/>
        <s v="146188/DIV" u="1"/>
        <s v="148190/HUD" u="1"/>
        <s v="151205/GOY" u="1"/>
        <s v="142483/ELI" u="1"/>
        <s v="146525/OVA" u="1"/>
        <s v="149390/SAM" u="1"/>
        <s v="149689/UNO" u="1"/>
        <s v="151786/AVA" u="1"/>
        <s v="152318/ONY" u="1"/>
        <s v="156065/MAX" u="1"/>
        <s v="157075/AMA" u="1"/>
        <s v="146176/DIV" u="1"/>
        <s v="142391/WIL" u="1"/>
        <s v="142455/COC" u="1"/>
        <s v="144587/ELI" u="1"/>
        <s v="145399/COC" u="1"/>
        <s v="145501/OVA" u="1"/>
        <s v="146215/AVA" u="1"/>
        <s v="148055/AVA" u="1"/>
        <s v="151198/GRE" u="1"/>
        <s v="146164/DIV" u="1"/>
        <s v="149900/ONY" u="1"/>
        <s v="144375/COC" u="1"/>
        <s v="146599/ELI" u="1"/>
        <s v="147031/AVA" u="1"/>
        <s v="148709/OVA" u="1"/>
        <s v="149055/AVA" u="1"/>
        <s v="149629/OVA" u="1"/>
        <s v="154976/HOR" u="1"/>
        <s v="156317/MAX" u="1"/>
        <s v="157327/AMA" u="1"/>
        <s v="143062/LOB" u="1"/>
        <s v="146152/DIV" u="1"/>
        <s v="148430/HUD" u="1"/>
        <s v="155007/STO" u="1"/>
        <s v="142631/ELI" u="1"/>
        <s v="145002/OXY" u="1"/>
        <s v="154780/HOR" u="1"/>
        <s v="155798/AVA" u="1"/>
        <s v="155884/HOR" u="1"/>
        <s v="144954/REV" u="1"/>
        <s v="146140/DIV" u="1"/>
        <s v="147270/RIT" u="1"/>
        <s v="144351/COC" u="1"/>
        <s v="149123/AVA" u="1"/>
        <s v="146220/DIV" u="1"/>
        <s v="151963/DIV" u="1"/>
        <s v="154999/DIV" u="1"/>
        <s v="156205/GOY" u="1"/>
        <s v="143603/COC" u="1"/>
        <s v="147283/COC" u="1"/>
        <s v="143659/STO" u="1"/>
        <s v="148232/DIV" u="1"/>
        <s v="145907/ELI" u="1"/>
        <s v="144567/STO" u="1"/>
        <s v="145930/REV" u="1"/>
        <s v="147954/REV" u="1"/>
        <s v="145803/ELI" u="1"/>
        <s v="151990/COC" u="1"/>
        <s v="144371/STO" u="1"/>
        <s v="147142/LOB" u="1"/>
        <s v="154963/DIV" u="1"/>
        <s v="155883/DIV" u="1"/>
        <s v="147827/WIL" u="1"/>
        <s v="148719/COC" u="1"/>
        <s v="149747/ELI" u="1"/>
        <s v="156934/AVA" u="1"/>
        <s v="143531/STO" u="1"/>
        <s v="145555/STO" u="1"/>
        <s v="147222/LOB" u="1"/>
        <s v="154951/DIV" u="1"/>
        <s v="155150/GRE" u="1"/>
        <s v="155733/OXY" u="1"/>
        <s v="143089/AVA" u="1"/>
        <s v="147210/LOB" u="1"/>
        <s v="148567/CUP" u="1"/>
        <s v="144405/LEN" u="1"/>
        <s v="149783/AMA" u="1"/>
        <s v="155721/OXY" u="1"/>
        <s v="142491/UNO" u="1"/>
        <s v="145623/STO" u="1"/>
        <s v="156989/LOB" u="1"/>
        <s v="144191/OVA" u="1"/>
        <s v="144255/HOR" u="1"/>
        <s v="146807/STO" u="1"/>
        <s v="153209/ELI" u="1"/>
        <s v="148061/LEN" u="1"/>
        <s v="149257/LEN" u="1"/>
        <s v="153508/REV" u="1"/>
        <s v="145467/OVA" u="1"/>
        <s v="158897/LOB" u="1"/>
        <s v="142704/HUD" u="1"/>
        <s v="143716/HUD" u="1"/>
        <s v="149958/ONY" u="1"/>
        <s v="143615/OVA" u="1"/>
        <s v="144323/HOR" u="1"/>
        <s v="150894/HOR" u="1"/>
        <s v="145535/OVA" u="1"/>
        <s v="147191/OVA" u="1"/>
        <s v="147255/HOR" u="1"/>
        <s v="148083/HOR" u="1"/>
        <s v="149807/STO" u="1"/>
        <s v="142636/RIT" u="1"/>
        <s v="146198/DIV" u="1"/>
        <s v="155792/LEN" u="1"/>
        <s v="157336/REV" u="1"/>
        <s v="148163/HOR" u="1"/>
        <s v="149267/HOR" u="1"/>
        <s v="146186/DIV" u="1"/>
        <s v="142523/SPE" u="1"/>
        <s v="146523/OVA" u="1"/>
        <s v="146720/SAM" u="1"/>
        <s v="147323/HOR" u="1"/>
        <s v="147663/UNO" u="1"/>
        <s v="150595/OXY" u="1"/>
        <s v="151870/HOR" u="1"/>
        <s v="152040/ONY" u="1"/>
        <s v="145254/DIV" u="1"/>
        <s v="146174/DIV" u="1"/>
        <s v="145547/SPE" u="1"/>
        <s v="151864/AVA" u="1"/>
        <s v="152968/AVA" u="1"/>
        <s v="156509/AMA" u="1"/>
        <s v="146162/DIV" u="1"/>
        <s v="148094/DIV" u="1"/>
        <s v="148278/DIV" u="1"/>
        <s v="155135/GOY" u="1"/>
        <s v="143637/COC" u="1"/>
        <s v="146597/ELI" u="1"/>
        <s v="146689/ELI" u="1"/>
        <s v="143060/LOB" u="1"/>
        <s v="146150/DIV" u="1"/>
        <s v="146896/REV" u="1"/>
        <s v="152046/CAL" u="1"/>
        <s v="158159/GOY" u="1"/>
        <s v="144637/COC" u="1"/>
        <s v="149041/AVA" u="1"/>
        <s v="155882/HOR" u="1"/>
        <s v="143324/LOB" u="1"/>
        <s v="143613/COC" u="1"/>
        <s v="143733/WIL" u="1"/>
        <s v="149121/AVA" u="1"/>
        <s v="154864/AVA" u="1"/>
        <s v="152973/DIV" u="1"/>
        <s v="154997/DIV" u="1"/>
        <s v="146837/ELI" u="1"/>
        <s v="153847/OXY" u="1"/>
        <s v="154583/OXY" u="1"/>
        <s v="143941/AMA" u="1"/>
        <s v="146653/WIL" u="1"/>
        <s v="147757/WIL" u="1"/>
        <s v="147929/ELI" u="1"/>
        <s v="148465/COC" u="1"/>
        <s v="149769/ELI" u="1"/>
        <s v="151278/REV" u="1"/>
        <s v="153835/OXY" u="1"/>
        <s v="151059/ELI" u="1"/>
        <s v="155985/DIV" u="1"/>
        <s v="147825/ELI" u="1"/>
        <s v="148637/COC" u="1"/>
        <s v="153823/OXY" u="1"/>
        <s v="154010/CAL" u="1"/>
        <s v="144607/DUO" u="1"/>
        <s v="144633/STO" u="1"/>
        <s v="145527/DUO" u="1"/>
        <s v="145829/STO" u="1"/>
        <s v="152059/WIL" u="1"/>
        <s v="145519/LEN" u="1"/>
        <s v="155572/MIS" u="1"/>
        <s v="142075/AVA" u="1"/>
        <s v="151267/AMA" u="1"/>
        <s v="144403/LEN" u="1"/>
        <s v="146243/LEN" u="1"/>
        <s v="148195/KEL" u="1"/>
        <s v="147737/STO" u="1"/>
        <s v="152083/AMA" u="1"/>
        <s v="153035/ELI" u="1"/>
        <s v="156101/UNO" u="1"/>
        <s v="148461/STO" u="1"/>
        <s v="153023/ELI" u="1"/>
        <s v="142276/DIV" u="1"/>
        <s v="142622/HUD" u="1"/>
        <s v="149217/RAY" u="1"/>
        <s v="144241/HOR" u="1"/>
        <s v="144333/HOR" u="1"/>
        <s v="155019/COC" u="1"/>
        <s v="157447/POD" u="1"/>
        <s v="153310/REV" u="1"/>
        <s v="143705/OVA" u="1"/>
        <s v="144321/HOR" u="1"/>
        <s v="144625/OVA" u="1"/>
        <s v="145729/OVA" u="1"/>
        <s v="146996/GRE" u="1"/>
        <s v="149231/LEN" u="1"/>
        <s v="146247/AVA" u="1"/>
        <s v="146609/HOR" u="1"/>
        <s v="147253/HOR" u="1"/>
        <s v="147685/UNO" u="1"/>
        <s v="149277/HOR" u="1"/>
        <s v="151418/ONY" u="1"/>
        <s v="155073/MAX" u="1"/>
        <s v="156175/AMA" u="1"/>
        <s v="157139/WIL" u="1"/>
        <s v="146196/DIV" u="1"/>
        <s v="148382/HUD" u="1"/>
        <s v="151003/STO" u="1"/>
        <s v="154870/LEN" u="1"/>
        <s v="154890/KEL" u="1"/>
        <s v="156322/REV" u="1"/>
        <s v="143395/COC" u="1"/>
        <s v="145315/AVA" u="1"/>
        <s v="148161/HOR" u="1"/>
        <s v="148557/OVA" u="1"/>
        <s v="144436/DIV" u="1"/>
        <s v="146184/DIV" u="1"/>
        <s v="153107/STO" u="1"/>
        <s v="157230/REV" u="1"/>
        <s v="144699/WIL" u="1"/>
        <s v="146521/OVA" u="1"/>
        <s v="147730/SAM" u="1"/>
        <s v="151782/AVA" u="1"/>
        <s v="152886/AVA" u="1"/>
        <s v="157207/WIL" u="1"/>
        <s v="146172/DIV" u="1"/>
        <s v="149996/GRE" u="1"/>
        <s v="144475/COC" u="1"/>
        <s v="147613/OVA" u="1"/>
        <s v="151770/AVA" u="1"/>
        <s v="146160/DIV" u="1"/>
        <s v="155015/STO" u="1"/>
        <s v="158310/REV" u="1"/>
        <s v="142531/COC" u="1"/>
        <s v="146687/ELI" u="1"/>
        <s v="152770/AVA" u="1"/>
        <s v="156015/STO" u="1"/>
        <s v="152850/AVA" u="1"/>
        <s v="155978/AVA" u="1"/>
        <s v="143322/LOB" u="1"/>
        <s v="156130/ONY" u="1"/>
        <s v="156886/AVA" u="1"/>
        <s v="143667/STO" u="1"/>
        <s v="148516/DIV" u="1"/>
        <s v="145807/COC" u="1"/>
        <s v="145883/AMA" u="1"/>
        <s v="146571/WIL" u="1"/>
        <s v="155028/HUD" u="1"/>
        <s v="155286/GRE" u="1"/>
        <s v="147895/AMA" u="1"/>
        <s v="151368/REV" u="1"/>
        <s v="152422/GRE" u="1"/>
        <s v="144839/STO" u="1"/>
        <s v="154020/CAL" u="1"/>
        <s v="155983/DIV" u="1"/>
        <s v="146369/LEN" u="1"/>
        <s v="149647/COC" u="1"/>
        <s v="152184/REV" u="1"/>
        <s v="154490/MIS" u="1"/>
        <s v="143631/STO" u="1"/>
        <s v="144299/HOR" u="1"/>
        <s v="145839/STO" u="1"/>
        <s v="146357/LEN" u="1"/>
        <s v="146953/MAX" u="1"/>
        <s v="147903/ELI" u="1"/>
        <s v="148197/LEN" u="1"/>
        <s v="142171/HOR" u="1"/>
        <s v="142269/AVA" u="1"/>
        <s v="157135/UNO" u="1"/>
        <s v="146345/LEN" u="1"/>
        <s v="148903/ELI" u="1"/>
        <s v="144395/OVA" u="1"/>
        <s v="150529/AMA" u="1"/>
        <s v="151173/AMA" u="1"/>
        <s v="153045/ELI" u="1"/>
        <s v="145588/HUD" u="1"/>
        <s v="146333/LEN" u="1"/>
        <s v="148285/KEL" u="1"/>
        <s v="148953/MAX" u="1"/>
        <s v="142423/HOR" u="1"/>
        <s v="142727/OVA" u="1"/>
        <s v="143527/HOR" u="1"/>
        <s v="152081/AMA" u="1"/>
        <s v="146321/LEN" u="1"/>
        <s v="146850/ONY" u="1"/>
        <s v="148345/LEN" u="1"/>
        <s v="148529/LEN" u="1"/>
        <s v="142503/HOR" u="1"/>
        <s v="144619/HOR" u="1"/>
        <s v="155229/ELI" u="1"/>
        <s v="149215/RAY" u="1"/>
        <s v="153320/REV" u="1"/>
        <s v="153412/REV" u="1"/>
        <s v="144331/HOR" u="1"/>
        <s v="152101/WIL" u="1"/>
        <s v="155017/COC" u="1"/>
        <s v="155045/WIL" u="1"/>
        <s v="147401/LEN" u="1"/>
        <s v="154892/LEN" u="1"/>
        <s v="143475/SPE" u="1"/>
        <s v="144509/AVA" u="1"/>
        <s v="147263/HOR" u="1"/>
        <s v="148459/HOR" u="1"/>
        <s v="149815/STO" u="1"/>
        <s v="150982/HOR" u="1"/>
        <s v="155449/AMA" u="1"/>
        <s v="156017/COC" u="1"/>
        <s v="146994/GRE" u="1"/>
        <s v="156240/REV" u="1"/>
        <s v="156332/REV" u="1"/>
        <s v="145325/AVA" u="1"/>
        <s v="149275/HOR" u="1"/>
        <s v="151982/HOR" u="1"/>
        <s v="156125/WIL" u="1"/>
        <s v="157185/AMA" u="1"/>
        <s v="146194/DIV" u="1"/>
        <s v="153025/STO" u="1"/>
        <s v="155972/LEN" u="1"/>
        <s v="146233/AVA" u="1"/>
        <s v="146715/OVA" u="1"/>
        <s v="147331/HOR" u="1"/>
        <s v="148257/AVA" u="1"/>
        <s v="148349/AVA" u="1"/>
        <s v="149085/AVA" u="1"/>
        <s v="152896/AVA" u="1"/>
        <s v="157081/AMA" u="1"/>
        <s v="158017/COC" u="1"/>
        <s v="142233/EXT" u="1"/>
        <s v="146182/DIV" u="1"/>
        <s v="146970/GRE" u="1"/>
        <s v="148994/GRE" u="1"/>
        <s v="142581/WIL" u="1"/>
        <s v="143473/COC" u="1"/>
        <s v="148068/OXY" u="1"/>
        <s v="149073/AVA" u="1"/>
        <s v="157205/WIL" u="1"/>
        <s v="146170/DIV" u="1"/>
        <s v="155327/GOY" u="1"/>
        <s v="157037/CUP" u="1"/>
        <s v="146900/CAL" u="1"/>
        <s v="147611/OVA" u="1"/>
        <s v="148531/OVA" u="1"/>
        <s v="151860/AVA" u="1"/>
        <s v="156505/AMA" u="1"/>
        <s v="149623/OVA" u="1"/>
        <s v="156401/AMA" u="1"/>
        <s v="149090/DIV" u="1"/>
        <s v="152109/OVA" u="1"/>
        <s v="157209/STO" u="1"/>
        <s v="144909/COC" u="1"/>
        <s v="156140/ONY" u="1"/>
        <s v="148996/REV" u="1"/>
        <s v="149262/DIV" u="1"/>
        <s v="144913/ELI" u="1"/>
        <s v="144896/ONY" u="1"/>
        <s v="149727/SPE" u="1"/>
        <s v="149777/ELI" u="1"/>
        <s v="155026/HUD" u="1"/>
        <s v="144400/LOB" u="1"/>
        <s v="144573/STO" u="1"/>
        <s v="145481/CUP" u="1"/>
        <s v="154030/CAL" u="1"/>
        <s v="149657/COC" u="1"/>
        <s v="147479/DUO" u="1"/>
        <s v="157029/OVA" u="1"/>
        <s v="147833/WIL" u="1"/>
        <s v="148299/LEN" u="1"/>
        <s v="142549/HOR" u="1"/>
        <s v="148608/LOB" u="1"/>
        <s v="147459/LEN" u="1"/>
        <s v="148881/AMA" u="1"/>
        <s v="153274/REV" u="1"/>
        <s v="144199/AVA" u="1"/>
        <s v="144377/HOR" u="1"/>
        <s v="157133/UNO" u="1"/>
        <s v="145607/LEN" u="1"/>
        <s v="150890/LEN" u="1"/>
        <s v="154182/REV" u="1"/>
        <s v="142525/HOR" u="1"/>
        <s v="148561/CUP" u="1"/>
        <s v="153147/WIL" u="1"/>
        <s v="147619/LEN" u="1"/>
        <s v="148409/RAY" u="1"/>
        <s v="144267/AVA" u="1"/>
        <s v="144445/HOR" u="1"/>
        <s v="144629/HOR" u="1"/>
        <s v="146813/STO" u="1"/>
        <s v="151253/MAX" u="1"/>
        <s v="156079/WIL" u="1"/>
        <s v="157201/UNO" u="1"/>
        <s v="148343/LEN" u="1"/>
        <s v="148527/LEN" u="1"/>
        <s v="156500/GRE" u="1"/>
        <s v="157194/REV" u="1"/>
        <s v="143761/UNO" u="1"/>
        <s v="145565/OVA" u="1"/>
        <s v="146878/CAL" u="1"/>
        <s v="151082/ONY" u="1"/>
        <s v="143376/DIV" u="1"/>
        <s v="149213/RAY" u="1"/>
        <s v="143805/OVA" u="1"/>
        <s v="148589/OVA" u="1"/>
        <s v="155043/WIL" u="1"/>
        <s v="157535/POD" u="1"/>
        <s v="145992/GRE" u="1"/>
        <s v="153139/STO" u="1"/>
        <s v="145335/AVA" u="1"/>
        <s v="146709/HOR" u="1"/>
        <s v="151998/AVA" u="1"/>
        <s v="155447/AMA" u="1"/>
        <s v="146826/HUD" u="1"/>
        <s v="154970/LEN" u="1"/>
        <s v="149273/HOR" u="1"/>
        <s v="149801/STO" u="1"/>
        <s v="151980/HOR" u="1"/>
        <s v="157183/AMA" u="1"/>
        <s v="145574/RIT" u="1"/>
        <s v="146192/DIV" u="1"/>
        <s v="155349/GOY" u="1"/>
        <s v="155970/LEN" u="1"/>
        <s v="143787/WIL" u="1"/>
        <s v="147605/HOR" u="1"/>
        <s v="149785/UNO" u="1"/>
        <s v="151310/ONY" u="1"/>
        <s v="157539/AMA" u="1"/>
        <s v="145352/DIV" u="1"/>
        <s v="146180/DIV" u="1"/>
        <s v="147494/RIT" u="1"/>
        <s v="154509/GOY" u="1"/>
        <s v="157047/CUP" u="1"/>
        <s v="154518/ONY" u="1"/>
        <s v="156423/AMA" u="1"/>
        <s v="158003/COC" u="1"/>
        <s v="147403/AVA" u="1"/>
        <s v="155992/HOR" u="1"/>
        <s v="155076/SAM" u="1"/>
        <s v="155313/GOY" u="1"/>
        <s v="156023/STO" u="1"/>
        <s v="146541/SPE" u="1"/>
        <s v="150933/OXY" u="1"/>
        <s v="142457/LEN" u="1"/>
        <s v="143377/LEN" u="1"/>
        <s v="145735/COC" u="1"/>
        <s v="145763/WIL" u="1"/>
        <s v="146805/SPE" u="1"/>
        <s v="156894/AVA" u="1"/>
        <s v="149260/DIV" u="1"/>
        <s v="143365/LEN" u="1"/>
        <s v="145843/WIL" u="1"/>
        <s v="146827/COC" u="1"/>
        <s v="153853/OXY" u="1"/>
        <s v="143571/STO" u="1"/>
        <s v="144583/STO" u="1"/>
        <s v="149994/REV" u="1"/>
        <s v="153841/OXY" u="1"/>
        <s v="148538/LOB" u="1"/>
        <s v="142533/KEL" u="1"/>
        <s v="148671/WIL" u="1"/>
        <s v="142467/HOR" u="1"/>
        <s v="147477/DUO" u="1"/>
        <s v="152049/COC" u="1"/>
        <s v="143717/KEL" u="1"/>
        <s v="154706/GRE" u="1"/>
        <s v="142277/AVA" u="1"/>
        <s v="142547/HOR" u="1"/>
        <s v="148606/LOB" u="1"/>
        <s v="151329/WIL" u="1"/>
        <s v="147457/LEN" u="1"/>
        <s v="149723/COC" u="1"/>
        <s v="157270/GRE" u="1"/>
        <s v="142864/CAL" u="1"/>
        <s v="148755/CUP" u="1"/>
      </sharedItems>
    </cacheField>
    <cacheField name="TK" numFmtId="0">
      <sharedItems containsSemiMixedTypes="0" containsString="0" containsNumber="1" containsInteger="1" minValue="2" maxValue="51" count="47">
        <n v="27"/>
        <n v="23" u="1"/>
        <n v="24" u="1"/>
        <n v="25" u="1"/>
        <n v="26" u="1"/>
        <n v="22" u="1"/>
        <n v="19" u="1"/>
        <n v="20" u="1"/>
        <n v="21" u="1"/>
        <n v="34" u="1"/>
        <n v="13" u="1"/>
        <n v="36" u="1"/>
        <n v="38" u="1"/>
        <n v="5" u="1"/>
        <n v="14" u="1"/>
        <n v="40" u="1"/>
        <n v="42" u="1"/>
        <n v="15" u="1"/>
        <n v="44" u="1"/>
        <n v="2" u="1"/>
        <n v="46" u="1"/>
        <n v="6" u="1"/>
        <n v="16" u="1"/>
        <n v="48" u="1"/>
        <n v="17" u="1"/>
        <n v="50" u="1"/>
        <n v="7" u="1"/>
        <n v="33" u="1"/>
        <n v="35" u="1"/>
        <n v="37" u="1"/>
        <n v="3" u="1"/>
        <n v="8" u="1"/>
        <n v="39" u="1"/>
        <n v="41" u="1"/>
        <n v="9" u="1"/>
        <n v="43" u="1"/>
        <n v="45" u="1"/>
        <n v="10" u="1"/>
        <n v="47" u="1"/>
        <n v="28" u="1"/>
        <n v="49" u="1"/>
        <n v="11" u="1"/>
        <n v="51" u="1"/>
        <n v="31" u="1"/>
        <n v="4" u="1"/>
        <n v="12" u="1"/>
        <n v="32" u="1"/>
      </sharedItems>
    </cacheField>
    <cacheField name="Miesiące (DZIEN)" numFmtId="0" databaseField="0">
      <fieldGroup base="24">
        <rangePr groupBy="months" startDate="2025-06-30T00:00:00" endDate="2025-07-05T00:00:00"/>
        <groupItems count="14">
          <s v="&lt;30.06.2025"/>
          <s v="sty"/>
          <s v="lut"/>
          <s v="mar"/>
          <s v="kwi"/>
          <s v="maj"/>
          <s v="cze"/>
          <s v="lip"/>
          <s v="sie"/>
          <s v="wrz"/>
          <s v="paź"/>
          <s v="lis"/>
          <s v="gru"/>
          <s v="&gt;05.07.2025"/>
        </groupItems>
      </fieldGroup>
    </cacheField>
    <cacheField name="Kwartały (DZIEN)" numFmtId="0" databaseField="0">
      <fieldGroup base="24">
        <rangePr groupBy="quarters" startDate="2025-06-30T00:00:00" endDate="2025-07-05T00:00:00"/>
        <groupItems count="6">
          <s v="&lt;30.06.2025"/>
          <s v="Kwartał1"/>
          <s v="Kwartał2"/>
          <s v="Kwartał3"/>
          <s v="Kwartał4"/>
          <s v="&gt;05.07.2025"/>
        </groupItems>
      </fieldGroup>
    </cacheField>
    <cacheField name="Lata (DZIEN)" numFmtId="0" databaseField="0">
      <fieldGroup base="24">
        <rangePr groupBy="years" startDate="2025-06-30T00:00:00" endDate="2025-07-05T00:00:00"/>
        <groupItems count="3">
          <s v="&lt;30.06.2025"/>
          <s v="2025"/>
          <s v="&gt;05.07.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cie" refreshedDate="45842.32623460648" createdVersion="8" refreshedVersion="8" minRefreshableVersion="3" recordCount="234" xr:uid="{92ED1D74-809D-4492-AEC6-F28BC2595338}">
  <cacheSource type="worksheet">
    <worksheetSource ref="A4:E238" sheet="DZIENNE"/>
  </cacheSource>
  <cacheFields count="5">
    <cacheField name="30.06.2025" numFmtId="0">
      <sharedItems containsDate="1" containsBlank="1" containsMixedTypes="1" minDate="2025-06-30T00:00:00" maxDate="2025-07-05T00:00:00"/>
    </cacheField>
    <cacheField name="P01 PIOTR MIERZWIŃSKI" numFmtId="0">
      <sharedItems containsBlank="1"/>
    </cacheField>
    <cacheField name="160663/UNO" numFmtId="0">
      <sharedItems containsBlank="1"/>
    </cacheField>
    <cacheField name="10" numFmtId="0">
      <sharedItems containsString="0" containsBlank="1" containsNumber="1" containsInteger="1" minValue="2" maxValue="28031"/>
    </cacheField>
    <cacheField name="UNO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cie" refreshedDate="45842.329434722225" createdVersion="8" refreshedVersion="8" minRefreshableVersion="3" recordCount="925" xr:uid="{C8ADD3A0-A32E-4986-A05A-9DEE01C09795}">
  <cacheSource type="worksheet">
    <worksheetSource name="Tabela8"/>
  </cacheSource>
  <cacheFields count="5">
    <cacheField name="DATA" numFmtId="14">
      <sharedItems containsDate="1" containsMixedTypes="1" minDate="1899-12-30T00:00:00" maxDate="2025-07-05T00:00:00" count="44">
        <d v="2025-06-30T00:00:00"/>
        <d v="2025-07-01T00:00:00"/>
        <d v="2025-07-02T00:00:00"/>
        <d v="2025-07-03T00:00:00"/>
        <d v="2025-07-04T00:00:00"/>
        <s v="Suma końcowa"/>
        <d v="1899-12-30T00:00:00"/>
        <d v="2025-06-02T00:00:00" u="1"/>
        <d v="2025-06-03T00:00:00" u="1"/>
        <d v="2025-06-04T00:00:00" u="1"/>
        <d v="2025-06-05T00:00:00" u="1"/>
        <d v="2025-06-09T00:00:00" u="1"/>
        <d v="2025-06-10T00:00:00" u="1"/>
        <d v="2025-06-11T00:00:00" u="1"/>
        <d v="2025-06-12T00:00:00" u="1"/>
        <d v="2025-06-13T00:00:00" u="1"/>
        <d v="2025-06-16T00:00:00" u="1"/>
        <d v="2025-06-17T00:00:00" u="1"/>
        <d v="2025-06-18T00:00:00" u="1"/>
        <d v="2025-06-23T00:00:00" u="1"/>
        <d v="2025-06-24T00:00:00" u="1"/>
        <d v="2025-06-25T00:00:00" u="1"/>
        <d v="2025-06-26T00:00:00" u="1"/>
        <d v="2025-06-27T00:00:00" u="1"/>
        <d v="2025-05-05T00:00:00" u="1"/>
        <d v="2025-05-06T00:00:00" u="1"/>
        <d v="2025-05-07T00:00:00" u="1"/>
        <d v="2025-05-08T00:00:00" u="1"/>
        <d v="2025-05-09T00:00:00" u="1"/>
        <d v="2025-05-12T00:00:00" u="1"/>
        <d v="2025-05-13T00:00:00" u="1"/>
        <d v="2025-05-14T00:00:00" u="1"/>
        <d v="2025-05-15T00:00:00" u="1"/>
        <d v="2025-05-16T00:00:00" u="1"/>
        <d v="2025-05-19T00:00:00" u="1"/>
        <d v="2025-05-20T00:00:00" u="1"/>
        <d v="2025-05-21T00:00:00" u="1"/>
        <d v="2025-05-22T00:00:00" u="1"/>
        <d v="2025-05-23T00:00:00" u="1"/>
        <d v="2025-05-26T00:00:00" u="1"/>
        <d v="2025-05-27T00:00:00" u="1"/>
        <d v="2025-05-28T00:00:00" u="1"/>
        <d v="2025-05-29T00:00:00" u="1"/>
        <d v="2025-05-30T00:00:00" u="1"/>
      </sharedItems>
    </cacheField>
    <cacheField name="IMIE" numFmtId="0">
      <sharedItems containsBlank="1" containsMixedTypes="1" containsNumber="1" containsInteger="1" minValue="0" maxValue="0" count="15">
        <s v="P01 PIOTR MIERZWIŃSKI"/>
        <s v="P02 WOJCIECH REMBISZEWSKI"/>
        <s v="P03 WIESŁAW KOZUB"/>
        <s v="P04 ALEKSANDER"/>
        <s v="P05 TOMASZ KIEŁKUCKI"/>
        <s v="P06 VALERY"/>
        <s v="T01 ROBERT PERKOWSKI"/>
        <s v="T02 RADOSŁAW KRYSZTOPA"/>
        <s v="T04 DOMINIK FASZCZA"/>
        <s v="T05 MARCIN WYSZKOWSKI"/>
        <s v="T06 TOMASZ BAŁDYGA"/>
        <s v="T10 KAMIL PERKOWSKI"/>
        <s v="T12 KACPER KRUSZEWSKI"/>
        <n v="0"/>
        <m/>
      </sharedItems>
    </cacheField>
    <cacheField name="KOMISJA_KRÓTKA" numFmtId="0">
      <sharedItems containsBlank="1" containsMixedTypes="1" containsNumber="1" containsInteger="1" minValue="0" maxValue="0" count="222">
        <s v="160663/UNO"/>
        <s v="160255/SAM"/>
        <s v="160746/MAX"/>
        <s v="160396/OXY"/>
        <s v="160819/REV"/>
        <s v="160835/MIS"/>
        <s v="160892/WIL"/>
        <s v="161267/GOY"/>
        <s v="161362/REV"/>
        <s v="160721/ELI"/>
        <s v="161034/REV"/>
        <s v="161021/OXY"/>
        <s v="160493/REV"/>
        <s v="161215/HOR"/>
        <s v="161452/MAX"/>
        <s v="161460/MAX"/>
        <s v="161468/MAX"/>
        <s v="161262/WIL"/>
        <s v="161258/WIL"/>
        <s v="160584/RIT"/>
        <s v="161573/COC"/>
        <s v="161576/COC"/>
        <s v="161577/COC"/>
        <s v="161544/AVA"/>
        <s v="161558/AVA"/>
        <s v="160286/SAM"/>
        <s v="161659/OXY"/>
        <s v="161436/MAX"/>
        <s v="161444/MAX"/>
        <s v="161428/MAX"/>
        <s v="161485/OXY"/>
        <s v="159177/WIL"/>
        <s v="159179/GOY"/>
        <s v="160813/GOY"/>
        <s v="160870/SAM"/>
        <s v="160533/GRE"/>
        <s v="160853/UNO"/>
        <s v="160360/SAM"/>
        <s v="160738/HOR"/>
        <s v="160643/ELI"/>
        <s v="160775/WIL"/>
        <s v="160530/GRE"/>
        <s v="160536/LEN"/>
        <s v="160756/STO"/>
        <s v="160772/WIL"/>
        <s v="160742/HOR"/>
        <s v="160759/STO"/>
        <s v="160523/WIL"/>
        <s v="160714/AVA"/>
        <s v="160082/SPE"/>
        <s v="159708/HUD"/>
        <s v="160183/AVA"/>
        <s v="160854/REV"/>
        <s v="160843/HOR"/>
        <s v="161282/MIS"/>
        <s v="160837/ONY"/>
        <s v="160587/HUD"/>
        <s v="161191/GRE"/>
        <s v="161276/UNO"/>
        <s v="160521/STO"/>
        <s v="160849/AVA"/>
        <s v="161145/AVA"/>
        <s v="160947/CAL"/>
        <s v="161643/OXY"/>
        <s v="161569/LEN"/>
        <s v="161769/REV"/>
        <s v="161657/MIS"/>
        <s v="161407/REV"/>
        <s v="161476/OXY"/>
        <s v="161786/AVA"/>
        <s v="161610/AVA"/>
        <s v="161193/WIL"/>
        <s v="161794/AVA"/>
        <s v="161578/KEL"/>
        <s v="161574/COC"/>
        <s v="161575/COC"/>
        <s v="161488/OXY"/>
        <s v="161393/REV"/>
        <s v="161613/DIV"/>
        <s v="161619/DIV"/>
        <s v="161709/DIV"/>
        <s v="160891/OXY"/>
        <s v="161136/HUD"/>
        <s v="161139/HOR"/>
        <s v="160876/OXY"/>
        <s v="160839/GOY"/>
        <s v="161129/ONY"/>
        <s v="160702/KEL"/>
        <s v="160528/COC"/>
        <s v="160706/OVA"/>
        <s v="160773/WIL"/>
        <s v="160679/SAM"/>
        <s v="160846/AVA"/>
        <s v="160831/AVA"/>
        <s v="160865/STO"/>
        <s v="160519/OVA"/>
        <s v="159638/AVA"/>
        <s v="160851/DIV"/>
        <s v="160827/AVA"/>
        <s v="161113/HOR"/>
        <s v="160863/OXY"/>
        <s v="160734/HOR"/>
        <s v="161126/HUD"/>
        <s v="160770/WIL"/>
        <s v="160982/HUD"/>
        <s v="161551/RIT"/>
        <s v="160716/AVA"/>
        <s v="161127/AVA"/>
        <s v="160953/HOR"/>
        <s v="161224/GOY"/>
        <s v="161549/MIS"/>
        <s v="161525/GOY"/>
        <s v="161479/OXY"/>
        <s v="161745/GOY"/>
        <s v="161724/ELI"/>
        <s v="161661/OXY"/>
        <s v="161640/HOR"/>
        <s v="161791/AVA"/>
        <s v="161414/REV"/>
        <s v="161534/AVA"/>
        <s v="161608/AVA"/>
        <s v="161789/AVA"/>
        <s v="161622/DUO"/>
        <s v="161532/AVA"/>
        <s v="161787/AMA"/>
        <s v="161783/AMA"/>
        <s v="161644/HOR"/>
        <s v="161712/DIV"/>
        <s v="161803/DIV"/>
        <s v="161754/DIV"/>
        <s v="161630/ELI"/>
        <s v="161635/HOR"/>
        <s v="161646/HOR"/>
        <s v="161651/HOR"/>
        <s v="160724/ELI"/>
        <s v="161290/HUD"/>
        <s v="161117/WIL"/>
        <s v="160996/LOB"/>
        <s v="161274/UNO"/>
        <s v="161195/KEL"/>
        <s v="161150/OXY"/>
        <s v="161119/MIS"/>
        <s v="161134/HUD"/>
        <s v="161284/MIS"/>
        <s v="160818/RAY"/>
        <s v="160707/UNO"/>
        <s v="160856/REV"/>
        <s v="161112/LEN"/>
        <s v="160988/STO"/>
        <s v="161155/AVA"/>
        <s v="161286/ELI"/>
        <s v="160704/OVA"/>
        <s v="161169/OVA"/>
        <s v="160808/AVA"/>
        <s v="161131/DIV"/>
        <s v="160980/DIV"/>
        <s v="161141/AVA"/>
        <s v="160695/LOB"/>
        <s v="161006/REV"/>
        <s v="161369/REV"/>
        <s v="161319/OVA"/>
        <s v="160558/UNO"/>
        <s v="160504/STO"/>
        <s v="161144/AVA"/>
        <s v="160845/AVA"/>
        <s v="160948/HOR"/>
        <s v="160957/HOR"/>
        <s v="161123/COC"/>
        <s v="161743/OVA"/>
        <s v="161216/HOR"/>
        <s v="162028/REV"/>
        <s v="161400/REV"/>
        <s v="161733/HOR"/>
        <s v="161662/REV"/>
        <s v="161726/OXY"/>
        <s v="161686/STO"/>
        <s v="161421/REV"/>
        <s v="162075/REV"/>
        <s v="161616/DIV"/>
        <s v="161529/ELI"/>
        <s v="161627/ELI"/>
        <s v="162049/ELI"/>
        <s v="162047/ONY"/>
        <s v="161816/AVA"/>
        <s v="161652/HOR"/>
        <s v="161696/STO"/>
        <s v="162070/MAX"/>
        <s v="161762/REV"/>
        <s v="161517/REV"/>
        <s v="160745/HUD"/>
        <s v="161202/SAM"/>
        <s v="161341/REV"/>
        <s v="161376/REV"/>
        <s v="161323/OVA"/>
        <s v="160961/GRE"/>
        <s v="161197/UNO"/>
        <s v="160825/ELI"/>
        <s v="160729/GOY"/>
        <s v="160944/AMA"/>
        <s v="160984/HUD"/>
        <s v="160945/LEN"/>
        <s v="161004/OVA"/>
        <s v="160811/ELI"/>
        <s v="160943/AMA"/>
        <s v="161159/ELI"/>
        <s v="161170/CAL"/>
        <s v="160688/OVA"/>
        <s v="160998/CUP"/>
        <s v="161165/REV"/>
        <s v="160985/STO"/>
        <s v="161152/WIL"/>
        <s v="160975/AMA"/>
        <s v="160500/SAM"/>
        <s v="161348/REV"/>
        <s v="161331/OVA"/>
        <s v="160966/STO"/>
        <s v="161176/LEN"/>
        <s v="161390/COC"/>
        <s v="161538/ONY"/>
        <s v="160694/OVA"/>
        <n v="0"/>
        <m/>
      </sharedItems>
    </cacheField>
    <cacheField name="Suma z CZASY" numFmtId="0">
      <sharedItems containsSemiMixedTypes="0" containsString="0" containsNumber="1" containsInteger="1" minValue="0" maxValue="28031"/>
    </cacheField>
    <cacheField name="MODEL" numFmtId="0">
      <sharedItems count="33">
        <s v="UNO"/>
        <s v="SAM"/>
        <s v="MAX"/>
        <s v="OXY"/>
        <s v="REV"/>
        <s v="MIS"/>
        <s v="WIL"/>
        <s v="GOY"/>
        <s v="ELI"/>
        <s v="HOR"/>
        <s v="RIT"/>
        <s v="COC"/>
        <s v="AVA"/>
        <s v="GRE"/>
        <s v="LEN"/>
        <s v="STO"/>
        <s v="SPE"/>
        <s v="HUD"/>
        <s v="ONY"/>
        <s v="CAL"/>
        <s v="KEL"/>
        <s v="DIV"/>
        <s v="OVA"/>
        <s v="DUO"/>
        <s v="AMA"/>
        <s v="LOB"/>
        <s v="RAY"/>
        <s v="CUP"/>
        <s v=""/>
        <s v="POD" u="1"/>
        <s v="EXT" u="1"/>
        <s v="TOB" u="1"/>
        <s v="MO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50">
  <r>
    <x v="0"/>
    <n v="161659"/>
    <n v="33"/>
    <n v="14"/>
    <n v="51"/>
    <x v="0"/>
    <x v="0"/>
    <s v="170.           "/>
    <s v="PIANKOWANIE                                       "/>
    <s v="PIANKOWANIE PIANKI I OWATY"/>
    <s v="OXYGEN [3,5]                                      "/>
    <s v="OXYGEN [3,5] - KOMPLET USZYTY POKROWIEC           "/>
    <s v="25/17/01/170   "/>
    <s v="OXYGEN"/>
    <s v="Brak"/>
    <s v="PIANKOWANIE STELAŻA"/>
    <s v="161659/OXY/189877                                 "/>
    <n v="1"/>
    <d v="2025-06-30T07:37:19"/>
    <d v="2025-06-30T07:37:23"/>
    <n v="6.6666666666666666E-2"/>
    <n v="0"/>
    <n v="51"/>
    <s v="161659 OXYGEN [3,5]                  "/>
    <x v="0"/>
    <x v="0"/>
    <x v="0"/>
  </r>
  <r>
    <x v="0"/>
    <n v="161660"/>
    <n v="33"/>
    <n v="14"/>
    <n v="49"/>
    <x v="0"/>
    <x v="0"/>
    <s v="170.           "/>
    <s v="PIANKOWANIE                                       "/>
    <s v="PIANKOWANIE PIANKI I OWATY"/>
    <s v="OXYGEN [3]                                        "/>
    <s v="OXYGEN [3] - KOMPLET USZYTY POKROWIEC             "/>
    <s v="25/17/01/170   "/>
    <s v="OXYGEN"/>
    <s v="Brak"/>
    <s v="PIANKOWANIE STELAŻA"/>
    <s v="161659/OXY/189877                                 "/>
    <n v="1"/>
    <d v="2025-06-30T07:37:26"/>
    <d v="2025-06-30T07:37:27"/>
    <n v="1.6666666666666666E-2"/>
    <n v="0"/>
    <n v="49"/>
    <s v="161660 OXYGEN [3]                    "/>
    <x v="0"/>
    <x v="0"/>
    <x v="0"/>
  </r>
  <r>
    <x v="1"/>
    <n v="160360"/>
    <n v="13"/>
    <n v="3"/>
    <n v="17"/>
    <x v="0"/>
    <x v="1"/>
    <s v="101.           "/>
    <s v="TAPICERNIA                                        "/>
    <s v="TAPICEROWANIE"/>
    <s v="SAMOA P100x82                                     "/>
    <s v="SAMOA P100x82                                     "/>
    <s v="160360/SAM/120 "/>
    <s v="SAMOA"/>
    <s v="Brak"/>
    <s v="TAPICERNIA"/>
    <s v="160360/SAM/44002077                               "/>
    <n v="1"/>
    <d v="2025-06-27T14:48:15"/>
    <d v="2025-06-30T08:03:23"/>
    <n v="3915.1333333333337"/>
    <n v="0"/>
    <n v="17"/>
    <s v="160360 SAMOA P100x82                 "/>
    <x v="0"/>
    <x v="1"/>
    <x v="0"/>
  </r>
  <r>
    <x v="1"/>
    <n v="160360"/>
    <n v="13"/>
    <n v="3"/>
    <n v="4"/>
    <x v="0"/>
    <x v="1"/>
    <s v="101.           "/>
    <s v="TAPICERNIA                                        "/>
    <s v="TAPICEROWANIE"/>
    <s v="SAMOA P100x82                                     "/>
    <s v="SAMOA P100x82                                     "/>
    <s v="160360/SAM/120 "/>
    <s v="SAMOA"/>
    <s v="KR - KROKODYLKI Z OBU STRON : JEST ART Z OBU"/>
    <s v="TAPICERNIA"/>
    <s v="160360/SAM/44002077                               "/>
    <n v="1"/>
    <d v="2025-06-27T14:48:15"/>
    <d v="2025-06-30T08:03:23"/>
    <n v="3915.1333333333337"/>
    <n v="0"/>
    <n v="4"/>
    <s v="160360 SAMOA P100x82                 "/>
    <x v="0"/>
    <x v="1"/>
    <x v="0"/>
  </r>
  <r>
    <x v="1"/>
    <n v="160361"/>
    <n v="13"/>
    <n v="3"/>
    <n v="17"/>
    <x v="0"/>
    <x v="1"/>
    <s v="101.           "/>
    <s v="TAPICERNIA                                        "/>
    <s v="TAPICEROWANIE"/>
    <s v="SAMOA P100x82                                     "/>
    <s v="SAMOA P100x82                                     "/>
    <s v="160360/SAM/120 "/>
    <s v="SAMOA"/>
    <s v="Brak"/>
    <s v="TAPICERNIA"/>
    <s v="160360/SAM/44002077                               "/>
    <n v="1"/>
    <d v="2025-06-27T14:48:17"/>
    <d v="2025-06-30T08:03:24"/>
    <n v="3915.1166666666668"/>
    <n v="0"/>
    <n v="17"/>
    <s v="160361 SAMOA P100x82                 "/>
    <x v="0"/>
    <x v="1"/>
    <x v="0"/>
  </r>
  <r>
    <x v="1"/>
    <n v="160361"/>
    <n v="13"/>
    <n v="3"/>
    <n v="4"/>
    <x v="0"/>
    <x v="1"/>
    <s v="101.           "/>
    <s v="TAPICERNIA                                        "/>
    <s v="TAPICEROWANIE"/>
    <s v="SAMOA P100x82                                     "/>
    <s v="SAMOA P100x82                                     "/>
    <s v="160360/SAM/120 "/>
    <s v="SAMOA"/>
    <s v="KR - KROKODYLKI Z OBU STRON : JEST ART Z OBU"/>
    <s v="TAPICERNIA"/>
    <s v="160360/SAM/44002077                               "/>
    <n v="1"/>
    <d v="2025-06-27T14:48:17"/>
    <d v="2025-06-30T08:03:24"/>
    <n v="3915.1166666666668"/>
    <n v="0"/>
    <n v="4"/>
    <s v="160361 SAMOA P100x82                 "/>
    <x v="0"/>
    <x v="1"/>
    <x v="0"/>
  </r>
  <r>
    <x v="1"/>
    <n v="160362"/>
    <n v="13"/>
    <n v="3"/>
    <n v="17"/>
    <x v="0"/>
    <x v="1"/>
    <s v="101.           "/>
    <s v="TAPICERNIA                                        "/>
    <s v="TAPICEROWANIE"/>
    <s v="SAMOA P100x82                                     "/>
    <s v="SAMOA P100x82                                     "/>
    <s v="160360/SAM/120 "/>
    <s v="SAMOA"/>
    <s v="Brak"/>
    <s v="TAPICERNIA"/>
    <s v="160360/SAM/44002077                               "/>
    <n v="1"/>
    <d v="2025-06-27T14:48:18"/>
    <d v="2025-06-30T08:03:26"/>
    <n v="3915.1333333333337"/>
    <n v="0"/>
    <n v="17"/>
    <s v="160362 SAMOA P100x82                 "/>
    <x v="0"/>
    <x v="1"/>
    <x v="0"/>
  </r>
  <r>
    <x v="1"/>
    <n v="160362"/>
    <n v="13"/>
    <n v="3"/>
    <n v="4"/>
    <x v="0"/>
    <x v="1"/>
    <s v="101.           "/>
    <s v="TAPICERNIA                                        "/>
    <s v="TAPICEROWANIE"/>
    <s v="SAMOA P100x82                                     "/>
    <s v="SAMOA P100x82                                     "/>
    <s v="160360/SAM/120 "/>
    <s v="SAMOA"/>
    <s v="KR - KROKODYLKI Z OBU STRON : JEST ART Z OBU"/>
    <s v="TAPICERNIA"/>
    <s v="160360/SAM/44002077                               "/>
    <n v="1"/>
    <d v="2025-06-27T14:48:18"/>
    <d v="2025-06-30T08:03:26"/>
    <n v="3915.1333333333337"/>
    <n v="0"/>
    <n v="4"/>
    <s v="160362 SAMOA P100x82                 "/>
    <x v="0"/>
    <x v="1"/>
    <x v="0"/>
  </r>
  <r>
    <x v="1"/>
    <n v="160363"/>
    <n v="13"/>
    <n v="3"/>
    <n v="17"/>
    <x v="0"/>
    <x v="1"/>
    <s v="101.           "/>
    <s v="TAPICERNIA                                        "/>
    <s v="TAPICEROWANIE"/>
    <s v="SAMOA P100x82                                     "/>
    <s v="SAMOA P100x82                                     "/>
    <s v="160360/SAM/120 "/>
    <s v="SAMOA"/>
    <s v="Brak"/>
    <s v="TAPICERNIA"/>
    <s v="160360/SAM/44002077                               "/>
    <n v="1"/>
    <d v="2025-06-27T14:48:20"/>
    <d v="2025-06-30T08:03:28"/>
    <n v="3915.1333333333337"/>
    <n v="0"/>
    <n v="17"/>
    <s v="160363 SAMOA P100x82                 "/>
    <x v="0"/>
    <x v="1"/>
    <x v="0"/>
  </r>
  <r>
    <x v="1"/>
    <n v="160363"/>
    <n v="13"/>
    <n v="3"/>
    <n v="4"/>
    <x v="0"/>
    <x v="1"/>
    <s v="101.           "/>
    <s v="TAPICERNIA                                        "/>
    <s v="TAPICEROWANIE"/>
    <s v="SAMOA P100x82                                     "/>
    <s v="SAMOA P100x82                                     "/>
    <s v="160360/SAM/120 "/>
    <s v="SAMOA"/>
    <s v="KR - KROKODYLKI Z OBU STRON : JEST ART Z OBU"/>
    <s v="TAPICERNIA"/>
    <s v="160360/SAM/44002077                               "/>
    <n v="1"/>
    <d v="2025-06-27T14:48:20"/>
    <d v="2025-06-30T08:03:28"/>
    <n v="3915.1333333333337"/>
    <n v="0"/>
    <n v="4"/>
    <s v="160363 SAMOA P100x82                 "/>
    <x v="0"/>
    <x v="1"/>
    <x v="0"/>
  </r>
  <r>
    <x v="1"/>
    <n v="160364"/>
    <n v="13"/>
    <n v="3"/>
    <n v="17"/>
    <x v="0"/>
    <x v="1"/>
    <s v="101.           "/>
    <s v="TAPICERNIA                                        "/>
    <s v="TAPICEROWANIE"/>
    <s v="SAMOA P100x82                                     "/>
    <s v="SAMOA P100x82                                     "/>
    <s v="160360/SAM/120 "/>
    <s v="SAMOA"/>
    <s v="Brak"/>
    <s v="TAPICERNIA"/>
    <s v="160360/SAM/44002077                               "/>
    <n v="1"/>
    <d v="2025-06-27T14:48:22"/>
    <d v="2025-06-30T08:03:30"/>
    <n v="3915.1333333333337"/>
    <n v="0"/>
    <n v="17"/>
    <s v="160364 SAMOA P100x82                 "/>
    <x v="0"/>
    <x v="1"/>
    <x v="0"/>
  </r>
  <r>
    <x v="1"/>
    <n v="160364"/>
    <n v="13"/>
    <n v="3"/>
    <n v="4"/>
    <x v="0"/>
    <x v="1"/>
    <s v="101.           "/>
    <s v="TAPICERNIA                                        "/>
    <s v="TAPICEROWANIE"/>
    <s v="SAMOA P100x82                                     "/>
    <s v="SAMOA P100x82                                     "/>
    <s v="160360/SAM/120 "/>
    <s v="SAMOA"/>
    <s v="KR - KROKODYLKI Z OBU STRON : JEST ART Z OBU"/>
    <s v="TAPICERNIA"/>
    <s v="160360/SAM/44002077                               "/>
    <n v="1"/>
    <d v="2025-06-27T14:48:22"/>
    <d v="2025-06-30T08:03:30"/>
    <n v="3915.1333333333337"/>
    <n v="0"/>
    <n v="4"/>
    <s v="160364 SAMOA P100x82                 "/>
    <x v="0"/>
    <x v="1"/>
    <x v="0"/>
  </r>
  <r>
    <x v="2"/>
    <n v="161282"/>
    <n v="27"/>
    <n v="3"/>
    <n v="74"/>
    <x v="0"/>
    <x v="2"/>
    <s v="101.           "/>
    <s v="TAPICERNIA                                        "/>
    <s v="TAPICEROWANIE"/>
    <s v="MISTRAL 3,5N                                      "/>
    <s v="MISTRAL N3,5 - KOMPLET USZYTY POKROWIEC           "/>
    <s v="25/16/01/101   "/>
    <s v="MISTRAL"/>
    <s v="TKANINA: WYSTEPUJE W KORPUS"/>
    <s v="TAPICERNIA"/>
    <s v="161282/MIS/WITKOWSKA                              "/>
    <n v="1"/>
    <d v="2025-06-30T07:13:43"/>
    <d v="2025-06-30T08:32:08"/>
    <n v="78.416666666666671"/>
    <n v="0"/>
    <n v="74"/>
    <s v="161282 MISTRAL 3,5N                  "/>
    <x v="0"/>
    <x v="2"/>
    <x v="0"/>
  </r>
  <r>
    <x v="2"/>
    <n v="161283"/>
    <n v="27"/>
    <n v="3"/>
    <n v="70"/>
    <x v="0"/>
    <x v="2"/>
    <s v="101.           "/>
    <s v="TAPICERNIA                                        "/>
    <s v="TAPICEROWANIE"/>
    <s v="MISTRAL 3]                                        "/>
    <s v="MISTRAL [3 - KOMPLET USZYTY POKROWIEC             "/>
    <s v="25/16/01/101   "/>
    <s v="MISTRAL"/>
    <s v="TKANINA: WYSTEPUJE W KORPUS"/>
    <s v="TAPICERNIA"/>
    <s v="161282/MIS/WITKOWSKA                              "/>
    <n v="1"/>
    <d v="2025-06-30T07:13:40"/>
    <d v="2025-06-30T08:32:10"/>
    <n v="78.5"/>
    <n v="0"/>
    <n v="70"/>
    <s v="161283 MISTRAL 3]                    "/>
    <x v="0"/>
    <x v="2"/>
    <x v="0"/>
  </r>
  <r>
    <x v="3"/>
    <n v="160524"/>
    <n v="21"/>
    <n v="3"/>
    <n v="19"/>
    <x v="0"/>
    <x v="3"/>
    <s v="101.           "/>
    <s v="TAPICERNIA                                        "/>
    <s v="TAPICEROWANIE"/>
    <s v="WILLOW P82x82                                     "/>
    <s v="WILLOW P82x82                                     "/>
    <s v="25/15/01/101   "/>
    <s v="WILLOW"/>
    <s v="TKANINA: WYSTĘPUJE W REALIZACJI"/>
    <s v="TAPICERNIA"/>
    <s v="160523/WIL/189670                                 "/>
    <n v="1"/>
    <d v="2025-06-27T15:03:37"/>
    <d v="2025-06-30T09:03:28"/>
    <n v="3959.8500000000004"/>
    <n v="0"/>
    <n v="19"/>
    <s v="160524 WILLOW P82x82                 "/>
    <x v="0"/>
    <x v="3"/>
    <x v="0"/>
  </r>
  <r>
    <x v="3"/>
    <n v="160523"/>
    <n v="21"/>
    <n v="3"/>
    <n v="102"/>
    <x v="0"/>
    <x v="3"/>
    <s v="101.           "/>
    <s v="TAPICERNIA                                        "/>
    <s v="TAPICEROWANIE"/>
    <s v="WILLOW [2,5z]                                     "/>
    <s v="WILLOW [2,5z]                                     "/>
    <s v="25/15/01/101   "/>
    <s v="WILLOW"/>
    <s v="TKANINA: WYSTĘPUJE W REALIZACJI"/>
    <s v="TAPICERNIA"/>
    <s v="160523/WIL/189670                                 "/>
    <n v="1"/>
    <d v="2025-06-27T15:03:40"/>
    <d v="2025-06-30T09:03:31"/>
    <n v="3959.8500000000004"/>
    <n v="0"/>
    <n v="102"/>
    <s v="160523 WILLOW [2,5z]                 "/>
    <x v="0"/>
    <x v="3"/>
    <x v="0"/>
  </r>
  <r>
    <x v="0"/>
    <n v="161436"/>
    <n v="33"/>
    <n v="14"/>
    <n v="44"/>
    <x v="0"/>
    <x v="0"/>
    <s v="170.           "/>
    <s v="PIANKOWANIE                                       "/>
    <s v="PIANKOWANIE PIANKI I OWATY"/>
    <s v="MAXWELL [1,5                                      "/>
    <s v="MAXWELL [1,5                                      "/>
    <s v="25/17/01/170   "/>
    <s v="MAXWELL"/>
    <s v="Brak"/>
    <s v="PIANKOWANIE STELAŻA"/>
    <s v="161436/MAX/44002089                               "/>
    <n v="1"/>
    <d v="2025-06-30T09:16:20"/>
    <d v="2025-06-30T09:16:21"/>
    <n v="1.6666666666666666E-2"/>
    <n v="0"/>
    <n v="44"/>
    <s v="161436 MAXWELL [1,5                  "/>
    <x v="0"/>
    <x v="4"/>
    <x v="0"/>
  </r>
  <r>
    <x v="0"/>
    <n v="161437"/>
    <n v="33"/>
    <n v="14"/>
    <n v="36"/>
    <x v="0"/>
    <x v="0"/>
    <s v="170.           "/>
    <s v="PIANKOWANIE                                       "/>
    <s v="PIANKOWANIE PIANKI I OWATY"/>
    <s v="MAXWELL 1,5                                       "/>
    <s v="MAXWELL 1,5                                       "/>
    <s v="25/17/01/170   "/>
    <s v="MAXWELL"/>
    <s v="Brak"/>
    <s v="PIANKOWANIE STELAŻA"/>
    <s v="161436/MAX/44002089                               "/>
    <n v="1"/>
    <d v="2025-06-30T09:16:23"/>
    <d v="2025-06-30T09:16:24"/>
    <n v="1.6666666666666666E-2"/>
    <n v="0"/>
    <n v="36"/>
    <s v="161437 MAXWELL 1,5                   "/>
    <x v="0"/>
    <x v="4"/>
    <x v="0"/>
  </r>
  <r>
    <x v="0"/>
    <n v="161438"/>
    <n v="33"/>
    <n v="14"/>
    <n v="45"/>
    <x v="0"/>
    <x v="0"/>
    <s v="170.           "/>
    <s v="PIANKOWANIE                                       "/>
    <s v="PIANKOWANIE PIANKI I OWATY"/>
    <s v="MAXWELL N                                         "/>
    <s v="MAXWELL N                                         "/>
    <s v="25/17/01/170   "/>
    <s v="MAXWELL"/>
    <s v="Brak"/>
    <s v="PIANKOWANIE STELAŻA"/>
    <s v="161436/MAX/44002089                               "/>
    <n v="1"/>
    <d v="2025-06-30T09:16:25"/>
    <d v="2025-06-30T09:16:26"/>
    <n v="1.6666666666666666E-2"/>
    <n v="0"/>
    <n v="45"/>
    <s v="161438 MAXWELL N                     "/>
    <x v="0"/>
    <x v="4"/>
    <x v="0"/>
  </r>
  <r>
    <x v="0"/>
    <n v="161439"/>
    <n v="33"/>
    <n v="14"/>
    <n v="36"/>
    <x v="0"/>
    <x v="0"/>
    <s v="170.           "/>
    <s v="PIANKOWANIE                                       "/>
    <s v="PIANKOWANIE PIANKI I OWATY"/>
    <s v="MAXWELL 1,5                                       "/>
    <s v="MAXWELL 1,5                                       "/>
    <s v="25/17/01/170   "/>
    <s v="MAXWELL"/>
    <s v="Brak"/>
    <s v="PIANKOWANIE STELAŻA"/>
    <s v="161436/MAX/44002089                               "/>
    <n v="1"/>
    <d v="2025-06-30T09:16:28"/>
    <d v="2025-06-30T09:16:29"/>
    <n v="1.6666666666666666E-2"/>
    <n v="0"/>
    <n v="36"/>
    <s v="161439 MAXWELL 1,5                   "/>
    <x v="0"/>
    <x v="4"/>
    <x v="0"/>
  </r>
  <r>
    <x v="0"/>
    <n v="161440"/>
    <n v="33"/>
    <n v="14"/>
    <n v="36"/>
    <x v="0"/>
    <x v="0"/>
    <s v="170.           "/>
    <s v="PIANKOWANIE                                       "/>
    <s v="PIANKOWANIE PIANKI I OWATY"/>
    <s v="MAXWELL 1,5                                       "/>
    <s v="MAXWELL 1,5                                       "/>
    <s v="25/17/01/170   "/>
    <s v="MAXWELL"/>
    <s v="Brak"/>
    <s v="PIANKOWANIE STELAŻA"/>
    <s v="161436/MAX/44002089                               "/>
    <n v="1"/>
    <d v="2025-06-30T09:16:36"/>
    <d v="2025-06-30T09:16:38"/>
    <n v="3.3333333333333333E-2"/>
    <n v="0"/>
    <n v="36"/>
    <s v="161440 MAXWELL 1,5                   "/>
    <x v="0"/>
    <x v="4"/>
    <x v="0"/>
  </r>
  <r>
    <x v="0"/>
    <n v="161441"/>
    <n v="33"/>
    <n v="14"/>
    <n v="10"/>
    <x v="0"/>
    <x v="0"/>
    <s v="170.           "/>
    <s v="PIANKOWANIE                                       "/>
    <s v="PIANKOWANIE PIANKI I OWATY"/>
    <s v="MAXWELL P103x82                                   "/>
    <s v="MAXWELL P103x82                                   "/>
    <s v="25/17/01/170   "/>
    <s v="MAXWELL"/>
    <s v="Brak"/>
    <s v="PIANKOWANIE STELAŻA"/>
    <s v="161436/MAX/44002089                               "/>
    <n v="1"/>
    <d v="2025-06-30T09:16:39"/>
    <d v="2025-06-30T09:16:40"/>
    <n v="1.6666666666666666E-2"/>
    <n v="0"/>
    <n v="10"/>
    <s v="161441 MAXWELL P103x82               "/>
    <x v="0"/>
    <x v="4"/>
    <x v="0"/>
  </r>
  <r>
    <x v="0"/>
    <n v="161442"/>
    <n v="33"/>
    <n v="14"/>
    <n v="1"/>
    <x v="0"/>
    <x v="0"/>
    <s v="170.           "/>
    <s v="PIANKOWANIE                                       "/>
    <s v="PIANKOWANIE PIANKI I OWATY"/>
    <s v="MAXWELL PD 578 III 50x50                          "/>
    <s v="MAXWELL PD 578 III 50x50                          "/>
    <s v="25/17/01/170   "/>
    <s v="MAXWELL"/>
    <s v="Brak"/>
    <s v="PIANKOWANIE STELAŻA"/>
    <s v="161436/MAX/44002089                               "/>
    <n v="2"/>
    <m/>
    <m/>
    <m/>
    <m/>
    <n v="1"/>
    <s v="161442 MAXWELL PD 578 III 50x50      "/>
    <x v="0"/>
    <x v="4"/>
    <x v="0"/>
  </r>
  <r>
    <x v="0"/>
    <n v="161443"/>
    <n v="33"/>
    <n v="14"/>
    <n v="1"/>
    <x v="0"/>
    <x v="0"/>
    <s v="170.           "/>
    <s v="PIANKOWANIE                                       "/>
    <s v="PIANKOWANIE PIANKI I OWATY"/>
    <s v="MAXWELL PD 577 III 57x57                          "/>
    <s v="MAXWELL PD 577 III 57x57                          "/>
    <s v="25/17/01/170   "/>
    <s v="MAXWELL"/>
    <s v="Brak"/>
    <s v="PIANKOWANIE STELAŻA"/>
    <s v="161436/MAX/44002089                               "/>
    <n v="2"/>
    <m/>
    <m/>
    <m/>
    <m/>
    <n v="1"/>
    <s v="161443 MAXWELL PD 577 III 57x57      "/>
    <x v="0"/>
    <x v="4"/>
    <x v="0"/>
  </r>
  <r>
    <x v="4"/>
    <n v="160521"/>
    <n v="120"/>
    <n v="3"/>
    <n v="63"/>
    <x v="0"/>
    <x v="4"/>
    <s v="101.           "/>
    <s v="TAPICERNIA                                        "/>
    <s v="TAPICEROWANIE"/>
    <s v="STONE NW 140x150                                  "/>
    <s v="STONE NW 140x150                                  "/>
    <s v="25/15/01/101   "/>
    <s v="STONE"/>
    <s v="TKANINA: WYSTĘPUJE W REALIZACJI"/>
    <s v="TAPICERNIA"/>
    <s v="160521/STO/189659                                 "/>
    <n v="1"/>
    <d v="2025-06-30T07:46:23"/>
    <d v="2025-06-30T09:56:10"/>
    <n v="129.78333333333333"/>
    <n v="0"/>
    <n v="63"/>
    <s v="160521 STONE NW 140x150              "/>
    <x v="0"/>
    <x v="5"/>
    <x v="0"/>
  </r>
  <r>
    <x v="4"/>
    <n v="160522"/>
    <n v="120"/>
    <n v="3"/>
    <n v="55"/>
    <x v="0"/>
    <x v="4"/>
    <s v="101.           "/>
    <s v="TAPICERNIA                                        "/>
    <s v="TAPICEROWANIE"/>
    <s v="STONE 3                                           "/>
    <s v="STONE 3                                           "/>
    <s v="25/15/01/101   "/>
    <s v="STONE"/>
    <s v="TKANINA: WYSTĘPUJE W REALIZACJI"/>
    <s v="TAPICERNIA"/>
    <s v="160521/STO/189659                                 "/>
    <n v="1"/>
    <d v="2025-06-30T07:46:27"/>
    <d v="2025-06-30T09:56:13"/>
    <n v="129.76666666666668"/>
    <n v="0"/>
    <n v="55"/>
    <s v="160522 STONE 3                       "/>
    <x v="0"/>
    <x v="5"/>
    <x v="0"/>
  </r>
  <r>
    <x v="5"/>
    <n v="160756"/>
    <n v="17"/>
    <n v="3"/>
    <n v="63"/>
    <x v="0"/>
    <x v="5"/>
    <s v="101.           "/>
    <s v="TAPICERNIA                                        "/>
    <s v="TAPICEROWANIE"/>
    <s v="STONE NW 140x150                                  "/>
    <s v="STONE NW 140x150                                  "/>
    <s v="25/15/01/101   "/>
    <s v="STONE"/>
    <s v="TKANINA: WYSTĘPUJE W REALIZACJI"/>
    <s v="TAPICERNIA"/>
    <s v="160756/STO/189727                                 "/>
    <n v="1"/>
    <d v="2025-06-30T09:58:22"/>
    <d v="2025-06-30T09:58:28"/>
    <n v="0.1"/>
    <n v="0"/>
    <n v="63"/>
    <s v="160756 STONE NW 140x150              "/>
    <x v="0"/>
    <x v="6"/>
    <x v="0"/>
  </r>
  <r>
    <x v="5"/>
    <n v="160757"/>
    <n v="17"/>
    <n v="3"/>
    <n v="38"/>
    <x v="0"/>
    <x v="5"/>
    <s v="101.           "/>
    <s v="TAPICERNIA                                        "/>
    <s v="TAPICEROWANIE"/>
    <s v="STONE 1,5                                         "/>
    <s v="STONE 1,5                                         "/>
    <s v="25/15/01/101   "/>
    <s v="STONE"/>
    <s v="TKANINA: WYSTĘPUJE W REALIZACJI"/>
    <s v="TAPICERNIA"/>
    <s v="160756/STO/189727                                 "/>
    <n v="1"/>
    <d v="2025-06-30T09:58:23"/>
    <d v="2025-06-30T09:58:30"/>
    <n v="0.11666666666666667"/>
    <n v="0"/>
    <n v="38"/>
    <s v="160757 STONE 1,5                     "/>
    <x v="0"/>
    <x v="6"/>
    <x v="0"/>
  </r>
  <r>
    <x v="5"/>
    <n v="160758"/>
    <n v="17"/>
    <n v="3"/>
    <n v="46"/>
    <x v="0"/>
    <x v="5"/>
    <s v="101.           "/>
    <s v="TAPICERNIA                                        "/>
    <s v="TAPICEROWANIE"/>
    <s v="STONE 1,5]                                        "/>
    <s v="STONE 1,5]                                        "/>
    <s v="25/15/01/101   "/>
    <s v="STONE"/>
    <s v="TKANINA: WYSTĘPUJE W REALIZACJI"/>
    <s v="TAPICERNIA"/>
    <s v="160756/STO/189727                                 "/>
    <n v="1"/>
    <d v="2025-06-30T09:58:26"/>
    <d v="2025-06-30T09:58:31"/>
    <n v="8.3333333333333343E-2"/>
    <n v="0"/>
    <n v="46"/>
    <s v="160758 STONE 1,5]                    "/>
    <x v="0"/>
    <x v="6"/>
    <x v="0"/>
  </r>
  <r>
    <x v="6"/>
    <n v="160870"/>
    <n v="12"/>
    <n v="3"/>
    <n v="17"/>
    <x v="0"/>
    <x v="6"/>
    <s v="101.           "/>
    <s v="TAPICERNIA                                        "/>
    <s v="TAPICEROWANIE"/>
    <s v="SAMOA P100x82                                     "/>
    <s v="SAMOA P100x82                                     "/>
    <s v="25/15/01/101   "/>
    <s v="SAMOA"/>
    <s v="Brak"/>
    <s v="TAPICERNIA"/>
    <s v="160870/SAM/KRAWCZYŃSKA                            "/>
    <n v="1"/>
    <d v="2025-06-30T07:06:30"/>
    <d v="2025-06-30T10:24:55"/>
    <n v="198.41666666666666"/>
    <n v="0"/>
    <n v="17"/>
    <s v="160870 SAMOA P100x82                 "/>
    <x v="0"/>
    <x v="7"/>
    <x v="0"/>
  </r>
  <r>
    <x v="6"/>
    <n v="160870"/>
    <n v="12"/>
    <n v="3"/>
    <n v="2"/>
    <x v="0"/>
    <x v="6"/>
    <s v="101.           "/>
    <s v="TAPICERNIA                                        "/>
    <s v="TAPICEROWANIE"/>
    <s v="SAMOA P100x82                                     "/>
    <s v="SAMOA P100x82                                     "/>
    <s v="25/15/01/101   "/>
    <s v="SAMOA"/>
    <s v="KR - KROKODYLKI NA JEDNĄ STRONĘ : JEST ART NA STR"/>
    <s v="TAPICERNIA"/>
    <s v="160870/SAM/KRAWCZYŃSKA                            "/>
    <n v="1"/>
    <d v="2025-06-30T07:06:30"/>
    <d v="2025-06-30T10:24:55"/>
    <n v="198.41666666666666"/>
    <n v="0"/>
    <n v="2"/>
    <s v="160870 SAMOA P100x82                 "/>
    <x v="0"/>
    <x v="7"/>
    <x v="0"/>
  </r>
  <r>
    <x v="6"/>
    <n v="160871"/>
    <n v="12"/>
    <n v="3"/>
    <n v="46"/>
    <x v="0"/>
    <x v="6"/>
    <s v="101.           "/>
    <s v="TAPICERNIA                                        "/>
    <s v="TAPICEROWANIE"/>
    <s v="SAMOA N                                           "/>
    <s v="SAMOA N                                           "/>
    <s v="25/15/01/101   "/>
    <s v="SAMOA"/>
    <s v="Brak"/>
    <s v="TAPICERNIA"/>
    <s v="160870/SAM/KRAWCZYŃSKA                            "/>
    <n v="1"/>
    <d v="2025-06-30T07:06:33"/>
    <d v="2025-06-30T10:24:57"/>
    <n v="198.4"/>
    <n v="0"/>
    <n v="46"/>
    <s v="160871 SAMOA N                       "/>
    <x v="0"/>
    <x v="7"/>
    <x v="0"/>
  </r>
  <r>
    <x v="6"/>
    <n v="160872"/>
    <n v="12"/>
    <n v="3"/>
    <n v="37"/>
    <x v="0"/>
    <x v="6"/>
    <s v="101.           "/>
    <s v="TAPICERNIA                                        "/>
    <s v="TAPICEROWANIE"/>
    <s v="SAMOA 1,5z                                        "/>
    <s v="SAMOA 1,5z                                        "/>
    <s v="25/15/01/101   "/>
    <s v="SAMOA"/>
    <s v="Brak"/>
    <s v="TAPICERNIA"/>
    <s v="160870/SAM/KRAWCZYŃSKA                            "/>
    <n v="1"/>
    <d v="2025-06-30T07:06:35"/>
    <d v="2025-06-30T10:24:59"/>
    <n v="198.4"/>
    <n v="0"/>
    <n v="37"/>
    <s v="160872 SAMOA 1,5z                    "/>
    <x v="0"/>
    <x v="7"/>
    <x v="0"/>
  </r>
  <r>
    <x v="6"/>
    <n v="160873"/>
    <n v="12"/>
    <n v="3"/>
    <n v="37"/>
    <x v="0"/>
    <x v="6"/>
    <s v="101.           "/>
    <s v="TAPICERNIA                                        "/>
    <s v="TAPICEROWANIE"/>
    <s v="SAMOA 1,5z                                        "/>
    <s v="SAMOA 1,5z                                        "/>
    <s v="25/15/01/101   "/>
    <s v="SAMOA"/>
    <s v="Brak"/>
    <s v="TAPICERNIA"/>
    <s v="160870/SAM/KRAWCZYŃSKA                            "/>
    <n v="1"/>
    <d v="2025-06-30T07:06:40"/>
    <d v="2025-06-30T10:25:03"/>
    <n v="198.38333333333335"/>
    <n v="0"/>
    <n v="37"/>
    <s v="160873 SAMOA 1,5z                    "/>
    <x v="0"/>
    <x v="7"/>
    <x v="0"/>
  </r>
  <r>
    <x v="6"/>
    <n v="160874"/>
    <n v="12"/>
    <n v="3"/>
    <n v="46"/>
    <x v="0"/>
    <x v="6"/>
    <s v="101.           "/>
    <s v="TAPICERNIA                                        "/>
    <s v="TAPICEROWANIE"/>
    <s v="SAMOA N                                           "/>
    <s v="SAMOA N                                           "/>
    <s v="25/15/01/101   "/>
    <s v="SAMOA"/>
    <s v="Brak"/>
    <s v="TAPICERNIA"/>
    <s v="160870/SAM/KRAWCZYŃSKA                            "/>
    <n v="1"/>
    <d v="2025-06-30T07:06:41"/>
    <d v="2025-06-30T10:25:04"/>
    <n v="198.38333333333335"/>
    <n v="0"/>
    <n v="46"/>
    <s v="160874 SAMOA N                       "/>
    <x v="0"/>
    <x v="7"/>
    <x v="0"/>
  </r>
  <r>
    <x v="6"/>
    <n v="160875"/>
    <n v="12"/>
    <n v="3"/>
    <n v="52"/>
    <x v="0"/>
    <x v="6"/>
    <s v="101.           "/>
    <s v="TAPICERNIA                                        "/>
    <s v="TAPICEROWANIE"/>
    <s v="SAMOA 1,5z]                                       "/>
    <s v="SAMOA 1,5z]                                       "/>
    <s v="25/15/01/101   "/>
    <s v="SAMOA"/>
    <s v="Brak"/>
    <s v="TAPICERNIA"/>
    <s v="160870/SAM/KRAWCZYŃSKA                            "/>
    <n v="1"/>
    <d v="2025-06-30T07:06:43"/>
    <d v="2025-06-30T10:25:07"/>
    <n v="198.4"/>
    <n v="0"/>
    <n v="52"/>
    <s v="160875 SAMOA 1,5z]                   "/>
    <x v="0"/>
    <x v="7"/>
    <x v="0"/>
  </r>
  <r>
    <x v="1"/>
    <n v="160643"/>
    <n v="13"/>
    <n v="3"/>
    <n v="76"/>
    <x v="0"/>
    <x v="1"/>
    <s v="101.           "/>
    <s v="TAPICERNIA                                        "/>
    <s v="TAPICEROWANIE"/>
    <s v="ELIXIR [4N                                        "/>
    <s v="ELIXIR [4N - KOMPLET USZYTY POKROWIEC             "/>
    <s v="25/15/01/101   "/>
    <s v="ELIXIR"/>
    <s v="TKANINA: WYSTĘPUJE W REALIZACJI"/>
    <s v="TAPICERNIA"/>
    <s v="160643/ELI/DUBA                                   "/>
    <n v="1"/>
    <d v="2025-06-30T08:03:02"/>
    <d v="2025-06-30T10:26:43"/>
    <n v="143.68333333333334"/>
    <n v="0"/>
    <n v="76"/>
    <s v="160643 ELIXIR [4N                    "/>
    <x v="0"/>
    <x v="8"/>
    <x v="0"/>
  </r>
  <r>
    <x v="1"/>
    <n v="160644"/>
    <n v="13"/>
    <n v="3"/>
    <n v="72"/>
    <x v="0"/>
    <x v="1"/>
    <s v="101.           "/>
    <s v="TAPICERNIA                                        "/>
    <s v="TAPICEROWANIE"/>
    <s v="ELIXIR 4]                                         "/>
    <s v="ELIXIR 4] - KOMPLET USZYTY POKROWIEC              "/>
    <s v="25/15/01/101   "/>
    <s v="ELIXIR"/>
    <s v="TKANINA: WYSTĘPUJE W REALIZACJI"/>
    <s v="TAPICERNIA"/>
    <s v="160643/ELI/DUBA                                   "/>
    <n v="1"/>
    <d v="2025-06-30T08:03:05"/>
    <d v="2025-06-30T10:26:44"/>
    <n v="143.65"/>
    <n v="0"/>
    <n v="72"/>
    <s v="160644 ELIXIR 4]                     "/>
    <x v="0"/>
    <x v="8"/>
    <x v="0"/>
  </r>
  <r>
    <x v="1"/>
    <n v="160645"/>
    <n v="13"/>
    <n v="3"/>
    <n v="19"/>
    <x v="0"/>
    <x v="1"/>
    <s v="101.           "/>
    <s v="TAPICERNIA                                        "/>
    <s v="TAPICEROWANIE"/>
    <s v="ELIXIR P120x98                                    "/>
    <s v="ELIXIR P120x98                                    "/>
    <s v="25/15/01/101   "/>
    <s v="ELIXIR"/>
    <s v="TKANINA: WYSTĘPUJE W REALIZACJI"/>
    <s v="TAPICERNIA"/>
    <s v="160643/ELI/DUBA                                   "/>
    <n v="1"/>
    <d v="2025-06-30T08:03:06"/>
    <d v="2025-06-30T10:26:46"/>
    <n v="143.66666666666666"/>
    <n v="0"/>
    <n v="19"/>
    <s v="160645 ELIXIR P120x98                "/>
    <x v="0"/>
    <x v="8"/>
    <x v="0"/>
  </r>
  <r>
    <x v="1"/>
    <n v="160646"/>
    <n v="13"/>
    <n v="3"/>
    <n v="1"/>
    <x v="0"/>
    <x v="1"/>
    <s v="101.           "/>
    <s v="TAPICERNIA                                        "/>
    <s v="TAPICEROWANIE"/>
    <s v="PD 254 III 50x50                                  "/>
    <s v="PD 254 III 50x50                                  "/>
    <s v="25/15/01/101   "/>
    <s v="POD. DEK."/>
    <s v="Brak"/>
    <s v="TAPICERNIA"/>
    <s v="160643/ELI/DUBA                                   "/>
    <n v="2"/>
    <d v="2025-06-30T08:03:14"/>
    <d v="2025-06-30T10:26:52"/>
    <n v="143.63333333333333"/>
    <n v="0"/>
    <n v="1"/>
    <s v="160646 PD 254 III 50x50              "/>
    <x v="0"/>
    <x v="8"/>
    <x v="0"/>
  </r>
  <r>
    <x v="2"/>
    <n v="160843"/>
    <n v="27"/>
    <n v="3"/>
    <n v="84"/>
    <x v="0"/>
    <x v="2"/>
    <s v="101.           "/>
    <s v="TAPICERNIA                                        "/>
    <s v="TAPICEROWANIE"/>
    <s v="HORIZON A [LHz                                    "/>
    <s v="HORIZON A [LHz                                    "/>
    <s v="25/15/01/101   "/>
    <s v="HORIZON A"/>
    <s v="Brak"/>
    <s v="TAPICERNIA"/>
    <s v="160843/HOR/MAZURKIEWICZ                           "/>
    <n v="1"/>
    <d v="2025-06-30T08:32:15"/>
    <d v="2025-06-30T10:43:52"/>
    <n v="131.61666666666667"/>
    <n v="0"/>
    <n v="84"/>
    <s v="160843 HORIZON A [LHz                "/>
    <x v="0"/>
    <x v="9"/>
    <x v="0"/>
  </r>
  <r>
    <x v="2"/>
    <n v="160844"/>
    <n v="27"/>
    <n v="3"/>
    <n v="81"/>
    <x v="0"/>
    <x v="2"/>
    <s v="101.           "/>
    <s v="TAPICERNIA                                        "/>
    <s v="TAPICEROWANIE"/>
    <s v="HORIZON A 2,5z]                                   "/>
    <s v="HORIZON A 2,5z]                                   "/>
    <s v="25/15/01/101   "/>
    <s v="HORIZON A"/>
    <s v="Brak"/>
    <s v="TAPICERNIA"/>
    <s v="160843/HOR/MAZURKIEWICZ                           "/>
    <n v="1"/>
    <d v="2025-06-30T08:32:17"/>
    <d v="2025-06-30T10:43:54"/>
    <n v="131.61666666666667"/>
    <n v="0"/>
    <n v="81"/>
    <s v="160844 HORIZON A 2,5z]               "/>
    <x v="0"/>
    <x v="9"/>
    <x v="0"/>
  </r>
  <r>
    <x v="7"/>
    <n v="160749"/>
    <n v="16"/>
    <n v="3"/>
    <n v="76"/>
    <x v="0"/>
    <x v="7"/>
    <s v="101.           "/>
    <s v="TAPICERNIA                                        "/>
    <s v="TAPICEROWANIE"/>
    <s v="MAXWELL 3,5]                                      "/>
    <s v="MAXWELL 3,5]                                      "/>
    <s v="25/15/01/101   "/>
    <s v="MAXWELL"/>
    <s v="TKANINA: WYSTĘPUJE W REALIZACJI"/>
    <s v="TAPICERNIA"/>
    <s v="160746/MAX/189746                                 "/>
    <n v="1"/>
    <d v="2025-06-30T10:44:32"/>
    <d v="2025-06-30T10:44:34"/>
    <n v="3.3333333333333333E-2"/>
    <n v="0"/>
    <n v="76"/>
    <s v="160749 MAXWELL 3,5]                  "/>
    <x v="0"/>
    <x v="10"/>
    <x v="0"/>
  </r>
  <r>
    <x v="7"/>
    <n v="160748"/>
    <n v="16"/>
    <n v="3"/>
    <n v="57"/>
    <x v="0"/>
    <x v="7"/>
    <s v="101.           "/>
    <s v="TAPICERNIA                                        "/>
    <s v="TAPICEROWANIE"/>
    <s v="MAXWELL N                                         "/>
    <s v="MAXWELL N                                         "/>
    <s v="25/15/01/101   "/>
    <s v="MAXWELL"/>
    <s v="TKANINA: WYSTĘPUJE W REALIZACJI"/>
    <s v="TAPICERNIA"/>
    <s v="160746/MAX/189746                                 "/>
    <n v="1"/>
    <d v="2025-06-30T10:44:31"/>
    <d v="2025-06-30T10:44:35"/>
    <n v="6.6666666666666666E-2"/>
    <n v="0"/>
    <n v="57"/>
    <s v="160748 MAXWELL N                     "/>
    <x v="0"/>
    <x v="10"/>
    <x v="0"/>
  </r>
  <r>
    <x v="7"/>
    <n v="160747"/>
    <n v="16"/>
    <n v="3"/>
    <n v="67"/>
    <x v="0"/>
    <x v="7"/>
    <s v="101.           "/>
    <s v="TAPICERNIA                                        "/>
    <s v="TAPICEROWANIE"/>
    <s v="MAXWELL 3,5                                       "/>
    <s v="MAXWELL 3,5                                       "/>
    <s v="25/15/01/101   "/>
    <s v="MAXWELL"/>
    <s v="TKANINA: WYSTĘPUJE W REALIZACJI"/>
    <s v="TAPICERNIA"/>
    <s v="160746/MAX/189746                                 "/>
    <n v="1"/>
    <d v="2025-06-30T10:44:29"/>
    <d v="2025-06-30T10:44:37"/>
    <n v="0.13333333333333333"/>
    <n v="0"/>
    <n v="67"/>
    <s v="160747 MAXWELL 3,5                   "/>
    <x v="0"/>
    <x v="10"/>
    <x v="0"/>
  </r>
  <r>
    <x v="7"/>
    <n v="160746"/>
    <n v="16"/>
    <n v="3"/>
    <n v="41"/>
    <x v="0"/>
    <x v="7"/>
    <s v="101.           "/>
    <s v="TAPICERNIA                                        "/>
    <s v="TAPICEROWANIE"/>
    <s v="MAXWELL 1,5                                       "/>
    <s v="MAXWELL 1,5                                       "/>
    <s v="25/15/01/101   "/>
    <s v="MAXWELL"/>
    <s v="TKANINA: WYSTĘPUJE W REALIZACJI"/>
    <s v="TAPICERNIA"/>
    <s v="160746/MAX/189746                                 "/>
    <n v="1"/>
    <d v="2025-06-30T10:44:28"/>
    <d v="2025-06-30T10:44:39"/>
    <n v="0.18333333333333332"/>
    <n v="0"/>
    <n v="41"/>
    <s v="160746 MAXWELL 1,5                   "/>
    <x v="0"/>
    <x v="10"/>
    <x v="0"/>
  </r>
  <r>
    <x v="3"/>
    <n v="160743"/>
    <n v="21"/>
    <n v="3"/>
    <n v="12"/>
    <x v="0"/>
    <x v="3"/>
    <s v="101.           "/>
    <s v="TAPICERNIA                                        "/>
    <s v="TAPICEROWANIE"/>
    <s v="HORIZON A P62x62                                  "/>
    <s v="HORIZON A P62x62                                  "/>
    <s v="25/15/01/101   "/>
    <s v="HORIZON A"/>
    <s v="Brak"/>
    <s v="TAPICERNIA"/>
    <s v="160742/HOR/189724                                 "/>
    <n v="1"/>
    <d v="2025-06-30T09:08:40"/>
    <d v="2025-06-30T10:56:22"/>
    <n v="107.7"/>
    <n v="0"/>
    <n v="12"/>
    <s v="160743 HORIZON A P62x62              "/>
    <x v="0"/>
    <x v="11"/>
    <x v="0"/>
  </r>
  <r>
    <x v="3"/>
    <n v="160742"/>
    <n v="21"/>
    <n v="3"/>
    <n v="90"/>
    <x v="0"/>
    <x v="3"/>
    <s v="101.           "/>
    <s v="TAPICERNIA                                        "/>
    <s v="TAPICEROWANIE"/>
    <s v="HORIZON A [3z]                                    "/>
    <s v="HORIZON A [3z]                                    "/>
    <s v="25/15/01/101   "/>
    <s v="HORIZON A"/>
    <s v="Brak"/>
    <s v="TAPICERNIA"/>
    <s v="160742/HOR/189724                                 "/>
    <n v="1"/>
    <d v="2025-06-30T09:08:43"/>
    <d v="2025-06-30T10:56:32"/>
    <n v="107.81666666666666"/>
    <n v="0"/>
    <n v="90"/>
    <s v="160742 HORIZON A [3z]                "/>
    <x v="0"/>
    <x v="11"/>
    <x v="0"/>
  </r>
  <r>
    <x v="0"/>
    <n v="161444"/>
    <n v="33"/>
    <n v="14"/>
    <n v="44"/>
    <x v="0"/>
    <x v="0"/>
    <s v="170.           "/>
    <s v="PIANKOWANIE                                       "/>
    <s v="PIANKOWANIE PIANKI I OWATY"/>
    <s v="MAXWELL [1,5                                      "/>
    <s v="MAXWELL [1,5                                      "/>
    <s v="25/17/01/170   "/>
    <s v="MAXWELL"/>
    <s v="Brak"/>
    <s v="PIANKOWANIE STELAŻA"/>
    <s v="161444/MAX/44002089                               "/>
    <n v="1"/>
    <d v="2025-06-30T11:31:17"/>
    <d v="2025-06-30T11:31:18"/>
    <n v="1.6666666666666666E-2"/>
    <n v="0"/>
    <n v="44"/>
    <s v="161444 MAXWELL [1,5                  "/>
    <x v="0"/>
    <x v="12"/>
    <x v="0"/>
  </r>
  <r>
    <x v="0"/>
    <n v="161445"/>
    <n v="33"/>
    <n v="14"/>
    <n v="36"/>
    <x v="0"/>
    <x v="0"/>
    <s v="170.           "/>
    <s v="PIANKOWANIE                                       "/>
    <s v="PIANKOWANIE PIANKI I OWATY"/>
    <s v="MAXWELL 1,5                                       "/>
    <s v="MAXWELL 1,5                                       "/>
    <s v="25/17/01/170   "/>
    <s v="MAXWELL"/>
    <s v="Brak"/>
    <s v="PIANKOWANIE STELAŻA"/>
    <s v="161444/MAX/44002089                               "/>
    <n v="1"/>
    <d v="2025-06-30T11:31:19"/>
    <d v="2025-06-30T11:31:20"/>
    <n v="1.6666666666666666E-2"/>
    <n v="0"/>
    <n v="36"/>
    <s v="161445 MAXWELL 1,5                   "/>
    <x v="0"/>
    <x v="12"/>
    <x v="0"/>
  </r>
  <r>
    <x v="0"/>
    <n v="161446"/>
    <n v="33"/>
    <n v="14"/>
    <n v="45"/>
    <x v="0"/>
    <x v="0"/>
    <s v="170.           "/>
    <s v="PIANKOWANIE                                       "/>
    <s v="PIANKOWANIE PIANKI I OWATY"/>
    <s v="MAXWELL N                                         "/>
    <s v="MAXWELL N                                         "/>
    <s v="25/17/01/170   "/>
    <s v="MAXWELL"/>
    <s v="Brak"/>
    <s v="PIANKOWANIE STELAŻA"/>
    <s v="161444/MAX/44002089                               "/>
    <n v="1"/>
    <d v="2025-06-30T11:31:22"/>
    <d v="2025-06-30T11:31:23"/>
    <n v="1.6666666666666666E-2"/>
    <n v="0"/>
    <n v="45"/>
    <s v="161446 MAXWELL N                     "/>
    <x v="0"/>
    <x v="12"/>
    <x v="0"/>
  </r>
  <r>
    <x v="0"/>
    <n v="161447"/>
    <n v="33"/>
    <n v="14"/>
    <n v="36"/>
    <x v="0"/>
    <x v="0"/>
    <s v="170.           "/>
    <s v="PIANKOWANIE                                       "/>
    <s v="PIANKOWANIE PIANKI I OWATY"/>
    <s v="MAXWELL 1,5                                       "/>
    <s v="MAXWELL 1,5                                       "/>
    <s v="25/17/01/170   "/>
    <s v="MAXWELL"/>
    <s v="Brak"/>
    <s v="PIANKOWANIE STELAŻA"/>
    <s v="161444/MAX/44002089                               "/>
    <n v="1"/>
    <d v="2025-06-30T11:31:25"/>
    <d v="2025-06-30T11:31:26"/>
    <n v="1.6666666666666666E-2"/>
    <n v="0"/>
    <n v="36"/>
    <s v="161447 MAXWELL 1,5                   "/>
    <x v="0"/>
    <x v="12"/>
    <x v="0"/>
  </r>
  <r>
    <x v="0"/>
    <n v="161448"/>
    <n v="33"/>
    <n v="14"/>
    <n v="36"/>
    <x v="0"/>
    <x v="0"/>
    <s v="170.           "/>
    <s v="PIANKOWANIE                                       "/>
    <s v="PIANKOWANIE PIANKI I OWATY"/>
    <s v="MAXWELL 1,5                                       "/>
    <s v="MAXWELL 1,5                                       "/>
    <s v="25/17/01/170   "/>
    <s v="MAXWELL"/>
    <s v="Brak"/>
    <s v="PIANKOWANIE STELAŻA"/>
    <s v="161444/MAX/44002089                               "/>
    <n v="1"/>
    <d v="2025-06-30T11:31:33"/>
    <d v="2025-06-30T11:31:34"/>
    <n v="1.6666666666666666E-2"/>
    <n v="0"/>
    <n v="36"/>
    <s v="161448 MAXWELL 1,5                   "/>
    <x v="0"/>
    <x v="12"/>
    <x v="0"/>
  </r>
  <r>
    <x v="0"/>
    <n v="161449"/>
    <n v="33"/>
    <n v="14"/>
    <n v="10"/>
    <x v="0"/>
    <x v="0"/>
    <s v="170.           "/>
    <s v="PIANKOWANIE                                       "/>
    <s v="PIANKOWANIE PIANKI I OWATY"/>
    <s v="MAXWELL P103x82                                   "/>
    <s v="MAXWELL P103x82                                   "/>
    <s v="25/17/01/170   "/>
    <s v="MAXWELL"/>
    <s v="Brak"/>
    <s v="PIANKOWANIE STELAŻA"/>
    <s v="161444/MAX/44002089                               "/>
    <n v="1"/>
    <d v="2025-06-30T11:31:36"/>
    <d v="2025-06-30T11:31:37"/>
    <n v="1.6666666666666666E-2"/>
    <n v="0"/>
    <n v="10"/>
    <s v="161449 MAXWELL P103x82               "/>
    <x v="0"/>
    <x v="12"/>
    <x v="0"/>
  </r>
  <r>
    <x v="0"/>
    <n v="161450"/>
    <n v="33"/>
    <n v="14"/>
    <n v="1"/>
    <x v="0"/>
    <x v="0"/>
    <s v="170.           "/>
    <s v="PIANKOWANIE                                       "/>
    <s v="PIANKOWANIE PIANKI I OWATY"/>
    <s v="MAXWELL PD 578 III 50x50                          "/>
    <s v="MAXWELL PD 578 III 50x50                          "/>
    <s v="25/17/01/170   "/>
    <s v="MAXWELL"/>
    <s v="Brak"/>
    <s v="PIANKOWANIE STELAŻA"/>
    <s v="161444/MAX/44002089                               "/>
    <n v="2"/>
    <m/>
    <m/>
    <m/>
    <m/>
    <n v="1"/>
    <s v="161450 MAXWELL PD 578 III 50x50      "/>
    <x v="0"/>
    <x v="12"/>
    <x v="0"/>
  </r>
  <r>
    <x v="0"/>
    <n v="161451"/>
    <n v="33"/>
    <n v="14"/>
    <n v="1"/>
    <x v="0"/>
    <x v="0"/>
    <s v="170.           "/>
    <s v="PIANKOWANIE                                       "/>
    <s v="PIANKOWANIE PIANKI I OWATY"/>
    <s v="MAXWELL PD 577 III 57x57                          "/>
    <s v="MAXWELL PD 577 III 57x57                          "/>
    <s v="25/17/01/170   "/>
    <s v="MAXWELL"/>
    <s v="Brak"/>
    <s v="PIANKOWANIE STELAŻA"/>
    <s v="161444/MAX/44002089                               "/>
    <n v="2"/>
    <d v="2025-06-30T11:31:39"/>
    <m/>
    <m/>
    <m/>
    <n v="1"/>
    <s v="161451 MAXWELL PD 577 III 57x57      "/>
    <x v="0"/>
    <x v="12"/>
    <x v="0"/>
  </r>
  <r>
    <x v="8"/>
    <n v="161215"/>
    <n v="29"/>
    <n v="14"/>
    <n v="63"/>
    <x v="0"/>
    <x v="8"/>
    <s v="170.           "/>
    <s v="PIANKOWANIE                                       "/>
    <s v="PIANKOWANIE PIANKI I OWATY"/>
    <s v="HORIZON A [3z]                                    "/>
    <s v="HORIZON A [3z]                                    "/>
    <s v="25/16/01/170   "/>
    <s v="HORIZON A"/>
    <s v="Brak"/>
    <s v="PIANKOWANIE STELAŻA"/>
    <s v="161215/HOR/189863                                 "/>
    <n v="1"/>
    <d v="2025-06-30T11:55:56"/>
    <d v="2025-06-30T11:55:59"/>
    <n v="0.05"/>
    <n v="0"/>
    <n v="63"/>
    <s v="161215 HORIZON A [3z]                "/>
    <x v="0"/>
    <x v="13"/>
    <x v="0"/>
  </r>
  <r>
    <x v="8"/>
    <n v="161452"/>
    <n v="29"/>
    <n v="14"/>
    <n v="44"/>
    <x v="0"/>
    <x v="8"/>
    <s v="170.           "/>
    <s v="PIANKOWANIE                                       "/>
    <s v="PIANKOWANIE PIANKI I OWATY"/>
    <s v="MAXWELL [1,5                                      "/>
    <s v="MAXWELL [1,5                                      "/>
    <s v="25/17/01/170   "/>
    <s v="MAXWELL"/>
    <s v="Brak"/>
    <s v="PIANKOWANIE STELAŻA"/>
    <s v="161452/MAX/44002089                               "/>
    <n v="1"/>
    <d v="2025-06-30T11:56:04"/>
    <d v="2025-06-30T11:56:12"/>
    <n v="0.13333333333333333"/>
    <n v="0"/>
    <n v="44"/>
    <s v="161452 MAXWELL [1,5                  "/>
    <x v="0"/>
    <x v="14"/>
    <x v="0"/>
  </r>
  <r>
    <x v="8"/>
    <n v="161453"/>
    <n v="29"/>
    <n v="14"/>
    <n v="36"/>
    <x v="0"/>
    <x v="8"/>
    <s v="170.           "/>
    <s v="PIANKOWANIE                                       "/>
    <s v="PIANKOWANIE PIANKI I OWATY"/>
    <s v="MAXWELL 1,5                                       "/>
    <s v="MAXWELL 1,5                                       "/>
    <s v="25/17/01/170   "/>
    <s v="MAXWELL"/>
    <s v="Brak"/>
    <s v="PIANKOWANIE STELAŻA"/>
    <s v="161452/MAX/44002089                               "/>
    <n v="1"/>
    <d v="2025-06-30T11:56:06"/>
    <d v="2025-06-30T11:56:13"/>
    <n v="0.11666666666666667"/>
    <n v="0"/>
    <n v="36"/>
    <s v="161453 MAXWELL 1,5                   "/>
    <x v="0"/>
    <x v="14"/>
    <x v="0"/>
  </r>
  <r>
    <x v="8"/>
    <n v="161454"/>
    <n v="29"/>
    <n v="14"/>
    <n v="45"/>
    <x v="0"/>
    <x v="8"/>
    <s v="170.           "/>
    <s v="PIANKOWANIE                                       "/>
    <s v="PIANKOWANIE PIANKI I OWATY"/>
    <s v="MAXWELL N                                         "/>
    <s v="MAXWELL N                                         "/>
    <s v="25/17/01/170   "/>
    <s v="MAXWELL"/>
    <s v="Brak"/>
    <s v="PIANKOWANIE STELAŻA"/>
    <s v="161452/MAX/44002089                               "/>
    <n v="1"/>
    <d v="2025-06-30T11:56:08"/>
    <d v="2025-06-30T11:56:15"/>
    <n v="0.11666666666666667"/>
    <n v="0"/>
    <n v="45"/>
    <s v="161454 MAXWELL N                     "/>
    <x v="0"/>
    <x v="14"/>
    <x v="0"/>
  </r>
  <r>
    <x v="8"/>
    <n v="161455"/>
    <n v="29"/>
    <n v="14"/>
    <n v="36"/>
    <x v="0"/>
    <x v="8"/>
    <s v="170.           "/>
    <s v="PIANKOWANIE                                       "/>
    <s v="PIANKOWANIE PIANKI I OWATY"/>
    <s v="MAXWELL 1,5                                       "/>
    <s v="MAXWELL 1,5                                       "/>
    <s v="25/17/01/170   "/>
    <s v="MAXWELL"/>
    <s v="Brak"/>
    <s v="PIANKOWANIE STELAŻA"/>
    <s v="161452/MAX/44002089                               "/>
    <n v="1"/>
    <d v="2025-06-30T11:56:10"/>
    <d v="2025-06-30T11:56:17"/>
    <n v="0.11666666666666667"/>
    <n v="0"/>
    <n v="36"/>
    <s v="161455 MAXWELL 1,5                   "/>
    <x v="0"/>
    <x v="14"/>
    <x v="0"/>
  </r>
  <r>
    <x v="8"/>
    <n v="161456"/>
    <n v="29"/>
    <n v="14"/>
    <n v="36"/>
    <x v="0"/>
    <x v="8"/>
    <s v="170.           "/>
    <s v="PIANKOWANIE                                       "/>
    <s v="PIANKOWANIE PIANKI I OWATY"/>
    <s v="MAXWELL 1,5                                       "/>
    <s v="MAXWELL 1,5                                       "/>
    <s v="25/17/01/170   "/>
    <s v="MAXWELL"/>
    <s v="Brak"/>
    <s v="PIANKOWANIE STELAŻA"/>
    <s v="161452/MAX/44002089                               "/>
    <n v="1"/>
    <d v="2025-06-30T11:56:24"/>
    <d v="2025-06-30T11:56:31"/>
    <n v="0.11666666666666667"/>
    <n v="0"/>
    <n v="36"/>
    <s v="161456 MAXWELL 1,5                   "/>
    <x v="0"/>
    <x v="14"/>
    <x v="0"/>
  </r>
  <r>
    <x v="8"/>
    <n v="161457"/>
    <n v="29"/>
    <n v="14"/>
    <n v="10"/>
    <x v="0"/>
    <x v="8"/>
    <s v="170.           "/>
    <s v="PIANKOWANIE                                       "/>
    <s v="PIANKOWANIE PIANKI I OWATY"/>
    <s v="MAXWELL P103x82                                   "/>
    <s v="MAXWELL P103x82                                   "/>
    <s v="25/17/01/170   "/>
    <s v="MAXWELL"/>
    <s v="Brak"/>
    <s v="PIANKOWANIE STELAŻA"/>
    <s v="161452/MAX/44002089                               "/>
    <n v="1"/>
    <d v="2025-06-30T11:56:25"/>
    <d v="2025-06-30T11:56:33"/>
    <n v="0.13333333333333333"/>
    <n v="0"/>
    <n v="10"/>
    <s v="161457 MAXWELL P103x82               "/>
    <x v="0"/>
    <x v="14"/>
    <x v="0"/>
  </r>
  <r>
    <x v="8"/>
    <n v="161458"/>
    <n v="29"/>
    <n v="14"/>
    <n v="1"/>
    <x v="0"/>
    <x v="8"/>
    <s v="170.           "/>
    <s v="PIANKOWANIE                                       "/>
    <s v="PIANKOWANIE PIANKI I OWATY"/>
    <s v="MAXWELL PD 578 III 50x50                          "/>
    <s v="MAXWELL PD 578 III 50x50                          "/>
    <s v="25/17/01/170   "/>
    <s v="MAXWELL"/>
    <s v="Brak"/>
    <s v="PIANKOWANIE STELAŻA"/>
    <s v="161452/MAX/44002089                               "/>
    <n v="2"/>
    <d v="2025-06-30T11:56:27"/>
    <d v="2025-06-30T11:56:34"/>
    <n v="0.11666666666666667"/>
    <n v="0"/>
    <n v="1"/>
    <s v="161458 MAXWELL PD 578 III 50x50      "/>
    <x v="0"/>
    <x v="14"/>
    <x v="0"/>
  </r>
  <r>
    <x v="8"/>
    <n v="161459"/>
    <n v="29"/>
    <n v="14"/>
    <n v="1"/>
    <x v="0"/>
    <x v="8"/>
    <s v="170.           "/>
    <s v="PIANKOWANIE                                       "/>
    <s v="PIANKOWANIE PIANKI I OWATY"/>
    <s v="MAXWELL PD 577 III 57x57                          "/>
    <s v="MAXWELL PD 577 III 57x57                          "/>
    <s v="25/17/01/170   "/>
    <s v="MAXWELL"/>
    <s v="Brak"/>
    <s v="PIANKOWANIE STELAŻA"/>
    <s v="161452/MAX/44002089                               "/>
    <n v="2"/>
    <d v="2025-06-30T11:56:29"/>
    <d v="2025-06-30T11:56:38"/>
    <n v="0.15000000000000002"/>
    <n v="0"/>
    <n v="1"/>
    <s v="161459 MAXWELL PD 577 III 57x57      "/>
    <x v="0"/>
    <x v="14"/>
    <x v="0"/>
  </r>
  <r>
    <x v="4"/>
    <n v="160849"/>
    <n v="120"/>
    <n v="3"/>
    <n v="55"/>
    <x v="0"/>
    <x v="4"/>
    <s v="101.           "/>
    <s v="TAPICERNIA                                        "/>
    <s v="TAPICEROWANIE"/>
    <s v="AVANT [L                                          "/>
    <s v="AVANT [L                                          "/>
    <s v="25/15/01/101   "/>
    <s v="AVANT"/>
    <s v="Brak"/>
    <s v="TAPICERNIA"/>
    <s v="160849/AVA/KULIK                                  "/>
    <n v="1"/>
    <d v="2025-06-30T09:56:02"/>
    <d v="2025-06-30T11:57:28"/>
    <n v="121.43333333333332"/>
    <n v="0"/>
    <n v="55"/>
    <s v="160849 AVANT [L                      "/>
    <x v="0"/>
    <x v="15"/>
    <x v="0"/>
  </r>
  <r>
    <x v="4"/>
    <n v="160849"/>
    <n v="120"/>
    <n v="3"/>
    <n v="2"/>
    <x v="0"/>
    <x v="4"/>
    <s v="101.           "/>
    <s v="TAPICERNIA                                        "/>
    <s v="TAPICEROWANIE"/>
    <s v="AVANT [L                                          "/>
    <s v="AVANT [L                                          "/>
    <s v="25/15/01/101   "/>
    <s v="AVANT"/>
    <s v="KR - KROKODYLKI NA JEDNĄ STRONĘ : JEST ART NA STR"/>
    <s v="TAPICERNIA"/>
    <s v="160849/AVA/KULIK                                  "/>
    <n v="1"/>
    <d v="2025-06-30T09:56:02"/>
    <d v="2025-06-30T11:57:28"/>
    <n v="121.43333333333332"/>
    <n v="0"/>
    <n v="2"/>
    <s v="160849 AVANT [L                      "/>
    <x v="0"/>
    <x v="15"/>
    <x v="0"/>
  </r>
  <r>
    <x v="4"/>
    <n v="160850"/>
    <n v="120"/>
    <n v="3"/>
    <n v="50"/>
    <x v="0"/>
    <x v="4"/>
    <s v="101.           "/>
    <s v="TAPICERNIA                                        "/>
    <s v="TAPICEROWANIE"/>
    <s v="AVANT 3,5]                                        "/>
    <s v="AVANT 3,5]                                        "/>
    <s v="25/15/01/101   "/>
    <s v="AVANT"/>
    <s v="Brak"/>
    <s v="TAPICERNIA"/>
    <s v="160849/AVA/KULIK                                  "/>
    <n v="1"/>
    <d v="2025-06-30T09:56:06"/>
    <d v="2025-06-30T11:57:30"/>
    <n v="121.39999999999999"/>
    <n v="0"/>
    <n v="50"/>
    <s v="160850 AVANT 3,5]                    "/>
    <x v="0"/>
    <x v="15"/>
    <x v="0"/>
  </r>
  <r>
    <x v="4"/>
    <n v="160850"/>
    <n v="120"/>
    <n v="3"/>
    <n v="2"/>
    <x v="0"/>
    <x v="4"/>
    <s v="101.           "/>
    <s v="TAPICERNIA                                        "/>
    <s v="TAPICEROWANIE"/>
    <s v="AVANT 3,5]                                        "/>
    <s v="AVANT 3,5]                                        "/>
    <s v="25/15/01/101   "/>
    <s v="AVANT"/>
    <s v="KR - KROKODYLKI NA JEDNĄ STRONĘ : JEST ART NA STR"/>
    <s v="TAPICERNIA"/>
    <s v="160849/AVA/KULIK                                  "/>
    <n v="1"/>
    <d v="2025-06-30T09:56:06"/>
    <d v="2025-06-30T11:57:30"/>
    <n v="121.39999999999999"/>
    <n v="0"/>
    <n v="2"/>
    <s v="160850 AVANT 3,5]                    "/>
    <x v="0"/>
    <x v="15"/>
    <x v="0"/>
  </r>
  <r>
    <x v="5"/>
    <n v="160772"/>
    <n v="17"/>
    <n v="3"/>
    <n v="117"/>
    <x v="0"/>
    <x v="5"/>
    <s v="101.           "/>
    <s v="TAPICERNIA                                        "/>
    <s v="TAPICEROWANIE"/>
    <s v="WILLOW [4z]                                       "/>
    <s v="WILLOW [4z]                                       "/>
    <s v="25/15/01/101   "/>
    <s v="WILLOW"/>
    <s v="TKANINA: WYSTĘPUJE W REALIZACJI"/>
    <s v="TAPICERNIA"/>
    <s v="160772/WIL/189751                                 "/>
    <n v="1"/>
    <d v="2025-06-30T09:58:36"/>
    <d v="2025-06-30T12:13:15"/>
    <n v="134.65"/>
    <n v="0"/>
    <n v="117"/>
    <s v="160772 WILLOW [4z]                   "/>
    <x v="0"/>
    <x v="16"/>
    <x v="0"/>
  </r>
  <r>
    <x v="2"/>
    <n v="160837"/>
    <n v="27"/>
    <n v="3"/>
    <n v="69"/>
    <x v="0"/>
    <x v="2"/>
    <s v="101.           "/>
    <s v="TAPICERNIA                                        "/>
    <s v="TAPICEROWANIE"/>
    <s v="ONYX [3,5N                                        "/>
    <s v="ONYX [3,5N - KOMPLET USZYTY POKROWIEC             "/>
    <s v="25/15/01/101   "/>
    <s v="ONYX"/>
    <s v="TKANINA: WYSTĘPUJE W REALIZACJI"/>
    <s v="TAPICERNIA"/>
    <s v="160837/ONY/SEIF                                   "/>
    <n v="1"/>
    <d v="2025-06-30T10:43:58"/>
    <d v="2025-06-30T12:15:07"/>
    <n v="91.15"/>
    <n v="0"/>
    <n v="69"/>
    <s v="160837 ONYX [3,5N                    "/>
    <x v="0"/>
    <x v="17"/>
    <x v="0"/>
  </r>
  <r>
    <x v="2"/>
    <n v="160838"/>
    <n v="27"/>
    <n v="3"/>
    <n v="56"/>
    <x v="0"/>
    <x v="2"/>
    <s v="101.           "/>
    <s v="TAPICERNIA                                        "/>
    <s v="TAPICEROWANIE"/>
    <s v="ONYX 3,5]                                         "/>
    <s v="ONYX 3,5] - KOMPLET USZYTY POKROWIEC              "/>
    <s v="25/15/01/101   "/>
    <s v="ONYX"/>
    <s v="TKANINA: WYSTĘPUJE W REALIZACJI"/>
    <s v="TAPICERNIA"/>
    <s v="160837/ONY/SEIF                                   "/>
    <n v="1"/>
    <d v="2025-06-30T10:43:56"/>
    <d v="2025-06-30T12:15:10"/>
    <n v="91.233333333333334"/>
    <n v="0"/>
    <n v="56"/>
    <s v="160838 ONYX 3,5]                     "/>
    <x v="0"/>
    <x v="17"/>
    <x v="0"/>
  </r>
  <r>
    <x v="3"/>
    <n v="160715"/>
    <n v="21"/>
    <n v="3"/>
    <n v="46"/>
    <x v="0"/>
    <x v="3"/>
    <s v="101.           "/>
    <s v="TAPICERNIA                                        "/>
    <s v="TAPICEROWANIE"/>
    <s v="AVANT 3]                                          "/>
    <s v="AVANT 3]                                          "/>
    <s v="25/15/01/101   "/>
    <s v="AVANT"/>
    <s v="Brak"/>
    <s v="TAPICERNIA"/>
    <s v="160714/AVA/189719                                 "/>
    <n v="1"/>
    <d v="2025-06-30T10:59:07"/>
    <d v="2025-06-30T12:27:36"/>
    <n v="88.483333333333334"/>
    <n v="0"/>
    <n v="46"/>
    <s v="160715 AVANT 3]                      "/>
    <x v="0"/>
    <x v="18"/>
    <x v="0"/>
  </r>
  <r>
    <x v="3"/>
    <n v="160715"/>
    <n v="21"/>
    <n v="3"/>
    <n v="2"/>
    <x v="0"/>
    <x v="3"/>
    <s v="101.           "/>
    <s v="TAPICERNIA                                        "/>
    <s v="TAPICEROWANIE"/>
    <s v="AVANT 3]                                          "/>
    <s v="AVANT 3]                                          "/>
    <s v="25/15/01/101   "/>
    <s v="AVANT"/>
    <s v="KR - KROKODYLKI NA JEDNĄ STRONĘ : JEST ART NA STR"/>
    <s v="TAPICERNIA"/>
    <s v="160714/AVA/189719                                 "/>
    <n v="1"/>
    <d v="2025-06-30T10:59:07"/>
    <d v="2025-06-30T12:27:36"/>
    <n v="88.483333333333334"/>
    <n v="0"/>
    <n v="2"/>
    <s v="160715 AVANT 3]                      "/>
    <x v="0"/>
    <x v="18"/>
    <x v="0"/>
  </r>
  <r>
    <x v="3"/>
    <n v="160714"/>
    <n v="21"/>
    <n v="3"/>
    <n v="55"/>
    <x v="0"/>
    <x v="3"/>
    <s v="101.           "/>
    <s v="TAPICERNIA                                        "/>
    <s v="TAPICEROWANIE"/>
    <s v="AVANT [L                                          "/>
    <s v="AVANT [L                                          "/>
    <s v="25/15/01/101   "/>
    <s v="AVANT"/>
    <s v="Brak"/>
    <s v="TAPICERNIA"/>
    <s v="160714/AVA/189719                                 "/>
    <n v="1"/>
    <d v="2025-06-30T10:59:10"/>
    <d v="2025-06-30T12:27:39"/>
    <n v="88.483333333333334"/>
    <n v="0"/>
    <n v="55"/>
    <s v="160714 AVANT [L                      "/>
    <x v="0"/>
    <x v="18"/>
    <x v="0"/>
  </r>
  <r>
    <x v="3"/>
    <n v="160714"/>
    <n v="21"/>
    <n v="3"/>
    <n v="2"/>
    <x v="0"/>
    <x v="3"/>
    <s v="101.           "/>
    <s v="TAPICERNIA                                        "/>
    <s v="TAPICEROWANIE"/>
    <s v="AVANT [L                                          "/>
    <s v="AVANT [L                                          "/>
    <s v="25/15/01/101   "/>
    <s v="AVANT"/>
    <s v="KR - KROKODYLKI NA JEDNĄ STRONĘ : JEST ART NA STR"/>
    <s v="TAPICERNIA"/>
    <s v="160714/AVA/189719                                 "/>
    <n v="1"/>
    <d v="2025-06-30T10:59:10"/>
    <d v="2025-06-30T12:27:39"/>
    <n v="88.483333333333334"/>
    <n v="0"/>
    <n v="2"/>
    <s v="160714 AVANT [L                      "/>
    <x v="0"/>
    <x v="18"/>
    <x v="0"/>
  </r>
  <r>
    <x v="9"/>
    <n v="161544"/>
    <n v="32"/>
    <n v="14"/>
    <n v="33"/>
    <x v="0"/>
    <x v="9"/>
    <s v="170.           "/>
    <s v="PIANKOWANIE                                       "/>
    <s v="PIANKOWANIE PIANKI I OWATY"/>
    <s v="AVANT [2,5                                        "/>
    <s v="AVANT [2,5                                        "/>
    <s v="25/17/01/170   "/>
    <s v="AVANT"/>
    <s v="Brak"/>
    <s v="PIANKOWANIE STELAŻA"/>
    <s v="161544/AVA/ŁABUZIŃSKA                             "/>
    <n v="1"/>
    <d v="2025-06-30T12:44:30"/>
    <d v="2025-06-30T12:44:34"/>
    <n v="6.6666666666666666E-2"/>
    <n v="0"/>
    <n v="33"/>
    <s v="161544 AVANT [2,5                    "/>
    <x v="0"/>
    <x v="19"/>
    <x v="0"/>
  </r>
  <r>
    <x v="9"/>
    <n v="161545"/>
    <n v="32"/>
    <n v="14"/>
    <n v="22"/>
    <x v="0"/>
    <x v="9"/>
    <s v="170.           "/>
    <s v="PIANKOWANIE                                       "/>
    <s v="PIANKOWANIE PIANKI I OWATY"/>
    <s v="AVANT N                                           "/>
    <s v="AVANT N                                           "/>
    <s v="25/17/01/170   "/>
    <s v="AVANT"/>
    <s v="Brak"/>
    <s v="PIANKOWANIE STELAŻA"/>
    <s v="161544/AVA/ŁABUZIŃSKA                             "/>
    <n v="1"/>
    <d v="2025-06-30T12:44:31"/>
    <d v="2025-06-30T12:44:37"/>
    <n v="0.1"/>
    <n v="0"/>
    <n v="22"/>
    <s v="161545 AVANT N                       "/>
    <x v="0"/>
    <x v="19"/>
    <x v="0"/>
  </r>
  <r>
    <x v="9"/>
    <n v="161546"/>
    <n v="32"/>
    <n v="14"/>
    <n v="17"/>
    <x v="0"/>
    <x v="9"/>
    <s v="170.           "/>
    <s v="PIANKOWANIE                                       "/>
    <s v="PIANKOWANIE PIANKI I OWATY"/>
    <s v="AVANT 1                                           "/>
    <s v="AVANT 1                                           "/>
    <s v="25/17/01/170   "/>
    <s v="AVANT"/>
    <s v="Brak"/>
    <s v="PIANKOWANIE STELAŻA"/>
    <s v="161544/AVA/ŁABUZIŃSKA                             "/>
    <n v="1"/>
    <d v="2025-06-30T12:44:33"/>
    <d v="2025-06-30T12:44:39"/>
    <n v="0.1"/>
    <n v="0"/>
    <n v="17"/>
    <s v="161546 AVANT 1                       "/>
    <x v="0"/>
    <x v="19"/>
    <x v="0"/>
  </r>
  <r>
    <x v="9"/>
    <n v="161558"/>
    <n v="32"/>
    <n v="14"/>
    <n v="40"/>
    <x v="0"/>
    <x v="9"/>
    <s v="170.           "/>
    <s v="PIANKOWANIE                                       "/>
    <s v="PIANKOWANIE PIANKI I OWATY"/>
    <s v="AVANT [L                                          "/>
    <s v="AVANT [L                                          "/>
    <s v="25/17/01/170   "/>
    <s v="AVANT"/>
    <s v="Brak"/>
    <s v="PIANKOWANIE STELAŻA"/>
    <s v="161558/AVA/MICHALSKA                              "/>
    <n v="1"/>
    <d v="2025-06-30T12:44:43"/>
    <d v="2025-06-30T12:44:46"/>
    <n v="0.05"/>
    <n v="0"/>
    <n v="40"/>
    <s v="161558 AVANT [L                      "/>
    <x v="0"/>
    <x v="20"/>
    <x v="0"/>
  </r>
  <r>
    <x v="9"/>
    <n v="161559"/>
    <n v="32"/>
    <n v="14"/>
    <n v="39"/>
    <x v="0"/>
    <x v="9"/>
    <s v="170.           "/>
    <s v="PIANKOWANIE                                       "/>
    <s v="PIANKOWANIE PIANKI I OWATY"/>
    <s v="AVANT 3,5]                                        "/>
    <s v="AVANT 3,5]                                        "/>
    <s v="25/17/01/170   "/>
    <s v="AVANT"/>
    <s v="Brak"/>
    <s v="PIANKOWANIE STELAŻA"/>
    <s v="161558/AVA/MICHALSKA                              "/>
    <n v="1"/>
    <d v="2025-06-30T12:44:44"/>
    <d v="2025-06-30T12:44:48"/>
    <n v="6.6666666666666666E-2"/>
    <n v="0"/>
    <n v="39"/>
    <s v="161559 AVANT 3,5]                    "/>
    <x v="0"/>
    <x v="20"/>
    <x v="0"/>
  </r>
  <r>
    <x v="9"/>
    <n v="161577"/>
    <n v="32"/>
    <n v="14"/>
    <n v="42"/>
    <x v="0"/>
    <x v="9"/>
    <s v="170.           "/>
    <s v="PIANKOWANIE                                       "/>
    <s v="PIANKOWANIE PIANKI I OWATY"/>
    <s v="COCO [1Mo] - STELAŻ NA BIAŁO                      "/>
    <s v="COCO [1Mo] - STELAŻ NA BIAŁO                      "/>
    <s v="25/16/10/170MAG"/>
    <s v="COCO"/>
    <s v="Brak"/>
    <s v="PIANKOWANIE STELAŻA"/>
    <s v="161577/COC/MAGAZYN                                "/>
    <n v="8"/>
    <d v="2025-06-30T12:45:00"/>
    <d v="2025-06-30T12:45:12"/>
    <n v="0.2"/>
    <n v="0"/>
    <n v="42"/>
    <s v="161577 COCO [1Mo] - STELAŻ NA BIAŁO  "/>
    <x v="0"/>
    <x v="21"/>
    <x v="0"/>
  </r>
  <r>
    <x v="9"/>
    <n v="161577"/>
    <n v="32"/>
    <n v="14"/>
    <n v="42"/>
    <x v="0"/>
    <x v="9"/>
    <s v="170.           "/>
    <s v="PIANKOWANIE                                       "/>
    <s v="PIANKOWANIE PIANKI I OWATY"/>
    <s v="COCO [1Mo] - STELAŻ NA BIAŁO                      "/>
    <s v="COCO [1Mo] - STELAŻ NA BIAŁO                      "/>
    <s v="25/16/10/170MAG"/>
    <s v="COCO"/>
    <s v="Brak"/>
    <s v="PIANKOWANIE STELAŻA"/>
    <s v="161577/COC/MAGAZYN                                "/>
    <n v="8"/>
    <d v="2025-06-30T12:45:00"/>
    <d v="2025-06-30T12:45:12"/>
    <n v="0.2"/>
    <n v="0"/>
    <n v="42"/>
    <s v="161577 COCO [1Mo] - STELAŻ NA BIAŁO  "/>
    <x v="0"/>
    <x v="21"/>
    <x v="0"/>
  </r>
  <r>
    <x v="9"/>
    <n v="161577"/>
    <n v="32"/>
    <n v="14"/>
    <n v="42"/>
    <x v="0"/>
    <x v="9"/>
    <s v="170.           "/>
    <s v="PIANKOWANIE                                       "/>
    <s v="PIANKOWANIE PIANKI I OWATY"/>
    <s v="COCO [1Mo] - STELAŻ NA BIAŁO                      "/>
    <s v="COCO [1Mo] - STELAŻ NA BIAŁO                      "/>
    <s v="25/16/10/170MAG"/>
    <s v="COCO"/>
    <s v="Brak"/>
    <s v="PIANKOWANIE STELAŻA"/>
    <s v="161577/COC/MAGAZYN                                "/>
    <n v="8"/>
    <d v="2025-06-30T12:45:00"/>
    <d v="2025-06-30T12:45:12"/>
    <n v="0.2"/>
    <n v="0"/>
    <n v="42"/>
    <s v="161577 COCO [1Mo] - STELAŻ NA BIAŁO  "/>
    <x v="0"/>
    <x v="21"/>
    <x v="0"/>
  </r>
  <r>
    <x v="9"/>
    <n v="161577"/>
    <n v="32"/>
    <n v="14"/>
    <n v="42"/>
    <x v="0"/>
    <x v="9"/>
    <s v="170.           "/>
    <s v="PIANKOWANIE                                       "/>
    <s v="PIANKOWANIE PIANKI I OWATY"/>
    <s v="COCO [1Mo] - STELAŻ NA BIAŁO                      "/>
    <s v="COCO [1Mo] - STELAŻ NA BIAŁO                      "/>
    <s v="25/16/10/170MAG"/>
    <s v="COCO"/>
    <s v="Brak"/>
    <s v="PIANKOWANIE STELAŻA"/>
    <s v="161577/COC/MAGAZYN                                "/>
    <n v="8"/>
    <d v="2025-06-30T12:45:00"/>
    <d v="2025-06-30T12:45:12"/>
    <n v="0.2"/>
    <n v="0"/>
    <n v="42"/>
    <s v="161577 COCO [1Mo] - STELAŻ NA BIAŁO  "/>
    <x v="0"/>
    <x v="21"/>
    <x v="0"/>
  </r>
  <r>
    <x v="9"/>
    <n v="161577"/>
    <n v="32"/>
    <n v="14"/>
    <n v="42"/>
    <x v="0"/>
    <x v="9"/>
    <s v="170.           "/>
    <s v="PIANKOWANIE                                       "/>
    <s v="PIANKOWANIE PIANKI I OWATY"/>
    <s v="COCO [1Mo] - STELAŻ NA BIAŁO                      "/>
    <s v="COCO [1Mo] - STELAŻ NA BIAŁO                      "/>
    <s v="25/16/10/170MAG"/>
    <s v="COCO"/>
    <s v="Brak"/>
    <s v="PIANKOWANIE STELAŻA"/>
    <s v="161577/COC/MAGAZYN                                "/>
    <n v="8"/>
    <d v="2025-06-30T12:45:00"/>
    <d v="2025-06-30T12:45:12"/>
    <n v="0.2"/>
    <n v="0"/>
    <n v="42"/>
    <s v="161577 COCO [1Mo] - STELAŻ NA BIAŁO  "/>
    <x v="0"/>
    <x v="21"/>
    <x v="0"/>
  </r>
  <r>
    <x v="9"/>
    <n v="161577"/>
    <n v="32"/>
    <n v="14"/>
    <n v="42"/>
    <x v="0"/>
    <x v="9"/>
    <s v="170.           "/>
    <s v="PIANKOWANIE                                       "/>
    <s v="PIANKOWANIE PIANKI I OWATY"/>
    <s v="COCO [1Mo] - STELAŻ NA BIAŁO                      "/>
    <s v="COCO [1Mo] - STELAŻ NA BIAŁO                      "/>
    <s v="25/16/10/170MAG"/>
    <s v="COCO"/>
    <s v="Brak"/>
    <s v="PIANKOWANIE STELAŻA"/>
    <s v="161577/COC/MAGAZYN                                "/>
    <n v="8"/>
    <d v="2025-06-30T12:45:00"/>
    <d v="2025-06-30T12:45:12"/>
    <n v="0.2"/>
    <n v="0"/>
    <n v="42"/>
    <s v="161577 COCO [1Mo] - STELAŻ NA BIAŁO  "/>
    <x v="0"/>
    <x v="21"/>
    <x v="0"/>
  </r>
  <r>
    <x v="3"/>
    <n v="160759"/>
    <n v="21"/>
    <n v="3"/>
    <n v="15"/>
    <x v="0"/>
    <x v="3"/>
    <s v="101.           "/>
    <s v="TAPICERNIA                                        "/>
    <s v="TAPICEROWANIE"/>
    <s v="STONE P82x82                                      "/>
    <s v="STONE P82x82                                      "/>
    <s v="25/15/01/101   "/>
    <s v="STONE"/>
    <s v="TKANINA: WYSTĘPUJE W REALIZACJI"/>
    <s v="TAPICERNIA"/>
    <s v="160759/STO/189707                                 "/>
    <n v="1"/>
    <d v="2025-06-30T12:35:39"/>
    <d v="2025-06-30T12:52:45"/>
    <n v="17.100000000000001"/>
    <n v="0"/>
    <n v="15"/>
    <s v="160759 STONE P82x82                  "/>
    <x v="0"/>
    <x v="22"/>
    <x v="0"/>
  </r>
  <r>
    <x v="1"/>
    <n v="160775"/>
    <n v="13"/>
    <n v="3"/>
    <n v="98"/>
    <x v="0"/>
    <x v="1"/>
    <s v="101.           "/>
    <s v="TAPICERNIA                                        "/>
    <s v="TAPICEROWANIE"/>
    <s v="WILLOW [3,5z                                      "/>
    <s v="WILLOW [3,5z                                      "/>
    <s v="25/15/01/101   "/>
    <s v="WILLOW"/>
    <s v="TKANINA: WYSTĘPUJE W REALIZACJI"/>
    <s v="TAPICERNIA"/>
    <s v="160775/WIL/189744                                 "/>
    <n v="1"/>
    <d v="2025-06-30T10:26:12"/>
    <d v="2025-06-30T12:57:04"/>
    <n v="150.86666666666667"/>
    <n v="0"/>
    <n v="98"/>
    <s v="160775 WILLOW [3,5z                  "/>
    <x v="0"/>
    <x v="23"/>
    <x v="0"/>
  </r>
  <r>
    <x v="1"/>
    <n v="160776"/>
    <n v="13"/>
    <n v="3"/>
    <n v="77"/>
    <x v="0"/>
    <x v="1"/>
    <s v="101.           "/>
    <s v="TAPICERNIA                                        "/>
    <s v="TAPICEROWANIE"/>
    <s v="WILLOW Lz]                                        "/>
    <s v="WILLOW Lz]                                        "/>
    <s v="25/15/01/101   "/>
    <s v="WILLOW"/>
    <s v="TKANINA: WYSTĘPUJE W REALIZACJI"/>
    <s v="TAPICERNIA"/>
    <s v="160775/WIL/189744                                 "/>
    <n v="1"/>
    <d v="2025-06-30T10:26:14"/>
    <d v="2025-06-30T12:57:07"/>
    <n v="150.88333333333333"/>
    <n v="0"/>
    <n v="77"/>
    <s v="160776 WILLOW Lz]                    "/>
    <x v="0"/>
    <x v="23"/>
    <x v="0"/>
  </r>
  <r>
    <x v="1"/>
    <n v="160777"/>
    <n v="13"/>
    <n v="3"/>
    <n v="21"/>
    <x v="0"/>
    <x v="1"/>
    <s v="101.           "/>
    <s v="TAPICERNIA                                        "/>
    <s v="TAPICEROWANIE"/>
    <s v="WILLOW P106x82                                    "/>
    <s v="WILLOW P106x82                                    "/>
    <s v="25/15/01/101   "/>
    <s v="WILLOW"/>
    <s v="TKANINA: WYSTĘPUJE W REALIZACJI"/>
    <s v="TAPICERNIA"/>
    <s v="160775/WIL/189744                                 "/>
    <n v="1"/>
    <d v="2025-06-30T10:26:17"/>
    <d v="2025-06-30T12:57:09"/>
    <n v="150.86666666666667"/>
    <n v="0"/>
    <n v="21"/>
    <s v="160777 WILLOW P106x82                "/>
    <x v="0"/>
    <x v="23"/>
    <x v="0"/>
  </r>
  <r>
    <x v="1"/>
    <n v="160778"/>
    <n v="13"/>
    <n v="3"/>
    <n v="21"/>
    <x v="0"/>
    <x v="1"/>
    <s v="101.           "/>
    <s v="TAPICERNIA                                        "/>
    <s v="TAPICEROWANIE"/>
    <s v="WILLOW P106x82                                    "/>
    <s v="WILLOW P106x82                                    "/>
    <s v="25/15/01/101   "/>
    <s v="WILLOW"/>
    <s v="TKANINA: WYSTĘPUJE W REALIZACJI"/>
    <s v="TAPICERNIA"/>
    <s v="160775/WIL/189744                                 "/>
    <n v="1"/>
    <d v="2025-06-30T10:26:19"/>
    <d v="2025-06-30T12:57:11"/>
    <n v="150.86666666666667"/>
    <n v="0"/>
    <n v="21"/>
    <s v="160778 WILLOW P106x82                "/>
    <x v="0"/>
    <x v="23"/>
    <x v="0"/>
  </r>
  <r>
    <x v="10"/>
    <n v="161262"/>
    <n v="30"/>
    <n v="14"/>
    <n v="76"/>
    <x v="0"/>
    <x v="10"/>
    <s v="170.           "/>
    <s v="PIANKOWANIE                                       "/>
    <s v="PIANKOWANIE PIANKI I OWATY"/>
    <s v="WILLOW [3,5z]                                     "/>
    <s v="WILLOW [3,5z]                                     "/>
    <s v="25/16/01/170   "/>
    <s v="WILLOW"/>
    <s v="Brak"/>
    <s v="PIANKOWANIE STELAŻA"/>
    <s v="161262/WIL/189862                                 "/>
    <n v="1"/>
    <d v="2025-06-30T12:58:24"/>
    <d v="2025-06-30T12:58:26"/>
    <n v="3.3333333333333333E-2"/>
    <n v="0"/>
    <n v="76"/>
    <s v="161262 WILLOW [3,5z]                 "/>
    <x v="0"/>
    <x v="24"/>
    <x v="0"/>
  </r>
  <r>
    <x v="10"/>
    <n v="161258"/>
    <n v="30"/>
    <n v="14"/>
    <n v="79"/>
    <x v="0"/>
    <x v="10"/>
    <s v="170.           "/>
    <s v="PIANKOWANIE                                       "/>
    <s v="PIANKOWANIE PIANKI I OWATY"/>
    <s v="WILLOW [L2Hz                                      "/>
    <s v="WILLOW [L2Hz                                      "/>
    <s v="25/16/01/170   "/>
    <s v="WILLOW"/>
    <s v="Brak"/>
    <s v="PIANKOWANIE STELAŻA"/>
    <s v="161258/WIL/189838                                 "/>
    <n v="1"/>
    <d v="2025-06-30T12:58:29"/>
    <d v="2025-06-30T12:58:39"/>
    <n v="0.16666666666666669"/>
    <n v="0"/>
    <n v="79"/>
    <s v="161258 WILLOW [L2Hz                  "/>
    <x v="0"/>
    <x v="25"/>
    <x v="0"/>
  </r>
  <r>
    <x v="10"/>
    <n v="161259"/>
    <n v="30"/>
    <n v="14"/>
    <n v="25"/>
    <x v="0"/>
    <x v="10"/>
    <s v="170.           "/>
    <s v="PIANKOWANIE                                       "/>
    <s v="PIANKOWANIE PIANKI I OWATY"/>
    <s v="WILLOW 1z                                         "/>
    <s v="WILLOW 1z                                         "/>
    <s v="25/16/01/170   "/>
    <s v="WILLOW"/>
    <s v="Brak"/>
    <s v="PIANKOWANIE STELAŻA"/>
    <s v="161258/WIL/189838                                 "/>
    <n v="1"/>
    <d v="2025-06-30T12:58:31"/>
    <d v="2025-06-30T12:58:41"/>
    <n v="0.16666666666666669"/>
    <n v="0"/>
    <n v="25"/>
    <s v="161259 WILLOW 1z                     "/>
    <x v="0"/>
    <x v="25"/>
    <x v="0"/>
  </r>
  <r>
    <x v="10"/>
    <n v="161260"/>
    <n v="30"/>
    <n v="14"/>
    <n v="43"/>
    <x v="0"/>
    <x v="10"/>
    <s v="170.           "/>
    <s v="PIANKOWANIE                                       "/>
    <s v="PIANKOWANIE PIANKI I OWATY"/>
    <s v="WILLOW 3z                                         "/>
    <s v="WILLOW 3z                                         "/>
    <s v="25/16/01/170   "/>
    <s v="WILLOW"/>
    <s v="Brak"/>
    <s v="PIANKOWANIE STELAŻA"/>
    <s v="161258/WIL/189838                                 "/>
    <n v="1"/>
    <d v="2025-06-30T12:58:35"/>
    <d v="2025-06-30T12:58:44"/>
    <n v="0.15000000000000002"/>
    <n v="0"/>
    <n v="43"/>
    <s v="161260 WILLOW 3z                     "/>
    <x v="0"/>
    <x v="25"/>
    <x v="0"/>
  </r>
  <r>
    <x v="10"/>
    <n v="161261"/>
    <n v="30"/>
    <n v="14"/>
    <n v="49"/>
    <x v="0"/>
    <x v="10"/>
    <s v="170.           "/>
    <s v="PIANKOWANIE                                       "/>
    <s v="PIANKOWANIE PIANKI I OWATY"/>
    <s v="WILLOW Lz]                                        "/>
    <s v="WILLOW Lz]                                        "/>
    <s v="25/16/01/170   "/>
    <s v="WILLOW"/>
    <s v="Brak"/>
    <s v="PIANKOWANIE STELAŻA"/>
    <s v="161258/WIL/189838                                 "/>
    <n v="1"/>
    <d v="2025-06-30T12:58:37"/>
    <d v="2025-06-30T12:58:46"/>
    <n v="0.15000000000000002"/>
    <n v="0"/>
    <n v="49"/>
    <s v="161261 WILLOW Lz]                    "/>
    <x v="0"/>
    <x v="25"/>
    <x v="0"/>
  </r>
  <r>
    <x v="6"/>
    <n v="160813"/>
    <n v="12"/>
    <n v="3"/>
    <n v="66"/>
    <x v="0"/>
    <x v="6"/>
    <s v="101.           "/>
    <s v="TAPICERNIA                                        "/>
    <s v="TAPICEROWANIE"/>
    <s v="GOYA [1                                           "/>
    <s v="GOYA [1                                           "/>
    <s v="25/15/01/101   "/>
    <s v="GOYA"/>
    <s v="TKANINA: WYSTEPUJE W KORPUS"/>
    <s v="TAPICERNIA"/>
    <s v="160813/GOY/STEKERT                                "/>
    <n v="1"/>
    <d v="2025-06-30T10:25:12"/>
    <d v="2025-06-30T13:08:41"/>
    <n v="163.48333333333335"/>
    <n v="0"/>
    <n v="66"/>
    <s v="160813 GOYA [1                       "/>
    <x v="0"/>
    <x v="26"/>
    <x v="0"/>
  </r>
  <r>
    <x v="6"/>
    <n v="160814"/>
    <n v="12"/>
    <n v="3"/>
    <n v="49"/>
    <x v="0"/>
    <x v="6"/>
    <s v="101.           "/>
    <s v="TAPICERNIA                                        "/>
    <s v="TAPICEROWANIE"/>
    <s v="GOYA 1                                            "/>
    <s v="GOYA 1                                            "/>
    <s v="25/15/01/101   "/>
    <s v="GOYA"/>
    <s v="TKANINA: WYSTEPUJE W KORPUS"/>
    <s v="TAPICERNIA"/>
    <s v="160813/GOY/STEKERT                                "/>
    <n v="1"/>
    <d v="2025-06-30T10:25:13"/>
    <d v="2025-06-30T13:08:42"/>
    <n v="163.48333333333335"/>
    <n v="0"/>
    <n v="49"/>
    <s v="160814 GOYA 1                        "/>
    <x v="0"/>
    <x v="26"/>
    <x v="0"/>
  </r>
  <r>
    <x v="6"/>
    <n v="160815"/>
    <n v="12"/>
    <n v="3"/>
    <n v="60"/>
    <x v="0"/>
    <x v="6"/>
    <s v="101.           "/>
    <s v="TAPICERNIA                                        "/>
    <s v="TAPICEROWANIE"/>
    <s v="GOYA N                                            "/>
    <s v="GOYA N                                            "/>
    <s v="25/15/01/101   "/>
    <s v="GOYA"/>
    <s v="TKANINA: WYSTEPUJE W KORPUS"/>
    <s v="TAPICERNIA"/>
    <s v="160813/GOY/STEKERT                                "/>
    <n v="1"/>
    <d v="2025-06-30T10:25:16"/>
    <d v="2025-06-30T13:08:44"/>
    <n v="163.46666666666667"/>
    <n v="0"/>
    <n v="60"/>
    <s v="160815 GOYA N                        "/>
    <x v="0"/>
    <x v="26"/>
    <x v="0"/>
  </r>
  <r>
    <x v="6"/>
    <n v="160816"/>
    <n v="12"/>
    <n v="3"/>
    <n v="49"/>
    <x v="0"/>
    <x v="6"/>
    <s v="101.           "/>
    <s v="TAPICERNIA                                        "/>
    <s v="TAPICEROWANIE"/>
    <s v="GOYA 1                                            "/>
    <s v="GOYA 1                                            "/>
    <s v="25/15/01/101   "/>
    <s v="GOYA"/>
    <s v="TKANINA: WYSTEPUJE W KORPUS"/>
    <s v="TAPICERNIA"/>
    <s v="160813/GOY/STEKERT                                "/>
    <n v="1"/>
    <d v="2025-06-30T10:25:17"/>
    <d v="2025-06-30T13:08:45"/>
    <n v="163.46666666666667"/>
    <n v="0"/>
    <n v="49"/>
    <s v="160816 GOYA 1                        "/>
    <x v="0"/>
    <x v="26"/>
    <x v="0"/>
  </r>
  <r>
    <x v="6"/>
    <n v="160817"/>
    <n v="12"/>
    <n v="3"/>
    <n v="66"/>
    <x v="0"/>
    <x v="6"/>
    <s v="101.           "/>
    <s v="TAPICERNIA                                        "/>
    <s v="TAPICEROWANIE"/>
    <s v="GOYA 1]                                           "/>
    <s v="GOYA 1]                                           "/>
    <s v="25/15/01/101   "/>
    <s v="GOYA"/>
    <s v="TKANINA: WYSTEPUJE W KORPUS"/>
    <s v="TAPICERNIA"/>
    <s v="160813/GOY/STEKERT                                "/>
    <n v="1"/>
    <d v="2025-06-30T10:25:23"/>
    <d v="2025-06-30T13:08:48"/>
    <n v="163.41666666666666"/>
    <n v="0"/>
    <n v="66"/>
    <s v="160817 GOYA 1]                       "/>
    <x v="0"/>
    <x v="26"/>
    <x v="0"/>
  </r>
  <r>
    <x v="8"/>
    <n v="161460"/>
    <n v="29"/>
    <n v="14"/>
    <n v="44"/>
    <x v="0"/>
    <x v="8"/>
    <s v="170.           "/>
    <s v="PIANKOWANIE                                       "/>
    <s v="PIANKOWANIE PIANKI I OWATY"/>
    <s v="MAXWELL [1,5                                      "/>
    <s v="MAXWELL [1,5                                      "/>
    <s v="25/17/01/170   "/>
    <s v="MAXWELL"/>
    <s v="Brak"/>
    <s v="PIANKOWANIE STELAŻA"/>
    <s v="161460/MAX/44002089                               "/>
    <n v="1"/>
    <d v="2025-06-30T13:13:21"/>
    <d v="2025-06-30T13:13:29"/>
    <n v="0.13333333333333333"/>
    <n v="0"/>
    <n v="44"/>
    <s v="161460 MAXWELL [1,5                  "/>
    <x v="0"/>
    <x v="27"/>
    <x v="0"/>
  </r>
  <r>
    <x v="8"/>
    <n v="161461"/>
    <n v="29"/>
    <n v="14"/>
    <n v="36"/>
    <x v="0"/>
    <x v="8"/>
    <s v="170.           "/>
    <s v="PIANKOWANIE                                       "/>
    <s v="PIANKOWANIE PIANKI I OWATY"/>
    <s v="MAXWELL 1,5                                       "/>
    <s v="MAXWELL 1,5                                       "/>
    <s v="25/17/01/170   "/>
    <s v="MAXWELL"/>
    <s v="Brak"/>
    <s v="PIANKOWANIE STELAŻA"/>
    <s v="161460/MAX/44002089                               "/>
    <n v="1"/>
    <d v="2025-06-30T13:13:23"/>
    <d v="2025-06-30T13:13:30"/>
    <n v="0.11666666666666667"/>
    <n v="0"/>
    <n v="36"/>
    <s v="161461 MAXWELL 1,5                   "/>
    <x v="0"/>
    <x v="27"/>
    <x v="0"/>
  </r>
  <r>
    <x v="8"/>
    <n v="161462"/>
    <n v="29"/>
    <n v="14"/>
    <n v="45"/>
    <x v="0"/>
    <x v="8"/>
    <s v="170.           "/>
    <s v="PIANKOWANIE                                       "/>
    <s v="PIANKOWANIE PIANKI I OWATY"/>
    <s v="MAXWELL N                                         "/>
    <s v="MAXWELL N                                         "/>
    <s v="25/17/01/170   "/>
    <s v="MAXWELL"/>
    <s v="Brak"/>
    <s v="PIANKOWANIE STELAŻA"/>
    <s v="161460/MAX/44002089                               "/>
    <n v="1"/>
    <d v="2025-06-30T13:13:25"/>
    <d v="2025-06-30T13:13:33"/>
    <n v="0.13333333333333333"/>
    <n v="0"/>
    <n v="45"/>
    <s v="161462 MAXWELL N                     "/>
    <x v="0"/>
    <x v="27"/>
    <x v="0"/>
  </r>
  <r>
    <x v="8"/>
    <n v="161463"/>
    <n v="29"/>
    <n v="14"/>
    <n v="36"/>
    <x v="0"/>
    <x v="8"/>
    <s v="170.           "/>
    <s v="PIANKOWANIE                                       "/>
    <s v="PIANKOWANIE PIANKI I OWATY"/>
    <s v="MAXWELL 1,5                                       "/>
    <s v="MAXWELL 1,5                                       "/>
    <s v="25/17/01/170   "/>
    <s v="MAXWELL"/>
    <s v="Brak"/>
    <s v="PIANKOWANIE STELAŻA"/>
    <s v="161460/MAX/44002089                               "/>
    <n v="1"/>
    <d v="2025-06-30T13:13:27"/>
    <d v="2025-06-30T13:13:35"/>
    <n v="0.13333333333333333"/>
    <n v="0"/>
    <n v="36"/>
    <s v="161463 MAXWELL 1,5                   "/>
    <x v="0"/>
    <x v="27"/>
    <x v="0"/>
  </r>
  <r>
    <x v="8"/>
    <n v="161467"/>
    <n v="29"/>
    <n v="14"/>
    <n v="1"/>
    <x v="0"/>
    <x v="8"/>
    <s v="170.           "/>
    <s v="PIANKOWANIE                                       "/>
    <s v="PIANKOWANIE PIANKI I OWATY"/>
    <s v="MAXWELL PD 577 III 57x57                          "/>
    <s v="MAXWELL PD 577 III 57x57                          "/>
    <s v="25/17/01/170   "/>
    <s v="MAXWELL"/>
    <s v="Brak"/>
    <s v="PIANKOWANIE STELAŻA"/>
    <s v="161460/MAX/44002089                               "/>
    <n v="2"/>
    <d v="2025-06-30T13:13:48"/>
    <d v="2025-06-30T13:13:50"/>
    <n v="3.3333333333333333E-2"/>
    <n v="0"/>
    <n v="1"/>
    <s v="161467 MAXWELL PD 577 III 57x57      "/>
    <x v="0"/>
    <x v="27"/>
    <x v="0"/>
  </r>
  <r>
    <x v="8"/>
    <n v="161466"/>
    <n v="29"/>
    <n v="14"/>
    <n v="1"/>
    <x v="0"/>
    <x v="8"/>
    <s v="170.           "/>
    <s v="PIANKOWANIE                                       "/>
    <s v="PIANKOWANIE PIANKI I OWATY"/>
    <s v="MAXWELL PD 578 III 50x50                          "/>
    <s v="MAXWELL PD 578 III 50x50                          "/>
    <s v="25/17/01/170   "/>
    <s v="MAXWELL"/>
    <s v="Brak"/>
    <s v="PIANKOWANIE STELAŻA"/>
    <s v="161460/MAX/44002089                               "/>
    <n v="2"/>
    <d v="2025-06-30T13:13:46"/>
    <d v="2025-06-30T13:13:52"/>
    <n v="0.1"/>
    <n v="0"/>
    <n v="1"/>
    <s v="161466 MAXWELL PD 578 III 50x50      "/>
    <x v="0"/>
    <x v="27"/>
    <x v="0"/>
  </r>
  <r>
    <x v="8"/>
    <n v="161465"/>
    <n v="29"/>
    <n v="14"/>
    <n v="10"/>
    <x v="0"/>
    <x v="8"/>
    <s v="170.           "/>
    <s v="PIANKOWANIE                                       "/>
    <s v="PIANKOWANIE PIANKI I OWATY"/>
    <s v="MAXWELL P103x82                                   "/>
    <s v="MAXWELL P103x82                                   "/>
    <s v="25/17/01/170   "/>
    <s v="MAXWELL"/>
    <s v="Brak"/>
    <s v="PIANKOWANIE STELAŻA"/>
    <s v="161460/MAX/44002089                               "/>
    <n v="1"/>
    <d v="2025-06-30T13:13:44"/>
    <d v="2025-06-30T13:13:54"/>
    <n v="0.16666666666666669"/>
    <n v="0"/>
    <n v="10"/>
    <s v="161465 MAXWELL P103x82               "/>
    <x v="0"/>
    <x v="27"/>
    <x v="0"/>
  </r>
  <r>
    <x v="8"/>
    <n v="161464"/>
    <n v="29"/>
    <n v="14"/>
    <n v="36"/>
    <x v="0"/>
    <x v="8"/>
    <s v="170.           "/>
    <s v="PIANKOWANIE                                       "/>
    <s v="PIANKOWANIE PIANKI I OWATY"/>
    <s v="MAXWELL 1,5                                       "/>
    <s v="MAXWELL 1,5                                       "/>
    <s v="25/17/01/170   "/>
    <s v="MAXWELL"/>
    <s v="Brak"/>
    <s v="PIANKOWANIE STELAŻA"/>
    <s v="161460/MAX/44002089                               "/>
    <n v="1"/>
    <d v="2025-06-30T13:13:42"/>
    <d v="2025-06-30T13:13:55"/>
    <n v="0.21666666666666667"/>
    <n v="0"/>
    <n v="36"/>
    <s v="161464 MAXWELL 1,5                   "/>
    <x v="0"/>
    <x v="27"/>
    <x v="0"/>
  </r>
  <r>
    <x v="2"/>
    <n v="160854"/>
    <n v="27"/>
    <n v="3"/>
    <n v="40"/>
    <x v="0"/>
    <x v="2"/>
    <s v="101.           "/>
    <s v="TAPICERNIA                                        "/>
    <s v="TAPICEROWANIE"/>
    <s v="REVERSO 2                                         "/>
    <s v="REVERSO 2                                         "/>
    <s v="25/15/01/101   "/>
    <s v="REVERSO"/>
    <s v="TKANINA: WYSTĘPUJE W REALIZACJI"/>
    <s v="TAPICERNIA"/>
    <s v="160854/REV/KLEMKE                                 "/>
    <n v="1"/>
    <d v="2025-06-30T12:15:14"/>
    <d v="2025-06-30T13:26:17"/>
    <n v="71.05"/>
    <n v="0"/>
    <n v="40"/>
    <s v="160854 REVERSO 2                     "/>
    <x v="0"/>
    <x v="28"/>
    <x v="0"/>
  </r>
  <r>
    <x v="2"/>
    <n v="160855"/>
    <n v="27"/>
    <n v="3"/>
    <n v="50"/>
    <x v="0"/>
    <x v="2"/>
    <s v="101.           "/>
    <s v="TAPICERNIA                                        "/>
    <s v="TAPICEROWANIE"/>
    <s v="REVERSO 2]                                        "/>
    <s v="REVERSO 2]                                        "/>
    <s v="25/15/01/101   "/>
    <s v="REVERSO"/>
    <s v="TKANINA: WYSTĘPUJE W REALIZACJI"/>
    <s v="TAPICERNIA"/>
    <s v="160854/REV/KLEMKE                                 "/>
    <n v="1"/>
    <d v="2025-06-30T12:15:16"/>
    <d v="2025-06-30T13:26:19"/>
    <n v="71.05"/>
    <n v="0"/>
    <n v="50"/>
    <s v="160855 REVERSO 2]                    "/>
    <x v="0"/>
    <x v="28"/>
    <x v="0"/>
  </r>
  <r>
    <x v="0"/>
    <n v="161428"/>
    <n v="33"/>
    <n v="14"/>
    <n v="44"/>
    <x v="0"/>
    <x v="0"/>
    <s v="170.           "/>
    <s v="PIANKOWANIE                                       "/>
    <s v="PIANKOWANIE PIANKI I OWATY"/>
    <s v="MAXWELL [1,5                                      "/>
    <s v="MAXWELL [1,5                                      "/>
    <s v="25/17/01/170   "/>
    <s v="MAXWELL"/>
    <s v="Brak"/>
    <s v="PIANKOWANIE STELAŻA"/>
    <s v="161428/MAX/44002089                               "/>
    <n v="1"/>
    <d v="2025-06-30T13:37:20"/>
    <d v="2025-06-30T13:37:21"/>
    <n v="1.6666666666666666E-2"/>
    <n v="0"/>
    <n v="44"/>
    <s v="161428 MAXWELL [1,5                  "/>
    <x v="0"/>
    <x v="29"/>
    <x v="0"/>
  </r>
  <r>
    <x v="0"/>
    <n v="161429"/>
    <n v="33"/>
    <n v="14"/>
    <n v="36"/>
    <x v="0"/>
    <x v="0"/>
    <s v="170.           "/>
    <s v="PIANKOWANIE                                       "/>
    <s v="PIANKOWANIE PIANKI I OWATY"/>
    <s v="MAXWELL 1,5                                       "/>
    <s v="MAXWELL 1,5                                       "/>
    <s v="25/17/01/170   "/>
    <s v="MAXWELL"/>
    <s v="Brak"/>
    <s v="PIANKOWANIE STELAŻA"/>
    <s v="161428/MAX/44002089                               "/>
    <n v="1"/>
    <d v="2025-06-30T13:37:23"/>
    <d v="2025-06-30T13:37:24"/>
    <n v="1.6666666666666666E-2"/>
    <n v="0"/>
    <n v="36"/>
    <s v="161429 MAXWELL 1,5                   "/>
    <x v="0"/>
    <x v="29"/>
    <x v="0"/>
  </r>
  <r>
    <x v="0"/>
    <n v="161430"/>
    <n v="33"/>
    <n v="14"/>
    <n v="45"/>
    <x v="0"/>
    <x v="0"/>
    <s v="170.           "/>
    <s v="PIANKOWANIE                                       "/>
    <s v="PIANKOWANIE PIANKI I OWATY"/>
    <s v="MAXWELL N                                         "/>
    <s v="MAXWELL N                                         "/>
    <s v="25/17/01/170   "/>
    <s v="MAXWELL"/>
    <s v="Brak"/>
    <s v="PIANKOWANIE STELAŻA"/>
    <s v="161428/MAX/44002089                               "/>
    <n v="1"/>
    <d v="2025-06-30T13:37:25"/>
    <d v="2025-06-30T13:37:27"/>
    <n v="3.3333333333333333E-2"/>
    <n v="0"/>
    <n v="45"/>
    <s v="161430 MAXWELL N                     "/>
    <x v="0"/>
    <x v="29"/>
    <x v="0"/>
  </r>
  <r>
    <x v="0"/>
    <n v="161431"/>
    <n v="33"/>
    <n v="14"/>
    <n v="36"/>
    <x v="0"/>
    <x v="0"/>
    <s v="170.           "/>
    <s v="PIANKOWANIE                                       "/>
    <s v="PIANKOWANIE PIANKI I OWATY"/>
    <s v="MAXWELL 1,5                                       "/>
    <s v="MAXWELL 1,5                                       "/>
    <s v="25/17/01/170   "/>
    <s v="MAXWELL"/>
    <s v="Brak"/>
    <s v="PIANKOWANIE STELAŻA"/>
    <s v="161428/MAX/44002089                               "/>
    <n v="1"/>
    <d v="2025-06-30T13:37:32"/>
    <d v="2025-06-30T13:37:33"/>
    <n v="1.6666666666666666E-2"/>
    <n v="0"/>
    <n v="36"/>
    <s v="161431 MAXWELL 1,5                   "/>
    <x v="0"/>
    <x v="29"/>
    <x v="0"/>
  </r>
  <r>
    <x v="0"/>
    <n v="161432"/>
    <n v="33"/>
    <n v="14"/>
    <n v="36"/>
    <x v="0"/>
    <x v="0"/>
    <s v="170.           "/>
    <s v="PIANKOWANIE                                       "/>
    <s v="PIANKOWANIE PIANKI I OWATY"/>
    <s v="MAXWELL 1,5                                       "/>
    <s v="MAXWELL 1,5                                       "/>
    <s v="25/17/01/170   "/>
    <s v="MAXWELL"/>
    <s v="Brak"/>
    <s v="PIANKOWANIE STELAŻA"/>
    <s v="161428/MAX/44002089                               "/>
    <n v="1"/>
    <d v="2025-06-30T13:37:39"/>
    <d v="2025-06-30T13:37:41"/>
    <n v="3.3333333333333333E-2"/>
    <n v="0"/>
    <n v="36"/>
    <s v="161432 MAXWELL 1,5                   "/>
    <x v="0"/>
    <x v="29"/>
    <x v="0"/>
  </r>
  <r>
    <x v="0"/>
    <n v="161433"/>
    <n v="33"/>
    <n v="14"/>
    <n v="10"/>
    <x v="0"/>
    <x v="0"/>
    <s v="170.           "/>
    <s v="PIANKOWANIE                                       "/>
    <s v="PIANKOWANIE PIANKI I OWATY"/>
    <s v="MAXWELL P103x82                                   "/>
    <s v="MAXWELL P103x82                                   "/>
    <s v="25/17/01/170   "/>
    <s v="MAXWELL"/>
    <s v="Brak"/>
    <s v="PIANKOWANIE STELAŻA"/>
    <s v="161428/MAX/44002089                               "/>
    <n v="1"/>
    <d v="2025-06-30T13:37:42"/>
    <d v="2025-06-30T13:37:43"/>
    <n v="1.6666666666666666E-2"/>
    <n v="0"/>
    <n v="10"/>
    <s v="161433 MAXWELL P103x82               "/>
    <x v="0"/>
    <x v="29"/>
    <x v="0"/>
  </r>
  <r>
    <x v="0"/>
    <n v="161434"/>
    <n v="33"/>
    <n v="14"/>
    <n v="1"/>
    <x v="0"/>
    <x v="0"/>
    <s v="170.           "/>
    <s v="PIANKOWANIE                                       "/>
    <s v="PIANKOWANIE PIANKI I OWATY"/>
    <s v="MAXWELL PD 578 III 50x50                          "/>
    <s v="MAXWELL PD 578 III 50x50                          "/>
    <s v="25/17/01/170   "/>
    <s v="MAXWELL"/>
    <s v="Brak"/>
    <s v="PIANKOWANIE STELAŻA"/>
    <s v="161428/MAX/44002089                               "/>
    <n v="2"/>
    <m/>
    <m/>
    <m/>
    <m/>
    <n v="1"/>
    <s v="161434 MAXWELL PD 578 III 50x50      "/>
    <x v="0"/>
    <x v="29"/>
    <x v="0"/>
  </r>
  <r>
    <x v="0"/>
    <n v="161435"/>
    <n v="33"/>
    <n v="14"/>
    <n v="1"/>
    <x v="0"/>
    <x v="0"/>
    <s v="170.           "/>
    <s v="PIANKOWANIE                                       "/>
    <s v="PIANKOWANIE PIANKI I OWATY"/>
    <s v="MAXWELL PD 577 III 57x57                          "/>
    <s v="MAXWELL PD 577 III 57x57                          "/>
    <s v="25/17/01/170   "/>
    <s v="MAXWELL"/>
    <s v="Brak"/>
    <s v="PIANKOWANIE STELAŻA"/>
    <s v="161428/MAX/44002089                               "/>
    <n v="2"/>
    <m/>
    <m/>
    <m/>
    <m/>
    <n v="1"/>
    <s v="161435 MAXWELL PD 577 III 57x57      "/>
    <x v="0"/>
    <x v="29"/>
    <x v="0"/>
  </r>
  <r>
    <x v="10"/>
    <n v="160584"/>
    <n v="30"/>
    <n v="14"/>
    <n v="31"/>
    <x v="0"/>
    <x v="10"/>
    <s v="170.           "/>
    <s v="PIANKOWANIE                                       "/>
    <s v="PIANKOWANIE PIANKI I OWATY"/>
    <s v="RITZ [4]                                          "/>
    <s v="RITZ [4]                                          "/>
    <s v="25/16/01/170   "/>
    <s v="RITZ"/>
    <s v="Brak"/>
    <s v="PIANKOWANIE STELAŻA"/>
    <s v="160584/RIT/189673                                 "/>
    <n v="1"/>
    <d v="2025-06-30T13:53:33"/>
    <d v="2025-06-30T13:53:36"/>
    <n v="0.05"/>
    <n v="0"/>
    <n v="31"/>
    <s v="160584 RITZ [4]                      "/>
    <x v="0"/>
    <x v="30"/>
    <x v="0"/>
  </r>
  <r>
    <x v="6"/>
    <n v="160533"/>
    <n v="12"/>
    <n v="3"/>
    <n v="59"/>
    <x v="0"/>
    <x v="6"/>
    <s v="101.           "/>
    <s v="TAPICERNIA                                        "/>
    <s v="TAPICEROWANIE"/>
    <s v="GREY I [1]                                        "/>
    <s v="GREY I [1]                                        "/>
    <s v="25/15/01/101   "/>
    <s v="GREY"/>
    <s v="SKÓRA: WYSTĘPUJE W REALIZACJI"/>
    <s v="TAPICERNIA"/>
    <s v="160533/GRE/189688                                 "/>
    <n v="1"/>
    <d v="2025-06-30T13:08:56"/>
    <d v="2025-06-30T14:14:09"/>
    <n v="65.216666666666669"/>
    <n v="0"/>
    <n v="59"/>
    <s v="160533 GREY I [1]                    "/>
    <x v="0"/>
    <x v="31"/>
    <x v="0"/>
  </r>
  <r>
    <x v="6"/>
    <n v="160534"/>
    <n v="12"/>
    <n v="3"/>
    <n v="59"/>
    <x v="0"/>
    <x v="6"/>
    <s v="101.           "/>
    <s v="TAPICERNIA                                        "/>
    <s v="TAPICEROWANIE"/>
    <s v="GREY I [1]                                        "/>
    <s v="GREY I [1]                                        "/>
    <s v="25/15/01/101   "/>
    <s v="GREY"/>
    <s v="SKÓRA: WYSTĘPUJE W REALIZACJI"/>
    <s v="TAPICERNIA"/>
    <s v="160533/GRE/189688                                 "/>
    <n v="1"/>
    <d v="2025-06-30T13:08:58"/>
    <d v="2025-06-30T14:14:10"/>
    <n v="65.2"/>
    <n v="0"/>
    <n v="59"/>
    <s v="160534 GREY I [1]                    "/>
    <x v="0"/>
    <x v="31"/>
    <x v="0"/>
  </r>
  <r>
    <x v="2"/>
    <n v="161192"/>
    <n v="27"/>
    <n v="3"/>
    <n v="55"/>
    <x v="0"/>
    <x v="2"/>
    <s v="101.           "/>
    <s v="TAPICERNIA                                        "/>
    <s v="TAPICEROWANIE"/>
    <s v="GREY I [1]                                        "/>
    <s v="GREY I [1]                                        "/>
    <s v="25/16/01/101   "/>
    <s v="GREY"/>
    <s v="TKANINA: WYSTĘPUJE W REALIZACJI"/>
    <s v="TAPICERNIA"/>
    <s v="161191/GRE/189909                                 "/>
    <n v="1"/>
    <d v="2025-06-30T13:26:25"/>
    <d v="2025-06-30T14:34:46"/>
    <n v="68.350000000000009"/>
    <n v="0"/>
    <n v="55"/>
    <s v="161192 GREY I [1]                    "/>
    <x v="0"/>
    <x v="32"/>
    <x v="0"/>
  </r>
  <r>
    <x v="2"/>
    <n v="161191"/>
    <n v="27"/>
    <n v="3"/>
    <n v="55"/>
    <x v="0"/>
    <x v="2"/>
    <s v="101.           "/>
    <s v="TAPICERNIA                                        "/>
    <s v="TAPICEROWANIE"/>
    <s v="GREY I [1]                                        "/>
    <s v="GREY I [1]                                        "/>
    <s v="25/16/01/101   "/>
    <s v="GREY"/>
    <s v="TKANINA: WYSTĘPUJE W REALIZACJI"/>
    <s v="TAPICERNIA"/>
    <s v="161191/GRE/189909                                 "/>
    <n v="1"/>
    <d v="2025-06-30T13:26:23"/>
    <d v="2025-06-30T14:34:47"/>
    <n v="68.400000000000006"/>
    <n v="0"/>
    <n v="55"/>
    <s v="161191 GREY I [1]                    "/>
    <x v="0"/>
    <x v="32"/>
    <x v="0"/>
  </r>
  <r>
    <x v="6"/>
    <n v="160853"/>
    <n v="12"/>
    <n v="3"/>
    <n v="18"/>
    <x v="0"/>
    <x v="6"/>
    <s v="101.           "/>
    <s v="TAPICERNIA                                        "/>
    <s v="TAPICEROWANIE"/>
    <s v="UNO P63x63                                        "/>
    <s v="UNO P63x63                                        "/>
    <s v="25/15/01/101   "/>
    <s v="UNO"/>
    <s v="TKANINA: WYSTĘPUJE W REALIZACJI"/>
    <s v="TAPICERNIA"/>
    <s v="160853/UNO/KOCIUMBAS                              "/>
    <n v="1"/>
    <d v="2025-06-30T14:21:04"/>
    <d v="2025-06-30T14:35:02"/>
    <n v="13.966666666666665"/>
    <n v="0"/>
    <n v="18"/>
    <s v="160853 UNO P63x63                    "/>
    <x v="0"/>
    <x v="33"/>
    <x v="0"/>
  </r>
  <r>
    <x v="2"/>
    <n v="161276"/>
    <n v="27"/>
    <n v="3"/>
    <n v="19"/>
    <x v="0"/>
    <x v="2"/>
    <s v="101.           "/>
    <s v="TAPICERNIA                                        "/>
    <s v="TAPICEROWANIE"/>
    <s v="UNO P63x63                                        "/>
    <s v="UNO P63x63                                        "/>
    <s v="25/16/01/101   "/>
    <s v="UNO"/>
    <s v="SKÓRA: WYSTĘPUJE W REALIZACJI"/>
    <s v="TAPICERNIA"/>
    <s v="161276/UNO/NOWAK                                  "/>
    <n v="1"/>
    <d v="2025-06-30T14:49:36"/>
    <d v="2025-06-30T14:49:40"/>
    <n v="6.6666666666666666E-2"/>
    <n v="0"/>
    <n v="19"/>
    <s v="161276 UNO P63x63                    "/>
    <x v="0"/>
    <x v="34"/>
    <x v="0"/>
  </r>
  <r>
    <x v="1"/>
    <n v="160530"/>
    <n v="13"/>
    <n v="3"/>
    <n v="55"/>
    <x v="0"/>
    <x v="1"/>
    <s v="101.           "/>
    <s v="TAPICERNIA                                        "/>
    <s v="TAPICEROWANIE"/>
    <s v="GREY I [1]                                        "/>
    <s v="GREY I [1]                                        "/>
    <s v="25/15/01/101   "/>
    <s v="GREY"/>
    <s v="TKANINA: WYSTĘPUJE W REALIZACJI"/>
    <s v="TAPICERNIA"/>
    <s v="160530/GRE/189701                                 "/>
    <n v="1"/>
    <d v="2025-06-30T15:07:43"/>
    <d v="2025-06-30T15:07:46"/>
    <n v="0.05"/>
    <n v="0"/>
    <n v="55"/>
    <s v="160530 GREY I [1]                    "/>
    <x v="0"/>
    <x v="35"/>
    <x v="0"/>
  </r>
  <r>
    <x v="1"/>
    <n v="160739"/>
    <n v="13"/>
    <n v="3"/>
    <n v="83"/>
    <x v="0"/>
    <x v="1"/>
    <s v="101.           "/>
    <s v="TAPICERNIA                                        "/>
    <s v="TAPICEROWANIE"/>
    <s v="HORIZON A 3,5z]                                   "/>
    <s v="HORIZON A 3,5z]                                   "/>
    <s v="25/15/01/101   "/>
    <s v="HORIZON A"/>
    <s v="Brak"/>
    <s v="TAPICERNIA"/>
    <s v="160738/HOR/189764                                 "/>
    <n v="1"/>
    <d v="2025-06-30T12:56:58"/>
    <d v="2025-06-30T15:07:50"/>
    <n v="130.86666666666667"/>
    <n v="0"/>
    <n v="83"/>
    <s v="160739 HORIZON A 3,5z]               "/>
    <x v="0"/>
    <x v="36"/>
    <x v="0"/>
  </r>
  <r>
    <x v="1"/>
    <n v="160738"/>
    <n v="13"/>
    <n v="3"/>
    <n v="101"/>
    <x v="0"/>
    <x v="1"/>
    <s v="101.           "/>
    <s v="TAPICERNIA                                        "/>
    <s v="TAPICEROWANIE"/>
    <s v="HORIZON A [L2Hz                                   "/>
    <s v="HORIZON A [L2Hz                                   "/>
    <s v="25/15/01/101   "/>
    <s v="HORIZON A"/>
    <s v="Brak"/>
    <s v="TAPICERNIA"/>
    <s v="160738/HOR/189764                                 "/>
    <n v="1"/>
    <d v="2025-06-30T12:56:55"/>
    <d v="2025-06-30T15:07:52"/>
    <n v="130.95000000000002"/>
    <n v="0"/>
    <n v="101"/>
    <s v="160738 HORIZON A [L2Hz               "/>
    <x v="0"/>
    <x v="36"/>
    <x v="0"/>
  </r>
  <r>
    <x v="11"/>
    <n v="161573"/>
    <n v="31"/>
    <n v="14"/>
    <n v="32"/>
    <x v="0"/>
    <x v="11"/>
    <s v="170.           "/>
    <s v="PIANKOWANIE                                       "/>
    <s v="PIANKOWANIE PIANKI I OWATY"/>
    <s v="COCO [1o] - STELAŻ NA BIAŁO                       "/>
    <s v="COCO [1o] - STELAŻ NA BIAŁO                       "/>
    <s v="25/16/10/170MAG"/>
    <s v="COCO"/>
    <s v="Brak"/>
    <s v="PIANKOWANIE STELAŻA"/>
    <s v="161573/COC/MAGAZYN                                "/>
    <n v="10"/>
    <d v="2025-06-30T15:08:09"/>
    <d v="2025-06-30T15:08:11"/>
    <n v="3.3333333333333333E-2"/>
    <n v="0"/>
    <n v="32"/>
    <s v="161573 COCO [1o] - STELAŻ NA BIAŁO   "/>
    <x v="0"/>
    <x v="37"/>
    <x v="0"/>
  </r>
  <r>
    <x v="11"/>
    <n v="161573"/>
    <n v="31"/>
    <n v="14"/>
    <n v="32"/>
    <x v="0"/>
    <x v="11"/>
    <s v="170.           "/>
    <s v="PIANKOWANIE                                       "/>
    <s v="PIANKOWANIE PIANKI I OWATY"/>
    <s v="COCO [1o] - STELAŻ NA BIAŁO                       "/>
    <s v="COCO [1o] - STELAŻ NA BIAŁO                       "/>
    <s v="25/16/10/170MAG"/>
    <s v="COCO"/>
    <s v="Brak"/>
    <s v="PIANKOWANIE STELAŻA"/>
    <s v="161573/COC/MAGAZYN                                "/>
    <n v="10"/>
    <d v="2025-06-30T15:08:09"/>
    <d v="2025-06-30T15:08:11"/>
    <n v="3.3333333333333333E-2"/>
    <n v="0"/>
    <n v="32"/>
    <s v="161573 COCO [1o] - STELAŻ NA BIAŁO   "/>
    <x v="0"/>
    <x v="37"/>
    <x v="0"/>
  </r>
  <r>
    <x v="11"/>
    <n v="161573"/>
    <n v="31"/>
    <n v="14"/>
    <n v="32"/>
    <x v="0"/>
    <x v="11"/>
    <s v="170.           "/>
    <s v="PIANKOWANIE                                       "/>
    <s v="PIANKOWANIE PIANKI I OWATY"/>
    <s v="COCO [1o] - STELAŻ NA BIAŁO                       "/>
    <s v="COCO [1o] - STELAŻ NA BIAŁO                       "/>
    <s v="25/16/10/170MAG"/>
    <s v="COCO"/>
    <s v="Brak"/>
    <s v="PIANKOWANIE STELAŻA"/>
    <s v="161573/COC/MAGAZYN                                "/>
    <n v="10"/>
    <d v="2025-06-30T15:08:09"/>
    <d v="2025-06-30T15:08:11"/>
    <n v="3.3333333333333333E-2"/>
    <n v="0"/>
    <n v="32"/>
    <s v="161573 COCO [1o] - STELAŻ NA BIAŁO   "/>
    <x v="0"/>
    <x v="37"/>
    <x v="0"/>
  </r>
  <r>
    <x v="11"/>
    <n v="161573"/>
    <n v="31"/>
    <n v="14"/>
    <n v="32"/>
    <x v="0"/>
    <x v="11"/>
    <s v="170.           "/>
    <s v="PIANKOWANIE                                       "/>
    <s v="PIANKOWANIE PIANKI I OWATY"/>
    <s v="COCO [1o] - STELAŻ NA BIAŁO                       "/>
    <s v="COCO [1o] - STELAŻ NA BIAŁO                       "/>
    <s v="25/16/10/170MAG"/>
    <s v="COCO"/>
    <s v="Brak"/>
    <s v="PIANKOWANIE STELAŻA"/>
    <s v="161573/COC/MAGAZYN                                "/>
    <n v="10"/>
    <d v="2025-06-30T15:08:09"/>
    <d v="2025-06-30T15:08:11"/>
    <n v="3.3333333333333333E-2"/>
    <n v="0"/>
    <n v="32"/>
    <s v="161573 COCO [1o] - STELAŻ NA BIAŁO   "/>
    <x v="0"/>
    <x v="37"/>
    <x v="0"/>
  </r>
  <r>
    <x v="11"/>
    <n v="161573"/>
    <n v="31"/>
    <n v="14"/>
    <n v="32"/>
    <x v="0"/>
    <x v="11"/>
    <s v="170.           "/>
    <s v="PIANKOWANIE                                       "/>
    <s v="PIANKOWANIE PIANKI I OWATY"/>
    <s v="COCO [1o] - STELAŻ NA BIAŁO                       "/>
    <s v="COCO [1o] - STELAŻ NA BIAŁO                       "/>
    <s v="25/16/10/170MAG"/>
    <s v="COCO"/>
    <s v="Brak"/>
    <s v="PIANKOWANIE STELAŻA"/>
    <s v="161573/COC/MAGAZYN                                "/>
    <n v="10"/>
    <d v="2025-06-30T15:08:09"/>
    <d v="2025-06-30T15:08:11"/>
    <n v="3.3333333333333333E-2"/>
    <n v="0"/>
    <n v="32"/>
    <s v="161573 COCO [1o] - STELAŻ NA BIAŁO   "/>
    <x v="0"/>
    <x v="37"/>
    <x v="0"/>
  </r>
  <r>
    <x v="11"/>
    <n v="161573"/>
    <n v="31"/>
    <n v="14"/>
    <n v="32"/>
    <x v="0"/>
    <x v="11"/>
    <s v="170.           "/>
    <s v="PIANKOWANIE                                       "/>
    <s v="PIANKOWANIE PIANKI I OWATY"/>
    <s v="COCO [1o] - STELAŻ NA BIAŁO                       "/>
    <s v="COCO [1o] - STELAŻ NA BIAŁO                       "/>
    <s v="25/16/10/170MAG"/>
    <s v="COCO"/>
    <s v="Brak"/>
    <s v="PIANKOWANIE STELAŻA"/>
    <s v="161573/COC/MAGAZYN                                "/>
    <n v="10"/>
    <d v="2025-06-30T15:08:09"/>
    <d v="2025-06-30T15:08:11"/>
    <n v="3.3333333333333333E-2"/>
    <n v="0"/>
    <n v="32"/>
    <s v="161573 COCO [1o] - STELAŻ NA BIAŁO   "/>
    <x v="0"/>
    <x v="37"/>
    <x v="0"/>
  </r>
  <r>
    <x v="11"/>
    <n v="161573"/>
    <n v="31"/>
    <n v="14"/>
    <n v="32"/>
    <x v="0"/>
    <x v="11"/>
    <s v="170.           "/>
    <s v="PIANKOWANIE                                       "/>
    <s v="PIANKOWANIE PIANKI I OWATY"/>
    <s v="COCO [1o] - STELAŻ NA BIAŁO                       "/>
    <s v="COCO [1o] - STELAŻ NA BIAŁO                       "/>
    <s v="25/16/10/170MAG"/>
    <s v="COCO"/>
    <s v="Brak"/>
    <s v="PIANKOWANIE STELAŻA"/>
    <s v="161573/COC/MAGAZYN                                "/>
    <n v="10"/>
    <d v="2025-06-30T15:08:09"/>
    <d v="2025-06-30T15:08:11"/>
    <n v="3.3333333333333333E-2"/>
    <n v="0"/>
    <n v="32"/>
    <s v="161573 COCO [1o] - STELAŻ NA BIAŁO   "/>
    <x v="0"/>
    <x v="37"/>
    <x v="0"/>
  </r>
  <r>
    <x v="11"/>
    <n v="161573"/>
    <n v="31"/>
    <n v="14"/>
    <n v="32"/>
    <x v="0"/>
    <x v="11"/>
    <s v="170.           "/>
    <s v="PIANKOWANIE                                       "/>
    <s v="PIANKOWANIE PIANKI I OWATY"/>
    <s v="COCO [1o] - STELAŻ NA BIAŁO                       "/>
    <s v="COCO [1o] - STELAŻ NA BIAŁO                       "/>
    <s v="25/16/10/170MAG"/>
    <s v="COCO"/>
    <s v="Brak"/>
    <s v="PIANKOWANIE STELAŻA"/>
    <s v="161573/COC/MAGAZYN                                "/>
    <n v="10"/>
    <d v="2025-06-30T15:08:09"/>
    <d v="2025-06-30T15:08:11"/>
    <n v="3.3333333333333333E-2"/>
    <n v="0"/>
    <n v="32"/>
    <s v="161573 COCO [1o] - STELAŻ NA BIAŁO   "/>
    <x v="0"/>
    <x v="37"/>
    <x v="0"/>
  </r>
  <r>
    <x v="11"/>
    <n v="161573"/>
    <n v="31"/>
    <n v="14"/>
    <n v="32"/>
    <x v="0"/>
    <x v="11"/>
    <s v="170.           "/>
    <s v="PIANKOWANIE                                       "/>
    <s v="PIANKOWANIE PIANKI I OWATY"/>
    <s v="COCO [1o] - STELAŻ NA BIAŁO                       "/>
    <s v="COCO [1o] - STELAŻ NA BIAŁO                       "/>
    <s v="25/16/10/170MAG"/>
    <s v="COCO"/>
    <s v="Brak"/>
    <s v="PIANKOWANIE STELAŻA"/>
    <s v="161573/COC/MAGAZYN                                "/>
    <n v="10"/>
    <d v="2025-06-30T15:08:09"/>
    <d v="2025-06-30T15:08:11"/>
    <n v="3.3333333333333333E-2"/>
    <n v="0"/>
    <n v="32"/>
    <s v="161573 COCO [1o] - STELAŻ NA BIAŁO   "/>
    <x v="0"/>
    <x v="37"/>
    <x v="0"/>
  </r>
  <r>
    <x v="11"/>
    <n v="161573"/>
    <n v="31"/>
    <n v="14"/>
    <n v="32"/>
    <x v="0"/>
    <x v="11"/>
    <s v="170.           "/>
    <s v="PIANKOWANIE                                       "/>
    <s v="PIANKOWANIE PIANKI I OWATY"/>
    <s v="COCO [1o] - STELAŻ NA BIAŁO                       "/>
    <s v="COCO [1o] - STELAŻ NA BIAŁO                       "/>
    <s v="25/16/10/170MAG"/>
    <s v="COCO"/>
    <s v="Brak"/>
    <s v="PIANKOWANIE STELAŻA"/>
    <s v="161573/COC/MAGAZYN                                "/>
    <n v="10"/>
    <d v="2025-06-30T15:08:09"/>
    <d v="2025-06-30T15:08:11"/>
    <n v="3.3333333333333333E-2"/>
    <n v="0"/>
    <n v="32"/>
    <s v="161573 COCO [1o] - STELAŻ NA BIAŁO   "/>
    <x v="0"/>
    <x v="37"/>
    <x v="0"/>
  </r>
  <r>
    <x v="11"/>
    <n v="161576"/>
    <n v="31"/>
    <n v="14"/>
    <n v="42"/>
    <x v="0"/>
    <x v="11"/>
    <s v="170.           "/>
    <s v="PIANKOWANIE                                       "/>
    <s v="PIANKOWANIE PIANKI I OWATY"/>
    <s v="COCO [1Mo] - STELAŻ NA BIAŁO                      "/>
    <s v="COCO [1Mo] - STELAŻ NA BIAŁO                      "/>
    <s v="25/16/10/170MAG"/>
    <s v="COCO"/>
    <s v="Brak"/>
    <s v="PIANKOWANIE STELAŻA"/>
    <s v="161576/COC/MAGAZYN                                "/>
    <n v="8"/>
    <d v="2025-06-30T15:08:50"/>
    <d v="2025-06-30T15:08:52"/>
    <n v="3.3333333333333333E-2"/>
    <n v="0"/>
    <n v="42"/>
    <s v="161576 COCO [1Mo] - STELAŻ NA BIAŁO  "/>
    <x v="0"/>
    <x v="38"/>
    <x v="0"/>
  </r>
  <r>
    <x v="11"/>
    <n v="161576"/>
    <n v="31"/>
    <n v="14"/>
    <n v="42"/>
    <x v="0"/>
    <x v="11"/>
    <s v="170.           "/>
    <s v="PIANKOWANIE                                       "/>
    <s v="PIANKOWANIE PIANKI I OWATY"/>
    <s v="COCO [1Mo] - STELAŻ NA BIAŁO                      "/>
    <s v="COCO [1Mo] - STELAŻ NA BIAŁO                      "/>
    <s v="25/16/10/170MAG"/>
    <s v="COCO"/>
    <s v="Brak"/>
    <s v="PIANKOWANIE STELAŻA"/>
    <s v="161576/COC/MAGAZYN                                "/>
    <n v="8"/>
    <d v="2025-06-30T15:08:50"/>
    <d v="2025-06-30T15:08:52"/>
    <n v="3.3333333333333333E-2"/>
    <n v="0"/>
    <n v="42"/>
    <s v="161576 COCO [1Mo] - STELAŻ NA BIAŁO  "/>
    <x v="0"/>
    <x v="38"/>
    <x v="0"/>
  </r>
  <r>
    <x v="11"/>
    <n v="161576"/>
    <n v="31"/>
    <n v="14"/>
    <n v="42"/>
    <x v="0"/>
    <x v="11"/>
    <s v="170.           "/>
    <s v="PIANKOWANIE                                       "/>
    <s v="PIANKOWANIE PIANKI I OWATY"/>
    <s v="COCO [1Mo] - STELAŻ NA BIAŁO                      "/>
    <s v="COCO [1Mo] - STELAŻ NA BIAŁO                      "/>
    <s v="25/16/10/170MAG"/>
    <s v="COCO"/>
    <s v="Brak"/>
    <s v="PIANKOWANIE STELAŻA"/>
    <s v="161576/COC/MAGAZYN                                "/>
    <n v="8"/>
    <d v="2025-06-30T15:08:50"/>
    <d v="2025-06-30T15:08:52"/>
    <n v="3.3333333333333333E-2"/>
    <n v="0"/>
    <n v="42"/>
    <s v="161576 COCO [1Mo] - STELAŻ NA BIAŁO  "/>
    <x v="0"/>
    <x v="38"/>
    <x v="0"/>
  </r>
  <r>
    <x v="11"/>
    <n v="161576"/>
    <n v="31"/>
    <n v="14"/>
    <n v="42"/>
    <x v="0"/>
    <x v="11"/>
    <s v="170.           "/>
    <s v="PIANKOWANIE                                       "/>
    <s v="PIANKOWANIE PIANKI I OWATY"/>
    <s v="COCO [1Mo] - STELAŻ NA BIAŁO                      "/>
    <s v="COCO [1Mo] - STELAŻ NA BIAŁO                      "/>
    <s v="25/16/10/170MAG"/>
    <s v="COCO"/>
    <s v="Brak"/>
    <s v="PIANKOWANIE STELAŻA"/>
    <s v="161576/COC/MAGAZYN                                "/>
    <n v="8"/>
    <d v="2025-06-30T15:08:50"/>
    <d v="2025-06-30T15:08:52"/>
    <n v="3.3333333333333333E-2"/>
    <n v="0"/>
    <n v="42"/>
    <s v="161576 COCO [1Mo] - STELAŻ NA BIAŁO  "/>
    <x v="0"/>
    <x v="38"/>
    <x v="0"/>
  </r>
  <r>
    <x v="11"/>
    <n v="161576"/>
    <n v="31"/>
    <n v="14"/>
    <n v="42"/>
    <x v="0"/>
    <x v="11"/>
    <s v="170.           "/>
    <s v="PIANKOWANIE                                       "/>
    <s v="PIANKOWANIE PIANKI I OWATY"/>
    <s v="COCO [1Mo] - STELAŻ NA BIAŁO                      "/>
    <s v="COCO [1Mo] - STELAŻ NA BIAŁO                      "/>
    <s v="25/16/10/170MAG"/>
    <s v="COCO"/>
    <s v="Brak"/>
    <s v="PIANKOWANIE STELAŻA"/>
    <s v="161576/COC/MAGAZYN                                "/>
    <n v="8"/>
    <d v="2025-06-30T15:08:50"/>
    <d v="2025-06-30T15:08:52"/>
    <n v="3.3333333333333333E-2"/>
    <n v="0"/>
    <n v="42"/>
    <s v="161576 COCO [1Mo] - STELAŻ NA BIAŁO  "/>
    <x v="0"/>
    <x v="38"/>
    <x v="0"/>
  </r>
  <r>
    <x v="11"/>
    <n v="161576"/>
    <n v="31"/>
    <n v="14"/>
    <n v="42"/>
    <x v="0"/>
    <x v="11"/>
    <s v="170.           "/>
    <s v="PIANKOWANIE                                       "/>
    <s v="PIANKOWANIE PIANKI I OWATY"/>
    <s v="COCO [1Mo] - STELAŻ NA BIAŁO                      "/>
    <s v="COCO [1Mo] - STELAŻ NA BIAŁO                      "/>
    <s v="25/16/10/170MAG"/>
    <s v="COCO"/>
    <s v="Brak"/>
    <s v="PIANKOWANIE STELAŻA"/>
    <s v="161576/COC/MAGAZYN                                "/>
    <n v="8"/>
    <d v="2025-06-30T15:08:50"/>
    <d v="2025-06-30T15:08:52"/>
    <n v="3.3333333333333333E-2"/>
    <n v="0"/>
    <n v="42"/>
    <s v="161576 COCO [1Mo] - STELAŻ NA BIAŁO  "/>
    <x v="0"/>
    <x v="38"/>
    <x v="0"/>
  </r>
  <r>
    <x v="11"/>
    <n v="161576"/>
    <n v="31"/>
    <n v="14"/>
    <n v="42"/>
    <x v="0"/>
    <x v="11"/>
    <s v="170.           "/>
    <s v="PIANKOWANIE                                       "/>
    <s v="PIANKOWANIE PIANKI I OWATY"/>
    <s v="COCO [1Mo] - STELAŻ NA BIAŁO                      "/>
    <s v="COCO [1Mo] - STELAŻ NA BIAŁO                      "/>
    <s v="25/16/10/170MAG"/>
    <s v="COCO"/>
    <s v="Brak"/>
    <s v="PIANKOWANIE STELAŻA"/>
    <s v="161576/COC/MAGAZYN                                "/>
    <n v="8"/>
    <d v="2025-06-30T15:08:50"/>
    <d v="2025-06-30T15:08:52"/>
    <n v="3.3333333333333333E-2"/>
    <n v="0"/>
    <n v="42"/>
    <s v="161576 COCO [1Mo] - STELAŻ NA BIAŁO  "/>
    <x v="0"/>
    <x v="38"/>
    <x v="0"/>
  </r>
  <r>
    <x v="11"/>
    <n v="161576"/>
    <n v="31"/>
    <n v="14"/>
    <n v="42"/>
    <x v="0"/>
    <x v="11"/>
    <s v="170.           "/>
    <s v="PIANKOWANIE                                       "/>
    <s v="PIANKOWANIE PIANKI I OWATY"/>
    <s v="COCO [1Mo] - STELAŻ NA BIAŁO                      "/>
    <s v="COCO [1Mo] - STELAŻ NA BIAŁO                      "/>
    <s v="25/16/10/170MAG"/>
    <s v="COCO"/>
    <s v="Brak"/>
    <s v="PIANKOWANIE STELAŻA"/>
    <s v="161576/COC/MAGAZYN                                "/>
    <n v="8"/>
    <d v="2025-06-30T15:08:50"/>
    <d v="2025-06-30T15:08:52"/>
    <n v="3.3333333333333333E-2"/>
    <n v="0"/>
    <n v="42"/>
    <s v="161576 COCO [1Mo] - STELAŻ NA BIAŁO  "/>
    <x v="0"/>
    <x v="38"/>
    <x v="0"/>
  </r>
  <r>
    <x v="7"/>
    <n v="160539"/>
    <n v="16"/>
    <n v="3"/>
    <n v="50"/>
    <x v="0"/>
    <x v="7"/>
    <s v="101.           "/>
    <s v="TAPICERNIA                                        "/>
    <s v="TAPICEROWANIE"/>
    <s v="LENOX [1H]                                        "/>
    <s v="LENOX [1H]                                        "/>
    <s v="25/15/01/101   "/>
    <s v="LENOX"/>
    <s v="SKÓRA: WYSTĘPUJE W REALIZACJI"/>
    <s v="TAPICERNIA"/>
    <s v="160536/LEN/189695                                 "/>
    <n v="1"/>
    <d v="2025-06-30T10:45:05"/>
    <d v="2025-06-30T15:14:22"/>
    <n v="269.2833333333333"/>
    <n v="0"/>
    <n v="50"/>
    <s v="160539 LENOX [1H]                    "/>
    <x v="0"/>
    <x v="39"/>
    <x v="0"/>
  </r>
  <r>
    <x v="7"/>
    <n v="160538"/>
    <n v="16"/>
    <n v="3"/>
    <n v="50"/>
    <x v="0"/>
    <x v="7"/>
    <s v="101.           "/>
    <s v="TAPICERNIA                                        "/>
    <s v="TAPICEROWANIE"/>
    <s v="LENOX [1H]                                        "/>
    <s v="LENOX [1H]                                        "/>
    <s v="25/15/01/101   "/>
    <s v="LENOX"/>
    <s v="SKÓRA: WYSTĘPUJE W REALIZACJI"/>
    <s v="TAPICERNIA"/>
    <s v="160536/LEN/189695                                 "/>
    <n v="1"/>
    <d v="2025-06-30T10:45:03"/>
    <d v="2025-06-30T15:14:25"/>
    <n v="269.36666666666667"/>
    <n v="0"/>
    <n v="50"/>
    <s v="160538 LENOX [1H]                    "/>
    <x v="0"/>
    <x v="39"/>
    <x v="0"/>
  </r>
  <r>
    <x v="7"/>
    <n v="160537"/>
    <n v="16"/>
    <n v="3"/>
    <n v="50"/>
    <x v="0"/>
    <x v="7"/>
    <s v="101.           "/>
    <s v="TAPICERNIA                                        "/>
    <s v="TAPICEROWANIE"/>
    <s v="LENOX [1H]                                        "/>
    <s v="LENOX [1H]                                        "/>
    <s v="25/15/01/101   "/>
    <s v="LENOX"/>
    <s v="SKÓRA: WYSTĘPUJE W REALIZACJI"/>
    <s v="TAPICERNIA"/>
    <s v="160536/LEN/189695                                 "/>
    <n v="1"/>
    <d v="2025-06-30T10:45:01"/>
    <d v="2025-06-30T15:14:27"/>
    <n v="269.43333333333334"/>
    <n v="0"/>
    <n v="50"/>
    <s v="160537 LENOX [1H]                    "/>
    <x v="0"/>
    <x v="39"/>
    <x v="0"/>
  </r>
  <r>
    <x v="7"/>
    <n v="160536"/>
    <n v="16"/>
    <n v="3"/>
    <n v="50"/>
    <x v="0"/>
    <x v="7"/>
    <s v="101.           "/>
    <s v="TAPICERNIA                                        "/>
    <s v="TAPICEROWANIE"/>
    <s v="LENOX [1H]                                        "/>
    <s v="LENOX [1H]                                        "/>
    <s v="25/15/01/101   "/>
    <s v="LENOX"/>
    <s v="SKÓRA: WYSTĘPUJE W REALIZACJI"/>
    <s v="TAPICERNIA"/>
    <s v="160536/LEN/189695                                 "/>
    <n v="1"/>
    <d v="2025-06-30T10:45:00"/>
    <d v="2025-06-30T15:14:29"/>
    <n v="269.48333333333335"/>
    <n v="0"/>
    <n v="50"/>
    <s v="160536 LENOX [1H]                    "/>
    <x v="0"/>
    <x v="39"/>
    <x v="0"/>
  </r>
  <r>
    <x v="7"/>
    <n v="160540"/>
    <n v="16"/>
    <n v="3"/>
    <n v="50"/>
    <x v="0"/>
    <x v="7"/>
    <s v="101.           "/>
    <s v="TAPICERNIA                                        "/>
    <s v="TAPICEROWANIE"/>
    <s v="LENOX [1H]                                        "/>
    <s v="LENOX [1H]                                        "/>
    <s v="25/15/01/101   "/>
    <s v="LENOX"/>
    <s v="SKÓRA: WYSTĘPUJE W REALIZACJI"/>
    <s v="TAPICERNIA"/>
    <s v="160536/LEN/189695                                 "/>
    <n v="1"/>
    <d v="2025-06-30T10:45:07"/>
    <d v="2025-06-30T15:14:37"/>
    <n v="269.5"/>
    <n v="0"/>
    <n v="50"/>
    <s v="160540 LENOX [1H]                    "/>
    <x v="0"/>
    <x v="39"/>
    <x v="0"/>
  </r>
  <r>
    <x v="7"/>
    <n v="160541"/>
    <n v="16"/>
    <n v="3"/>
    <n v="50"/>
    <x v="0"/>
    <x v="7"/>
    <s v="101.           "/>
    <s v="TAPICERNIA                                        "/>
    <s v="TAPICEROWANIE"/>
    <s v="LENOX [1H]                                        "/>
    <s v="LENOX [1H]                                        "/>
    <s v="25/15/01/101   "/>
    <s v="LENOX"/>
    <s v="SKÓRA: WYSTĘPUJE W REALIZACJI"/>
    <s v="TAPICERNIA"/>
    <s v="160536/LEN/189695                                 "/>
    <n v="1"/>
    <d v="2025-06-30T10:45:11"/>
    <d v="2025-06-30T15:14:42"/>
    <n v="269.51666666666665"/>
    <n v="0"/>
    <n v="50"/>
    <s v="160541 LENOX [1H]                    "/>
    <x v="0"/>
    <x v="39"/>
    <x v="0"/>
  </r>
  <r>
    <x v="0"/>
    <n v="161485"/>
    <n v="33"/>
    <n v="14"/>
    <n v="69"/>
    <x v="0"/>
    <x v="0"/>
    <s v="170.           "/>
    <s v="PIANKOWANIE                                       "/>
    <s v="PIANKOWANIE PIANKI I OWATY"/>
    <s v="OXYGEN [5]                                        "/>
    <s v="OXYGEN [5] - KOMPLET USZYTY POKROWIEC             "/>
    <s v="25/17/01/170   "/>
    <s v="OXYGEN"/>
    <s v="Brak"/>
    <s v="PIANKOWANIE STELAŻA"/>
    <s v="161485/OXY/44002089                               "/>
    <n v="1"/>
    <d v="2025-06-30T15:17:02"/>
    <d v="2025-06-30T15:17:03"/>
    <n v="1.6666666666666666E-2"/>
    <n v="0"/>
    <n v="69"/>
    <s v="161485 OXYGEN [5]                    "/>
    <x v="0"/>
    <x v="40"/>
    <x v="0"/>
  </r>
  <r>
    <x v="0"/>
    <n v="161486"/>
    <n v="33"/>
    <n v="14"/>
    <n v="69"/>
    <x v="0"/>
    <x v="0"/>
    <s v="170.           "/>
    <s v="PIANKOWANIE                                       "/>
    <s v="PIANKOWANIE PIANKI I OWATY"/>
    <s v="OXYGEN [5]                                        "/>
    <s v="OXYGEN [5] - KOMPLET USZYTY POKROWIEC             "/>
    <s v="25/17/01/170   "/>
    <s v="OXYGEN"/>
    <s v="Brak"/>
    <s v="PIANKOWANIE STELAŻA"/>
    <s v="161485/OXY/44002089                               "/>
    <n v="1"/>
    <d v="2025-06-30T15:17:05"/>
    <d v="2025-06-30T15:17:06"/>
    <n v="1.6666666666666666E-2"/>
    <n v="0"/>
    <n v="69"/>
    <s v="161486 OXYGEN [5]                    "/>
    <x v="0"/>
    <x v="40"/>
    <x v="0"/>
  </r>
  <r>
    <x v="0"/>
    <n v="161487"/>
    <n v="33"/>
    <n v="14"/>
    <n v="1"/>
    <x v="0"/>
    <x v="0"/>
    <s v="170.           "/>
    <s v="PIANKOWANIE                                       "/>
    <s v="PIANKOWANIE PIANKI I OWATY"/>
    <s v="OXYGEN PD 576 III 50x50                           "/>
    <s v="OXYGEN PD 576 III 50x50                           "/>
    <s v="25/17/01/170   "/>
    <s v="OXYGEN"/>
    <s v="Brak"/>
    <s v="PIANKOWANIE STELAŻA"/>
    <s v="161485/OXY/44002089                               "/>
    <n v="4"/>
    <m/>
    <m/>
    <m/>
    <m/>
    <n v="1"/>
    <s v="161487 OXYGEN PD 576 III 50x50       "/>
    <x v="0"/>
    <x v="40"/>
    <x v="0"/>
  </r>
  <r>
    <x v="0"/>
    <n v="161487"/>
    <n v="33"/>
    <n v="14"/>
    <n v="1"/>
    <x v="0"/>
    <x v="0"/>
    <s v="170.           "/>
    <s v="PIANKOWANIE                                       "/>
    <s v="PIANKOWANIE PIANKI I OWATY"/>
    <s v="OXYGEN PD 576 III 50x50                           "/>
    <s v="OXYGEN PD 576 III 50x50                           "/>
    <s v="25/17/01/170   "/>
    <s v="OXYGEN"/>
    <s v="Brak"/>
    <s v="PIANKOWANIE STELAŻA"/>
    <s v="161485/OXY/44002089                               "/>
    <n v="4"/>
    <m/>
    <m/>
    <m/>
    <m/>
    <n v="1"/>
    <s v="161487 OXYGEN PD 576 III 50x50       "/>
    <x v="0"/>
    <x v="40"/>
    <x v="0"/>
  </r>
  <r>
    <x v="0"/>
    <n v="161487"/>
    <n v="33"/>
    <n v="14"/>
    <n v="1"/>
    <x v="0"/>
    <x v="0"/>
    <s v="170.           "/>
    <s v="PIANKOWANIE                                       "/>
    <s v="PIANKOWANIE PIANKI I OWATY"/>
    <s v="OXYGEN PD 576 III 50x50                           "/>
    <s v="OXYGEN PD 576 III 50x50                           "/>
    <s v="25/17/01/170   "/>
    <s v="OXYGEN"/>
    <s v="Brak"/>
    <s v="PIANKOWANIE STELAŻA"/>
    <s v="161485/OXY/44002089                               "/>
    <n v="4"/>
    <m/>
    <m/>
    <m/>
    <m/>
    <n v="1"/>
    <s v="161487 OXYGEN PD 576 III 50x50       "/>
    <x v="0"/>
    <x v="40"/>
    <x v="0"/>
  </r>
  <r>
    <x v="8"/>
    <n v="161468"/>
    <n v="29"/>
    <n v="14"/>
    <n v="44"/>
    <x v="0"/>
    <x v="8"/>
    <s v="170.           "/>
    <s v="PIANKOWANIE                                       "/>
    <s v="PIANKOWANIE PIANKI I OWATY"/>
    <s v="MAXWELL [1,5                                      "/>
    <s v="MAXWELL [1,5                                      "/>
    <s v="25/17/01/170   "/>
    <s v="MAXWELL"/>
    <s v="Brak"/>
    <s v="PIANKOWANIE STELAŻA"/>
    <s v="161468/MAX/44002089                               "/>
    <n v="1"/>
    <d v="2025-06-30T15:19:20"/>
    <d v="2025-06-30T15:19:26"/>
    <n v="0.1"/>
    <n v="0"/>
    <n v="44"/>
    <s v="161468 MAXWELL [1,5                  "/>
    <x v="0"/>
    <x v="41"/>
    <x v="0"/>
  </r>
  <r>
    <x v="8"/>
    <n v="161469"/>
    <n v="29"/>
    <n v="14"/>
    <n v="36"/>
    <x v="0"/>
    <x v="8"/>
    <s v="170.           "/>
    <s v="PIANKOWANIE                                       "/>
    <s v="PIANKOWANIE PIANKI I OWATY"/>
    <s v="MAXWELL 1,5                                       "/>
    <s v="MAXWELL 1,5                                       "/>
    <s v="25/17/01/170   "/>
    <s v="MAXWELL"/>
    <s v="Brak"/>
    <s v="PIANKOWANIE STELAŻA"/>
    <s v="161468/MAX/44002089                               "/>
    <n v="1"/>
    <d v="2025-06-30T15:19:21"/>
    <d v="2025-06-30T15:19:28"/>
    <n v="0.11666666666666667"/>
    <n v="0"/>
    <n v="36"/>
    <s v="161469 MAXWELL 1,5                   "/>
    <x v="0"/>
    <x v="41"/>
    <x v="0"/>
  </r>
  <r>
    <x v="8"/>
    <n v="161470"/>
    <n v="29"/>
    <n v="14"/>
    <n v="45"/>
    <x v="0"/>
    <x v="8"/>
    <s v="170.           "/>
    <s v="PIANKOWANIE                                       "/>
    <s v="PIANKOWANIE PIANKI I OWATY"/>
    <s v="MAXWELL N                                         "/>
    <s v="MAXWELL N                                         "/>
    <s v="25/17/01/170   "/>
    <s v="MAXWELL"/>
    <s v="Brak"/>
    <s v="PIANKOWANIE STELAŻA"/>
    <s v="161468/MAX/44002089                               "/>
    <n v="1"/>
    <d v="2025-06-30T15:19:23"/>
    <d v="2025-06-30T15:19:29"/>
    <n v="0.1"/>
    <n v="0"/>
    <n v="45"/>
    <s v="161470 MAXWELL N                     "/>
    <x v="0"/>
    <x v="41"/>
    <x v="0"/>
  </r>
  <r>
    <x v="8"/>
    <n v="161471"/>
    <n v="29"/>
    <n v="14"/>
    <n v="36"/>
    <x v="0"/>
    <x v="8"/>
    <s v="170.           "/>
    <s v="PIANKOWANIE                                       "/>
    <s v="PIANKOWANIE PIANKI I OWATY"/>
    <s v="MAXWELL 1,5                                       "/>
    <s v="MAXWELL 1,5                                       "/>
    <s v="25/17/01/170   "/>
    <s v="MAXWELL"/>
    <s v="Brak"/>
    <s v="PIANKOWANIE STELAŻA"/>
    <s v="161468/MAX/44002089                               "/>
    <n v="1"/>
    <d v="2025-06-30T15:19:25"/>
    <d v="2025-06-30T15:19:31"/>
    <n v="0.1"/>
    <n v="0"/>
    <n v="36"/>
    <s v="161471 MAXWELL 1,5                   "/>
    <x v="0"/>
    <x v="41"/>
    <x v="0"/>
  </r>
  <r>
    <x v="8"/>
    <n v="161472"/>
    <n v="29"/>
    <n v="14"/>
    <n v="36"/>
    <x v="0"/>
    <x v="8"/>
    <s v="170.           "/>
    <s v="PIANKOWANIE                                       "/>
    <s v="PIANKOWANIE PIANKI I OWATY"/>
    <s v="MAXWELL 1,5                                       "/>
    <s v="MAXWELL 1,5                                       "/>
    <s v="25/17/01/170   "/>
    <s v="MAXWELL"/>
    <s v="Brak"/>
    <s v="PIANKOWANIE STELAŻA"/>
    <s v="161468/MAX/44002089                               "/>
    <n v="1"/>
    <d v="2025-06-30T15:19:38"/>
    <d v="2025-06-30T15:19:42"/>
    <n v="6.6666666666666666E-2"/>
    <n v="0"/>
    <n v="36"/>
    <s v="161472 MAXWELL 1,5                   "/>
    <x v="0"/>
    <x v="41"/>
    <x v="0"/>
  </r>
  <r>
    <x v="8"/>
    <n v="161473"/>
    <n v="29"/>
    <n v="14"/>
    <n v="10"/>
    <x v="0"/>
    <x v="8"/>
    <s v="170.           "/>
    <s v="PIANKOWANIE                                       "/>
    <s v="PIANKOWANIE PIANKI I OWATY"/>
    <s v="MAXWELL P103x82                                   "/>
    <s v="MAXWELL P103x82                                   "/>
    <s v="25/17/01/170   "/>
    <s v="MAXWELL"/>
    <s v="Brak"/>
    <s v="PIANKOWANIE STELAŻA"/>
    <s v="161468/MAX/44002089                               "/>
    <n v="1"/>
    <d v="2025-06-30T15:19:41"/>
    <d v="2025-06-30T15:19:44"/>
    <n v="0.05"/>
    <n v="0"/>
    <n v="10"/>
    <s v="161473 MAXWELL P103x82               "/>
    <x v="0"/>
    <x v="41"/>
    <x v="0"/>
  </r>
  <r>
    <x v="4"/>
    <n v="161145"/>
    <n v="120"/>
    <n v="3"/>
    <n v="50"/>
    <x v="0"/>
    <x v="4"/>
    <s v="101.           "/>
    <s v="TAPICERNIA                                        "/>
    <s v="TAPICEROWANIE"/>
    <s v="AVANT [3,5                                        "/>
    <s v="AVANT [3,5                                        "/>
    <s v="25/16/01/101   "/>
    <s v="AVANT"/>
    <s v="Brak"/>
    <s v="TAPICERNIA"/>
    <s v="161145/AVA/WYSOCKA                                "/>
    <n v="1"/>
    <d v="2025-06-30T11:57:34"/>
    <d v="2025-06-30T15:29:04"/>
    <n v="211.5"/>
    <n v="0"/>
    <n v="50"/>
    <s v="161145 AVANT [3,5                    "/>
    <x v="0"/>
    <x v="42"/>
    <x v="0"/>
  </r>
  <r>
    <x v="4"/>
    <n v="161145"/>
    <n v="120"/>
    <n v="3"/>
    <n v="2"/>
    <x v="0"/>
    <x v="4"/>
    <s v="101.           "/>
    <s v="TAPICERNIA                                        "/>
    <s v="TAPICEROWANIE"/>
    <s v="AVANT [3,5                                        "/>
    <s v="AVANT [3,5                                        "/>
    <s v="25/16/01/101   "/>
    <s v="AVANT"/>
    <s v="KR - KROKODYLKI NA JEDNĄ STRONĘ : JEST ART NA STR"/>
    <s v="TAPICERNIA"/>
    <s v="161145/AVA/WYSOCKA                                "/>
    <n v="1"/>
    <d v="2025-06-30T11:57:34"/>
    <d v="2025-06-30T15:29:04"/>
    <n v="211.5"/>
    <n v="0"/>
    <n v="2"/>
    <s v="161145 AVANT [3,5                    "/>
    <x v="0"/>
    <x v="42"/>
    <x v="0"/>
  </r>
  <r>
    <x v="4"/>
    <n v="161146"/>
    <n v="120"/>
    <n v="3"/>
    <n v="31"/>
    <x v="0"/>
    <x v="4"/>
    <s v="101.           "/>
    <s v="TAPICERNIA                                        "/>
    <s v="TAPICEROWANIE"/>
    <s v="AVANT 1,5                                         "/>
    <s v="AVANT 1,5                                         "/>
    <s v="25/16/01/101   "/>
    <s v="AVANT"/>
    <s v="Brak"/>
    <s v="TAPICERNIA"/>
    <s v="161145/AVA/WYSOCKA                                "/>
    <n v="1"/>
    <d v="2025-06-30T11:57:36"/>
    <d v="2025-06-30T15:29:08"/>
    <n v="211.53333333333333"/>
    <n v="0"/>
    <n v="31"/>
    <s v="161146 AVANT 1,5                     "/>
    <x v="0"/>
    <x v="42"/>
    <x v="0"/>
  </r>
  <r>
    <x v="4"/>
    <n v="161146"/>
    <n v="120"/>
    <n v="3"/>
    <n v="4"/>
    <x v="0"/>
    <x v="4"/>
    <s v="101.           "/>
    <s v="TAPICERNIA                                        "/>
    <s v="TAPICEROWANIE"/>
    <s v="AVANT 1,5                                         "/>
    <s v="AVANT 1,5                                         "/>
    <s v="25/16/01/101   "/>
    <s v="AVANT"/>
    <s v="KR - KROKODYLKI Z OBU STRON : JEST ART Z OBU"/>
    <s v="TAPICERNIA"/>
    <s v="161145/AVA/WYSOCKA                                "/>
    <n v="1"/>
    <d v="2025-06-30T11:57:36"/>
    <d v="2025-06-30T15:29:08"/>
    <n v="211.53333333333333"/>
    <n v="0"/>
    <n v="4"/>
    <s v="161146 AVANT 1,5                     "/>
    <x v="0"/>
    <x v="42"/>
    <x v="0"/>
  </r>
  <r>
    <x v="4"/>
    <n v="161147"/>
    <n v="120"/>
    <n v="3"/>
    <n v="42"/>
    <x v="0"/>
    <x v="4"/>
    <s v="101.           "/>
    <s v="TAPICERNIA                                        "/>
    <s v="TAPICEROWANIE"/>
    <s v="AVANT N                                           "/>
    <s v="AVANT N                                           "/>
    <s v="25/16/01/101   "/>
    <s v="AVANT"/>
    <s v="Brak"/>
    <s v="TAPICERNIA"/>
    <s v="161145/AVA/WYSOCKA                                "/>
    <n v="1"/>
    <d v="2025-06-30T11:57:40"/>
    <d v="2025-06-30T15:29:10"/>
    <n v="211.5"/>
    <n v="0"/>
    <n v="42"/>
    <s v="161147 AVANT N                       "/>
    <x v="0"/>
    <x v="42"/>
    <x v="0"/>
  </r>
  <r>
    <x v="4"/>
    <n v="161147"/>
    <n v="120"/>
    <n v="3"/>
    <n v="4"/>
    <x v="0"/>
    <x v="4"/>
    <s v="101.           "/>
    <s v="TAPICERNIA                                        "/>
    <s v="TAPICEROWANIE"/>
    <s v="AVANT N                                           "/>
    <s v="AVANT N                                           "/>
    <s v="25/16/01/101   "/>
    <s v="AVANT"/>
    <s v="KR - KROKODYLKI Z OBU STRON : JEST ART Z OBU"/>
    <s v="TAPICERNIA"/>
    <s v="161145/AVA/WYSOCKA                                "/>
    <n v="1"/>
    <d v="2025-06-30T11:57:40"/>
    <d v="2025-06-30T15:29:10"/>
    <n v="211.5"/>
    <n v="0"/>
    <n v="4"/>
    <s v="161147 AVANT N                       "/>
    <x v="0"/>
    <x v="42"/>
    <x v="0"/>
  </r>
  <r>
    <x v="4"/>
    <n v="161148"/>
    <n v="120"/>
    <n v="3"/>
    <n v="37"/>
    <x v="0"/>
    <x v="4"/>
    <s v="101.           "/>
    <s v="TAPICERNIA                                        "/>
    <s v="TAPICEROWANIE"/>
    <s v="AVANT 1,5]                                        "/>
    <s v="AVANT 1,5]                                        "/>
    <s v="25/16/01/101   "/>
    <s v="AVANT"/>
    <s v="Brak"/>
    <s v="TAPICERNIA"/>
    <s v="161145/AVA/WYSOCKA                                "/>
    <n v="1"/>
    <d v="2025-06-30T11:57:47"/>
    <d v="2025-06-30T15:29:14"/>
    <n v="211.45"/>
    <n v="0"/>
    <n v="37"/>
    <s v="161148 AVANT 1,5]                    "/>
    <x v="0"/>
    <x v="42"/>
    <x v="0"/>
  </r>
  <r>
    <x v="4"/>
    <n v="161148"/>
    <n v="120"/>
    <n v="3"/>
    <n v="2"/>
    <x v="0"/>
    <x v="4"/>
    <s v="101.           "/>
    <s v="TAPICERNIA                                        "/>
    <s v="TAPICEROWANIE"/>
    <s v="AVANT 1,5]                                        "/>
    <s v="AVANT 1,5]                                        "/>
    <s v="25/16/01/101   "/>
    <s v="AVANT"/>
    <s v="KR - KROKODYLKI NA JEDNĄ STRONĘ : JEST ART NA STR"/>
    <s v="TAPICERNIA"/>
    <s v="161145/AVA/WYSOCKA                                "/>
    <n v="1"/>
    <d v="2025-06-30T11:57:47"/>
    <d v="2025-06-30T15:29:14"/>
    <n v="211.45"/>
    <n v="0"/>
    <n v="2"/>
    <s v="161148 AVANT 1,5]                    "/>
    <x v="0"/>
    <x v="42"/>
    <x v="0"/>
  </r>
  <r>
    <x v="4"/>
    <n v="161149"/>
    <n v="120"/>
    <n v="3"/>
    <n v="14"/>
    <x v="0"/>
    <x v="4"/>
    <s v="101.           "/>
    <s v="TAPICERNIA                                        "/>
    <s v="TAPICEROWANIE"/>
    <s v="AVANT P64x64                                      "/>
    <s v="AVANT P64x64                                      "/>
    <s v="25/16/01/101   "/>
    <s v="AVANT"/>
    <s v="Brak"/>
    <s v="TAPICERNIA"/>
    <s v="161145/AVA/WYSOCKA                                "/>
    <n v="1"/>
    <d v="2025-06-30T11:57:50"/>
    <d v="2025-06-30T15:29:16"/>
    <n v="211.43333333333334"/>
    <n v="0"/>
    <n v="14"/>
    <s v="161149 AVANT P64x64                  "/>
    <x v="0"/>
    <x v="42"/>
    <x v="0"/>
  </r>
  <r>
    <x v="12"/>
    <n v="160947"/>
    <n v="28"/>
    <n v="14"/>
    <n v="51"/>
    <x v="1"/>
    <x v="12"/>
    <s v="170.           "/>
    <s v="PIANKOWANIE                                       "/>
    <s v="PIANKOWANIE PIANKI I OWATY"/>
    <s v="CALYPSO [4]                                       "/>
    <s v="CALYPSO [4]                                       "/>
    <s v="25/16/01/170   "/>
    <s v="CALYPSO"/>
    <s v="Brak"/>
    <s v="PIANKOWANIE STELAŻA"/>
    <s v="160947/CAL/189807                                 "/>
    <n v="1"/>
    <d v="2025-07-01T07:17:15"/>
    <d v="2025-07-01T07:17:16"/>
    <n v="1.6666666666666666E-2"/>
    <n v="0"/>
    <n v="51"/>
    <s v="160947 CALYPSO [4]                   "/>
    <x v="1"/>
    <x v="43"/>
    <x v="0"/>
  </r>
  <r>
    <x v="3"/>
    <n v="161115"/>
    <n v="21"/>
    <n v="3"/>
    <n v="12"/>
    <x v="1"/>
    <x v="3"/>
    <s v="101.           "/>
    <s v="TAPICERNIA                                        "/>
    <s v="TAPICEROWANIE"/>
    <s v="HORIZON A P82x82                                  "/>
    <s v="HORIZON A P82x82                                  "/>
    <s v="25/16/01/101   "/>
    <s v="HORIZON A"/>
    <s v="Brak"/>
    <s v="TAPICERNIA"/>
    <s v="161113/HOR/SIEMIENIUK                             "/>
    <n v="1"/>
    <d v="2025-06-30T12:32:38"/>
    <d v="2025-07-01T07:59:31"/>
    <n v="1166.8833333333334"/>
    <n v="0"/>
    <n v="12"/>
    <s v="161115 HORIZON A P82x82              "/>
    <x v="1"/>
    <x v="44"/>
    <x v="0"/>
  </r>
  <r>
    <x v="3"/>
    <n v="161114"/>
    <n v="21"/>
    <n v="3"/>
    <n v="82"/>
    <x v="1"/>
    <x v="3"/>
    <s v="101.           "/>
    <s v="TAPICERNIA                                        "/>
    <s v="TAPICEROWANIE"/>
    <s v="HORIZON A 3z]                                     "/>
    <s v="HORIZON A 3z]                                     "/>
    <s v="25/16/01/101   "/>
    <s v="HORIZON A"/>
    <s v="Brak"/>
    <s v="TAPICERNIA"/>
    <s v="161113/HOR/SIEMIENIUK                             "/>
    <n v="1"/>
    <d v="2025-06-30T12:32:36"/>
    <d v="2025-07-01T07:59:36"/>
    <n v="1167"/>
    <n v="0"/>
    <n v="82"/>
    <s v="161114 HORIZON A 3z]                 "/>
    <x v="1"/>
    <x v="44"/>
    <x v="0"/>
  </r>
  <r>
    <x v="3"/>
    <n v="161113"/>
    <n v="21"/>
    <n v="3"/>
    <n v="101"/>
    <x v="1"/>
    <x v="3"/>
    <s v="101.           "/>
    <s v="TAPICERNIA                                        "/>
    <s v="TAPICEROWANIE"/>
    <s v="HORIZON A [L2Hz                                   "/>
    <s v="HORIZON A [L2Hz                                   "/>
    <s v="25/16/01/101   "/>
    <s v="HORIZON A"/>
    <s v="Brak"/>
    <s v="TAPICERNIA"/>
    <s v="161113/HOR/SIEMIENIUK                             "/>
    <n v="1"/>
    <d v="2025-06-30T12:32:33"/>
    <d v="2025-07-01T07:59:38"/>
    <n v="1167.0833333333335"/>
    <n v="0"/>
    <n v="101"/>
    <s v="161113 HORIZON A [L2Hz               "/>
    <x v="1"/>
    <x v="44"/>
    <x v="0"/>
  </r>
  <r>
    <x v="5"/>
    <n v="160831"/>
    <n v="17"/>
    <n v="3"/>
    <n v="46"/>
    <x v="1"/>
    <x v="5"/>
    <s v="101.           "/>
    <s v="TAPICERNIA                                        "/>
    <s v="TAPICEROWANIE"/>
    <s v="AVANT [3                                          "/>
    <s v="AVANT [3                                          "/>
    <s v="25/15/01/101   "/>
    <s v="AVANT"/>
    <s v="Brak"/>
    <s v="TAPICERNIA"/>
    <s v="160831/AVA/ROKITA                                 "/>
    <n v="1"/>
    <d v="2025-06-30T12:13:20"/>
    <d v="2025-07-01T08:07:51"/>
    <n v="1194.5166666666667"/>
    <n v="0"/>
    <n v="46"/>
    <s v="160831 AVANT [3                      "/>
    <x v="1"/>
    <x v="45"/>
    <x v="0"/>
  </r>
  <r>
    <x v="5"/>
    <n v="160831"/>
    <n v="17"/>
    <n v="3"/>
    <n v="2"/>
    <x v="1"/>
    <x v="5"/>
    <s v="101.           "/>
    <s v="TAPICERNIA                                        "/>
    <s v="TAPICEROWANIE"/>
    <s v="AVANT [3                                          "/>
    <s v="AVANT [3                                          "/>
    <s v="25/15/01/101   "/>
    <s v="AVANT"/>
    <s v="KR - KROKODYLKI NA JEDNĄ STRONĘ : JEST ART NA STR"/>
    <s v="TAPICERNIA"/>
    <s v="160831/AVA/ROKITA                                 "/>
    <n v="1"/>
    <d v="2025-06-30T12:13:20"/>
    <d v="2025-07-01T08:07:51"/>
    <n v="1194.5166666666667"/>
    <n v="0"/>
    <n v="2"/>
    <s v="160831 AVANT [3                      "/>
    <x v="1"/>
    <x v="45"/>
    <x v="0"/>
  </r>
  <r>
    <x v="5"/>
    <n v="160832"/>
    <n v="17"/>
    <n v="3"/>
    <n v="42"/>
    <x v="1"/>
    <x v="5"/>
    <s v="101.           "/>
    <s v="TAPICERNIA                                        "/>
    <s v="TAPICEROWANIE"/>
    <s v="AVANT N                                           "/>
    <s v="AVANT N                                           "/>
    <s v="25/15/01/101   "/>
    <s v="AVANT"/>
    <s v="Brak"/>
    <s v="TAPICERNIA"/>
    <s v="160831/AVA/ROKITA                                 "/>
    <n v="1"/>
    <d v="2025-06-30T12:13:23"/>
    <d v="2025-07-01T08:07:52"/>
    <n v="1194.4833333333333"/>
    <n v="0"/>
    <n v="42"/>
    <s v="160832 AVANT N                       "/>
    <x v="1"/>
    <x v="45"/>
    <x v="0"/>
  </r>
  <r>
    <x v="5"/>
    <n v="160832"/>
    <n v="17"/>
    <n v="3"/>
    <n v="4"/>
    <x v="1"/>
    <x v="5"/>
    <s v="101.           "/>
    <s v="TAPICERNIA                                        "/>
    <s v="TAPICEROWANIE"/>
    <s v="AVANT N                                           "/>
    <s v="AVANT N                                           "/>
    <s v="25/15/01/101   "/>
    <s v="AVANT"/>
    <s v="KR - KROKODYLKI Z OBU STRON : JEST ART Z OBU"/>
    <s v="TAPICERNIA"/>
    <s v="160831/AVA/ROKITA                                 "/>
    <n v="1"/>
    <d v="2025-06-30T12:13:23"/>
    <d v="2025-07-01T08:07:52"/>
    <n v="1194.4833333333333"/>
    <n v="0"/>
    <n v="4"/>
    <s v="160832 AVANT N                       "/>
    <x v="1"/>
    <x v="45"/>
    <x v="0"/>
  </r>
  <r>
    <x v="5"/>
    <n v="160833"/>
    <n v="17"/>
    <n v="3"/>
    <n v="31"/>
    <x v="1"/>
    <x v="5"/>
    <s v="101.           "/>
    <s v="TAPICERNIA                                        "/>
    <s v="TAPICEROWANIE"/>
    <s v="AVANT 1,5                                         "/>
    <s v="AVANT 1,5                                         "/>
    <s v="25/15/01/101   "/>
    <s v="AVANT"/>
    <s v="Brak"/>
    <s v="TAPICERNIA"/>
    <s v="160831/AVA/ROKITA                                 "/>
    <n v="1"/>
    <d v="2025-06-30T12:13:26"/>
    <d v="2025-07-01T08:07:55"/>
    <n v="1194.4833333333333"/>
    <n v="0"/>
    <n v="31"/>
    <s v="160833 AVANT 1,5                     "/>
    <x v="1"/>
    <x v="45"/>
    <x v="0"/>
  </r>
  <r>
    <x v="5"/>
    <n v="160833"/>
    <n v="17"/>
    <n v="3"/>
    <n v="4"/>
    <x v="1"/>
    <x v="5"/>
    <s v="101.           "/>
    <s v="TAPICERNIA                                        "/>
    <s v="TAPICEROWANIE"/>
    <s v="AVANT 1,5                                         "/>
    <s v="AVANT 1,5                                         "/>
    <s v="25/15/01/101   "/>
    <s v="AVANT"/>
    <s v="KR - KROKODYLKI Z OBU STRON : JEST ART Z OBU"/>
    <s v="TAPICERNIA"/>
    <s v="160831/AVA/ROKITA                                 "/>
    <n v="1"/>
    <d v="2025-06-30T12:13:26"/>
    <d v="2025-07-01T08:07:55"/>
    <n v="1194.4833333333333"/>
    <n v="0"/>
    <n v="4"/>
    <s v="160833 AVANT 1,5                     "/>
    <x v="1"/>
    <x v="45"/>
    <x v="0"/>
  </r>
  <r>
    <x v="5"/>
    <n v="160834"/>
    <n v="17"/>
    <n v="3"/>
    <n v="46"/>
    <x v="1"/>
    <x v="5"/>
    <s v="101.           "/>
    <s v="TAPICERNIA                                        "/>
    <s v="TAPICEROWANIE"/>
    <s v="AVANT 3]                                          "/>
    <s v="AVANT 3]                                          "/>
    <s v="25/15/01/101   "/>
    <s v="AVANT"/>
    <s v="Brak"/>
    <s v="TAPICERNIA"/>
    <s v="160831/AVA/ROKITA                                 "/>
    <n v="1"/>
    <d v="2025-06-30T12:13:54"/>
    <d v="2025-07-01T08:08:01"/>
    <n v="1194.1166666666668"/>
    <n v="0"/>
    <n v="46"/>
    <s v="160834 AVANT 3]                      "/>
    <x v="1"/>
    <x v="45"/>
    <x v="0"/>
  </r>
  <r>
    <x v="5"/>
    <n v="160834"/>
    <n v="17"/>
    <n v="3"/>
    <n v="2"/>
    <x v="1"/>
    <x v="5"/>
    <s v="101.           "/>
    <s v="TAPICERNIA                                        "/>
    <s v="TAPICEROWANIE"/>
    <s v="AVANT 3]                                          "/>
    <s v="AVANT 3]                                          "/>
    <s v="25/15/01/101   "/>
    <s v="AVANT"/>
    <s v="KR - KROKODYLKI NA JEDNĄ STRONĘ : JEST ART NA STR"/>
    <s v="TAPICERNIA"/>
    <s v="160831/AVA/ROKITA                                 "/>
    <n v="1"/>
    <d v="2025-06-30T12:13:54"/>
    <d v="2025-07-01T08:08:01"/>
    <n v="1194.1166666666668"/>
    <n v="0"/>
    <n v="2"/>
    <s v="160834 AVANT 3]                      "/>
    <x v="1"/>
    <x v="45"/>
    <x v="0"/>
  </r>
  <r>
    <x v="0"/>
    <n v="161488"/>
    <n v="33"/>
    <n v="14"/>
    <n v="51"/>
    <x v="1"/>
    <x v="0"/>
    <s v="170.           "/>
    <s v="PIANKOWANIE                                       "/>
    <s v="PIANKOWANIE PIANKI I OWATY"/>
    <s v="OXYGEN [3,5]                                      "/>
    <s v="OXYGEN [3,5] - KOMPLET USZYTY POKROWIEC           "/>
    <s v="25/17/01/170   "/>
    <s v="OXYGEN"/>
    <s v="Brak"/>
    <s v="PIANKOWANIE STELAŻA"/>
    <s v="161488/OXY/44002089                               "/>
    <n v="1"/>
    <d v="2025-07-01T08:18:35"/>
    <d v="2025-07-01T08:18:36"/>
    <n v="1.6666666666666666E-2"/>
    <n v="0"/>
    <n v="51"/>
    <s v="161488 OXYGEN [3,5]                  "/>
    <x v="1"/>
    <x v="46"/>
    <x v="0"/>
  </r>
  <r>
    <x v="0"/>
    <n v="161489"/>
    <n v="33"/>
    <n v="14"/>
    <n v="51"/>
    <x v="1"/>
    <x v="0"/>
    <s v="170.           "/>
    <s v="PIANKOWANIE                                       "/>
    <s v="PIANKOWANIE PIANKI I OWATY"/>
    <s v="OXYGEN [3,5]                                      "/>
    <s v="OXYGEN [3,5] - KOMPLET USZYTY POKROWIEC           "/>
    <s v="25/17/01/170   "/>
    <s v="OXYGEN"/>
    <s v="Brak"/>
    <s v="PIANKOWANIE STELAŻA"/>
    <s v="161488/OXY/44002089                               "/>
    <n v="1"/>
    <d v="2025-07-01T08:18:37"/>
    <d v="2025-07-01T08:18:38"/>
    <n v="1.6666666666666666E-2"/>
    <n v="0"/>
    <n v="51"/>
    <s v="161489 OXYGEN [3,5]                  "/>
    <x v="1"/>
    <x v="46"/>
    <x v="0"/>
  </r>
  <r>
    <x v="2"/>
    <n v="161551"/>
    <n v="27"/>
    <n v="3"/>
    <n v="89"/>
    <x v="1"/>
    <x v="2"/>
    <s v="101.           "/>
    <s v="TAPICERNIA                                        "/>
    <s v="TAPICEROWANIE"/>
    <s v="RITZ [3,5]                                        "/>
    <s v="RITZ [3,5]                                        "/>
    <s v="25/17/01/101   "/>
    <s v="RITZ"/>
    <s v="SKÓRA: WYSTĘPUJE W REALIZACJI"/>
    <s v="TAPICERNIA"/>
    <s v="161551/RIT/KUN29                                  "/>
    <n v="1"/>
    <d v="2025-06-30T15:06:14"/>
    <d v="2025-07-01T08:18:39"/>
    <n v="1032.4166666666667"/>
    <n v="0"/>
    <n v="89"/>
    <s v="161551 RITZ [3,5]                    "/>
    <x v="1"/>
    <x v="47"/>
    <x v="0"/>
  </r>
  <r>
    <x v="0"/>
    <n v="161490"/>
    <n v="33"/>
    <n v="14"/>
    <n v="1"/>
    <x v="1"/>
    <x v="0"/>
    <s v="170.           "/>
    <s v="PIANKOWANIE                                       "/>
    <s v="PIANKOWANIE PIANKI I OWATY"/>
    <s v="OXYGEN PD 576 III 50x50                           "/>
    <s v="OXYGEN PD 576 III 50x50                           "/>
    <s v="25/17/01/170   "/>
    <s v="OXYGEN"/>
    <s v="Brak"/>
    <s v="PIANKOWANIE STELAŻA"/>
    <s v="161488/OXY/44002089                               "/>
    <n v="4"/>
    <m/>
    <m/>
    <m/>
    <m/>
    <n v="1"/>
    <s v="161490 OXYGEN PD 576 III 50x50       "/>
    <x v="1"/>
    <x v="46"/>
    <x v="0"/>
  </r>
  <r>
    <x v="0"/>
    <n v="161490"/>
    <n v="33"/>
    <n v="14"/>
    <n v="1"/>
    <x v="1"/>
    <x v="0"/>
    <s v="170.           "/>
    <s v="PIANKOWANIE                                       "/>
    <s v="PIANKOWANIE PIANKI I OWATY"/>
    <s v="OXYGEN PD 576 III 50x50                           "/>
    <s v="OXYGEN PD 576 III 50x50                           "/>
    <s v="25/17/01/170   "/>
    <s v="OXYGEN"/>
    <s v="Brak"/>
    <s v="PIANKOWANIE STELAŻA"/>
    <s v="161488/OXY/44002089                               "/>
    <n v="4"/>
    <m/>
    <m/>
    <m/>
    <m/>
    <n v="1"/>
    <s v="161490 OXYGEN PD 576 III 50x50       "/>
    <x v="1"/>
    <x v="46"/>
    <x v="0"/>
  </r>
  <r>
    <x v="0"/>
    <n v="161490"/>
    <n v="33"/>
    <n v="14"/>
    <n v="1"/>
    <x v="1"/>
    <x v="0"/>
    <s v="170.           "/>
    <s v="PIANKOWANIE                                       "/>
    <s v="PIANKOWANIE PIANKI I OWATY"/>
    <s v="OXYGEN PD 576 III 50x50                           "/>
    <s v="OXYGEN PD 576 III 50x50                           "/>
    <s v="25/17/01/170   "/>
    <s v="OXYGEN"/>
    <s v="Brak"/>
    <s v="PIANKOWANIE STELAŻA"/>
    <s v="161488/OXY/44002089                               "/>
    <n v="4"/>
    <m/>
    <m/>
    <m/>
    <m/>
    <n v="1"/>
    <s v="161490 OXYGEN PD 576 III 50x50       "/>
    <x v="1"/>
    <x v="46"/>
    <x v="0"/>
  </r>
  <r>
    <x v="6"/>
    <n v="160823"/>
    <n v="12"/>
    <n v="3"/>
    <n v="19"/>
    <x v="1"/>
    <x v="6"/>
    <s v="101.           "/>
    <s v="TAPICERNIA                                        "/>
    <s v="TAPICEROWANIE"/>
    <s v="REVERSO P106x82                                   "/>
    <s v="REVERSO P106x82                                   "/>
    <s v="25/15/01/101   "/>
    <s v="REVERSO"/>
    <s v="TKANINA: WYSTĘPUJE W REALIZACJI"/>
    <s v="TAPICERNIA"/>
    <s v="160819/REV/STRZAŁKA                               "/>
    <n v="1"/>
    <d v="2025-06-30T14:37:49"/>
    <d v="2025-07-01T08:23:12"/>
    <n v="1065.3833333333334"/>
    <n v="0"/>
    <n v="19"/>
    <s v="160823 REVERSO P106x82               "/>
    <x v="1"/>
    <x v="48"/>
    <x v="0"/>
  </r>
  <r>
    <x v="6"/>
    <n v="160819"/>
    <n v="12"/>
    <n v="3"/>
    <n v="50"/>
    <x v="1"/>
    <x v="6"/>
    <s v="101.           "/>
    <s v="TAPICERNIA                                        "/>
    <s v="TAPICEROWANIE"/>
    <s v="REVERSO T1,5                                      "/>
    <s v="REVERSO T1,5                                      "/>
    <s v="25/15/01/101   "/>
    <s v="REVERSO"/>
    <s v="TKANINA: WYSTĘPUJE W REALIZACJI"/>
    <s v="TAPICERNIA"/>
    <s v="160819/REV/STRZAŁKA                               "/>
    <n v="1"/>
    <d v="2025-06-30T14:37:37"/>
    <d v="2025-07-01T08:23:18"/>
    <n v="1065.6833333333334"/>
    <n v="0"/>
    <n v="50"/>
    <s v="160819 REVERSO T1,5                  "/>
    <x v="1"/>
    <x v="48"/>
    <x v="0"/>
  </r>
  <r>
    <x v="6"/>
    <n v="160820"/>
    <n v="12"/>
    <n v="3"/>
    <n v="45"/>
    <x v="1"/>
    <x v="6"/>
    <s v="101.           "/>
    <s v="TAPICERNIA                                        "/>
    <s v="TAPICEROWANIE"/>
    <s v="REVERSO N106x106                                  "/>
    <s v="REVERSO N106x106                                  "/>
    <s v="25/15/01/101   "/>
    <s v="REVERSO"/>
    <s v="TKANINA: WYSTĘPUJE W REALIZACJI"/>
    <s v="TAPICERNIA"/>
    <s v="160819/REV/STRZAŁKA                               "/>
    <n v="1"/>
    <d v="2025-06-30T14:37:39"/>
    <d v="2025-07-01T08:23:24"/>
    <n v="1065.75"/>
    <n v="0"/>
    <n v="45"/>
    <s v="160820 REVERSO N106x106              "/>
    <x v="1"/>
    <x v="48"/>
    <x v="0"/>
  </r>
  <r>
    <x v="6"/>
    <n v="160821"/>
    <n v="12"/>
    <n v="3"/>
    <n v="38"/>
    <x v="1"/>
    <x v="6"/>
    <s v="101.           "/>
    <s v="TAPICERNIA                                        "/>
    <s v="TAPICEROWANIE"/>
    <s v="REVERSO 1,5                                       "/>
    <s v="REVERSO 1,5                                       "/>
    <s v="25/15/01/101   "/>
    <s v="REVERSO"/>
    <s v="TKANINA: WYSTĘPUJE W REALIZACJI"/>
    <s v="TAPICERNIA"/>
    <s v="160819/REV/STRZAŁKA                               "/>
    <n v="1"/>
    <d v="2025-06-30T14:37:41"/>
    <d v="2025-07-01T08:23:27"/>
    <n v="1065.7666666666667"/>
    <n v="0"/>
    <n v="38"/>
    <s v="160821 REVERSO 1,5                   "/>
    <x v="1"/>
    <x v="48"/>
    <x v="0"/>
  </r>
  <r>
    <x v="6"/>
    <n v="160822"/>
    <n v="12"/>
    <n v="3"/>
    <n v="38"/>
    <x v="1"/>
    <x v="6"/>
    <s v="101.           "/>
    <s v="TAPICERNIA                                        "/>
    <s v="TAPICEROWANIE"/>
    <s v="REVERSO 1,5                                       "/>
    <s v="REVERSO 1,5                                       "/>
    <s v="25/15/01/101   "/>
    <s v="REVERSO"/>
    <s v="TKANINA: WYSTĘPUJE W REALIZACJI"/>
    <s v="TAPICERNIA"/>
    <s v="160819/REV/STRZAŁKA                               "/>
    <n v="1"/>
    <d v="2025-06-30T14:37:43"/>
    <d v="2025-07-01T08:23:31"/>
    <n v="1065.8"/>
    <n v="0"/>
    <n v="38"/>
    <s v="160822 REVERSO 1,5                   "/>
    <x v="1"/>
    <x v="48"/>
    <x v="0"/>
  </r>
  <r>
    <x v="4"/>
    <n v="160716"/>
    <n v="120"/>
    <n v="3"/>
    <n v="43"/>
    <x v="1"/>
    <x v="4"/>
    <s v="101.           "/>
    <s v="TAPICERNIA                                        "/>
    <s v="TAPICEROWANIE"/>
    <s v="AVANT [2,5                                        "/>
    <s v="AVANT [2,5                                        "/>
    <s v="25/15/01/101   "/>
    <s v="AVANT"/>
    <s v="Brak"/>
    <s v="TAPICERNIA"/>
    <s v="160716/AVA/189715                                 "/>
    <n v="1"/>
    <d v="2025-06-30T15:29:19"/>
    <d v="2025-07-01T08:49:11"/>
    <n v="1039.8666666666668"/>
    <n v="0"/>
    <n v="43"/>
    <s v="160716 AVANT [2,5                    "/>
    <x v="1"/>
    <x v="49"/>
    <x v="0"/>
  </r>
  <r>
    <x v="4"/>
    <n v="160716"/>
    <n v="120"/>
    <n v="3"/>
    <n v="2"/>
    <x v="1"/>
    <x v="4"/>
    <s v="101.           "/>
    <s v="TAPICERNIA                                        "/>
    <s v="TAPICEROWANIE"/>
    <s v="AVANT [2,5                                        "/>
    <s v="AVANT [2,5                                        "/>
    <s v="25/15/01/101   "/>
    <s v="AVANT"/>
    <s v="KR - KROKODYLKI NA JEDNĄ STRONĘ : JEST ART NA STR"/>
    <s v="TAPICERNIA"/>
    <s v="160716/AVA/189715                                 "/>
    <n v="1"/>
    <d v="2025-06-30T15:29:19"/>
    <d v="2025-07-01T08:49:11"/>
    <n v="1039.8666666666668"/>
    <n v="0"/>
    <n v="2"/>
    <s v="160716 AVANT [2,5                    "/>
    <x v="1"/>
    <x v="49"/>
    <x v="0"/>
  </r>
  <r>
    <x v="4"/>
    <n v="160717"/>
    <n v="120"/>
    <n v="3"/>
    <n v="44"/>
    <x v="1"/>
    <x v="4"/>
    <s v="101.           "/>
    <s v="TAPICERNIA                                        "/>
    <s v="TAPICEROWANIE"/>
    <s v="AVANT LM]                                         "/>
    <s v="AVANT LM]                                         "/>
    <s v="25/15/01/101   "/>
    <s v="AVANT"/>
    <s v="Brak"/>
    <s v="TAPICERNIA"/>
    <s v="160716/AVA/189715                                 "/>
    <n v="1"/>
    <d v="2025-06-30T15:29:23"/>
    <d v="2025-07-01T08:49:13"/>
    <n v="1039.8333333333333"/>
    <n v="0"/>
    <n v="44"/>
    <s v="160717 AVANT LM]                     "/>
    <x v="1"/>
    <x v="49"/>
    <x v="0"/>
  </r>
  <r>
    <x v="4"/>
    <n v="160717"/>
    <n v="120"/>
    <n v="3"/>
    <n v="2"/>
    <x v="1"/>
    <x v="4"/>
    <s v="101.           "/>
    <s v="TAPICERNIA                                        "/>
    <s v="TAPICEROWANIE"/>
    <s v="AVANT LM]                                         "/>
    <s v="AVANT LM]                                         "/>
    <s v="25/15/01/101   "/>
    <s v="AVANT"/>
    <s v="KR - KROKODYLKI NA JEDNĄ STRONĘ : JEST ART NA STR"/>
    <s v="TAPICERNIA"/>
    <s v="160716/AVA/189715                                 "/>
    <n v="1"/>
    <d v="2025-06-30T15:29:23"/>
    <d v="2025-07-01T08:49:13"/>
    <n v="1039.8333333333333"/>
    <n v="0"/>
    <n v="2"/>
    <s v="160717 AVANT LM]                     "/>
    <x v="1"/>
    <x v="49"/>
    <x v="0"/>
  </r>
  <r>
    <x v="12"/>
    <n v="161643"/>
    <n v="28"/>
    <n v="14"/>
    <n v="53"/>
    <x v="1"/>
    <x v="12"/>
    <s v="170.           "/>
    <s v="PIANKOWANIE                                       "/>
    <s v="PIANKOWANIE PIANKI I OWATY"/>
    <s v="OXYGEN [4]                                        "/>
    <s v="OXYGEN [4] - KOMPLET USZYTY POKROWIEC             "/>
    <s v="25/17/01/170   "/>
    <s v="OXYGEN"/>
    <s v="Brak"/>
    <s v="PIANKOWANIE STELAŻA"/>
    <s v="161643/OXY/189884                                 "/>
    <n v="1"/>
    <d v="2025-07-01T08:55:02"/>
    <d v="2025-07-01T08:55:03"/>
    <n v="1.6666666666666666E-2"/>
    <n v="0"/>
    <n v="53"/>
    <s v="161643 OXYGEN [4]                    "/>
    <x v="1"/>
    <x v="50"/>
    <x v="0"/>
  </r>
  <r>
    <x v="2"/>
    <n v="161126"/>
    <n v="27"/>
    <n v="3"/>
    <n v="68"/>
    <x v="1"/>
    <x v="2"/>
    <s v="101.           "/>
    <s v="TAPICERNIA                                        "/>
    <s v="TAPICEROWANIE"/>
    <s v="HUDSON [4]                                        "/>
    <s v="HUDSON [4] - KOMPLET USZYTY POKROWIEC             "/>
    <s v="25/16/01/101   "/>
    <s v="HUDSON"/>
    <s v="TKANINA: WYSTĘPUJE W REALIZACJI"/>
    <s v="TAPICERNIA"/>
    <s v="161126/HUD/ŚMIECIUCH                              "/>
    <n v="1"/>
    <d v="2025-07-01T08:18:42"/>
    <d v="2025-07-01T08:59:50"/>
    <n v="41.133333333333333"/>
    <n v="0"/>
    <n v="68"/>
    <s v="161126 HUDSON [4]                    "/>
    <x v="1"/>
    <x v="51"/>
    <x v="0"/>
  </r>
  <r>
    <x v="1"/>
    <n v="161130"/>
    <n v="13"/>
    <n v="3"/>
    <n v="52"/>
    <x v="1"/>
    <x v="1"/>
    <s v="101.           "/>
    <s v="TAPICERNIA                                        "/>
    <s v="TAPICEROWANIE"/>
    <s v="ONYX N2,5                                         "/>
    <s v="ONYX N2,5 - KOMPLET USZYTY POKROWIEC              "/>
    <s v="25/16/01/101   "/>
    <s v="ONYX"/>
    <s v="TKANINA: WYSTĘPUJE W REALIZACJI"/>
    <s v="TAPICERNIA"/>
    <s v="161129/ONY/LIS                                    "/>
    <n v="1"/>
    <d v="2025-07-01T07:28:26"/>
    <d v="2025-07-01T09:00:58"/>
    <n v="92.533333333333346"/>
    <n v="0"/>
    <n v="52"/>
    <s v="161130 ONYX N2,5                     "/>
    <x v="1"/>
    <x v="52"/>
    <x v="0"/>
  </r>
  <r>
    <x v="1"/>
    <n v="161129"/>
    <n v="13"/>
    <n v="3"/>
    <n v="55"/>
    <x v="1"/>
    <x v="1"/>
    <s v="101.           "/>
    <s v="TAPICERNIA                                        "/>
    <s v="TAPICEROWANIE"/>
    <s v="ONYX [3                                           "/>
    <s v="ONYX [3 - KOMPLET USZYTY POKROWIEC                "/>
    <s v="25/16/01/101   "/>
    <s v="ONYX"/>
    <s v="TKANINA: WYSTĘPUJE W REALIZACJI"/>
    <s v="TAPICERNIA"/>
    <s v="161129/ONY/LIS                                    "/>
    <n v="1"/>
    <d v="2025-07-01T07:28:27"/>
    <d v="2025-07-01T09:01:00"/>
    <n v="92.55"/>
    <n v="0"/>
    <n v="55"/>
    <s v="161129 ONYX [3                       "/>
    <x v="1"/>
    <x v="52"/>
    <x v="0"/>
  </r>
  <r>
    <x v="4"/>
    <n v="161127"/>
    <n v="120"/>
    <n v="3"/>
    <n v="44"/>
    <x v="1"/>
    <x v="4"/>
    <s v="101.           "/>
    <s v="TAPICERNIA                                        "/>
    <s v="TAPICEROWANIE"/>
    <s v="AVANT [LM                                         "/>
    <s v="AVANT [LM                                         "/>
    <s v="25/16/01/101   "/>
    <s v="AVANT"/>
    <s v="Brak"/>
    <s v="TAPICERNIA"/>
    <s v="161127/AVA/MOCZULSKA                              "/>
    <n v="1"/>
    <d v="2025-07-01T08:49:16"/>
    <d v="2025-07-01T10:30:55"/>
    <n v="101.65"/>
    <n v="0"/>
    <n v="44"/>
    <s v="161127 AVANT [LM                     "/>
    <x v="1"/>
    <x v="53"/>
    <x v="0"/>
  </r>
  <r>
    <x v="4"/>
    <n v="161127"/>
    <n v="120"/>
    <n v="3"/>
    <n v="2"/>
    <x v="1"/>
    <x v="4"/>
    <s v="101.           "/>
    <s v="TAPICERNIA                                        "/>
    <s v="TAPICEROWANIE"/>
    <s v="AVANT [LM                                         "/>
    <s v="AVANT [LM                                         "/>
    <s v="25/16/01/101   "/>
    <s v="AVANT"/>
    <s v="KR - KROKODYLKI NA JEDNĄ STRONĘ : JEST ART NA STR"/>
    <s v="TAPICERNIA"/>
    <s v="161127/AVA/MOCZULSKA                              "/>
    <n v="1"/>
    <d v="2025-07-01T08:49:16"/>
    <d v="2025-07-01T10:30:55"/>
    <n v="101.65"/>
    <n v="0"/>
    <n v="2"/>
    <s v="161127 AVANT [LM                     "/>
    <x v="1"/>
    <x v="53"/>
    <x v="0"/>
  </r>
  <r>
    <x v="4"/>
    <n v="161128"/>
    <n v="120"/>
    <n v="3"/>
    <n v="33"/>
    <x v="1"/>
    <x v="4"/>
    <s v="101.           "/>
    <s v="TAPICERNIA                                        "/>
    <s v="TAPICEROWANIE"/>
    <s v="AVANT 2,5                                         "/>
    <s v="AVANT 2,5                                         "/>
    <s v="25/16/01/101   "/>
    <s v="AVANT"/>
    <s v="Brak"/>
    <s v="TAPICERNIA"/>
    <s v="161127/AVA/MOCZULSKA                              "/>
    <n v="1"/>
    <d v="2025-07-01T08:49:18"/>
    <d v="2025-07-01T10:30:57"/>
    <n v="101.65"/>
    <n v="0"/>
    <n v="33"/>
    <s v="161128 AVANT 2,5                     "/>
    <x v="1"/>
    <x v="53"/>
    <x v="0"/>
  </r>
  <r>
    <x v="4"/>
    <n v="161128"/>
    <n v="120"/>
    <n v="3"/>
    <n v="2"/>
    <x v="1"/>
    <x v="4"/>
    <s v="101.           "/>
    <s v="TAPICERNIA                                        "/>
    <s v="TAPICEROWANIE"/>
    <s v="AVANT 2,5                                         "/>
    <s v="AVANT 2,5                                         "/>
    <s v="25/16/01/101   "/>
    <s v="AVANT"/>
    <s v="KR - KROKODYLKI NA JEDNĄ STRONĘ : JEST ART NA STR"/>
    <s v="TAPICERNIA"/>
    <s v="161127/AVA/MOCZULSKA                              "/>
    <n v="1"/>
    <d v="2025-07-01T08:49:18"/>
    <d v="2025-07-01T10:30:57"/>
    <n v="101.65"/>
    <n v="0"/>
    <n v="2"/>
    <s v="161128 AVANT 2,5                     "/>
    <x v="1"/>
    <x v="53"/>
    <x v="0"/>
  </r>
  <r>
    <x v="6"/>
    <n v="161139"/>
    <n v="12"/>
    <n v="3"/>
    <n v="84"/>
    <x v="1"/>
    <x v="6"/>
    <s v="101.           "/>
    <s v="TAPICERNIA                                        "/>
    <s v="TAPICEROWANIE"/>
    <s v="HORIZON A [LHz                                    "/>
    <s v="HORIZON A [LHz                                    "/>
    <s v="25/16/01/101   "/>
    <s v="HORIZON A"/>
    <s v="Brak"/>
    <s v="TAPICERNIA"/>
    <s v="161139/HOR/BRONIEWICZ                             "/>
    <n v="1"/>
    <d v="2025-07-01T08:23:34"/>
    <d v="2025-07-01T10:35:57"/>
    <n v="132.38333333333333"/>
    <n v="0"/>
    <n v="84"/>
    <s v="161139 HORIZON A [LHz                "/>
    <x v="1"/>
    <x v="54"/>
    <x v="0"/>
  </r>
  <r>
    <x v="6"/>
    <n v="161140"/>
    <n v="12"/>
    <n v="3"/>
    <n v="82"/>
    <x v="1"/>
    <x v="6"/>
    <s v="101.           "/>
    <s v="TAPICERNIA                                        "/>
    <s v="TAPICEROWANIE"/>
    <s v="HORIZON A 3z]                                     "/>
    <s v="HORIZON A 3z]                                     "/>
    <s v="25/16/01/101   "/>
    <s v="HORIZON A"/>
    <s v="Brak"/>
    <s v="TAPICERNIA"/>
    <s v="161139/HOR/BRONIEWICZ                             "/>
    <n v="1"/>
    <d v="2025-07-01T08:23:37"/>
    <d v="2025-07-01T10:36:01"/>
    <n v="132.4"/>
    <n v="0"/>
    <n v="82"/>
    <s v="161140 HORIZON A 3z]                 "/>
    <x v="1"/>
    <x v="54"/>
    <x v="0"/>
  </r>
  <r>
    <x v="7"/>
    <n v="160681"/>
    <n v="16"/>
    <n v="3"/>
    <n v="52"/>
    <x v="1"/>
    <x v="7"/>
    <s v="101.           "/>
    <s v="TAPICERNIA                                        "/>
    <s v="TAPICEROWANIE"/>
    <s v="SAMOA 1,5z]                                       "/>
    <s v="SAMOA 1,5z]                                       "/>
    <s v="25/15/01/101   "/>
    <s v="SAMOA"/>
    <s v="Brak"/>
    <s v="TAPICERNIA"/>
    <s v="160679/SAM/189790                                 "/>
    <n v="1"/>
    <d v="2025-07-01T08:09:17"/>
    <d v="2025-07-01T10:56:46"/>
    <n v="167.48333333333332"/>
    <n v="0"/>
    <n v="52"/>
    <s v="160681 SAMOA 1,5z]                   "/>
    <x v="1"/>
    <x v="55"/>
    <x v="0"/>
  </r>
  <r>
    <x v="7"/>
    <n v="160680"/>
    <n v="16"/>
    <n v="3"/>
    <n v="34"/>
    <x v="1"/>
    <x v="7"/>
    <s v="101.           "/>
    <s v="TAPICERNIA                                        "/>
    <s v="TAPICEROWANIE"/>
    <s v="SAMOA 1z                                          "/>
    <s v="SAMOA 1z                                          "/>
    <s v="25/15/01/101   "/>
    <s v="SAMOA"/>
    <s v="Brak"/>
    <s v="TAPICERNIA"/>
    <s v="160679/SAM/189790                                 "/>
    <n v="1"/>
    <d v="2025-07-01T08:09:14"/>
    <d v="2025-07-01T10:56:48"/>
    <n v="167.56666666666666"/>
    <n v="0"/>
    <n v="34"/>
    <s v="160680 SAMOA 1z                      "/>
    <x v="1"/>
    <x v="55"/>
    <x v="0"/>
  </r>
  <r>
    <x v="7"/>
    <n v="160679"/>
    <n v="16"/>
    <n v="3"/>
    <n v="52"/>
    <x v="1"/>
    <x v="7"/>
    <s v="101.           "/>
    <s v="TAPICERNIA                                        "/>
    <s v="TAPICEROWANIE"/>
    <s v="SAMOA [1,5z                                       "/>
    <s v="SAMOA [1,5z                                       "/>
    <s v="25/15/01/101   "/>
    <s v="SAMOA"/>
    <s v="Brak"/>
    <s v="TAPICERNIA"/>
    <s v="160679/SAM/189790                                 "/>
    <n v="1"/>
    <d v="2025-07-01T08:09:11"/>
    <d v="2025-07-01T10:56:50"/>
    <n v="167.65"/>
    <n v="0"/>
    <n v="52"/>
    <s v="160679 SAMOA [1,5z                   "/>
    <x v="1"/>
    <x v="55"/>
    <x v="0"/>
  </r>
  <r>
    <x v="3"/>
    <n v="160830"/>
    <n v="21"/>
    <n v="3"/>
    <n v="44"/>
    <x v="1"/>
    <x v="3"/>
    <s v="101.           "/>
    <s v="TAPICERNIA                                        "/>
    <s v="TAPICEROWANIE"/>
    <s v="AVANT [LM                                         "/>
    <s v="AVANT [LM                                         "/>
    <s v="25/15/01/101   "/>
    <s v="AVANT"/>
    <s v="Brak"/>
    <s v="TAPICERNIA"/>
    <s v="160827/AVA/ROKITA                                 "/>
    <n v="1"/>
    <d v="2025-07-01T08:05:43"/>
    <d v="2025-07-01T10:57:05"/>
    <n v="171.36666666666667"/>
    <n v="0"/>
    <n v="44"/>
    <s v="160830 AVANT [LM                     "/>
    <x v="1"/>
    <x v="56"/>
    <x v="0"/>
  </r>
  <r>
    <x v="3"/>
    <n v="160829"/>
    <n v="21"/>
    <n v="3"/>
    <n v="46"/>
    <x v="1"/>
    <x v="3"/>
    <s v="101.           "/>
    <s v="TAPICERNIA                                        "/>
    <s v="TAPICEROWANIE"/>
    <s v="AVANT 3]                                          "/>
    <s v="AVANT 3]                                          "/>
    <s v="25/15/01/101   "/>
    <s v="AVANT"/>
    <s v="Brak"/>
    <s v="TAPICERNIA"/>
    <s v="160827/AVA/ROKITA                                 "/>
    <n v="1"/>
    <d v="2025-07-01T08:05:31"/>
    <d v="2025-07-01T10:57:08"/>
    <n v="171.61666666666667"/>
    <n v="0"/>
    <n v="46"/>
    <s v="160829 AVANT 3]                      "/>
    <x v="1"/>
    <x v="56"/>
    <x v="0"/>
  </r>
  <r>
    <x v="3"/>
    <n v="160829"/>
    <n v="21"/>
    <n v="3"/>
    <n v="2"/>
    <x v="1"/>
    <x v="3"/>
    <s v="101.           "/>
    <s v="TAPICERNIA                                        "/>
    <s v="TAPICEROWANIE"/>
    <s v="AVANT 3]                                          "/>
    <s v="AVANT 3]                                          "/>
    <s v="25/15/01/101   "/>
    <s v="AVANT"/>
    <s v="KR - KROKODYLKI NA JEDNĄ STRONĘ : JEST ART NA STR"/>
    <s v="TAPICERNIA"/>
    <s v="160827/AVA/ROKITA                                 "/>
    <n v="1"/>
    <d v="2025-07-01T08:05:31"/>
    <d v="2025-07-01T10:57:08"/>
    <n v="171.61666666666667"/>
    <n v="0"/>
    <n v="2"/>
    <s v="160829 AVANT 3]                      "/>
    <x v="1"/>
    <x v="56"/>
    <x v="0"/>
  </r>
  <r>
    <x v="3"/>
    <n v="160828"/>
    <n v="21"/>
    <n v="3"/>
    <n v="42"/>
    <x v="1"/>
    <x v="3"/>
    <s v="101.           "/>
    <s v="TAPICERNIA                                        "/>
    <s v="TAPICEROWANIE"/>
    <s v="AVANT N                                           "/>
    <s v="AVANT N                                           "/>
    <s v="25/15/01/101   "/>
    <s v="AVANT"/>
    <s v="Brak"/>
    <s v="TAPICERNIA"/>
    <s v="160827/AVA/ROKITA                                 "/>
    <n v="1"/>
    <d v="2025-07-01T08:05:34"/>
    <d v="2025-07-01T10:57:09"/>
    <n v="171.58333333333334"/>
    <n v="0"/>
    <n v="42"/>
    <s v="160828 AVANT N                       "/>
    <x v="1"/>
    <x v="56"/>
    <x v="0"/>
  </r>
  <r>
    <x v="3"/>
    <n v="160828"/>
    <n v="21"/>
    <n v="3"/>
    <n v="4"/>
    <x v="1"/>
    <x v="3"/>
    <s v="101.           "/>
    <s v="TAPICERNIA                                        "/>
    <s v="TAPICEROWANIE"/>
    <s v="AVANT N                                           "/>
    <s v="AVANT N                                           "/>
    <s v="25/15/01/101   "/>
    <s v="AVANT"/>
    <s v="KR - KROKODYLKI Z OBU STRON : JEST ART Z OBU"/>
    <s v="TAPICERNIA"/>
    <s v="160827/AVA/ROKITA                                 "/>
    <n v="1"/>
    <d v="2025-07-01T08:05:34"/>
    <d v="2025-07-01T10:57:09"/>
    <n v="171.58333333333334"/>
    <n v="0"/>
    <n v="4"/>
    <s v="160828 AVANT N                       "/>
    <x v="1"/>
    <x v="56"/>
    <x v="0"/>
  </r>
  <r>
    <x v="3"/>
    <n v="160827"/>
    <n v="21"/>
    <n v="3"/>
    <n v="29"/>
    <x v="1"/>
    <x v="3"/>
    <s v="101.           "/>
    <s v="TAPICERNIA                                        "/>
    <s v="TAPICEROWANIE"/>
    <s v="AVANT 2                                           "/>
    <s v="AVANT 2                                           "/>
    <s v="25/15/01/101   "/>
    <s v="AVANT"/>
    <s v="Brak"/>
    <s v="TAPICERNIA"/>
    <s v="160827/AVA/ROKITA                                 "/>
    <n v="1"/>
    <d v="2025-07-01T08:05:36"/>
    <d v="2025-07-01T10:57:11"/>
    <n v="171.58333333333334"/>
    <n v="0"/>
    <n v="29"/>
    <s v="160827 AVANT 2                       "/>
    <x v="1"/>
    <x v="56"/>
    <x v="0"/>
  </r>
  <r>
    <x v="3"/>
    <n v="160827"/>
    <n v="21"/>
    <n v="3"/>
    <n v="2"/>
    <x v="1"/>
    <x v="3"/>
    <s v="101.           "/>
    <s v="TAPICERNIA                                        "/>
    <s v="TAPICEROWANIE"/>
    <s v="AVANT 2                                           "/>
    <s v="AVANT 2                                           "/>
    <s v="25/15/01/101   "/>
    <s v="AVANT"/>
    <s v="KR - KROKODYLKI NA JEDNĄ STRONĘ : JEST ART NA STR"/>
    <s v="TAPICERNIA"/>
    <s v="160827/AVA/ROKITA                                 "/>
    <n v="1"/>
    <d v="2025-07-01T08:05:36"/>
    <d v="2025-07-01T10:57:11"/>
    <n v="171.58333333333334"/>
    <n v="0"/>
    <n v="2"/>
    <s v="160827 AVANT 2                       "/>
    <x v="1"/>
    <x v="56"/>
    <x v="0"/>
  </r>
  <r>
    <x v="2"/>
    <n v="160770"/>
    <n v="27"/>
    <n v="3"/>
    <n v="104"/>
    <x v="1"/>
    <x v="2"/>
    <s v="101.           "/>
    <s v="TAPICERNIA                                        "/>
    <s v="TAPICEROWANIE"/>
    <s v="WILLOW [4z                                        "/>
    <s v="WILLOW [4z                                        "/>
    <s v="25/15/01/101   "/>
    <s v="WILLOW"/>
    <s v="TKANINA: WYSTĘPUJE W REALIZACJI"/>
    <s v="TAPICERNIA"/>
    <s v="160770/WIL/189749                                 "/>
    <n v="1"/>
    <d v="2025-07-01T08:59:55"/>
    <d v="2025-07-01T11:36:48"/>
    <n v="156.88333333333333"/>
    <n v="0"/>
    <n v="104"/>
    <s v="160770 WILLOW [4z                    "/>
    <x v="1"/>
    <x v="57"/>
    <x v="0"/>
  </r>
  <r>
    <x v="2"/>
    <n v="160771"/>
    <n v="27"/>
    <n v="3"/>
    <n v="126"/>
    <x v="1"/>
    <x v="2"/>
    <s v="101.           "/>
    <s v="TAPICERNIA                                        "/>
    <s v="TAPICEROWANIE"/>
    <s v="WILLOW L2Hz]                                      "/>
    <s v="WILLOW L2Hz]                                      "/>
    <s v="25/15/01/101   "/>
    <s v="WILLOW"/>
    <s v="TKANINA: WYSTĘPUJE W REALIZACJI"/>
    <s v="TAPICERNIA"/>
    <s v="160770/WIL/189749                                 "/>
    <n v="1"/>
    <d v="2025-07-01T08:59:57"/>
    <d v="2025-07-01T11:36:53"/>
    <n v="156.93333333333334"/>
    <n v="0"/>
    <n v="126"/>
    <s v="160771 WILLOW L2Hz]                  "/>
    <x v="1"/>
    <x v="57"/>
    <x v="0"/>
  </r>
  <r>
    <x v="1"/>
    <n v="160876"/>
    <n v="13"/>
    <n v="3"/>
    <n v="77"/>
    <x v="1"/>
    <x v="1"/>
    <s v="101.           "/>
    <s v="TAPICERNIA                                        "/>
    <s v="TAPICEROWANIE"/>
    <s v="OXYGEN [4                                         "/>
    <s v="OXYGEN [4 - KOMPLET USZYTY POKROWIEC              "/>
    <s v="25/15/01/101   "/>
    <s v="OXYGEN"/>
    <s v="TKANINA: WYSTĘPUJE W REALIZACJI"/>
    <s v="TAPICERNIA"/>
    <s v="160876/OXY/KOZAKIEWICZ                            "/>
    <n v="1"/>
    <d v="2025-07-01T09:00:53"/>
    <d v="2025-07-01T11:39:08"/>
    <n v="158.25"/>
    <n v="0"/>
    <n v="77"/>
    <s v="160876 OXYGEN [4                     "/>
    <x v="1"/>
    <x v="58"/>
    <x v="0"/>
  </r>
  <r>
    <x v="1"/>
    <n v="160877"/>
    <n v="13"/>
    <n v="3"/>
    <n v="102"/>
    <x v="1"/>
    <x v="1"/>
    <s v="101.           "/>
    <s v="TAPICERNIA                                        "/>
    <s v="TAPICEROWANIE"/>
    <s v="OXYGEN L2H]                                       "/>
    <s v="OXYGEN L2H] - KOMPLET USZYTY POKROWIEC            "/>
    <s v="25/15/01/101   "/>
    <s v="OXYGEN"/>
    <s v="TKANINA: WYSTĘPUJE W REALIZACJI"/>
    <s v="TAPICERNIA"/>
    <s v="160876/OXY/KOZAKIEWICZ                            "/>
    <n v="1"/>
    <d v="2025-07-01T09:00:52"/>
    <d v="2025-07-01T11:39:09"/>
    <n v="158.28333333333333"/>
    <n v="0"/>
    <n v="102"/>
    <s v="160877 OXYGEN L2H]                   "/>
    <x v="1"/>
    <x v="58"/>
    <x v="0"/>
  </r>
  <r>
    <x v="1"/>
    <n v="160878"/>
    <n v="13"/>
    <n v="3"/>
    <n v="31"/>
    <x v="1"/>
    <x v="1"/>
    <s v="101.           "/>
    <s v="TAPICERNIA                                        "/>
    <s v="TAPICEROWANIE"/>
    <s v="OXYGEN P100x82                                    "/>
    <s v="OXYGEN P103x80 - KOMPLET USZYTY POKROWIEC         "/>
    <s v="25/15/01/101   "/>
    <s v="OXYGEN"/>
    <s v="TKANINA: WYSTĘPUJE W REALIZACJI"/>
    <s v="TAPICERNIA"/>
    <s v="160876/OXY/KOZAKIEWICZ                            "/>
    <n v="1"/>
    <d v="2025-07-01T09:00:50"/>
    <d v="2025-07-01T11:39:11"/>
    <n v="158.35"/>
    <n v="0"/>
    <n v="31"/>
    <s v="160878 OXYGEN P100x82                "/>
    <x v="1"/>
    <x v="58"/>
    <x v="0"/>
  </r>
  <r>
    <x v="0"/>
    <n v="161393"/>
    <n v="33"/>
    <n v="14"/>
    <n v="46"/>
    <x v="1"/>
    <x v="0"/>
    <s v="170.           "/>
    <s v="PIANKOWANIE                                       "/>
    <s v="PIANKOWANIE PIANKI I OWATY"/>
    <s v="REVERSO [L                                        "/>
    <s v="REVERSO [L                                        "/>
    <s v="25/17/01/170   "/>
    <s v="REVERSO"/>
    <s v="Brak"/>
    <s v="PIANKOWANIE STELAŻA"/>
    <s v="161393/REV/44002089                               "/>
    <n v="1"/>
    <d v="2025-07-01T12:14:47"/>
    <d v="2025-07-01T12:14:48"/>
    <n v="1.6666666666666666E-2"/>
    <n v="0"/>
    <n v="46"/>
    <s v="161393 REVERSO [L                    "/>
    <x v="1"/>
    <x v="59"/>
    <x v="0"/>
  </r>
  <r>
    <x v="0"/>
    <n v="161394"/>
    <n v="33"/>
    <n v="14"/>
    <n v="17"/>
    <x v="1"/>
    <x v="0"/>
    <s v="170.           "/>
    <s v="PIANKOWANIE                                       "/>
    <s v="PIANKOWANIE PIANKI I OWATY"/>
    <s v="REVERSO Ps106x106                                 "/>
    <s v="REVERSO Ps106x106                                 "/>
    <s v="25/17/01/170   "/>
    <s v="REVERSO"/>
    <s v="Brak"/>
    <s v="PIANKOWANIE STELAŻA"/>
    <s v="161393/REV/44002089                               "/>
    <n v="1"/>
    <d v="2025-07-01T12:14:50"/>
    <d v="2025-07-01T12:14:51"/>
    <n v="1.6666666666666666E-2"/>
    <n v="0"/>
    <n v="17"/>
    <s v="161394 REVERSO Ps106x106             "/>
    <x v="1"/>
    <x v="59"/>
    <x v="0"/>
  </r>
  <r>
    <x v="0"/>
    <n v="161395"/>
    <n v="33"/>
    <n v="14"/>
    <n v="33"/>
    <x v="1"/>
    <x v="0"/>
    <s v="170.           "/>
    <s v="PIANKOWANIE                                       "/>
    <s v="PIANKOWANIE PIANKI I OWATY"/>
    <s v="REVERSO 1,5                                       "/>
    <s v="REVERSO 1,5                                       "/>
    <s v="25/17/01/170   "/>
    <s v="REVERSO"/>
    <s v="Brak"/>
    <s v="PIANKOWANIE STELAŻA"/>
    <s v="161393/REV/44002089                               "/>
    <n v="1"/>
    <d v="2025-07-01T12:14:52"/>
    <d v="2025-07-01T12:14:54"/>
    <n v="3.3333333333333333E-2"/>
    <n v="0"/>
    <n v="33"/>
    <s v="161395 REVERSO 1,5                   "/>
    <x v="1"/>
    <x v="59"/>
    <x v="0"/>
  </r>
  <r>
    <x v="0"/>
    <n v="161396"/>
    <n v="33"/>
    <n v="14"/>
    <n v="36"/>
    <x v="1"/>
    <x v="0"/>
    <s v="170.           "/>
    <s v="PIANKOWANIE                                       "/>
    <s v="PIANKOWANIE PIANKI I OWATY"/>
    <s v="REVERSO N106x106                                  "/>
    <s v="REVERSO N106x106                                  "/>
    <s v="25/17/01/170   "/>
    <s v="REVERSO"/>
    <s v="Brak"/>
    <s v="PIANKOWANIE STELAŻA"/>
    <s v="161393/REV/44002089                               "/>
    <n v="1"/>
    <d v="2025-07-01T12:14:55"/>
    <d v="2025-07-01T12:14:57"/>
    <n v="3.3333333333333333E-2"/>
    <n v="0"/>
    <n v="36"/>
    <s v="161396 REVERSO N106x106              "/>
    <x v="1"/>
    <x v="59"/>
    <x v="0"/>
  </r>
  <r>
    <x v="0"/>
    <n v="161397"/>
    <n v="33"/>
    <n v="14"/>
    <n v="37"/>
    <x v="1"/>
    <x v="0"/>
    <s v="170.           "/>
    <s v="PIANKOWANIE                                       "/>
    <s v="PIANKOWANIE PIANKI I OWATY"/>
    <s v="REVERSO 1,5T                                      "/>
    <s v="REVERSO 1,5T                                      "/>
    <s v="25/17/01/170   "/>
    <s v="REVERSO"/>
    <s v="Brak"/>
    <s v="PIANKOWANIE STELAŻA"/>
    <s v="161393/REV/44002089                               "/>
    <n v="1"/>
    <d v="2025-07-01T12:15:02"/>
    <d v="2025-07-01T12:15:03"/>
    <n v="1.6666666666666666E-2"/>
    <n v="0"/>
    <n v="37"/>
    <s v="161397 REVERSO 1,5T                  "/>
    <x v="1"/>
    <x v="59"/>
    <x v="0"/>
  </r>
  <r>
    <x v="0"/>
    <n v="161398"/>
    <n v="33"/>
    <n v="14"/>
    <n v="20"/>
    <x v="1"/>
    <x v="0"/>
    <s v="170.           "/>
    <s v="PIANKOWANIE                                       "/>
    <s v="PIANKOWANIE PIANKI I OWATY"/>
    <s v="REVERSO Ps82x102                                  "/>
    <s v="REVERSO Ps82x102                                  "/>
    <s v="25/17/01/170   "/>
    <s v="REVERSO"/>
    <s v="Brak"/>
    <s v="PIANKOWANIE STELAŻA"/>
    <s v="161393/REV/44002089                               "/>
    <n v="1"/>
    <d v="2025-07-01T12:15:05"/>
    <d v="2025-07-01T12:15:06"/>
    <n v="1.6666666666666666E-2"/>
    <n v="0"/>
    <n v="20"/>
    <s v="161398 REVERSO Ps82x102              "/>
    <x v="1"/>
    <x v="59"/>
    <x v="0"/>
  </r>
  <r>
    <x v="0"/>
    <n v="161399"/>
    <n v="33"/>
    <n v="14"/>
    <n v="1"/>
    <x v="1"/>
    <x v="0"/>
    <s v="170.           "/>
    <s v="PIANKOWANIE                                       "/>
    <s v="PIANKOWANIE PIANKI I OWATY"/>
    <s v="REVERSO PD 560 III 58x58                          "/>
    <s v="REVERSO PD 560 III 58x58                          "/>
    <s v="25/17/01/170   "/>
    <s v="REVERSO"/>
    <s v="Brak"/>
    <s v="PIANKOWANIE STELAŻA"/>
    <s v="161393/REV/44002089                               "/>
    <n v="3"/>
    <m/>
    <m/>
    <m/>
    <m/>
    <n v="1"/>
    <s v="161399 REVERSO PD 560 III 58x58      "/>
    <x v="1"/>
    <x v="59"/>
    <x v="0"/>
  </r>
  <r>
    <x v="0"/>
    <n v="161399"/>
    <n v="33"/>
    <n v="14"/>
    <n v="1"/>
    <x v="1"/>
    <x v="0"/>
    <s v="170.           "/>
    <s v="PIANKOWANIE                                       "/>
    <s v="PIANKOWANIE PIANKI I OWATY"/>
    <s v="REVERSO PD 560 III 58x58                          "/>
    <s v="REVERSO PD 560 III 58x58                          "/>
    <s v="25/17/01/170   "/>
    <s v="REVERSO"/>
    <s v="Brak"/>
    <s v="PIANKOWANIE STELAŻA"/>
    <s v="161393/REV/44002089                               "/>
    <n v="3"/>
    <m/>
    <m/>
    <m/>
    <m/>
    <n v="1"/>
    <s v="161399 REVERSO PD 560 III 58x58      "/>
    <x v="1"/>
    <x v="59"/>
    <x v="0"/>
  </r>
  <r>
    <x v="3"/>
    <n v="160851"/>
    <n v="21"/>
    <n v="3"/>
    <n v="86"/>
    <x v="1"/>
    <x v="3"/>
    <s v="101.           "/>
    <s v="TAPICERNIA                                        "/>
    <s v="TAPICEROWANIE"/>
    <s v="DIVA B [5]                                        "/>
    <s v="DIVA B [5]                                        "/>
    <s v="25/15/01/101   "/>
    <s v="DIVA B"/>
    <s v="TKANINA: WYSTĘPUJE W REALIZACJI"/>
    <s v="TAPICERNIA"/>
    <s v="160851/DIV/KOCIUMBAS                              "/>
    <n v="1"/>
    <d v="2025-07-01T10:59:08"/>
    <d v="2025-07-01T12:31:20"/>
    <n v="92.2"/>
    <n v="0"/>
    <n v="86"/>
    <s v="160851 DIVA B [5]                    "/>
    <x v="1"/>
    <x v="60"/>
    <x v="0"/>
  </r>
  <r>
    <x v="3"/>
    <n v="160852"/>
    <n v="21"/>
    <n v="3"/>
    <n v="4"/>
    <x v="1"/>
    <x v="3"/>
    <s v="101.           "/>
    <s v="TAPICERNIA                                        "/>
    <s v="TAPICEROWANIE"/>
    <s v="DIVA B Z60/14/05                                  "/>
    <s v="DIVA B Z60/14/05                                  "/>
    <s v="25/15/01/101   "/>
    <s v="DIVA B"/>
    <s v="TKANINA: WYSTĘPUJE W REALIZACJI"/>
    <s v="TAPICERNIA"/>
    <s v="160851/DIV/KOCIUMBAS                              "/>
    <n v="1"/>
    <d v="2025-07-01T10:59:13"/>
    <d v="2025-07-01T12:31:22"/>
    <n v="92.149999999999991"/>
    <n v="0"/>
    <n v="4"/>
    <s v="160852 DIVA B Z60/14/05              "/>
    <x v="1"/>
    <x v="60"/>
    <x v="0"/>
  </r>
  <r>
    <x v="8"/>
    <n v="161657"/>
    <n v="29"/>
    <n v="14"/>
    <n v="50"/>
    <x v="1"/>
    <x v="8"/>
    <s v="170.           "/>
    <s v="PIANKOWANIE                                       "/>
    <s v="PIANKOWANIE PIANKI I OWATY"/>
    <s v="MISTRAL [3                                        "/>
    <s v="MISTRAL [3 - KOMPLET USZYTY POKROWIEC             "/>
    <s v="25/17/01/170   "/>
    <s v="MISTRAL"/>
    <s v="Brak"/>
    <s v="PIANKOWANIE STELAŻA"/>
    <s v="161657/MIS/189914                                 "/>
    <n v="1"/>
    <d v="2025-07-01T12:32:57"/>
    <d v="2025-07-01T12:32:59"/>
    <n v="3.3333333333333333E-2"/>
    <n v="0"/>
    <n v="50"/>
    <s v="161657 MISTRAL [3                    "/>
    <x v="1"/>
    <x v="61"/>
    <x v="0"/>
  </r>
  <r>
    <x v="8"/>
    <n v="161658"/>
    <n v="29"/>
    <n v="14"/>
    <n v="15"/>
    <x v="1"/>
    <x v="8"/>
    <s v="170.           "/>
    <s v="PIANKOWANIE                                       "/>
    <s v="PIANKOWANIE PIANKI I OWATY"/>
    <s v="MISTRAL P100x98                                   "/>
    <s v="MISTRAL P100x98                                   "/>
    <s v="25/17/01/170   "/>
    <s v="MISTRAL"/>
    <s v="Brak"/>
    <s v="PIANKOWANIE STELAŻA"/>
    <s v="161657/MIS/189914                                 "/>
    <n v="1"/>
    <d v="2025-07-01T12:33:00"/>
    <d v="2025-07-01T12:33:02"/>
    <n v="3.3333333333333333E-2"/>
    <n v="0"/>
    <n v="15"/>
    <s v="161658 MISTRAL P100x98               "/>
    <x v="1"/>
    <x v="61"/>
    <x v="0"/>
  </r>
  <r>
    <x v="8"/>
    <n v="161407"/>
    <n v="29"/>
    <n v="14"/>
    <n v="46"/>
    <x v="1"/>
    <x v="8"/>
    <s v="170.           "/>
    <s v="PIANKOWANIE                                       "/>
    <s v="PIANKOWANIE PIANKI I OWATY"/>
    <s v="REVERSO [L                                        "/>
    <s v="REVERSO [L                                        "/>
    <s v="25/17/01/170   "/>
    <s v="REVERSO"/>
    <s v="Brak"/>
    <s v="PIANKOWANIE STELAŻA"/>
    <s v="161407/REV/44002089                               "/>
    <n v="1"/>
    <d v="2025-07-01T12:33:10"/>
    <d v="2025-07-01T12:33:17"/>
    <n v="0.11666666666666667"/>
    <n v="0"/>
    <n v="46"/>
    <s v="161407 REVERSO [L                    "/>
    <x v="1"/>
    <x v="62"/>
    <x v="0"/>
  </r>
  <r>
    <x v="8"/>
    <n v="161408"/>
    <n v="29"/>
    <n v="14"/>
    <n v="17"/>
    <x v="1"/>
    <x v="8"/>
    <s v="170.           "/>
    <s v="PIANKOWANIE                                       "/>
    <s v="PIANKOWANIE PIANKI I OWATY"/>
    <s v="REVERSO Ps106x106                                 "/>
    <s v="REVERSO Ps106x106                                 "/>
    <s v="25/17/01/170   "/>
    <s v="REVERSO"/>
    <s v="Brak"/>
    <s v="PIANKOWANIE STELAŻA"/>
    <s v="161407/REV/44002089                               "/>
    <n v="1"/>
    <d v="2025-07-01T12:33:12"/>
    <d v="2025-07-01T12:33:19"/>
    <n v="0.11666666666666667"/>
    <n v="0"/>
    <n v="17"/>
    <s v="161408 REVERSO Ps106x106             "/>
    <x v="1"/>
    <x v="62"/>
    <x v="0"/>
  </r>
  <r>
    <x v="8"/>
    <n v="161409"/>
    <n v="29"/>
    <n v="14"/>
    <n v="33"/>
    <x v="1"/>
    <x v="8"/>
    <s v="170.           "/>
    <s v="PIANKOWANIE                                       "/>
    <s v="PIANKOWANIE PIANKI I OWATY"/>
    <s v="REVERSO 1,5                                       "/>
    <s v="REVERSO 1,5                                       "/>
    <s v="25/17/01/170   "/>
    <s v="REVERSO"/>
    <s v="Brak"/>
    <s v="PIANKOWANIE STELAŻA"/>
    <s v="161407/REV/44002089                               "/>
    <n v="1"/>
    <d v="2025-07-01T12:33:13"/>
    <d v="2025-07-01T12:33:20"/>
    <n v="0.11666666666666667"/>
    <n v="0"/>
    <n v="33"/>
    <s v="161409 REVERSO 1,5                   "/>
    <x v="1"/>
    <x v="62"/>
    <x v="0"/>
  </r>
  <r>
    <x v="8"/>
    <n v="161410"/>
    <n v="29"/>
    <n v="14"/>
    <n v="36"/>
    <x v="1"/>
    <x v="8"/>
    <s v="170.           "/>
    <s v="PIANKOWANIE                                       "/>
    <s v="PIANKOWANIE PIANKI I OWATY"/>
    <s v="REVERSO N106x106                                  "/>
    <s v="REVERSO N106x106                                  "/>
    <s v="25/17/01/170   "/>
    <s v="REVERSO"/>
    <s v="Brak"/>
    <s v="PIANKOWANIE STELAŻA"/>
    <s v="161407/REV/44002089                               "/>
    <n v="1"/>
    <d v="2025-07-01T12:33:15"/>
    <d v="2025-07-01T12:33:22"/>
    <n v="0.11666666666666667"/>
    <n v="0"/>
    <n v="36"/>
    <s v="161410 REVERSO N106x106              "/>
    <x v="1"/>
    <x v="62"/>
    <x v="0"/>
  </r>
  <r>
    <x v="8"/>
    <n v="161413"/>
    <n v="29"/>
    <n v="14"/>
    <n v="1"/>
    <x v="1"/>
    <x v="8"/>
    <s v="170.           "/>
    <s v="PIANKOWANIE                                       "/>
    <s v="PIANKOWANIE PIANKI I OWATY"/>
    <s v="REVERSO PD 560 III 58x58                          "/>
    <s v="REVERSO PD 560 III 58x58                          "/>
    <s v="25/17/01/170   "/>
    <s v="REVERSO"/>
    <s v="Brak"/>
    <s v="PIANKOWANIE STELAŻA"/>
    <s v="161407/REV/44002089                               "/>
    <n v="3"/>
    <d v="2025-07-01T12:33:34"/>
    <d v="2025-07-01T12:33:35"/>
    <n v="1.6666666666666666E-2"/>
    <n v="0"/>
    <n v="1"/>
    <s v="161413 REVERSO PD 560 III 58x58      "/>
    <x v="1"/>
    <x v="62"/>
    <x v="0"/>
  </r>
  <r>
    <x v="8"/>
    <n v="161412"/>
    <n v="29"/>
    <n v="14"/>
    <n v="20"/>
    <x v="1"/>
    <x v="8"/>
    <s v="170.           "/>
    <s v="PIANKOWANIE                                       "/>
    <s v="PIANKOWANIE PIANKI I OWATY"/>
    <s v="REVERSO Ps82x102                                  "/>
    <s v="REVERSO Ps82x102                                  "/>
    <s v="25/17/01/170   "/>
    <s v="REVERSO"/>
    <s v="Brak"/>
    <s v="PIANKOWANIE STELAŻA"/>
    <s v="161407/REV/44002089                               "/>
    <n v="1"/>
    <d v="2025-07-01T12:33:32"/>
    <d v="2025-07-01T12:33:37"/>
    <n v="8.3333333333333343E-2"/>
    <n v="0"/>
    <n v="20"/>
    <s v="161412 REVERSO Ps82x102              "/>
    <x v="1"/>
    <x v="62"/>
    <x v="0"/>
  </r>
  <r>
    <x v="8"/>
    <n v="161411"/>
    <n v="29"/>
    <n v="14"/>
    <n v="37"/>
    <x v="1"/>
    <x v="8"/>
    <s v="170.           "/>
    <s v="PIANKOWANIE                                       "/>
    <s v="PIANKOWANIE PIANKI I OWATY"/>
    <s v="REVERSO 1,5T                                      "/>
    <s v="REVERSO 1,5T                                      "/>
    <s v="25/17/01/170   "/>
    <s v="REVERSO"/>
    <s v="Brak"/>
    <s v="PIANKOWANIE STELAŻA"/>
    <s v="161407/REV/44002089                               "/>
    <n v="1"/>
    <d v="2025-07-01T12:33:30"/>
    <d v="2025-07-01T12:33:38"/>
    <n v="0.13333333333333333"/>
    <n v="0"/>
    <n v="37"/>
    <s v="161411 REVERSO 1,5T                  "/>
    <x v="1"/>
    <x v="62"/>
    <x v="0"/>
  </r>
  <r>
    <x v="8"/>
    <n v="161478"/>
    <n v="29"/>
    <n v="14"/>
    <n v="1"/>
    <x v="1"/>
    <x v="8"/>
    <s v="170.           "/>
    <s v="PIANKOWANIE                                       "/>
    <s v="PIANKOWANIE PIANKI I OWATY"/>
    <s v="OXYGEN PD 576 III 50x50                           "/>
    <s v="OXYGEN PD 576 III 50x50                           "/>
    <s v="25/17/01/101   "/>
    <s v="OXYGEN"/>
    <s v="Brak"/>
    <s v="PIANKOWANIE STELAŻA"/>
    <s v="161476/OXY/44002089                               "/>
    <n v="4"/>
    <d v="2025-07-01T12:34:13"/>
    <d v="2025-07-01T14:40:07"/>
    <n v="125.89999999999999"/>
    <n v="0"/>
    <n v="1"/>
    <s v="161478 OXYGEN PD 576 III 50x50       "/>
    <x v="1"/>
    <x v="63"/>
    <x v="0"/>
  </r>
  <r>
    <x v="7"/>
    <n v="160848"/>
    <n v="16"/>
    <n v="3"/>
    <n v="43"/>
    <x v="1"/>
    <x v="7"/>
    <s v="101.           "/>
    <s v="TAPICERNIA                                        "/>
    <s v="TAPICEROWANIE"/>
    <s v="AVANT 2,5]                                        "/>
    <s v="AVANT 2,5]                                        "/>
    <s v="25/15/01/101   "/>
    <s v="AVANT"/>
    <s v="Brak"/>
    <s v="TAPICERNIA"/>
    <s v="160846/AVA/DROGOSZ                                "/>
    <n v="1"/>
    <d v="2025-07-01T10:56:39"/>
    <d v="2025-07-01T12:46:12"/>
    <n v="109.55"/>
    <n v="0"/>
    <n v="43"/>
    <s v="160848 AVANT 2,5]                    "/>
    <x v="1"/>
    <x v="64"/>
    <x v="0"/>
  </r>
  <r>
    <x v="7"/>
    <n v="160848"/>
    <n v="16"/>
    <n v="3"/>
    <n v="2"/>
    <x v="1"/>
    <x v="7"/>
    <s v="101.           "/>
    <s v="TAPICERNIA                                        "/>
    <s v="TAPICEROWANIE"/>
    <s v="AVANT 2,5]                                        "/>
    <s v="AVANT 2,5]                                        "/>
    <s v="25/15/01/101   "/>
    <s v="AVANT"/>
    <s v="KR - KROKODYLKI NA JEDNĄ STRONĘ : JEST ART NA STR"/>
    <s v="TAPICERNIA"/>
    <s v="160846/AVA/DROGOSZ                                "/>
    <n v="1"/>
    <d v="2025-07-01T10:56:39"/>
    <d v="2025-07-01T12:46:12"/>
    <n v="109.55"/>
    <n v="0"/>
    <n v="2"/>
    <s v="160848 AVANT 2,5]                    "/>
    <x v="1"/>
    <x v="64"/>
    <x v="0"/>
  </r>
  <r>
    <x v="7"/>
    <n v="160847"/>
    <n v="16"/>
    <n v="3"/>
    <n v="42"/>
    <x v="1"/>
    <x v="7"/>
    <s v="101.           "/>
    <s v="TAPICERNIA                                        "/>
    <s v="TAPICEROWANIE"/>
    <s v="AVANT N                                           "/>
    <s v="AVANT N                                           "/>
    <s v="25/15/01/101   "/>
    <s v="AVANT"/>
    <s v="Brak"/>
    <s v="TAPICERNIA"/>
    <s v="160846/AVA/DROGOSZ                                "/>
    <n v="1"/>
    <d v="2025-07-01T10:56:42"/>
    <d v="2025-07-01T12:46:14"/>
    <n v="109.53333333333335"/>
    <n v="0"/>
    <n v="42"/>
    <s v="160847 AVANT N                       "/>
    <x v="1"/>
    <x v="64"/>
    <x v="0"/>
  </r>
  <r>
    <x v="7"/>
    <n v="160847"/>
    <n v="16"/>
    <n v="3"/>
    <n v="4"/>
    <x v="1"/>
    <x v="7"/>
    <s v="101.           "/>
    <s v="TAPICERNIA                                        "/>
    <s v="TAPICEROWANIE"/>
    <s v="AVANT N                                           "/>
    <s v="AVANT N                                           "/>
    <s v="25/15/01/101   "/>
    <s v="AVANT"/>
    <s v="KR - KROKODYLKI Z OBU STRON : JEST ART Z OBU"/>
    <s v="TAPICERNIA"/>
    <s v="160846/AVA/DROGOSZ                                "/>
    <n v="1"/>
    <d v="2025-07-01T10:56:42"/>
    <d v="2025-07-01T12:46:14"/>
    <n v="109.53333333333335"/>
    <n v="0"/>
    <n v="4"/>
    <s v="160847 AVANT N                       "/>
    <x v="1"/>
    <x v="64"/>
    <x v="0"/>
  </r>
  <r>
    <x v="7"/>
    <n v="160846"/>
    <n v="16"/>
    <n v="3"/>
    <n v="20"/>
    <x v="1"/>
    <x v="7"/>
    <s v="101.           "/>
    <s v="TAPICERNIA                                        "/>
    <s v="TAPICEROWANIE"/>
    <s v="AVANT P112x84                                     "/>
    <s v="AVANT P112x84                                     "/>
    <s v="25/15/01/101   "/>
    <s v="AVANT"/>
    <s v="Brak"/>
    <s v="TAPICERNIA"/>
    <s v="160846/AVA/DROGOSZ                                "/>
    <n v="1"/>
    <d v="2025-07-01T10:56:40"/>
    <d v="2025-07-01T12:46:16"/>
    <n v="109.60000000000001"/>
    <n v="0"/>
    <n v="20"/>
    <s v="160846 AVANT P112x84                 "/>
    <x v="1"/>
    <x v="64"/>
    <x v="0"/>
  </r>
  <r>
    <x v="7"/>
    <n v="160846"/>
    <n v="16"/>
    <n v="3"/>
    <n v="2"/>
    <x v="1"/>
    <x v="7"/>
    <s v="101.           "/>
    <s v="TAPICERNIA                                        "/>
    <s v="TAPICEROWANIE"/>
    <s v="AVANT P112x84                                     "/>
    <s v="AVANT P112x84                                     "/>
    <s v="25/15/01/101   "/>
    <s v="AVANT"/>
    <s v="KR - KROKODYLKI NA JEDNĄ STRONĘ : JEST ART NA STR"/>
    <s v="TAPICERNIA"/>
    <s v="160846/AVA/DROGOSZ                                "/>
    <n v="1"/>
    <d v="2025-07-01T10:56:40"/>
    <d v="2025-07-01T12:46:16"/>
    <n v="109.60000000000001"/>
    <n v="0"/>
    <n v="2"/>
    <s v="160846 AVANT P112x84                 "/>
    <x v="1"/>
    <x v="64"/>
    <x v="0"/>
  </r>
  <r>
    <x v="10"/>
    <n v="161786"/>
    <n v="30"/>
    <n v="14"/>
    <n v="46"/>
    <x v="1"/>
    <x v="10"/>
    <s v="170.           "/>
    <s v="PIANKOWANIE                                       "/>
    <s v="PIANKOWANIE PIANKI I OWATY"/>
    <s v="AVANT [3,5]                                       "/>
    <s v="AVANT [3,5]                                       "/>
    <s v="25/17/01/170   "/>
    <s v="AVANT"/>
    <s v="Brak"/>
    <s v="PIANKOWANIE STELAŻA"/>
    <s v="161786/AVA/MARKOWICZ                              "/>
    <n v="1"/>
    <d v="2025-07-01T12:56:11"/>
    <d v="2025-07-01T12:56:13"/>
    <n v="3.3333333333333333E-2"/>
    <n v="0"/>
    <n v="46"/>
    <s v="161786 AVANT [3,5]                   "/>
    <x v="1"/>
    <x v="65"/>
    <x v="0"/>
  </r>
  <r>
    <x v="10"/>
    <n v="161610"/>
    <n v="30"/>
    <n v="14"/>
    <n v="30"/>
    <x v="1"/>
    <x v="10"/>
    <s v="170.           "/>
    <s v="PIANKOWANIE                                       "/>
    <s v="PIANKOWANIE PIANKI I OWATY"/>
    <s v="AVANT [2                                          "/>
    <s v="AVANT [2                                          "/>
    <s v="25/17/01/170   "/>
    <s v="AVANT"/>
    <s v="Brak"/>
    <s v="PIANKOWANIE STELAŻA"/>
    <s v="161610/AVA/189874                                 "/>
    <n v="1"/>
    <d v="2025-07-01T12:56:20"/>
    <d v="2025-07-01T12:56:27"/>
    <n v="0.11666666666666667"/>
    <n v="0"/>
    <n v="30"/>
    <s v="161610 AVANT [2                      "/>
    <x v="1"/>
    <x v="66"/>
    <x v="0"/>
  </r>
  <r>
    <x v="10"/>
    <n v="161611"/>
    <n v="30"/>
    <n v="14"/>
    <n v="40"/>
    <x v="1"/>
    <x v="10"/>
    <s v="170.           "/>
    <s v="PIANKOWANIE                                       "/>
    <s v="PIANKOWANIE PIANKI I OWATY"/>
    <s v="AVANT L]                                          "/>
    <s v="AVANT L]                                          "/>
    <s v="25/17/01/170   "/>
    <s v="AVANT"/>
    <s v="Brak"/>
    <s v="PIANKOWANIE STELAŻA"/>
    <s v="161610/AVA/189874                                 "/>
    <n v="1"/>
    <d v="2025-07-01T12:56:22"/>
    <d v="2025-07-01T12:56:30"/>
    <n v="0.13333333333333333"/>
    <n v="0"/>
    <n v="40"/>
    <s v="161611 AVANT L]                      "/>
    <x v="1"/>
    <x v="66"/>
    <x v="0"/>
  </r>
  <r>
    <x v="10"/>
    <n v="161612"/>
    <n v="30"/>
    <n v="14"/>
    <n v="10"/>
    <x v="1"/>
    <x v="10"/>
    <s v="170.           "/>
    <s v="PIANKOWANIE                                       "/>
    <s v="PIANKOWANIE PIANKI I OWATY"/>
    <s v="AVANT P64x64                                      "/>
    <s v="AVANT P64x64                                      "/>
    <s v="25/17/01/170   "/>
    <s v="AVANT"/>
    <s v="Brak"/>
    <s v="PIANKOWANIE STELAŻA"/>
    <s v="161610/AVA/189874                                 "/>
    <n v="1"/>
    <d v="2025-07-01T12:56:24"/>
    <d v="2025-07-01T12:56:36"/>
    <n v="0.2"/>
    <n v="0"/>
    <n v="10"/>
    <s v="161612 AVANT P64x64                  "/>
    <x v="1"/>
    <x v="66"/>
    <x v="0"/>
  </r>
  <r>
    <x v="10"/>
    <n v="161193"/>
    <n v="30"/>
    <n v="14"/>
    <n v="65"/>
    <x v="1"/>
    <x v="10"/>
    <s v="170.           "/>
    <s v="PIANKOWANIE                                       "/>
    <s v="PIANKOWANIE PIANKI I OWATY"/>
    <s v="WILLOW [4z                                        "/>
    <s v="WILLOW [4z                                        "/>
    <s v="25/16/01/170   "/>
    <s v="WILLOW"/>
    <s v="Brak"/>
    <s v="PIANKOWANIE STELAŻA"/>
    <s v="161193/WIL/189873/MALAYSIA                        "/>
    <n v="1"/>
    <d v="2025-07-01T12:56:39"/>
    <d v="2025-07-01T12:56:48"/>
    <n v="0.15000000000000002"/>
    <n v="0"/>
    <n v="65"/>
    <s v="161193 WILLOW [4z                    "/>
    <x v="1"/>
    <x v="67"/>
    <x v="0"/>
  </r>
  <r>
    <x v="5"/>
    <n v="160865"/>
    <n v="17"/>
    <n v="3"/>
    <n v="16"/>
    <x v="1"/>
    <x v="5"/>
    <s v="101.           "/>
    <s v="TAPICERNIA                                        "/>
    <s v="TAPICEROWANIE"/>
    <s v="STONE P106x82                                     "/>
    <s v="STONE P106x82                                     "/>
    <s v="25/15/01/101   "/>
    <s v="STONE"/>
    <s v="TKANINA: WYSTĘPUJE W REALIZACJI"/>
    <s v="TAPICERNIA"/>
    <s v="160865/STO/MIKOŁAJSKA                             "/>
    <n v="1"/>
    <d v="2025-07-01T12:56:57"/>
    <d v="2025-07-01T12:57:10"/>
    <n v="0.21666666666666667"/>
    <n v="0"/>
    <n v="16"/>
    <s v="160865 STONE P106x82                 "/>
    <x v="1"/>
    <x v="68"/>
    <x v="0"/>
  </r>
  <r>
    <x v="5"/>
    <n v="160866"/>
    <n v="17"/>
    <n v="3"/>
    <n v="66"/>
    <x v="1"/>
    <x v="5"/>
    <s v="101.           "/>
    <s v="TAPICERNIA                                        "/>
    <s v="TAPICEROWANIE"/>
    <s v="STONE [3,5                                        "/>
    <s v="STONE [3,5                                        "/>
    <s v="25/15/01/101   "/>
    <s v="STONE"/>
    <s v="TKANINA: WYSTĘPUJE W REALIZACJI"/>
    <s v="TAPICERNIA"/>
    <s v="160865/STO/MIKOŁAJSKA                             "/>
    <n v="1"/>
    <d v="2025-07-01T12:57:01"/>
    <d v="2025-07-01T12:57:12"/>
    <n v="0.18333333333333332"/>
    <n v="0"/>
    <n v="66"/>
    <s v="160866 STONE [3,5                    "/>
    <x v="1"/>
    <x v="68"/>
    <x v="0"/>
  </r>
  <r>
    <x v="5"/>
    <n v="160867"/>
    <n v="17"/>
    <n v="3"/>
    <n v="61"/>
    <x v="1"/>
    <x v="5"/>
    <s v="101.           "/>
    <s v="TAPICERNIA                                        "/>
    <s v="TAPICEROWANIE"/>
    <s v="STONE ON                                          "/>
    <s v="STONE ON                                          "/>
    <s v="25/15/01/101   "/>
    <s v="STONE"/>
    <s v="TKANINA: WYSTĘPUJE W REALIZACJI"/>
    <s v="TAPICERNIA"/>
    <s v="160865/STO/MIKOŁAJSKA                             "/>
    <n v="1"/>
    <d v="2025-07-01T12:57:04"/>
    <d v="2025-07-01T12:57:14"/>
    <n v="0.16666666666666669"/>
    <n v="0"/>
    <n v="61"/>
    <s v="160867 STONE ON                      "/>
    <x v="1"/>
    <x v="68"/>
    <x v="0"/>
  </r>
  <r>
    <x v="5"/>
    <n v="160869"/>
    <n v="17"/>
    <n v="3"/>
    <n v="61"/>
    <x v="1"/>
    <x v="5"/>
    <s v="101.           "/>
    <s v="TAPICERNIA                                        "/>
    <s v="TAPICEROWANIE"/>
    <s v="STONE 2,5]                                        "/>
    <s v="STONE 2,5]                                        "/>
    <s v="25/15/01/101   "/>
    <s v="STONE"/>
    <s v="TKANINA: WYSTĘPUJE W REALIZACJI"/>
    <s v="TAPICERNIA"/>
    <s v="160865/STO/MIKOŁAJSKA                             "/>
    <n v="1"/>
    <d v="2025-07-01T12:57:08"/>
    <d v="2025-07-01T12:57:20"/>
    <n v="0.2"/>
    <n v="0"/>
    <n v="61"/>
    <s v="160869 STONE 2,5]                    "/>
    <x v="1"/>
    <x v="68"/>
    <x v="0"/>
  </r>
  <r>
    <x v="10"/>
    <n v="161194"/>
    <n v="30"/>
    <n v="14"/>
    <n v="79"/>
    <x v="1"/>
    <x v="10"/>
    <s v="170.           "/>
    <s v="PIANKOWANIE                                       "/>
    <s v="PIANKOWANIE PIANKI I OWATY"/>
    <s v="WILLOW L2Hz]                                      "/>
    <s v="WILLOW L2Hz]                                      "/>
    <s v="25/16/01/170   "/>
    <s v="WILLOW"/>
    <s v="Brak"/>
    <s v="PIANKOWANIE STELAŻA"/>
    <s v="161193/WIL/189873/MALAYSIA                        "/>
    <n v="1"/>
    <d v="2025-07-01T12:56:41"/>
    <d v="2025-07-01T13:16:48"/>
    <n v="20.116666666666667"/>
    <n v="0"/>
    <n v="79"/>
    <s v="161194 WILLOW L2Hz]                  "/>
    <x v="1"/>
    <x v="67"/>
    <x v="0"/>
  </r>
  <r>
    <x v="10"/>
    <n v="161794"/>
    <n v="30"/>
    <n v="14"/>
    <n v="32"/>
    <x v="1"/>
    <x v="10"/>
    <s v="170.           "/>
    <s v="PIANKOWANIE                                       "/>
    <s v="PIANKOWANIE PIANKI I OWATY"/>
    <s v="AVANT 3,5                                         "/>
    <s v="AVANT 3,5                                         "/>
    <s v="25/17/01/170   "/>
    <s v="AVANT"/>
    <s v="Brak"/>
    <s v="PIANKOWANIE STELAŻA"/>
    <s v="161794/AVA/KAMIŃSKA                               "/>
    <n v="1"/>
    <d v="2025-07-01T13:16:57"/>
    <d v="2025-07-01T13:17:06"/>
    <n v="0.15000000000000002"/>
    <n v="0"/>
    <n v="32"/>
    <s v="161794 AVANT 3,5                     "/>
    <x v="1"/>
    <x v="69"/>
    <x v="0"/>
  </r>
  <r>
    <x v="12"/>
    <n v="161569"/>
    <n v="28"/>
    <n v="14"/>
    <n v="26"/>
    <x v="1"/>
    <x v="12"/>
    <s v="170.           "/>
    <s v="PIANKOWANIE                                       "/>
    <s v="PIANKOWANIE PIANKI I OWATY"/>
    <s v="LENOX [1o] - STELAŻ NA BIAŁO                      "/>
    <s v="LENOX [1o] - STELAŻ NA BIAŁO                      "/>
    <s v="25/16/10/170MAG"/>
    <s v="LENOX"/>
    <s v="Brak"/>
    <s v="PIANKOWANIE STELAŻA"/>
    <s v="161569/LEN/MAGAZYN                                "/>
    <n v="9"/>
    <d v="2025-07-01T13:17:52"/>
    <d v="2025-07-01T13:17:54"/>
    <n v="3.3333333333333333E-2"/>
    <n v="0"/>
    <n v="26"/>
    <s v="161569 LENOX [1o] - STELAŻ NA BIAŁO  "/>
    <x v="1"/>
    <x v="70"/>
    <x v="0"/>
  </r>
  <r>
    <x v="12"/>
    <n v="161569"/>
    <n v="28"/>
    <n v="14"/>
    <n v="26"/>
    <x v="1"/>
    <x v="12"/>
    <s v="170.           "/>
    <s v="PIANKOWANIE                                       "/>
    <s v="PIANKOWANIE PIANKI I OWATY"/>
    <s v="LENOX [1o] - STELAŻ NA BIAŁO                      "/>
    <s v="LENOX [1o] - STELAŻ NA BIAŁO                      "/>
    <s v="25/16/10/170MAG"/>
    <s v="LENOX"/>
    <s v="Brak"/>
    <s v="PIANKOWANIE STELAŻA"/>
    <s v="161569/LEN/MAGAZYN                                "/>
    <n v="9"/>
    <d v="2025-07-01T13:17:52"/>
    <d v="2025-07-01T13:17:54"/>
    <n v="3.3333333333333333E-2"/>
    <n v="0"/>
    <n v="26"/>
    <s v="161569 LENOX [1o] - STELAŻ NA BIAŁO  "/>
    <x v="1"/>
    <x v="70"/>
    <x v="0"/>
  </r>
  <r>
    <x v="12"/>
    <n v="161569"/>
    <n v="28"/>
    <n v="14"/>
    <n v="26"/>
    <x v="1"/>
    <x v="12"/>
    <s v="170.           "/>
    <s v="PIANKOWANIE                                       "/>
    <s v="PIANKOWANIE PIANKI I OWATY"/>
    <s v="LENOX [1o] - STELAŻ NA BIAŁO                      "/>
    <s v="LENOX [1o] - STELAŻ NA BIAŁO                      "/>
    <s v="25/16/10/170MAG"/>
    <s v="LENOX"/>
    <s v="Brak"/>
    <s v="PIANKOWANIE STELAŻA"/>
    <s v="161569/LEN/MAGAZYN                                "/>
    <n v="9"/>
    <d v="2025-07-01T13:17:52"/>
    <d v="2025-07-01T13:17:54"/>
    <n v="3.3333333333333333E-2"/>
    <n v="0"/>
    <n v="26"/>
    <s v="161569 LENOX [1o] - STELAŻ NA BIAŁO  "/>
    <x v="1"/>
    <x v="70"/>
    <x v="0"/>
  </r>
  <r>
    <x v="12"/>
    <n v="161569"/>
    <n v="28"/>
    <n v="14"/>
    <n v="26"/>
    <x v="1"/>
    <x v="12"/>
    <s v="170.           "/>
    <s v="PIANKOWANIE                                       "/>
    <s v="PIANKOWANIE PIANKI I OWATY"/>
    <s v="LENOX [1o] - STELAŻ NA BIAŁO                      "/>
    <s v="LENOX [1o] - STELAŻ NA BIAŁO                      "/>
    <s v="25/16/10/170MAG"/>
    <s v="LENOX"/>
    <s v="Brak"/>
    <s v="PIANKOWANIE STELAŻA"/>
    <s v="161569/LEN/MAGAZYN                                "/>
    <n v="9"/>
    <d v="2025-07-01T13:17:52"/>
    <d v="2025-07-01T13:17:54"/>
    <n v="3.3333333333333333E-2"/>
    <n v="0"/>
    <n v="26"/>
    <s v="161569 LENOX [1o] - STELAŻ NA BIAŁO  "/>
    <x v="1"/>
    <x v="70"/>
    <x v="0"/>
  </r>
  <r>
    <x v="12"/>
    <n v="161569"/>
    <n v="28"/>
    <n v="14"/>
    <n v="26"/>
    <x v="1"/>
    <x v="12"/>
    <s v="170.           "/>
    <s v="PIANKOWANIE                                       "/>
    <s v="PIANKOWANIE PIANKI I OWATY"/>
    <s v="LENOX [1o] - STELAŻ NA BIAŁO                      "/>
    <s v="LENOX [1o] - STELAŻ NA BIAŁO                      "/>
    <s v="25/16/10/170MAG"/>
    <s v="LENOX"/>
    <s v="Brak"/>
    <s v="PIANKOWANIE STELAŻA"/>
    <s v="161569/LEN/MAGAZYN                                "/>
    <n v="9"/>
    <d v="2025-07-01T13:17:52"/>
    <d v="2025-07-01T13:17:54"/>
    <n v="3.3333333333333333E-2"/>
    <n v="0"/>
    <n v="26"/>
    <s v="161569 LENOX [1o] - STELAŻ NA BIAŁO  "/>
    <x v="1"/>
    <x v="70"/>
    <x v="0"/>
  </r>
  <r>
    <x v="12"/>
    <n v="161569"/>
    <n v="28"/>
    <n v="14"/>
    <n v="26"/>
    <x v="1"/>
    <x v="12"/>
    <s v="170.           "/>
    <s v="PIANKOWANIE                                       "/>
    <s v="PIANKOWANIE PIANKI I OWATY"/>
    <s v="LENOX [1o] - STELAŻ NA BIAŁO                      "/>
    <s v="LENOX [1o] - STELAŻ NA BIAŁO                      "/>
    <s v="25/16/10/170MAG"/>
    <s v="LENOX"/>
    <s v="Brak"/>
    <s v="PIANKOWANIE STELAŻA"/>
    <s v="161569/LEN/MAGAZYN                                "/>
    <n v="9"/>
    <d v="2025-07-01T13:17:52"/>
    <d v="2025-07-01T13:17:54"/>
    <n v="3.3333333333333333E-2"/>
    <n v="0"/>
    <n v="26"/>
    <s v="161569 LENOX [1o] - STELAŻ NA BIAŁO  "/>
    <x v="1"/>
    <x v="70"/>
    <x v="0"/>
  </r>
  <r>
    <x v="12"/>
    <n v="161569"/>
    <n v="28"/>
    <n v="14"/>
    <n v="26"/>
    <x v="1"/>
    <x v="12"/>
    <s v="170.           "/>
    <s v="PIANKOWANIE                                       "/>
    <s v="PIANKOWANIE PIANKI I OWATY"/>
    <s v="LENOX [1o] - STELAŻ NA BIAŁO                      "/>
    <s v="LENOX [1o] - STELAŻ NA BIAŁO                      "/>
    <s v="25/16/10/170MAG"/>
    <s v="LENOX"/>
    <s v="Brak"/>
    <s v="PIANKOWANIE STELAŻA"/>
    <s v="161569/LEN/MAGAZYN                                "/>
    <n v="9"/>
    <d v="2025-07-01T13:17:52"/>
    <d v="2025-07-01T13:17:54"/>
    <n v="3.3333333333333333E-2"/>
    <n v="0"/>
    <n v="26"/>
    <s v="161569 LENOX [1o] - STELAŻ NA BIAŁO  "/>
    <x v="1"/>
    <x v="70"/>
    <x v="0"/>
  </r>
  <r>
    <x v="12"/>
    <n v="161569"/>
    <n v="28"/>
    <n v="14"/>
    <n v="26"/>
    <x v="1"/>
    <x v="12"/>
    <s v="170.           "/>
    <s v="PIANKOWANIE                                       "/>
    <s v="PIANKOWANIE PIANKI I OWATY"/>
    <s v="LENOX [1o] - STELAŻ NA BIAŁO                      "/>
    <s v="LENOX [1o] - STELAŻ NA BIAŁO                      "/>
    <s v="25/16/10/170MAG"/>
    <s v="LENOX"/>
    <s v="Brak"/>
    <s v="PIANKOWANIE STELAŻA"/>
    <s v="161569/LEN/MAGAZYN                                "/>
    <n v="9"/>
    <d v="2025-07-01T13:17:52"/>
    <d v="2025-07-01T13:17:54"/>
    <n v="3.3333333333333333E-2"/>
    <n v="0"/>
    <n v="26"/>
    <s v="161569 LENOX [1o] - STELAŻ NA BIAŁO  "/>
    <x v="1"/>
    <x v="70"/>
    <x v="0"/>
  </r>
  <r>
    <x v="12"/>
    <n v="161569"/>
    <n v="28"/>
    <n v="14"/>
    <n v="26"/>
    <x v="1"/>
    <x v="12"/>
    <s v="170.           "/>
    <s v="PIANKOWANIE                                       "/>
    <s v="PIANKOWANIE PIANKI I OWATY"/>
    <s v="LENOX [1o] - STELAŻ NA BIAŁO                      "/>
    <s v="LENOX [1o] - STELAŻ NA BIAŁO                      "/>
    <s v="25/16/10/170MAG"/>
    <s v="LENOX"/>
    <s v="Brak"/>
    <s v="PIANKOWANIE STELAŻA"/>
    <s v="161569/LEN/MAGAZYN                                "/>
    <n v="9"/>
    <d v="2025-07-01T13:17:52"/>
    <d v="2025-07-01T13:17:54"/>
    <n v="3.3333333333333333E-2"/>
    <n v="0"/>
    <n v="26"/>
    <s v="161569 LENOX [1o] - STELAŻ NA BIAŁO  "/>
    <x v="1"/>
    <x v="70"/>
    <x v="0"/>
  </r>
  <r>
    <x v="6"/>
    <n v="160891"/>
    <n v="12"/>
    <n v="3"/>
    <n v="91"/>
    <x v="1"/>
    <x v="6"/>
    <s v="101.           "/>
    <s v="TAPICERNIA                                        "/>
    <s v="TAPICEROWANIE"/>
    <s v="OXYGEN [3,5]                                      "/>
    <s v="OXYGEN [3,5] - KOMPLET USZYTY POKROWIEC           "/>
    <s v="25/16/01/101   "/>
    <s v="OXYGEN"/>
    <s v="TKANINA: WYSTĘPUJE W REALIZACJI"/>
    <s v="TAPICERNIA"/>
    <s v="160891/OXY/ACE-1165-YEVHEN RADCHENKO              "/>
    <n v="1"/>
    <d v="2025-07-01T12:20:16"/>
    <d v="2025-07-01T13:29:50"/>
    <n v="69.566666666666663"/>
    <n v="0"/>
    <n v="91"/>
    <s v="160891 OXYGEN [3,5]                  "/>
    <x v="1"/>
    <x v="71"/>
    <x v="0"/>
  </r>
  <r>
    <x v="2"/>
    <n v="160734"/>
    <n v="27"/>
    <n v="3"/>
    <n v="82"/>
    <x v="1"/>
    <x v="2"/>
    <s v="101.           "/>
    <s v="TAPICERNIA                                        "/>
    <s v="TAPICEROWANIE"/>
    <s v="HORIZON A [3z                                     "/>
    <s v="HORIZON A [3z                                     "/>
    <s v="25/15/01/101   "/>
    <s v="HORIZON A"/>
    <s v="Brak"/>
    <s v="TAPICERNIA"/>
    <s v="160734/HOR/189728                                 "/>
    <n v="1"/>
    <d v="2025-07-01T11:36:58"/>
    <d v="2025-07-01T13:51:53"/>
    <n v="134.91666666666666"/>
    <n v="0"/>
    <n v="82"/>
    <s v="160734 HORIZON A [3z                 "/>
    <x v="1"/>
    <x v="72"/>
    <x v="0"/>
  </r>
  <r>
    <x v="2"/>
    <n v="160735"/>
    <n v="27"/>
    <n v="3"/>
    <n v="101"/>
    <x v="1"/>
    <x v="2"/>
    <s v="101.           "/>
    <s v="TAPICERNIA                                        "/>
    <s v="TAPICEROWANIE"/>
    <s v="HORIZON A L2Hz]                                   "/>
    <s v="HORIZON A L2Hz]                                   "/>
    <s v="25/15/01/101   "/>
    <s v="HORIZON A"/>
    <s v="Brak"/>
    <s v="TAPICERNIA"/>
    <s v="160734/HOR/189728                                 "/>
    <n v="1"/>
    <d v="2025-07-01T11:36:56"/>
    <d v="2025-07-01T13:51:55"/>
    <n v="134.98333333333332"/>
    <n v="0"/>
    <n v="101"/>
    <s v="160735 HORIZON A L2Hz]               "/>
    <x v="1"/>
    <x v="72"/>
    <x v="0"/>
  </r>
  <r>
    <x v="6"/>
    <n v="160836"/>
    <n v="12"/>
    <n v="3"/>
    <n v="82"/>
    <x v="1"/>
    <x v="6"/>
    <s v="101.           "/>
    <s v="TAPICERNIA                                        "/>
    <s v="TAPICEROWANIE"/>
    <s v="MISTRAL [4]                                       "/>
    <s v="MISTRAL [4] - KOMPLET USZYTY POKROWIEC            "/>
    <s v="25/15/01/101   "/>
    <s v="MISTRAL"/>
    <s v="TKANINA: WYSTEPUJE W KORPUS"/>
    <s v="TAPICERNIA"/>
    <s v="160835/MIS/KOSTRZEWA                              "/>
    <n v="1"/>
    <d v="2025-07-01T10:36:10"/>
    <d v="2025-07-01T13:52:08"/>
    <n v="195.96666666666667"/>
    <n v="0"/>
    <n v="82"/>
    <s v="160836 MISTRAL [4]                   "/>
    <x v="1"/>
    <x v="73"/>
    <x v="0"/>
  </r>
  <r>
    <x v="6"/>
    <n v="160835"/>
    <n v="12"/>
    <n v="3"/>
    <n v="82"/>
    <x v="1"/>
    <x v="6"/>
    <s v="101.           "/>
    <s v="TAPICERNIA                                        "/>
    <s v="TAPICEROWANIE"/>
    <s v="MISTRAL [4]                                       "/>
    <s v="MISTRAL [4] - KOMPLET USZYTY POKROWIEC            "/>
    <s v="25/15/01/101   "/>
    <s v="MISTRAL"/>
    <s v="TKANINA: WYSTEPUJE W KORPUS"/>
    <s v="TAPICERNIA"/>
    <s v="160835/MIS/KOSTRZEWA                              "/>
    <n v="1"/>
    <d v="2025-07-01T10:36:07"/>
    <d v="2025-07-01T13:52:10"/>
    <n v="196.04999999999998"/>
    <n v="0"/>
    <n v="82"/>
    <s v="160835 MISTRAL [4]                   "/>
    <x v="1"/>
    <x v="73"/>
    <x v="0"/>
  </r>
  <r>
    <x v="5"/>
    <n v="160519"/>
    <n v="17"/>
    <n v="3"/>
    <n v="29"/>
    <x v="1"/>
    <x v="5"/>
    <s v="101.           "/>
    <s v="TAPICERNIA                                        "/>
    <s v="TAPICEROWANIE"/>
    <s v="OVAL [1o]                                         "/>
    <s v="OVAL [1o]                                         "/>
    <s v="25/15/01/101   "/>
    <s v="OVAL"/>
    <s v="TKANINA: WYSTĘPUJE W REALIZACJI"/>
    <s v="TAPICERNIA"/>
    <s v="160519/OVA/189649                                 "/>
    <n v="1"/>
    <d v="2025-07-01T14:11:21"/>
    <d v="2025-07-01T14:11:25"/>
    <n v="6.6666666666666666E-2"/>
    <n v="0"/>
    <n v="29"/>
    <s v="160519 OVAL [1o]                     "/>
    <x v="1"/>
    <x v="74"/>
    <x v="0"/>
  </r>
  <r>
    <x v="5"/>
    <n v="160520"/>
    <n v="17"/>
    <n v="3"/>
    <n v="29"/>
    <x v="1"/>
    <x v="5"/>
    <s v="101.           "/>
    <s v="TAPICERNIA                                        "/>
    <s v="TAPICEROWANIE"/>
    <s v="OVAL [1o]                                         "/>
    <s v="OVAL [1o]                                         "/>
    <s v="25/15/01/101   "/>
    <s v="OVAL"/>
    <s v="TKANINA: WYSTĘPUJE W REALIZACJI"/>
    <s v="TAPICERNIA"/>
    <s v="160519/OVA/189649                                 "/>
    <n v="1"/>
    <d v="2025-07-01T14:11:23"/>
    <d v="2025-07-01T14:11:27"/>
    <n v="6.6666666666666666E-2"/>
    <n v="0"/>
    <n v="29"/>
    <s v="160520 OVAL [1o]                     "/>
    <x v="1"/>
    <x v="74"/>
    <x v="0"/>
  </r>
  <r>
    <x v="4"/>
    <n v="160953"/>
    <n v="120"/>
    <n v="3"/>
    <n v="83"/>
    <x v="1"/>
    <x v="4"/>
    <s v="101.           "/>
    <s v="TAPICERNIA                                        "/>
    <s v="TAPICEROWANIE"/>
    <s v="HORIZON A [3,5z                                   "/>
    <s v="HORIZON A [3,5z                                   "/>
    <s v="25/16/01/101   "/>
    <s v="HORIZON A"/>
    <s v="Brak"/>
    <s v="TAPICERNIA"/>
    <s v="160953/HOR/189803                                 "/>
    <n v="1"/>
    <d v="2025-07-01T10:30:59"/>
    <d v="2025-07-01T14:23:39"/>
    <n v="232.66666666666666"/>
    <n v="0"/>
    <n v="83"/>
    <s v="160953 HORIZON A [3,5z               "/>
    <x v="1"/>
    <x v="75"/>
    <x v="0"/>
  </r>
  <r>
    <x v="4"/>
    <n v="160954"/>
    <n v="120"/>
    <n v="3"/>
    <n v="84"/>
    <x v="1"/>
    <x v="4"/>
    <s v="101.           "/>
    <s v="TAPICERNIA                                        "/>
    <s v="TAPICEROWANIE"/>
    <s v="HORIZON A LHz]                                    "/>
    <s v="HORIZON A LHz]                                    "/>
    <s v="25/16/01/101   "/>
    <s v="HORIZON A"/>
    <s v="Brak"/>
    <s v="TAPICERNIA"/>
    <s v="160953/HOR/189803                                 "/>
    <n v="1"/>
    <d v="2025-07-01T10:31:02"/>
    <d v="2025-07-01T14:23:42"/>
    <n v="232.66666666666666"/>
    <n v="0"/>
    <n v="84"/>
    <s v="160954 HORIZON A LHz]                "/>
    <x v="1"/>
    <x v="75"/>
    <x v="0"/>
  </r>
  <r>
    <x v="4"/>
    <n v="160955"/>
    <n v="120"/>
    <n v="3"/>
    <n v="12"/>
    <x v="1"/>
    <x v="4"/>
    <s v="101.           "/>
    <s v="TAPICERNIA                                        "/>
    <s v="TAPICEROWANIE"/>
    <s v="HORIZON A P62x62                                  "/>
    <s v="HORIZON A P62x62                                  "/>
    <s v="25/16/01/101   "/>
    <s v="HORIZON A"/>
    <s v="Brak"/>
    <s v="TAPICERNIA"/>
    <s v="160953/HOR/189803                                 "/>
    <n v="1"/>
    <d v="2025-07-01T10:31:04"/>
    <d v="2025-07-01T14:23:44"/>
    <n v="232.66666666666666"/>
    <n v="0"/>
    <n v="12"/>
    <s v="160955 HORIZON A P62x62              "/>
    <x v="1"/>
    <x v="75"/>
    <x v="0"/>
  </r>
  <r>
    <x v="2"/>
    <n v="160983"/>
    <n v="27"/>
    <n v="3"/>
    <n v="1"/>
    <x v="1"/>
    <x v="2"/>
    <s v="101.           "/>
    <s v="TAPICERNIA                                        "/>
    <s v="TAPICEROWANIE"/>
    <s v="PD 254 III 50x50                                  "/>
    <s v="PD 254 III 50x50                                  "/>
    <s v="25/16/01/101   "/>
    <s v="POD. DEK."/>
    <s v="Brak"/>
    <s v="TAPICERNIA"/>
    <s v="160982/HUD/189809                                 "/>
    <n v="2"/>
    <d v="2025-07-01T13:52:02"/>
    <d v="2025-07-01T14:39:17"/>
    <n v="47.25"/>
    <n v="0"/>
    <n v="1"/>
    <s v="160983 PD 254 III 50x50              "/>
    <x v="1"/>
    <x v="76"/>
    <x v="0"/>
  </r>
  <r>
    <x v="2"/>
    <n v="160982"/>
    <n v="27"/>
    <n v="3"/>
    <n v="63"/>
    <x v="1"/>
    <x v="2"/>
    <s v="101.           "/>
    <s v="TAPICERNIA                                        "/>
    <s v="TAPICEROWANIE"/>
    <s v="HUDSON [3]                                        "/>
    <s v="HUDSON [3] - KOMPLET USZYTY POKROWIEC             "/>
    <s v="25/16/01/101   "/>
    <s v="HUDSON"/>
    <s v="TKANINA: WYSTĘPUJE W REALIZACJI"/>
    <s v="TAPICERNIA"/>
    <s v="160982/HUD/189809                                 "/>
    <n v="1"/>
    <d v="2025-07-01T13:52:00"/>
    <d v="2025-07-01T14:39:18"/>
    <n v="47.3"/>
    <n v="0"/>
    <n v="63"/>
    <s v="160982 HUDSON [3]                    "/>
    <x v="1"/>
    <x v="76"/>
    <x v="0"/>
  </r>
  <r>
    <x v="1"/>
    <n v="160839"/>
    <n v="13"/>
    <n v="3"/>
    <n v="69"/>
    <x v="1"/>
    <x v="1"/>
    <s v="101.           "/>
    <s v="TAPICERNIA                                        "/>
    <s v="TAPICEROWANIE"/>
    <s v="GOYA [1,5                                         "/>
    <s v="GOYA [1,5                                         "/>
    <s v="25/15/01/101   "/>
    <s v="GOYA"/>
    <s v="TKANINA: WYSTEPUJE W KORPUS"/>
    <s v="TAPICERNIA"/>
    <s v="160839/GOY/SZATAN                                 "/>
    <n v="1"/>
    <d v="2025-07-01T11:38:57"/>
    <d v="2025-07-01T14:39:48"/>
    <n v="180.85000000000002"/>
    <n v="0"/>
    <n v="69"/>
    <s v="160839 GOYA [1,5                     "/>
    <x v="1"/>
    <x v="77"/>
    <x v="0"/>
  </r>
  <r>
    <x v="1"/>
    <n v="160840"/>
    <n v="13"/>
    <n v="3"/>
    <n v="52"/>
    <x v="1"/>
    <x v="1"/>
    <s v="101.           "/>
    <s v="TAPICERNIA                                        "/>
    <s v="TAPICEROWANIE"/>
    <s v="GOYA 1,5                                          "/>
    <s v="GOYA 1,5                                          "/>
    <s v="25/15/01/101   "/>
    <s v="GOYA"/>
    <s v="TKANINA: WYSTEPUJE W KORPUS"/>
    <s v="TAPICERNIA"/>
    <s v="160839/GOY/SZATAN                                 "/>
    <n v="1"/>
    <d v="2025-07-01T11:38:58"/>
    <d v="2025-07-01T14:39:49"/>
    <n v="180.85000000000002"/>
    <n v="0"/>
    <n v="52"/>
    <s v="160840 GOYA 1,5                      "/>
    <x v="1"/>
    <x v="77"/>
    <x v="0"/>
  </r>
  <r>
    <x v="1"/>
    <n v="160841"/>
    <n v="13"/>
    <n v="3"/>
    <n v="60"/>
    <x v="1"/>
    <x v="1"/>
    <s v="101.           "/>
    <s v="TAPICERNIA                                        "/>
    <s v="TAPICEROWANIE"/>
    <s v="GOYA N                                            "/>
    <s v="GOYA N                                            "/>
    <s v="25/15/01/101   "/>
    <s v="GOYA"/>
    <s v="TKANINA: WYSTEPUJE W KORPUS"/>
    <s v="TAPICERNIA"/>
    <s v="160839/GOY/SZATAN                                 "/>
    <n v="1"/>
    <d v="2025-07-01T11:39:00"/>
    <d v="2025-07-01T14:39:52"/>
    <n v="180.86666666666667"/>
    <n v="0"/>
    <n v="60"/>
    <s v="160841 GOYA N                        "/>
    <x v="1"/>
    <x v="77"/>
    <x v="0"/>
  </r>
  <r>
    <x v="1"/>
    <n v="160842"/>
    <n v="13"/>
    <n v="3"/>
    <n v="69"/>
    <x v="1"/>
    <x v="1"/>
    <s v="101.           "/>
    <s v="TAPICERNIA                                        "/>
    <s v="TAPICEROWANIE"/>
    <s v="GOYA 1,5]                                         "/>
    <s v="GOYA 1,5]                                         "/>
    <s v="25/15/01/101   "/>
    <s v="GOYA"/>
    <s v="TKANINA: WYSTEPUJE W KORPUS"/>
    <s v="TAPICERNIA"/>
    <s v="160839/GOY/SZATAN                                 "/>
    <n v="1"/>
    <d v="2025-07-01T11:39:01"/>
    <d v="2025-07-01T14:39:54"/>
    <n v="180.88333333333333"/>
    <n v="0"/>
    <n v="69"/>
    <s v="160842 GOYA 1,5]                     "/>
    <x v="1"/>
    <x v="77"/>
    <x v="0"/>
  </r>
  <r>
    <x v="8"/>
    <n v="161476"/>
    <n v="29"/>
    <n v="14"/>
    <n v="69"/>
    <x v="1"/>
    <x v="8"/>
    <s v="170.           "/>
    <s v="PIANKOWANIE                                       "/>
    <s v="PIANKOWANIE PIANKI I OWATY"/>
    <s v="OXYGEN [5]                                        "/>
    <s v="OXYGEN [5] - KOMPLET USZYTY POKROWIEC             "/>
    <s v="25/17/01/170   "/>
    <s v="OXYGEN"/>
    <s v="Brak"/>
    <s v="PIANKOWANIE STELAŻA"/>
    <s v="161476/OXY/44002089                               "/>
    <n v="1"/>
    <d v="2025-07-01T12:34:08"/>
    <d v="2025-07-01T14:40:03"/>
    <n v="125.91666666666667"/>
    <n v="0"/>
    <n v="69"/>
    <s v="161476 OXYGEN [5]                    "/>
    <x v="1"/>
    <x v="63"/>
    <x v="0"/>
  </r>
  <r>
    <x v="8"/>
    <n v="161477"/>
    <n v="29"/>
    <n v="14"/>
    <n v="69"/>
    <x v="1"/>
    <x v="8"/>
    <s v="170.           "/>
    <s v="PIANKOWANIE                                       "/>
    <s v="PIANKOWANIE PIANKI I OWATY"/>
    <s v="OXYGEN [5]                                        "/>
    <s v="OXYGEN [5] - KOMPLET USZYTY POKROWIEC             "/>
    <s v="25/17/01/170   "/>
    <s v="OXYGEN"/>
    <s v="Brak"/>
    <s v="PIANKOWANIE STELAŻA"/>
    <s v="161476/OXY/44002089                               "/>
    <n v="1"/>
    <d v="2025-07-01T12:34:10"/>
    <d v="2025-07-01T14:40:05"/>
    <n v="125.91666666666667"/>
    <n v="0"/>
    <n v="69"/>
    <s v="161477 OXYGEN [5]                    "/>
    <x v="1"/>
    <x v="63"/>
    <x v="0"/>
  </r>
  <r>
    <x v="8"/>
    <n v="161478"/>
    <n v="29"/>
    <n v="14"/>
    <n v="1"/>
    <x v="1"/>
    <x v="8"/>
    <s v="170.           "/>
    <s v="PIANKOWANIE                                       "/>
    <s v="PIANKOWANIE PIANKI I OWATY"/>
    <s v="OXYGEN PD 576 III 50x50                           "/>
    <s v="OXYGEN PD 576 III 50x50                           "/>
    <s v="25/17/01/170   "/>
    <s v="OXYGEN"/>
    <s v="Brak"/>
    <s v="PIANKOWANIE STELAŻA"/>
    <s v="161476/OXY/44002089                               "/>
    <n v="4"/>
    <d v="2025-07-01T12:34:13"/>
    <d v="2025-07-01T14:40:07"/>
    <n v="125.89999999999999"/>
    <n v="0"/>
    <n v="1"/>
    <s v="161478 OXYGEN PD 576 III 50x50       "/>
    <x v="1"/>
    <x v="63"/>
    <x v="0"/>
  </r>
  <r>
    <x v="10"/>
    <n v="161795"/>
    <n v="30"/>
    <n v="14"/>
    <n v="22"/>
    <x v="1"/>
    <x v="10"/>
    <s v="170.           "/>
    <s v="PIANKOWANIE                                       "/>
    <s v="PIANKOWANIE PIANKI I OWATY"/>
    <s v="AVANT N                                           "/>
    <s v="AVANT N                                           "/>
    <s v="25/17/01/170   "/>
    <s v="AVANT"/>
    <s v="Brak"/>
    <s v="PIANKOWANIE STELAŻA"/>
    <s v="161794/AVA/KAMIŃSKA                               "/>
    <n v="1"/>
    <d v="2025-07-01T13:17:00"/>
    <d v="2025-07-01T14:49:35"/>
    <n v="92.583333333333329"/>
    <n v="0"/>
    <n v="22"/>
    <s v="161795 AVANT N                       "/>
    <x v="1"/>
    <x v="69"/>
    <x v="0"/>
  </r>
  <r>
    <x v="10"/>
    <n v="161796"/>
    <n v="30"/>
    <n v="14"/>
    <n v="28"/>
    <x v="1"/>
    <x v="10"/>
    <s v="170.           "/>
    <s v="PIANKOWANIE                                       "/>
    <s v="PIANKOWANIE PIANKI I OWATY"/>
    <s v="AVANT 1,5]                                        "/>
    <s v="AVANT 1,5]                                        "/>
    <s v="25/17/01/170   "/>
    <s v="AVANT"/>
    <s v="Brak"/>
    <s v="PIANKOWANIE STELAŻA"/>
    <s v="161794/AVA/KAMIŃSKA                               "/>
    <n v="1"/>
    <d v="2025-07-01T13:17:03"/>
    <d v="2025-07-01T14:49:38"/>
    <n v="92.583333333333329"/>
    <n v="0"/>
    <n v="28"/>
    <s v="161796 AVANT 1,5]                    "/>
    <x v="1"/>
    <x v="69"/>
    <x v="0"/>
  </r>
  <r>
    <x v="3"/>
    <n v="159640"/>
    <n v="21"/>
    <n v="3"/>
    <n v="40"/>
    <x v="1"/>
    <x v="3"/>
    <s v="101.           "/>
    <s v="TAPICERNIA                                        "/>
    <s v="TAPICEROWANIE"/>
    <s v="AVANT 2]                                          "/>
    <s v="AVANT 2]                                          "/>
    <s v="159638/AVA/120 "/>
    <s v="AVANT"/>
    <s v="Brak"/>
    <s v="TAPICERNIA"/>
    <s v="159638/AVA/TEMPLIN                                "/>
    <n v="1"/>
    <d v="2025-07-01T12:33:43"/>
    <d v="2025-07-01T14:51:37"/>
    <n v="137.9"/>
    <n v="0"/>
    <n v="40"/>
    <s v="159640 AVANT 2]                      "/>
    <x v="1"/>
    <x v="78"/>
    <x v="0"/>
  </r>
  <r>
    <x v="3"/>
    <n v="159640"/>
    <n v="21"/>
    <n v="3"/>
    <n v="2"/>
    <x v="1"/>
    <x v="3"/>
    <s v="101.           "/>
    <s v="TAPICERNIA                                        "/>
    <s v="TAPICEROWANIE"/>
    <s v="AVANT 2]                                          "/>
    <s v="AVANT 2]                                          "/>
    <s v="159638/AVA/120 "/>
    <s v="AVANT"/>
    <s v="KR - KROKODYLKI NA JEDNĄ STRONĘ : JEST ART NA STR"/>
    <s v="TAPICERNIA"/>
    <s v="159638/AVA/TEMPLIN                                "/>
    <n v="1"/>
    <d v="2025-07-01T12:33:43"/>
    <d v="2025-07-01T14:51:37"/>
    <n v="137.9"/>
    <n v="0"/>
    <n v="2"/>
    <s v="159640 AVANT 2]                      "/>
    <x v="1"/>
    <x v="78"/>
    <x v="0"/>
  </r>
  <r>
    <x v="3"/>
    <n v="159639"/>
    <n v="21"/>
    <n v="3"/>
    <n v="42"/>
    <x v="1"/>
    <x v="3"/>
    <s v="101.           "/>
    <s v="TAPICERNIA                                        "/>
    <s v="TAPICEROWANIE"/>
    <s v="AVANT N                                           "/>
    <s v="AVANT N                                           "/>
    <s v="159638/AVA/120 "/>
    <s v="AVANT"/>
    <s v="Brak"/>
    <s v="TAPICERNIA"/>
    <s v="159638/AVA/TEMPLIN                                "/>
    <n v="1"/>
    <d v="2025-07-01T12:33:47"/>
    <d v="2025-07-01T14:51:39"/>
    <n v="137.86666666666667"/>
    <n v="0"/>
    <n v="42"/>
    <s v="159639 AVANT N                       "/>
    <x v="1"/>
    <x v="78"/>
    <x v="0"/>
  </r>
  <r>
    <x v="3"/>
    <n v="159639"/>
    <n v="21"/>
    <n v="3"/>
    <n v="4"/>
    <x v="1"/>
    <x v="3"/>
    <s v="101.           "/>
    <s v="TAPICERNIA                                        "/>
    <s v="TAPICEROWANIE"/>
    <s v="AVANT N                                           "/>
    <s v="AVANT N                                           "/>
    <s v="159638/AVA/120 "/>
    <s v="AVANT"/>
    <s v="KR - KROKODYLKI Z OBU STRON : JEST ART Z OBU"/>
    <s v="TAPICERNIA"/>
    <s v="159638/AVA/TEMPLIN                                "/>
    <n v="1"/>
    <d v="2025-07-01T12:33:47"/>
    <d v="2025-07-01T14:51:39"/>
    <n v="137.86666666666667"/>
    <n v="0"/>
    <n v="4"/>
    <s v="159639 AVANT N                       "/>
    <x v="1"/>
    <x v="78"/>
    <x v="0"/>
  </r>
  <r>
    <x v="3"/>
    <n v="159638"/>
    <n v="21"/>
    <n v="3"/>
    <n v="40"/>
    <x v="1"/>
    <x v="3"/>
    <s v="101.           "/>
    <s v="TAPICERNIA                                        "/>
    <s v="TAPICEROWANIE"/>
    <s v="AVANT [2                                          "/>
    <s v="AVANT [2                                          "/>
    <s v="159638/AVA/120 "/>
    <s v="AVANT"/>
    <s v="Brak"/>
    <s v="TAPICERNIA"/>
    <s v="159638/AVA/TEMPLIN                                "/>
    <n v="1"/>
    <d v="2025-07-01T12:33:50"/>
    <d v="2025-07-01T14:51:41"/>
    <n v="137.85"/>
    <n v="0"/>
    <n v="40"/>
    <s v="159638 AVANT [2                      "/>
    <x v="1"/>
    <x v="78"/>
    <x v="0"/>
  </r>
  <r>
    <x v="3"/>
    <n v="159638"/>
    <n v="21"/>
    <n v="3"/>
    <n v="2"/>
    <x v="1"/>
    <x v="3"/>
    <s v="101.           "/>
    <s v="TAPICERNIA                                        "/>
    <s v="TAPICEROWANIE"/>
    <s v="AVANT [2                                          "/>
    <s v="AVANT [2                                          "/>
    <s v="159638/AVA/120 "/>
    <s v="AVANT"/>
    <s v="KR - KROKODYLKI NA JEDNĄ STRONĘ : JEST ART NA STR"/>
    <s v="TAPICERNIA"/>
    <s v="159638/AVA/TEMPLIN                                "/>
    <n v="1"/>
    <d v="2025-07-01T12:33:50"/>
    <d v="2025-07-01T14:51:41"/>
    <n v="137.85"/>
    <n v="0"/>
    <n v="2"/>
    <s v="159638 AVANT [2                      "/>
    <x v="1"/>
    <x v="78"/>
    <x v="0"/>
  </r>
  <r>
    <x v="6"/>
    <n v="161136"/>
    <n v="12"/>
    <n v="3"/>
    <n v="63"/>
    <x v="1"/>
    <x v="6"/>
    <s v="101.           "/>
    <s v="TAPICERNIA                                        "/>
    <s v="TAPICEROWANIE"/>
    <s v="HUDSON [3]                                        "/>
    <s v="HUDSON [3] - KOMPLET USZYTY POKROWIEC             "/>
    <s v="25/16/01/101   "/>
    <s v="HUDSON"/>
    <s v="TKANINA: WYSTĘPUJE W REALIZACJI"/>
    <s v="TAPICERNIA"/>
    <s v="161136/HUD/DUDEK                                  "/>
    <n v="1"/>
    <d v="2025-07-01T13:52:12"/>
    <d v="2025-07-01T14:54:20"/>
    <n v="62.13333333333334"/>
    <n v="0"/>
    <n v="63"/>
    <s v="161136 HUDSON [3]                    "/>
    <x v="1"/>
    <x v="79"/>
    <x v="0"/>
  </r>
  <r>
    <x v="6"/>
    <n v="161137"/>
    <n v="12"/>
    <n v="3"/>
    <n v="20"/>
    <x v="1"/>
    <x v="6"/>
    <s v="101.           "/>
    <s v="TAPICERNIA                                        "/>
    <s v="TAPICEROWANIE"/>
    <s v="HUDSON P62x62                                     "/>
    <s v="HUDSON P62x62                                     "/>
    <s v="25/16/01/101   "/>
    <s v="HUDSON"/>
    <s v="TKANINA: WYSTĘPUJE W REALIZACJI"/>
    <s v="TAPICERNIA"/>
    <s v="161136/HUD/DUDEK                                  "/>
    <n v="1"/>
    <d v="2025-07-01T13:52:14"/>
    <d v="2025-07-01T14:54:21"/>
    <n v="62.116666666666674"/>
    <n v="0"/>
    <n v="20"/>
    <s v="161137 HUDSON P62x62                 "/>
    <x v="1"/>
    <x v="79"/>
    <x v="0"/>
  </r>
  <r>
    <x v="6"/>
    <n v="161138"/>
    <n v="12"/>
    <n v="3"/>
    <n v="1"/>
    <x v="1"/>
    <x v="6"/>
    <s v="101.           "/>
    <s v="TAPICERNIA                                        "/>
    <s v="TAPICEROWANIE"/>
    <s v="STONE PD 527 III 60x35                            "/>
    <s v="STONE PD 527 III 60x35                            "/>
    <s v="25/16/01/101   "/>
    <s v="STONE"/>
    <s v="TKANINA: WYSTĘPUJE W REALIZACJI"/>
    <s v="TAPICERNIA"/>
    <s v="161136/HUD/DUDEK                                  "/>
    <n v="2"/>
    <d v="2025-07-01T13:52:15"/>
    <d v="2025-07-01T14:54:22"/>
    <n v="62.116666666666674"/>
    <n v="0"/>
    <n v="1"/>
    <s v="161138 STONE PD 527 III 60x35        "/>
    <x v="1"/>
    <x v="79"/>
    <x v="0"/>
  </r>
  <r>
    <x v="6"/>
    <n v="161138"/>
    <n v="12"/>
    <n v="3"/>
    <n v="1"/>
    <x v="1"/>
    <x v="6"/>
    <s v="101.           "/>
    <s v="TAPICERNIA                                        "/>
    <s v="TAPICEROWANIE"/>
    <s v="STONE PD 527 III 60x35                            "/>
    <s v="STONE PD 527 III 60x35                            "/>
    <s v="25/16/01/101   "/>
    <s v="STONE"/>
    <s v="TKANINA: WYSTĘPUJE W REALIZACJI"/>
    <s v="TAPICERNIA"/>
    <s v="161136/HUD/DUDEK                                  "/>
    <n v="2"/>
    <d v="2025-07-01T13:52:15"/>
    <d v="2025-07-01T14:54:22"/>
    <n v="62.116666666666674"/>
    <n v="0"/>
    <n v="1"/>
    <s v="161138 STONE PD 527 III 60x35        "/>
    <x v="1"/>
    <x v="79"/>
    <x v="0"/>
  </r>
  <r>
    <x v="0"/>
    <n v="161613"/>
    <n v="33"/>
    <n v="14"/>
    <n v="43"/>
    <x v="1"/>
    <x v="0"/>
    <s v="170.           "/>
    <s v="PIANKOWANIE                                       "/>
    <s v="PIANKOWANIE PIANKI I OWATY"/>
    <s v="DIVA A [3]                                        "/>
    <s v="DIVA [3] - KOMPLET USZYTY POKROWIEC               "/>
    <s v="25/17/01/170   "/>
    <s v="DIVA A"/>
    <s v="Brak"/>
    <s v="PIANKOWANIE STELAŻA"/>
    <s v="161613/DIV/189915                                 "/>
    <n v="1"/>
    <d v="2025-07-01T15:01:43"/>
    <d v="2025-07-01T15:01:45"/>
    <n v="3.3333333333333333E-2"/>
    <n v="0"/>
    <n v="43"/>
    <s v="161613 DIVA A [3]                    "/>
    <x v="1"/>
    <x v="80"/>
    <x v="0"/>
  </r>
  <r>
    <x v="0"/>
    <n v="161614"/>
    <n v="33"/>
    <n v="14"/>
    <n v="43"/>
    <x v="1"/>
    <x v="0"/>
    <s v="170.           "/>
    <s v="PIANKOWANIE                                       "/>
    <s v="PIANKOWANIE PIANKI I OWATY"/>
    <s v="DIVA A [3]                                        "/>
    <s v="DIVA [3] - KOMPLET USZYTY POKROWIEC               "/>
    <s v="25/17/01/170   "/>
    <s v="DIVA A"/>
    <s v="Brak"/>
    <s v="PIANKOWANIE STELAŻA"/>
    <s v="161613/DIV/189915                                 "/>
    <n v="1"/>
    <d v="2025-07-01T15:01:46"/>
    <d v="2025-07-01T15:01:47"/>
    <n v="1.6666666666666666E-2"/>
    <n v="0"/>
    <n v="43"/>
    <s v="161614 DIVA A [3]                    "/>
    <x v="1"/>
    <x v="80"/>
    <x v="0"/>
  </r>
  <r>
    <x v="0"/>
    <n v="161619"/>
    <n v="33"/>
    <n v="14"/>
    <n v="45"/>
    <x v="1"/>
    <x v="0"/>
    <s v="170.           "/>
    <s v="PIANKOWANIE                                       "/>
    <s v="PIANKOWANIE PIANKI I OWATY"/>
    <s v="DIVA A [3,5]                                      "/>
    <s v="DIVA [3,5] - KOMPLET USZYTY POKROWIEC             "/>
    <s v="25/17/01/170   "/>
    <s v="DIVA A"/>
    <s v="Brak"/>
    <s v="PIANKOWANIE STELAŻA"/>
    <s v="161619/DIV/189916                                 "/>
    <n v="1"/>
    <d v="2025-07-01T15:01:52"/>
    <d v="2025-07-01T15:01:54"/>
    <n v="3.3333333333333333E-2"/>
    <n v="0"/>
    <n v="45"/>
    <s v="161619 DIVA A [3,5]                  "/>
    <x v="1"/>
    <x v="81"/>
    <x v="0"/>
  </r>
  <r>
    <x v="0"/>
    <n v="161620"/>
    <n v="33"/>
    <n v="14"/>
    <n v="1"/>
    <x v="1"/>
    <x v="0"/>
    <s v="170.           "/>
    <s v="PIANKOWANIE                                       "/>
    <s v="PIANKOWANIE PIANKI I OWATY"/>
    <s v="DIVA A Z60/14/05                                  "/>
    <s v="DIVA A Z60/14/05                                  "/>
    <s v="25/17/01/170   "/>
    <s v="DIVA A"/>
    <s v="Brak"/>
    <s v="PIANKOWANIE STELAŻA"/>
    <s v="161619/DIV/189916                                 "/>
    <n v="2"/>
    <d v="2025-07-01T15:01:56"/>
    <d v="2025-07-01T15:01:58"/>
    <n v="3.3333333333333333E-2"/>
    <n v="0"/>
    <n v="1"/>
    <s v="161620 DIVA A Z60/14/05              "/>
    <x v="1"/>
    <x v="81"/>
    <x v="0"/>
  </r>
  <r>
    <x v="0"/>
    <n v="161620"/>
    <n v="33"/>
    <n v="14"/>
    <n v="1"/>
    <x v="1"/>
    <x v="0"/>
    <s v="170.           "/>
    <s v="PIANKOWANIE                                       "/>
    <s v="PIANKOWANIE PIANKI I OWATY"/>
    <s v="DIVA A Z60/14/05                                  "/>
    <s v="DIVA A Z60/14/05                                  "/>
    <s v="25/17/01/170   "/>
    <s v="DIVA A"/>
    <s v="Brak"/>
    <s v="PIANKOWANIE STELAŻA"/>
    <s v="161619/DIV/189916                                 "/>
    <n v="2"/>
    <d v="2025-07-01T15:01:56"/>
    <d v="2025-07-01T15:01:58"/>
    <n v="3.3333333333333333E-2"/>
    <n v="0"/>
    <n v="1"/>
    <s v="161620 DIVA A Z60/14/05              "/>
    <x v="1"/>
    <x v="81"/>
    <x v="0"/>
  </r>
  <r>
    <x v="0"/>
    <n v="161709"/>
    <n v="33"/>
    <n v="14"/>
    <n v="46"/>
    <x v="1"/>
    <x v="0"/>
    <s v="170.           "/>
    <s v="PIANKOWANIE                                       "/>
    <s v="PIANKOWANIE PIANKI I OWATY"/>
    <s v="DIVA A [4]                                        "/>
    <s v="DIVA [4] - KOMPLET USZYTY POKROWIEC               "/>
    <s v="25/17/01/170   "/>
    <s v="DIVA A"/>
    <s v="Brak"/>
    <s v="PIANKOWANIE STELAŻA"/>
    <s v="161709/DIV/189885                                 "/>
    <n v="1"/>
    <d v="2025-07-01T15:02:05"/>
    <d v="2025-07-01T15:02:07"/>
    <n v="3.3333333333333333E-2"/>
    <n v="0"/>
    <n v="46"/>
    <s v="161709 DIVA A [4]                    "/>
    <x v="1"/>
    <x v="82"/>
    <x v="0"/>
  </r>
  <r>
    <x v="7"/>
    <n v="160774"/>
    <n v="16"/>
    <n v="3"/>
    <n v="92"/>
    <x v="1"/>
    <x v="7"/>
    <s v="101.           "/>
    <s v="TAPICERNIA                                        "/>
    <s v="TAPICEROWANIE"/>
    <s v="WILLOW 3z]                                        "/>
    <s v="WILLOW 3z]                                        "/>
    <s v="25/15/01/101   "/>
    <s v="WILLOW"/>
    <s v="TKANINA: WYSTĘPUJE W REALIZACJI"/>
    <s v="TAPICERNIA"/>
    <s v="160773/WIL/189721                                 "/>
    <n v="1"/>
    <d v="2025-07-01T12:46:04"/>
    <d v="2025-07-01T15:06:48"/>
    <n v="140.73333333333332"/>
    <n v="0"/>
    <n v="92"/>
    <s v="160774 WILLOW 3z]                    "/>
    <x v="1"/>
    <x v="83"/>
    <x v="0"/>
  </r>
  <r>
    <x v="7"/>
    <n v="160773"/>
    <n v="16"/>
    <n v="3"/>
    <n v="67"/>
    <x v="1"/>
    <x v="7"/>
    <s v="101.           "/>
    <s v="TAPICERNIA                                        "/>
    <s v="TAPICEROWANIE"/>
    <s v="WILLOW [1z                                        "/>
    <s v="WILLOW [1z                                        "/>
    <s v="25/15/01/101   "/>
    <s v="WILLOW"/>
    <s v="TKANINA: WYSTĘPUJE W REALIZACJI"/>
    <s v="TAPICERNIA"/>
    <s v="160773/WIL/189721                                 "/>
    <n v="1"/>
    <d v="2025-07-01T12:46:06"/>
    <d v="2025-07-01T15:06:51"/>
    <n v="140.75"/>
    <n v="0"/>
    <n v="67"/>
    <s v="160773 WILLOW [1z                    "/>
    <x v="1"/>
    <x v="83"/>
    <x v="0"/>
  </r>
  <r>
    <x v="9"/>
    <n v="161574"/>
    <n v="32"/>
    <n v="14"/>
    <n v="32"/>
    <x v="1"/>
    <x v="9"/>
    <s v="170.           "/>
    <s v="PIANKOWANIE                                       "/>
    <s v="PIANKOWANIE PIANKI I OWATY"/>
    <s v="COCO [1o] - STELAŻ NA BIAŁO                       "/>
    <s v="COCO [1o] - STELAŻ NA BIAŁO                       "/>
    <s v="25/16/10/170MAG"/>
    <s v="COCO"/>
    <s v="Brak"/>
    <s v="PIANKOWANIE STELAŻA"/>
    <s v="161574/COC/MAGAZYN                                "/>
    <n v="10"/>
    <d v="2025-07-01T15:14:41"/>
    <d v="2025-07-01T15:15:05"/>
    <n v="0.4"/>
    <n v="0"/>
    <n v="32"/>
    <s v="161574 COCO [1o] - STELAŻ NA BIAŁO   "/>
    <x v="1"/>
    <x v="84"/>
    <x v="0"/>
  </r>
  <r>
    <x v="9"/>
    <n v="161574"/>
    <n v="32"/>
    <n v="14"/>
    <n v="32"/>
    <x v="1"/>
    <x v="9"/>
    <s v="170.           "/>
    <s v="PIANKOWANIE                                       "/>
    <s v="PIANKOWANIE PIANKI I OWATY"/>
    <s v="COCO [1o] - STELAŻ NA BIAŁO                       "/>
    <s v="COCO [1o] - STELAŻ NA BIAŁO                       "/>
    <s v="25/16/10/170MAG"/>
    <s v="COCO"/>
    <s v="Brak"/>
    <s v="PIANKOWANIE STELAŻA"/>
    <s v="161574/COC/MAGAZYN                                "/>
    <n v="10"/>
    <d v="2025-07-01T15:14:41"/>
    <d v="2025-07-01T15:15:05"/>
    <n v="0.4"/>
    <n v="0"/>
    <n v="32"/>
    <s v="161574 COCO [1o] - STELAŻ NA BIAŁO   "/>
    <x v="1"/>
    <x v="84"/>
    <x v="0"/>
  </r>
  <r>
    <x v="9"/>
    <n v="161574"/>
    <n v="32"/>
    <n v="14"/>
    <n v="32"/>
    <x v="1"/>
    <x v="9"/>
    <s v="170.           "/>
    <s v="PIANKOWANIE                                       "/>
    <s v="PIANKOWANIE PIANKI I OWATY"/>
    <s v="COCO [1o] - STELAŻ NA BIAŁO                       "/>
    <s v="COCO [1o] - STELAŻ NA BIAŁO                       "/>
    <s v="25/16/10/170MAG"/>
    <s v="COCO"/>
    <s v="Brak"/>
    <s v="PIANKOWANIE STELAŻA"/>
    <s v="161574/COC/MAGAZYN                                "/>
    <n v="10"/>
    <d v="2025-07-01T15:14:41"/>
    <d v="2025-07-01T15:15:05"/>
    <n v="0.4"/>
    <n v="0"/>
    <n v="32"/>
    <s v="161574 COCO [1o] - STELAŻ NA BIAŁO   "/>
    <x v="1"/>
    <x v="84"/>
    <x v="0"/>
  </r>
  <r>
    <x v="9"/>
    <n v="161574"/>
    <n v="32"/>
    <n v="14"/>
    <n v="32"/>
    <x v="1"/>
    <x v="9"/>
    <s v="170.           "/>
    <s v="PIANKOWANIE                                       "/>
    <s v="PIANKOWANIE PIANKI I OWATY"/>
    <s v="COCO [1o] - STELAŻ NA BIAŁO                       "/>
    <s v="COCO [1o] - STELAŻ NA BIAŁO                       "/>
    <s v="25/16/10/170MAG"/>
    <s v="COCO"/>
    <s v="Brak"/>
    <s v="PIANKOWANIE STELAŻA"/>
    <s v="161574/COC/MAGAZYN                                "/>
    <n v="10"/>
    <d v="2025-07-01T15:14:41"/>
    <d v="2025-07-01T15:15:05"/>
    <n v="0.4"/>
    <n v="0"/>
    <n v="32"/>
    <s v="161574 COCO [1o] - STELAŻ NA BIAŁO   "/>
    <x v="1"/>
    <x v="84"/>
    <x v="0"/>
  </r>
  <r>
    <x v="9"/>
    <n v="161574"/>
    <n v="32"/>
    <n v="14"/>
    <n v="32"/>
    <x v="1"/>
    <x v="9"/>
    <s v="170.           "/>
    <s v="PIANKOWANIE                                       "/>
    <s v="PIANKOWANIE PIANKI I OWATY"/>
    <s v="COCO [1o] - STELAŻ NA BIAŁO                       "/>
    <s v="COCO [1o] - STELAŻ NA BIAŁO                       "/>
    <s v="25/16/10/170MAG"/>
    <s v="COCO"/>
    <s v="Brak"/>
    <s v="PIANKOWANIE STELAŻA"/>
    <s v="161574/COC/MAGAZYN                                "/>
    <n v="10"/>
    <d v="2025-07-01T15:14:41"/>
    <d v="2025-07-01T15:15:05"/>
    <n v="0.4"/>
    <n v="0"/>
    <n v="32"/>
    <s v="161574 COCO [1o] - STELAŻ NA BIAŁO   "/>
    <x v="1"/>
    <x v="84"/>
    <x v="0"/>
  </r>
  <r>
    <x v="9"/>
    <n v="161574"/>
    <n v="32"/>
    <n v="14"/>
    <n v="32"/>
    <x v="1"/>
    <x v="9"/>
    <s v="170.           "/>
    <s v="PIANKOWANIE                                       "/>
    <s v="PIANKOWANIE PIANKI I OWATY"/>
    <s v="COCO [1o] - STELAŻ NA BIAŁO                       "/>
    <s v="COCO [1o] - STELAŻ NA BIAŁO                       "/>
    <s v="25/16/10/170MAG"/>
    <s v="COCO"/>
    <s v="Brak"/>
    <s v="PIANKOWANIE STELAŻA"/>
    <s v="161574/COC/MAGAZYN                                "/>
    <n v="10"/>
    <d v="2025-07-01T15:14:41"/>
    <d v="2025-07-01T15:15:05"/>
    <n v="0.4"/>
    <n v="0"/>
    <n v="32"/>
    <s v="161574 COCO [1o] - STELAŻ NA BIAŁO   "/>
    <x v="1"/>
    <x v="84"/>
    <x v="0"/>
  </r>
  <r>
    <x v="9"/>
    <n v="161574"/>
    <n v="32"/>
    <n v="14"/>
    <n v="32"/>
    <x v="1"/>
    <x v="9"/>
    <s v="170.           "/>
    <s v="PIANKOWANIE                                       "/>
    <s v="PIANKOWANIE PIANKI I OWATY"/>
    <s v="COCO [1o] - STELAŻ NA BIAŁO                       "/>
    <s v="COCO [1o] - STELAŻ NA BIAŁO                       "/>
    <s v="25/16/10/170MAG"/>
    <s v="COCO"/>
    <s v="Brak"/>
    <s v="PIANKOWANIE STELAŻA"/>
    <s v="161574/COC/MAGAZYN                                "/>
    <n v="10"/>
    <d v="2025-07-01T15:14:41"/>
    <d v="2025-07-01T15:15:05"/>
    <n v="0.4"/>
    <n v="0"/>
    <n v="32"/>
    <s v="161574 COCO [1o] - STELAŻ NA BIAŁO   "/>
    <x v="1"/>
    <x v="84"/>
    <x v="0"/>
  </r>
  <r>
    <x v="9"/>
    <n v="161574"/>
    <n v="32"/>
    <n v="14"/>
    <n v="32"/>
    <x v="1"/>
    <x v="9"/>
    <s v="170.           "/>
    <s v="PIANKOWANIE                                       "/>
    <s v="PIANKOWANIE PIANKI I OWATY"/>
    <s v="COCO [1o] - STELAŻ NA BIAŁO                       "/>
    <s v="COCO [1o] - STELAŻ NA BIAŁO                       "/>
    <s v="25/16/10/170MAG"/>
    <s v="COCO"/>
    <s v="Brak"/>
    <s v="PIANKOWANIE STELAŻA"/>
    <s v="161574/COC/MAGAZYN                                "/>
    <n v="10"/>
    <d v="2025-07-01T15:14:41"/>
    <d v="2025-07-01T15:15:05"/>
    <n v="0.4"/>
    <n v="0"/>
    <n v="32"/>
    <s v="161574 COCO [1o] - STELAŻ NA BIAŁO   "/>
    <x v="1"/>
    <x v="84"/>
    <x v="0"/>
  </r>
  <r>
    <x v="9"/>
    <n v="161574"/>
    <n v="32"/>
    <n v="14"/>
    <n v="32"/>
    <x v="1"/>
    <x v="9"/>
    <s v="170.           "/>
    <s v="PIANKOWANIE                                       "/>
    <s v="PIANKOWANIE PIANKI I OWATY"/>
    <s v="COCO [1o] - STELAŻ NA BIAŁO                       "/>
    <s v="COCO [1o] - STELAŻ NA BIAŁO                       "/>
    <s v="25/16/10/170MAG"/>
    <s v="COCO"/>
    <s v="Brak"/>
    <s v="PIANKOWANIE STELAŻA"/>
    <s v="161574/COC/MAGAZYN                                "/>
    <n v="10"/>
    <d v="2025-07-01T15:14:41"/>
    <d v="2025-07-01T15:15:05"/>
    <n v="0.4"/>
    <n v="0"/>
    <n v="32"/>
    <s v="161574 COCO [1o] - STELAŻ NA BIAŁO   "/>
    <x v="1"/>
    <x v="84"/>
    <x v="0"/>
  </r>
  <r>
    <x v="9"/>
    <n v="161574"/>
    <n v="32"/>
    <n v="14"/>
    <n v="32"/>
    <x v="1"/>
    <x v="9"/>
    <s v="170.           "/>
    <s v="PIANKOWANIE                                       "/>
    <s v="PIANKOWANIE PIANKI I OWATY"/>
    <s v="COCO [1o] - STELAŻ NA BIAŁO                       "/>
    <s v="COCO [1o] - STELAŻ NA BIAŁO                       "/>
    <s v="25/16/10/170MAG"/>
    <s v="COCO"/>
    <s v="Brak"/>
    <s v="PIANKOWANIE STELAŻA"/>
    <s v="161574/COC/MAGAZYN                                "/>
    <n v="10"/>
    <d v="2025-07-01T15:14:41"/>
    <d v="2025-07-01T15:15:05"/>
    <n v="0.4"/>
    <n v="0"/>
    <n v="32"/>
    <s v="161574 COCO [1o] - STELAŻ NA BIAŁO   "/>
    <x v="1"/>
    <x v="84"/>
    <x v="0"/>
  </r>
  <r>
    <x v="9"/>
    <n v="161575"/>
    <n v="32"/>
    <n v="14"/>
    <n v="32"/>
    <x v="1"/>
    <x v="9"/>
    <s v="170.           "/>
    <s v="PIANKOWANIE                                       "/>
    <s v="PIANKOWANIE PIANKI I OWATY"/>
    <s v="COCO [1o] - STELAŻ NA BIAŁO                       "/>
    <s v="COCO [1o] - STELAŻ NA BIAŁO                       "/>
    <s v="25/16/10/170MAG"/>
    <s v="COCO"/>
    <s v="Brak"/>
    <s v="PIANKOWANIE STELAŻA"/>
    <s v="161575/COC/MAGAZYN                                "/>
    <n v="10"/>
    <d v="2025-07-02T08:57:53"/>
    <d v="2025-07-02T08:58:22"/>
    <n v="0.48333333333333328"/>
    <n v="0"/>
    <n v="32"/>
    <s v="161575 COCO [1o] - STELAŻ NA BIAŁO   "/>
    <x v="1"/>
    <x v="85"/>
    <x v="0"/>
  </r>
  <r>
    <x v="9"/>
    <n v="161575"/>
    <n v="32"/>
    <n v="14"/>
    <n v="32"/>
    <x v="1"/>
    <x v="9"/>
    <s v="170.           "/>
    <s v="PIANKOWANIE                                       "/>
    <s v="PIANKOWANIE PIANKI I OWATY"/>
    <s v="COCO [1o] - STELAŻ NA BIAŁO                       "/>
    <s v="COCO [1o] - STELAŻ NA BIAŁO                       "/>
    <s v="25/16/10/170MAG"/>
    <s v="COCO"/>
    <s v="Brak"/>
    <s v="PIANKOWANIE STELAŻA"/>
    <s v="161575/COC/MAGAZYN                                "/>
    <n v="10"/>
    <d v="2025-07-02T08:57:53"/>
    <d v="2025-07-02T08:58:22"/>
    <n v="0.48333333333333328"/>
    <n v="0"/>
    <n v="32"/>
    <s v="161575 COCO [1o] - STELAŻ NA BIAŁO   "/>
    <x v="1"/>
    <x v="85"/>
    <x v="0"/>
  </r>
  <r>
    <x v="11"/>
    <n v="161578"/>
    <n v="31"/>
    <n v="14"/>
    <n v="20"/>
    <x v="1"/>
    <x v="11"/>
    <s v="170.           "/>
    <s v="PIANKOWANIE                                       "/>
    <s v="PIANKOWANIE PIANKI I OWATY"/>
    <s v="KELLY [1] - STELAŻ NA BIAŁO                       "/>
    <s v="KELLY [1] - STELAŻ NA BIAŁO                       "/>
    <s v="25/16/10/170MAG"/>
    <s v="LENOX"/>
    <s v="Brak"/>
    <s v="PIANKOWANIE STELAŻA"/>
    <s v="161578/KEL/MAGAZYN                                "/>
    <n v="20"/>
    <d v="2025-07-01T15:23:47"/>
    <d v="2025-07-01T15:23:49"/>
    <n v="3.3333333333333333E-2"/>
    <n v="0"/>
    <n v="20"/>
    <s v="161578 KELLY [1] - STELAŻ NA BIAŁO   "/>
    <x v="1"/>
    <x v="86"/>
    <x v="0"/>
  </r>
  <r>
    <x v="11"/>
    <n v="161578"/>
    <n v="31"/>
    <n v="14"/>
    <n v="20"/>
    <x v="1"/>
    <x v="11"/>
    <s v="170.           "/>
    <s v="PIANKOWANIE                                       "/>
    <s v="PIANKOWANIE PIANKI I OWATY"/>
    <s v="KELLY [1] - STELAŻ NA BIAŁO                       "/>
    <s v="KELLY [1] - STELAŻ NA BIAŁO                       "/>
    <s v="25/16/10/170MAG"/>
    <s v="LENOX"/>
    <s v="Brak"/>
    <s v="PIANKOWANIE STELAŻA"/>
    <s v="161578/KEL/MAGAZYN                                "/>
    <n v="20"/>
    <d v="2025-07-01T15:23:47"/>
    <d v="2025-07-01T15:23:49"/>
    <n v="3.3333333333333333E-2"/>
    <n v="0"/>
    <n v="20"/>
    <s v="161578 KELLY [1] - STELAŻ NA BIAŁO   "/>
    <x v="1"/>
    <x v="86"/>
    <x v="0"/>
  </r>
  <r>
    <x v="2"/>
    <n v="160863"/>
    <n v="27"/>
    <n v="3"/>
    <n v="37"/>
    <x v="1"/>
    <x v="2"/>
    <s v="101.           "/>
    <s v="TAPICERNIA                                        "/>
    <s v="TAPICEROWANIE"/>
    <s v="OXYGEN P100x102                                   "/>
    <s v="OXYGEN P103x103 - KOMPLET USZYTY POKROWIEC        "/>
    <s v="25/15/01/101   "/>
    <s v="OXYGEN"/>
    <s v="SKÓRA: WYSTĘPUJE W REALIZACJI"/>
    <s v="TAPICERNIA"/>
    <s v="160863/OXY/PIÓRO                                  "/>
    <n v="1"/>
    <d v="2025-07-01T15:24:01"/>
    <d v="2025-07-01T15:24:03"/>
    <n v="3.3333333333333333E-2"/>
    <n v="0"/>
    <n v="37"/>
    <s v="160863 OXYGEN P100x102               "/>
    <x v="1"/>
    <x v="87"/>
    <x v="0"/>
  </r>
  <r>
    <x v="11"/>
    <n v="161578"/>
    <n v="31"/>
    <n v="14"/>
    <n v="20"/>
    <x v="1"/>
    <x v="11"/>
    <s v="170.           "/>
    <s v="PIANKOWANIE                                       "/>
    <s v="PIANKOWANIE PIANKI I OWATY"/>
    <s v="KELLY [1] - STELAŻ NA BIAŁO                       "/>
    <s v="KELLY [1] - STELAŻ NA BIAŁO                       "/>
    <s v="25/16/10/170MAG"/>
    <s v="LENOX"/>
    <s v="Brak"/>
    <s v="PIANKOWANIE STELAŻA"/>
    <s v="161578/KEL/MAGAZYN                                "/>
    <n v="20"/>
    <d v="2025-07-01T15:23:47"/>
    <d v="2025-07-01T15:23:49"/>
    <n v="3.3333333333333333E-2"/>
    <n v="0"/>
    <n v="20"/>
    <s v="161578 KELLY [1] - STELAŻ NA BIAŁO   "/>
    <x v="1"/>
    <x v="86"/>
    <x v="0"/>
  </r>
  <r>
    <x v="2"/>
    <n v="160864"/>
    <n v="27"/>
    <n v="3"/>
    <n v="37"/>
    <x v="1"/>
    <x v="2"/>
    <s v="101.           "/>
    <s v="TAPICERNIA                                        "/>
    <s v="TAPICEROWANIE"/>
    <s v="OXYGEN P100x102                                   "/>
    <s v="OXYGEN P103x103 - KOMPLET USZYTY POKROWIEC        "/>
    <s v="25/15/01/101   "/>
    <s v="OXYGEN"/>
    <s v="SKÓRA: WYSTĘPUJE W REALIZACJI"/>
    <s v="TAPICERNIA"/>
    <s v="160863/OXY/PIÓRO                                  "/>
    <n v="1"/>
    <d v="2025-07-01T15:24:05"/>
    <d v="2025-07-01T15:24:06"/>
    <n v="1.6666666666666666E-2"/>
    <n v="0"/>
    <n v="37"/>
    <s v="160864 OXYGEN P100x102               "/>
    <x v="1"/>
    <x v="87"/>
    <x v="0"/>
  </r>
  <r>
    <x v="11"/>
    <n v="161578"/>
    <n v="31"/>
    <n v="14"/>
    <n v="20"/>
    <x v="1"/>
    <x v="11"/>
    <s v="170.           "/>
    <s v="PIANKOWANIE                                       "/>
    <s v="PIANKOWANIE PIANKI I OWATY"/>
    <s v="KELLY [1] - STELAŻ NA BIAŁO                       "/>
    <s v="KELLY [1] - STELAŻ NA BIAŁO                       "/>
    <s v="25/16/10/170MAG"/>
    <s v="LENOX"/>
    <s v="Brak"/>
    <s v="PIANKOWANIE STELAŻA"/>
    <s v="161578/KEL/MAGAZYN                                "/>
    <n v="20"/>
    <d v="2025-07-01T15:23:47"/>
    <d v="2025-07-01T15:23:49"/>
    <n v="3.3333333333333333E-2"/>
    <n v="0"/>
    <n v="20"/>
    <s v="161578 KELLY [1] - STELAŻ NA BIAŁO   "/>
    <x v="1"/>
    <x v="86"/>
    <x v="0"/>
  </r>
  <r>
    <x v="11"/>
    <n v="161578"/>
    <n v="31"/>
    <n v="14"/>
    <n v="20"/>
    <x v="1"/>
    <x v="11"/>
    <s v="170.           "/>
    <s v="PIANKOWANIE                                       "/>
    <s v="PIANKOWANIE PIANKI I OWATY"/>
    <s v="KELLY [1] - STELAŻ NA BIAŁO                       "/>
    <s v="KELLY [1] - STELAŻ NA BIAŁO                       "/>
    <s v="25/16/10/170MAG"/>
    <s v="LENOX"/>
    <s v="Brak"/>
    <s v="PIANKOWANIE STELAŻA"/>
    <s v="161578/KEL/MAGAZYN                                "/>
    <n v="20"/>
    <d v="2025-07-01T15:23:47"/>
    <d v="2025-07-01T15:23:49"/>
    <n v="3.3333333333333333E-2"/>
    <n v="0"/>
    <n v="20"/>
    <s v="161578 KELLY [1] - STELAŻ NA BIAŁO   "/>
    <x v="1"/>
    <x v="86"/>
    <x v="0"/>
  </r>
  <r>
    <x v="11"/>
    <n v="161578"/>
    <n v="31"/>
    <n v="14"/>
    <n v="20"/>
    <x v="1"/>
    <x v="11"/>
    <s v="170.           "/>
    <s v="PIANKOWANIE                                       "/>
    <s v="PIANKOWANIE PIANKI I OWATY"/>
    <s v="KELLY [1] - STELAŻ NA BIAŁO                       "/>
    <s v="KELLY [1] - STELAŻ NA BIAŁO                       "/>
    <s v="25/16/10/170MAG"/>
    <s v="LENOX"/>
    <s v="Brak"/>
    <s v="PIANKOWANIE STELAŻA"/>
    <s v="161578/KEL/MAGAZYN                                "/>
    <n v="20"/>
    <d v="2025-07-01T15:23:47"/>
    <d v="2025-07-01T15:23:49"/>
    <n v="3.3333333333333333E-2"/>
    <n v="0"/>
    <n v="20"/>
    <s v="161578 KELLY [1] - STELAŻ NA BIAŁO   "/>
    <x v="1"/>
    <x v="86"/>
    <x v="0"/>
  </r>
  <r>
    <x v="11"/>
    <n v="161578"/>
    <n v="31"/>
    <n v="14"/>
    <n v="20"/>
    <x v="1"/>
    <x v="11"/>
    <s v="170.           "/>
    <s v="PIANKOWANIE                                       "/>
    <s v="PIANKOWANIE PIANKI I OWATY"/>
    <s v="KELLY [1] - STELAŻ NA BIAŁO                       "/>
    <s v="KELLY [1] - STELAŻ NA BIAŁO                       "/>
    <s v="25/16/10/170MAG"/>
    <s v="LENOX"/>
    <s v="Brak"/>
    <s v="PIANKOWANIE STELAŻA"/>
    <s v="161578/KEL/MAGAZYN                                "/>
    <n v="20"/>
    <d v="2025-07-01T15:23:47"/>
    <d v="2025-07-01T15:23:49"/>
    <n v="3.3333333333333333E-2"/>
    <n v="0"/>
    <n v="20"/>
    <s v="161578 KELLY [1] - STELAŻ NA BIAŁO   "/>
    <x v="1"/>
    <x v="86"/>
    <x v="0"/>
  </r>
  <r>
    <x v="11"/>
    <n v="161578"/>
    <n v="31"/>
    <n v="14"/>
    <n v="20"/>
    <x v="1"/>
    <x v="11"/>
    <s v="170.           "/>
    <s v="PIANKOWANIE                                       "/>
    <s v="PIANKOWANIE PIANKI I OWATY"/>
    <s v="KELLY [1] - STELAŻ NA BIAŁO                       "/>
    <s v="KELLY [1] - STELAŻ NA BIAŁO                       "/>
    <s v="25/16/10/170MAG"/>
    <s v="LENOX"/>
    <s v="Brak"/>
    <s v="PIANKOWANIE STELAŻA"/>
    <s v="161578/KEL/MAGAZYN                                "/>
    <n v="20"/>
    <d v="2025-07-01T15:23:47"/>
    <d v="2025-07-01T15:23:49"/>
    <n v="3.3333333333333333E-2"/>
    <n v="0"/>
    <n v="20"/>
    <s v="161578 KELLY [1] - STELAŻ NA BIAŁO   "/>
    <x v="1"/>
    <x v="86"/>
    <x v="0"/>
  </r>
  <r>
    <x v="11"/>
    <n v="161578"/>
    <n v="31"/>
    <n v="14"/>
    <n v="20"/>
    <x v="1"/>
    <x v="11"/>
    <s v="170.           "/>
    <s v="PIANKOWANIE                                       "/>
    <s v="PIANKOWANIE PIANKI I OWATY"/>
    <s v="KELLY [1] - STELAŻ NA BIAŁO                       "/>
    <s v="KELLY [1] - STELAŻ NA BIAŁO                       "/>
    <s v="25/16/10/170MAG"/>
    <s v="LENOX"/>
    <s v="Brak"/>
    <s v="PIANKOWANIE STELAŻA"/>
    <s v="161578/KEL/MAGAZYN                                "/>
    <n v="20"/>
    <d v="2025-07-01T15:23:47"/>
    <d v="2025-07-01T15:23:49"/>
    <n v="3.3333333333333333E-2"/>
    <n v="0"/>
    <n v="20"/>
    <s v="161578 KELLY [1] - STELAŻ NA BIAŁO   "/>
    <x v="1"/>
    <x v="86"/>
    <x v="0"/>
  </r>
  <r>
    <x v="11"/>
    <n v="161578"/>
    <n v="31"/>
    <n v="14"/>
    <n v="20"/>
    <x v="1"/>
    <x v="11"/>
    <s v="170.           "/>
    <s v="PIANKOWANIE                                       "/>
    <s v="PIANKOWANIE PIANKI I OWATY"/>
    <s v="KELLY [1] - STELAŻ NA BIAŁO                       "/>
    <s v="KELLY [1] - STELAŻ NA BIAŁO                       "/>
    <s v="25/16/10/170MAG"/>
    <s v="LENOX"/>
    <s v="Brak"/>
    <s v="PIANKOWANIE STELAŻA"/>
    <s v="161578/KEL/MAGAZYN                                "/>
    <n v="20"/>
    <d v="2025-07-01T15:23:47"/>
    <d v="2025-07-01T15:23:49"/>
    <n v="3.3333333333333333E-2"/>
    <n v="0"/>
    <n v="20"/>
    <s v="161578 KELLY [1] - STELAŻ NA BIAŁO   "/>
    <x v="1"/>
    <x v="86"/>
    <x v="0"/>
  </r>
  <r>
    <x v="11"/>
    <n v="161578"/>
    <n v="31"/>
    <n v="14"/>
    <n v="20"/>
    <x v="1"/>
    <x v="11"/>
    <s v="170.           "/>
    <s v="PIANKOWANIE                                       "/>
    <s v="PIANKOWANIE PIANKI I OWATY"/>
    <s v="KELLY [1] - STELAŻ NA BIAŁO                       "/>
    <s v="KELLY [1] - STELAŻ NA BIAŁO                       "/>
    <s v="25/16/10/170MAG"/>
    <s v="LENOX"/>
    <s v="Brak"/>
    <s v="PIANKOWANIE STELAŻA"/>
    <s v="161578/KEL/MAGAZYN                                "/>
    <n v="20"/>
    <d v="2025-07-01T15:23:47"/>
    <d v="2025-07-01T15:23:49"/>
    <n v="3.3333333333333333E-2"/>
    <n v="0"/>
    <n v="20"/>
    <s v="161578 KELLY [1] - STELAŻ NA BIAŁO   "/>
    <x v="1"/>
    <x v="86"/>
    <x v="0"/>
  </r>
  <r>
    <x v="11"/>
    <n v="161578"/>
    <n v="31"/>
    <n v="14"/>
    <n v="20"/>
    <x v="1"/>
    <x v="11"/>
    <s v="170.           "/>
    <s v="PIANKOWANIE                                       "/>
    <s v="PIANKOWANIE PIANKI I OWATY"/>
    <s v="KELLY [1] - STELAŻ NA BIAŁO                       "/>
    <s v="KELLY [1] - STELAŻ NA BIAŁO                       "/>
    <s v="25/16/10/170MAG"/>
    <s v="LENOX"/>
    <s v="Brak"/>
    <s v="PIANKOWANIE STELAŻA"/>
    <s v="161578/KEL/MAGAZYN                                "/>
    <n v="20"/>
    <d v="2025-07-01T15:23:47"/>
    <d v="2025-07-01T15:23:49"/>
    <n v="3.3333333333333333E-2"/>
    <n v="0"/>
    <n v="20"/>
    <s v="161578 KELLY [1] - STELAŻ NA BIAŁO   "/>
    <x v="1"/>
    <x v="86"/>
    <x v="0"/>
  </r>
  <r>
    <x v="11"/>
    <n v="161578"/>
    <n v="31"/>
    <n v="14"/>
    <n v="20"/>
    <x v="1"/>
    <x v="11"/>
    <s v="170.           "/>
    <s v="PIANKOWANIE                                       "/>
    <s v="PIANKOWANIE PIANKI I OWATY"/>
    <s v="KELLY [1] - STELAŻ NA BIAŁO                       "/>
    <s v="KELLY [1] - STELAŻ NA BIAŁO                       "/>
    <s v="25/16/10/170MAG"/>
    <s v="LENOX"/>
    <s v="Brak"/>
    <s v="PIANKOWANIE STELAŻA"/>
    <s v="161578/KEL/MAGAZYN                                "/>
    <n v="20"/>
    <d v="2025-07-01T15:23:47"/>
    <d v="2025-07-01T15:23:49"/>
    <n v="3.3333333333333333E-2"/>
    <n v="0"/>
    <n v="20"/>
    <s v="161578 KELLY [1] - STELAŻ NA BIAŁO   "/>
    <x v="1"/>
    <x v="86"/>
    <x v="0"/>
  </r>
  <r>
    <x v="11"/>
    <n v="161578"/>
    <n v="31"/>
    <n v="14"/>
    <n v="20"/>
    <x v="1"/>
    <x v="11"/>
    <s v="170.           "/>
    <s v="PIANKOWANIE                                       "/>
    <s v="PIANKOWANIE PIANKI I OWATY"/>
    <s v="KELLY [1] - STELAŻ NA BIAŁO                       "/>
    <s v="KELLY [1] - STELAŻ NA BIAŁO                       "/>
    <s v="25/16/10/170MAG"/>
    <s v="LENOX"/>
    <s v="Brak"/>
    <s v="PIANKOWANIE STELAŻA"/>
    <s v="161578/KEL/MAGAZYN                                "/>
    <n v="20"/>
    <d v="2025-07-01T15:23:47"/>
    <d v="2025-07-01T15:23:49"/>
    <n v="3.3333333333333333E-2"/>
    <n v="0"/>
    <n v="20"/>
    <s v="161578 KELLY [1] - STELAŻ NA BIAŁO   "/>
    <x v="1"/>
    <x v="86"/>
    <x v="0"/>
  </r>
  <r>
    <x v="11"/>
    <n v="161578"/>
    <n v="31"/>
    <n v="14"/>
    <n v="20"/>
    <x v="1"/>
    <x v="11"/>
    <s v="170.           "/>
    <s v="PIANKOWANIE                                       "/>
    <s v="PIANKOWANIE PIANKI I OWATY"/>
    <s v="KELLY [1] - STELAŻ NA BIAŁO                       "/>
    <s v="KELLY [1] - STELAŻ NA BIAŁO                       "/>
    <s v="25/16/10/170MAG"/>
    <s v="LENOX"/>
    <s v="Brak"/>
    <s v="PIANKOWANIE STELAŻA"/>
    <s v="161578/KEL/MAGAZYN                                "/>
    <n v="20"/>
    <d v="2025-07-01T15:23:47"/>
    <d v="2025-07-01T15:23:49"/>
    <n v="3.3333333333333333E-2"/>
    <n v="0"/>
    <n v="20"/>
    <s v="161578 KELLY [1] - STELAŻ NA BIAŁO   "/>
    <x v="1"/>
    <x v="86"/>
    <x v="0"/>
  </r>
  <r>
    <x v="11"/>
    <n v="161578"/>
    <n v="31"/>
    <n v="14"/>
    <n v="20"/>
    <x v="1"/>
    <x v="11"/>
    <s v="170.           "/>
    <s v="PIANKOWANIE                                       "/>
    <s v="PIANKOWANIE PIANKI I OWATY"/>
    <s v="KELLY [1] - STELAŻ NA BIAŁO                       "/>
    <s v="KELLY [1] - STELAŻ NA BIAŁO                       "/>
    <s v="25/16/10/170MAG"/>
    <s v="LENOX"/>
    <s v="Brak"/>
    <s v="PIANKOWANIE STELAŻA"/>
    <s v="161578/KEL/MAGAZYN                                "/>
    <n v="20"/>
    <d v="2025-07-01T15:23:47"/>
    <d v="2025-07-01T15:23:49"/>
    <n v="3.3333333333333333E-2"/>
    <n v="0"/>
    <n v="20"/>
    <s v="161578 KELLY [1] - STELAŻ NA BIAŁO   "/>
    <x v="1"/>
    <x v="86"/>
    <x v="0"/>
  </r>
  <r>
    <x v="11"/>
    <n v="161578"/>
    <n v="31"/>
    <n v="14"/>
    <n v="20"/>
    <x v="1"/>
    <x v="11"/>
    <s v="170.           "/>
    <s v="PIANKOWANIE                                       "/>
    <s v="PIANKOWANIE PIANKI I OWATY"/>
    <s v="KELLY [1] - STELAŻ NA BIAŁO                       "/>
    <s v="KELLY [1] - STELAŻ NA BIAŁO                       "/>
    <s v="25/16/10/170MAG"/>
    <s v="LENOX"/>
    <s v="Brak"/>
    <s v="PIANKOWANIE STELAŻA"/>
    <s v="161578/KEL/MAGAZYN                                "/>
    <n v="20"/>
    <d v="2025-07-01T15:23:47"/>
    <d v="2025-07-01T15:23:49"/>
    <n v="3.3333333333333333E-2"/>
    <n v="0"/>
    <n v="20"/>
    <s v="161578 KELLY [1] - STELAŻ NA BIAŁO   "/>
    <x v="1"/>
    <x v="86"/>
    <x v="0"/>
  </r>
  <r>
    <x v="11"/>
    <n v="161578"/>
    <n v="31"/>
    <n v="14"/>
    <n v="20"/>
    <x v="1"/>
    <x v="11"/>
    <s v="170.           "/>
    <s v="PIANKOWANIE                                       "/>
    <s v="PIANKOWANIE PIANKI I OWATY"/>
    <s v="KELLY [1] - STELAŻ NA BIAŁO                       "/>
    <s v="KELLY [1] - STELAŻ NA BIAŁO                       "/>
    <s v="25/16/10/170MAG"/>
    <s v="LENOX"/>
    <s v="Brak"/>
    <s v="PIANKOWANIE STELAŻA"/>
    <s v="161578/KEL/MAGAZYN                                "/>
    <n v="20"/>
    <d v="2025-07-01T15:23:47"/>
    <d v="2025-07-01T15:23:49"/>
    <n v="3.3333333333333333E-2"/>
    <n v="0"/>
    <n v="20"/>
    <s v="161578 KELLY [1] - STELAŻ NA BIAŁO   "/>
    <x v="1"/>
    <x v="86"/>
    <x v="0"/>
  </r>
  <r>
    <x v="11"/>
    <n v="161578"/>
    <n v="31"/>
    <n v="14"/>
    <n v="20"/>
    <x v="1"/>
    <x v="11"/>
    <s v="170.           "/>
    <s v="PIANKOWANIE                                       "/>
    <s v="PIANKOWANIE PIANKI I OWATY"/>
    <s v="KELLY [1] - STELAŻ NA BIAŁO                       "/>
    <s v="KELLY [1] - STELAŻ NA BIAŁO                       "/>
    <s v="25/16/10/170MAG"/>
    <s v="LENOX"/>
    <s v="Brak"/>
    <s v="PIANKOWANIE STELAŻA"/>
    <s v="161578/KEL/MAGAZYN                                "/>
    <n v="20"/>
    <d v="2025-07-01T15:23:47"/>
    <d v="2025-07-01T15:23:49"/>
    <n v="3.3333333333333333E-2"/>
    <n v="0"/>
    <n v="20"/>
    <s v="161578 KELLY [1] - STELAŻ NA BIAŁO   "/>
    <x v="1"/>
    <x v="86"/>
    <x v="0"/>
  </r>
  <r>
    <x v="11"/>
    <n v="161578"/>
    <n v="31"/>
    <n v="14"/>
    <n v="20"/>
    <x v="1"/>
    <x v="11"/>
    <s v="170.           "/>
    <s v="PIANKOWANIE                                       "/>
    <s v="PIANKOWANIE PIANKI I OWATY"/>
    <s v="KELLY [1] - STELAŻ NA BIAŁO                       "/>
    <s v="KELLY [1] - STELAŻ NA BIAŁO                       "/>
    <s v="25/16/10/170MAG"/>
    <s v="LENOX"/>
    <s v="Brak"/>
    <s v="PIANKOWANIE STELAŻA"/>
    <s v="161578/KEL/MAGAZYN                                "/>
    <n v="20"/>
    <d v="2025-07-01T15:23:47"/>
    <d v="2025-07-01T15:23:49"/>
    <n v="3.3333333333333333E-2"/>
    <n v="0"/>
    <n v="20"/>
    <s v="161578 KELLY [1] - STELAŻ NA BIAŁO   "/>
    <x v="1"/>
    <x v="86"/>
    <x v="0"/>
  </r>
  <r>
    <x v="1"/>
    <n v="160702"/>
    <n v="13"/>
    <n v="3"/>
    <n v="34"/>
    <x v="1"/>
    <x v="1"/>
    <s v="101.           "/>
    <s v="TAPICERNIA                                        "/>
    <s v="TAPICEROWANIE"/>
    <s v="KELLY [1]                                         "/>
    <s v="KELLY [1]                                         "/>
    <s v="25/15/01/101   "/>
    <s v="KELLY"/>
    <s v="TKANINA: WYSTĘPUJE W REALIZACJI"/>
    <s v="TAPICERNIA"/>
    <s v="160702/KEL/189723                                 "/>
    <n v="1"/>
    <d v="2025-07-01T15:26:04"/>
    <d v="2025-07-01T15:26:07"/>
    <n v="0.05"/>
    <n v="0"/>
    <n v="34"/>
    <s v="160702 KELLY [1]                     "/>
    <x v="1"/>
    <x v="88"/>
    <x v="0"/>
  </r>
  <r>
    <x v="1"/>
    <n v="160528"/>
    <n v="13"/>
    <n v="3"/>
    <n v="43"/>
    <x v="1"/>
    <x v="1"/>
    <s v="101.           "/>
    <s v="TAPICERNIA                                        "/>
    <s v="TAPICEROWANIE"/>
    <s v="COCO [1o]                                         "/>
    <s v="COCO [1o]                                         "/>
    <s v="25/15/01/101   "/>
    <s v="COCO"/>
    <s v="TKANINA: WYSTĘPUJE W REALIZACJI"/>
    <s v="TAPICERNIA"/>
    <s v="160528/COC/189684                                 "/>
    <n v="1"/>
    <d v="2025-07-01T14:39:57"/>
    <d v="2025-07-01T15:26:01"/>
    <n v="46.06666666666667"/>
    <n v="0"/>
    <n v="43"/>
    <s v="160528 COCO [1o]                     "/>
    <x v="1"/>
    <x v="89"/>
    <x v="0"/>
  </r>
  <r>
    <x v="1"/>
    <n v="160706"/>
    <n v="13"/>
    <n v="3"/>
    <n v="29"/>
    <x v="1"/>
    <x v="1"/>
    <s v="101.           "/>
    <s v="TAPICERNIA                                        "/>
    <s v="TAPICEROWANIE"/>
    <s v="OVAL [1o]                                         "/>
    <s v="OVAL [1o]                                         "/>
    <s v="25/15/01/101   "/>
    <s v="OVAL"/>
    <s v="TKANINA: WYSTĘPUJE W REALIZACJI"/>
    <s v="TAPICERNIA"/>
    <s v="160706/OVA/189722                                 "/>
    <n v="1"/>
    <d v="2025-07-01T15:26:19"/>
    <d v="2025-07-01T15:26:30"/>
    <n v="0.18333333333333332"/>
    <n v="0"/>
    <n v="29"/>
    <s v="160706 OVAL [1o]                     "/>
    <x v="1"/>
    <x v="90"/>
    <x v="0"/>
  </r>
  <r>
    <x v="12"/>
    <n v="161769"/>
    <n v="28"/>
    <n v="14"/>
    <n v="37"/>
    <x v="1"/>
    <x v="12"/>
    <s v="170.           "/>
    <s v="PIANKOWANIE                                       "/>
    <s v="PIANKOWANIE PIANKI I OWATY"/>
    <s v="REVERSO T1,5                                      "/>
    <s v="REVERSO T1,5                                      "/>
    <s v="25/17/01/170   "/>
    <s v="REVERSO"/>
    <s v="Brak"/>
    <s v="PIANKOWANIE STELAŻA"/>
    <s v="161769/REV/PRUSNIEWSKA                            "/>
    <n v="1"/>
    <d v="2025-07-01T15:27:28"/>
    <d v="2025-07-01T15:27:29"/>
    <n v="1.6666666666666666E-2"/>
    <n v="0"/>
    <n v="37"/>
    <s v="161769 REVERSO T1,5                  "/>
    <x v="1"/>
    <x v="91"/>
    <x v="0"/>
  </r>
  <r>
    <x v="12"/>
    <n v="161770"/>
    <n v="28"/>
    <n v="14"/>
    <n v="36"/>
    <x v="1"/>
    <x v="12"/>
    <s v="170.           "/>
    <s v="PIANKOWANIE                                       "/>
    <s v="PIANKOWANIE PIANKI I OWATY"/>
    <s v="REVERSO N106x106                                  "/>
    <s v="REVERSO N106x106                                  "/>
    <s v="25/17/01/170   "/>
    <s v="REVERSO"/>
    <s v="Brak"/>
    <s v="PIANKOWANIE STELAŻA"/>
    <s v="161769/REV/PRUSNIEWSKA                            "/>
    <n v="1"/>
    <d v="2025-07-01T15:27:23"/>
    <d v="2025-07-01T15:27:31"/>
    <n v="0.13333333333333333"/>
    <n v="0"/>
    <n v="36"/>
    <s v="161770 REVERSO N106x106              "/>
    <x v="1"/>
    <x v="91"/>
    <x v="0"/>
  </r>
  <r>
    <x v="12"/>
    <n v="161771"/>
    <n v="28"/>
    <n v="14"/>
    <n v="32"/>
    <x v="1"/>
    <x v="12"/>
    <s v="170.           "/>
    <s v="PIANKOWANIE                                       "/>
    <s v="PIANKOWANIE PIANKI I OWATY"/>
    <s v="REVERSO 1                                         "/>
    <s v="REVERSO 1                                         "/>
    <s v="25/17/01/170   "/>
    <s v="REVERSO"/>
    <s v="Brak"/>
    <s v="PIANKOWANIE STELAŻA"/>
    <s v="161769/REV/PRUSNIEWSKA                            "/>
    <n v="1"/>
    <d v="2025-07-01T15:27:25"/>
    <d v="2025-07-01T15:27:33"/>
    <n v="0.13333333333333333"/>
    <n v="0"/>
    <n v="32"/>
    <s v="161771 REVERSO 1                     "/>
    <x v="1"/>
    <x v="91"/>
    <x v="0"/>
  </r>
  <r>
    <x v="12"/>
    <n v="161772"/>
    <n v="28"/>
    <n v="14"/>
    <n v="42"/>
    <x v="1"/>
    <x v="12"/>
    <s v="170.           "/>
    <s v="PIANKOWANIE                                       "/>
    <s v="PIANKOWANIE PIANKI I OWATY"/>
    <s v="REVERSO 1]                                        "/>
    <s v="REVERSO 1]                                        "/>
    <s v="25/17/01/170   "/>
    <s v="REVERSO"/>
    <s v="Brak"/>
    <s v="PIANKOWANIE STELAŻA"/>
    <s v="161769/REV/PRUSNIEWSKA                            "/>
    <n v="1"/>
    <d v="2025-07-01T15:27:26"/>
    <d v="2025-07-01T15:27:34"/>
    <n v="0.13333333333333333"/>
    <n v="0"/>
    <n v="42"/>
    <s v="161772 REVERSO 1]                    "/>
    <x v="1"/>
    <x v="91"/>
    <x v="0"/>
  </r>
  <r>
    <x v="4"/>
    <n v="161123"/>
    <n v="120"/>
    <n v="3"/>
    <n v="49"/>
    <x v="2"/>
    <x v="4"/>
    <s v="101.           "/>
    <s v="TAPICERNIA                                        "/>
    <s v="TAPICEROWANIE"/>
    <s v="COCO [1M]                                         "/>
    <s v="COCO [1M]                                         "/>
    <s v="25/16/01/101   "/>
    <s v="COCO"/>
    <s v="TKANINA: WYSTĘPUJE W REALIZACJI"/>
    <s v="TAPICERNIA"/>
    <s v="161123/COC/ZIOMEK                                 "/>
    <n v="1"/>
    <d v="2025-07-01T14:23:47"/>
    <d v="2025-07-02T07:42:40"/>
    <n v="1038.8833333333334"/>
    <n v="0"/>
    <n v="49"/>
    <s v="161123 COCO [1M]                     "/>
    <x v="2"/>
    <x v="92"/>
    <x v="0"/>
  </r>
  <r>
    <x v="4"/>
    <n v="161124"/>
    <n v="120"/>
    <n v="3"/>
    <n v="43"/>
    <x v="2"/>
    <x v="4"/>
    <s v="101.           "/>
    <s v="TAPICERNIA                                        "/>
    <s v="TAPICEROWANIE"/>
    <s v="COCO [1o]                                         "/>
    <s v="COCO [1o]                                         "/>
    <s v="25/16/01/101   "/>
    <s v="COCO"/>
    <s v="TKANINA: WYSTĘPUJE W REALIZACJI"/>
    <s v="TAPICERNIA"/>
    <s v="161123/COC/ZIOMEK                                 "/>
    <n v="1"/>
    <d v="2025-07-01T14:23:49"/>
    <d v="2025-07-02T07:42:42"/>
    <n v="1038.8833333333334"/>
    <n v="0"/>
    <n v="43"/>
    <s v="161124 COCO [1o]                     "/>
    <x v="2"/>
    <x v="92"/>
    <x v="0"/>
  </r>
  <r>
    <x v="0"/>
    <n v="161712"/>
    <n v="33"/>
    <n v="14"/>
    <n v="45"/>
    <x v="2"/>
    <x v="0"/>
    <s v="170.           "/>
    <s v="PIANKOWANIE                                       "/>
    <s v="PIANKOWANIE PIANKI I OWATY"/>
    <s v="DIVA A [3,5]                                      "/>
    <s v="DIVA [3,5] - KOMPLET USZYTY POKROWIEC             "/>
    <s v="25/17/01/170   "/>
    <s v="DIVA A"/>
    <s v="Brak"/>
    <s v="PIANKOWANIE STELAŻA"/>
    <s v="161712/DIV/189907                                 "/>
    <n v="1"/>
    <d v="2025-07-02T07:17:46"/>
    <d v="2025-07-02T08:07:53"/>
    <n v="50.116666666666667"/>
    <n v="0"/>
    <n v="45"/>
    <s v="161712 DIVA A [3,5]                  "/>
    <x v="2"/>
    <x v="93"/>
    <x v="0"/>
  </r>
  <r>
    <x v="0"/>
    <n v="161713"/>
    <n v="33"/>
    <n v="14"/>
    <n v="41"/>
    <x v="2"/>
    <x v="0"/>
    <s v="170.           "/>
    <s v="PIANKOWANIE                                       "/>
    <s v="PIANKOWANIE PIANKI I OWATY"/>
    <s v="DIVA A [2,5]                                      "/>
    <s v="DIVA [2,5] - KOMPLET USZYTY POKROWIEC             "/>
    <s v="25/17/01/170   "/>
    <s v="DIVA A"/>
    <s v="Brak"/>
    <s v="PIANKOWANIE STELAŻA"/>
    <s v="161712/DIV/189907                                 "/>
    <n v="1"/>
    <d v="2025-07-02T07:17:48"/>
    <d v="2025-07-02T08:07:59"/>
    <n v="50.183333333333337"/>
    <n v="0"/>
    <n v="41"/>
    <s v="161713 DIVA A [2,5]                  "/>
    <x v="2"/>
    <x v="93"/>
    <x v="0"/>
  </r>
  <r>
    <x v="6"/>
    <n v="161291"/>
    <n v="12"/>
    <n v="3"/>
    <n v="4"/>
    <x v="2"/>
    <x v="6"/>
    <s v="101.           "/>
    <s v="TAPICERNIA                                        "/>
    <s v="TAPICEROWANIE"/>
    <s v="DIVA A Z60/14/05                                  "/>
    <s v="DIVA A Z60/14/05                                  "/>
    <s v="25/16/01/101   "/>
    <s v="DIVA A"/>
    <s v="TKANINA: WYSTĘPUJE W REALIZACJI"/>
    <s v="TAPICERNIA"/>
    <s v="161290/HUD/ŻBIKOWSKA                              "/>
    <n v="2"/>
    <d v="2025-07-01T15:07:37"/>
    <d v="2025-07-02T08:12:49"/>
    <n v="1025.2"/>
    <n v="0"/>
    <n v="4"/>
    <s v="161291 DIVA A Z60/14/05              "/>
    <x v="2"/>
    <x v="94"/>
    <x v="0"/>
  </r>
  <r>
    <x v="6"/>
    <n v="161290"/>
    <n v="12"/>
    <n v="3"/>
    <n v="66"/>
    <x v="2"/>
    <x v="6"/>
    <s v="101.           "/>
    <s v="TAPICERNIA                                        "/>
    <s v="TAPICEROWANIE"/>
    <s v="HUDSON [3,5]                                      "/>
    <s v="HUDSON [3,5] - KOMPLET USZYTY POKROWIEC           "/>
    <s v="25/16/01/101   "/>
    <s v="HUDSON"/>
    <s v="TKANINA: WYSTĘPUJE W REALIZACJI"/>
    <s v="TAPICERNIA"/>
    <s v="161290/HUD/ŻBIKOWSKA                              "/>
    <n v="1"/>
    <d v="2025-07-01T15:07:36"/>
    <d v="2025-07-02T08:12:48"/>
    <n v="1025.2"/>
    <n v="0"/>
    <n v="66"/>
    <s v="161290 HUDSON [3,5]                  "/>
    <x v="2"/>
    <x v="94"/>
    <x v="0"/>
  </r>
  <r>
    <x v="6"/>
    <n v="161291"/>
    <n v="12"/>
    <n v="3"/>
    <n v="4"/>
    <x v="2"/>
    <x v="6"/>
    <s v="101.           "/>
    <s v="TAPICERNIA                                        "/>
    <s v="TAPICEROWANIE"/>
    <s v="DIVA A Z60/14/05                                  "/>
    <s v="DIVA A Z60/14/05                                  "/>
    <s v="25/16/01/101   "/>
    <s v="DIVA A"/>
    <s v="TKANINA: WYSTĘPUJE W REALIZACJI"/>
    <s v="TAPICERNIA"/>
    <s v="161290/HUD/ŻBIKOWSKA                              "/>
    <n v="2"/>
    <d v="2025-07-01T15:07:37"/>
    <d v="2025-07-02T08:12:49"/>
    <n v="1025.2"/>
    <n v="0"/>
    <n v="4"/>
    <s v="161291 DIVA A Z60/14/05              "/>
    <x v="2"/>
    <x v="94"/>
    <x v="0"/>
  </r>
  <r>
    <x v="12"/>
    <n v="161224"/>
    <n v="28"/>
    <n v="14"/>
    <n v="32"/>
    <x v="2"/>
    <x v="12"/>
    <s v="170.           "/>
    <s v="PIANKOWANIE                                       "/>
    <s v="PIANKOWANIE PIANKI I OWATY"/>
    <s v="GOYA [1                                           "/>
    <s v="GOYA [1                                           "/>
    <s v="25/16/01/170   "/>
    <s v="GOYA"/>
    <s v="Brak"/>
    <s v="PIANKOWANIE STELAŻA"/>
    <s v="161224/GOY/189848                                 "/>
    <n v="1"/>
    <d v="2025-07-02T08:17:30"/>
    <d v="2025-07-02T08:17:32"/>
    <n v="3.3333333333333333E-2"/>
    <n v="0"/>
    <n v="32"/>
    <s v="161224 GOYA [1                       "/>
    <x v="2"/>
    <x v="95"/>
    <x v="0"/>
  </r>
  <r>
    <x v="12"/>
    <n v="161225"/>
    <n v="28"/>
    <n v="14"/>
    <n v="27"/>
    <x v="2"/>
    <x v="12"/>
    <s v="170.           "/>
    <s v="PIANKOWANIE                                       "/>
    <s v="PIANKOWANIE PIANKI I OWATY"/>
    <s v="GOYA 1                                            "/>
    <s v="GOYA 1                                            "/>
    <s v="25/16/01/170   "/>
    <s v="GOYA"/>
    <s v="Brak"/>
    <s v="PIANKOWANIE STELAŻA"/>
    <s v="161224/GOY/189848                                 "/>
    <n v="1"/>
    <d v="2025-07-02T08:17:34"/>
    <d v="2025-07-02T08:17:35"/>
    <n v="1.6666666666666666E-2"/>
    <n v="0"/>
    <n v="27"/>
    <s v="161225 GOYA 1                        "/>
    <x v="2"/>
    <x v="95"/>
    <x v="0"/>
  </r>
  <r>
    <x v="12"/>
    <n v="161226"/>
    <n v="28"/>
    <n v="14"/>
    <n v="32"/>
    <x v="2"/>
    <x v="12"/>
    <s v="170.           "/>
    <s v="PIANKOWANIE                                       "/>
    <s v="PIANKOWANIE PIANKI I OWATY"/>
    <s v="GOYA 1]                                           "/>
    <s v="GOYA 1]                                           "/>
    <s v="25/16/01/170   "/>
    <s v="GOYA"/>
    <s v="Brak"/>
    <s v="PIANKOWANIE STELAŻA"/>
    <s v="161224/GOY/189848                                 "/>
    <n v="1"/>
    <d v="2025-07-02T08:17:37"/>
    <d v="2025-07-02T08:17:38"/>
    <n v="1.6666666666666666E-2"/>
    <n v="0"/>
    <n v="32"/>
    <s v="161226 GOYA 1]                       "/>
    <x v="2"/>
    <x v="95"/>
    <x v="0"/>
  </r>
  <r>
    <x v="4"/>
    <n v="160845"/>
    <n v="120"/>
    <n v="3"/>
    <n v="18"/>
    <x v="2"/>
    <x v="4"/>
    <s v="101.           "/>
    <s v="TAPICERNIA                                        "/>
    <s v="TAPICEROWANIE"/>
    <s v="AVANT P104x64                                     "/>
    <s v="AVANT P104x64                                     "/>
    <s v="25/15/01/101   "/>
    <s v="AVANT"/>
    <s v="Brak"/>
    <s v="TAPICERNIA"/>
    <s v="160845/AVA/BOREK                                  "/>
    <n v="1"/>
    <d v="2025-07-02T07:42:50"/>
    <d v="2025-07-02T08:20:44"/>
    <n v="37.9"/>
    <n v="0"/>
    <n v="18"/>
    <s v="160845 AVANT P104x64                 "/>
    <x v="2"/>
    <x v="96"/>
    <x v="0"/>
  </r>
  <r>
    <x v="4"/>
    <n v="160948"/>
    <n v="120"/>
    <n v="3"/>
    <n v="12"/>
    <x v="2"/>
    <x v="4"/>
    <s v="101.           "/>
    <s v="TAPICERNIA                                        "/>
    <s v="TAPICEROWANIE"/>
    <s v="HORIZON A P62x62                                  "/>
    <s v="HORIZON A P62x62                                  "/>
    <s v="25/16/01/101   "/>
    <s v="HORIZON A"/>
    <s v="Brak"/>
    <s v="TAPICERNIA"/>
    <s v="160948/HOR/189807                                 "/>
    <n v="1"/>
    <d v="2025-07-02T07:42:47"/>
    <d v="2025-07-02T08:20:46"/>
    <n v="37.983333333333334"/>
    <n v="0"/>
    <n v="12"/>
    <s v="160948 HORIZON A P62x62              "/>
    <x v="2"/>
    <x v="97"/>
    <x v="0"/>
  </r>
  <r>
    <x v="2"/>
    <n v="161006"/>
    <n v="27"/>
    <n v="3"/>
    <n v="48"/>
    <x v="2"/>
    <x v="2"/>
    <s v="101.           "/>
    <s v="TAPICERNIA                                        "/>
    <s v="TAPICEROWANIE"/>
    <s v="REVERSO [1,5                                      "/>
    <s v="REVERSO [1,5                                      "/>
    <s v="25/16/01/101   "/>
    <s v="REVERSO"/>
    <s v="TKANINA: WYSTĘPUJE W REALIZACJI"/>
    <s v="TAPICERNIA"/>
    <s v="161006/REV/189801                                 "/>
    <n v="1"/>
    <d v="2025-07-02T08:28:08"/>
    <d v="2025-07-02T08:28:13"/>
    <n v="8.3333333333333343E-2"/>
    <n v="0"/>
    <n v="48"/>
    <s v="161006 REVERSO [1,5                  "/>
    <x v="2"/>
    <x v="98"/>
    <x v="0"/>
  </r>
  <r>
    <x v="2"/>
    <n v="161007"/>
    <n v="27"/>
    <n v="3"/>
    <n v="55"/>
    <x v="2"/>
    <x v="2"/>
    <s v="101.           "/>
    <s v="TAPICERNIA                                        "/>
    <s v="TAPICEROWANIE"/>
    <s v="REVERSO L]                                        "/>
    <s v="REVERSO L]                                        "/>
    <s v="25/16/01/101   "/>
    <s v="REVERSO"/>
    <s v="TKANINA: WYSTĘPUJE W REALIZACJI"/>
    <s v="TAPICERNIA"/>
    <s v="161006/REV/189801                                 "/>
    <n v="1"/>
    <d v="2025-07-02T08:28:11"/>
    <d v="2025-07-02T08:28:14"/>
    <n v="0.05"/>
    <n v="0"/>
    <n v="55"/>
    <s v="161007 REVERSO L]                    "/>
    <x v="2"/>
    <x v="98"/>
    <x v="0"/>
  </r>
  <r>
    <x v="7"/>
    <n v="161112"/>
    <n v="16"/>
    <n v="3"/>
    <n v="45"/>
    <x v="2"/>
    <x v="7"/>
    <s v="101.           "/>
    <s v="TAPICERNIA                                        "/>
    <s v="TAPICEROWANIE"/>
    <s v="LENOX [1o]                                        "/>
    <s v="LENOX [1o]                                        "/>
    <s v="25/16/01/101   "/>
    <s v="LENOX"/>
    <s v="TKANINA: WYSTĘPUJE W REALIZACJI"/>
    <s v="TAPICERNIA"/>
    <s v="161112/LEN/ZALESKA                                "/>
    <n v="1"/>
    <d v="2025-07-02T08:35:44"/>
    <d v="2025-07-02T08:35:51"/>
    <n v="0.11666666666666667"/>
    <n v="0"/>
    <n v="45"/>
    <s v="161112 LENOX [1o]                    "/>
    <x v="2"/>
    <x v="99"/>
    <x v="0"/>
  </r>
  <r>
    <x v="8"/>
    <n v="161479"/>
    <n v="29"/>
    <n v="14"/>
    <n v="69"/>
    <x v="2"/>
    <x v="8"/>
    <s v="170.           "/>
    <s v="PIANKOWANIE                                       "/>
    <s v="PIANKOWANIE PIANKI I OWATY"/>
    <s v="OXYGEN [5]                                        "/>
    <s v="OXYGEN [5] - KOMPLET USZYTY POKROWIEC             "/>
    <s v="25/17/01/170   "/>
    <s v="OXYGEN"/>
    <s v="Brak"/>
    <s v="PIANKOWANIE STELAŻA"/>
    <s v="161479/OXY/44002089                               "/>
    <n v="1"/>
    <d v="2025-07-01T14:42:26"/>
    <d v="2025-07-02T08:41:03"/>
    <n v="1078.6166666666668"/>
    <n v="0"/>
    <n v="69"/>
    <s v="161479 OXYGEN [5]                    "/>
    <x v="2"/>
    <x v="100"/>
    <x v="0"/>
  </r>
  <r>
    <x v="8"/>
    <n v="161480"/>
    <n v="29"/>
    <n v="14"/>
    <n v="69"/>
    <x v="2"/>
    <x v="8"/>
    <s v="170.           "/>
    <s v="PIANKOWANIE                                       "/>
    <s v="PIANKOWANIE PIANKI I OWATY"/>
    <s v="OXYGEN [5]                                        "/>
    <s v="OXYGEN [5] - KOMPLET USZYTY POKROWIEC             "/>
    <s v="25/17/01/170   "/>
    <s v="OXYGEN"/>
    <s v="Brak"/>
    <s v="PIANKOWANIE STELAŻA"/>
    <s v="161479/OXY/44002089                               "/>
    <n v="1"/>
    <d v="2025-07-01T14:42:28"/>
    <d v="2025-07-02T08:41:07"/>
    <n v="1078.6499999999999"/>
    <n v="0"/>
    <n v="69"/>
    <s v="161480 OXYGEN [5]                    "/>
    <x v="2"/>
    <x v="100"/>
    <x v="0"/>
  </r>
  <r>
    <x v="8"/>
    <n v="161481"/>
    <n v="29"/>
    <n v="14"/>
    <n v="1"/>
    <x v="2"/>
    <x v="8"/>
    <s v="170.           "/>
    <s v="PIANKOWANIE                                       "/>
    <s v="PIANKOWANIE PIANKI I OWATY"/>
    <s v="OXYGEN PD 576 III 50x50                           "/>
    <s v="OXYGEN PD 576 III 50x50                           "/>
    <s v="25/17/01/170   "/>
    <s v="OXYGEN"/>
    <s v="Brak"/>
    <s v="PIANKOWANIE STELAŻA"/>
    <s v="161479/OXY/44002089                               "/>
    <n v="4"/>
    <d v="2025-07-01T14:42:33"/>
    <d v="2025-07-02T08:41:09"/>
    <n v="1078.5999999999999"/>
    <n v="0"/>
    <n v="1"/>
    <s v="161481 OXYGEN PD 576 III 50x50       "/>
    <x v="2"/>
    <x v="100"/>
    <x v="0"/>
  </r>
  <r>
    <x v="8"/>
    <n v="161481"/>
    <n v="29"/>
    <n v="14"/>
    <n v="1"/>
    <x v="2"/>
    <x v="8"/>
    <s v="170.           "/>
    <s v="PIANKOWANIE                                       "/>
    <s v="PIANKOWANIE PIANKI I OWATY"/>
    <s v="OXYGEN PD 576 III 50x50                           "/>
    <s v="OXYGEN PD 576 III 50x50                           "/>
    <s v="25/17/01/170   "/>
    <s v="OXYGEN"/>
    <s v="Brak"/>
    <s v="PIANKOWANIE STELAŻA"/>
    <s v="161479/OXY/44002089                               "/>
    <n v="4"/>
    <d v="2025-07-01T14:42:33"/>
    <d v="2025-07-02T08:41:09"/>
    <n v="1078.5999999999999"/>
    <n v="0"/>
    <n v="1"/>
    <s v="161481 OXYGEN PD 576 III 50x50       "/>
    <x v="2"/>
    <x v="100"/>
    <x v="0"/>
  </r>
  <r>
    <x v="3"/>
    <n v="160810"/>
    <n v="21"/>
    <n v="3"/>
    <n v="36"/>
    <x v="2"/>
    <x v="3"/>
    <s v="101.           "/>
    <s v="TAPICERNIA                                        "/>
    <s v="TAPICEROWANIE"/>
    <s v="AVANT 3                                           "/>
    <s v="AVANT 3                                           "/>
    <s v="25/15/01/101   "/>
    <s v="AVANT"/>
    <s v="Brak"/>
    <s v="TAPICERNIA"/>
    <s v="160808/AVA/SIĘBAB                                 "/>
    <n v="1"/>
    <d v="2025-07-01T14:54:15"/>
    <d v="2025-07-02T08:44:10"/>
    <n v="1069.9166666666667"/>
    <n v="0"/>
    <n v="36"/>
    <s v="160810 AVANT 3                       "/>
    <x v="2"/>
    <x v="101"/>
    <x v="0"/>
  </r>
  <r>
    <x v="3"/>
    <n v="160810"/>
    <n v="21"/>
    <n v="3"/>
    <n v="2"/>
    <x v="2"/>
    <x v="3"/>
    <s v="101.           "/>
    <s v="TAPICERNIA                                        "/>
    <s v="TAPICEROWANIE"/>
    <s v="AVANT 3                                           "/>
    <s v="AVANT 3                                           "/>
    <s v="25/15/01/101   "/>
    <s v="AVANT"/>
    <s v="KR - KROKODYLKI NA JEDNĄ STRONĘ : JEST ART NA STR"/>
    <s v="TAPICERNIA"/>
    <s v="160808/AVA/SIĘBAB                                 "/>
    <n v="1"/>
    <d v="2025-07-01T14:54:15"/>
    <d v="2025-07-02T08:44:10"/>
    <n v="1069.9166666666667"/>
    <n v="0"/>
    <n v="2"/>
    <s v="160810 AVANT 3                       "/>
    <x v="2"/>
    <x v="101"/>
    <x v="0"/>
  </r>
  <r>
    <x v="3"/>
    <n v="160809"/>
    <n v="21"/>
    <n v="3"/>
    <n v="42"/>
    <x v="2"/>
    <x v="3"/>
    <s v="101.           "/>
    <s v="TAPICERNIA                                        "/>
    <s v="TAPICEROWANIE"/>
    <s v="AVANT N                                           "/>
    <s v="AVANT N                                           "/>
    <s v="25/15/01/101   "/>
    <s v="AVANT"/>
    <s v="Brak"/>
    <s v="TAPICERNIA"/>
    <s v="160808/AVA/SIĘBAB                                 "/>
    <n v="1"/>
    <d v="2025-07-01T14:54:06"/>
    <d v="2025-07-02T08:44:12"/>
    <n v="1070.1000000000001"/>
    <n v="0"/>
    <n v="42"/>
    <s v="160809 AVANT N                       "/>
    <x v="2"/>
    <x v="101"/>
    <x v="0"/>
  </r>
  <r>
    <x v="3"/>
    <n v="160809"/>
    <n v="21"/>
    <n v="3"/>
    <n v="4"/>
    <x v="2"/>
    <x v="3"/>
    <s v="101.           "/>
    <s v="TAPICERNIA                                        "/>
    <s v="TAPICEROWANIE"/>
    <s v="AVANT N                                           "/>
    <s v="AVANT N                                           "/>
    <s v="25/15/01/101   "/>
    <s v="AVANT"/>
    <s v="KR - KROKODYLKI Z OBU STRON : JEST ART Z OBU"/>
    <s v="TAPICERNIA"/>
    <s v="160808/AVA/SIĘBAB                                 "/>
    <n v="1"/>
    <d v="2025-07-01T14:54:06"/>
    <d v="2025-07-02T08:44:12"/>
    <n v="1070.1000000000001"/>
    <n v="0"/>
    <n v="4"/>
    <s v="160809 AVANT N                       "/>
    <x v="2"/>
    <x v="101"/>
    <x v="0"/>
  </r>
  <r>
    <x v="3"/>
    <n v="160808"/>
    <n v="21"/>
    <n v="3"/>
    <n v="46"/>
    <x v="2"/>
    <x v="3"/>
    <s v="101.           "/>
    <s v="TAPICERNIA                                        "/>
    <s v="TAPICEROWANIE"/>
    <s v="AVANT [3                                          "/>
    <s v="AVANT [3                                          "/>
    <s v="25/15/01/101   "/>
    <s v="AVANT"/>
    <s v="Brak"/>
    <s v="TAPICERNIA"/>
    <s v="160808/AVA/SIĘBAB                                 "/>
    <n v="1"/>
    <d v="2025-07-01T14:54:03"/>
    <d v="2025-07-02T08:44:13"/>
    <n v="1070.1666666666667"/>
    <n v="0"/>
    <n v="46"/>
    <s v="160808 AVANT [3                      "/>
    <x v="2"/>
    <x v="101"/>
    <x v="0"/>
  </r>
  <r>
    <x v="3"/>
    <n v="160808"/>
    <n v="21"/>
    <n v="3"/>
    <n v="2"/>
    <x v="2"/>
    <x v="3"/>
    <s v="101.           "/>
    <s v="TAPICERNIA                                        "/>
    <s v="TAPICEROWANIE"/>
    <s v="AVANT [3                                          "/>
    <s v="AVANT [3                                          "/>
    <s v="25/15/01/101   "/>
    <s v="AVANT"/>
    <s v="KR - KROKODYLKI NA JEDNĄ STRONĘ : JEST ART NA STR"/>
    <s v="TAPICERNIA"/>
    <s v="160808/AVA/SIĘBAB                                 "/>
    <n v="1"/>
    <d v="2025-07-01T14:54:03"/>
    <d v="2025-07-02T08:44:13"/>
    <n v="1070.1666666666667"/>
    <n v="0"/>
    <n v="2"/>
    <s v="160808 AVANT [3                      "/>
    <x v="2"/>
    <x v="101"/>
    <x v="0"/>
  </r>
  <r>
    <x v="9"/>
    <n v="161575"/>
    <n v="32"/>
    <n v="14"/>
    <n v="32"/>
    <x v="2"/>
    <x v="9"/>
    <s v="170.           "/>
    <s v="PIANKOWANIE                                       "/>
    <s v="PIANKOWANIE PIANKI I OWATY"/>
    <s v="COCO [1o] - STELAŻ NA BIAŁO                       "/>
    <s v="COCO [1o] - STELAŻ NA BIAŁO                       "/>
    <s v="25/16/10/170MAG"/>
    <s v="COCO"/>
    <s v="Brak"/>
    <s v="PIANKOWANIE STELAŻA"/>
    <s v="161575/COC/MAGAZYN                                "/>
    <n v="10"/>
    <d v="2025-07-02T08:57:53"/>
    <d v="2025-07-02T08:58:22"/>
    <n v="0.48333333333333328"/>
    <n v="0"/>
    <n v="32"/>
    <s v="161575 COCO [1o] - STELAŻ NA BIAŁO   "/>
    <x v="2"/>
    <x v="85"/>
    <x v="0"/>
  </r>
  <r>
    <x v="9"/>
    <n v="161575"/>
    <n v="32"/>
    <n v="14"/>
    <n v="32"/>
    <x v="2"/>
    <x v="9"/>
    <s v="170.           "/>
    <s v="PIANKOWANIE                                       "/>
    <s v="PIANKOWANIE PIANKI I OWATY"/>
    <s v="COCO [1o] - STELAŻ NA BIAŁO                       "/>
    <s v="COCO [1o] - STELAŻ NA BIAŁO                       "/>
    <s v="25/16/10/170MAG"/>
    <s v="COCO"/>
    <s v="Brak"/>
    <s v="PIANKOWANIE STELAŻA"/>
    <s v="161575/COC/MAGAZYN                                "/>
    <n v="10"/>
    <d v="2025-07-02T08:57:53"/>
    <d v="2025-07-02T08:58:22"/>
    <n v="0.48333333333333328"/>
    <n v="0"/>
    <n v="32"/>
    <s v="161575 COCO [1o] - STELAŻ NA BIAŁO   "/>
    <x v="2"/>
    <x v="85"/>
    <x v="0"/>
  </r>
  <r>
    <x v="9"/>
    <n v="161575"/>
    <n v="32"/>
    <n v="14"/>
    <n v="32"/>
    <x v="2"/>
    <x v="9"/>
    <s v="170.           "/>
    <s v="PIANKOWANIE                                       "/>
    <s v="PIANKOWANIE PIANKI I OWATY"/>
    <s v="COCO [1o] - STELAŻ NA BIAŁO                       "/>
    <s v="COCO [1o] - STELAŻ NA BIAŁO                       "/>
    <s v="25/16/10/170MAG"/>
    <s v="COCO"/>
    <s v="Brak"/>
    <s v="PIANKOWANIE STELAŻA"/>
    <s v="161575/COC/MAGAZYN                                "/>
    <n v="10"/>
    <d v="2025-07-02T08:57:53"/>
    <d v="2025-07-02T08:58:22"/>
    <n v="0.48333333333333328"/>
    <n v="0"/>
    <n v="32"/>
    <s v="161575 COCO [1o] - STELAŻ NA BIAŁO   "/>
    <x v="2"/>
    <x v="85"/>
    <x v="0"/>
  </r>
  <r>
    <x v="9"/>
    <n v="161575"/>
    <n v="32"/>
    <n v="14"/>
    <n v="32"/>
    <x v="2"/>
    <x v="9"/>
    <s v="170.           "/>
    <s v="PIANKOWANIE                                       "/>
    <s v="PIANKOWANIE PIANKI I OWATY"/>
    <s v="COCO [1o] - STELAŻ NA BIAŁO                       "/>
    <s v="COCO [1o] - STELAŻ NA BIAŁO                       "/>
    <s v="25/16/10/170MAG"/>
    <s v="COCO"/>
    <s v="Brak"/>
    <s v="PIANKOWANIE STELAŻA"/>
    <s v="161575/COC/MAGAZYN                                "/>
    <n v="10"/>
    <d v="2025-07-02T08:57:53"/>
    <d v="2025-07-02T08:58:22"/>
    <n v="0.48333333333333328"/>
    <n v="0"/>
    <n v="32"/>
    <s v="161575 COCO [1o] - STELAŻ NA BIAŁO   "/>
    <x v="2"/>
    <x v="85"/>
    <x v="0"/>
  </r>
  <r>
    <x v="9"/>
    <n v="161575"/>
    <n v="32"/>
    <n v="14"/>
    <n v="32"/>
    <x v="2"/>
    <x v="9"/>
    <s v="170.           "/>
    <s v="PIANKOWANIE                                       "/>
    <s v="PIANKOWANIE PIANKI I OWATY"/>
    <s v="COCO [1o] - STELAŻ NA BIAŁO                       "/>
    <s v="COCO [1o] - STELAŻ NA BIAŁO                       "/>
    <s v="25/16/10/170MAG"/>
    <s v="COCO"/>
    <s v="Brak"/>
    <s v="PIANKOWANIE STELAŻA"/>
    <s v="161575/COC/MAGAZYN                                "/>
    <n v="10"/>
    <d v="2025-07-02T08:57:53"/>
    <d v="2025-07-02T08:58:22"/>
    <n v="0.48333333333333328"/>
    <n v="0"/>
    <n v="32"/>
    <s v="161575 COCO [1o] - STELAŻ NA BIAŁO   "/>
    <x v="2"/>
    <x v="85"/>
    <x v="0"/>
  </r>
  <r>
    <x v="9"/>
    <n v="161575"/>
    <n v="32"/>
    <n v="14"/>
    <n v="32"/>
    <x v="2"/>
    <x v="9"/>
    <s v="170.           "/>
    <s v="PIANKOWANIE                                       "/>
    <s v="PIANKOWANIE PIANKI I OWATY"/>
    <s v="COCO [1o] - STELAŻ NA BIAŁO                       "/>
    <s v="COCO [1o] - STELAŻ NA BIAŁO                       "/>
    <s v="25/16/10/170MAG"/>
    <s v="COCO"/>
    <s v="Brak"/>
    <s v="PIANKOWANIE STELAŻA"/>
    <s v="161575/COC/MAGAZYN                                "/>
    <n v="10"/>
    <d v="2025-07-02T08:57:53"/>
    <d v="2025-07-02T08:58:22"/>
    <n v="0.48333333333333328"/>
    <n v="0"/>
    <n v="32"/>
    <s v="161575 COCO [1o] - STELAŻ NA BIAŁO   "/>
    <x v="2"/>
    <x v="85"/>
    <x v="0"/>
  </r>
  <r>
    <x v="9"/>
    <n v="161575"/>
    <n v="32"/>
    <n v="14"/>
    <n v="32"/>
    <x v="2"/>
    <x v="9"/>
    <s v="170.           "/>
    <s v="PIANKOWANIE                                       "/>
    <s v="PIANKOWANIE PIANKI I OWATY"/>
    <s v="COCO [1o] - STELAŻ NA BIAŁO                       "/>
    <s v="COCO [1o] - STELAŻ NA BIAŁO                       "/>
    <s v="25/16/10/170MAG"/>
    <s v="COCO"/>
    <s v="Brak"/>
    <s v="PIANKOWANIE STELAŻA"/>
    <s v="161575/COC/MAGAZYN                                "/>
    <n v="10"/>
    <d v="2025-07-02T08:57:53"/>
    <d v="2025-07-02T08:58:22"/>
    <n v="0.48333333333333328"/>
    <n v="0"/>
    <n v="32"/>
    <s v="161575 COCO [1o] - STELAŻ NA BIAŁO   "/>
    <x v="2"/>
    <x v="85"/>
    <x v="0"/>
  </r>
  <r>
    <x v="9"/>
    <n v="161575"/>
    <n v="32"/>
    <n v="14"/>
    <n v="32"/>
    <x v="2"/>
    <x v="9"/>
    <s v="170.           "/>
    <s v="PIANKOWANIE                                       "/>
    <s v="PIANKOWANIE PIANKI I OWATY"/>
    <s v="COCO [1o] - STELAŻ NA BIAŁO                       "/>
    <s v="COCO [1o] - STELAŻ NA BIAŁO                       "/>
    <s v="25/16/10/170MAG"/>
    <s v="COCO"/>
    <s v="Brak"/>
    <s v="PIANKOWANIE STELAŻA"/>
    <s v="161575/COC/MAGAZYN                                "/>
    <n v="10"/>
    <d v="2025-07-02T08:57:53"/>
    <d v="2025-07-02T08:58:22"/>
    <n v="0.48333333333333328"/>
    <n v="0"/>
    <n v="32"/>
    <s v="161575 COCO [1o] - STELAŻ NA BIAŁO   "/>
    <x v="2"/>
    <x v="85"/>
    <x v="0"/>
  </r>
  <r>
    <x v="6"/>
    <n v="159178"/>
    <n v="12"/>
    <n v="3"/>
    <n v="19"/>
    <x v="0"/>
    <x v="6"/>
    <s v="101.           "/>
    <s v="TAPICERNIA                                        "/>
    <s v="TAPICEROWANIE"/>
    <s v="WILLOW P82x82                                     "/>
    <s v="WILLOW P82x82                                     "/>
    <s v="               "/>
    <s v="WILLOW"/>
    <s v="TKANINA: WYSTĘPUJE W REALIZACJI"/>
    <s v="TAPICERNIA"/>
    <s v="159177/WIL/189456                                 "/>
    <n v="1"/>
    <d v="2025-06-03T10:17:40"/>
    <d v="2025-06-03T11:36:17"/>
    <n v="78.61666666666666"/>
    <n v="0"/>
    <n v="19"/>
    <s v="159178 WILLOW P82x82                 "/>
    <x v="0"/>
    <x v="102"/>
    <x v="0"/>
  </r>
  <r>
    <x v="6"/>
    <n v="159179"/>
    <n v="12"/>
    <n v="3"/>
    <n v="69"/>
    <x v="0"/>
    <x v="6"/>
    <s v="101.           "/>
    <s v="TAPICERNIA                                        "/>
    <s v="TAPICEROWANIE"/>
    <s v="GOYA [1,5                                         "/>
    <s v="GOYA [1,5                                         "/>
    <s v="               "/>
    <s v="GOYA"/>
    <s v="TKANINA: WYSTEPUJE W KORPUS"/>
    <s v="TAPICERNIA"/>
    <s v="159179/GOY/189446                                 "/>
    <n v="1"/>
    <d v="2025-05-30T11:03:35"/>
    <d v="2025-05-30T12:32:30"/>
    <n v="88.916666666666657"/>
    <n v="0"/>
    <n v="69"/>
    <s v="159179 GOYA [1,5                     "/>
    <x v="0"/>
    <x v="103"/>
    <x v="0"/>
  </r>
  <r>
    <x v="6"/>
    <n v="159180"/>
    <n v="12"/>
    <n v="3"/>
    <n v="69"/>
    <x v="0"/>
    <x v="6"/>
    <s v="101.           "/>
    <s v="TAPICERNIA                                        "/>
    <s v="TAPICEROWANIE"/>
    <s v="GOYA 1,5]                                         "/>
    <s v="GOYA 1,5]                                         "/>
    <s v="               "/>
    <s v="GOYA"/>
    <s v="TKANINA: WYSTEPUJE W KORPUS"/>
    <s v="TAPICERNIA"/>
    <s v="159179/GOY/189446                                 "/>
    <n v="1"/>
    <d v="2025-05-30T11:03:38"/>
    <d v="2025-05-30T12:32:33"/>
    <n v="88.916666666666657"/>
    <n v="0"/>
    <n v="69"/>
    <s v="159180 GOYA 1,5]                     "/>
    <x v="0"/>
    <x v="103"/>
    <x v="0"/>
  </r>
  <r>
    <x v="0"/>
    <n v="161803"/>
    <n v="33"/>
    <n v="14"/>
    <n v="33"/>
    <x v="2"/>
    <x v="0"/>
    <s v="170.           "/>
    <s v="PIANKOWANIE                                       "/>
    <s v="PIANKOWANIE PIANKI I OWATY"/>
    <s v="DIVA A [3                                         "/>
    <s v="DIVA [3 - KOMPLET USZYTY POKROWIEC                "/>
    <s v="25/17/01/170   "/>
    <s v="DIVA A"/>
    <s v="Brak"/>
    <s v="PIANKOWANIE STELAŻA"/>
    <s v="161803/DIV/GAWRON                                 "/>
    <n v="1"/>
    <d v="2025-07-02T08:15:40"/>
    <d v="2025-07-02T09:18:03"/>
    <n v="62.383333333333333"/>
    <n v="0"/>
    <n v="33"/>
    <s v="161803 DIVA A [3                     "/>
    <x v="2"/>
    <x v="104"/>
    <x v="0"/>
  </r>
  <r>
    <x v="0"/>
    <n v="161804"/>
    <n v="33"/>
    <n v="14"/>
    <n v="20"/>
    <x v="2"/>
    <x v="0"/>
    <s v="170.           "/>
    <s v="PIANKOWANIE                                       "/>
    <s v="PIANKOWANIE PIANKI I OWATY"/>
    <s v="DIVA A N                                          "/>
    <s v="DIVA 113N - KOMPLET USZYTY POKROWIEC              "/>
    <s v="25/17/01/170   "/>
    <s v="DIVA A"/>
    <s v="Brak"/>
    <s v="PIANKOWANIE STELAŻA"/>
    <s v="161803/DIV/GAWRON                                 "/>
    <n v="1"/>
    <d v="2025-07-02T08:15:41"/>
    <d v="2025-07-02T09:18:04"/>
    <n v="62.383333333333333"/>
    <n v="0"/>
    <n v="20"/>
    <s v="161804 DIVA A N                      "/>
    <x v="2"/>
    <x v="104"/>
    <x v="0"/>
  </r>
  <r>
    <x v="0"/>
    <n v="161805"/>
    <n v="33"/>
    <n v="14"/>
    <n v="36"/>
    <x v="2"/>
    <x v="0"/>
    <s v="170.           "/>
    <s v="PIANKOWANIE                                       "/>
    <s v="PIANKOWANIE PIANKI I OWATY"/>
    <s v="DIVA A 4]                                         "/>
    <s v="DIVA 4] - KOMPLET USZYTY POKROWIEC                "/>
    <s v="25/17/01/170   "/>
    <s v="DIVA A"/>
    <s v="Brak"/>
    <s v="PIANKOWANIE STELAŻA"/>
    <s v="161803/DIV/GAWRON                                 "/>
    <n v="1"/>
    <d v="2025-07-02T08:15:43"/>
    <d v="2025-07-02T09:18:06"/>
    <n v="62.383333333333333"/>
    <n v="0"/>
    <n v="36"/>
    <s v="161805 DIVA A 4]                     "/>
    <x v="2"/>
    <x v="104"/>
    <x v="0"/>
  </r>
  <r>
    <x v="0"/>
    <n v="161806"/>
    <n v="33"/>
    <n v="14"/>
    <n v="1"/>
    <x v="2"/>
    <x v="0"/>
    <s v="170.           "/>
    <s v="PIANKOWANIE                                       "/>
    <s v="PIANKOWANIE PIANKI I OWATY"/>
    <s v="DIVA A Z60/14/05                                  "/>
    <s v="DIVA A Z60/14/05                                  "/>
    <s v="25/17/01/170   "/>
    <s v="DIVA A"/>
    <s v="Brak"/>
    <s v="PIANKOWANIE STELAŻA"/>
    <s v="161803/DIV/GAWRON                                 "/>
    <n v="3"/>
    <m/>
    <m/>
    <m/>
    <m/>
    <n v="1"/>
    <s v="161806 DIVA A Z60/14/05              "/>
    <x v="2"/>
    <x v="104"/>
    <x v="0"/>
  </r>
  <r>
    <x v="0"/>
    <n v="161806"/>
    <n v="33"/>
    <n v="14"/>
    <n v="1"/>
    <x v="2"/>
    <x v="0"/>
    <s v="170.           "/>
    <s v="PIANKOWANIE                                       "/>
    <s v="PIANKOWANIE PIANKI I OWATY"/>
    <s v="DIVA A Z60/14/05                                  "/>
    <s v="DIVA A Z60/14/05                                  "/>
    <s v="25/17/01/170   "/>
    <s v="DIVA A"/>
    <s v="Brak"/>
    <s v="PIANKOWANIE STELAŻA"/>
    <s v="161803/DIV/GAWRON                                 "/>
    <n v="3"/>
    <m/>
    <m/>
    <m/>
    <m/>
    <n v="1"/>
    <s v="161806 DIVA A Z60/14/05              "/>
    <x v="2"/>
    <x v="104"/>
    <x v="0"/>
  </r>
  <r>
    <x v="11"/>
    <n v="161537"/>
    <n v="31"/>
    <n v="14"/>
    <n v="28"/>
    <x v="2"/>
    <x v="11"/>
    <s v="170.           "/>
    <s v="PIANKOWANIE                                       "/>
    <s v="PIANKOWANIE PIANKI I OWATY"/>
    <s v="AVANT 1,5]                                        "/>
    <s v="AVANT 1,5]                                        "/>
    <s v="25/17/01/170   "/>
    <s v="AVANT"/>
    <s v="Brak"/>
    <s v="PIANKOWANIE STELAŻA"/>
    <s v="161534/AVA/BEGIER                                 "/>
    <n v="1"/>
    <d v="2025-07-02T07:15:06"/>
    <d v="2025-07-02T09:23:55"/>
    <n v="128.81666666666666"/>
    <n v="0"/>
    <n v="28"/>
    <s v="161537 AVANT 1,5]                    "/>
    <x v="2"/>
    <x v="105"/>
    <x v="0"/>
  </r>
  <r>
    <x v="11"/>
    <n v="161534"/>
    <n v="31"/>
    <n v="14"/>
    <n v="22"/>
    <x v="2"/>
    <x v="11"/>
    <s v="170.           "/>
    <s v="PIANKOWANIE                                       "/>
    <s v="PIANKOWANIE PIANKI I OWATY"/>
    <s v="AVANT N                                           "/>
    <s v="AVANT N                                           "/>
    <s v="25/17/01/170   "/>
    <s v="AVANT"/>
    <s v="Brak"/>
    <s v="PIANKOWANIE STELAŻA"/>
    <s v="161534/AVA/BEGIER                                 "/>
    <n v="1"/>
    <d v="2025-07-02T07:15:08"/>
    <d v="2025-07-02T09:24:00"/>
    <n v="128.86666666666667"/>
    <n v="0"/>
    <n v="22"/>
    <s v="161534 AVANT N                       "/>
    <x v="2"/>
    <x v="105"/>
    <x v="0"/>
  </r>
  <r>
    <x v="11"/>
    <n v="161535"/>
    <n v="31"/>
    <n v="14"/>
    <n v="29"/>
    <x v="2"/>
    <x v="11"/>
    <s v="170.           "/>
    <s v="PIANKOWANIE                                       "/>
    <s v="PIANKOWANIE PIANKI I OWATY"/>
    <s v="AVANT 3                                           "/>
    <s v="AVANT 3                                           "/>
    <s v="25/17/01/170   "/>
    <s v="AVANT"/>
    <s v="Brak"/>
    <s v="PIANKOWANIE STELAŻA"/>
    <s v="161534/AVA/BEGIER                                 "/>
    <n v="1"/>
    <d v="2025-07-02T07:15:11"/>
    <d v="2025-07-02T09:24:02"/>
    <n v="128.85"/>
    <n v="0"/>
    <n v="29"/>
    <s v="161535 AVANT 3                       "/>
    <x v="2"/>
    <x v="105"/>
    <x v="0"/>
  </r>
  <r>
    <x v="11"/>
    <n v="161536"/>
    <n v="31"/>
    <n v="14"/>
    <n v="22"/>
    <x v="2"/>
    <x v="11"/>
    <s v="170.           "/>
    <s v="PIANKOWANIE                                       "/>
    <s v="PIANKOWANIE PIANKI I OWATY"/>
    <s v="AVANT N                                           "/>
    <s v="AVANT N                                           "/>
    <s v="25/17/01/170   "/>
    <s v="AVANT"/>
    <s v="Brak"/>
    <s v="PIANKOWANIE STELAŻA"/>
    <s v="161534/AVA/BEGIER                                 "/>
    <n v="1"/>
    <d v="2025-07-02T07:15:13"/>
    <d v="2025-07-02T09:24:05"/>
    <n v="128.86666666666667"/>
    <n v="0"/>
    <n v="22"/>
    <s v="161536 AVANT N                       "/>
    <x v="2"/>
    <x v="105"/>
    <x v="0"/>
  </r>
  <r>
    <x v="2"/>
    <n v="160183"/>
    <n v="27"/>
    <n v="3"/>
    <n v="37"/>
    <x v="0"/>
    <x v="2"/>
    <s v="101.           "/>
    <s v="TAPICERNIA                                        "/>
    <s v="TAPICEROWANIE"/>
    <s v="AVANT [1,5                                        "/>
    <s v="AVANT [1,5                                        "/>
    <s v="               "/>
    <s v="AVANT"/>
    <s v="Brak"/>
    <s v="TAPICERNIA"/>
    <s v="160183/AVA/44002075                               "/>
    <n v="1"/>
    <d v="2025-06-24T09:11:58"/>
    <d v="2025-06-24T09:13:43"/>
    <n v="1.75"/>
    <n v="0"/>
    <n v="37"/>
    <s v="160183 AVANT [1,5                    "/>
    <x v="0"/>
    <x v="106"/>
    <x v="0"/>
  </r>
  <r>
    <x v="2"/>
    <n v="160184"/>
    <n v="27"/>
    <n v="3"/>
    <n v="31"/>
    <x v="0"/>
    <x v="2"/>
    <s v="101.           "/>
    <s v="TAPICERNIA                                        "/>
    <s v="TAPICEROWANIE"/>
    <s v="AVANT 1,5                                         "/>
    <s v="AVANT 1,5                                         "/>
    <s v="               "/>
    <s v="AVANT"/>
    <s v="Brak"/>
    <s v="TAPICERNIA"/>
    <s v="160183/AVA/44002075                               "/>
    <n v="1"/>
    <d v="2025-06-24T09:12:00"/>
    <d v="2025-06-24T10:56:13"/>
    <n v="104.21666666666665"/>
    <n v="0"/>
    <n v="31"/>
    <s v="160184 AVANT 1,5                     "/>
    <x v="0"/>
    <x v="106"/>
    <x v="0"/>
  </r>
  <r>
    <x v="2"/>
    <n v="160185"/>
    <n v="27"/>
    <n v="3"/>
    <n v="37"/>
    <x v="0"/>
    <x v="2"/>
    <s v="101.           "/>
    <s v="TAPICERNIA                                        "/>
    <s v="TAPICEROWANIE"/>
    <s v="AVANT 1,5]                                        "/>
    <s v="AVANT 1,5]                                        "/>
    <s v="               "/>
    <s v="AVANT"/>
    <s v="Brak"/>
    <s v="TAPICERNIA"/>
    <s v="160183/AVA/44002075                               "/>
    <n v="1"/>
    <d v="2025-06-24T09:12:02"/>
    <d v="2025-06-24T10:56:14"/>
    <n v="104.2"/>
    <n v="0"/>
    <n v="37"/>
    <s v="160185 AVANT 1,5]                    "/>
    <x v="0"/>
    <x v="106"/>
    <x v="0"/>
  </r>
  <r>
    <x v="2"/>
    <n v="160082"/>
    <n v="27"/>
    <n v="3"/>
    <n v="122"/>
    <x v="0"/>
    <x v="2"/>
    <s v="101.           "/>
    <s v="TAPICERNIA                                        "/>
    <s v="TAPICEROWANIE"/>
    <s v="SPECTRA [Lz                                       "/>
    <s v="SPECTRA [Lz                                       "/>
    <s v="               "/>
    <s v="SPECTRA"/>
    <s v="SKÓRA: WYSTĘPUJE W REALIZACJI"/>
    <s v="TAPICERNIA"/>
    <s v="160082/SPE/GOSK                                   "/>
    <n v="1"/>
    <d v="2025-06-11T14:48:52"/>
    <d v="2025-06-11T14:48:54"/>
    <n v="3.3333333333333333E-2"/>
    <n v="0"/>
    <n v="122"/>
    <s v="160082 SPECTRA [Lz                   "/>
    <x v="0"/>
    <x v="107"/>
    <x v="0"/>
  </r>
  <r>
    <x v="2"/>
    <n v="160083"/>
    <n v="27"/>
    <n v="3"/>
    <n v="145"/>
    <x v="0"/>
    <x v="2"/>
    <s v="101.           "/>
    <s v="TAPICERNIA                                        "/>
    <s v="TAPICEROWANIE"/>
    <s v="SPECTRA 3z]                                       "/>
    <s v="SPECTRA 3z]                                       "/>
    <s v="               "/>
    <s v="SPECTRA"/>
    <s v="SKÓRA: WYSTĘPUJE W REALIZACJI"/>
    <s v="TAPICERNIA"/>
    <s v="160082/SPE/GOSK                                   "/>
    <n v="1"/>
    <d v="2025-06-11T14:48:47"/>
    <d v="2025-06-11T14:49:01"/>
    <n v="0.23333333333333334"/>
    <n v="0"/>
    <n v="145"/>
    <s v="160083 SPECTRA 3z]                   "/>
    <x v="0"/>
    <x v="107"/>
    <x v="0"/>
  </r>
  <r>
    <x v="2"/>
    <n v="160084"/>
    <n v="27"/>
    <n v="3"/>
    <n v="169"/>
    <x v="0"/>
    <x v="2"/>
    <s v="101.           "/>
    <s v="TAPICERNIA                                        "/>
    <s v="TAPICEROWANIE"/>
    <s v="SPECTRA [3,5z]                                    "/>
    <s v="SPECTRA [3,5z]                                    "/>
    <s v="               "/>
    <s v="SPECTRA"/>
    <s v="SKÓRA: WYSTĘPUJE W REALIZACJI"/>
    <s v="TAPICERNIA"/>
    <s v="160082/SPE/GOSK                                   "/>
    <n v="1"/>
    <m/>
    <m/>
    <m/>
    <m/>
    <n v="169"/>
    <s v="160084 SPECTRA [3,5z]                "/>
    <x v="0"/>
    <x v="107"/>
    <x v="0"/>
  </r>
  <r>
    <x v="2"/>
    <n v="159708"/>
    <n v="27"/>
    <n v="3"/>
    <n v="66"/>
    <x v="0"/>
    <x v="2"/>
    <s v="101.           "/>
    <s v="TAPICERNIA                                        "/>
    <s v="TAPICEROWANIE"/>
    <s v="HUDSON NW 149x159                                 "/>
    <s v="HUDSON NW 149x157 - KOMPLET USZYTY POKROWIEC      "/>
    <s v="               "/>
    <s v="HUDSON"/>
    <s v="TKANINA: WYSTĘPUJE W REALIZACJI"/>
    <s v="TAPICERNIA"/>
    <s v="159708/HUD/SH25-1001                              "/>
    <n v="1"/>
    <m/>
    <m/>
    <m/>
    <m/>
    <n v="66"/>
    <s v="159708 HUDSON NW 149x159             "/>
    <x v="0"/>
    <x v="108"/>
    <x v="0"/>
  </r>
  <r>
    <x v="2"/>
    <n v="159709"/>
    <n v="27"/>
    <n v="3"/>
    <n v="54"/>
    <x v="0"/>
    <x v="2"/>
    <s v="101.           "/>
    <s v="TAPICERNIA                                        "/>
    <s v="TAPICEROWANIE"/>
    <s v="HUDSON 2,5]                                       "/>
    <s v="HUDSON 2,5] - KOMPLET USZYTY POKROWIEC            "/>
    <s v="               "/>
    <s v="HUDSON"/>
    <s v="TKANINA: WYSTĘPUJE W REALIZACJI"/>
    <s v="TAPICERNIA"/>
    <s v="159708/HUD/SH25-1001                              "/>
    <n v="1"/>
    <m/>
    <m/>
    <m/>
    <m/>
    <n v="54"/>
    <s v="159709 HUDSON 2,5]                   "/>
    <x v="0"/>
    <x v="108"/>
    <x v="0"/>
  </r>
  <r>
    <x v="2"/>
    <n v="160587"/>
    <n v="27"/>
    <n v="3"/>
    <n v="1"/>
    <x v="0"/>
    <x v="2"/>
    <s v="101.           "/>
    <s v="TAPICERNIA                                        "/>
    <s v="TAPICEROWANIE"/>
    <s v="PODUSZKA OPARCIOWA                                "/>
    <s v="PODUSZKA OPARCIOWA                                "/>
    <s v="               "/>
    <s v="DODATKI"/>
    <s v="Brak"/>
    <s v="TAPICERNIA"/>
    <s v="160587/HUD/JÓŹWIK                                 "/>
    <n v="1"/>
    <d v="2025-06-27T09:13:08"/>
    <d v="2025-06-27T09:13:10"/>
    <n v="3.3333333333333333E-2"/>
    <n v="0"/>
    <n v="1"/>
    <s v="160587 PODUSZKA OPARCIOWA            "/>
    <x v="0"/>
    <x v="109"/>
    <x v="0"/>
  </r>
  <r>
    <x v="2"/>
    <n v="160588"/>
    <n v="27"/>
    <n v="3"/>
    <n v="1"/>
    <x v="0"/>
    <x v="2"/>
    <s v="101.           "/>
    <s v="TAPICERNIA                                        "/>
    <s v="TAPICEROWANIE"/>
    <s v="PD 255 III 45x45                                  "/>
    <s v="PD 255 III 45x45                                  "/>
    <s v="               "/>
    <s v="POD. DEK."/>
    <s v="Brak"/>
    <s v="TAPICERNIA"/>
    <s v="160587/HUD/JÓŹWIK                                 "/>
    <n v="1"/>
    <d v="2025-06-27T09:13:12"/>
    <d v="2025-06-27T09:13:13"/>
    <n v="1.6666666666666666E-2"/>
    <n v="0"/>
    <n v="1"/>
    <s v="160588 PD 255 III 45x45              "/>
    <x v="0"/>
    <x v="109"/>
    <x v="0"/>
  </r>
  <r>
    <x v="4"/>
    <n v="161743"/>
    <n v="120"/>
    <n v="3"/>
    <n v="29"/>
    <x v="2"/>
    <x v="4"/>
    <s v="101.           "/>
    <s v="TAPICERNIA                                        "/>
    <s v="TAPICEROWANIE"/>
    <s v="OVAL [1o]                                         "/>
    <s v="OVAL [1o]                                         "/>
    <s v="25/17/01/101   "/>
    <s v="OVAL"/>
    <s v="TKANINA: WYSTĘPUJE W REALIZACJI"/>
    <s v="TAPICERNIA"/>
    <s v="161743/OVA/189989                                 "/>
    <n v="1"/>
    <d v="2025-07-02T08:20:49"/>
    <d v="2025-07-02T09:36:02"/>
    <n v="75.216666666666669"/>
    <n v="0"/>
    <n v="29"/>
    <s v="161743 OVAL [1o]                     "/>
    <x v="2"/>
    <x v="110"/>
    <x v="0"/>
  </r>
  <r>
    <x v="4"/>
    <n v="161144"/>
    <n v="120"/>
    <n v="3"/>
    <n v="18"/>
    <x v="2"/>
    <x v="4"/>
    <s v="101.           "/>
    <s v="TAPICERNIA                                        "/>
    <s v="TAPICEROWANIE"/>
    <s v="AVANT P104x64                                     "/>
    <s v="AVANT P104x64                                     "/>
    <s v="25/16/01/101   "/>
    <s v="AVANT"/>
    <s v="Brak"/>
    <s v="TAPICERNIA"/>
    <s v="161144/AVA/WOJCZUK                                "/>
    <n v="1"/>
    <d v="2025-07-02T08:20:52"/>
    <d v="2025-07-02T09:36:05"/>
    <n v="75.216666666666669"/>
    <n v="0"/>
    <n v="18"/>
    <s v="161144 AVANT P104x64                 "/>
    <x v="2"/>
    <x v="111"/>
    <x v="0"/>
  </r>
  <r>
    <x v="1"/>
    <n v="161119"/>
    <n v="13"/>
    <n v="3"/>
    <n v="74"/>
    <x v="2"/>
    <x v="1"/>
    <s v="101.           "/>
    <s v="TAPICERNIA                                        "/>
    <s v="TAPICEROWANIE"/>
    <s v="MISTRAL 3,5N                                      "/>
    <s v="MISTRAL N3,5 - KOMPLET USZYTY POKROWIEC           "/>
    <s v="25/16/01/101   "/>
    <s v="MISTRAL"/>
    <s v="TKANINA: WYSTEPUJE W KORPUS"/>
    <s v="TAPICERNIA"/>
    <s v="161119/MIS/DWD                                    "/>
    <n v="1"/>
    <d v="2025-07-02T07:35:20"/>
    <d v="2025-07-02T09:58:11"/>
    <n v="142.85"/>
    <n v="0"/>
    <n v="74"/>
    <s v="161119 MISTRAL 3,5N                  "/>
    <x v="2"/>
    <x v="112"/>
    <x v="0"/>
  </r>
  <r>
    <x v="1"/>
    <n v="161120"/>
    <n v="13"/>
    <n v="3"/>
    <n v="69"/>
    <x v="2"/>
    <x v="1"/>
    <s v="101.           "/>
    <s v="TAPICERNIA                                        "/>
    <s v="TAPICEROWANIE"/>
    <s v="MISTRAL 4                                         "/>
    <s v="MISTRAL 4 - KOMPLET USZYTY POKROWIEC              "/>
    <s v="25/16/01/101   "/>
    <s v="MISTRAL"/>
    <s v="TKANINA: WYSTEPUJE W KORPUS"/>
    <s v="TAPICERNIA"/>
    <s v="161119/MIS/DWD                                    "/>
    <n v="1"/>
    <d v="2025-07-02T07:35:23"/>
    <d v="2025-07-02T09:58:13"/>
    <n v="142.83333333333334"/>
    <n v="0"/>
    <n v="69"/>
    <s v="161120 MISTRAL 4                     "/>
    <x v="2"/>
    <x v="112"/>
    <x v="0"/>
  </r>
  <r>
    <x v="1"/>
    <n v="161121"/>
    <n v="13"/>
    <n v="3"/>
    <n v="44"/>
    <x v="2"/>
    <x v="1"/>
    <s v="101.           "/>
    <s v="TAPICERNIA                                        "/>
    <s v="TAPICEROWANIE"/>
    <s v="MISTRAL 1,5]                                      "/>
    <s v="MISTRAL 1,5] - KOMPLET USZYTY POKROWIEC           "/>
    <s v="25/16/01/101   "/>
    <s v="MISTRAL"/>
    <s v="TKANINA: WYSTEPUJE W KORPUS"/>
    <s v="TAPICERNIA"/>
    <s v="161119/MIS/DWD                                    "/>
    <n v="1"/>
    <d v="2025-07-02T07:35:25"/>
    <d v="2025-07-02T09:58:14"/>
    <n v="142.81666666666666"/>
    <n v="0"/>
    <n v="44"/>
    <s v="161121 MISTRAL 1,5]                  "/>
    <x v="2"/>
    <x v="112"/>
    <x v="0"/>
  </r>
  <r>
    <x v="0"/>
    <n v="161754"/>
    <n v="33"/>
    <n v="14"/>
    <n v="53"/>
    <x v="2"/>
    <x v="0"/>
    <s v="170.           "/>
    <s v="PIANKOWANIE                                       "/>
    <s v="PIANKOWANIE PIANKI I OWATY"/>
    <s v="DIVA A [5]                                        "/>
    <s v="DIVA [5] - KOMPLET USZYTY POKROWIEC               "/>
    <s v="25/17/01/170   "/>
    <s v="DIVA A"/>
    <s v="Brak"/>
    <s v="PIANKOWANIE STELAŻA"/>
    <s v="161754/DIV/KOWALSKI                               "/>
    <n v="1"/>
    <d v="2025-07-02T09:20:45"/>
    <d v="2025-07-02T09:58:39"/>
    <n v="37.9"/>
    <n v="0"/>
    <n v="53"/>
    <s v="161754 DIVA A [5]                    "/>
    <x v="2"/>
    <x v="113"/>
    <x v="0"/>
  </r>
  <r>
    <x v="0"/>
    <n v="161755"/>
    <n v="33"/>
    <n v="14"/>
    <n v="8"/>
    <x v="2"/>
    <x v="0"/>
    <s v="170.           "/>
    <s v="PIANKOWANIE                                       "/>
    <s v="PIANKOWANIE PIANKI I OWATY"/>
    <s v="DIVA A P95x95                                     "/>
    <s v="DIVA P95x95 - KOMPLET USZYTY POKROWIEC            "/>
    <s v="25/17/01/170   "/>
    <s v="DIVA A"/>
    <s v="Brak"/>
    <s v="PIANKOWANIE STELAŻA"/>
    <s v="161754/DIV/KOWALSKI                               "/>
    <n v="1"/>
    <d v="2025-07-02T09:20:47"/>
    <d v="2025-07-02T09:58:43"/>
    <n v="37.93333333333333"/>
    <n v="0"/>
    <n v="8"/>
    <s v="161755 DIVA A P95x95                 "/>
    <x v="2"/>
    <x v="113"/>
    <x v="0"/>
  </r>
  <r>
    <x v="0"/>
    <n v="161756"/>
    <n v="33"/>
    <n v="14"/>
    <n v="1"/>
    <x v="2"/>
    <x v="0"/>
    <s v="170.           "/>
    <s v="PIANKOWANIE                                       "/>
    <s v="PIANKOWANIE PIANKI I OWATY"/>
    <s v="DIVA A Z60/14/05                                  "/>
    <s v="DIVA A Z60/14/05                                  "/>
    <s v="25/17/01/170   "/>
    <s v="DIVA A"/>
    <s v="Brak"/>
    <s v="PIANKOWANIE STELAŻA"/>
    <s v="161754/DIV/KOWALSKI                               "/>
    <n v="2"/>
    <m/>
    <m/>
    <m/>
    <m/>
    <n v="1"/>
    <s v="161756 DIVA A Z60/14/05              "/>
    <x v="2"/>
    <x v="113"/>
    <x v="0"/>
  </r>
  <r>
    <x v="3"/>
    <n v="161142"/>
    <n v="21"/>
    <n v="3"/>
    <n v="46"/>
    <x v="2"/>
    <x v="3"/>
    <s v="101.           "/>
    <s v="TAPICERNIA                                        "/>
    <s v="TAPICEROWANIE"/>
    <s v="AVANT 3]                                          "/>
    <s v="AVANT 3]                                          "/>
    <s v="25/16/01/101   "/>
    <s v="AVANT"/>
    <s v="Brak"/>
    <s v="TAPICERNIA"/>
    <s v="161141/AVA/KHAMIDOV                               "/>
    <n v="1"/>
    <d v="2025-07-02T08:45:56"/>
    <d v="2025-07-02T09:58:56"/>
    <n v="73"/>
    <n v="0"/>
    <n v="46"/>
    <s v="161142 AVANT 3]                      "/>
    <x v="2"/>
    <x v="114"/>
    <x v="0"/>
  </r>
  <r>
    <x v="3"/>
    <n v="161142"/>
    <n v="21"/>
    <n v="3"/>
    <n v="2"/>
    <x v="2"/>
    <x v="3"/>
    <s v="101.           "/>
    <s v="TAPICERNIA                                        "/>
    <s v="TAPICEROWANIE"/>
    <s v="AVANT 3]                                          "/>
    <s v="AVANT 3]                                          "/>
    <s v="25/16/01/101   "/>
    <s v="AVANT"/>
    <s v="KR - KROKODYLKI NA JEDNĄ STRONĘ : JEST ART NA STR"/>
    <s v="TAPICERNIA"/>
    <s v="161141/AVA/KHAMIDOV                               "/>
    <n v="1"/>
    <d v="2025-07-02T08:45:56"/>
    <d v="2025-07-02T09:58:56"/>
    <n v="73"/>
    <n v="0"/>
    <n v="2"/>
    <s v="161142 AVANT 3]                      "/>
    <x v="2"/>
    <x v="114"/>
    <x v="0"/>
  </r>
  <r>
    <x v="3"/>
    <n v="161141"/>
    <n v="21"/>
    <n v="3"/>
    <n v="55"/>
    <x v="2"/>
    <x v="3"/>
    <s v="101.           "/>
    <s v="TAPICERNIA                                        "/>
    <s v="TAPICEROWANIE"/>
    <s v="AVANT [L                                          "/>
    <s v="AVANT [L                                          "/>
    <s v="25/16/01/101   "/>
    <s v="AVANT"/>
    <s v="Brak"/>
    <s v="TAPICERNIA"/>
    <s v="161141/AVA/KHAMIDOV                               "/>
    <n v="1"/>
    <d v="2025-07-02T08:46:01"/>
    <d v="2025-07-02T09:58:57"/>
    <n v="72.933333333333337"/>
    <n v="0"/>
    <n v="55"/>
    <s v="161141 AVANT [L                      "/>
    <x v="2"/>
    <x v="114"/>
    <x v="0"/>
  </r>
  <r>
    <x v="3"/>
    <n v="161141"/>
    <n v="21"/>
    <n v="3"/>
    <n v="2"/>
    <x v="2"/>
    <x v="3"/>
    <s v="101.           "/>
    <s v="TAPICERNIA                                        "/>
    <s v="TAPICEROWANIE"/>
    <s v="AVANT [L                                          "/>
    <s v="AVANT [L                                          "/>
    <s v="25/16/01/101   "/>
    <s v="AVANT"/>
    <s v="KR - KROKODYLKI NA JEDNĄ STRONĘ : JEST ART NA STR"/>
    <s v="TAPICERNIA"/>
    <s v="161141/AVA/KHAMIDOV                               "/>
    <n v="1"/>
    <d v="2025-07-02T08:46:01"/>
    <d v="2025-07-02T09:58:57"/>
    <n v="72.933333333333337"/>
    <n v="0"/>
    <n v="2"/>
    <s v="161141 AVANT [L                      "/>
    <x v="2"/>
    <x v="114"/>
    <x v="0"/>
  </r>
  <r>
    <x v="5"/>
    <n v="161155"/>
    <n v="17"/>
    <n v="3"/>
    <n v="46"/>
    <x v="2"/>
    <x v="5"/>
    <s v="101.           "/>
    <s v="TAPICERNIA                                        "/>
    <s v="TAPICEROWANIE"/>
    <s v="AVANT [3                                          "/>
    <s v="AVANT [3                                          "/>
    <s v="25/16/01/101   "/>
    <s v="AVANT"/>
    <s v="Brak"/>
    <s v="TAPICERNIA"/>
    <s v="161155/AVA/KARSON                                 "/>
    <n v="1"/>
    <d v="2025-07-01T12:57:28"/>
    <d v="2025-07-02T10:31:17"/>
    <n v="1293.8166666666666"/>
    <n v="0"/>
    <n v="46"/>
    <s v="161155 AVANT [3                      "/>
    <x v="2"/>
    <x v="115"/>
    <x v="0"/>
  </r>
  <r>
    <x v="5"/>
    <n v="161155"/>
    <n v="17"/>
    <n v="3"/>
    <n v="2"/>
    <x v="2"/>
    <x v="5"/>
    <s v="101.           "/>
    <s v="TAPICERNIA                                        "/>
    <s v="TAPICEROWANIE"/>
    <s v="AVANT [3                                          "/>
    <s v="AVANT [3                                          "/>
    <s v="25/16/01/101   "/>
    <s v="AVANT"/>
    <s v="KR - KROKODYLKI NA JEDNĄ STRONĘ : JEST ART NA STR"/>
    <s v="TAPICERNIA"/>
    <s v="161155/AVA/KARSON                                 "/>
    <n v="1"/>
    <d v="2025-07-01T12:57:28"/>
    <d v="2025-07-02T10:31:17"/>
    <n v="1293.8166666666666"/>
    <n v="0"/>
    <n v="2"/>
    <s v="161155 AVANT [3                      "/>
    <x v="2"/>
    <x v="115"/>
    <x v="0"/>
  </r>
  <r>
    <x v="5"/>
    <n v="161156"/>
    <n v="17"/>
    <n v="3"/>
    <n v="42"/>
    <x v="2"/>
    <x v="5"/>
    <s v="101.           "/>
    <s v="TAPICERNIA                                        "/>
    <s v="TAPICEROWANIE"/>
    <s v="AVANT N                                           "/>
    <s v="AVANT N                                           "/>
    <s v="25/16/01/101   "/>
    <s v="AVANT"/>
    <s v="Brak"/>
    <s v="TAPICERNIA"/>
    <s v="161155/AVA/KARSON                                 "/>
    <n v="1"/>
    <d v="2025-07-01T12:57:30"/>
    <d v="2025-07-02T10:31:19"/>
    <n v="1293.8166666666666"/>
    <n v="0"/>
    <n v="42"/>
    <s v="161156 AVANT N                       "/>
    <x v="2"/>
    <x v="115"/>
    <x v="0"/>
  </r>
  <r>
    <x v="5"/>
    <n v="161156"/>
    <n v="17"/>
    <n v="3"/>
    <n v="4"/>
    <x v="2"/>
    <x v="5"/>
    <s v="101.           "/>
    <s v="TAPICERNIA                                        "/>
    <s v="TAPICEROWANIE"/>
    <s v="AVANT N                                           "/>
    <s v="AVANT N                                           "/>
    <s v="25/16/01/101   "/>
    <s v="AVANT"/>
    <s v="KR - KROKODYLKI Z OBU STRON : JEST ART Z OBU"/>
    <s v="TAPICERNIA"/>
    <s v="161155/AVA/KARSON                                 "/>
    <n v="1"/>
    <d v="2025-07-01T12:57:30"/>
    <d v="2025-07-02T10:31:19"/>
    <n v="1293.8166666666666"/>
    <n v="0"/>
    <n v="4"/>
    <s v="161156 AVANT N                       "/>
    <x v="2"/>
    <x v="115"/>
    <x v="0"/>
  </r>
  <r>
    <x v="5"/>
    <n v="161157"/>
    <n v="17"/>
    <n v="3"/>
    <n v="39"/>
    <x v="2"/>
    <x v="5"/>
    <s v="101.           "/>
    <s v="TAPICERNIA                                        "/>
    <s v="TAPICEROWANIE"/>
    <s v="AVANT 3,5                                         "/>
    <s v="AVANT 3,5                                         "/>
    <s v="25/16/01/101   "/>
    <s v="AVANT"/>
    <s v="Brak"/>
    <s v="TAPICERNIA"/>
    <s v="161155/AVA/KARSON                                 "/>
    <n v="1"/>
    <d v="2025-07-01T12:57:31"/>
    <d v="2025-07-02T10:31:21"/>
    <n v="1293.8333333333335"/>
    <n v="0"/>
    <n v="39"/>
    <s v="161157 AVANT 3,5                     "/>
    <x v="2"/>
    <x v="115"/>
    <x v="0"/>
  </r>
  <r>
    <x v="5"/>
    <n v="161157"/>
    <n v="17"/>
    <n v="3"/>
    <n v="4"/>
    <x v="2"/>
    <x v="5"/>
    <s v="101.           "/>
    <s v="TAPICERNIA                                        "/>
    <s v="TAPICEROWANIE"/>
    <s v="AVANT 3,5                                         "/>
    <s v="AVANT 3,5                                         "/>
    <s v="25/16/01/101   "/>
    <s v="AVANT"/>
    <s v="KR - KROKODYLKI Z OBU STRON : JEST ART Z OBU"/>
    <s v="TAPICERNIA"/>
    <s v="161155/AVA/KARSON                                 "/>
    <n v="1"/>
    <d v="2025-07-01T12:57:31"/>
    <d v="2025-07-02T10:31:21"/>
    <n v="1293.8333333333335"/>
    <n v="0"/>
    <n v="4"/>
    <s v="161157 AVANT 3,5                     "/>
    <x v="2"/>
    <x v="115"/>
    <x v="0"/>
  </r>
  <r>
    <x v="5"/>
    <n v="161158"/>
    <n v="17"/>
    <n v="3"/>
    <n v="20"/>
    <x v="2"/>
    <x v="5"/>
    <s v="101.           "/>
    <s v="TAPICERNIA                                        "/>
    <s v="TAPICEROWANIE"/>
    <s v="AVANT P112x84                                     "/>
    <s v="AVANT P112x84                                     "/>
    <s v="25/16/01/101   "/>
    <s v="AVANT"/>
    <s v="Brak"/>
    <s v="TAPICERNIA"/>
    <s v="161155/AVA/KARSON                                 "/>
    <n v="1"/>
    <d v="2025-07-02T10:31:26"/>
    <d v="2025-07-02T10:31:40"/>
    <n v="0.23333333333333334"/>
    <n v="0"/>
    <n v="20"/>
    <s v="161158 AVANT P112x84                 "/>
    <x v="2"/>
    <x v="115"/>
    <x v="0"/>
  </r>
  <r>
    <x v="5"/>
    <n v="161158"/>
    <n v="17"/>
    <n v="3"/>
    <n v="2"/>
    <x v="2"/>
    <x v="5"/>
    <s v="101.           "/>
    <s v="TAPICERNIA                                        "/>
    <s v="TAPICEROWANIE"/>
    <s v="AVANT P112x84                                     "/>
    <s v="AVANT P112x84                                     "/>
    <s v="25/16/01/101   "/>
    <s v="AVANT"/>
    <s v="KR - KROKODYLKI NA JEDNĄ STRONĘ : JEST ART NA STR"/>
    <s v="TAPICERNIA"/>
    <s v="161155/AVA/KARSON                                 "/>
    <n v="1"/>
    <d v="2025-07-02T10:31:26"/>
    <d v="2025-07-02T10:31:40"/>
    <n v="0.23333333333333334"/>
    <n v="0"/>
    <n v="2"/>
    <s v="161158 AVANT P112x84                 "/>
    <x v="2"/>
    <x v="115"/>
    <x v="0"/>
  </r>
  <r>
    <x v="8"/>
    <n v="161745"/>
    <n v="29"/>
    <n v="14"/>
    <n v="27"/>
    <x v="2"/>
    <x v="8"/>
    <s v="170.           "/>
    <s v="PIANKOWANIE                                       "/>
    <s v="PIANKOWANIE PIANKI I OWATY"/>
    <s v="GOYA 1                                            "/>
    <s v="GOYA 1                                            "/>
    <s v="25/17/01/170   "/>
    <s v="GOYA"/>
    <s v="Brak"/>
    <s v="PIANKOWANIE STELAŻA"/>
    <s v="161745/GOY/WINSKO                                 "/>
    <n v="1"/>
    <d v="2025-07-02T08:43:21"/>
    <d v="2025-07-02T10:39:33"/>
    <n v="116.2"/>
    <n v="0"/>
    <n v="27"/>
    <s v="161745 GOYA 1                        "/>
    <x v="2"/>
    <x v="116"/>
    <x v="0"/>
  </r>
  <r>
    <x v="8"/>
    <n v="161746"/>
    <n v="29"/>
    <n v="14"/>
    <n v="27"/>
    <x v="2"/>
    <x v="8"/>
    <s v="170.           "/>
    <s v="PIANKOWANIE                                       "/>
    <s v="PIANKOWANIE PIANKI I OWATY"/>
    <s v="GOYA 1                                            "/>
    <s v="GOYA 1                                            "/>
    <s v="25/17/01/170   "/>
    <s v="GOYA"/>
    <s v="Brak"/>
    <s v="PIANKOWANIE STELAŻA"/>
    <s v="161745/GOY/WINSKO                                 "/>
    <n v="1"/>
    <d v="2025-07-02T08:43:24"/>
    <d v="2025-07-02T10:39:35"/>
    <n v="116.18333333333334"/>
    <n v="0"/>
    <n v="27"/>
    <s v="161746 GOYA 1                        "/>
    <x v="2"/>
    <x v="116"/>
    <x v="0"/>
  </r>
  <r>
    <x v="8"/>
    <n v="161747"/>
    <n v="29"/>
    <n v="14"/>
    <n v="27"/>
    <x v="2"/>
    <x v="8"/>
    <s v="170.           "/>
    <s v="PIANKOWANIE                                       "/>
    <s v="PIANKOWANIE PIANKI I OWATY"/>
    <s v="GOYA 1                                            "/>
    <s v="GOYA 1                                            "/>
    <s v="25/17/01/170   "/>
    <s v="GOYA"/>
    <s v="Brak"/>
    <s v="PIANKOWANIE STELAŻA"/>
    <s v="161745/GOY/WINSKO                                 "/>
    <n v="1"/>
    <d v="2025-07-02T08:43:27"/>
    <d v="2025-07-02T10:39:37"/>
    <n v="116.16666666666667"/>
    <n v="0"/>
    <n v="27"/>
    <s v="161747 GOYA 1                        "/>
    <x v="2"/>
    <x v="116"/>
    <x v="0"/>
  </r>
  <r>
    <x v="8"/>
    <n v="161748"/>
    <n v="29"/>
    <n v="14"/>
    <n v="45"/>
    <x v="2"/>
    <x v="8"/>
    <s v="170.           "/>
    <s v="PIANKOWANIE                                       "/>
    <s v="PIANKOWANIE PIANKI I OWATY"/>
    <s v="GOYA LH]                                          "/>
    <s v="GOYA LH]                                          "/>
    <s v="25/17/01/170   "/>
    <s v="GOYA"/>
    <s v="Brak"/>
    <s v="PIANKOWANIE STELAŻA"/>
    <s v="161745/GOY/WINSKO                                 "/>
    <n v="1"/>
    <d v="2025-07-02T08:43:28"/>
    <d v="2025-07-02T10:39:39"/>
    <n v="116.18333333333334"/>
    <n v="0"/>
    <n v="45"/>
    <s v="161748 GOYA LH]                      "/>
    <x v="2"/>
    <x v="116"/>
    <x v="0"/>
  </r>
  <r>
    <x v="9"/>
    <n v="161787"/>
    <n v="32"/>
    <n v="14"/>
    <n v="70"/>
    <x v="2"/>
    <x v="9"/>
    <s v="170.           "/>
    <s v="PIANKOWANIE                                       "/>
    <s v="PIANKOWANIE PIANKI I OWATY"/>
    <s v="AMALFI NW 156x203                                 "/>
    <s v="AMALFI NW - KOMPLET USZYTY POKROWIEC              "/>
    <s v="25/17/01/170   "/>
    <s v="AMALFI"/>
    <s v="Brak"/>
    <s v="PIANKOWANIE STELAŻA"/>
    <s v="161787/AMA/SZWEDA                                 "/>
    <n v="1"/>
    <d v="2025-07-02T10:41:52"/>
    <d v="2025-07-02T10:41:56"/>
    <n v="6.6666666666666666E-2"/>
    <n v="0"/>
    <n v="70"/>
    <s v="161787 AMALFI NW 156x203             "/>
    <x v="2"/>
    <x v="117"/>
    <x v="0"/>
  </r>
  <r>
    <x v="9"/>
    <n v="161788"/>
    <n v="32"/>
    <n v="14"/>
    <n v="39"/>
    <x v="2"/>
    <x v="9"/>
    <s v="170.           "/>
    <s v="PIANKOWANIE                                       "/>
    <s v="PIANKOWANIE PIANKI I OWATY"/>
    <s v="AMALFI 1,5]                                       "/>
    <s v="AMALFI 1,5] - KOMPLET USZYTY POKROWIEC            "/>
    <s v="25/17/01/170   "/>
    <s v="AMALFI"/>
    <s v="Brak"/>
    <s v="PIANKOWANIE STELAŻA"/>
    <s v="161787/AMA/SZWEDA                                 "/>
    <n v="1"/>
    <d v="2025-07-02T10:41:54"/>
    <d v="2025-07-02T10:41:57"/>
    <n v="0.05"/>
    <n v="0"/>
    <n v="39"/>
    <s v="161788 AMALFI 1,5]                   "/>
    <x v="2"/>
    <x v="117"/>
    <x v="0"/>
  </r>
  <r>
    <x v="12"/>
    <n v="161549"/>
    <n v="28"/>
    <n v="14"/>
    <n v="62"/>
    <x v="2"/>
    <x v="12"/>
    <s v="170.           "/>
    <s v="PIANKOWANIE                                       "/>
    <s v="PIANKOWANIE PIANKI I OWATY"/>
    <s v="MISTRAL [4]                                       "/>
    <s v="MISTRAL [4] - KOMPLET USZYTY POKROWIEC            "/>
    <s v="25/17/01/170   "/>
    <s v="MISTRAL"/>
    <s v="Brak"/>
    <s v="PIANKOWANIE STELAŻA"/>
    <s v="161549/MIS/DARECKA                                "/>
    <n v="1"/>
    <d v="2025-07-02T11:02:17"/>
    <d v="2025-07-02T11:02:20"/>
    <n v="0.05"/>
    <n v="0"/>
    <n v="62"/>
    <s v="161549 MISTRAL [4]                   "/>
    <x v="2"/>
    <x v="118"/>
    <x v="0"/>
  </r>
  <r>
    <x v="12"/>
    <n v="161550"/>
    <n v="28"/>
    <n v="14"/>
    <n v="54"/>
    <x v="2"/>
    <x v="12"/>
    <s v="170.           "/>
    <s v="PIANKOWANIE                                       "/>
    <s v="PIANKOWANIE PIANKI I OWATY"/>
    <s v="MISTRAL [4                                        "/>
    <s v="MISTRAL [4 - KOMPLET USZYTY POKROWIEC             "/>
    <s v="25/17/01/170   "/>
    <s v="MISTRAL"/>
    <s v="Brak"/>
    <s v="PIANKOWANIE STELAŻA"/>
    <s v="161549/MIS/DARECKA                                "/>
    <n v="1"/>
    <d v="2025-07-02T11:02:18"/>
    <d v="2025-07-02T11:02:21"/>
    <n v="0.05"/>
    <n v="0"/>
    <n v="54"/>
    <s v="161550 MISTRAL [4                    "/>
    <x v="2"/>
    <x v="118"/>
    <x v="0"/>
  </r>
  <r>
    <x v="6"/>
    <n v="161117"/>
    <n v="12"/>
    <n v="3"/>
    <n v="104"/>
    <x v="2"/>
    <x v="6"/>
    <s v="101.           "/>
    <s v="TAPICERNIA                                        "/>
    <s v="TAPICEROWANIE"/>
    <s v="WILLOW [4z                                        "/>
    <s v="WILLOW [4z                                        "/>
    <s v="25/16/01/101   "/>
    <s v="WILLOW"/>
    <s v="TKANINA: WYSTĘPUJE W REALIZACJI"/>
    <s v="TAPICERNIA"/>
    <s v="161117/WIL/KURMAN                                 "/>
    <n v="1"/>
    <d v="2025-07-02T08:12:55"/>
    <d v="2025-07-02T11:06:02"/>
    <n v="173.11666666666667"/>
    <n v="0"/>
    <n v="104"/>
    <s v="161117 WILLOW [4z                    "/>
    <x v="2"/>
    <x v="119"/>
    <x v="0"/>
  </r>
  <r>
    <x v="6"/>
    <n v="161118"/>
    <n v="12"/>
    <n v="3"/>
    <n v="126"/>
    <x v="2"/>
    <x v="6"/>
    <s v="101.           "/>
    <s v="TAPICERNIA                                        "/>
    <s v="TAPICEROWANIE"/>
    <s v="WILLOW L2Hz]                                      "/>
    <s v="WILLOW L2Hz]                                      "/>
    <s v="25/16/01/101   "/>
    <s v="WILLOW"/>
    <s v="TKANINA: WYSTĘPUJE W REALIZACJI"/>
    <s v="TAPICERNIA"/>
    <s v="161117/WIL/KURMAN                                 "/>
    <n v="1"/>
    <d v="2025-07-02T08:12:56"/>
    <d v="2025-07-02T11:06:04"/>
    <n v="173.13333333333333"/>
    <n v="0"/>
    <n v="126"/>
    <s v="161118 WILLOW L2Hz]                  "/>
    <x v="2"/>
    <x v="119"/>
    <x v="0"/>
  </r>
  <r>
    <x v="2"/>
    <n v="161369"/>
    <n v="27"/>
    <n v="3"/>
    <n v="55"/>
    <x v="2"/>
    <x v="2"/>
    <s v="101.           "/>
    <s v="TAPICERNIA                                        "/>
    <s v="TAPICEROWANIE"/>
    <s v="REVERSO [L                                        "/>
    <s v="REVERSO [L                                        "/>
    <s v="25/16/01/101   "/>
    <s v="REVERSO"/>
    <s v="TKANINA: WYSTĘPUJE W REALIZACJI"/>
    <s v="TAPICERNIA"/>
    <s v="161369/REV/44002088                               "/>
    <n v="1"/>
    <d v="2025-07-02T08:32:32"/>
    <d v="2025-07-02T11:08:54"/>
    <n v="156.36666666666667"/>
    <n v="0"/>
    <n v="55"/>
    <s v="161369 REVERSO [L                    "/>
    <x v="2"/>
    <x v="120"/>
    <x v="0"/>
  </r>
  <r>
    <x v="2"/>
    <n v="161370"/>
    <n v="27"/>
    <n v="3"/>
    <n v="20"/>
    <x v="2"/>
    <x v="2"/>
    <s v="101.           "/>
    <s v="TAPICERNIA                                        "/>
    <s v="TAPICEROWANIE"/>
    <s v="REVERSO Ps106x106                                 "/>
    <s v="REVERSO Ps106x106                                 "/>
    <s v="25/16/01/101   "/>
    <s v="REVERSO"/>
    <s v="TKANINA: WYSTĘPUJE W REALIZACJI"/>
    <s v="TAPICERNIA"/>
    <s v="161369/REV/44002088                               "/>
    <n v="1"/>
    <d v="2025-07-02T08:32:34"/>
    <d v="2025-07-02T11:08:56"/>
    <n v="156.36666666666667"/>
    <n v="0"/>
    <n v="20"/>
    <s v="161370 REVERSO Ps106x106             "/>
    <x v="2"/>
    <x v="120"/>
    <x v="0"/>
  </r>
  <r>
    <x v="2"/>
    <n v="161371"/>
    <n v="27"/>
    <n v="3"/>
    <n v="38"/>
    <x v="2"/>
    <x v="2"/>
    <s v="101.           "/>
    <s v="TAPICERNIA                                        "/>
    <s v="TAPICEROWANIE"/>
    <s v="REVERSO 1,5                                       "/>
    <s v="REVERSO 1,5                                       "/>
    <s v="25/16/01/101   "/>
    <s v="REVERSO"/>
    <s v="TKANINA: WYSTĘPUJE W REALIZACJI"/>
    <s v="TAPICERNIA"/>
    <s v="161369/REV/44002088                               "/>
    <n v="1"/>
    <d v="2025-07-02T08:32:36"/>
    <d v="2025-07-02T11:08:58"/>
    <n v="156.36666666666667"/>
    <n v="0"/>
    <n v="38"/>
    <s v="161371 REVERSO 1,5                   "/>
    <x v="2"/>
    <x v="120"/>
    <x v="0"/>
  </r>
  <r>
    <x v="2"/>
    <n v="161372"/>
    <n v="27"/>
    <n v="3"/>
    <n v="45"/>
    <x v="2"/>
    <x v="2"/>
    <s v="101.           "/>
    <s v="TAPICERNIA                                        "/>
    <s v="TAPICEROWANIE"/>
    <s v="REVERSO N106x106                                  "/>
    <s v="REVERSO N106x106                                  "/>
    <s v="25/16/01/101   "/>
    <s v="REVERSO"/>
    <s v="TKANINA: WYSTĘPUJE W REALIZACJI"/>
    <s v="TAPICERNIA"/>
    <s v="161369/REV/44002088                               "/>
    <n v="1"/>
    <d v="2025-07-02T08:32:37"/>
    <d v="2025-07-02T11:09:00"/>
    <n v="156.38333333333333"/>
    <n v="0"/>
    <n v="45"/>
    <s v="161372 REVERSO N106x106              "/>
    <x v="2"/>
    <x v="120"/>
    <x v="0"/>
  </r>
  <r>
    <x v="2"/>
    <n v="161373"/>
    <n v="27"/>
    <n v="3"/>
    <n v="50"/>
    <x v="2"/>
    <x v="2"/>
    <s v="101.           "/>
    <s v="TAPICERNIA                                        "/>
    <s v="TAPICEROWANIE"/>
    <s v="REVERSO 1,5T                                      "/>
    <s v="REVERSO 1,5T                                      "/>
    <s v="25/16/01/101   "/>
    <s v="REVERSO"/>
    <s v="TKANINA: WYSTĘPUJE W REALIZACJI"/>
    <s v="TAPICERNIA"/>
    <s v="161369/REV/44002088                               "/>
    <n v="1"/>
    <d v="2025-07-02T08:33:57"/>
    <d v="2025-07-02T11:09:05"/>
    <n v="155.13333333333333"/>
    <n v="0"/>
    <n v="50"/>
    <s v="161373 REVERSO 1,5T                  "/>
    <x v="2"/>
    <x v="120"/>
    <x v="0"/>
  </r>
  <r>
    <x v="2"/>
    <n v="161374"/>
    <n v="27"/>
    <n v="3"/>
    <n v="19"/>
    <x v="2"/>
    <x v="2"/>
    <s v="101.           "/>
    <s v="TAPICERNIA                                        "/>
    <s v="TAPICEROWANIE"/>
    <s v="REVERSO Ps82x102                                  "/>
    <s v="REVERSO Ps82x102                                  "/>
    <s v="25/16/01/101   "/>
    <s v="REVERSO"/>
    <s v="TKANINA: WYSTĘPUJE W REALIZACJI"/>
    <s v="TAPICERNIA"/>
    <s v="161369/REV/44002088                               "/>
    <n v="1"/>
    <d v="2025-07-02T08:33:58"/>
    <d v="2025-07-02T11:09:07"/>
    <n v="155.15"/>
    <n v="0"/>
    <n v="19"/>
    <s v="161374 REVERSO Ps82x102              "/>
    <x v="2"/>
    <x v="120"/>
    <x v="0"/>
  </r>
  <r>
    <x v="2"/>
    <n v="161375"/>
    <n v="27"/>
    <n v="3"/>
    <n v="1"/>
    <x v="2"/>
    <x v="2"/>
    <s v="101.           "/>
    <s v="TAPICERNIA                                        "/>
    <s v="TAPICEROWANIE"/>
    <s v="REVERSO PD 560 III 58x58                          "/>
    <s v="REVERSO PD 560 III 58x58                          "/>
    <s v="25/16/01/101   "/>
    <s v="REVERSO"/>
    <s v="TKANINA: WYSTĘPUJE W REALIZACJI"/>
    <s v="TAPICERNIA"/>
    <s v="161369/REV/44002088                               "/>
    <n v="3"/>
    <d v="2025-07-02T08:34:00"/>
    <d v="2025-07-02T11:09:09"/>
    <n v="155.15"/>
    <n v="0"/>
    <n v="1"/>
    <s v="161375 REVERSO PD 560 III 58x58      "/>
    <x v="2"/>
    <x v="120"/>
    <x v="0"/>
  </r>
  <r>
    <x v="11"/>
    <n v="161608"/>
    <n v="31"/>
    <n v="14"/>
    <n v="33"/>
    <x v="2"/>
    <x v="11"/>
    <s v="170.           "/>
    <s v="PIANKOWANIE                                       "/>
    <s v="PIANKOWANIE PIANKI I OWATY"/>
    <s v="AVANT [2,5                                        "/>
    <s v="AVANT [2,5                                        "/>
    <s v="25/17/01/170   "/>
    <s v="AVANT"/>
    <s v="Brak"/>
    <s v="PIANKOWANIE STELAŻA"/>
    <s v="161608/AVA/189917                                 "/>
    <n v="1"/>
    <d v="2025-07-02T09:38:24"/>
    <d v="2025-07-02T11:10:22"/>
    <n v="91.966666666666654"/>
    <n v="0"/>
    <n v="33"/>
    <s v="161608 AVANT [2,5                    "/>
    <x v="2"/>
    <x v="121"/>
    <x v="0"/>
  </r>
  <r>
    <x v="11"/>
    <n v="161609"/>
    <n v="31"/>
    <n v="14"/>
    <n v="40"/>
    <x v="2"/>
    <x v="11"/>
    <s v="170.           "/>
    <s v="PIANKOWANIE                                       "/>
    <s v="PIANKOWANIE PIANKI I OWATY"/>
    <s v="AVANT L]                                          "/>
    <s v="AVANT L]                                          "/>
    <s v="25/17/01/170   "/>
    <s v="AVANT"/>
    <s v="Brak"/>
    <s v="PIANKOWANIE STELAŻA"/>
    <s v="161608/AVA/189917                                 "/>
    <n v="1"/>
    <d v="2025-07-02T09:38:25"/>
    <d v="2025-07-02T11:10:24"/>
    <n v="91.983333333333334"/>
    <n v="0"/>
    <n v="40"/>
    <s v="161609 AVANT L]                      "/>
    <x v="2"/>
    <x v="121"/>
    <x v="0"/>
  </r>
  <r>
    <x v="0"/>
    <n v="160286"/>
    <n v="33"/>
    <n v="14"/>
    <n v="35"/>
    <x v="0"/>
    <x v="0"/>
    <s v="170.           "/>
    <s v="PIANKOWANIE                                       "/>
    <s v="PIANKOWANIE PIANKI I OWATY"/>
    <s v="SAMOA N                                           "/>
    <s v="SAMOA N                                           "/>
    <s v="               "/>
    <s v="SAMOA"/>
    <s v="Brak"/>
    <s v="PIANKOWANIE STELAŻA"/>
    <s v="160286/SAM/44002077                               "/>
    <n v="1"/>
    <d v="2025-06-03T07:25:45"/>
    <d v="2025-06-03T07:25:46"/>
    <n v="1.6666666666666666E-2"/>
    <n v="0"/>
    <n v="35"/>
    <s v="160286 SAMOA N                       "/>
    <x v="0"/>
    <x v="122"/>
    <x v="0"/>
  </r>
  <r>
    <x v="0"/>
    <n v="160287"/>
    <n v="33"/>
    <n v="14"/>
    <n v="35"/>
    <x v="0"/>
    <x v="0"/>
    <s v="170.           "/>
    <s v="PIANKOWANIE                                       "/>
    <s v="PIANKOWANIE PIANKI I OWATY"/>
    <s v="SAMOA N                                           "/>
    <s v="SAMOA N                                           "/>
    <s v="               "/>
    <s v="SAMOA"/>
    <s v="Brak"/>
    <s v="PIANKOWANIE STELAŻA"/>
    <s v="160286/SAM/44002077                               "/>
    <n v="1"/>
    <d v="2025-06-03T07:25:47"/>
    <d v="2025-06-03T07:25:48"/>
    <n v="1.6666666666666666E-2"/>
    <n v="0"/>
    <n v="35"/>
    <s v="160287 SAMOA N                       "/>
    <x v="0"/>
    <x v="122"/>
    <x v="0"/>
  </r>
  <r>
    <x v="0"/>
    <n v="160288"/>
    <n v="33"/>
    <n v="14"/>
    <n v="35"/>
    <x v="0"/>
    <x v="0"/>
    <s v="170.           "/>
    <s v="PIANKOWANIE                                       "/>
    <s v="PIANKOWANIE PIANKI I OWATY"/>
    <s v="SAMOA N                                           "/>
    <s v="SAMOA N                                           "/>
    <s v="               "/>
    <s v="SAMOA"/>
    <s v="Brak"/>
    <s v="PIANKOWANIE STELAŻA"/>
    <s v="160286/SAM/44002077                               "/>
    <n v="1"/>
    <d v="2025-06-03T07:25:49"/>
    <d v="2025-06-03T07:25:51"/>
    <n v="3.3333333333333333E-2"/>
    <n v="0"/>
    <n v="35"/>
    <s v="160288 SAMOA N                       "/>
    <x v="0"/>
    <x v="122"/>
    <x v="0"/>
  </r>
  <r>
    <x v="0"/>
    <n v="161630"/>
    <n v="33"/>
    <n v="14"/>
    <n v="46"/>
    <x v="2"/>
    <x v="0"/>
    <s v="170.           "/>
    <s v="PIANKOWANIE                                       "/>
    <s v="PIANKOWANIE PIANKI I OWATY"/>
    <s v="ELIXIR [2,5N                                      "/>
    <s v="ELIXIR [2,5N - KOMPLET USZYTY POKROWIEC           "/>
    <s v="25/17/01/170   "/>
    <s v="ELIXIR"/>
    <s v="Brak"/>
    <s v="PIANKOWANIE STELAŻA"/>
    <s v="161630/ELI/189882                                 "/>
    <n v="1"/>
    <d v="2025-07-02T10:19:29"/>
    <d v="2025-07-02T11:30:30"/>
    <n v="71.016666666666666"/>
    <n v="0"/>
    <n v="46"/>
    <s v="161630 ELIXIR [2,5N                  "/>
    <x v="2"/>
    <x v="123"/>
    <x v="0"/>
  </r>
  <r>
    <x v="0"/>
    <n v="161631"/>
    <n v="33"/>
    <n v="14"/>
    <n v="38"/>
    <x v="2"/>
    <x v="0"/>
    <s v="170.           "/>
    <s v="PIANKOWANIE                                       "/>
    <s v="PIANKOWANIE PIANKI I OWATY"/>
    <s v="ELIXIR 3,5                                        "/>
    <s v="ELIXIR 3,5 - KOMPLET USZYTY POKROWIEC             "/>
    <s v="25/17/01/170   "/>
    <s v="ELIXIR"/>
    <s v="Brak"/>
    <s v="PIANKOWANIE STELAŻA"/>
    <s v="161630/ELI/189882                                 "/>
    <n v="1"/>
    <d v="2025-07-02T10:19:30"/>
    <d v="2025-07-02T11:30:32"/>
    <n v="71.033333333333331"/>
    <n v="0"/>
    <n v="38"/>
    <s v="161631 ELIXIR 3,5                    "/>
    <x v="2"/>
    <x v="123"/>
    <x v="0"/>
  </r>
  <r>
    <x v="9"/>
    <n v="161783"/>
    <n v="32"/>
    <n v="14"/>
    <n v="65"/>
    <x v="2"/>
    <x v="9"/>
    <s v="170.           "/>
    <s v="PIANKOWANIE                                       "/>
    <s v="PIANKOWANIE PIANKI I OWATY"/>
    <s v="AMALFI [2,5]                                      "/>
    <s v="AMALFI [2,5] - KOMPLET USZYTY POKROWIEC           "/>
    <s v="25/17/01/170   "/>
    <s v="AMALFI"/>
    <s v="Brak"/>
    <s v="PIANKOWANIE STELAŻA"/>
    <s v="161783/AMA/WIĘSŁAW                                "/>
    <n v="1"/>
    <d v="2025-07-02T10:48:44"/>
    <d v="2025-07-02T11:30:56"/>
    <n v="42.2"/>
    <n v="0"/>
    <n v="65"/>
    <s v="161783 AMALFI [2,5]                  "/>
    <x v="2"/>
    <x v="124"/>
    <x v="0"/>
  </r>
  <r>
    <x v="3"/>
    <n v="160981"/>
    <n v="21"/>
    <n v="3"/>
    <n v="19"/>
    <x v="2"/>
    <x v="3"/>
    <s v="101.           "/>
    <s v="TAPICERNIA                                        "/>
    <s v="TAPICEROWANIE"/>
    <s v="DIVA A P95x95                                     "/>
    <s v="DIVA P95x95 - KOMPLET USZYTY POKROWIEC            "/>
    <s v="25/16/01/101   "/>
    <s v="DIVA A"/>
    <s v="TKANINA: WYSTĘPUJE W REALIZACJI"/>
    <s v="TAPICERNIA"/>
    <s v="160980/DIV/189808                                 "/>
    <n v="1"/>
    <d v="2025-07-02T10:16:54"/>
    <d v="2025-07-02T11:38:28"/>
    <n v="81.566666666666663"/>
    <n v="0"/>
    <n v="19"/>
    <s v="160981 DIVA A P95x95                 "/>
    <x v="2"/>
    <x v="125"/>
    <x v="0"/>
  </r>
  <r>
    <x v="3"/>
    <n v="160980"/>
    <n v="21"/>
    <n v="3"/>
    <n v="79"/>
    <x v="2"/>
    <x v="3"/>
    <s v="101.           "/>
    <s v="TAPICERNIA                                        "/>
    <s v="TAPICEROWANIE"/>
    <s v="DIVA A [5]                                        "/>
    <s v="DIVA [5] - KOMPLET USZYTY POKROWIEC               "/>
    <s v="25/16/01/101   "/>
    <s v="DIVA A"/>
    <s v="TKANINA: WYSTĘPUJE W REALIZACJI"/>
    <s v="TAPICERNIA"/>
    <s v="160980/DIV/189808                                 "/>
    <n v="1"/>
    <d v="2025-07-02T10:16:57"/>
    <d v="2025-07-02T11:38:29"/>
    <n v="81.533333333333331"/>
    <n v="0"/>
    <n v="79"/>
    <s v="160980 DIVA A [5]                    "/>
    <x v="2"/>
    <x v="125"/>
    <x v="0"/>
  </r>
  <r>
    <x v="12"/>
    <n v="160892"/>
    <n v="28"/>
    <n v="14"/>
    <n v="35"/>
    <x v="0"/>
    <x v="12"/>
    <s v="170.           "/>
    <s v="PIANKOWANIE                                       "/>
    <s v="PIANKOWANIE PIANKI I OWATY"/>
    <s v="WILLOW [1z                                        "/>
    <s v="WILLOW [1z                                        "/>
    <s v="               "/>
    <s v="WILLOW"/>
    <s v="Brak"/>
    <s v="PIANKOWANIE STELAŻA"/>
    <s v="160892/WIL/039                                    "/>
    <n v="1"/>
    <m/>
    <m/>
    <m/>
    <m/>
    <n v="35"/>
    <s v="160892 WILLOW [1z                    "/>
    <x v="0"/>
    <x v="126"/>
    <x v="0"/>
  </r>
  <r>
    <x v="12"/>
    <n v="161021"/>
    <n v="28"/>
    <n v="14"/>
    <n v="48"/>
    <x v="0"/>
    <x v="12"/>
    <s v="170.           "/>
    <s v="PIANKOWANIE                                       "/>
    <s v="PIANKOWANIE PIANKI I OWATY"/>
    <s v="OXYGEN [4                                         "/>
    <s v="OXYGEN [4 - KOMPLET USZYTY POKROWIEC              "/>
    <s v="               "/>
    <s v="OXYGEN"/>
    <s v="Brak"/>
    <s v="PIANKOWANIE STELAŻA"/>
    <s v="161021/OXY/189786                                 "/>
    <n v="1"/>
    <m/>
    <m/>
    <m/>
    <m/>
    <n v="48"/>
    <s v="161021 OXYGEN [4                     "/>
    <x v="0"/>
    <x v="127"/>
    <x v="0"/>
  </r>
  <r>
    <x v="12"/>
    <n v="160819"/>
    <n v="28"/>
    <n v="14"/>
    <n v="37"/>
    <x v="0"/>
    <x v="12"/>
    <s v="170.           "/>
    <s v="PIANKOWANIE                                       "/>
    <s v="PIANKOWANIE PIANKI I OWATY"/>
    <s v="REVERSO T1,5                                      "/>
    <s v="REVERSO T1,5                                      "/>
    <s v="               "/>
    <s v="REVERSO"/>
    <s v="Brak"/>
    <s v="PIANKOWANIE STELAŻA"/>
    <s v="160819/REV/STRZAŁKA                               "/>
    <n v="1"/>
    <d v="2025-06-11T07:16:16"/>
    <d v="2025-06-11T07:16:20"/>
    <n v="6.6666666666666666E-2"/>
    <n v="0"/>
    <n v="37"/>
    <s v="160819 REVERSO T1,5                  "/>
    <x v="0"/>
    <x v="48"/>
    <x v="0"/>
  </r>
  <r>
    <x v="12"/>
    <n v="160255"/>
    <n v="28"/>
    <n v="14"/>
    <n v="33"/>
    <x v="0"/>
    <x v="12"/>
    <s v="170.           "/>
    <s v="PIANKOWANIE                                       "/>
    <s v="PIANKOWANIE PIANKI I OWATY"/>
    <s v="SAMOA 1,5z]                                       "/>
    <s v="SAMOA 1,5z]                                       "/>
    <s v="               "/>
    <s v="SAMOA"/>
    <s v="Brak"/>
    <s v="PIANKOWANIE STELAŻA"/>
    <s v="160255/SAM/44002076                               "/>
    <n v="1"/>
    <d v="2025-06-03T12:38:50"/>
    <d v="2025-06-03T12:38:52"/>
    <n v="3.3333333333333333E-2"/>
    <n v="0"/>
    <n v="33"/>
    <s v="160255 SAMOA 1,5z]                   "/>
    <x v="0"/>
    <x v="128"/>
    <x v="0"/>
  </r>
  <r>
    <x v="12"/>
    <n v="160663"/>
    <n v="28"/>
    <n v="14"/>
    <n v="10"/>
    <x v="0"/>
    <x v="12"/>
    <s v="170.           "/>
    <s v="PIANKOWANIE                                       "/>
    <s v="PIANKOWANIE PIANKI I OWATY"/>
    <s v="UNO P48x48 - STELAŻ NA BIAŁO                      "/>
    <s v="UNO P48x48 - STELAŻ NA BIAŁO                      "/>
    <s v="               "/>
    <s v="UNO"/>
    <s v="Brak"/>
    <s v="PIANKOWANIE STELAŻA"/>
    <s v="160663/UNO/MAGAZYN                                "/>
    <n v="8"/>
    <d v="2025-06-03T11:43:24"/>
    <d v="2025-06-03T11:43:27"/>
    <n v="0.05"/>
    <n v="0"/>
    <n v="10"/>
    <s v="160663 UNO P48x48 - STELAŻ NA BIAŁO  "/>
    <x v="0"/>
    <x v="129"/>
    <x v="0"/>
  </r>
  <r>
    <x v="12"/>
    <n v="160893"/>
    <n v="28"/>
    <n v="14"/>
    <n v="25"/>
    <x v="0"/>
    <x v="12"/>
    <s v="170.           "/>
    <s v="PIANKOWANIE                                       "/>
    <s v="PIANKOWANIE PIANKI I OWATY"/>
    <s v="WILLOW 1z                                         "/>
    <s v="WILLOW 1z                                         "/>
    <s v="               "/>
    <s v="WILLOW"/>
    <s v="Brak"/>
    <s v="PIANKOWANIE STELAŻA"/>
    <s v="160892/WIL/039                                    "/>
    <n v="1"/>
    <m/>
    <m/>
    <m/>
    <m/>
    <n v="25"/>
    <s v="160893 WILLOW 1z                     "/>
    <x v="0"/>
    <x v="126"/>
    <x v="0"/>
  </r>
  <r>
    <x v="12"/>
    <n v="160894"/>
    <n v="28"/>
    <n v="14"/>
    <n v="35"/>
    <x v="0"/>
    <x v="12"/>
    <s v="170.           "/>
    <s v="PIANKOWANIE                                       "/>
    <s v="PIANKOWANIE PIANKI I OWATY"/>
    <s v="WILLOW 1z]                                        "/>
    <s v="WILLOW 1z]                                        "/>
    <s v="               "/>
    <s v="WILLOW"/>
    <s v="Brak"/>
    <s v="PIANKOWANIE STELAŻA"/>
    <s v="160892/WIL/039                                    "/>
    <n v="1"/>
    <m/>
    <m/>
    <m/>
    <m/>
    <n v="35"/>
    <s v="160894 WILLOW 1z]                    "/>
    <x v="0"/>
    <x v="126"/>
    <x v="0"/>
  </r>
  <r>
    <x v="12"/>
    <n v="160895"/>
    <n v="28"/>
    <n v="14"/>
    <n v="10"/>
    <x v="0"/>
    <x v="12"/>
    <s v="170.           "/>
    <s v="PIANKOWANIE                                       "/>
    <s v="PIANKOWANIE PIANKI I OWATY"/>
    <s v="WILLOW P82x82                                     "/>
    <s v="WILLOW P82x82                                     "/>
    <s v="               "/>
    <s v="WILLOW"/>
    <s v="Brak"/>
    <s v="PIANKOWANIE STELAŻA"/>
    <s v="160892/WIL/039                                    "/>
    <n v="1"/>
    <m/>
    <m/>
    <m/>
    <m/>
    <n v="10"/>
    <s v="160895 WILLOW P82x82                 "/>
    <x v="0"/>
    <x v="126"/>
    <x v="0"/>
  </r>
  <r>
    <x v="12"/>
    <n v="161022"/>
    <n v="28"/>
    <n v="14"/>
    <n v="62"/>
    <x v="0"/>
    <x v="12"/>
    <s v="170.           "/>
    <s v="PIANKOWANIE                                       "/>
    <s v="PIANKOWANIE PIANKI I OWATY"/>
    <s v="OXYGEN L2H]                                       "/>
    <s v="OXYGEN L2H] - KOMPLET USZYTY POKROWIEC            "/>
    <s v="               "/>
    <s v="OXYGEN"/>
    <s v="Brak"/>
    <s v="PIANKOWANIE STELAŻA"/>
    <s v="161021/OXY/189786                                 "/>
    <n v="1"/>
    <m/>
    <m/>
    <m/>
    <m/>
    <n v="62"/>
    <s v="161022 OXYGEN L2H]                   "/>
    <x v="0"/>
    <x v="127"/>
    <x v="0"/>
  </r>
  <r>
    <x v="12"/>
    <n v="160820"/>
    <n v="28"/>
    <n v="14"/>
    <n v="36"/>
    <x v="0"/>
    <x v="12"/>
    <s v="170.           "/>
    <s v="PIANKOWANIE                                       "/>
    <s v="PIANKOWANIE PIANKI I OWATY"/>
    <s v="REVERSO N106x106                                  "/>
    <s v="REVERSO N106x106                                  "/>
    <s v="               "/>
    <s v="REVERSO"/>
    <s v="Brak"/>
    <s v="PIANKOWANIE STELAŻA"/>
    <s v="160819/REV/STRZAŁKA                               "/>
    <n v="1"/>
    <d v="2025-06-11T07:16:14"/>
    <d v="2025-06-11T07:16:22"/>
    <n v="0.13333333333333333"/>
    <n v="0"/>
    <n v="36"/>
    <s v="160820 REVERSO N106x106              "/>
    <x v="0"/>
    <x v="48"/>
    <x v="0"/>
  </r>
  <r>
    <x v="12"/>
    <n v="160821"/>
    <n v="28"/>
    <n v="14"/>
    <n v="33"/>
    <x v="0"/>
    <x v="12"/>
    <s v="170.           "/>
    <s v="PIANKOWANIE                                       "/>
    <s v="PIANKOWANIE PIANKI I OWATY"/>
    <s v="REVERSO 1,5                                       "/>
    <s v="REVERSO 1,5                                       "/>
    <s v="               "/>
    <s v="REVERSO"/>
    <s v="Brak"/>
    <s v="PIANKOWANIE STELAŻA"/>
    <s v="160819/REV/STRZAŁKA                               "/>
    <n v="1"/>
    <d v="2025-06-11T07:16:18"/>
    <d v="2025-06-11T07:16:23"/>
    <n v="8.3333333333333343E-2"/>
    <n v="0"/>
    <n v="33"/>
    <s v="160821 REVERSO 1,5                   "/>
    <x v="0"/>
    <x v="48"/>
    <x v="0"/>
  </r>
  <r>
    <x v="12"/>
    <n v="160822"/>
    <n v="28"/>
    <n v="14"/>
    <n v="33"/>
    <x v="0"/>
    <x v="12"/>
    <s v="170.           "/>
    <s v="PIANKOWANIE                                       "/>
    <s v="PIANKOWANIE PIANKI I OWATY"/>
    <s v="REVERSO 1,5                                       "/>
    <s v="REVERSO 1,5                                       "/>
    <s v="               "/>
    <s v="REVERSO"/>
    <s v="Brak"/>
    <s v="PIANKOWANIE STELAŻA"/>
    <s v="160819/REV/STRZAŁKA                               "/>
    <n v="1"/>
    <d v="2025-06-11T07:16:19"/>
    <d v="2025-06-11T07:16:25"/>
    <n v="0.1"/>
    <n v="0"/>
    <n v="33"/>
    <s v="160822 REVERSO 1,5                   "/>
    <x v="0"/>
    <x v="48"/>
    <x v="0"/>
  </r>
  <r>
    <x v="12"/>
    <n v="160823"/>
    <n v="28"/>
    <n v="14"/>
    <n v="15"/>
    <x v="0"/>
    <x v="12"/>
    <s v="170.           "/>
    <s v="PIANKOWANIE                                       "/>
    <s v="PIANKOWANIE PIANKI I OWATY"/>
    <s v="REVERSO P106x82                                   "/>
    <s v="REVERSO P106x82                                   "/>
    <s v="               "/>
    <s v="REVERSO"/>
    <s v="Brak"/>
    <s v="PIANKOWANIE STELAŻA"/>
    <s v="160819/REV/STRZAŁKA                               "/>
    <n v="1"/>
    <m/>
    <m/>
    <m/>
    <m/>
    <n v="15"/>
    <s v="160823 REVERSO P106x82               "/>
    <x v="0"/>
    <x v="48"/>
    <x v="0"/>
  </r>
  <r>
    <x v="12"/>
    <n v="160723"/>
    <n v="28"/>
    <n v="14"/>
    <n v="13"/>
    <x v="0"/>
    <x v="12"/>
    <s v="170.           "/>
    <s v="PIANKOWANIE                                       "/>
    <s v="PIANKOWANIE PIANKI I OWATY"/>
    <s v="ELIXIR P100x98                                    "/>
    <s v="ELIXIR P100x98                                    "/>
    <s v="               "/>
    <s v="ELIXIR"/>
    <s v="Brak"/>
    <s v="PIANKOWANIE STELAŻA"/>
    <s v="160721/ELI/189714                                 "/>
    <n v="1"/>
    <m/>
    <m/>
    <m/>
    <m/>
    <n v="13"/>
    <s v="160723 ELIXIR P100x98                "/>
    <x v="0"/>
    <x v="130"/>
    <x v="0"/>
  </r>
  <r>
    <x v="12"/>
    <n v="160256"/>
    <n v="28"/>
    <n v="14"/>
    <n v="33"/>
    <x v="0"/>
    <x v="12"/>
    <s v="170.           "/>
    <s v="PIANKOWANIE                                       "/>
    <s v="PIANKOWANIE PIANKI I OWATY"/>
    <s v="SAMOA 1,5z]                                       "/>
    <s v="SAMOA 1,5z]                                       "/>
    <s v="               "/>
    <s v="SAMOA"/>
    <s v="Brak"/>
    <s v="PIANKOWANIE STELAŻA"/>
    <s v="160255/SAM/44002076                               "/>
    <n v="1"/>
    <d v="2025-06-03T12:38:54"/>
    <d v="2025-06-03T12:38:57"/>
    <n v="0.05"/>
    <n v="0"/>
    <n v="33"/>
    <s v="160256 SAMOA 1,5z]                   "/>
    <x v="0"/>
    <x v="128"/>
    <x v="0"/>
  </r>
  <r>
    <x v="12"/>
    <n v="160257"/>
    <n v="28"/>
    <n v="14"/>
    <n v="33"/>
    <x v="0"/>
    <x v="12"/>
    <s v="170.           "/>
    <s v="PIANKOWANIE                                       "/>
    <s v="PIANKOWANIE PIANKI I OWATY"/>
    <s v="SAMOA 1,5z]                                       "/>
    <s v="SAMOA 1,5z]                                       "/>
    <s v="               "/>
    <s v="SAMOA"/>
    <s v="Brak"/>
    <s v="PIANKOWANIE STELAŻA"/>
    <s v="160255/SAM/44002076                               "/>
    <n v="1"/>
    <d v="2025-06-03T12:38:56"/>
    <d v="2025-06-03T12:38:58"/>
    <n v="3.3333333333333333E-2"/>
    <n v="0"/>
    <n v="33"/>
    <s v="160257 SAMOA 1,5z]                   "/>
    <x v="0"/>
    <x v="128"/>
    <x v="0"/>
  </r>
  <r>
    <x v="12"/>
    <n v="160258"/>
    <n v="28"/>
    <n v="14"/>
    <n v="33"/>
    <x v="0"/>
    <x v="12"/>
    <s v="170.           "/>
    <s v="PIANKOWANIE                                       "/>
    <s v="PIANKOWANIE PIANKI I OWATY"/>
    <s v="SAMOA 1,5z]                                       "/>
    <s v="SAMOA 1,5z]                                       "/>
    <s v="               "/>
    <s v="SAMOA"/>
    <s v="Brak"/>
    <s v="PIANKOWANIE STELAŻA"/>
    <s v="160255/SAM/44002076                               "/>
    <n v="1"/>
    <d v="2025-06-03T12:39:04"/>
    <d v="2025-06-03T12:39:05"/>
    <n v="1.6666666666666666E-2"/>
    <n v="0"/>
    <n v="33"/>
    <s v="160258 SAMOA 1,5z]                   "/>
    <x v="0"/>
    <x v="128"/>
    <x v="0"/>
  </r>
  <r>
    <x v="12"/>
    <n v="160259"/>
    <n v="28"/>
    <n v="14"/>
    <n v="33"/>
    <x v="0"/>
    <x v="12"/>
    <s v="170.           "/>
    <s v="PIANKOWANIE                                       "/>
    <s v="PIANKOWANIE PIANKI I OWATY"/>
    <s v="SAMOA 1,5z]                                       "/>
    <s v="SAMOA 1,5z]                                       "/>
    <s v="               "/>
    <s v="SAMOA"/>
    <s v="Brak"/>
    <s v="PIANKOWANIE STELAŻA"/>
    <s v="160255/SAM/44002076                               "/>
    <n v="1"/>
    <d v="2025-06-03T12:39:07"/>
    <d v="2025-06-03T12:39:09"/>
    <n v="3.3333333333333333E-2"/>
    <n v="0"/>
    <n v="33"/>
    <s v="160259 SAMOA 1,5z]                   "/>
    <x v="0"/>
    <x v="128"/>
    <x v="0"/>
  </r>
  <r>
    <x v="12"/>
    <n v="160396"/>
    <n v="28"/>
    <n v="14"/>
    <n v="53"/>
    <x v="0"/>
    <x v="12"/>
    <s v="170.           "/>
    <s v="PIANKOWANIE                                       "/>
    <s v="PIANKOWANIE PIANKI I OWATY"/>
    <s v="OXYGEN [4]                                        "/>
    <s v="OXYGEN [4] - KOMPLET USZYTY POKROWIEC             "/>
    <s v="               "/>
    <s v="OXYGEN"/>
    <s v="Brak"/>
    <s v="PIANKOWANIE STELAŻA"/>
    <s v="160396/OXY/KUN22                                  "/>
    <n v="1"/>
    <d v="2025-06-10T07:12:22"/>
    <d v="2025-06-10T07:12:24"/>
    <n v="3.3333333333333333E-2"/>
    <n v="0"/>
    <n v="53"/>
    <s v="160396 OXYGEN [4]                    "/>
    <x v="0"/>
    <x v="131"/>
    <x v="0"/>
  </r>
  <r>
    <x v="12"/>
    <n v="160835"/>
    <n v="28"/>
    <n v="14"/>
    <n v="62"/>
    <x v="0"/>
    <x v="12"/>
    <s v="170.           "/>
    <s v="PIANKOWANIE                                       "/>
    <s v="PIANKOWANIE PIANKI I OWATY"/>
    <s v="MISTRAL [4]                                       "/>
    <s v="MISTRAL [4] - KOMPLET USZYTY POKROWIEC            "/>
    <s v="               "/>
    <s v="MISTRAL"/>
    <s v="Brak"/>
    <s v="PIANKOWANIE STELAŻA"/>
    <s v="160835/MIS/KOSTRZEWA                              "/>
    <n v="1"/>
    <d v="2025-06-11T09:51:42"/>
    <d v="2025-06-11T09:51:45"/>
    <n v="0.05"/>
    <n v="0"/>
    <n v="62"/>
    <s v="160835 MISTRAL [4]                   "/>
    <x v="0"/>
    <x v="73"/>
    <x v="0"/>
  </r>
  <r>
    <x v="12"/>
    <n v="160836"/>
    <n v="28"/>
    <n v="14"/>
    <n v="62"/>
    <x v="0"/>
    <x v="12"/>
    <s v="170.           "/>
    <s v="PIANKOWANIE                                       "/>
    <s v="PIANKOWANIE PIANKI I OWATY"/>
    <s v="MISTRAL [4]                                       "/>
    <s v="MISTRAL [4] - KOMPLET USZYTY POKROWIEC            "/>
    <s v="               "/>
    <s v="MISTRAL"/>
    <s v="Brak"/>
    <s v="PIANKOWANIE STELAŻA"/>
    <s v="160835/MIS/KOSTRZEWA                              "/>
    <n v="1"/>
    <d v="2025-06-11T09:51:43"/>
    <d v="2025-06-11T09:51:46"/>
    <n v="0.05"/>
    <n v="0"/>
    <n v="62"/>
    <s v="160836 MISTRAL [4]                   "/>
    <x v="0"/>
    <x v="73"/>
    <x v="0"/>
  </r>
  <r>
    <x v="11"/>
    <n v="161789"/>
    <n v="31"/>
    <n v="14"/>
    <n v="22"/>
    <x v="2"/>
    <x v="11"/>
    <s v="170.           "/>
    <s v="PIANKOWANIE                                       "/>
    <s v="PIANKOWANIE PIANKI I OWATY"/>
    <s v="AVANT N                                           "/>
    <s v="AVANT N                                           "/>
    <s v="25/17/01/170   "/>
    <s v="AVANT"/>
    <s v="Brak"/>
    <s v="PIANKOWANIE STELAŻA"/>
    <s v="161789/AVA/SZWEDA                                 "/>
    <n v="1"/>
    <d v="2025-07-02T11:15:45"/>
    <d v="2025-07-02T12:04:58"/>
    <n v="49.216666666666661"/>
    <n v="0"/>
    <n v="22"/>
    <s v="161789 AVANT N                       "/>
    <x v="2"/>
    <x v="132"/>
    <x v="0"/>
  </r>
  <r>
    <x v="11"/>
    <n v="161790"/>
    <n v="31"/>
    <n v="14"/>
    <n v="20"/>
    <x v="2"/>
    <x v="11"/>
    <s v="170.           "/>
    <s v="PIANKOWANIE                                       "/>
    <s v="PIANKOWANIE PIANKI I OWATY"/>
    <s v="AVANT 1,5                                         "/>
    <s v="AVANT 1,5                                         "/>
    <s v="25/17/01/170   "/>
    <s v="AVANT"/>
    <s v="Brak"/>
    <s v="PIANKOWANIE STELAŻA"/>
    <s v="161789/AVA/SZWEDA                                 "/>
    <n v="1"/>
    <d v="2025-07-02T11:15:47"/>
    <d v="2025-07-02T12:05:01"/>
    <n v="49.233333333333327"/>
    <n v="0"/>
    <n v="20"/>
    <s v="161790 AVANT 1,5                     "/>
    <x v="2"/>
    <x v="132"/>
    <x v="0"/>
  </r>
  <r>
    <x v="8"/>
    <n v="161724"/>
    <n v="29"/>
    <n v="14"/>
    <n v="47"/>
    <x v="2"/>
    <x v="8"/>
    <s v="170.           "/>
    <s v="PIANKOWANIE                                       "/>
    <s v="PIANKOWANIE PIANKI I OWATY"/>
    <s v="ELIXIR [3,5N                                      "/>
    <s v="ELIXIR [3,5N - KOMPLET USZYTY POKROWIEC           "/>
    <s v="25/17/01/170   "/>
    <s v="ELIXIR"/>
    <s v="Brak"/>
    <s v="PIANKOWANIE STELAŻA"/>
    <s v="161724/ELI/189908                                 "/>
    <n v="1"/>
    <d v="2025-07-02T10:43:19"/>
    <d v="2025-07-02T12:08:58"/>
    <n v="85.65"/>
    <n v="0"/>
    <n v="47"/>
    <s v="161724 ELIXIR [3,5N                  "/>
    <x v="2"/>
    <x v="133"/>
    <x v="0"/>
  </r>
  <r>
    <x v="8"/>
    <n v="161725"/>
    <n v="29"/>
    <n v="14"/>
    <n v="38"/>
    <x v="2"/>
    <x v="8"/>
    <s v="170.           "/>
    <s v="PIANKOWANIE                                       "/>
    <s v="PIANKOWANIE PIANKI I OWATY"/>
    <s v="ELIXIR 3,5                                        "/>
    <s v="ELIXIR 3,5 - KOMPLET USZYTY POKROWIEC             "/>
    <s v="25/17/01/170   "/>
    <s v="ELIXIR"/>
    <s v="Brak"/>
    <s v="PIANKOWANIE STELAŻA"/>
    <s v="161724/ELI/189908                                 "/>
    <n v="1"/>
    <d v="2025-07-02T10:43:16"/>
    <d v="2025-07-02T12:09:04"/>
    <n v="85.8"/>
    <n v="0"/>
    <n v="38"/>
    <s v="161725 ELIXIR 3,5                    "/>
    <x v="2"/>
    <x v="133"/>
    <x v="0"/>
  </r>
  <r>
    <x v="12"/>
    <n v="160746"/>
    <n v="28"/>
    <n v="14"/>
    <n v="36"/>
    <x v="0"/>
    <x v="12"/>
    <s v="170.           "/>
    <s v="PIANKOWANIE                                       "/>
    <s v="PIANKOWANIE PIANKI I OWATY"/>
    <s v="MAXWELL 1,5                                       "/>
    <s v="MAXWELL 1,5                                       "/>
    <s v="               "/>
    <s v="MAXWELL"/>
    <s v="Brak"/>
    <s v="PIANKOWANIE STELAŻA"/>
    <s v="160746/MAX/189746                                 "/>
    <n v="1"/>
    <d v="2025-06-04T14:35:04"/>
    <d v="2025-06-04T14:35:09"/>
    <n v="8.3333333333333343E-2"/>
    <n v="0"/>
    <n v="36"/>
    <s v="160746 MAXWELL 1,5                   "/>
    <x v="0"/>
    <x v="10"/>
    <x v="0"/>
  </r>
  <r>
    <x v="12"/>
    <n v="160747"/>
    <n v="28"/>
    <n v="14"/>
    <n v="45"/>
    <x v="0"/>
    <x v="12"/>
    <s v="170.           "/>
    <s v="PIANKOWANIE                                       "/>
    <s v="PIANKOWANIE PIANKI I OWATY"/>
    <s v="MAXWELL 3,5                                       "/>
    <s v="MAXWELL 3,5                                       "/>
    <s v="               "/>
    <s v="MAXWELL"/>
    <s v="Brak"/>
    <s v="PIANKOWANIE STELAŻA"/>
    <s v="160746/MAX/189746                                 "/>
    <n v="1"/>
    <d v="2025-06-04T14:35:05"/>
    <d v="2025-06-04T14:35:10"/>
    <n v="8.3333333333333343E-2"/>
    <n v="0"/>
    <n v="45"/>
    <s v="160747 MAXWELL 3,5                   "/>
    <x v="0"/>
    <x v="10"/>
    <x v="0"/>
  </r>
  <r>
    <x v="12"/>
    <n v="160748"/>
    <n v="28"/>
    <n v="14"/>
    <n v="45"/>
    <x v="0"/>
    <x v="12"/>
    <s v="170.           "/>
    <s v="PIANKOWANIE                                       "/>
    <s v="PIANKOWANIE PIANKI I OWATY"/>
    <s v="MAXWELL N                                         "/>
    <s v="MAXWELL N                                         "/>
    <s v="               "/>
    <s v="MAXWELL"/>
    <s v="Brak"/>
    <s v="PIANKOWANIE STELAŻA"/>
    <s v="160746/MAX/189746                                 "/>
    <n v="1"/>
    <d v="2025-06-04T14:35:06"/>
    <d v="2025-06-04T14:35:11"/>
    <n v="8.3333333333333343E-2"/>
    <n v="0"/>
    <n v="45"/>
    <s v="160748 MAXWELL N                     "/>
    <x v="0"/>
    <x v="10"/>
    <x v="0"/>
  </r>
  <r>
    <x v="12"/>
    <n v="160749"/>
    <n v="28"/>
    <n v="14"/>
    <n v="57"/>
    <x v="0"/>
    <x v="12"/>
    <s v="170.           "/>
    <s v="PIANKOWANIE                                       "/>
    <s v="PIANKOWANIE PIANKI I OWATY"/>
    <s v="MAXWELL 3,5]                                      "/>
    <s v="MAXWELL 3,5]                                      "/>
    <s v="               "/>
    <s v="MAXWELL"/>
    <s v="Brak"/>
    <s v="PIANKOWANIE STELAŻA"/>
    <s v="160746/MAX/189746                                 "/>
    <n v="1"/>
    <d v="2025-06-04T14:35:08"/>
    <d v="2025-06-04T14:35:14"/>
    <n v="0.1"/>
    <n v="0"/>
    <n v="57"/>
    <s v="160749 MAXWELL 3,5]                  "/>
    <x v="0"/>
    <x v="10"/>
    <x v="0"/>
  </r>
  <r>
    <x v="12"/>
    <n v="161362"/>
    <n v="28"/>
    <n v="14"/>
    <n v="46"/>
    <x v="0"/>
    <x v="12"/>
    <s v="170.           "/>
    <s v="PIANKOWANIE                                       "/>
    <s v="PIANKOWANIE PIANKI I OWATY"/>
    <s v="REVERSO [L                                        "/>
    <s v="REVERSO [L                                        "/>
    <s v="               "/>
    <s v="REVERSO"/>
    <s v="Brak"/>
    <s v="PIANKOWANIE STELAŻA"/>
    <s v="161362/REV/44002088                               "/>
    <n v="1"/>
    <d v="2025-06-26T09:42:48"/>
    <d v="2025-06-26T09:42:50"/>
    <n v="3.3333333333333333E-2"/>
    <n v="0"/>
    <n v="46"/>
    <s v="161362 REVERSO [L                    "/>
    <x v="0"/>
    <x v="134"/>
    <x v="0"/>
  </r>
  <r>
    <x v="12"/>
    <n v="161363"/>
    <n v="28"/>
    <n v="14"/>
    <n v="17"/>
    <x v="0"/>
    <x v="12"/>
    <s v="170.           "/>
    <s v="PIANKOWANIE                                       "/>
    <s v="PIANKOWANIE PIANKI I OWATY"/>
    <s v="REVERSO Ps106x106                                 "/>
    <s v="REVERSO Ps106x106                                 "/>
    <s v="               "/>
    <s v="REVERSO"/>
    <s v="Brak"/>
    <s v="PIANKOWANIE STELAŻA"/>
    <s v="161362/REV/44002088                               "/>
    <n v="1"/>
    <d v="2025-06-26T09:42:51"/>
    <d v="2025-06-26T09:42:58"/>
    <n v="0.11666666666666667"/>
    <n v="0"/>
    <n v="17"/>
    <s v="161363 REVERSO Ps106x106             "/>
    <x v="0"/>
    <x v="134"/>
    <x v="0"/>
  </r>
  <r>
    <x v="12"/>
    <n v="161364"/>
    <n v="28"/>
    <n v="14"/>
    <n v="33"/>
    <x v="0"/>
    <x v="12"/>
    <s v="170.           "/>
    <s v="PIANKOWANIE                                       "/>
    <s v="PIANKOWANIE PIANKI I OWATY"/>
    <s v="REVERSO 1,5                                       "/>
    <s v="REVERSO 1,5                                       "/>
    <s v="               "/>
    <s v="REVERSO"/>
    <s v="Brak"/>
    <s v="PIANKOWANIE STELAŻA"/>
    <s v="161362/REV/44002088                               "/>
    <n v="1"/>
    <d v="2025-06-26T09:42:52"/>
    <d v="2025-06-26T09:43:01"/>
    <n v="0.15000000000000002"/>
    <n v="0"/>
    <n v="33"/>
    <s v="161364 REVERSO 1,5                   "/>
    <x v="0"/>
    <x v="134"/>
    <x v="0"/>
  </r>
  <r>
    <x v="12"/>
    <n v="161365"/>
    <n v="28"/>
    <n v="14"/>
    <n v="36"/>
    <x v="0"/>
    <x v="12"/>
    <s v="170.           "/>
    <s v="PIANKOWANIE                                       "/>
    <s v="PIANKOWANIE PIANKI I OWATY"/>
    <s v="REVERSO N106x106                                  "/>
    <s v="REVERSO N106x106                                  "/>
    <s v="               "/>
    <s v="REVERSO"/>
    <s v="Brak"/>
    <s v="PIANKOWANIE STELAŻA"/>
    <s v="161362/REV/44002088                               "/>
    <n v="1"/>
    <d v="2025-06-26T09:42:54"/>
    <d v="2025-06-26T09:43:04"/>
    <n v="0.16666666666666669"/>
    <n v="0"/>
    <n v="36"/>
    <s v="161365 REVERSO N106x106              "/>
    <x v="0"/>
    <x v="134"/>
    <x v="0"/>
  </r>
  <r>
    <x v="12"/>
    <n v="161267"/>
    <n v="28"/>
    <n v="14"/>
    <n v="43"/>
    <x v="0"/>
    <x v="12"/>
    <s v="170.           "/>
    <s v="PIANKOWANIE                                       "/>
    <s v="PIANKOWANIE PIANKI I OWATY"/>
    <s v="GOYA [L                                           "/>
    <s v="GOYA [L                                           "/>
    <s v="               "/>
    <s v="GOYA"/>
    <s v="Brak"/>
    <s v="PIANKOWANIE STELAŻA"/>
    <s v="161267/GOY/KWIATKOWSKA                            "/>
    <n v="1"/>
    <d v="2025-06-25T13:24:16"/>
    <d v="2025-06-25T13:24:18"/>
    <n v="3.3333333333333333E-2"/>
    <n v="0"/>
    <n v="43"/>
    <s v="161267 GOYA [L                       "/>
    <x v="0"/>
    <x v="135"/>
    <x v="0"/>
  </r>
  <r>
    <x v="12"/>
    <n v="161268"/>
    <n v="28"/>
    <n v="14"/>
    <n v="29"/>
    <x v="0"/>
    <x v="12"/>
    <s v="170.           "/>
    <s v="PIANKOWANIE                                       "/>
    <s v="PIANKOWANIE PIANKI I OWATY"/>
    <s v="GOYA 1,5                                          "/>
    <s v="GOYA 1,5                                          "/>
    <s v="               "/>
    <s v="GOYA"/>
    <s v="Brak"/>
    <s v="PIANKOWANIE STELAŻA"/>
    <s v="161267/GOY/KWIATKOWSKA                            "/>
    <n v="1"/>
    <d v="2025-06-25T13:24:19"/>
    <d v="2025-06-25T13:24:21"/>
    <n v="3.3333333333333333E-2"/>
    <n v="0"/>
    <n v="29"/>
    <s v="161268 GOYA 1,5                      "/>
    <x v="0"/>
    <x v="135"/>
    <x v="0"/>
  </r>
  <r>
    <x v="12"/>
    <n v="161269"/>
    <n v="28"/>
    <n v="14"/>
    <n v="37"/>
    <x v="0"/>
    <x v="12"/>
    <s v="170.           "/>
    <s v="PIANKOWANIE                                       "/>
    <s v="PIANKOWANIE PIANKI I OWATY"/>
    <s v="GOYA N                                            "/>
    <s v="GOYA N                                            "/>
    <s v="               "/>
    <s v="GOYA"/>
    <s v="Brak"/>
    <s v="PIANKOWANIE STELAŻA"/>
    <s v="161267/GOY/KWIATKOWSKA                            "/>
    <n v="1"/>
    <d v="2025-06-25T13:24:23"/>
    <d v="2025-06-25T13:24:24"/>
    <n v="1.6666666666666666E-2"/>
    <n v="0"/>
    <n v="37"/>
    <s v="161269 GOYA N                        "/>
    <x v="0"/>
    <x v="135"/>
    <x v="0"/>
  </r>
  <r>
    <x v="12"/>
    <n v="161270"/>
    <n v="28"/>
    <n v="14"/>
    <n v="29"/>
    <x v="0"/>
    <x v="12"/>
    <s v="170.           "/>
    <s v="PIANKOWANIE                                       "/>
    <s v="PIANKOWANIE PIANKI I OWATY"/>
    <s v="GOYA 1,5                                          "/>
    <s v="GOYA 1,5                                          "/>
    <s v="               "/>
    <s v="GOYA"/>
    <s v="Brak"/>
    <s v="PIANKOWANIE STELAŻA"/>
    <s v="161267/GOY/KWIATKOWSKA                            "/>
    <n v="1"/>
    <d v="2025-06-25T13:24:26"/>
    <d v="2025-06-25T13:24:27"/>
    <n v="1.6666666666666666E-2"/>
    <n v="0"/>
    <n v="29"/>
    <s v="161270 GOYA 1,5                      "/>
    <x v="0"/>
    <x v="135"/>
    <x v="0"/>
  </r>
  <r>
    <x v="12"/>
    <n v="161034"/>
    <n v="28"/>
    <n v="14"/>
    <n v="46"/>
    <x v="0"/>
    <x v="12"/>
    <s v="170.           "/>
    <s v="PIANKOWANIE                                       "/>
    <s v="PIANKOWANIE PIANKI I OWATY"/>
    <s v="REVERSO [L                                        "/>
    <s v="REVERSO [L                                        "/>
    <s v="               "/>
    <s v="REVERSO"/>
    <s v="Brak"/>
    <s v="PIANKOWANIE STELAŻA"/>
    <s v="161034/REV/189773                                 "/>
    <n v="1"/>
    <d v="2025-06-27T11:29:06"/>
    <d v="2025-06-27T11:29:14"/>
    <n v="0.13333333333333333"/>
    <n v="0"/>
    <n v="46"/>
    <s v="161034 REVERSO [L                    "/>
    <x v="0"/>
    <x v="136"/>
    <x v="0"/>
  </r>
  <r>
    <x v="12"/>
    <n v="161035"/>
    <n v="28"/>
    <n v="14"/>
    <n v="32"/>
    <x v="0"/>
    <x v="12"/>
    <s v="170.           "/>
    <s v="PIANKOWANIE                                       "/>
    <s v="PIANKOWANIE PIANKI I OWATY"/>
    <s v="REVERSO 1                                         "/>
    <s v="REVERSO 1                                         "/>
    <s v="               "/>
    <s v="REVERSO"/>
    <s v="Brak"/>
    <s v="PIANKOWANIE STELAŻA"/>
    <s v="161034/REV/189773                                 "/>
    <n v="1"/>
    <d v="2025-06-27T11:29:08"/>
    <d v="2025-06-27T11:29:16"/>
    <n v="0.13333333333333333"/>
    <n v="0"/>
    <n v="32"/>
    <s v="161035 REVERSO 1                     "/>
    <x v="0"/>
    <x v="136"/>
    <x v="0"/>
  </r>
  <r>
    <x v="12"/>
    <n v="161036"/>
    <n v="28"/>
    <n v="14"/>
    <n v="42"/>
    <x v="0"/>
    <x v="12"/>
    <s v="170.           "/>
    <s v="PIANKOWANIE                                       "/>
    <s v="PIANKOWANIE PIANKI I OWATY"/>
    <s v="REVERSO 1]                                        "/>
    <s v="REVERSO 1]                                        "/>
    <s v="               "/>
    <s v="REVERSO"/>
    <s v="Brak"/>
    <s v="PIANKOWANIE STELAŻA"/>
    <s v="161034/REV/189773                                 "/>
    <n v="1"/>
    <d v="2025-06-27T11:29:10"/>
    <d v="2025-06-27T11:29:17"/>
    <n v="0.11666666666666667"/>
    <n v="0"/>
    <n v="42"/>
    <s v="161036 REVERSO 1]                    "/>
    <x v="0"/>
    <x v="136"/>
    <x v="0"/>
  </r>
  <r>
    <x v="8"/>
    <n v="160493"/>
    <n v="29"/>
    <n v="14"/>
    <n v="37"/>
    <x v="0"/>
    <x v="8"/>
    <s v="170.           "/>
    <s v="PIANKOWANIE                                       "/>
    <s v="PIANKOWANIE PIANKI I OWATY"/>
    <s v="REVERSO T1,5                                      "/>
    <s v="REVERSO T1,5                                      "/>
    <s v="               "/>
    <s v="REVERSO"/>
    <s v="Brak"/>
    <s v="PIANKOWANIE STELAŻA"/>
    <s v="160493/REV/189658                                 "/>
    <n v="1"/>
    <d v="2025-06-09T15:04:14"/>
    <d v="2025-06-09T15:04:22"/>
    <n v="0.13333333333333333"/>
    <n v="0"/>
    <n v="37"/>
    <s v="160493 REVERSO T1,5                  "/>
    <x v="0"/>
    <x v="137"/>
    <x v="0"/>
  </r>
  <r>
    <x v="8"/>
    <n v="160494"/>
    <n v="29"/>
    <n v="14"/>
    <n v="36"/>
    <x v="0"/>
    <x v="8"/>
    <s v="170.           "/>
    <s v="PIANKOWANIE                                       "/>
    <s v="PIANKOWANIE PIANKI I OWATY"/>
    <s v="REVERSO 2                                         "/>
    <s v="REVERSO 2                                         "/>
    <s v="               "/>
    <s v="REVERSO"/>
    <s v="Brak"/>
    <s v="PIANKOWANIE STELAŻA"/>
    <s v="160493/REV/189658                                 "/>
    <n v="1"/>
    <d v="2025-06-09T15:04:15"/>
    <d v="2025-06-09T15:04:24"/>
    <n v="0.15000000000000002"/>
    <n v="0"/>
    <n v="36"/>
    <s v="160494 REVERSO 2                     "/>
    <x v="0"/>
    <x v="137"/>
    <x v="0"/>
  </r>
  <r>
    <x v="8"/>
    <n v="160495"/>
    <n v="29"/>
    <n v="14"/>
    <n v="36"/>
    <x v="0"/>
    <x v="8"/>
    <s v="170.           "/>
    <s v="PIANKOWANIE                                       "/>
    <s v="PIANKOWANIE PIANKI I OWATY"/>
    <s v="REVERSO N106x106                                  "/>
    <s v="REVERSO N106x106                                  "/>
    <s v="               "/>
    <s v="REVERSO"/>
    <s v="Brak"/>
    <s v="PIANKOWANIE STELAŻA"/>
    <s v="160493/REV/189658                                 "/>
    <n v="1"/>
    <d v="2025-06-09T15:04:17"/>
    <d v="2025-06-09T15:04:26"/>
    <n v="0.15000000000000002"/>
    <n v="0"/>
    <n v="36"/>
    <s v="160495 REVERSO N106x106              "/>
    <x v="0"/>
    <x v="137"/>
    <x v="0"/>
  </r>
  <r>
    <x v="8"/>
    <n v="160496"/>
    <n v="29"/>
    <n v="14"/>
    <n v="36"/>
    <x v="0"/>
    <x v="8"/>
    <s v="170.           "/>
    <s v="PIANKOWANIE                                       "/>
    <s v="PIANKOWANIE PIANKI I OWATY"/>
    <s v="REVERSO 2                                         "/>
    <s v="REVERSO 2                                         "/>
    <s v="               "/>
    <s v="REVERSO"/>
    <s v="Brak"/>
    <s v="PIANKOWANIE STELAŻA"/>
    <s v="160493/REV/189658                                 "/>
    <n v="1"/>
    <d v="2025-06-09T15:04:19"/>
    <d v="2025-06-09T15:04:28"/>
    <n v="0.15000000000000002"/>
    <n v="0"/>
    <n v="36"/>
    <s v="160496 REVERSO 2                     "/>
    <x v="0"/>
    <x v="137"/>
    <x v="0"/>
  </r>
  <r>
    <x v="8"/>
    <n v="160497"/>
    <n v="29"/>
    <n v="14"/>
    <n v="46"/>
    <x v="0"/>
    <x v="8"/>
    <s v="170.           "/>
    <s v="PIANKOWANIE                                       "/>
    <s v="PIANKOWANIE PIANKI I OWATY"/>
    <s v="REVERSO L]                                        "/>
    <s v="REVERSO L]                                        "/>
    <s v="               "/>
    <s v="REVERSO"/>
    <s v="Brak"/>
    <s v="PIANKOWANIE STELAŻA"/>
    <s v="160493/REV/189658                                 "/>
    <n v="1"/>
    <d v="2025-06-09T15:04:20"/>
    <d v="2025-06-09T15:04:30"/>
    <n v="0.16666666666666669"/>
    <n v="0"/>
    <n v="46"/>
    <s v="160497 REVERSO L]                    "/>
    <x v="0"/>
    <x v="137"/>
    <x v="0"/>
  </r>
  <r>
    <x v="8"/>
    <n v="160498"/>
    <n v="29"/>
    <n v="14"/>
    <n v="1"/>
    <x v="0"/>
    <x v="8"/>
    <s v="170.           "/>
    <s v="PIANKOWANIE                                       "/>
    <s v="PIANKOWANIE PIANKI I OWATY"/>
    <s v="REVERSO PD 559 III 35x75                          "/>
    <s v="REVERSO PD 559 III 35x75                          "/>
    <s v="               "/>
    <s v="REVERSO"/>
    <s v="Brak"/>
    <s v="PIANKOWANIE STELAŻA"/>
    <s v="160493/REV/189658                                 "/>
    <n v="2"/>
    <d v="2025-06-09T15:04:43"/>
    <d v="2025-06-09T15:04:46"/>
    <n v="0.05"/>
    <n v="0"/>
    <n v="1"/>
    <s v="160498 REVERSO PD 559 III 35x75      "/>
    <x v="0"/>
    <x v="137"/>
    <x v="0"/>
  </r>
  <r>
    <x v="8"/>
    <n v="160499"/>
    <n v="29"/>
    <n v="14"/>
    <n v="1"/>
    <x v="0"/>
    <x v="8"/>
    <s v="170.           "/>
    <s v="PIANKOWANIE                                       "/>
    <s v="PIANKOWANIE PIANKI I OWATY"/>
    <s v="REVERSO PD 559 III 35x75                          "/>
    <s v="REVERSO PD 559 III 35x75                          "/>
    <s v="               "/>
    <s v="REVERSO"/>
    <s v="Brak"/>
    <s v="PIANKOWANIE STELAŻA"/>
    <s v="160493/REV/189658                                 "/>
    <n v="2"/>
    <d v="2025-06-09T15:04:45"/>
    <d v="2025-06-09T15:04:48"/>
    <n v="0.05"/>
    <n v="0"/>
    <n v="1"/>
    <s v="160499 REVERSO PD 559 III 35x75      "/>
    <x v="0"/>
    <x v="137"/>
    <x v="0"/>
  </r>
  <r>
    <x v="1"/>
    <n v="161150"/>
    <n v="13"/>
    <n v="3"/>
    <n v="102"/>
    <x v="2"/>
    <x v="1"/>
    <s v="101.           "/>
    <s v="TAPICERNIA                                        "/>
    <s v="TAPICEROWANIE"/>
    <s v="OXYGEN [L2H                                       "/>
    <s v="OXYGEN [L2H - KOMPLET USZYTY POKROWIEC            "/>
    <s v="25/16/01/101   "/>
    <s v="OXYGEN"/>
    <s v="TKANINA: WYSTĘPUJE W REALIZACJI"/>
    <s v="TAPICERNIA"/>
    <s v="161150/OXY/PTAK                                   "/>
    <n v="1"/>
    <d v="2025-07-02T09:58:17"/>
    <d v="2025-07-02T12:33:57"/>
    <n v="155.66666666666666"/>
    <n v="0"/>
    <n v="102"/>
    <s v="161150 OXYGEN [L2H                   "/>
    <x v="2"/>
    <x v="138"/>
    <x v="0"/>
  </r>
  <r>
    <x v="1"/>
    <n v="161151"/>
    <n v="13"/>
    <n v="3"/>
    <n v="74"/>
    <x v="2"/>
    <x v="1"/>
    <s v="101.           "/>
    <s v="TAPICERNIA                                        "/>
    <s v="TAPICEROWANIE"/>
    <s v="OXYGEN 3,5]                                       "/>
    <s v="OXYGEN 3,5] - KOMPLET USZYTY POKROWIEC            "/>
    <s v="25/16/01/101   "/>
    <s v="OXYGEN"/>
    <s v="TKANINA: WYSTĘPUJE W REALIZACJI"/>
    <s v="TAPICERNIA"/>
    <s v="161150/OXY/PTAK                                   "/>
    <n v="1"/>
    <d v="2025-07-02T09:58:18"/>
    <d v="2025-07-02T12:33:59"/>
    <n v="155.68333333333334"/>
    <n v="0"/>
    <n v="74"/>
    <s v="161151 OXYGEN 3,5]                   "/>
    <x v="2"/>
    <x v="138"/>
    <x v="0"/>
  </r>
  <r>
    <x v="5"/>
    <n v="161286"/>
    <n v="17"/>
    <n v="3"/>
    <n v="66"/>
    <x v="2"/>
    <x v="5"/>
    <s v="101.           "/>
    <s v="TAPICERNIA                                        "/>
    <s v="TAPICEROWANIE"/>
    <s v="ELIXIR 2,5                                        "/>
    <s v="ELIXIR 2,5 - KOMPLET USZYTY POKROWIEC             "/>
    <s v="25/16/01/101   "/>
    <s v="ELIXIR"/>
    <s v="TKANINA: WYSTĘPUJE W REALIZACJI"/>
    <s v="TAPICERNIA"/>
    <s v="161286/ELI/SULIMIERSKA                            "/>
    <n v="1"/>
    <d v="2025-07-02T10:33:42"/>
    <d v="2025-07-02T12:43:21"/>
    <n v="129.65"/>
    <n v="0"/>
    <n v="66"/>
    <s v="161286 ELIXIR 2,5                    "/>
    <x v="2"/>
    <x v="139"/>
    <x v="0"/>
  </r>
  <r>
    <x v="5"/>
    <n v="161287"/>
    <n v="17"/>
    <n v="3"/>
    <n v="76"/>
    <x v="2"/>
    <x v="5"/>
    <s v="101.           "/>
    <s v="TAPICERNIA                                        "/>
    <s v="TAPICEROWANIE"/>
    <s v="ELIXIR N4]                                        "/>
    <s v="ELIXIR N4] - KOMPLET USZYTY POKROWIEC             "/>
    <s v="25/16/01/101   "/>
    <s v="ELIXIR"/>
    <s v="TKANINA: WYSTĘPUJE W REALIZACJI"/>
    <s v="TAPICERNIA"/>
    <s v="161286/ELI/SULIMIERSKA                            "/>
    <n v="1"/>
    <d v="2025-07-02T10:33:44"/>
    <d v="2025-07-02T12:43:22"/>
    <n v="129.63333333333333"/>
    <n v="0"/>
    <n v="76"/>
    <s v="161287 ELIXIR N4]                    "/>
    <x v="2"/>
    <x v="139"/>
    <x v="0"/>
  </r>
  <r>
    <x v="7"/>
    <n v="160856"/>
    <n v="16"/>
    <n v="3"/>
    <n v="48"/>
    <x v="2"/>
    <x v="7"/>
    <s v="101.           "/>
    <s v="TAPICERNIA                                        "/>
    <s v="TAPICEROWANIE"/>
    <s v="REVERSO [1,5                                      "/>
    <s v="REVERSO [1,5                                      "/>
    <s v="25/15/01/101   "/>
    <s v="REVERSO"/>
    <s v="TKANINA: WYSTĘPUJE W REALIZACJI"/>
    <s v="TAPICERNIA"/>
    <s v="160856/REV/DZIK-LEDUCHOWSKA                       "/>
    <n v="1"/>
    <d v="2025-07-02T12:43:50"/>
    <d v="2025-07-02T12:43:52"/>
    <n v="3.3333333333333333E-2"/>
    <n v="0"/>
    <n v="48"/>
    <s v="160856 REVERSO [1,5                  "/>
    <x v="2"/>
    <x v="140"/>
    <x v="0"/>
  </r>
  <r>
    <x v="7"/>
    <n v="160857"/>
    <n v="16"/>
    <n v="3"/>
    <n v="38"/>
    <x v="2"/>
    <x v="7"/>
    <s v="101.           "/>
    <s v="TAPICERNIA                                        "/>
    <s v="TAPICEROWANIE"/>
    <s v="REVERSO 1,5                                       "/>
    <s v="REVERSO 1,5                                       "/>
    <s v="25/15/01/101   "/>
    <s v="REVERSO"/>
    <s v="TKANINA: WYSTĘPUJE W REALIZACJI"/>
    <s v="TAPICERNIA"/>
    <s v="160856/REV/DZIK-LEDUCHOWSKA                       "/>
    <n v="1"/>
    <d v="2025-07-02T12:43:48"/>
    <d v="2025-07-02T12:43:53"/>
    <n v="8.3333333333333343E-2"/>
    <n v="0"/>
    <n v="38"/>
    <s v="160857 REVERSO 1,5                   "/>
    <x v="2"/>
    <x v="140"/>
    <x v="0"/>
  </r>
  <r>
    <x v="7"/>
    <n v="160858"/>
    <n v="16"/>
    <n v="3"/>
    <n v="38"/>
    <x v="2"/>
    <x v="7"/>
    <s v="101.           "/>
    <s v="TAPICERNIA                                        "/>
    <s v="TAPICEROWANIE"/>
    <s v="REVERSO 1,5                                       "/>
    <s v="REVERSO 1,5                                       "/>
    <s v="25/15/01/101   "/>
    <s v="REVERSO"/>
    <s v="TKANINA: WYSTĘPUJE W REALIZACJI"/>
    <s v="TAPICERNIA"/>
    <s v="160856/REV/DZIK-LEDUCHOWSKA                       "/>
    <n v="1"/>
    <d v="2025-07-02T12:43:47"/>
    <d v="2025-07-02T12:43:54"/>
    <n v="0.11666666666666667"/>
    <n v="0"/>
    <n v="38"/>
    <s v="160858 REVERSO 1,5                   "/>
    <x v="2"/>
    <x v="140"/>
    <x v="0"/>
  </r>
  <r>
    <x v="7"/>
    <n v="160859"/>
    <n v="16"/>
    <n v="3"/>
    <n v="50"/>
    <x v="2"/>
    <x v="7"/>
    <s v="101.           "/>
    <s v="TAPICERNIA                                        "/>
    <s v="TAPICEROWANIE"/>
    <s v="REVERSO 1,5T                                      "/>
    <s v="REVERSO 1,5T                                      "/>
    <s v="25/15/01/101   "/>
    <s v="REVERSO"/>
    <s v="TKANINA: WYSTĘPUJE W REALIZACJI"/>
    <s v="TAPICERNIA"/>
    <s v="160856/REV/DZIK-LEDUCHOWSKA                       "/>
    <n v="1"/>
    <d v="2025-07-02T12:43:44"/>
    <d v="2025-07-02T12:43:55"/>
    <n v="0.18333333333333332"/>
    <n v="0"/>
    <n v="50"/>
    <s v="160859 REVERSO 1,5T                  "/>
    <x v="2"/>
    <x v="140"/>
    <x v="0"/>
  </r>
  <r>
    <x v="6"/>
    <n v="160996"/>
    <n v="12"/>
    <n v="3"/>
    <n v="84"/>
    <x v="2"/>
    <x v="6"/>
    <s v="101.           "/>
    <s v="TAPICERNIA                                        "/>
    <s v="TAPICEROWANIE"/>
    <s v="LOBBY [LHz                                        "/>
    <s v="LOBBY [LHz                                        "/>
    <s v="25/16/01/101   "/>
    <s v="LOBBY"/>
    <s v="Brak"/>
    <s v="TAPICERNIA"/>
    <s v="160996/LOB/189771                                 "/>
    <n v="1"/>
    <d v="2025-07-02T11:06:09"/>
    <d v="2025-07-02T12:44:20"/>
    <n v="98.183333333333323"/>
    <n v="0"/>
    <n v="84"/>
    <s v="160996 LOBBY [LHz                    "/>
    <x v="2"/>
    <x v="141"/>
    <x v="0"/>
  </r>
  <r>
    <x v="6"/>
    <n v="160997"/>
    <n v="12"/>
    <n v="3"/>
    <n v="81"/>
    <x v="2"/>
    <x v="6"/>
    <s v="101.           "/>
    <s v="TAPICERNIA                                        "/>
    <s v="TAPICEROWANIE"/>
    <s v="LOBBY 2,5z]                                       "/>
    <s v="LOBBY 2,5z]                                       "/>
    <s v="25/16/01/101   "/>
    <s v="LOBBY"/>
    <s v="Brak"/>
    <s v="TAPICERNIA"/>
    <s v="160996/LOB/189771                                 "/>
    <n v="1"/>
    <d v="2025-07-02T11:06:11"/>
    <d v="2025-07-02T12:44:23"/>
    <n v="98.2"/>
    <n v="0"/>
    <n v="81"/>
    <s v="160997 LOBBY 2,5z]                   "/>
    <x v="2"/>
    <x v="141"/>
    <x v="0"/>
  </r>
  <r>
    <x v="8"/>
    <n v="161661"/>
    <n v="29"/>
    <n v="14"/>
    <n v="51"/>
    <x v="2"/>
    <x v="8"/>
    <s v="170.           "/>
    <s v="PIANKOWANIE                                       "/>
    <s v="PIANKOWANIE PIANKI I OWATY"/>
    <s v="OXYGEN [3,5]                                      "/>
    <s v="OXYGEN [3,5] - KOMPLET USZYTY POKROWIEC           "/>
    <s v="25/17/01/170   "/>
    <s v="OXYGEN"/>
    <s v="Brak"/>
    <s v="PIANKOWANIE STELAŻA"/>
    <s v="161661/OXY/189881                                 "/>
    <n v="1"/>
    <d v="2025-07-02T12:09:58"/>
    <d v="2025-07-02T12:46:24"/>
    <n v="36.43333333333333"/>
    <n v="0"/>
    <n v="51"/>
    <s v="161661 OXYGEN [3,5]                  "/>
    <x v="2"/>
    <x v="142"/>
    <x v="0"/>
  </r>
  <r>
    <x v="9"/>
    <n v="161644"/>
    <n v="32"/>
    <n v="14"/>
    <n v="48"/>
    <x v="2"/>
    <x v="9"/>
    <s v="170.           "/>
    <s v="PIANKOWANIE                                       "/>
    <s v="PIANKOWANIE PIANKI I OWATY"/>
    <s v="HORIZON A [2,5z                                   "/>
    <s v="HORIZON A [2,5z                                   "/>
    <s v="25/17/01/170   "/>
    <s v="HORIZON A"/>
    <s v="Brak"/>
    <s v="PIANKOWANIE STELAŻA"/>
    <s v="161644/HOR/189876                                 "/>
    <n v="1"/>
    <d v="2025-07-02T11:34:25"/>
    <d v="2025-07-02T12:48:56"/>
    <n v="74.516666666666666"/>
    <n v="0"/>
    <n v="48"/>
    <s v="161644 HORIZON A [2,5z               "/>
    <x v="2"/>
    <x v="143"/>
    <x v="0"/>
  </r>
  <r>
    <x v="9"/>
    <n v="161645"/>
    <n v="32"/>
    <n v="14"/>
    <n v="28"/>
    <x v="2"/>
    <x v="9"/>
    <s v="170.           "/>
    <s v="PIANKOWANIE                                       "/>
    <s v="PIANKOWANIE PIANKI I OWATY"/>
    <s v="HORIZON A 2,5zT                                   "/>
    <s v="HORIZON A 2,5zT                                   "/>
    <s v="25/17/01/170   "/>
    <s v="HORIZON A"/>
    <s v="Brak"/>
    <s v="PIANKOWANIE STELAŻA"/>
    <s v="161644/HOR/189876                                 "/>
    <n v="1"/>
    <d v="2025-07-02T11:34:28"/>
    <d v="2025-07-02T12:48:58"/>
    <n v="74.5"/>
    <n v="0"/>
    <n v="28"/>
    <s v="161645 HORIZON A 2,5zT               "/>
    <x v="2"/>
    <x v="143"/>
    <x v="0"/>
  </r>
  <r>
    <x v="2"/>
    <n v="160695"/>
    <n v="27"/>
    <n v="3"/>
    <n v="84"/>
    <x v="2"/>
    <x v="2"/>
    <s v="101.           "/>
    <s v="TAPICERNIA                                        "/>
    <s v="TAPICEROWANIE"/>
    <s v="LOBBY [LHz                                        "/>
    <s v="LOBBY [LHz                                        "/>
    <s v="25/15/01/101   "/>
    <s v="LOBBY"/>
    <s v="Brak"/>
    <s v="TAPICERNIA"/>
    <s v="160695/LOB/189711                                 "/>
    <n v="1"/>
    <d v="2025-07-02T11:14:20"/>
    <d v="2025-07-02T12:52:15"/>
    <n v="97.916666666666671"/>
    <n v="0"/>
    <n v="84"/>
    <s v="160695 LOBBY [LHz                    "/>
    <x v="2"/>
    <x v="144"/>
    <x v="0"/>
  </r>
  <r>
    <x v="2"/>
    <n v="160696"/>
    <n v="27"/>
    <n v="3"/>
    <n v="83"/>
    <x v="2"/>
    <x v="2"/>
    <s v="101.           "/>
    <s v="TAPICERNIA                                        "/>
    <s v="TAPICEROWANIE"/>
    <s v="LOBBY 3,5z]                                       "/>
    <s v="LOBBY 3,5z]                                       "/>
    <s v="25/15/01/101   "/>
    <s v="LOBBY"/>
    <s v="Brak"/>
    <s v="TAPICERNIA"/>
    <s v="160695/LOB/189711                                 "/>
    <n v="1"/>
    <d v="2025-07-02T11:14:22"/>
    <d v="2025-07-02T12:52:19"/>
    <n v="97.95"/>
    <n v="0"/>
    <n v="83"/>
    <s v="160696 LOBBY 3,5z]                   "/>
    <x v="2"/>
    <x v="144"/>
    <x v="0"/>
  </r>
  <r>
    <x v="10"/>
    <n v="161791"/>
    <n v="30"/>
    <n v="14"/>
    <n v="40"/>
    <x v="2"/>
    <x v="10"/>
    <s v="170.           "/>
    <s v="PIANKOWANIE                                       "/>
    <s v="PIANKOWANIE PIANKI I OWATY"/>
    <s v="AVANT [LM                                         "/>
    <s v="AVANT [LM                                         "/>
    <s v="25/17/01/170   "/>
    <s v="AVANT"/>
    <s v="Brak"/>
    <s v="PIANKOWANIE STELAŻA"/>
    <s v="161791/AVA/MICHALSKA                              "/>
    <n v="1"/>
    <d v="2025-07-01T14:50:19"/>
    <d v="2025-07-02T12:55:45"/>
    <n v="1325.4333333333334"/>
    <n v="0"/>
    <n v="40"/>
    <s v="161791 AVANT [LM                     "/>
    <x v="2"/>
    <x v="145"/>
    <x v="0"/>
  </r>
  <r>
    <x v="10"/>
    <n v="161792"/>
    <n v="30"/>
    <n v="14"/>
    <n v="17"/>
    <x v="2"/>
    <x v="10"/>
    <s v="170.           "/>
    <s v="PIANKOWANIE                                       "/>
    <s v="PIANKOWANIE PIANKI I OWATY"/>
    <s v="AVANT 1                                           "/>
    <s v="AVANT 1                                           "/>
    <s v="25/17/01/170   "/>
    <s v="AVANT"/>
    <s v="Brak"/>
    <s v="PIANKOWANIE STELAŻA"/>
    <s v="161791/AVA/MICHALSKA                              "/>
    <n v="1"/>
    <d v="2025-07-01T14:50:21"/>
    <d v="2025-07-02T12:55:51"/>
    <n v="1325.5"/>
    <n v="0"/>
    <n v="17"/>
    <s v="161792 AVANT 1                       "/>
    <x v="2"/>
    <x v="145"/>
    <x v="0"/>
  </r>
  <r>
    <x v="10"/>
    <n v="161793"/>
    <n v="30"/>
    <n v="14"/>
    <n v="29"/>
    <x v="2"/>
    <x v="10"/>
    <s v="170.           "/>
    <s v="PIANKOWANIE                                       "/>
    <s v="PIANKOWANIE PIANKI I OWATY"/>
    <s v="AVANT 3                                           "/>
    <s v="AVANT 3                                           "/>
    <s v="25/17/01/170   "/>
    <s v="AVANT"/>
    <s v="Brak"/>
    <s v="PIANKOWANIE STELAŻA"/>
    <s v="161791/AVA/MICHALSKA                              "/>
    <n v="1"/>
    <d v="2025-07-01T14:50:23"/>
    <d v="2025-07-02T12:55:54"/>
    <n v="1325.5166666666667"/>
    <n v="0"/>
    <n v="29"/>
    <s v="161793 AVANT 3                       "/>
    <x v="2"/>
    <x v="145"/>
    <x v="0"/>
  </r>
  <r>
    <x v="10"/>
    <n v="161418"/>
    <n v="30"/>
    <n v="14"/>
    <n v="37"/>
    <x v="2"/>
    <x v="10"/>
    <s v="170.           "/>
    <s v="PIANKOWANIE                                       "/>
    <s v="PIANKOWANIE PIANKI I OWATY"/>
    <s v="REVERSO 1,5T                                      "/>
    <s v="REVERSO 1,5T                                      "/>
    <s v="25/17/01/170   "/>
    <s v="REVERSO"/>
    <s v="Brak"/>
    <s v="PIANKOWANIE STELAŻA"/>
    <s v="161414/REV/44002089                               "/>
    <n v="1"/>
    <d v="2025-07-02T12:56:25"/>
    <d v="2025-07-02T12:56:30"/>
    <n v="8.3333333333333343E-2"/>
    <n v="0"/>
    <n v="37"/>
    <s v="161418 REVERSO 1,5T                  "/>
    <x v="2"/>
    <x v="146"/>
    <x v="0"/>
  </r>
  <r>
    <x v="10"/>
    <n v="161419"/>
    <n v="30"/>
    <n v="14"/>
    <n v="20"/>
    <x v="2"/>
    <x v="10"/>
    <s v="170.           "/>
    <s v="PIANKOWANIE                                       "/>
    <s v="PIANKOWANIE PIANKI I OWATY"/>
    <s v="REVERSO Ps82x102                                  "/>
    <s v="REVERSO Ps82x102                                  "/>
    <s v="25/17/01/170   "/>
    <s v="REVERSO"/>
    <s v="Brak"/>
    <s v="PIANKOWANIE STELAŻA"/>
    <s v="161414/REV/44002089                               "/>
    <n v="1"/>
    <d v="2025-07-02T12:56:27"/>
    <d v="2025-07-02T12:56:32"/>
    <n v="8.3333333333333343E-2"/>
    <n v="0"/>
    <n v="20"/>
    <s v="161419 REVERSO Ps82x102              "/>
    <x v="2"/>
    <x v="146"/>
    <x v="0"/>
  </r>
  <r>
    <x v="10"/>
    <n v="161414"/>
    <n v="30"/>
    <n v="14"/>
    <n v="46"/>
    <x v="2"/>
    <x v="10"/>
    <s v="170.           "/>
    <s v="PIANKOWANIE                                       "/>
    <s v="PIANKOWANIE PIANKI I OWATY"/>
    <s v="REVERSO [L                                        "/>
    <s v="REVERSO [L                                        "/>
    <s v="25/17/01/170   "/>
    <s v="REVERSO"/>
    <s v="Brak"/>
    <s v="PIANKOWANIE STELAŻA"/>
    <s v="161414/REV/44002089                               "/>
    <n v="1"/>
    <d v="2025-07-02T12:56:13"/>
    <d v="2025-07-02T12:56:35"/>
    <n v="0.36666666666666664"/>
    <n v="0"/>
    <n v="46"/>
    <s v="161414 REVERSO [L                    "/>
    <x v="2"/>
    <x v="146"/>
    <x v="0"/>
  </r>
  <r>
    <x v="10"/>
    <n v="161415"/>
    <n v="30"/>
    <n v="14"/>
    <n v="17"/>
    <x v="2"/>
    <x v="10"/>
    <s v="170.           "/>
    <s v="PIANKOWANIE                                       "/>
    <s v="PIANKOWANIE PIANKI I OWATY"/>
    <s v="REVERSO Ps106x106                                 "/>
    <s v="REVERSO Ps106x106                                 "/>
    <s v="25/17/01/170   "/>
    <s v="REVERSO"/>
    <s v="Brak"/>
    <s v="PIANKOWANIE STELAŻA"/>
    <s v="161414/REV/44002089                               "/>
    <n v="1"/>
    <d v="2025-07-02T12:56:14"/>
    <d v="2025-07-02T12:56:37"/>
    <n v="0.38333333333333336"/>
    <n v="0"/>
    <n v="17"/>
    <s v="161415 REVERSO Ps106x106             "/>
    <x v="2"/>
    <x v="146"/>
    <x v="0"/>
  </r>
  <r>
    <x v="10"/>
    <n v="161416"/>
    <n v="30"/>
    <n v="14"/>
    <n v="33"/>
    <x v="2"/>
    <x v="10"/>
    <s v="170.           "/>
    <s v="PIANKOWANIE                                       "/>
    <s v="PIANKOWANIE PIANKI I OWATY"/>
    <s v="REVERSO 1,5                                       "/>
    <s v="REVERSO 1,5                                       "/>
    <s v="25/17/01/170   "/>
    <s v="REVERSO"/>
    <s v="Brak"/>
    <s v="PIANKOWANIE STELAŻA"/>
    <s v="161414/REV/44002089                               "/>
    <n v="1"/>
    <d v="2025-07-02T12:56:18"/>
    <d v="2025-07-02T12:56:39"/>
    <n v="0.35"/>
    <n v="0"/>
    <n v="33"/>
    <s v="161416 REVERSO 1,5                   "/>
    <x v="2"/>
    <x v="146"/>
    <x v="0"/>
  </r>
  <r>
    <x v="10"/>
    <n v="161417"/>
    <n v="30"/>
    <n v="14"/>
    <n v="36"/>
    <x v="2"/>
    <x v="10"/>
    <s v="170.           "/>
    <s v="PIANKOWANIE                                       "/>
    <s v="PIANKOWANIE PIANKI I OWATY"/>
    <s v="REVERSO N106x106                                  "/>
    <s v="REVERSO N106x106                                  "/>
    <s v="25/17/01/170   "/>
    <s v="REVERSO"/>
    <s v="Brak"/>
    <s v="PIANKOWANIE STELAŻA"/>
    <s v="161414/REV/44002089                               "/>
    <n v="1"/>
    <d v="2025-07-02T12:56:20"/>
    <d v="2025-07-02T12:56:42"/>
    <n v="0.36666666666666664"/>
    <n v="0"/>
    <n v="36"/>
    <s v="161417 REVERSO N106x106              "/>
    <x v="2"/>
    <x v="146"/>
    <x v="0"/>
  </r>
  <r>
    <x v="12"/>
    <n v="161528"/>
    <n v="28"/>
    <n v="14"/>
    <n v="34"/>
    <x v="2"/>
    <x v="12"/>
    <s v="170.           "/>
    <s v="PIANKOWANIE                                       "/>
    <s v="PIANKOWANIE PIANKI I OWATY"/>
    <s v="GOYA 1,5]                                         "/>
    <s v="GOYA 1,5]                                         "/>
    <s v="25/17/01/101   "/>
    <s v="GOYA"/>
    <s v="Brak"/>
    <s v="PIANKOWANIE STELAŻA"/>
    <s v="161525/GOY/ŚWIDROŃ GUT                            "/>
    <n v="1"/>
    <d v="2025-07-02T13:24:30"/>
    <d v="2025-07-02T13:24:32"/>
    <n v="3.3333333333333333E-2"/>
    <n v="0"/>
    <n v="34"/>
    <s v="161528 GOYA 1,5]                     "/>
    <x v="2"/>
    <x v="147"/>
    <x v="0"/>
  </r>
  <r>
    <x v="12"/>
    <n v="161527"/>
    <n v="28"/>
    <n v="14"/>
    <n v="43"/>
    <x v="2"/>
    <x v="12"/>
    <s v="170.           "/>
    <s v="PIANKOWANIE                                       "/>
    <s v="PIANKOWANIE PIANKI I OWATY"/>
    <s v="GOYA [L                                           "/>
    <s v="GOYA [L                                           "/>
    <s v="25/17/01/101   "/>
    <s v="GOYA"/>
    <s v="Brak"/>
    <s v="PIANKOWANIE STELAŻA"/>
    <s v="161525/GOY/ŚWIDROŃ GUT                            "/>
    <n v="1"/>
    <d v="2025-07-02T13:24:29"/>
    <d v="2025-07-02T13:24:33"/>
    <n v="6.6666666666666666E-2"/>
    <n v="0"/>
    <n v="43"/>
    <s v="161527 GOYA [L                       "/>
    <x v="2"/>
    <x v="147"/>
    <x v="0"/>
  </r>
  <r>
    <x v="12"/>
    <n v="161526"/>
    <n v="28"/>
    <n v="14"/>
    <n v="34"/>
    <x v="2"/>
    <x v="12"/>
    <s v="170.           "/>
    <s v="PIANKOWANIE                                       "/>
    <s v="PIANKOWANIE PIANKI I OWATY"/>
    <s v="GOYA 1,5]                                         "/>
    <s v="GOYA 1,5]                                         "/>
    <s v="25/17/01/101   "/>
    <s v="GOYA"/>
    <s v="Brak"/>
    <s v="PIANKOWANIE STELAŻA"/>
    <s v="161525/GOY/ŚWIDROŃ GUT                            "/>
    <n v="1"/>
    <d v="2025-07-02T13:24:27"/>
    <d v="2025-07-02T13:24:35"/>
    <n v="0.13333333333333333"/>
    <n v="0"/>
    <n v="34"/>
    <s v="161526 GOYA 1,5]                     "/>
    <x v="2"/>
    <x v="147"/>
    <x v="0"/>
  </r>
  <r>
    <x v="12"/>
    <n v="161525"/>
    <n v="28"/>
    <n v="14"/>
    <n v="34"/>
    <x v="2"/>
    <x v="12"/>
    <s v="170.           "/>
    <s v="PIANKOWANIE                                       "/>
    <s v="PIANKOWANIE PIANKI I OWATY"/>
    <s v="GOYA [1,5                                         "/>
    <s v="GOYA [1,5                                         "/>
    <s v="25/17/01/101   "/>
    <s v="GOYA"/>
    <s v="Brak"/>
    <s v="PIANKOWANIE STELAŻA"/>
    <s v="161525/GOY/ŚWIDROŃ GUT                            "/>
    <n v="1"/>
    <d v="2025-07-02T13:24:25"/>
    <d v="2025-07-02T13:24:36"/>
    <n v="0.18333333333333332"/>
    <n v="0"/>
    <n v="34"/>
    <s v="161525 GOYA [1,5                     "/>
    <x v="2"/>
    <x v="147"/>
    <x v="0"/>
  </r>
  <r>
    <x v="0"/>
    <n v="161635"/>
    <n v="33"/>
    <n v="14"/>
    <n v="57"/>
    <x v="2"/>
    <x v="0"/>
    <s v="170.           "/>
    <s v="PIANKOWANIE                                       "/>
    <s v="PIANKOWANIE PIANKI I OWATY"/>
    <s v="HORIZON A [3,5z                                   "/>
    <s v="HORIZON A [3,5z                                   "/>
    <s v="25/17/01/170   "/>
    <s v="HORIZON A"/>
    <s v="Brak"/>
    <s v="PIANKOWANIE STELAŻA"/>
    <s v="161635/HOR/189903                                 "/>
    <n v="1"/>
    <d v="2025-07-02T11:37:21"/>
    <d v="2025-07-02T13:26:05"/>
    <n v="108.73333333333333"/>
    <n v="0"/>
    <n v="57"/>
    <s v="161635 HORIZON A [3,5z               "/>
    <x v="2"/>
    <x v="148"/>
    <x v="0"/>
  </r>
  <r>
    <x v="0"/>
    <n v="161636"/>
    <n v="33"/>
    <n v="14"/>
    <n v="60"/>
    <x v="2"/>
    <x v="0"/>
    <s v="170.           "/>
    <s v="PIANKOWANIE                                       "/>
    <s v="PIANKOWANIE PIANKI I OWATY"/>
    <s v="HORIZON A L2Hz]                                   "/>
    <s v="HORIZON A L2Hz]                                   "/>
    <s v="25/17/01/170   "/>
    <s v="HORIZON A"/>
    <s v="Brak"/>
    <s v="PIANKOWANIE STELAŻA"/>
    <s v="161635/HOR/189903                                 "/>
    <n v="1"/>
    <d v="2025-07-02T11:37:23"/>
    <d v="2025-07-02T13:26:06"/>
    <n v="108.71666666666667"/>
    <n v="0"/>
    <n v="60"/>
    <s v="161636 HORIZON A L2Hz]               "/>
    <x v="2"/>
    <x v="148"/>
    <x v="0"/>
  </r>
  <r>
    <x v="11"/>
    <n v="161622"/>
    <n v="31"/>
    <n v="14"/>
    <n v="28"/>
    <x v="2"/>
    <x v="11"/>
    <s v="170.           "/>
    <s v="PIANKOWANIE                                       "/>
    <s v="PIANKOWANIE PIANKI I OWATY"/>
    <s v="DUO II [3                                         "/>
    <s v="DUO II [3                                         "/>
    <s v="25/17/01/170   "/>
    <s v="DUO II"/>
    <s v="Brak"/>
    <s v="PIANKOWANIE STELAŻA"/>
    <s v="161622/DUO/189925                                 "/>
    <n v="1"/>
    <d v="2025-07-02T12:08:57"/>
    <d v="2025-07-02T13:53:54"/>
    <n v="104.95"/>
    <n v="0"/>
    <n v="28"/>
    <s v="161622 DUO II [3                     "/>
    <x v="2"/>
    <x v="149"/>
    <x v="0"/>
  </r>
  <r>
    <x v="11"/>
    <n v="161623"/>
    <n v="31"/>
    <n v="14"/>
    <n v="28"/>
    <x v="2"/>
    <x v="11"/>
    <s v="170.           "/>
    <s v="PIANKOWANIE                                       "/>
    <s v="PIANKOWANIE PIANKI I OWATY"/>
    <s v="DUO II LH]                                        "/>
    <s v="DUO II LH]                                        "/>
    <s v="25/17/01/170   "/>
    <s v="DUO II"/>
    <s v="Brak"/>
    <s v="PIANKOWANIE STELAŻA"/>
    <s v="161622/DUO/189925                                 "/>
    <n v="1"/>
    <d v="2025-07-02T12:08:59"/>
    <d v="2025-07-02T13:53:57"/>
    <n v="104.96666666666667"/>
    <n v="0"/>
    <n v="28"/>
    <s v="161623 DUO II LH]                    "/>
    <x v="2"/>
    <x v="149"/>
    <x v="0"/>
  </r>
  <r>
    <x v="4"/>
    <n v="160505"/>
    <n v="120"/>
    <n v="3"/>
    <n v="55"/>
    <x v="2"/>
    <x v="4"/>
    <s v="101.           "/>
    <s v="TAPICERNIA                                        "/>
    <s v="TAPICEROWANIE"/>
    <s v="STONE 3                                           "/>
    <s v="STONE 3                                           "/>
    <s v="25/15/01/101   "/>
    <s v="STONE"/>
    <s v="TKANINA: WYSTĘPUJE W REALIZACJI"/>
    <s v="TAPICERNIA"/>
    <s v="160504/STO/188412                                 "/>
    <n v="1"/>
    <d v="2025-07-02T09:36:10"/>
    <d v="2025-07-02T13:57:19"/>
    <n v="261.15000000000003"/>
    <n v="0"/>
    <n v="55"/>
    <s v="160505 STONE 3                       "/>
    <x v="2"/>
    <x v="150"/>
    <x v="0"/>
  </r>
  <r>
    <x v="4"/>
    <n v="160504"/>
    <n v="120"/>
    <n v="3"/>
    <n v="55"/>
    <x v="2"/>
    <x v="4"/>
    <s v="101.           "/>
    <s v="TAPICERNIA                                        "/>
    <s v="TAPICEROWANIE"/>
    <s v="STONE [LH                                         "/>
    <s v="STONE [LH                                         "/>
    <s v="25/15/01/101   "/>
    <s v="STONE"/>
    <s v="TKANINA: WYSTĘPUJE W REALIZACJI"/>
    <s v="TAPICERNIA"/>
    <s v="160504/STO/188412                                 "/>
    <n v="1"/>
    <d v="2025-07-02T09:36:07"/>
    <d v="2025-07-02T13:57:22"/>
    <n v="261.25"/>
    <n v="0"/>
    <n v="55"/>
    <s v="160504 STONE [LH                     "/>
    <x v="2"/>
    <x v="150"/>
    <x v="0"/>
  </r>
  <r>
    <x v="4"/>
    <n v="160506"/>
    <n v="120"/>
    <n v="3"/>
    <n v="63"/>
    <x v="2"/>
    <x v="4"/>
    <s v="101.           "/>
    <s v="TAPICERNIA                                        "/>
    <s v="TAPICEROWANIE"/>
    <s v="STONE WN 150x140                                  "/>
    <s v="STONE WN 150x140                                  "/>
    <s v="25/15/01/101   "/>
    <s v="STONE"/>
    <s v="TKANINA: WYSTĘPUJE W REALIZACJI"/>
    <s v="TAPICERNIA"/>
    <s v="160504/STO/188412                                 "/>
    <n v="1"/>
    <d v="2025-07-02T09:36:12"/>
    <d v="2025-07-02T13:57:24"/>
    <n v="261.2"/>
    <n v="0"/>
    <n v="63"/>
    <s v="160506 STONE WN 150x140              "/>
    <x v="2"/>
    <x v="150"/>
    <x v="0"/>
  </r>
  <r>
    <x v="1"/>
    <n v="161134"/>
    <n v="13"/>
    <n v="3"/>
    <n v="66"/>
    <x v="2"/>
    <x v="1"/>
    <s v="101.           "/>
    <s v="TAPICERNIA                                        "/>
    <s v="TAPICEROWANIE"/>
    <s v="HUDSON [3,5]                                      "/>
    <s v="HUDSON [3,5] - KOMPLET USZYTY POKROWIEC           "/>
    <s v="25/16/01/101   "/>
    <s v="HUDSON"/>
    <s v="TKANINA: WYSTĘPUJE W REALIZACJI"/>
    <s v="TAPICERNIA"/>
    <s v="161134/HUD/DUDEK                                  "/>
    <n v="1"/>
    <d v="2025-07-02T12:34:02"/>
    <d v="2025-07-02T14:08:33"/>
    <n v="94.516666666666666"/>
    <n v="0"/>
    <n v="66"/>
    <s v="161134 HUDSON [3,5]                  "/>
    <x v="2"/>
    <x v="151"/>
    <x v="0"/>
  </r>
  <r>
    <x v="1"/>
    <n v="161135"/>
    <n v="13"/>
    <n v="3"/>
    <n v="66"/>
    <x v="2"/>
    <x v="1"/>
    <s v="101.           "/>
    <s v="TAPICERNIA                                        "/>
    <s v="TAPICEROWANIE"/>
    <s v="HUDSON [3,5]                                      "/>
    <s v="HUDSON [3,5] - KOMPLET USZYTY POKROWIEC           "/>
    <s v="25/16/01/101   "/>
    <s v="HUDSON"/>
    <s v="TKANINA: WYSTĘPUJE W REALIZACJI"/>
    <s v="TAPICERNIA"/>
    <s v="161134/HUD/DUDEK                                  "/>
    <n v="1"/>
    <d v="2025-07-02T12:34:05"/>
    <d v="2025-07-02T14:08:36"/>
    <n v="94.516666666666666"/>
    <n v="0"/>
    <n v="66"/>
    <s v="161135 HUDSON [3,5]                  "/>
    <x v="2"/>
    <x v="151"/>
    <x v="0"/>
  </r>
  <r>
    <x v="2"/>
    <n v="161319"/>
    <n v="27"/>
    <n v="3"/>
    <n v="29"/>
    <x v="2"/>
    <x v="2"/>
    <s v="101.           "/>
    <s v="TAPICERNIA                                        "/>
    <s v="TAPICEROWANIE"/>
    <s v="OVAL [1o]                                         "/>
    <s v="OVAL [1o]                                         "/>
    <s v="25/16/01/101   "/>
    <s v="OVAL"/>
    <s v="TKANINA: WYSTĘPUJE W REALIZACJI"/>
    <s v="TAPICERNIA"/>
    <s v="161319/OVA/44002088                               "/>
    <n v="1"/>
    <d v="2025-07-02T12:52:41"/>
    <d v="2025-07-02T14:10:37"/>
    <n v="77.933333333333323"/>
    <n v="0"/>
    <n v="29"/>
    <s v="161319 OVAL [1o]                     "/>
    <x v="2"/>
    <x v="152"/>
    <x v="0"/>
  </r>
  <r>
    <x v="2"/>
    <n v="161320"/>
    <n v="27"/>
    <n v="3"/>
    <n v="29"/>
    <x v="2"/>
    <x v="2"/>
    <s v="101.           "/>
    <s v="TAPICERNIA                                        "/>
    <s v="TAPICEROWANIE"/>
    <s v="OVAL [1o]                                         "/>
    <s v="OVAL [1o]                                         "/>
    <s v="25/16/01/101   "/>
    <s v="OVAL"/>
    <s v="TKANINA: WYSTĘPUJE W REALIZACJI"/>
    <s v="TAPICERNIA"/>
    <s v="161319/OVA/44002088                               "/>
    <n v="1"/>
    <d v="2025-07-02T12:52:42"/>
    <d v="2025-07-02T14:10:39"/>
    <n v="77.95"/>
    <n v="0"/>
    <n v="29"/>
    <s v="161320 OVAL [1o]                     "/>
    <x v="2"/>
    <x v="152"/>
    <x v="0"/>
  </r>
  <r>
    <x v="2"/>
    <n v="161321"/>
    <n v="27"/>
    <n v="3"/>
    <n v="29"/>
    <x v="2"/>
    <x v="2"/>
    <s v="101.           "/>
    <s v="TAPICERNIA                                        "/>
    <s v="TAPICEROWANIE"/>
    <s v="OVAL [1o]                                         "/>
    <s v="OVAL [1o]                                         "/>
    <s v="25/16/01/101   "/>
    <s v="OVAL"/>
    <s v="TKANINA: WYSTĘPUJE W REALIZACJI"/>
    <s v="TAPICERNIA"/>
    <s v="161319/OVA/44002088                               "/>
    <n v="1"/>
    <d v="2025-07-02T12:52:43"/>
    <d v="2025-07-02T14:10:41"/>
    <n v="77.966666666666669"/>
    <n v="0"/>
    <n v="29"/>
    <s v="161321 OVAL [1o]                     "/>
    <x v="2"/>
    <x v="152"/>
    <x v="0"/>
  </r>
  <r>
    <x v="2"/>
    <n v="161322"/>
    <n v="27"/>
    <n v="3"/>
    <n v="29"/>
    <x v="2"/>
    <x v="2"/>
    <s v="101.           "/>
    <s v="TAPICERNIA                                        "/>
    <s v="TAPICEROWANIE"/>
    <s v="OVAL [1o]                                         "/>
    <s v="OVAL [1o]                                         "/>
    <s v="25/16/01/101   "/>
    <s v="OVAL"/>
    <s v="TKANINA: WYSTĘPUJE W REALIZACJI"/>
    <s v="TAPICERNIA"/>
    <s v="161319/OVA/44002088                               "/>
    <n v="1"/>
    <d v="2025-07-02T12:52:52"/>
    <d v="2025-07-02T14:10:45"/>
    <n v="77.883333333333326"/>
    <n v="0"/>
    <n v="29"/>
    <s v="161322 OVAL [1o]                     "/>
    <x v="2"/>
    <x v="152"/>
    <x v="0"/>
  </r>
  <r>
    <x v="0"/>
    <n v="161646"/>
    <n v="33"/>
    <n v="14"/>
    <n v="50"/>
    <x v="2"/>
    <x v="0"/>
    <s v="170.           "/>
    <s v="PIANKOWANIE                                       "/>
    <s v="PIANKOWANIE PIANKI I OWATY"/>
    <s v="HORIZON A LHz]                                    "/>
    <s v="HORIZON A LHz]                                    "/>
    <s v="25/17/01/170   "/>
    <s v="HORIZON A"/>
    <s v="Brak"/>
    <s v="PIANKOWANIE STELAŻA"/>
    <s v="161646/HOR/189891                                 "/>
    <n v="1"/>
    <d v="2025-07-02T13:26:20"/>
    <d v="2025-07-02T14:11:44"/>
    <n v="45.400000000000006"/>
    <n v="0"/>
    <n v="50"/>
    <s v="161646 HORIZON A LHz]                "/>
    <x v="2"/>
    <x v="153"/>
    <x v="0"/>
  </r>
  <r>
    <x v="3"/>
    <n v="161131"/>
    <n v="21"/>
    <n v="3"/>
    <n v="54"/>
    <x v="2"/>
    <x v="3"/>
    <s v="101.           "/>
    <s v="TAPICERNIA                                        "/>
    <s v="TAPICEROWANIE"/>
    <s v="DIVA A [2,5                                       "/>
    <s v="DIVA [2,5 - KOMPLET USZYTY POKROWIEC              "/>
    <s v="25/16/01/101   "/>
    <s v="DIVA A"/>
    <s v="TKANINA: WYSTĘPUJE W REALIZACJI"/>
    <s v="TAPICERNIA"/>
    <s v="161131/DIV/SZCZYPEK                               "/>
    <n v="1"/>
    <d v="2025-07-02T11:41:27"/>
    <d v="2025-07-02T14:21:05"/>
    <n v="159.63333333333335"/>
    <n v="0"/>
    <n v="54"/>
    <s v="161131 DIVA A [2,5                   "/>
    <x v="2"/>
    <x v="154"/>
    <x v="0"/>
  </r>
  <r>
    <x v="3"/>
    <n v="161132"/>
    <n v="21"/>
    <n v="3"/>
    <n v="37"/>
    <x v="2"/>
    <x v="3"/>
    <s v="101.           "/>
    <s v="TAPICERNIA                                        "/>
    <s v="TAPICEROWANIE"/>
    <s v="DIVA A N                                          "/>
    <s v="DIVA 113N - KOMPLET USZYTY POKROWIEC              "/>
    <s v="25/16/01/101   "/>
    <s v="DIVA A"/>
    <s v="TKANINA: WYSTĘPUJE W REALIZACJI"/>
    <s v="TAPICERNIA"/>
    <s v="161131/DIV/SZCZYPEK                               "/>
    <n v="1"/>
    <d v="2025-07-02T11:41:29"/>
    <d v="2025-07-02T14:21:07"/>
    <n v="159.63333333333335"/>
    <n v="0"/>
    <n v="37"/>
    <s v="161132 DIVA A N                      "/>
    <x v="2"/>
    <x v="154"/>
    <x v="0"/>
  </r>
  <r>
    <x v="3"/>
    <n v="161133"/>
    <n v="21"/>
    <n v="3"/>
    <n v="55"/>
    <x v="2"/>
    <x v="3"/>
    <s v="101.           "/>
    <s v="TAPICERNIA                                        "/>
    <s v="TAPICEROWANIE"/>
    <s v="DIVA A 3]                                         "/>
    <s v="DIVA 3] - KOMPLET USZYTY POKROWIEC                "/>
    <s v="25/16/01/101   "/>
    <s v="DIVA A"/>
    <s v="TKANINA: WYSTĘPUJE W REALIZACJI"/>
    <s v="TAPICERNIA"/>
    <s v="161131/DIV/SZCZYPEK                               "/>
    <n v="1"/>
    <d v="2025-07-02T11:41:31"/>
    <d v="2025-07-02T14:21:11"/>
    <n v="159.66666666666669"/>
    <n v="0"/>
    <n v="55"/>
    <s v="161133 DIVA A 3]                     "/>
    <x v="2"/>
    <x v="154"/>
    <x v="0"/>
  </r>
  <r>
    <x v="6"/>
    <n v="160728"/>
    <n v="12"/>
    <n v="3"/>
    <n v="1"/>
    <x v="2"/>
    <x v="6"/>
    <s v="101.           "/>
    <s v="TAPICERNIA                                        "/>
    <s v="TAPICEROWANIE"/>
    <s v="STONE PD 527 III 60x35                            "/>
    <s v="STONE PD 527 III 60x35                            "/>
    <s v="25/15/01/101   "/>
    <s v="STONE"/>
    <s v="TKANINA: WYSTĘPUJE W REALIZACJI"/>
    <s v="TAPICERNIA"/>
    <s v="160724/ELI/189733                                 "/>
    <n v="2"/>
    <d v="2025-07-02T12:44:41"/>
    <d v="2025-07-02T14:21:40"/>
    <n v="96.983333333333334"/>
    <n v="0"/>
    <n v="1"/>
    <s v="160728 STONE PD 527 III 60x35        "/>
    <x v="2"/>
    <x v="155"/>
    <x v="0"/>
  </r>
  <r>
    <x v="6"/>
    <n v="160728"/>
    <n v="12"/>
    <n v="3"/>
    <n v="1"/>
    <x v="2"/>
    <x v="6"/>
    <s v="101.           "/>
    <s v="TAPICERNIA                                        "/>
    <s v="TAPICEROWANIE"/>
    <s v="STONE PD 527 III 60x35                            "/>
    <s v="STONE PD 527 III 60x35                            "/>
    <s v="25/15/01/101   "/>
    <s v="STONE"/>
    <s v="TKANINA: WYSTĘPUJE W REALIZACJI"/>
    <s v="TAPICERNIA"/>
    <s v="160724/ELI/189733                                 "/>
    <n v="2"/>
    <d v="2025-07-02T12:44:41"/>
    <d v="2025-07-02T14:21:40"/>
    <n v="96.983333333333334"/>
    <n v="0"/>
    <n v="1"/>
    <s v="160728 STONE PD 527 III 60x35        "/>
    <x v="2"/>
    <x v="155"/>
    <x v="0"/>
  </r>
  <r>
    <x v="6"/>
    <n v="160727"/>
    <n v="12"/>
    <n v="3"/>
    <n v="1"/>
    <x v="2"/>
    <x v="6"/>
    <s v="101.           "/>
    <s v="TAPICERNIA                                        "/>
    <s v="TAPICEROWANIE"/>
    <s v="STONE PD 527 III 60x35                            "/>
    <s v="STONE PD 527 III 60x35                            "/>
    <s v="25/15/01/101   "/>
    <s v="STONE"/>
    <s v="TKANINA: WYSTĘPUJE W REALIZACJI"/>
    <s v="TAPICERNIA"/>
    <s v="160724/ELI/189733                                 "/>
    <n v="2"/>
    <d v="2025-07-02T12:44:32"/>
    <d v="2025-07-02T14:21:45"/>
    <n v="97.216666666666669"/>
    <n v="0"/>
    <n v="1"/>
    <s v="160727 STONE PD 527 III 60x35        "/>
    <x v="2"/>
    <x v="155"/>
    <x v="0"/>
  </r>
  <r>
    <x v="6"/>
    <n v="160727"/>
    <n v="12"/>
    <n v="3"/>
    <n v="1"/>
    <x v="2"/>
    <x v="6"/>
    <s v="101.           "/>
    <s v="TAPICERNIA                                        "/>
    <s v="TAPICEROWANIE"/>
    <s v="STONE PD 527 III 60x35                            "/>
    <s v="STONE PD 527 III 60x35                            "/>
    <s v="25/15/01/101   "/>
    <s v="STONE"/>
    <s v="TKANINA: WYSTĘPUJE W REALIZACJI"/>
    <s v="TAPICERNIA"/>
    <s v="160724/ELI/189733                                 "/>
    <n v="2"/>
    <d v="2025-07-02T12:44:32"/>
    <d v="2025-07-02T14:21:45"/>
    <n v="97.216666666666669"/>
    <n v="0"/>
    <n v="1"/>
    <s v="160727 STONE PD 527 III 60x35        "/>
    <x v="2"/>
    <x v="155"/>
    <x v="0"/>
  </r>
  <r>
    <x v="6"/>
    <n v="160726"/>
    <n v="12"/>
    <n v="3"/>
    <n v="19"/>
    <x v="2"/>
    <x v="6"/>
    <s v="101.           "/>
    <s v="TAPICERNIA                                        "/>
    <s v="TAPICEROWANIE"/>
    <s v="ELIXIR P100x98                                    "/>
    <s v="ELIXIR P100x98                                    "/>
    <s v="25/15/01/101   "/>
    <s v="ELIXIR"/>
    <s v="TKANINA: WYSTĘPUJE W REALIZACJI"/>
    <s v="TAPICERNIA"/>
    <s v="160724/ELI/189733                                 "/>
    <n v="1"/>
    <d v="2025-07-02T12:44:29"/>
    <d v="2025-07-02T14:21:47"/>
    <n v="97.3"/>
    <n v="0"/>
    <n v="19"/>
    <s v="160726 ELIXIR P100x98                "/>
    <x v="2"/>
    <x v="155"/>
    <x v="0"/>
  </r>
  <r>
    <x v="6"/>
    <n v="160725"/>
    <n v="12"/>
    <n v="3"/>
    <n v="66"/>
    <x v="2"/>
    <x v="6"/>
    <s v="101.           "/>
    <s v="TAPICERNIA                                        "/>
    <s v="TAPICEROWANIE"/>
    <s v="ELIXIR 3                                          "/>
    <s v="ELIXIR 3 - KOMPLET USZYTY POKROWIEC               "/>
    <s v="25/15/01/101   "/>
    <s v="ELIXIR"/>
    <s v="TKANINA: WYSTĘPUJE W REALIZACJI"/>
    <s v="TAPICERNIA"/>
    <s v="160724/ELI/189733                                 "/>
    <n v="1"/>
    <d v="2025-07-02T12:44:27"/>
    <d v="2025-07-02T14:21:49"/>
    <n v="97.36666666666666"/>
    <n v="0"/>
    <n v="66"/>
    <s v="160725 ELIXIR 3                      "/>
    <x v="2"/>
    <x v="155"/>
    <x v="0"/>
  </r>
  <r>
    <x v="6"/>
    <n v="160724"/>
    <n v="12"/>
    <n v="3"/>
    <n v="76"/>
    <x v="2"/>
    <x v="6"/>
    <s v="101.           "/>
    <s v="TAPICERNIA                                        "/>
    <s v="TAPICEROWANIE"/>
    <s v="ELIXIR [4N                                        "/>
    <s v="ELIXIR [4N - KOMPLET USZYTY POKROWIEC             "/>
    <s v="25/15/01/101   "/>
    <s v="ELIXIR"/>
    <s v="TKANINA: WYSTĘPUJE W REALIZACJI"/>
    <s v="TAPICERNIA"/>
    <s v="160724/ELI/189733                                 "/>
    <n v="1"/>
    <d v="2025-07-02T12:44:25"/>
    <d v="2025-07-02T14:21:51"/>
    <n v="97.433333333333323"/>
    <n v="0"/>
    <n v="76"/>
    <s v="160724 ELIXIR [4N                    "/>
    <x v="2"/>
    <x v="155"/>
    <x v="0"/>
  </r>
  <r>
    <x v="8"/>
    <n v="161640"/>
    <n v="29"/>
    <n v="14"/>
    <n v="57"/>
    <x v="2"/>
    <x v="8"/>
    <s v="170.           "/>
    <s v="PIANKOWANIE                                       "/>
    <s v="PIANKOWANIE PIANKI I OWATY"/>
    <s v="HORIZON A [3,5z                                   "/>
    <s v="HORIZON A [3,5z                                   "/>
    <s v="25/17/01/170   "/>
    <s v="HORIZON A"/>
    <s v="Brak"/>
    <s v="PIANKOWANIE STELAŻA"/>
    <s v="161640/HOR/189884                                 "/>
    <n v="1"/>
    <d v="2025-07-02T12:51:08"/>
    <d v="2025-07-02T14:34:25"/>
    <n v="103.28333333333333"/>
    <n v="0"/>
    <n v="57"/>
    <s v="161640 HORIZON A [3,5z               "/>
    <x v="2"/>
    <x v="156"/>
    <x v="0"/>
  </r>
  <r>
    <x v="8"/>
    <n v="161641"/>
    <n v="29"/>
    <n v="14"/>
    <n v="60"/>
    <x v="2"/>
    <x v="8"/>
    <s v="170.           "/>
    <s v="PIANKOWANIE                                       "/>
    <s v="PIANKOWANIE PIANKI I OWATY"/>
    <s v="HORIZON A L2Hz]                                   "/>
    <s v="HORIZON A L2Hz]                                   "/>
    <s v="25/17/01/170   "/>
    <s v="HORIZON A"/>
    <s v="Brak"/>
    <s v="PIANKOWANIE STELAŻA"/>
    <s v="161640/HOR/189884                                 "/>
    <n v="1"/>
    <d v="2025-07-02T12:51:17"/>
    <d v="2025-07-02T14:34:28"/>
    <n v="103.18333333333332"/>
    <n v="0"/>
    <n v="60"/>
    <s v="161641 HORIZON A L2Hz]               "/>
    <x v="2"/>
    <x v="156"/>
    <x v="0"/>
  </r>
  <r>
    <x v="5"/>
    <n v="160988"/>
    <n v="17"/>
    <n v="3"/>
    <n v="63"/>
    <x v="2"/>
    <x v="5"/>
    <s v="101.           "/>
    <s v="TAPICERNIA                                        "/>
    <s v="TAPICEROWANIE"/>
    <s v="STONE WN 150x140                                  "/>
    <s v="STONE WN 150x140                                  "/>
    <s v="25/16/01/101   "/>
    <s v="STONE"/>
    <s v="TKANINA: WYSTĘPUJE W REALIZACJI"/>
    <s v="TAPICERNIA"/>
    <s v="160988/STO/189821                                 "/>
    <n v="1"/>
    <d v="2025-07-02T14:34:41"/>
    <d v="2025-07-02T14:34:44"/>
    <n v="0.05"/>
    <n v="0"/>
    <n v="63"/>
    <s v="160988 STONE WN 150x140              "/>
    <x v="2"/>
    <x v="157"/>
    <x v="0"/>
  </r>
  <r>
    <x v="6"/>
    <n v="161274"/>
    <n v="12"/>
    <n v="3"/>
    <n v="19"/>
    <x v="2"/>
    <x v="6"/>
    <s v="101.           "/>
    <s v="TAPICERNIA                                        "/>
    <s v="TAPICEROWANIE"/>
    <s v="UNO P78x78                                        "/>
    <s v="UNO P78x78                                        "/>
    <s v="25/16/01/101   "/>
    <s v="UNO"/>
    <s v="TKANINA: WYSTĘPUJE W REALIZACJI"/>
    <s v="TAPICERNIA"/>
    <s v="161274/UNO/TYSZKIEWICZ                            "/>
    <n v="1"/>
    <d v="2025-07-02T14:21:54"/>
    <d v="2025-07-02T14:46:37"/>
    <n v="24.716666666666665"/>
    <n v="0"/>
    <n v="19"/>
    <s v="161274 UNO P78x78                    "/>
    <x v="2"/>
    <x v="158"/>
    <x v="0"/>
  </r>
  <r>
    <x v="6"/>
    <n v="161275"/>
    <n v="12"/>
    <n v="3"/>
    <n v="18"/>
    <x v="2"/>
    <x v="6"/>
    <s v="101.           "/>
    <s v="TAPICERNIA                                        "/>
    <s v="TAPICEROWANIE"/>
    <s v="UNO P63x63                                        "/>
    <s v="UNO P63x63                                        "/>
    <s v="25/16/01/101   "/>
    <s v="UNO"/>
    <s v="TKANINA: WYSTĘPUJE W REALIZACJI"/>
    <s v="TAPICERNIA"/>
    <s v="161274/UNO/TYSZKIEWICZ                            "/>
    <n v="1"/>
    <d v="2025-07-02T14:21:55"/>
    <d v="2025-07-02T14:46:39"/>
    <n v="24.733333333333331"/>
    <n v="0"/>
    <n v="18"/>
    <s v="161275 UNO P63x63                    "/>
    <x v="2"/>
    <x v="158"/>
    <x v="0"/>
  </r>
  <r>
    <x v="2"/>
    <n v="160558"/>
    <n v="27"/>
    <n v="3"/>
    <n v="21"/>
    <x v="2"/>
    <x v="2"/>
    <s v="101.           "/>
    <s v="TAPICERNIA                                        "/>
    <s v="TAPICEROWANIE"/>
    <s v="UNO P78x78                                        "/>
    <s v="UNO P78x78                                        "/>
    <s v="25/15/01/101   "/>
    <s v="UNO"/>
    <s v="SKÓRA: WYSTĘPUJE W REALIZACJI"/>
    <s v="TAPICERNIA"/>
    <s v="160558/UNO/189702                                 "/>
    <n v="1"/>
    <d v="2025-07-02T14:49:49"/>
    <d v="2025-07-02T14:49:51"/>
    <n v="3.3333333333333333E-2"/>
    <n v="0"/>
    <n v="21"/>
    <s v="160558 UNO P78x78                    "/>
    <x v="2"/>
    <x v="159"/>
    <x v="0"/>
  </r>
  <r>
    <x v="2"/>
    <n v="160559"/>
    <n v="27"/>
    <n v="3"/>
    <n v="21"/>
    <x v="2"/>
    <x v="2"/>
    <s v="101.           "/>
    <s v="TAPICERNIA                                        "/>
    <s v="TAPICEROWANIE"/>
    <s v="UNO P78x78                                        "/>
    <s v="UNO P78x78                                        "/>
    <s v="25/15/01/101   "/>
    <s v="UNO"/>
    <s v="SKÓRA: WYSTĘPUJE W REALIZACJI"/>
    <s v="TAPICERNIA"/>
    <s v="160558/UNO/189702                                 "/>
    <n v="1"/>
    <d v="2025-07-02T14:49:53"/>
    <d v="2025-07-02T14:49:55"/>
    <n v="3.3333333333333333E-2"/>
    <n v="0"/>
    <n v="21"/>
    <s v="160559 UNO P78x78                    "/>
    <x v="2"/>
    <x v="159"/>
    <x v="0"/>
  </r>
  <r>
    <x v="2"/>
    <n v="160560"/>
    <n v="27"/>
    <n v="3"/>
    <n v="21"/>
    <x v="2"/>
    <x v="2"/>
    <s v="101.           "/>
    <s v="TAPICERNIA                                        "/>
    <s v="TAPICEROWANIE"/>
    <s v="UNO P78x78                                        "/>
    <s v="UNO P78x78                                        "/>
    <s v="25/15/01/101   "/>
    <s v="UNO"/>
    <s v="SKÓRA: WYSTĘPUJE W REALIZACJI"/>
    <s v="TAPICERNIA"/>
    <s v="160558/UNO/189702                                 "/>
    <n v="1"/>
    <d v="2025-07-02T14:49:57"/>
    <d v="2025-07-02T14:49:59"/>
    <n v="3.3333333333333333E-2"/>
    <n v="0"/>
    <n v="21"/>
    <s v="160560 UNO P78x78                    "/>
    <x v="2"/>
    <x v="159"/>
    <x v="0"/>
  </r>
  <r>
    <x v="5"/>
    <n v="160704"/>
    <n v="17"/>
    <n v="3"/>
    <n v="29"/>
    <x v="2"/>
    <x v="5"/>
    <s v="101.           "/>
    <s v="TAPICERNIA                                        "/>
    <s v="TAPICEROWANIE"/>
    <s v="OVAL [1o]                                         "/>
    <s v="OVAL [1o]                                         "/>
    <s v="25/15/01/101   "/>
    <s v="OVAL"/>
    <s v="TKANINA: WYSTĘPUJE W REALIZACJI"/>
    <s v="TAPICERNIA"/>
    <s v="160704/OVA/189732                                 "/>
    <n v="1"/>
    <d v="2025-07-02T15:03:26"/>
    <d v="2025-07-02T15:03:28"/>
    <n v="3.3333333333333333E-2"/>
    <n v="0"/>
    <n v="29"/>
    <s v="160704 OVAL [1o]                     "/>
    <x v="2"/>
    <x v="160"/>
    <x v="0"/>
  </r>
  <r>
    <x v="1"/>
    <n v="161284"/>
    <n v="13"/>
    <n v="3"/>
    <n v="82"/>
    <x v="2"/>
    <x v="1"/>
    <s v="101.           "/>
    <s v="TAPICERNIA                                        "/>
    <s v="TAPICEROWANIE"/>
    <s v="MISTRAL [4]                                       "/>
    <s v="MISTRAL [4] - KOMPLET USZYTY POKROWIEC            "/>
    <s v="25/16/01/101   "/>
    <s v="MISTRAL"/>
    <s v="TKANINA: WYSTEPUJE W KORPUS"/>
    <s v="TAPICERNIA"/>
    <s v="161284/MIS/NEUMANN                                "/>
    <n v="1"/>
    <d v="2025-07-02T14:08:27"/>
    <d v="2025-07-02T15:08:26"/>
    <n v="59.983333333333334"/>
    <n v="0"/>
    <n v="82"/>
    <s v="161284 MISTRAL [4]                   "/>
    <x v="2"/>
    <x v="161"/>
    <x v="0"/>
  </r>
  <r>
    <x v="1"/>
    <n v="161285"/>
    <n v="13"/>
    <n v="3"/>
    <n v="1"/>
    <x v="2"/>
    <x v="1"/>
    <s v="101.           "/>
    <s v="TAPICERNIA                                        "/>
    <s v="TAPICEROWANIE"/>
    <s v="MISTRAL PD 591 III 50x50                          "/>
    <s v="MISTRAL PD 591 III 50x50                          "/>
    <s v="25/16/01/101   "/>
    <s v="MISTRAL"/>
    <s v="TKANINA: WYSTĘPUJE W REALIZACJI"/>
    <s v="TAPICERNIA"/>
    <s v="161284/MIS/NEUMANN                                "/>
    <n v="2"/>
    <d v="2025-07-02T14:08:25"/>
    <d v="2025-07-02T15:08:28"/>
    <n v="60.050000000000004"/>
    <n v="0"/>
    <n v="1"/>
    <s v="161285 MISTRAL PD 591 III 50x50      "/>
    <x v="2"/>
    <x v="161"/>
    <x v="0"/>
  </r>
  <r>
    <x v="1"/>
    <n v="160818"/>
    <n v="13"/>
    <n v="3"/>
    <n v="45"/>
    <x v="2"/>
    <x v="1"/>
    <s v="101.           "/>
    <s v="TAPICERNIA                                        "/>
    <s v="TAPICEROWANIE"/>
    <s v="RAY [1o]                                          "/>
    <s v="RAY [1o]                                          "/>
    <s v="25/15/01/101   "/>
    <s v="RAY"/>
    <s v="TKANINA: WYSTEPUJE W KORPUS"/>
    <s v="TAPICERNIA"/>
    <s v="160818/RAY/STEKERT                                "/>
    <n v="1"/>
    <d v="2025-07-02T15:08:34"/>
    <d v="2025-07-02T15:08:35"/>
    <n v="1.6666666666666666E-2"/>
    <n v="0"/>
    <n v="45"/>
    <s v="160818 RAY [1o]                      "/>
    <x v="2"/>
    <x v="162"/>
    <x v="0"/>
  </r>
  <r>
    <x v="1"/>
    <n v="160707"/>
    <n v="13"/>
    <n v="3"/>
    <n v="17"/>
    <x v="2"/>
    <x v="1"/>
    <s v="101.           "/>
    <s v="TAPICERNIA                                        "/>
    <s v="TAPICEROWANIE"/>
    <s v="UNO P48x48                                        "/>
    <s v="UNO P48x48                                        "/>
    <s v="25/15/01/101   "/>
    <s v="UNO"/>
    <s v="TKANINA: WYSTĘPUJE W REALIZACJI"/>
    <s v="TAPICERNIA"/>
    <s v="160707/UNO/189716                                 "/>
    <n v="1"/>
    <d v="2025-07-02T15:08:31"/>
    <d v="2025-07-02T15:08:37"/>
    <n v="0.1"/>
    <n v="0"/>
    <n v="17"/>
    <s v="160707 UNO P48x48                    "/>
    <x v="2"/>
    <x v="163"/>
    <x v="0"/>
  </r>
  <r>
    <x v="0"/>
    <n v="161651"/>
    <n v="33"/>
    <n v="14"/>
    <n v="57"/>
    <x v="2"/>
    <x v="0"/>
    <s v="170.           "/>
    <s v="PIANKOWANIE                                       "/>
    <s v="PIANKOWANIE PIANKI I OWATY"/>
    <s v="HORIZON A [2,5z]                                  "/>
    <s v="HORIZON A [2,5z]                                  "/>
    <s v="25/17/01/170   "/>
    <s v="HORIZON A"/>
    <s v="Brak"/>
    <s v="PIANKOWANIE STELAŻA"/>
    <s v="161651/HOR/189928                                 "/>
    <n v="1"/>
    <d v="2025-07-02T14:14:41"/>
    <d v="2025-07-02T15:10:11"/>
    <n v="55.5"/>
    <n v="0"/>
    <n v="57"/>
    <s v="161651 HORIZON A [2,5z]              "/>
    <x v="2"/>
    <x v="164"/>
    <x v="0"/>
  </r>
  <r>
    <x v="11"/>
    <n v="161532"/>
    <n v="31"/>
    <n v="14"/>
    <n v="40"/>
    <x v="2"/>
    <x v="11"/>
    <s v="170.           "/>
    <s v="PIANKOWANIE                                       "/>
    <s v="PIANKOWANIE PIANKI I OWATY"/>
    <s v="AVANT [L                                          "/>
    <s v="AVANT [L                                          "/>
    <s v="25/17/01/170   "/>
    <s v="AVANT"/>
    <s v="Brak"/>
    <s v="PIANKOWANIE STELAŻA"/>
    <s v="161532/AVA/KWIATEK                                "/>
    <n v="1"/>
    <d v="2025-07-02T13:54:03"/>
    <d v="2025-07-02T15:11:28"/>
    <n v="77.416666666666671"/>
    <n v="0"/>
    <n v="40"/>
    <s v="161532 AVANT [L                      "/>
    <x v="2"/>
    <x v="165"/>
    <x v="0"/>
  </r>
  <r>
    <x v="11"/>
    <n v="161533"/>
    <n v="31"/>
    <n v="14"/>
    <n v="36"/>
    <x v="2"/>
    <x v="11"/>
    <s v="170.           "/>
    <s v="PIANKOWANIE                                       "/>
    <s v="PIANKOWANIE PIANKI I OWATY"/>
    <s v="AVANT 3]                                          "/>
    <s v="AVANT 3]                                          "/>
    <s v="25/17/01/170   "/>
    <s v="AVANT"/>
    <s v="Brak"/>
    <s v="PIANKOWANIE STELAŻA"/>
    <s v="161532/AVA/KWIATEK                                "/>
    <n v="1"/>
    <d v="2025-07-02T13:54:13"/>
    <d v="2025-07-02T15:11:31"/>
    <n v="77.3"/>
    <n v="0"/>
    <n v="36"/>
    <s v="161533 AVANT 3]                      "/>
    <x v="2"/>
    <x v="165"/>
    <x v="0"/>
  </r>
  <r>
    <x v="5"/>
    <n v="161169"/>
    <n v="17"/>
    <n v="3"/>
    <n v="29"/>
    <x v="2"/>
    <x v="5"/>
    <s v="101.           "/>
    <s v="TAPICERNIA                                        "/>
    <s v="TAPICEROWANIE"/>
    <s v="OVAL [1o]                                         "/>
    <s v="OVAL [1o]                                         "/>
    <s v="25/16/01/101   "/>
    <s v="OVAL"/>
    <s v="TKANINA: WYSTĘPUJE W REALIZACJI"/>
    <s v="TAPICERNIA"/>
    <s v="161169/OVA/KUN27                                  "/>
    <n v="1"/>
    <d v="2025-07-02T15:25:17"/>
    <d v="2025-07-02T15:25:19"/>
    <n v="3.3333333333333333E-2"/>
    <n v="0"/>
    <n v="29"/>
    <s v="161169 OVAL [1o]                     "/>
    <x v="2"/>
    <x v="166"/>
    <x v="0"/>
  </r>
  <r>
    <x v="6"/>
    <n v="161195"/>
    <n v="12"/>
    <n v="3"/>
    <n v="34"/>
    <x v="2"/>
    <x v="6"/>
    <s v="101.           "/>
    <s v="TAPICERNIA                                        "/>
    <s v="TAPICEROWANIE"/>
    <s v="KELLY [1]                                         "/>
    <s v="KELLY [1]                                         "/>
    <s v="25/16/01/101   "/>
    <s v="KELLY"/>
    <s v="TKANINA: WYSTĘPUJE W REALIZACJI"/>
    <s v="TAPICERNIA"/>
    <s v="161195/KEL/189894                                 "/>
    <n v="1"/>
    <d v="2025-07-02T14:48:10"/>
    <d v="2025-07-02T15:26:38"/>
    <n v="38.466666666666669"/>
    <n v="0"/>
    <n v="34"/>
    <s v="161195 KELLY [1]                     "/>
    <x v="2"/>
    <x v="167"/>
    <x v="0"/>
  </r>
  <r>
    <x v="6"/>
    <n v="161196"/>
    <n v="12"/>
    <n v="3"/>
    <n v="34"/>
    <x v="2"/>
    <x v="6"/>
    <s v="101.           "/>
    <s v="TAPICERNIA                                        "/>
    <s v="TAPICEROWANIE"/>
    <s v="KELLY [1]                                         "/>
    <s v="KELLY [1]                                         "/>
    <s v="25/16/01/101   "/>
    <s v="KELLY"/>
    <s v="TKANINA: WYSTĘPUJE W REALIZACJI"/>
    <s v="TAPICERNIA"/>
    <s v="161195/KEL/189894                                 "/>
    <n v="1"/>
    <d v="2025-07-02T14:48:12"/>
    <d v="2025-07-02T15:26:40"/>
    <n v="38.466666666666669"/>
    <n v="0"/>
    <n v="34"/>
    <s v="161196 KELLY [1]                     "/>
    <x v="2"/>
    <x v="167"/>
    <x v="0"/>
  </r>
  <r>
    <x v="4"/>
    <n v="160957"/>
    <n v="120"/>
    <n v="3"/>
    <n v="91"/>
    <x v="2"/>
    <x v="4"/>
    <s v="101.           "/>
    <s v="TAPICERNIA                                        "/>
    <s v="TAPICEROWANIE"/>
    <s v="HORIZON A [3,5z]                                  "/>
    <s v="HORIZON A [3,5z]                                  "/>
    <s v="25/16/01/101   "/>
    <s v="HORIZON A"/>
    <s v="Brak"/>
    <s v="TAPICERNIA"/>
    <s v="160957/HOR/189798                                 "/>
    <n v="1"/>
    <d v="2025-07-02T13:57:26"/>
    <d v="2025-07-02T15:28:21"/>
    <n v="90.916666666666657"/>
    <n v="0"/>
    <n v="91"/>
    <s v="160957 HORIZON A [3,5z]              "/>
    <x v="2"/>
    <x v="168"/>
    <x v="0"/>
  </r>
  <r>
    <x v="12"/>
    <n v="161216"/>
    <n v="28"/>
    <n v="14"/>
    <n v="57"/>
    <x v="3"/>
    <x v="12"/>
    <s v="170.           "/>
    <s v="PIANKOWANIE                                       "/>
    <s v="PIANKOWANIE PIANKI I OWATY"/>
    <s v="HORIZON A [3,5z                                   "/>
    <s v="HORIZON A [3,5z                                   "/>
    <s v="25/16/01/170   "/>
    <s v="HORIZON A"/>
    <s v="Brak"/>
    <s v="PIANKOWANIE STELAŻA"/>
    <s v="161216/HOR/189859                                 "/>
    <n v="1"/>
    <d v="2025-07-03T07:11:59"/>
    <d v="2025-07-03T07:12:00"/>
    <n v="1.6666666666666666E-2"/>
    <n v="0"/>
    <n v="57"/>
    <s v="161216 HORIZON A [3,5z               "/>
    <x v="3"/>
    <x v="169"/>
    <x v="0"/>
  </r>
  <r>
    <x v="12"/>
    <n v="161217"/>
    <n v="28"/>
    <n v="14"/>
    <n v="37"/>
    <x v="3"/>
    <x v="12"/>
    <s v="170.           "/>
    <s v="PIANKOWANIE                                       "/>
    <s v="PIANKOWANIE PIANKI I OWATY"/>
    <s v="HORIZON A 117Nz                                   "/>
    <s v="HORIZON A 117Nz                                   "/>
    <s v="25/16/01/170   "/>
    <s v="HORIZON A"/>
    <s v="Brak"/>
    <s v="PIANKOWANIE STELAŻA"/>
    <s v="161216/HOR/189859                                 "/>
    <n v="1"/>
    <d v="2025-07-03T07:12:02"/>
    <d v="2025-07-03T07:12:03"/>
    <n v="1.6666666666666666E-2"/>
    <n v="0"/>
    <n v="37"/>
    <s v="161217 HORIZON A 117Nz               "/>
    <x v="3"/>
    <x v="169"/>
    <x v="0"/>
  </r>
  <r>
    <x v="12"/>
    <n v="161218"/>
    <n v="28"/>
    <n v="14"/>
    <n v="31"/>
    <x v="3"/>
    <x v="12"/>
    <s v="170.           "/>
    <s v="PIANKOWANIE                                       "/>
    <s v="PIANKOWANIE PIANKI I OWATY"/>
    <s v="HORIZON A 1z]                                     "/>
    <s v="HORIZON A 1z]                                     "/>
    <s v="25/16/01/170   "/>
    <s v="HORIZON A"/>
    <s v="Brak"/>
    <s v="PIANKOWANIE STELAŻA"/>
    <s v="161216/HOR/189859                                 "/>
    <n v="1"/>
    <d v="2025-07-03T07:12:04"/>
    <d v="2025-07-03T07:12:05"/>
    <n v="1.6666666666666666E-2"/>
    <n v="0"/>
    <n v="31"/>
    <s v="161218 HORIZON A 1z]                 "/>
    <x v="3"/>
    <x v="169"/>
    <x v="0"/>
  </r>
  <r>
    <x v="7"/>
    <n v="161160"/>
    <n v="16"/>
    <n v="3"/>
    <n v="72"/>
    <x v="3"/>
    <x v="7"/>
    <s v="101.           "/>
    <s v="TAPICERNIA                                        "/>
    <s v="TAPICEROWANIE"/>
    <s v="ELIXIR 4]                                         "/>
    <s v="ELIXIR 4] - KOMPLET USZYTY POKROWIEC              "/>
    <s v="25/16/01/101   "/>
    <s v="ELIXIR"/>
    <s v="TKANINA: WYSTĘPUJE W REALIZACJI"/>
    <s v="TAPICERNIA"/>
    <s v="161159/ELI/WŁODARCZAK                             "/>
    <n v="1"/>
    <d v="2025-07-03T07:46:03"/>
    <d v="2025-07-03T07:46:10"/>
    <n v="0.11666666666666667"/>
    <n v="0"/>
    <n v="72"/>
    <s v="161160 ELIXIR 4]                     "/>
    <x v="3"/>
    <x v="170"/>
    <x v="0"/>
  </r>
  <r>
    <x v="8"/>
    <n v="161733"/>
    <n v="29"/>
    <n v="14"/>
    <n v="24"/>
    <x v="3"/>
    <x v="8"/>
    <s v="170.           "/>
    <s v="PIANKOWANIE                                       "/>
    <s v="PIANKOWANIE PIANKI I OWATY"/>
    <s v="HORIZON A 1z                                      "/>
    <s v="HORIZON A 1z                                      "/>
    <s v="25/17/01/170   "/>
    <s v="HORIZON A"/>
    <s v="Brak"/>
    <s v="PIANKOWANIE STELAŻA"/>
    <s v="161733/HOR/189977                                 "/>
    <n v="1"/>
    <d v="2025-07-02T14:37:27"/>
    <d v="2025-07-03T08:17:40"/>
    <n v="1060.2166666666667"/>
    <n v="0"/>
    <n v="24"/>
    <s v="161733 HORIZON A 1z                  "/>
    <x v="3"/>
    <x v="171"/>
    <x v="0"/>
  </r>
  <r>
    <x v="8"/>
    <n v="161734"/>
    <n v="29"/>
    <n v="14"/>
    <n v="46"/>
    <x v="3"/>
    <x v="8"/>
    <s v="170.           "/>
    <s v="PIANKOWANIE                                       "/>
    <s v="PIANKOWANIE PIANKI I OWATY"/>
    <s v="HORIZON A ONz                                     "/>
    <s v="HORIZON A ONz                                     "/>
    <s v="25/17/01/170   "/>
    <s v="HORIZON A"/>
    <s v="Brak"/>
    <s v="PIANKOWANIE STELAŻA"/>
    <s v="161733/HOR/189977                                 "/>
    <n v="1"/>
    <d v="2025-07-02T14:37:30"/>
    <d v="2025-07-03T08:17:42"/>
    <n v="1060.2"/>
    <n v="0"/>
    <n v="46"/>
    <s v="161734 HORIZON A ONz                 "/>
    <x v="3"/>
    <x v="171"/>
    <x v="0"/>
  </r>
  <r>
    <x v="8"/>
    <n v="161735"/>
    <n v="29"/>
    <n v="14"/>
    <n v="48"/>
    <x v="3"/>
    <x v="8"/>
    <s v="170.           "/>
    <s v="PIANKOWANIE                                       "/>
    <s v="PIANKOWANIE PIANKI I OWATY"/>
    <s v="HORIZON A 2,5z]                                   "/>
    <s v="HORIZON A 2,5z]                                   "/>
    <s v="25/17/01/170   "/>
    <s v="HORIZON A"/>
    <s v="Brak"/>
    <s v="PIANKOWANIE STELAŻA"/>
    <s v="161733/HOR/189977                                 "/>
    <n v="1"/>
    <d v="2025-07-02T14:37:33"/>
    <d v="2025-07-03T08:17:44"/>
    <n v="1060.1833333333334"/>
    <n v="0"/>
    <n v="48"/>
    <s v="161735 HORIZON A 2,5z]               "/>
    <x v="3"/>
    <x v="171"/>
    <x v="0"/>
  </r>
  <r>
    <x v="9"/>
    <n v="161816"/>
    <n v="32"/>
    <n v="14"/>
    <n v="24"/>
    <x v="3"/>
    <x v="9"/>
    <s v="170.           "/>
    <s v="PIANKOWANIE                                       "/>
    <s v="PIANKOWANIE PIANKI I OWATY"/>
    <s v="AVANT [1                                          "/>
    <s v="AVANT [1                                          "/>
    <s v="25/17/01/170   "/>
    <s v="AVANT"/>
    <s v="Brak"/>
    <s v="PIANKOWANIE STELAŻA"/>
    <s v="161816/AVA/KOZULA-GLAPEK                          "/>
    <n v="1"/>
    <d v="2025-07-02T12:52:43"/>
    <d v="2025-07-03T08:21:02"/>
    <n v="1168.3166666666666"/>
    <n v="0"/>
    <n v="24"/>
    <s v="161816 AVANT [1                      "/>
    <x v="3"/>
    <x v="172"/>
    <x v="0"/>
  </r>
  <r>
    <x v="9"/>
    <n v="161817"/>
    <n v="32"/>
    <n v="14"/>
    <n v="30"/>
    <x v="3"/>
    <x v="9"/>
    <s v="170.           "/>
    <s v="PIANKOWANIE                                       "/>
    <s v="PIANKOWANIE PIANKI I OWATY"/>
    <s v="AVANT 2]                                          "/>
    <s v="AVANT 2]                                          "/>
    <s v="25/17/01/170   "/>
    <s v="AVANT"/>
    <s v="Brak"/>
    <s v="PIANKOWANIE STELAŻA"/>
    <s v="161816/AVA/KOZULA-GLAPEK                          "/>
    <n v="1"/>
    <d v="2025-07-02T12:52:46"/>
    <d v="2025-07-03T08:21:03"/>
    <n v="1168.2833333333333"/>
    <n v="0"/>
    <n v="30"/>
    <s v="161817 AVANT 2]                      "/>
    <x v="3"/>
    <x v="172"/>
    <x v="0"/>
  </r>
  <r>
    <x v="9"/>
    <n v="161652"/>
    <n v="32"/>
    <n v="14"/>
    <n v="10"/>
    <x v="3"/>
    <x v="9"/>
    <s v="170.           "/>
    <s v="PIANKOWANIE                                       "/>
    <s v="PIANKOWANIE PIANKI I OWATY"/>
    <s v="HORIZON A P102x62                                 "/>
    <s v="HORIZON A P102x62                                 "/>
    <s v="25/17/01/170   "/>
    <s v="HORIZON A"/>
    <s v="Brak"/>
    <s v="PIANKOWANIE STELAŻA"/>
    <s v="161652/HOR/189904                                 "/>
    <n v="1"/>
    <d v="2025-07-03T08:21:08"/>
    <d v="2025-07-03T08:21:19"/>
    <n v="0.18333333333333332"/>
    <n v="0"/>
    <n v="10"/>
    <s v="161652 HORIZON A P102x62             "/>
    <x v="3"/>
    <x v="173"/>
    <x v="0"/>
  </r>
  <r>
    <x v="2"/>
    <n v="161348"/>
    <n v="27"/>
    <n v="3"/>
    <n v="55"/>
    <x v="3"/>
    <x v="2"/>
    <s v="101.           "/>
    <s v="TAPICERNIA                                        "/>
    <s v="TAPICEROWANIE"/>
    <s v="REVERSO [L                                        "/>
    <s v="REVERSO [L                                        "/>
    <s v="25/16/01/101   "/>
    <s v="REVERSO"/>
    <s v="TKANINA: WYSTĘPUJE W REALIZACJI"/>
    <s v="TAPICERNIA"/>
    <s v="161348/REV/44002088                               "/>
    <n v="1"/>
    <d v="2025-07-02T14:58:37"/>
    <d v="2025-07-03T08:33:06"/>
    <n v="1054.4833333333333"/>
    <n v="0"/>
    <n v="55"/>
    <s v="161348 REVERSO [L                    "/>
    <x v="3"/>
    <x v="174"/>
    <x v="0"/>
  </r>
  <r>
    <x v="2"/>
    <n v="161349"/>
    <n v="27"/>
    <n v="3"/>
    <n v="20"/>
    <x v="3"/>
    <x v="2"/>
    <s v="101.           "/>
    <s v="TAPICERNIA                                        "/>
    <s v="TAPICEROWANIE"/>
    <s v="REVERSO Ps106x106                                 "/>
    <s v="REVERSO Ps106x106                                 "/>
    <s v="25/16/01/101   "/>
    <s v="REVERSO"/>
    <s v="TKANINA: WYSTĘPUJE W REALIZACJI"/>
    <s v="TAPICERNIA"/>
    <s v="161348/REV/44002088                               "/>
    <n v="1"/>
    <d v="2025-07-02T14:58:38"/>
    <d v="2025-07-03T08:33:08"/>
    <n v="1054.5"/>
    <n v="0"/>
    <n v="20"/>
    <s v="161349 REVERSO Ps106x106             "/>
    <x v="3"/>
    <x v="174"/>
    <x v="0"/>
  </r>
  <r>
    <x v="2"/>
    <n v="161350"/>
    <n v="27"/>
    <n v="3"/>
    <n v="38"/>
    <x v="3"/>
    <x v="2"/>
    <s v="101.           "/>
    <s v="TAPICERNIA                                        "/>
    <s v="TAPICEROWANIE"/>
    <s v="REVERSO 1,5                                       "/>
    <s v="REVERSO 1,5                                       "/>
    <s v="25/16/01/101   "/>
    <s v="REVERSO"/>
    <s v="TKANINA: WYSTĘPUJE W REALIZACJI"/>
    <s v="TAPICERNIA"/>
    <s v="161348/REV/44002088                               "/>
    <n v="1"/>
    <d v="2025-07-02T14:58:40"/>
    <d v="2025-07-03T08:33:09"/>
    <n v="1054.4833333333333"/>
    <n v="0"/>
    <n v="38"/>
    <s v="161350 REVERSO 1,5                   "/>
    <x v="3"/>
    <x v="174"/>
    <x v="0"/>
  </r>
  <r>
    <x v="2"/>
    <n v="161351"/>
    <n v="27"/>
    <n v="3"/>
    <n v="45"/>
    <x v="3"/>
    <x v="2"/>
    <s v="101.           "/>
    <s v="TAPICERNIA                                        "/>
    <s v="TAPICEROWANIE"/>
    <s v="REVERSO N106x106                                  "/>
    <s v="REVERSO N106x106                                  "/>
    <s v="25/16/01/101   "/>
    <s v="REVERSO"/>
    <s v="TKANINA: WYSTĘPUJE W REALIZACJI"/>
    <s v="TAPICERNIA"/>
    <s v="161348/REV/44002088                               "/>
    <n v="1"/>
    <d v="2025-07-02T14:58:41"/>
    <d v="2025-07-03T08:33:10"/>
    <n v="1054.4833333333333"/>
    <n v="0"/>
    <n v="45"/>
    <s v="161351 REVERSO N106x106              "/>
    <x v="3"/>
    <x v="174"/>
    <x v="0"/>
  </r>
  <r>
    <x v="2"/>
    <n v="161354"/>
    <n v="27"/>
    <n v="3"/>
    <n v="1"/>
    <x v="3"/>
    <x v="2"/>
    <s v="101.           "/>
    <s v="TAPICERNIA                                        "/>
    <s v="TAPICEROWANIE"/>
    <s v="REVERSO PD 560 III 58x58                          "/>
    <s v="REVERSO PD 560 III 58x58                          "/>
    <s v="25/16/01/101   "/>
    <s v="REVERSO"/>
    <s v="TKANINA: WYSTĘPUJE W REALIZACJI"/>
    <s v="TAPICERNIA"/>
    <s v="161348/REV/44002088                               "/>
    <n v="3"/>
    <d v="2025-07-02T14:58:45"/>
    <d v="2025-07-03T08:33:12"/>
    <n v="1054.45"/>
    <n v="0"/>
    <n v="1"/>
    <s v="161354 REVERSO PD 560 III 58x58      "/>
    <x v="3"/>
    <x v="174"/>
    <x v="0"/>
  </r>
  <r>
    <x v="2"/>
    <n v="161353"/>
    <n v="27"/>
    <n v="3"/>
    <n v="19"/>
    <x v="3"/>
    <x v="2"/>
    <s v="101.           "/>
    <s v="TAPICERNIA                                        "/>
    <s v="TAPICEROWANIE"/>
    <s v="REVERSO Ps82x102                                  "/>
    <s v="REVERSO Ps82x102                                  "/>
    <s v="25/16/01/101   "/>
    <s v="REVERSO"/>
    <s v="TKANINA: WYSTĘPUJE W REALIZACJI"/>
    <s v="TAPICERNIA"/>
    <s v="161348/REV/44002088                               "/>
    <n v="1"/>
    <d v="2025-07-02T14:58:44"/>
    <d v="2025-07-03T08:33:13"/>
    <n v="1054.4833333333333"/>
    <n v="0"/>
    <n v="19"/>
    <s v="161353 REVERSO Ps82x102              "/>
    <x v="3"/>
    <x v="174"/>
    <x v="0"/>
  </r>
  <r>
    <x v="2"/>
    <n v="161352"/>
    <n v="27"/>
    <n v="3"/>
    <n v="50"/>
    <x v="3"/>
    <x v="2"/>
    <s v="101.           "/>
    <s v="TAPICERNIA                                        "/>
    <s v="TAPICEROWANIE"/>
    <s v="REVERSO 1,5T                                      "/>
    <s v="REVERSO 1,5T                                      "/>
    <s v="25/16/01/101   "/>
    <s v="REVERSO"/>
    <s v="TKANINA: WYSTĘPUJE W REALIZACJI"/>
    <s v="TAPICERNIA"/>
    <s v="161348/REV/44002088                               "/>
    <n v="1"/>
    <d v="2025-07-02T14:58:43"/>
    <d v="2025-07-03T08:33:15"/>
    <n v="1054.5333333333333"/>
    <n v="0"/>
    <n v="50"/>
    <s v="161352 REVERSO 1,5T                  "/>
    <x v="3"/>
    <x v="174"/>
    <x v="0"/>
  </r>
  <r>
    <x v="0"/>
    <n v="162070"/>
    <n v="33"/>
    <n v="14"/>
    <n v="57"/>
    <x v="3"/>
    <x v="0"/>
    <s v="170.           "/>
    <s v="PIANKOWANIE                                       "/>
    <s v="PIANKOWANIE PIANKI I OWATY"/>
    <s v="MAXWELL [3,5                                      "/>
    <s v="MAXWELL [3,5                                      "/>
    <s v="25/18/01/170   "/>
    <s v="MAXWELL"/>
    <s v="Brak"/>
    <s v="PIANKOWANIE STELAŻA"/>
    <s v="162070/MAX/GREGULSKA                              "/>
    <n v="1"/>
    <d v="2025-07-02T15:10:36"/>
    <d v="2025-07-03T08:38:27"/>
    <n v="1047.8499999999999"/>
    <n v="0"/>
    <n v="57"/>
    <s v="162070 MAXWELL [3,5                  "/>
    <x v="3"/>
    <x v="175"/>
    <x v="0"/>
  </r>
  <r>
    <x v="0"/>
    <n v="162071"/>
    <n v="33"/>
    <n v="14"/>
    <n v="45"/>
    <x v="3"/>
    <x v="0"/>
    <s v="170.           "/>
    <s v="PIANKOWANIE                                       "/>
    <s v="PIANKOWANIE PIANKI I OWATY"/>
    <s v="MAXWELL N                                         "/>
    <s v="MAXWELL N                                         "/>
    <s v="25/18/01/170   "/>
    <s v="MAXWELL"/>
    <s v="Brak"/>
    <s v="PIANKOWANIE STELAŻA"/>
    <s v="162070/MAX/GREGULSKA                              "/>
    <n v="1"/>
    <d v="2025-07-02T15:10:38"/>
    <d v="2025-07-03T08:38:28"/>
    <n v="1047.8333333333333"/>
    <n v="0"/>
    <n v="45"/>
    <s v="162071 MAXWELL N                     "/>
    <x v="3"/>
    <x v="175"/>
    <x v="0"/>
  </r>
  <r>
    <x v="0"/>
    <n v="162072"/>
    <n v="33"/>
    <n v="14"/>
    <n v="36"/>
    <x v="3"/>
    <x v="0"/>
    <s v="170.           "/>
    <s v="PIANKOWANIE                                       "/>
    <s v="PIANKOWANIE PIANKI I OWATY"/>
    <s v="MAXWELL 1,5                                       "/>
    <s v="MAXWELL 1,5                                       "/>
    <s v="25/18/01/170   "/>
    <s v="MAXWELL"/>
    <s v="Brak"/>
    <s v="PIANKOWANIE STELAŻA"/>
    <s v="162070/MAX/GREGULSKA                              "/>
    <n v="1"/>
    <d v="2025-07-02T15:10:40"/>
    <d v="2025-07-03T08:38:30"/>
    <n v="1047.8333333333333"/>
    <n v="0"/>
    <n v="36"/>
    <s v="162072 MAXWELL 1,5                   "/>
    <x v="3"/>
    <x v="175"/>
    <x v="0"/>
  </r>
  <r>
    <x v="10"/>
    <n v="161421"/>
    <n v="30"/>
    <n v="14"/>
    <n v="46"/>
    <x v="3"/>
    <x v="10"/>
    <s v="170.           "/>
    <s v="PIANKOWANIE                                       "/>
    <s v="PIANKOWANIE PIANKI I OWATY"/>
    <s v="REVERSO [L                                        "/>
    <s v="REVERSO [L                                        "/>
    <s v="25/17/01/170   "/>
    <s v="REVERSO"/>
    <s v="Brak"/>
    <s v="PIANKOWANIE STELAŻA"/>
    <s v="161421/REV/44002089                               "/>
    <n v="1"/>
    <d v="2025-07-02T13:17:07"/>
    <d v="2025-07-03T08:57:14"/>
    <n v="1180.1166666666666"/>
    <n v="0"/>
    <n v="46"/>
    <s v="161421 REVERSO [L                    "/>
    <x v="3"/>
    <x v="176"/>
    <x v="0"/>
  </r>
  <r>
    <x v="10"/>
    <n v="161422"/>
    <n v="30"/>
    <n v="14"/>
    <n v="17"/>
    <x v="3"/>
    <x v="10"/>
    <s v="170.           "/>
    <s v="PIANKOWANIE                                       "/>
    <s v="PIANKOWANIE PIANKI I OWATY"/>
    <s v="REVERSO Ps106x106                                 "/>
    <s v="REVERSO Ps106x106                                 "/>
    <s v="25/17/01/170   "/>
    <s v="REVERSO"/>
    <s v="Brak"/>
    <s v="PIANKOWANIE STELAŻA"/>
    <s v="161421/REV/44002089                               "/>
    <n v="1"/>
    <d v="2025-07-02T13:17:11"/>
    <d v="2025-07-03T08:57:16"/>
    <n v="1180.0833333333333"/>
    <n v="0"/>
    <n v="17"/>
    <s v="161422 REVERSO Ps106x106             "/>
    <x v="3"/>
    <x v="176"/>
    <x v="0"/>
  </r>
  <r>
    <x v="10"/>
    <n v="161423"/>
    <n v="30"/>
    <n v="14"/>
    <n v="33"/>
    <x v="3"/>
    <x v="10"/>
    <s v="170.           "/>
    <s v="PIANKOWANIE                                       "/>
    <s v="PIANKOWANIE PIANKI I OWATY"/>
    <s v="REVERSO 1,5                                       "/>
    <s v="REVERSO 1,5                                       "/>
    <s v="25/17/01/170   "/>
    <s v="REVERSO"/>
    <s v="Brak"/>
    <s v="PIANKOWANIE STELAŻA"/>
    <s v="161421/REV/44002089                               "/>
    <n v="1"/>
    <d v="2025-07-02T13:17:13"/>
    <d v="2025-07-03T08:57:18"/>
    <n v="1180.0833333333333"/>
    <n v="0"/>
    <n v="33"/>
    <s v="161423 REVERSO 1,5                   "/>
    <x v="3"/>
    <x v="176"/>
    <x v="0"/>
  </r>
  <r>
    <x v="10"/>
    <n v="161424"/>
    <n v="30"/>
    <n v="14"/>
    <n v="36"/>
    <x v="3"/>
    <x v="10"/>
    <s v="170.           "/>
    <s v="PIANKOWANIE                                       "/>
    <s v="PIANKOWANIE PIANKI I OWATY"/>
    <s v="REVERSO N106x106                                  "/>
    <s v="REVERSO N106x106                                  "/>
    <s v="25/17/01/170   "/>
    <s v="REVERSO"/>
    <s v="Brak"/>
    <s v="PIANKOWANIE STELAŻA"/>
    <s v="161421/REV/44002089                               "/>
    <n v="1"/>
    <d v="2025-07-02T13:17:18"/>
    <d v="2025-07-03T08:57:20"/>
    <n v="1180.0333333333333"/>
    <n v="0"/>
    <n v="36"/>
    <s v="161424 REVERSO N106x106              "/>
    <x v="3"/>
    <x v="176"/>
    <x v="0"/>
  </r>
  <r>
    <x v="10"/>
    <n v="161425"/>
    <n v="30"/>
    <n v="14"/>
    <n v="37"/>
    <x v="3"/>
    <x v="10"/>
    <s v="170.           "/>
    <s v="PIANKOWANIE                                       "/>
    <s v="PIANKOWANIE PIANKI I OWATY"/>
    <s v="REVERSO 1,5T                                      "/>
    <s v="REVERSO 1,5T                                      "/>
    <s v="25/17/01/170   "/>
    <s v="REVERSO"/>
    <s v="Brak"/>
    <s v="PIANKOWANIE STELAŻA"/>
    <s v="161421/REV/44002089                               "/>
    <n v="1"/>
    <d v="2025-07-02T13:17:25"/>
    <d v="2025-07-03T08:57:24"/>
    <n v="1179.9833333333333"/>
    <n v="0"/>
    <n v="37"/>
    <s v="161425 REVERSO 1,5T                  "/>
    <x v="3"/>
    <x v="176"/>
    <x v="0"/>
  </r>
  <r>
    <x v="10"/>
    <n v="161426"/>
    <n v="30"/>
    <n v="14"/>
    <n v="20"/>
    <x v="3"/>
    <x v="10"/>
    <s v="170.           "/>
    <s v="PIANKOWANIE                                       "/>
    <s v="PIANKOWANIE PIANKI I OWATY"/>
    <s v="REVERSO Ps82x102                                  "/>
    <s v="REVERSO Ps82x102                                  "/>
    <s v="25/17/01/170   "/>
    <s v="REVERSO"/>
    <s v="Brak"/>
    <s v="PIANKOWANIE STELAŻA"/>
    <s v="161421/REV/44002089                               "/>
    <n v="1"/>
    <d v="2025-07-02T13:17:28"/>
    <d v="2025-07-03T08:57:27"/>
    <n v="1179.9833333333333"/>
    <n v="0"/>
    <n v="20"/>
    <s v="161426 REVERSO Ps82x102              "/>
    <x v="3"/>
    <x v="176"/>
    <x v="0"/>
  </r>
  <r>
    <x v="10"/>
    <n v="161427"/>
    <n v="30"/>
    <n v="14"/>
    <n v="1"/>
    <x v="3"/>
    <x v="10"/>
    <s v="170.           "/>
    <s v="PIANKOWANIE                                       "/>
    <s v="PIANKOWANIE PIANKI I OWATY"/>
    <s v="REVERSO PD 560 III 58x58                          "/>
    <s v="REVERSO PD 560 III 58x58                          "/>
    <s v="25/17/01/170   "/>
    <s v="REVERSO"/>
    <s v="Brak"/>
    <s v="PIANKOWANIE STELAŻA"/>
    <s v="161421/REV/44002089                               "/>
    <n v="3"/>
    <d v="2025-07-02T13:17:31"/>
    <d v="2025-07-03T08:57:29"/>
    <n v="1179.9666666666667"/>
    <n v="0"/>
    <n v="1"/>
    <s v="161427 REVERSO PD 560 III 58x58      "/>
    <x v="3"/>
    <x v="176"/>
    <x v="0"/>
  </r>
  <r>
    <x v="11"/>
    <n v="161529"/>
    <n v="31"/>
    <n v="14"/>
    <n v="38"/>
    <x v="3"/>
    <x v="11"/>
    <s v="170.           "/>
    <s v="PIANKOWANIE                                       "/>
    <s v="PIANKOWANIE PIANKI I OWATY"/>
    <s v="ELIXIR 3,5                                        "/>
    <s v="ELIXIR 3,5 - KOMPLET USZYTY POKROWIEC             "/>
    <s v="25/17/01/170   "/>
    <s v="ELIXIR"/>
    <s v="Brak"/>
    <s v="PIANKOWANIE STELAŻA"/>
    <s v="161529/ELI/GÓRECKI                                "/>
    <n v="1"/>
    <d v="2025-07-03T07:15:35"/>
    <d v="2025-07-03T09:06:04"/>
    <n v="110.48333333333333"/>
    <n v="0"/>
    <n v="38"/>
    <s v="161529 ELIXIR 3,5                    "/>
    <x v="3"/>
    <x v="177"/>
    <x v="0"/>
  </r>
  <r>
    <x v="11"/>
    <n v="161530"/>
    <n v="31"/>
    <n v="14"/>
    <n v="46"/>
    <x v="3"/>
    <x v="11"/>
    <s v="170.           "/>
    <s v="PIANKOWANIE                                       "/>
    <s v="PIANKOWANIE PIANKI I OWATY"/>
    <s v="ELIXIR N3]                                        "/>
    <s v="ELIXIR N3] - KOMPLET USZYTY POKROWIEC             "/>
    <s v="25/17/01/170   "/>
    <s v="ELIXIR"/>
    <s v="Brak"/>
    <s v="PIANKOWANIE STELAŻA"/>
    <s v="161529/ELI/GÓRECKI                                "/>
    <n v="1"/>
    <d v="2025-07-03T07:15:37"/>
    <d v="2025-07-03T09:06:07"/>
    <n v="110.5"/>
    <n v="0"/>
    <n v="46"/>
    <s v="161530 ELIXIR N3]                    "/>
    <x v="3"/>
    <x v="177"/>
    <x v="0"/>
  </r>
  <r>
    <x v="6"/>
    <n v="161376"/>
    <n v="12"/>
    <n v="3"/>
    <n v="55"/>
    <x v="3"/>
    <x v="6"/>
    <s v="101.           "/>
    <s v="TAPICERNIA                                        "/>
    <s v="TAPICEROWANIE"/>
    <s v="REVERSO [L                                        "/>
    <s v="REVERSO [L                                        "/>
    <s v="25/16/01/101   "/>
    <s v="REVERSO"/>
    <s v="TKANINA: WYSTĘPUJE W REALIZACJI"/>
    <s v="TAPICERNIA"/>
    <s v="161376/REV/44002088                               "/>
    <n v="1"/>
    <d v="2025-07-03T07:04:53"/>
    <d v="2025-07-03T09:12:23"/>
    <n v="127.5"/>
    <n v="0"/>
    <n v="55"/>
    <s v="161376 REVERSO [L                    "/>
    <x v="3"/>
    <x v="178"/>
    <x v="0"/>
  </r>
  <r>
    <x v="6"/>
    <n v="161377"/>
    <n v="12"/>
    <n v="3"/>
    <n v="20"/>
    <x v="3"/>
    <x v="6"/>
    <s v="101.           "/>
    <s v="TAPICERNIA                                        "/>
    <s v="TAPICEROWANIE"/>
    <s v="REVERSO Ps106x106                                 "/>
    <s v="REVERSO Ps106x106                                 "/>
    <s v="25/16/01/101   "/>
    <s v="REVERSO"/>
    <s v="TKANINA: WYSTĘPUJE W REALIZACJI"/>
    <s v="TAPICERNIA"/>
    <s v="161376/REV/44002088                               "/>
    <n v="1"/>
    <d v="2025-07-03T07:04:54"/>
    <d v="2025-07-03T09:12:25"/>
    <n v="127.51666666666667"/>
    <n v="0"/>
    <n v="20"/>
    <s v="161377 REVERSO Ps106x106             "/>
    <x v="3"/>
    <x v="178"/>
    <x v="0"/>
  </r>
  <r>
    <x v="6"/>
    <n v="161378"/>
    <n v="12"/>
    <n v="3"/>
    <n v="38"/>
    <x v="3"/>
    <x v="6"/>
    <s v="101.           "/>
    <s v="TAPICERNIA                                        "/>
    <s v="TAPICEROWANIE"/>
    <s v="REVERSO 1,5                                       "/>
    <s v="REVERSO 1,5                                       "/>
    <s v="25/16/01/101   "/>
    <s v="REVERSO"/>
    <s v="TKANINA: WYSTĘPUJE W REALIZACJI"/>
    <s v="TAPICERNIA"/>
    <s v="161376/REV/44002088                               "/>
    <n v="1"/>
    <d v="2025-07-03T07:04:56"/>
    <d v="2025-07-03T09:12:26"/>
    <n v="127.5"/>
    <n v="0"/>
    <n v="38"/>
    <s v="161378 REVERSO 1,5                   "/>
    <x v="3"/>
    <x v="178"/>
    <x v="0"/>
  </r>
  <r>
    <x v="6"/>
    <n v="161379"/>
    <n v="12"/>
    <n v="3"/>
    <n v="45"/>
    <x v="3"/>
    <x v="6"/>
    <s v="101.           "/>
    <s v="TAPICERNIA                                        "/>
    <s v="TAPICEROWANIE"/>
    <s v="REVERSO N106x106                                  "/>
    <s v="REVERSO N106x106                                  "/>
    <s v="25/16/01/101   "/>
    <s v="REVERSO"/>
    <s v="TKANINA: WYSTĘPUJE W REALIZACJI"/>
    <s v="TAPICERNIA"/>
    <s v="161376/REV/44002088                               "/>
    <n v="1"/>
    <d v="2025-07-03T07:04:58"/>
    <d v="2025-07-03T09:12:28"/>
    <n v="127.5"/>
    <n v="0"/>
    <n v="45"/>
    <s v="161379 REVERSO N106x106              "/>
    <x v="3"/>
    <x v="178"/>
    <x v="0"/>
  </r>
  <r>
    <x v="6"/>
    <n v="161380"/>
    <n v="12"/>
    <n v="3"/>
    <n v="50"/>
    <x v="3"/>
    <x v="6"/>
    <s v="101.           "/>
    <s v="TAPICERNIA                                        "/>
    <s v="TAPICEROWANIE"/>
    <s v="REVERSO 1,5T                                      "/>
    <s v="REVERSO 1,5T                                      "/>
    <s v="25/16/01/101   "/>
    <s v="REVERSO"/>
    <s v="TKANINA: WYSTĘPUJE W REALIZACJI"/>
    <s v="TAPICERNIA"/>
    <s v="161376/REV/44002088                               "/>
    <n v="1"/>
    <d v="2025-07-03T07:05:11"/>
    <d v="2025-07-03T09:12:32"/>
    <n v="127.35000000000001"/>
    <n v="0"/>
    <n v="50"/>
    <s v="161380 REVERSO 1,5T                  "/>
    <x v="3"/>
    <x v="178"/>
    <x v="0"/>
  </r>
  <r>
    <x v="6"/>
    <n v="161381"/>
    <n v="12"/>
    <n v="3"/>
    <n v="19"/>
    <x v="3"/>
    <x v="6"/>
    <s v="101.           "/>
    <s v="TAPICERNIA                                        "/>
    <s v="TAPICEROWANIE"/>
    <s v="REVERSO Ps82x102                                  "/>
    <s v="REVERSO Ps82x102                                  "/>
    <s v="25/16/01/101   "/>
    <s v="REVERSO"/>
    <s v="TKANINA: WYSTĘPUJE W REALIZACJI"/>
    <s v="TAPICERNIA"/>
    <s v="161376/REV/44002088                               "/>
    <n v="1"/>
    <d v="2025-07-03T07:05:12"/>
    <d v="2025-07-03T09:12:33"/>
    <n v="127.35000000000001"/>
    <n v="0"/>
    <n v="19"/>
    <s v="161381 REVERSO Ps82x102              "/>
    <x v="3"/>
    <x v="178"/>
    <x v="0"/>
  </r>
  <r>
    <x v="6"/>
    <n v="161382"/>
    <n v="12"/>
    <n v="3"/>
    <n v="1"/>
    <x v="3"/>
    <x v="6"/>
    <s v="101.           "/>
    <s v="TAPICERNIA                                        "/>
    <s v="TAPICEROWANIE"/>
    <s v="REVERSO PD 560 III 58x58                          "/>
    <s v="REVERSO PD 560 III 58x58                          "/>
    <s v="25/16/01/101   "/>
    <s v="REVERSO"/>
    <s v="TKANINA: WYSTĘPUJE W REALIZACJI"/>
    <s v="TAPICERNIA"/>
    <s v="161376/REV/44002088                               "/>
    <n v="3"/>
    <d v="2025-07-03T07:05:14"/>
    <d v="2025-07-03T09:12:35"/>
    <n v="127.35000000000001"/>
    <n v="0"/>
    <n v="1"/>
    <s v="161382 REVERSO PD 560 III 58x58      "/>
    <x v="3"/>
    <x v="178"/>
    <x v="0"/>
  </r>
  <r>
    <x v="6"/>
    <n v="161382"/>
    <n v="12"/>
    <n v="3"/>
    <n v="1"/>
    <x v="3"/>
    <x v="6"/>
    <s v="101.           "/>
    <s v="TAPICERNIA                                        "/>
    <s v="TAPICEROWANIE"/>
    <s v="REVERSO PD 560 III 58x58                          "/>
    <s v="REVERSO PD 560 III 58x58                          "/>
    <s v="25/16/01/101   "/>
    <s v="REVERSO"/>
    <s v="TKANINA: WYSTĘPUJE W REALIZACJI"/>
    <s v="TAPICERNIA"/>
    <s v="161376/REV/44002088                               "/>
    <n v="3"/>
    <d v="2025-07-03T07:05:14"/>
    <d v="2025-07-03T09:12:35"/>
    <n v="127.35000000000001"/>
    <n v="0"/>
    <n v="1"/>
    <s v="161382 REVERSO PD 560 III 58x58      "/>
    <x v="3"/>
    <x v="178"/>
    <x v="0"/>
  </r>
  <r>
    <x v="6"/>
    <n v="161382"/>
    <n v="12"/>
    <n v="3"/>
    <n v="1"/>
    <x v="3"/>
    <x v="6"/>
    <s v="101.           "/>
    <s v="TAPICERNIA                                        "/>
    <s v="TAPICEROWANIE"/>
    <s v="REVERSO PD 560 III 58x58                          "/>
    <s v="REVERSO PD 560 III 58x58                          "/>
    <s v="25/16/01/101   "/>
    <s v="REVERSO"/>
    <s v="TKANINA: WYSTĘPUJE W REALIZACJI"/>
    <s v="TAPICERNIA"/>
    <s v="161376/REV/44002088                               "/>
    <n v="3"/>
    <d v="2025-07-03T07:05:14"/>
    <d v="2025-07-03T09:12:35"/>
    <n v="127.35000000000001"/>
    <n v="0"/>
    <n v="1"/>
    <s v="161382 REVERSO PD 560 III 58x58      "/>
    <x v="3"/>
    <x v="178"/>
    <x v="0"/>
  </r>
  <r>
    <x v="5"/>
    <n v="161002"/>
    <n v="17"/>
    <n v="3"/>
    <n v="1"/>
    <x v="3"/>
    <x v="5"/>
    <s v="101.           "/>
    <s v="TAPICERNIA                                        "/>
    <s v="TAPICEROWANIE"/>
    <s v="CUPIDO PD 527 III 60x35                           "/>
    <s v="CUPIDO PD 527 III 60x35                           "/>
    <s v="25/16/01/101   "/>
    <s v="CUPIDO"/>
    <s v="TKANINA: WYSTĘPUJE W REALIZACJI"/>
    <s v="TAPICERNIA"/>
    <s v="160998/CUP/189796                                 "/>
    <n v="1"/>
    <d v="2025-07-03T09:35:26"/>
    <d v="2025-07-03T09:35:32"/>
    <n v="0.1"/>
    <n v="0"/>
    <n v="1"/>
    <s v="161002 CUPIDO PD 527 III 60x35       "/>
    <x v="3"/>
    <x v="179"/>
    <x v="0"/>
  </r>
  <r>
    <x v="5"/>
    <n v="160998"/>
    <n v="17"/>
    <n v="3"/>
    <n v="55"/>
    <x v="3"/>
    <x v="5"/>
    <s v="101.           "/>
    <s v="TAPICERNIA                                        "/>
    <s v="TAPICEROWANIE"/>
    <s v="CUPIDO [1,5                                       "/>
    <s v="CUPIDO [1,5                                       "/>
    <s v="25/16/01/101   "/>
    <s v="CUPIDO"/>
    <s v="TKANINA: WYSTĘPUJE W REALIZACJI"/>
    <s v="TAPICERNIA"/>
    <s v="160998/CUP/189796                                 "/>
    <n v="1"/>
    <d v="2025-07-03T09:35:14"/>
    <d v="2025-07-03T09:35:40"/>
    <n v="0.43333333333333335"/>
    <n v="0"/>
    <n v="55"/>
    <s v="160998 CUPIDO [1,5                   "/>
    <x v="3"/>
    <x v="179"/>
    <x v="0"/>
  </r>
  <r>
    <x v="5"/>
    <n v="160999"/>
    <n v="17"/>
    <n v="3"/>
    <n v="73"/>
    <x v="3"/>
    <x v="5"/>
    <s v="101.           "/>
    <s v="TAPICERNIA                                        "/>
    <s v="TAPICEROWANIE"/>
    <s v="CUPIDO WN 150x140                                 "/>
    <s v="CUPIDO WN 150x140                                 "/>
    <s v="25/16/01/101   "/>
    <s v="CUPIDO"/>
    <s v="TKANINA: WYSTĘPUJE W REALIZACJI"/>
    <s v="TAPICERNIA"/>
    <s v="160998/CUP/189796                                 "/>
    <n v="1"/>
    <d v="2025-07-03T09:35:16"/>
    <d v="2025-07-03T09:35:42"/>
    <n v="0.43333333333333335"/>
    <n v="0"/>
    <n v="73"/>
    <s v="160999 CUPIDO WN 150x140             "/>
    <x v="3"/>
    <x v="179"/>
    <x v="0"/>
  </r>
  <r>
    <x v="5"/>
    <n v="161000"/>
    <n v="17"/>
    <n v="3"/>
    <n v="18"/>
    <x v="3"/>
    <x v="5"/>
    <s v="101.           "/>
    <s v="TAPICERNIA                                        "/>
    <s v="TAPICEROWANIE"/>
    <s v="CUPIDO P82x82                                     "/>
    <s v="CUPIDO P82x82                                     "/>
    <s v="25/16/01/101   "/>
    <s v="CUPIDO"/>
    <s v="TKANINA: WYSTĘPUJE W REALIZACJI"/>
    <s v="TAPICERNIA"/>
    <s v="160998/CUP/189796                                 "/>
    <n v="1"/>
    <d v="2025-07-03T09:35:19"/>
    <d v="2025-07-03T09:35:44"/>
    <n v="0.41666666666666663"/>
    <n v="0"/>
    <n v="18"/>
    <s v="161000 CUPIDO P82x82                 "/>
    <x v="3"/>
    <x v="179"/>
    <x v="0"/>
  </r>
  <r>
    <x v="5"/>
    <n v="161001"/>
    <n v="17"/>
    <n v="3"/>
    <n v="3"/>
    <x v="3"/>
    <x v="5"/>
    <s v="101.           "/>
    <s v="TAPICERNIA                                        "/>
    <s v="TAPICEROWANIE"/>
    <s v="CUPIDO Z70/16/07                                  "/>
    <s v="CUPIDO Z70/16/07                                  "/>
    <s v="25/16/01/101   "/>
    <s v="CUPIDO"/>
    <s v="TKANINA: WYSTĘPUJE W REALIZACJI"/>
    <s v="TAPICERNIA"/>
    <s v="160998/CUP/189796                                 "/>
    <n v="1"/>
    <d v="2025-07-03T09:35:23"/>
    <d v="2025-07-03T09:35:45"/>
    <n v="0.36666666666666664"/>
    <n v="0"/>
    <n v="3"/>
    <s v="161001 CUPIDO Z70/16/07              "/>
    <x v="3"/>
    <x v="179"/>
    <x v="0"/>
  </r>
  <r>
    <x v="8"/>
    <n v="161662"/>
    <n v="29"/>
    <n v="14"/>
    <n v="46"/>
    <x v="3"/>
    <x v="8"/>
    <s v="170.           "/>
    <s v="PIANKOWANIE                                       "/>
    <s v="PIANKOWANIE PIANKI I OWATY"/>
    <s v="REVERSO [L                                        "/>
    <s v="REVERSO [L                                        "/>
    <s v="25/17/01/170   "/>
    <s v="REVERSO"/>
    <s v="Brak"/>
    <s v="PIANKOWANIE STELAŻA"/>
    <s v="161662/REV/189932                                 "/>
    <n v="1"/>
    <d v="2025-07-03T08:22:09"/>
    <d v="2025-07-03T09:54:17"/>
    <n v="92.13333333333334"/>
    <n v="0"/>
    <n v="46"/>
    <s v="161662 REVERSO [L                    "/>
    <x v="3"/>
    <x v="180"/>
    <x v="0"/>
  </r>
  <r>
    <x v="8"/>
    <n v="161663"/>
    <n v="29"/>
    <n v="14"/>
    <n v="32"/>
    <x v="3"/>
    <x v="8"/>
    <s v="170.           "/>
    <s v="PIANKOWANIE                                       "/>
    <s v="PIANKOWANIE PIANKI I OWATY"/>
    <s v="REVERSO 1                                         "/>
    <s v="REVERSO 1                                         "/>
    <s v="25/17/01/170   "/>
    <s v="REVERSO"/>
    <s v="Brak"/>
    <s v="PIANKOWANIE STELAŻA"/>
    <s v="161662/REV/189932                                 "/>
    <n v="1"/>
    <d v="2025-07-03T08:22:11"/>
    <d v="2025-07-03T09:54:19"/>
    <n v="92.13333333333334"/>
    <n v="0"/>
    <n v="32"/>
    <s v="161663 REVERSO 1                     "/>
    <x v="3"/>
    <x v="180"/>
    <x v="0"/>
  </r>
  <r>
    <x v="8"/>
    <n v="161665"/>
    <n v="29"/>
    <n v="14"/>
    <n v="37"/>
    <x v="3"/>
    <x v="8"/>
    <s v="170.           "/>
    <s v="PIANKOWANIE                                       "/>
    <s v="PIANKOWANIE PIANKI I OWATY"/>
    <s v="REVERSO 1,5T                                      "/>
    <s v="REVERSO 1,5T                                      "/>
    <s v="25/17/01/170   "/>
    <s v="REVERSO"/>
    <s v="Brak"/>
    <s v="PIANKOWANIE STELAŻA"/>
    <s v="161662/REV/189932                                 "/>
    <n v="1"/>
    <d v="2025-07-03T08:22:13"/>
    <d v="2025-07-03T09:54:21"/>
    <n v="92.13333333333334"/>
    <n v="0"/>
    <n v="37"/>
    <s v="161665 REVERSO 1,5T                  "/>
    <x v="3"/>
    <x v="180"/>
    <x v="0"/>
  </r>
  <r>
    <x v="9"/>
    <n v="161653"/>
    <n v="32"/>
    <n v="14"/>
    <n v="25"/>
    <x v="3"/>
    <x v="9"/>
    <s v="170.           "/>
    <s v="PIANKOWANIE                                       "/>
    <s v="PIANKOWANIE PIANKI I OWATY"/>
    <s v="HORIZON A 1,5z                                    "/>
    <s v="HORIZON A 1,5z                                    "/>
    <s v="25/17/01/170   "/>
    <s v="HORIZON A"/>
    <s v="Brak"/>
    <s v="PIANKOWANIE STELAŻA"/>
    <s v="161652/HOR/189904                                 "/>
    <n v="1"/>
    <d v="2025-07-03T08:21:11"/>
    <d v="2025-07-03T10:37:45"/>
    <n v="136.56666666666666"/>
    <n v="0"/>
    <n v="25"/>
    <s v="161653 HORIZON A 1,5z                "/>
    <x v="3"/>
    <x v="173"/>
    <x v="0"/>
  </r>
  <r>
    <x v="9"/>
    <n v="161654"/>
    <n v="32"/>
    <n v="14"/>
    <n v="25"/>
    <x v="3"/>
    <x v="9"/>
    <s v="170.           "/>
    <s v="PIANKOWANIE                                       "/>
    <s v="PIANKOWANIE PIANKI I OWATY"/>
    <s v="HORIZON A 1,5z                                    "/>
    <s v="HORIZON A 1,5z                                    "/>
    <s v="25/17/01/170   "/>
    <s v="HORIZON A"/>
    <s v="Brak"/>
    <s v="PIANKOWANIE STELAŻA"/>
    <s v="161652/HOR/189904                                 "/>
    <n v="1"/>
    <d v="2025-07-03T08:21:12"/>
    <d v="2025-07-03T10:37:47"/>
    <n v="136.58333333333334"/>
    <n v="0"/>
    <n v="25"/>
    <s v="161654 HORIZON A 1,5z                "/>
    <x v="3"/>
    <x v="173"/>
    <x v="0"/>
  </r>
  <r>
    <x v="9"/>
    <n v="161655"/>
    <n v="32"/>
    <n v="14"/>
    <n v="37"/>
    <x v="3"/>
    <x v="9"/>
    <s v="170.           "/>
    <s v="PIANKOWANIE                                       "/>
    <s v="PIANKOWANIE PIANKI I OWATY"/>
    <s v="HORIZON A 117Nz                                   "/>
    <s v="HORIZON A 117Nz                                   "/>
    <s v="25/17/01/170   "/>
    <s v="HORIZON A"/>
    <s v="Brak"/>
    <s v="PIANKOWANIE STELAŻA"/>
    <s v="161652/HOR/189904                                 "/>
    <n v="1"/>
    <d v="2025-07-03T08:21:14"/>
    <d v="2025-07-03T10:37:49"/>
    <n v="136.58333333333334"/>
    <n v="0"/>
    <n v="37"/>
    <s v="161655 HORIZON A 117Nz               "/>
    <x v="3"/>
    <x v="173"/>
    <x v="0"/>
  </r>
  <r>
    <x v="9"/>
    <n v="161656"/>
    <n v="32"/>
    <n v="14"/>
    <n v="32"/>
    <x v="3"/>
    <x v="9"/>
    <s v="170.           "/>
    <s v="PIANKOWANIE                                       "/>
    <s v="PIANKOWANIE PIANKI I OWATY"/>
    <s v="HORIZON A 1,5z]                                   "/>
    <s v="HORIZON A 1,5z]                                   "/>
    <s v="25/17/01/170   "/>
    <s v="HORIZON A"/>
    <s v="Brak"/>
    <s v="PIANKOWANIE STELAŻA"/>
    <s v="161652/HOR/189904                                 "/>
    <n v="1"/>
    <d v="2025-07-03T08:21:16"/>
    <d v="2025-07-03T10:37:51"/>
    <n v="136.58333333333334"/>
    <n v="0"/>
    <n v="32"/>
    <s v="161656 HORIZON A 1,5z]               "/>
    <x v="3"/>
    <x v="173"/>
    <x v="0"/>
  </r>
  <r>
    <x v="2"/>
    <n v="160500"/>
    <n v="27"/>
    <n v="3"/>
    <n v="37"/>
    <x v="3"/>
    <x v="2"/>
    <s v="101.           "/>
    <s v="TAPICERNIA                                        "/>
    <s v="TAPICEROWANIE"/>
    <s v="SAMOA 1,5z                                        "/>
    <s v="SAMOA 1,5z                                        "/>
    <s v="25/15/01/101   "/>
    <s v="SAMOA"/>
    <s v="Brak"/>
    <s v="TAPICERNIA"/>
    <s v="160500/SAM/189657                                 "/>
    <n v="1"/>
    <d v="2025-07-03T08:36:26"/>
    <d v="2025-07-03T10:39:10"/>
    <n v="122.73333333333333"/>
    <n v="0"/>
    <n v="37"/>
    <s v="160500 SAMOA 1,5z                    "/>
    <x v="3"/>
    <x v="181"/>
    <x v="0"/>
  </r>
  <r>
    <x v="2"/>
    <n v="160501"/>
    <n v="27"/>
    <n v="3"/>
    <n v="46"/>
    <x v="3"/>
    <x v="2"/>
    <s v="101.           "/>
    <s v="TAPICERNIA                                        "/>
    <s v="TAPICEROWANIE"/>
    <s v="SAMOA N                                           "/>
    <s v="SAMOA N                                           "/>
    <s v="25/15/01/101   "/>
    <s v="SAMOA"/>
    <s v="Brak"/>
    <s v="TAPICERNIA"/>
    <s v="160500/SAM/189657                                 "/>
    <n v="1"/>
    <d v="2025-07-03T08:36:28"/>
    <d v="2025-07-03T10:39:12"/>
    <n v="122.73333333333333"/>
    <n v="0"/>
    <n v="46"/>
    <s v="160501 SAMOA N                       "/>
    <x v="3"/>
    <x v="181"/>
    <x v="0"/>
  </r>
  <r>
    <x v="2"/>
    <n v="160502"/>
    <n v="27"/>
    <n v="3"/>
    <n v="34"/>
    <x v="3"/>
    <x v="2"/>
    <s v="101.           "/>
    <s v="TAPICERNIA                                        "/>
    <s v="TAPICEROWANIE"/>
    <s v="SAMOA 1z                                          "/>
    <s v="SAMOA 1z                                          "/>
    <s v="25/15/01/101   "/>
    <s v="SAMOA"/>
    <s v="Brak"/>
    <s v="TAPICERNIA"/>
    <s v="160500/SAM/189657                                 "/>
    <n v="1"/>
    <d v="2025-07-03T08:36:29"/>
    <d v="2025-07-03T10:39:13"/>
    <n v="122.73333333333333"/>
    <n v="0"/>
    <n v="34"/>
    <s v="160502 SAMOA 1z                      "/>
    <x v="3"/>
    <x v="181"/>
    <x v="0"/>
  </r>
  <r>
    <x v="2"/>
    <n v="160503"/>
    <n v="27"/>
    <n v="3"/>
    <n v="17"/>
    <x v="3"/>
    <x v="2"/>
    <s v="101.           "/>
    <s v="TAPICERNIA                                        "/>
    <s v="TAPICEROWANIE"/>
    <s v="SAMOA P100x82                                     "/>
    <s v="SAMOA P100x82                                     "/>
    <s v="25/15/01/101   "/>
    <s v="SAMOA"/>
    <s v="Brak"/>
    <s v="TAPICERNIA"/>
    <s v="160500/SAM/189657                                 "/>
    <n v="1"/>
    <d v="2025-07-03T08:36:30"/>
    <d v="2025-07-03T10:39:14"/>
    <n v="122.73333333333333"/>
    <n v="0"/>
    <n v="17"/>
    <s v="160503 SAMOA P100x82                 "/>
    <x v="3"/>
    <x v="181"/>
    <x v="0"/>
  </r>
  <r>
    <x v="8"/>
    <n v="161726"/>
    <n v="29"/>
    <n v="14"/>
    <n v="49"/>
    <x v="3"/>
    <x v="8"/>
    <s v="170.           "/>
    <s v="PIANKOWANIE                                       "/>
    <s v="PIANKOWANIE PIANKI I OWATY"/>
    <s v="OXYGEN [3]                                        "/>
    <s v="OXYGEN [3] - KOMPLET USZYTY POKROWIEC             "/>
    <s v="25/17/01/170   "/>
    <s v="OXYGEN"/>
    <s v="Brak"/>
    <s v="PIANKOWANIE STELAŻA"/>
    <s v="161726/OXY/189908                                 "/>
    <n v="1"/>
    <d v="2025-07-03T09:56:18"/>
    <d v="2025-07-03T10:49:48"/>
    <n v="53.5"/>
    <n v="0"/>
    <n v="49"/>
    <s v="161726 OXYGEN [3]                    "/>
    <x v="3"/>
    <x v="182"/>
    <x v="0"/>
  </r>
  <r>
    <x v="3"/>
    <n v="161153"/>
    <n v="21"/>
    <n v="3"/>
    <n v="71"/>
    <x v="3"/>
    <x v="3"/>
    <s v="101.           "/>
    <s v="TAPICERNIA                                        "/>
    <s v="TAPICEROWANIE"/>
    <s v="WILLOW Nzz                                        "/>
    <s v="WILLOW Nzz                                        "/>
    <s v="25/16/01/101   "/>
    <s v="WILLOW"/>
    <s v="TKANINA: WYSTĘPUJE W REALIZACJI"/>
    <s v="TAPICERNIA"/>
    <s v="161152/WIL/KUROWSKA                               "/>
    <n v="1"/>
    <d v="2025-07-02T14:24:45"/>
    <d v="2025-07-03T10:51:31"/>
    <n v="1226.7666666666667"/>
    <n v="0"/>
    <n v="71"/>
    <s v="161153 WILLOW Nzz                    "/>
    <x v="3"/>
    <x v="183"/>
    <x v="0"/>
  </r>
  <r>
    <x v="3"/>
    <n v="161152"/>
    <n v="21"/>
    <n v="3"/>
    <n v="73"/>
    <x v="3"/>
    <x v="3"/>
    <s v="101.           "/>
    <s v="TAPICERNIA                                        "/>
    <s v="TAPICEROWANIE"/>
    <s v="WILLOW [1,5z                                      "/>
    <s v="WILLOW [1,5z                                      "/>
    <s v="25/16/01/101   "/>
    <s v="WILLOW"/>
    <s v="TKANINA: WYSTĘPUJE W REALIZACJI"/>
    <s v="TAPICERNIA"/>
    <s v="161152/WIL/KUROWSKA                               "/>
    <n v="1"/>
    <d v="2025-07-02T14:24:42"/>
    <d v="2025-07-03T10:51:41"/>
    <n v="1226.9833333333333"/>
    <n v="0"/>
    <n v="73"/>
    <s v="161152 WILLOW [1,5z                  "/>
    <x v="3"/>
    <x v="183"/>
    <x v="0"/>
  </r>
  <r>
    <x v="3"/>
    <n v="161154"/>
    <n v="21"/>
    <n v="3"/>
    <n v="98"/>
    <x v="3"/>
    <x v="3"/>
    <s v="101.           "/>
    <s v="TAPICERNIA                                        "/>
    <s v="TAPICEROWANIE"/>
    <s v="WILLOW 3,5z]                                      "/>
    <s v="WILLOW 3,5z]                                      "/>
    <s v="25/16/01/101   "/>
    <s v="WILLOW"/>
    <s v="TKANINA: WYSTĘPUJE W REALIZACJI"/>
    <s v="TAPICERNIA"/>
    <s v="161152/WIL/KUROWSKA                               "/>
    <n v="1"/>
    <d v="2025-07-02T14:24:49"/>
    <d v="2025-07-03T10:51:44"/>
    <n v="1226.9166666666667"/>
    <n v="0"/>
    <n v="98"/>
    <s v="161154 WILLOW 3,5z]                  "/>
    <x v="3"/>
    <x v="183"/>
    <x v="0"/>
  </r>
  <r>
    <x v="1"/>
    <n v="160729"/>
    <n v="13"/>
    <n v="3"/>
    <n v="69"/>
    <x v="3"/>
    <x v="1"/>
    <s v="101.           "/>
    <s v="TAPICERNIA                                        "/>
    <s v="TAPICEROWANIE"/>
    <s v="GOYA [1,5                                         "/>
    <s v="GOYA [1,5                                         "/>
    <s v="25/15/01/101   "/>
    <s v="GOYA"/>
    <s v="TKANINA: WYSTEPUJE W KORPUS"/>
    <s v="TAPICERNIA"/>
    <s v="160729/GOY/189750                                 "/>
    <n v="1"/>
    <d v="2025-07-03T07:27:04"/>
    <d v="2025-07-03T10:53:27"/>
    <n v="206.38333333333333"/>
    <n v="0"/>
    <n v="69"/>
    <s v="160729 GOYA [1,5                     "/>
    <x v="3"/>
    <x v="184"/>
    <x v="0"/>
  </r>
  <r>
    <x v="1"/>
    <n v="160730"/>
    <n v="13"/>
    <n v="3"/>
    <n v="60"/>
    <x v="3"/>
    <x v="1"/>
    <s v="101.           "/>
    <s v="TAPICERNIA                                        "/>
    <s v="TAPICEROWANIE"/>
    <s v="GOYA N                                            "/>
    <s v="GOYA N                                            "/>
    <s v="25/15/01/101   "/>
    <s v="GOYA"/>
    <s v="TKANINA: WYSTEPUJE W KORPUS"/>
    <s v="TAPICERNIA"/>
    <s v="160729/GOY/189750                                 "/>
    <n v="1"/>
    <d v="2025-07-03T07:27:06"/>
    <d v="2025-07-03T10:53:29"/>
    <n v="206.38333333333333"/>
    <n v="0"/>
    <n v="60"/>
    <s v="160730 GOYA N                        "/>
    <x v="3"/>
    <x v="184"/>
    <x v="0"/>
  </r>
  <r>
    <x v="1"/>
    <n v="160731"/>
    <n v="13"/>
    <n v="3"/>
    <n v="52"/>
    <x v="3"/>
    <x v="1"/>
    <s v="101.           "/>
    <s v="TAPICERNIA                                        "/>
    <s v="TAPICEROWANIE"/>
    <s v="GOYA 1,5                                          "/>
    <s v="GOYA 1,5                                          "/>
    <s v="25/15/01/101   "/>
    <s v="GOYA"/>
    <s v="TKANINA: WYSTEPUJE W KORPUS"/>
    <s v="TAPICERNIA"/>
    <s v="160729/GOY/189750                                 "/>
    <n v="1"/>
    <d v="2025-07-03T07:27:07"/>
    <d v="2025-07-03T10:53:30"/>
    <n v="206.38333333333333"/>
    <n v="0"/>
    <n v="52"/>
    <s v="160731 GOYA 1,5                      "/>
    <x v="3"/>
    <x v="184"/>
    <x v="0"/>
  </r>
  <r>
    <x v="1"/>
    <n v="160732"/>
    <n v="13"/>
    <n v="3"/>
    <n v="63"/>
    <x v="3"/>
    <x v="1"/>
    <s v="101.           "/>
    <s v="TAPICERNIA                                        "/>
    <s v="TAPICEROWANIE"/>
    <s v="GOYA L]                                           "/>
    <s v="GOYA L]                                           "/>
    <s v="25/15/01/101   "/>
    <s v="GOYA"/>
    <s v="TKANINA: WYSTEPUJE W KORPUS"/>
    <s v="TAPICERNIA"/>
    <s v="160729/GOY/189750                                 "/>
    <n v="1"/>
    <d v="2025-07-03T07:27:09"/>
    <d v="2025-07-03T10:53:32"/>
    <n v="206.38333333333333"/>
    <n v="0"/>
    <n v="63"/>
    <s v="160732 GOYA L]                       "/>
    <x v="3"/>
    <x v="184"/>
    <x v="0"/>
  </r>
  <r>
    <x v="4"/>
    <n v="160966"/>
    <n v="120"/>
    <n v="3"/>
    <n v="63"/>
    <x v="3"/>
    <x v="4"/>
    <s v="101.           "/>
    <s v="TAPICERNIA                                        "/>
    <s v="TAPICEROWANIE"/>
    <s v="STONE NW 140x150                                  "/>
    <s v="STONE NW 140x150                                  "/>
    <s v="25/16/01/101   "/>
    <s v="STONE"/>
    <s v="TKANINA: WYSTĘPUJE W REALIZACJI"/>
    <s v="TAPICERNIA"/>
    <s v="160966/STO/189761                                 "/>
    <n v="1"/>
    <d v="2025-07-03T07:17:57"/>
    <d v="2025-07-03T11:08:09"/>
    <n v="230.20000000000002"/>
    <n v="0"/>
    <n v="63"/>
    <s v="160966 STONE NW 140x150              "/>
    <x v="3"/>
    <x v="185"/>
    <x v="0"/>
  </r>
  <r>
    <x v="4"/>
    <n v="160967"/>
    <n v="120"/>
    <n v="3"/>
    <n v="61"/>
    <x v="3"/>
    <x v="4"/>
    <s v="101.           "/>
    <s v="TAPICERNIA                                        "/>
    <s v="TAPICEROWANIE"/>
    <s v="STONE 2,5]                                        "/>
    <s v="STONE 2,5]                                        "/>
    <s v="25/16/01/101   "/>
    <s v="STONE"/>
    <s v="TKANINA: WYSTĘPUJE W REALIZACJI"/>
    <s v="TAPICERNIA"/>
    <s v="160966/STO/189761                                 "/>
    <n v="1"/>
    <d v="2025-07-03T07:18:00"/>
    <d v="2025-07-03T11:08:12"/>
    <n v="230.20000000000002"/>
    <n v="0"/>
    <n v="61"/>
    <s v="160967 STONE 2,5]                    "/>
    <x v="3"/>
    <x v="185"/>
    <x v="0"/>
  </r>
  <r>
    <x v="4"/>
    <n v="160968"/>
    <n v="120"/>
    <n v="3"/>
    <n v="61"/>
    <x v="3"/>
    <x v="4"/>
    <s v="101.           "/>
    <s v="TAPICERNIA                                        "/>
    <s v="TAPICEROWANIE"/>
    <s v="STONE [2,5                                        "/>
    <s v="STONE [2,5                                        "/>
    <s v="25/16/01/101   "/>
    <s v="STONE"/>
    <s v="TKANINA: WYSTĘPUJE W REALIZACJI"/>
    <s v="TAPICERNIA"/>
    <s v="160966/STO/189761                                 "/>
    <n v="1"/>
    <d v="2025-07-03T07:18:02"/>
    <d v="2025-07-03T11:08:14"/>
    <n v="230.20000000000002"/>
    <n v="0"/>
    <n v="61"/>
    <s v="160968 STONE [2,5                    "/>
    <x v="3"/>
    <x v="185"/>
    <x v="0"/>
  </r>
  <r>
    <x v="7"/>
    <n v="161171"/>
    <n v="16"/>
    <n v="3"/>
    <n v="30"/>
    <x v="3"/>
    <x v="7"/>
    <s v="101.           "/>
    <s v="TAPICERNIA                                        "/>
    <s v="TAPICEROWANIE"/>
    <s v="CALYPSO E80D                                      "/>
    <s v="CALYPSO E80D - KOMPLET USZYTY POKROWIEC           "/>
    <s v="25/16/01/101   "/>
    <s v="CALYPSO"/>
    <s v="TKANINA: WYSTĘPUJE W REALIZACJI"/>
    <s v="TAPICERNIA"/>
    <s v="161170/CAL/KUN28                                  "/>
    <n v="1"/>
    <d v="2025-07-03T07:47:28"/>
    <d v="2025-07-03T11:11:37"/>
    <n v="204.15"/>
    <n v="0"/>
    <n v="30"/>
    <s v="161171 CALYPSO E80D                  "/>
    <x v="3"/>
    <x v="186"/>
    <x v="0"/>
  </r>
  <r>
    <x v="7"/>
    <n v="161170"/>
    <n v="16"/>
    <n v="3"/>
    <n v="50"/>
    <x v="3"/>
    <x v="7"/>
    <s v="101.           "/>
    <s v="TAPICERNIA                                        "/>
    <s v="TAPICEROWANIE"/>
    <s v="CALYPSO [3,5                                      "/>
    <s v="CALYPSO [3,5                                      "/>
    <s v="25/16/01/101   "/>
    <s v="CALYPSO"/>
    <s v="TKANINA: WYSTĘPUJE W REALIZACJI"/>
    <s v="TAPICERNIA"/>
    <s v="161170/CAL/KUN28                                  "/>
    <n v="1"/>
    <d v="2025-07-03T07:47:27"/>
    <d v="2025-07-03T11:11:39"/>
    <n v="204.2"/>
    <n v="0"/>
    <n v="50"/>
    <s v="161170 CALYPSO [3,5                  "/>
    <x v="3"/>
    <x v="186"/>
    <x v="0"/>
  </r>
  <r>
    <x v="7"/>
    <n v="161172"/>
    <n v="16"/>
    <n v="3"/>
    <n v="34"/>
    <x v="3"/>
    <x v="7"/>
    <s v="101.           "/>
    <s v="TAPICERNIA                                        "/>
    <s v="TAPICEROWANIE"/>
    <s v="CALYPSO N125                                      "/>
    <s v="CALYPSO N125                                      "/>
    <s v="25/16/01/101   "/>
    <s v="CALYPSO"/>
    <s v="TKANINA: WYSTĘPUJE W REALIZACJI"/>
    <s v="TAPICERNIA"/>
    <s v="161170/CAL/KUN28                                  "/>
    <n v="1"/>
    <d v="2025-07-03T07:47:30"/>
    <d v="2025-07-03T11:11:41"/>
    <n v="204.18333333333334"/>
    <n v="0"/>
    <n v="34"/>
    <s v="161172 CALYPSO N125                  "/>
    <x v="3"/>
    <x v="186"/>
    <x v="0"/>
  </r>
  <r>
    <x v="7"/>
    <n v="161173"/>
    <n v="16"/>
    <n v="3"/>
    <n v="40"/>
    <x v="3"/>
    <x v="7"/>
    <s v="101.           "/>
    <s v="TAPICERNIA                                        "/>
    <s v="TAPICEROWANIE"/>
    <s v="CALYPSO 4                                         "/>
    <s v="CALYPSO 4                                         "/>
    <s v="25/16/01/101   "/>
    <s v="CALYPSO"/>
    <s v="TKANINA: WYSTĘPUJE W REALIZACJI"/>
    <s v="TAPICERNIA"/>
    <s v="161170/CAL/KUN28                                  "/>
    <n v="1"/>
    <d v="2025-07-03T07:47:32"/>
    <d v="2025-07-03T11:11:42"/>
    <n v="204.16666666666669"/>
    <n v="0"/>
    <n v="40"/>
    <s v="161173 CALYPSO 4                     "/>
    <x v="3"/>
    <x v="186"/>
    <x v="0"/>
  </r>
  <r>
    <x v="7"/>
    <n v="161174"/>
    <n v="16"/>
    <n v="3"/>
    <n v="68"/>
    <x v="3"/>
    <x v="7"/>
    <s v="101.           "/>
    <s v="TAPICERNIA                                        "/>
    <s v="TAPICEROWANIE"/>
    <s v="CALYPSO LAD]                                      "/>
    <s v="CALYPSO DLA] - KOMPLET USZYTY POKROWIEC           "/>
    <s v="25/16/01/101   "/>
    <s v="CALYPSO"/>
    <s v="TKANINA: WYSTĘPUJE W REALIZACJI"/>
    <s v="TAPICERNIA"/>
    <s v="161170/CAL/KUN28                                  "/>
    <n v="1"/>
    <d v="2025-07-03T11:11:44"/>
    <d v="2025-07-03T11:11:46"/>
    <n v="3.3333333333333333E-2"/>
    <n v="0"/>
    <n v="68"/>
    <s v="161174 CALYPSO LAD]                  "/>
    <x v="3"/>
    <x v="186"/>
    <x v="0"/>
  </r>
  <r>
    <x v="7"/>
    <n v="161175"/>
    <n v="16"/>
    <n v="3"/>
    <n v="1"/>
    <x v="3"/>
    <x v="7"/>
    <s v="101.           "/>
    <s v="TAPICERNIA                                        "/>
    <s v="TAPICEROWANIE"/>
    <s v="PD 254 III 50x50                                  "/>
    <s v="PD 254 III 50x50                                  "/>
    <s v="25/16/01/101   "/>
    <s v="POD. DEK."/>
    <s v="Brak"/>
    <s v="TAPICERNIA"/>
    <s v="161170/CAL/KUN28                                  "/>
    <n v="3"/>
    <d v="2025-07-03T11:11:48"/>
    <d v="2025-07-03T11:11:49"/>
    <n v="1.6666666666666666E-2"/>
    <n v="0"/>
    <n v="1"/>
    <s v="161175 PD 254 III 50x50              "/>
    <x v="3"/>
    <x v="186"/>
    <x v="0"/>
  </r>
  <r>
    <x v="6"/>
    <n v="161347"/>
    <n v="12"/>
    <n v="3"/>
    <n v="1"/>
    <x v="3"/>
    <x v="6"/>
    <s v="101.           "/>
    <s v="TAPICERNIA                                        "/>
    <s v="TAPICEROWANIE"/>
    <s v="REVERSO PD 560 III 58x58                          "/>
    <s v="REVERSO PD 560 III 58x58                          "/>
    <s v="25/16/01/101   "/>
    <s v="REVERSO"/>
    <s v="TKANINA: WYSTĘPUJE W REALIZACJI"/>
    <s v="TAPICERNIA"/>
    <s v="161341/REV/44002088                               "/>
    <n v="3"/>
    <d v="2025-07-03T09:12:56"/>
    <d v="2025-07-03T11:35:41"/>
    <n v="142.75"/>
    <n v="0"/>
    <n v="1"/>
    <s v="161347 REVERSO PD 560 III 58x58      "/>
    <x v="3"/>
    <x v="187"/>
    <x v="0"/>
  </r>
  <r>
    <x v="6"/>
    <n v="161347"/>
    <n v="12"/>
    <n v="3"/>
    <n v="1"/>
    <x v="3"/>
    <x v="6"/>
    <s v="101.           "/>
    <s v="TAPICERNIA                                        "/>
    <s v="TAPICEROWANIE"/>
    <s v="REVERSO PD 560 III 58x58                          "/>
    <s v="REVERSO PD 560 III 58x58                          "/>
    <s v="25/16/01/101   "/>
    <s v="REVERSO"/>
    <s v="TKANINA: WYSTĘPUJE W REALIZACJI"/>
    <s v="TAPICERNIA"/>
    <s v="161341/REV/44002088                               "/>
    <n v="3"/>
    <d v="2025-07-03T09:12:56"/>
    <d v="2025-07-03T11:35:41"/>
    <n v="142.75"/>
    <n v="0"/>
    <n v="1"/>
    <s v="161347 REVERSO PD 560 III 58x58      "/>
    <x v="3"/>
    <x v="187"/>
    <x v="0"/>
  </r>
  <r>
    <x v="6"/>
    <n v="161347"/>
    <n v="12"/>
    <n v="3"/>
    <n v="1"/>
    <x v="3"/>
    <x v="6"/>
    <s v="101.           "/>
    <s v="TAPICERNIA                                        "/>
    <s v="TAPICEROWANIE"/>
    <s v="REVERSO PD 560 III 58x58                          "/>
    <s v="REVERSO PD 560 III 58x58                          "/>
    <s v="25/16/01/101   "/>
    <s v="REVERSO"/>
    <s v="TKANINA: WYSTĘPUJE W REALIZACJI"/>
    <s v="TAPICERNIA"/>
    <s v="161341/REV/44002088                               "/>
    <n v="3"/>
    <d v="2025-07-03T09:12:56"/>
    <d v="2025-07-03T11:35:41"/>
    <n v="142.75"/>
    <n v="0"/>
    <n v="1"/>
    <s v="161347 REVERSO PD 560 III 58x58      "/>
    <x v="3"/>
    <x v="187"/>
    <x v="0"/>
  </r>
  <r>
    <x v="6"/>
    <n v="161346"/>
    <n v="12"/>
    <n v="3"/>
    <n v="19"/>
    <x v="3"/>
    <x v="6"/>
    <s v="101.           "/>
    <s v="TAPICERNIA                                        "/>
    <s v="TAPICEROWANIE"/>
    <s v="REVERSO Ps82x102                                  "/>
    <s v="REVERSO Ps82x102                                  "/>
    <s v="25/16/01/101   "/>
    <s v="REVERSO"/>
    <s v="TKANINA: WYSTĘPUJE W REALIZACJI"/>
    <s v="TAPICERNIA"/>
    <s v="161341/REV/44002088                               "/>
    <n v="1"/>
    <d v="2025-07-03T09:12:54"/>
    <d v="2025-07-03T11:35:43"/>
    <n v="142.81666666666666"/>
    <n v="0"/>
    <n v="19"/>
    <s v="161346 REVERSO Ps82x102              "/>
    <x v="3"/>
    <x v="187"/>
    <x v="0"/>
  </r>
  <r>
    <x v="6"/>
    <n v="161345"/>
    <n v="12"/>
    <n v="3"/>
    <n v="50"/>
    <x v="3"/>
    <x v="6"/>
    <s v="101.           "/>
    <s v="TAPICERNIA                                        "/>
    <s v="TAPICEROWANIE"/>
    <s v="REVERSO 1,5T                                      "/>
    <s v="REVERSO 1,5T                                      "/>
    <s v="25/16/01/101   "/>
    <s v="REVERSO"/>
    <s v="TKANINA: WYSTĘPUJE W REALIZACJI"/>
    <s v="TAPICERNIA"/>
    <s v="161341/REV/44002088                               "/>
    <n v="1"/>
    <d v="2025-07-03T09:12:53"/>
    <d v="2025-07-03T11:35:45"/>
    <n v="142.86666666666667"/>
    <n v="0"/>
    <n v="50"/>
    <s v="161345 REVERSO 1,5T                  "/>
    <x v="3"/>
    <x v="187"/>
    <x v="0"/>
  </r>
  <r>
    <x v="6"/>
    <n v="161344"/>
    <n v="12"/>
    <n v="3"/>
    <n v="45"/>
    <x v="3"/>
    <x v="6"/>
    <s v="101.           "/>
    <s v="TAPICERNIA                                        "/>
    <s v="TAPICEROWANIE"/>
    <s v="REVERSO N106x106                                  "/>
    <s v="REVERSO N106x106                                  "/>
    <s v="25/16/01/101   "/>
    <s v="REVERSO"/>
    <s v="TKANINA: WYSTĘPUJE W REALIZACJI"/>
    <s v="TAPICERNIA"/>
    <s v="161341/REV/44002088                               "/>
    <n v="1"/>
    <d v="2025-07-03T09:12:49"/>
    <d v="2025-07-03T11:35:49"/>
    <n v="143"/>
    <n v="0"/>
    <n v="45"/>
    <s v="161344 REVERSO N106x106              "/>
    <x v="3"/>
    <x v="187"/>
    <x v="0"/>
  </r>
  <r>
    <x v="6"/>
    <n v="161343"/>
    <n v="12"/>
    <n v="3"/>
    <n v="38"/>
    <x v="3"/>
    <x v="6"/>
    <s v="101.           "/>
    <s v="TAPICERNIA                                        "/>
    <s v="TAPICEROWANIE"/>
    <s v="REVERSO 1,5                                       "/>
    <s v="REVERSO 1,5                                       "/>
    <s v="25/16/01/101   "/>
    <s v="REVERSO"/>
    <s v="TKANINA: WYSTĘPUJE W REALIZACJI"/>
    <s v="TAPICERNIA"/>
    <s v="161341/REV/44002088                               "/>
    <n v="1"/>
    <d v="2025-07-03T09:12:48"/>
    <d v="2025-07-03T11:35:51"/>
    <n v="143.05000000000001"/>
    <n v="0"/>
    <n v="38"/>
    <s v="161343 REVERSO 1,5                   "/>
    <x v="3"/>
    <x v="187"/>
    <x v="0"/>
  </r>
  <r>
    <x v="6"/>
    <n v="161342"/>
    <n v="12"/>
    <n v="3"/>
    <n v="20"/>
    <x v="3"/>
    <x v="6"/>
    <s v="101.           "/>
    <s v="TAPICERNIA                                        "/>
    <s v="TAPICEROWANIE"/>
    <s v="REVERSO Ps106x106                                 "/>
    <s v="REVERSO Ps106x106                                 "/>
    <s v="25/16/01/101   "/>
    <s v="REVERSO"/>
    <s v="TKANINA: WYSTĘPUJE W REALIZACJI"/>
    <s v="TAPICERNIA"/>
    <s v="161341/REV/44002088                               "/>
    <n v="1"/>
    <d v="2025-07-03T09:12:46"/>
    <d v="2025-07-03T11:35:53"/>
    <n v="143.11666666666667"/>
    <n v="0"/>
    <n v="20"/>
    <s v="161342 REVERSO Ps106x106             "/>
    <x v="3"/>
    <x v="187"/>
    <x v="0"/>
  </r>
  <r>
    <x v="6"/>
    <n v="161341"/>
    <n v="12"/>
    <n v="3"/>
    <n v="55"/>
    <x v="3"/>
    <x v="6"/>
    <s v="101.           "/>
    <s v="TAPICERNIA                                        "/>
    <s v="TAPICEROWANIE"/>
    <s v="REVERSO [L                                        "/>
    <s v="REVERSO [L                                        "/>
    <s v="25/16/01/101   "/>
    <s v="REVERSO"/>
    <s v="TKANINA: WYSTĘPUJE W REALIZACJI"/>
    <s v="TAPICERNIA"/>
    <s v="161341/REV/44002088                               "/>
    <n v="1"/>
    <d v="2025-07-03T09:12:45"/>
    <d v="2025-07-03T11:35:55"/>
    <n v="143.16666666666666"/>
    <n v="0"/>
    <n v="55"/>
    <s v="161341 REVERSO [L                    "/>
    <x v="3"/>
    <x v="187"/>
    <x v="0"/>
  </r>
  <r>
    <x v="0"/>
    <n v="161762"/>
    <n v="33"/>
    <n v="14"/>
    <n v="36"/>
    <x v="3"/>
    <x v="0"/>
    <s v="170.           "/>
    <s v="PIANKOWANIE                                       "/>
    <s v="PIANKOWANIE PIANKI I OWATY"/>
    <s v="REVERSO N106x106                                  "/>
    <s v="REVERSO N106x106                                  "/>
    <s v="25/17/01/170   "/>
    <s v="REVERSO"/>
    <s v="Brak"/>
    <s v="PIANKOWANIE STELAŻA"/>
    <s v="161762/REV/WKM2                                   "/>
    <n v="1"/>
    <d v="2025-07-03T08:38:36"/>
    <d v="2025-07-03T11:40:53"/>
    <n v="182.28333333333333"/>
    <n v="0"/>
    <n v="36"/>
    <s v="161762 REVERSO N106x106              "/>
    <x v="3"/>
    <x v="188"/>
    <x v="0"/>
  </r>
  <r>
    <x v="0"/>
    <n v="161763"/>
    <n v="33"/>
    <n v="14"/>
    <n v="33"/>
    <x v="3"/>
    <x v="0"/>
    <s v="170.           "/>
    <s v="PIANKOWANIE                                       "/>
    <s v="PIANKOWANIE PIANKI I OWATY"/>
    <s v="REVERSO 1,5                                       "/>
    <s v="REVERSO 1,5                                       "/>
    <s v="25/17/01/170   "/>
    <s v="REVERSO"/>
    <s v="Brak"/>
    <s v="PIANKOWANIE STELAŻA"/>
    <s v="161762/REV/WKM2                                   "/>
    <n v="1"/>
    <d v="2025-07-03T08:38:38"/>
    <d v="2025-07-03T11:40:56"/>
    <n v="182.3"/>
    <n v="0"/>
    <n v="33"/>
    <s v="161763 REVERSO 1,5                   "/>
    <x v="3"/>
    <x v="188"/>
    <x v="0"/>
  </r>
  <r>
    <x v="0"/>
    <n v="161764"/>
    <n v="33"/>
    <n v="14"/>
    <n v="33"/>
    <x v="3"/>
    <x v="0"/>
    <s v="170.           "/>
    <s v="PIANKOWANIE                                       "/>
    <s v="PIANKOWANIE PIANKI I OWATY"/>
    <s v="REVERSO 1,5                                       "/>
    <s v="REVERSO 1,5                                       "/>
    <s v="25/17/01/170   "/>
    <s v="REVERSO"/>
    <s v="Brak"/>
    <s v="PIANKOWANIE STELAŻA"/>
    <s v="161762/REV/WKM2                                   "/>
    <n v="1"/>
    <d v="2025-07-03T08:38:39"/>
    <d v="2025-07-03T11:40:58"/>
    <n v="182.31666666666666"/>
    <n v="0"/>
    <n v="33"/>
    <s v="161764 REVERSO 1,5                   "/>
    <x v="3"/>
    <x v="188"/>
    <x v="0"/>
  </r>
  <r>
    <x v="0"/>
    <n v="161765"/>
    <n v="33"/>
    <n v="14"/>
    <n v="20"/>
    <x v="3"/>
    <x v="0"/>
    <s v="170.           "/>
    <s v="PIANKOWANIE                                       "/>
    <s v="PIANKOWANIE PIANKI I OWATY"/>
    <s v="REVERSO Ps82x102                                  "/>
    <s v="REVERSO Ps82x102                                  "/>
    <s v="25/17/01/170   "/>
    <s v="REVERSO"/>
    <s v="Brak"/>
    <s v="PIANKOWANIE STELAŻA"/>
    <s v="161762/REV/WKM2                                   "/>
    <n v="1"/>
    <d v="2025-07-03T08:38:40"/>
    <d v="2025-07-03T11:41:04"/>
    <n v="182.4"/>
    <n v="0"/>
    <n v="20"/>
    <s v="161765 REVERSO Ps82x102              "/>
    <x v="3"/>
    <x v="188"/>
    <x v="0"/>
  </r>
  <r>
    <x v="0"/>
    <n v="161766"/>
    <n v="33"/>
    <n v="14"/>
    <n v="20"/>
    <x v="3"/>
    <x v="0"/>
    <s v="170.           "/>
    <s v="PIANKOWANIE                                       "/>
    <s v="PIANKOWANIE PIANKI I OWATY"/>
    <s v="REVERSO Ps82x102                                  "/>
    <s v="REVERSO Ps82x102                                  "/>
    <s v="25/17/01/170   "/>
    <s v="REVERSO"/>
    <s v="Brak"/>
    <s v="PIANKOWANIE STELAŻA"/>
    <s v="161762/REV/WKM2                                   "/>
    <n v="1"/>
    <d v="2025-07-03T08:38:49"/>
    <d v="2025-07-03T11:41:07"/>
    <n v="182.3"/>
    <n v="0"/>
    <n v="20"/>
    <s v="161766 REVERSO Ps82x102              "/>
    <x v="3"/>
    <x v="188"/>
    <x v="0"/>
  </r>
  <r>
    <x v="0"/>
    <n v="161767"/>
    <n v="33"/>
    <n v="14"/>
    <n v="37"/>
    <x v="3"/>
    <x v="0"/>
    <s v="170.           "/>
    <s v="PIANKOWANIE                                       "/>
    <s v="PIANKOWANIE PIANKI I OWATY"/>
    <s v="REVERSO T1,5                                      "/>
    <s v="REVERSO T1,5                                      "/>
    <s v="25/17/01/170   "/>
    <s v="REVERSO"/>
    <s v="Brak"/>
    <s v="PIANKOWANIE STELAŻA"/>
    <s v="161762/REV/WKM2                                   "/>
    <n v="1"/>
    <d v="2025-07-03T08:38:50"/>
    <d v="2025-07-03T11:41:09"/>
    <n v="182.31666666666666"/>
    <n v="0"/>
    <n v="37"/>
    <s v="161767 REVERSO T1,5                  "/>
    <x v="3"/>
    <x v="188"/>
    <x v="0"/>
  </r>
  <r>
    <x v="12"/>
    <n v="162028"/>
    <n v="28"/>
    <n v="14"/>
    <n v="36"/>
    <x v="3"/>
    <x v="12"/>
    <s v="170.           "/>
    <s v="PIANKOWANIE                                       "/>
    <s v="PIANKOWANIE PIANKI I OWATY"/>
    <s v="REVERSO L                                         "/>
    <s v="REVERSO L                                         "/>
    <s v="25/18/01/170   "/>
    <s v="REVERSO"/>
    <s v="Brak"/>
    <s v="PIANKOWANIE STELAŻA"/>
    <s v="162028/REV/WĄSOWSKI                               "/>
    <n v="1"/>
    <d v="2025-07-03T11:49:25"/>
    <d v="2025-07-03T11:49:32"/>
    <n v="0.11666666666666667"/>
    <n v="0"/>
    <n v="36"/>
    <s v="162028 REVERSO L                     "/>
    <x v="3"/>
    <x v="189"/>
    <x v="0"/>
  </r>
  <r>
    <x v="12"/>
    <n v="162029"/>
    <n v="28"/>
    <n v="14"/>
    <n v="32"/>
    <x v="3"/>
    <x v="12"/>
    <s v="170.           "/>
    <s v="PIANKOWANIE                                       "/>
    <s v="PIANKOWANIE PIANKI I OWATY"/>
    <s v="REVERSO 1                                         "/>
    <s v="REVERSO 1                                         "/>
    <s v="25/18/01/170   "/>
    <s v="REVERSO"/>
    <s v="Brak"/>
    <s v="PIANKOWANIE STELAŻA"/>
    <s v="162028/REV/WĄSOWSKI                               "/>
    <n v="1"/>
    <d v="2025-07-03T11:49:27"/>
    <d v="2025-07-03T11:49:33"/>
    <n v="0.1"/>
    <n v="0"/>
    <n v="32"/>
    <s v="162029 REVERSO 1                     "/>
    <x v="3"/>
    <x v="189"/>
    <x v="0"/>
  </r>
  <r>
    <x v="12"/>
    <n v="162030"/>
    <n v="28"/>
    <n v="14"/>
    <n v="32"/>
    <x v="3"/>
    <x v="12"/>
    <s v="170.           "/>
    <s v="PIANKOWANIE                                       "/>
    <s v="PIANKOWANIE PIANKI I OWATY"/>
    <s v="REVERSO 1                                         "/>
    <s v="REVERSO 1                                         "/>
    <s v="25/18/01/170   "/>
    <s v="REVERSO"/>
    <s v="Brak"/>
    <s v="PIANKOWANIE STELAŻA"/>
    <s v="162028/REV/WĄSOWSKI                               "/>
    <n v="1"/>
    <d v="2025-07-03T11:49:28"/>
    <d v="2025-07-03T11:49:34"/>
    <n v="0.1"/>
    <n v="0"/>
    <n v="32"/>
    <s v="162030 REVERSO 1                     "/>
    <x v="3"/>
    <x v="189"/>
    <x v="0"/>
  </r>
  <r>
    <x v="12"/>
    <n v="162031"/>
    <n v="28"/>
    <n v="14"/>
    <n v="36"/>
    <x v="3"/>
    <x v="12"/>
    <s v="170.           "/>
    <s v="PIANKOWANIE                                       "/>
    <s v="PIANKOWANIE PIANKI I OWATY"/>
    <s v="REVERSO N106x106                                  "/>
    <s v="REVERSO N106x106                                  "/>
    <s v="25/18/01/170   "/>
    <s v="REVERSO"/>
    <s v="Brak"/>
    <s v="PIANKOWANIE STELAŻA"/>
    <s v="162028/REV/WĄSOWSKI                               "/>
    <n v="1"/>
    <d v="2025-07-03T11:49:30"/>
    <d v="2025-07-03T11:49:36"/>
    <n v="0.1"/>
    <n v="0"/>
    <n v="36"/>
    <s v="162031 REVERSO N106x106              "/>
    <x v="3"/>
    <x v="189"/>
    <x v="0"/>
  </r>
  <r>
    <x v="12"/>
    <n v="162032"/>
    <n v="28"/>
    <n v="14"/>
    <n v="37"/>
    <x v="3"/>
    <x v="12"/>
    <s v="170.           "/>
    <s v="PIANKOWANIE                                       "/>
    <s v="PIANKOWANIE PIANKI I OWATY"/>
    <s v="REVERSO 1,5T                                      "/>
    <s v="REVERSO 1,5T                                      "/>
    <s v="25/18/01/170   "/>
    <s v="REVERSO"/>
    <s v="Brak"/>
    <s v="PIANKOWANIE STELAŻA"/>
    <s v="162028/REV/WĄSOWSKI                               "/>
    <n v="1"/>
    <d v="2025-07-03T11:49:40"/>
    <d v="2025-07-03T11:49:42"/>
    <n v="3.3333333333333333E-2"/>
    <n v="0"/>
    <n v="37"/>
    <s v="162032 REVERSO 1,5T                  "/>
    <x v="3"/>
    <x v="189"/>
    <x v="0"/>
  </r>
  <r>
    <x v="11"/>
    <n v="161627"/>
    <n v="31"/>
    <n v="14"/>
    <n v="47"/>
    <x v="3"/>
    <x v="11"/>
    <s v="170.           "/>
    <s v="PIANKOWANIE                                       "/>
    <s v="PIANKOWANIE PIANKI I OWATY"/>
    <s v="ELIXIR [3,5N                                      "/>
    <s v="ELIXIR [3,5N - KOMPLET USZYTY POKROWIEC           "/>
    <s v="25/17/01/170   "/>
    <s v="ELIXIR"/>
    <s v="Brak"/>
    <s v="PIANKOWANIE STELAŻA"/>
    <s v="161627/ELI/189875                                 "/>
    <n v="1"/>
    <d v="2025-07-03T09:06:19"/>
    <d v="2025-07-03T11:55:14"/>
    <n v="168.91666666666666"/>
    <n v="0"/>
    <n v="47"/>
    <s v="161627 ELIXIR [3,5N                  "/>
    <x v="3"/>
    <x v="190"/>
    <x v="0"/>
  </r>
  <r>
    <x v="11"/>
    <n v="161628"/>
    <n v="31"/>
    <n v="14"/>
    <n v="38"/>
    <x v="3"/>
    <x v="11"/>
    <s v="170.           "/>
    <s v="PIANKOWANIE                                       "/>
    <s v="PIANKOWANIE PIANKI I OWATY"/>
    <s v="ELIXIR 3,5                                        "/>
    <s v="ELIXIR 3,5 - KOMPLET USZYTY POKROWIEC             "/>
    <s v="25/17/01/170   "/>
    <s v="ELIXIR"/>
    <s v="Brak"/>
    <s v="PIANKOWANIE STELAŻA"/>
    <s v="161627/ELI/189875                                 "/>
    <n v="1"/>
    <d v="2025-07-03T09:06:20"/>
    <d v="2025-07-03T11:55:16"/>
    <n v="168.93333333333334"/>
    <n v="0"/>
    <n v="38"/>
    <s v="161628 ELIXIR 3,5                    "/>
    <x v="3"/>
    <x v="190"/>
    <x v="0"/>
  </r>
  <r>
    <x v="11"/>
    <n v="161629"/>
    <n v="31"/>
    <n v="14"/>
    <n v="13"/>
    <x v="3"/>
    <x v="11"/>
    <s v="170.           "/>
    <s v="PIANKOWANIE                                       "/>
    <s v="PIANKOWANIE PIANKI I OWATY"/>
    <s v="ELIXIR P100x98                                    "/>
    <s v="ELIXIR P100x98                                    "/>
    <s v="25/17/01/170   "/>
    <s v="ELIXIR"/>
    <s v="Brak"/>
    <s v="PIANKOWANIE STELAŻA"/>
    <s v="161627/ELI/189875                                 "/>
    <n v="1"/>
    <d v="2025-07-03T09:06:22"/>
    <d v="2025-07-03T11:55:17"/>
    <n v="168.91666666666666"/>
    <n v="0"/>
    <n v="13"/>
    <s v="161629 ELIXIR P100x98                "/>
    <x v="3"/>
    <x v="190"/>
    <x v="0"/>
  </r>
  <r>
    <x v="10"/>
    <n v="162075"/>
    <n v="30"/>
    <n v="14"/>
    <n v="36"/>
    <x v="3"/>
    <x v="10"/>
    <s v="170.           "/>
    <s v="PIANKOWANIE                                       "/>
    <s v="PIANKOWANIE PIANKI I OWATY"/>
    <s v="REVERSO L                                         "/>
    <s v="REVERSO L                                         "/>
    <s v="25/18/01/170   "/>
    <s v="REVERSO"/>
    <s v="Brak"/>
    <s v="PIANKOWANIE STELAŻA"/>
    <s v="162075/REV/LUTKIEWICZ                             "/>
    <n v="1"/>
    <d v="2025-07-03T08:58:02"/>
    <d v="2025-07-03T12:04:05"/>
    <n v="186.04999999999998"/>
    <n v="0"/>
    <n v="36"/>
    <s v="162075 REVERSO L                     "/>
    <x v="3"/>
    <x v="191"/>
    <x v="0"/>
  </r>
  <r>
    <x v="10"/>
    <n v="162076"/>
    <n v="30"/>
    <n v="14"/>
    <n v="33"/>
    <x v="3"/>
    <x v="10"/>
    <s v="170.           "/>
    <s v="PIANKOWANIE                                       "/>
    <s v="PIANKOWANIE PIANKI I OWATY"/>
    <s v="REVERSO 1,5                                       "/>
    <s v="REVERSO 1,5                                       "/>
    <s v="25/18/01/170   "/>
    <s v="REVERSO"/>
    <s v="Brak"/>
    <s v="PIANKOWANIE STELAŻA"/>
    <s v="162075/REV/LUTKIEWICZ                             "/>
    <n v="1"/>
    <d v="2025-07-03T08:58:04"/>
    <d v="2025-07-03T12:04:08"/>
    <n v="186.06666666666669"/>
    <n v="0"/>
    <n v="33"/>
    <s v="162076 REVERSO 1,5                   "/>
    <x v="3"/>
    <x v="191"/>
    <x v="0"/>
  </r>
  <r>
    <x v="10"/>
    <n v="162077"/>
    <n v="30"/>
    <n v="14"/>
    <n v="33"/>
    <x v="3"/>
    <x v="10"/>
    <s v="170.           "/>
    <s v="PIANKOWANIE                                       "/>
    <s v="PIANKOWANIE PIANKI I OWATY"/>
    <s v="REVERSO 1,5                                       "/>
    <s v="REVERSO 1,5                                       "/>
    <s v="25/18/01/170   "/>
    <s v="REVERSO"/>
    <s v="Brak"/>
    <s v="PIANKOWANIE STELAŻA"/>
    <s v="162075/REV/LUTKIEWICZ                             "/>
    <n v="1"/>
    <d v="2025-07-03T08:58:06"/>
    <d v="2025-07-03T12:04:11"/>
    <n v="186.08333333333334"/>
    <n v="0"/>
    <n v="33"/>
    <s v="162077 REVERSO 1,5                   "/>
    <x v="3"/>
    <x v="191"/>
    <x v="0"/>
  </r>
  <r>
    <x v="5"/>
    <n v="161165"/>
    <n v="17"/>
    <n v="3"/>
    <n v="35"/>
    <x v="3"/>
    <x v="5"/>
    <s v="101.           "/>
    <s v="TAPICERNIA                                        "/>
    <s v="TAPICEROWANIE"/>
    <s v="REVERSO 1                                         "/>
    <s v="REVERSO 1                                         "/>
    <s v="25/16/01/101   "/>
    <s v="REVERSO"/>
    <s v="TKANINA: WYSTĘPUJE W REALIZACJI"/>
    <s v="TAPICERNIA"/>
    <s v="161165/REV/KUN27                                  "/>
    <n v="1"/>
    <d v="2025-07-03T09:42:12"/>
    <d v="2025-07-03T12:11:17"/>
    <n v="149.08333333333334"/>
    <n v="0"/>
    <n v="35"/>
    <s v="161165 REVERSO 1                     "/>
    <x v="3"/>
    <x v="192"/>
    <x v="0"/>
  </r>
  <r>
    <x v="5"/>
    <n v="161166"/>
    <n v="17"/>
    <n v="3"/>
    <n v="35"/>
    <x v="3"/>
    <x v="5"/>
    <s v="101.           "/>
    <s v="TAPICERNIA                                        "/>
    <s v="TAPICEROWANIE"/>
    <s v="REVERSO 1                                         "/>
    <s v="REVERSO 1                                         "/>
    <s v="25/16/01/101   "/>
    <s v="REVERSO"/>
    <s v="TKANINA: WYSTĘPUJE W REALIZACJI"/>
    <s v="TAPICERNIA"/>
    <s v="161165/REV/KUN27                                  "/>
    <n v="1"/>
    <d v="2025-07-03T09:42:14"/>
    <d v="2025-07-03T12:11:19"/>
    <n v="149.08333333333334"/>
    <n v="0"/>
    <n v="35"/>
    <s v="161166 REVERSO 1                     "/>
    <x v="3"/>
    <x v="192"/>
    <x v="0"/>
  </r>
  <r>
    <x v="5"/>
    <n v="161167"/>
    <n v="17"/>
    <n v="3"/>
    <n v="45"/>
    <x v="3"/>
    <x v="5"/>
    <s v="101.           "/>
    <s v="TAPICERNIA                                        "/>
    <s v="TAPICEROWANIE"/>
    <s v="REVERSO N106x106                                  "/>
    <s v="REVERSO N106x106                                  "/>
    <s v="25/16/01/101   "/>
    <s v="REVERSO"/>
    <s v="TKANINA: WYSTĘPUJE W REALIZACJI"/>
    <s v="TAPICERNIA"/>
    <s v="161165/REV/KUN27                                  "/>
    <n v="1"/>
    <d v="2025-07-03T09:42:16"/>
    <d v="2025-07-03T12:11:21"/>
    <n v="149.08333333333334"/>
    <n v="0"/>
    <n v="45"/>
    <s v="161167 REVERSO N106x106              "/>
    <x v="3"/>
    <x v="192"/>
    <x v="0"/>
  </r>
  <r>
    <x v="5"/>
    <n v="161168"/>
    <n v="17"/>
    <n v="3"/>
    <n v="38"/>
    <x v="3"/>
    <x v="5"/>
    <s v="101.           "/>
    <s v="TAPICERNIA                                        "/>
    <s v="TAPICEROWANIE"/>
    <s v="REVERSO 1,5                                       "/>
    <s v="REVERSO 1,5                                       "/>
    <s v="25/16/01/101   "/>
    <s v="REVERSO"/>
    <s v="TKANINA: WYSTĘPUJE W REALIZACJI"/>
    <s v="TAPICERNIA"/>
    <s v="161165/REV/KUN27                                  "/>
    <n v="1"/>
    <d v="2025-07-03T09:42:17"/>
    <d v="2025-07-03T12:11:25"/>
    <n v="149.13333333333333"/>
    <n v="0"/>
    <n v="38"/>
    <s v="161168 REVERSO 1,5                   "/>
    <x v="3"/>
    <x v="192"/>
    <x v="0"/>
  </r>
  <r>
    <x v="1"/>
    <n v="160826"/>
    <n v="13"/>
    <n v="3"/>
    <n v="74"/>
    <x v="3"/>
    <x v="1"/>
    <s v="101.           "/>
    <s v="TAPICERNIA                                        "/>
    <s v="TAPICEROWANIE"/>
    <s v="ELIXIR N3,5]                                      "/>
    <s v="ELIXIR N3,5] - KOMPLET USZYTY POKROWIEC           "/>
    <s v="25/15/01/101   "/>
    <s v="ELIXIR"/>
    <s v="TKANINA: WYSTĘPUJE W REALIZACJI"/>
    <s v="TAPICERNIA"/>
    <s v="160825/ELI/GRYMA                                  "/>
    <n v="1"/>
    <d v="2025-07-03T10:53:37"/>
    <d v="2025-07-03T12:33:29"/>
    <n v="99.86666666666666"/>
    <n v="0"/>
    <n v="74"/>
    <s v="160826 ELIXIR N3,5]                  "/>
    <x v="3"/>
    <x v="193"/>
    <x v="0"/>
  </r>
  <r>
    <x v="1"/>
    <n v="160825"/>
    <n v="13"/>
    <n v="3"/>
    <n v="69"/>
    <x v="3"/>
    <x v="1"/>
    <s v="101.           "/>
    <s v="TAPICERNIA                                        "/>
    <s v="TAPICEROWANIE"/>
    <s v="ELIXIR 4                                          "/>
    <s v="ELIXIR 4 - KOMPLET USZYTY POKROWIEC               "/>
    <s v="25/15/01/101   "/>
    <s v="ELIXIR"/>
    <s v="TKANINA: WYSTĘPUJE W REALIZACJI"/>
    <s v="TAPICERNIA"/>
    <s v="160825/ELI/GRYMA                                  "/>
    <n v="1"/>
    <d v="2025-07-03T10:53:35"/>
    <d v="2025-07-03T12:33:30"/>
    <n v="99.916666666666671"/>
    <n v="0"/>
    <n v="69"/>
    <s v="160825 ELIXIR 4                      "/>
    <x v="3"/>
    <x v="193"/>
    <x v="0"/>
  </r>
  <r>
    <x v="6"/>
    <n v="161326"/>
    <n v="12"/>
    <n v="3"/>
    <n v="29"/>
    <x v="3"/>
    <x v="6"/>
    <s v="101.           "/>
    <s v="TAPICERNIA                                        "/>
    <s v="TAPICEROWANIE"/>
    <s v="OVAL [1o]                                         "/>
    <s v="OVAL [1o]                                         "/>
    <s v="25/16/01/101   "/>
    <s v="OVAL"/>
    <s v="TKANINA: WYSTĘPUJE W REALIZACJI"/>
    <s v="TAPICERNIA"/>
    <s v="161323/OVA/44002088                               "/>
    <n v="1"/>
    <d v="2025-07-03T12:43:02"/>
    <d v="2025-07-03T12:43:05"/>
    <n v="0.05"/>
    <n v="0"/>
    <n v="29"/>
    <s v="161326 OVAL [1o]                     "/>
    <x v="3"/>
    <x v="194"/>
    <x v="0"/>
  </r>
  <r>
    <x v="6"/>
    <n v="161325"/>
    <n v="12"/>
    <n v="3"/>
    <n v="29"/>
    <x v="3"/>
    <x v="6"/>
    <s v="101.           "/>
    <s v="TAPICERNIA                                        "/>
    <s v="TAPICEROWANIE"/>
    <s v="OVAL [1o]                                         "/>
    <s v="OVAL [1o]                                         "/>
    <s v="25/16/01/101   "/>
    <s v="OVAL"/>
    <s v="TKANINA: WYSTĘPUJE W REALIZACJI"/>
    <s v="TAPICERNIA"/>
    <s v="161323/OVA/44002088                               "/>
    <n v="1"/>
    <d v="2025-07-03T11:36:03"/>
    <d v="2025-07-03T12:43:10"/>
    <n v="67.11666666666666"/>
    <n v="0"/>
    <n v="29"/>
    <s v="161325 OVAL [1o]                     "/>
    <x v="3"/>
    <x v="194"/>
    <x v="0"/>
  </r>
  <r>
    <x v="6"/>
    <n v="161324"/>
    <n v="12"/>
    <n v="3"/>
    <n v="29"/>
    <x v="3"/>
    <x v="6"/>
    <s v="101.           "/>
    <s v="TAPICERNIA                                        "/>
    <s v="TAPICEROWANIE"/>
    <s v="OVAL [1o]                                         "/>
    <s v="OVAL [1o]                                         "/>
    <s v="25/16/01/101   "/>
    <s v="OVAL"/>
    <s v="TKANINA: WYSTĘPUJE W REALIZACJI"/>
    <s v="TAPICERNIA"/>
    <s v="161323/OVA/44002088                               "/>
    <n v="1"/>
    <d v="2025-07-03T11:36:00"/>
    <d v="2025-07-03T12:43:12"/>
    <n v="67.2"/>
    <n v="0"/>
    <n v="29"/>
    <s v="161324 OVAL [1o]                     "/>
    <x v="3"/>
    <x v="194"/>
    <x v="0"/>
  </r>
  <r>
    <x v="6"/>
    <n v="161323"/>
    <n v="12"/>
    <n v="3"/>
    <n v="29"/>
    <x v="3"/>
    <x v="6"/>
    <s v="101.           "/>
    <s v="TAPICERNIA                                        "/>
    <s v="TAPICEROWANIE"/>
    <s v="OVAL [1o]                                         "/>
    <s v="OVAL [1o]                                         "/>
    <s v="25/16/01/101   "/>
    <s v="OVAL"/>
    <s v="TKANINA: WYSTĘPUJE W REALIZACJI"/>
    <s v="TAPICERNIA"/>
    <s v="161323/OVA/44002088                               "/>
    <n v="1"/>
    <d v="2025-07-03T11:35:59"/>
    <d v="2025-07-03T12:43:14"/>
    <n v="67.25"/>
    <n v="0"/>
    <n v="29"/>
    <s v="161323 OVAL [1o]                     "/>
    <x v="3"/>
    <x v="194"/>
    <x v="0"/>
  </r>
  <r>
    <x v="4"/>
    <n v="161177"/>
    <n v="120"/>
    <n v="3"/>
    <n v="45"/>
    <x v="3"/>
    <x v="4"/>
    <s v="101.           "/>
    <s v="TAPICERNIA                                        "/>
    <s v="TAPICEROWANIE"/>
    <s v="LENOX [1H]                                        "/>
    <s v="LENOX [1H]                                        "/>
    <s v="25/16/01/101   "/>
    <s v="LENOX"/>
    <s v="TKANINA: WYSTĘPUJE W REALIZACJI"/>
    <s v="TAPICERNIA"/>
    <s v="161176/LEN/KUN28                                  "/>
    <n v="1"/>
    <d v="2025-07-03T11:08:18"/>
    <d v="2025-07-03T12:51:56"/>
    <n v="103.63333333333334"/>
    <n v="0"/>
    <n v="45"/>
    <s v="161177 LENOX [1H]                    "/>
    <x v="3"/>
    <x v="195"/>
    <x v="0"/>
  </r>
  <r>
    <x v="4"/>
    <n v="161176"/>
    <n v="120"/>
    <n v="3"/>
    <n v="45"/>
    <x v="3"/>
    <x v="4"/>
    <s v="101.           "/>
    <s v="TAPICERNIA                                        "/>
    <s v="TAPICEROWANIE"/>
    <s v="LENOX [1H]                                        "/>
    <s v="LENOX [1H]                                        "/>
    <s v="25/16/01/101   "/>
    <s v="LENOX"/>
    <s v="TKANINA: WYSTĘPUJE W REALIZACJI"/>
    <s v="TAPICERNIA"/>
    <s v="161176/LEN/KUN28                                  "/>
    <n v="1"/>
    <d v="2025-07-03T11:08:16"/>
    <d v="2025-07-03T12:51:59"/>
    <n v="103.71666666666665"/>
    <n v="0"/>
    <n v="45"/>
    <s v="161176 LENOX [1H]                    "/>
    <x v="3"/>
    <x v="195"/>
    <x v="0"/>
  </r>
  <r>
    <x v="8"/>
    <n v="161686"/>
    <n v="29"/>
    <n v="14"/>
    <n v="49"/>
    <x v="3"/>
    <x v="8"/>
    <s v="170.           "/>
    <s v="PIANKOWANIE                                       "/>
    <s v="PIANKOWANIE PIANKI I OWATY"/>
    <s v="STONE NW 140x150                                  "/>
    <s v="STONE NW 140x150                                  "/>
    <s v="25/17/01/170   "/>
    <s v="STONE"/>
    <s v="Brak"/>
    <s v="PIANKOWANIE STELAŻA"/>
    <s v="161686/STO/189918                                 "/>
    <n v="1"/>
    <d v="2025-07-03T10:51:39"/>
    <d v="2025-07-03T12:55:49"/>
    <n v="124.16666666666666"/>
    <n v="0"/>
    <n v="49"/>
    <s v="161686 STONE NW 140x150              "/>
    <x v="3"/>
    <x v="196"/>
    <x v="0"/>
  </r>
  <r>
    <x v="8"/>
    <n v="161688"/>
    <n v="29"/>
    <n v="14"/>
    <n v="34"/>
    <x v="3"/>
    <x v="8"/>
    <s v="170.           "/>
    <s v="PIANKOWANIE                                       "/>
    <s v="PIANKOWANIE PIANKI I OWATY"/>
    <s v="STONE 2,5                                         "/>
    <s v="STONE 2,5                                         "/>
    <s v="25/17/01/170   "/>
    <s v="STONE"/>
    <s v="Brak"/>
    <s v="PIANKOWANIE STELAŻA"/>
    <s v="161686/STO/189918                                 "/>
    <n v="1"/>
    <d v="2025-07-03T10:51:41"/>
    <d v="2025-07-03T12:55:52"/>
    <n v="124.18333333333334"/>
    <n v="0"/>
    <n v="34"/>
    <s v="161688 STONE 2,5                     "/>
    <x v="3"/>
    <x v="196"/>
    <x v="0"/>
  </r>
  <r>
    <x v="8"/>
    <n v="161689"/>
    <n v="29"/>
    <n v="14"/>
    <n v="41"/>
    <x v="3"/>
    <x v="8"/>
    <s v="170.           "/>
    <s v="PIANKOWANIE                                       "/>
    <s v="PIANKOWANIE PIANKI I OWATY"/>
    <s v="STONE ON                                          "/>
    <s v="STONE ON                                          "/>
    <s v="25/17/01/170   "/>
    <s v="STONE"/>
    <s v="Brak"/>
    <s v="PIANKOWANIE STELAŻA"/>
    <s v="161686/STO/189918                                 "/>
    <n v="1"/>
    <d v="2025-07-03T10:51:42"/>
    <d v="2025-07-03T12:55:53"/>
    <n v="124.18333333333334"/>
    <n v="0"/>
    <n v="41"/>
    <s v="161689 STONE ON                      "/>
    <x v="3"/>
    <x v="196"/>
    <x v="0"/>
  </r>
  <r>
    <x v="8"/>
    <n v="161690"/>
    <n v="29"/>
    <n v="14"/>
    <n v="31"/>
    <x v="3"/>
    <x v="8"/>
    <s v="170.           "/>
    <s v="PIANKOWANIE                                       "/>
    <s v="PIANKOWANIE PIANKI I OWATY"/>
    <s v="STONE 1,5]                                        "/>
    <s v="STONE 1,5]                                        "/>
    <s v="25/17/01/170   "/>
    <s v="STONE"/>
    <s v="Brak"/>
    <s v="PIANKOWANIE STELAŻA"/>
    <s v="161686/STO/189918                                 "/>
    <n v="1"/>
    <d v="2025-07-03T10:51:44"/>
    <d v="2025-07-03T12:55:57"/>
    <n v="124.21666666666667"/>
    <n v="0"/>
    <n v="31"/>
    <s v="161690 STONE 1,5]                    "/>
    <x v="3"/>
    <x v="196"/>
    <x v="0"/>
  </r>
  <r>
    <x v="8"/>
    <n v="161691"/>
    <n v="29"/>
    <n v="14"/>
    <n v="3"/>
    <x v="3"/>
    <x v="8"/>
    <s v="170.           "/>
    <s v="PIANKOWANIE                                       "/>
    <s v="PIANKOWANIE PIANKI I OWATY"/>
    <s v="STONE Z70/16/07                                   "/>
    <s v="STONE Z70/16/07                                   "/>
    <s v="25/17/01/170   "/>
    <s v="STONE"/>
    <s v="Brak"/>
    <s v="PIANKOWANIE STELAŻA"/>
    <s v="161686/STO/189918                                 "/>
    <n v="2"/>
    <d v="2025-07-03T10:51:50"/>
    <d v="2025-07-03T12:56:01"/>
    <n v="124.18333333333334"/>
    <n v="0"/>
    <n v="3"/>
    <s v="161691 STONE Z70/16/07               "/>
    <x v="3"/>
    <x v="196"/>
    <x v="0"/>
  </r>
  <r>
    <x v="7"/>
    <n v="160812"/>
    <n v="16"/>
    <n v="3"/>
    <n v="72"/>
    <x v="3"/>
    <x v="7"/>
    <s v="101.           "/>
    <s v="TAPICERNIA                                        "/>
    <s v="TAPICEROWANIE"/>
    <s v="ELIXIR 4]                                         "/>
    <s v="ELIXIR 4] - KOMPLET USZYTY POKROWIEC              "/>
    <s v="25/15/01/101   "/>
    <s v="ELIXIR"/>
    <s v="TKANINA: WYSTĘPUJE W REALIZACJI"/>
    <s v="TAPICERNIA"/>
    <s v="160811/ELI/KULAWIK                                "/>
    <n v="1"/>
    <d v="2025-07-03T13:20:31"/>
    <d v="2025-07-03T13:20:33"/>
    <n v="3.3333333333333333E-2"/>
    <n v="0"/>
    <n v="72"/>
    <s v="160812 ELIXIR 4]                     "/>
    <x v="3"/>
    <x v="197"/>
    <x v="0"/>
  </r>
  <r>
    <x v="7"/>
    <n v="160811"/>
    <n v="16"/>
    <n v="3"/>
    <n v="73"/>
    <x v="3"/>
    <x v="7"/>
    <s v="101.           "/>
    <s v="TAPICERNIA                                        "/>
    <s v="TAPICEROWANIE"/>
    <s v="ELIXIR [3N                                        "/>
    <s v="ELIXIR [3N - KOMPLET USZYTY POKROWIEC             "/>
    <s v="25/15/01/101   "/>
    <s v="ELIXIR"/>
    <s v="TKANINA: WYSTĘPUJE W REALIZACJI"/>
    <s v="TAPICERNIA"/>
    <s v="160811/ELI/KULAWIK                                "/>
    <n v="1"/>
    <d v="2025-07-03T13:20:35"/>
    <d v="2025-07-03T13:20:37"/>
    <n v="3.3333333333333333E-2"/>
    <n v="0"/>
    <n v="73"/>
    <s v="160811 ELIXIR [3N                    "/>
    <x v="3"/>
    <x v="197"/>
    <x v="0"/>
  </r>
  <r>
    <x v="6"/>
    <n v="160961"/>
    <n v="12"/>
    <n v="3"/>
    <n v="59"/>
    <x v="3"/>
    <x v="6"/>
    <s v="101.           "/>
    <s v="TAPICERNIA                                        "/>
    <s v="TAPICEROWANIE"/>
    <s v="GREY I [1]                                        "/>
    <s v="GREY I [1]                                        "/>
    <s v="25/16/01/101   "/>
    <s v="GREY"/>
    <s v="SKÓRA: WYSTĘPUJE W REALIZACJI"/>
    <s v="TAPICERNIA"/>
    <s v="160961/GRE/189804                                 "/>
    <n v="1"/>
    <d v="2025-07-03T12:43:22"/>
    <d v="2025-07-03T13:32:52"/>
    <n v="49.500000000000007"/>
    <n v="0"/>
    <n v="59"/>
    <s v="160961 GREY I [1]                    "/>
    <x v="3"/>
    <x v="198"/>
    <x v="0"/>
  </r>
  <r>
    <x v="6"/>
    <n v="160961"/>
    <n v="12"/>
    <n v="3"/>
    <n v="55"/>
    <x v="3"/>
    <x v="6"/>
    <s v="101.           "/>
    <s v="TAPICERNIA                                        "/>
    <s v="TAPICEROWANIE"/>
    <s v="GREY I [1]                                        "/>
    <s v="GREY I [1]                                        "/>
    <s v="25/16/01/101   "/>
    <s v="GREY"/>
    <s v="TKANINA: WYSTĘPUJE W REALIZACJI"/>
    <s v="TAPICERNIA"/>
    <s v="160961/GRE/189804                                 "/>
    <n v="1"/>
    <d v="2025-07-03T12:43:22"/>
    <d v="2025-07-03T13:32:52"/>
    <n v="49.500000000000007"/>
    <n v="0"/>
    <n v="55"/>
    <s v="160961 GREY I [1]                    "/>
    <x v="3"/>
    <x v="198"/>
    <x v="0"/>
  </r>
  <r>
    <x v="1"/>
    <n v="160944"/>
    <n v="13"/>
    <n v="3"/>
    <n v="71"/>
    <x v="3"/>
    <x v="1"/>
    <s v="101.           "/>
    <s v="TAPICERNIA                                        "/>
    <s v="TAPICEROWANIE"/>
    <s v="AMALFI WN 203x156                                 "/>
    <s v="AMALFI WN - KOMPLET USZYTY POKROWIEC              "/>
    <s v="25/16/01/101   "/>
    <s v="AMALFI"/>
    <s v="TKANINA: WYSTĘPUJE W REALIZACJI"/>
    <s v="TAPICERNIA"/>
    <s v="160944/AMA/189806                                 "/>
    <n v="1"/>
    <d v="2025-07-03T12:33:22"/>
    <d v="2025-07-03T13:38:09"/>
    <n v="64.783333333333331"/>
    <n v="0"/>
    <n v="71"/>
    <s v="160944 AMALFI WN 203x156             "/>
    <x v="3"/>
    <x v="199"/>
    <x v="0"/>
  </r>
  <r>
    <x v="2"/>
    <n v="161444"/>
    <n v="27"/>
    <n v="3"/>
    <n v="50"/>
    <x v="3"/>
    <x v="2"/>
    <s v="101.           "/>
    <s v="TAPICERNIA                                        "/>
    <s v="TAPICEROWANIE"/>
    <s v="MAXWELL [1,5                                      "/>
    <s v="MAXWELL [1,5                                      "/>
    <s v="25/17/01/101   "/>
    <s v="MAXWELL"/>
    <s v="TKANINA: WYSTĘPUJE W REALIZACJI"/>
    <s v="TAPICERNIA"/>
    <s v="161444/MAX/44002089                               "/>
    <n v="1"/>
    <d v="2025-07-03T10:44:11"/>
    <d v="2025-07-03T13:39:34"/>
    <n v="175.38333333333333"/>
    <n v="0"/>
    <n v="50"/>
    <s v="161444 MAXWELL [1,5                  "/>
    <x v="3"/>
    <x v="12"/>
    <x v="0"/>
  </r>
  <r>
    <x v="2"/>
    <n v="161445"/>
    <n v="27"/>
    <n v="3"/>
    <n v="41"/>
    <x v="3"/>
    <x v="2"/>
    <s v="101.           "/>
    <s v="TAPICERNIA                                        "/>
    <s v="TAPICEROWANIE"/>
    <s v="MAXWELL 1,5                                       "/>
    <s v="MAXWELL 1,5                                       "/>
    <s v="25/17/01/101   "/>
    <s v="MAXWELL"/>
    <s v="TKANINA: WYSTĘPUJE W REALIZACJI"/>
    <s v="TAPICERNIA"/>
    <s v="161444/MAX/44002089                               "/>
    <n v="1"/>
    <d v="2025-07-03T10:44:13"/>
    <d v="2025-07-03T13:39:36"/>
    <n v="175.38333333333333"/>
    <n v="0"/>
    <n v="41"/>
    <s v="161445 MAXWELL 1,5                   "/>
    <x v="3"/>
    <x v="12"/>
    <x v="0"/>
  </r>
  <r>
    <x v="2"/>
    <n v="161446"/>
    <n v="27"/>
    <n v="3"/>
    <n v="57"/>
    <x v="3"/>
    <x v="2"/>
    <s v="101.           "/>
    <s v="TAPICERNIA                                        "/>
    <s v="TAPICEROWANIE"/>
    <s v="MAXWELL N                                         "/>
    <s v="MAXWELL N                                         "/>
    <s v="25/17/01/101   "/>
    <s v="MAXWELL"/>
    <s v="TKANINA: WYSTĘPUJE W REALIZACJI"/>
    <s v="TAPICERNIA"/>
    <s v="161444/MAX/44002089                               "/>
    <n v="1"/>
    <d v="2025-07-03T10:44:14"/>
    <d v="2025-07-03T13:39:38"/>
    <n v="175.4"/>
    <n v="0"/>
    <n v="57"/>
    <s v="161446 MAXWELL N                     "/>
    <x v="3"/>
    <x v="12"/>
    <x v="0"/>
  </r>
  <r>
    <x v="2"/>
    <n v="161447"/>
    <n v="27"/>
    <n v="3"/>
    <n v="41"/>
    <x v="3"/>
    <x v="2"/>
    <s v="101.           "/>
    <s v="TAPICERNIA                                        "/>
    <s v="TAPICEROWANIE"/>
    <s v="MAXWELL 1,5                                       "/>
    <s v="MAXWELL 1,5                                       "/>
    <s v="25/17/01/101   "/>
    <s v="MAXWELL"/>
    <s v="TKANINA: WYSTĘPUJE W REALIZACJI"/>
    <s v="TAPICERNIA"/>
    <s v="161444/MAX/44002089                               "/>
    <n v="1"/>
    <d v="2025-07-03T10:44:18"/>
    <d v="2025-07-03T13:39:39"/>
    <n v="175.35"/>
    <n v="0"/>
    <n v="41"/>
    <s v="161447 MAXWELL 1,5                   "/>
    <x v="3"/>
    <x v="12"/>
    <x v="0"/>
  </r>
  <r>
    <x v="2"/>
    <n v="161451"/>
    <n v="27"/>
    <n v="3"/>
    <n v="1"/>
    <x v="3"/>
    <x v="2"/>
    <s v="101.           "/>
    <s v="TAPICERNIA                                        "/>
    <s v="TAPICEROWANIE"/>
    <s v="MAXWELL PD 577 III 57x57                          "/>
    <s v="MAXWELL PD 577 III 57x57                          "/>
    <s v="25/17/01/101   "/>
    <s v="MAXWELL"/>
    <s v="TKANINA: WYSTĘPUJE W REALIZACJI"/>
    <s v="TAPICERNIA"/>
    <s v="161444/MAX/44002089                               "/>
    <n v="2"/>
    <d v="2025-07-03T10:44:24"/>
    <d v="2025-07-03T13:39:41"/>
    <n v="175.28333333333333"/>
    <n v="0"/>
    <n v="1"/>
    <s v="161451 MAXWELL PD 577 III 57x57      "/>
    <x v="3"/>
    <x v="12"/>
    <x v="0"/>
  </r>
  <r>
    <x v="2"/>
    <n v="161450"/>
    <n v="27"/>
    <n v="3"/>
    <n v="1"/>
    <x v="3"/>
    <x v="2"/>
    <s v="101.           "/>
    <s v="TAPICERNIA                                        "/>
    <s v="TAPICEROWANIE"/>
    <s v="MAXWELL PD 578 III 50x50                          "/>
    <s v="MAXWELL PD 578 III 50x50                          "/>
    <s v="25/17/01/101   "/>
    <s v="MAXWELL"/>
    <s v="TKANINA: WYSTĘPUJE W REALIZACJI"/>
    <s v="TAPICERNIA"/>
    <s v="161444/MAX/44002089                               "/>
    <n v="2"/>
    <d v="2025-07-03T10:44:23"/>
    <d v="2025-07-03T13:39:42"/>
    <n v="175.31666666666666"/>
    <n v="0"/>
    <n v="1"/>
    <s v="161450 MAXWELL PD 578 III 50x50      "/>
    <x v="3"/>
    <x v="12"/>
    <x v="0"/>
  </r>
  <r>
    <x v="2"/>
    <n v="161449"/>
    <n v="27"/>
    <n v="3"/>
    <n v="17"/>
    <x v="3"/>
    <x v="2"/>
    <s v="101.           "/>
    <s v="TAPICERNIA                                        "/>
    <s v="TAPICEROWANIE"/>
    <s v="MAXWELL P103x82                                   "/>
    <s v="MAXWELL P103x82                                   "/>
    <s v="25/17/01/101   "/>
    <s v="MAXWELL"/>
    <s v="TKANINA: WYSTĘPUJE W REALIZACJI"/>
    <s v="TAPICERNIA"/>
    <s v="161444/MAX/44002089                               "/>
    <n v="1"/>
    <d v="2025-07-03T10:44:21"/>
    <d v="2025-07-03T13:39:44"/>
    <n v="175.38333333333333"/>
    <n v="0"/>
    <n v="17"/>
    <s v="161449 MAXWELL P103x82               "/>
    <x v="3"/>
    <x v="12"/>
    <x v="0"/>
  </r>
  <r>
    <x v="2"/>
    <n v="161448"/>
    <n v="27"/>
    <n v="3"/>
    <n v="41"/>
    <x v="3"/>
    <x v="2"/>
    <s v="101.           "/>
    <s v="TAPICERNIA                                        "/>
    <s v="TAPICEROWANIE"/>
    <s v="MAXWELL 1,5                                       "/>
    <s v="MAXWELL 1,5                                       "/>
    <s v="25/17/01/101   "/>
    <s v="MAXWELL"/>
    <s v="TKANINA: WYSTĘPUJE W REALIZACJI"/>
    <s v="TAPICERNIA"/>
    <s v="161444/MAX/44002089                               "/>
    <n v="1"/>
    <d v="2025-07-03T10:44:20"/>
    <d v="2025-07-03T13:39:45"/>
    <n v="175.41666666666669"/>
    <n v="0"/>
    <n v="41"/>
    <s v="161448 MAXWELL 1,5                   "/>
    <x v="3"/>
    <x v="12"/>
    <x v="0"/>
  </r>
  <r>
    <x v="11"/>
    <n v="162049"/>
    <n v="31"/>
    <n v="14"/>
    <n v="46"/>
    <x v="3"/>
    <x v="11"/>
    <s v="170.           "/>
    <s v="PIANKOWANIE                                       "/>
    <s v="PIANKOWANIE PIANKI I OWATY"/>
    <s v="ELIXIR [2,5N                                      "/>
    <s v="ELIXIR [2,5N - KOMPLET USZYTY POKROWIEC           "/>
    <s v="25/18/01/170   "/>
    <s v="ELIXIR"/>
    <s v="Brak"/>
    <s v="PIANKOWANIE STELAŻA"/>
    <s v="162049/ELI/ŚWIERCZYŃSKI                           "/>
    <n v="1"/>
    <d v="2025-07-03T11:55:27"/>
    <d v="2025-07-03T13:48:48"/>
    <n v="113.35"/>
    <n v="0"/>
    <n v="46"/>
    <s v="162049 ELIXIR [2,5N                  "/>
    <x v="3"/>
    <x v="200"/>
    <x v="0"/>
  </r>
  <r>
    <x v="11"/>
    <n v="162050"/>
    <n v="31"/>
    <n v="14"/>
    <n v="37"/>
    <x v="3"/>
    <x v="11"/>
    <s v="170.           "/>
    <s v="PIANKOWANIE                                       "/>
    <s v="PIANKOWANIE PIANKI I OWATY"/>
    <s v="ELIXIR 3                                          "/>
    <s v="ELIXIR 3 - KOMPLET USZYTY POKROWIEC               "/>
    <s v="25/18/01/170   "/>
    <s v="ELIXIR"/>
    <s v="Brak"/>
    <s v="PIANKOWANIE STELAŻA"/>
    <s v="162049/ELI/ŚWIERCZYŃSKI                           "/>
    <n v="1"/>
    <d v="2025-07-03T11:55:29"/>
    <d v="2025-07-03T13:48:49"/>
    <n v="113.33333333333334"/>
    <n v="0"/>
    <n v="37"/>
    <s v="162050 ELIXIR 3                      "/>
    <x v="3"/>
    <x v="200"/>
    <x v="0"/>
  </r>
  <r>
    <x v="10"/>
    <n v="161616"/>
    <n v="30"/>
    <n v="14"/>
    <n v="34"/>
    <x v="3"/>
    <x v="10"/>
    <s v="170.           "/>
    <s v="PIANKOWANIE                                       "/>
    <s v="PIANKOWANIE PIANKI I OWATY"/>
    <s v="DIVA A [LA                                        "/>
    <s v="DIVA [LA - KOMPLET USZYTY POKROWIEC               "/>
    <s v="25/17/01/170   "/>
    <s v="DIVA A"/>
    <s v="Brak"/>
    <s v="PIANKOWANIE STELAŻA"/>
    <s v="161616/DIV/189298                                 "/>
    <n v="1"/>
    <d v="2025-07-03T12:04:14"/>
    <d v="2025-07-03T13:59:30"/>
    <n v="115.26666666666667"/>
    <n v="0"/>
    <n v="34"/>
    <s v="161616 DIVA A [LA                    "/>
    <x v="3"/>
    <x v="201"/>
    <x v="0"/>
  </r>
  <r>
    <x v="10"/>
    <n v="161617"/>
    <n v="30"/>
    <n v="14"/>
    <n v="31"/>
    <x v="3"/>
    <x v="10"/>
    <s v="170.           "/>
    <s v="PIANKOWANIE                                       "/>
    <s v="PIANKOWANIE PIANKI I OWATY"/>
    <s v="DIVA A 2,5]                                       "/>
    <s v="DIVA 2,5] - KOMPLET USZYTY POKROWIEC              "/>
    <s v="25/17/01/170   "/>
    <s v="DIVA A"/>
    <s v="Brak"/>
    <s v="PIANKOWANIE STELAŻA"/>
    <s v="161616/DIV/189298                                 "/>
    <n v="1"/>
    <d v="2025-07-03T12:04:16"/>
    <d v="2025-07-03T13:59:32"/>
    <n v="115.26666666666667"/>
    <n v="0"/>
    <n v="31"/>
    <s v="161617 DIVA A 2,5]                   "/>
    <x v="3"/>
    <x v="201"/>
    <x v="0"/>
  </r>
  <r>
    <x v="10"/>
    <n v="161618"/>
    <n v="30"/>
    <n v="14"/>
    <n v="1"/>
    <x v="3"/>
    <x v="10"/>
    <s v="170.           "/>
    <s v="PIANKOWANIE                                       "/>
    <s v="PIANKOWANIE PIANKI I OWATY"/>
    <s v="DIVA A Z60/14/05                                  "/>
    <s v="DIVA A Z60/14/05                                  "/>
    <s v="25/17/01/170   "/>
    <s v="DIVA A"/>
    <s v="Brak"/>
    <s v="PIANKOWANIE STELAŻA"/>
    <s v="161616/DIV/189298                                 "/>
    <n v="1"/>
    <d v="2025-07-03T12:04:18"/>
    <d v="2025-07-03T13:59:35"/>
    <n v="115.28333333333335"/>
    <n v="0"/>
    <n v="1"/>
    <s v="161618 DIVA A Z60/14/05              "/>
    <x v="3"/>
    <x v="201"/>
    <x v="0"/>
  </r>
  <r>
    <x v="6"/>
    <n v="160745"/>
    <n v="12"/>
    <n v="3"/>
    <n v="60"/>
    <x v="3"/>
    <x v="6"/>
    <s v="101.           "/>
    <s v="TAPICERNIA                                        "/>
    <s v="TAPICEROWANIE"/>
    <s v="HUDSON [2,5]                                      "/>
    <s v="HUDSON [2,5] - KOMPLET USZYTY POKROWIEC           "/>
    <s v="25/15/01/101   "/>
    <s v="HUDSON"/>
    <s v="TKANINA: WYSTĘPUJE W REALIZACJI"/>
    <s v="TAPICERNIA"/>
    <s v="160745/HUD/189748                                 "/>
    <n v="1"/>
    <d v="2025-07-03T13:33:14"/>
    <d v="2025-07-03T14:10:21"/>
    <n v="37.116666666666667"/>
    <n v="0"/>
    <n v="60"/>
    <s v="160745 HUDSON [2,5]                  "/>
    <x v="3"/>
    <x v="202"/>
    <x v="0"/>
  </r>
  <r>
    <x v="1"/>
    <n v="160946"/>
    <n v="13"/>
    <n v="3"/>
    <n v="45"/>
    <x v="3"/>
    <x v="1"/>
    <s v="101.           "/>
    <s v="TAPICERNIA                                        "/>
    <s v="TAPICEROWANIE"/>
    <s v="LENOX [1o]                                        "/>
    <s v="LENOX [1o]                                        "/>
    <s v="25/16/01/101   "/>
    <s v="LENOX"/>
    <s v="TKANINA: WYSTĘPUJE W REALIZACJI"/>
    <s v="TAPICERNIA"/>
    <s v="160945/LEN/189807                                 "/>
    <n v="1"/>
    <d v="2025-07-03T14:17:00"/>
    <d v="2025-07-03T14:17:06"/>
    <n v="0.1"/>
    <n v="0"/>
    <n v="45"/>
    <s v="160946 LENOX [1o]                    "/>
    <x v="3"/>
    <x v="203"/>
    <x v="0"/>
  </r>
  <r>
    <x v="1"/>
    <n v="160984"/>
    <n v="13"/>
    <n v="3"/>
    <n v="60"/>
    <x v="3"/>
    <x v="1"/>
    <s v="101.           "/>
    <s v="TAPICERNIA                                        "/>
    <s v="TAPICEROWANIE"/>
    <s v="HUDSON [2,5]                                      "/>
    <s v="HUDSON [2,5] - KOMPLET USZYTY POKROWIEC           "/>
    <s v="25/16/01/101   "/>
    <s v="HUDSON"/>
    <s v="TKANINA: WYSTĘPUJE W REALIZACJI"/>
    <s v="TAPICERNIA"/>
    <s v="160984/HUD/189822                                 "/>
    <n v="1"/>
    <d v="2025-07-03T13:38:06"/>
    <d v="2025-07-03T14:17:13"/>
    <n v="39.116666666666667"/>
    <n v="0"/>
    <n v="60"/>
    <s v="160984 HUDSON [2,5]                  "/>
    <x v="3"/>
    <x v="204"/>
    <x v="0"/>
  </r>
  <r>
    <x v="7"/>
    <n v="160943"/>
    <n v="16"/>
    <n v="3"/>
    <n v="80"/>
    <x v="3"/>
    <x v="7"/>
    <s v="101.           "/>
    <s v="TAPICERNIA                                        "/>
    <s v="TAPICEROWANIE"/>
    <s v="AMALFI [4]                                        "/>
    <s v="AMALFI [4] - KOMPLET USZYTY POKROWIEC             "/>
    <s v="25/16/01/101   "/>
    <s v="AMALFI"/>
    <s v="TKANINA: WYSTĘPUJE W REALIZACJI"/>
    <s v="TAPICERNIA"/>
    <s v="160943/AMA/189765                                 "/>
    <n v="1"/>
    <d v="2025-07-03T13:21:17"/>
    <d v="2025-07-03T14:27:06"/>
    <n v="65.816666666666663"/>
    <n v="0"/>
    <n v="80"/>
    <s v="160943 AMALFI [4]                    "/>
    <x v="3"/>
    <x v="205"/>
    <x v="0"/>
  </r>
  <r>
    <x v="9"/>
    <n v="161696"/>
    <n v="32"/>
    <n v="14"/>
    <n v="48"/>
    <x v="3"/>
    <x v="9"/>
    <s v="170.           "/>
    <s v="PIANKOWANIE                                       "/>
    <s v="PIANKOWANIE PIANKI I OWATY"/>
    <s v="STONE [4                                          "/>
    <s v="STONE [4                                          "/>
    <s v="25/17/01/170   "/>
    <s v="STONE"/>
    <s v="Brak"/>
    <s v="PIANKOWANIE STELAŻA"/>
    <s v="161696/STO/189924                                 "/>
    <n v="1"/>
    <d v="2025-07-03T10:43:14"/>
    <d v="2025-07-03T14:28:03"/>
    <n v="224.81666666666666"/>
    <n v="0"/>
    <n v="48"/>
    <s v="161696 STONE [4                      "/>
    <x v="3"/>
    <x v="206"/>
    <x v="0"/>
  </r>
  <r>
    <x v="9"/>
    <n v="161697"/>
    <n v="32"/>
    <n v="14"/>
    <n v="48"/>
    <x v="3"/>
    <x v="9"/>
    <s v="170.           "/>
    <s v="PIANKOWANIE                                       "/>
    <s v="PIANKOWANIE PIANKI I OWATY"/>
    <s v="STONE 4]                                          "/>
    <s v="STONE 4]                                          "/>
    <s v="25/17/01/170   "/>
    <s v="STONE"/>
    <s v="Brak"/>
    <s v="PIANKOWANIE STELAŻA"/>
    <s v="161696/STO/189924                                 "/>
    <n v="1"/>
    <d v="2025-07-03T10:43:17"/>
    <d v="2025-07-03T14:28:05"/>
    <n v="224.8"/>
    <n v="0"/>
    <n v="48"/>
    <s v="161697 STONE 4]                      "/>
    <x v="3"/>
    <x v="206"/>
    <x v="0"/>
  </r>
  <r>
    <x v="0"/>
    <n v="161517"/>
    <n v="33"/>
    <n v="14"/>
    <n v="20"/>
    <x v="3"/>
    <x v="0"/>
    <s v="170.           "/>
    <s v="PIANKOWANIE                                       "/>
    <s v="PIANKOWANIE PIANKI I OWATY"/>
    <s v="REVERSO Ps82x102                                  "/>
    <s v="REVERSO Ps82x102                                  "/>
    <s v="25/17/01/170   "/>
    <s v="REVERSO"/>
    <s v="Brak"/>
    <s v="PIANKOWANIE STELAŻA"/>
    <s v="161517/REV/WITA                                   "/>
    <n v="1"/>
    <d v="2025-07-03T11:43:24"/>
    <d v="2025-07-03T14:31:10"/>
    <n v="167.76666666666665"/>
    <n v="0"/>
    <n v="20"/>
    <s v="161517 REVERSO Ps82x102              "/>
    <x v="3"/>
    <x v="207"/>
    <x v="0"/>
  </r>
  <r>
    <x v="0"/>
    <n v="161518"/>
    <n v="33"/>
    <n v="14"/>
    <n v="33"/>
    <x v="3"/>
    <x v="0"/>
    <s v="170.           "/>
    <s v="PIANKOWANIE                                       "/>
    <s v="PIANKOWANIE PIANKI I OWATY"/>
    <s v="REVERSO 1,5                                       "/>
    <s v="REVERSO 1,5                                       "/>
    <s v="25/17/01/170   "/>
    <s v="REVERSO"/>
    <s v="Brak"/>
    <s v="PIANKOWANIE STELAŻA"/>
    <s v="161517/REV/WITA                                   "/>
    <n v="1"/>
    <d v="2025-07-03T11:43:25"/>
    <d v="2025-07-03T14:31:12"/>
    <n v="167.78333333333333"/>
    <n v="0"/>
    <n v="33"/>
    <s v="161518 REVERSO 1,5                   "/>
    <x v="3"/>
    <x v="207"/>
    <x v="0"/>
  </r>
  <r>
    <x v="0"/>
    <n v="161519"/>
    <n v="33"/>
    <n v="14"/>
    <n v="36"/>
    <x v="3"/>
    <x v="0"/>
    <s v="170.           "/>
    <s v="PIANKOWANIE                                       "/>
    <s v="PIANKOWANIE PIANKI I OWATY"/>
    <s v="REVERSO N106x106                                  "/>
    <s v="REVERSO N106x106                                  "/>
    <s v="25/17/01/170   "/>
    <s v="REVERSO"/>
    <s v="Brak"/>
    <s v="PIANKOWANIE STELAŻA"/>
    <s v="161517/REV/WITA                                   "/>
    <n v="1"/>
    <d v="2025-07-03T11:43:27"/>
    <d v="2025-07-03T14:31:17"/>
    <n v="167.83333333333334"/>
    <n v="0"/>
    <n v="36"/>
    <s v="161519 REVERSO N106x106              "/>
    <x v="3"/>
    <x v="207"/>
    <x v="0"/>
  </r>
  <r>
    <x v="0"/>
    <n v="161520"/>
    <n v="33"/>
    <n v="14"/>
    <n v="33"/>
    <x v="3"/>
    <x v="0"/>
    <s v="170.           "/>
    <s v="PIANKOWANIE                                       "/>
    <s v="PIANKOWANIE PIANKI I OWATY"/>
    <s v="REVERSO 1,5                                       "/>
    <s v="REVERSO 1,5                                       "/>
    <s v="25/17/01/170   "/>
    <s v="REVERSO"/>
    <s v="Brak"/>
    <s v="PIANKOWANIE STELAŻA"/>
    <s v="161517/REV/WITA                                   "/>
    <n v="1"/>
    <d v="2025-07-03T11:43:28"/>
    <d v="2025-07-03T14:31:19"/>
    <n v="167.85"/>
    <n v="0"/>
    <n v="33"/>
    <s v="161520 REVERSO 1,5                   "/>
    <x v="3"/>
    <x v="207"/>
    <x v="0"/>
  </r>
  <r>
    <x v="0"/>
    <n v="161521"/>
    <n v="33"/>
    <n v="14"/>
    <n v="33"/>
    <x v="3"/>
    <x v="0"/>
    <s v="170.           "/>
    <s v="PIANKOWANIE                                       "/>
    <s v="PIANKOWANIE PIANKI I OWATY"/>
    <s v="REVERSO 1,5                                       "/>
    <s v="REVERSO 1,5                                       "/>
    <s v="25/17/01/170   "/>
    <s v="REVERSO"/>
    <s v="Brak"/>
    <s v="PIANKOWANIE STELAŻA"/>
    <s v="161517/REV/WITA                                   "/>
    <n v="1"/>
    <d v="2025-07-03T11:43:30"/>
    <d v="2025-07-03T14:31:20"/>
    <n v="167.83333333333334"/>
    <n v="0"/>
    <n v="33"/>
    <s v="161521 REVERSO 1,5                   "/>
    <x v="3"/>
    <x v="207"/>
    <x v="0"/>
  </r>
  <r>
    <x v="0"/>
    <n v="161522"/>
    <n v="33"/>
    <n v="14"/>
    <n v="36"/>
    <x v="3"/>
    <x v="0"/>
    <s v="170.           "/>
    <s v="PIANKOWANIE                                       "/>
    <s v="PIANKOWANIE PIANKI I OWATY"/>
    <s v="REVERSO N106x106                                  "/>
    <s v="REVERSO N106x106                                  "/>
    <s v="25/17/01/170   "/>
    <s v="REVERSO"/>
    <s v="Brak"/>
    <s v="PIANKOWANIE STELAŻA"/>
    <s v="161517/REV/WITA                                   "/>
    <n v="1"/>
    <d v="2025-07-03T11:43:36"/>
    <d v="2025-07-03T14:31:25"/>
    <n v="167.81666666666666"/>
    <n v="0"/>
    <n v="36"/>
    <s v="161522 REVERSO N106x106              "/>
    <x v="3"/>
    <x v="207"/>
    <x v="0"/>
  </r>
  <r>
    <x v="0"/>
    <n v="161523"/>
    <n v="33"/>
    <n v="14"/>
    <n v="37"/>
    <x v="3"/>
    <x v="0"/>
    <s v="170.           "/>
    <s v="PIANKOWANIE                                       "/>
    <s v="PIANKOWANIE PIANKI I OWATY"/>
    <s v="REVERSO 1,5T                                      "/>
    <s v="REVERSO 1,5T                                      "/>
    <s v="25/17/01/170   "/>
    <s v="REVERSO"/>
    <s v="Brak"/>
    <s v="PIANKOWANIE STELAŻA"/>
    <s v="161517/REV/WITA                                   "/>
    <n v="1"/>
    <d v="2025-07-03T11:43:38"/>
    <d v="2025-07-03T14:31:27"/>
    <n v="167.81666666666666"/>
    <n v="0"/>
    <n v="37"/>
    <s v="161523 REVERSO 1,5T                  "/>
    <x v="3"/>
    <x v="207"/>
    <x v="0"/>
  </r>
  <r>
    <x v="6"/>
    <n v="161202"/>
    <n v="12"/>
    <n v="3"/>
    <n v="17"/>
    <x v="3"/>
    <x v="6"/>
    <s v="101.           "/>
    <s v="TAPICERNIA                                        "/>
    <s v="TAPICEROWANIE"/>
    <s v="SAMOA P100x82                                     "/>
    <s v="SAMOA P100x82                                     "/>
    <s v="25/16/01/101   "/>
    <s v="SAMOA"/>
    <s v="Brak"/>
    <s v="TAPICERNIA"/>
    <s v="161202/SAM/189842                                 "/>
    <n v="1"/>
    <d v="2025-07-03T14:10:26"/>
    <d v="2025-07-03T14:33:29"/>
    <n v="23.05"/>
    <n v="0"/>
    <n v="17"/>
    <s v="161202 SAMOA P100x82                 "/>
    <x v="3"/>
    <x v="208"/>
    <x v="0"/>
  </r>
  <r>
    <x v="3"/>
    <n v="160975"/>
    <n v="21"/>
    <n v="3"/>
    <n v="71"/>
    <x v="3"/>
    <x v="3"/>
    <s v="101.           "/>
    <s v="TAPICERNIA                                        "/>
    <s v="TAPICEROWANIE"/>
    <s v="AMALFI TN                                         "/>
    <s v="AMALFI TN - KOMPLET USZYTY POKROWIEC              "/>
    <s v="25/16/01/101   "/>
    <s v="AMALFI"/>
    <s v="TKANINA: WYSTĘPUJE W REALIZACJI"/>
    <s v="TAPICERNIA"/>
    <s v="160975/AMA/189763                                 "/>
    <n v="1"/>
    <d v="2025-07-03T10:54:59"/>
    <d v="2025-07-03T14:41:30"/>
    <n v="226.51666666666665"/>
    <n v="0"/>
    <n v="71"/>
    <s v="160975 AMALFI TN                     "/>
    <x v="3"/>
    <x v="209"/>
    <x v="0"/>
  </r>
  <r>
    <x v="3"/>
    <n v="160976"/>
    <n v="21"/>
    <n v="3"/>
    <n v="62"/>
    <x v="3"/>
    <x v="3"/>
    <s v="101.           "/>
    <s v="TAPICERNIA                                        "/>
    <s v="TAPICEROWANIE"/>
    <s v="AMALFI 3                                          "/>
    <s v="AMALFI 3 - KOMPLET USZYTY POKROWIEC               "/>
    <s v="25/16/01/101   "/>
    <s v="AMALFI"/>
    <s v="TKANINA: WYSTĘPUJE W REALIZACJI"/>
    <s v="TAPICERNIA"/>
    <s v="160975/AMA/189763                                 "/>
    <n v="1"/>
    <d v="2025-07-03T10:55:02"/>
    <d v="2025-07-03T14:41:32"/>
    <n v="226.5"/>
    <n v="0"/>
    <n v="62"/>
    <s v="160976 AMALFI 3                      "/>
    <x v="3"/>
    <x v="209"/>
    <x v="0"/>
  </r>
  <r>
    <x v="3"/>
    <n v="160977"/>
    <n v="21"/>
    <n v="3"/>
    <n v="45"/>
    <x v="3"/>
    <x v="3"/>
    <s v="101.           "/>
    <s v="TAPICERNIA                                        "/>
    <s v="TAPICEROWANIE"/>
    <s v="AMALFI 124N                                       "/>
    <s v="AMALFI 124N - KOMPLET USZYTY POKROWIEC            "/>
    <s v="25/16/01/101   "/>
    <s v="AMALFI"/>
    <s v="TKANINA: WYSTĘPUJE W REALIZACJI"/>
    <s v="TAPICERNIA"/>
    <s v="160975/AMA/189763                                 "/>
    <n v="1"/>
    <d v="2025-07-03T10:55:06"/>
    <d v="2025-07-03T14:41:34"/>
    <n v="226.4666666666667"/>
    <n v="0"/>
    <n v="45"/>
    <s v="160977 AMALFI 124N                   "/>
    <x v="3"/>
    <x v="209"/>
    <x v="0"/>
  </r>
  <r>
    <x v="3"/>
    <n v="160978"/>
    <n v="21"/>
    <n v="3"/>
    <n v="23"/>
    <x v="3"/>
    <x v="3"/>
    <s v="101.           "/>
    <s v="TAPICERNIA                                        "/>
    <s v="TAPICEROWANIE"/>
    <s v="AMALFI P102x82                                    "/>
    <s v="AMALFI P102x82 - KOMPLET USZYTY POKROWIEC         "/>
    <s v="25/16/01/101   "/>
    <s v="AMALFI"/>
    <s v="TKANINA: WYSTĘPUJE W REALIZACJI"/>
    <s v="TAPICERNIA"/>
    <s v="160975/AMA/189763                                 "/>
    <n v="1"/>
    <d v="2025-07-03T10:55:13"/>
    <d v="2025-07-03T14:41:35"/>
    <n v="226.36666666666667"/>
    <n v="0"/>
    <n v="23"/>
    <s v="160978 AMALFI P102x82                "/>
    <x v="3"/>
    <x v="209"/>
    <x v="0"/>
  </r>
  <r>
    <x v="3"/>
    <n v="160979"/>
    <n v="21"/>
    <n v="3"/>
    <n v="1"/>
    <x v="3"/>
    <x v="3"/>
    <s v="101.           "/>
    <s v="TAPICERNIA                                        "/>
    <s v="TAPICEROWANIE"/>
    <s v="PODUSZKA OPARCIOWA                                "/>
    <s v="PODUSZKA OPARCIOWA                                "/>
    <s v="25/16/01/101   "/>
    <s v="DODATKI"/>
    <s v="Brak"/>
    <s v="TAPICERNIA"/>
    <s v="160975/AMA/189763                                 "/>
    <n v="1"/>
    <d v="2025-07-03T10:55:18"/>
    <d v="2025-07-03T14:41:37"/>
    <n v="226.31666666666666"/>
    <n v="0"/>
    <n v="1"/>
    <s v="160979 PODUSZKA OPARCIOWA            "/>
    <x v="3"/>
    <x v="209"/>
    <x v="0"/>
  </r>
  <r>
    <x v="12"/>
    <n v="161400"/>
    <n v="28"/>
    <n v="14"/>
    <n v="46"/>
    <x v="3"/>
    <x v="12"/>
    <s v="170.           "/>
    <s v="PIANKOWANIE                                       "/>
    <s v="PIANKOWANIE PIANKI I OWATY"/>
    <s v="REVERSO [L                                        "/>
    <s v="REVERSO [L                                        "/>
    <s v="25/17/01/170   "/>
    <s v="REVERSO"/>
    <s v="Brak"/>
    <s v="PIANKOWANIE STELAŻA"/>
    <s v="161400/REV/44002089                               "/>
    <n v="1"/>
    <d v="2025-07-03T14:42:37"/>
    <d v="2025-07-03T14:42:39"/>
    <n v="3.3333333333333333E-2"/>
    <n v="0"/>
    <n v="46"/>
    <s v="161400 REVERSO [L                    "/>
    <x v="3"/>
    <x v="210"/>
    <x v="0"/>
  </r>
  <r>
    <x v="12"/>
    <n v="161402"/>
    <n v="28"/>
    <n v="14"/>
    <n v="33"/>
    <x v="3"/>
    <x v="12"/>
    <s v="170.           "/>
    <s v="PIANKOWANIE                                       "/>
    <s v="PIANKOWANIE PIANKI I OWATY"/>
    <s v="REVERSO 1,5                                       "/>
    <s v="REVERSO 1,5                                       "/>
    <s v="25/17/01/170   "/>
    <s v="REVERSO"/>
    <s v="Brak"/>
    <s v="PIANKOWANIE STELAŻA"/>
    <s v="161400/REV/44002089                               "/>
    <n v="1"/>
    <d v="2025-07-03T14:42:43"/>
    <d v="2025-07-03T14:42:45"/>
    <n v="3.3333333333333333E-2"/>
    <n v="0"/>
    <n v="33"/>
    <s v="161402 REVERSO 1,5                   "/>
    <x v="3"/>
    <x v="210"/>
    <x v="0"/>
  </r>
  <r>
    <x v="12"/>
    <n v="161403"/>
    <n v="28"/>
    <n v="14"/>
    <n v="36"/>
    <x v="3"/>
    <x v="12"/>
    <s v="170.           "/>
    <s v="PIANKOWANIE                                       "/>
    <s v="PIANKOWANIE PIANKI I OWATY"/>
    <s v="REVERSO N106x106                                  "/>
    <s v="REVERSO N106x106                                  "/>
    <s v="25/17/01/170   "/>
    <s v="REVERSO"/>
    <s v="Brak"/>
    <s v="PIANKOWANIE STELAŻA"/>
    <s v="161400/REV/44002089                               "/>
    <n v="1"/>
    <d v="2025-07-03T14:42:46"/>
    <d v="2025-07-03T14:42:48"/>
    <n v="3.3333333333333333E-2"/>
    <n v="0"/>
    <n v="36"/>
    <s v="161403 REVERSO N106x106              "/>
    <x v="3"/>
    <x v="210"/>
    <x v="0"/>
  </r>
  <r>
    <x v="12"/>
    <n v="161404"/>
    <n v="28"/>
    <n v="14"/>
    <n v="37"/>
    <x v="3"/>
    <x v="12"/>
    <s v="170.           "/>
    <s v="PIANKOWANIE                                       "/>
    <s v="PIANKOWANIE PIANKI I OWATY"/>
    <s v="REVERSO 1,5T                                      "/>
    <s v="REVERSO 1,5T                                      "/>
    <s v="25/17/01/170   "/>
    <s v="REVERSO"/>
    <s v="Brak"/>
    <s v="PIANKOWANIE STELAŻA"/>
    <s v="161400/REV/44002089                               "/>
    <n v="1"/>
    <d v="2025-07-03T14:42:54"/>
    <d v="2025-07-03T14:42:55"/>
    <n v="1.6666666666666666E-2"/>
    <n v="0"/>
    <n v="37"/>
    <s v="161404 REVERSO 1,5T                  "/>
    <x v="3"/>
    <x v="210"/>
    <x v="0"/>
  </r>
  <r>
    <x v="12"/>
    <n v="161405"/>
    <n v="28"/>
    <n v="14"/>
    <n v="20"/>
    <x v="3"/>
    <x v="12"/>
    <s v="170.           "/>
    <s v="PIANKOWANIE                                       "/>
    <s v="PIANKOWANIE PIANKI I OWATY"/>
    <s v="REVERSO Ps82x102                                  "/>
    <s v="REVERSO Ps82x102                                  "/>
    <s v="25/17/01/170   "/>
    <s v="REVERSO"/>
    <s v="Brak"/>
    <s v="PIANKOWANIE STELAŻA"/>
    <s v="161400/REV/44002089                               "/>
    <n v="1"/>
    <d v="2025-07-03T14:42:57"/>
    <d v="2025-07-03T14:42:58"/>
    <n v="1.6666666666666666E-2"/>
    <n v="0"/>
    <n v="20"/>
    <s v="161405 REVERSO Ps82x102              "/>
    <x v="3"/>
    <x v="210"/>
    <x v="0"/>
  </r>
  <r>
    <x v="6"/>
    <n v="161197"/>
    <n v="12"/>
    <n v="3"/>
    <n v="17"/>
    <x v="3"/>
    <x v="6"/>
    <s v="101.           "/>
    <s v="TAPICERNIA                                        "/>
    <s v="TAPICEROWANIE"/>
    <s v="UNO P48x48                                        "/>
    <s v="UNO P48x48                                        "/>
    <s v="25/16/01/101   "/>
    <s v="UNO"/>
    <s v="TKANINA: WYSTĘPUJE W REALIZACJI"/>
    <s v="TAPICERNIA"/>
    <s v="161197/UNO/189893                                 "/>
    <n v="1"/>
    <d v="2025-07-03T14:33:26"/>
    <d v="2025-07-03T14:43:36"/>
    <n v="10.166666666666666"/>
    <n v="0"/>
    <n v="17"/>
    <s v="161197 UNO P48x48                    "/>
    <x v="3"/>
    <x v="211"/>
    <x v="0"/>
  </r>
  <r>
    <x v="5"/>
    <n v="160985"/>
    <n v="17"/>
    <n v="3"/>
    <n v="74"/>
    <x v="3"/>
    <x v="5"/>
    <s v="101.           "/>
    <s v="TAPICERNIA                                        "/>
    <s v="TAPICEROWANIE"/>
    <s v="STONE [3,5]                                       "/>
    <s v="STONE [3,5]                                       "/>
    <s v="25/16/01/101   "/>
    <s v="STONE"/>
    <s v="TKANINA: WYSTĘPUJE W REALIZACJI"/>
    <s v="TAPICERNIA"/>
    <s v="160985/STO/189825                                 "/>
    <n v="1"/>
    <d v="2025-07-03T12:13:22"/>
    <d v="2025-07-03T14:46:58"/>
    <n v="153.60000000000002"/>
    <n v="0"/>
    <n v="74"/>
    <s v="160985 STONE [3,5]                   "/>
    <x v="3"/>
    <x v="212"/>
    <x v="0"/>
  </r>
  <r>
    <x v="5"/>
    <n v="160986"/>
    <n v="17"/>
    <n v="3"/>
    <n v="55"/>
    <x v="3"/>
    <x v="5"/>
    <s v="101.           "/>
    <s v="TAPICERNIA                                        "/>
    <s v="TAPICEROWANIE"/>
    <s v="STONE 3                                           "/>
    <s v="STONE 3                                           "/>
    <s v="25/16/01/101   "/>
    <s v="STONE"/>
    <s v="TKANINA: WYSTĘPUJE W REALIZACJI"/>
    <s v="TAPICERNIA"/>
    <s v="160985/STO/189825                                 "/>
    <n v="1"/>
    <d v="2025-07-03T12:13:24"/>
    <d v="2025-07-03T14:47:00"/>
    <n v="153.60000000000002"/>
    <n v="0"/>
    <n v="55"/>
    <s v="160986 STONE 3                       "/>
    <x v="3"/>
    <x v="212"/>
    <x v="0"/>
  </r>
  <r>
    <x v="5"/>
    <n v="160987"/>
    <n v="17"/>
    <n v="3"/>
    <n v="3"/>
    <x v="3"/>
    <x v="5"/>
    <s v="101.           "/>
    <s v="TAPICERNIA                                        "/>
    <s v="TAPICEROWANIE"/>
    <s v="STONE Z70/16/07                                   "/>
    <s v="STONE Z70/16/07                                   "/>
    <s v="25/16/01/101   "/>
    <s v="STONE"/>
    <s v="TKANINA: WYSTĘPUJE W REALIZACJI"/>
    <s v="TAPICERNIA"/>
    <s v="160985/STO/189825                                 "/>
    <n v="2"/>
    <d v="2025-07-03T12:13:26"/>
    <d v="2025-07-03T14:47:05"/>
    <n v="153.65"/>
    <n v="0"/>
    <n v="3"/>
    <s v="160987 STONE Z70/16/07               "/>
    <x v="3"/>
    <x v="212"/>
    <x v="0"/>
  </r>
  <r>
    <x v="7"/>
    <n v="160688"/>
    <n v="16"/>
    <n v="3"/>
    <n v="29"/>
    <x v="3"/>
    <x v="7"/>
    <s v="101.           "/>
    <s v="TAPICERNIA                                        "/>
    <s v="TAPICEROWANIE"/>
    <s v="OVAL [1o]                                         "/>
    <s v="OVAL [1o]                                         "/>
    <s v="25/15/01/101   "/>
    <s v="OVAL"/>
    <s v="TKANINA: WYSTĘPUJE W REALIZACJI"/>
    <s v="TAPICERNIA"/>
    <s v="160688/OVA/189709                                 "/>
    <n v="1"/>
    <d v="2025-07-03T14:27:21"/>
    <d v="2025-07-03T15:03:46"/>
    <n v="36.416666666666664"/>
    <n v="0"/>
    <n v="29"/>
    <s v="160688 OVAL [1o]                     "/>
    <x v="3"/>
    <x v="213"/>
    <x v="0"/>
  </r>
  <r>
    <x v="1"/>
    <n v="160945"/>
    <n v="13"/>
    <n v="3"/>
    <n v="45"/>
    <x v="3"/>
    <x v="1"/>
    <s v="101.           "/>
    <s v="TAPICERNIA                                        "/>
    <s v="TAPICEROWANIE"/>
    <s v="LENOX [1o]                                        "/>
    <s v="LENOX [1o]                                        "/>
    <s v="25/16/01/101   "/>
    <s v="LENOX"/>
    <s v="TKANINA: WYSTĘPUJE W REALIZACJI"/>
    <s v="TAPICERNIA"/>
    <s v="160945/LEN/189807                                 "/>
    <n v="1"/>
    <d v="2025-07-03T14:17:09"/>
    <d v="2025-07-03T15:07:32"/>
    <n v="50.383333333333326"/>
    <n v="0"/>
    <n v="45"/>
    <s v="160945 LENOX [1o]                    "/>
    <x v="3"/>
    <x v="203"/>
    <x v="0"/>
  </r>
  <r>
    <x v="1"/>
    <n v="161005"/>
    <n v="13"/>
    <n v="3"/>
    <n v="29"/>
    <x v="3"/>
    <x v="1"/>
    <s v="101.           "/>
    <s v="TAPICERNIA                                        "/>
    <s v="TAPICEROWANIE"/>
    <s v="OVAL [1o]                                         "/>
    <s v="OVAL [1o]                                         "/>
    <s v="25/16/01/101   "/>
    <s v="OVAL"/>
    <s v="TKANINA: WYSTĘPUJE W REALIZACJI"/>
    <s v="TAPICERNIA"/>
    <s v="161004/OVA/189819                                 "/>
    <n v="1"/>
    <d v="2025-07-03T15:07:17"/>
    <d v="2025-07-03T15:07:35"/>
    <n v="0.30000000000000004"/>
    <n v="0"/>
    <n v="29"/>
    <s v="161005 OVAL [1o]                     "/>
    <x v="3"/>
    <x v="214"/>
    <x v="0"/>
  </r>
  <r>
    <x v="1"/>
    <n v="161004"/>
    <n v="13"/>
    <n v="3"/>
    <n v="29"/>
    <x v="3"/>
    <x v="1"/>
    <s v="101.           "/>
    <s v="TAPICERNIA                                        "/>
    <s v="TAPICEROWANIE"/>
    <s v="OVAL [1o]                                         "/>
    <s v="OVAL [1o]                                         "/>
    <s v="25/16/01/101   "/>
    <s v="OVAL"/>
    <s v="TKANINA: WYSTĘPUJE W REALIZACJI"/>
    <s v="TAPICERNIA"/>
    <s v="161004/OVA/189819                                 "/>
    <n v="1"/>
    <d v="2025-07-03T15:07:19"/>
    <d v="2025-07-03T15:07:37"/>
    <n v="0.30000000000000004"/>
    <n v="0"/>
    <n v="29"/>
    <s v="161004 OVAL [1o]                     "/>
    <x v="3"/>
    <x v="214"/>
    <x v="0"/>
  </r>
  <r>
    <x v="2"/>
    <n v="161331"/>
    <n v="27"/>
    <n v="3"/>
    <n v="29"/>
    <x v="3"/>
    <x v="2"/>
    <s v="101.           "/>
    <s v="TAPICERNIA                                        "/>
    <s v="TAPICEROWANIE"/>
    <s v="OVAL [1o]                                         "/>
    <s v="OVAL [1o]                                         "/>
    <s v="25/16/01/101   "/>
    <s v="OVAL"/>
    <s v="TKANINA: WYSTĘPUJE W REALIZACJI"/>
    <s v="TAPICERNIA"/>
    <s v="161331/OVA/44002088                               "/>
    <n v="1"/>
    <d v="2025-07-03T13:40:59"/>
    <d v="2025-07-03T15:16:12"/>
    <n v="95.216666666666669"/>
    <n v="0"/>
    <n v="29"/>
    <s v="161331 OVAL [1o]                     "/>
    <x v="3"/>
    <x v="215"/>
    <x v="0"/>
  </r>
  <r>
    <x v="2"/>
    <n v="161332"/>
    <n v="27"/>
    <n v="3"/>
    <n v="29"/>
    <x v="3"/>
    <x v="2"/>
    <s v="101.           "/>
    <s v="TAPICERNIA                                        "/>
    <s v="TAPICEROWANIE"/>
    <s v="OVAL [1o]                                         "/>
    <s v="OVAL [1o]                                         "/>
    <s v="25/16/01/101   "/>
    <s v="OVAL"/>
    <s v="TKANINA: WYSTĘPUJE W REALIZACJI"/>
    <s v="TAPICERNIA"/>
    <s v="161331/OVA/44002088                               "/>
    <n v="1"/>
    <d v="2025-07-03T13:41:00"/>
    <d v="2025-07-03T15:16:14"/>
    <n v="95.23333333333332"/>
    <n v="0"/>
    <n v="29"/>
    <s v="161332 OVAL [1o]                     "/>
    <x v="3"/>
    <x v="215"/>
    <x v="0"/>
  </r>
  <r>
    <x v="2"/>
    <n v="161333"/>
    <n v="27"/>
    <n v="3"/>
    <n v="29"/>
    <x v="3"/>
    <x v="2"/>
    <s v="101.           "/>
    <s v="TAPICERNIA                                        "/>
    <s v="TAPICEROWANIE"/>
    <s v="OVAL [1o]                                         "/>
    <s v="OVAL [1o]                                         "/>
    <s v="25/16/01/101   "/>
    <s v="OVAL"/>
    <s v="TKANINA: WYSTĘPUJE W REALIZACJI"/>
    <s v="TAPICERNIA"/>
    <s v="161331/OVA/44002088                               "/>
    <n v="1"/>
    <d v="2025-07-03T13:41:02"/>
    <d v="2025-07-03T15:16:16"/>
    <n v="95.23333333333332"/>
    <n v="0"/>
    <n v="29"/>
    <s v="161333 OVAL [1o]                     "/>
    <x v="3"/>
    <x v="215"/>
    <x v="0"/>
  </r>
  <r>
    <x v="2"/>
    <n v="161335"/>
    <n v="27"/>
    <n v="3"/>
    <n v="29"/>
    <x v="3"/>
    <x v="2"/>
    <s v="101.           "/>
    <s v="TAPICERNIA                                        "/>
    <s v="TAPICEROWANIE"/>
    <s v="OVAL [1o]                                         "/>
    <s v="OVAL [1o]                                         "/>
    <s v="25/16/01/101   "/>
    <s v="OVAL"/>
    <s v="TKANINA: WYSTĘPUJE W REALIZACJI"/>
    <s v="TAPICERNIA"/>
    <s v="161331/OVA/44002088                               "/>
    <n v="1"/>
    <d v="2025-07-03T13:41:04"/>
    <d v="2025-07-03T15:16:19"/>
    <n v="95.25"/>
    <n v="0"/>
    <n v="29"/>
    <s v="161335 OVAL [1o]                     "/>
    <x v="3"/>
    <x v="215"/>
    <x v="0"/>
  </r>
  <r>
    <x v="2"/>
    <n v="161334"/>
    <n v="27"/>
    <n v="3"/>
    <n v="29"/>
    <x v="3"/>
    <x v="2"/>
    <s v="101.           "/>
    <s v="TAPICERNIA                                        "/>
    <s v="TAPICEROWANIE"/>
    <s v="OVAL [1o]                                         "/>
    <s v="OVAL [1o]                                         "/>
    <s v="25/16/01/101   "/>
    <s v="OVAL"/>
    <s v="TKANINA: WYSTĘPUJE W REALIZACJI"/>
    <s v="TAPICERNIA"/>
    <s v="161331/OVA/44002088                               "/>
    <n v="1"/>
    <d v="2025-07-03T13:41:05"/>
    <d v="2025-07-03T15:16:21"/>
    <n v="95.266666666666652"/>
    <n v="0"/>
    <n v="29"/>
    <s v="161334 OVAL [1o]                     "/>
    <x v="3"/>
    <x v="215"/>
    <x v="0"/>
  </r>
  <r>
    <x v="4"/>
    <n v="161390"/>
    <n v="120"/>
    <n v="3"/>
    <n v="49"/>
    <x v="3"/>
    <x v="4"/>
    <s v="101.           "/>
    <s v="TAPICERNIA                                        "/>
    <s v="TAPICEROWANIE"/>
    <s v="COCO [1M]                                         "/>
    <s v="COCO [1M]                                         "/>
    <s v="25/16/01/101   "/>
    <s v="COCO"/>
    <s v="TKANINA: WYSTĘPUJE W REALIZACJI"/>
    <s v="TAPICERNIA"/>
    <s v="161390/COC/44002088                               "/>
    <n v="1"/>
    <d v="2025-07-03T12:52:05"/>
    <d v="2025-07-03T15:19:53"/>
    <n v="147.80000000000001"/>
    <n v="0"/>
    <n v="49"/>
    <s v="161390 COCO [1M]                     "/>
    <x v="3"/>
    <x v="216"/>
    <x v="0"/>
  </r>
  <r>
    <x v="4"/>
    <n v="161391"/>
    <n v="120"/>
    <n v="3"/>
    <n v="49"/>
    <x v="3"/>
    <x v="4"/>
    <s v="101.           "/>
    <s v="TAPICERNIA                                        "/>
    <s v="TAPICEROWANIE"/>
    <s v="COCO [1M]                                         "/>
    <s v="COCO [1M]                                         "/>
    <s v="25/16/01/101   "/>
    <s v="COCO"/>
    <s v="TKANINA: WYSTĘPUJE W REALIZACJI"/>
    <s v="TAPICERNIA"/>
    <s v="161390/COC/44002088                               "/>
    <n v="1"/>
    <d v="2025-07-03T12:52:08"/>
    <d v="2025-07-03T15:19:55"/>
    <n v="147.78333333333333"/>
    <n v="0"/>
    <n v="49"/>
    <s v="161391 COCO [1M]                     "/>
    <x v="3"/>
    <x v="216"/>
    <x v="0"/>
  </r>
  <r>
    <x v="4"/>
    <n v="161392"/>
    <n v="120"/>
    <n v="3"/>
    <n v="49"/>
    <x v="3"/>
    <x v="4"/>
    <s v="101.           "/>
    <s v="TAPICERNIA                                        "/>
    <s v="TAPICEROWANIE"/>
    <s v="COCO [1M]                                         "/>
    <s v="COCO [1M]                                         "/>
    <s v="25/16/01/101   "/>
    <s v="COCO"/>
    <s v="TKANINA: WYSTĘPUJE W REALIZACJI"/>
    <s v="TAPICERNIA"/>
    <s v="161390/COC/44002088                               "/>
    <n v="1"/>
    <d v="2025-07-03T12:52:11"/>
    <d v="2025-07-03T15:19:56"/>
    <n v="147.75"/>
    <n v="0"/>
    <n v="49"/>
    <s v="161392 COCO [1M]                     "/>
    <x v="3"/>
    <x v="216"/>
    <x v="0"/>
  </r>
  <r>
    <x v="11"/>
    <n v="162047"/>
    <n v="31"/>
    <n v="14"/>
    <n v="31"/>
    <x v="3"/>
    <x v="11"/>
    <s v="170.           "/>
    <s v="PIANKOWANIE                                       "/>
    <s v="PIANKOWANIE PIANKI I OWATY"/>
    <s v="ONYX [2,5                                         "/>
    <s v="ONYX [2,5 - KOMPLET USZYTY POKROWIEC              "/>
    <s v="25/18/01/170   "/>
    <s v="ONYX"/>
    <s v="Brak"/>
    <s v="PIANKOWANIE STELAŻA"/>
    <s v="162047/ONY/OLESZ                                  "/>
    <n v="1"/>
    <d v="2025-07-03T13:51:19"/>
    <d v="2025-07-03T15:25:04"/>
    <n v="93.75"/>
    <n v="0"/>
    <n v="31"/>
    <s v="162047 ONYX [2,5                     "/>
    <x v="3"/>
    <x v="217"/>
    <x v="0"/>
  </r>
  <r>
    <x v="11"/>
    <n v="162048"/>
    <n v="31"/>
    <n v="14"/>
    <n v="35"/>
    <x v="3"/>
    <x v="11"/>
    <s v="170.           "/>
    <s v="PIANKOWANIE                                       "/>
    <s v="PIANKOWANIE PIANKI I OWATY"/>
    <s v="ONYX N3,5                                         "/>
    <s v="ONYX N3,5 - KOMPLET USZYTY POKROWIEC              "/>
    <s v="25/18/01/170   "/>
    <s v="ONYX"/>
    <s v="Brak"/>
    <s v="PIANKOWANIE STELAŻA"/>
    <s v="162047/ONY/OLESZ                                  "/>
    <n v="1"/>
    <d v="2025-07-03T13:51:22"/>
    <d v="2025-07-03T15:25:08"/>
    <n v="93.766666666666666"/>
    <n v="0"/>
    <n v="35"/>
    <s v="162048 ONYX N3,5                     "/>
    <x v="3"/>
    <x v="217"/>
    <x v="0"/>
  </r>
  <r>
    <x v="0"/>
    <n v="161538"/>
    <n v="33"/>
    <n v="14"/>
    <n v="31"/>
    <x v="4"/>
    <x v="0"/>
    <s v="170.           "/>
    <s v="PIANKOWANIE                                       "/>
    <s v="PIANKOWANIE PIANKI I OWATY"/>
    <s v="ONYX [2,5                                         "/>
    <s v="ONYX [2,5 - KOMPLET USZYTY POKROWIEC              "/>
    <s v="25/17/01/170   "/>
    <s v="ONYX"/>
    <s v="Brak"/>
    <s v="PIANKOWANIE STELAŻA"/>
    <s v="161538/ONY/LUGOWSKA                               "/>
    <n v="1"/>
    <d v="2025-07-03T14:33:52"/>
    <d v="2025-07-04T07:30:46"/>
    <n v="1016.9000000000001"/>
    <n v="0"/>
    <n v="31"/>
    <s v="161538 ONYX [2,5                     "/>
    <x v="4"/>
    <x v="218"/>
    <x v="0"/>
  </r>
  <r>
    <x v="0"/>
    <n v="161539"/>
    <n v="33"/>
    <n v="14"/>
    <n v="33"/>
    <x v="4"/>
    <x v="0"/>
    <s v="170.           "/>
    <s v="PIANKOWANIE                                       "/>
    <s v="PIANKOWANIE PIANKI I OWATY"/>
    <s v="ONYX N3                                           "/>
    <s v="ONYX N3 - KOMPLET USZYTY POKROWIEC                "/>
    <s v="25/17/01/170   "/>
    <s v="ONYX"/>
    <s v="Brak"/>
    <s v="PIANKOWANIE STELAŻA"/>
    <s v="161538/ONY/LUGOWSKA                               "/>
    <n v="1"/>
    <d v="2025-07-03T14:33:53"/>
    <d v="2025-07-04T07:30:48"/>
    <n v="1016.9166666666666"/>
    <n v="0"/>
    <n v="33"/>
    <s v="161539 ONYX N3                       "/>
    <x v="4"/>
    <x v="218"/>
    <x v="0"/>
  </r>
  <r>
    <x v="4"/>
    <n v="160694"/>
    <n v="120"/>
    <n v="3"/>
    <n v="29"/>
    <x v="4"/>
    <x v="4"/>
    <s v="101.           "/>
    <s v="TAPICERNIA                                        "/>
    <s v="TAPICEROWANIE"/>
    <s v="OVAL [1o]                                         "/>
    <s v="OVAL [1o]                                         "/>
    <s v="25/15/01/101   "/>
    <s v="OVAL"/>
    <s v="TKANINA: WYSTĘPUJE W REALIZACJI"/>
    <s v="TAPICERNIA"/>
    <s v="160694/OVA/189710                                 "/>
    <n v="1"/>
    <d v="2025-07-03T15:20:05"/>
    <d v="2025-07-04T07:40:31"/>
    <n v="980.43333333333328"/>
    <n v="0"/>
    <n v="29"/>
    <s v="160694 OVAL [1o]                     "/>
    <x v="4"/>
    <x v="219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4">
  <r>
    <d v="2025-06-30T00:00:00"/>
    <s v="P01 PIOTR MIERZWIŃSKI"/>
    <s v="160255/SAM"/>
    <n v="165"/>
    <s v="SAM"/>
  </r>
  <r>
    <d v="2025-06-30T00:00:00"/>
    <s v="P01 PIOTR MIERZWIŃSKI"/>
    <s v="160746/MAX"/>
    <n v="183"/>
    <s v="MAX"/>
  </r>
  <r>
    <d v="2025-06-30T00:00:00"/>
    <s v="P01 PIOTR MIERZWIŃSKI"/>
    <s v="160396/OXY"/>
    <n v="53"/>
    <s v="OXY"/>
  </r>
  <r>
    <d v="2025-06-30T00:00:00"/>
    <s v="P01 PIOTR MIERZWIŃSKI"/>
    <s v="160819/REV"/>
    <n v="154"/>
    <s v="REV"/>
  </r>
  <r>
    <d v="2025-06-30T00:00:00"/>
    <s v="P01 PIOTR MIERZWIŃSKI"/>
    <s v="160835/MIS"/>
    <n v="124"/>
    <s v="MIS"/>
  </r>
  <r>
    <d v="2025-06-30T00:00:00"/>
    <s v="P01 PIOTR MIERZWIŃSKI"/>
    <s v="160892/WIL"/>
    <n v="105"/>
    <s v="WIL"/>
  </r>
  <r>
    <d v="2025-06-30T00:00:00"/>
    <s v="P01 PIOTR MIERZWIŃSKI"/>
    <s v="161267/GOY"/>
    <n v="138"/>
    <s v="GOY"/>
  </r>
  <r>
    <d v="2025-06-30T00:00:00"/>
    <s v="P01 PIOTR MIERZWIŃSKI"/>
    <s v="161362/REV"/>
    <n v="132"/>
    <s v="REV"/>
  </r>
  <r>
    <d v="2025-06-30T00:00:00"/>
    <s v="P01 PIOTR MIERZWIŃSKI"/>
    <s v="160721/ELI"/>
    <n v="13"/>
    <s v="ELI"/>
  </r>
  <r>
    <d v="2025-06-30T00:00:00"/>
    <s v="P01 PIOTR MIERZWIŃSKI"/>
    <s v="161034/REV"/>
    <n v="120"/>
    <s v="REV"/>
  </r>
  <r>
    <d v="2025-06-30T00:00:00"/>
    <s v="P01 PIOTR MIERZWIŃSKI"/>
    <s v="161021/OXY"/>
    <n v="110"/>
    <s v="OXY"/>
  </r>
  <r>
    <d v="2025-06-30T00:00:00"/>
    <s v="P02 WOJCIECH REMBISZEWSKI"/>
    <s v="160493/REV"/>
    <n v="193"/>
    <s v="REV"/>
  </r>
  <r>
    <d v="2025-06-30T00:00:00"/>
    <s v="P02 WOJCIECH REMBISZEWSKI"/>
    <s v="161215/HOR"/>
    <n v="63"/>
    <s v="HOR"/>
  </r>
  <r>
    <d v="2025-06-30T00:00:00"/>
    <s v="P02 WOJCIECH REMBISZEWSKI"/>
    <s v="161452/MAX"/>
    <n v="209"/>
    <s v="MAX"/>
  </r>
  <r>
    <d v="2025-06-30T00:00:00"/>
    <s v="P02 WOJCIECH REMBISZEWSKI"/>
    <s v="161460/MAX"/>
    <n v="209"/>
    <s v="MAX"/>
  </r>
  <r>
    <d v="2025-06-30T00:00:00"/>
    <s v="P02 WOJCIECH REMBISZEWSKI"/>
    <s v="161468/MAX"/>
    <n v="207"/>
    <s v="MAX"/>
  </r>
  <r>
    <d v="2025-06-30T00:00:00"/>
    <s v="P03 WIESŁAW KOZUB"/>
    <s v="161262/WIL"/>
    <n v="76"/>
    <s v="WIL"/>
  </r>
  <r>
    <d v="2025-06-30T00:00:00"/>
    <s v="P03 WIESŁAW KOZUB"/>
    <s v="161258/WIL"/>
    <n v="196"/>
    <s v="WIL"/>
  </r>
  <r>
    <d v="2025-06-30T00:00:00"/>
    <s v="P03 WIESŁAW KOZUB"/>
    <s v="160584/RIT"/>
    <n v="31"/>
    <s v="RIT"/>
  </r>
  <r>
    <d v="2025-06-30T00:00:00"/>
    <s v="P04 ALEKSANDER"/>
    <s v="161573/COC"/>
    <n v="320"/>
    <s v="COC"/>
  </r>
  <r>
    <d v="2025-06-30T00:00:00"/>
    <s v="P04 ALEKSANDER"/>
    <s v="161576/COC"/>
    <n v="336"/>
    <s v="COC"/>
  </r>
  <r>
    <d v="2025-06-30T00:00:00"/>
    <s v="P05 TOMASZ KIEŁKUCKI"/>
    <s v="161577/COC"/>
    <n v="252"/>
    <s v="COC"/>
  </r>
  <r>
    <d v="2025-06-30T00:00:00"/>
    <s v="P05 TOMASZ KIEŁKUCKI"/>
    <s v="161544/AVA"/>
    <n v="72"/>
    <s v="AVA"/>
  </r>
  <r>
    <d v="2025-06-30T00:00:00"/>
    <s v="P05 TOMASZ KIEŁKUCKI"/>
    <s v="161558/AVA"/>
    <n v="79"/>
    <s v="AVA"/>
  </r>
  <r>
    <d v="2025-06-30T00:00:00"/>
    <s v="P06 VALERY"/>
    <s v="160286/SAM"/>
    <n v="105"/>
    <s v="SAM"/>
  </r>
  <r>
    <d v="2025-06-30T00:00:00"/>
    <s v="P06 VALERY"/>
    <s v="161659/OXY"/>
    <n v="100"/>
    <s v="OXY"/>
  </r>
  <r>
    <d v="2025-06-30T00:00:00"/>
    <s v="P06 VALERY"/>
    <s v="161436/MAX"/>
    <n v="209"/>
    <s v="MAX"/>
  </r>
  <r>
    <d v="2025-06-30T00:00:00"/>
    <s v="P06 VALERY"/>
    <s v="161444/MAX"/>
    <n v="209"/>
    <s v="MAX"/>
  </r>
  <r>
    <d v="2025-06-30T00:00:00"/>
    <s v="P06 VALERY"/>
    <s v="161428/MAX"/>
    <n v="209"/>
    <s v="MAX"/>
  </r>
  <r>
    <d v="2025-06-30T00:00:00"/>
    <s v="P06 VALERY"/>
    <s v="161485/OXY"/>
    <n v="141"/>
    <s v="OXY"/>
  </r>
  <r>
    <d v="2025-06-30T00:00:00"/>
    <s v="T01 ROBERT PERKOWSKI"/>
    <s v="159177/WIL"/>
    <n v="19"/>
    <s v="WIL"/>
  </r>
  <r>
    <d v="2025-06-30T00:00:00"/>
    <s v="T01 ROBERT PERKOWSKI"/>
    <s v="159179/GOY"/>
    <n v="138"/>
    <s v="GOY"/>
  </r>
  <r>
    <d v="2025-06-30T00:00:00"/>
    <s v="T01 ROBERT PERKOWSKI"/>
    <s v="160813/GOY"/>
    <n v="290"/>
    <s v="GOY"/>
  </r>
  <r>
    <d v="2025-06-30T00:00:00"/>
    <s v="T01 ROBERT PERKOWSKI"/>
    <s v="160870/SAM"/>
    <n v="237"/>
    <s v="SAM"/>
  </r>
  <r>
    <d v="2025-06-30T00:00:00"/>
    <s v="T01 ROBERT PERKOWSKI"/>
    <s v="160533/GRE"/>
    <n v="118"/>
    <s v="GRE"/>
  </r>
  <r>
    <d v="2025-06-30T00:00:00"/>
    <s v="T01 ROBERT PERKOWSKI"/>
    <s v="160853/UNO"/>
    <n v="18"/>
    <s v="UNO"/>
  </r>
  <r>
    <d v="2025-06-30T00:00:00"/>
    <s v="T02 RADOSŁAW KRYSZTOPA"/>
    <s v="160360/SAM"/>
    <n v="105"/>
    <s v="SAM"/>
  </r>
  <r>
    <d v="2025-06-30T00:00:00"/>
    <s v="T02 RADOSŁAW KRYSZTOPA"/>
    <s v="160738/HOR"/>
    <n v="184"/>
    <s v="HOR"/>
  </r>
  <r>
    <d v="2025-06-30T00:00:00"/>
    <s v="T02 RADOSŁAW KRYSZTOPA"/>
    <s v="160643/ELI"/>
    <n v="168"/>
    <s v="ELI"/>
  </r>
  <r>
    <d v="2025-06-30T00:00:00"/>
    <s v="T02 RADOSŁAW KRYSZTOPA"/>
    <s v="160775/WIL"/>
    <n v="217"/>
    <s v="WIL"/>
  </r>
  <r>
    <d v="2025-06-30T00:00:00"/>
    <s v="T02 RADOSŁAW KRYSZTOPA"/>
    <s v="160530/GRE"/>
    <n v="55"/>
    <s v="GRE"/>
  </r>
  <r>
    <d v="2025-06-30T00:00:00"/>
    <s v="T04 DOMINIK FASZCZA"/>
    <s v="160746/MAX"/>
    <n v="241"/>
    <s v="MAX"/>
  </r>
  <r>
    <d v="2025-06-30T00:00:00"/>
    <s v="T04 DOMINIK FASZCZA"/>
    <s v="160536/LEN"/>
    <n v="300"/>
    <s v="LEN"/>
  </r>
  <r>
    <d v="2025-06-30T00:00:00"/>
    <s v="T05 MARCIN WYSZKOWSKI"/>
    <s v="160756/STO"/>
    <n v="147"/>
    <s v="STO"/>
  </r>
  <r>
    <d v="2025-06-30T00:00:00"/>
    <s v="T05 MARCIN WYSZKOWSKI"/>
    <s v="160772/WIL"/>
    <n v="117"/>
    <s v="WIL"/>
  </r>
  <r>
    <d v="2025-06-30T00:00:00"/>
    <s v="T06 TOMASZ BAŁDYGA"/>
    <s v="160742/HOR"/>
    <n v="102"/>
    <s v="HOR"/>
  </r>
  <r>
    <d v="2025-06-30T00:00:00"/>
    <s v="T06 TOMASZ BAŁDYGA"/>
    <s v="160759/STO"/>
    <n v="15"/>
    <s v="STO"/>
  </r>
  <r>
    <d v="2025-06-30T00:00:00"/>
    <s v="T06 TOMASZ BAŁDYGA"/>
    <s v="160523/WIL"/>
    <n v="121"/>
    <s v="WIL"/>
  </r>
  <r>
    <d v="2025-06-30T00:00:00"/>
    <s v="T06 TOMASZ BAŁDYGA"/>
    <s v="160714/AVA"/>
    <n v="105"/>
    <s v="AVA"/>
  </r>
  <r>
    <d v="2025-06-30T00:00:00"/>
    <s v="T10 KAMIL PERKOWSKI"/>
    <s v="160082/SPE"/>
    <n v="436"/>
    <s v="SPE"/>
  </r>
  <r>
    <d v="2025-06-30T00:00:00"/>
    <s v="T10 KAMIL PERKOWSKI"/>
    <s v="159708/HUD"/>
    <n v="120"/>
    <s v="HUD"/>
  </r>
  <r>
    <d v="2025-06-30T00:00:00"/>
    <s v="T10 KAMIL PERKOWSKI"/>
    <s v="160183/AVA"/>
    <n v="105"/>
    <s v="AVA"/>
  </r>
  <r>
    <d v="2025-06-30T00:00:00"/>
    <s v="T10 KAMIL PERKOWSKI"/>
    <s v="160854/REV"/>
    <n v="90"/>
    <s v="REV"/>
  </r>
  <r>
    <d v="2025-06-30T00:00:00"/>
    <s v="T10 KAMIL PERKOWSKI"/>
    <s v="160843/HOR"/>
    <n v="165"/>
    <s v="HOR"/>
  </r>
  <r>
    <d v="2025-06-30T00:00:00"/>
    <s v="T10 KAMIL PERKOWSKI"/>
    <s v="161282/MIS"/>
    <n v="144"/>
    <s v="MIS"/>
  </r>
  <r>
    <d v="2025-06-30T00:00:00"/>
    <s v="T10 KAMIL PERKOWSKI"/>
    <s v="160837/ONY"/>
    <n v="125"/>
    <s v="ONY"/>
  </r>
  <r>
    <d v="2025-06-30T00:00:00"/>
    <s v="T10 KAMIL PERKOWSKI"/>
    <s v="160587/HUD"/>
    <n v="2"/>
    <s v="HUD"/>
  </r>
  <r>
    <d v="2025-06-30T00:00:00"/>
    <s v="T10 KAMIL PERKOWSKI"/>
    <s v="161191/GRE"/>
    <n v="110"/>
    <s v="GRE"/>
  </r>
  <r>
    <d v="2025-06-30T00:00:00"/>
    <s v="T10 KAMIL PERKOWSKI"/>
    <s v="161276/UNO"/>
    <n v="19"/>
    <s v="UNO"/>
  </r>
  <r>
    <d v="2025-06-30T00:00:00"/>
    <s v="T12 KACPER KRUSZEWSKI"/>
    <s v="160521/STO"/>
    <n v="118"/>
    <s v="STO"/>
  </r>
  <r>
    <d v="2025-06-30T00:00:00"/>
    <s v="T12 KACPER KRUSZEWSKI"/>
    <s v="160849/AVA"/>
    <n v="109"/>
    <s v="AVA"/>
  </r>
  <r>
    <d v="2025-06-30T00:00:00"/>
    <s v="T12 KACPER KRUSZEWSKI"/>
    <s v="161145/AVA"/>
    <n v="186"/>
    <s v="AVA"/>
  </r>
  <r>
    <d v="2025-07-01T00:00:00"/>
    <s v="P01 PIOTR MIERZWIŃSKI"/>
    <s v="160947/CAL"/>
    <n v="51"/>
    <s v="CAL"/>
  </r>
  <r>
    <d v="2025-07-01T00:00:00"/>
    <s v="P01 PIOTR MIERZWIŃSKI"/>
    <s v="161643/OXY"/>
    <n v="53"/>
    <s v="OXY"/>
  </r>
  <r>
    <d v="2025-07-01T00:00:00"/>
    <s v="P01 PIOTR MIERZWIŃSKI"/>
    <s v="161569/LEN"/>
    <n v="234"/>
    <s v="LEN"/>
  </r>
  <r>
    <d v="2025-07-01T00:00:00"/>
    <s v="P01 PIOTR MIERZWIŃSKI"/>
    <s v="161769/REV"/>
    <n v="147"/>
    <s v="REV"/>
  </r>
  <r>
    <d v="2025-07-01T00:00:00"/>
    <s v="P02 WOJCIECH REMBISZEWSKI"/>
    <s v="161657/MIS"/>
    <n v="65"/>
    <s v="MIS"/>
  </r>
  <r>
    <d v="2025-07-01T00:00:00"/>
    <s v="P02 WOJCIECH REMBISZEWSKI"/>
    <s v="161407/REV"/>
    <n v="190"/>
    <s v="REV"/>
  </r>
  <r>
    <d v="2025-07-01T00:00:00"/>
    <s v="P02 WOJCIECH REMBISZEWSKI"/>
    <s v="161476/OXY"/>
    <n v="140"/>
    <s v="OXY"/>
  </r>
  <r>
    <d v="2025-07-01T00:00:00"/>
    <s v="P03 WIESŁAW KOZUB"/>
    <s v="161786/AVA"/>
    <n v="46"/>
    <s v="AVA"/>
  </r>
  <r>
    <d v="2025-07-01T00:00:00"/>
    <s v="P03 WIESŁAW KOZUB"/>
    <s v="161610/AVA"/>
    <n v="80"/>
    <s v="AVA"/>
  </r>
  <r>
    <d v="2025-07-01T00:00:00"/>
    <s v="P03 WIESŁAW KOZUB"/>
    <s v="161193/WIL"/>
    <n v="144"/>
    <s v="WIL"/>
  </r>
  <r>
    <d v="2025-07-01T00:00:00"/>
    <s v="P03 WIESŁAW KOZUB"/>
    <s v="161794/AVA"/>
    <n v="82"/>
    <s v="AVA"/>
  </r>
  <r>
    <d v="2025-07-01T00:00:00"/>
    <s v="P04 ALEKSANDER"/>
    <s v="161578/KEL"/>
    <n v="400"/>
    <s v="KEL"/>
  </r>
  <r>
    <d v="2025-07-01T00:00:00"/>
    <s v="P05 TOMASZ KIEŁKUCKI"/>
    <s v="161574/COC"/>
    <n v="320"/>
    <s v="COC"/>
  </r>
  <r>
    <d v="2025-07-01T00:00:00"/>
    <s v="P05 TOMASZ KIEŁKUCKI"/>
    <s v="161575/COC"/>
    <n v="64"/>
    <s v="COC"/>
  </r>
  <r>
    <d v="2025-07-01T00:00:00"/>
    <s v="P06 VALERY"/>
    <s v="161488/OXY"/>
    <n v="105"/>
    <s v="OXY"/>
  </r>
  <r>
    <d v="2025-07-01T00:00:00"/>
    <s v="P06 VALERY"/>
    <s v="161393/REV"/>
    <n v="191"/>
    <s v="REV"/>
  </r>
  <r>
    <d v="2025-07-01T00:00:00"/>
    <s v="P06 VALERY"/>
    <s v="161613/DIV"/>
    <n v="86"/>
    <s v="DIV"/>
  </r>
  <r>
    <d v="2025-07-01T00:00:00"/>
    <s v="P06 VALERY"/>
    <s v="161619/DIV"/>
    <n v="47"/>
    <s v="DIV"/>
  </r>
  <r>
    <d v="2025-07-01T00:00:00"/>
    <s v="P06 VALERY"/>
    <s v="161709/DIV"/>
    <n v="46"/>
    <s v="DIV"/>
  </r>
  <r>
    <d v="2025-07-01T00:00:00"/>
    <s v="T01 ROBERT PERKOWSKI"/>
    <s v="160819/REV"/>
    <n v="190"/>
    <s v="REV"/>
  </r>
  <r>
    <d v="2025-07-01T00:00:00"/>
    <s v="T01 ROBERT PERKOWSKI"/>
    <s v="160835/MIS"/>
    <n v="164"/>
    <s v="MIS"/>
  </r>
  <r>
    <d v="2025-07-01T00:00:00"/>
    <s v="T01 ROBERT PERKOWSKI"/>
    <s v="160891/OXY"/>
    <n v="91"/>
    <s v="OXY"/>
  </r>
  <r>
    <d v="2025-07-01T00:00:00"/>
    <s v="T01 ROBERT PERKOWSKI"/>
    <s v="161136/HUD"/>
    <n v="85"/>
    <s v="HUD"/>
  </r>
  <r>
    <d v="2025-07-01T00:00:00"/>
    <s v="T01 ROBERT PERKOWSKI"/>
    <s v="161139/HOR"/>
    <n v="166"/>
    <s v="HOR"/>
  </r>
  <r>
    <d v="2025-07-01T00:00:00"/>
    <s v="T02 RADOSŁAW KRYSZTOPA"/>
    <s v="160876/OXY"/>
    <n v="210"/>
    <s v="OXY"/>
  </r>
  <r>
    <d v="2025-07-01T00:00:00"/>
    <s v="T02 RADOSŁAW KRYSZTOPA"/>
    <s v="160839/GOY"/>
    <n v="250"/>
    <s v="GOY"/>
  </r>
  <r>
    <d v="2025-07-01T00:00:00"/>
    <s v="T02 RADOSŁAW KRYSZTOPA"/>
    <s v="161129/ONY"/>
    <n v="107"/>
    <s v="ONY"/>
  </r>
  <r>
    <d v="2025-07-01T00:00:00"/>
    <s v="T02 RADOSŁAW KRYSZTOPA"/>
    <s v="160702/KEL"/>
    <n v="34"/>
    <s v="KEL"/>
  </r>
  <r>
    <d v="2025-07-01T00:00:00"/>
    <s v="T02 RADOSŁAW KRYSZTOPA"/>
    <s v="160528/COC"/>
    <n v="43"/>
    <s v="COC"/>
  </r>
  <r>
    <d v="2025-07-01T00:00:00"/>
    <s v="T02 RADOSŁAW KRYSZTOPA"/>
    <s v="160706/OVA"/>
    <n v="29"/>
    <s v="OVA"/>
  </r>
  <r>
    <d v="2025-07-01T00:00:00"/>
    <s v="T04 DOMINIK FASZCZA"/>
    <s v="160773/WIL"/>
    <n v="159"/>
    <s v="WIL"/>
  </r>
  <r>
    <d v="2025-07-01T00:00:00"/>
    <s v="T04 DOMINIK FASZCZA"/>
    <s v="160679/SAM"/>
    <n v="138"/>
    <s v="SAM"/>
  </r>
  <r>
    <d v="2025-07-01T00:00:00"/>
    <s v="T04 DOMINIK FASZCZA"/>
    <s v="160846/AVA"/>
    <n v="113"/>
    <s v="AVA"/>
  </r>
  <r>
    <d v="2025-07-01T00:00:00"/>
    <s v="T05 MARCIN WYSZKOWSKI"/>
    <s v="160831/AVA"/>
    <n v="177"/>
    <s v="AVA"/>
  </r>
  <r>
    <d v="2025-07-01T00:00:00"/>
    <s v="T05 MARCIN WYSZKOWSKI"/>
    <s v="160865/STO"/>
    <n v="204"/>
    <s v="STO"/>
  </r>
  <r>
    <d v="2025-07-01T00:00:00"/>
    <s v="T05 MARCIN WYSZKOWSKI"/>
    <s v="160519/OVA"/>
    <n v="58"/>
    <s v="OVA"/>
  </r>
  <r>
    <d v="2025-07-01T00:00:00"/>
    <s v="T06 TOMASZ BAŁDYGA"/>
    <s v="159638/AVA"/>
    <n v="130"/>
    <s v="AVA"/>
  </r>
  <r>
    <d v="2025-07-01T00:00:00"/>
    <s v="T06 TOMASZ BAŁDYGA"/>
    <s v="160851/DIV"/>
    <n v="90"/>
    <s v="DIV"/>
  </r>
  <r>
    <d v="2025-07-01T00:00:00"/>
    <s v="T06 TOMASZ BAŁDYGA"/>
    <s v="160827/AVA"/>
    <n v="169"/>
    <s v="AVA"/>
  </r>
  <r>
    <d v="2025-07-01T00:00:00"/>
    <s v="T06 TOMASZ BAŁDYGA"/>
    <s v="161113/HOR"/>
    <n v="195"/>
    <s v="HOR"/>
  </r>
  <r>
    <d v="2025-07-01T00:00:00"/>
    <s v="T10 KAMIL PERKOWSKI"/>
    <s v="160863/OXY"/>
    <n v="74"/>
    <s v="OXY"/>
  </r>
  <r>
    <d v="2025-07-01T00:00:00"/>
    <s v="T10 KAMIL PERKOWSKI"/>
    <s v="160734/HOR"/>
    <n v="183"/>
    <s v="HOR"/>
  </r>
  <r>
    <d v="2025-07-01T00:00:00"/>
    <s v="T10 KAMIL PERKOWSKI"/>
    <s v="161126/HUD"/>
    <n v="68"/>
    <s v="HUD"/>
  </r>
  <r>
    <d v="2025-07-01T00:00:00"/>
    <s v="T10 KAMIL PERKOWSKI"/>
    <s v="160770/WIL"/>
    <n v="230"/>
    <s v="WIL"/>
  </r>
  <r>
    <d v="2025-07-01T00:00:00"/>
    <s v="T10 KAMIL PERKOWSKI"/>
    <s v="160982/HUD"/>
    <n v="64"/>
    <s v="HUD"/>
  </r>
  <r>
    <d v="2025-07-01T00:00:00"/>
    <s v="T10 KAMIL PERKOWSKI"/>
    <s v="161551/RIT"/>
    <n v="89"/>
    <s v="RIT"/>
  </r>
  <r>
    <d v="2025-07-01T00:00:00"/>
    <s v="T12 KACPER KRUSZEWSKI"/>
    <s v="160716/AVA"/>
    <n v="91"/>
    <s v="AVA"/>
  </r>
  <r>
    <d v="2025-07-01T00:00:00"/>
    <s v="T12 KACPER KRUSZEWSKI"/>
    <s v="161127/AVA"/>
    <n v="81"/>
    <s v="AVA"/>
  </r>
  <r>
    <d v="2025-07-01T00:00:00"/>
    <s v="T12 KACPER KRUSZEWSKI"/>
    <s v="160953/HOR"/>
    <n v="179"/>
    <s v="HOR"/>
  </r>
  <r>
    <d v="2025-07-02T00:00:00"/>
    <s v="P01 PIOTR MIERZWIŃSKI"/>
    <s v="161224/GOY"/>
    <n v="91"/>
    <s v="GOY"/>
  </r>
  <r>
    <d v="2025-07-02T00:00:00"/>
    <s v="P01 PIOTR MIERZWIŃSKI"/>
    <s v="161549/MIS"/>
    <n v="116"/>
    <s v="MIS"/>
  </r>
  <r>
    <d v="2025-07-02T00:00:00"/>
    <s v="P01 PIOTR MIERZWIŃSKI"/>
    <s v="161525/GOY"/>
    <n v="145"/>
    <s v="GOY"/>
  </r>
  <r>
    <d v="2025-07-02T00:00:00"/>
    <s v="P02 WOJCIECH REMBISZEWSKI"/>
    <s v="161479/OXY"/>
    <n v="140"/>
    <s v="OXY"/>
  </r>
  <r>
    <d v="2025-07-02T00:00:00"/>
    <s v="P02 WOJCIECH REMBISZEWSKI"/>
    <s v="161745/GOY"/>
    <n v="126"/>
    <s v="GOY"/>
  </r>
  <r>
    <d v="2025-07-02T00:00:00"/>
    <s v="P02 WOJCIECH REMBISZEWSKI"/>
    <s v="161724/ELI"/>
    <n v="85"/>
    <s v="ELI"/>
  </r>
  <r>
    <d v="2025-07-02T00:00:00"/>
    <s v="P02 WOJCIECH REMBISZEWSKI"/>
    <s v="161661/OXY"/>
    <n v="51"/>
    <s v="OXY"/>
  </r>
  <r>
    <d v="2025-07-02T00:00:00"/>
    <s v="P02 WOJCIECH REMBISZEWSKI"/>
    <s v="161640/HOR"/>
    <n v="117"/>
    <s v="HOR"/>
  </r>
  <r>
    <d v="2025-07-02T00:00:00"/>
    <s v="P03 WIESŁAW KOZUB"/>
    <s v="161791/AVA"/>
    <n v="86"/>
    <s v="AVA"/>
  </r>
  <r>
    <d v="2025-07-02T00:00:00"/>
    <s v="P03 WIESŁAW KOZUB"/>
    <s v="161414/REV"/>
    <n v="189"/>
    <s v="REV"/>
  </r>
  <r>
    <d v="2025-07-02T00:00:00"/>
    <s v="P04 ALEKSANDER"/>
    <s v="161534/AVA"/>
    <n v="101"/>
    <s v="AVA"/>
  </r>
  <r>
    <d v="2025-07-02T00:00:00"/>
    <s v="P04 ALEKSANDER"/>
    <s v="161608/AVA"/>
    <n v="73"/>
    <s v="AVA"/>
  </r>
  <r>
    <d v="2025-07-02T00:00:00"/>
    <s v="P04 ALEKSANDER"/>
    <s v="161789/AVA"/>
    <n v="42"/>
    <s v="AVA"/>
  </r>
  <r>
    <d v="2025-07-02T00:00:00"/>
    <s v="P04 ALEKSANDER"/>
    <s v="161622/DUO"/>
    <n v="56"/>
    <s v="DUO"/>
  </r>
  <r>
    <d v="2025-07-02T00:00:00"/>
    <s v="P04 ALEKSANDER"/>
    <s v="161532/AVA"/>
    <n v="76"/>
    <s v="AVA"/>
  </r>
  <r>
    <d v="2025-07-02T00:00:00"/>
    <s v="P05 TOMASZ KIEŁKUCKI"/>
    <s v="161575/COC"/>
    <n v="256"/>
    <s v="COC"/>
  </r>
  <r>
    <d v="2025-07-02T00:00:00"/>
    <s v="P05 TOMASZ KIEŁKUCKI"/>
    <s v="161787/AMA"/>
    <n v="109"/>
    <s v="AMA"/>
  </r>
  <r>
    <d v="2025-07-02T00:00:00"/>
    <s v="P05 TOMASZ KIEŁKUCKI"/>
    <s v="161783/AMA"/>
    <n v="65"/>
    <s v="AMA"/>
  </r>
  <r>
    <d v="2025-07-02T00:00:00"/>
    <s v="P05 TOMASZ KIEŁKUCKI"/>
    <s v="161644/HOR"/>
    <n v="76"/>
    <s v="HOR"/>
  </r>
  <r>
    <d v="2025-07-02T00:00:00"/>
    <s v="P06 VALERY"/>
    <s v="161712/DIV"/>
    <n v="86"/>
    <s v="DIV"/>
  </r>
  <r>
    <d v="2025-07-02T00:00:00"/>
    <s v="P06 VALERY"/>
    <s v="161803/DIV"/>
    <n v="91"/>
    <s v="DIV"/>
  </r>
  <r>
    <d v="2025-07-02T00:00:00"/>
    <s v="P06 VALERY"/>
    <s v="161754/DIV"/>
    <n v="62"/>
    <s v="DIV"/>
  </r>
  <r>
    <d v="2025-07-02T00:00:00"/>
    <s v="P06 VALERY"/>
    <s v="161630/ELI"/>
    <n v="84"/>
    <s v="ELI"/>
  </r>
  <r>
    <d v="2025-07-02T00:00:00"/>
    <s v="P06 VALERY"/>
    <s v="161635/HOR"/>
    <n v="117"/>
    <s v="HOR"/>
  </r>
  <r>
    <d v="2025-07-02T00:00:00"/>
    <s v="P06 VALERY"/>
    <s v="161646/HOR"/>
    <n v="50"/>
    <s v="HOR"/>
  </r>
  <r>
    <d v="2025-07-02T00:00:00"/>
    <s v="P06 VALERY"/>
    <s v="161651/HOR"/>
    <n v="57"/>
    <s v="HOR"/>
  </r>
  <r>
    <d v="2025-07-02T00:00:00"/>
    <s v="T01 ROBERT PERKOWSKI"/>
    <s v="160724/ELI"/>
    <n v="165"/>
    <s v="ELI"/>
  </r>
  <r>
    <d v="2025-07-02T00:00:00"/>
    <s v="T01 ROBERT PERKOWSKI"/>
    <s v="161290/HUD"/>
    <n v="74"/>
    <s v="HUD"/>
  </r>
  <r>
    <d v="2025-07-02T00:00:00"/>
    <s v="T01 ROBERT PERKOWSKI"/>
    <s v="161117/WIL"/>
    <n v="230"/>
    <s v="WIL"/>
  </r>
  <r>
    <d v="2025-07-02T00:00:00"/>
    <s v="T01 ROBERT PERKOWSKI"/>
    <s v="160996/LOB"/>
    <n v="165"/>
    <s v="LOB"/>
  </r>
  <r>
    <d v="2025-07-02T00:00:00"/>
    <s v="T01 ROBERT PERKOWSKI"/>
    <s v="161274/UNO"/>
    <n v="37"/>
    <s v="UNO"/>
  </r>
  <r>
    <d v="2025-07-02T00:00:00"/>
    <s v="T01 ROBERT PERKOWSKI"/>
    <s v="161195/KEL"/>
    <n v="68"/>
    <s v="KEL"/>
  </r>
  <r>
    <d v="2025-07-02T00:00:00"/>
    <s v="T02 RADOSŁAW KRYSZTOPA"/>
    <s v="161150/OXY"/>
    <n v="176"/>
    <s v="OXY"/>
  </r>
  <r>
    <d v="2025-07-02T00:00:00"/>
    <s v="T02 RADOSŁAW KRYSZTOPA"/>
    <s v="161119/MIS"/>
    <n v="187"/>
    <s v="MIS"/>
  </r>
  <r>
    <d v="2025-07-02T00:00:00"/>
    <s v="T02 RADOSŁAW KRYSZTOPA"/>
    <s v="161134/HUD"/>
    <n v="132"/>
    <s v="HUD"/>
  </r>
  <r>
    <d v="2025-07-02T00:00:00"/>
    <s v="T02 RADOSŁAW KRYSZTOPA"/>
    <s v="161284/MIS"/>
    <n v="83"/>
    <s v="MIS"/>
  </r>
  <r>
    <d v="2025-07-02T00:00:00"/>
    <s v="T02 RADOSŁAW KRYSZTOPA"/>
    <s v="160818/RAY"/>
    <n v="45"/>
    <s v="RAY"/>
  </r>
  <r>
    <d v="2025-07-02T00:00:00"/>
    <s v="T02 RADOSŁAW KRYSZTOPA"/>
    <s v="160707/UNO"/>
    <n v="17"/>
    <s v="UNO"/>
  </r>
  <r>
    <d v="2025-07-02T00:00:00"/>
    <s v="T04 DOMINIK FASZCZA"/>
    <s v="160856/REV"/>
    <n v="174"/>
    <s v="REV"/>
  </r>
  <r>
    <d v="2025-07-02T00:00:00"/>
    <s v="T04 DOMINIK FASZCZA"/>
    <s v="161112/LEN"/>
    <n v="45"/>
    <s v="LEN"/>
  </r>
  <r>
    <d v="2025-07-02T00:00:00"/>
    <s v="T05 MARCIN WYSZKOWSKI"/>
    <s v="160988/STO"/>
    <n v="63"/>
    <s v="STO"/>
  </r>
  <r>
    <d v="2025-07-02T00:00:00"/>
    <s v="T05 MARCIN WYSZKOWSKI"/>
    <s v="161155/AVA"/>
    <n v="159"/>
    <s v="AVA"/>
  </r>
  <r>
    <d v="2025-07-02T00:00:00"/>
    <s v="T05 MARCIN WYSZKOWSKI"/>
    <s v="161286/ELI"/>
    <n v="142"/>
    <s v="ELI"/>
  </r>
  <r>
    <d v="2025-07-02T00:00:00"/>
    <s v="T05 MARCIN WYSZKOWSKI"/>
    <s v="160704/OVA"/>
    <n v="29"/>
    <s v="OVA"/>
  </r>
  <r>
    <d v="2025-07-02T00:00:00"/>
    <s v="T05 MARCIN WYSZKOWSKI"/>
    <s v="161169/OVA"/>
    <n v="29"/>
    <s v="OVA"/>
  </r>
  <r>
    <d v="2025-07-02T00:00:00"/>
    <s v="T06 TOMASZ BAŁDYGA"/>
    <s v="160808/AVA"/>
    <n v="132"/>
    <s v="AVA"/>
  </r>
  <r>
    <d v="2025-07-02T00:00:00"/>
    <s v="T06 TOMASZ BAŁDYGA"/>
    <s v="161131/DIV"/>
    <n v="146"/>
    <s v="DIV"/>
  </r>
  <r>
    <d v="2025-07-02T00:00:00"/>
    <s v="T06 TOMASZ BAŁDYGA"/>
    <s v="160980/DIV"/>
    <n v="98"/>
    <s v="DIV"/>
  </r>
  <r>
    <d v="2025-07-02T00:00:00"/>
    <s v="T06 TOMASZ BAŁDYGA"/>
    <s v="161141/AVA"/>
    <n v="105"/>
    <s v="AVA"/>
  </r>
  <r>
    <d v="2025-07-02T00:00:00"/>
    <s v="T10 KAMIL PERKOWSKI"/>
    <s v="160695/LOB"/>
    <n v="167"/>
    <s v="LOB"/>
  </r>
  <r>
    <d v="2025-07-02T00:00:00"/>
    <s v="T10 KAMIL PERKOWSKI"/>
    <s v="161006/REV"/>
    <n v="103"/>
    <s v="REV"/>
  </r>
  <r>
    <d v="2025-07-02T00:00:00"/>
    <s v="T10 KAMIL PERKOWSKI"/>
    <s v="161369/REV"/>
    <n v="228"/>
    <s v="REV"/>
  </r>
  <r>
    <d v="2025-07-02T00:00:00"/>
    <s v="T10 KAMIL PERKOWSKI"/>
    <s v="161319/OVA"/>
    <n v="116"/>
    <s v="OVA"/>
  </r>
  <r>
    <d v="2025-07-02T00:00:00"/>
    <s v="T10 KAMIL PERKOWSKI"/>
    <s v="160558/UNO"/>
    <n v="63"/>
    <s v="UNO"/>
  </r>
  <r>
    <d v="2025-07-02T00:00:00"/>
    <s v="T12 KACPER KRUSZEWSKI"/>
    <s v="160504/STO"/>
    <n v="173"/>
    <s v="STO"/>
  </r>
  <r>
    <d v="2025-07-02T00:00:00"/>
    <s v="T12 KACPER KRUSZEWSKI"/>
    <s v="161144/AVA"/>
    <n v="18"/>
    <s v="AVA"/>
  </r>
  <r>
    <d v="2025-07-02T00:00:00"/>
    <s v="T12 KACPER KRUSZEWSKI"/>
    <s v="160845/AVA"/>
    <n v="18"/>
    <s v="AVA"/>
  </r>
  <r>
    <d v="2025-07-02T00:00:00"/>
    <s v="T12 KACPER KRUSZEWSKI"/>
    <s v="160948/HOR"/>
    <n v="12"/>
    <s v="HOR"/>
  </r>
  <r>
    <d v="2025-07-02T00:00:00"/>
    <s v="T12 KACPER KRUSZEWSKI"/>
    <s v="160957/HOR"/>
    <n v="91"/>
    <s v="HOR"/>
  </r>
  <r>
    <d v="2025-07-02T00:00:00"/>
    <s v="T12 KACPER KRUSZEWSKI"/>
    <s v="161123/COC"/>
    <n v="92"/>
    <s v="COC"/>
  </r>
  <r>
    <d v="2025-07-02T00:00:00"/>
    <s v="T12 KACPER KRUSZEWSKI"/>
    <s v="161743/OVA"/>
    <n v="29"/>
    <s v="OVA"/>
  </r>
  <r>
    <d v="2025-07-03T00:00:00"/>
    <s v="P01 PIOTR MIERZWIŃSKI"/>
    <s v="161216/HOR"/>
    <n v="125"/>
    <s v="HOR"/>
  </r>
  <r>
    <d v="2025-07-03T00:00:00"/>
    <s v="P01 PIOTR MIERZWIŃSKI"/>
    <s v="162028/REV"/>
    <n v="173"/>
    <s v="HOR"/>
  </r>
  <r>
    <d v="2025-07-03T00:00:00"/>
    <s v="P01 PIOTR MIERZWIŃSKI"/>
    <s v="161400/REV"/>
    <n v="172"/>
    <s v="REV"/>
  </r>
  <r>
    <d v="2025-07-03T00:00:00"/>
    <s v="P02 WOJCIECH REMBISZEWSKI"/>
    <s v="161733/HOR"/>
    <n v="118"/>
    <s v="ELI"/>
  </r>
  <r>
    <d v="2025-07-03T00:00:00"/>
    <s v="P02 WOJCIECH REMBISZEWSKI"/>
    <s v="161662/REV"/>
    <n v="115"/>
    <s v="AVA"/>
  </r>
  <r>
    <d v="2025-07-03T00:00:00"/>
    <s v="P02 WOJCIECH REMBISZEWSKI"/>
    <s v="161726/OXY"/>
    <n v="49"/>
    <s v="HOR"/>
  </r>
  <r>
    <d v="2025-07-03T00:00:00"/>
    <s v="P02 WOJCIECH REMBISZEWSKI"/>
    <s v="161686/STO"/>
    <n v="158"/>
    <s v="MAX"/>
  </r>
  <r>
    <d v="2025-07-03T00:00:00"/>
    <s v="P03 WIESŁAW KOZUB"/>
    <s v="161421/REV"/>
    <n v="190"/>
    <s v="REV"/>
  </r>
  <r>
    <d v="2025-07-03T00:00:00"/>
    <s v="P03 WIESŁAW KOZUB"/>
    <s v="162075/REV"/>
    <n v="102"/>
    <s v="ELI"/>
  </r>
  <r>
    <d v="2025-07-03T00:00:00"/>
    <s v="P03 WIESŁAW KOZUB"/>
    <s v="161616/DIV"/>
    <n v="66"/>
    <s v="REV"/>
  </r>
  <r>
    <d v="2025-07-03T00:00:00"/>
    <s v="P04 ALEKSANDER"/>
    <s v="161529/ELI"/>
    <n v="84"/>
    <s v=""/>
  </r>
  <r>
    <d v="2025-07-03T00:00:00"/>
    <s v="P04 ALEKSANDER"/>
    <s v="161627/ELI"/>
    <n v="98"/>
    <s v=""/>
  </r>
  <r>
    <d v="2025-07-03T00:00:00"/>
    <s v="P04 ALEKSANDER"/>
    <s v="162049/ELI"/>
    <n v="83"/>
    <s v=""/>
  </r>
  <r>
    <d v="2025-07-03T00:00:00"/>
    <s v="P04 ALEKSANDER"/>
    <s v="162047/ONY"/>
    <n v="66"/>
    <s v=""/>
  </r>
  <r>
    <d v="2025-07-03T00:00:00"/>
    <s v="P05 TOMASZ KIEŁKUCKI"/>
    <s v="161816/AVA"/>
    <n v="54"/>
    <s v=""/>
  </r>
  <r>
    <d v="2025-07-03T00:00:00"/>
    <s v="P05 TOMASZ KIEŁKUCKI"/>
    <s v="161652/HOR"/>
    <n v="129"/>
    <s v=""/>
  </r>
  <r>
    <d v="2025-07-03T00:00:00"/>
    <s v="P05 TOMASZ KIEŁKUCKI"/>
    <s v="161696/STO"/>
    <n v="96"/>
    <s v=""/>
  </r>
  <r>
    <d v="2025-07-03T00:00:00"/>
    <s v="P06 VALERY"/>
    <s v="162070/MAX"/>
    <n v="138"/>
    <s v=""/>
  </r>
  <r>
    <d v="2025-07-03T00:00:00"/>
    <s v="P06 VALERY"/>
    <s v="161762/REV"/>
    <n v="179"/>
    <s v=""/>
  </r>
  <r>
    <d v="2025-07-03T00:00:00"/>
    <s v="P06 VALERY"/>
    <s v="161517/REV"/>
    <n v="228"/>
    <s v=""/>
  </r>
  <r>
    <d v="2025-07-03T00:00:00"/>
    <s v="T01 ROBERT PERKOWSKI"/>
    <s v="160745/HUD"/>
    <n v="60"/>
    <s v=""/>
  </r>
  <r>
    <d v="2025-07-03T00:00:00"/>
    <s v="T01 ROBERT PERKOWSKI"/>
    <s v="161202/SAM"/>
    <n v="17"/>
    <s v=""/>
  </r>
  <r>
    <d v="2025-07-03T00:00:00"/>
    <s v="T01 ROBERT PERKOWSKI"/>
    <s v="161341/REV"/>
    <n v="230"/>
    <s v=""/>
  </r>
  <r>
    <d v="2025-07-03T00:00:00"/>
    <s v="T01 ROBERT PERKOWSKI"/>
    <s v="161376/REV"/>
    <n v="230"/>
    <s v=""/>
  </r>
  <r>
    <d v="2025-07-03T00:00:00"/>
    <s v="T01 ROBERT PERKOWSKI"/>
    <s v="161323/OVA"/>
    <n v="116"/>
    <s v=""/>
  </r>
  <r>
    <d v="2025-07-03T00:00:00"/>
    <s v="T01 ROBERT PERKOWSKI"/>
    <s v="160961/GRE"/>
    <n v="114"/>
    <s v=""/>
  </r>
  <r>
    <d v="2025-07-03T00:00:00"/>
    <s v="T01 ROBERT PERKOWSKI"/>
    <s v="161197/UNO"/>
    <n v="17"/>
    <s v=""/>
  </r>
  <r>
    <d v="2025-07-03T00:00:00"/>
    <s v="T02 RADOSŁAW KRYSZTOPA"/>
    <s v="160825/ELI"/>
    <n v="143"/>
    <s v=""/>
  </r>
  <r>
    <d v="2025-07-03T00:00:00"/>
    <s v="T02 RADOSŁAW KRYSZTOPA"/>
    <s v="160729/GOY"/>
    <n v="244"/>
    <s v=""/>
  </r>
  <r>
    <d v="2025-07-03T00:00:00"/>
    <s v="T02 RADOSŁAW KRYSZTOPA"/>
    <s v="160944/AMA"/>
    <n v="71"/>
    <s v=""/>
  </r>
  <r>
    <d v="2025-07-03T00:00:00"/>
    <s v="T02 RADOSŁAW KRYSZTOPA"/>
    <s v="160984/HUD"/>
    <n v="60"/>
    <s v=""/>
  </r>
  <r>
    <d v="2025-07-03T00:00:00"/>
    <s v="T02 RADOSŁAW KRYSZTOPA"/>
    <s v="160945/LEN"/>
    <n v="90"/>
    <s v=""/>
  </r>
  <r>
    <d v="2025-07-03T00:00:00"/>
    <s v="T02 RADOSŁAW KRYSZTOPA"/>
    <s v="161004/OVA"/>
    <n v="58"/>
    <s v=""/>
  </r>
  <r>
    <d v="2025-07-03T00:00:00"/>
    <s v="T04 DOMINIK FASZCZA"/>
    <s v="160811/ELI"/>
    <n v="145"/>
    <s v=""/>
  </r>
  <r>
    <d v="2025-07-03T00:00:00"/>
    <s v="T04 DOMINIK FASZCZA"/>
    <s v="160943/AMA"/>
    <n v="80"/>
    <s v=""/>
  </r>
  <r>
    <d v="2025-07-03T00:00:00"/>
    <s v="T04 DOMINIK FASZCZA"/>
    <s v="161159/ELI"/>
    <n v="72"/>
    <s v=""/>
  </r>
  <r>
    <d v="2025-07-03T00:00:00"/>
    <s v="T04 DOMINIK FASZCZA"/>
    <s v="161170/CAL"/>
    <n v="223"/>
    <s v=""/>
  </r>
  <r>
    <d v="2025-07-03T00:00:00"/>
    <s v="T04 DOMINIK FASZCZA"/>
    <s v="160688/OVA"/>
    <n v="29"/>
    <s v=""/>
  </r>
  <r>
    <d v="2025-07-03T00:00:00"/>
    <s v="T05 MARCIN WYSZKOWSKI"/>
    <s v="160998/CUP"/>
    <n v="150"/>
    <s v=""/>
  </r>
  <r>
    <d v="2025-07-03T00:00:00"/>
    <s v="T05 MARCIN WYSZKOWSKI"/>
    <s v="161165/REV"/>
    <n v="153"/>
    <s v=""/>
  </r>
  <r>
    <d v="2025-07-03T00:00:00"/>
    <s v="T05 MARCIN WYSZKOWSKI"/>
    <s v="160985/STO"/>
    <n v="132"/>
    <s v=""/>
  </r>
  <r>
    <d v="2025-07-03T00:00:00"/>
    <s v="T06 TOMASZ BAŁDYGA"/>
    <s v="161152/WIL"/>
    <n v="242"/>
    <s v=""/>
  </r>
  <r>
    <d v="2025-07-03T00:00:00"/>
    <s v="T06 TOMASZ BAŁDYGA"/>
    <s v="160975/AMA"/>
    <n v="202"/>
    <s v=""/>
  </r>
  <r>
    <d v="2025-07-03T00:00:00"/>
    <s v="T10 KAMIL PERKOWSKI"/>
    <s v="160500/SAM"/>
    <n v="134"/>
    <s v=""/>
  </r>
  <r>
    <d v="2025-07-03T00:00:00"/>
    <s v="T10 KAMIL PERKOWSKI"/>
    <s v="161348/REV"/>
    <n v="228"/>
    <s v=""/>
  </r>
  <r>
    <d v="2025-07-03T00:00:00"/>
    <s v="T10 KAMIL PERKOWSKI"/>
    <s v="161444/MAX"/>
    <n v="249"/>
    <s v=""/>
  </r>
  <r>
    <d v="2025-07-03T00:00:00"/>
    <s v="T10 KAMIL PERKOWSKI"/>
    <s v="161331/OVA"/>
    <n v="145"/>
    <s v=""/>
  </r>
  <r>
    <d v="2025-07-03T00:00:00"/>
    <s v="T12 KACPER KRUSZEWSKI"/>
    <s v="160966/STO"/>
    <n v="185"/>
    <s v=""/>
  </r>
  <r>
    <d v="2025-07-03T00:00:00"/>
    <s v="T12 KACPER KRUSZEWSKI"/>
    <s v="161176/LEN"/>
    <n v="90"/>
    <s v=""/>
  </r>
  <r>
    <d v="2025-07-03T00:00:00"/>
    <s v="T12 KACPER KRUSZEWSKI"/>
    <s v="161390/COC"/>
    <n v="147"/>
    <s v=""/>
  </r>
  <r>
    <d v="2025-07-04T00:00:00"/>
    <s v="P06 VALERY"/>
    <s v="161538/ONY"/>
    <n v="64"/>
    <s v=""/>
  </r>
  <r>
    <d v="2025-07-04T00:00:00"/>
    <s v="T12 KACPER KRUSZEWSKI"/>
    <s v="160694/OVA"/>
    <n v="29"/>
    <s v=""/>
  </r>
  <r>
    <s v="Suma końcowa"/>
    <m/>
    <m/>
    <n v="28031"/>
    <s v=""/>
  </r>
  <r>
    <m/>
    <m/>
    <m/>
    <m/>
    <s v=""/>
  </r>
  <r>
    <m/>
    <m/>
    <m/>
    <m/>
    <s v=""/>
  </r>
  <r>
    <m/>
    <m/>
    <m/>
    <m/>
    <s v=""/>
  </r>
  <r>
    <m/>
    <m/>
    <m/>
    <m/>
    <s v=""/>
  </r>
  <r>
    <m/>
    <m/>
    <m/>
    <m/>
    <s v=""/>
  </r>
  <r>
    <m/>
    <m/>
    <m/>
    <m/>
    <s v=""/>
  </r>
  <r>
    <m/>
    <m/>
    <m/>
    <m/>
    <s v=""/>
  </r>
  <r>
    <m/>
    <m/>
    <m/>
    <m/>
    <s v=""/>
  </r>
  <r>
    <m/>
    <m/>
    <m/>
    <m/>
    <s v="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25">
  <r>
    <x v="0"/>
    <x v="0"/>
    <x v="0"/>
    <n v="10"/>
    <x v="0"/>
  </r>
  <r>
    <x v="0"/>
    <x v="0"/>
    <x v="1"/>
    <n v="165"/>
    <x v="1"/>
  </r>
  <r>
    <x v="0"/>
    <x v="0"/>
    <x v="2"/>
    <n v="183"/>
    <x v="2"/>
  </r>
  <r>
    <x v="0"/>
    <x v="0"/>
    <x v="3"/>
    <n v="53"/>
    <x v="3"/>
  </r>
  <r>
    <x v="0"/>
    <x v="0"/>
    <x v="4"/>
    <n v="154"/>
    <x v="4"/>
  </r>
  <r>
    <x v="0"/>
    <x v="0"/>
    <x v="5"/>
    <n v="124"/>
    <x v="5"/>
  </r>
  <r>
    <x v="0"/>
    <x v="0"/>
    <x v="6"/>
    <n v="105"/>
    <x v="6"/>
  </r>
  <r>
    <x v="0"/>
    <x v="0"/>
    <x v="7"/>
    <n v="138"/>
    <x v="7"/>
  </r>
  <r>
    <x v="0"/>
    <x v="0"/>
    <x v="8"/>
    <n v="132"/>
    <x v="4"/>
  </r>
  <r>
    <x v="0"/>
    <x v="0"/>
    <x v="9"/>
    <n v="13"/>
    <x v="8"/>
  </r>
  <r>
    <x v="0"/>
    <x v="0"/>
    <x v="10"/>
    <n v="120"/>
    <x v="4"/>
  </r>
  <r>
    <x v="0"/>
    <x v="0"/>
    <x v="11"/>
    <n v="110"/>
    <x v="3"/>
  </r>
  <r>
    <x v="0"/>
    <x v="1"/>
    <x v="12"/>
    <n v="193"/>
    <x v="4"/>
  </r>
  <r>
    <x v="0"/>
    <x v="1"/>
    <x v="13"/>
    <n v="63"/>
    <x v="9"/>
  </r>
  <r>
    <x v="0"/>
    <x v="1"/>
    <x v="14"/>
    <n v="209"/>
    <x v="2"/>
  </r>
  <r>
    <x v="0"/>
    <x v="1"/>
    <x v="15"/>
    <n v="209"/>
    <x v="2"/>
  </r>
  <r>
    <x v="0"/>
    <x v="1"/>
    <x v="16"/>
    <n v="207"/>
    <x v="2"/>
  </r>
  <r>
    <x v="0"/>
    <x v="2"/>
    <x v="17"/>
    <n v="76"/>
    <x v="6"/>
  </r>
  <r>
    <x v="0"/>
    <x v="2"/>
    <x v="18"/>
    <n v="196"/>
    <x v="6"/>
  </r>
  <r>
    <x v="0"/>
    <x v="2"/>
    <x v="19"/>
    <n v="31"/>
    <x v="10"/>
  </r>
  <r>
    <x v="0"/>
    <x v="3"/>
    <x v="20"/>
    <n v="320"/>
    <x v="11"/>
  </r>
  <r>
    <x v="0"/>
    <x v="3"/>
    <x v="21"/>
    <n v="336"/>
    <x v="11"/>
  </r>
  <r>
    <x v="0"/>
    <x v="4"/>
    <x v="22"/>
    <n v="252"/>
    <x v="11"/>
  </r>
  <r>
    <x v="0"/>
    <x v="4"/>
    <x v="23"/>
    <n v="72"/>
    <x v="12"/>
  </r>
  <r>
    <x v="0"/>
    <x v="4"/>
    <x v="24"/>
    <n v="79"/>
    <x v="12"/>
  </r>
  <r>
    <x v="0"/>
    <x v="5"/>
    <x v="25"/>
    <n v="105"/>
    <x v="1"/>
  </r>
  <r>
    <x v="0"/>
    <x v="5"/>
    <x v="26"/>
    <n v="100"/>
    <x v="3"/>
  </r>
  <r>
    <x v="0"/>
    <x v="5"/>
    <x v="27"/>
    <n v="209"/>
    <x v="2"/>
  </r>
  <r>
    <x v="0"/>
    <x v="5"/>
    <x v="28"/>
    <n v="209"/>
    <x v="2"/>
  </r>
  <r>
    <x v="0"/>
    <x v="5"/>
    <x v="29"/>
    <n v="209"/>
    <x v="2"/>
  </r>
  <r>
    <x v="0"/>
    <x v="5"/>
    <x v="30"/>
    <n v="141"/>
    <x v="3"/>
  </r>
  <r>
    <x v="0"/>
    <x v="6"/>
    <x v="31"/>
    <n v="19"/>
    <x v="6"/>
  </r>
  <r>
    <x v="0"/>
    <x v="6"/>
    <x v="32"/>
    <n v="138"/>
    <x v="7"/>
  </r>
  <r>
    <x v="0"/>
    <x v="6"/>
    <x v="33"/>
    <n v="290"/>
    <x v="7"/>
  </r>
  <r>
    <x v="0"/>
    <x v="6"/>
    <x v="34"/>
    <n v="237"/>
    <x v="1"/>
  </r>
  <r>
    <x v="0"/>
    <x v="6"/>
    <x v="35"/>
    <n v="118"/>
    <x v="13"/>
  </r>
  <r>
    <x v="0"/>
    <x v="6"/>
    <x v="36"/>
    <n v="18"/>
    <x v="0"/>
  </r>
  <r>
    <x v="0"/>
    <x v="7"/>
    <x v="37"/>
    <n v="105"/>
    <x v="1"/>
  </r>
  <r>
    <x v="0"/>
    <x v="7"/>
    <x v="38"/>
    <n v="184"/>
    <x v="9"/>
  </r>
  <r>
    <x v="0"/>
    <x v="7"/>
    <x v="39"/>
    <n v="168"/>
    <x v="8"/>
  </r>
  <r>
    <x v="0"/>
    <x v="7"/>
    <x v="40"/>
    <n v="217"/>
    <x v="6"/>
  </r>
  <r>
    <x v="0"/>
    <x v="7"/>
    <x v="41"/>
    <n v="55"/>
    <x v="13"/>
  </r>
  <r>
    <x v="0"/>
    <x v="8"/>
    <x v="2"/>
    <n v="241"/>
    <x v="2"/>
  </r>
  <r>
    <x v="0"/>
    <x v="8"/>
    <x v="42"/>
    <n v="300"/>
    <x v="14"/>
  </r>
  <r>
    <x v="0"/>
    <x v="9"/>
    <x v="43"/>
    <n v="147"/>
    <x v="15"/>
  </r>
  <r>
    <x v="0"/>
    <x v="9"/>
    <x v="44"/>
    <n v="117"/>
    <x v="6"/>
  </r>
  <r>
    <x v="0"/>
    <x v="10"/>
    <x v="45"/>
    <n v="102"/>
    <x v="9"/>
  </r>
  <r>
    <x v="0"/>
    <x v="10"/>
    <x v="46"/>
    <n v="15"/>
    <x v="15"/>
  </r>
  <r>
    <x v="0"/>
    <x v="10"/>
    <x v="47"/>
    <n v="121"/>
    <x v="6"/>
  </r>
  <r>
    <x v="0"/>
    <x v="10"/>
    <x v="48"/>
    <n v="105"/>
    <x v="12"/>
  </r>
  <r>
    <x v="0"/>
    <x v="11"/>
    <x v="49"/>
    <n v="436"/>
    <x v="16"/>
  </r>
  <r>
    <x v="0"/>
    <x v="11"/>
    <x v="50"/>
    <n v="120"/>
    <x v="17"/>
  </r>
  <r>
    <x v="0"/>
    <x v="11"/>
    <x v="51"/>
    <n v="105"/>
    <x v="12"/>
  </r>
  <r>
    <x v="0"/>
    <x v="11"/>
    <x v="52"/>
    <n v="90"/>
    <x v="4"/>
  </r>
  <r>
    <x v="0"/>
    <x v="11"/>
    <x v="53"/>
    <n v="165"/>
    <x v="9"/>
  </r>
  <r>
    <x v="0"/>
    <x v="11"/>
    <x v="54"/>
    <n v="144"/>
    <x v="5"/>
  </r>
  <r>
    <x v="0"/>
    <x v="11"/>
    <x v="55"/>
    <n v="125"/>
    <x v="18"/>
  </r>
  <r>
    <x v="0"/>
    <x v="11"/>
    <x v="56"/>
    <n v="2"/>
    <x v="17"/>
  </r>
  <r>
    <x v="0"/>
    <x v="11"/>
    <x v="57"/>
    <n v="110"/>
    <x v="13"/>
  </r>
  <r>
    <x v="0"/>
    <x v="11"/>
    <x v="58"/>
    <n v="19"/>
    <x v="0"/>
  </r>
  <r>
    <x v="0"/>
    <x v="12"/>
    <x v="59"/>
    <n v="118"/>
    <x v="15"/>
  </r>
  <r>
    <x v="0"/>
    <x v="12"/>
    <x v="60"/>
    <n v="109"/>
    <x v="12"/>
  </r>
  <r>
    <x v="0"/>
    <x v="12"/>
    <x v="61"/>
    <n v="186"/>
    <x v="12"/>
  </r>
  <r>
    <x v="1"/>
    <x v="0"/>
    <x v="62"/>
    <n v="51"/>
    <x v="19"/>
  </r>
  <r>
    <x v="1"/>
    <x v="0"/>
    <x v="63"/>
    <n v="53"/>
    <x v="3"/>
  </r>
  <r>
    <x v="1"/>
    <x v="0"/>
    <x v="64"/>
    <n v="234"/>
    <x v="14"/>
  </r>
  <r>
    <x v="1"/>
    <x v="0"/>
    <x v="65"/>
    <n v="147"/>
    <x v="4"/>
  </r>
  <r>
    <x v="1"/>
    <x v="1"/>
    <x v="66"/>
    <n v="65"/>
    <x v="5"/>
  </r>
  <r>
    <x v="1"/>
    <x v="1"/>
    <x v="67"/>
    <n v="190"/>
    <x v="4"/>
  </r>
  <r>
    <x v="1"/>
    <x v="1"/>
    <x v="68"/>
    <n v="140"/>
    <x v="3"/>
  </r>
  <r>
    <x v="1"/>
    <x v="2"/>
    <x v="69"/>
    <n v="46"/>
    <x v="12"/>
  </r>
  <r>
    <x v="1"/>
    <x v="2"/>
    <x v="70"/>
    <n v="80"/>
    <x v="12"/>
  </r>
  <r>
    <x v="1"/>
    <x v="2"/>
    <x v="71"/>
    <n v="144"/>
    <x v="6"/>
  </r>
  <r>
    <x v="1"/>
    <x v="2"/>
    <x v="72"/>
    <n v="82"/>
    <x v="12"/>
  </r>
  <r>
    <x v="1"/>
    <x v="3"/>
    <x v="73"/>
    <n v="400"/>
    <x v="20"/>
  </r>
  <r>
    <x v="1"/>
    <x v="4"/>
    <x v="74"/>
    <n v="320"/>
    <x v="11"/>
  </r>
  <r>
    <x v="1"/>
    <x v="4"/>
    <x v="75"/>
    <n v="64"/>
    <x v="11"/>
  </r>
  <r>
    <x v="1"/>
    <x v="5"/>
    <x v="76"/>
    <n v="105"/>
    <x v="3"/>
  </r>
  <r>
    <x v="1"/>
    <x v="5"/>
    <x v="77"/>
    <n v="191"/>
    <x v="4"/>
  </r>
  <r>
    <x v="1"/>
    <x v="5"/>
    <x v="78"/>
    <n v="86"/>
    <x v="21"/>
  </r>
  <r>
    <x v="1"/>
    <x v="5"/>
    <x v="79"/>
    <n v="47"/>
    <x v="21"/>
  </r>
  <r>
    <x v="1"/>
    <x v="5"/>
    <x v="80"/>
    <n v="46"/>
    <x v="21"/>
  </r>
  <r>
    <x v="1"/>
    <x v="6"/>
    <x v="4"/>
    <n v="190"/>
    <x v="4"/>
  </r>
  <r>
    <x v="1"/>
    <x v="6"/>
    <x v="5"/>
    <n v="164"/>
    <x v="5"/>
  </r>
  <r>
    <x v="1"/>
    <x v="6"/>
    <x v="81"/>
    <n v="91"/>
    <x v="3"/>
  </r>
  <r>
    <x v="1"/>
    <x v="6"/>
    <x v="82"/>
    <n v="85"/>
    <x v="17"/>
  </r>
  <r>
    <x v="1"/>
    <x v="6"/>
    <x v="83"/>
    <n v="166"/>
    <x v="9"/>
  </r>
  <r>
    <x v="1"/>
    <x v="7"/>
    <x v="84"/>
    <n v="210"/>
    <x v="3"/>
  </r>
  <r>
    <x v="1"/>
    <x v="7"/>
    <x v="85"/>
    <n v="250"/>
    <x v="7"/>
  </r>
  <r>
    <x v="1"/>
    <x v="7"/>
    <x v="86"/>
    <n v="107"/>
    <x v="18"/>
  </r>
  <r>
    <x v="1"/>
    <x v="7"/>
    <x v="87"/>
    <n v="34"/>
    <x v="20"/>
  </r>
  <r>
    <x v="1"/>
    <x v="7"/>
    <x v="88"/>
    <n v="43"/>
    <x v="11"/>
  </r>
  <r>
    <x v="1"/>
    <x v="7"/>
    <x v="89"/>
    <n v="29"/>
    <x v="22"/>
  </r>
  <r>
    <x v="1"/>
    <x v="8"/>
    <x v="90"/>
    <n v="159"/>
    <x v="6"/>
  </r>
  <r>
    <x v="1"/>
    <x v="8"/>
    <x v="91"/>
    <n v="138"/>
    <x v="1"/>
  </r>
  <r>
    <x v="1"/>
    <x v="8"/>
    <x v="92"/>
    <n v="113"/>
    <x v="12"/>
  </r>
  <r>
    <x v="1"/>
    <x v="9"/>
    <x v="93"/>
    <n v="177"/>
    <x v="12"/>
  </r>
  <r>
    <x v="1"/>
    <x v="9"/>
    <x v="94"/>
    <n v="204"/>
    <x v="15"/>
  </r>
  <r>
    <x v="1"/>
    <x v="9"/>
    <x v="95"/>
    <n v="58"/>
    <x v="22"/>
  </r>
  <r>
    <x v="1"/>
    <x v="10"/>
    <x v="96"/>
    <n v="130"/>
    <x v="12"/>
  </r>
  <r>
    <x v="1"/>
    <x v="10"/>
    <x v="97"/>
    <n v="90"/>
    <x v="21"/>
  </r>
  <r>
    <x v="1"/>
    <x v="10"/>
    <x v="98"/>
    <n v="169"/>
    <x v="12"/>
  </r>
  <r>
    <x v="1"/>
    <x v="10"/>
    <x v="99"/>
    <n v="195"/>
    <x v="9"/>
  </r>
  <r>
    <x v="1"/>
    <x v="11"/>
    <x v="100"/>
    <n v="74"/>
    <x v="3"/>
  </r>
  <r>
    <x v="1"/>
    <x v="11"/>
    <x v="101"/>
    <n v="183"/>
    <x v="9"/>
  </r>
  <r>
    <x v="1"/>
    <x v="11"/>
    <x v="102"/>
    <n v="68"/>
    <x v="17"/>
  </r>
  <r>
    <x v="1"/>
    <x v="11"/>
    <x v="103"/>
    <n v="230"/>
    <x v="6"/>
  </r>
  <r>
    <x v="1"/>
    <x v="11"/>
    <x v="104"/>
    <n v="64"/>
    <x v="17"/>
  </r>
  <r>
    <x v="1"/>
    <x v="11"/>
    <x v="105"/>
    <n v="89"/>
    <x v="10"/>
  </r>
  <r>
    <x v="1"/>
    <x v="12"/>
    <x v="106"/>
    <n v="91"/>
    <x v="12"/>
  </r>
  <r>
    <x v="1"/>
    <x v="12"/>
    <x v="107"/>
    <n v="81"/>
    <x v="12"/>
  </r>
  <r>
    <x v="1"/>
    <x v="12"/>
    <x v="108"/>
    <n v="179"/>
    <x v="9"/>
  </r>
  <r>
    <x v="2"/>
    <x v="0"/>
    <x v="109"/>
    <n v="91"/>
    <x v="7"/>
  </r>
  <r>
    <x v="2"/>
    <x v="0"/>
    <x v="110"/>
    <n v="116"/>
    <x v="5"/>
  </r>
  <r>
    <x v="2"/>
    <x v="0"/>
    <x v="111"/>
    <n v="145"/>
    <x v="7"/>
  </r>
  <r>
    <x v="2"/>
    <x v="1"/>
    <x v="112"/>
    <n v="140"/>
    <x v="3"/>
  </r>
  <r>
    <x v="2"/>
    <x v="1"/>
    <x v="113"/>
    <n v="126"/>
    <x v="7"/>
  </r>
  <r>
    <x v="2"/>
    <x v="1"/>
    <x v="114"/>
    <n v="85"/>
    <x v="8"/>
  </r>
  <r>
    <x v="2"/>
    <x v="1"/>
    <x v="115"/>
    <n v="51"/>
    <x v="3"/>
  </r>
  <r>
    <x v="2"/>
    <x v="1"/>
    <x v="116"/>
    <n v="117"/>
    <x v="9"/>
  </r>
  <r>
    <x v="2"/>
    <x v="2"/>
    <x v="117"/>
    <n v="86"/>
    <x v="12"/>
  </r>
  <r>
    <x v="2"/>
    <x v="2"/>
    <x v="118"/>
    <n v="189"/>
    <x v="4"/>
  </r>
  <r>
    <x v="2"/>
    <x v="3"/>
    <x v="119"/>
    <n v="101"/>
    <x v="12"/>
  </r>
  <r>
    <x v="2"/>
    <x v="3"/>
    <x v="120"/>
    <n v="73"/>
    <x v="12"/>
  </r>
  <r>
    <x v="2"/>
    <x v="3"/>
    <x v="121"/>
    <n v="42"/>
    <x v="12"/>
  </r>
  <r>
    <x v="2"/>
    <x v="3"/>
    <x v="122"/>
    <n v="56"/>
    <x v="23"/>
  </r>
  <r>
    <x v="2"/>
    <x v="3"/>
    <x v="123"/>
    <n v="76"/>
    <x v="12"/>
  </r>
  <r>
    <x v="2"/>
    <x v="4"/>
    <x v="75"/>
    <n v="256"/>
    <x v="11"/>
  </r>
  <r>
    <x v="2"/>
    <x v="4"/>
    <x v="124"/>
    <n v="109"/>
    <x v="24"/>
  </r>
  <r>
    <x v="2"/>
    <x v="4"/>
    <x v="125"/>
    <n v="65"/>
    <x v="24"/>
  </r>
  <r>
    <x v="2"/>
    <x v="4"/>
    <x v="126"/>
    <n v="76"/>
    <x v="9"/>
  </r>
  <r>
    <x v="2"/>
    <x v="5"/>
    <x v="127"/>
    <n v="86"/>
    <x v="21"/>
  </r>
  <r>
    <x v="2"/>
    <x v="5"/>
    <x v="128"/>
    <n v="91"/>
    <x v="21"/>
  </r>
  <r>
    <x v="2"/>
    <x v="5"/>
    <x v="129"/>
    <n v="62"/>
    <x v="21"/>
  </r>
  <r>
    <x v="2"/>
    <x v="5"/>
    <x v="130"/>
    <n v="84"/>
    <x v="8"/>
  </r>
  <r>
    <x v="2"/>
    <x v="5"/>
    <x v="131"/>
    <n v="117"/>
    <x v="9"/>
  </r>
  <r>
    <x v="2"/>
    <x v="5"/>
    <x v="132"/>
    <n v="50"/>
    <x v="9"/>
  </r>
  <r>
    <x v="2"/>
    <x v="5"/>
    <x v="133"/>
    <n v="57"/>
    <x v="9"/>
  </r>
  <r>
    <x v="2"/>
    <x v="6"/>
    <x v="134"/>
    <n v="165"/>
    <x v="8"/>
  </r>
  <r>
    <x v="2"/>
    <x v="6"/>
    <x v="135"/>
    <n v="74"/>
    <x v="17"/>
  </r>
  <r>
    <x v="2"/>
    <x v="6"/>
    <x v="136"/>
    <n v="230"/>
    <x v="6"/>
  </r>
  <r>
    <x v="2"/>
    <x v="6"/>
    <x v="137"/>
    <n v="165"/>
    <x v="25"/>
  </r>
  <r>
    <x v="2"/>
    <x v="6"/>
    <x v="138"/>
    <n v="37"/>
    <x v="0"/>
  </r>
  <r>
    <x v="2"/>
    <x v="6"/>
    <x v="139"/>
    <n v="68"/>
    <x v="20"/>
  </r>
  <r>
    <x v="2"/>
    <x v="7"/>
    <x v="140"/>
    <n v="176"/>
    <x v="3"/>
  </r>
  <r>
    <x v="2"/>
    <x v="7"/>
    <x v="141"/>
    <n v="187"/>
    <x v="5"/>
  </r>
  <r>
    <x v="2"/>
    <x v="7"/>
    <x v="142"/>
    <n v="132"/>
    <x v="17"/>
  </r>
  <r>
    <x v="2"/>
    <x v="7"/>
    <x v="143"/>
    <n v="83"/>
    <x v="5"/>
  </r>
  <r>
    <x v="2"/>
    <x v="7"/>
    <x v="144"/>
    <n v="45"/>
    <x v="26"/>
  </r>
  <r>
    <x v="2"/>
    <x v="7"/>
    <x v="145"/>
    <n v="17"/>
    <x v="0"/>
  </r>
  <r>
    <x v="2"/>
    <x v="8"/>
    <x v="146"/>
    <n v="174"/>
    <x v="4"/>
  </r>
  <r>
    <x v="2"/>
    <x v="8"/>
    <x v="147"/>
    <n v="45"/>
    <x v="14"/>
  </r>
  <r>
    <x v="2"/>
    <x v="9"/>
    <x v="148"/>
    <n v="63"/>
    <x v="15"/>
  </r>
  <r>
    <x v="2"/>
    <x v="9"/>
    <x v="149"/>
    <n v="159"/>
    <x v="12"/>
  </r>
  <r>
    <x v="2"/>
    <x v="9"/>
    <x v="150"/>
    <n v="142"/>
    <x v="8"/>
  </r>
  <r>
    <x v="2"/>
    <x v="9"/>
    <x v="151"/>
    <n v="29"/>
    <x v="22"/>
  </r>
  <r>
    <x v="2"/>
    <x v="9"/>
    <x v="152"/>
    <n v="29"/>
    <x v="22"/>
  </r>
  <r>
    <x v="2"/>
    <x v="10"/>
    <x v="153"/>
    <n v="132"/>
    <x v="12"/>
  </r>
  <r>
    <x v="2"/>
    <x v="10"/>
    <x v="154"/>
    <n v="146"/>
    <x v="21"/>
  </r>
  <r>
    <x v="2"/>
    <x v="10"/>
    <x v="155"/>
    <n v="98"/>
    <x v="21"/>
  </r>
  <r>
    <x v="2"/>
    <x v="10"/>
    <x v="156"/>
    <n v="105"/>
    <x v="12"/>
  </r>
  <r>
    <x v="2"/>
    <x v="11"/>
    <x v="157"/>
    <n v="167"/>
    <x v="25"/>
  </r>
  <r>
    <x v="2"/>
    <x v="11"/>
    <x v="158"/>
    <n v="103"/>
    <x v="4"/>
  </r>
  <r>
    <x v="2"/>
    <x v="11"/>
    <x v="159"/>
    <n v="228"/>
    <x v="4"/>
  </r>
  <r>
    <x v="2"/>
    <x v="11"/>
    <x v="160"/>
    <n v="116"/>
    <x v="22"/>
  </r>
  <r>
    <x v="2"/>
    <x v="11"/>
    <x v="161"/>
    <n v="63"/>
    <x v="0"/>
  </r>
  <r>
    <x v="2"/>
    <x v="12"/>
    <x v="162"/>
    <n v="173"/>
    <x v="15"/>
  </r>
  <r>
    <x v="2"/>
    <x v="12"/>
    <x v="163"/>
    <n v="18"/>
    <x v="12"/>
  </r>
  <r>
    <x v="2"/>
    <x v="12"/>
    <x v="164"/>
    <n v="18"/>
    <x v="12"/>
  </r>
  <r>
    <x v="2"/>
    <x v="12"/>
    <x v="165"/>
    <n v="12"/>
    <x v="9"/>
  </r>
  <r>
    <x v="2"/>
    <x v="12"/>
    <x v="166"/>
    <n v="91"/>
    <x v="9"/>
  </r>
  <r>
    <x v="2"/>
    <x v="12"/>
    <x v="167"/>
    <n v="92"/>
    <x v="11"/>
  </r>
  <r>
    <x v="2"/>
    <x v="12"/>
    <x v="168"/>
    <n v="29"/>
    <x v="22"/>
  </r>
  <r>
    <x v="3"/>
    <x v="0"/>
    <x v="169"/>
    <n v="125"/>
    <x v="9"/>
  </r>
  <r>
    <x v="3"/>
    <x v="0"/>
    <x v="170"/>
    <n v="173"/>
    <x v="4"/>
  </r>
  <r>
    <x v="3"/>
    <x v="0"/>
    <x v="171"/>
    <n v="172"/>
    <x v="4"/>
  </r>
  <r>
    <x v="3"/>
    <x v="1"/>
    <x v="172"/>
    <n v="118"/>
    <x v="9"/>
  </r>
  <r>
    <x v="3"/>
    <x v="1"/>
    <x v="173"/>
    <n v="115"/>
    <x v="4"/>
  </r>
  <r>
    <x v="3"/>
    <x v="1"/>
    <x v="174"/>
    <n v="49"/>
    <x v="3"/>
  </r>
  <r>
    <x v="3"/>
    <x v="1"/>
    <x v="175"/>
    <n v="158"/>
    <x v="15"/>
  </r>
  <r>
    <x v="3"/>
    <x v="2"/>
    <x v="176"/>
    <n v="190"/>
    <x v="4"/>
  </r>
  <r>
    <x v="3"/>
    <x v="2"/>
    <x v="177"/>
    <n v="102"/>
    <x v="4"/>
  </r>
  <r>
    <x v="3"/>
    <x v="2"/>
    <x v="178"/>
    <n v="66"/>
    <x v="21"/>
  </r>
  <r>
    <x v="3"/>
    <x v="3"/>
    <x v="179"/>
    <n v="84"/>
    <x v="8"/>
  </r>
  <r>
    <x v="3"/>
    <x v="3"/>
    <x v="180"/>
    <n v="98"/>
    <x v="8"/>
  </r>
  <r>
    <x v="3"/>
    <x v="3"/>
    <x v="181"/>
    <n v="83"/>
    <x v="8"/>
  </r>
  <r>
    <x v="3"/>
    <x v="3"/>
    <x v="182"/>
    <n v="66"/>
    <x v="18"/>
  </r>
  <r>
    <x v="3"/>
    <x v="4"/>
    <x v="183"/>
    <n v="54"/>
    <x v="12"/>
  </r>
  <r>
    <x v="3"/>
    <x v="4"/>
    <x v="184"/>
    <n v="129"/>
    <x v="9"/>
  </r>
  <r>
    <x v="3"/>
    <x v="4"/>
    <x v="185"/>
    <n v="96"/>
    <x v="15"/>
  </r>
  <r>
    <x v="3"/>
    <x v="5"/>
    <x v="186"/>
    <n v="138"/>
    <x v="2"/>
  </r>
  <r>
    <x v="3"/>
    <x v="5"/>
    <x v="187"/>
    <n v="179"/>
    <x v="4"/>
  </r>
  <r>
    <x v="3"/>
    <x v="5"/>
    <x v="188"/>
    <n v="228"/>
    <x v="4"/>
  </r>
  <r>
    <x v="3"/>
    <x v="6"/>
    <x v="189"/>
    <n v="60"/>
    <x v="17"/>
  </r>
  <r>
    <x v="3"/>
    <x v="6"/>
    <x v="190"/>
    <n v="17"/>
    <x v="1"/>
  </r>
  <r>
    <x v="3"/>
    <x v="6"/>
    <x v="191"/>
    <n v="230"/>
    <x v="4"/>
  </r>
  <r>
    <x v="3"/>
    <x v="6"/>
    <x v="192"/>
    <n v="230"/>
    <x v="4"/>
  </r>
  <r>
    <x v="3"/>
    <x v="6"/>
    <x v="193"/>
    <n v="116"/>
    <x v="22"/>
  </r>
  <r>
    <x v="3"/>
    <x v="6"/>
    <x v="194"/>
    <n v="114"/>
    <x v="13"/>
  </r>
  <r>
    <x v="3"/>
    <x v="6"/>
    <x v="195"/>
    <n v="17"/>
    <x v="0"/>
  </r>
  <r>
    <x v="3"/>
    <x v="7"/>
    <x v="196"/>
    <n v="143"/>
    <x v="8"/>
  </r>
  <r>
    <x v="3"/>
    <x v="7"/>
    <x v="197"/>
    <n v="244"/>
    <x v="7"/>
  </r>
  <r>
    <x v="3"/>
    <x v="7"/>
    <x v="198"/>
    <n v="71"/>
    <x v="24"/>
  </r>
  <r>
    <x v="3"/>
    <x v="7"/>
    <x v="199"/>
    <n v="60"/>
    <x v="17"/>
  </r>
  <r>
    <x v="3"/>
    <x v="7"/>
    <x v="200"/>
    <n v="90"/>
    <x v="14"/>
  </r>
  <r>
    <x v="3"/>
    <x v="7"/>
    <x v="201"/>
    <n v="58"/>
    <x v="22"/>
  </r>
  <r>
    <x v="3"/>
    <x v="8"/>
    <x v="202"/>
    <n v="145"/>
    <x v="8"/>
  </r>
  <r>
    <x v="3"/>
    <x v="8"/>
    <x v="203"/>
    <n v="80"/>
    <x v="24"/>
  </r>
  <r>
    <x v="3"/>
    <x v="8"/>
    <x v="204"/>
    <n v="72"/>
    <x v="8"/>
  </r>
  <r>
    <x v="3"/>
    <x v="8"/>
    <x v="205"/>
    <n v="223"/>
    <x v="19"/>
  </r>
  <r>
    <x v="3"/>
    <x v="8"/>
    <x v="206"/>
    <n v="29"/>
    <x v="22"/>
  </r>
  <r>
    <x v="3"/>
    <x v="9"/>
    <x v="207"/>
    <n v="150"/>
    <x v="27"/>
  </r>
  <r>
    <x v="3"/>
    <x v="9"/>
    <x v="208"/>
    <n v="153"/>
    <x v="4"/>
  </r>
  <r>
    <x v="3"/>
    <x v="9"/>
    <x v="209"/>
    <n v="132"/>
    <x v="15"/>
  </r>
  <r>
    <x v="3"/>
    <x v="10"/>
    <x v="210"/>
    <n v="242"/>
    <x v="6"/>
  </r>
  <r>
    <x v="3"/>
    <x v="10"/>
    <x v="211"/>
    <n v="202"/>
    <x v="24"/>
  </r>
  <r>
    <x v="3"/>
    <x v="11"/>
    <x v="212"/>
    <n v="134"/>
    <x v="1"/>
  </r>
  <r>
    <x v="3"/>
    <x v="11"/>
    <x v="213"/>
    <n v="228"/>
    <x v="4"/>
  </r>
  <r>
    <x v="3"/>
    <x v="11"/>
    <x v="28"/>
    <n v="249"/>
    <x v="2"/>
  </r>
  <r>
    <x v="3"/>
    <x v="11"/>
    <x v="214"/>
    <n v="145"/>
    <x v="22"/>
  </r>
  <r>
    <x v="3"/>
    <x v="12"/>
    <x v="215"/>
    <n v="185"/>
    <x v="15"/>
  </r>
  <r>
    <x v="3"/>
    <x v="12"/>
    <x v="216"/>
    <n v="90"/>
    <x v="14"/>
  </r>
  <r>
    <x v="3"/>
    <x v="12"/>
    <x v="217"/>
    <n v="147"/>
    <x v="11"/>
  </r>
  <r>
    <x v="4"/>
    <x v="5"/>
    <x v="218"/>
    <n v="64"/>
    <x v="18"/>
  </r>
  <r>
    <x v="4"/>
    <x v="12"/>
    <x v="219"/>
    <n v="29"/>
    <x v="22"/>
  </r>
  <r>
    <x v="5"/>
    <x v="13"/>
    <x v="220"/>
    <n v="28031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6"/>
    <x v="13"/>
    <x v="220"/>
    <n v="0"/>
    <x v="28"/>
  </r>
  <r>
    <x v="5"/>
    <x v="14"/>
    <x v="221"/>
    <n v="0"/>
    <x v="2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E713F2-B5EA-4194-864D-B27652EBDE90}" name="Tabela przestawna2" cacheId="24" applyNumberFormats="0" applyBorderFormats="0" applyFontFormats="0" applyPatternFormats="0" applyAlignmentFormats="0" applyWidthHeightFormats="1" dataCaption="Wartości" updatedVersion="8" minRefreshableVersion="3" useAutoFormatting="1" itemPrintTitles="1" createdVersion="8" indent="0" outline="1" outlineData="1" multipleFieldFilters="0">
  <location ref="P3:R20" firstHeaderRow="1" firstDataRow="1" firstDataCol="0"/>
  <pivotFields count="5"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1000000}" name="Tabela przestawna1" cacheId="21" applyNumberFormats="0" applyBorderFormats="0" applyFontFormats="0" applyPatternFormats="0" applyAlignmentFormats="0" applyWidthHeightFormats="1" dataCaption="Wartości" updatedVersion="8" minRefreshableVersion="3" useAutoFormatting="1" itemPrintTitles="1" createdVersion="4" indent="0" compact="0" compactData="0" multipleFieldFilters="0">
  <location ref="A3:D229" firstHeaderRow="1" firstDataRow="1" firstDataCol="3"/>
  <pivotFields count="30">
    <pivotField axis="axisRow" compact="0" outline="0" showAll="0" defaultSubtotal="0">
      <items count="28">
        <item x="12"/>
        <item x="8"/>
        <item x="10"/>
        <item x="11"/>
        <item x="9"/>
        <item x="0"/>
        <item m="1" x="14"/>
        <item x="6"/>
        <item x="1"/>
        <item m="1" x="25"/>
        <item x="7"/>
        <item x="5"/>
        <item x="3"/>
        <item m="1" x="15"/>
        <item x="2"/>
        <item m="1" x="21"/>
        <item m="1" x="27"/>
        <item m="1" x="18"/>
        <item m="1" x="20"/>
        <item m="1" x="17"/>
        <item m="1" x="16"/>
        <item x="4"/>
        <item m="1" x="19"/>
        <item m="1" x="24"/>
        <item m="1" x="26"/>
        <item m="1" x="23"/>
        <item m="1" x="13"/>
        <item m="1"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45">
        <item m="1" x="73"/>
        <item m="1" x="162"/>
        <item m="1" x="45"/>
        <item m="1" x="134"/>
        <item m="1" x="218"/>
        <item m="1" x="64"/>
        <item m="1" x="156"/>
        <item m="1" x="243"/>
        <item m="1" x="125"/>
        <item m="1" x="208"/>
        <item m="1" x="56"/>
        <item m="1" x="148"/>
        <item m="1" x="236"/>
        <item m="1" x="114"/>
        <item m="1" x="197"/>
        <item m="1" x="50"/>
        <item m="1" x="140"/>
        <item m="1" x="226"/>
        <item m="1" x="103"/>
        <item m="1" x="186"/>
        <item m="1" x="85"/>
        <item m="1" x="171"/>
        <item m="1" x="52"/>
        <item m="1" x="144"/>
        <item m="1" x="232"/>
        <item m="1" x="77"/>
        <item m="1" x="165"/>
        <item m="1" x="48"/>
        <item m="1" x="137"/>
        <item m="1" x="222"/>
        <item m="1" x="228"/>
        <item m="1" x="65"/>
        <item m="1" x="157"/>
        <item m="1" x="209"/>
        <item m="1" x="88"/>
        <item m="1" x="173"/>
        <item m="1" x="57"/>
        <item m="1" x="149"/>
        <item m="1" x="198"/>
        <item m="1" x="80"/>
        <item m="1" x="167"/>
        <item m="1" x="187"/>
        <item m="1" x="70"/>
        <item m="1" x="159"/>
        <item m="1" x="42"/>
        <item m="1" x="130"/>
        <item m="1" x="179"/>
        <item m="1" x="61"/>
        <item m="1" x="152"/>
        <item m="1" x="239"/>
        <item m="1" x="120"/>
        <item m="1" x="223"/>
        <item m="1" x="100"/>
        <item m="1" x="184"/>
        <item m="1" x="68"/>
        <item m="1" x="128"/>
        <item m="1" x="213"/>
        <item m="1" x="92"/>
        <item m="1" x="177"/>
        <item m="1" x="59"/>
        <item m="1" x="117"/>
        <item m="1" x="201"/>
        <item m="1" x="83"/>
        <item m="1" x="169"/>
        <item m="1" x="106"/>
        <item m="1" x="189"/>
        <item m="1" x="74"/>
        <item m="1" x="163"/>
        <item m="1" x="46"/>
        <item m="1" x="96"/>
        <item m="1" x="237"/>
        <item m="1" x="115"/>
        <item m="1" x="199"/>
        <item m="1" x="81"/>
        <item m="1" x="141"/>
        <item m="1" x="227"/>
        <item m="1" x="104"/>
        <item m="1" x="188"/>
        <item m="1" x="71"/>
        <item m="1" x="131"/>
        <item m="1" x="215"/>
        <item m="1" x="94"/>
        <item m="1" x="180"/>
        <item m="1" x="62"/>
        <item m="1" x="121"/>
        <item m="1" x="204"/>
        <item m="1" x="86"/>
        <item m="1" x="172"/>
        <item m="1" x="53"/>
        <item m="1" x="110"/>
        <item m="1" x="193"/>
        <item m="1" x="78"/>
        <item m="1" x="166"/>
        <item m="1" x="60"/>
        <item m="1" x="151"/>
        <item m="1" x="238"/>
        <item m="1" x="118"/>
        <item m="1" x="202"/>
        <item m="1" x="142"/>
        <item m="1" x="229"/>
        <item m="1" x="107"/>
        <item m="1" x="190"/>
        <item m="1" x="47"/>
        <item m="1" x="135"/>
        <item m="1" x="219"/>
        <item m="1" x="97"/>
        <item m="1" x="181"/>
        <item m="1" x="244"/>
        <item m="1" x="126"/>
        <item m="1" x="210"/>
        <item m="1" x="89"/>
        <item m="1" x="174"/>
        <item m="1" x="72"/>
        <item m="1" x="160"/>
        <item m="1" x="43"/>
        <item m="1" x="132"/>
        <item m="1" x="216"/>
        <item m="1" x="63"/>
        <item m="1" x="153"/>
        <item m="1" x="240"/>
        <item m="1" x="122"/>
        <item m="1" x="205"/>
        <item m="1" x="54"/>
        <item m="1" x="145"/>
        <item m="1" x="233"/>
        <item m="1" x="111"/>
        <item m="1" x="194"/>
        <item m="1" x="119"/>
        <item m="1" x="203"/>
        <item m="1" x="84"/>
        <item m="1" x="170"/>
        <item m="1" x="230"/>
        <item m="1" x="108"/>
        <item m="1" x="191"/>
        <item m="1" x="75"/>
        <item m="1" x="164"/>
        <item m="1" x="220"/>
        <item m="1" x="98"/>
        <item m="1" x="182"/>
        <item m="1" x="66"/>
        <item m="1" x="158"/>
        <item m="1" x="211"/>
        <item m="1" x="90"/>
        <item m="1" x="175"/>
        <item m="1" x="58"/>
        <item m="1" x="150"/>
        <item m="1" x="161"/>
        <item m="1" x="44"/>
        <item m="1" x="133"/>
        <item m="1" x="217"/>
        <item m="1" x="95"/>
        <item m="1" x="154"/>
        <item m="1" x="241"/>
        <item m="1" x="123"/>
        <item m="1" x="206"/>
        <item m="1" x="87"/>
        <item m="1" x="146"/>
        <item m="1" x="234"/>
        <item m="1" x="112"/>
        <item m="1" x="195"/>
        <item m="1" x="79"/>
        <item m="1" x="138"/>
        <item m="1" x="224"/>
        <item m="1" x="101"/>
        <item m="1" x="185"/>
        <item m="1" x="69"/>
        <item m="1" x="143"/>
        <item m="1" x="231"/>
        <item m="1" x="109"/>
        <item m="1" x="192"/>
        <item m="1" x="76"/>
        <item m="1" x="136"/>
        <item m="1" x="221"/>
        <item m="1" x="99"/>
        <item m="1" x="183"/>
        <item m="1" x="67"/>
        <item m="1" x="127"/>
        <item m="1" x="212"/>
        <item m="1" x="91"/>
        <item m="1" x="176"/>
        <item m="1" x="116"/>
        <item m="1" x="200"/>
        <item m="1" x="82"/>
        <item m="1" x="168"/>
        <item m="1" x="51"/>
        <item m="1" x="105"/>
        <item m="1" x="155"/>
        <item m="1" x="242"/>
        <item m="1" x="124"/>
        <item m="1" x="207"/>
        <item m="1" x="55"/>
        <item m="1" x="147"/>
        <item m="1" x="235"/>
        <item m="1" x="113"/>
        <item m="1" x="196"/>
        <item m="1" x="49"/>
        <item m="1" x="139"/>
        <item m="1" x="225"/>
        <item m="1" x="102"/>
        <item m="1" x="129"/>
        <item m="1" x="214"/>
        <item m="1" x="93"/>
        <item m="1" x="178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22"/>
        <item m="1" x="23"/>
        <item m="1" x="24"/>
        <item m="1" x="25"/>
        <item m="1" x="26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x="0"/>
        <item x="1"/>
        <item x="2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838">
        <item m="1" x="598"/>
        <item m="1" x="1527"/>
        <item m="1" x="630"/>
        <item m="1" x="1557"/>
        <item m="1" x="657"/>
        <item m="1" x="1579"/>
        <item m="1" x="1604"/>
        <item m="1" x="709"/>
        <item m="1" x="1640"/>
        <item m="1" x="744"/>
        <item m="1" x="1673"/>
        <item m="1" x="810"/>
        <item m="1" x="1729"/>
        <item m="1" x="834"/>
        <item m="1" x="1757"/>
        <item m="1" x="862"/>
        <item m="1" x="1787"/>
        <item m="1" x="1814"/>
        <item m="1" x="919"/>
        <item m="1" x="42"/>
        <item m="1" x="940"/>
        <item m="1" x="64"/>
        <item m="1" x="982"/>
        <item m="1" x="100"/>
        <item m="1" x="661"/>
        <item m="1" x="1581"/>
        <item m="1" x="715"/>
        <item m="1" x="1645"/>
        <item m="1" x="749"/>
        <item m="1" x="1678"/>
        <item m="1" x="785"/>
        <item m="1" x="1734"/>
        <item m="1" x="839"/>
        <item m="1" x="1764"/>
        <item m="1" x="866"/>
        <item m="1" x="1791"/>
        <item m="1" x="896"/>
        <item m="1" x="922"/>
        <item m="1" x="45"/>
        <item m="1" x="944"/>
        <item m="1" x="65"/>
        <item m="1" x="1615"/>
        <item m="1" x="722"/>
        <item m="1" x="755"/>
        <item m="1" x="1684"/>
        <item m="1" x="792"/>
        <item m="1" x="1713"/>
        <item m="1" x="820"/>
        <item m="1" x="1769"/>
        <item m="1" x="872"/>
        <item m="1" x="1797"/>
        <item m="1" x="902"/>
        <item m="1" x="1825"/>
        <item m="1" x="949"/>
        <item m="1" x="67"/>
        <item m="1" x="968"/>
        <item m="1" x="84"/>
        <item m="1" x="986"/>
        <item m="1" x="96"/>
        <item m="1" x="996"/>
        <item m="1" x="112"/>
        <item m="1" x="1006"/>
        <item m="1" x="129"/>
        <item m="1" x="1033"/>
        <item m="1" x="141"/>
        <item m="1" x="1054"/>
        <item m="1" x="163"/>
        <item m="1" x="1094"/>
        <item m="1" x="204"/>
        <item m="1" x="1118"/>
        <item m="1" x="230"/>
        <item m="1" x="279"/>
        <item m="1" x="1196"/>
        <item m="1" x="311"/>
        <item m="1" x="1230"/>
        <item m="1" x="348"/>
        <item m="1" x="1268"/>
        <item m="1" x="1308"/>
        <item m="1" x="421"/>
        <item m="1" x="1348"/>
        <item m="1" x="1008"/>
        <item m="1" x="123"/>
        <item m="1" x="1023"/>
        <item m="1" x="1035"/>
        <item m="1" x="143"/>
        <item m="1" x="1056"/>
        <item m="1" x="165"/>
        <item m="1" x="1072"/>
        <item m="1" x="183"/>
        <item m="1" x="206"/>
        <item m="1" x="1120"/>
        <item m="1" x="232"/>
        <item m="1" x="1144"/>
        <item m="1" x="255"/>
        <item m="1" x="1166"/>
        <item m="1" x="281"/>
        <item m="1" x="1198"/>
        <item m="1" x="313"/>
        <item m="1" x="1232"/>
        <item m="1" x="350"/>
        <item m="1" x="1269"/>
        <item m="1" x="423"/>
        <item m="1" x="1350"/>
        <item m="1" x="463"/>
        <item m="1" x="1039"/>
        <item m="1" x="146"/>
        <item m="1" x="1076"/>
        <item m="1" x="186"/>
        <item m="1" x="1099"/>
        <item m="1" x="210"/>
        <item m="1" x="1123"/>
        <item m="1" x="236"/>
        <item m="1" x="259"/>
        <item m="1" x="1169"/>
        <item m="1" x="285"/>
        <item m="1" x="1202"/>
        <item m="1" x="316"/>
        <item m="1" x="1236"/>
        <item m="1" x="1273"/>
        <item m="1" x="389"/>
        <item m="1" x="1313"/>
        <item m="1" x="427"/>
        <item m="1" x="1353"/>
        <item m="1" x="465"/>
        <item m="1" x="500"/>
        <item m="1" x="1426"/>
        <item m="1" x="536"/>
        <item m="1" x="1461"/>
        <item m="1" x="572"/>
        <item m="1" x="1103"/>
        <item m="1" x="215"/>
        <item m="1" x="1128"/>
        <item m="1" x="239"/>
        <item m="1" x="1151"/>
        <item m="1" x="1174"/>
        <item m="1" x="289"/>
        <item m="1" x="1207"/>
        <item m="1" x="321"/>
        <item m="1" x="1239"/>
        <item m="1" x="356"/>
        <item m="1" x="392"/>
        <item m="1" x="1316"/>
        <item m="1" x="432"/>
        <item m="1" x="1357"/>
        <item m="1" x="467"/>
        <item m="1" x="1391"/>
        <item m="1" x="1428"/>
        <item m="1" x="538"/>
        <item m="1" x="1463"/>
        <item m="1" x="574"/>
        <item m="1" x="1503"/>
        <item m="1" x="328"/>
        <item m="1" x="1245"/>
        <item m="1" x="362"/>
        <item m="1" x="1282"/>
        <item m="1" x="435"/>
        <item m="1" x="1362"/>
        <item m="1" x="471"/>
        <item m="1" x="1394"/>
        <item m="1" x="504"/>
        <item m="1" x="1465"/>
        <item m="1" x="577"/>
        <item m="1" x="1506"/>
        <item m="1" x="613"/>
        <item m="1" x="1541"/>
        <item m="1" x="671"/>
        <item m="1" x="1592"/>
        <item m="1" x="699"/>
        <item m="1" x="334"/>
        <item m="1" x="1251"/>
        <item m="1" x="367"/>
        <item m="1" x="1287"/>
        <item m="1" x="403"/>
        <item m="1" x="1324"/>
        <item m="1" x="1368"/>
        <item m="1" x="478"/>
        <item m="1" x="1400"/>
        <item m="1" x="508"/>
        <item m="1" x="1434"/>
        <item m="1" x="582"/>
        <item m="1" x="1512"/>
        <item m="1" x="617"/>
        <item m="1" x="373"/>
        <item m="1" x="1293"/>
        <item m="1" x="408"/>
        <item m="1" x="1329"/>
        <item m="1" x="445"/>
        <item m="1" x="1406"/>
        <item m="1" x="516"/>
        <item m="1" x="1440"/>
        <item m="1" x="549"/>
        <item m="1" x="1476"/>
        <item m="1" x="1337"/>
        <item m="1" x="450"/>
        <item m="1" x="1378"/>
        <item m="1" x="523"/>
        <item m="1" x="1448"/>
        <item m="1" x="557"/>
        <item m="1" x="1482"/>
        <item m="1" x="592"/>
        <item m="1" x="1551"/>
        <item m="1" x="652"/>
        <item m="1" x="678"/>
        <item m="1" x="1600"/>
        <item m="1" x="739"/>
        <item m="1" x="1668"/>
        <item m="1" x="775"/>
        <item m="1" x="1699"/>
        <item m="1" x="807"/>
        <item m="1" x="1724"/>
        <item m="1" x="1754"/>
        <item m="1" x="859"/>
        <item m="1" x="1784"/>
        <item m="1" x="888"/>
        <item m="1" x="1812"/>
        <item m="1" x="1417"/>
        <item m="1" x="1452"/>
        <item m="1" x="561"/>
        <item m="1" x="1486"/>
        <item m="1" x="595"/>
        <item m="1" x="1524"/>
        <item m="1" x="628"/>
        <item m="1" x="656"/>
        <item m="1" x="1578"/>
        <item m="1" x="681"/>
        <item m="1" x="1602"/>
        <item m="1" x="707"/>
        <item m="1" x="1638"/>
        <item m="1" x="1672"/>
        <item m="1" x="780"/>
        <item m="1" x="1702"/>
        <item m="1" x="809"/>
        <item m="1" x="1727"/>
        <item m="1" x="861"/>
        <item m="1" x="1786"/>
        <item m="1" x="890"/>
        <item m="1" x="1813"/>
        <item m="1" x="918"/>
        <item m="1" x="1492"/>
        <item m="1" x="602"/>
        <item m="1" x="1530"/>
        <item m="1" x="632"/>
        <item m="1" x="1560"/>
        <item m="1" x="660"/>
        <item m="1" x="685"/>
        <item m="1" x="1607"/>
        <item m="1" x="712"/>
        <item m="1" x="1642"/>
        <item m="1" x="747"/>
        <item m="1" x="1676"/>
        <item m="1" x="1705"/>
        <item m="1" x="813"/>
        <item m="1" x="1731"/>
        <item m="1" x="836"/>
        <item m="1" x="1761"/>
        <item m="1" x="864"/>
        <item m="1" x="893"/>
        <item m="1" x="1817"/>
        <item m="1" x="920"/>
        <item m="1" x="43"/>
        <item m="1" x="942"/>
        <item m="1" x="965"/>
        <item m="1" x="82"/>
        <item m="1" x="983"/>
        <item m="1" x="101"/>
        <item m="1" x="1612"/>
        <item m="1" x="719"/>
        <item m="1" x="1648"/>
        <item m="1" x="751"/>
        <item m="1" x="1681"/>
        <item m="1" x="789"/>
        <item m="1" x="1738"/>
        <item m="1" x="842"/>
        <item m="1" x="1766"/>
        <item m="1" x="869"/>
        <item m="1" x="1794"/>
        <item m="1" x="1822"/>
        <item m="1" x="925"/>
        <item m="1" x="48"/>
        <item m="1" x="947"/>
        <item m="1" x="66"/>
        <item m="1" x="967"/>
        <item m="1" x="985"/>
        <item m="1" x="103"/>
        <item m="1" x="1000"/>
        <item m="1" x="117"/>
        <item m="1" x="1016"/>
        <item m="1" x="1618"/>
        <item m="1" x="1654"/>
        <item m="1" x="759"/>
        <item m="1" x="1686"/>
        <item m="1" x="795"/>
        <item m="1" x="1716"/>
        <item m="1" x="823"/>
        <item m="1" x="848"/>
        <item m="1" x="1772"/>
        <item m="1" x="875"/>
        <item m="1" x="1800"/>
        <item m="1" x="906"/>
        <item m="1" x="1828"/>
        <item m="1" x="53"/>
        <item m="1" x="953"/>
        <item m="1" x="70"/>
        <item m="1" x="970"/>
        <item m="1" x="87"/>
        <item m="1" x="128"/>
        <item m="1" x="97"/>
        <item m="1" x="997"/>
        <item m="1" x="113"/>
        <item m="1" x="1007"/>
        <item m="1" x="1022"/>
        <item m="1" x="130"/>
        <item m="1" x="1034"/>
        <item m="1" x="142"/>
        <item m="1" x="1055"/>
        <item m="1" x="164"/>
        <item m="1" x="182"/>
        <item m="1" x="1095"/>
        <item m="1" x="205"/>
        <item m="1" x="1119"/>
        <item m="1" x="231"/>
        <item m="1" x="1143"/>
        <item m="1" x="1165"/>
        <item m="1" x="280"/>
        <item m="1" x="1197"/>
        <item m="1" x="312"/>
        <item m="1" x="1231"/>
        <item m="1" x="349"/>
        <item m="1" x="386"/>
        <item m="1" x="1309"/>
        <item m="1" x="422"/>
        <item m="1" x="1349"/>
        <item m="1" x="1009"/>
        <item m="1" x="124"/>
        <item m="1" x="132"/>
        <item m="1" x="1037"/>
        <item m="1" x="145"/>
        <item m="1" x="1058"/>
        <item m="1" x="166"/>
        <item m="1" x="1074"/>
        <item m="1" x="1097"/>
        <item m="1" x="208"/>
        <item m="1" x="1122"/>
        <item m="1" x="234"/>
        <item m="1" x="1145"/>
        <item m="1" x="257"/>
        <item m="1" x="283"/>
        <item m="1" x="1200"/>
        <item m="1" x="315"/>
        <item m="1" x="1234"/>
        <item m="1" x="351"/>
        <item m="1" x="1271"/>
        <item m="1" x="1311"/>
        <item m="1" x="425"/>
        <item m="1" x="1352"/>
        <item m="1" x="464"/>
        <item m="1" x="1041"/>
        <item m="1" x="148"/>
        <item m="1" x="169"/>
        <item m="1" x="1077"/>
        <item m="1" x="188"/>
        <item m="1" x="1101"/>
        <item m="1" x="212"/>
        <item m="1" x="1125"/>
        <item m="1" x="1148"/>
        <item m="1" x="260"/>
        <item m="1" x="1171"/>
        <item m="1" x="287"/>
        <item m="1" x="1204"/>
        <item m="1" x="318"/>
        <item m="1" x="354"/>
        <item m="1" x="1274"/>
        <item m="1" x="391"/>
        <item m="1" x="1315"/>
        <item m="1" x="429"/>
        <item m="1" x="1355"/>
        <item m="1" x="1390"/>
        <item m="1" x="501"/>
        <item m="1" x="1427"/>
        <item m="1" x="537"/>
        <item m="1" x="1462"/>
        <item m="1" x="573"/>
        <item m="1" x="1082"/>
        <item m="1" x="192"/>
        <item m="1" x="1107"/>
        <item m="1" x="218"/>
        <item m="1" x="1131"/>
        <item m="1" x="243"/>
        <item m="1" x="265"/>
        <item m="1" x="1177"/>
        <item m="1" x="293"/>
        <item m="1" x="324"/>
        <item m="1" x="1278"/>
        <item m="1" x="395"/>
        <item m="1" x="1318"/>
        <item m="1" x="1214"/>
        <item m="1" x="438"/>
        <item m="1" x="1365"/>
        <item m="1" x="475"/>
        <item m="1" x="1398"/>
        <item m="1" x="506"/>
        <item m="1" x="541"/>
        <item m="1" x="1467"/>
        <item m="1" x="579"/>
        <item m="1" x="1509"/>
        <item m="1" x="615"/>
        <item m="1" x="1543"/>
        <item m="1" x="1570"/>
        <item m="1" x="672"/>
        <item m="1" x="1593"/>
        <item m="1" x="700"/>
        <item m="1" x="1629"/>
        <item m="1" x="1186"/>
        <item m="1" x="1220"/>
        <item m="1" x="338"/>
        <item m="1" x="1253"/>
        <item m="1" x="369"/>
        <item m="1" x="1290"/>
        <item m="1" x="442"/>
        <item m="1" x="1372"/>
        <item m="1" x="480"/>
        <item m="1" x="1402"/>
        <item m="1" x="512"/>
        <item m="1" x="1437"/>
        <item m="1" x="1473"/>
        <item m="1" x="585"/>
        <item m="1" x="1515"/>
        <item m="1" x="673"/>
        <item m="1" x="1595"/>
        <item m="1" x="701"/>
        <item m="1" x="1630"/>
        <item m="1" x="737"/>
        <item m="1" x="772"/>
        <item m="1" x="1258"/>
        <item m="1" x="376"/>
        <item m="1" x="1296"/>
        <item m="1" x="412"/>
        <item m="1" x="1333"/>
        <item m="1" x="486"/>
        <item m="1" x="1409"/>
        <item m="1" x="519"/>
        <item m="1" x="1444"/>
        <item m="1" x="553"/>
        <item m="1" x="1723"/>
        <item m="1" x="831"/>
        <item m="1" x="1753"/>
        <item m="1" x="1340"/>
        <item m="1" x="454"/>
        <item m="1" x="1414"/>
        <item m="1" x="526"/>
        <item m="1" x="1450"/>
        <item m="1" x="559"/>
        <item m="1" x="1485"/>
        <item m="1" x="594"/>
        <item m="1" x="626"/>
        <item m="1" x="1554"/>
        <item m="1" x="654"/>
        <item m="1" x="1636"/>
        <item m="1" x="741"/>
        <item m="1" x="1670"/>
        <item m="1" x="777"/>
        <item m="1" x="1700"/>
        <item m="1" x="832"/>
        <item m="1" x="1755"/>
        <item m="1" x="860"/>
        <item m="1" x="1785"/>
        <item m="1" x="889"/>
        <item m="1" x="529"/>
        <item m="1" x="1454"/>
        <item m="1" x="563"/>
        <item m="1" x="1489"/>
        <item m="1" x="599"/>
        <item m="1" x="1528"/>
        <item m="1" x="1558"/>
        <item m="1" x="658"/>
        <item m="1" x="1580"/>
        <item m="1" x="683"/>
        <item m="1" x="1605"/>
        <item m="1" x="710"/>
        <item m="1" x="745"/>
        <item m="1" x="1674"/>
        <item m="1" x="781"/>
        <item m="1" x="1703"/>
        <item m="1" x="811"/>
        <item m="1" x="1758"/>
        <item m="1" x="863"/>
        <item m="1" x="1788"/>
        <item m="1" x="891"/>
        <item m="1" x="1815"/>
        <item m="1" x="941"/>
        <item m="1" x="1494"/>
        <item m="1" x="604"/>
        <item m="1" x="1532"/>
        <item m="1" x="634"/>
        <item m="1" x="1582"/>
        <item m="1" x="687"/>
        <item m="1" x="1609"/>
        <item m="1" x="716"/>
        <item m="1" x="1646"/>
        <item m="1" x="786"/>
        <item m="1" x="1708"/>
        <item m="1" x="815"/>
        <item m="1" x="1735"/>
        <item m="1" x="840"/>
        <item m="1" x="1792"/>
        <item m="1" x="897"/>
        <item m="1" x="1819"/>
        <item m="1" x="923"/>
        <item m="1" x="46"/>
        <item m="1" x="945"/>
        <item m="1" x="966"/>
        <item m="1" x="83"/>
        <item m="1" x="984"/>
        <item m="1" x="102"/>
        <item m="1" x="691"/>
        <item m="1" x="1616"/>
        <item m="1" x="723"/>
        <item m="1" x="1651"/>
        <item m="1" x="756"/>
        <item m="1" x="821"/>
        <item m="1" x="1741"/>
        <item m="1" x="845"/>
        <item m="1" x="1770"/>
        <item m="1" x="873"/>
        <item m="1" x="903"/>
        <item m="1" x="1826"/>
        <item m="1" x="928"/>
        <item m="1" x="50"/>
        <item m="1" x="950"/>
        <item m="1" x="68"/>
        <item m="1" x="85"/>
        <item m="1" x="987"/>
        <item m="1" x="104"/>
        <item m="1" x="1001"/>
        <item m="1" x="118"/>
        <item m="1" x="1017"/>
        <item m="1" x="727"/>
        <item m="1" x="1657"/>
        <item m="1" x="762"/>
        <item m="1" x="1690"/>
        <item m="1" x="799"/>
        <item m="1" x="1718"/>
        <item m="1" x="1745"/>
        <item m="1" x="851"/>
        <item m="1" x="1775"/>
        <item m="1" x="879"/>
        <item m="1" x="1804"/>
        <item m="1" x="910"/>
        <item m="1" x="932"/>
        <item m="1" x="56"/>
        <item m="1" x="956"/>
        <item m="1" x="73"/>
        <item m="1" x="973"/>
        <item m="1" x="98"/>
        <item m="1" x="998"/>
        <item m="1" x="114"/>
        <item m="1" x="1024"/>
        <item m="1" x="131"/>
        <item m="1" x="1036"/>
        <item m="1" x="144"/>
        <item m="1" x="1057"/>
        <item m="1" x="1073"/>
        <item m="1" x="184"/>
        <item m="1" x="1096"/>
        <item m="1" x="207"/>
        <item m="1" x="1121"/>
        <item m="1" x="233"/>
        <item m="1" x="256"/>
        <item m="1" x="1167"/>
        <item m="1" x="282"/>
        <item m="1" x="1199"/>
        <item m="1" x="314"/>
        <item m="1" x="1233"/>
        <item m="1" x="1270"/>
        <item m="1" x="387"/>
        <item m="1" x="1310"/>
        <item m="1" x="424"/>
        <item m="1" x="1351"/>
        <item m="1" x="1011"/>
        <item m="1" x="1026"/>
        <item m="1" x="134"/>
        <item m="1" x="1040"/>
        <item m="1" x="147"/>
        <item m="1" x="1060"/>
        <item m="1" x="168"/>
        <item m="1" x="187"/>
        <item m="1" x="1100"/>
        <item m="1" x="211"/>
        <item m="1" x="1124"/>
        <item m="1" x="237"/>
        <item m="1" x="1147"/>
        <item m="1" x="1170"/>
        <item m="1" x="286"/>
        <item m="1" x="1203"/>
        <item m="1" x="317"/>
        <item m="1" x="1237"/>
        <item m="1" x="353"/>
        <item m="1" x="390"/>
        <item m="1" x="1314"/>
        <item m="1" x="428"/>
        <item m="1" x="1354"/>
        <item m="1" x="466"/>
        <item m="1" x="1389"/>
        <item m="1" x="151"/>
        <item m="1" x="1062"/>
        <item m="1" x="172"/>
        <item m="1" x="1080"/>
        <item m="1" x="190"/>
        <item m="1" x="1104"/>
        <item m="1" x="1129"/>
        <item m="1" x="240"/>
        <item m="1" x="1152"/>
        <item m="1" x="263"/>
        <item m="1" x="1175"/>
        <item m="1" x="290"/>
        <item m="1" x="322"/>
        <item m="1" x="1240"/>
        <item m="1" x="357"/>
        <item m="1" x="1276"/>
        <item m="1" x="393"/>
        <item m="1" x="1358"/>
        <item m="1" x="468"/>
        <item m="1" x="1392"/>
        <item m="1" x="502"/>
        <item m="1" x="1429"/>
        <item m="1" x="575"/>
        <item m="1" x="1504"/>
        <item m="1" x="196"/>
        <item m="1" x="1109"/>
        <item m="1" x="363"/>
        <item m="1" x="1283"/>
        <item m="1" x="399"/>
        <item m="1" x="1320"/>
        <item m="1" x="472"/>
        <item m="1" x="1395"/>
        <item m="1" x="505"/>
        <item m="1" x="1431"/>
        <item m="1" x="539"/>
        <item m="1" x="1507"/>
        <item m="1" x="614"/>
        <item m="1" x="1542"/>
        <item m="1" x="643"/>
        <item m="1" x="271"/>
        <item m="1" x="1184"/>
        <item m="1" x="299"/>
        <item m="1" x="1217"/>
        <item m="1" x="335"/>
        <item m="1" x="1288"/>
        <item m="1" x="404"/>
        <item m="1" x="1325"/>
        <item m="1" x="440"/>
        <item m="1" x="1369"/>
        <item m="1" x="509"/>
        <item m="1" x="1435"/>
        <item m="1" x="544"/>
        <item m="1" x="1470"/>
        <item m="1" x="583"/>
        <item m="1" x="1513"/>
        <item m="1" x="1545"/>
        <item m="1" x="645"/>
        <item m="1" x="1594"/>
        <item m="1" x="1189"/>
        <item m="1" x="303"/>
        <item m="1" x="1223"/>
        <item m="1" x="341"/>
        <item m="1" x="1256"/>
        <item m="1" x="374"/>
        <item m="1" x="409"/>
        <item m="1" x="1330"/>
        <item m="1" x="446"/>
        <item m="1" x="483"/>
        <item m="1" x="1407"/>
        <item m="1" x="1441"/>
        <item m="1" x="550"/>
        <item m="1" x="1477"/>
        <item m="1" x="588"/>
        <item m="1" x="1518"/>
        <item m="1" x="621"/>
        <item m="1" x="648"/>
        <item m="1" x="1572"/>
        <item m="1" x="675"/>
        <item m="1" x="1597"/>
        <item m="1" x="702"/>
        <item m="1" x="1632"/>
        <item m="1" x="1666"/>
        <item m="1" x="773"/>
        <item m="1" x="1261"/>
        <item m="1" x="379"/>
        <item m="1" x="1300"/>
        <item m="1" x="416"/>
        <item m="1" x="451"/>
        <item m="1" x="1379"/>
        <item m="1" x="489"/>
        <item m="1" x="1411"/>
        <item m="1" x="524"/>
        <item m="1" x="1725"/>
        <item m="1" x="713"/>
        <item m="1" x="1643"/>
        <item m="1" x="748"/>
        <item m="1" x="1677"/>
        <item m="1" x="783"/>
        <item m="1" x="1706"/>
        <item m="1" x="1732"/>
        <item m="1" x="837"/>
        <item m="1" x="1762"/>
        <item m="1" x="865"/>
        <item m="1" x="1789"/>
        <item m="1" x="894"/>
        <item m="1" x="921"/>
        <item m="1" x="44"/>
        <item m="1" x="943"/>
        <item m="1" x="1496"/>
        <item m="1" x="607"/>
        <item m="1" x="1535"/>
        <item m="1" x="1562"/>
        <item m="1" x="663"/>
        <item m="1" x="1583"/>
        <item m="1" x="689"/>
        <item m="1" x="1613"/>
        <item m="1" x="720"/>
        <item m="1" x="752"/>
        <item m="1" x="1682"/>
        <item m="1" x="790"/>
        <item m="1" x="1710"/>
        <item m="1" x="818"/>
        <item m="1" x="1739"/>
        <item m="1" x="1767"/>
        <item m="1" x="870"/>
        <item m="1" x="1795"/>
        <item m="1" x="899"/>
        <item m="1" x="1823"/>
        <item m="1" x="926"/>
        <item m="1" x="666"/>
        <item m="1" x="1586"/>
        <item m="1" x="694"/>
        <item m="1" x="1619"/>
        <item m="1" x="725"/>
        <item m="1" x="1655"/>
        <item m="1" x="1687"/>
        <item m="1" x="796"/>
        <item m="1" x="824"/>
        <item m="1" x="1743"/>
        <item m="1" x="849"/>
        <item m="1" x="876"/>
        <item m="1" x="1801"/>
        <item m="1" x="907"/>
        <item m="1" x="1829"/>
        <item m="1" x="930"/>
        <item m="1" x="54"/>
        <item m="1" x="71"/>
        <item m="1" x="971"/>
        <item m="1" x="88"/>
        <item m="1" x="988"/>
        <item m="1" x="105"/>
        <item m="1" x="1002"/>
        <item m="1" x="1018"/>
        <item m="1" x="1623"/>
        <item m="1" x="729"/>
        <item m="1" x="1659"/>
        <item m="1" x="765"/>
        <item m="1" x="1693"/>
        <item m="1" x="1719"/>
        <item m="1" x="826"/>
        <item m="1" x="1747"/>
        <item m="1" x="853"/>
        <item m="1" x="1778"/>
        <item m="1" x="882"/>
        <item m="1" x="912"/>
        <item m="1" x="1833"/>
        <item m="1" x="934"/>
        <item m="1" x="58"/>
        <item m="1" x="959"/>
        <item m="1" x="76"/>
        <item m="1" x="90"/>
        <item m="1" x="991"/>
        <item m="1" x="108"/>
        <item m="1" x="1032"/>
        <item m="1" x="140"/>
        <item m="1" x="1053"/>
        <item m="1" x="115"/>
        <item m="1" x="1010"/>
        <item m="1" x="1025"/>
        <item m="1" x="133"/>
        <item m="1" x="1038"/>
        <item m="1" x="1059"/>
        <item m="1" x="167"/>
        <item m="1" x="1075"/>
        <item m="1" x="185"/>
        <item m="1" x="1098"/>
        <item m="1" x="209"/>
        <item m="1" x="235"/>
        <item m="1" x="1146"/>
        <item m="1" x="258"/>
        <item m="1" x="1168"/>
        <item m="1" x="284"/>
        <item m="1" x="1201"/>
        <item m="1" x="1235"/>
        <item m="1" x="352"/>
        <item m="1" x="1272"/>
        <item m="1" x="388"/>
        <item m="1" x="1312"/>
        <item m="1" x="426"/>
        <item m="1" x="1012"/>
        <item m="1" x="125"/>
        <item m="1" x="1027"/>
        <item m="1" x="135"/>
        <item m="1" x="1042"/>
        <item m="1" x="149"/>
        <item m="1" x="170"/>
        <item m="1" x="1078"/>
        <item m="1" x="189"/>
        <item m="1" x="1102"/>
        <item m="1" x="213"/>
        <item m="1" x="1126"/>
        <item m="1" x="1149"/>
        <item m="1" x="261"/>
        <item m="1" x="1172"/>
        <item m="1" x="288"/>
        <item m="1" x="1205"/>
        <item m="1" x="319"/>
        <item m="1" x="430"/>
        <item m="1" x="1046"/>
        <item m="1" x="153"/>
        <item m="1" x="1065"/>
        <item m="1" x="175"/>
        <item m="1" x="1083"/>
        <item m="1" x="193"/>
        <item m="1" x="219"/>
        <item m="1" x="1132"/>
        <item m="1" x="244"/>
        <item m="1" x="1155"/>
        <item m="1" x="266"/>
        <item m="1" x="1178"/>
        <item m="1" x="1210"/>
        <item m="1" x="325"/>
        <item m="1" x="1243"/>
        <item m="1" x="360"/>
        <item m="1" x="1279"/>
        <item m="1" x="396"/>
        <item m="1" x="433"/>
        <item m="1" x="1359"/>
        <item m="1" x="469"/>
        <item m="1" x="1393"/>
        <item m="1" x="503"/>
        <item m="1" x="1430"/>
        <item m="1" x="1464"/>
        <item m="1" x="576"/>
        <item m="1" x="1505"/>
        <item m="1" x="1088"/>
        <item m="1" x="197"/>
        <item m="1" x="248"/>
        <item m="1" x="1159"/>
        <item m="1" x="270"/>
        <item m="1" x="1181"/>
        <item m="1" x="296"/>
        <item m="1" x="331"/>
        <item m="1" x="1248"/>
        <item m="1" x="366"/>
        <item m="1" x="1286"/>
        <item m="1" x="401"/>
        <item m="1" x="1322"/>
        <item m="1" x="1366"/>
        <item m="1" x="476"/>
        <item m="1" x="1399"/>
        <item m="1" x="507"/>
        <item m="1" x="1432"/>
        <item m="1" x="542"/>
        <item m="1" x="1468"/>
        <item m="1" x="580"/>
        <item m="1" x="1510"/>
        <item m="1" x="616"/>
        <item m="1" x="1544"/>
        <item m="1" x="644"/>
        <item m="1" x="274"/>
        <item m="1" x="1187"/>
        <item m="1" x="301"/>
        <item m="1" x="1221"/>
        <item m="1" x="339"/>
        <item m="1" x="370"/>
        <item m="1" x="1291"/>
        <item m="1" x="406"/>
        <item m="1" x="1327"/>
        <item m="1" x="443"/>
        <item m="1" x="1373"/>
        <item m="1" x="1403"/>
        <item m="1" x="513"/>
        <item m="1" x="1438"/>
        <item m="1" x="546"/>
        <item m="1" x="1474"/>
        <item m="1" x="586"/>
        <item m="1" x="619"/>
        <item m="1" x="1547"/>
        <item m="1" x="646"/>
        <item m="1" x="1571"/>
        <item m="1" x="674"/>
        <item m="1" x="1596"/>
        <item m="1" x="1631"/>
        <item m="1" x="1192"/>
        <item m="1" x="306"/>
        <item m="1" x="343"/>
        <item m="1" x="1259"/>
        <item m="1" x="1297"/>
        <item m="1" x="413"/>
        <item m="1" x="1334"/>
        <item m="1" x="449"/>
        <item m="1" x="1376"/>
        <item m="1" x="487"/>
        <item m="1" x="520"/>
        <item m="1" x="1445"/>
        <item m="1" x="554"/>
        <item m="1" x="1480"/>
        <item m="1" x="590"/>
        <item m="1" x="1520"/>
        <item m="1" x="1549"/>
        <item m="1" x="650"/>
        <item m="1" x="1574"/>
        <item m="1" x="677"/>
        <item m="1" x="1598"/>
        <item m="1" x="704"/>
        <item m="1" x="738"/>
        <item m="1" x="1667"/>
        <item m="1" x="774"/>
        <item m="1" x="1263"/>
        <item m="1" x="382"/>
        <item m="1" x="1303"/>
        <item m="1" x="1341"/>
        <item m="1" x="455"/>
        <item m="1" x="1382"/>
        <item m="1" x="491"/>
        <item m="1" x="1415"/>
        <item m="1" x="778"/>
        <item m="1" x="1701"/>
        <item m="1" x="808"/>
        <item m="1" x="1726"/>
        <item m="1" x="833"/>
        <item m="1" x="1756"/>
        <item m="1" x="458"/>
        <item m="1" x="1385"/>
        <item m="1" x="495"/>
        <item m="1" x="1419"/>
        <item m="1" x="530"/>
        <item m="1" x="1490"/>
        <item m="1" x="600"/>
        <item m="1" x="1529"/>
        <item m="1" x="631"/>
        <item m="1" x="1559"/>
        <item m="1" x="659"/>
        <item m="1" x="684"/>
        <item m="1" x="1606"/>
        <item m="1" x="711"/>
        <item m="1" x="1641"/>
        <item m="1" x="746"/>
        <item m="1" x="1675"/>
        <item m="1" x="782"/>
        <item m="1" x="1704"/>
        <item m="1" x="812"/>
        <item m="1" x="1730"/>
        <item m="1" x="835"/>
        <item m="1" x="1759"/>
        <item m="1" x="892"/>
        <item m="1" x="1816"/>
        <item m="1" x="1422"/>
        <item m="1" x="533"/>
        <item m="1" x="1457"/>
        <item m="1" x="567"/>
        <item m="1" x="605"/>
        <item m="1" x="1533"/>
        <item m="1" x="635"/>
        <item m="1" x="1561"/>
        <item m="1" x="662"/>
        <item m="1" x="1610"/>
        <item m="1" x="717"/>
        <item m="1" x="1647"/>
        <item m="1" x="750"/>
        <item m="1" x="1679"/>
        <item m="1" x="787"/>
        <item m="1" x="816"/>
        <item m="1" x="1736"/>
        <item m="1" x="841"/>
        <item m="1" x="1765"/>
        <item m="1" x="867"/>
        <item m="1" x="1820"/>
        <item m="1" x="924"/>
        <item m="1" x="47"/>
        <item m="1" x="946"/>
        <item m="1" x="1499"/>
        <item m="1" x="638"/>
        <item m="1" x="1565"/>
        <item m="1" x="665"/>
        <item m="1" x="1584"/>
        <item m="1" x="692"/>
        <item m="1" x="1652"/>
        <item m="1" x="757"/>
        <item m="1" x="1685"/>
        <item m="1" x="793"/>
        <item m="1" x="1714"/>
        <item m="1" x="846"/>
        <item m="1" x="1771"/>
        <item m="1" x="874"/>
        <item m="1" x="1798"/>
        <item m="1" x="904"/>
        <item m="1" x="51"/>
        <item m="1" x="951"/>
        <item m="1" x="69"/>
        <item m="1" x="969"/>
        <item m="1" x="86"/>
        <item m="1" x="1589"/>
        <item m="1" x="696"/>
        <item m="1" x="1621"/>
        <item m="1" x="763"/>
        <item m="1" x="1691"/>
        <item m="1" x="800"/>
        <item m="1" x="1776"/>
        <item m="1" x="880"/>
        <item m="1" x="1805"/>
        <item m="1" x="911"/>
        <item m="1" x="1831"/>
        <item m="1" x="957"/>
        <item m="1" x="74"/>
        <item m="1" x="974"/>
        <item m="1" x="89"/>
        <item m="1" x="989"/>
        <item m="1" x="119"/>
        <item m="1" x="1019"/>
        <item m="1" x="1625"/>
        <item m="1" x="731"/>
        <item m="1" x="1662"/>
        <item m="1" x="767"/>
        <item m="1" x="1013"/>
        <item m="1" x="126"/>
        <item m="1" x="1028"/>
        <item m="1" x="136"/>
        <item m="1" x="1044"/>
        <item m="1" x="1063"/>
        <item m="1" x="173"/>
        <item m="1" x="1081"/>
        <item m="1" x="191"/>
        <item m="1" x="1105"/>
        <item m="1" x="216"/>
        <item m="1" x="241"/>
        <item m="1" x="1153"/>
        <item m="1" x="264"/>
        <item m="1" x="1176"/>
        <item m="1" x="291"/>
        <item m="1" x="1208"/>
        <item m="1" x="1241"/>
        <item m="1" x="358"/>
        <item m="1" x="1277"/>
        <item m="1" x="394"/>
        <item m="1" x="1317"/>
        <item m="1" x="1048"/>
        <item m="1" x="156"/>
        <item m="1" x="1067"/>
        <item m="1" x="177"/>
        <item m="1" x="1086"/>
        <item m="1" x="1110"/>
        <item m="1" x="221"/>
        <item m="1" x="1135"/>
        <item m="1" x="246"/>
        <item m="1" x="1157"/>
        <item m="1" x="295"/>
        <item m="1" x="1212"/>
        <item m="1" x="329"/>
        <item m="1" x="1246"/>
        <item m="1" x="364"/>
        <item m="1" x="1284"/>
        <item m="1" x="1321"/>
        <item m="1" x="436"/>
        <item m="1" x="1363"/>
        <item m="1" x="473"/>
        <item m="1" x="1396"/>
        <item m="1" x="540"/>
        <item m="1" x="1466"/>
        <item m="1" x="578"/>
        <item m="1" x="1508"/>
        <item m="1" x="1089"/>
        <item m="1" x="225"/>
        <item m="1" x="1139"/>
        <item m="1" x="251"/>
        <item m="1" x="1160"/>
        <item m="1" x="272"/>
        <item m="1" x="1218"/>
        <item m="1" x="336"/>
        <item m="1" x="1252"/>
        <item m="1" x="1370"/>
        <item m="1" x="479"/>
        <item m="1" x="1401"/>
        <item m="1" x="510"/>
        <item m="1" x="1471"/>
        <item m="1" x="584"/>
        <item m="1" x="1514"/>
        <item m="1" x="618"/>
        <item m="1" x="1546"/>
        <item m="1" x="276"/>
        <item m="1" x="1190"/>
        <item m="1" x="304"/>
        <item m="1" x="1224"/>
        <item m="1" x="1257"/>
        <item m="1" x="375"/>
        <item m="1" x="1294"/>
        <item m="1" x="410"/>
        <item m="1" x="1331"/>
        <item m="1" x="447"/>
        <item m="1" x="484"/>
        <item m="1" x="1408"/>
        <item m="1" x="517"/>
        <item m="1" x="1442"/>
        <item m="1" x="551"/>
        <item m="1" x="1478"/>
        <item m="1" x="1519"/>
        <item m="1" x="622"/>
        <item m="1" x="1548"/>
        <item m="1" x="649"/>
        <item m="1" x="1573"/>
        <item m="1" x="676"/>
        <item m="1" x="703"/>
        <item m="1" x="1633"/>
        <item m="1" x="1194"/>
        <item m="1" x="308"/>
        <item m="1" x="1227"/>
        <item m="1" x="345"/>
        <item m="1" x="380"/>
        <item m="1" x="1301"/>
        <item m="1" x="417"/>
        <item m="1" x="1338"/>
        <item m="1" x="452"/>
        <item m="1" x="1380"/>
        <item m="1" x="1412"/>
        <item m="1" x="525"/>
        <item m="1" x="1449"/>
        <item m="1" x="1483"/>
        <item m="1" x="624"/>
        <item m="1" x="1552"/>
        <item m="1" x="653"/>
        <item m="1" x="1575"/>
        <item m="1" x="679"/>
        <item m="1" x="1635"/>
        <item m="1" x="740"/>
        <item m="1" x="1669"/>
        <item m="1" x="776"/>
        <item m="1" x="1265"/>
        <item m="1" x="418"/>
        <item m="1" x="1343"/>
        <item m="1" x="456"/>
        <item m="1" x="1383"/>
        <item m="1" x="493"/>
        <item m="1" x="1453"/>
        <item m="1" x="562"/>
        <item m="1" x="1487"/>
        <item m="1" x="596"/>
        <item m="1" x="1525"/>
        <item m="1" x="1728"/>
        <item m="1" x="1344"/>
        <item m="1" x="460"/>
        <item m="1" x="1387"/>
        <item m="1" x="497"/>
        <item m="1" x="1420"/>
        <item m="1" x="565"/>
        <item m="1" x="1493"/>
        <item m="1" x="603"/>
        <item m="1" x="1531"/>
        <item m="1" x="633"/>
        <item m="1" x="686"/>
        <item m="1" x="1608"/>
        <item m="1" x="714"/>
        <item m="1" x="1644"/>
        <item m="1" x="784"/>
        <item m="1" x="1707"/>
        <item m="1" x="814"/>
        <item m="1" x="1733"/>
        <item m="1" x="838"/>
        <item m="1" x="1790"/>
        <item m="1" x="895"/>
        <item m="1" x="1818"/>
        <item m="1" x="1423"/>
        <item m="1" x="1497"/>
        <item m="1" x="608"/>
        <item m="1" x="1536"/>
        <item m="1" x="636"/>
        <item m="1" x="1563"/>
        <item m="1" x="690"/>
        <item m="1" x="1614"/>
        <item m="1" x="721"/>
        <item m="1" x="1649"/>
        <item m="1" x="753"/>
        <item m="1" x="1711"/>
        <item m="1" x="819"/>
        <item m="1" x="1740"/>
        <item m="1" x="843"/>
        <item m="1" x="900"/>
        <item m="1" x="1824"/>
        <item m="1" x="927"/>
        <item m="1" x="49"/>
        <item m="1" x="948"/>
        <item m="1" x="1538"/>
        <item m="1" x="640"/>
        <item m="1" x="1567"/>
        <item m="1" x="667"/>
        <item m="1" x="1587"/>
        <item m="1" x="726"/>
        <item m="1" x="1656"/>
        <item m="1" x="760"/>
        <item m="1" x="1688"/>
        <item m="1" x="797"/>
        <item m="1" x="1744"/>
        <item m="1" x="850"/>
        <item m="1" x="1773"/>
        <item m="1" x="877"/>
        <item m="1" x="1802"/>
        <item m="1" x="908"/>
        <item m="1" x="931"/>
        <item m="1" x="55"/>
        <item m="1" x="954"/>
        <item m="1" x="72"/>
        <item m="1" x="972"/>
        <item m="1" x="106"/>
        <item m="1" x="1660"/>
        <item m="1" x="766"/>
        <item m="1" x="1694"/>
        <item m="1" x="801"/>
        <item m="1" x="854"/>
        <item m="1" x="1779"/>
        <item m="1" x="883"/>
        <item m="1" x="1806"/>
        <item m="1" x="913"/>
        <item m="1" x="59"/>
        <item m="1" x="960"/>
        <item m="1" x="77"/>
        <item m="1" x="976"/>
        <item m="1" x="91"/>
        <item m="1" x="1003"/>
        <item m="1" x="120"/>
        <item m="1" x="1020"/>
        <item m="1" x="1626"/>
        <item m="1" x="733"/>
        <item m="1" x="1696"/>
        <item m="1" x="804"/>
        <item m="1" x="1721"/>
        <item m="1" x="828"/>
        <item m="1" x="1750"/>
        <item m="1" x="885"/>
        <item m="1" x="1809"/>
        <item m="1" x="915"/>
        <item m="1" x="1835"/>
        <item m="1" x="937"/>
        <item m="1" x="79"/>
        <item m="1" x="979"/>
        <item m="1" x="993"/>
        <item m="1" x="161"/>
        <item m="1" x="1043"/>
        <item m="1" x="150"/>
        <item m="1" x="1061"/>
        <item m="1" x="171"/>
        <item m="1" x="1079"/>
        <item m="1" x="214"/>
        <item m="1" x="1127"/>
        <item m="1" x="238"/>
        <item m="1" x="1150"/>
        <item m="1" x="262"/>
        <item m="1" x="1173"/>
        <item m="1" x="1206"/>
        <item m="1" x="320"/>
        <item m="1" x="1238"/>
        <item m="1" x="355"/>
        <item m="1" x="1275"/>
        <item m="1" x="431"/>
        <item m="1" x="1356"/>
        <item m="1" x="1015"/>
        <item m="1" x="127"/>
        <item m="1" x="1029"/>
        <item m="1" x="154"/>
        <item m="1" x="1066"/>
        <item m="1" x="176"/>
        <item m="1" x="1084"/>
        <item m="1" x="194"/>
        <item m="1" x="1133"/>
        <item m="1" x="245"/>
        <item m="1" x="1156"/>
        <item m="1" x="267"/>
        <item m="1" x="1179"/>
        <item m="1" x="326"/>
        <item m="1" x="1244"/>
        <item m="1" x="361"/>
        <item m="1" x="1280"/>
        <item m="1" x="397"/>
        <item m="1" x="1360"/>
        <item m="1" x="470"/>
        <item m="1" x="1050"/>
        <item m="1" x="158"/>
        <item m="1" x="1069"/>
        <item m="1" x="179"/>
        <item m="1" x="198"/>
        <item m="1" x="1111"/>
        <item m="1" x="223"/>
        <item m="1" x="1137"/>
        <item m="1" x="249"/>
        <item m="1" x="1182"/>
        <item m="1" x="297"/>
        <item m="1" x="1215"/>
        <item m="1" x="332"/>
        <item m="1" x="1249"/>
        <item m="1" x="1433"/>
        <item m="1" x="543"/>
        <item m="1" x="1469"/>
        <item m="1" x="581"/>
        <item m="1" x="1511"/>
        <item m="1" x="1091"/>
        <item m="1" x="1114"/>
        <item m="1" x="227"/>
        <item m="1" x="1141"/>
        <item m="1" x="252"/>
        <item m="1" x="1162"/>
        <item m="1" x="1222"/>
        <item m="1" x="340"/>
        <item m="1" x="1254"/>
        <item m="1" x="371"/>
        <item m="1" x="1328"/>
        <item m="1" x="444"/>
        <item m="1" x="1374"/>
        <item m="1" x="481"/>
        <item m="1" x="1404"/>
        <item m="1" x="514"/>
        <item m="1" x="547"/>
        <item m="1" x="1475"/>
        <item m="1" x="587"/>
        <item m="1" x="1516"/>
        <item m="1" x="620"/>
        <item m="1" x="647"/>
        <item m="1" x="344"/>
        <item m="1" x="1260"/>
        <item m="1" x="377"/>
        <item m="1" x="1298"/>
        <item m="1" x="414"/>
        <item m="1" x="1335"/>
        <item m="1" x="1377"/>
        <item m="1" x="488"/>
        <item m="1" x="1410"/>
        <item m="1" x="521"/>
        <item m="1" x="1446"/>
        <item m="1" x="555"/>
        <item m="1" x="591"/>
        <item m="1" x="1521"/>
        <item m="1" x="623"/>
        <item m="1" x="1550"/>
        <item m="1" x="651"/>
        <item m="1" x="1599"/>
        <item m="1" x="705"/>
        <item m="1" x="1634"/>
        <item m="1" x="1195"/>
        <item m="1" x="310"/>
        <item m="1" x="1264"/>
        <item m="1" x="383"/>
        <item m="1" x="1304"/>
        <item m="1" x="1342"/>
        <item m="1" x="492"/>
        <item m="1" x="1416"/>
        <item m="1" x="527"/>
        <item m="1" x="1451"/>
        <item m="1" x="560"/>
        <item m="1" x="1523"/>
        <item m="1" x="627"/>
        <item m="1" x="1555"/>
        <item m="1" x="655"/>
        <item m="1" x="1577"/>
        <item m="1" x="706"/>
        <item m="1" x="1637"/>
        <item m="1" x="742"/>
        <item m="1" x="1671"/>
        <item m="1" x="779"/>
        <item m="1" x="1306"/>
        <item m="1" x="419"/>
        <item m="1" x="459"/>
        <item m="1" x="1386"/>
        <item m="1" x="496"/>
        <item m="1" x="531"/>
        <item m="1" x="1455"/>
        <item m="1" x="564"/>
        <item m="1" x="1491"/>
        <item m="1" x="601"/>
        <item m="1" x="1760"/>
        <item m="1" x="1346"/>
        <item m="1" x="461"/>
        <item m="1" x="1388"/>
        <item m="1" x="499"/>
        <item m="1" x="1458"/>
        <item m="1" x="568"/>
        <item m="1" x="1495"/>
        <item m="1" x="606"/>
        <item m="1" x="1534"/>
        <item m="1" x="688"/>
        <item m="1" x="1611"/>
        <item m="1" x="718"/>
        <item m="1" x="1680"/>
        <item m="1" x="788"/>
        <item m="1" x="1709"/>
        <item m="1" x="817"/>
        <item m="1" x="1737"/>
        <item m="1" x="868"/>
        <item m="1" x="1793"/>
        <item m="1" x="898"/>
        <item m="1" x="1821"/>
        <item m="1" x="1425"/>
        <item m="1" x="535"/>
        <item m="1" x="570"/>
        <item m="1" x="1500"/>
        <item m="1" x="609"/>
        <item m="1" x="1537"/>
        <item m="1" x="639"/>
        <item m="1" x="1566"/>
        <item m="1" x="1585"/>
        <item m="1" x="693"/>
        <item m="1" x="1617"/>
        <item m="1" x="724"/>
        <item m="1" x="1653"/>
        <item m="1" x="758"/>
        <item m="1" x="794"/>
        <item m="1" x="1715"/>
        <item m="1" x="822"/>
        <item m="1" x="1742"/>
        <item m="1" x="847"/>
        <item m="1" x="1799"/>
        <item m="1" x="905"/>
        <item m="1" x="1827"/>
        <item m="1" x="929"/>
        <item m="1" x="52"/>
        <item m="1" x="952"/>
        <item m="1" x="611"/>
        <item m="1" x="1539"/>
        <item m="1" x="641"/>
        <item m="1" x="1569"/>
        <item m="1" x="669"/>
        <item m="1" x="1622"/>
        <item m="1" x="728"/>
        <item m="1" x="1658"/>
        <item m="1" x="764"/>
        <item m="1" x="1692"/>
        <item m="1" x="825"/>
        <item m="1" x="1746"/>
        <item m="1" x="852"/>
        <item m="1" x="1777"/>
        <item m="1" x="881"/>
        <item m="1" x="1832"/>
        <item m="1" x="933"/>
        <item m="1" x="57"/>
        <item m="1" x="958"/>
        <item m="1" x="75"/>
        <item m="1" x="975"/>
        <item m="1" x="990"/>
        <item m="1" x="107"/>
        <item m="1" x="670"/>
        <item m="1" x="1591"/>
        <item m="1" x="732"/>
        <item m="1" x="1663"/>
        <item m="1" x="768"/>
        <item m="1" x="1695"/>
        <item m="1" x="803"/>
        <item m="1" x="1749"/>
        <item m="1" x="856"/>
        <item m="1" x="1780"/>
        <item m="1" x="884"/>
        <item m="1" x="1808"/>
        <item m="1" x="936"/>
        <item m="1" x="61"/>
        <item m="1" x="961"/>
        <item m="1" x="78"/>
        <item m="1" x="978"/>
        <item m="1" x="93"/>
        <item m="1" x="110"/>
        <item m="1" x="1004"/>
        <item m="1" x="121"/>
        <item m="1" x="1021"/>
        <item m="1" x="1628"/>
        <item m="1" x="735"/>
        <item m="1" x="770"/>
        <item m="1" x="1697"/>
        <item m="1" x="805"/>
        <item m="1" x="1722"/>
        <item m="1" x="830"/>
        <item m="1" x="1782"/>
        <item m="1" x="886"/>
        <item m="1" x="1810"/>
        <item m="1" x="917"/>
        <item m="1" x="1837"/>
        <item m="1" x="963"/>
        <item m="1" x="80"/>
        <item m="1" x="980"/>
        <item m="1" x="95"/>
        <item m="1" x="995"/>
        <item m="1" x="162"/>
        <item m="1" x="99"/>
        <item m="1" x="999"/>
        <item m="1" x="116"/>
        <item m="1" x="1014"/>
        <item m="1" x="137"/>
        <item m="1" x="1045"/>
        <item m="1" x="152"/>
        <item m="1" x="1064"/>
        <item m="1" x="174"/>
        <item m="1" x="1106"/>
        <item m="1" x="217"/>
        <item m="1" x="1130"/>
        <item m="1" x="242"/>
        <item m="1" x="1154"/>
        <item m="1" x="292"/>
        <item m="1" x="1209"/>
        <item m="1" x="323"/>
        <item m="1" x="1242"/>
        <item m="1" x="359"/>
        <item m="1" x="1049"/>
        <item m="1" x="157"/>
        <item m="1" x="1068"/>
        <item m="1" x="178"/>
        <item m="1" x="1087"/>
        <item m="1" x="222"/>
        <item m="1" x="1136"/>
        <item m="1" x="247"/>
        <item m="1" x="1158"/>
        <item m="1" x="269"/>
        <item m="1" x="1213"/>
        <item m="1" x="330"/>
        <item m="1" x="1247"/>
        <item m="1" x="365"/>
        <item m="1" x="1285"/>
        <item m="1" x="400"/>
        <item m="1" x="437"/>
        <item m="1" x="1364"/>
        <item m="1" x="474"/>
        <item m="1" x="1397"/>
        <item m="1" x="1052"/>
        <item m="1" x="160"/>
        <item m="1" x="180"/>
        <item m="1" x="1090"/>
        <item m="1" x="200"/>
        <item m="1" x="1113"/>
        <item m="1" x="226"/>
        <item m="1" x="1140"/>
        <item m="1" x="1161"/>
        <item m="1" x="273"/>
        <item m="1" x="1185"/>
        <item m="1" x="300"/>
        <item m="1" x="1219"/>
        <item m="1" x="337"/>
        <item m="1" x="368"/>
        <item m="1" x="1289"/>
        <item m="1" x="405"/>
        <item m="1" x="1326"/>
        <item m="1" x="441"/>
        <item m="1" x="1371"/>
        <item m="1" x="511"/>
        <item m="1" x="1436"/>
        <item m="1" x="545"/>
        <item m="1" x="1472"/>
        <item m="1" x="202"/>
        <item m="1" x="1116"/>
        <item m="1" x="228"/>
        <item m="1" x="1142"/>
        <item m="1" x="254"/>
        <item m="1" x="277"/>
        <item m="1" x="1191"/>
        <item m="1" x="305"/>
        <item m="1" x="1225"/>
        <item m="1" x="342"/>
        <item m="1" x="1295"/>
        <item m="1" x="411"/>
        <item m="1" x="1332"/>
        <item m="1" x="448"/>
        <item m="1" x="1375"/>
        <item m="1" x="485"/>
        <item m="1" x="518"/>
        <item m="1" x="1443"/>
        <item m="1" x="552"/>
        <item m="1" x="1479"/>
        <item m="1" x="589"/>
        <item m="1" x="309"/>
        <item m="1" x="1228"/>
        <item m="1" x="346"/>
        <item m="1" x="1262"/>
        <item m="1" x="381"/>
        <item m="1" x="1302"/>
        <item m="1" x="1339"/>
        <item m="1" x="453"/>
        <item m="1" x="1381"/>
        <item m="1" x="490"/>
        <item m="1" x="1413"/>
        <item m="1" x="558"/>
        <item m="1" x="1484"/>
        <item m="1" x="593"/>
        <item m="1" x="1522"/>
        <item m="1" x="625"/>
        <item m="1" x="1553"/>
        <item m="1" x="1576"/>
        <item m="1" x="680"/>
        <item m="1" x="1601"/>
        <item m="1" x="1229"/>
        <item m="1" x="347"/>
        <item m="1" x="1266"/>
        <item m="1" x="384"/>
        <item m="1" x="457"/>
        <item m="1" x="1384"/>
        <item m="1" x="494"/>
        <item m="1" x="1418"/>
        <item m="1" x="528"/>
        <item m="1" x="1488"/>
        <item m="1" x="597"/>
        <item m="1" x="1526"/>
        <item m="1" x="629"/>
        <item m="1" x="1556"/>
        <item m="1" x="682"/>
        <item m="1" x="1603"/>
        <item m="1" x="708"/>
        <item m="1" x="1639"/>
        <item m="1" x="743"/>
        <item m="1" x="1305"/>
        <item m="1" x="1267"/>
        <item m="1" x="385"/>
        <item m="1" x="1307"/>
        <item m="1" x="420"/>
        <item m="1" x="1345"/>
        <item m="1" x="498"/>
        <item m="1" x="1421"/>
        <item m="1" x="532"/>
        <item m="1" x="1456"/>
        <item m="1" x="566"/>
        <item m="1" x="1763"/>
        <item m="1" x="1347"/>
        <item m="1" x="462"/>
        <item m="1" x="1424"/>
        <item m="1" x="534"/>
        <item m="1" x="1459"/>
        <item m="1" x="569"/>
        <item m="1" x="1498"/>
        <item m="1" x="637"/>
        <item m="1" x="1564"/>
        <item m="1" x="664"/>
        <item m="1" x="1650"/>
        <item m="1" x="754"/>
        <item m="1" x="1683"/>
        <item m="1" x="791"/>
        <item m="1" x="1712"/>
        <item m="1" x="844"/>
        <item m="1" x="1768"/>
        <item m="1" x="871"/>
        <item m="1" x="1796"/>
        <item m="1" x="901"/>
        <item m="1" x="1460"/>
        <item m="1" x="571"/>
        <item m="1" x="1501"/>
        <item m="1" x="610"/>
        <item m="1" x="1568"/>
        <item m="1" x="668"/>
        <item m="1" x="1588"/>
        <item m="1" x="695"/>
        <item m="1" x="1620"/>
        <item m="1" x="761"/>
        <item m="1" x="1689"/>
        <item m="1" x="798"/>
        <item m="1" x="1717"/>
        <item m="1" x="1774"/>
        <item m="1" x="878"/>
        <item m="1" x="1803"/>
        <item m="1" x="909"/>
        <item m="1" x="1830"/>
        <item m="1" x="955"/>
        <item m="1" x="1502"/>
        <item m="1" x="612"/>
        <item m="1" x="1540"/>
        <item m="1" x="642"/>
        <item m="1" x="1590"/>
        <item m="1" x="697"/>
        <item m="1" x="1624"/>
        <item m="1" x="730"/>
        <item m="1" x="1661"/>
        <item m="1" x="802"/>
        <item m="1" x="1720"/>
        <item m="1" x="827"/>
        <item m="1" x="1748"/>
        <item m="1" x="855"/>
        <item m="1" x="1807"/>
        <item m="1" x="914"/>
        <item m="1" x="1834"/>
        <item m="1" x="935"/>
        <item m="1" x="60"/>
        <item m="1" x="977"/>
        <item m="1" x="92"/>
        <item m="1" x="992"/>
        <item m="1" x="109"/>
        <item m="1" x="698"/>
        <item m="1" x="1627"/>
        <item m="1" x="734"/>
        <item m="1" x="1664"/>
        <item m="1" x="769"/>
        <item m="1" x="829"/>
        <item m="1" x="1751"/>
        <item m="1" x="857"/>
        <item m="1" x="1781"/>
        <item m="1" x="916"/>
        <item m="1" x="1836"/>
        <item m="1" x="938"/>
        <item m="1" x="62"/>
        <item m="1" x="962"/>
        <item m="1" x="94"/>
        <item m="1" x="994"/>
        <item m="1" x="111"/>
        <item m="1" x="1005"/>
        <item m="1" x="122"/>
        <item m="1" x="736"/>
        <item m="1" x="1665"/>
        <item m="1" x="771"/>
        <item m="1" x="1698"/>
        <item m="1" x="806"/>
        <item m="1" x="1752"/>
        <item m="1" x="858"/>
        <item m="1" x="1783"/>
        <item m="1" x="887"/>
        <item m="1" x="1811"/>
        <item m="1" x="939"/>
        <item m="1" x="63"/>
        <item m="1" x="964"/>
        <item m="1" x="81"/>
        <item m="1" x="981"/>
        <item m="1" x="1030"/>
        <item m="1" x="138"/>
        <item m="1" x="1047"/>
        <item m="1" x="155"/>
        <item m="1" x="1085"/>
        <item m="1" x="195"/>
        <item m="1" x="1108"/>
        <item m="1" x="220"/>
        <item m="1" x="1134"/>
        <item m="1" x="268"/>
        <item m="1" x="1180"/>
        <item m="1" x="294"/>
        <item m="1" x="1211"/>
        <item m="1" x="327"/>
        <item m="1" x="1281"/>
        <item m="1" x="398"/>
        <item m="1" x="1319"/>
        <item m="1" x="434"/>
        <item m="1" x="1361"/>
        <item m="1" x="1031"/>
        <item m="1" x="139"/>
        <item m="1" x="1051"/>
        <item m="1" x="159"/>
        <item m="1" x="1070"/>
        <item m="1" x="199"/>
        <item m="1" x="1112"/>
        <item m="1" x="224"/>
        <item m="1" x="1138"/>
        <item m="1" x="250"/>
        <item m="1" x="1183"/>
        <item m="1" x="298"/>
        <item m="1" x="1216"/>
        <item m="1" x="333"/>
        <item m="1" x="1250"/>
        <item m="1" x="402"/>
        <item m="1" x="1323"/>
        <item m="1" x="439"/>
        <item m="1" x="1367"/>
        <item m="1" x="477"/>
        <item m="1" x="1071"/>
        <item m="1" x="181"/>
        <item m="1" x="1092"/>
        <item m="1" x="201"/>
        <item m="1" x="1115"/>
        <item m="1" x="253"/>
        <item m="1" x="1163"/>
        <item m="1" x="275"/>
        <item m="1" x="1188"/>
        <item m="1" x="302"/>
        <item m="1" x="1255"/>
        <item m="1" x="372"/>
        <item m="1" x="1292"/>
        <item m="1" x="407"/>
        <item m="1" x="482"/>
        <item m="1" x="1405"/>
        <item m="1" x="515"/>
        <item m="1" x="1439"/>
        <item m="1" x="548"/>
        <item m="1" x="1517"/>
        <item m="1" x="1093"/>
        <item m="1" x="203"/>
        <item m="1" x="1117"/>
        <item m="1" x="229"/>
        <item m="1" x="1164"/>
        <item m="1" x="278"/>
        <item m="1" x="1193"/>
        <item m="1" x="307"/>
        <item m="1" x="1226"/>
        <item m="1" x="378"/>
        <item m="1" x="1299"/>
        <item m="1" x="415"/>
        <item m="1" x="1336"/>
        <item m="1" x="522"/>
        <item m="1" x="1447"/>
        <item m="1" x="556"/>
        <item m="1" x="1481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22"/>
        <item m="1" x="23"/>
        <item m="1" x="24"/>
        <item m="1" x="25"/>
        <item m="1" x="26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x="0"/>
        <item x="1"/>
        <item x="2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096">
        <item m="1" x="1930"/>
        <item m="1" x="5212"/>
        <item m="1" x="5572"/>
        <item m="1" x="3364"/>
        <item m="1" x="5722"/>
        <item m="1" x="6096"/>
        <item m="1" x="5558"/>
        <item m="1" x="6891"/>
        <item m="1" x="4503"/>
        <item m="1" x="1611"/>
        <item m="1" x="7087"/>
        <item m="1" x="5602"/>
        <item m="1" x="4291"/>
        <item m="1" x="6174"/>
        <item m="1" x="5674"/>
        <item m="1" x="4211"/>
        <item m="1" x="3551"/>
        <item m="1" x="5965"/>
        <item m="1" x="5874"/>
        <item m="1" x="2596"/>
        <item m="1" x="2859"/>
        <item m="1" x="5507"/>
        <item m="1" x="4049"/>
        <item m="1" x="5235"/>
        <item m="1" x="4104"/>
        <item m="1" x="4238"/>
        <item m="1" x="2699"/>
        <item m="1" x="3187"/>
        <item m="1" x="2748"/>
        <item m="1" x="3346"/>
        <item m="1" x="6057"/>
        <item m="1" x="1529"/>
        <item m="1" x="2872"/>
        <item m="1" x="4000"/>
        <item m="1" x="6857"/>
        <item m="1" x="4306"/>
        <item m="1" x="4197"/>
        <item m="1" x="5595"/>
        <item m="1" x="3557"/>
        <item m="1" x="7088"/>
        <item m="1" x="1788"/>
        <item m="1" x="2075"/>
        <item m="1" x="6955"/>
        <item m="1" x="4092"/>
        <item m="1" x="3341"/>
        <item m="1" x="5268"/>
        <item m="1" x="3415"/>
        <item m="1" x="1747"/>
        <item m="1" x="4207"/>
        <item m="1" x="5591"/>
        <item m="1" x="1625"/>
        <item m="1" x="1537"/>
        <item m="1" x="1435"/>
        <item m="1" x="6807"/>
        <item m="1" x="4609"/>
        <item m="1" x="4424"/>
        <item m="1" x="6661"/>
        <item m="1" x="1940"/>
        <item m="1" x="6728"/>
        <item m="1" x="4504"/>
        <item m="1" x="6249"/>
        <item m="1" x="4690"/>
        <item m="1" x="5084"/>
        <item m="1" x="4252"/>
        <item m="1" x="3920"/>
        <item m="1" x="4684"/>
        <item m="1" x="5476"/>
        <item m="1" x="3570"/>
        <item m="1" x="3416"/>
        <item m="1" x="3752"/>
        <item m="1" x="3566"/>
        <item m="1" x="2464"/>
        <item m="1" x="2915"/>
        <item m="1" x="2825"/>
        <item m="1" x="2732"/>
        <item m="1" x="2629"/>
        <item m="1" x="5269"/>
        <item m="1" x="5141"/>
        <item m="1" x="5031"/>
        <item m="1" x="4943"/>
        <item m="1" x="4838"/>
        <item m="1" x="6545"/>
        <item m="1" x="6717"/>
        <item m="1" x="3577"/>
        <item m="1" x="3991"/>
        <item m="1" x="1789"/>
        <item m="1" x="4581"/>
        <item m="1" x="2142"/>
        <item m="1" x="1634"/>
        <item m="1" x="4569"/>
        <item m="1" x="1589"/>
        <item m="1" x="1489"/>
        <item m="1" x="3371"/>
        <item m="1" x="4362"/>
        <item m="1" x="5057"/>
        <item m="1" x="4062"/>
        <item m="1" x="1656"/>
        <item m="1" x="5160"/>
        <item m="1" x="2242"/>
        <item m="1" x="4708"/>
        <item m="1" x="4511"/>
        <item m="1" x="5378"/>
        <item m="1" x="4028"/>
        <item m="1" x="3001"/>
        <item m="1" x="5562"/>
        <item m="1" x="2155"/>
        <item m="1" x="2561"/>
        <item m="1" x="5278"/>
        <item m="1" x="6389"/>
        <item m="1" x="2635"/>
        <item m="1" x="1609"/>
        <item m="1" x="2231"/>
        <item m="1" x="6289"/>
        <item m="1" x="4808"/>
        <item m="1" x="7094"/>
        <item m="1" x="3554"/>
        <item m="1" x="5439"/>
        <item m="1" x="3753"/>
        <item m="1" x="5632"/>
        <item m="1" x="2723"/>
        <item m="1" x="3729"/>
        <item m="1" x="4916"/>
        <item m="1" x="4714"/>
        <item m="1" x="4877"/>
        <item m="1" x="4670"/>
        <item m="1" x="5061"/>
        <item m="1" x="2134"/>
        <item m="1" x="4339"/>
        <item m="1" x="1436"/>
        <item m="1" x="4640"/>
        <item m="1" x="5136"/>
        <item m="1" x="1731"/>
        <item m="1" x="2211"/>
        <item m="1" x="2104"/>
        <item m="1" x="4332"/>
        <item m="1" x="1426"/>
        <item m="1" x="1696"/>
        <item m="1" x="4505"/>
        <item m="1" x="4418"/>
        <item m="1" x="4827"/>
        <item m="1" x="2059"/>
        <item m="1" x="1689"/>
        <item m="1" x="1490"/>
        <item m="1" x="2681"/>
        <item m="1" x="4659"/>
        <item m="1" x="4685"/>
        <item m="1" x="1817"/>
        <item m="1" x="5018"/>
        <item m="1" x="2264"/>
        <item m="1" x="2672"/>
        <item m="1" x="2037"/>
        <item m="1" x="1914"/>
        <item m="1" x="4675"/>
        <item m="1" x="5177"/>
        <item m="1" x="4847"/>
        <item m="1" x="4880"/>
        <item m="1" x="2026"/>
        <item m="1" x="1666"/>
        <item m="1" x="5372"/>
        <item m="1" x="2019"/>
        <item m="1" x="2550"/>
        <item m="1" x="5672"/>
        <item m="1" x="5565"/>
        <item m="1" x="2245"/>
        <item m="1" x="3347"/>
        <item m="1" x="5664"/>
        <item m="1" x="5336"/>
        <item m="1" x="3424"/>
        <item m="1" x="5755"/>
        <item m="1" x="6141"/>
        <item m="1" x="2835"/>
        <item m="1" x="2533"/>
        <item m="1" x="5837"/>
        <item m="1" x="5747"/>
        <item m="1" x="5650"/>
        <item m="1" x="6040"/>
        <item m="1" x="5327"/>
        <item m="1" x="5802"/>
        <item m="1" x="6305"/>
        <item m="1" x="6124"/>
        <item m="1" x="6573"/>
        <item m="1" x="6394"/>
        <item m="1" x="3409"/>
        <item m="1" x="3331"/>
        <item m="1" x="5977"/>
        <item m="1" x="6756"/>
        <item m="1" x="6657"/>
        <item m="1" x="3644"/>
        <item m="1" x="2008"/>
        <item m="1" x="3342"/>
        <item m="1" x="5014"/>
        <item m="1" x="2746"/>
        <item m="1" x="5046"/>
        <item m="1" x="5497"/>
        <item m="1" x="3369"/>
        <item m="1" x="3793"/>
        <item m="1" x="5133"/>
        <item m="1" x="2768"/>
        <item m="1" x="3063"/>
        <item m="1" x="5412"/>
        <item m="1" x="3716"/>
        <item m="1" x="3631"/>
        <item m="1" x="6429"/>
        <item m="1" x="6361"/>
        <item m="1" x="5391"/>
        <item m="1" x="2505"/>
        <item m="1" x="6176"/>
        <item m="1" x="5679"/>
        <item m="1" x="2780"/>
        <item m="1" x="2693"/>
        <item m="1" x="5943"/>
        <item m="1" x="6594"/>
        <item m="1" x="3578"/>
        <item m="1" x="3051"/>
        <item m="1" x="6285"/>
        <item m="1" x="5180"/>
        <item m="1" x="4102"/>
        <item m="1" x="1385"/>
        <item m="1" x="6600"/>
        <item m="1" x="3683"/>
        <item m="1" x="2769"/>
        <item m="1" x="3739"/>
        <item m="1" x="3626"/>
        <item m="1" x="3546"/>
        <item m="1" x="3311"/>
        <item m="1" x="6541"/>
        <item m="1" x="5929"/>
        <item m="1" x="5834"/>
        <item m="1" x="4846"/>
        <item m="1" x="2432"/>
        <item m="1" x="5142"/>
        <item m="1" x="5032"/>
        <item m="1" x="6158"/>
        <item m="1" x="1751"/>
        <item m="1" x="4148"/>
        <item m="1" x="4050"/>
        <item m="1" x="4351"/>
        <item m="1" x="5236"/>
        <item m="1" x="4024"/>
        <item m="1" x="1317"/>
        <item m="1" x="2583"/>
        <item m="1" x="4230"/>
        <item m="1" x="4040"/>
        <item m="1" x="6187"/>
        <item m="1" x="3785"/>
        <item m="1" x="4333"/>
        <item m="1" x="3603"/>
        <item m="1" x="5875"/>
        <item m="1" x="3421"/>
        <item m="1" x="5959"/>
        <item m="1" x="4245"/>
        <item m="1" x="6491"/>
        <item m="1" x="2860"/>
        <item m="1" x="5848"/>
        <item m="1" x="3591"/>
        <item m="1" x="5051"/>
        <item m="1" x="3068"/>
        <item m="1" x="3266"/>
        <item m="1" x="3656"/>
        <item m="1" x="3562"/>
        <item m="1" x="6863"/>
        <item m="1" x="6764"/>
        <item m="1" x="6188"/>
        <item m="1" x="3108"/>
        <item m="1" x="6007"/>
        <item m="1" x="5197"/>
        <item m="1" x="2401"/>
        <item m="1" x="5569"/>
        <item m="1" x="3698"/>
        <item m="1" x="5516"/>
        <item m="1" x="2700"/>
        <item m="1" x="3027"/>
        <item m="1" x="3252"/>
        <item m="1" x="3365"/>
        <item m="1" x="6397"/>
        <item m="1" x="6189"/>
        <item m="1" x="3730"/>
        <item m="1" x="7071"/>
        <item m="1" x="3604"/>
        <item m="1" x="5918"/>
        <item m="1" x="4302"/>
        <item m="1" x="3558"/>
        <item m="1" x="3099"/>
        <item m="1" x="7022"/>
        <item m="1" x="7065"/>
        <item m="1" x="2636"/>
        <item m="1" x="1507"/>
        <item m="1" x="1389"/>
        <item m="1" x="3019"/>
        <item m="1" x="4414"/>
        <item m="1" x="1745"/>
        <item m="1" x="1600"/>
        <item m="1" x="6835"/>
        <item m="1" x="3090"/>
        <item m="1" x="6251"/>
        <item m="1" x="2617"/>
        <item m="1" x="5665"/>
        <item m="1" x="2331"/>
        <item m="1" x="6349"/>
        <item m="1" x="6443"/>
        <item m="1" x="3315"/>
        <item m="1" x="5240"/>
        <item m="1" x="3050"/>
        <item m="1" x="6340"/>
        <item m="1" x="5838"/>
        <item m="1" x="1545"/>
        <item m="1" x="5502"/>
        <item m="1" x="3929"/>
        <item m="1" x="5868"/>
        <item m="1" x="6551"/>
        <item m="1" x="4340"/>
        <item m="1" x="6161"/>
        <item m="1" x="1464"/>
        <item m="1" x="1732"/>
        <item m="1" x="5581"/>
        <item m="1" x="5779"/>
        <item m="1" x="4419"/>
        <item m="1" x="3598"/>
        <item m="1" x="4894"/>
        <item m="1" x="6956"/>
        <item m="1" x="5835"/>
        <item m="1" x="6923"/>
        <item m="1" x="6262"/>
        <item m="1" x="6122"/>
        <item m="1" x="3881"/>
        <item m="1" x="4589"/>
        <item m="1" x="3985"/>
        <item m="1" x="3725"/>
        <item m="1" x="3831"/>
        <item m="1" x="2755"/>
        <item m="1" x="2779"/>
        <item m="1" x="1518"/>
        <item m="1" x="3036"/>
        <item m="1" x="6539"/>
        <item m="1" x="6232"/>
        <item m="1" x="6905"/>
        <item m="1" x="6043"/>
        <item m="1" x="6693"/>
        <item m="1" x="2927"/>
        <item m="1" x="6271"/>
        <item m="1" x="4134"/>
        <item m="1" x="6327"/>
        <item m="1" x="6576"/>
        <item m="1" x="1508"/>
        <item m="1" x="4277"/>
        <item m="1" x="4198"/>
        <item m="1" x="4239"/>
        <item m="1" x="1318"/>
        <item m="1" x="3100"/>
        <item m="1" x="1413"/>
        <item m="1" x="3101"/>
        <item m="1" x="2939"/>
        <item m="1" x="4175"/>
        <item m="1" x="6036"/>
        <item m="1" x="7075"/>
        <item m="1" x="4013"/>
        <item m="1" x="1388"/>
        <item m="1" x="4195"/>
        <item m="1" x="1475"/>
        <item m="1" x="1347"/>
        <item m="1" x="1619"/>
        <item m="1" x="4904"/>
        <item m="1" x="2076"/>
        <item m="1" x="4853"/>
        <item m="1" x="3897"/>
        <item m="1" x="3812"/>
        <item m="1" x="1702"/>
        <item m="1" x="2098"/>
        <item m="1" x="6675"/>
        <item m="1" x="4189"/>
        <item m="1" x="6542"/>
        <item m="1" x="6252"/>
        <item m="1" x="3966"/>
        <item m="1" x="6765"/>
        <item m="1" x="3391"/>
        <item m="1" x="6720"/>
        <item m="1" x="2965"/>
        <item m="1" x="3975"/>
        <item m="1" x="4431"/>
        <item m="1" x="4231"/>
        <item m="1" x="6883"/>
        <item m="1" x="1519"/>
        <item m="1" x="6476"/>
        <item m="1" x="6753"/>
        <item m="1" x="4307"/>
        <item m="1" x="6244"/>
        <item m="1" x="1648"/>
        <item m="1" x="6464"/>
        <item m="1" x="4326"/>
        <item m="1" x="1538"/>
        <item m="1" x="1313"/>
        <item m="1" x="3255"/>
        <item m="1" x="3163"/>
        <item m="1" x="6677"/>
        <item m="1" x="6866"/>
        <item m="1" x="6559"/>
        <item m="1" x="2017"/>
        <item m="1" x="4882"/>
        <item m="1" x="2004"/>
        <item m="1" x="3903"/>
        <item m="1" x="3690"/>
        <item m="1" x="4636"/>
        <item m="1" x="2131"/>
        <item m="1" x="5040"/>
        <item m="1" x="2027"/>
        <item m="1" x="4671"/>
        <item m="1" x="1822"/>
        <item m="1" x="4479"/>
        <item m="1" x="6066"/>
        <item m="1" x="3663"/>
        <item m="1" x="6501"/>
        <item m="1" x="6814"/>
        <item m="1" x="5587"/>
        <item m="1" x="2871"/>
        <item m="1" x="6718"/>
        <item m="1" x="7085"/>
        <item m="1" x="5792"/>
        <item m="1" x="4769"/>
        <item m="1" x="2498"/>
        <item m="1" x="4057"/>
        <item m="1" x="1948"/>
        <item m="1" x="1733"/>
        <item m="1" x="4281"/>
        <item m="1" x="6766"/>
        <item m="1" x="1701"/>
        <item m="1" x="4998"/>
        <item m="1" x="3489"/>
        <item m="1" x="1931"/>
        <item m="1" x="5055"/>
        <item m="1" x="2477"/>
        <item m="1" x="6395"/>
        <item m="1" x="4986"/>
        <item m="1" x="3432"/>
        <item m="1" x="7018"/>
        <item m="1" x="5279"/>
        <item m="1" x="5077"/>
        <item m="1" x="3900"/>
        <item m="1" x="5454"/>
        <item m="1" x="3852"/>
        <item m="1" x="2375"/>
        <item m="1" x="3486"/>
        <item m="1" x="2733"/>
        <item m="1" x="4126"/>
        <item m="1" x="7044"/>
        <item m="1" x="4544"/>
        <item m="1" x="4462"/>
        <item m="1" x="5440"/>
        <item m="1" x="7024"/>
        <item m="1" x="1680"/>
        <item m="1" x="4382"/>
        <item m="1" x="6334"/>
        <item m="1" x="3007"/>
        <item m="1" x="6112"/>
        <item m="1" x="1770"/>
        <item m="1" x="6320"/>
        <item m="1" x="3799"/>
        <item m="1" x="4489"/>
        <item m="1" x="5085"/>
        <item m="1" x="1620"/>
        <item m="1" x="4456"/>
        <item m="1" x="4468"/>
        <item m="1" x="3388"/>
        <item m="1" x="4861"/>
        <item m="1" x="1427"/>
        <item m="1" x="1941"/>
        <item m="1" x="4700"/>
        <item m="1" x="3658"/>
        <item m="1" x="2382"/>
        <item m="1" x="5551"/>
        <item m="1" x="2740"/>
        <item m="1" x="5004"/>
        <item m="1" x="1606"/>
        <item m="1" x="4545"/>
        <item m="1" x="4463"/>
        <item m="1" x="2367"/>
        <item m="1" x="5063"/>
        <item m="1" x="4967"/>
        <item m="1" x="1491"/>
        <item m="1" x="2009"/>
        <item m="1" x="4660"/>
        <item m="1" x="1476"/>
        <item m="1" x="5539"/>
        <item m="1" x="3236"/>
        <item m="1" x="1556"/>
        <item m="1" x="4717"/>
        <item m="1" x="3717"/>
        <item m="1" x="3439"/>
        <item m="1" x="3272"/>
        <item m="1" x="3573"/>
        <item m="1" x="1369"/>
        <item m="1" x="3433"/>
        <item m="1" x="1330"/>
        <item m="1" x="3913"/>
        <item m="1" x="1882"/>
        <item m="1" x="1738"/>
        <item m="1" x="4149"/>
        <item m="1" x="6502"/>
        <item m="1" x="1573"/>
        <item m="1" x="5086"/>
        <item m="1" x="3586"/>
        <item m="1" x="6774"/>
        <item m="1" x="4282"/>
        <item m="1" x="6470"/>
        <item m="1" x="5455"/>
        <item m="1" x="6564"/>
        <item m="1" x="5256"/>
        <item m="1" x="4105"/>
        <item m="1" x="2525"/>
        <item m="1" x="3838"/>
        <item m="1" x="5095"/>
        <item m="1" x="1348"/>
        <item m="1" x="1396"/>
        <item m="1" x="5643"/>
        <item m="1" x="5543"/>
        <item m="1" x="5920"/>
        <item m="1" x="1715"/>
        <item m="1" x="2038"/>
        <item m="1" x="1706"/>
        <item m="1" x="5207"/>
        <item m="1" x="4905"/>
        <item m="1" x="5196"/>
        <item m="1" x="5472"/>
        <item m="1" x="5190"/>
        <item m="1" x="5467"/>
        <item m="1" x="5183"/>
        <item m="1" x="5459"/>
        <item m="1" x="5749"/>
        <item m="1" x="5452"/>
        <item m="1" x="5740"/>
        <item m="1" x="5443"/>
        <item m="1" x="5097"/>
        <item m="1" x="2072"/>
        <item m="1" x="3671"/>
        <item m="1" x="6321"/>
        <item m="1" x="4135"/>
        <item m="1" x="2788"/>
        <item m="1" x="3457"/>
        <item m="1" x="5687"/>
        <item m="1" x="5988"/>
        <item m="1" x="2100"/>
        <item m="1" x="5517"/>
        <item m="1" x="6446"/>
        <item m="1" x="3549"/>
        <item m="1" x="3250"/>
        <item m="1" x="2757"/>
        <item m="1" x="3627"/>
        <item m="1" x="2455"/>
        <item m="1" x="5723"/>
        <item m="1" x="3210"/>
        <item m="1" x="6049"/>
        <item m="1" x="2880"/>
        <item m="1" x="4818"/>
        <item m="1" x="6268"/>
        <item m="1" x="6180"/>
        <item m="1" x="6611"/>
        <item m="1" x="6435"/>
        <item m="1" x="5155"/>
        <item m="1" x="5710"/>
        <item m="1" x="3021"/>
        <item m="1" x="3312"/>
        <item m="1" x="3218"/>
        <item m="1" x="5789"/>
        <item m="1" x="3352"/>
        <item m="1" x="3957"/>
        <item m="1" x="3810"/>
        <item m="1" x="3579"/>
        <item m="1" x="5768"/>
        <item m="1" x="4041"/>
        <item m="1" x="3609"/>
        <item m="1" x="6434"/>
        <item m="1" x="6359"/>
        <item m="1" x="3822"/>
        <item m="1" x="6708"/>
        <item m="1" x="1360"/>
        <item m="1" x="3498"/>
        <item m="1" x="6996"/>
        <item m="1" x="5972"/>
        <item m="1" x="4833"/>
        <item m="1" x="5937"/>
        <item m="1" x="6447"/>
        <item m="1" x="3317"/>
        <item m="1" x="5999"/>
        <item m="1" x="3146"/>
        <item m="1" x="1967"/>
        <item m="1" x="6444"/>
        <item m="1" x="5883"/>
        <item m="1" x="6543"/>
        <item m="1" x="6441"/>
        <item m="1" x="3464"/>
        <item m="1" x="3389"/>
        <item m="1" x="2521"/>
        <item m="1" x="6030"/>
        <item m="1" x="6516"/>
        <item m="1" x="2864"/>
        <item m="1" x="6809"/>
        <item m="1" x="3329"/>
        <item m="1" x="6127"/>
        <item m="1" x="5008"/>
        <item m="1" x="6509"/>
        <item m="1" x="4116"/>
        <item m="1" x="3621"/>
        <item m="1" x="2703"/>
        <item m="1" x="6709"/>
        <item m="1" x="6603"/>
        <item m="1" x="6525"/>
        <item m="1" x="3539"/>
        <item m="1" x="3436"/>
        <item m="1" x="7007"/>
        <item m="1" x="3672"/>
        <item m="1" x="2650"/>
        <item m="1" x="5492"/>
        <item m="1" x="3559"/>
        <item m="1" x="6272"/>
        <item m="1" x="5983"/>
        <item m="1" x="3930"/>
        <item m="1" x="6119"/>
        <item m="1" x="5966"/>
        <item m="1" x="1722"/>
        <item m="1" x="5891"/>
        <item m="1" x="4095"/>
        <item m="1" x="6884"/>
        <item m="1" x="6000"/>
        <item m="1" x="6426"/>
        <item m="1" x="2194"/>
        <item m="1" x="6364"/>
        <item m="1" x="6815"/>
        <item m="1" x="6721"/>
        <item m="1" x="5758"/>
        <item m="1" x="3387"/>
        <item m="1" x="3615"/>
        <item m="1" x="6917"/>
        <item m="1" x="6810"/>
        <item m="1" x="5842"/>
        <item m="1" x="3468"/>
        <item m="1" x="6080"/>
        <item m="1" x="6424"/>
        <item m="1" x="3444"/>
        <item m="1" x="3392"/>
        <item m="1" x="6669"/>
        <item m="1" x="3588"/>
        <item m="1" x="2684"/>
        <item m="1" x="1307"/>
        <item m="1" x="6610"/>
        <item m="1" x="3513"/>
        <item m="1" x="6031"/>
        <item m="1" x="6685"/>
        <item m="1" x="5884"/>
        <item m="1" x="6648"/>
        <item m="1" x="4014"/>
        <item m="1" x="6997"/>
        <item m="1" x="4549"/>
        <item m="1" x="4465"/>
        <item m="1" x="3865"/>
        <item m="1" x="1354"/>
        <item m="1" x="1873"/>
        <item m="1" x="1774"/>
        <item m="1" x="4042"/>
        <item m="1" x="6895"/>
        <item m="1" x="1473"/>
        <item m="1" x="6982"/>
        <item m="1" x="3789"/>
        <item m="1" x="6797"/>
        <item m="1" x="6702"/>
        <item m="1" x="2930"/>
        <item m="1" x="6197"/>
        <item m="1" x="2448"/>
        <item m="1" x="3664"/>
        <item m="1" x="3454"/>
        <item m="1" x="3190"/>
        <item m="1" x="3678"/>
        <item m="1" x="3198"/>
        <item m="1" x="4099"/>
        <item m="1" x="4008"/>
        <item m="1" x="3102"/>
        <item m="1" x="4323"/>
        <item m="1" x="4213"/>
        <item m="1" x="3704"/>
        <item m="1" x="6839"/>
        <item m="1" x="3816"/>
        <item m="1" x="3571"/>
        <item m="1" x="1319"/>
        <item m="1" x="7008"/>
        <item m="1" x="2889"/>
        <item m="1" x="2928"/>
        <item m="1" x="3582"/>
        <item m="1" x="3514"/>
        <item m="1" x="1942"/>
        <item m="1" x="6851"/>
        <item m="1" x="5876"/>
        <item m="1" x="4992"/>
        <item m="1" x="4075"/>
        <item m="1" x="6266"/>
        <item m="1" x="3501"/>
        <item m="1" x="6211"/>
        <item m="1" x="4404"/>
        <item m="1" x="4158"/>
        <item m="1" x="4363"/>
        <item m="1" x="5940"/>
        <item m="1" x="4159"/>
        <item m="1" x="6924"/>
        <item m="1" x="3632"/>
        <item m="1" x="6567"/>
        <item m="1" x="4253"/>
        <item m="1" x="3782"/>
        <item m="1" x="1644"/>
        <item m="1" x="6020"/>
        <item m="1" x="6442"/>
        <item m="1" x="3491"/>
        <item m="1" x="2941"/>
        <item m="1" x="5575"/>
        <item m="1" x="3165"/>
        <item m="1" x="4453"/>
        <item m="1" x="1548"/>
        <item m="1" x="2049"/>
        <item m="1" x="7076"/>
        <item m="1" x="6560"/>
        <item m="1" x="4421"/>
        <item m="1" x="2976"/>
        <item m="1" x="6912"/>
        <item m="1" x="1397"/>
        <item m="1" x="4965"/>
        <item m="1" x="1898"/>
        <item m="1" x="3273"/>
        <item m="1" x="2478"/>
        <item m="1" x="2088"/>
        <item m="1" x="1796"/>
        <item m="1" x="3845"/>
        <item m="1" x="6581"/>
        <item m="1" x="4858"/>
        <item m="1" x="3862"/>
        <item m="1" x="4483"/>
        <item m="1" x="1500"/>
        <item m="1" x="3960"/>
        <item m="1" x="4490"/>
        <item m="1" x="1839"/>
        <item m="1" x="1574"/>
        <item m="1" x="4782"/>
        <item m="1" x="4787"/>
        <item m="1" x="4688"/>
        <item m="1" x="4370"/>
        <item m="1" x="2044"/>
        <item m="1" x="1874"/>
        <item m="1" x="1626"/>
        <item m="1" x="4004"/>
        <item m="1" x="6240"/>
        <item m="1" x="2454"/>
        <item m="1" x="5056"/>
        <item m="1" x="5247"/>
        <item m="1" x="6978"/>
        <item m="1" x="2257"/>
        <item m="1" x="6977"/>
        <item m="1" x="2310"/>
        <item m="1" x="4087"/>
        <item m="1" x="2545"/>
        <item m="1" x="4922"/>
        <item m="1" x="4813"/>
        <item m="1" x="1585"/>
        <item m="1" x="5730"/>
        <item m="1" x="5115"/>
        <item m="1" x="1601"/>
        <item m="1" x="3135"/>
        <item m="1" x="2232"/>
        <item m="1" x="4425"/>
        <item m="1" x="2431"/>
        <item m="1" x="3162"/>
        <item m="1" x="5708"/>
        <item m="1" x="3263"/>
        <item m="1" x="1425"/>
        <item m="1" x="6291"/>
        <item m="1" x="3484"/>
        <item m="1" x="4772"/>
        <item m="1" x="5109"/>
        <item m="1" x="5765"/>
        <item m="1" x="6490"/>
        <item m="1" x="2284"/>
        <item m="1" x="2132"/>
        <item m="1" x="4576"/>
        <item m="1" x="3166"/>
        <item m="1" x="6699"/>
        <item m="1" x="6951"/>
        <item m="1" x="4072"/>
        <item m="1" x="6238"/>
        <item m="1" x="6115"/>
        <item m="1" x="3912"/>
        <item m="1" x="6229"/>
        <item m="1" x="6182"/>
        <item m="1" x="6270"/>
        <item m="1" x="7064"/>
        <item m="1" x="3152"/>
        <item m="1" x="6599"/>
        <item m="1" x="3738"/>
        <item m="1" x="6239"/>
        <item m="1" x="6629"/>
        <item m="1" x="3858"/>
        <item m="1" x="3589"/>
        <item m="1" x="2420"/>
        <item m="1" x="6524"/>
        <item m="1" x="5283"/>
        <item m="1" x="4991"/>
        <item m="1" x="3780"/>
        <item m="1" x="2803"/>
        <item m="1" x="6420"/>
        <item m="1" x="5524"/>
        <item m="1" x="2997"/>
        <item m="1" x="3176"/>
        <item m="1" x="5936"/>
        <item m="1" x="3310"/>
        <item m="1" x="6890"/>
        <item m="1" x="6903"/>
        <item m="1" x="4129"/>
        <item m="1" x="3682"/>
        <item m="1" x="6469"/>
        <item m="1" x="5561"/>
        <item m="1" x="5640"/>
        <item m="1" x="6203"/>
        <item m="1" x="6795"/>
        <item m="1" x="2863"/>
        <item m="1" x="6515"/>
        <item m="1" x="4246"/>
        <item m="1" x="4508"/>
        <item m="1" x="3045"/>
        <item m="1" x="3151"/>
        <item m="1" x="6392"/>
        <item m="1" x="6911"/>
        <item m="1" x="3157"/>
        <item m="1" x="6114"/>
        <item m="1" x="3480"/>
        <item m="1" x="5186"/>
        <item m="1" x="3017"/>
        <item m="1" x="5483"/>
        <item m="1" x="2892"/>
        <item m="1" x="2549"/>
        <item m="1" x="6519"/>
        <item m="1" x="1596"/>
        <item m="1" x="1859"/>
        <item m="1" x="2764"/>
        <item m="1" x="4027"/>
        <item m="1" x="5948"/>
        <item m="1" x="4961"/>
        <item m="1" x="3453"/>
        <item m="1" x="6186"/>
        <item m="1" x="3158"/>
        <item m="1" x="6409"/>
        <item m="1" x="6613"/>
        <item m="1" x="3689"/>
        <item m="1" x="5748"/>
        <item m="1" x="5651"/>
        <item m="1" x="6904"/>
        <item m="1" x="3637"/>
        <item m="1" x="6048"/>
        <item m="1" x="4047"/>
        <item m="1" x="3320"/>
        <item m="1" x="3864"/>
        <item m="1" x="2433"/>
        <item m="1" x="2692"/>
        <item m="1" x="5992"/>
        <item m="1" x="4206"/>
        <item m="1" x="6042"/>
        <item m="1" x="5509"/>
        <item m="1" x="6639"/>
        <item m="1" x="3569"/>
        <item m="1" x="5491"/>
        <item m="1" x="2511"/>
        <item m="1" x="4279"/>
        <item m="1" x="3851"/>
        <item m="1" x="4501"/>
        <item m="1" x="4699"/>
        <item m="1" x="6806"/>
        <item m="1" x="2503"/>
        <item m="1" x="4826"/>
        <item m="1" x="6380"/>
        <item m="1" x="6508"/>
        <item m="1" x="2060"/>
        <item m="1" x="3234"/>
        <item m="1" x="6014"/>
        <item m="1" x="4600"/>
        <item m="1" x="4110"/>
        <item m="1" x="6142"/>
        <item m="1" x="5695"/>
        <item m="1" x="6475"/>
        <item m="1" x="4325"/>
        <item m="1" x="3728"/>
        <item m="1" x="5709"/>
        <item m="1" x="3123"/>
        <item m="1" x="1484"/>
        <item m="1" x="2888"/>
        <item m="1" x="7002"/>
        <item m="1" x="3399"/>
        <item m="1" x="3550"/>
        <item m="1" x="5852"/>
        <item m="1" x="2574"/>
        <item m="1" x="3590"/>
        <item m="1" x="7080"/>
        <item m="1" x="6705"/>
        <item m="1" x="6428"/>
        <item m="1" x="6060"/>
        <item m="1" x="1434"/>
        <item m="1" x="6638"/>
        <item m="1" x="7082"/>
        <item m="1" x="5767"/>
        <item m="1" x="6386"/>
        <item m="1" x="1816"/>
        <item m="1" x="4770"/>
        <item m="1" x="2559"/>
        <item m="1" x="6735"/>
        <item m="1" x="5366"/>
        <item m="1" x="6991"/>
        <item m="1" x="4331"/>
        <item m="1" x="2958"/>
        <item m="1" x="5743"/>
        <item m="1" x="4017"/>
        <item m="1" x="3747"/>
        <item m="1" x="4749"/>
        <item m="1" x="3614"/>
        <item m="1" x="1886"/>
        <item m="1" x="2079"/>
        <item m="1" x="2368"/>
        <item m="1" x="6343"/>
        <item m="1" x="4908"/>
        <item m="1" x="4442"/>
        <item m="1" x="6586"/>
        <item m="1" x="6843"/>
        <item m="1" x="4590"/>
        <item m="1" x="1741"/>
        <item m="1" x="3963"/>
        <item m="1" x="5699"/>
        <item m="1" x="3882"/>
        <item m="1" x="5446"/>
        <item m="1" x="1510"/>
        <item m="1" x="1832"/>
        <item m="1" x="4438"/>
        <item m="1" x="6680"/>
        <item m="1" x="1539"/>
        <item m="1" x="4641"/>
        <item m="1" x="4917"/>
        <item m="1" x="1734"/>
        <item m="1" x="4416"/>
        <item m="1" x="5978"/>
        <item m="1" x="1840"/>
        <item m="1" x="5698"/>
        <item m="1" x="4367"/>
        <item m="1" x="4477"/>
        <item m="1" x="3188"/>
        <item m="1" x="4005"/>
        <item m="1" x="1530"/>
        <item m="1" x="5350"/>
        <item m="1" x="6983"/>
        <item m="1" x="6204"/>
        <item m="1" x="6452"/>
        <item m="1" x="4591"/>
        <item m="1" x="6761"/>
        <item m="1" x="4469"/>
        <item m="1" x="1349"/>
        <item m="1" x="4662"/>
        <item m="1" x="6973"/>
        <item m="1" x="3103"/>
        <item m="1" x="4327"/>
        <item m="1" x="6788"/>
        <item m="1" x="4264"/>
        <item m="1" x="2187"/>
        <item m="1" x="6549"/>
        <item m="1" x="6362"/>
        <item m="1" x="4144"/>
        <item m="1" x="5541"/>
        <item m="1" x="6640"/>
        <item m="1" x="5456"/>
        <item m="1" x="2265"/>
        <item m="1" x="4060"/>
        <item m="1" x="4999"/>
        <item m="1" x="6405"/>
        <item m="1" x="5436"/>
        <item m="1" x="5739"/>
        <item m="1" x="6192"/>
        <item m="1" x="4150"/>
        <item m="1" x="4757"/>
        <item m="1" x="7009"/>
        <item m="1" x="2795"/>
        <item m="1" x="2996"/>
        <item m="1" x="4167"/>
        <item m="1" x="6662"/>
        <item m="1" x="4448"/>
        <item m="1" x="6415"/>
        <item m="1" x="5213"/>
        <item m="1" x="4303"/>
        <item m="1" x="1428"/>
        <item m="1" x="6072"/>
        <item m="1" x="6817"/>
        <item m="1" x="5120"/>
        <item m="1" x="4172"/>
        <item m="1" x="3668"/>
        <item m="1" x="3997"/>
        <item m="1" x="4240"/>
        <item m="1" x="2701"/>
        <item m="1" x="6789"/>
        <item m="1" x="2442"/>
        <item m="1" x="4968"/>
        <item m="1" x="4631"/>
        <item m="1" x="1762"/>
        <item m="1" x="1485"/>
        <item m="1" x="4647"/>
        <item m="1" x="1992"/>
        <item m="1" x="1979"/>
        <item m="1" x="4377"/>
        <item m="1" x="4555"/>
        <item m="1" x="4839"/>
        <item m="1" x="3499"/>
        <item m="1" x="5214"/>
        <item m="1" x="2181"/>
        <item m="1" x="3057"/>
        <item m="1" x="1932"/>
        <item m="1" x="6570"/>
        <item m="1" x="3227"/>
        <item m="1" x="2089"/>
        <item m="1" x="6836"/>
        <item m="1" x="3305"/>
        <item m="1" x="6666"/>
        <item m="1" x="1487"/>
        <item m="1" x="3130"/>
        <item m="1" x="4029"/>
        <item m="1" x="3645"/>
        <item m="1" x="5294"/>
        <item m="1" x="5998"/>
        <item m="1" x="3458"/>
        <item m="1" x="3058"/>
        <item m="1" x="1575"/>
        <item m="1" x="3538"/>
        <item m="1" x="4405"/>
        <item m="1" x="4930"/>
        <item m="1" x="3020"/>
        <item m="1" x="5612"/>
        <item m="1" x="2185"/>
        <item m="1" x="3813"/>
        <item m="1" x="5191"/>
        <item m="1" x="6606"/>
        <item m="1" x="3743"/>
        <item m="1" x="2402"/>
        <item m="1" x="2789"/>
        <item m="1" x="4219"/>
        <item m="1" x="7049"/>
        <item m="1" x="1308"/>
        <item m="1" x="3097"/>
        <item m="1" x="6365"/>
        <item m="1" x="4352"/>
        <item m="1" x="6743"/>
        <item m="1" x="1450"/>
        <item m="1" x="3404"/>
        <item m="1" x="5493"/>
        <item m="1" x="6816"/>
        <item m="1" x="3922"/>
        <item m="1" x="2569"/>
        <item m="1" x="6175"/>
        <item m="1" x="3563"/>
        <item m="1" x="1980"/>
        <item m="1" x="1972"/>
        <item m="1" x="6265"/>
        <item m="1" x="2240"/>
        <item m="1" x="3091"/>
        <item m="1" x="5462"/>
        <item m="1" x="6086"/>
        <item m="1" x="2651"/>
        <item m="1" x="3267"/>
        <item m="1" x="3823"/>
        <item m="1" x="6163"/>
        <item m="1" x="1896"/>
        <item m="1" x="4030"/>
        <item m="1" x="6085"/>
        <item m="1" x="6876"/>
        <item m="1" x="4884"/>
        <item m="1" x="2045"/>
        <item m="1" x="2396"/>
        <item m="1" x="6221"/>
        <item m="1" x="3195"/>
        <item m="1" x="1853"/>
        <item m="1" x="3830"/>
        <item m="1" x="6233"/>
        <item m="1" x="3502"/>
        <item m="1" x="5731"/>
        <item m="1" x="5540"/>
        <item m="1" x="2837"/>
        <item m="1" x="5808"/>
        <item m="1" x="1891"/>
        <item m="1" x="5906"/>
        <item m="1" x="3567"/>
        <item m="1" x="2979"/>
        <item m="1" x="3528"/>
        <item m="1" x="4550"/>
        <item m="1" x="4521"/>
        <item m="1" x="2741"/>
        <item m="1" x="4192"/>
        <item m="1" x="4773"/>
        <item m="1" x="1919"/>
        <item m="1" x="3299"/>
        <item m="1" x="5592"/>
        <item m="1" x="5352"/>
        <item m="1" x="5646"/>
        <item m="1" x="3060"/>
        <item m="1" x="5944"/>
        <item m="1" x="3532"/>
        <item m="1" x="4527"/>
        <item m="1" x="5877"/>
        <item m="1" x="5780"/>
        <item m="1" x="5733"/>
        <item m="1" x="5666"/>
        <item m="1" x="2170"/>
        <item m="1" x="4993"/>
        <item m="1" x="2285"/>
        <item m="1" x="5394"/>
        <item m="1" x="5506"/>
        <item m="1" x="4096"/>
        <item m="1" x="7066"/>
        <item m="1" x="5522"/>
        <item m="1" x="3257"/>
        <item m="1" x="5353"/>
        <item m="1" x="6706"/>
        <item m="1" x="4044"/>
        <item m="1" x="3516"/>
        <item m="1" x="2576"/>
        <item m="1" x="6058"/>
        <item m="1" x="3237"/>
        <item m="1" x="3118"/>
        <item m="1" x="4896"/>
        <item m="1" x="3521"/>
        <item m="1" x="3139"/>
        <item m="1" x="3986"/>
        <item m="1" x="2826"/>
        <item m="1" x="3904"/>
        <item m="1" x="1723"/>
        <item m="1" x="5716"/>
        <item m="1" x="3908"/>
        <item m="1" x="6247"/>
        <item m="1" x="2051"/>
        <item m="1" x="6350"/>
        <item m="1" x="4534"/>
        <item m="1" x="5406"/>
        <item m="1" x="5634"/>
        <item m="1" x="1522"/>
        <item m="1" x="5116"/>
        <item m="1" x="6387"/>
        <item m="1" x="6162"/>
        <item m="1" x="3846"/>
        <item m="1" x="3774"/>
        <item m="1" x="2266"/>
        <item m="1" x="6984"/>
        <item m="1" x="2050"/>
        <item m="1" x="5607"/>
        <item m="1" x="1350"/>
        <item m="1" x="5091"/>
        <item m="1" x="6010"/>
        <item m="1" x="2129"/>
        <item m="1" x="3844"/>
        <item m="1" x="5534"/>
        <item m="1" x="2966"/>
        <item m="1" x="3295"/>
        <item m="1" x="5603"/>
        <item m="1" x="5320"/>
        <item m="1" x="6529"/>
        <item m="1" x="1451"/>
        <item m="1" x="5793"/>
        <item m="1" x="3700"/>
        <item m="1" x="6934"/>
        <item m="1" x="2298"/>
        <item m="1" x="5697"/>
        <item m="1" x="5701"/>
        <item m="1" x="6322"/>
        <item m="1" x="2063"/>
        <item m="1" x="5885"/>
        <item m="1" x="3684"/>
        <item m="1" x="6790"/>
        <item m="1" x="3583"/>
        <item m="1" x="1542"/>
        <item m="1" x="4151"/>
        <item m="1" x="7040"/>
        <item m="1" x="4186"/>
        <item m="1" x="2836"/>
        <item m="1" x="3459"/>
        <item m="1" x="3375"/>
        <item m="1" x="6258"/>
        <item m="1" x="2910"/>
        <item m="1" x="3264"/>
        <item m="1" x="5401"/>
        <item m="1" x="7030"/>
        <item m="1" x="1531"/>
        <item m="1" x="6899"/>
        <item m="1" x="5311"/>
        <item m="1" x="5510"/>
        <item m="1" x="5596"/>
        <item m="1" x="5198"/>
        <item m="1" x="6604"/>
        <item m="1" x="4018"/>
        <item m="1" x="5967"/>
        <item m="1" x="5781"/>
        <item m="1" x="4341"/>
        <item m="1" x="1581"/>
        <item m="1" x="5785"/>
        <item m="1" x="1667"/>
        <item m="1" x="6416"/>
        <item m="1" x="2990"/>
        <item m="1" x="2917"/>
        <item m="1" x="5931"/>
        <item m="1" x="3201"/>
        <item m="1" x="4834"/>
        <item m="1" x="3572"/>
        <item m="1" x="1697"/>
        <item m="1" x="4433"/>
        <item m="1" x="6694"/>
        <item m="1" x="4572"/>
        <item m="1" x="3417"/>
        <item m="1" x="1833"/>
        <item m="1" x="3110"/>
        <item m="1" x="3958"/>
        <item m="1" x="4447"/>
        <item m="1" x="1481"/>
        <item m="1" x="3358"/>
        <item m="1" x="1612"/>
        <item m="1" x="1366"/>
        <item m="1" x="1660"/>
        <item m="1" x="3692"/>
        <item m="1" x="4762"/>
        <item m="1" x="4256"/>
        <item m="1" x="4022"/>
        <item m="1" x="1735"/>
        <item m="1" x="6068"/>
        <item m="1" x="6448"/>
        <item m="1" x="6097"/>
        <item m="1" x="2855"/>
        <item m="1" x="2801"/>
        <item m="1" x="4788"/>
        <item m="1" x="5525"/>
        <item m="1" x="5518"/>
        <item m="1" x="6745"/>
        <item m="1" x="1949"/>
        <item m="1" x="2470"/>
        <item m="1" x="2061"/>
        <item m="1" x="4009"/>
        <item m="1" x="3847"/>
        <item m="1" x="3915"/>
        <item m="1" x="4819"/>
        <item m="1" x="7028"/>
        <item m="1" x="5426"/>
        <item m="1" x="4200"/>
        <item m="1" x="1492"/>
        <item m="1" x="1390"/>
        <item m="1" x="2182"/>
        <item m="1" x="5869"/>
        <item m="1" x="4094"/>
        <item m="1" x="1934"/>
        <item m="1" x="5902"/>
        <item m="1" x="2893"/>
        <item m="1" x="3875"/>
        <item m="1" x="4173"/>
        <item m="1" x="4391"/>
        <item m="1" x="4093"/>
        <item m="1" x="1681"/>
        <item m="1" x="1787"/>
        <item m="1" x="5889"/>
        <item m="1" x="1841"/>
        <item m="1" x="4232"/>
        <item m="1" x="5299"/>
        <item m="1" x="5531"/>
        <item m="1" x="4295"/>
        <item m="1" x="1845"/>
        <item m="1" x="3978"/>
        <item m="1" x="6101"/>
        <item m="1" x="4987"/>
        <item m="1" x="2705"/>
        <item m="1" x="4190"/>
        <item m="1" x="1414"/>
        <item m="1" x="6234"/>
        <item m="1" x="5811"/>
        <item m="1" x="5290"/>
        <item m="1" x="6311"/>
        <item m="1" x="2121"/>
        <item m="1" x="3492"/>
        <item m="1" x="4088"/>
        <item m="1" x="2248"/>
        <item m="1" x="3771"/>
        <item m="1" x="3385"/>
        <item m="1" x="6494"/>
        <item m="1" x="2606"/>
        <item m="1" x="6885"/>
        <item m="1" x="4718"/>
        <item m="1" x="3659"/>
        <item m="1" x="4848"/>
        <item m="1" x="6671"/>
        <item m="1" x="2414"/>
        <item m="1" x="4736"/>
        <item m="1" x="4010"/>
        <item m="1" x="7067"/>
        <item m="1" x="4222"/>
        <item m="1" x="6615"/>
        <item m="1" x="5702"/>
        <item m="1" x="3564"/>
        <item m="1" x="5982"/>
        <item m="1" x="6273"/>
        <item m="1" x="6679"/>
        <item m="1" x="2659"/>
        <item m="1" x="2489"/>
        <item m="1" x="1452"/>
        <item m="1" x="2484"/>
        <item m="1" x="4637"/>
        <item m="1" x="2409"/>
        <item m="1" x="1402"/>
        <item m="1" x="4895"/>
        <item m="1" x="2169"/>
        <item m="1" x="1854"/>
        <item m="1" x="6641"/>
        <item m="1" x="3919"/>
        <item m="1" x="3824"/>
        <item m="1" x="4667"/>
        <item m="1" x="6483"/>
        <item m="1" x="3711"/>
        <item m="1" x="2389"/>
        <item m="1" x="5284"/>
        <item m="1" x="2390"/>
        <item m="1" x="6104"/>
        <item m="1" x="6521"/>
        <item m="1" x="1677"/>
        <item m="1" x="2304"/>
        <item m="1" x="3987"/>
        <item m="1" x="6643"/>
        <item m="1" x="5187"/>
        <item m="1" x="4058"/>
        <item m="1" x="1974"/>
        <item m="1" x="5415"/>
        <item m="1" x="6621"/>
        <item m="1" x="3178"/>
        <item m="1" x="7072"/>
        <item m="1" x="5932"/>
        <item m="1" x="3961"/>
        <item m="1" x="1996"/>
        <item m="1" x="1627"/>
        <item m="1" x="4434"/>
        <item m="1" x="4645"/>
        <item m="1" x="4225"/>
        <item m="1" x="3372"/>
        <item m="1" x="4518"/>
        <item m="1" x="6683"/>
        <item m="1" x="2252"/>
        <item m="1" x="4035"/>
        <item m="1" x="1918"/>
        <item m="1" x="6110"/>
        <item m="1" x="4793"/>
        <item m="1" x="6546"/>
        <item m="1" x="4864"/>
        <item m="1" x="3473"/>
        <item m="1" x="6791"/>
        <item m="1" x="1943"/>
        <item m="1" x="1673"/>
        <item m="1" x="4565"/>
        <item m="1" x="5957"/>
        <item m="1" x="6015"/>
        <item m="1" x="3712"/>
        <item m="1" x="4130"/>
        <item m="1" x="6520"/>
        <item m="1" x="6503"/>
        <item m="1" x="3440"/>
        <item m="1" x="6820"/>
        <item m="1" x="5756"/>
        <item m="1" x="5271"/>
        <item m="1" x="6253"/>
        <item m="1" x="6681"/>
        <item m="1" x="3422"/>
        <item m="1" x="3437"/>
        <item m="1" x="3002"/>
        <item m="1" x="4033"/>
        <item m="1" x="3477"/>
        <item m="1" x="4873"/>
        <item m="1" x="5839"/>
        <item m="1" x="1724"/>
        <item m="1" x="5317"/>
        <item m="1" x="3628"/>
        <item m="1" x="2325"/>
        <item m="1" x="3629"/>
        <item m="1" x="6557"/>
        <item m="1" x="6646"/>
        <item m="1" x="6107"/>
        <item m="1" x="1309"/>
        <item m="1" x="2820"/>
        <item m="1" x="6869"/>
        <item m="1" x="2255"/>
        <item m="1" x="2143"/>
        <item m="1" x="6230"/>
        <item m="1" x="6312"/>
        <item m="1" x="2873"/>
        <item m="1" x="3153"/>
        <item m="1" x="3687"/>
        <item m="1" x="2838"/>
        <item m="1" x="2575"/>
        <item m="1" x="2403"/>
        <item m="1" x="2289"/>
        <item m="1" x="5117"/>
        <item m="1" x="2493"/>
        <item m="1" x="5047"/>
        <item m="1" x="5812"/>
        <item m="1" x="2716"/>
        <item m="1" x="6931"/>
        <item m="1" x="6734"/>
        <item m="1" x="6729"/>
        <item m="1" x="6306"/>
        <item m="1" x="6218"/>
        <item m="1" x="6622"/>
        <item m="1" x="2001"/>
        <item m="1" x="6152"/>
        <item m="1" x="2821"/>
        <item m="1" x="3871"/>
        <item m="1" x="2109"/>
        <item m="1" x="3699"/>
        <item m="1" x="4869"/>
        <item m="1" x="3969"/>
        <item m="1" x="3883"/>
        <item m="1" x="3519"/>
        <item m="1" x="2212"/>
        <item m="1" x="6818"/>
        <item m="1" x="6642"/>
        <item m="1" x="5726"/>
        <item m="1" x="7050"/>
        <item m="1" x="6552"/>
        <item m="1" x="3348"/>
        <item m="1" x="6044"/>
        <item m="1" x="3301"/>
        <item m="1" x="2704"/>
        <item m="1" x="4426"/>
        <item m="1" x="4365"/>
        <item m="1" x="4346"/>
        <item m="1" x="6554"/>
        <item m="1" x="1467"/>
        <item m="1" x="5199"/>
        <item m="1" x="6952"/>
        <item m="1" x="6626"/>
        <item m="1" x="6854"/>
        <item m="1" x="6125"/>
        <item m="1" x="2611"/>
        <item m="1" x="2135"/>
        <item m="1" x="4925"/>
        <item m="1" x="4900"/>
        <item m="1" x="5659"/>
        <item m="1" x="2712"/>
        <item m="1" x="4840"/>
        <item m="1" x="4216"/>
        <item m="1" x="1546"/>
        <item m="1" x="4890"/>
        <item m="1" x="4439"/>
        <item m="1" x="6723"/>
        <item m="1" x="6749"/>
        <item m="1" x="6480"/>
        <item m="1" x="3941"/>
        <item m="1" x="5321"/>
        <item m="1" x="6574"/>
        <item m="1" x="6568"/>
        <item m="1" x="6396"/>
        <item m="1" x="6299"/>
        <item m="1" x="3202"/>
        <item m="1" x="6352"/>
        <item m="1" x="6510"/>
        <item m="1" x="5192"/>
        <item m="1" x="2425"/>
        <item m="1" x="2516"/>
        <item m="1" x="3959"/>
        <item m="1" x="4051"/>
        <item m="1" x="6601"/>
        <item m="1" x="6295"/>
        <item m="1" x="6757"/>
        <item m="1" x="2988"/>
        <item m="1" x="6565"/>
        <item m="1" x="6658"/>
        <item m="1" x="3653"/>
        <item m="1" x="6217"/>
        <item m="1" x="5968"/>
        <item m="1" x="6098"/>
        <item m="1" x="2914"/>
        <item m="1" x="1973"/>
        <item m="1" x="7034"/>
        <item m="1" x="1401"/>
        <item m="1" x="1355"/>
        <item m="1" x="7041"/>
        <item m="1" x="5714"/>
        <item m="1" x="6840"/>
        <item m="1" x="6404"/>
        <item m="1" x="6637"/>
        <item m="1" x="6499"/>
        <item m="1" x="6281"/>
        <item m="1" x="6737"/>
        <item m="1" x="4432"/>
        <item m="1" x="3800"/>
        <item m="1" x="6390"/>
        <item m="1" x="6471"/>
        <item m="1" x="1528"/>
        <item m="1" x="6612"/>
        <item m="1" x="2249"/>
        <item m="1" x="4392"/>
        <item m="1" x="1363"/>
        <item m="1" x="5586"/>
        <item m="1" x="6771"/>
        <item m="1" x="6318"/>
        <item m="1" x="2599"/>
        <item m="1" x="2842"/>
        <item m="1" x="5468"/>
        <item m="1" x="5907"/>
        <item m="1" x="4196"/>
        <item m="1" x="3199"/>
        <item m="1" x="6999"/>
        <item m="1" x="3357"/>
        <item m="1" x="4235"/>
        <item m="1" x="3859"/>
        <item m="1" x="6193"/>
        <item m="1" x="5711"/>
        <item m="1" x="5973"/>
        <item m="1" x="6344"/>
        <item m="1" x="4334"/>
        <item m="1" x="3283"/>
        <item m="1" x="3953"/>
        <item m="1" x="5773"/>
        <item m="1" x="6793"/>
        <item m="1" x="1981"/>
        <item m="1" x="5228"/>
        <item m="1" x="4318"/>
        <item m="1" x="6614"/>
        <item m="1" x="6744"/>
        <item m="1" x="6849"/>
        <item m="1" x="6463"/>
        <item m="1" x="6384"/>
        <item m="1" x="2534"/>
        <item m="1" x="6492"/>
        <item m="1" x="4944"/>
        <item m="1" x="3074"/>
        <item m="1" x="3967"/>
        <item m="1" x="4400"/>
        <item m="1" x="6715"/>
        <item m="1" x="4097"/>
        <item m="1" x="3517"/>
        <item m="1" x="5804"/>
        <item m="1" x="4709"/>
        <item m="1" x="1657"/>
        <item m="1" x="3667"/>
        <item m="1" x="1437"/>
        <item m="1" x="6710"/>
        <item m="1" x="5910"/>
        <item m="1" x="1441"/>
        <item m="1" x="4241"/>
        <item m="1" x="5123"/>
        <item m="1" x="2765"/>
        <item m="1" x="5633"/>
        <item m="1" x="3936"/>
        <item m="1" x="3954"/>
        <item m="1" x="1540"/>
        <item m="1" x="5717"/>
        <item m="1" x="6456"/>
        <item m="1" x="6960"/>
        <item m="1" x="1935"/>
        <item m="1" x="1933"/>
        <item m="1" x="3777"/>
        <item m="1" x="1950"/>
        <item m="1" x="6821"/>
        <item m="1" x="3773"/>
        <item m="1" x="3786"/>
        <item m="1" x="7062"/>
        <item m="1" x="7019"/>
        <item m="1" x="6099"/>
        <item m="1" x="5270"/>
        <item m="1" x="4344"/>
        <item m="1" x="6858"/>
        <item m="1" x="6029"/>
        <item m="1" x="6623"/>
        <item m="1" x="6517"/>
        <item m="1" x="6939"/>
        <item m="1" x="6829"/>
        <item m="1" x="6870"/>
        <item m="1" x="4551"/>
        <item m="1" x="6963"/>
        <item m="1" x="3592"/>
        <item m="1" x="3085"/>
        <item m="1" x="6607"/>
        <item m="1" x="6908"/>
        <item m="1" x="6313"/>
        <item m="1" x="6472"/>
        <item m="1" x="4994"/>
        <item m="1" x="3811"/>
        <item m="1" x="4111"/>
        <item m="1" x="1562"/>
        <item m="1" x="3018"/>
        <item m="1" x="5774"/>
        <item m="1" x="4918"/>
        <item m="1" x="3867"/>
        <item m="1" x="6649"/>
        <item m="1" x="2479"/>
        <item m="1" x="4342"/>
        <item m="1" x="6457"/>
        <item m="1" x="1550"/>
        <item m="1" x="1553"/>
        <item m="1" x="3863"/>
        <item m="1" x="6736"/>
        <item m="1" x="4313"/>
        <item m="1" x="3778"/>
        <item m="1" x="4079"/>
        <item m="1" x="4265"/>
        <item m="1" x="4236"/>
        <item m="1" x="1314"/>
        <item m="1" x="7031"/>
        <item m="1" x="4988"/>
        <item m="1" x="3781"/>
        <item m="1" x="2127"/>
        <item m="1" x="1923"/>
        <item m="1" x="4019"/>
        <item m="1" x="3923"/>
        <item m="1" x="6411"/>
        <item m="1" x="6398"/>
        <item m="1" x="3901"/>
        <item m="1" x="6368"/>
        <item m="1" x="5573"/>
        <item m="1" x="6844"/>
        <item m="1" x="6964"/>
        <item m="1" x="4208"/>
        <item m="1" x="4715"/>
        <item m="1" x="3952"/>
        <item m="1" x="2033"/>
        <item m="1" x="4617"/>
        <item m="1" x="6755"/>
        <item m="1" x="1351"/>
        <item m="1" x="3993"/>
        <item m="1" x="6943"/>
        <item m="1" x="3759"/>
        <item m="1" x="1641"/>
        <item m="1" x="4654"/>
        <item m="1" x="1782"/>
        <item m="1" x="4141"/>
        <item m="1" x="1549"/>
        <item m="1" x="1304"/>
        <item m="1" x="6212"/>
        <item m="1" x="4707"/>
        <item m="1" x="6852"/>
        <item m="1" x="3083"/>
        <item m="1" x="6868"/>
        <item m="1" x="4152"/>
        <item m="1" x="2884"/>
        <item m="1" x="3393"/>
        <item m="1" x="3758"/>
        <item m="1" x="6775"/>
        <item m="1" x="4571"/>
        <item m="1" x="2546"/>
        <item m="1" x="6199"/>
        <item m="1" x="3221"/>
        <item m="1" x="3713"/>
        <item m="1" x="1997"/>
        <item m="1" x="6143"/>
        <item m="1" x="3109"/>
        <item m="1" x="6548"/>
        <item m="1" x="4364"/>
        <item m="1" x="7010"/>
        <item m="1" x="1449"/>
        <item m="1" x="6283"/>
        <item m="1" x="4514"/>
        <item m="1" x="7005"/>
        <item m="1" x="3948"/>
        <item m="1" x="5901"/>
        <item m="1" x="3718"/>
        <item m="1" x="6292"/>
        <item m="1" x="3740"/>
        <item m="1" x="4598"/>
        <item m="1" x="6089"/>
        <item m="1" x="3660"/>
        <item m="1" x="4205"/>
        <item m="1" x="3924"/>
        <item m="1" x="6259"/>
        <item m="1" x="6667"/>
        <item m="1" x="6887"/>
        <item m="1" x="6798"/>
        <item m="1" x="1610"/>
        <item m="1" x="4428"/>
        <item m="1" x="6942"/>
        <item m="1" x="2062"/>
        <item m="1" x="4089"/>
        <item m="1" x="7068"/>
        <item m="1" x="5528"/>
        <item m="1" x="4176"/>
        <item m="1" x="5818"/>
        <item m="1" x="1405"/>
        <item m="1" x="3111"/>
        <item m="1" x="3064"/>
        <item m="1" x="4122"/>
        <item m="1" x="3330"/>
        <item m="1" x="6686"/>
        <item m="1" x="4681"/>
        <item m="1" x="3533"/>
        <item m="1" x="7057"/>
        <item m="1" x="4618"/>
        <item m="1" x="3765"/>
        <item m="1" x="2199"/>
        <item m="1" x="5216"/>
        <item m="1" x="4530"/>
        <item m="1" x="1649"/>
        <item m="1" x="1391"/>
        <item m="1" x="2967"/>
        <item m="1" x="4422"/>
        <item m="1" x="1920"/>
        <item m="1" x="1593"/>
        <item m="1" x="7073"/>
        <item m="1" x="1370"/>
        <item m="1" x="3460"/>
        <item m="1" x="4969"/>
        <item m="1" x="5980"/>
        <item m="1" x="1430"/>
        <item m="1" x="5613"/>
        <item m="1" x="6624"/>
        <item m="1" x="1811"/>
        <item m="1" x="6116"/>
        <item m="1" x="6417"/>
        <item m="1" x="5021"/>
        <item m="1" x="2020"/>
        <item m="1" x="2306"/>
        <item m="1" x="6118"/>
        <item m="1" x="2385"/>
        <item m="1" x="5712"/>
        <item m="1" x="3400"/>
        <item m="1" x="1838"/>
        <item m="1" x="4859"/>
        <item m="1" x="4783"/>
        <item m="1" x="6198"/>
        <item m="1" x="5795"/>
        <item m="1" x="2540"/>
        <item m="1" x="3574"/>
        <item m="1" x="4052"/>
        <item m="1" x="3938"/>
        <item m="1" x="1341"/>
        <item m="1" x="4100"/>
        <item m="1" x="2250"/>
        <item m="1" x="4117"/>
        <item m="1" x="1902"/>
        <item m="1" x="4552"/>
        <item m="1" x="1800"/>
        <item m="1" x="6758"/>
        <item m="1" x="5635"/>
        <item m="1" x="1621"/>
        <item m="1" x="5343"/>
        <item m="1" x="6293"/>
        <item m="1" x="6925"/>
        <item m="1" x="5357"/>
        <item m="1" x="4608"/>
        <item m="1" x="5652"/>
        <item m="1" x="2950"/>
        <item m="1" x="5994"/>
        <item m="1" x="2972"/>
        <item m="1" x="4546"/>
        <item m="1" x="2018"/>
        <item m="1" x="6254"/>
        <item m="1" x="5257"/>
        <item m="1" x="4885"/>
        <item m="1" x="6215"/>
        <item m="1" x="5817"/>
        <item m="1" x="3000"/>
        <item m="1" x="3321"/>
        <item m="1" x="1432"/>
        <item m="1" x="5700"/>
        <item m="1" x="1674"/>
        <item m="1" x="3028"/>
        <item m="1" x="3349"/>
        <item m="1" x="5794"/>
        <item m="1" x="5703"/>
        <item m="1" x="5970"/>
        <item m="1" x="6190"/>
        <item m="1" x="1340"/>
        <item m="1" x="1534"/>
        <item m="1" x="4739"/>
        <item m="1" x="4566"/>
        <item m="1" x="4223"/>
        <item m="1" x="4556"/>
        <item m="1" x="1685"/>
        <item m="1" x="3126"/>
        <item m="1" x="5813"/>
        <item m="1" x="4214"/>
        <item m="1" x="1443"/>
        <item m="1" x="4023"/>
        <item m="1" x="3669"/>
        <item m="1" x="5985"/>
        <item m="1" x="1727"/>
        <item m="1" x="3927"/>
        <item m="1" x="3115"/>
        <item m="1" x="4015"/>
        <item m="1" x="3757"/>
        <item m="1" x="4227"/>
        <item m="1" x="6430"/>
        <item m="1" x="3935"/>
        <item m="1" x="3179"/>
        <item m="1" x="6587"/>
        <item m="1" x="5604"/>
        <item m="1" x="4509"/>
        <item m="1" x="6267"/>
        <item m="1" x="3461"/>
        <item m="1" x="5280"/>
        <item m="1" x="4283"/>
        <item m="1" x="6332"/>
        <item m="1" x="3411"/>
        <item m="1" x="6159"/>
        <item m="1" x="3223"/>
        <item m="1" x="6213"/>
        <item m="1" x="3313"/>
        <item m="1" x="4458"/>
        <item m="1" x="2885"/>
        <item m="1" x="3988"/>
        <item m="1" x="4338"/>
        <item m="1" x="5544"/>
        <item m="1" x="1658"/>
        <item m="1" x="4168"/>
        <item m="1" x="2083"/>
        <item m="1" x="6205"/>
        <item m="1" x="3164"/>
        <item m="1" x="3251"/>
        <item m="1" x="1378"/>
        <item m="1" x="4064"/>
        <item m="1" x="2797"/>
        <item m="1" x="3191"/>
        <item m="1" x="6001"/>
        <item m="1" x="4495"/>
        <item m="1" x="3474"/>
        <item m="1" x="4182"/>
        <item m="1" x="6511"/>
        <item m="1" x="3383"/>
        <item m="1" x="4385"/>
        <item m="1" x="6630"/>
        <item m="1" x="3662"/>
        <item m="1" x="3921"/>
        <item m="1" x="3818"/>
        <item m="1" x="3770"/>
        <item m="1" x="4500"/>
        <item m="1" x="6128"/>
        <item m="1" x="3685"/>
        <item m="1" x="2320"/>
        <item m="1" x="3595"/>
        <item m="1" x="4470"/>
        <item m="1" x="2286"/>
        <item m="1" x="6650"/>
        <item m="1" x="4266"/>
        <item m="1" x="2426"/>
        <item m="1" x="1303"/>
        <item m="1" x="3429"/>
        <item m="1" x="2919"/>
        <item m="1" x="4614"/>
        <item m="1" x="3636"/>
        <item m="1" x="1356"/>
        <item m="1" x="3465"/>
        <item m="1" x="3340"/>
        <item m="1" x="3741"/>
        <item m="1" x="6314"/>
        <item m="1" x="4680"/>
        <item m="1" x="4204"/>
        <item m="1" x="5318"/>
        <item m="1" x="3605"/>
        <item m="1" x="5941"/>
        <item m="1" x="6495"/>
        <item m="1" x="6578"/>
        <item m="1" x="5514"/>
        <item m="1" x="4542"/>
        <item m="1" x="5276"/>
        <item m="1" x="3173"/>
        <item m="1" x="4481"/>
        <item m="1" x="3200"/>
        <item m="1" x="3410"/>
        <item m="1" x="3203"/>
        <item m="1" x="4710"/>
        <item m="1" x="3976"/>
        <item m="1" x="6144"/>
        <item m="1" x="3543"/>
        <item m="1" x="3766"/>
        <item m="1" x="4070"/>
        <item m="1" x="3720"/>
        <item m="1" x="3370"/>
        <item m="1" x="3840"/>
        <item m="1" x="3748"/>
        <item m="1" x="1663"/>
        <item m="1" x="1331"/>
        <item m="1" x="5434"/>
        <item m="1" x="6167"/>
        <item m="1" x="3140"/>
        <item m="1" x="5734"/>
        <item m="1" x="6700"/>
        <item m="1" x="6695"/>
        <item m="1" x="3796"/>
        <item m="1" x="6739"/>
        <item m="1" x="5933"/>
        <item m="1" x="3319"/>
        <item m="1" x="6183"/>
        <item m="1" x="3470"/>
        <item m="1" x="2796"/>
        <item m="1" x="3193"/>
        <item m="1" x="3300"/>
        <item m="1" x="1678"/>
        <item m="1" x="2899"/>
        <item m="1" x="3527"/>
        <item m="1" x="1951"/>
        <item m="1" x="3119"/>
        <item m="1" x="6597"/>
        <item m="1" x="4553"/>
        <item m="1" x="4074"/>
        <item m="1" x="1568"/>
        <item m="1" x="1899"/>
        <item m="1" x="6668"/>
        <item m="1" x="1846"/>
        <item m="1" x="6381"/>
        <item m="1" x="1956"/>
        <item m="1" x="3992"/>
        <item m="1" x="3916"/>
        <item m="1" x="4638"/>
        <item m="1" x="1431"/>
        <item m="1" x="6082"/>
        <item m="1" x="3445"/>
        <item m="1" x="4809"/>
        <item m="1" x="3536"/>
        <item m="1" x="4774"/>
        <item m="1" x="1543"/>
        <item m="1" x="4502"/>
        <item m="1" x="6822"/>
        <item m="1" x="4938"/>
        <item m="1" x="4140"/>
        <item m="1" x="4045"/>
        <item m="1" x="2822"/>
        <item m="1" x="6450"/>
        <item m="1" x="6008"/>
        <item m="1" x="3376"/>
        <item m="1" x="6209"/>
        <item m="1" x="4215"/>
        <item m="1" x="6590"/>
        <item m="1" x="4308"/>
        <item m="1" x="4220"/>
        <item m="1" x="7045"/>
        <item m="1" x="4160"/>
        <item m="1" x="4073"/>
        <item m="1" x="6616"/>
        <item m="1" x="3630"/>
        <item m="1" x="3866"/>
        <item m="1" x="3327"/>
        <item m="1" x="1398"/>
        <item m="1" x="2128"/>
        <item m="1" x="1694"/>
        <item m="1" x="1790"/>
        <item m="1" x="1798"/>
        <item m="1" x="1511"/>
        <item m="1" x="7083"/>
        <item m="1" x="1739"/>
        <item m="1" x="1982"/>
        <item m="1" x="3790"/>
        <item m="1" x="3377"/>
        <item m="1" x="6547"/>
        <item m="1" x="6784"/>
        <item m="1" x="3154"/>
        <item m="1" x="6879"/>
        <item m="1" x="1410"/>
        <item m="1" x="1959"/>
        <item m="1" x="1993"/>
        <item m="1" x="4496"/>
        <item m="1" x="5803"/>
        <item m="1" x="6222"/>
        <item m="1" x="1828"/>
        <item m="1" x="3362"/>
        <item m="1" x="1420"/>
        <item m="1" x="6725"/>
        <item m="1" x="4063"/>
        <item m="1" x="6602"/>
        <item m="1" x="1495"/>
        <item m="1" x="2012"/>
        <item m="1" x="1591"/>
        <item m="1" x="1686"/>
        <item m="1" x="5200"/>
        <item m="1" x="6081"/>
        <item m="1" x="3955"/>
        <item m="1" x="6886"/>
        <item m="1" x="4337"/>
        <item m="1" x="3756"/>
        <item m="1" x="5660"/>
        <item m="1" x="6987"/>
        <item m="1" x="5732"/>
        <item m="1" x="3296"/>
        <item m="1" x="4154"/>
        <item m="1" x="6286"/>
        <item m="1" x="5921"/>
        <item m="1" x="6425"/>
        <item m="1" x="6724"/>
        <item m="1" x="3023"/>
        <item m="1" x="4147"/>
        <item m="1" x="3222"/>
        <item m="1" x="3197"/>
        <item m="1" x="6465"/>
        <item m="1" x="4754"/>
        <item m="1" x="3174"/>
        <item m="1" x="6907"/>
        <item m="1" x="6845"/>
        <item m="1" x="3353"/>
        <item m="1" x="1711"/>
        <item m="1" x="4037"/>
        <item m="1" x="2219"/>
        <item m="1" x="4459"/>
        <item m="1" x="3889"/>
        <item m="1" x="4499"/>
        <item m="1" x="1887"/>
        <item m="1" x="2005"/>
        <item m="1" x="1892"/>
        <item m="1" x="1586"/>
        <item m="1" x="3542"/>
        <item m="1" x="3401"/>
        <item m="1" x="6201"/>
        <item m="1" x="6800"/>
        <item m="1" x="4034"/>
        <item m="1" x="3337"/>
        <item m="1" x="3192"/>
        <item m="1" x="4389"/>
        <item m="1" x="1592"/>
        <item m="1" x="4209"/>
        <item m="1" x="3075"/>
        <item m="1" x="1404"/>
        <item m="1" x="6676"/>
        <item m="1" x="4557"/>
        <item m="1" x="6893"/>
        <item m="1" x="3441"/>
        <item m="1" x="2906"/>
        <item m="1" x="6264"/>
        <item m="1" x="1783"/>
        <item m="1" x="6335"/>
        <item m="1" x="2321"/>
        <item m="1" x="4643"/>
        <item m="1" x="1645"/>
        <item m="1" x="4329"/>
        <item m="1" x="6168"/>
        <item m="1" x="3872"/>
        <item m="1" x="5636"/>
        <item m="1" x="6083"/>
        <item m="1" x="1622"/>
        <item m="1" x="3529"/>
        <item m="1" x="5984"/>
        <item m="1" x="6577"/>
        <item m="1" x="3071"/>
        <item m="1" x="4335"/>
        <item m="1" x="1310"/>
        <item m="1" x="4582"/>
        <item m="1" x="1532"/>
        <item m="1" x="6900"/>
        <item m="1" x="3515"/>
        <item m="1" x="3219"/>
        <item m="1" x="3853"/>
        <item m="1" x="4224"/>
        <item m="1" x="3784"/>
        <item m="1" x="6484"/>
        <item m="1" x="6164"/>
        <item m="1" x="6689"/>
        <item m="1" x="1392"/>
        <item m="1" x="1479"/>
        <item m="1" x="4632"/>
        <item m="1" x="3694"/>
        <item m="1" x="3719"/>
        <item m="1" x="3384"/>
        <item m="1" x="3446"/>
        <item m="1" x="6532"/>
        <item m="1" x="3791"/>
        <item m="1" x="4011"/>
        <item m="1" x="3434"/>
        <item m="1" x="3695"/>
        <item m="1" x="4284"/>
        <item m="1" x="4919"/>
        <item m="1" x="4711"/>
        <item m="1" x="1421"/>
        <item m="1" x="1386"/>
        <item m="1" x="4443"/>
        <item m="1" x="3949"/>
        <item m="1" x="5782"/>
        <item m="1" x="5137"/>
        <item m="1" x="5427"/>
        <item m="1" x="6921"/>
        <item m="1" x="2616"/>
        <item m="1" x="3956"/>
        <item m="1" x="1361"/>
        <item m="1" x="1965"/>
        <item m="1" x="7051"/>
        <item m="1" x="1698"/>
        <item m="1" x="4515"/>
        <item m="1" x="1847"/>
        <item m="1" x="3825"/>
        <item m="1" x="2214"/>
        <item m="1" x="5027"/>
        <item m="1" x="3253"/>
        <item m="1" x="3726"/>
        <item m="1" x="2173"/>
        <item m="1" x="2968"/>
        <item m="1" x="6888"/>
        <item m="1" x="2326"/>
        <item m="1" x="3943"/>
        <item m="1" x="6993"/>
        <item m="1" x="2781"/>
        <item m="1" x="5134"/>
        <item m="1" x="6376"/>
        <item m="1" x="7091"/>
        <item m="1" x="3447"/>
        <item m="1" x="3731"/>
        <item m="1" x="6050"/>
        <item m="1" x="6957"/>
        <item m="1" x="6297"/>
        <item m="1" x="4603"/>
        <item m="1" x="4065"/>
        <item m="1" x="3596"/>
        <item m="1" x="6777"/>
        <item m="1" x="5625"/>
        <item m="1" x="5532"/>
        <item m="1" x="2802"/>
        <item m="1" x="3843"/>
        <item m="1" x="6678"/>
        <item m="1" x="4941"/>
        <item m="1" x="2213"/>
        <item m="1" x="3749"/>
        <item m="1" x="3423"/>
        <item m="1" x="3727"/>
        <item m="1" x="2105"/>
        <item m="1" x="3989"/>
        <item m="1" x="5285"/>
        <item m="1" x="6944"/>
        <item m="1" x="3898"/>
        <item m="1" x="4978"/>
        <item m="1" x="3801"/>
        <item m="1" x="2737"/>
        <item m="1" x="3701"/>
        <item m="1" x="4292"/>
        <item m="1" x="6153"/>
        <item m="1" x="4301"/>
        <item m="1" x="5428"/>
        <item m="1" x="6989"/>
        <item m="1" x="1415"/>
        <item m="1" x="1893"/>
        <item m="1" x="6726"/>
        <item m="1" x="3412"/>
        <item m="1" x="3334"/>
        <item m="1" x="6750"/>
        <item m="1" x="7020"/>
        <item m="1" x="4794"/>
        <item m="1" x="5000"/>
        <item m="1" x="6466"/>
        <item m="1" x="6738"/>
        <item m="1" x="1824"/>
        <item m="1" x="5225"/>
        <item m="1" x="2713"/>
        <item m="1" x="5369"/>
        <item m="1" x="2570"/>
        <item m="1" x="4311"/>
        <item m="1" x="5078"/>
        <item m="1" x="3398"/>
        <item m="1" x="2171"/>
        <item m="1" x="6091"/>
        <item m="1" x="3131"/>
        <item m="1" x="1379"/>
        <item m="1" x="3797"/>
        <item m="1" x="6712"/>
        <item m="1" x="3204"/>
        <item m="1" x="4293"/>
        <item m="1" x="3049"/>
        <item m="1" x="4357"/>
        <item m="1" x="3378"/>
        <item m="1" x="6873"/>
        <item m="1" x="3478"/>
        <item m="1" x="4193"/>
        <item m="1" x="1496"/>
        <item m="1" x="4001"/>
        <item m="1" x="6776"/>
        <item m="1" x="4118"/>
        <item m="1" x="4187"/>
        <item m="1" x="5329"/>
        <item m="1" x="3124"/>
        <item m="1" x="4663"/>
        <item m="1" x="2481"/>
        <item m="1" x="5015"/>
        <item m="1" x="2480"/>
        <item m="1" x="3744"/>
        <item m="1" x="4535"/>
        <item m="1" x="4310"/>
        <item m="1" x="2908"/>
        <item m="1" x="2563"/>
        <item m="1" x="1791"/>
        <item m="1" x="6449"/>
        <item m="1" x="1888"/>
        <item m="1" x="6373"/>
        <item m="1" x="1784"/>
        <item m="1" x="6294"/>
        <item m="1" x="2804"/>
        <item m="1" x="4648"/>
        <item m="1" x="6460"/>
        <item m="1" x="3737"/>
        <item m="1" x="2397"/>
        <item m="1" x="1763"/>
        <item m="1" x="2618"/>
        <item m="1" x="3610"/>
        <item m="1" x="2907"/>
        <item m="1" x="6206"/>
        <item m="1" x="3928"/>
        <item m="1" x="2982"/>
        <item m="1" x="3086"/>
        <item m="1" x="4655"/>
        <item m="1" x="4411"/>
        <item m="1" x="3397"/>
        <item m="1" x="5291"/>
        <item m="1" x="2843"/>
        <item m="1" x="5637"/>
        <item m="1" x="3534"/>
        <item m="1" x="1742"/>
        <item m="1" x="2854"/>
        <item m="1" x="2459"/>
        <item m="1" x="5259"/>
        <item m="1" x="1364"/>
        <item m="1" x="6837"/>
        <item m="1" x="5727"/>
        <item m="1" x="6074"/>
        <item m="1" x="3243"/>
        <item m="1" x="3314"/>
        <item m="1" x="2486"/>
        <item m="1" x="6682"/>
        <item m="1" x="2084"/>
        <item m="1" x="4161"/>
        <item m="1" x="6644"/>
        <item m="1" x="1748"/>
        <item m="1" x="4726"/>
        <item m="1" x="5489"/>
        <item m="1" x="4828"/>
        <item m="1" x="6627"/>
        <item m="1" x="2602"/>
        <item m="1" x="5447"/>
        <item m="1" x="2798"/>
        <item m="1" x="5993"/>
        <item m="1" x="6333"/>
        <item m="1" x="2729"/>
        <item m="1" x="3665"/>
        <item m="1" x="4372"/>
        <item m="1" x="6290"/>
        <item m="1" x="2055"/>
        <item m="1" x="4791"/>
        <item m="1" x="2353"/>
        <item m="1" x="5351"/>
        <item m="1" x="6823"/>
        <item m="1" x="5614"/>
        <item m="1" x="3147"/>
        <item m="1" x="3069"/>
        <item m="1" x="5486"/>
        <item m="1" x="5193"/>
        <item m="1" x="1968"/>
        <item m="1" x="6566"/>
        <item m="1" x="3205"/>
        <item m="1" x="4870"/>
        <item m="1" x="3914"/>
        <item m="1" x="6241"/>
        <item m="1" x="3366"/>
        <item m="1" x="6401"/>
        <item m="1" x="4257"/>
        <item m="1" x="4347"/>
        <item m="1" x="3466"/>
        <item m="1" x="3933"/>
        <item m="1" x="3646"/>
        <item m="1" x="4755"/>
        <item m="1" x="1743"/>
        <item m="1" x="6451"/>
        <item m="1" x="4090"/>
        <item m="1" x="1497"/>
        <item m="1" x="5470"/>
        <item m="1" x="4686"/>
        <item m="1" x="6263"/>
        <item m="1" x="6369"/>
        <item m="1" x="5438"/>
        <item m="1" x="6690"/>
        <item m="1" x="1411"/>
        <item m="1" x="4324"/>
        <item m="1" x="5066"/>
        <item m="1" x="4435"/>
        <item m="1" x="5538"/>
        <item m="1" x="4373"/>
        <item m="1" x="3522"/>
        <item m="1" x="6804"/>
        <item m="1" x="2447"/>
        <item m="1" x="4386"/>
        <item m="1" x="5761"/>
        <item m="1" x="6785"/>
        <item m="1" x="4080"/>
        <item m="1" x="2458"/>
        <item m="1" x="5866"/>
        <item m="1" x="3394"/>
        <item m="1" x="3722"/>
        <item m="1" x="6867"/>
        <item m="1" x="6493"/>
        <item m="1" x="6021"/>
        <item m="1" x="1444"/>
        <item m="1" x="6087"/>
        <item m="1" x="3721"/>
        <item m="1" x="1984"/>
        <item m="1" x="6994"/>
        <item m="1" x="2485"/>
        <item m="1" x="6953"/>
        <item m="1" x="4156"/>
        <item m="1" x="6926"/>
        <item m="1" x="2993"/>
        <item m="1" x="5930"/>
        <item m="1" x="5229"/>
        <item m="1" x="6093"/>
        <item m="1" x="3355"/>
        <item m="1" x="2652"/>
        <item m="1" x="3379"/>
        <item m="1" x="4931"/>
        <item m="1" x="3970"/>
        <item m="1" x="1563"/>
        <item m="1" x="6945"/>
        <item m="1" x="6453"/>
        <item m="1" x="3041"/>
        <item m="1" x="1632"/>
        <item m="1" x="2564"/>
        <item m="1" x="3442"/>
        <item m="1" x="2630"/>
        <item m="1" x="5718"/>
        <item m="1" x="3065"/>
        <item m="1" x="1564"/>
        <item m="1" x="5503"/>
        <item m="1" x="2111"/>
        <item m="1" x="2506"/>
        <item m="1" x="6016"/>
        <item m="1" x="6341"/>
        <item m="1" x="5593"/>
        <item m="1" x="6659"/>
        <item m="1" x="2404"/>
        <item m="1" x="6439"/>
        <item m="1" x="3206"/>
        <item m="1" x="7081"/>
        <item m="1" x="4247"/>
        <item m="1" x="2992"/>
        <item m="1" x="4290"/>
        <item m="1" x="3033"/>
        <item m="1" x="1468"/>
        <item m="1" x="1469"/>
        <item m="1" x="1523"/>
        <item m="1" x="4475"/>
        <item m="1" x="2225"/>
        <item m="1" x="2973"/>
        <item m="1" x="5437"/>
        <item m="1" x="6504"/>
        <item m="1" x="2124"/>
        <item m="1" x="1668"/>
        <item m="1" x="6901"/>
        <item m="1" x="6026"/>
        <item m="1" x="4437"/>
        <item m="1" x="3693"/>
        <item m="1" x="1576"/>
        <item m="1" x="5457"/>
        <item m="1" x="4121"/>
        <item m="1" x="4142"/>
        <item m="1" x="6732"/>
        <item m="1" x="1867"/>
        <item m="1" x="1707"/>
        <item m="1" x="1505"/>
        <item m="1" x="6399"/>
        <item m="1" x="1598"/>
        <item m="1" x="6799"/>
        <item m="1" x="4353"/>
        <item m="1" x="2923"/>
        <item m="1" x="4046"/>
        <item m="1" x="3430"/>
        <item m="1" x="3606"/>
        <item m="1" x="4567"/>
        <item m="1" x="3826"/>
        <item m="1" x="3278"/>
        <item m="1" x="3705"/>
        <item m="1" x="1602"/>
        <item m="1" x="7003"/>
        <item m="1" x="7089"/>
        <item m="1" x="6105"/>
        <item m="1" x="1399"/>
        <item m="1" x="4466"/>
        <item m="1" x="6481"/>
        <item m="1" x="4743"/>
        <item m="1" x="5458"/>
        <item m="1" x="4285"/>
        <item m="1" x="1875"/>
        <item m="1" x="3754"/>
        <item m="1" x="2847"/>
        <item m="1" x="1352"/>
        <item m="1" x="6762"/>
        <item m="1" x="6975"/>
        <item m="1" x="1512"/>
        <item m="1" x="2002"/>
        <item m="1" x="1690"/>
        <item m="1" x="4724"/>
        <item m="1" x="5124"/>
        <item m="1" x="5016"/>
        <item m="1" x="6990"/>
        <item m="1" x="4123"/>
        <item m="1" x="4701"/>
        <item m="1" x="2815"/>
        <item m="1" x="4199"/>
        <item m="1" x="1812"/>
        <item m="1" x="4278"/>
        <item m="1" x="6467"/>
        <item m="1" x="5870"/>
        <item m="1" x="3617"/>
        <item m="1" x="4651"/>
        <item m="1" x="6461"/>
        <item m="1" x="5152"/>
        <item m="1" x="5685"/>
        <item m="1" x="1544"/>
        <item m="1" x="6370"/>
        <item m="1" x="4656"/>
        <item m="1" x="6958"/>
        <item m="1" x="4286"/>
        <item m="1" x="4183"/>
        <item m="1" x="1371"/>
        <item m="1" x="6946"/>
        <item m="1" x="3855"/>
        <item m="1" x="5494"/>
        <item m="1" x="4226"/>
        <item m="1" x="3493"/>
        <item m="1" x="6073"/>
        <item m="1" x="6701"/>
        <item m="1" x="3622"/>
        <item m="1" x="3289"/>
        <item m="1" x="4906"/>
        <item m="1" x="3040"/>
        <item m="1" x="3673"/>
        <item m="1" x="5790"/>
        <item m="1" x="3931"/>
        <item m="1" x="5354"/>
        <item m="1" x="1635"/>
        <item m="1" x="3406"/>
        <item m="1" x="2921"/>
        <item m="1" x="4162"/>
        <item m="1" x="2977"/>
        <item m="1" x="3560"/>
        <item m="1" x="1969"/>
        <item m="1" x="1605"/>
        <item m="1" x="6894"/>
        <item m="1" x="6830"/>
        <item m="1" x="5300"/>
        <item m="1" x="6120"/>
        <item m="1" x="6751"/>
        <item m="1" x="2145"/>
        <item m="1" x="4573"/>
        <item m="1" x="3885"/>
        <item m="1" x="4801"/>
        <item m="1" x="6385"/>
        <item m="1" x="5680"/>
        <item m="1" x="4909"/>
        <item m="1" x="1936"/>
        <item m="1" x="5479"/>
        <item m="1" x="6533"/>
        <item m="1" x="2410"/>
        <item m="1" x="1721"/>
        <item m="1" x="1804"/>
        <item m="1" x="3841"/>
        <item m="1" x="5441"/>
        <item m="1" x="2054"/>
        <item m="1" x="3228"/>
        <item m="1" x="6992"/>
        <item m="1" x="4016"/>
        <item m="1" x="6406"/>
        <item m="1" x="4177"/>
        <item m="1" x="3827"/>
        <item m="1" x="6670"/>
        <item m="1" x="6889"/>
        <item m="1" x="6582"/>
        <item m="1" x="6651"/>
        <item m="1" x="3419"/>
        <item m="1" x="1642"/>
        <item m="1" x="3854"/>
        <item m="1" x="2959"/>
        <item m="1" x="2369"/>
        <item m="1" x="5319"/>
        <item m="1" x="5919"/>
        <item m="1" x="1326"/>
        <item m="1" x="1503"/>
        <item m="1" x="6223"/>
        <item m="1" x="3052"/>
        <item m="1" x="2724"/>
        <item m="1" x="1412"/>
        <item m="1" x="3247"/>
        <item m="1" x="4682"/>
        <item m="1" x="1813"/>
        <item m="1" x="6652"/>
        <item m="1" x="6947"/>
        <item m="1" x="4417"/>
        <item m="1" x="3511"/>
        <item m="1" x="4959"/>
        <item m="1" x="2526"/>
        <item m="1" x="6496"/>
        <item m="1" x="6583"/>
        <item m="1" x="2137"/>
        <item m="1" x="4316"/>
        <item m="1" x="7014"/>
        <item m="1" x="3494"/>
        <item m="1" x="1746"/>
        <item m="1" x="3624"/>
        <item m="1" x="6588"/>
        <item m="1" x="6418"/>
        <item m="1" x="3944"/>
        <item m="1" x="3755"/>
        <item m="1" x="6274"/>
        <item m="1" x="4217"/>
        <item m="1" x="6129"/>
        <item m="1" x="3338"/>
        <item m="1" x="3258"/>
        <item m="1" x="5954"/>
        <item m="1" x="4091"/>
        <item m="1" x="7079"/>
        <item m="1" x="2215"/>
        <item m="1" x="3418"/>
        <item m="1" x="6260"/>
        <item m="1" x="5986"/>
        <item m="1" x="3638"/>
        <item m="1" x="4871"/>
        <item m="1" x="3066"/>
        <item m="1" x="2460"/>
        <item m="1" x="3979"/>
        <item m="1" x="6970"/>
        <item m="1" x="5241"/>
        <item m="1" x="4691"/>
        <item m="1" x="6037"/>
        <item m="1" x="2998"/>
        <item m="1" x="5098"/>
        <item m="1" x="2376"/>
        <item m="1" x="4519"/>
        <item m="1" x="6819"/>
        <item m="1" x="1900"/>
        <item m="1" x="5922"/>
        <item m="1" x="5678"/>
        <item m="1" x="6075"/>
        <item m="1" x="6754"/>
        <item m="1" x="4593"/>
        <item m="1" x="2670"/>
        <item m="1" x="2607"/>
        <item m="1" x="3306"/>
        <item m="1" x="4472"/>
        <item m="1" x="6976"/>
        <item m="1" x="4948"/>
        <item m="1" x="6282"/>
        <item m="1" x="4949"/>
        <item m="1" x="2490"/>
        <item m="1" x="4274"/>
        <item m="1" x="6632"/>
        <item m="1" x="6902"/>
        <item m="1" x="2494"/>
        <item m="1" x="6767"/>
        <item m="1" x="2660"/>
        <item m="1" x="3745"/>
        <item m="1" x="7070"/>
        <item m="1" x="3363"/>
        <item m="1" x="6909"/>
        <item m="1" x="7036"/>
        <item m="1" x="3230"/>
        <item m="1" x="6625"/>
        <item m="1" x="1533"/>
        <item m="1" x="6733"/>
        <item m="1" x="3544"/>
        <item m="1" x="6315"/>
        <item m="1" x="4136"/>
        <item m="1" x="3167"/>
        <item m="1" x="3013"/>
        <item m="1" x="5953"/>
        <item m="1" x="5861"/>
        <item m="1" x="3087"/>
        <item m="1" x="4077"/>
        <item m="1" x="6377"/>
        <item m="1" x="6631"/>
        <item m="1" x="5081"/>
        <item m="1" x="6165"/>
        <item m="1" x="1422"/>
        <item m="1" x="6388"/>
        <item m="1" x="3971"/>
        <item m="1" x="6296"/>
        <item m="1" x="1367"/>
        <item m="1" x="7015"/>
        <item m="1" x="6954"/>
        <item m="1" x="1457"/>
        <item m="1" x="6371"/>
        <item m="1" x="5248"/>
        <item m="1" x="4583"/>
        <item m="1" x="6530"/>
        <item m="1" x="6477"/>
        <item m="1" x="6284"/>
        <item m="1" x="3475"/>
        <item m="1" x="5945"/>
        <item m="1" x="6301"/>
        <item m="1" x="4280"/>
        <item m="1" x="4728"/>
        <item m="1" x="4476"/>
        <item m="1" x="6275"/>
        <item m="1" x="6276"/>
        <item m="1" x="6117"/>
        <item m="1" x="3814"/>
        <item m="1" x="6298"/>
        <item m="1" x="3706"/>
        <item m="1" x="6032"/>
        <item m="1" x="3294"/>
        <item m="1" x="2144"/>
        <item m="1" x="5960"/>
        <item m="1" x="4242"/>
        <item m="1" x="1802"/>
        <item m="1" x="1868"/>
        <item m="1" x="6138"/>
        <item m="1" x="5775"/>
        <item m="1" x="2751"/>
        <item m="1" x="6935"/>
        <item m="1" x="5735"/>
        <item m="1" x="3998"/>
        <item m="1" x="3932"/>
        <item m="1" x="2337"/>
        <item m="1" x="3523"/>
        <item m="1" x="4228"/>
        <item m="1" x="1433"/>
        <item m="1" x="6824"/>
        <item m="1" x="1365"/>
        <item m="1" x="5403"/>
        <item m="1" x="4577"/>
        <item m="1" x="5769"/>
        <item m="1" x="4053"/>
        <item m="1" x="5783"/>
        <item m="1" x="3462"/>
        <item m="1" x="3848"/>
        <item m="1" x="5230"/>
        <item m="1" x="4522"/>
        <item m="1" x="6130"/>
        <item m="1" x="3229"/>
        <item m="1" x="5049"/>
        <item m="1" x="5648"/>
        <item m="1" x="2023"/>
        <item m="1" x="2253"/>
        <item m="1" x="3047"/>
        <item m="1" x="1725"/>
        <item m="1" x="6584"/>
        <item m="1" x="6968"/>
        <item m="1" x="2909"/>
        <item m="1" x="5827"/>
        <item m="1" x="6778"/>
        <item m="1" x="6123"/>
        <item m="1" x="3343"/>
        <item m="1" x="4427"/>
        <item m="1" x="5041"/>
        <item m="1" x="1594"/>
        <item m="1" x="2189"/>
        <item m="1" x="6608"/>
        <item m="1" x="5638"/>
        <item m="1" x="4492"/>
        <item m="1" x="1921"/>
        <item m="1" x="4939"/>
        <item m="1" x="3180"/>
        <item m="1" x="3127"/>
        <item m="1" x="6351"/>
        <item m="1" x="3003"/>
        <item m="1" x="4395"/>
        <item m="1" x="4485"/>
        <item m="1" x="4081"/>
        <item m="1" x="5849"/>
        <item m="1" x="4169"/>
        <item m="1" x="6653"/>
        <item m="1" x="4695"/>
        <item m="1" x="3535"/>
        <item m="1" x="4066"/>
        <item m="1" x="6965"/>
        <item m="1" x="1458"/>
        <item m="1" x="1400"/>
        <item m="1" x="1912"/>
        <item m="1" x="6838"/>
        <item m="1" x="2523"/>
        <item m="1" x="4368"/>
        <item m="1" x="4592"/>
        <item m="1" x="4258"/>
        <item m="1" x="6382"/>
        <item m="1" x="2985"/>
        <item m="1" x="4273"/>
        <item m="1" x="4378"/>
        <item m="1" x="2028"/>
        <item m="1" x="7025"/>
        <item m="1" x="7095"/>
        <item m="1" x="5618"/>
        <item m="1" x="5949"/>
        <item m="1" x="6250"/>
        <item m="1" x="2233"/>
        <item m="1" x="2989"/>
        <item m="1" x="4528"/>
        <item m="1" x="5042"/>
        <item m="1" x="3760"/>
        <item m="1" x="4536"/>
        <item m="1" x="1675"/>
        <item m="1" x="4259"/>
        <item m="1" x="6111"/>
        <item m="1" x="1752"/>
        <item m="1" x="1504"/>
        <item m="1" x="4759"/>
        <item m="1" x="2604"/>
        <item m="1" x="4163"/>
        <item m="1" x="6374"/>
        <item m="1" x="1493"/>
        <item m="1" x="5143"/>
        <item m="1" x="2338"/>
        <item m="1" x="4076"/>
        <item m="1" x="2130"/>
        <item m="1" x="1652"/>
        <item m="1" x="5161"/>
        <item m="1" x="1805"/>
        <item m="1" x="4559"/>
        <item m="1" x="3575"/>
        <item m="1" x="1829"/>
        <item m="1" x="2203"/>
        <item m="1" x="4751"/>
        <item m="1" x="5927"/>
        <item m="1" x="6719"/>
        <item m="1" x="3599"/>
        <item m="1" x="2014"/>
        <item m="1" x="2125"/>
        <item m="1" x="2612"/>
        <item m="1" x="1801"/>
        <item m="1" x="2136"/>
        <item m="1" x="1565"/>
        <item m="1" x="4932"/>
        <item m="1" x="5020"/>
        <item m="1" x="2202"/>
        <item m="1" x="4784"/>
        <item m="1" x="4604"/>
        <item m="1" x="1654"/>
        <item m="1" x="6647"/>
        <item m="1" x="4449"/>
        <item m="1" x="6703"/>
        <item m="1" x="3248"/>
        <item m="1" x="6980"/>
        <item m="1" x="4255"/>
        <item m="1" x="4387"/>
        <item m="1" x="3136"/>
        <item m="1" x="6207"/>
        <item m="1" x="1659"/>
        <item m="1" x="6779"/>
        <item m="1" x="5388"/>
        <item m="1" x="1470"/>
        <item m="1" x="7092"/>
        <item m="1" x="2209"/>
        <item m="1" x="6591"/>
        <item m="1" x="6713"/>
        <item m="1" x="2313"/>
        <item m="1" x="3580"/>
        <item m="1" x="1765"/>
        <item m="1" x="2940"/>
        <item m="1" x="4970"/>
        <item m="1" x="2021"/>
        <item m="1" x="5118"/>
        <item m="1" x="3707"/>
        <item m="1" x="2201"/>
        <item m="1" x="4610"/>
        <item m="1" x="1699"/>
        <item m="1" x="2405"/>
        <item m="1" x="2839"/>
        <item m="1" x="6023"/>
        <item m="1" x="6366"/>
        <item m="1" x="7037"/>
        <item m="1" x="3792"/>
        <item m="1" x="4829"/>
        <item m="1" x="3868"/>
        <item m="1" x="1498"/>
        <item m="1" x="6224"/>
        <item m="1" x="6691"/>
        <item m="1" x="4516"/>
        <item m="1" x="1552"/>
        <item m="1" x="4862"/>
        <item m="1" x="1551"/>
        <item m="1" x="4666"/>
        <item m="1" x="4061"/>
        <item m="1" x="6727"/>
        <item m="1" x="5110"/>
        <item m="1" x="5384"/>
        <item m="1" x="2437"/>
        <item m="1" x="6927"/>
        <item m="1" x="3779"/>
        <item m="1" x="1818"/>
        <item m="1" x="5072"/>
        <item m="1" x="3909"/>
        <item m="1" x="5037"/>
        <item m="1" x="2608"/>
        <item m="1" x="1477"/>
        <item m="1" x="5121"/>
        <item m="1" x="2163"/>
        <item m="1" x="4841"/>
        <item m="1" x="2112"/>
        <item m="1" x="2766"/>
        <item m="1" x="2314"/>
        <item m="1" x="4067"/>
        <item m="1" x="1754"/>
        <item m="1" x="4233"/>
        <item m="1" x="7077"/>
        <item m="1" x="2709"/>
        <item m="1" x="4487"/>
        <item m="1" x="2348"/>
        <item m="1" x="1603"/>
        <item m="1" x="4406"/>
        <item m="1" x="5673"/>
        <item m="1" x="2332"/>
        <item m="1" x="5519"/>
        <item m="1" x="1628"/>
        <item m="1" x="1995"/>
        <item m="1" x="2591"/>
        <item m="1" x="2499"/>
        <item m="1" x="5853"/>
        <item m="1" x="2671"/>
        <item m="1" x="4687"/>
        <item m="1" x="5433"/>
        <item m="1" x="3608"/>
        <item m="1" x="6740"/>
        <item m="1" x="6407"/>
        <item m="1" x="4843"/>
        <item m="1" x="2156"/>
        <item m="1" x="3142"/>
        <item m="1" x="1577"/>
        <item m="1" x="2556"/>
        <item m="1" x="3504"/>
        <item m="1" x="5218"/>
        <item m="1" x="5380"/>
        <item m="1" x="2323"/>
        <item m="1" x="2006"/>
        <item m="1" x="1324"/>
        <item m="1" x="2850"/>
        <item m="1" x="4897"/>
        <item m="1" x="1613"/>
        <item m="1" x="1691"/>
        <item m="1" x="2094"/>
        <item m="1" x="2441"/>
        <item m="1" x="1924"/>
        <item m="1" x="3650"/>
        <item m="1" x="3702"/>
        <item m="1" x="2271"/>
        <item m="1" x="4296"/>
        <item m="1" x="1669"/>
        <item m="1" x="2597"/>
        <item m="1" x="3688"/>
        <item m="1" x="5173"/>
        <item m="1" x="2210"/>
        <item m="1" x="2322"/>
        <item m="1" x="4835"/>
        <item m="1" x="4874"/>
        <item m="1" x="4354"/>
        <item m="1" x="1728"/>
        <item m="1" x="4450"/>
        <item m="1" x="6979"/>
        <item m="1" x="5669"/>
        <item m="1" x="2844"/>
        <item m="1" x="3425"/>
        <item m="1" x="5226"/>
        <item m="1" x="3802"/>
        <item m="1" x="2243"/>
        <item m="1" x="3094"/>
        <item m="1" x="5469"/>
        <item m="1" x="1879"/>
        <item m="1" x="2315"/>
        <item m="1" x="1624"/>
        <item m="1" x="3077"/>
        <item m="1" x="4137"/>
        <item m="1" x="5304"/>
        <item m="1" x="2580"/>
        <item m="1" x="2571"/>
        <item m="1" x="4830"/>
        <item m="1" x="1616"/>
        <item m="1" x="1554"/>
        <item m="1" x="4561"/>
        <item m="1" x="1343"/>
        <item m="1" x="6308"/>
        <item m="1" x="2234"/>
        <item m="1" x="4740"/>
        <item m="1" x="2354"/>
        <item m="1" x="4106"/>
        <item m="1" x="1985"/>
        <item m="1" x="5126"/>
        <item m="1" x="3009"/>
        <item m="1" x="1587"/>
        <item m="1" x="6178"/>
        <item m="1" x="4886"/>
        <item m="1" x="3405"/>
        <item m="1" x="2951"/>
        <item m="1" x="4605"/>
        <item m="1" x="5075"/>
        <item m="1" x="5759"/>
        <item m="1" x="2752"/>
        <item m="1" x="3046"/>
        <item m="1" x="4760"/>
        <item m="1" x="2714"/>
        <item m="1" x="6402"/>
        <item m="1" x="4649"/>
        <item m="1" x="4119"/>
        <item m="1" x="4683"/>
        <item m="1" x="5760"/>
        <item m="1" x="4980"/>
        <item m="1" x="4083"/>
        <item m="1" x="2164"/>
        <item m="1" x="6850"/>
        <item m="1" x="1823"/>
        <item m="1" x="3503"/>
        <item m="1" x="5677"/>
        <item m="1" x="4940"/>
        <item m="1" x="1315"/>
        <item m="1" x="4586"/>
        <item m="1" x="6069"/>
        <item m="1" x="3259"/>
        <item m="1" x="5668"/>
        <item m="1" x="5892"/>
        <item m="1" x="2273"/>
        <item m="1" x="3876"/>
        <item m="1" x="6337"/>
        <item m="1" x="4531"/>
        <item m="1" x="4752"/>
        <item m="1" x="5139"/>
        <item m="1" x="5828"/>
        <item m="1" x="4251"/>
        <item m="1" x="6896"/>
        <item m="1" x="2823"/>
        <item m="1" x="1986"/>
        <item m="1" x="5035"/>
        <item m="1" x="4036"/>
        <item m="1" x="2175"/>
        <item m="1" x="2655"/>
        <item m="1" x="4595"/>
        <item m="1" x="3128"/>
        <item m="1" x="5223"/>
        <item m="1" x="5277"/>
        <item m="1" x="1876"/>
        <item m="1" x="2487"/>
        <item m="1" x="4524"/>
        <item m="1" x="5064"/>
        <item m="1" x="5474"/>
        <item m="1" x="5373"/>
        <item m="1" x="6432"/>
        <item m="1" x="2272"/>
        <item m="1" x="5453"/>
        <item m="1" x="4294"/>
        <item m="1" x="5005"/>
        <item m="1" x="2217"/>
        <item m="1" x="4689"/>
        <item m="1" x="4926"/>
        <item m="1" x="5346"/>
        <item m="1" x="4952"/>
        <item m="1" x="2046"/>
        <item m="1" x="4836"/>
        <item m="1" x="1407"/>
        <item m="1" x="1825"/>
        <item m="1" x="4639"/>
        <item m="1" x="5138"/>
        <item m="1" x="2216"/>
        <item m="1" x="2345"/>
        <item m="1" x="1826"/>
        <item m="1" x="2936"/>
        <item m="1" x="5033"/>
        <item m="1" x="4805"/>
        <item m="1" x="1961"/>
        <item m="1" x="3803"/>
        <item m="1" x="4875"/>
        <item m="1" x="2747"/>
        <item m="1" x="1844"/>
        <item m="1" x="2258"/>
        <item m="1" x="6436"/>
        <item m="1" x="2905"/>
        <item m="1" x="1417"/>
        <item m="1" x="3674"/>
        <item m="1" x="2183"/>
        <item m="1" x="2656"/>
        <item m="1" x="6378"/>
        <item m="1" x="3260"/>
        <item m="1" x="1792"/>
        <item m="1" x="7046"/>
        <item m="1" x="4712"/>
        <item m="1" x="7006"/>
        <item m="1" x="4124"/>
        <item m="1" x="4910"/>
        <item m="1" x="5367"/>
        <item m="1" x="1894"/>
        <item m="1" x="4201"/>
        <item m="1" x="4297"/>
        <item m="1" x="4606"/>
        <item m="1" x="1889"/>
        <item m="1" x="6225"/>
        <item m="1" x="2924"/>
        <item m="1" x="6421"/>
        <item m="1" x="7023"/>
        <item m="1" x="4350"/>
        <item m="1" x="6914"/>
        <item m="1" x="6598"/>
        <item m="1" x="6808"/>
        <item m="1" x="3873"/>
        <item m="1" x="2340"/>
        <item m="1" x="3335"/>
        <item m="1" x="2174"/>
        <item m="1" x="5358"/>
        <item m="1" x="2034"/>
        <item m="1" x="2851"/>
        <item m="1" x="4668"/>
        <item m="1" x="1416"/>
        <item m="1" x="5024"/>
        <item m="1" x="6319"/>
        <item m="1" x="4356"/>
        <item m="1" x="4960"/>
        <item m="1" x="6897"/>
        <item m="1" x="3767"/>
        <item m="1" x="5448"/>
        <item m="1" x="1679"/>
        <item m="1" x="2064"/>
        <item m="1" x="1862"/>
        <item m="1" x="4725"/>
        <item m="1" x="2039"/>
        <item m="1" x="4854"/>
        <item m="1" x="4272"/>
        <item m="1" x="2281"/>
        <item m="1" x="1486"/>
        <item m="1" x="2024"/>
        <item m="1" x="5705"/>
        <item m="1" x="1777"/>
        <item m="1" x="3098"/>
        <item m="1" x="5605"/>
        <item m="1" x="4407"/>
        <item m="1" x="2082"/>
        <item m="1" x="3067"/>
        <item m="1" x="4558"/>
        <item m="1" x="1803"/>
        <item m="1" x="4761"/>
        <item m="1" x="2717"/>
        <item m="1" x="6910"/>
        <item m="1" x="2824"/>
        <item m="1" x="5125"/>
        <item m="1" x="1353"/>
        <item m="1" x="1753"/>
        <item m="1" x="1372"/>
        <item m="1" x="4946"/>
        <item m="1" x="2251"/>
        <item m="1" x="3742"/>
        <item m="1" x="6041"/>
        <item m="1" x="2324"/>
        <item m="1" x="6473"/>
        <item m="1" x="5135"/>
        <item m="1" x="2427"/>
        <item m="1" x="3651"/>
        <item m="1" x="6569"/>
        <item m="1" x="3354"/>
        <item m="1" x="4547"/>
        <item m="1" x="1860"/>
        <item m="1" x="1653"/>
        <item m="1" x="1799"/>
        <item m="1" x="1342"/>
        <item m="1" x="6393"/>
        <item m="1" x="4358"/>
        <item m="1" x="1374"/>
        <item m="1" x="6527"/>
        <item m="1" x="2791"/>
        <item m="1" x="4271"/>
        <item m="1" x="5473"/>
        <item m="1" x="4374"/>
        <item m="1" x="2362"/>
        <item m="1" x="2339"/>
        <item m="1" x="4471"/>
        <item m="1" x="3994"/>
        <item m="1" x="4210"/>
        <item m="1" x="1764"/>
        <item m="1" x="2116"/>
        <item m="1" x="3640"/>
        <item m="1" x="3495"/>
        <item m="1" x="6131"/>
        <item m="1" x="5713"/>
        <item m="1" x="2637"/>
        <item m="1" x="2725"/>
        <item m="1" x="4594"/>
        <item m="1" x="5715"/>
        <item m="1" x="6445"/>
        <item m="1" x="6544"/>
        <item m="1" x="5511"/>
        <item m="1" x="5796"/>
        <item m="1" x="5542"/>
        <item m="1" x="2805"/>
        <item m="1" x="2661"/>
        <item m="1" x="5231"/>
        <item m="1" x="3244"/>
        <item m="1" x="4758"/>
        <item m="1" x="3381"/>
        <item m="1" x="6722"/>
        <item m="1" x="6478"/>
        <item m="1" x="6302"/>
        <item m="1" x="5322"/>
        <item m="1" x="3469"/>
        <item m="1" x="3307"/>
        <item m="1" x="6354"/>
        <item m="1" x="2518"/>
        <item m="1" x="1903"/>
        <item m="1" x="3530"/>
        <item m="1" x="5736"/>
        <item m="1" x="6536"/>
        <item m="1" x="4934"/>
        <item m="1" x="5548"/>
        <item m="1" x="3552"/>
        <item m="1" x="5855"/>
        <item m="1" x="5741"/>
        <item m="1" x="3691"/>
        <item m="1" x="2986"/>
        <item m="1" x="6261"/>
        <item m="1" x="3211"/>
        <item m="1" x="6336"/>
        <item m="1" x="2206"/>
        <item m="1" x="3155"/>
        <item m="1" x="4194"/>
        <item m="1" x="4420"/>
        <item m="1" x="6462"/>
        <item m="1" x="1687"/>
        <item m="1" x="6454"/>
        <item m="1" x="5961"/>
        <item m="1" x="2099"/>
        <item m="1" x="3181"/>
        <item m="1" x="3011"/>
        <item m="1" x="4025"/>
        <item m="1" x="5475"/>
        <item m="1" x="5778"/>
        <item m="1" x="3328"/>
        <item m="1" x="2744"/>
        <item m="1" x="4473"/>
        <item m="1" x="5449"/>
        <item m="1" x="5641"/>
        <item m="1" x="5480"/>
        <item m="1" x="2790"/>
        <item m="1" x="5830"/>
        <item m="1" x="3819"/>
        <item m="1" x="3261"/>
        <item m="1" x="3287"/>
        <item m="1" x="5419"/>
        <item m="1" x="4619"/>
        <item m="1" x="3380"/>
        <item m="1" x="5923"/>
        <item m="1" x="2932"/>
        <item m="1" x="3070"/>
        <item m="1" x="2832"/>
        <item m="1" x="3877"/>
        <item m="1" x="5314"/>
        <item m="1" x="5169"/>
        <item m="1" x="2415"/>
        <item m="1" x="6782"/>
        <item m="1" x="2577"/>
        <item m="1" x="6287"/>
        <item m="1" x="3942"/>
        <item m="1" x="5219"/>
        <item m="1" x="6619"/>
        <item m="1" x="5305"/>
        <item m="1" x="2753"/>
        <item m="1" x="2587"/>
        <item m="1" x="3455"/>
        <item m="1" x="5306"/>
        <item m="1" x="6353"/>
        <item m="1" x="6154"/>
        <item m="1" x="2911"/>
        <item m="1" x="3290"/>
        <item m="1" x="4288"/>
        <item m="1" x="5657"/>
        <item m="1" x="5627"/>
        <item m="1" x="2519"/>
        <item m="1" x="2504"/>
        <item m="1" x="2416"/>
        <item m="1" x="6874"/>
        <item m="1" x="6355"/>
        <item m="1" x="6051"/>
        <item m="1" x="3787"/>
        <item m="1" x="5092"/>
        <item m="1" x="2259"/>
        <item m="1" x="4849"/>
        <item m="1" x="6004"/>
        <item m="1" x="6009"/>
        <item m="1" x="6437"/>
        <item m="1" x="1785"/>
        <item m="1" x="5584"/>
        <item m="1" x="5508"/>
        <item m="1" x="6017"/>
        <item m="1" x="4319"/>
        <item m="1" x="2947"/>
        <item m="1" x="3837"/>
        <item m="1" x="4669"/>
        <item m="1" x="3207"/>
        <item m="1" x="5797"/>
        <item m="1" x="2090"/>
        <item m="1" x="3950"/>
        <item m="1" x="3833"/>
        <item m="1" x="2555"/>
        <item m="1" x="3531"/>
        <item m="1" x="1786"/>
        <item m="1" x="5750"/>
        <item m="1" x="4098"/>
        <item m="1" x="2501"/>
        <item m="1" x="4548"/>
        <item m="1" x="4287"/>
        <item m="1" x="5330"/>
        <item m="1" x="3565"/>
        <item m="1" x="5249"/>
        <item m="1" x="3968"/>
        <item m="1" x="3750"/>
        <item m="1" x="5058"/>
        <item m="1" x="2578"/>
        <item m="1" x="5430"/>
        <item m="1" x="6482"/>
        <item m="1" x="2309"/>
        <item m="1" x="4933"/>
        <item m="1" x="6169"/>
        <item m="1" x="4962"/>
        <item m="1" x="2674"/>
        <item m="1" x="4857"/>
        <item m="1" x="5566"/>
        <item m="1" x="3776"/>
        <item m="1" x="2605"/>
        <item m="1" x="1709"/>
        <item m="1" x="1771"/>
        <item m="1" x="2806"/>
        <item m="1" x="3806"/>
        <item m="1" x="4113"/>
        <item m="1" x="2937"/>
        <item m="1" x="6194"/>
        <item m="1" x="5374"/>
        <item m="1" x="7063"/>
        <item m="1" x="5251"/>
        <item m="1" x="5490"/>
        <item m="1" x="3832"/>
        <item m="1" x="3479"/>
        <item m="1" x="4820"/>
        <item m="1" x="4312"/>
        <item m="1" x="2865"/>
        <item m="1" x="2029"/>
        <item m="1" x="4165"/>
        <item m="1" x="4633"/>
        <item m="1" x="2593"/>
        <item m="1" x="4974"/>
        <item m="1" x="3972"/>
        <item m="1" x="1524"/>
        <item m="1" x="2391"/>
        <item m="1" x="5360"/>
        <item m="1" x="3633"/>
        <item m="1" x="2886"/>
        <item m="1" x="3895"/>
        <item m="1" x="1883"/>
        <item m="1" x="2101"/>
        <item m="1" x="3894"/>
        <item m="1" x="2665"/>
        <item m="1" x="6928"/>
        <item m="1" x="2771"/>
        <item m="1" x="1908"/>
        <item m="1" x="4478"/>
        <item m="1" x="1994"/>
        <item m="1" x="2522"/>
        <item m="1" x="2190"/>
        <item m="1" x="3820"/>
        <item m="1" x="6526"/>
        <item m="1" x="4388"/>
        <item m="1" x="6257"/>
        <item m="1" x="2241"/>
        <item m="1" x="2102"/>
        <item m="1" x="2193"/>
        <item m="1" x="6796"/>
        <item m="1" x="3367"/>
        <item m="1" x="3890"/>
        <item m="1" x="2311"/>
        <item m="1" x="7011"/>
        <item m="1" x="4497"/>
        <item m="1" x="6831"/>
        <item m="1" x="1560"/>
        <item m="1" x="1373"/>
        <item m="1" x="3910"/>
        <item m="1" x="3842"/>
        <item m="1" x="2417"/>
        <item m="1" x="2316"/>
        <item m="1" x="2290"/>
        <item m="1" x="3856"/>
        <item m="1" x="2527"/>
        <item m="1" x="4221"/>
        <item m="1" x="6628"/>
        <item m="1" x="3452"/>
        <item m="1" x="2718"/>
        <item m="1" x="4379"/>
        <item m="1" x="1945"/>
        <item m="1" x="7090"/>
        <item m="1" x="5038"/>
        <item m="1" x="6485"/>
        <item m="1" x="5597"/>
        <item m="1" x="1793"/>
        <item m="1" x="3547"/>
        <item m="1" x="3168"/>
        <item m="1" x="4317"/>
        <item m="1" x="1429"/>
        <item m="1" x="1387"/>
        <item m="1" x="2857"/>
        <item m="1" x="1708"/>
        <item m="1" x="4179"/>
        <item m="1" x="2110"/>
        <item m="1" x="2223"/>
        <item m="1" x="2833"/>
        <item m="1" x="1895"/>
        <item m="1" x="5224"/>
        <item m="1" x="6160"/>
        <item m="1" x="6534"/>
        <item m="1" x="5396"/>
        <item m="1" x="6880"/>
        <item m="1" x="6780"/>
        <item m="1" x="2165"/>
        <item m="1" x="5381"/>
        <item m="1" x="4031"/>
        <item m="1" x="4336"/>
        <item m="1" x="2509"/>
        <item m="1" x="2512"/>
        <item m="1" x="2386"/>
        <item m="1" x="3116"/>
        <item m="1" x="6300"/>
        <item m="1" x="5363"/>
        <item m="1" x="6846"/>
        <item m="1" x="3284"/>
        <item m="1" x="2688"/>
        <item m="1" x="5776"/>
        <item m="1" x="2553"/>
        <item m="1" x="2675"/>
        <item m="1" x="4996"/>
        <item m="1" x="1712"/>
        <item m="1" x="2588"/>
        <item m="1" x="4510"/>
        <item m="1" x="4673"/>
        <item m="1" x="3386"/>
        <item m="1" x="5692"/>
        <item m="1" x="1688"/>
        <item m="1" x="6383"/>
        <item m="1" x="6605"/>
        <item m="1" x="4396"/>
        <item m="1" x="5263"/>
        <item m="1" x="4981"/>
        <item m="1" x="2274"/>
        <item m="1" x="3350"/>
        <item m="1" x="5099"/>
        <item m="1" x="4131"/>
        <item m="1" x="6986"/>
        <item m="1" x="1740"/>
        <item m="1" x="4380"/>
        <item m="1" x="4763"/>
        <item m="1" x="6438"/>
        <item m="1" x="5264"/>
        <item m="1" x="5444"/>
        <item m="1" x="3268"/>
        <item m="1" x="3092"/>
        <item m="1" x="1520"/>
        <item m="1" x="2200"/>
        <item m="1" x="5260"/>
        <item m="1" x="3906"/>
        <item m="1" x="6966"/>
        <item m="1" x="4402"/>
        <item m="1" x="6200"/>
        <item m="1" x="3593"/>
        <item m="1" x="5201"/>
        <item m="1" x="5649"/>
        <item m="1" x="3679"/>
        <item m="1" x="2363"/>
        <item m="1" x="3518"/>
        <item m="1" x="5339"/>
        <item m="1" x="2866"/>
        <item m="1" x="6825"/>
        <item m="1" x="1516"/>
        <item m="1" x="7021"/>
        <item m="1" x="4901"/>
        <item m="1" x="2244"/>
        <item m="1" x="2133"/>
        <item m="1" x="2150"/>
        <item m="1" x="2536"/>
        <item m="1" x="7047"/>
        <item m="1" x="5252"/>
        <item m="1" x="3623"/>
        <item m="1" x="4806"/>
        <item m="1" x="4702"/>
        <item m="1" x="3224"/>
        <item m="1" x="2296"/>
        <item m="1" x="2547"/>
        <item m="1" x="3291"/>
        <item m="1" x="4506"/>
        <item m="1" x="5547"/>
        <item m="1" x="6853"/>
        <item m="1" x="3420"/>
        <item m="1" x="3635"/>
        <item m="1" x="5862"/>
        <item m="1" x="3524"/>
        <item m="1" x="2260"/>
        <item m="1" x="4507"/>
        <item m="1" x="4615"/>
        <item m="1" x="1834"/>
        <item m="1" x="2624"/>
        <item m="1" x="3600"/>
        <item m="1" x="7000"/>
        <item m="1" x="6645"/>
        <item m="1" x="2896"/>
        <item m="1" x="6033"/>
        <item m="1" x="2246"/>
        <item m="1" x="5089"/>
        <item m="1" x="6617"/>
        <item m="1" x="3714"/>
        <item m="1" x="2383"/>
        <item m="1" x="4084"/>
        <item m="1" x="1983"/>
        <item m="1" x="2465"/>
        <item m="1" x="5653"/>
        <item m="1" x="3448"/>
        <item m="1" x="3114"/>
        <item m="1" x="3641"/>
        <item m="1" x="5908"/>
        <item m="1" x="3359"/>
        <item m="1" x="2157"/>
        <item m="1" x="5942"/>
        <item m="1" x="2528"/>
        <item m="1" x="3076"/>
        <item m="1" x="2975"/>
        <item m="1" x="5309"/>
        <item m="1" x="6379"/>
        <item m="1" x="2942"/>
        <item m="1" x="1861"/>
        <item m="1" x="5073"/>
        <item m="1" x="3034"/>
        <item m="1" x="5647"/>
        <item m="1" x="2676"/>
        <item m="1" x="3010"/>
        <item m="1" x="5559"/>
        <item m="1" x="1332"/>
        <item m="1" x="2507"/>
        <item m="1" x="3333"/>
        <item m="1" x="2282"/>
        <item m="1" x="1749"/>
        <item m="1" x="4112"/>
        <item m="1" x="2288"/>
        <item m="1" x="2195"/>
        <item m="1" x="3732"/>
        <item m="1" x="5065"/>
        <item m="1" x="3148"/>
        <item m="1" x="1987"/>
        <item m="1" x="5619"/>
        <item m="1" x="2673"/>
        <item m="1" x="6061"/>
        <item m="1" x="2819"/>
        <item m="1" x="5450"/>
        <item m="1" x="6166"/>
        <item m="1" x="2554"/>
        <item m="1" x="5481"/>
        <item m="1" x="4964"/>
        <item m="1" x="2517"/>
        <item m="1" x="6741"/>
        <item m="1" x="5328"/>
        <item m="1" x="5435"/>
        <item m="1" x="4412"/>
        <item m="1" x="5208"/>
        <item m="1" x="5577"/>
        <item m="1" x="2007"/>
        <item m="1" x="5987"/>
        <item m="1" x="5971"/>
        <item m="1" x="2491"/>
        <item m="1" x="4802"/>
        <item m="1" x="3905"/>
        <item m="1" x="2960"/>
        <item m="1" x="2065"/>
        <item m="1" x="1646"/>
        <item m="1" x="5545"/>
        <item m="1" x="2758"/>
        <item m="1" x="1819"/>
        <item m="1" x="3395"/>
        <item m="1" x="5105"/>
        <item m="1" x="4596"/>
        <item m="1" x="7038"/>
        <item m="1" x="1515"/>
        <item m="1" x="2393"/>
        <item m="1" x="2668"/>
        <item m="1" x="2013"/>
        <item m="1" x="4101"/>
        <item m="1" x="4082"/>
        <item m="1" x="4298"/>
        <item m="1" x="6579"/>
        <item m="1" x="3715"/>
        <item m="1" x="2297"/>
        <item m="1" x="5217"/>
        <item m="1" x="5610"/>
        <item m="1" x="6936"/>
        <item m="1" x="1455"/>
        <item m="1" x="4461"/>
        <item m="1" x="1661"/>
        <item m="1" x="5667"/>
        <item m="1" x="1561"/>
        <item m="1" x="3607"/>
        <item m="1" x="3520"/>
        <item m="1" x="6137"/>
        <item m="1" x="3980"/>
        <item m="1" x="2364"/>
        <item m="1" x="4887"/>
        <item m="1" x="1623"/>
        <item m="1" x="3456"/>
        <item m="1" x="5250"/>
        <item m="1" x="2710"/>
        <item m="1" x="3899"/>
        <item m="1" x="4002"/>
        <item m="1" x="3611"/>
        <item m="1" x="5504"/>
        <item m="1" x="3072"/>
        <item m="1" x="2235"/>
        <item m="1" x="5843"/>
        <item m="1" x="5129"/>
        <item m="1" x="2931"/>
        <item m="1" x="2138"/>
        <item m="1" x="3413"/>
        <item m="1" x="4299"/>
        <item m="1" x="2912"/>
        <item m="1" x="5950"/>
        <item m="1" x="5028"/>
        <item m="1" x="5909"/>
        <item m="1" x="6595"/>
        <item m="1" x="2592"/>
        <item m="1" x="5823"/>
        <item m="1" x="3723"/>
        <item m="1" x="5067"/>
        <item m="1" x="7032"/>
        <item m="1" x="6746"/>
        <item m="1" x="5010"/>
        <item m="1" x="2969"/>
        <item m="1" x="4054"/>
        <item m="1" x="5130"/>
        <item m="1" x="2267"/>
        <item m="1" x="3652"/>
        <item m="1" x="2413"/>
        <item m="1" x="3274"/>
        <item m="1" x="2726"/>
        <item m="1" x="5560"/>
        <item m="1" x="5917"/>
        <item m="1" x="5127"/>
        <item m="1" x="5498"/>
        <item m="1" x="4722"/>
        <item m="1" x="3548"/>
        <item m="1" x="2204"/>
        <item m="1" x="5719"/>
        <item m="1" x="2151"/>
        <item m="1" x="4525"/>
        <item m="1" x="5128"/>
        <item m="1" x="6092"/>
        <item m="1" x="5261"/>
        <item m="1" x="2935"/>
        <item m="1" x="6537"/>
        <item m="1" x="5762"/>
        <item m="1" x="6181"/>
        <item m="1" x="2334"/>
        <item m="1" x="5286"/>
        <item m="1" x="6634"/>
        <item m="1" x="1482"/>
        <item m="1" x="6307"/>
        <item m="1" x="2537"/>
        <item m="1" x="2346"/>
        <item m="1" x="3828"/>
        <item m="1" x="3973"/>
        <item m="1" x="5814"/>
        <item m="1" x="3318"/>
        <item m="1" x="3396"/>
        <item m="1" x="5162"/>
        <item m="1" x="4953"/>
        <item m="1" x="3891"/>
        <item m="1" x="1794"/>
        <item m="1" x="6255"/>
        <item m="1" x="7084"/>
        <item m="1" x="2341"/>
        <item m="1" x="4963"/>
        <item m="1" x="2978"/>
        <item m="1" x="2466"/>
        <item m="1" x="6002"/>
        <item m="1" x="6059"/>
        <item m="1" x="5395"/>
        <item m="1" x="6759"/>
        <item m="1" x="5273"/>
        <item m="1" x="3112"/>
        <item m="1" x="4929"/>
        <item m="1" x="2146"/>
        <item m="1" x="2327"/>
        <item m="1" x="2664"/>
        <item m="1" x="6633"/>
        <item m="1" x="2449"/>
        <item m="1" x="5355"/>
        <item m="1" x="5404"/>
        <item m="1" x="6672"/>
        <item m="1" x="4865"/>
        <item m="1" x="2581"/>
        <item m="1" x="2095"/>
        <item m="1" x="2613"/>
        <item m="1" x="1588"/>
        <item m="1" x="2594"/>
        <item m="1" x="2894"/>
        <item m="1" x="2205"/>
        <item m="1" x="4935"/>
        <item m="1" x="4560"/>
        <item m="1" x="4650"/>
        <item m="1" x="5174"/>
        <item m="1" x="2677"/>
        <item m="1" x="4975"/>
        <item m="1" x="5147"/>
        <item m="1" x="2719"/>
        <item m="1" x="6500"/>
        <item m="1" x="4731"/>
        <item m="1" x="1877"/>
        <item m="1" x="5307"/>
        <item m="1" x="3238"/>
        <item m="1" x="4942"/>
        <item m="1" x="3951"/>
        <item m="1" x="4408"/>
        <item m="1" x="5405"/>
        <item m="1" x="6400"/>
        <item m="1" x="1394"/>
        <item m="1" x="2342"/>
        <item m="1" x="2035"/>
        <item m="1" x="4831"/>
        <item m="1" x="3177"/>
        <item m="1" x="5146"/>
        <item m="1" x="1713"/>
        <item m="1" x="2811"/>
        <item m="1" x="5681"/>
        <item m="1" x="2524"/>
        <item m="1" x="4936"/>
        <item m="1" x="2603"/>
        <item m="1" x="3402"/>
        <item m="1" x="4863"/>
        <item m="1" x="5461"/>
        <item m="1" x="6518"/>
        <item m="1" x="5974"/>
        <item m="1" x="1848"/>
        <item m="1" x="5770"/>
        <item m="1" x="4597"/>
        <item m="1" x="2954"/>
        <item m="1" x="6038"/>
        <item m="1" x="4343"/>
        <item m="1" x="4127"/>
        <item m="1" x="2623"/>
        <item m="1" x="3279"/>
        <item m="1" x="6906"/>
        <item m="1" x="3490"/>
        <item m="1" x="5576"/>
        <item m="1" x="5512"/>
        <item m="1" x="1513"/>
        <item m="1" x="5878"/>
        <item m="1" x="5122"/>
        <item m="1" x="4898"/>
        <item m="1" x="4625"/>
        <item m="1" x="2307"/>
        <item m="1" x="3751"/>
        <item m="1" x="6170"/>
        <item m="1" x="6235"/>
        <item m="1" x="2495"/>
        <item m="1" x="3035"/>
        <item m="1" x="5938"/>
        <item m="1" x="1925"/>
        <item m="1" x="5144"/>
        <item m="1" x="1368"/>
        <item m="1" x="1718"/>
        <item m="1" x="6522"/>
        <item m="1" x="3269"/>
        <item m="1" x="5315"/>
        <item m="1" x="3878"/>
        <item m="1" x="5882"/>
        <item m="1" x="2694"/>
        <item m="1" x="5237"/>
        <item m="1" x="2333"/>
        <item m="1" x="4538"/>
        <item m="1" x="3215"/>
        <item m="1" x="4237"/>
        <item m="1" x="3733"/>
        <item m="1" x="4872"/>
        <item m="1" x="5801"/>
        <item m="1" x="2407"/>
        <item m="1" x="5879"/>
        <item m="1" x="3556"/>
        <item m="1" x="4155"/>
        <item m="1" x="5107"/>
        <item m="1" x="4520"/>
        <item m="1" x="5131"/>
        <item m="1" x="4289"/>
        <item m="1" x="6918"/>
        <item m="1" x="4059"/>
        <item m="1" x="4107"/>
        <item m="1" x="4696"/>
        <item m="1" x="5402"/>
        <item m="1" x="1325"/>
        <item m="1" x="2706"/>
        <item m="1" x="5039"/>
        <item m="1" x="2276"/>
        <item m="1" x="5106"/>
        <item m="1" x="2218"/>
        <item m="1" x="4914"/>
        <item m="1" x="5578"/>
        <item m="1" x="2355"/>
        <item m="1" x="2166"/>
        <item m="1" x="1445"/>
        <item m="1" x="5856"/>
        <item m="1" x="3917"/>
        <item m="1" x="6881"/>
        <item m="1" x="5914"/>
        <item m="1" x="3133"/>
        <item m="1" x="5893"/>
        <item m="1" x="5052"/>
        <item m="1" x="2350"/>
        <item m="1" x="5615"/>
        <item m="1" x="6155"/>
        <item m="1" x="6742"/>
        <item m="1" x="2139"/>
        <item m="1" x="6455"/>
        <item m="1" x="2874"/>
        <item m="1" x="1820"/>
        <item m="1" x="4103"/>
        <item m="1" x="1406"/>
        <item m="1" x="3426"/>
        <item m="1" x="4578"/>
        <item m="1" x="1926"/>
        <item m="1" x="5163"/>
        <item m="1" x="4145"/>
        <item m="1" x="6801"/>
        <item m="1" x="3999"/>
        <item m="1" x="4785"/>
        <item m="1" x="1703"/>
        <item m="1" x="1525"/>
        <item m="1" x="6003"/>
        <item m="1" x="2147"/>
        <item m="1" x="4369"/>
        <item m="1" x="4423"/>
        <item m="1" x="6575"/>
        <item m="1" x="5487"/>
        <item m="1" x="2030"/>
        <item m="1" x="6034"/>
        <item m="1" x="4634"/>
        <item m="1" x="1395"/>
        <item m="1" x="5946"/>
        <item m="1" x="6971"/>
        <item m="1" x="1338"/>
        <item m="1" x="5682"/>
        <item m="1" x="2508"/>
        <item m="1" x="2148"/>
        <item m="1" x="6792"/>
        <item m="1" x="4635"/>
        <item m="1" x="3962"/>
        <item m="1" x="4328"/>
        <item m="1" x="2572"/>
        <item m="1" x="6035"/>
        <item m="1" x="5316"/>
        <item m="1" x="1393"/>
        <item m="1" x="4789"/>
        <item m="1" x="3481"/>
        <item m="1" x="3183"/>
        <item m="1" x="2254"/>
        <item m="1" x="3581"/>
        <item m="1" x="4138"/>
        <item m="1" x="1906"/>
        <item m="1" x="3783"/>
        <item m="1" x="3761"/>
        <item m="1" x="5282"/>
        <item m="1" x="5170"/>
        <item m="1" x="6328"/>
        <item m="1" x="4814"/>
        <item m="1" x="2562"/>
        <item m="1" x="4611"/>
        <item m="1" x="6805"/>
        <item m="1" x="2275"/>
        <item m="1" x="1692"/>
        <item m="1" x="2158"/>
        <item m="1" x="6535"/>
        <item m="1" x="6277"/>
        <item m="1" x="5165"/>
        <item m="1" x="2317"/>
        <item m="1" x="1541"/>
        <item m="1" x="2450"/>
        <item m="1" x="3584"/>
        <item m="1" x="2994"/>
        <item m="1" x="4493"/>
        <item m="1" x="6486"/>
        <item m="1" x="5022"/>
        <item m="1" x="1756"/>
        <item m="1" x="1977"/>
        <item m="1" x="3225"/>
        <item m="1" x="3212"/>
        <item m="1" x="2689"/>
        <item m="1" x="5375"/>
        <item m="1" x="2421"/>
        <item m="1" x="3884"/>
        <item m="1" x="6084"/>
        <item m="1" x="3129"/>
        <item m="1" x="2621"/>
        <item m="1" x="2943"/>
        <item m="1" x="2582"/>
        <item m="1" x="5232"/>
        <item m="1" x="1736"/>
        <item m="1" x="6802"/>
        <item m="1" x="3471"/>
        <item m="1" x="1806"/>
        <item m="1" x="5337"/>
        <item m="1" x="2365"/>
        <item m="1" x="4570"/>
        <item m="1" x="4108"/>
        <item m="1" x="1937"/>
        <item m="1" x="3642"/>
        <item m="1" x="6580"/>
        <item m="1" x="4629"/>
        <item m="1" x="3368"/>
        <item m="1" x="6898"/>
        <item m="1" x="6769"/>
        <item m="1" x="5777"/>
        <item m="1" x="6139"/>
        <item m="1" x="6940"/>
        <item m="1" x="1526"/>
        <item m="1" x="5333"/>
        <item m="1" x="2418"/>
        <item m="1" x="3245"/>
        <item m="1" x="4821"/>
        <item m="1" x="4375"/>
        <item m="1" x="2649"/>
        <item m="1" x="1717"/>
        <item m="1" x="1755"/>
        <item m="1" x="3093"/>
        <item m="1" x="5588"/>
        <item m="1" x="4413"/>
        <item m="1" x="6236"/>
        <item m="1" x="3647"/>
        <item m="1" x="6948"/>
        <item m="1" x="5460"/>
        <item m="1" x="2541"/>
        <item m="1" x="1408"/>
        <item m="1" x="5359"/>
        <item m="1" x="2291"/>
        <item m="1" x="1569"/>
        <item m="1" x="4786"/>
        <item m="1" x="1582"/>
        <item m="1" x="3029"/>
        <item m="1" x="4180"/>
        <item m="1" x="3232"/>
        <item m="1" x="5655"/>
        <item m="1" x="3292"/>
        <item m="1" x="5242"/>
        <item m="1" x="4775"/>
        <item m="1" x="5389"/>
        <item m="1" x="4989"/>
        <item m="1" x="5370"/>
        <item m="1" x="5463"/>
        <item m="1" x="3055"/>
        <item m="1" x="5670"/>
        <item m="1" x="2374"/>
        <item m="1" x="5484"/>
        <item m="1" x="2177"/>
        <item m="1" x="6100"/>
        <item m="1" x="4771"/>
        <item m="1" x="6345"/>
        <item m="1" x="5477"/>
        <item m="1" x="2807"/>
        <item m="1" x="6684"/>
        <item m="1" x="4188"/>
        <item m="1" x="5552"/>
        <item m="1" x="5535"/>
        <item m="1" x="3231"/>
        <item m="1" x="4899"/>
        <item m="1" x="4795"/>
        <item m="1" x="1909"/>
        <item m="1" x="2759"/>
        <item m="1" x="6191"/>
        <item m="1" x="3235"/>
        <item m="1" x="4878"/>
        <item m="1" x="1480"/>
        <item m="1" x="5546"/>
        <item m="1" x="6067"/>
        <item m="1" x="5529"/>
        <item m="1" x="2662"/>
        <item m="1" x="1890"/>
        <item m="1" x="2983"/>
        <item m="1" x="4178"/>
        <item m="1" x="2827"/>
        <item m="1" x="2840"/>
        <item m="1" x="5688"/>
        <item m="1" x="1952"/>
        <item m="1" x="6202"/>
        <item m="1" x="2159"/>
        <item m="1" x="2952"/>
        <item m="1" x="1566"/>
        <item m="1" x="2999"/>
        <item m="1" x="5499"/>
        <item m="1" x="2277"/>
        <item m="1" x="2471"/>
        <item m="1" x="6039"/>
        <item m="1" x="3576"/>
        <item m="1" x="2845"/>
        <item m="1" x="3661"/>
        <item m="1" x="2657"/>
        <item m="1" x="3981"/>
        <item m="1" x="2646"/>
        <item m="1" x="5184"/>
        <item m="1" x="5287"/>
        <item m="1" x="5500"/>
        <item m="1" x="5995"/>
        <item m="1" x="5850"/>
        <item m="1" x="6367"/>
        <item m="1" x="5188"/>
        <item m="1" x="5833"/>
        <item m="1" x="6859"/>
        <item m="1" x="2625"/>
        <item m="1" x="6184"/>
        <item m="1" x="5924"/>
        <item m="1" x="4692"/>
        <item m="1" x="5478"/>
        <item m="1" x="3175"/>
        <item m="1" x="2172"/>
        <item m="1" x="5361"/>
        <item m="1" x="6747"/>
        <item m="1" x="5846"/>
        <item m="1" x="2066"/>
        <item m="1" x="6861"/>
        <item m="1" x="5009"/>
        <item m="1" x="6011"/>
        <item m="1" x="3496"/>
        <item m="1" x="1438"/>
        <item m="1" x="1381"/>
        <item m="1" x="4360"/>
        <item m="1" x="4790"/>
        <item m="1" x="5420"/>
        <item m="1" x="5451"/>
        <item m="1" x="5621"/>
        <item m="1" x="1501"/>
        <item m="1" x="3137"/>
        <item m="1" x="1915"/>
        <item m="1" x="4907"/>
        <item m="1" x="1488"/>
        <item m="1" x="5616"/>
        <item m="1" x="3054"/>
        <item m="1" x="5824"/>
        <item m="1" x="3012"/>
        <item m="1" x="4798"/>
        <item m="1" x="5421"/>
        <item m="1" x="2467"/>
        <item m="1" x="2377"/>
        <item m="1" x="5274"/>
        <item m="1" x="4300"/>
        <item m="1" x="2904"/>
        <item m="1" x="2852"/>
        <item m="1" x="6309"/>
        <item m="1" x="2890"/>
        <item m="1" x="5622"/>
        <item m="1" x="2799"/>
        <item m="1" x="6226"/>
        <item m="1" x="7004"/>
        <item m="1" x="2299"/>
        <item m="1" x="5720"/>
        <item m="1" x="2443"/>
        <item m="1" x="6132"/>
        <item m="1" x="1897"/>
        <item m="1" x="2595"/>
        <item m="1" x="2573"/>
        <item m="1" x="2197"/>
        <item m="1" x="5209"/>
        <item m="1" x="5857"/>
        <item m="1" x="6711"/>
        <item m="1" x="5628"/>
        <item m="1" x="2987"/>
        <item m="1" x="6875"/>
        <item m="1" x="4170"/>
        <item m="1" x="2292"/>
        <item m="1" x="2749"/>
        <item m="1" x="2196"/>
        <item m="1" x="5836"/>
        <item m="1" x="1810"/>
        <item m="1" x="2567"/>
        <item m="1" x="4451"/>
        <item m="1" x="2565"/>
        <item m="1" x="6195"/>
        <item m="1" x="5429"/>
        <item m="1" x="2653"/>
        <item m="1" x="2067"/>
        <item m="1" x="6847"/>
        <item m="1" x="4068"/>
        <item m="1" x="5645"/>
        <item m="1" x="2679"/>
        <item m="1" x="1305"/>
        <item m="1" x="1557"/>
        <item m="1" x="4267"/>
        <item m="1" x="3285"/>
        <item m="1" x="1836"/>
        <item m="1" x="6431"/>
        <item m="1" x="3081"/>
        <item m="1" x="5742"/>
        <item m="1" x="2817"/>
        <item m="1" x="2423"/>
        <item m="1" x="2948"/>
        <item m="1" x="5791"/>
        <item m="1" x="6916"/>
        <item m="1" x="6487"/>
        <item m="1" x="5526"/>
        <item m="1" x="1306"/>
        <item m="1" x="3323"/>
        <item m="1" x="2370"/>
        <item m="1" x="3553"/>
        <item m="1" x="3870"/>
        <item m="1" x="5600"/>
        <item m="1" x="2785"/>
        <item m="1" x="4824"/>
        <item m="1" x="3639"/>
        <item m="1" x="2933"/>
        <item m="1" x="2434"/>
        <item m="1" x="4517"/>
        <item m="1" x="4055"/>
        <item m="1" x="4120"/>
        <item m="1" x="6149"/>
        <item m="1" x="4866"/>
        <item m="1" x="3794"/>
        <item m="1" x="6841"/>
        <item m="1" x="2123"/>
        <item m="1" x="3084"/>
        <item m="1" x="2351"/>
        <item m="1" x="6346"/>
        <item m="1" x="4243"/>
        <item m="1" x="1382"/>
        <item m="1" x="2609"/>
        <item m="1" x="5210"/>
        <item m="1" x="4810"/>
        <item m="1" x="2772"/>
        <item m="1" x="5376"/>
        <item m="1" x="1535"/>
        <item m="1" x="4429"/>
        <item m="1" x="4348"/>
        <item m="1" x="5683"/>
        <item m="1" x="3746"/>
        <item m="1" x="4807"/>
        <item m="1" x="3275"/>
        <item m="1" x="2690"/>
        <item m="1" x="4191"/>
        <item m="1" x="4275"/>
        <item m="1" x="1772"/>
        <item m="1" x="6555"/>
        <item m="1" x="5693"/>
        <item m="1" x="3874"/>
        <item m="1" x="4616"/>
        <item m="1" x="4983"/>
        <item m="1" x="5238"/>
        <item m="1" x="5611"/>
        <item m="1" x="1710"/>
        <item m="1" x="4202"/>
        <item m="1" x="6303"/>
        <item m="1" x="1781"/>
        <item m="1" x="6133"/>
        <item m="1" x="4564"/>
        <item m="1" x="2875"/>
        <item m="1" x="4745"/>
        <item m="1" x="4661"/>
        <item m="1" x="5390"/>
        <item m="1" x="2380"/>
        <item m="1" x="6995"/>
        <item m="1" x="5903"/>
        <item m="1" x="5786"/>
        <item m="1" x="2538"/>
        <item m="1" x="5658"/>
        <item m="1" x="4977"/>
        <item m="1" x="5082"/>
        <item m="1" x="5068"/>
        <item m="1" x="5867"/>
        <item m="1" x="1499"/>
        <item m="1" x="4474"/>
        <item m="1" x="2707"/>
        <item m="1" x="2760"/>
        <item m="1" x="5090"/>
        <item m="1" x="5724"/>
        <item m="1" x="5809"/>
        <item m="1" x="2268"/>
        <item m="1" x="5220"/>
        <item m="1" x="2861"/>
        <item m="1" x="6915"/>
        <item m="1" x="2227"/>
        <item m="1" x="2600"/>
        <item m="1" x="5626"/>
        <item m="1" x="4888"/>
        <item m="1" x="5048"/>
        <item m="1" x="3482"/>
        <item m="1" x="5689"/>
        <item m="1" x="4799"/>
        <item m="1" x="5629"/>
        <item m="1" x="6813"/>
        <item m="1" x="4825"/>
        <item m="1" x="4704"/>
        <item m="1" x="3443"/>
        <item m="1" x="4454"/>
        <item m="1" x="2633"/>
        <item m="1" x="2373"/>
        <item m="1" x="3982"/>
        <item m="1" x="1604"/>
        <item m="1" x="6012"/>
        <item m="1" x="6279"/>
        <item m="1" x="2047"/>
        <item m="1" x="2881"/>
        <item m="1" x="5385"/>
        <item m="1" x="3537"/>
        <item m="1" x="5533"/>
        <item m="1" x="1729"/>
        <item m="1" x="2903"/>
        <item m="1" x="5171"/>
        <item m="1" x="5728"/>
        <item m="1" x="2938"/>
        <item m="1" x="5334"/>
        <item m="1" x="5644"/>
        <item m="1" x="1881"/>
        <item m="1" x="4815"/>
        <item m="1" x="2862"/>
        <item m="1" x="5308"/>
        <item m="1" x="3038"/>
        <item m="1" x="6468"/>
        <item m="1" x="4361"/>
        <item m="1" x="3039"/>
        <item m="1" x="1339"/>
        <item m="1" x="5589"/>
        <item m="1" x="1857"/>
        <item m="1" x="4409"/>
        <item m="1" x="2816"/>
        <item m="1" x="1758"/>
        <item m="1" x="4703"/>
        <item m="1" x="4248"/>
        <item m="1" x="1922"/>
        <item m="1" x="2727"/>
        <item m="1" x="6019"/>
        <item m="1" x="2474"/>
        <item m="1" x="3061"/>
        <item m="1" x="5397"/>
        <item m="1" x="2922"/>
        <item m="1" x="1618"/>
        <item m="1" x="5536"/>
        <item m="1" x="5570"/>
        <item m="1" x="3004"/>
        <item m="1" x="6513"/>
        <item m="1" x="4765"/>
        <item m="1" x="2557"/>
        <item m="1" x="3053"/>
        <item m="1" x="2666"/>
        <item m="1" x="4982"/>
        <item m="1" x="4607"/>
        <item m="1" x="2236"/>
        <item m="1" x="4020"/>
        <item m="1" x="2970"/>
        <item m="1" x="2620"/>
        <item m="1" x="1590"/>
        <item m="1" x="1615"/>
        <item m="1" x="1998"/>
        <item m="1" x="4957"/>
        <item m="1" x="2463"/>
        <item m="1" x="1910"/>
        <item m="1" x="2754"/>
        <item m="1" x="2853"/>
        <item m="1" x="1913"/>
        <item m="1" x="2720"/>
        <item m="1" x="5301"/>
        <item m="1" x="2031"/>
        <item m="1" x="4766"/>
        <item m="1" x="4048"/>
        <item m="1" x="4359"/>
        <item m="1" x="6024"/>
        <item m="1" x="5050"/>
        <item m="1" x="1643"/>
        <item m="1" x="6592"/>
        <item m="1" x="2761"/>
        <item m="1" x="5431"/>
        <item m="1" x="2167"/>
        <item m="1" x="5148"/>
        <item m="1" x="4860"/>
        <item m="1" x="3945"/>
        <item m="1" x="5955"/>
        <item m="1" x="4143"/>
        <item m="1" x="1655"/>
        <item m="1" x="5513"/>
        <item m="1" x="7029"/>
        <item m="1" x="2400"/>
        <item m="1" x="2786"/>
        <item m="1" x="4153"/>
        <item m="1" x="2356"/>
        <item m="1" x="2738"/>
        <item m="1" x="5392"/>
        <item m="1" x="2682"/>
        <item m="1" x="5690"/>
        <item m="1" x="4697"/>
        <item m="1" x="3015"/>
        <item m="1" x="6505"/>
        <item m="1" x="1714"/>
        <item m="1" x="4746"/>
        <item m="1" x="5324"/>
        <item m="1" x="4599"/>
        <item m="1" x="1676"/>
        <item m="1" x="2695"/>
        <item m="1" x="2770"/>
        <item m="1" x="2107"/>
        <item m="1" x="4954"/>
        <item m="1" x="2944"/>
        <item m="1" x="6440"/>
        <item m="1" x="5537"/>
        <item m="1" x="1780"/>
        <item m="1" x="5851"/>
        <item m="1" x="4902"/>
        <item m="1" x="5076"/>
        <item m="1" x="3169"/>
        <item m="1" x="2048"/>
        <item m="1" x="6045"/>
        <item m="1" x="1962"/>
        <item m="1" x="6135"/>
        <item m="1" x="1617"/>
        <item m="1" x="6028"/>
        <item m="1" x="5771"/>
        <item m="1" x="3768"/>
        <item m="1" x="5074"/>
        <item m="1" x="5079"/>
        <item m="1" x="5296"/>
        <item m="1" x="2560"/>
        <item m="1" x="4229"/>
        <item m="1" x="2868"/>
        <item m="1" x="6786"/>
        <item m="1" x="2117"/>
        <item m="1" x="6109"/>
        <item m="1" x="5894"/>
        <item m="1" x="6561"/>
        <item m="1" x="1778"/>
        <item m="1" x="5145"/>
        <item m="1" x="1578"/>
        <item m="1" x="3322"/>
        <item m="1" x="4664"/>
        <item m="1" x="1670"/>
        <item m="1" x="1880"/>
        <item m="1" x="2461"/>
        <item m="1" x="1871"/>
        <item m="1" x="4038"/>
        <item m="1" x="4951"/>
        <item m="1" x="4744"/>
        <item m="1" x="3170"/>
        <item m="1" x="1671"/>
        <item m="1" x="6227"/>
        <item m="1" x="2077"/>
        <item m="1" x="4652"/>
        <item m="1" x="2918"/>
        <item m="1" x="1757"/>
        <item m="1" x="5029"/>
        <item m="1" x="4972"/>
        <item m="1" x="6136"/>
        <item m="1" x="5149"/>
        <item m="1" x="6781"/>
        <item m="1" x="5554"/>
        <item m="1" x="2422"/>
        <item m="1" x="6134"/>
        <item m="1" x="2096"/>
        <item m="1" x="2379"/>
        <item m="1" x="1759"/>
        <item m="1" x="3262"/>
        <item m="1" x="5928"/>
        <item m="1" x="3016"/>
        <item m="1" x="2451"/>
        <item m="1" x="6278"/>
        <item m="1" x="5297"/>
        <item m="1" x="7078"/>
        <item m="1" x="6772"/>
        <item m="1" x="6323"/>
        <item m="1" x="2378"/>
        <item m="1" x="3344"/>
        <item m="1" x="2080"/>
        <item m="1" x="1614"/>
        <item m="1" x="5178"/>
        <item m="1" x="5895"/>
        <item m="1" x="5295"/>
        <item m="1" x="2436"/>
        <item m="1" x="6714"/>
        <item m="1" x="2895"/>
        <item m="1" x="5019"/>
        <item m="1" x="1953"/>
        <item m="1" x="2882"/>
        <item m="1" x="5382"/>
        <item m="1" x="4612"/>
        <item m="1" x="4850"/>
        <item m="1" x="4950"/>
        <item m="1" x="1465"/>
        <item m="1" x="3196"/>
        <item m="1" x="5553"/>
        <item m="1" x="2186"/>
        <item m="1" x="3762"/>
        <item m="1" x="4309"/>
        <item m="1" x="2946"/>
        <item m="1" x="4764"/>
        <item m="1" x="1693"/>
        <item m="1" x="6196"/>
        <item m="1" x="1376"/>
        <item m="1" x="4776"/>
        <item m="1" x="2256"/>
        <item m="1" x="1494"/>
        <item m="1" x="6076"/>
        <item m="1" x="4563"/>
        <item m="1" x="1815"/>
        <item m="1" x="2122"/>
        <item m="1" x="4012"/>
        <item m="1" x="1579"/>
        <item m="1" x="2645"/>
        <item m="1" x="1583"/>
        <item m="1" x="1320"/>
        <item m="1" x="2472"/>
        <item m="1" x="4026"/>
        <item m="1" x="1442"/>
        <item m="1" x="3080"/>
        <item m="1" x="5202"/>
        <item m="1" x="5034"/>
        <item m="1" x="4732"/>
        <item m="1" x="7074"/>
        <item m="1" x="2428"/>
        <item m="1" x="5325"/>
        <item m="1" x="2344"/>
        <item m="1" x="1976"/>
        <item m="1" x="5694"/>
        <item m="1" x="1855"/>
        <item m="1" x="4630"/>
        <item m="1" x="2106"/>
        <item m="1" x="4658"/>
        <item m="1" x="5312"/>
        <item m="1" x="6052"/>
        <item m="1" x="1383"/>
        <item m="1" x="5744"/>
        <item m="1" x="5132"/>
        <item m="1" x="4626"/>
        <item m="1" x="1607"/>
        <item m="1" x="1767"/>
        <item m="1" x="4355"/>
        <item m="1" x="2118"/>
        <item m="1" x="4455"/>
        <item m="1" x="1527"/>
        <item m="1" x="2678"/>
        <item m="1" x="6228"/>
        <item m="1" x="2237"/>
        <item m="1" x="4529"/>
        <item m="1" x="4698"/>
        <item m="1" x="4330"/>
        <item m="1" x="7001"/>
        <item m="1" x="2622"/>
        <item m="1" x="2774"/>
        <item m="1" x="4881"/>
        <item m="1" x="1970"/>
        <item m="1" x="2808"/>
        <item m="1" x="1629"/>
        <item m="1" x="1453"/>
        <item m="1" x="2318"/>
        <item m="1" x="5166"/>
        <item m="1" x="5819"/>
        <item m="1" x="3360"/>
        <item m="1" x="2161"/>
        <item m="1" x="2867"/>
        <item m="1" x="5590"/>
        <item m="1" x="3911"/>
        <item m="1" x="2510"/>
        <item m="1" x="7054"/>
        <item m="1" x="4276"/>
        <item m="1" x="5568"/>
        <item m="1" x="1459"/>
        <item m="1" x="3487"/>
        <item m="1" x="1927"/>
        <item m="1" x="4006"/>
        <item m="1" x="5108"/>
        <item m="1" x="2424"/>
        <item m="1" x="5275"/>
        <item m="1" x="5185"/>
        <item m="1" x="2601"/>
        <item m="1" x="1842"/>
        <item m="1" x="2514"/>
        <item m="1" x="3946"/>
        <item m="1" x="2638"/>
        <item m="1" x="6062"/>
        <item m="1" x="2742"/>
        <item m="1" x="6046"/>
        <item m="1" x="1946"/>
        <item m="1" x="3807"/>
        <item m="1" x="2520"/>
        <item m="1" x="5585"/>
        <item m="1" x="5738"/>
        <item m="1" x="5399"/>
        <item m="1" x="2775"/>
        <item m="1" x="4883"/>
        <item m="1" x="1835"/>
        <item m="1" x="4737"/>
        <item m="1" x="4114"/>
        <item m="1" x="1726"/>
        <item m="1" x="4844"/>
        <item m="1" x="2762"/>
        <item m="1" x="2658"/>
        <item m="1" x="2767"/>
        <item m="1" x="3078"/>
        <item m="1" x="5737"/>
        <item m="1" x="1869"/>
        <item m="1" x="3886"/>
        <item m="1" x="2078"/>
        <item m="1" x="3619"/>
        <item m="1" x="2589"/>
        <item m="1" x="2228"/>
        <item m="1" x="5858"/>
        <item m="1" x="2343"/>
        <item m="1" x="5189"/>
        <item m="1" x="6047"/>
        <item m="1" x="6171"/>
        <item m="1" x="5620"/>
        <item m="1" x="3775"/>
        <item m="1" x="6696"/>
        <item m="1" x="2897"/>
        <item m="1" x="5763"/>
        <item m="1" x="2108"/>
        <item m="1" x="2198"/>
        <item m="1" x="5096"/>
        <item m="1" x="4816"/>
        <item m="1" x="3171"/>
        <item m="1" x="2387"/>
        <item m="1" x="2419"/>
        <item m="1" x="4069"/>
        <item m="1" x="2568"/>
        <item m="1" x="1849"/>
        <item m="1" x="2800"/>
        <item m="1" x="5623"/>
        <item m="1" x="2913"/>
        <item m="1" x="5684"/>
        <item m="1" x="3505"/>
        <item m="1" x="1821"/>
        <item m="1" x="5956"/>
        <item m="1" x="7052"/>
        <item m="1" x="1650"/>
        <item m="1" x="5979"/>
        <item m="1" x="2745"/>
        <item m="1" x="3062"/>
        <item m="1" x="6156"/>
        <item m="1" x="4268"/>
        <item m="1" x="5368"/>
        <item m="1" x="4218"/>
        <item m="1" x="1636"/>
        <item m="1" x="1916"/>
        <item m="1" x="2953"/>
        <item m="1" x="6752"/>
        <item m="1" x="5181"/>
        <item m="1" x="1966"/>
        <item m="1" x="4642"/>
        <item m="1" x="2900"/>
        <item m="1" x="2269"/>
        <item m="1" x="3472"/>
        <item m="1" x="2312"/>
        <item m="1" x="2229"/>
        <item m="1" x="1514"/>
        <item m="1" x="2305"/>
        <item m="1" x="4523"/>
        <item m="1" x="1999"/>
        <item m="1" x="2270"/>
        <item m="1" x="2152"/>
        <item m="1" x="2438"/>
        <item m="1" x="2191"/>
        <item m="1" x="5371"/>
        <item m="1" x="2891"/>
        <item m="1" x="2384"/>
        <item m="1" x="6618"/>
        <item m="1" x="6280"/>
        <item m="1" x="3037"/>
        <item m="1" x="2834"/>
        <item m="1" x="2631"/>
        <item m="1" x="4601"/>
        <item m="1" x="4157"/>
        <item m="1" x="5766"/>
        <item m="1" x="5422"/>
        <item m="1" x="6882"/>
        <item m="1" x="2092"/>
        <item m="1" x="4132"/>
        <item m="1" x="2955"/>
        <item m="1" x="5721"/>
        <item m="1" x="2160"/>
        <item m="1" x="2406"/>
        <item m="1" x="2278"/>
        <item m="1" x="2238"/>
        <item m="1" x="5890"/>
        <item m="1" x="2773"/>
        <item m="1" x="4753"/>
        <item m="1" x="1478"/>
        <item m="1" x="2052"/>
        <item m="1" x="6488"/>
        <item m="1" x="5398"/>
        <item m="1" x="2558"/>
        <item m="1" x="6768"/>
        <item m="1" x="4979"/>
        <item m="1" x="5265"/>
        <item m="1" x="2068"/>
        <item m="1" x="2176"/>
        <item m="1" x="6571"/>
        <item m="1" x="1761"/>
        <item m="1" x="5826"/>
        <item m="1" x="1547"/>
        <item m="1" x="4260"/>
        <item m="1" x="2876"/>
        <item m="1" x="1536"/>
        <item m="1" x="2500"/>
        <item m="1" x="2468"/>
        <item m="1" x="3861"/>
        <item m="1" x="4837"/>
        <item m="1" x="5820"/>
        <item m="1" x="2980"/>
        <item m="1" x="5011"/>
        <item m="1" x="5101"/>
        <item m="1" x="1863"/>
        <item m="1" x="6773"/>
        <item m="1" x="3438"/>
        <item m="1" x="4657"/>
        <item m="1" x="6288"/>
        <item m="1" x="1454"/>
        <item m="1" x="6121"/>
        <item m="1" x="4984"/>
        <item m="1" x="4109"/>
        <item m="1" x="3104"/>
        <item m="1" x="3925"/>
        <item m="1" x="2974"/>
        <item m="1" x="6663"/>
        <item m="1" x="5059"/>
        <item m="1" x="3356"/>
        <item m="1" x="5362"/>
        <item m="1" x="5787"/>
        <item m="1" x="5017"/>
        <item m="1" x="4995"/>
        <item m="1" x="5001"/>
        <item m="1" x="3849"/>
        <item m="1" x="4713"/>
        <item m="1" x="2818"/>
        <item m="1" x="3483"/>
        <item m="1" x="2301"/>
        <item m="1" x="6538"/>
        <item m="1" x="6148"/>
        <item m="1" x="2776"/>
        <item m="1" x="3246"/>
        <item m="1" x="4623"/>
        <item m="1" x="4366"/>
        <item m="1" x="5175"/>
        <item m="1" x="6088"/>
        <item m="1" x="1584"/>
        <item m="1" x="2392"/>
        <item m="1" x="4997"/>
        <item m="1" x="6412"/>
        <item m="1" x="1904"/>
        <item m="1" x="3407"/>
        <item m="1" x="3506"/>
        <item m="1" x="6357"/>
        <item m="1" x="2010"/>
        <item m="1" x="5501"/>
        <item m="1" x="2496"/>
        <item m="1" x="4526"/>
        <item m="1" x="2435"/>
        <item m="1" x="4430"/>
        <item m="1" x="4803"/>
        <item m="1" x="5947"/>
        <item m="1" x="4911"/>
        <item m="1" x="2220"/>
        <item m="1" x="4927"/>
        <item m="1" x="5335"/>
        <item m="1" x="2328"/>
        <item m="1" x="6018"/>
        <item m="1" x="4304"/>
        <item m="1" x="4719"/>
        <item m="1" x="5520"/>
        <item m="1" x="6177"/>
        <item m="1" x="1947"/>
        <item m="1" x="5806"/>
        <item m="1" x="2995"/>
        <item m="1" x="3156"/>
        <item m="1" x="5896"/>
        <item m="1" x="5963"/>
        <item m="1" x="2743"/>
        <item m="1" x="3561"/>
        <item m="1" x="3293"/>
        <item m="1" x="2669"/>
        <item m="1" x="6005"/>
        <item m="1" x="3056"/>
        <item m="1" x="3654"/>
        <item m="1" x="1856"/>
        <item m="1" x="5340"/>
        <item m="1" x="1418"/>
        <item m="1" x="5331"/>
        <item m="1" x="1344"/>
        <item m="1" x="6053"/>
        <item m="1" x="5288"/>
        <item m="1" x="1409"/>
        <item m="1" x="6094"/>
        <item m="1" x="5002"/>
        <item m="1" x="5087"/>
        <item m="1" x="1472"/>
        <item m="1" x="6210"/>
        <item m="1" x="2782"/>
        <item m="1" x="4212"/>
        <item m="1" x="1719"/>
        <item m="1" x="6316"/>
        <item m="1" x="3476"/>
        <item m="1" x="3048"/>
        <item m="1" x="3172"/>
        <item m="1" x="4646"/>
        <item m="1" x="4314"/>
        <item m="1" x="4945"/>
        <item m="1" x="3696"/>
        <item m="1" x="4398"/>
        <item m="1" x="4966"/>
        <item m="1" x="2279"/>
        <item m="1" x="4249"/>
        <item m="1" x="5062"/>
        <item m="1" x="1737"/>
        <item m="1" x="3821"/>
        <item m="1" x="2221"/>
        <item m="1" x="1827"/>
        <item m="1" x="1439"/>
        <item m="1" x="2120"/>
        <item m="1" x="4320"/>
        <item m="1" x="5100"/>
        <item m="1" x="6572"/>
        <item m="1" x="1633"/>
        <item m="1" x="5060"/>
        <item m="1" x="4164"/>
        <item m="1" x="3808"/>
        <item m="1" x="5164"/>
        <item m="1" x="5656"/>
        <item m="1" x="2492"/>
        <item m="1" x="2566"/>
        <item m="1" x="4381"/>
        <item m="1" x="1446"/>
        <item m="1" x="5887"/>
        <item m="1" x="1333"/>
        <item m="1" x="1852"/>
        <item m="1" x="5798"/>
        <item m="1" x="2920"/>
        <item m="1" x="2579"/>
        <item m="1" x="5816"/>
        <item m="1" x="3869"/>
        <item m="1" x="5012"/>
        <item m="1" x="2113"/>
        <item m="1" x="5323"/>
        <item m="1" x="7033"/>
        <item m="1" x="4032"/>
        <item m="1" x="3618"/>
        <item m="1" x="2539"/>
        <item m="1" x="2902"/>
        <item m="1" x="3616"/>
        <item m="1" x="4694"/>
        <item m="1" x="1807"/>
        <item m="1" x="5088"/>
        <item m="1" x="6981"/>
        <item m="1" x="2590"/>
        <item m="1" x="4750"/>
        <item m="1" x="4947"/>
        <item m="1" x="5044"/>
        <item m="1" x="6871"/>
        <item m="1" x="1720"/>
        <item m="1" x="2114"/>
        <item m="1" x="1988"/>
        <item m="1" x="5053"/>
        <item m="1" x="3042"/>
        <item m="1" x="6356"/>
        <item m="1" x="2398"/>
        <item m="1" x="4436"/>
        <item m="1" x="3030"/>
        <item m="1" x="2022"/>
        <item m="1" x="2812"/>
        <item m="1" x="5925"/>
        <item m="1" x="3220"/>
        <item m="1" x="4777"/>
        <item m="1" x="2162"/>
        <item m="1" x="6523"/>
        <item m="1" x="5549"/>
        <item m="1" x="7042"/>
        <item m="1" x="3500"/>
        <item m="1" x="3435"/>
        <item m="1" x="1672"/>
        <item m="1" x="4842"/>
        <item m="1" x="6826"/>
        <item m="1" x="4484"/>
        <item m="1" x="2053"/>
        <item m="1" x="4345"/>
        <item m="1" x="5608"/>
        <item m="1" x="4440"/>
        <item m="1" x="5815"/>
        <item m="1" x="1597"/>
        <item m="1" x="6372"/>
        <item m="1" x="1570"/>
        <item m="1" x="1456"/>
        <item m="1" x="1471"/>
        <item m="1" x="1929"/>
        <item m="1" x="6673"/>
        <item m="1" x="3850"/>
        <item m="1" x="6687"/>
        <item m="1" x="3934"/>
        <item m="1" x="5784"/>
        <item m="1" x="6054"/>
        <item m="1" x="1423"/>
        <item m="1" x="5746"/>
        <item m="1" x="1345"/>
        <item m="1" x="4893"/>
        <item m="1" x="2813"/>
        <item m="1" x="4444"/>
        <item m="1" x="6474"/>
        <item m="1" x="6102"/>
        <item m="1" x="3316"/>
        <item m="1" x="3686"/>
        <item m="1" x="1704"/>
        <item m="1" x="3213"/>
        <item m="1" x="4665"/>
        <item m="1" x="1328"/>
        <item m="1" x="1870"/>
        <item m="1" x="5417"/>
        <item m="1" x="6006"/>
        <item m="1" x="5527"/>
        <item m="1" x="5408"/>
        <item m="1" x="4856"/>
        <item m="1" x="1858"/>
        <item m="1" x="4912"/>
        <item m="1" x="5006"/>
        <item m="1" x="1830"/>
        <item m="1" x="2898"/>
        <item m="1" x="6794"/>
        <item m="1" x="2188"/>
        <item m="1" x="4889"/>
        <item m="1" x="5409"/>
        <item m="1" x="2141"/>
        <item m="1" x="5069"/>
        <item m="1" x="6770"/>
        <item m="1" x="2093"/>
        <item m="1" x="3014"/>
        <item m="1" x="3857"/>
        <item m="1" x="3804"/>
        <item m="1" x="2584"/>
        <item m="1" x="7060"/>
        <item m="1" x="3879"/>
        <item m="1" x="2408"/>
        <item m="1" x="1730"/>
        <item m="1" x="3302"/>
        <item m="1" x="3735"/>
        <item m="1" x="5904"/>
        <item m="1" x="3964"/>
        <item m="1" x="5958"/>
        <item m="1" x="5865"/>
        <item m="1" x="2708"/>
        <item m="1" x="3657"/>
        <item m="1" x="4823"/>
        <item m="1" x="6422"/>
        <item m="1" x="2056"/>
        <item m="1" x="1362"/>
        <item m="1" x="7059"/>
        <item m="1" x="3680"/>
        <item m="1" x="3977"/>
        <item m="1" x="6920"/>
        <item m="1" x="7026"/>
        <item m="1" x="2482"/>
        <item m="1" x="3643"/>
        <item m="1" x="2103"/>
        <item m="1" x="6585"/>
        <item m="1" x="1963"/>
        <item m="1" x="6514"/>
        <item m="1" x="1466"/>
        <item m="1" x="4620"/>
        <item m="1" x="6556"/>
        <item m="1" x="1964"/>
        <item m="1" x="3239"/>
        <item m="1" x="6269"/>
        <item m="1" x="6654"/>
        <item m="1" x="6660"/>
        <item m="1" x="6697"/>
        <item m="1" x="1682"/>
        <item m="1" x="1700"/>
        <item m="1" x="6506"/>
        <item m="1" x="3772"/>
        <item m="1" x="3159"/>
        <item m="1" x="6855"/>
        <item m="1" x="2654"/>
        <item m="1" x="5495"/>
        <item m="1" x="1327"/>
        <item m="1" x="1357"/>
        <item m="1" x="2015"/>
        <item m="1" x="3450"/>
        <item m="1" x="2119"/>
        <item m="1" x="6872"/>
        <item m="1" x="2347"/>
        <item m="1" x="2085"/>
        <item m="1" x="4792"/>
        <item m="1" x="4891"/>
        <item m="1" x="5416"/>
        <item m="1" x="5344"/>
        <item m="1" x="5913"/>
        <item m="1" x="6664"/>
        <item m="1" x="6961"/>
        <item m="1" x="1978"/>
        <item m="1" x="1775"/>
        <item m="1" x="4733"/>
        <item m="1" x="4532"/>
        <item m="1" x="5563"/>
        <item m="1" x="4955"/>
        <item m="1" x="5377"/>
        <item m="1" x="4693"/>
        <item m="1" x="3601"/>
        <item m="1" x="6347"/>
        <item m="1" x="3120"/>
        <item m="1" x="1329"/>
        <item m="1" x="1850"/>
        <item m="1" x="4007"/>
        <item m="1" x="6528"/>
        <item m="1" x="2475"/>
        <item m="1" x="3907"/>
        <item m="1" x="3297"/>
        <item m="1" x="2639"/>
        <item m="1" x="4512"/>
        <item m="1" x="1638"/>
        <item m="1" x="3512"/>
        <item m="1" x="3497"/>
        <item m="1" x="2388"/>
        <item m="1" x="5203"/>
        <item m="1" x="4574"/>
        <item m="1" x="4915"/>
        <item m="1" x="5071"/>
        <item m="1" x="2529"/>
        <item m="1" x="5407"/>
        <item m="1" x="3995"/>
        <item m="1" x="6150"/>
        <item m="1" x="5140"/>
        <item m="1" x="1776"/>
        <item m="1" x="1334"/>
        <item m="1" x="2551"/>
        <item m="1" x="6704"/>
        <item m="1" x="6929"/>
        <item m="1" x="4460"/>
        <item m="1" x="5243"/>
        <item m="1" x="3681"/>
        <item m="1" x="5289"/>
        <item m="1" x="5003"/>
        <item m="1" x="2610"/>
        <item m="1" x="2734"/>
        <item m="1" x="5805"/>
        <item m="1" x="4778"/>
        <item m="1" x="3022"/>
        <item m="1" x="4855"/>
        <item m="1" x="4452"/>
        <item m="1" x="1461"/>
        <item m="1" x="3568"/>
        <item m="1" x="5854"/>
        <item m="1" x="6512"/>
        <item m="1" x="2261"/>
        <item m="1" x="6862"/>
        <item m="1" x="4533"/>
        <item m="1" x="2640"/>
        <item m="1" x="3226"/>
        <item m="1" x="6172"/>
        <item m="1" x="6833"/>
        <item m="1" x="6550"/>
        <item m="1" x="2715"/>
        <item m="1" x="2040"/>
        <item m="1" x="1460"/>
        <item m="1" x="4716"/>
        <item m="1" x="5821"/>
        <item m="1" x="6391"/>
        <item m="1" x="5886"/>
        <item m="1" x="4383"/>
        <item m="1" x="6832"/>
        <item m="1" x="5725"/>
        <item m="1" x="5962"/>
        <item m="1" x="3508"/>
        <item m="1" x="2721"/>
        <item m="1" x="6414"/>
        <item m="1" x="5239"/>
        <item m="1" x="5745"/>
        <item m="1" x="3005"/>
        <item m="1" x="5831"/>
        <item m="1" x="3676"/>
        <item m="1" x="2777"/>
        <item m="1" x="6324"/>
        <item m="1" x="6360"/>
        <item m="1" x="2357"/>
        <item m="1" x="2632"/>
        <item m="1" x="5915"/>
        <item m="1" x="6151"/>
        <item m="1" x="6609"/>
        <item m="1" x="5825"/>
        <item m="1" x="4817"/>
        <item m="1" x="4674"/>
        <item m="1" x="4390"/>
        <item m="1" x="2971"/>
        <item m="1" x="6589"/>
        <item m="1" x="2981"/>
        <item m="1" x="6342"/>
        <item m="1" x="2961"/>
        <item m="1" x="2901"/>
        <item m="1" x="5822"/>
        <item m="1" x="5153"/>
        <item m="1" x="3095"/>
        <item m="1" x="3880"/>
        <item m="1" x="6375"/>
        <item m="1" x="7086"/>
        <item m="1" x="4756"/>
        <item m="1" x="2984"/>
        <item m="1" x="6763"/>
        <item m="1" x="5989"/>
        <item m="1" x="6256"/>
        <item m="1" x="5564"/>
        <item m="1" x="2036"/>
        <item m="1" x="6922"/>
        <item m="1" x="6688"/>
        <item m="1" x="1558"/>
        <item m="1" x="2179"/>
        <item m="1" x="5845"/>
        <item m="1" x="5471"/>
        <item m="1" x="5617"/>
        <item m="1" x="6596"/>
        <item m="1" x="5880"/>
        <item m="1" x="4403"/>
        <item m="1" x="5751"/>
        <item m="1" x="6338"/>
        <item m="1" x="3485"/>
        <item m="1" x="3088"/>
        <item m="1" x="3276"/>
        <item m="1" x="3280"/>
        <item m="1" x="6237"/>
        <item m="1" x="3648"/>
        <item m="1" x="3926"/>
        <item m="1" x="4741"/>
        <item m="1" x="4923"/>
        <item m="1" x="6242"/>
        <item m="1" x="4513"/>
        <item m="1" x="6423"/>
        <item m="1" x="1311"/>
        <item m="1" x="3764"/>
        <item m="1" x="3798"/>
        <item m="1" x="6620"/>
        <item m="1" x="6665"/>
        <item m="1" x="2226"/>
        <item m="1" x="3408"/>
        <item m="1" x="7035"/>
        <item m="1" x="3298"/>
        <item m="1" x="3677"/>
        <item m="1" x="4720"/>
        <item m="1" x="3724"/>
        <item m="1" x="5176"/>
        <item m="1" x="6248"/>
        <item m="1" x="3947"/>
        <item m="1" x="6919"/>
        <item m="1" x="6811"/>
        <item m="1" x="6783"/>
        <item m="1" x="3467"/>
        <item m="1" x="5293"/>
        <item m="1" x="1335"/>
        <item m="1" x="5934"/>
        <item m="1" x="6540"/>
        <item m="1" x="4185"/>
        <item m="1" x="3382"/>
        <item m="1" x="4627"/>
        <item m="1" x="5996"/>
        <item m="1" x="2628"/>
        <item m="1" x="4003"/>
        <item m="1" x="1766"/>
        <item m="1" x="6157"/>
        <item m="1" x="6497"/>
        <item m="1" x="2934"/>
        <item m="1" x="3507"/>
        <item m="1" x="6245"/>
        <item m="1" x="5598"/>
        <item m="1" x="6860"/>
        <item m="1" x="5859"/>
        <item m="1" x="3939"/>
        <item m="1" x="2647"/>
        <item m="1" x="3449"/>
        <item m="1" x="6427"/>
        <item m="1" x="5168"/>
        <item m="1" x="3708"/>
        <item m="1" x="4039"/>
        <item m="1" x="3240"/>
        <item m="1" x="6419"/>
        <item m="1" x="3834"/>
        <item m="1" x="5840"/>
        <item m="1" x="2530"/>
        <item m="1" x="4976"/>
        <item m="1" x="5222"/>
        <item m="1" x="6878"/>
        <item m="1" x="4234"/>
        <item m="1" x="3795"/>
        <item m="1" x="4491"/>
        <item m="1" x="5864"/>
        <item m="1" x="3620"/>
        <item m="1" x="4588"/>
        <item m="1" x="3254"/>
        <item m="1" x="2452"/>
        <item m="1" x="3763"/>
        <item m="1" x="3675"/>
        <item m="1" x="3545"/>
        <item m="1" x="4181"/>
        <item m="1" x="3734"/>
        <item m="1" x="4822"/>
        <item m="1" x="2667"/>
        <item m="1" x="2702"/>
        <item m="1" x="5707"/>
        <item m="1" x="3160"/>
        <item m="1" x="7058"/>
        <item m="1" x="6531"/>
        <item m="1" x="5365"/>
        <item m="1" x="5150"/>
        <item m="1" x="7061"/>
        <item m="1" x="3308"/>
        <item m="1" x="2149"/>
        <item m="1" x="3602"/>
        <item m="1" x="4676"/>
        <item m="1" x="2750"/>
        <item m="1" x="3703"/>
        <item m="1" x="5410"/>
        <item m="1" x="5609"/>
        <item m="1" x="3281"/>
        <item m="1" x="4580"/>
        <item m="1" x="4085"/>
        <item m="1" x="5070"/>
        <item m="1" x="3540"/>
        <item m="1" x="3463"/>
        <item m="1" x="6655"/>
        <item m="1" x="3351"/>
        <item m="1" x="5990"/>
        <item m="1" x="2731"/>
        <item m="1" x="3325"/>
        <item m="1" x="3817"/>
        <item m="1" x="2846"/>
        <item m="1" x="5379"/>
        <item m="1" x="2440"/>
        <item m="1" x="3697"/>
        <item m="1" x="3373"/>
        <item m="1" x="5313"/>
        <item m="1" x="2016"/>
        <item m="1" x="5266"/>
        <item m="1" x="5347"/>
        <item m="1" x="916"/>
        <item m="1" x="921"/>
        <item m="1" x="3655"/>
        <item m="1" x="4575"/>
        <item m="1" x="6933"/>
        <item m="1" x="5574"/>
        <item m="1" x="6698"/>
        <item m="1" x="2358"/>
        <item m="1" x="6216"/>
        <item m="1" x="2728"/>
        <item m="1" x="5423"/>
        <item m="1" x="4488"/>
        <item m="1" x="3286"/>
        <item m="1" x="5104"/>
        <item m="1" x="3625"/>
        <item m="1" x="5413"/>
        <item m="1" x="2814"/>
        <item m="1" x="3043"/>
        <item m="1" x="4261"/>
        <item m="1" x="3888"/>
        <item m="1" x="2126"/>
        <item m="1" x="3073"/>
        <item m="1" x="4811"/>
        <item m="1" x="4796"/>
        <item m="1" x="5579"/>
        <item m="1" x="6827"/>
        <item m="1" x="2778"/>
        <item m="1" x="2000"/>
        <item m="1" x="6562"/>
        <item m="1" x="5442"/>
        <item m="1" x="3892"/>
        <item m="1" x="3216"/>
        <item m="1" x="3303"/>
        <item m="1" x="3613"/>
        <item m="1" x="5194"/>
        <item m="1" x="4747"/>
        <item m="1" x="5030"/>
        <item m="1" x="6635"/>
        <item m="1" x="2641"/>
        <item m="1" x="6864"/>
        <item m="1" x="5326"/>
        <item m="1" x="1462"/>
        <item m="1" x="2003"/>
        <item m="1" x="1944"/>
        <item m="1" x="6329"/>
        <item m="1" x="2683"/>
        <item m="1" x="2945"/>
        <item m="1" x="6834"/>
        <item m="1" x="2247"/>
        <item m="1" x="6969"/>
        <item m="1" x="7055"/>
        <item m="1" x="3809"/>
        <item m="1" x="4587"/>
        <item m="1" x="2394"/>
        <item m="1" x="6932"/>
        <item m="1" x="2178"/>
        <item m="1" x="2783"/>
        <item m="1" x="2642"/>
        <item m="1" x="3805"/>
        <item m="1" x="3887"/>
        <item m="1" x="2349"/>
        <item m="1" x="2057"/>
        <item m="1" x="3902"/>
        <item m="1" x="4845"/>
        <item m="1" x="3736"/>
        <item m="1" x="1831"/>
        <item m="1" x="4937"/>
        <item m="1" x="2073"/>
        <item m="1" x="1506"/>
        <item m="1" x="5582"/>
        <item m="1" x="2848"/>
        <item m="1" x="4990"/>
        <item m="1" x="4867"/>
        <item m="1" x="3185"/>
        <item m="1" x="2949"/>
        <item m="1" x="5881"/>
        <item m="1" x="4868"/>
        <item m="1" x="2542"/>
        <item m="1" x="2858"/>
        <item m="1" x="2877"/>
        <item m="1" x="6674"/>
        <item m="1" x="4852"/>
        <item m="1" x="4729"/>
        <item m="1" x="1474"/>
        <item m="1" x="2439"/>
        <item m="1" x="1403"/>
        <item m="1" x="2878"/>
        <item m="1" x="2293"/>
        <item m="1" x="1509"/>
        <item m="1" x="3138"/>
        <item m="1" x="5631"/>
        <item m="1" x="5272"/>
        <item m="1" x="2262"/>
        <item m="1" x="1989"/>
        <item m="1" x="4269"/>
        <item m="1" x="5298"/>
        <item m="1" x="2456"/>
        <item m="1" x="3189"/>
        <item m="1" x="5338"/>
        <item m="1" x="4171"/>
        <item m="1" x="4903"/>
        <item m="1" x="1851"/>
        <item m="1" x="4115"/>
        <item m="1" x="1571"/>
        <item m="1" x="2239"/>
        <item m="1" x="5103"/>
        <item m="1" x="5281"/>
        <item m="1" x="3597"/>
        <item m="1" x="6937"/>
        <item m="1" x="1865"/>
        <item m="1" x="3996"/>
        <item m="1" x="3121"/>
        <item m="1" x="3209"/>
        <item m="1" x="5292"/>
        <item m="1" x="2869"/>
        <item m="1" x="4410"/>
        <item m="1" x="2722"/>
        <item m="1" x="1358"/>
        <item m="1" x="4913"/>
        <item m="1" x="7012"/>
        <item m="1" x="6140"/>
        <item m="1" x="4393"/>
        <item m="1" x="4315"/>
        <item m="1" x="2091"/>
        <item m="1" x="1769"/>
        <item m="1" x="3149"/>
        <item m="1" x="3106"/>
        <item m="1" x="1336"/>
        <item m="1" x="6974"/>
        <item m="1" x="4263"/>
        <item m="1" x="1779"/>
        <item m="1" x="2287"/>
        <item m="1" x="5911"/>
        <item m="1" x="5912"/>
        <item m="1" x="4727"/>
        <item m="1" x="5025"/>
        <item m="1" x="1572"/>
        <item m="1" x="2956"/>
        <item m="1" x="3256"/>
        <item m="1" x="2543"/>
        <item m="1" x="5262"/>
        <item m="1" x="5342"/>
        <item m="1" x="3089"/>
        <item m="1" x="5445"/>
        <item m="1" x="4804"/>
        <item m="1" x="1843"/>
        <item m="1" x="6730"/>
        <item m="1" x="2696"/>
        <item m="1" x="4780"/>
        <item m="1" x="5991"/>
        <item m="1" x="6458"/>
        <item m="1" x="3025"/>
        <item m="1" x="6479"/>
        <item m="1" x="2207"/>
        <item m="1" x="4928"/>
        <item m="1" x="3242"/>
        <item m="1" x="5267"/>
        <item m="1" x="2552"/>
        <item m="1" x="4985"/>
        <item m="1" x="5083"/>
        <item m="1" x="4779"/>
        <item m="1" x="2180"/>
        <item m="1" x="4742"/>
        <item m="1" x="6126"/>
        <item m="1" x="2548"/>
        <item m="1" x="2097"/>
        <item m="1" x="5515"/>
        <item m="1" x="3336"/>
        <item m="1" x="3414"/>
        <item m="1" x="4851"/>
        <item m="1" x="6219"/>
        <item m="1" x="4892"/>
        <item m="1" x="3208"/>
        <item m="1" x="4738"/>
        <item m="1" x="6063"/>
        <item m="1" x="5706"/>
        <item m="1" x="1502"/>
        <item m="1" x="4734"/>
        <item m="1" x="6358"/>
        <item m="1" x="6179"/>
        <item m="1" x="5303"/>
        <item m="1" x="2335"/>
        <item m="1" x="2070"/>
        <item m="1" x="3509"/>
        <item m="1" x="5606"/>
        <item m="1" x="3184"/>
        <item m="1" x="4071"/>
        <item m="1" x="6803"/>
        <item m="1" x="2473"/>
        <item m="1" x="3031"/>
        <item m="1" x="3217"/>
        <item m="1" x="6812"/>
        <item m="1" x="6022"/>
        <item m="1" x="5113"/>
        <item m="1" x="6103"/>
        <item m="1" x="6498"/>
        <item m="1" x="5642"/>
        <item m="1" x="2730"/>
        <item m="1" x="1631"/>
        <item m="1" x="6913"/>
        <item m="1" x="2691"/>
        <item m="1" x="4056"/>
        <item m="1" x="2069"/>
        <item m="1" x="3361"/>
        <item m="1" x="6077"/>
        <item m="1" x="3525"/>
        <item m="1" x="3451"/>
        <item m="1" x="5043"/>
        <item m="1" x="6930"/>
        <item m="1" x="5182"/>
        <item m="1" x="4133"/>
        <item m="1" x="5662"/>
        <item m="1" x="5424"/>
        <item m="1" x="1637"/>
        <item m="1" x="3374"/>
        <item m="1" x="1448"/>
        <item m="1" x="1938"/>
        <item m="1" x="3277"/>
        <item m="1" x="5764"/>
        <item m="1" x="4125"/>
        <item m="1" x="3304"/>
        <item m="1" x="3345"/>
        <item m="1" x="1447"/>
        <item m="1" x="2168"/>
        <item m="1" x="2469"/>
        <item m="1" x="6145"/>
        <item m="1" x="2444"/>
        <item m="1" x="2058"/>
        <item m="1" x="3427"/>
        <item m="1" x="6113"/>
        <item m="1" x="6231"/>
        <item m="1" x="6558"/>
        <item m="1" x="6064"/>
        <item m="1" x="6325"/>
        <item m="1" x="5172"/>
        <item m="1" x="4971"/>
        <item m="1" x="2395"/>
        <item m="1" x="5356"/>
        <item m="1" x="2074"/>
        <item m="1" x="1630"/>
        <item m="1" x="6507"/>
        <item m="1" x="2810"/>
        <item m="1" x="6408"/>
        <item m="1" x="5916"/>
        <item m="1" x="1954"/>
        <item m="1" x="4613"/>
        <item m="1" x="3510"/>
        <item m="1" x="4568"/>
        <item m="1" x="5888"/>
        <item m="1" x="4584"/>
        <item m="1" x="2663"/>
        <item m="1" x="2483"/>
        <item m="1" x="6941"/>
        <item m="1" x="2476"/>
        <item m="1" x="7069"/>
        <item m="1" x="4021"/>
        <item m="1" x="5654"/>
        <item m="1" x="4184"/>
        <item m="1" x="6731"/>
        <item m="1" x="6865"/>
        <item m="1" x="5729"/>
        <item m="1" x="5227"/>
        <item m="1" x="4706"/>
        <item m="1" x="2153"/>
        <item m="1" x="5102"/>
        <item m="1" x="3024"/>
        <item m="1" x="1595"/>
        <item m="1" x="2283"/>
        <item m="1" x="4705"/>
        <item m="1" x="5969"/>
        <item m="1" x="2192"/>
        <item m="1" x="3526"/>
        <item m="1" x="2294"/>
        <item m="1" x="4349"/>
        <item m="1" x="4644"/>
        <item m="1" x="5302"/>
        <item m="1" x="6108"/>
        <item m="1" x="4305"/>
        <item m="1" x="2680"/>
        <item m="1" x="2302"/>
        <item m="1" x="3122"/>
        <item m="1" x="3587"/>
        <item m="1" x="5387"/>
        <item m="1" x="6208"/>
        <item m="1" x="1322"/>
        <item m="1" x="5488"/>
        <item m="1" x="3839"/>
        <item m="1" x="6027"/>
        <item m="1" x="5571"/>
        <item m="1" x="4876"/>
        <item m="1" x="3612"/>
        <item m="1" x="6243"/>
        <item m="1" x="2739"/>
        <item m="1" x="6413"/>
        <item m="1" x="3709"/>
        <item m="1" x="6748"/>
        <item m="1" x="5221"/>
        <item m="1" x="2329"/>
        <item m="1" x="5026"/>
        <item m="1" x="3634"/>
        <item m="1" x="5112"/>
        <item m="1" x="4879"/>
        <item m="1" x="2366"/>
        <item m="1" x="2926"/>
        <item m="1" x="1744"/>
        <item m="1" x="3937"/>
        <item m="1" x="1647"/>
        <item m="1" x="2502"/>
        <item m="1" x="2513"/>
        <item m="1" x="2697"/>
        <item m="1" x="3893"/>
        <item m="1" x="1555"/>
        <item m="1" x="6246"/>
        <item m="1" x="2515"/>
        <item m="1" x="1768"/>
        <item m="1" x="4399"/>
        <item m="1" x="2399"/>
        <item m="1" x="5211"/>
        <item m="1" x="2849"/>
        <item m="1" x="5093"/>
        <item m="1" x="1797"/>
        <item m="1" x="5757"/>
        <item m="1" x="2411"/>
        <item m="1" x="3214"/>
        <item m="1" x="5810"/>
        <item m="1" x="5157"/>
        <item m="1" x="1321"/>
        <item m="1" x="2648"/>
        <item m="1" x="5465"/>
        <item m="1" x="2756"/>
        <item m="1" x="1664"/>
        <item m="1" x="5485"/>
        <item m="1" x="1695"/>
        <item m="1" x="2429"/>
        <item m="1" x="6055"/>
        <item m="1" x="6553"/>
        <item m="1" x="3006"/>
        <item m="1" x="6304"/>
        <item m="1" x="5418"/>
        <item m="1" x="3594"/>
        <item m="1" x="3836"/>
        <item m="1" x="1651"/>
        <item m="1" x="5752"/>
        <item m="1" x="1837"/>
        <item m="1" x="5583"/>
        <item m="1" x="5807"/>
        <item m="1" x="5348"/>
        <item m="1" x="3555"/>
        <item m="1" x="1971"/>
        <item m="1" x="5594"/>
        <item m="1" x="4602"/>
        <item m="1" x="5550"/>
        <item m="1" x="5111"/>
        <item m="1" x="3288"/>
        <item m="1" x="1337"/>
        <item m="1" x="2644"/>
        <item m="1" x="3117"/>
        <item m="1" x="2711"/>
        <item m="1" x="5159"/>
        <item m="1" x="1991"/>
        <item m="1" x="1640"/>
        <item m="1" x="3860"/>
        <item m="1" x="2793"/>
        <item m="1" x="5860"/>
        <item m="1" x="6025"/>
        <item m="1" x="3940"/>
        <item m="1" x="6459"/>
        <item m="1" x="3965"/>
        <item m="1" x="5400"/>
        <item m="1" x="1884"/>
        <item m="1" x="4748"/>
        <item m="1" x="3649"/>
        <item m="1" x="2280"/>
        <item m="1" x="1864"/>
        <item m="1" x="3896"/>
        <item m="1" x="5630"/>
        <item m="1" x="3835"/>
        <item m="1" x="1939"/>
        <item m="1" x="5464"/>
        <item m="1" x="5676"/>
        <item m="1" x="5975"/>
        <item m="1" x="6967"/>
        <item m="1" x="6070"/>
        <item m="1" x="6330"/>
        <item m="1" x="4797"/>
        <item m="1" x="4653"/>
        <item m="1" x="5847"/>
        <item m="1" x="7017"/>
        <item m="1" x="2412"/>
        <item m="1" x="6090"/>
        <item m="1" x="3150"/>
        <item m="1" x="3666"/>
        <item m="1" x="2457"/>
        <item m="1" x="2222"/>
        <item m="1" x="5624"/>
        <item m="1" x="1517"/>
        <item m="1" x="4467"/>
        <item m="1" x="5661"/>
        <item m="1" x="4622"/>
        <item m="1" x="5179"/>
        <item m="1" x="1911"/>
        <item m="1" x="1957"/>
        <item m="1" x="5253"/>
        <item m="1" x="2445"/>
        <item m="1" x="1440"/>
        <item m="1" x="6692"/>
        <item m="1" x="2086"/>
        <item m="1" x="5905"/>
        <item m="1" x="2025"/>
        <item m="1" x="2300"/>
        <item m="1" x="4543"/>
        <item m="1" x="4767"/>
        <item m="1" x="6410"/>
        <item m="1" x="1639"/>
        <item m="1" x="4139"/>
        <item m="1" x="2598"/>
        <item m="1" x="2763"/>
        <item m="1" x="3788"/>
        <item m="1" x="5832"/>
        <item m="1" x="2115"/>
        <item m="1" x="7016"/>
        <item m="1" x="6079"/>
        <item m="1" x="5939"/>
        <item m="1" x="2792"/>
        <item m="1" x="3815"/>
        <item m="1" x="5254"/>
        <item m="1" x="6363"/>
        <item m="1" x="4203"/>
        <item m="1" x="2784"/>
        <item m="1" x="1424"/>
        <item m="1" x="4480"/>
        <item m="1" x="2208"/>
        <item m="1" x="4270"/>
        <item m="1" x="2071"/>
        <item m="1" x="4457"/>
        <item m="1" x="4540"/>
        <item m="1" x="2643"/>
        <item m="1" x="6962"/>
        <item m="1" x="4244"/>
        <item m="1" x="6636"/>
        <item m="1" x="2303"/>
        <item m="1" x="5156"/>
        <item m="1" x="2828"/>
        <item m="1" x="7039"/>
        <item m="1" x="6842"/>
        <item m="1" x="4832"/>
        <item m="1" x="1760"/>
        <item m="1" x="5432"/>
        <item m="1" x="1380"/>
        <item m="1" x="5899"/>
        <item m="1" x="2544"/>
        <item m="1" x="5411"/>
        <item m="1" x="1808"/>
        <item m="1" x="2371"/>
        <item m="1" x="2585"/>
        <item m="1" x="5952"/>
        <item m="1" x="2916"/>
        <item m="1" x="3769"/>
        <item m="1" x="1990"/>
        <item m="1" x="4800"/>
        <item m="1" x="2184"/>
        <item m="1" x="1960"/>
        <item m="1" x="3403"/>
        <item m="1" x="3249"/>
        <item m="1" x="5013"/>
        <item m="1" x="5482"/>
        <item m="1" x="5205"/>
        <item m="1" x="2787"/>
        <item m="1" x="4384"/>
        <item m="1" x="5195"/>
        <item m="1" x="4541"/>
        <item m="1" x="5204"/>
        <item m="1" x="2531"/>
        <item m="1" x="2964"/>
        <item m="1" x="5599"/>
        <item m="1" x="4086"/>
        <item m="1" x="1683"/>
        <item m="1" x="4371"/>
        <item m="1" x="3541"/>
        <item m="1" x="3125"/>
        <item m="1" x="3829"/>
        <item m="1" x="2359"/>
        <item m="1" x="2032"/>
        <item m="1" x="2615"/>
        <item m="1" x="5871"/>
        <item m="1" x="2614"/>
        <item m="1" x="5246"/>
        <item m="1" x="2532"/>
        <item m="1" x="5981"/>
        <item m="1" x="4321"/>
        <item m="1" x="1866"/>
        <item m="1" x="2809"/>
        <item m="1" x="2626"/>
        <item m="1" x="2372"/>
        <item m="1" x="2330"/>
        <item m="1" x="6563"/>
        <item m="1" x="6489"/>
        <item m="1" x="3974"/>
        <item m="1" x="2870"/>
        <item m="1" x="4723"/>
        <item m="1" x="4394"/>
        <item m="1" x="5898"/>
        <item m="1" x="4730"/>
        <item m="1" x="1955"/>
        <item m="1" x="1359"/>
        <item m="1" x="5151"/>
        <item m="1" x="4554"/>
        <item m="1" x="1872"/>
        <item m="1" x="4486"/>
        <item m="1" x="6938"/>
        <item m="1" x="4679"/>
        <item m="1" x="6214"/>
        <item m="1" x="5829"/>
        <item m="1" x="5054"/>
        <item m="1" x="3059"/>
        <item m="1" x="2308"/>
        <item m="1" x="4250"/>
        <item m="1" x="4043"/>
        <item m="1" x="6972"/>
        <item m="1" x="6760"/>
        <item m="1" x="6707"/>
        <item m="1" x="4174"/>
        <item m="1" x="1377"/>
        <item m="1" x="4146"/>
        <item m="1" x="1559"/>
        <item m="1" x="6828"/>
        <item m="1" x="4376"/>
        <item m="1" x="2336"/>
        <item m="1" x="6185"/>
        <item m="1" x="2829"/>
        <item m="1" x="4628"/>
        <item m="1" x="6856"/>
        <item m="1" x="2963"/>
        <item m="1" x="3309"/>
        <item m="1" x="5332"/>
        <item m="1" x="4621"/>
        <item m="1" x="1316"/>
        <item m="1" x="5244"/>
        <item m="1" x="1917"/>
        <item m="1" x="1580"/>
        <item m="1" x="5215"/>
        <item m="1" x="2081"/>
        <item m="1" x="5897"/>
        <item m="1" x="2087"/>
        <item m="1" x="4920"/>
        <item m="1" x="3107"/>
        <item m="1" x="4924"/>
        <item m="1" x="3161"/>
        <item m="1" x="2831"/>
        <item m="1" x="6078"/>
        <item m="1" x="5119"/>
        <item m="1" x="4973"/>
        <item m="1" x="6331"/>
        <item m="1" x="2794"/>
        <item m="1" x="5341"/>
        <item m="1" x="3326"/>
        <item m="1" x="3044"/>
        <item m="1" x="1067"/>
        <item m="1" x="5926"/>
        <item m="1" x="3134"/>
        <item m="1" x="5935"/>
        <item m="1" x="5754"/>
        <item m="1" x="5258"/>
        <item m="1" x="7053"/>
        <item m="1" x="3990"/>
        <item m="1" x="4445"/>
        <item m="1" x="1312"/>
        <item m="1" x="1878"/>
        <item m="1" x="5800"/>
        <item m="1" x="3983"/>
        <item m="1" x="3428"/>
        <item m="1" x="2698"/>
        <item m="1" x="5245"/>
        <item m="1" x="6656"/>
        <item m="1" x="4494"/>
        <item m="1" x="5523"/>
        <item m="1" x="4735"/>
        <item m="1" x="6949"/>
        <item m="1" x="2735"/>
        <item m="1" x="1665"/>
        <item m="1" x="3390"/>
        <item m="1" x="2430"/>
        <item m="1" x="5675"/>
        <item m="1" x="2230"/>
        <item m="1" x="5704"/>
        <item m="1" x="4585"/>
        <item m="1" x="6095"/>
        <item m="1" x="4078"/>
        <item m="1" x="1750"/>
        <item m="1" x="3182"/>
        <item m="1" x="1662"/>
        <item m="1" x="2830"/>
        <item m="1" x="6106"/>
        <item m="1" x="1907"/>
        <item m="1" x="4482"/>
        <item m="1" x="5555"/>
        <item m="1" x="3132"/>
        <item m="1" x="3241"/>
        <item m="1" x="5639"/>
        <item m="1" x="6959"/>
        <item m="1" x="4781"/>
        <item m="1" x="2634"/>
        <item m="1" x="6339"/>
        <item m="1" x="3008"/>
        <item m="1" x="1773"/>
        <item m="1" x="6056"/>
        <item m="1" x="3984"/>
        <item m="1" x="6593"/>
        <item m="1" x="4812"/>
        <item m="1" x="4166"/>
        <item m="1" x="5696"/>
        <item m="1" x="1795"/>
        <item m="1" x="3332"/>
        <item m="1" x="3143"/>
        <item m="1" x="5601"/>
        <item m="1" x="2041"/>
        <item m="1" x="2841"/>
        <item m="1" x="3488"/>
        <item m="1" x="5383"/>
        <item m="1" x="3096"/>
        <item m="1" x="2462"/>
        <item m="1" x="5788"/>
        <item m="1" x="2627"/>
        <item m="1" x="3339"/>
        <item m="1" x="2224"/>
        <item m="1" x="5007"/>
        <item m="1" x="6348"/>
        <item m="1" x="3194"/>
        <item m="1" x="4721"/>
        <item m="1" x="5951"/>
        <item m="1" x="3026"/>
        <item m="1" x="2883"/>
        <item m="1" x="903"/>
        <item m="1" x="1567"/>
        <item m="1" x="3141"/>
        <item m="1" x="3233"/>
        <item m="1" x="6173"/>
        <item m="1" x="3670"/>
        <item m="1" x="2360"/>
        <item m="1" x="4677"/>
        <item m="1" x="1684"/>
        <item m="1" x="3710"/>
        <item m="1" x="5234"/>
        <item m="1" x="5772"/>
        <item m="1" x="2856"/>
        <item m="1" x="911"/>
        <item m="1" x="2962"/>
        <item m="1" x="3282"/>
        <item m="1" x="6071"/>
        <item m="1" x="4464"/>
        <item m="1" x="5045"/>
        <item m="1" x="923"/>
        <item m="1" x="5580"/>
        <item m="1" x="3324"/>
        <item m="1" x="4498"/>
        <item m="1" x="6013"/>
        <item m="1" x="920"/>
        <item m="1" x="3918"/>
        <item m="1" x="6146"/>
        <item m="1" x="4254"/>
        <item m="1" x="6848"/>
        <item m="1" x="1958"/>
        <item m="1" x="6065"/>
        <item m="1" x="3186"/>
        <item m="1" x="2488"/>
        <item m="1" x="6403"/>
        <item m="1" x="3113"/>
        <item m="1" x="7048"/>
        <item m="1" x="3105"/>
        <item m="1" x="6787"/>
        <item m="1" x="5841"/>
        <item m="1" x="2991"/>
        <item m="1" x="2154"/>
        <item m="1" x="5872"/>
        <item m="1" x="5686"/>
        <item m="1" x="6877"/>
        <item m="1" x="3032"/>
        <item m="1" x="4539"/>
        <item m="1" x="959"/>
        <item m="1" x="5753"/>
        <item m="1" x="2685"/>
        <item m="1" x="963"/>
        <item m="1" x="2957"/>
        <item m="1" x="5976"/>
        <item m="1" x="1346"/>
        <item m="1" x="975"/>
        <item m="1" x="905"/>
        <item m="1" x="2497"/>
        <item m="1" x="3271"/>
        <item m="1" x="6988"/>
        <item m="1" x="4678"/>
        <item m="1" x="5567"/>
        <item m="1" x="3585"/>
        <item m="1" x="5158"/>
        <item m="1" x="5036"/>
        <item m="1" x="1019"/>
        <item m="1" x="1483"/>
        <item m="1" x="1060"/>
        <item m="1" x="1705"/>
        <item m="1" x="5691"/>
        <item m="1" x="997"/>
        <item m="1" x="1049"/>
        <item m="1" x="6326"/>
        <item m="1" x="5844"/>
        <item m="1" x="4921"/>
        <item m="1" x="897"/>
        <item m="1" x="912"/>
        <item m="1" x="5080"/>
        <item m="1" x="4624"/>
        <item m="1" x="2925"/>
        <item m="1" x="936"/>
        <item m="1" x="2879"/>
        <item m="1" x="1901"/>
        <item m="1" x="6317"/>
        <item m="1" x="2929"/>
        <item m="1" x="4401"/>
        <item m="1" x="4397"/>
        <item m="1" x="4128"/>
        <item m="1" x="6310"/>
        <item m="1" x="1975"/>
        <item m="1" x="898"/>
        <item m="1" x="4322"/>
        <item m="1" x="1928"/>
        <item m="1" x="2043"/>
        <item m="1" x="934"/>
        <item m="1" x="1885"/>
        <item m="1" x="7043"/>
        <item m="1" x="2535"/>
        <item m="1" x="899"/>
        <item m="1" x="7093"/>
        <item m="1" x="960"/>
        <item m="1" x="974"/>
        <item m="1" x="1032"/>
        <item m="1" x="1608"/>
        <item m="1" x="1001"/>
        <item m="1" x="1185"/>
        <item m="1" x="6985"/>
        <item m="1" x="1809"/>
        <item m="1" x="904"/>
        <item m="1" x="4672"/>
        <item m="1" x="2446"/>
        <item m="1" x="5255"/>
        <item m="1" x="2011"/>
        <item m="1" x="5556"/>
        <item m="1" x="5386"/>
        <item m="1" x="902"/>
        <item m="1" x="940"/>
        <item m="1" x="1250"/>
        <item m="1" x="5345"/>
        <item m="1" x="6147"/>
        <item m="1" x="1030"/>
        <item m="1" x="1007"/>
        <item m="1" x="1041"/>
        <item m="1" x="1036"/>
        <item m="1" x="2619"/>
        <item m="1" x="1177"/>
        <item m="1" x="6433"/>
        <item m="1" x="3270"/>
        <item m="1" x="1050"/>
        <item m="1" x="1521"/>
        <item m="1" x="5557"/>
        <item m="1" x="4262"/>
        <item m="1" x="1006"/>
        <item m="1" x="5094"/>
        <item m="1" x="1062"/>
        <item m="1" x="988"/>
        <item m="1" x="5997"/>
        <item m="1" x="971"/>
        <item m="1" x="1029"/>
        <item m="1" x="1105"/>
        <item m="1" x="5530"/>
        <item m="1" x="4537"/>
        <item m="1" x="1117"/>
        <item m="1" x="1003"/>
        <item m="1" x="990"/>
        <item m="1" x="1074"/>
        <item m="1" x="1015"/>
        <item m="1" x="1017"/>
        <item m="1" x="2263"/>
        <item m="1" x="1163"/>
        <item m="1" x="1027"/>
        <item m="1" x="996"/>
        <item m="1" x="953"/>
        <item m="1" x="1384"/>
        <item m="1" x="5863"/>
        <item m="1" x="6716"/>
        <item m="1" x="5425"/>
        <item m="1" x="5663"/>
        <item m="1" x="998"/>
        <item m="1" x="2140"/>
        <item m="1" x="1025"/>
        <item m="1" x="1171"/>
        <item m="1" x="989"/>
        <item m="1" x="968"/>
        <item m="1" x="1814"/>
        <item m="1" x="5671"/>
        <item m="1" x="3265"/>
        <item m="1" x="1599"/>
        <item m="1" x="1161"/>
        <item m="1" x="941"/>
        <item m="1" x="4579"/>
        <item m="1" x="1044"/>
        <item m="1" x="1043"/>
        <item m="1" x="1716"/>
        <item m="1" x="2381"/>
        <item m="1" x="995"/>
        <item m="1" x="1028"/>
        <item m="1" x="935"/>
        <item m="1" x="1099"/>
        <item m="1" x="1038"/>
        <item m="1" x="1039"/>
        <item m="1" x="1035"/>
        <item m="1" x="3082"/>
        <item m="1" x="1158"/>
        <item m="1" x="1078"/>
        <item m="1" x="986"/>
        <item m="1" x="942"/>
        <item m="1" x="4446"/>
        <item m="1" x="958"/>
        <item m="1" x="1190"/>
        <item m="1" x="933"/>
        <item m="1" x="1189"/>
        <item m="1" x="1133"/>
        <item m="1" x="1148"/>
        <item m="1" x="1077"/>
        <item m="1" x="1202"/>
        <item m="1" x="5496"/>
        <item m="1" x="5233"/>
        <item m="1" x="908"/>
        <item m="1" x="1002"/>
        <item m="1" x="1227"/>
        <item m="1" x="1169"/>
        <item m="1" x="1194"/>
        <item m="1" x="1022"/>
        <item m="1" x="1164"/>
        <item m="1" x="1193"/>
        <item m="1" x="928"/>
        <item m="1" x="1220"/>
        <item m="1" x="1463"/>
        <item m="1" x="1127"/>
        <item m="1" x="1162"/>
        <item m="1" x="945"/>
        <item m="1" x="1154"/>
        <item m="1" x="4958"/>
        <item m="1" x="1103"/>
        <item m="1" x="1094"/>
        <item m="1" x="1160"/>
        <item m="1" x="5206"/>
        <item m="1" x="1234"/>
        <item m="1" x="1051"/>
        <item m="1" x="954"/>
        <item m="1" x="1236"/>
        <item m="1" x="1142"/>
        <item m="1" x="1100"/>
        <item m="1" x="1115"/>
        <item m="1" x="1020"/>
        <item m="1" x="3431"/>
        <item m="1" x="1184"/>
        <item m="1" x="5466"/>
        <item m="1" x="1009"/>
        <item m="1" x="3145"/>
        <item m="1" x="2319"/>
        <item m="1" x="1323"/>
        <item m="1" x="1375"/>
        <item m="1" x="1201"/>
        <item m="1" x="4768"/>
        <item m="1" x="2352"/>
        <item m="1" x="1156"/>
        <item m="1" x="5154"/>
        <item m="1" x="1110"/>
        <item m="1" x="1136"/>
        <item m="1" x="1205"/>
        <item m="1" x="4441"/>
        <item m="1" x="907"/>
        <item m="1" x="1191"/>
        <item m="1" x="1262"/>
        <item m="1" x="1031"/>
        <item m="1" x="918"/>
        <item m="1" x="6892"/>
        <item m="1" x="1069"/>
        <item m="1" x="1046"/>
        <item m="1" x="1187"/>
        <item m="1" x="1097"/>
        <item m="1" x="1147"/>
        <item m="1" x="1226"/>
        <item m="1" x="1211"/>
        <item m="1" x="5521"/>
        <item m="1" x="1112"/>
        <item m="1" x="1104"/>
        <item m="1" x="6998"/>
        <item m="1" x="1235"/>
        <item m="1" x="1231"/>
        <item m="1" x="1120"/>
        <item m="1" x="6220"/>
        <item m="1" x="919"/>
        <item m="1" x="1219"/>
        <item m="1" x="4956"/>
        <item m="1" x="1114"/>
        <item m="1" x="1203"/>
        <item m="1" x="1126"/>
        <item m="1" x="1228"/>
        <item m="1" x="1143"/>
        <item m="1" x="993"/>
        <item m="1" x="967"/>
        <item m="1" x="1064"/>
        <item m="1" x="1091"/>
        <item m="1" x="1128"/>
        <item m="1" x="1075"/>
        <item m="1" x="1072"/>
        <item m="1" x="1283"/>
        <item m="1" x="1239"/>
        <item m="1" x="901"/>
        <item m="1" x="1085"/>
        <item m="1" x="970"/>
        <item m="1" x="1065"/>
        <item m="1" x="1264"/>
        <item m="1" x="1098"/>
        <item m="1" x="1218"/>
        <item m="1" x="1106"/>
        <item m="1" x="1139"/>
        <item m="1" x="1245"/>
        <item m="1" x="1256"/>
        <item m="1" x="944"/>
        <item m="1" x="1052"/>
        <item m="1" x="1123"/>
        <item m="1" x="5349"/>
        <item m="1" x="5310"/>
        <item m="1" x="5023"/>
        <item m="1" x="2686"/>
        <item m="1" x="1081"/>
        <item m="1" x="1261"/>
        <item m="1" x="5114"/>
        <item m="1" x="1084"/>
        <item m="1" x="4562"/>
        <item m="1" x="7013"/>
        <item m="1" x="3079"/>
        <item m="1" x="2736"/>
        <item m="1" x="1233"/>
        <item m="1" x="1212"/>
        <item m="1" x="1225"/>
        <item m="1" x="1267"/>
        <item m="1" x="1197"/>
        <item m="1" x="1232"/>
        <item m="1" x="1080"/>
        <item m="1" x="1066"/>
        <item m="1" x="1263"/>
        <item m="1" x="1200"/>
        <item m="1" x="1419"/>
        <item m="1" x="1149"/>
        <item m="1" x="1286"/>
        <item m="1" x="5873"/>
        <item m="1" x="1282"/>
        <item m="1" x="1266"/>
        <item m="1" x="7056"/>
        <item m="1" x="1102"/>
        <item m="1" x="5964"/>
        <item m="1" x="5414"/>
        <item m="1" x="4415"/>
        <item m="1" x="5799"/>
        <item m="1" x="835"/>
        <item m="1" x="1125"/>
        <item m="1" x="1182"/>
        <item m="1" x="1150"/>
        <item m="1" x="1026"/>
        <item m="1" x="2042"/>
        <item m="1" x="5900"/>
        <item m="1" x="2687"/>
        <item m="1" x="5505"/>
        <item m="1" x="2453"/>
        <item m="1" x="6950"/>
        <item m="1" x="7027"/>
        <item m="1" x="5393"/>
        <item m="1" x="1291"/>
        <item m="1" x="1905"/>
        <item m="1" x="5364"/>
        <item m="1" x="2586"/>
        <item m="1" x="1021"/>
        <item m="1" x="1199"/>
        <item m="1" x="1196"/>
        <item m="1" x="2295"/>
        <item m="1" x="2887"/>
        <item m="1" x="3144"/>
        <item m="1" x="5167"/>
        <item m="1" x="2361"/>
        <item m="1" x="900"/>
        <item m="1" x="819"/>
        <item m="1" x="906"/>
        <item m="1" x="909"/>
        <item m="1" x="910"/>
        <item m="1" x="913"/>
        <item m="1" x="914"/>
        <item m="1" x="915"/>
        <item m="1" x="917"/>
        <item m="1" x="838"/>
        <item m="1" x="922"/>
        <item m="1" x="924"/>
        <item m="1" x="925"/>
        <item m="1" x="926"/>
        <item m="1" x="927"/>
        <item m="1" x="929"/>
        <item m="1" x="930"/>
        <item m="1" x="931"/>
        <item m="1" x="932"/>
        <item m="1" x="937"/>
        <item m="1" x="938"/>
        <item m="1" x="939"/>
        <item m="1" x="852"/>
        <item m="1" x="943"/>
        <item m="1" x="946"/>
        <item m="1" x="947"/>
        <item m="1" x="948"/>
        <item m="1" x="843"/>
        <item m="1" x="841"/>
        <item m="1" x="949"/>
        <item m="1" x="950"/>
        <item m="1" x="951"/>
        <item m="1" x="952"/>
        <item m="1" x="955"/>
        <item m="1" x="956"/>
        <item m="1" x="957"/>
        <item m="1" x="961"/>
        <item m="1" x="962"/>
        <item m="1" x="964"/>
        <item m="1" x="965"/>
        <item m="1" x="966"/>
        <item m="1" x="969"/>
        <item m="1" x="972"/>
        <item m="1" x="973"/>
        <item m="1" x="976"/>
        <item m="1" x="977"/>
        <item m="1" x="978"/>
        <item m="1" x="979"/>
        <item m="1" x="980"/>
        <item m="1" x="981"/>
        <item m="1" x="982"/>
        <item m="1" x="983"/>
        <item m="1" x="984"/>
        <item m="1" x="985"/>
        <item m="1" x="793"/>
        <item m="1" x="987"/>
        <item m="1" x="834"/>
        <item m="1" x="991"/>
        <item m="1" x="992"/>
        <item m="1" x="994"/>
        <item m="1" x="999"/>
        <item m="1" x="1000"/>
        <item m="1" x="1004"/>
        <item m="1" x="1005"/>
        <item m="1" x="1008"/>
        <item m="1" x="1010"/>
        <item m="1" x="1011"/>
        <item m="1" x="1012"/>
        <item m="1" x="1013"/>
        <item m="1" x="1014"/>
        <item m="1" x="1016"/>
        <item m="1" x="1018"/>
        <item m="1" x="833"/>
        <item m="1" x="829"/>
        <item m="1" x="1023"/>
        <item m="1" x="1024"/>
        <item m="1" x="820"/>
        <item m="1" x="814"/>
        <item m="1" x="1033"/>
        <item m="1" x="1034"/>
        <item m="1" x="1037"/>
        <item m="1" x="858"/>
        <item m="1" x="1040"/>
        <item m="1" x="798"/>
        <item m="1" x="1042"/>
        <item m="1" x="1045"/>
        <item m="1" x="817"/>
        <item m="1" x="1047"/>
        <item m="1" x="1048"/>
        <item m="1" x="830"/>
        <item m="1" x="1053"/>
        <item m="1" x="811"/>
        <item m="1" x="1054"/>
        <item m="1" x="1055"/>
        <item m="1" x="792"/>
        <item m="1" x="1056"/>
        <item m="1" x="863"/>
        <item m="1" x="1057"/>
        <item m="1" x="1058"/>
        <item m="1" x="1059"/>
        <item m="1" x="1061"/>
        <item m="1" x="1063"/>
        <item m="1" x="1068"/>
        <item m="1" x="1070"/>
        <item m="1" x="1071"/>
        <item m="1" x="1073"/>
        <item m="1" x="859"/>
        <item m="1" x="896"/>
        <item m="1" x="343"/>
        <item m="1" x="1076"/>
        <item m="1" x="1079"/>
        <item m="1" x="823"/>
        <item m="1" x="821"/>
        <item m="1" x="263"/>
        <item m="1" x="865"/>
        <item m="1" x="1082"/>
        <item m="1" x="1083"/>
        <item m="1" x="1086"/>
        <item m="1" x="796"/>
        <item m="1" x="797"/>
        <item m="1" x="360"/>
        <item m="1" x="1087"/>
        <item m="1" x="1088"/>
        <item m="1" x="1089"/>
        <item m="1" x="1090"/>
        <item m="1" x="1092"/>
        <item m="1" x="1093"/>
        <item m="1" x="332"/>
        <item m="1" x="885"/>
        <item m="1" x="1095"/>
        <item m="1" x="1096"/>
        <item m="1" x="839"/>
        <item m="1" x="1101"/>
        <item m="1" x="850"/>
        <item m="1" x="264"/>
        <item m="1" x="248"/>
        <item m="1" x="362"/>
        <item m="1" x="1107"/>
        <item m="1" x="816"/>
        <item m="1" x="828"/>
        <item m="1" x="1108"/>
        <item m="1" x="1109"/>
        <item m="1" x="1111"/>
        <item m="1" x="1113"/>
        <item m="1" x="810"/>
        <item m="1" x="1116"/>
        <item m="1" x="862"/>
        <item m="1" x="1118"/>
        <item m="1" x="1119"/>
        <item m="1" x="1121"/>
        <item m="1" x="805"/>
        <item m="1" x="799"/>
        <item m="1" x="1122"/>
        <item m="1" x="277"/>
        <item m="1" x="868"/>
        <item m="1" x="1124"/>
        <item x="102"/>
        <item m="1" x="1129"/>
        <item m="1" x="1130"/>
        <item m="1" x="1131"/>
        <item m="1" x="1132"/>
        <item m="1" x="867"/>
        <item m="1" x="1134"/>
        <item m="1" x="1135"/>
        <item m="1" x="1137"/>
        <item m="1" x="1138"/>
        <item m="1" x="220"/>
        <item m="1" x="1140"/>
        <item m="1" x="288"/>
        <item m="1" x="1141"/>
        <item m="1" x="1144"/>
        <item m="1" x="1145"/>
        <item m="1" x="1146"/>
        <item m="1" x="1151"/>
        <item m="1" x="1152"/>
        <item m="1" x="1153"/>
        <item m="1" x="860"/>
        <item m="1" x="1155"/>
        <item m="1" x="1157"/>
        <item m="1" x="1159"/>
        <item m="1" x="1165"/>
        <item m="1" x="1166"/>
        <item m="1" x="273"/>
        <item m="1" x="832"/>
        <item m="1" x="1167"/>
        <item m="1" x="1168"/>
        <item m="1" x="854"/>
        <item m="1" x="1170"/>
        <item m="1" x="1172"/>
        <item m="1" x="1173"/>
        <item m="1" x="806"/>
        <item m="1" x="1174"/>
        <item m="1" x="1175"/>
        <item m="1" x="1176"/>
        <item m="1" x="883"/>
        <item m="1" x="1178"/>
        <item m="1" x="1179"/>
        <item m="1" x="1180"/>
        <item m="1" x="807"/>
        <item m="1" x="254"/>
        <item m="1" x="1181"/>
        <item m="1" x="1183"/>
        <item m="1" x="1186"/>
        <item m="1" x="880"/>
        <item m="1" x="1188"/>
        <item m="1" x="853"/>
        <item m="1" x="1192"/>
        <item m="1" x="1195"/>
        <item x="103"/>
        <item m="1" x="270"/>
        <item m="1" x="1198"/>
        <item m="1" x="889"/>
        <item m="1" x="1204"/>
        <item m="1" x="875"/>
        <item m="1" x="1206"/>
        <item m="1" x="1207"/>
        <item m="1" x="855"/>
        <item m="1" x="1208"/>
        <item m="1" x="1209"/>
        <item m="1" x="837"/>
        <item m="1" x="1210"/>
        <item m="1" x="876"/>
        <item m="1" x="1213"/>
        <item m="1" x="1214"/>
        <item m="1" x="1215"/>
        <item m="1" x="1216"/>
        <item m="1" x="1217"/>
        <item m="1" x="870"/>
        <item m="1" x="1221"/>
        <item m="1" x="352"/>
        <item m="1" x="1222"/>
        <item m="1" x="1223"/>
        <item m="1" x="1224"/>
        <item m="1" x="561"/>
        <item m="1" x="243"/>
        <item m="1" x="1229"/>
        <item m="1" x="1230"/>
        <item m="1" x="884"/>
        <item m="1" x="271"/>
        <item m="1" x="311"/>
        <item m="1" x="891"/>
        <item m="1" x="866"/>
        <item m="1" x="222"/>
        <item m="1" x="795"/>
        <item m="1" x="1237"/>
        <item m="1" x="894"/>
        <item m="1" x="358"/>
        <item m="1" x="1238"/>
        <item m="1" x="1240"/>
        <item m="1" x="1241"/>
        <item m="1" x="871"/>
        <item m="1" x="344"/>
        <item m="1" x="233"/>
        <item m="1" x="1242"/>
        <item m="1" x="1243"/>
        <item m="1" x="1244"/>
        <item m="1" x="846"/>
        <item m="1" x="316"/>
        <item m="1" x="888"/>
        <item m="1" x="1246"/>
        <item m="1" x="1247"/>
        <item m="1" x="1248"/>
        <item m="1" x="1249"/>
        <item m="1" x="364"/>
        <item m="1" x="1251"/>
        <item m="1" x="418"/>
        <item m="1" x="306"/>
        <item m="1" x="842"/>
        <item m="1" x="812"/>
        <item m="1" x="1252"/>
        <item m="1" x="384"/>
        <item m="1" x="560"/>
        <item m="1" x="424"/>
        <item m="1" x="1253"/>
        <item m="1" x="1254"/>
        <item m="1" x="1255"/>
        <item m="1" x="1257"/>
        <item m="1" x="1258"/>
        <item m="1" x="246"/>
        <item m="1" x="1259"/>
        <item m="1" x="408"/>
        <item m="1" x="1260"/>
        <item m="1" x="336"/>
        <item m="1" x="321"/>
        <item m="1" x="272"/>
        <item m="1" x="496"/>
        <item m="1" x="395"/>
        <item m="1" x="327"/>
        <item m="1" x="879"/>
        <item m="1" x="1265"/>
        <item m="1" x="483"/>
        <item m="1" x="354"/>
        <item m="1" x="1268"/>
        <item m="1" x="413"/>
        <item m="1" x="221"/>
        <item m="1" x="373"/>
        <item m="1" x="1269"/>
        <item m="1" x="1270"/>
        <item m="1" x="442"/>
        <item m="1" x="1271"/>
        <item m="1" x="552"/>
        <item m="1" x="416"/>
        <item m="1" x="804"/>
        <item m="1" x="813"/>
        <item m="1" x="1272"/>
        <item m="1" x="1273"/>
        <item m="1" x="1274"/>
        <item m="1" x="1275"/>
        <item m="1" x="281"/>
        <item m="1" x="1276"/>
        <item m="1" x="1277"/>
        <item m="1" x="1278"/>
        <item m="1" x="378"/>
        <item m="1" x="1279"/>
        <item m="1" x="1280"/>
        <item m="1" x="331"/>
        <item m="1" x="1281"/>
        <item m="1" x="414"/>
        <item m="1" x="851"/>
        <item m="1" x="467"/>
        <item m="1" x="419"/>
        <item m="1" x="283"/>
        <item m="1" x="577"/>
        <item m="1" x="365"/>
        <item m="1" x="448"/>
        <item m="1" x="1284"/>
        <item m="1" x="326"/>
        <item m="1" x="244"/>
        <item m="1" x="1285"/>
        <item m="1" x="864"/>
        <item m="1" x="415"/>
        <item m="1" x="425"/>
        <item m="1" x="802"/>
        <item m="1" x="1287"/>
        <item m="1" x="1288"/>
        <item m="1" x="1289"/>
        <item m="1" x="356"/>
        <item m="1" x="498"/>
        <item m="1" x="1290"/>
        <item m="1" x="299"/>
        <item m="1" x="236"/>
        <item m="1" x="289"/>
        <item m="1" x="437"/>
        <item m="1" x="322"/>
        <item m="1" x="457"/>
        <item m="1" x="519"/>
        <item m="1" x="368"/>
        <item m="1" x="895"/>
        <item m="1" x="249"/>
        <item m="1" x="542"/>
        <item m="1" x="877"/>
        <item m="1" x="578"/>
        <item m="1" x="290"/>
        <item m="1" x="468"/>
        <item m="1" x="465"/>
        <item m="1" x="592"/>
        <item m="1" x="1292"/>
        <item m="1" x="315"/>
        <item m="1" x="232"/>
        <item m="1" x="861"/>
        <item m="1" x="267"/>
        <item m="1" x="490"/>
        <item m="1" x="1293"/>
        <item m="1" x="522"/>
        <item m="1" x="1294"/>
        <item m="1" x="1295"/>
        <item m="1" x="565"/>
        <item m="1" x="284"/>
        <item m="1" x="381"/>
        <item m="1" x="426"/>
        <item m="1" x="333"/>
        <item m="1" x="559"/>
        <item m="1" x="447"/>
        <item m="1" x="486"/>
        <item m="1" x="450"/>
        <item m="1" x="509"/>
        <item m="1" x="590"/>
        <item m="1" x="449"/>
        <item m="1" x="571"/>
        <item m="1" x="391"/>
        <item m="1" x="440"/>
        <item m="1" x="527"/>
        <item m="1" x="596"/>
        <item m="1" x="245"/>
        <item m="1" x="361"/>
        <item m="1" x="520"/>
        <item m="1" x="1296"/>
        <item m="1" x="1297"/>
        <item m="1" x="1298"/>
        <item m="1" x="586"/>
        <item m="1" x="1299"/>
        <item m="1" x="568"/>
        <item m="1" x="609"/>
        <item m="1" x="444"/>
        <item m="1" x="464"/>
        <item m="1" x="491"/>
        <item x="78"/>
        <item m="1" x="1300"/>
        <item m="1" x="434"/>
        <item m="1" x="337"/>
        <item m="1" x="394"/>
        <item m="1" x="420"/>
        <item m="1" x="477"/>
        <item m="1" x="514"/>
        <item m="1" x="1301"/>
        <item m="1" x="1302"/>
        <item m="1" x="443"/>
        <item m="1" x="410"/>
        <item m="1" x="494"/>
        <item m="1" x="495"/>
        <item m="1" x="429"/>
        <item m="1" x="411"/>
        <item m="1" x="427"/>
        <item m="1" x="794"/>
        <item m="1" x="489"/>
        <item m="1" x="460"/>
        <item m="1" x="533"/>
        <item m="1" x="574"/>
        <item m="1" x="598"/>
        <item m="1" x="626"/>
        <item m="1" x="690"/>
        <item m="1" x="800"/>
        <item m="1" x="801"/>
        <item m="1" x="540"/>
        <item m="1" x="526"/>
        <item m="1" x="228"/>
        <item m="1" x="359"/>
        <item m="1" x="646"/>
        <item m="1" x="651"/>
        <item m="1" x="803"/>
        <item m="1" x="660"/>
        <item m="1" x="615"/>
        <item m="1" x="808"/>
        <item m="1" x="809"/>
        <item m="1" x="672"/>
        <item m="1" x="347"/>
        <item m="1" x="603"/>
        <item m="1" x="815"/>
        <item m="1" x="346"/>
        <item m="1" x="307"/>
        <item m="1" x="664"/>
        <item m="1" x="622"/>
        <item m="1" x="818"/>
        <item m="1" x="599"/>
        <item m="1" x="549"/>
        <item m="1" x="625"/>
        <item m="1" x="453"/>
        <item m="1" x="822"/>
        <item m="1" x="824"/>
        <item m="1" x="595"/>
        <item m="1" x="478"/>
        <item m="1" x="396"/>
        <item m="1" x="710"/>
        <item m="1" x="825"/>
        <item m="1" x="826"/>
        <item m="1" x="827"/>
        <item m="1" x="466"/>
        <item m="1" x="296"/>
        <item m="1" x="631"/>
        <item m="1" x="435"/>
        <item m="1" x="456"/>
        <item m="1" x="278"/>
        <item m="1" x="458"/>
        <item m="1" x="831"/>
        <item m="1" x="707"/>
        <item m="1" x="554"/>
        <item m="1" x="452"/>
        <item m="1" x="585"/>
        <item m="1" x="692"/>
        <item m="1" x="836"/>
        <item m="1" x="446"/>
        <item m="1" x="441"/>
        <item m="1" x="417"/>
        <item m="1" x="422"/>
        <item m="1" x="363"/>
        <item m="1" x="706"/>
        <item m="1" x="840"/>
        <item m="1" x="844"/>
        <item m="1" x="701"/>
        <item m="1" x="845"/>
        <item m="1" x="847"/>
        <item m="1" x="573"/>
        <item m="1" x="657"/>
        <item m="1" x="639"/>
        <item m="1" x="517"/>
        <item m="1" x="531"/>
        <item m="1" x="848"/>
        <item m="1" x="492"/>
        <item m="1" x="454"/>
        <item m="1" x="849"/>
        <item m="1" x="594"/>
        <item m="1" x="667"/>
        <item m="1" x="579"/>
        <item m="1" x="634"/>
        <item m="1" x="730"/>
        <item m="1" x="484"/>
        <item m="1" x="370"/>
        <item m="1" x="591"/>
        <item m="1" x="856"/>
        <item m="1" x="857"/>
        <item m="1" x="752"/>
        <item m="1" x="580"/>
        <item m="1" x="621"/>
        <item m="1" x="528"/>
        <item m="1" x="726"/>
        <item m="1" x="676"/>
        <item m="1" x="611"/>
        <item m="1" x="869"/>
        <item m="1" x="606"/>
        <item x="107"/>
        <item m="1" x="689"/>
        <item m="1" x="587"/>
        <item m="1" x="740"/>
        <item m="1" x="687"/>
        <item m="1" x="521"/>
        <item m="1" x="597"/>
        <item m="1" x="872"/>
        <item m="1" x="873"/>
        <item m="1" x="874"/>
        <item m="1" x="654"/>
        <item m="1" x="652"/>
        <item m="1" x="566"/>
        <item m="1" x="878"/>
        <item m="1" x="581"/>
        <item m="1" x="640"/>
        <item m="1" x="508"/>
        <item m="1" x="881"/>
        <item m="1" x="882"/>
        <item m="1" x="729"/>
        <item m="1" x="886"/>
        <item m="1" x="887"/>
        <item m="1" x="658"/>
        <item m="1" x="734"/>
        <item m="1" x="890"/>
        <item m="1" x="583"/>
        <item m="1" x="320"/>
        <item m="1" x="892"/>
        <item m="1" x="893"/>
        <item m="1" x="588"/>
        <item m="1" x="686"/>
        <item m="1" x="371"/>
        <item m="1" x="655"/>
        <item m="1" x="576"/>
        <item m="1" x="481"/>
        <item m="1" x="366"/>
        <item m="1" x="558"/>
        <item m="1" x="223"/>
        <item m="1" x="224"/>
        <item m="1" x="225"/>
        <item m="1" x="226"/>
        <item m="1" x="227"/>
        <item m="1" x="229"/>
        <item m="1" x="230"/>
        <item m="1" x="231"/>
        <item m="1" x="234"/>
        <item m="1" x="235"/>
        <item m="1" x="237"/>
        <item m="1" x="238"/>
        <item m="1" x="239"/>
        <item m="1" x="240"/>
        <item m="1" x="241"/>
        <item m="1" x="242"/>
        <item m="1" x="247"/>
        <item m="1" x="250"/>
        <item m="1" x="251"/>
        <item m="1" x="252"/>
        <item m="1" x="253"/>
        <item m="1" x="255"/>
        <item m="1" x="256"/>
        <item m="1" x="257"/>
        <item m="1" x="258"/>
        <item m="1" x="259"/>
        <item m="1" x="260"/>
        <item m="1" x="261"/>
        <item x="122"/>
        <item m="1" x="262"/>
        <item m="1" x="265"/>
        <item m="1" x="266"/>
        <item m="1" x="268"/>
        <item m="1" x="269"/>
        <item m="1" x="274"/>
        <item m="1" x="275"/>
        <item m="1" x="276"/>
        <item x="129"/>
        <item m="1" x="279"/>
        <item m="1" x="280"/>
        <item x="128"/>
        <item m="1" x="282"/>
        <item m="1" x="285"/>
        <item m="1" x="286"/>
        <item m="1" x="287"/>
        <item m="1" x="291"/>
        <item m="1" x="292"/>
        <item m="1" x="293"/>
        <item m="1" x="294"/>
        <item m="1" x="295"/>
        <item m="1" x="297"/>
        <item m="1" x="298"/>
        <item m="1" x="300"/>
        <item m="1" x="301"/>
        <item m="1" x="302"/>
        <item m="1" x="303"/>
        <item m="1" x="304"/>
        <item m="1" x="305"/>
        <item m="1" x="308"/>
        <item m="1" x="309"/>
        <item m="1" x="310"/>
        <item m="1" x="312"/>
        <item m="1" x="313"/>
        <item m="1" x="314"/>
        <item m="1" x="317"/>
        <item m="1" x="318"/>
        <item m="1" x="319"/>
        <item m="1" x="323"/>
        <item m="1" x="324"/>
        <item m="1" x="325"/>
        <item m="1" x="328"/>
        <item m="1" x="329"/>
        <item m="1" x="330"/>
        <item m="1" x="334"/>
        <item x="1"/>
        <item m="1" x="335"/>
        <item m="1" x="338"/>
        <item x="108"/>
        <item m="1" x="339"/>
        <item m="1" x="340"/>
        <item m="1" x="341"/>
        <item x="10"/>
        <item x="106"/>
        <item m="1" x="342"/>
        <item m="1" x="345"/>
        <item x="202"/>
        <item m="1" x="348"/>
        <item m="1" x="349"/>
        <item m="1" x="350"/>
        <item m="1" x="351"/>
        <item m="1" x="353"/>
        <item m="1" x="355"/>
        <item m="1" x="357"/>
        <item x="28"/>
        <item x="87"/>
        <item m="1" x="367"/>
        <item m="1" x="369"/>
        <item m="1" x="372"/>
        <item m="1" x="374"/>
        <item m="1" x="375"/>
        <item m="1" x="376"/>
        <item m="1" x="377"/>
        <item m="1" x="379"/>
        <item m="1" x="380"/>
        <item m="1" x="382"/>
        <item m="1" x="383"/>
        <item m="1" x="385"/>
        <item x="58"/>
        <item m="1" x="386"/>
        <item m="1" x="387"/>
        <item m="1" x="388"/>
        <item m="1" x="389"/>
        <item m="1" x="390"/>
        <item m="1" x="392"/>
        <item m="1" x="393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9"/>
        <item m="1" x="412"/>
        <item x="140"/>
        <item m="1" x="421"/>
        <item m="1" x="423"/>
        <item m="1" x="428"/>
        <item m="1" x="430"/>
        <item m="1" x="431"/>
        <item m="1" x="432"/>
        <item m="1" x="433"/>
        <item x="137"/>
        <item m="1" x="436"/>
        <item m="1" x="438"/>
        <item m="1" x="439"/>
        <item x="131"/>
        <item x="11"/>
        <item m="1" x="445"/>
        <item x="155"/>
        <item x="193"/>
        <item m="1" x="451"/>
        <item m="1" x="455"/>
        <item m="1" x="459"/>
        <item m="1" x="461"/>
        <item m="1" x="462"/>
        <item m="1" x="463"/>
        <item m="1" x="469"/>
        <item m="1" x="470"/>
        <item m="1" x="471"/>
        <item m="1" x="472"/>
        <item x="36"/>
        <item x="9"/>
        <item m="1" x="473"/>
        <item m="1" x="474"/>
        <item m="1" x="475"/>
        <item m="1" x="476"/>
        <item x="48"/>
        <item m="1" x="479"/>
        <item x="72"/>
        <item m="1" x="480"/>
        <item x="197"/>
        <item m="1" x="482"/>
        <item m="1" x="485"/>
        <item x="73"/>
        <item m="1" x="487"/>
        <item x="8"/>
        <item m="1" x="488"/>
        <item x="22"/>
        <item x="6"/>
        <item m="1" x="493"/>
        <item x="5"/>
        <item m="1" x="497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10"/>
        <item x="60"/>
        <item m="1" x="511"/>
        <item m="1" x="512"/>
        <item m="1" x="513"/>
        <item m="1" x="515"/>
        <item m="1" x="516"/>
        <item m="1" x="518"/>
        <item m="1" x="523"/>
        <item m="1" x="524"/>
        <item m="1" x="525"/>
        <item x="144"/>
        <item m="1" x="529"/>
        <item m="1" x="530"/>
        <item m="1" x="532"/>
        <item x="77"/>
        <item m="1" x="534"/>
        <item x="16"/>
        <item x="26"/>
        <item m="1" x="535"/>
        <item m="1" x="536"/>
        <item m="1" x="537"/>
        <item m="1" x="538"/>
        <item m="1" x="539"/>
        <item m="1" x="541"/>
        <item m="1" x="543"/>
        <item m="1" x="544"/>
        <item m="1" x="545"/>
        <item m="1" x="546"/>
        <item m="1" x="547"/>
        <item m="1" x="548"/>
        <item x="150"/>
        <item m="1" x="550"/>
        <item m="1" x="551"/>
        <item m="1" x="553"/>
        <item m="1" x="555"/>
        <item m="1" x="556"/>
        <item m="1" x="557"/>
        <item x="83"/>
        <item m="1" x="562"/>
        <item m="1" x="563"/>
        <item x="55"/>
        <item m="1" x="564"/>
        <item m="1" x="567"/>
        <item m="1" x="569"/>
        <item x="23"/>
        <item m="1" x="570"/>
        <item x="51"/>
        <item m="1" x="572"/>
        <item m="1" x="575"/>
        <item x="205"/>
        <item x="3"/>
        <item x="7"/>
        <item x="45"/>
        <item x="101"/>
        <item x="56"/>
        <item x="184"/>
        <item m="1" x="582"/>
        <item x="181"/>
        <item m="1" x="584"/>
        <item x="199"/>
        <item m="1" x="589"/>
        <item m="1" x="593"/>
        <item x="71"/>
        <item x="68"/>
        <item m="1" x="600"/>
        <item m="1" x="601"/>
        <item m="1" x="602"/>
        <item m="1" x="604"/>
        <item m="1" x="605"/>
        <item x="138"/>
        <item m="1" x="607"/>
        <item m="1" x="608"/>
        <item m="1" x="610"/>
        <item m="1" x="612"/>
        <item x="15"/>
        <item m="1" x="613"/>
        <item x="64"/>
        <item m="1" x="614"/>
        <item m="1" x="616"/>
        <item m="1" x="617"/>
        <item m="1" x="618"/>
        <item m="1" x="619"/>
        <item x="112"/>
        <item m="1" x="620"/>
        <item x="151"/>
        <item m="1" x="623"/>
        <item m="1" x="624"/>
        <item m="1" x="627"/>
        <item x="204"/>
        <item m="1" x="628"/>
        <item m="1" x="629"/>
        <item m="1" x="630"/>
        <item m="1" x="632"/>
        <item x="94"/>
        <item x="2"/>
        <item m="1" x="633"/>
        <item m="1" x="635"/>
        <item x="111"/>
        <item m="1" x="636"/>
        <item x="96"/>
        <item x="44"/>
        <item m="1" x="637"/>
        <item x="49"/>
        <item x="18"/>
        <item x="52"/>
        <item m="1" x="638"/>
        <item m="1" x="641"/>
        <item m="1" x="642"/>
        <item m="1" x="643"/>
        <item x="97"/>
        <item m="1" x="644"/>
        <item m="1" x="645"/>
        <item m="1" x="647"/>
        <item m="1" x="648"/>
        <item m="1" x="649"/>
        <item x="98"/>
        <item m="1" x="650"/>
        <item m="1" x="653"/>
        <item x="154"/>
        <item x="179"/>
        <item m="1" x="656"/>
        <item m="1" x="659"/>
        <item m="1" x="661"/>
        <item m="1" x="662"/>
        <item m="1" x="663"/>
        <item m="1" x="665"/>
        <item m="1" x="666"/>
        <item x="125"/>
        <item x="57"/>
        <item m="1" x="668"/>
        <item m="1" x="669"/>
        <item m="1" x="670"/>
        <item m="1" x="671"/>
        <item m="1" x="673"/>
        <item m="1" x="674"/>
        <item m="1" x="675"/>
        <item m="1" x="677"/>
        <item m="1" x="678"/>
        <item x="53"/>
        <item x="161"/>
        <item m="1" x="679"/>
        <item x="119"/>
        <item m="1" x="680"/>
        <item m="1" x="681"/>
        <item m="1" x="682"/>
        <item x="170"/>
        <item m="1" x="683"/>
        <item x="157"/>
        <item m="1" x="684"/>
        <item m="1" x="685"/>
        <item x="79"/>
        <item x="76"/>
        <item m="1" x="688"/>
        <item x="192"/>
        <item x="54"/>
        <item x="186"/>
        <item x="115"/>
        <item x="42"/>
        <item m="1" x="691"/>
        <item m="1" x="693"/>
        <item x="114"/>
        <item m="1" x="694"/>
        <item m="1" x="695"/>
        <item x="208"/>
        <item x="139"/>
        <item x="17"/>
        <item m="1" x="696"/>
        <item m="1" x="697"/>
        <item m="1" x="698"/>
        <item x="185"/>
        <item m="1" x="699"/>
        <item m="1" x="700"/>
        <item m="1" x="702"/>
        <item m="1" x="703"/>
        <item x="183"/>
        <item m="1" x="704"/>
        <item m="1" x="705"/>
        <item m="1" x="708"/>
        <item m="1" x="709"/>
        <item m="1" x="711"/>
        <item m="1" x="712"/>
        <item m="1" x="713"/>
        <item x="187"/>
        <item m="1" x="714"/>
        <item m="1" x="715"/>
        <item m="1" x="716"/>
        <item m="1" x="717"/>
        <item m="1" x="718"/>
        <item m="1" x="719"/>
        <item m="1" x="720"/>
        <item m="1" x="721"/>
        <item m="1" x="722"/>
        <item x="174"/>
        <item m="1" x="723"/>
        <item m="1" x="724"/>
        <item m="1" x="725"/>
        <item m="1" x="727"/>
        <item m="1" x="728"/>
        <item x="120"/>
        <item m="1" x="731"/>
        <item x="126"/>
        <item m="1" x="732"/>
        <item m="1" x="733"/>
        <item m="1" x="735"/>
        <item m="1" x="736"/>
        <item x="135"/>
        <item m="1" x="737"/>
        <item m="1" x="738"/>
        <item m="1" x="739"/>
        <item m="1" x="741"/>
        <item m="1" x="742"/>
        <item m="1" x="743"/>
        <item m="1" x="744"/>
        <item x="141"/>
        <item x="168"/>
        <item m="1" x="745"/>
        <item m="1" x="746"/>
        <item m="1" x="747"/>
        <item m="1" x="748"/>
        <item m="1" x="749"/>
        <item m="1" x="750"/>
        <item m="1" x="751"/>
        <item m="1" x="753"/>
        <item m="1" x="754"/>
        <item x="134"/>
        <item x="130"/>
        <item m="1" x="755"/>
        <item m="1" x="756"/>
        <item m="1" x="757"/>
        <item m="1" x="758"/>
        <item m="1" x="759"/>
        <item x="178"/>
        <item m="1" x="760"/>
        <item m="1" x="761"/>
        <item m="1" x="762"/>
        <item m="1" x="763"/>
        <item m="1" x="764"/>
        <item m="1" x="765"/>
        <item m="1" x="766"/>
        <item m="1" x="767"/>
        <item m="1" x="768"/>
        <item x="75"/>
        <item m="1" x="769"/>
        <item m="1" x="770"/>
        <item m="1" x="771"/>
        <item m="1" x="772"/>
        <item x="47"/>
        <item x="109"/>
        <item m="1" x="773"/>
        <item m="1" x="774"/>
        <item m="1" x="775"/>
        <item m="1" x="776"/>
        <item m="1" x="777"/>
        <item x="136"/>
        <item x="212"/>
        <item m="1" x="778"/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x="21"/>
        <item m="1" x="791"/>
        <item x="0"/>
        <item x="4"/>
        <item x="12"/>
        <item x="13"/>
        <item x="14"/>
        <item x="19"/>
        <item x="20"/>
        <item x="24"/>
        <item x="25"/>
        <item x="27"/>
        <item x="29"/>
        <item x="30"/>
        <item x="31"/>
        <item x="32"/>
        <item x="33"/>
        <item x="34"/>
        <item x="35"/>
        <item x="37"/>
        <item x="38"/>
        <item x="39"/>
        <item x="40"/>
        <item x="41"/>
        <item x="43"/>
        <item x="46"/>
        <item x="50"/>
        <item x="59"/>
        <item x="61"/>
        <item x="62"/>
        <item x="63"/>
        <item x="65"/>
        <item x="66"/>
        <item x="67"/>
        <item x="69"/>
        <item x="70"/>
        <item x="74"/>
        <item x="80"/>
        <item x="81"/>
        <item x="82"/>
        <item x="84"/>
        <item x="85"/>
        <item x="86"/>
        <item x="88"/>
        <item x="89"/>
        <item x="90"/>
        <item x="91"/>
        <item x="92"/>
        <item x="93"/>
        <item x="95"/>
        <item x="99"/>
        <item x="100"/>
        <item x="104"/>
        <item x="105"/>
        <item x="110"/>
        <item x="113"/>
        <item x="116"/>
        <item x="117"/>
        <item x="118"/>
        <item x="121"/>
        <item x="123"/>
        <item x="124"/>
        <item x="127"/>
        <item x="132"/>
        <item x="133"/>
        <item x="142"/>
        <item x="143"/>
        <item x="145"/>
        <item x="146"/>
        <item x="147"/>
        <item x="148"/>
        <item x="149"/>
        <item x="152"/>
        <item x="153"/>
        <item x="156"/>
        <item x="158"/>
        <item x="159"/>
        <item x="160"/>
        <item x="162"/>
        <item x="163"/>
        <item x="164"/>
        <item x="165"/>
        <item x="166"/>
        <item x="167"/>
        <item x="169"/>
        <item x="171"/>
        <item x="172"/>
        <item x="173"/>
        <item x="175"/>
        <item x="176"/>
        <item x="177"/>
        <item x="180"/>
        <item x="182"/>
        <item x="188"/>
        <item x="189"/>
        <item x="190"/>
        <item x="191"/>
        <item x="194"/>
        <item x="195"/>
        <item x="196"/>
        <item x="198"/>
        <item x="200"/>
        <item x="201"/>
        <item x="203"/>
        <item x="206"/>
        <item x="207"/>
        <item x="209"/>
        <item x="210"/>
        <item x="211"/>
        <item x="213"/>
        <item x="214"/>
        <item x="215"/>
        <item x="216"/>
        <item x="217"/>
        <item x="218"/>
        <item x="2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5"/>
    <field x="0"/>
    <field x="25"/>
  </rowFields>
  <rowItems count="226">
    <i>
      <x v="240"/>
      <x/>
      <x v="6562"/>
    </i>
    <i r="2">
      <x v="6565"/>
    </i>
    <i r="2">
      <x v="6606"/>
    </i>
    <i r="2">
      <x v="6665"/>
    </i>
    <i r="2">
      <x v="6686"/>
    </i>
    <i r="2">
      <x v="6693"/>
    </i>
    <i r="2">
      <x v="6912"/>
    </i>
    <i r="2">
      <x v="6917"/>
    </i>
    <i r="2">
      <x v="6936"/>
    </i>
    <i r="2">
      <x v="6937"/>
    </i>
    <i r="2">
      <x v="6965"/>
    </i>
    <i r="2">
      <x v="7042"/>
    </i>
    <i r="1">
      <x v="1"/>
      <x v="6661"/>
    </i>
    <i r="2">
      <x v="6985"/>
    </i>
    <i r="2">
      <x v="6986"/>
    </i>
    <i r="2">
      <x v="6991"/>
    </i>
    <i r="2">
      <x v="7003"/>
    </i>
    <i r="1">
      <x v="2"/>
      <x v="6989"/>
    </i>
    <i r="2">
      <x v="6990"/>
    </i>
    <i r="2">
      <x v="6993"/>
    </i>
    <i r="1">
      <x v="3"/>
      <x v="6999"/>
    </i>
    <i r="2">
      <x v="7000"/>
    </i>
    <i r="1">
      <x v="4"/>
      <x v="6980"/>
    </i>
    <i r="2">
      <x v="6987"/>
    </i>
    <i r="2">
      <x v="6988"/>
    </i>
    <i r="1">
      <x v="5"/>
      <x v="6553"/>
    </i>
    <i r="2">
      <x v="6982"/>
    </i>
    <i r="2">
      <x v="6983"/>
    </i>
    <i r="2">
      <x v="6984"/>
    </i>
    <i r="2">
      <x v="6992"/>
    </i>
    <i r="2">
      <x v="7002"/>
    </i>
    <i r="1">
      <x v="7"/>
      <x v="6135"/>
    </i>
    <i r="2">
      <x v="6187"/>
    </i>
    <i r="2">
      <x v="6729"/>
    </i>
    <i r="2">
      <x v="6763"/>
    </i>
    <i r="2">
      <x v="6994"/>
    </i>
    <i r="2">
      <x v="6996"/>
    </i>
    <i r="1">
      <x v="8"/>
      <x v="6599"/>
    </i>
    <i r="2">
      <x v="6680"/>
    </i>
    <i r="2">
      <x v="6695"/>
    </i>
    <i r="2">
      <x v="6756"/>
    </i>
    <i r="2">
      <x v="6998"/>
    </i>
    <i r="1">
      <x v="10"/>
      <x v="6606"/>
    </i>
    <i r="2">
      <x v="7001"/>
    </i>
    <i r="1">
      <x v="11"/>
      <x v="6698"/>
    </i>
    <i r="2">
      <x v="6728"/>
    </i>
    <i r="1">
      <x v="12"/>
      <x v="6666"/>
    </i>
    <i r="2">
      <x v="6697"/>
    </i>
    <i r="2">
      <x v="6762"/>
    </i>
    <i r="2">
      <x v="6815"/>
    </i>
    <i r="1">
      <x v="14"/>
      <x v="6488"/>
    </i>
    <i r="2">
      <x v="6602"/>
    </i>
    <i r="2">
      <x v="6607"/>
    </i>
    <i r="2">
      <x v="6618"/>
    </i>
    <i r="2">
      <x v="6681"/>
    </i>
    <i r="2">
      <x v="6806"/>
    </i>
    <i r="2">
      <x v="6877"/>
    </i>
    <i r="2">
      <x v="6959"/>
    </i>
    <i r="2">
      <x v="6995"/>
    </i>
    <i r="2">
      <x v="6997"/>
    </i>
    <i r="1">
      <x v="21"/>
      <x v="6700"/>
    </i>
    <i r="2">
      <x v="6786"/>
    </i>
    <i r="2">
      <x v="6869"/>
    </i>
    <i>
      <x v="241"/>
      <x/>
      <x v="7004"/>
    </i>
    <i r="2">
      <x v="7006"/>
    </i>
    <i r="2">
      <x v="7015"/>
    </i>
    <i r="2">
      <x v="7026"/>
    </i>
    <i r="1">
      <x v="1"/>
      <x v="7008"/>
    </i>
    <i r="2">
      <x v="7009"/>
    </i>
    <i r="2">
      <x v="7010"/>
    </i>
    <i r="1">
      <x v="2"/>
      <x v="7011"/>
    </i>
    <i r="2">
      <x v="7012"/>
    </i>
    <i r="2">
      <x v="7013"/>
    </i>
    <i r="2">
      <x v="7014"/>
    </i>
    <i r="1">
      <x v="3"/>
      <x v="7022"/>
    </i>
    <i r="1">
      <x v="4"/>
      <x v="7020"/>
    </i>
    <i r="2">
      <x v="7021"/>
    </i>
    <i r="1">
      <x v="5"/>
      <x v="7005"/>
    </i>
    <i r="2">
      <x v="7007"/>
    </i>
    <i r="2">
      <x v="7017"/>
    </i>
    <i r="2">
      <x v="7018"/>
    </i>
    <i r="2">
      <x v="7019"/>
    </i>
    <i r="1">
      <x v="7"/>
      <x v="6686"/>
    </i>
    <i r="2">
      <x v="6693"/>
    </i>
    <i r="2">
      <x v="6774"/>
    </i>
    <i r="2">
      <x v="6862"/>
    </i>
    <i r="2">
      <x v="6866"/>
    </i>
    <i r="1">
      <x v="8"/>
      <x v="6632"/>
    </i>
    <i r="2">
      <x v="6726"/>
    </i>
    <i r="2">
      <x v="6816"/>
    </i>
    <i r="2">
      <x v="7023"/>
    </i>
    <i r="2">
      <x v="7024"/>
    </i>
    <i r="2">
      <x v="7025"/>
    </i>
    <i r="1">
      <x v="10"/>
      <x v="6749"/>
    </i>
    <i r="2">
      <x v="6752"/>
    </i>
    <i r="2">
      <x v="6788"/>
    </i>
    <i r="1">
      <x v="11"/>
      <x v="6764"/>
    </i>
    <i r="2">
      <x v="6775"/>
    </i>
    <i r="2">
      <x v="7016"/>
    </i>
    <i r="1">
      <x v="12"/>
      <x v="6375"/>
    </i>
    <i r="2">
      <x v="6712"/>
    </i>
    <i r="2">
      <x v="6766"/>
    </i>
    <i r="2">
      <x v="6812"/>
    </i>
    <i r="1">
      <x v="14"/>
      <x v="6619"/>
    </i>
    <i r="2">
      <x v="6688"/>
    </i>
    <i r="2">
      <x v="6758"/>
    </i>
    <i r="2">
      <x v="6840"/>
    </i>
    <i r="2">
      <x v="6863"/>
    </i>
    <i r="2">
      <x v="6958"/>
    </i>
    <i r="1">
      <x v="21"/>
      <x v="6814"/>
    </i>
    <i r="2">
      <x v="6850"/>
    </i>
    <i r="2">
      <x v="6953"/>
    </i>
    <i>
      <x v="242"/>
      <x/>
      <x v="7029"/>
    </i>
    <i r="2">
      <x v="7038"/>
    </i>
    <i r="2">
      <x v="7049"/>
    </i>
    <i r="1">
      <x v="1"/>
      <x v="7031"/>
    </i>
    <i r="2">
      <x v="7036"/>
    </i>
    <i r="2">
      <x v="7044"/>
    </i>
    <i r="2">
      <x v="7045"/>
    </i>
    <i r="2">
      <x v="7054"/>
    </i>
    <i r="1">
      <x v="2"/>
      <x v="7047"/>
    </i>
    <i r="2">
      <x v="7048"/>
    </i>
    <i r="1">
      <x v="3"/>
      <x v="7033"/>
    </i>
    <i r="2">
      <x v="7039"/>
    </i>
    <i r="2">
      <x v="7043"/>
    </i>
    <i r="2">
      <x v="7051"/>
    </i>
    <i r="2">
      <x v="7061"/>
    </i>
    <i r="1">
      <x v="4"/>
      <x v="7021"/>
    </i>
    <i r="2">
      <x v="7037"/>
    </i>
    <i r="2">
      <x v="7041"/>
    </i>
    <i r="2">
      <x v="7046"/>
    </i>
    <i r="1">
      <x v="5"/>
      <x v="7028"/>
    </i>
    <i r="2">
      <x v="7032"/>
    </i>
    <i r="2">
      <x v="7035"/>
    </i>
    <i r="2">
      <x v="7040"/>
    </i>
    <i r="2">
      <x v="7050"/>
    </i>
    <i r="2">
      <x v="7053"/>
    </i>
    <i r="2">
      <x v="7060"/>
    </i>
    <i r="1">
      <x v="7"/>
      <x v="6668"/>
    </i>
    <i r="2">
      <x v="6805"/>
    </i>
    <i r="2">
      <x v="6853"/>
    </i>
    <i r="2">
      <x v="6925"/>
    </i>
    <i r="2">
      <x v="7055"/>
    </i>
    <i r="2">
      <x v="7063"/>
    </i>
    <i r="1">
      <x v="8"/>
      <x v="6781"/>
    </i>
    <i r="2">
      <x v="6794"/>
    </i>
    <i r="2">
      <x v="6796"/>
    </i>
    <i r="2">
      <x v="6851"/>
    </i>
    <i r="2">
      <x v="7058"/>
    </i>
    <i r="2">
      <x v="7059"/>
    </i>
    <i r="1">
      <x v="10"/>
      <x v="6653"/>
    </i>
    <i r="2">
      <x v="7030"/>
    </i>
    <i r="1">
      <x v="11"/>
      <x v="6859"/>
    </i>
    <i r="2">
      <x v="6868"/>
    </i>
    <i r="2">
      <x v="6876"/>
    </i>
    <i r="2">
      <x v="7057"/>
    </i>
    <i r="2">
      <x v="7062"/>
    </i>
    <i r="1">
      <x v="12"/>
      <x v="6765"/>
    </i>
    <i r="2">
      <x v="6830"/>
    </i>
    <i r="2">
      <x v="6839"/>
    </i>
    <i r="2">
      <x v="6872"/>
    </i>
    <i r="1">
      <x v="14"/>
      <x v="6722"/>
    </i>
    <i r="2">
      <x v="6827"/>
    </i>
    <i r="2">
      <x v="6910"/>
    </i>
    <i r="2">
      <x v="7052"/>
    </i>
    <i r="2">
      <x v="7056"/>
    </i>
    <i r="1">
      <x v="21"/>
      <x v="6742"/>
    </i>
    <i r="2">
      <x v="6809"/>
    </i>
    <i r="2">
      <x v="6811"/>
    </i>
    <i r="2">
      <x v="6821"/>
    </i>
    <i r="2">
      <x v="6926"/>
    </i>
    <i r="2">
      <x v="7027"/>
    </i>
    <i r="2">
      <x v="7034"/>
    </i>
    <i>
      <x v="243"/>
      <x/>
      <x v="7064"/>
    </i>
    <i r="2">
      <x v="7074"/>
    </i>
    <i r="2">
      <x v="7087"/>
    </i>
    <i r="1">
      <x v="1"/>
      <x v="7065"/>
    </i>
    <i r="2">
      <x v="7071"/>
    </i>
    <i r="2">
      <x v="7072"/>
    </i>
    <i r="2">
      <x v="7079"/>
    </i>
    <i r="1">
      <x v="2"/>
      <x v="7069"/>
    </i>
    <i r="2">
      <x v="7076"/>
    </i>
    <i r="2">
      <x v="7082"/>
    </i>
    <i r="1">
      <x v="3"/>
      <x v="7070"/>
    </i>
    <i r="2">
      <x v="7075"/>
    </i>
    <i r="2">
      <x v="7081"/>
    </i>
    <i r="2">
      <x v="7093"/>
    </i>
    <i r="1">
      <x v="4"/>
      <x v="7066"/>
    </i>
    <i r="2">
      <x v="7067"/>
    </i>
    <i r="2">
      <x v="7084"/>
    </i>
    <i r="1">
      <x v="5"/>
      <x v="7068"/>
    </i>
    <i r="2">
      <x v="7073"/>
    </i>
    <i r="2">
      <x v="7085"/>
    </i>
    <i r="1">
      <x v="7"/>
      <x v="6610"/>
    </i>
    <i r="2">
      <x v="6875"/>
    </i>
    <i r="2">
      <x v="6894"/>
    </i>
    <i r="2">
      <x v="6943"/>
    </i>
    <i r="2">
      <x v="7077"/>
    </i>
    <i r="2">
      <x v="7080"/>
    </i>
    <i r="2">
      <x v="7088"/>
    </i>
    <i r="1">
      <x v="8"/>
      <x v="6669"/>
    </i>
    <i r="2">
      <x v="6767"/>
    </i>
    <i r="2">
      <x v="6771"/>
    </i>
    <i r="2">
      <x v="6800"/>
    </i>
    <i r="2">
      <x v="7083"/>
    </i>
    <i r="2">
      <x v="7090"/>
    </i>
    <i r="1">
      <x v="10"/>
      <x v="6690"/>
    </i>
    <i r="2">
      <x v="6761"/>
    </i>
    <i r="2">
      <x v="6857"/>
    </i>
    <i r="2">
      <x v="6867"/>
    </i>
    <i r="2">
      <x v="7089"/>
    </i>
    <i r="1">
      <x v="11"/>
      <x v="6831"/>
    </i>
    <i r="2">
      <x v="6865"/>
    </i>
    <i r="2">
      <x v="6966"/>
    </i>
    <i r="1">
      <x v="12"/>
      <x v="6886"/>
    </i>
    <i r="2">
      <x v="7086"/>
    </i>
    <i r="1">
      <x v="14"/>
      <x v="6769"/>
    </i>
    <i r="2">
      <x v="6904"/>
    </i>
    <i r="2">
      <x v="6984"/>
    </i>
    <i r="2">
      <x v="7091"/>
    </i>
    <i r="1">
      <x v="21"/>
      <x v="6881"/>
    </i>
    <i r="2">
      <x v="7078"/>
    </i>
    <i r="2">
      <x v="7092"/>
    </i>
    <i>
      <x v="244"/>
      <x v="5"/>
      <x v="7094"/>
    </i>
    <i r="1">
      <x v="21"/>
      <x v="7095"/>
    </i>
    <i t="grand">
      <x/>
    </i>
  </rowItems>
  <colItems count="1">
    <i/>
  </colItems>
  <dataFields count="1">
    <dataField name="Suma z CZASY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DF6D65-7008-4348-BF75-0B9285A32F56}" name="Tabela przestawna3" cacheId="38" applyNumberFormats="0" applyBorderFormats="0" applyFontFormats="0" applyPatternFormats="0" applyAlignmentFormats="0" applyWidthHeightFormats="1" dataCaption="Wartości" updatedVersion="8" minRefreshableVersion="3" useAutoFormatting="1" itemPrintTitles="1" createdVersion="8" indent="0" outline="1" outlineData="1" multipleFieldFilters="0">
  <location ref="A7:F25" firstHeaderRow="1" firstDataRow="2" firstDataCol="1" rowPageCount="1" colPageCount="1"/>
  <pivotFields count="5">
    <pivotField axis="axisCol" showAll="0">
      <items count="45">
        <item x="5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7"/>
        <item m="1" x="8"/>
        <item m="1" x="9"/>
        <item m="1" x="10"/>
        <item x="6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x="0"/>
        <item x="1"/>
        <item x="2"/>
        <item x="3"/>
        <item x="4"/>
        <item t="default"/>
      </items>
    </pivotField>
    <pivotField axis="axisPage" multipleItemSelectionAllowed="1" showAll="0">
      <items count="16">
        <item h="1" x="5"/>
        <item h="1" x="14"/>
        <item h="1" x="13"/>
        <item h="1" x="6"/>
        <item h="1" x="7"/>
        <item h="1" x="10"/>
        <item h="1" x="2"/>
        <item h="1" x="3"/>
        <item x="4"/>
        <item h="1" x="8"/>
        <item h="1" x="9"/>
        <item h="1" x="11"/>
        <item h="1" x="12"/>
        <item h="1" x="0"/>
        <item h="1" x="1"/>
        <item t="default"/>
      </items>
    </pivotField>
    <pivotField axis="axisRow" showAll="0">
      <items count="223">
        <item x="221"/>
        <item x="220"/>
        <item x="55"/>
        <item x="61"/>
        <item x="105"/>
        <item x="22"/>
        <item x="13"/>
        <item x="14"/>
        <item x="15"/>
        <item x="16"/>
        <item x="17"/>
        <item x="18"/>
        <item x="19"/>
        <item x="20"/>
        <item x="21"/>
        <item x="23"/>
        <item x="24"/>
        <item x="26"/>
        <item x="27"/>
        <item x="28"/>
        <item x="29"/>
        <item x="30"/>
        <item x="33"/>
        <item x="34"/>
        <item x="35"/>
        <item x="36"/>
        <item x="37"/>
        <item x="38"/>
        <item x="39"/>
        <item x="40"/>
        <item x="41"/>
        <item x="2"/>
        <item x="42"/>
        <item x="43"/>
        <item x="44"/>
        <item x="45"/>
        <item x="46"/>
        <item x="47"/>
        <item x="48"/>
        <item x="52"/>
        <item x="53"/>
        <item x="54"/>
        <item x="57"/>
        <item x="58"/>
        <item x="59"/>
        <item x="60"/>
        <item x="62"/>
        <item x="63"/>
        <item x="76"/>
        <item x="4"/>
        <item x="86"/>
        <item x="93"/>
        <item x="99"/>
        <item x="102"/>
        <item x="106"/>
        <item x="100"/>
        <item x="84"/>
        <item x="5"/>
        <item x="101"/>
        <item x="97"/>
        <item x="85"/>
        <item x="90"/>
        <item x="153"/>
        <item x="98"/>
        <item x="91"/>
        <item x="81"/>
        <item x="92"/>
        <item x="94"/>
        <item x="135"/>
        <item x="164"/>
        <item x="165"/>
        <item x="158"/>
        <item x="103"/>
        <item x="82"/>
        <item x="104"/>
        <item x="107"/>
        <item x="83"/>
        <item x="108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7"/>
        <item x="78"/>
        <item x="79"/>
        <item x="80"/>
        <item x="87"/>
        <item x="88"/>
        <item x="89"/>
        <item x="95"/>
        <item x="96"/>
        <item x="167"/>
        <item x="109"/>
        <item x="112"/>
        <item x="127"/>
        <item x="147"/>
        <item x="0"/>
        <item x="1"/>
        <item x="3"/>
        <item x="6"/>
        <item x="7"/>
        <item x="8"/>
        <item x="9"/>
        <item x="10"/>
        <item x="11"/>
        <item x="12"/>
        <item x="25"/>
        <item x="31"/>
        <item x="32"/>
        <item x="49"/>
        <item x="50"/>
        <item x="51"/>
        <item x="56"/>
        <item x="110"/>
        <item x="111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8"/>
        <item x="129"/>
        <item x="130"/>
        <item x="131"/>
        <item x="132"/>
        <item x="133"/>
        <item x="134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8"/>
        <item x="149"/>
        <item x="150"/>
        <item x="151"/>
        <item x="152"/>
        <item x="154"/>
        <item x="155"/>
        <item x="156"/>
        <item x="157"/>
        <item x="159"/>
        <item x="160"/>
        <item x="161"/>
        <item x="162"/>
        <item x="163"/>
        <item x="166"/>
        <item x="168"/>
        <item x="169"/>
        <item x="172"/>
        <item x="176"/>
        <item x="179"/>
        <item x="183"/>
        <item x="184"/>
        <item x="186"/>
        <item x="192"/>
        <item x="204"/>
        <item x="213"/>
        <item x="170"/>
        <item x="171"/>
        <item x="173"/>
        <item x="174"/>
        <item x="175"/>
        <item x="177"/>
        <item x="178"/>
        <item x="180"/>
        <item x="181"/>
        <item x="182"/>
        <item x="185"/>
        <item x="187"/>
        <item x="188"/>
        <item x="189"/>
        <item x="190"/>
        <item x="191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5"/>
        <item x="206"/>
        <item x="207"/>
        <item x="208"/>
        <item x="209"/>
        <item x="210"/>
        <item x="211"/>
        <item x="212"/>
        <item x="214"/>
        <item x="215"/>
        <item x="216"/>
        <item x="217"/>
        <item x="218"/>
        <item x="219"/>
        <item t="default"/>
      </items>
    </pivotField>
    <pivotField dataField="1" showAll="0"/>
    <pivotField axis="axisRow" showAll="0">
      <items count="34">
        <item x="28"/>
        <item x="24"/>
        <item x="12"/>
        <item x="19"/>
        <item x="11"/>
        <item x="27"/>
        <item x="21"/>
        <item x="23"/>
        <item x="8"/>
        <item x="7"/>
        <item x="13"/>
        <item x="9"/>
        <item x="17"/>
        <item x="20"/>
        <item x="14"/>
        <item x="25"/>
        <item x="2"/>
        <item x="5"/>
        <item m="1" x="32"/>
        <item x="18"/>
        <item x="22"/>
        <item x="3"/>
        <item m="1" x="29"/>
        <item x="26"/>
        <item x="4"/>
        <item x="10"/>
        <item x="1"/>
        <item x="16"/>
        <item x="15"/>
        <item m="1" x="31"/>
        <item x="0"/>
        <item x="6"/>
        <item m="1" x="30"/>
        <item t="default"/>
      </items>
    </pivotField>
  </pivotFields>
  <rowFields count="2">
    <field x="4"/>
    <field x="2"/>
  </rowFields>
  <rowItems count="17">
    <i>
      <x v="1"/>
    </i>
    <i r="1">
      <x v="134"/>
    </i>
    <i r="1">
      <x v="135"/>
    </i>
    <i>
      <x v="2"/>
    </i>
    <i r="1">
      <x v="15"/>
    </i>
    <i r="1">
      <x v="16"/>
    </i>
    <i r="1">
      <x v="175"/>
    </i>
    <i>
      <x v="4"/>
    </i>
    <i r="1">
      <x v="5"/>
    </i>
    <i r="1">
      <x v="88"/>
    </i>
    <i r="1">
      <x v="89"/>
    </i>
    <i>
      <x v="11"/>
    </i>
    <i r="1">
      <x v="136"/>
    </i>
    <i r="1">
      <x v="176"/>
    </i>
    <i>
      <x v="28"/>
    </i>
    <i r="1">
      <x v="191"/>
    </i>
    <i t="grand">
      <x/>
    </i>
  </rowItems>
  <colFields count="1">
    <field x="0"/>
  </colFields>
  <colItems count="5">
    <i>
      <x v="39"/>
    </i>
    <i>
      <x v="40"/>
    </i>
    <i>
      <x v="41"/>
    </i>
    <i>
      <x v="42"/>
    </i>
    <i t="grand">
      <x/>
    </i>
  </colItems>
  <pageFields count="1">
    <pageField fld="1" hier="-1"/>
  </pageFields>
  <dataFields count="1">
    <dataField name="Suma z Suma z CZASY" fld="3" baseField="0" baseItem="0"/>
  </dataFields>
  <formats count="1">
    <format dxfId="53">
      <pivotArea dataOnly="0" labelOnly="1" fieldPosition="0">
        <references count="1">
          <reference field="4" count="4">
            <x v="4"/>
            <x v="14"/>
            <x v="15"/>
            <x v="2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2000000}" name="Tabela przestawna1" cacheId="21" applyNumberFormats="0" applyBorderFormats="0" applyFontFormats="0" applyPatternFormats="0" applyAlignmentFormats="0" applyWidthHeightFormats="1" dataCaption="Wartości" updatedVersion="8" minRefreshableVersion="3" useAutoFormatting="1" itemPrintTitles="1" createdVersion="6" indent="0" outline="1" outlineData="1" multipleFieldFilters="0">
  <location ref="A3:B17" firstHeaderRow="1" firstDataRow="1" firstDataCol="1" rowPageCount="1" colPageCount="1"/>
  <pivotFields count="30">
    <pivotField showAll="0"/>
    <pivotField showAll="0"/>
    <pivotField showAll="0"/>
    <pivotField showAll="0"/>
    <pivotField showAll="0"/>
    <pivotField showAll="0"/>
    <pivotField axis="axisRow" showAll="0">
      <items count="22">
        <item x="12"/>
        <item x="8"/>
        <item x="10"/>
        <item x="11"/>
        <item x="9"/>
        <item x="0"/>
        <item m="1" x="16"/>
        <item m="1" x="17"/>
        <item x="6"/>
        <item x="1"/>
        <item m="1" x="20"/>
        <item x="7"/>
        <item x="5"/>
        <item x="3"/>
        <item m="1" x="13"/>
        <item x="2"/>
        <item m="1" x="18"/>
        <item m="1" x="19"/>
        <item m="1" x="14"/>
        <item x="4"/>
        <item m="1" x="1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4" showAll="0"/>
    <pivotField numFmtId="164" showAll="0"/>
    <pivotField showAll="0"/>
    <pivotField showAll="0"/>
    <pivotField dataField="1" showAll="0"/>
    <pivotField showAll="0"/>
    <pivotField showAll="0">
      <items count="1839">
        <item m="1" x="598"/>
        <item m="1" x="1527"/>
        <item m="1" x="630"/>
        <item m="1" x="1557"/>
        <item m="1" x="657"/>
        <item m="1" x="1579"/>
        <item m="1" x="1604"/>
        <item m="1" x="709"/>
        <item m="1" x="1640"/>
        <item m="1" x="744"/>
        <item m="1" x="1673"/>
        <item m="1" x="810"/>
        <item m="1" x="1729"/>
        <item m="1" x="834"/>
        <item m="1" x="1757"/>
        <item m="1" x="862"/>
        <item m="1" x="1787"/>
        <item m="1" x="1814"/>
        <item m="1" x="919"/>
        <item m="1" x="42"/>
        <item m="1" x="940"/>
        <item m="1" x="64"/>
        <item m="1" x="982"/>
        <item m="1" x="100"/>
        <item m="1" x="661"/>
        <item m="1" x="1581"/>
        <item m="1" x="715"/>
        <item m="1" x="1645"/>
        <item m="1" x="749"/>
        <item m="1" x="1678"/>
        <item m="1" x="785"/>
        <item m="1" x="1734"/>
        <item m="1" x="839"/>
        <item m="1" x="1764"/>
        <item m="1" x="866"/>
        <item m="1" x="1791"/>
        <item m="1" x="896"/>
        <item m="1" x="922"/>
        <item m="1" x="45"/>
        <item m="1" x="944"/>
        <item m="1" x="65"/>
        <item m="1" x="1615"/>
        <item m="1" x="722"/>
        <item m="1" x="755"/>
        <item m="1" x="1684"/>
        <item m="1" x="792"/>
        <item m="1" x="1713"/>
        <item m="1" x="820"/>
        <item m="1" x="1769"/>
        <item m="1" x="872"/>
        <item m="1" x="1797"/>
        <item m="1" x="902"/>
        <item m="1" x="1825"/>
        <item m="1" x="949"/>
        <item m="1" x="67"/>
        <item m="1" x="968"/>
        <item m="1" x="84"/>
        <item m="1" x="986"/>
        <item m="1" x="96"/>
        <item m="1" x="996"/>
        <item m="1" x="112"/>
        <item m="1" x="1006"/>
        <item m="1" x="129"/>
        <item m="1" x="1033"/>
        <item m="1" x="141"/>
        <item m="1" x="1054"/>
        <item m="1" x="163"/>
        <item m="1" x="1094"/>
        <item m="1" x="204"/>
        <item m="1" x="1118"/>
        <item m="1" x="230"/>
        <item m="1" x="279"/>
        <item m="1" x="1196"/>
        <item m="1" x="311"/>
        <item m="1" x="1230"/>
        <item m="1" x="348"/>
        <item m="1" x="1268"/>
        <item m="1" x="1308"/>
        <item m="1" x="421"/>
        <item m="1" x="1348"/>
        <item m="1" x="1008"/>
        <item m="1" x="123"/>
        <item m="1" x="1023"/>
        <item m="1" x="1035"/>
        <item m="1" x="143"/>
        <item m="1" x="1056"/>
        <item m="1" x="165"/>
        <item m="1" x="1072"/>
        <item m="1" x="183"/>
        <item m="1" x="206"/>
        <item m="1" x="1120"/>
        <item m="1" x="232"/>
        <item m="1" x="1144"/>
        <item m="1" x="255"/>
        <item m="1" x="1166"/>
        <item m="1" x="281"/>
        <item m="1" x="1198"/>
        <item m="1" x="313"/>
        <item m="1" x="1232"/>
        <item m="1" x="350"/>
        <item m="1" x="1269"/>
        <item m="1" x="423"/>
        <item m="1" x="1350"/>
        <item m="1" x="463"/>
        <item m="1" x="1039"/>
        <item m="1" x="146"/>
        <item m="1" x="1076"/>
        <item m="1" x="186"/>
        <item m="1" x="1099"/>
        <item m="1" x="210"/>
        <item m="1" x="1123"/>
        <item m="1" x="236"/>
        <item m="1" x="259"/>
        <item m="1" x="1169"/>
        <item m="1" x="285"/>
        <item m="1" x="1202"/>
        <item m="1" x="316"/>
        <item m="1" x="1236"/>
        <item m="1" x="1273"/>
        <item m="1" x="389"/>
        <item m="1" x="1313"/>
        <item m="1" x="427"/>
        <item m="1" x="1353"/>
        <item m="1" x="465"/>
        <item m="1" x="500"/>
        <item m="1" x="1426"/>
        <item m="1" x="536"/>
        <item m="1" x="1461"/>
        <item m="1" x="572"/>
        <item m="1" x="1103"/>
        <item m="1" x="215"/>
        <item m="1" x="1128"/>
        <item m="1" x="239"/>
        <item m="1" x="1151"/>
        <item m="1" x="1174"/>
        <item m="1" x="289"/>
        <item m="1" x="1207"/>
        <item m="1" x="321"/>
        <item m="1" x="1239"/>
        <item m="1" x="356"/>
        <item m="1" x="392"/>
        <item m="1" x="1316"/>
        <item m="1" x="432"/>
        <item m="1" x="1357"/>
        <item m="1" x="467"/>
        <item m="1" x="1391"/>
        <item m="1" x="1428"/>
        <item m="1" x="538"/>
        <item m="1" x="1463"/>
        <item m="1" x="574"/>
        <item m="1" x="1503"/>
        <item m="1" x="328"/>
        <item m="1" x="1245"/>
        <item m="1" x="362"/>
        <item m="1" x="1282"/>
        <item m="1" x="435"/>
        <item m="1" x="1362"/>
        <item m="1" x="471"/>
        <item m="1" x="1394"/>
        <item m="1" x="504"/>
        <item m="1" x="1465"/>
        <item m="1" x="577"/>
        <item m="1" x="1506"/>
        <item m="1" x="613"/>
        <item m="1" x="1541"/>
        <item m="1" x="671"/>
        <item m="1" x="1592"/>
        <item m="1" x="699"/>
        <item m="1" x="334"/>
        <item m="1" x="1251"/>
        <item m="1" x="367"/>
        <item m="1" x="1287"/>
        <item m="1" x="403"/>
        <item m="1" x="1324"/>
        <item m="1" x="1368"/>
        <item m="1" x="478"/>
        <item m="1" x="1400"/>
        <item m="1" x="508"/>
        <item m="1" x="1434"/>
        <item m="1" x="582"/>
        <item m="1" x="1512"/>
        <item m="1" x="617"/>
        <item m="1" x="373"/>
        <item m="1" x="1293"/>
        <item m="1" x="408"/>
        <item m="1" x="1329"/>
        <item m="1" x="445"/>
        <item m="1" x="1406"/>
        <item m="1" x="516"/>
        <item m="1" x="1440"/>
        <item m="1" x="549"/>
        <item m="1" x="1476"/>
        <item m="1" x="1337"/>
        <item m="1" x="450"/>
        <item m="1" x="1378"/>
        <item m="1" x="523"/>
        <item m="1" x="1448"/>
        <item m="1" x="557"/>
        <item m="1" x="1482"/>
        <item m="1" x="592"/>
        <item m="1" x="1551"/>
        <item m="1" x="652"/>
        <item m="1" x="678"/>
        <item m="1" x="1600"/>
        <item m="1" x="739"/>
        <item m="1" x="1668"/>
        <item m="1" x="775"/>
        <item m="1" x="1699"/>
        <item m="1" x="807"/>
        <item m="1" x="1724"/>
        <item m="1" x="1754"/>
        <item m="1" x="859"/>
        <item m="1" x="1784"/>
        <item m="1" x="888"/>
        <item m="1" x="1812"/>
        <item m="1" x="1417"/>
        <item m="1" x="1452"/>
        <item m="1" x="561"/>
        <item m="1" x="1486"/>
        <item m="1" x="595"/>
        <item m="1" x="1524"/>
        <item m="1" x="628"/>
        <item m="1" x="656"/>
        <item m="1" x="1578"/>
        <item m="1" x="681"/>
        <item m="1" x="1602"/>
        <item m="1" x="707"/>
        <item m="1" x="1638"/>
        <item m="1" x="1672"/>
        <item m="1" x="780"/>
        <item m="1" x="1702"/>
        <item m="1" x="809"/>
        <item m="1" x="1727"/>
        <item m="1" x="861"/>
        <item m="1" x="1786"/>
        <item m="1" x="890"/>
        <item m="1" x="1813"/>
        <item m="1" x="918"/>
        <item m="1" x="1492"/>
        <item m="1" x="602"/>
        <item m="1" x="1530"/>
        <item m="1" x="632"/>
        <item m="1" x="1560"/>
        <item m="1" x="660"/>
        <item m="1" x="685"/>
        <item m="1" x="1607"/>
        <item m="1" x="712"/>
        <item m="1" x="1642"/>
        <item m="1" x="747"/>
        <item m="1" x="1676"/>
        <item m="1" x="1705"/>
        <item m="1" x="813"/>
        <item m="1" x="1731"/>
        <item m="1" x="836"/>
        <item m="1" x="1761"/>
        <item m="1" x="864"/>
        <item m="1" x="893"/>
        <item m="1" x="1817"/>
        <item m="1" x="920"/>
        <item m="1" x="43"/>
        <item m="1" x="942"/>
        <item m="1" x="965"/>
        <item m="1" x="82"/>
        <item m="1" x="983"/>
        <item m="1" x="101"/>
        <item m="1" x="1612"/>
        <item m="1" x="719"/>
        <item m="1" x="1648"/>
        <item m="1" x="751"/>
        <item m="1" x="1681"/>
        <item m="1" x="789"/>
        <item m="1" x="1738"/>
        <item m="1" x="842"/>
        <item m="1" x="1766"/>
        <item m="1" x="869"/>
        <item m="1" x="1794"/>
        <item m="1" x="1822"/>
        <item m="1" x="925"/>
        <item m="1" x="48"/>
        <item m="1" x="947"/>
        <item m="1" x="66"/>
        <item m="1" x="967"/>
        <item m="1" x="985"/>
        <item m="1" x="103"/>
        <item m="1" x="1000"/>
        <item m="1" x="117"/>
        <item m="1" x="1016"/>
        <item m="1" x="1618"/>
        <item m="1" x="1654"/>
        <item m="1" x="759"/>
        <item m="1" x="1686"/>
        <item m="1" x="795"/>
        <item m="1" x="1716"/>
        <item m="1" x="823"/>
        <item m="1" x="848"/>
        <item m="1" x="1772"/>
        <item m="1" x="875"/>
        <item m="1" x="1800"/>
        <item m="1" x="906"/>
        <item m="1" x="1828"/>
        <item m="1" x="53"/>
        <item m="1" x="953"/>
        <item m="1" x="70"/>
        <item m="1" x="970"/>
        <item m="1" x="87"/>
        <item m="1" x="128"/>
        <item m="1" x="97"/>
        <item m="1" x="997"/>
        <item m="1" x="113"/>
        <item m="1" x="1007"/>
        <item m="1" x="1022"/>
        <item m="1" x="130"/>
        <item m="1" x="1034"/>
        <item m="1" x="142"/>
        <item m="1" x="1055"/>
        <item m="1" x="164"/>
        <item m="1" x="182"/>
        <item m="1" x="1095"/>
        <item m="1" x="205"/>
        <item m="1" x="1119"/>
        <item m="1" x="231"/>
        <item m="1" x="1143"/>
        <item m="1" x="1165"/>
        <item m="1" x="280"/>
        <item m="1" x="1197"/>
        <item m="1" x="312"/>
        <item m="1" x="1231"/>
        <item m="1" x="349"/>
        <item m="1" x="386"/>
        <item m="1" x="1309"/>
        <item m="1" x="422"/>
        <item m="1" x="1349"/>
        <item m="1" x="1009"/>
        <item m="1" x="124"/>
        <item m="1" x="132"/>
        <item m="1" x="1037"/>
        <item m="1" x="145"/>
        <item m="1" x="1058"/>
        <item m="1" x="166"/>
        <item m="1" x="1074"/>
        <item m="1" x="1097"/>
        <item m="1" x="208"/>
        <item m="1" x="1122"/>
        <item m="1" x="234"/>
        <item m="1" x="1145"/>
        <item m="1" x="257"/>
        <item m="1" x="283"/>
        <item m="1" x="1200"/>
        <item m="1" x="315"/>
        <item m="1" x="1234"/>
        <item m="1" x="351"/>
        <item m="1" x="1271"/>
        <item m="1" x="1311"/>
        <item m="1" x="425"/>
        <item m="1" x="1352"/>
        <item m="1" x="464"/>
        <item m="1" x="1041"/>
        <item m="1" x="148"/>
        <item m="1" x="169"/>
        <item m="1" x="1077"/>
        <item m="1" x="188"/>
        <item m="1" x="1101"/>
        <item m="1" x="212"/>
        <item m="1" x="1125"/>
        <item m="1" x="1148"/>
        <item m="1" x="260"/>
        <item m="1" x="1171"/>
        <item m="1" x="287"/>
        <item m="1" x="1204"/>
        <item m="1" x="318"/>
        <item m="1" x="354"/>
        <item m="1" x="1274"/>
        <item m="1" x="391"/>
        <item m="1" x="1315"/>
        <item m="1" x="429"/>
        <item m="1" x="1355"/>
        <item m="1" x="1390"/>
        <item m="1" x="501"/>
        <item m="1" x="1427"/>
        <item m="1" x="537"/>
        <item m="1" x="1462"/>
        <item m="1" x="573"/>
        <item m="1" x="1082"/>
        <item m="1" x="192"/>
        <item m="1" x="1107"/>
        <item m="1" x="218"/>
        <item m="1" x="1131"/>
        <item m="1" x="243"/>
        <item m="1" x="265"/>
        <item m="1" x="1177"/>
        <item m="1" x="293"/>
        <item m="1" x="324"/>
        <item m="1" x="1278"/>
        <item m="1" x="395"/>
        <item m="1" x="1318"/>
        <item m="1" x="1214"/>
        <item m="1" x="438"/>
        <item m="1" x="1365"/>
        <item m="1" x="475"/>
        <item m="1" x="1398"/>
        <item m="1" x="506"/>
        <item m="1" x="541"/>
        <item m="1" x="1467"/>
        <item m="1" x="579"/>
        <item m="1" x="1509"/>
        <item m="1" x="615"/>
        <item m="1" x="1543"/>
        <item m="1" x="1570"/>
        <item m="1" x="672"/>
        <item m="1" x="1593"/>
        <item m="1" x="700"/>
        <item m="1" x="1629"/>
        <item m="1" x="1186"/>
        <item m="1" x="1220"/>
        <item m="1" x="338"/>
        <item m="1" x="1253"/>
        <item m="1" x="369"/>
        <item m="1" x="1290"/>
        <item m="1" x="442"/>
        <item m="1" x="1372"/>
        <item m="1" x="480"/>
        <item m="1" x="1402"/>
        <item m="1" x="512"/>
        <item m="1" x="1437"/>
        <item m="1" x="1473"/>
        <item m="1" x="585"/>
        <item m="1" x="1515"/>
        <item m="1" x="673"/>
        <item m="1" x="1595"/>
        <item m="1" x="701"/>
        <item m="1" x="1630"/>
        <item m="1" x="737"/>
        <item m="1" x="772"/>
        <item m="1" x="1258"/>
        <item m="1" x="376"/>
        <item m="1" x="1296"/>
        <item m="1" x="412"/>
        <item m="1" x="1333"/>
        <item m="1" x="486"/>
        <item m="1" x="1409"/>
        <item m="1" x="519"/>
        <item m="1" x="1444"/>
        <item m="1" x="553"/>
        <item m="1" x="1723"/>
        <item m="1" x="831"/>
        <item m="1" x="1753"/>
        <item m="1" x="1340"/>
        <item m="1" x="454"/>
        <item m="1" x="1414"/>
        <item m="1" x="526"/>
        <item m="1" x="1450"/>
        <item m="1" x="559"/>
        <item m="1" x="1485"/>
        <item m="1" x="594"/>
        <item m="1" x="626"/>
        <item m="1" x="1554"/>
        <item m="1" x="654"/>
        <item m="1" x="1636"/>
        <item m="1" x="741"/>
        <item m="1" x="1670"/>
        <item m="1" x="777"/>
        <item m="1" x="1700"/>
        <item m="1" x="832"/>
        <item m="1" x="1755"/>
        <item m="1" x="860"/>
        <item m="1" x="1785"/>
        <item m="1" x="889"/>
        <item m="1" x="529"/>
        <item m="1" x="1454"/>
        <item m="1" x="563"/>
        <item m="1" x="1489"/>
        <item m="1" x="599"/>
        <item m="1" x="1528"/>
        <item m="1" x="1558"/>
        <item m="1" x="658"/>
        <item m="1" x="1580"/>
        <item m="1" x="683"/>
        <item m="1" x="1605"/>
        <item m="1" x="710"/>
        <item m="1" x="745"/>
        <item m="1" x="1674"/>
        <item m="1" x="781"/>
        <item m="1" x="1703"/>
        <item m="1" x="811"/>
        <item m="1" x="1758"/>
        <item m="1" x="863"/>
        <item m="1" x="1788"/>
        <item m="1" x="891"/>
        <item m="1" x="1815"/>
        <item m="1" x="941"/>
        <item m="1" x="1494"/>
        <item m="1" x="604"/>
        <item m="1" x="1532"/>
        <item m="1" x="634"/>
        <item m="1" x="1582"/>
        <item m="1" x="687"/>
        <item m="1" x="1609"/>
        <item m="1" x="716"/>
        <item m="1" x="1646"/>
        <item m="1" x="786"/>
        <item m="1" x="1708"/>
        <item m="1" x="815"/>
        <item m="1" x="1735"/>
        <item m="1" x="840"/>
        <item m="1" x="1792"/>
        <item m="1" x="897"/>
        <item m="1" x="1819"/>
        <item m="1" x="923"/>
        <item m="1" x="46"/>
        <item m="1" x="945"/>
        <item m="1" x="966"/>
        <item m="1" x="83"/>
        <item m="1" x="984"/>
        <item m="1" x="102"/>
        <item m="1" x="691"/>
        <item m="1" x="1616"/>
        <item m="1" x="723"/>
        <item m="1" x="1651"/>
        <item m="1" x="756"/>
        <item m="1" x="821"/>
        <item m="1" x="1741"/>
        <item m="1" x="845"/>
        <item m="1" x="1770"/>
        <item m="1" x="873"/>
        <item m="1" x="903"/>
        <item m="1" x="1826"/>
        <item m="1" x="928"/>
        <item m="1" x="50"/>
        <item m="1" x="950"/>
        <item m="1" x="68"/>
        <item m="1" x="85"/>
        <item m="1" x="987"/>
        <item m="1" x="104"/>
        <item m="1" x="1001"/>
        <item m="1" x="118"/>
        <item m="1" x="1017"/>
        <item m="1" x="727"/>
        <item m="1" x="1657"/>
        <item m="1" x="762"/>
        <item m="1" x="1690"/>
        <item m="1" x="799"/>
        <item m="1" x="1718"/>
        <item m="1" x="1745"/>
        <item m="1" x="851"/>
        <item m="1" x="1775"/>
        <item m="1" x="879"/>
        <item m="1" x="1804"/>
        <item m="1" x="910"/>
        <item m="1" x="932"/>
        <item m="1" x="56"/>
        <item m="1" x="956"/>
        <item m="1" x="73"/>
        <item m="1" x="973"/>
        <item m="1" x="98"/>
        <item m="1" x="998"/>
        <item m="1" x="114"/>
        <item m="1" x="1024"/>
        <item m="1" x="131"/>
        <item m="1" x="1036"/>
        <item m="1" x="144"/>
        <item m="1" x="1057"/>
        <item m="1" x="1073"/>
        <item m="1" x="184"/>
        <item m="1" x="1096"/>
        <item m="1" x="207"/>
        <item m="1" x="1121"/>
        <item m="1" x="233"/>
        <item m="1" x="256"/>
        <item m="1" x="1167"/>
        <item m="1" x="282"/>
        <item m="1" x="1199"/>
        <item m="1" x="314"/>
        <item m="1" x="1233"/>
        <item m="1" x="1270"/>
        <item m="1" x="387"/>
        <item m="1" x="1310"/>
        <item m="1" x="424"/>
        <item m="1" x="1351"/>
        <item m="1" x="1011"/>
        <item m="1" x="1026"/>
        <item m="1" x="134"/>
        <item m="1" x="1040"/>
        <item m="1" x="147"/>
        <item m="1" x="1060"/>
        <item m="1" x="168"/>
        <item m="1" x="187"/>
        <item m="1" x="1100"/>
        <item m="1" x="211"/>
        <item m="1" x="1124"/>
        <item m="1" x="237"/>
        <item m="1" x="1147"/>
        <item m="1" x="1170"/>
        <item m="1" x="286"/>
        <item m="1" x="1203"/>
        <item m="1" x="317"/>
        <item m="1" x="1237"/>
        <item m="1" x="353"/>
        <item m="1" x="390"/>
        <item m="1" x="1314"/>
        <item m="1" x="428"/>
        <item m="1" x="1354"/>
        <item m="1" x="466"/>
        <item m="1" x="1389"/>
        <item m="1" x="151"/>
        <item m="1" x="1062"/>
        <item m="1" x="172"/>
        <item m="1" x="1080"/>
        <item m="1" x="190"/>
        <item m="1" x="1104"/>
        <item m="1" x="1129"/>
        <item m="1" x="240"/>
        <item m="1" x="1152"/>
        <item m="1" x="263"/>
        <item m="1" x="1175"/>
        <item m="1" x="290"/>
        <item m="1" x="322"/>
        <item m="1" x="1240"/>
        <item m="1" x="357"/>
        <item m="1" x="1276"/>
        <item m="1" x="393"/>
        <item m="1" x="1358"/>
        <item m="1" x="468"/>
        <item m="1" x="1392"/>
        <item m="1" x="502"/>
        <item m="1" x="1429"/>
        <item m="1" x="575"/>
        <item m="1" x="1504"/>
        <item m="1" x="196"/>
        <item m="1" x="1109"/>
        <item m="1" x="363"/>
        <item m="1" x="1283"/>
        <item m="1" x="399"/>
        <item m="1" x="1320"/>
        <item m="1" x="472"/>
        <item m="1" x="1395"/>
        <item m="1" x="505"/>
        <item m="1" x="1431"/>
        <item m="1" x="539"/>
        <item m="1" x="1507"/>
        <item m="1" x="614"/>
        <item m="1" x="1542"/>
        <item m="1" x="643"/>
        <item m="1" x="271"/>
        <item m="1" x="1184"/>
        <item m="1" x="299"/>
        <item m="1" x="1217"/>
        <item m="1" x="335"/>
        <item m="1" x="1288"/>
        <item m="1" x="404"/>
        <item m="1" x="1325"/>
        <item m="1" x="440"/>
        <item m="1" x="1369"/>
        <item m="1" x="509"/>
        <item m="1" x="1435"/>
        <item m="1" x="544"/>
        <item m="1" x="1470"/>
        <item m="1" x="583"/>
        <item m="1" x="1513"/>
        <item m="1" x="1545"/>
        <item m="1" x="645"/>
        <item m="1" x="1594"/>
        <item m="1" x="1189"/>
        <item m="1" x="303"/>
        <item m="1" x="1223"/>
        <item m="1" x="341"/>
        <item m="1" x="1256"/>
        <item m="1" x="374"/>
        <item m="1" x="409"/>
        <item m="1" x="1330"/>
        <item m="1" x="446"/>
        <item m="1" x="483"/>
        <item m="1" x="1407"/>
        <item m="1" x="1441"/>
        <item m="1" x="550"/>
        <item m="1" x="1477"/>
        <item m="1" x="588"/>
        <item m="1" x="1518"/>
        <item m="1" x="621"/>
        <item m="1" x="648"/>
        <item m="1" x="1572"/>
        <item m="1" x="675"/>
        <item m="1" x="1597"/>
        <item m="1" x="702"/>
        <item m="1" x="1632"/>
        <item m="1" x="1666"/>
        <item m="1" x="773"/>
        <item m="1" x="1261"/>
        <item m="1" x="379"/>
        <item m="1" x="1300"/>
        <item m="1" x="416"/>
        <item m="1" x="451"/>
        <item m="1" x="1379"/>
        <item m="1" x="489"/>
        <item m="1" x="1411"/>
        <item m="1" x="524"/>
        <item m="1" x="1725"/>
        <item m="1" x="713"/>
        <item m="1" x="1643"/>
        <item m="1" x="748"/>
        <item m="1" x="1677"/>
        <item m="1" x="783"/>
        <item m="1" x="1706"/>
        <item m="1" x="1732"/>
        <item m="1" x="837"/>
        <item m="1" x="1762"/>
        <item m="1" x="865"/>
        <item m="1" x="1789"/>
        <item m="1" x="894"/>
        <item m="1" x="921"/>
        <item m="1" x="44"/>
        <item m="1" x="943"/>
        <item m="1" x="1496"/>
        <item m="1" x="607"/>
        <item m="1" x="1535"/>
        <item m="1" x="1562"/>
        <item m="1" x="663"/>
        <item m="1" x="1583"/>
        <item m="1" x="689"/>
        <item m="1" x="1613"/>
        <item m="1" x="720"/>
        <item m="1" x="752"/>
        <item m="1" x="1682"/>
        <item m="1" x="790"/>
        <item m="1" x="1710"/>
        <item m="1" x="818"/>
        <item m="1" x="1739"/>
        <item m="1" x="1767"/>
        <item m="1" x="870"/>
        <item m="1" x="1795"/>
        <item m="1" x="899"/>
        <item m="1" x="1823"/>
        <item m="1" x="926"/>
        <item m="1" x="666"/>
        <item m="1" x="1586"/>
        <item m="1" x="694"/>
        <item m="1" x="1619"/>
        <item m="1" x="725"/>
        <item m="1" x="1655"/>
        <item m="1" x="1687"/>
        <item m="1" x="796"/>
        <item m="1" x="824"/>
        <item m="1" x="1743"/>
        <item m="1" x="849"/>
        <item m="1" x="876"/>
        <item m="1" x="1801"/>
        <item m="1" x="907"/>
        <item m="1" x="1829"/>
        <item m="1" x="930"/>
        <item m="1" x="54"/>
        <item m="1" x="71"/>
        <item m="1" x="971"/>
        <item m="1" x="88"/>
        <item m="1" x="988"/>
        <item m="1" x="105"/>
        <item m="1" x="1002"/>
        <item m="1" x="1018"/>
        <item m="1" x="1623"/>
        <item m="1" x="729"/>
        <item m="1" x="1659"/>
        <item m="1" x="765"/>
        <item m="1" x="1693"/>
        <item m="1" x="1719"/>
        <item m="1" x="826"/>
        <item m="1" x="1747"/>
        <item m="1" x="853"/>
        <item m="1" x="1778"/>
        <item m="1" x="882"/>
        <item m="1" x="912"/>
        <item m="1" x="1833"/>
        <item m="1" x="934"/>
        <item m="1" x="58"/>
        <item m="1" x="959"/>
        <item m="1" x="76"/>
        <item m="1" x="90"/>
        <item m="1" x="991"/>
        <item m="1" x="108"/>
        <item m="1" x="1032"/>
        <item m="1" x="140"/>
        <item m="1" x="1053"/>
        <item m="1" x="115"/>
        <item m="1" x="1010"/>
        <item m="1" x="1025"/>
        <item m="1" x="133"/>
        <item m="1" x="1038"/>
        <item m="1" x="1059"/>
        <item m="1" x="167"/>
        <item m="1" x="1075"/>
        <item m="1" x="185"/>
        <item m="1" x="1098"/>
        <item m="1" x="209"/>
        <item m="1" x="235"/>
        <item m="1" x="1146"/>
        <item m="1" x="258"/>
        <item m="1" x="1168"/>
        <item m="1" x="284"/>
        <item m="1" x="1201"/>
        <item m="1" x="1235"/>
        <item m="1" x="352"/>
        <item m="1" x="1272"/>
        <item m="1" x="388"/>
        <item m="1" x="1312"/>
        <item m="1" x="426"/>
        <item m="1" x="1012"/>
        <item m="1" x="125"/>
        <item m="1" x="1027"/>
        <item m="1" x="135"/>
        <item m="1" x="1042"/>
        <item m="1" x="149"/>
        <item m="1" x="170"/>
        <item m="1" x="1078"/>
        <item m="1" x="189"/>
        <item m="1" x="1102"/>
        <item m="1" x="213"/>
        <item m="1" x="1126"/>
        <item m="1" x="1149"/>
        <item m="1" x="261"/>
        <item m="1" x="1172"/>
        <item m="1" x="288"/>
        <item m="1" x="1205"/>
        <item m="1" x="319"/>
        <item m="1" x="430"/>
        <item m="1" x="1046"/>
        <item m="1" x="153"/>
        <item m="1" x="1065"/>
        <item m="1" x="175"/>
        <item m="1" x="1083"/>
        <item m="1" x="193"/>
        <item m="1" x="219"/>
        <item m="1" x="1132"/>
        <item m="1" x="244"/>
        <item m="1" x="1155"/>
        <item m="1" x="266"/>
        <item m="1" x="1178"/>
        <item m="1" x="1210"/>
        <item m="1" x="325"/>
        <item m="1" x="1243"/>
        <item m="1" x="360"/>
        <item m="1" x="1279"/>
        <item m="1" x="396"/>
        <item m="1" x="433"/>
        <item m="1" x="1359"/>
        <item m="1" x="469"/>
        <item m="1" x="1393"/>
        <item m="1" x="503"/>
        <item m="1" x="1430"/>
        <item m="1" x="1464"/>
        <item m="1" x="576"/>
        <item m="1" x="1505"/>
        <item m="1" x="1088"/>
        <item m="1" x="197"/>
        <item m="1" x="248"/>
        <item m="1" x="1159"/>
        <item m="1" x="270"/>
        <item m="1" x="1181"/>
        <item m="1" x="296"/>
        <item m="1" x="331"/>
        <item m="1" x="1248"/>
        <item m="1" x="366"/>
        <item m="1" x="1286"/>
        <item m="1" x="401"/>
        <item m="1" x="1322"/>
        <item m="1" x="1366"/>
        <item m="1" x="476"/>
        <item m="1" x="1399"/>
        <item m="1" x="507"/>
        <item m="1" x="1432"/>
        <item m="1" x="542"/>
        <item m="1" x="1468"/>
        <item m="1" x="580"/>
        <item m="1" x="1510"/>
        <item m="1" x="616"/>
        <item m="1" x="1544"/>
        <item m="1" x="644"/>
        <item m="1" x="274"/>
        <item m="1" x="1187"/>
        <item m="1" x="301"/>
        <item m="1" x="1221"/>
        <item m="1" x="339"/>
        <item m="1" x="370"/>
        <item m="1" x="1291"/>
        <item m="1" x="406"/>
        <item m="1" x="1327"/>
        <item m="1" x="443"/>
        <item m="1" x="1373"/>
        <item m="1" x="1403"/>
        <item m="1" x="513"/>
        <item m="1" x="1438"/>
        <item m="1" x="546"/>
        <item m="1" x="1474"/>
        <item m="1" x="586"/>
        <item m="1" x="619"/>
        <item m="1" x="1547"/>
        <item m="1" x="646"/>
        <item m="1" x="1571"/>
        <item m="1" x="674"/>
        <item m="1" x="1596"/>
        <item m="1" x="1631"/>
        <item m="1" x="1192"/>
        <item m="1" x="306"/>
        <item m="1" x="343"/>
        <item m="1" x="1259"/>
        <item m="1" x="1297"/>
        <item m="1" x="413"/>
        <item m="1" x="1334"/>
        <item m="1" x="449"/>
        <item m="1" x="1376"/>
        <item m="1" x="487"/>
        <item m="1" x="520"/>
        <item m="1" x="1445"/>
        <item m="1" x="554"/>
        <item m="1" x="1480"/>
        <item m="1" x="590"/>
        <item m="1" x="1520"/>
        <item m="1" x="1549"/>
        <item m="1" x="650"/>
        <item m="1" x="1574"/>
        <item m="1" x="677"/>
        <item m="1" x="1598"/>
        <item m="1" x="704"/>
        <item m="1" x="738"/>
        <item m="1" x="1667"/>
        <item m="1" x="774"/>
        <item m="1" x="1263"/>
        <item m="1" x="382"/>
        <item m="1" x="1303"/>
        <item m="1" x="1341"/>
        <item m="1" x="455"/>
        <item m="1" x="1382"/>
        <item m="1" x="491"/>
        <item m="1" x="1415"/>
        <item m="1" x="778"/>
        <item m="1" x="1701"/>
        <item m="1" x="808"/>
        <item m="1" x="1726"/>
        <item m="1" x="833"/>
        <item m="1" x="1756"/>
        <item m="1" x="458"/>
        <item m="1" x="1385"/>
        <item m="1" x="495"/>
        <item m="1" x="1419"/>
        <item m="1" x="530"/>
        <item m="1" x="1490"/>
        <item m="1" x="600"/>
        <item m="1" x="1529"/>
        <item m="1" x="631"/>
        <item m="1" x="1559"/>
        <item m="1" x="659"/>
        <item m="1" x="684"/>
        <item m="1" x="1606"/>
        <item m="1" x="711"/>
        <item m="1" x="1641"/>
        <item m="1" x="746"/>
        <item m="1" x="1675"/>
        <item m="1" x="782"/>
        <item m="1" x="1704"/>
        <item m="1" x="812"/>
        <item m="1" x="1730"/>
        <item m="1" x="835"/>
        <item m="1" x="1759"/>
        <item m="1" x="892"/>
        <item m="1" x="1816"/>
        <item m="1" x="1422"/>
        <item m="1" x="533"/>
        <item m="1" x="1457"/>
        <item m="1" x="567"/>
        <item m="1" x="605"/>
        <item m="1" x="1533"/>
        <item m="1" x="635"/>
        <item m="1" x="1561"/>
        <item m="1" x="662"/>
        <item m="1" x="1610"/>
        <item m="1" x="717"/>
        <item m="1" x="1647"/>
        <item m="1" x="750"/>
        <item m="1" x="1679"/>
        <item m="1" x="787"/>
        <item m="1" x="816"/>
        <item m="1" x="1736"/>
        <item m="1" x="841"/>
        <item m="1" x="1765"/>
        <item m="1" x="867"/>
        <item m="1" x="1820"/>
        <item m="1" x="924"/>
        <item m="1" x="47"/>
        <item m="1" x="946"/>
        <item m="1" x="1499"/>
        <item m="1" x="638"/>
        <item m="1" x="1565"/>
        <item m="1" x="665"/>
        <item m="1" x="1584"/>
        <item m="1" x="692"/>
        <item m="1" x="1652"/>
        <item m="1" x="757"/>
        <item m="1" x="1685"/>
        <item m="1" x="793"/>
        <item m="1" x="1714"/>
        <item m="1" x="846"/>
        <item m="1" x="1771"/>
        <item m="1" x="874"/>
        <item m="1" x="1798"/>
        <item m="1" x="904"/>
        <item m="1" x="51"/>
        <item m="1" x="951"/>
        <item m="1" x="69"/>
        <item m="1" x="969"/>
        <item m="1" x="86"/>
        <item m="1" x="1589"/>
        <item m="1" x="696"/>
        <item m="1" x="1621"/>
        <item m="1" x="763"/>
        <item m="1" x="1691"/>
        <item m="1" x="800"/>
        <item m="1" x="1776"/>
        <item m="1" x="880"/>
        <item m="1" x="1805"/>
        <item m="1" x="911"/>
        <item m="1" x="1831"/>
        <item m="1" x="957"/>
        <item m="1" x="74"/>
        <item m="1" x="974"/>
        <item m="1" x="89"/>
        <item m="1" x="989"/>
        <item m="1" x="119"/>
        <item m="1" x="1019"/>
        <item m="1" x="1625"/>
        <item m="1" x="731"/>
        <item m="1" x="1662"/>
        <item m="1" x="767"/>
        <item m="1" x="1013"/>
        <item m="1" x="126"/>
        <item m="1" x="1028"/>
        <item m="1" x="136"/>
        <item m="1" x="1044"/>
        <item m="1" x="1063"/>
        <item m="1" x="173"/>
        <item m="1" x="1081"/>
        <item m="1" x="191"/>
        <item m="1" x="1105"/>
        <item m="1" x="216"/>
        <item m="1" x="241"/>
        <item m="1" x="1153"/>
        <item m="1" x="264"/>
        <item m="1" x="1176"/>
        <item m="1" x="291"/>
        <item m="1" x="1208"/>
        <item m="1" x="1241"/>
        <item m="1" x="358"/>
        <item m="1" x="1277"/>
        <item m="1" x="394"/>
        <item m="1" x="1317"/>
        <item m="1" x="1048"/>
        <item m="1" x="156"/>
        <item m="1" x="1067"/>
        <item m="1" x="177"/>
        <item m="1" x="1086"/>
        <item m="1" x="1110"/>
        <item m="1" x="221"/>
        <item m="1" x="1135"/>
        <item m="1" x="246"/>
        <item m="1" x="1157"/>
        <item m="1" x="295"/>
        <item m="1" x="1212"/>
        <item m="1" x="329"/>
        <item m="1" x="1246"/>
        <item m="1" x="364"/>
        <item m="1" x="1284"/>
        <item m="1" x="1321"/>
        <item m="1" x="436"/>
        <item m="1" x="1363"/>
        <item m="1" x="473"/>
        <item m="1" x="1396"/>
        <item m="1" x="540"/>
        <item m="1" x="1466"/>
        <item m="1" x="578"/>
        <item m="1" x="1508"/>
        <item m="1" x="1089"/>
        <item m="1" x="225"/>
        <item m="1" x="1139"/>
        <item m="1" x="251"/>
        <item m="1" x="1160"/>
        <item m="1" x="272"/>
        <item m="1" x="1218"/>
        <item m="1" x="336"/>
        <item m="1" x="1252"/>
        <item m="1" x="1370"/>
        <item m="1" x="479"/>
        <item m="1" x="1401"/>
        <item m="1" x="510"/>
        <item m="1" x="1471"/>
        <item m="1" x="584"/>
        <item m="1" x="1514"/>
        <item m="1" x="618"/>
        <item m="1" x="1546"/>
        <item m="1" x="276"/>
        <item m="1" x="1190"/>
        <item m="1" x="304"/>
        <item m="1" x="1224"/>
        <item m="1" x="1257"/>
        <item m="1" x="375"/>
        <item m="1" x="1294"/>
        <item m="1" x="410"/>
        <item m="1" x="1331"/>
        <item m="1" x="447"/>
        <item m="1" x="484"/>
        <item m="1" x="1408"/>
        <item m="1" x="517"/>
        <item m="1" x="1442"/>
        <item m="1" x="551"/>
        <item m="1" x="1478"/>
        <item m="1" x="1519"/>
        <item m="1" x="622"/>
        <item m="1" x="1548"/>
        <item m="1" x="649"/>
        <item m="1" x="1573"/>
        <item m="1" x="676"/>
        <item m="1" x="703"/>
        <item m="1" x="1633"/>
        <item m="1" x="1194"/>
        <item m="1" x="308"/>
        <item m="1" x="1227"/>
        <item m="1" x="345"/>
        <item m="1" x="380"/>
        <item m="1" x="1301"/>
        <item m="1" x="417"/>
        <item m="1" x="1338"/>
        <item m="1" x="452"/>
        <item m="1" x="1380"/>
        <item m="1" x="1412"/>
        <item m="1" x="525"/>
        <item m="1" x="1449"/>
        <item m="1" x="1483"/>
        <item m="1" x="624"/>
        <item m="1" x="1552"/>
        <item m="1" x="653"/>
        <item m="1" x="1575"/>
        <item m="1" x="679"/>
        <item m="1" x="1635"/>
        <item m="1" x="740"/>
        <item m="1" x="1669"/>
        <item m="1" x="776"/>
        <item m="1" x="1265"/>
        <item m="1" x="418"/>
        <item m="1" x="1343"/>
        <item m="1" x="456"/>
        <item m="1" x="1383"/>
        <item m="1" x="493"/>
        <item m="1" x="1453"/>
        <item m="1" x="562"/>
        <item m="1" x="1487"/>
        <item m="1" x="596"/>
        <item m="1" x="1525"/>
        <item m="1" x="1728"/>
        <item m="1" x="1344"/>
        <item m="1" x="460"/>
        <item m="1" x="1387"/>
        <item m="1" x="497"/>
        <item m="1" x="1420"/>
        <item m="1" x="565"/>
        <item m="1" x="1493"/>
        <item m="1" x="603"/>
        <item m="1" x="1531"/>
        <item m="1" x="633"/>
        <item m="1" x="686"/>
        <item m="1" x="1608"/>
        <item m="1" x="714"/>
        <item m="1" x="1644"/>
        <item m="1" x="784"/>
        <item m="1" x="1707"/>
        <item m="1" x="814"/>
        <item m="1" x="1733"/>
        <item m="1" x="838"/>
        <item m="1" x="1790"/>
        <item m="1" x="895"/>
        <item m="1" x="1818"/>
        <item m="1" x="1423"/>
        <item m="1" x="1497"/>
        <item m="1" x="608"/>
        <item m="1" x="1536"/>
        <item m="1" x="636"/>
        <item m="1" x="1563"/>
        <item m="1" x="690"/>
        <item m="1" x="1614"/>
        <item m="1" x="721"/>
        <item m="1" x="1649"/>
        <item m="1" x="753"/>
        <item m="1" x="1711"/>
        <item m="1" x="819"/>
        <item m="1" x="1740"/>
        <item m="1" x="843"/>
        <item m="1" x="900"/>
        <item m="1" x="1824"/>
        <item m="1" x="927"/>
        <item m="1" x="49"/>
        <item m="1" x="948"/>
        <item m="1" x="1538"/>
        <item m="1" x="640"/>
        <item m="1" x="1567"/>
        <item m="1" x="667"/>
        <item m="1" x="1587"/>
        <item m="1" x="726"/>
        <item m="1" x="1656"/>
        <item m="1" x="760"/>
        <item m="1" x="1688"/>
        <item m="1" x="797"/>
        <item m="1" x="1744"/>
        <item m="1" x="850"/>
        <item m="1" x="1773"/>
        <item m="1" x="877"/>
        <item m="1" x="1802"/>
        <item m="1" x="908"/>
        <item m="1" x="931"/>
        <item m="1" x="55"/>
        <item m="1" x="954"/>
        <item m="1" x="72"/>
        <item m="1" x="972"/>
        <item m="1" x="106"/>
        <item m="1" x="1660"/>
        <item m="1" x="766"/>
        <item m="1" x="1694"/>
        <item m="1" x="801"/>
        <item m="1" x="854"/>
        <item m="1" x="1779"/>
        <item m="1" x="883"/>
        <item m="1" x="1806"/>
        <item m="1" x="913"/>
        <item m="1" x="59"/>
        <item m="1" x="960"/>
        <item m="1" x="77"/>
        <item m="1" x="976"/>
        <item m="1" x="91"/>
        <item m="1" x="1003"/>
        <item m="1" x="120"/>
        <item m="1" x="1020"/>
        <item m="1" x="1626"/>
        <item m="1" x="733"/>
        <item m="1" x="1696"/>
        <item m="1" x="804"/>
        <item m="1" x="1721"/>
        <item m="1" x="828"/>
        <item m="1" x="1750"/>
        <item m="1" x="885"/>
        <item m="1" x="1809"/>
        <item m="1" x="915"/>
        <item m="1" x="1835"/>
        <item m="1" x="937"/>
        <item m="1" x="79"/>
        <item m="1" x="979"/>
        <item m="1" x="993"/>
        <item m="1" x="161"/>
        <item m="1" x="1043"/>
        <item m="1" x="150"/>
        <item m="1" x="1061"/>
        <item m="1" x="171"/>
        <item m="1" x="1079"/>
        <item m="1" x="214"/>
        <item m="1" x="1127"/>
        <item m="1" x="238"/>
        <item m="1" x="1150"/>
        <item m="1" x="262"/>
        <item m="1" x="1173"/>
        <item m="1" x="1206"/>
        <item m="1" x="320"/>
        <item m="1" x="1238"/>
        <item m="1" x="355"/>
        <item m="1" x="1275"/>
        <item m="1" x="431"/>
        <item m="1" x="1356"/>
        <item m="1" x="1015"/>
        <item m="1" x="127"/>
        <item m="1" x="1029"/>
        <item m="1" x="154"/>
        <item m="1" x="1066"/>
        <item m="1" x="176"/>
        <item m="1" x="1084"/>
        <item m="1" x="194"/>
        <item m="1" x="1133"/>
        <item m="1" x="245"/>
        <item m="1" x="1156"/>
        <item m="1" x="267"/>
        <item m="1" x="1179"/>
        <item m="1" x="326"/>
        <item m="1" x="1244"/>
        <item m="1" x="361"/>
        <item m="1" x="1280"/>
        <item m="1" x="397"/>
        <item m="1" x="1360"/>
        <item m="1" x="470"/>
        <item m="1" x="1050"/>
        <item m="1" x="158"/>
        <item m="1" x="1069"/>
        <item m="1" x="179"/>
        <item m="1" x="198"/>
        <item m="1" x="1111"/>
        <item m="1" x="223"/>
        <item m="1" x="1137"/>
        <item m="1" x="249"/>
        <item m="1" x="1182"/>
        <item m="1" x="297"/>
        <item m="1" x="1215"/>
        <item m="1" x="332"/>
        <item m="1" x="1249"/>
        <item m="1" x="1433"/>
        <item m="1" x="543"/>
        <item m="1" x="1469"/>
        <item m="1" x="581"/>
        <item m="1" x="1511"/>
        <item m="1" x="1091"/>
        <item m="1" x="1114"/>
        <item m="1" x="227"/>
        <item m="1" x="1141"/>
        <item m="1" x="252"/>
        <item m="1" x="1162"/>
        <item m="1" x="1222"/>
        <item m="1" x="340"/>
        <item m="1" x="1254"/>
        <item m="1" x="371"/>
        <item m="1" x="1328"/>
        <item m="1" x="444"/>
        <item m="1" x="1374"/>
        <item m="1" x="481"/>
        <item m="1" x="1404"/>
        <item m="1" x="514"/>
        <item m="1" x="547"/>
        <item m="1" x="1475"/>
        <item m="1" x="587"/>
        <item m="1" x="1516"/>
        <item m="1" x="620"/>
        <item m="1" x="647"/>
        <item m="1" x="344"/>
        <item m="1" x="1260"/>
        <item m="1" x="377"/>
        <item m="1" x="1298"/>
        <item m="1" x="414"/>
        <item m="1" x="1335"/>
        <item m="1" x="1377"/>
        <item m="1" x="488"/>
        <item m="1" x="1410"/>
        <item m="1" x="521"/>
        <item m="1" x="1446"/>
        <item m="1" x="555"/>
        <item m="1" x="591"/>
        <item m="1" x="1521"/>
        <item m="1" x="623"/>
        <item m="1" x="1550"/>
        <item m="1" x="651"/>
        <item m="1" x="1599"/>
        <item m="1" x="705"/>
        <item m="1" x="1634"/>
        <item m="1" x="1195"/>
        <item m="1" x="310"/>
        <item m="1" x="1264"/>
        <item m="1" x="383"/>
        <item m="1" x="1304"/>
        <item m="1" x="1342"/>
        <item m="1" x="492"/>
        <item m="1" x="1416"/>
        <item m="1" x="527"/>
        <item m="1" x="1451"/>
        <item m="1" x="560"/>
        <item m="1" x="1523"/>
        <item m="1" x="627"/>
        <item m="1" x="1555"/>
        <item m="1" x="655"/>
        <item m="1" x="1577"/>
        <item m="1" x="706"/>
        <item m="1" x="1637"/>
        <item m="1" x="742"/>
        <item m="1" x="1671"/>
        <item m="1" x="779"/>
        <item m="1" x="1306"/>
        <item m="1" x="419"/>
        <item m="1" x="459"/>
        <item m="1" x="1386"/>
        <item m="1" x="496"/>
        <item m="1" x="531"/>
        <item m="1" x="1455"/>
        <item m="1" x="564"/>
        <item m="1" x="1491"/>
        <item m="1" x="601"/>
        <item m="1" x="1760"/>
        <item m="1" x="1346"/>
        <item m="1" x="461"/>
        <item m="1" x="1388"/>
        <item m="1" x="499"/>
        <item m="1" x="1458"/>
        <item m="1" x="568"/>
        <item m="1" x="1495"/>
        <item m="1" x="606"/>
        <item m="1" x="1534"/>
        <item m="1" x="688"/>
        <item m="1" x="1611"/>
        <item m="1" x="718"/>
        <item m="1" x="1680"/>
        <item m="1" x="788"/>
        <item m="1" x="1709"/>
        <item m="1" x="817"/>
        <item m="1" x="1737"/>
        <item m="1" x="868"/>
        <item m="1" x="1793"/>
        <item m="1" x="898"/>
        <item m="1" x="1821"/>
        <item m="1" x="1425"/>
        <item m="1" x="535"/>
        <item m="1" x="570"/>
        <item m="1" x="1500"/>
        <item m="1" x="609"/>
        <item m="1" x="1537"/>
        <item m="1" x="639"/>
        <item m="1" x="1566"/>
        <item m="1" x="1585"/>
        <item m="1" x="693"/>
        <item m="1" x="1617"/>
        <item m="1" x="724"/>
        <item m="1" x="1653"/>
        <item m="1" x="758"/>
        <item m="1" x="794"/>
        <item m="1" x="1715"/>
        <item m="1" x="822"/>
        <item m="1" x="1742"/>
        <item m="1" x="847"/>
        <item m="1" x="1799"/>
        <item m="1" x="905"/>
        <item m="1" x="1827"/>
        <item m="1" x="929"/>
        <item m="1" x="52"/>
        <item m="1" x="952"/>
        <item m="1" x="611"/>
        <item m="1" x="1539"/>
        <item m="1" x="641"/>
        <item m="1" x="1569"/>
        <item m="1" x="669"/>
        <item m="1" x="1622"/>
        <item m="1" x="728"/>
        <item m="1" x="1658"/>
        <item m="1" x="764"/>
        <item m="1" x="1692"/>
        <item m="1" x="825"/>
        <item m="1" x="1746"/>
        <item m="1" x="852"/>
        <item m="1" x="1777"/>
        <item m="1" x="881"/>
        <item m="1" x="1832"/>
        <item m="1" x="933"/>
        <item m="1" x="57"/>
        <item m="1" x="958"/>
        <item m="1" x="75"/>
        <item m="1" x="975"/>
        <item m="1" x="990"/>
        <item m="1" x="107"/>
        <item m="1" x="670"/>
        <item m="1" x="1591"/>
        <item m="1" x="732"/>
        <item m="1" x="1663"/>
        <item m="1" x="768"/>
        <item m="1" x="1695"/>
        <item m="1" x="803"/>
        <item m="1" x="1749"/>
        <item m="1" x="856"/>
        <item m="1" x="1780"/>
        <item m="1" x="884"/>
        <item m="1" x="1808"/>
        <item m="1" x="936"/>
        <item m="1" x="61"/>
        <item m="1" x="961"/>
        <item m="1" x="78"/>
        <item m="1" x="978"/>
        <item m="1" x="93"/>
        <item m="1" x="110"/>
        <item m="1" x="1004"/>
        <item m="1" x="121"/>
        <item m="1" x="1021"/>
        <item m="1" x="1628"/>
        <item m="1" x="735"/>
        <item m="1" x="770"/>
        <item m="1" x="1697"/>
        <item m="1" x="805"/>
        <item m="1" x="1722"/>
        <item m="1" x="830"/>
        <item m="1" x="1782"/>
        <item m="1" x="886"/>
        <item m="1" x="1810"/>
        <item m="1" x="917"/>
        <item m="1" x="1837"/>
        <item m="1" x="963"/>
        <item m="1" x="80"/>
        <item m="1" x="980"/>
        <item m="1" x="95"/>
        <item m="1" x="995"/>
        <item m="1" x="162"/>
        <item m="1" x="99"/>
        <item m="1" x="999"/>
        <item m="1" x="116"/>
        <item m="1" x="1014"/>
        <item m="1" x="137"/>
        <item m="1" x="1045"/>
        <item m="1" x="152"/>
        <item m="1" x="1064"/>
        <item m="1" x="174"/>
        <item m="1" x="1106"/>
        <item m="1" x="217"/>
        <item m="1" x="1130"/>
        <item m="1" x="242"/>
        <item m="1" x="1154"/>
        <item m="1" x="292"/>
        <item m="1" x="1209"/>
        <item m="1" x="323"/>
        <item m="1" x="1242"/>
        <item m="1" x="359"/>
        <item m="1" x="1049"/>
        <item m="1" x="157"/>
        <item m="1" x="1068"/>
        <item m="1" x="178"/>
        <item m="1" x="1087"/>
        <item m="1" x="222"/>
        <item m="1" x="1136"/>
        <item m="1" x="247"/>
        <item m="1" x="1158"/>
        <item m="1" x="269"/>
        <item m="1" x="1213"/>
        <item m="1" x="330"/>
        <item m="1" x="1247"/>
        <item m="1" x="365"/>
        <item m="1" x="1285"/>
        <item m="1" x="400"/>
        <item m="1" x="437"/>
        <item m="1" x="1364"/>
        <item m="1" x="474"/>
        <item m="1" x="1397"/>
        <item m="1" x="1052"/>
        <item m="1" x="160"/>
        <item m="1" x="180"/>
        <item m="1" x="1090"/>
        <item m="1" x="200"/>
        <item m="1" x="1113"/>
        <item m="1" x="226"/>
        <item m="1" x="1140"/>
        <item m="1" x="1161"/>
        <item m="1" x="273"/>
        <item m="1" x="1185"/>
        <item m="1" x="300"/>
        <item m="1" x="1219"/>
        <item m="1" x="337"/>
        <item m="1" x="368"/>
        <item m="1" x="1289"/>
        <item m="1" x="405"/>
        <item m="1" x="1326"/>
        <item m="1" x="441"/>
        <item m="1" x="1371"/>
        <item m="1" x="511"/>
        <item m="1" x="1436"/>
        <item m="1" x="545"/>
        <item m="1" x="1472"/>
        <item m="1" x="202"/>
        <item m="1" x="1116"/>
        <item m="1" x="228"/>
        <item m="1" x="1142"/>
        <item m="1" x="254"/>
        <item m="1" x="277"/>
        <item m="1" x="1191"/>
        <item m="1" x="305"/>
        <item m="1" x="1225"/>
        <item m="1" x="342"/>
        <item m="1" x="1295"/>
        <item m="1" x="411"/>
        <item m="1" x="1332"/>
        <item m="1" x="448"/>
        <item m="1" x="1375"/>
        <item m="1" x="485"/>
        <item m="1" x="518"/>
        <item m="1" x="1443"/>
        <item m="1" x="552"/>
        <item m="1" x="1479"/>
        <item m="1" x="589"/>
        <item m="1" x="309"/>
        <item m="1" x="1228"/>
        <item m="1" x="346"/>
        <item m="1" x="1262"/>
        <item m="1" x="381"/>
        <item m="1" x="1302"/>
        <item m="1" x="1339"/>
        <item m="1" x="453"/>
        <item m="1" x="1381"/>
        <item m="1" x="490"/>
        <item m="1" x="1413"/>
        <item m="1" x="558"/>
        <item m="1" x="1484"/>
        <item m="1" x="593"/>
        <item m="1" x="1522"/>
        <item m="1" x="625"/>
        <item m="1" x="1553"/>
        <item m="1" x="1576"/>
        <item m="1" x="680"/>
        <item m="1" x="1601"/>
        <item m="1" x="1229"/>
        <item m="1" x="347"/>
        <item m="1" x="1266"/>
        <item m="1" x="384"/>
        <item m="1" x="1418"/>
        <item m="1" x="457"/>
        <item m="1" x="1384"/>
        <item m="1" x="494"/>
        <item m="1" x="528"/>
        <item m="1" x="1488"/>
        <item m="1" x="597"/>
        <item m="1" x="1526"/>
        <item m="1" x="629"/>
        <item m="1" x="1556"/>
        <item m="1" x="682"/>
        <item m="1" x="1603"/>
        <item m="1" x="708"/>
        <item m="1" x="1639"/>
        <item m="1" x="743"/>
        <item m="1" x="1305"/>
        <item m="1" x="1267"/>
        <item m="1" x="385"/>
        <item m="1" x="1307"/>
        <item m="1" x="420"/>
        <item m="1" x="1345"/>
        <item m="1" x="498"/>
        <item m="1" x="1421"/>
        <item m="1" x="532"/>
        <item m="1" x="1456"/>
        <item m="1" x="566"/>
        <item m="1" x="1763"/>
        <item m="1" x="1347"/>
        <item m="1" x="462"/>
        <item m="1" x="1424"/>
        <item m="1" x="534"/>
        <item m="1" x="1459"/>
        <item m="1" x="569"/>
        <item m="1" x="1498"/>
        <item m="1" x="637"/>
        <item m="1" x="1564"/>
        <item m="1" x="664"/>
        <item m="1" x="1650"/>
        <item m="1" x="754"/>
        <item m="1" x="1683"/>
        <item m="1" x="791"/>
        <item m="1" x="1712"/>
        <item m="1" x="844"/>
        <item m="1" x="1768"/>
        <item m="1" x="871"/>
        <item m="1" x="1796"/>
        <item m="1" x="901"/>
        <item m="1" x="1460"/>
        <item m="1" x="571"/>
        <item m="1" x="1501"/>
        <item m="1" x="610"/>
        <item m="1" x="1568"/>
        <item m="1" x="668"/>
        <item m="1" x="1588"/>
        <item m="1" x="695"/>
        <item m="1" x="1620"/>
        <item m="1" x="761"/>
        <item m="1" x="1689"/>
        <item m="1" x="798"/>
        <item m="1" x="1717"/>
        <item m="1" x="1774"/>
        <item m="1" x="878"/>
        <item m="1" x="1803"/>
        <item m="1" x="909"/>
        <item m="1" x="1830"/>
        <item m="1" x="955"/>
        <item m="1" x="1502"/>
        <item m="1" x="612"/>
        <item m="1" x="1540"/>
        <item m="1" x="642"/>
        <item m="1" x="1590"/>
        <item m="1" x="697"/>
        <item m="1" x="1624"/>
        <item m="1" x="730"/>
        <item m="1" x="1661"/>
        <item m="1" x="802"/>
        <item m="1" x="1720"/>
        <item m="1" x="827"/>
        <item m="1" x="1748"/>
        <item m="1" x="855"/>
        <item m="1" x="1807"/>
        <item m="1" x="914"/>
        <item m="1" x="1834"/>
        <item m="1" x="935"/>
        <item m="1" x="60"/>
        <item m="1" x="977"/>
        <item m="1" x="92"/>
        <item m="1" x="992"/>
        <item m="1" x="109"/>
        <item m="1" x="698"/>
        <item m="1" x="1627"/>
        <item m="1" x="734"/>
        <item m="1" x="1664"/>
        <item m="1" x="769"/>
        <item m="1" x="829"/>
        <item m="1" x="1751"/>
        <item m="1" x="857"/>
        <item m="1" x="1781"/>
        <item m="1" x="916"/>
        <item m="1" x="1836"/>
        <item m="1" x="938"/>
        <item m="1" x="62"/>
        <item m="1" x="962"/>
        <item m="1" x="94"/>
        <item m="1" x="994"/>
        <item m="1" x="111"/>
        <item m="1" x="1005"/>
        <item m="1" x="122"/>
        <item m="1" x="736"/>
        <item m="1" x="1665"/>
        <item m="1" x="771"/>
        <item m="1" x="1698"/>
        <item m="1" x="806"/>
        <item m="1" x="1752"/>
        <item m="1" x="858"/>
        <item m="1" x="1783"/>
        <item m="1" x="887"/>
        <item m="1" x="1811"/>
        <item m="1" x="939"/>
        <item m="1" x="63"/>
        <item m="1" x="964"/>
        <item m="1" x="81"/>
        <item m="1" x="981"/>
        <item m="1" x="1030"/>
        <item m="1" x="138"/>
        <item m="1" x="1047"/>
        <item m="1" x="155"/>
        <item m="1" x="1085"/>
        <item m="1" x="195"/>
        <item m="1" x="1108"/>
        <item m="1" x="220"/>
        <item m="1" x="1134"/>
        <item m="1" x="268"/>
        <item m="1" x="1180"/>
        <item m="1" x="294"/>
        <item m="1" x="1211"/>
        <item m="1" x="327"/>
        <item m="1" x="1281"/>
        <item m="1" x="398"/>
        <item m="1" x="1319"/>
        <item m="1" x="434"/>
        <item m="1" x="1361"/>
        <item m="1" x="1031"/>
        <item m="1" x="139"/>
        <item m="1" x="1051"/>
        <item m="1" x="159"/>
        <item m="1" x="1070"/>
        <item m="1" x="199"/>
        <item m="1" x="1112"/>
        <item m="1" x="224"/>
        <item m="1" x="1138"/>
        <item m="1" x="250"/>
        <item m="1" x="1183"/>
        <item m="1" x="298"/>
        <item m="1" x="1216"/>
        <item m="1" x="333"/>
        <item m="1" x="1250"/>
        <item m="1" x="402"/>
        <item m="1" x="1323"/>
        <item m="1" x="439"/>
        <item m="1" x="1367"/>
        <item m="1" x="477"/>
        <item m="1" x="1071"/>
        <item m="1" x="181"/>
        <item m="1" x="1092"/>
        <item m="1" x="201"/>
        <item m="1" x="1115"/>
        <item m="1" x="253"/>
        <item m="1" x="1163"/>
        <item m="1" x="275"/>
        <item m="1" x="1188"/>
        <item m="1" x="302"/>
        <item m="1" x="1255"/>
        <item m="1" x="372"/>
        <item m="1" x="1292"/>
        <item m="1" x="407"/>
        <item m="1" x="482"/>
        <item m="1" x="1405"/>
        <item m="1" x="515"/>
        <item m="1" x="1439"/>
        <item m="1" x="548"/>
        <item m="1" x="1517"/>
        <item m="1" x="1093"/>
        <item m="1" x="203"/>
        <item m="1" x="1117"/>
        <item m="1" x="229"/>
        <item m="1" x="1164"/>
        <item m="1" x="278"/>
        <item m="1" x="1193"/>
        <item m="1" x="307"/>
        <item m="1" x="1226"/>
        <item m="1" x="378"/>
        <item m="1" x="1299"/>
        <item m="1" x="415"/>
        <item m="1" x="1336"/>
        <item m="1" x="522"/>
        <item m="1" x="1447"/>
        <item m="1" x="556"/>
        <item m="1" x="1481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22"/>
        <item m="1" x="23"/>
        <item m="1" x="24"/>
        <item m="1" x="25"/>
        <item m="1" x="26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x="0"/>
        <item x="1"/>
        <item x="2"/>
        <item x="3"/>
        <item x="4"/>
        <item t="default"/>
      </items>
    </pivotField>
    <pivotField showAll="0"/>
    <pivotField axis="axisPage" multipleItemSelectionAllowed="1" showAll="0">
      <items count="48">
        <item m="1" x="5"/>
        <item m="1" x="1"/>
        <item m="1" x="2"/>
        <item m="1" x="3"/>
        <item m="1" x="4"/>
        <item x="0"/>
        <item m="1" x="39"/>
        <item m="1" x="43"/>
        <item m="1" x="46"/>
        <item m="1" x="27"/>
        <item m="1" x="9"/>
        <item m="1" x="28"/>
        <item m="1" x="11"/>
        <item m="1" x="29"/>
        <item m="1" x="12"/>
        <item m="1" x="32"/>
        <item m="1" x="15"/>
        <item m="1" x="33"/>
        <item m="1" x="16"/>
        <item m="1" x="35"/>
        <item m="1" x="18"/>
        <item m="1" x="36"/>
        <item m="1" x="20"/>
        <item m="1" x="38"/>
        <item m="1" x="23"/>
        <item m="1" x="40"/>
        <item m="1" x="25"/>
        <item m="1" x="42"/>
        <item m="1" x="19"/>
        <item m="1" x="30"/>
        <item m="1" x="44"/>
        <item m="1" x="13"/>
        <item m="1" x="21"/>
        <item m="1" x="26"/>
        <item m="1" x="31"/>
        <item m="1" x="34"/>
        <item m="1" x="37"/>
        <item m="1" x="41"/>
        <item m="1" x="45"/>
        <item m="1" x="10"/>
        <item m="1" x="14"/>
        <item m="1" x="17"/>
        <item m="1" x="22"/>
        <item m="1" x="24"/>
        <item m="1" x="6"/>
        <item m="1" x="7"/>
        <item m="1" x="8"/>
        <item t="default"/>
      </items>
    </pivotField>
    <pivotField showAll="0" defaultSubtotal="0"/>
    <pivotField showAll="0" defaultSubtotal="0"/>
    <pivotField showAll="0" defaultSubtotal="0">
      <items count="3">
        <item x="1"/>
        <item x="0"/>
        <item x="2"/>
      </items>
    </pivotField>
  </pivotFields>
  <rowFields count="1">
    <field x="6"/>
  </rowFields>
  <rowItems count="14">
    <i>
      <x/>
    </i>
    <i>
      <x v="1"/>
    </i>
    <i>
      <x v="2"/>
    </i>
    <i>
      <x v="3"/>
    </i>
    <i>
      <x v="4"/>
    </i>
    <i>
      <x v="5"/>
    </i>
    <i>
      <x v="8"/>
    </i>
    <i>
      <x v="9"/>
    </i>
    <i>
      <x v="11"/>
    </i>
    <i>
      <x v="12"/>
    </i>
    <i>
      <x v="13"/>
    </i>
    <i>
      <x v="15"/>
    </i>
    <i>
      <x v="19"/>
    </i>
    <i t="grand">
      <x/>
    </i>
  </rowItems>
  <colItems count="1">
    <i/>
  </colItems>
  <pageFields count="1">
    <pageField fld="26" hier="-1"/>
  </pageFields>
  <dataFields count="1">
    <dataField name="Suma z CZASY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Kwerenda z FirebirdDNS" connectionId="1" xr16:uid="{00000000-0016-0000-0400-000000000000}" autoFormatId="16" applyNumberFormats="0" applyBorderFormats="0" applyFontFormats="0" applyPatternFormats="0" applyAlignmentFormats="0" applyWidthHeightFormats="0">
  <queryTableRefresh nextId="97" unboundColumnsLeft="1" unboundColumnsRight="4">
    <queryTableFields count="84">
      <queryTableField id="88" dataBound="0" tableColumnId="88"/>
      <queryTableField id="2" name="ZAMOWIENIA_SPEC_ID" tableColumnId="2"/>
      <queryTableField id="3" name="ARTYKUL_ID" tableColumnId="3"/>
      <queryTableField id="4" name="ILOSC" tableColumnId="4"/>
      <queryTableField id="12" name="RAPORTY_ID" tableColumnId="12"/>
      <queryTableField id="13" name="RAPORTY_TMP_ID" tableColumnId="13"/>
      <queryTableField id="14" name="RAPORTY_ARCH_ID" tableColumnId="14"/>
      <queryTableField id="15" name="RAPORTY_NA_ID" tableColumnId="15"/>
      <queryTableField id="16" name="PACZKA" tableColumnId="16"/>
      <queryTableField id="17" name="POZYCJA" tableColumnId="17"/>
      <queryTableField id="18" name="ARTYKUL_WG_ID" tableColumnId="18"/>
      <queryTableField id="19" name="PRACOWNICY_ID" tableColumnId="19"/>
      <queryTableField id="20" name="CZYNNOSCI_ID" tableColumnId="20"/>
      <queryTableField id="21" name="LC_WYDZIALY_ID" tableColumnId="21"/>
      <queryTableField id="22" name="CZAS" tableColumnId="22"/>
      <queryTableField id="23" name="STAWKA" tableColumnId="23"/>
      <queryTableField id="24" name="DATA" tableColumnId="24"/>
      <queryTableField id="25" name="GODZINA" tableColumnId="25"/>
      <queryTableField id="26" name="RAPORTY_GRUPY_ID" tableColumnId="26"/>
      <queryTableField id="27" name="SKANY_SPEC_ID" tableColumnId="27"/>
      <queryTableField id="28" name="RAPORTY_KONTROLER_ID" tableColumnId="28"/>
      <queryTableField id="29" name="STM" tableColumnId="29"/>
      <queryTableField id="30" name="PRACOWNICY_KOD" tableColumnId="30"/>
      <queryTableField id="31" name="IMIE" tableColumnId="31"/>
      <queryTableField id="32" name="NAZWISKO" tableColumnId="32"/>
      <queryTableField id="33" name="PESEL" tableColumnId="33"/>
      <queryTableField id="34" name="NIP" tableColumnId="34"/>
      <queryTableField id="35" name="ZATRUDNIONY_OD" tableColumnId="35"/>
      <queryTableField id="36" name="ZATRUDNIONY_DO" tableColumnId="36"/>
      <queryTableField id="37" name="ZAKLADY_ID" tableColumnId="37"/>
      <queryTableField id="38" name="ZMIANA" tableColumnId="38"/>
      <queryTableField id="39" name="RAPORTY_BRYGADA_ID" tableColumnId="39"/>
      <queryTableField id="40" name="ZAKLADY_KOD" tableColumnId="40"/>
      <queryTableField id="41" name="ZAKLADY_OPIS" tableColumnId="41"/>
      <queryTableField id="42" name="BRYGADA_KOD" tableColumnId="42"/>
      <queryTableField id="43" name="BRYGADA_OPIS" tableColumnId="43"/>
      <queryTableField id="44" name="LC_WYDZIALY_KOD" tableColumnId="44"/>
      <queryTableField id="45" name="LC_WYDZIALY_OPIS" tableColumnId="45"/>
      <queryTableField id="46" name="CZYNNOSCI_KOD" tableColumnId="46"/>
      <queryTableField id="47" name="CZYNNOSCI_OPIS" tableColumnId="47"/>
      <queryTableField id="48" name="ARTYKUL_KOD_WG" tableColumnId="48"/>
      <queryTableField id="49" name="NAZWA1_WG" tableColumnId="49"/>
      <queryTableField id="50" name="ARTYKUL_KOD" tableColumnId="50"/>
      <queryTableField id="51" name="NAZWA1" tableColumnId="51"/>
      <queryTableField id="52" name="KONTR_PRACOWNICY_KOD" tableColumnId="52"/>
      <queryTableField id="53" name="KONTR_IMIE" tableColumnId="53"/>
      <queryTableField id="54" name="KONTR_NAZWISKO" tableColumnId="54"/>
      <queryTableField id="55" name="KONTR_DATA" tableColumnId="55"/>
      <queryTableField id="56" name="KONTR_CZAS" tableColumnId="56"/>
      <queryTableField id="57" name="RAPORTY_KONTROLER_BLAD_ID" tableColumnId="57"/>
      <queryTableField id="58" name="BLAD_KOD" tableColumnId="58"/>
      <queryTableField id="59" name="BLAD_OPIS" tableColumnId="59"/>
      <queryTableField id="60" name="CZYNNOSCI_NA_ID" tableColumnId="60"/>
      <queryTableField id="61" name="RAPORTY_NA_SESJA_ID" tableColumnId="61"/>
      <queryTableField id="62" name="DO_PROCENTU_WYK" tableColumnId="62"/>
      <queryTableField id="63" name="DO_ZAROBKOW" tableColumnId="63"/>
      <queryTableField id="64" name="DO_OBECNOSCI" tableColumnId="64"/>
      <queryTableField id="65" name="DO_CZASU_TECH" tableColumnId="65"/>
      <queryTableField id="66" name="NIE_DO_CZASU_REAL" tableColumnId="66"/>
      <queryTableField id="67" name="UNIQUE_KEY" tableColumnId="67"/>
      <queryTableField id="68" name="BLAD_KOJARZENIE" tableColumnId="68"/>
      <queryTableField id="69" name="BLAD_KOJARZENIE_OPIS" tableColumnId="69"/>
      <queryTableField id="70" name="BLAD_STAWKA" tableColumnId="70"/>
      <queryTableField id="71" name="PZP_NR_ZLECENIA" tableColumnId="71"/>
      <queryTableField id="72" name="PZP_DATA" tableColumnId="72"/>
      <queryTableField id="73" name="ART_WG_RODZINA_OPIS" tableColumnId="73"/>
      <queryTableField id="74" name="ART_RODZINA_OPIS" tableColumnId="74"/>
      <queryTableField id="75" name="STANOWISKA_ID" tableColumnId="75"/>
      <queryTableField id="76" name="STANOWISKA_KOD" tableColumnId="76"/>
      <queryTableField id="77" name="STANOWISKA_OPIS" tableColumnId="77"/>
      <queryTableField id="78" name="KARTA_PALETOWA_KOD" tableColumnId="78"/>
      <queryTableField id="79" name="ART_WARUNKI_OPIS" tableColumnId="79"/>
      <queryTableField id="80" name="WARUNKI_OPIS" tableColumnId="80"/>
      <queryTableField id="81" name="RAPORTY_GRUPY_OPIS" tableColumnId="81"/>
      <queryTableField id="82" name="ZAM_MAT_SPEC_ID" tableColumnId="82"/>
      <queryTableField id="83" name="ZAM_MAT_NUMER" tableColumnId="83"/>
      <queryTableField id="84" name="PRACOWNICY_KATEGORIA_KOD" tableColumnId="84"/>
      <queryTableField id="85" name="PRACOWNICY_KATEGORIA_OPIS" tableColumnId="85"/>
      <queryTableField id="86" name="GRUPA_CZYNNOSCI_NA_KOD" tableColumnId="86"/>
      <queryTableField id="87" name="GRUPA_CZYNNOSCI_NA_OPIS" tableColumnId="87"/>
      <queryTableField id="89" dataBound="0" tableColumnId="89"/>
      <queryTableField id="90" dataBound="0" tableColumnId="90"/>
      <queryTableField id="91" dataBound="0" tableColumnId="1"/>
      <queryTableField id="95" dataBound="0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Kwerenda z AKORD" connectionId="3" xr16:uid="{00000000-0016-0000-0800-000001000000}" autoFormatId="16" applyNumberFormats="0" applyBorderFormats="0" applyFontFormats="0" applyPatternFormats="0" applyAlignmentFormats="0" applyWidthHeightFormats="0">
  <queryTableRefresh nextId="34" unboundColumnsRight="3">
    <queryTableFields count="11">
      <queryTableField id="11" name="CZAS_START" tableColumnId="11"/>
      <queryTableField id="12" name="CZAS_STOP" tableColumnId="12"/>
      <queryTableField id="13" name="LACZNY_CZAS" tableColumnId="13"/>
      <queryTableField id="15" name="PRACOWNICY_ID" tableColumnId="15"/>
      <queryTableField id="16" name="CZYNNOSCI_ID" tableColumnId="16"/>
      <queryTableField id="23" name="ZAMOWIENIA_SPEC_ID" tableColumnId="23"/>
      <queryTableField id="26" name="BREAK_TIME" tableColumnId="26"/>
      <queryTableField id="31" name="NR_KOMISJI" tableColumnId="5"/>
      <queryTableField id="28" dataBound="0" tableColumnId="2"/>
      <queryTableField id="29" dataBound="0" tableColumnId="3"/>
      <queryTableField id="32" dataBound="0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LANNER TAPICERNI + PIANKOWANIE 2.46" connectionId="2" xr16:uid="{00000000-0016-0000-0C00-000002000000}" autoFormatId="16" applyNumberFormats="0" applyBorderFormats="0" applyFontFormats="0" applyPatternFormats="0" applyAlignmentFormats="0" applyWidthHeightFormats="0">
  <queryTableRefresh nextId="26">
    <queryTableFields count="25">
      <queryTableField id="1" name="KOMISJA_NR" tableColumnId="1"/>
      <queryTableField id="2" name="KOMISJA_MOD" tableColumnId="2"/>
      <queryTableField id="3" name="ZESTAW" tableColumnId="3"/>
      <queryTableField id="4" name="REALIZACJA" tableColumnId="4"/>
      <queryTableField id="5" name="CZAS" tableColumnId="5"/>
      <queryTableField id="6" name="LZ" tableColumnId="6"/>
      <queryTableField id="7" name="KROTKI_KOD_LZ" tableColumnId="7"/>
      <queryTableField id="8" name="TK L" tableColumnId="8"/>
      <queryTableField id="9" name="STATUS" tableColumnId="9"/>
      <queryTableField id="10" name="B#110" tableColumnId="10"/>
      <queryTableField id="11" name="B#120" tableColumnId="11"/>
      <queryTableField id="12" name="B#170" tableColumnId="12"/>
      <queryTableField id="13" name="B#101" tableColumnId="13"/>
      <queryTableField id="14" name="ZAPLANOWANE" tableColumnId="14"/>
      <queryTableField id="15" name="DATA USZYCIA" tableColumnId="15"/>
      <queryTableField id="16" name="DATA PIANKOWANIA" tableColumnId="16"/>
      <queryTableField id="17" name="LZ_DŁ" tableColumnId="17"/>
      <queryTableField id="18" name="B#150" tableColumnId="18"/>
      <queryTableField id="19" name="B#160" tableColumnId="19"/>
      <queryTableField id="20" name="PP" tableColumnId="20"/>
      <queryTableField id="21" name="SKÓRA" tableColumnId="21"/>
      <queryTableField id="22" name="MODEL" tableColumnId="22"/>
      <queryTableField id="23" name="CZAS_PIANK" tableColumnId="23"/>
      <queryTableField id="24" name="ZAPLANOWANE_PIAN" tableColumnId="24"/>
      <queryTableField id="25" name="LISTA_PELNA" tableColumnId="25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7530AD3-4351-4E84-9FB8-A0E7976D2568}" name="Tabela8" displayName="Tabela8" ref="H3:L928" totalsRowShown="0">
  <autoFilter ref="H3:L928" xr:uid="{47530AD3-4351-4E84-9FB8-A0E7976D2568}"/>
  <tableColumns count="5">
    <tableColumn id="1" xr3:uid="{7CBEDC6F-FB79-4239-B546-9F975CDE1060}" name="DATA" dataDxfId="74"/>
    <tableColumn id="2" xr3:uid="{8A429E36-40BB-46BA-8510-8F6042F09D1F}" name="IMIE"/>
    <tableColumn id="3" xr3:uid="{93F65165-A2A6-477A-88B1-78BA66E09D7D}" name="KOMISJA_KRÓTKA"/>
    <tableColumn id="4" xr3:uid="{74A0E848-F52C-4E60-BE82-CC321E0141AE}" name="Suma z CZASY" dataDxfId="73">
      <calculatedColumnFormula>D4</calculatedColumnFormula>
    </tableColumn>
    <tableColumn id="5" xr3:uid="{7F313F07-50EA-40AE-8F7C-2480575E98FE}" name="MODEL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AKORD" displayName="AKORD" ref="A1:AA751" totalsRowShown="0">
  <tableColumns count="27">
    <tableColumn id="1" xr3:uid="{00000000-0010-0000-0000-000001000000}" name="IMIE" dataDxfId="72">
      <calculatedColumnFormula>VLOOKUP(AKORD[[#This Row],[NAZWISKO]],IMIE[],2,FALSE)</calculatedColumnFormula>
    </tableColumn>
    <tableColumn id="2" xr3:uid="{00000000-0010-0000-0000-000002000000}" name="ZAMOWIENIA_SPEC_ID"/>
    <tableColumn id="3" xr3:uid="{00000000-0010-0000-0000-000003000000}" name="PRACOWNICY_ID"/>
    <tableColumn id="4" xr3:uid="{00000000-0010-0000-0000-000004000000}" name="CZYNNOSCI_ID"/>
    <tableColumn id="5" xr3:uid="{00000000-0010-0000-0000-000005000000}" name="CZAS"/>
    <tableColumn id="6" xr3:uid="{00000000-0010-0000-0000-000006000000}" name="DATA" dataDxfId="71"/>
    <tableColumn id="7" xr3:uid="{00000000-0010-0000-0000-000007000000}" name="NAZWISKO"/>
    <tableColumn id="8" xr3:uid="{00000000-0010-0000-0000-000008000000}" name="WYDZIAL"/>
    <tableColumn id="9" xr3:uid="{00000000-0010-0000-0000-000009000000}" name="LC_WYDZIALY_OPIS"/>
    <tableColumn id="10" xr3:uid="{00000000-0010-0000-0000-00000A000000}" name="CZYNNOSCI_OPIS"/>
    <tableColumn id="11" xr3:uid="{00000000-0010-0000-0000-00000B000000}" name="NAZWA1_WG"/>
    <tableColumn id="12" xr3:uid="{00000000-0010-0000-0000-00000C000000}" name="NAZWA1"/>
    <tableColumn id="13" xr3:uid="{00000000-0010-0000-0000-00000D000000}" name="PZP_NR_ZLECENIA"/>
    <tableColumn id="14" xr3:uid="{00000000-0010-0000-0000-00000E000000}" name="ART_RODZINA_OPIS"/>
    <tableColumn id="15" xr3:uid="{00000000-0010-0000-0000-00000F000000}" name="WARUNKI_OPIS"/>
    <tableColumn id="16" xr3:uid="{00000000-0010-0000-0000-000010000000}" name="PRACOWNICY_KATEGORIA_OPIS"/>
    <tableColumn id="17" xr3:uid="{00000000-0010-0000-0000-000011000000}" name="KOMISJA"/>
    <tableColumn id="18" xr3:uid="{00000000-0010-0000-0000-000012000000}" name="ILOSC"/>
    <tableColumn id="19" xr3:uid="{00000000-0010-0000-0000-000013000000}" name="CZAS_START" dataDxfId="70"/>
    <tableColumn id="20" xr3:uid="{00000000-0010-0000-0000-000014000000}" name="CZAS_STOP" dataDxfId="69"/>
    <tableColumn id="21" xr3:uid="{00000000-0010-0000-0000-000015000000}" name="LACZNY_CZAS"/>
    <tableColumn id="22" xr3:uid="{00000000-0010-0000-0000-000016000000}" name="PRZERWA"/>
    <tableColumn id="23" xr3:uid="{00000000-0010-0000-0000-000017000000}" name="CZASY" dataDxfId="68">
      <calculatedColumnFormula>IFERROR(IF(AKORD[[#This Row],[CZAS]]=1,VLOOKUP(AKORD[[#This Row],[ZAMOWIENIA_SPEC_ID]]&amp;AKORD[[#This Row],[CZYNNOSCI_OPIS]],#REF!,5,FALSE),AKORD[[#This Row],[CZAS]]),1)</calculatedColumnFormula>
    </tableColumn>
    <tableColumn id="24" xr3:uid="{00000000-0010-0000-0000-000018000000}" name="NS" dataDxfId="67">
      <calculatedColumnFormula>AKORD[[#This Row],[ZAMOWIENIA_SPEC_ID]]&amp;" "&amp;MID(AKORD[[#This Row],[NAZWA1_WG]],1,30)</calculatedColumnFormula>
    </tableColumn>
    <tableColumn id="25" xr3:uid="{00000000-0010-0000-0000-000019000000}" name="DZIEN" dataDxfId="66">
      <calculatedColumnFormula>AKORD[[#This Row],[DATA]]</calculatedColumnFormula>
    </tableColumn>
    <tableColumn id="26" xr3:uid="{00000000-0010-0000-0000-00001A000000}" name="KOMISJA_KRÓTKA" dataDxfId="65">
      <calculatedColumnFormula>LEFT(AKORD[[#This Row],[KOMISJA]],10)</calculatedColumnFormula>
    </tableColumn>
    <tableColumn id="27" xr3:uid="{00000000-0010-0000-0000-00001B000000}" name="TK" dataDxfId="64">
      <calculatedColumnFormula>WEEKNUM(AKORD[[#This Row],[DZIEN]],2)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AKORDT" displayName="AKORDT" ref="A2:CF1002" tableType="queryTable" totalsRowShown="0">
  <sortState xmlns:xlrd2="http://schemas.microsoft.com/office/spreadsheetml/2017/richdata2" ref="A3:CE3">
    <sortCondition ref="CD2:CD3"/>
  </sortState>
  <tableColumns count="84">
    <tableColumn id="88" xr3:uid="{00000000-0010-0000-0100-000058000000}" uniqueName="88" name="IMIE" queryTableFieldId="88" dataDxfId="63">
      <calculatedColumnFormula>VLOOKUP(AKORDT[[#This Row],[NAZWISKO]],IMIE[],2,FALSE)</calculatedColumnFormula>
    </tableColumn>
    <tableColumn id="2" xr3:uid="{00000000-0010-0000-0100-000002000000}" uniqueName="2" name="ZAMOWIENIA_SPEC_ID" queryTableFieldId="2"/>
    <tableColumn id="3" xr3:uid="{00000000-0010-0000-0100-000003000000}" uniqueName="3" name="ARTYKUL_ID" queryTableFieldId="3"/>
    <tableColumn id="4" xr3:uid="{00000000-0010-0000-0100-000004000000}" uniqueName="4" name="ILOSC" queryTableFieldId="4"/>
    <tableColumn id="12" xr3:uid="{00000000-0010-0000-0100-00000C000000}" uniqueName="12" name="RAPORTY_ID" queryTableFieldId="12"/>
    <tableColumn id="13" xr3:uid="{00000000-0010-0000-0100-00000D000000}" uniqueName="13" name="RAPORTY_TMP_ID" queryTableFieldId="13"/>
    <tableColumn id="14" xr3:uid="{00000000-0010-0000-0100-00000E000000}" uniqueName="14" name="RAPORTY_ARCH_ID" queryTableFieldId="14"/>
    <tableColumn id="15" xr3:uid="{00000000-0010-0000-0100-00000F000000}" uniqueName="15" name="RAPORTY_NA_ID" queryTableFieldId="15"/>
    <tableColumn id="16" xr3:uid="{00000000-0010-0000-0100-000010000000}" uniqueName="16" name="PACZKA" queryTableFieldId="16"/>
    <tableColumn id="17" xr3:uid="{00000000-0010-0000-0100-000011000000}" uniqueName="17" name="POZYCJA" queryTableFieldId="17"/>
    <tableColumn id="18" xr3:uid="{00000000-0010-0000-0100-000012000000}" uniqueName="18" name="ARTYKUL_WG_ID" queryTableFieldId="18"/>
    <tableColumn id="19" xr3:uid="{00000000-0010-0000-0100-000013000000}" uniqueName="19" name="PRACOWNICY_ID" queryTableFieldId="19"/>
    <tableColumn id="20" xr3:uid="{00000000-0010-0000-0100-000014000000}" uniqueName="20" name="CZYNNOSCI_ID" queryTableFieldId="20"/>
    <tableColumn id="21" xr3:uid="{00000000-0010-0000-0100-000015000000}" uniqueName="21" name="LC_WYDZIALY_ID" queryTableFieldId="21"/>
    <tableColumn id="22" xr3:uid="{00000000-0010-0000-0100-000016000000}" uniqueName="22" name="CZAS" queryTableFieldId="22"/>
    <tableColumn id="23" xr3:uid="{00000000-0010-0000-0100-000017000000}" uniqueName="23" name="STAWKA" queryTableFieldId="23"/>
    <tableColumn id="24" xr3:uid="{00000000-0010-0000-0100-000018000000}" uniqueName="24" name="DATA" queryTableFieldId="24" dataDxfId="62"/>
    <tableColumn id="25" xr3:uid="{00000000-0010-0000-0100-000019000000}" uniqueName="25" name="GODZINA" queryTableFieldId="25"/>
    <tableColumn id="26" xr3:uid="{00000000-0010-0000-0100-00001A000000}" uniqueName="26" name="RAPORTY_GRUPY_ID" queryTableFieldId="26"/>
    <tableColumn id="27" xr3:uid="{00000000-0010-0000-0100-00001B000000}" uniqueName="27" name="SKANY_SPEC_ID" queryTableFieldId="27"/>
    <tableColumn id="28" xr3:uid="{00000000-0010-0000-0100-00001C000000}" uniqueName="28" name="RAPORTY_KONTROLER_ID" queryTableFieldId="28"/>
    <tableColumn id="29" xr3:uid="{00000000-0010-0000-0100-00001D000000}" uniqueName="29" name="STM" queryTableFieldId="29"/>
    <tableColumn id="30" xr3:uid="{00000000-0010-0000-0100-00001E000000}" uniqueName="30" name="PRACOWNICY_KOD" queryTableFieldId="30"/>
    <tableColumn id="31" xr3:uid="{00000000-0010-0000-0100-00001F000000}" uniqueName="31" name="IMIE2" queryTableFieldId="31"/>
    <tableColumn id="32" xr3:uid="{00000000-0010-0000-0100-000020000000}" uniqueName="32" name="NAZWISKO" queryTableFieldId="32"/>
    <tableColumn id="33" xr3:uid="{00000000-0010-0000-0100-000021000000}" uniqueName="33" name="PESEL" queryTableFieldId="33"/>
    <tableColumn id="34" xr3:uid="{00000000-0010-0000-0100-000022000000}" uniqueName="34" name="NIP" queryTableFieldId="34"/>
    <tableColumn id="35" xr3:uid="{00000000-0010-0000-0100-000023000000}" uniqueName="35" name="ZATRUDNIONY_OD" queryTableFieldId="35" dataDxfId="61"/>
    <tableColumn id="36" xr3:uid="{00000000-0010-0000-0100-000024000000}" uniqueName="36" name="ZATRUDNIONY_DO" queryTableFieldId="36" dataDxfId="60"/>
    <tableColumn id="37" xr3:uid="{00000000-0010-0000-0100-000025000000}" uniqueName="37" name="ZAKLADY_ID" queryTableFieldId="37"/>
    <tableColumn id="38" xr3:uid="{00000000-0010-0000-0100-000026000000}" uniqueName="38" name="ZMIANA" queryTableFieldId="38"/>
    <tableColumn id="39" xr3:uid="{00000000-0010-0000-0100-000027000000}" uniqueName="39" name="RAPORTY_BRYGADA_ID" queryTableFieldId="39"/>
    <tableColumn id="40" xr3:uid="{00000000-0010-0000-0100-000028000000}" uniqueName="40" name="ZAKLADY_KOD" queryTableFieldId="40"/>
    <tableColumn id="41" xr3:uid="{00000000-0010-0000-0100-000029000000}" uniqueName="41" name="ZAKLADY_OPIS" queryTableFieldId="41"/>
    <tableColumn id="42" xr3:uid="{00000000-0010-0000-0100-00002A000000}" uniqueName="42" name="BRYGADA_KOD" queryTableFieldId="42"/>
    <tableColumn id="43" xr3:uid="{00000000-0010-0000-0100-00002B000000}" uniqueName="43" name="BRYGADA_OPIS" queryTableFieldId="43"/>
    <tableColumn id="44" xr3:uid="{00000000-0010-0000-0100-00002C000000}" uniqueName="44" name="LC_WYDZIALY_KOD" queryTableFieldId="44"/>
    <tableColumn id="45" xr3:uid="{00000000-0010-0000-0100-00002D000000}" uniqueName="45" name="LC_WYDZIALY_OPIS" queryTableFieldId="45"/>
    <tableColumn id="46" xr3:uid="{00000000-0010-0000-0100-00002E000000}" uniqueName="46" name="CZYNNOSCI_KOD" queryTableFieldId="46"/>
    <tableColumn id="47" xr3:uid="{00000000-0010-0000-0100-00002F000000}" uniqueName="47" name="CZYNNOSCI_OPIS" queryTableFieldId="47"/>
    <tableColumn id="48" xr3:uid="{00000000-0010-0000-0100-000030000000}" uniqueName="48" name="ARTYKUL_KOD_WG" queryTableFieldId="48"/>
    <tableColumn id="49" xr3:uid="{00000000-0010-0000-0100-000031000000}" uniqueName="49" name="NAZWA1_WG" queryTableFieldId="49"/>
    <tableColumn id="50" xr3:uid="{00000000-0010-0000-0100-000032000000}" uniqueName="50" name="ARTYKUL_KOD" queryTableFieldId="50"/>
    <tableColumn id="51" xr3:uid="{00000000-0010-0000-0100-000033000000}" uniqueName="51" name="NAZWA1" queryTableFieldId="51"/>
    <tableColumn id="52" xr3:uid="{00000000-0010-0000-0100-000034000000}" uniqueName="52" name="KONTR_PRACOWNICY_KOD" queryTableFieldId="52"/>
    <tableColumn id="53" xr3:uid="{00000000-0010-0000-0100-000035000000}" uniqueName="53" name="KONTR_IMIE" queryTableFieldId="53"/>
    <tableColumn id="54" xr3:uid="{00000000-0010-0000-0100-000036000000}" uniqueName="54" name="KONTR_NAZWISKO" queryTableFieldId="54"/>
    <tableColumn id="55" xr3:uid="{00000000-0010-0000-0100-000037000000}" uniqueName="55" name="KONTR_DATA" queryTableFieldId="55" dataDxfId="59"/>
    <tableColumn id="56" xr3:uid="{00000000-0010-0000-0100-000038000000}" uniqueName="56" name="KONTR_CZAS" queryTableFieldId="56"/>
    <tableColumn id="57" xr3:uid="{00000000-0010-0000-0100-000039000000}" uniqueName="57" name="RAPORTY_KONTROLER_BLAD_ID" queryTableFieldId="57"/>
    <tableColumn id="58" xr3:uid="{00000000-0010-0000-0100-00003A000000}" uniqueName="58" name="BLAD_KOD" queryTableFieldId="58"/>
    <tableColumn id="59" xr3:uid="{00000000-0010-0000-0100-00003B000000}" uniqueName="59" name="BLAD_OPIS" queryTableFieldId="59"/>
    <tableColumn id="60" xr3:uid="{00000000-0010-0000-0100-00003C000000}" uniqueName="60" name="CZYNNOSCI_NA_ID" queryTableFieldId="60"/>
    <tableColumn id="61" xr3:uid="{00000000-0010-0000-0100-00003D000000}" uniqueName="61" name="RAPORTY_NA_SESJA_ID" queryTableFieldId="61"/>
    <tableColumn id="62" xr3:uid="{00000000-0010-0000-0100-00003E000000}" uniqueName="62" name="DO_PROCENTU_WYK" queryTableFieldId="62"/>
    <tableColumn id="63" xr3:uid="{00000000-0010-0000-0100-00003F000000}" uniqueName="63" name="DO_ZAROBKOW" queryTableFieldId="63"/>
    <tableColumn id="64" xr3:uid="{00000000-0010-0000-0100-000040000000}" uniqueName="64" name="DO_OBECNOSCI" queryTableFieldId="64"/>
    <tableColumn id="65" xr3:uid="{00000000-0010-0000-0100-000041000000}" uniqueName="65" name="DO_CZASU_TECH" queryTableFieldId="65"/>
    <tableColumn id="66" xr3:uid="{00000000-0010-0000-0100-000042000000}" uniqueName="66" name="NIE_DO_CZASU_REAL" queryTableFieldId="66"/>
    <tableColumn id="67" xr3:uid="{00000000-0010-0000-0100-000043000000}" uniqueName="67" name="UNIQUE_KEY" queryTableFieldId="67"/>
    <tableColumn id="68" xr3:uid="{00000000-0010-0000-0100-000044000000}" uniqueName="68" name="BLAD_KOJARZENIE" queryTableFieldId="68"/>
    <tableColumn id="69" xr3:uid="{00000000-0010-0000-0100-000045000000}" uniqueName="69" name="BLAD_KOJARZENIE_OPIS" queryTableFieldId="69"/>
    <tableColumn id="70" xr3:uid="{00000000-0010-0000-0100-000046000000}" uniqueName="70" name="BLAD_STAWKA" queryTableFieldId="70"/>
    <tableColumn id="71" xr3:uid="{00000000-0010-0000-0100-000047000000}" uniqueName="71" name="PZP_NR_ZLECENIA" queryTableFieldId="71"/>
    <tableColumn id="72" xr3:uid="{00000000-0010-0000-0100-000048000000}" uniqueName="72" name="PZP_DATA" queryTableFieldId="72" dataDxfId="58"/>
    <tableColumn id="73" xr3:uid="{00000000-0010-0000-0100-000049000000}" uniqueName="73" name="ART_WG_RODZINA_OPIS" queryTableFieldId="73"/>
    <tableColumn id="74" xr3:uid="{00000000-0010-0000-0100-00004A000000}" uniqueName="74" name="ART_RODZINA_OPIS" queryTableFieldId="74"/>
    <tableColumn id="75" xr3:uid="{00000000-0010-0000-0100-00004B000000}" uniqueName="75" name="STANOWISKA_ID" queryTableFieldId="75"/>
    <tableColumn id="76" xr3:uid="{00000000-0010-0000-0100-00004C000000}" uniqueName="76" name="STANOWISKA_KOD" queryTableFieldId="76"/>
    <tableColumn id="77" xr3:uid="{00000000-0010-0000-0100-00004D000000}" uniqueName="77" name="STANOWISKA_OPIS" queryTableFieldId="77"/>
    <tableColumn id="78" xr3:uid="{00000000-0010-0000-0100-00004E000000}" uniqueName="78" name="KARTA_PALETOWA_KOD" queryTableFieldId="78"/>
    <tableColumn id="79" xr3:uid="{00000000-0010-0000-0100-00004F000000}" uniqueName="79" name="ART_WARUNKI_OPIS" queryTableFieldId="79"/>
    <tableColumn id="80" xr3:uid="{00000000-0010-0000-0100-000050000000}" uniqueName="80" name="WARUNKI_OPIS" queryTableFieldId="80"/>
    <tableColumn id="81" xr3:uid="{00000000-0010-0000-0100-000051000000}" uniqueName="81" name="RAPORTY_GRUPY_OPIS" queryTableFieldId="81"/>
    <tableColumn id="82" xr3:uid="{00000000-0010-0000-0100-000052000000}" uniqueName="82" name="ZAM_MAT_SPEC_ID" queryTableFieldId="82"/>
    <tableColumn id="83" xr3:uid="{00000000-0010-0000-0100-000053000000}" uniqueName="83" name="ZAM_MAT_NUMER" queryTableFieldId="83"/>
    <tableColumn id="84" xr3:uid="{00000000-0010-0000-0100-000054000000}" uniqueName="84" name="PRACOWNICY_KATEGORIA_KOD" queryTableFieldId="84"/>
    <tableColumn id="85" xr3:uid="{00000000-0010-0000-0100-000055000000}" uniqueName="85" name="PRACOWNICY_KATEGORIA_OPIS" queryTableFieldId="85"/>
    <tableColumn id="86" xr3:uid="{00000000-0010-0000-0100-000056000000}" uniqueName="86" name="GRUPA_CZYNNOSCI_NA_KOD" queryTableFieldId="86"/>
    <tableColumn id="87" xr3:uid="{00000000-0010-0000-0100-000057000000}" uniqueName="87" name="GRUPA_CZYNNOSCI_NA_OPIS" queryTableFieldId="87"/>
    <tableColumn id="89" xr3:uid="{00000000-0010-0000-0100-000059000000}" uniqueName="89" name="CZASY" queryTableFieldId="89" dataDxfId="57">
      <calculatedColumnFormula>IFERROR(IF(AKORDT[[#This Row],[CZAS]]=1,VLOOKUP(AKORDT[[#This Row],[RAPORTY_TMP_ID]]&amp;AKORDT[[#This Row],[CZYNNOSCI_OPIS]],#REF!,5,FALSE),AKORDT[[#This Row],[CZAS]]),1)</calculatedColumnFormula>
    </tableColumn>
    <tableColumn id="90" xr3:uid="{00000000-0010-0000-0100-00005A000000}" uniqueName="90" name="NS" queryTableFieldId="90" dataDxfId="56">
      <calculatedColumnFormula>AKORDT[[#This Row],[RAPORTY_TMP_ID]]&amp;" "&amp;MID(AKORDT[[#This Row],[NAZWA1_WG]],1,30)</calculatedColumnFormula>
    </tableColumn>
    <tableColumn id="1" xr3:uid="{00000000-0010-0000-0100-000001000000}" uniqueName="1" name="DZIEN" queryTableFieldId="91" dataDxfId="55">
      <calculatedColumnFormula>AKORDT[[#This Row],[DATA]]</calculatedColumnFormula>
    </tableColumn>
    <tableColumn id="5" xr3:uid="{00000000-0010-0000-0100-000005000000}" uniqueName="5" name="CZASY RZECZ" queryTableFieldId="95" dataDxfId="54">
      <calculatedColumnFormula>IFERROR(ROUND(AVERAGEIF(Tabela_Kwerenda_z_AKORD[CZAS RZECZYWISTY],LEFT(AKORDT[[#This Row],[PZP_NR_ZLECENIA]],5),Tabela_Kwerenda_z_AKORD[LACZNY_CZAS]),0),0)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IMIE" displayName="IMIE" ref="A1:D22" totalsRowShown="0" headerRowDxfId="52" headerRowBorderDxfId="51" tableBorderDxfId="50" totalsRowBorderDxfId="49">
  <autoFilter ref="A1:D22" xr:uid="{00000000-0009-0000-0100-000002000000}"/>
  <tableColumns count="4">
    <tableColumn id="1" xr3:uid="{00000000-0010-0000-0200-000001000000}" name="NR" dataDxfId="48"/>
    <tableColumn id="2" xr3:uid="{00000000-0010-0000-0200-000002000000}" name="IMIE NAZWISKO" dataDxfId="47"/>
    <tableColumn id="3" xr3:uid="{00000000-0010-0000-0200-000003000000}" name="Kolumna1" dataDxfId="46">
      <calculatedColumnFormula>"S"&amp;A2</calculatedColumnFormula>
    </tableColumn>
    <tableColumn id="4" xr3:uid="{00000000-0010-0000-0200-000004000000}" name="Kolumna2" dataDxfId="45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B29:C36" totalsRowShown="0">
  <autoFilter ref="B29:C36" xr:uid="{00000000-0009-0000-0100-000004000000}"/>
  <tableColumns count="2">
    <tableColumn id="1" xr3:uid="{00000000-0010-0000-0300-000001000000}" name="Kolumna1"/>
    <tableColumn id="2" xr3:uid="{00000000-0010-0000-0300-000002000000}" name="Kolumna2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_Kwerenda_z_AKORD" displayName="Tabela_Kwerenda_z_AKORD" ref="A1:K4448" tableType="queryTable" totalsRowShown="0">
  <autoFilter ref="A1:K4448" xr:uid="{00000000-0009-0000-0100-000005000000}"/>
  <tableColumns count="11">
    <tableColumn id="11" xr3:uid="{00000000-0010-0000-0400-00000B000000}" uniqueName="11" name="CZAS_START" queryTableFieldId="11" dataDxfId="44"/>
    <tableColumn id="12" xr3:uid="{00000000-0010-0000-0400-00000C000000}" uniqueName="12" name="CZAS_STOP" queryTableFieldId="12" dataDxfId="43"/>
    <tableColumn id="13" xr3:uid="{00000000-0010-0000-0400-00000D000000}" uniqueName="13" name="LACZNY_CZAS" queryTableFieldId="13"/>
    <tableColumn id="15" xr3:uid="{00000000-0010-0000-0400-00000F000000}" uniqueName="15" name="PRACOWNICY_ID" queryTableFieldId="15"/>
    <tableColumn id="16" xr3:uid="{00000000-0010-0000-0400-000010000000}" uniqueName="16" name="CZYNNOSCI_ID" queryTableFieldId="16"/>
    <tableColumn id="23" xr3:uid="{00000000-0010-0000-0400-000017000000}" uniqueName="23" name="ZAMOWIENIA_SPEC_ID" queryTableFieldId="23"/>
    <tableColumn id="26" xr3:uid="{00000000-0010-0000-0400-00001A000000}" uniqueName="26" name="BREAK_TIME" queryTableFieldId="26"/>
    <tableColumn id="5" xr3:uid="{00000000-0010-0000-0400-000005000000}" uniqueName="5" name="NR_KOMISJI" queryTableFieldId="31"/>
    <tableColumn id="2" xr3:uid="{00000000-0010-0000-0400-000002000000}" uniqueName="2" name="CZAS RZECZYWISTY" queryTableFieldId="28" dataDxfId="42">
      <calculatedColumnFormula>LEFT(Tabela_Kwerenda_z_AKORD[[#This Row],[NR_KOMISJI]],5)</calculatedColumnFormula>
    </tableColumn>
    <tableColumn id="3" xr3:uid="{00000000-0010-0000-0400-000003000000}" uniqueName="3" name="DATA" queryTableFieldId="29" dataDxfId="41">
      <calculatedColumnFormula>DAY(Tabela_Kwerenda_z_AKORD[[#This Row],[CZAS_START]]) &amp;"-"&amp; MONTH(Tabela_Kwerenda_z_AKORD[[#This Row],[CZAS_START]]) &amp;"-"&amp; YEAR(Tabela_Kwerenda_z_AKORD[[#This Row],[CZAS_START]])</calculatedColumnFormula>
    </tableColumn>
    <tableColumn id="6" xr3:uid="{00000000-0010-0000-0400-000006000000}" uniqueName="6" name="IMIE" queryTableFieldId="32" dataDxfId="40">
      <calculatedColumnFormula>INDEX(AKORDT[],MATCH(Tabela_Kwerenda_z_AKORD[[#This Row],[PRACOWNICY_ID]],AKORDT[PRACOWNICY_ID],0),1)</calculatedColumnFormula>
    </tableColumn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Tabela3" displayName="Tabela3" ref="AP3:AQ17" totalsRowShown="0" headerRowDxfId="39" dataDxfId="38">
  <autoFilter ref="AP3:AQ17" xr:uid="{00000000-0009-0000-0100-000003000000}"/>
  <tableColumns count="2">
    <tableColumn id="1" xr3:uid="{00000000-0010-0000-0500-000001000000}" name="Kolumna1" dataDxfId="37"/>
    <tableColumn id="2" xr3:uid="{00000000-0010-0000-0500-000002000000}" name="Kolumna2" dataDxfId="36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KALENDARZ" displayName="KALENDARZ" ref="C2:Z108" totalsRowShown="0" headerRowDxfId="35" tableBorderDxfId="34">
  <autoFilter ref="C2:Z108" xr:uid="{00000000-0009-0000-0100-00000A000000}"/>
  <tableColumns count="24">
    <tableColumn id="1" xr3:uid="{00000000-0010-0000-0600-000001000000}" name="TYDZIEN" dataDxfId="33">
      <calculatedColumnFormula>WEEKNUM(E3,2)</calculatedColumnFormula>
    </tableColumn>
    <tableColumn id="2" xr3:uid="{00000000-0010-0000-0600-000002000000}" name="KOLEJNY" dataDxfId="32">
      <calculatedColumnFormula>WEEKDAY(E3,2)</calculatedColumnFormula>
    </tableColumn>
    <tableColumn id="3" xr3:uid="{00000000-0010-0000-0600-000003000000}" name="DZIEŃ" dataDxfId="31"/>
    <tableColumn id="4" xr3:uid="{00000000-0010-0000-0600-000004000000}" name="T01" dataDxfId="30"/>
    <tableColumn id="5" xr3:uid="{00000000-0010-0000-0600-000005000000}" name="T02" dataDxfId="29"/>
    <tableColumn id="6" xr3:uid="{00000000-0010-0000-0600-000006000000}" name="T03" dataDxfId="28"/>
    <tableColumn id="7" xr3:uid="{00000000-0010-0000-0600-000007000000}" name="T04" dataDxfId="27"/>
    <tableColumn id="8" xr3:uid="{00000000-0010-0000-0600-000008000000}" name="T05" dataDxfId="26"/>
    <tableColumn id="9" xr3:uid="{00000000-0010-0000-0600-000009000000}" name="T06" dataDxfId="25"/>
    <tableColumn id="10" xr3:uid="{00000000-0010-0000-0600-00000A000000}" name="T07" dataDxfId="24"/>
    <tableColumn id="11" xr3:uid="{00000000-0010-0000-0600-00000B000000}" name="T08" dataDxfId="23"/>
    <tableColumn id="12" xr3:uid="{00000000-0010-0000-0600-00000C000000}" name="T09" dataDxfId="22"/>
    <tableColumn id="13" xr3:uid="{00000000-0010-0000-0600-00000D000000}" name="T10" dataDxfId="21"/>
    <tableColumn id="14" xr3:uid="{00000000-0010-0000-0600-00000E000000}" name="T11" dataDxfId="20"/>
    <tableColumn id="15" xr3:uid="{00000000-0010-0000-0600-00000F000000}" name="T12" dataDxfId="19"/>
    <tableColumn id="16" xr3:uid="{00000000-0010-0000-0600-000010000000}" name="P01" dataDxfId="18"/>
    <tableColumn id="17" xr3:uid="{00000000-0010-0000-0600-000011000000}" name="P02" dataDxfId="17"/>
    <tableColumn id="18" xr3:uid="{00000000-0010-0000-0600-000012000000}" name="P03" dataDxfId="16"/>
    <tableColumn id="19" xr3:uid="{00000000-0010-0000-0600-000013000000}" name="P05" dataDxfId="15"/>
    <tableColumn id="20" xr3:uid="{00000000-0010-0000-0600-000014000000}" name="P06" dataDxfId="14"/>
    <tableColumn id="21" xr3:uid="{00000000-0010-0000-0600-000015000000}" name="P04" dataDxfId="13"/>
    <tableColumn id="22" xr3:uid="{00000000-0010-0000-0600-000016000000}" name="P07" dataDxfId="12"/>
    <tableColumn id="23" xr3:uid="{00000000-0010-0000-0600-000017000000}" name="P08" dataDxfId="11"/>
    <tableColumn id="24" xr3:uid="{00000000-0010-0000-0600-000018000000}" name="P09" dataDxfId="10"/>
  </tableColumns>
  <tableStyleInfo name="TableStyleLight15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11" displayName="Tabela11" ref="A4:C25" totalsRowShown="0" tableBorderDxfId="9">
  <autoFilter ref="A4:C25" xr:uid="{00000000-0009-0000-0100-00000B000000}"/>
  <tableColumns count="3">
    <tableColumn id="1" xr3:uid="{00000000-0010-0000-0700-000001000000}" name="NUMER">
      <calculatedColumnFormula>LEFT(B5,3)</calculatedColumnFormula>
    </tableColumn>
    <tableColumn id="2" xr3:uid="{00000000-0010-0000-0700-000002000000}" name="IMIE" dataDxfId="8"/>
    <tableColumn id="3" xr3:uid="{00000000-0010-0000-0700-000003000000}" name="23" dataDxfId="7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Tabela_PLANNER_TAPICERNI___PIANKOWANIE_2.46" displayName="Tabela_PLANNER_TAPICERNI___PIANKOWANIE_2.46" ref="A1:Y1759" tableType="queryTable" totalsRowShown="0">
  <autoFilter ref="A1:Y1759" xr:uid="{00000000-0009-0000-0100-000007000000}"/>
  <tableColumns count="25">
    <tableColumn id="1" xr3:uid="{00000000-0010-0000-0800-000001000000}" uniqueName="1" name="KOMISJA_NR" queryTableFieldId="1"/>
    <tableColumn id="2" xr3:uid="{00000000-0010-0000-0800-000002000000}" uniqueName="2" name="KOMISJA_MOD" queryTableFieldId="2"/>
    <tableColumn id="3" xr3:uid="{00000000-0010-0000-0800-000003000000}" uniqueName="3" name="ZESTAW" queryTableFieldId="3"/>
    <tableColumn id="4" xr3:uid="{00000000-0010-0000-0800-000004000000}" uniqueName="4" name="REALIZACJA" queryTableFieldId="4"/>
    <tableColumn id="5" xr3:uid="{00000000-0010-0000-0800-000005000000}" uniqueName="5" name="CZAS" queryTableFieldId="5"/>
    <tableColumn id="6" xr3:uid="{00000000-0010-0000-0800-000006000000}" uniqueName="6" name="LZ" queryTableFieldId="6"/>
    <tableColumn id="7" xr3:uid="{00000000-0010-0000-0800-000007000000}" uniqueName="7" name="KROTKI_KOD_LZ" queryTableFieldId="7"/>
    <tableColumn id="8" xr3:uid="{00000000-0010-0000-0800-000008000000}" uniqueName="8" name="TK L" queryTableFieldId="8"/>
    <tableColumn id="9" xr3:uid="{00000000-0010-0000-0800-000009000000}" uniqueName="9" name="STATUS" queryTableFieldId="9"/>
    <tableColumn id="10" xr3:uid="{00000000-0010-0000-0800-00000A000000}" uniqueName="10" name="B#110" queryTableFieldId="10"/>
    <tableColumn id="11" xr3:uid="{00000000-0010-0000-0800-00000B000000}" uniqueName="11" name="B#120" queryTableFieldId="11"/>
    <tableColumn id="12" xr3:uid="{00000000-0010-0000-0800-00000C000000}" uniqueName="12" name="B#170" queryTableFieldId="12"/>
    <tableColumn id="13" xr3:uid="{00000000-0010-0000-0800-00000D000000}" uniqueName="13" name="B#101" queryTableFieldId="13"/>
    <tableColumn id="14" xr3:uid="{00000000-0010-0000-0800-00000E000000}" uniqueName="14" name="ZAPLANOWANE" queryTableFieldId="14"/>
    <tableColumn id="15" xr3:uid="{00000000-0010-0000-0800-00000F000000}" uniqueName="15" name="DATA USZYCIA" queryTableFieldId="15"/>
    <tableColumn id="16" xr3:uid="{00000000-0010-0000-0800-000010000000}" uniqueName="16" name="DATA PIANKOWANIA" queryTableFieldId="16"/>
    <tableColumn id="17" xr3:uid="{00000000-0010-0000-0800-000011000000}" uniqueName="17" name="LZ_DŁ" queryTableFieldId="17"/>
    <tableColumn id="18" xr3:uid="{00000000-0010-0000-0800-000012000000}" uniqueName="18" name="B#150" queryTableFieldId="18"/>
    <tableColumn id="19" xr3:uid="{00000000-0010-0000-0800-000013000000}" uniqueName="19" name="B#160" queryTableFieldId="19"/>
    <tableColumn id="20" xr3:uid="{00000000-0010-0000-0800-000014000000}" uniqueName="20" name="PP" queryTableFieldId="20"/>
    <tableColumn id="21" xr3:uid="{00000000-0010-0000-0800-000015000000}" uniqueName="21" name="SKÓRA" queryTableFieldId="21"/>
    <tableColumn id="22" xr3:uid="{00000000-0010-0000-0800-000016000000}" uniqueName="22" name="MODEL" queryTableFieldId="22"/>
    <tableColumn id="23" xr3:uid="{00000000-0010-0000-0800-000017000000}" uniqueName="23" name="CZAS_PIANK" queryTableFieldId="23"/>
    <tableColumn id="24" xr3:uid="{00000000-0010-0000-0800-000018000000}" uniqueName="24" name="ZAPLANOWANE_PIAN" queryTableFieldId="24"/>
    <tableColumn id="25" xr3:uid="{00000000-0010-0000-0800-000019000000}" uniqueName="25" name="LISTA_PELNA" queryTableFieldId="25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Pakiet Office 2007–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 2007–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 2007–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2"/>
  <dimension ref="A1:AS35"/>
  <sheetViews>
    <sheetView showGridLines="0" workbookViewId="0">
      <selection activeCell="C11" sqref="C11"/>
    </sheetView>
  </sheetViews>
  <sheetFormatPr defaultRowHeight="14.25"/>
  <cols>
    <col min="2" max="2" width="23" customWidth="1"/>
    <col min="3" max="3" width="14.375" customWidth="1"/>
    <col min="4" max="4" width="16.75" customWidth="1"/>
    <col min="39" max="41" width="9" style="9"/>
    <col min="42" max="42" width="9" style="10"/>
    <col min="43" max="43" width="0" style="10" hidden="1" customWidth="1"/>
    <col min="44" max="44" width="0" style="9" hidden="1" customWidth="1"/>
    <col min="45" max="45" width="0" style="10" hidden="1" customWidth="1"/>
    <col min="46" max="46" width="0" hidden="1" customWidth="1"/>
  </cols>
  <sheetData>
    <row r="1" spans="1:45">
      <c r="A1" s="1"/>
      <c r="AP1" s="9">
        <v>1</v>
      </c>
      <c r="AQ1" s="10" t="s">
        <v>134</v>
      </c>
      <c r="AR1" s="9">
        <v>1</v>
      </c>
      <c r="AS1" s="10" t="s">
        <v>122</v>
      </c>
    </row>
    <row r="2" spans="1:45">
      <c r="A2" s="1"/>
      <c r="AP2" s="9">
        <v>2</v>
      </c>
      <c r="AQ2" s="10" t="s">
        <v>135</v>
      </c>
      <c r="AR2" s="9">
        <v>2</v>
      </c>
      <c r="AS2" s="10" t="s">
        <v>123</v>
      </c>
    </row>
    <row r="3" spans="1:45">
      <c r="AP3" s="9">
        <v>3</v>
      </c>
      <c r="AQ3" s="10" t="s">
        <v>136</v>
      </c>
      <c r="AR3" s="9">
        <v>3</v>
      </c>
      <c r="AS3" s="10" t="s">
        <v>124</v>
      </c>
    </row>
    <row r="4" spans="1:45" ht="18">
      <c r="B4" s="7" t="s">
        <v>121</v>
      </c>
      <c r="C4" s="146">
        <v>45838</v>
      </c>
      <c r="D4" s="147"/>
      <c r="AM4" s="9" t="str">
        <f>VLOOKUP(DAY(C4),AR:AS,2,FALSE)&amp;"-"&amp;VLOOKUP(MONTH(C4),AP:AQ,2,FALSE)&amp;"-"&amp;YEAR(C4)</f>
        <v>30-JUN-2025</v>
      </c>
      <c r="AP4" s="9">
        <v>4</v>
      </c>
      <c r="AQ4" s="10" t="s">
        <v>137</v>
      </c>
      <c r="AR4" s="9">
        <v>4</v>
      </c>
      <c r="AS4" s="10" t="s">
        <v>125</v>
      </c>
    </row>
    <row r="5" spans="1:45">
      <c r="AP5" s="9">
        <v>5</v>
      </c>
      <c r="AQ5" s="10" t="s">
        <v>138</v>
      </c>
      <c r="AR5" s="9">
        <v>5</v>
      </c>
      <c r="AS5" s="10" t="s">
        <v>126</v>
      </c>
    </row>
    <row r="6" spans="1:45">
      <c r="AP6" s="9">
        <v>6</v>
      </c>
      <c r="AQ6" s="10" t="s">
        <v>139</v>
      </c>
      <c r="AR6" s="9">
        <v>6</v>
      </c>
      <c r="AS6" s="10" t="s">
        <v>127</v>
      </c>
    </row>
    <row r="7" spans="1:45" ht="18">
      <c r="B7" s="7" t="s">
        <v>120</v>
      </c>
      <c r="C7" s="146">
        <v>45842</v>
      </c>
      <c r="D7" s="147"/>
      <c r="AM7" s="9" t="str">
        <f>VLOOKUP(DAY(C7),AR:AS,2,FALSE)&amp;"-"&amp;VLOOKUP(MONTH(C7),AP:AQ,2,FALSE)&amp;"-"&amp;YEAR(C7)</f>
        <v>04-JUL-2025</v>
      </c>
      <c r="AP7" s="9">
        <v>7</v>
      </c>
      <c r="AQ7" s="10" t="s">
        <v>140</v>
      </c>
      <c r="AR7" s="9">
        <v>7</v>
      </c>
      <c r="AS7" s="10" t="s">
        <v>128</v>
      </c>
    </row>
    <row r="8" spans="1:45">
      <c r="AP8" s="9">
        <v>8</v>
      </c>
      <c r="AQ8" s="10" t="s">
        <v>141</v>
      </c>
      <c r="AR8" s="9">
        <v>8</v>
      </c>
      <c r="AS8" s="10" t="s">
        <v>129</v>
      </c>
    </row>
    <row r="9" spans="1:45">
      <c r="M9" s="8" t="str">
        <f>MID(C4,6,2)</f>
        <v/>
      </c>
      <c r="AP9" s="9">
        <v>9</v>
      </c>
      <c r="AQ9" s="10" t="s">
        <v>142</v>
      </c>
      <c r="AR9" s="9">
        <v>9</v>
      </c>
      <c r="AS9" s="10" t="s">
        <v>130</v>
      </c>
    </row>
    <row r="10" spans="1:45" ht="18" hidden="1">
      <c r="B10" s="7" t="s">
        <v>167</v>
      </c>
      <c r="C10" s="12" t="s">
        <v>168</v>
      </c>
      <c r="AP10" s="9">
        <v>10</v>
      </c>
      <c r="AQ10" s="10" t="s">
        <v>144</v>
      </c>
      <c r="AR10" s="9">
        <v>10</v>
      </c>
      <c r="AS10" s="10" t="s">
        <v>131</v>
      </c>
    </row>
    <row r="11" spans="1:45" ht="18">
      <c r="B11" s="7" t="s">
        <v>7037</v>
      </c>
      <c r="C11" s="100">
        <v>27</v>
      </c>
      <c r="AP11" s="9">
        <v>11</v>
      </c>
      <c r="AQ11" s="10" t="s">
        <v>143</v>
      </c>
      <c r="AR11" s="9">
        <v>11</v>
      </c>
      <c r="AS11" s="10" t="s">
        <v>132</v>
      </c>
    </row>
    <row r="12" spans="1:45">
      <c r="AP12" s="9">
        <v>12</v>
      </c>
      <c r="AQ12" s="10" t="s">
        <v>145</v>
      </c>
      <c r="AR12" s="9">
        <v>12</v>
      </c>
      <c r="AS12" s="10" t="s">
        <v>133</v>
      </c>
    </row>
    <row r="13" spans="1:45">
      <c r="AR13" s="9">
        <v>13</v>
      </c>
      <c r="AS13" s="10" t="s">
        <v>146</v>
      </c>
    </row>
    <row r="14" spans="1:45">
      <c r="AR14" s="9">
        <v>14</v>
      </c>
      <c r="AS14" s="10" t="s">
        <v>147</v>
      </c>
    </row>
    <row r="15" spans="1:45">
      <c r="AR15" s="9">
        <v>15</v>
      </c>
      <c r="AS15" s="10" t="s">
        <v>148</v>
      </c>
    </row>
    <row r="16" spans="1:45">
      <c r="AR16" s="9">
        <v>16</v>
      </c>
      <c r="AS16" s="10" t="s">
        <v>149</v>
      </c>
    </row>
    <row r="17" spans="13:45">
      <c r="AR17" s="9">
        <v>17</v>
      </c>
      <c r="AS17" s="10" t="s">
        <v>150</v>
      </c>
    </row>
    <row r="18" spans="13:45">
      <c r="AR18" s="9">
        <v>18</v>
      </c>
      <c r="AS18" s="10" t="s">
        <v>151</v>
      </c>
    </row>
    <row r="19" spans="13:45">
      <c r="AR19" s="9">
        <v>19</v>
      </c>
      <c r="AS19" s="10" t="s">
        <v>152</v>
      </c>
    </row>
    <row r="20" spans="13:45">
      <c r="AR20" s="9">
        <v>20</v>
      </c>
      <c r="AS20" s="10" t="s">
        <v>153</v>
      </c>
    </row>
    <row r="21" spans="13:45">
      <c r="AR21" s="9">
        <v>21</v>
      </c>
      <c r="AS21" s="10" t="s">
        <v>154</v>
      </c>
    </row>
    <row r="22" spans="13:45">
      <c r="AR22" s="9">
        <v>22</v>
      </c>
      <c r="AS22" s="10" t="s">
        <v>155</v>
      </c>
    </row>
    <row r="23" spans="13:45">
      <c r="AR23" s="9">
        <v>23</v>
      </c>
      <c r="AS23" s="10" t="s">
        <v>156</v>
      </c>
    </row>
    <row r="24" spans="13:45">
      <c r="AR24" s="9">
        <v>24</v>
      </c>
      <c r="AS24" s="10" t="s">
        <v>157</v>
      </c>
    </row>
    <row r="25" spans="13:45">
      <c r="AR25" s="9">
        <v>25</v>
      </c>
      <c r="AS25" s="10" t="s">
        <v>158</v>
      </c>
    </row>
    <row r="26" spans="13:45">
      <c r="AR26" s="9">
        <v>26</v>
      </c>
      <c r="AS26" s="10" t="s">
        <v>159</v>
      </c>
    </row>
    <row r="27" spans="13:45">
      <c r="AR27" s="9">
        <v>27</v>
      </c>
      <c r="AS27" s="10" t="s">
        <v>160</v>
      </c>
    </row>
    <row r="28" spans="13:45">
      <c r="AR28" s="9">
        <v>28</v>
      </c>
      <c r="AS28" s="10" t="s">
        <v>161</v>
      </c>
    </row>
    <row r="29" spans="13:45">
      <c r="AR29" s="9">
        <v>29</v>
      </c>
      <c r="AS29" s="10" t="s">
        <v>162</v>
      </c>
    </row>
    <row r="30" spans="13:45">
      <c r="M30" s="23"/>
      <c r="AR30" s="9">
        <v>30</v>
      </c>
      <c r="AS30" s="10" t="s">
        <v>163</v>
      </c>
    </row>
    <row r="31" spans="13:45">
      <c r="M31" s="23"/>
      <c r="AR31" s="9">
        <v>31</v>
      </c>
      <c r="AS31" s="10" t="s">
        <v>164</v>
      </c>
    </row>
    <row r="32" spans="13:45">
      <c r="M32" s="23"/>
    </row>
    <row r="33" spans="13:13">
      <c r="M33" s="23"/>
    </row>
    <row r="34" spans="13:13">
      <c r="M34" s="23"/>
    </row>
    <row r="35" spans="13:13">
      <c r="M35" s="2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kro2">
                <anchor moveWithCells="1" sizeWithCells="1">
                  <from>
                    <xdr:col>5</xdr:col>
                    <xdr:colOff>161925</xdr:colOff>
                    <xdr:row>1</xdr:row>
                    <xdr:rowOff>9525</xdr:rowOff>
                  </from>
                  <to>
                    <xdr:col>7</xdr:col>
                    <xdr:colOff>495300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Makro3">
                <anchor moveWithCells="1" sizeWithCells="1">
                  <from>
                    <xdr:col>5</xdr:col>
                    <xdr:colOff>266700</xdr:colOff>
                    <xdr:row>6</xdr:row>
                    <xdr:rowOff>171450</xdr:rowOff>
                  </from>
                  <to>
                    <xdr:col>7</xdr:col>
                    <xdr:colOff>342900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12"/>
  <dimension ref="A3:R1325"/>
  <sheetViews>
    <sheetView workbookViewId="0">
      <selection activeCell="K5" sqref="K5"/>
    </sheetView>
  </sheetViews>
  <sheetFormatPr defaultRowHeight="14.25"/>
  <cols>
    <col min="1" max="1" width="17.75" bestFit="1" customWidth="1"/>
    <col min="2" max="2" width="39.25" customWidth="1"/>
    <col min="3" max="3" width="20.5" bestFit="1" customWidth="1"/>
    <col min="4" max="4" width="13.875" bestFit="1" customWidth="1"/>
    <col min="8" max="8" width="9.875" style="11" bestFit="1" customWidth="1"/>
    <col min="10" max="10" width="20.125" customWidth="1"/>
    <col min="11" max="11" width="15.625" customWidth="1"/>
    <col min="12" max="12" width="9.625" customWidth="1"/>
  </cols>
  <sheetData>
    <row r="3" spans="1:18">
      <c r="A3" s="22" t="s">
        <v>15</v>
      </c>
      <c r="B3" s="22" t="s">
        <v>22</v>
      </c>
      <c r="C3" s="22" t="s">
        <v>2197</v>
      </c>
      <c r="D3" t="s">
        <v>7034</v>
      </c>
      <c r="E3" s="85" t="s">
        <v>2218</v>
      </c>
      <c r="H3" s="11" t="s">
        <v>15</v>
      </c>
      <c r="I3" t="s">
        <v>22</v>
      </c>
      <c r="J3" t="s">
        <v>2197</v>
      </c>
      <c r="K3" t="s">
        <v>7034</v>
      </c>
      <c r="L3" t="s">
        <v>2218</v>
      </c>
      <c r="P3" s="152"/>
      <c r="Q3" s="153"/>
      <c r="R3" s="154"/>
    </row>
    <row r="4" spans="1:18">
      <c r="A4" s="11">
        <v>45838</v>
      </c>
      <c r="B4" t="s">
        <v>2183</v>
      </c>
      <c r="C4" t="s">
        <v>7579</v>
      </c>
      <c r="D4" s="178">
        <v>10</v>
      </c>
      <c r="E4" s="85" t="str">
        <f>MID(C4,8,3)</f>
        <v>UNO</v>
      </c>
      <c r="H4" s="11">
        <f>A4</f>
        <v>45838</v>
      </c>
      <c r="I4" t="str">
        <f>B4</f>
        <v>P01 PIOTR MIERZWIŃSKI</v>
      </c>
      <c r="J4" t="str">
        <f>C4</f>
        <v>160663/UNO</v>
      </c>
      <c r="K4">
        <f t="shared" ref="K4:K67" si="0">D4</f>
        <v>10</v>
      </c>
      <c r="L4" t="str">
        <f>E4</f>
        <v>UNO</v>
      </c>
      <c r="P4" s="155"/>
      <c r="Q4" s="122"/>
      <c r="R4" s="156"/>
    </row>
    <row r="5" spans="1:18">
      <c r="A5" s="11">
        <v>45838</v>
      </c>
      <c r="B5" t="s">
        <v>2183</v>
      </c>
      <c r="C5" t="s">
        <v>7580</v>
      </c>
      <c r="D5" s="178">
        <v>165</v>
      </c>
      <c r="E5" s="85" t="str">
        <f t="shared" ref="E5:E68" si="1">MID(C5,8,3)</f>
        <v>SAM</v>
      </c>
      <c r="H5" s="11">
        <f t="shared" ref="H5:H68" si="2">A5</f>
        <v>45838</v>
      </c>
      <c r="I5" t="str">
        <f t="shared" ref="I5:I68" si="3">B5</f>
        <v>P01 PIOTR MIERZWIŃSKI</v>
      </c>
      <c r="J5" t="str">
        <f t="shared" ref="J5:J68" si="4">C5</f>
        <v>160255/SAM</v>
      </c>
      <c r="K5">
        <f t="shared" si="0"/>
        <v>165</v>
      </c>
      <c r="L5" t="str">
        <f t="shared" ref="L5:L68" si="5">E5</f>
        <v>SAM</v>
      </c>
      <c r="P5" s="155"/>
      <c r="Q5" s="122"/>
      <c r="R5" s="156"/>
    </row>
    <row r="6" spans="1:18">
      <c r="A6" s="11">
        <v>45838</v>
      </c>
      <c r="B6" t="s">
        <v>2183</v>
      </c>
      <c r="C6" t="s">
        <v>7243</v>
      </c>
      <c r="D6" s="178">
        <v>183</v>
      </c>
      <c r="E6" s="85" t="str">
        <f t="shared" si="1"/>
        <v>MAX</v>
      </c>
      <c r="H6" s="11">
        <f t="shared" si="2"/>
        <v>45838</v>
      </c>
      <c r="I6" t="str">
        <f t="shared" si="3"/>
        <v>P01 PIOTR MIERZWIŃSKI</v>
      </c>
      <c r="J6" t="str">
        <f t="shared" si="4"/>
        <v>160746/MAX</v>
      </c>
      <c r="K6">
        <f t="shared" si="0"/>
        <v>183</v>
      </c>
      <c r="L6" t="str">
        <f t="shared" si="5"/>
        <v>MAX</v>
      </c>
      <c r="P6" s="155"/>
      <c r="Q6" s="122"/>
      <c r="R6" s="156"/>
    </row>
    <row r="7" spans="1:18">
      <c r="A7" s="11">
        <v>45838</v>
      </c>
      <c r="B7" t="s">
        <v>2183</v>
      </c>
      <c r="C7" t="s">
        <v>7581</v>
      </c>
      <c r="D7" s="178">
        <v>53</v>
      </c>
      <c r="E7" s="85" t="str">
        <f t="shared" si="1"/>
        <v>OXY</v>
      </c>
      <c r="H7" s="11">
        <f t="shared" si="2"/>
        <v>45838</v>
      </c>
      <c r="I7" t="str">
        <f t="shared" si="3"/>
        <v>P01 PIOTR MIERZWIŃSKI</v>
      </c>
      <c r="J7" t="str">
        <f t="shared" si="4"/>
        <v>160396/OXY</v>
      </c>
      <c r="K7">
        <f t="shared" si="0"/>
        <v>53</v>
      </c>
      <c r="L7" t="str">
        <f t="shared" si="5"/>
        <v>OXY</v>
      </c>
      <c r="P7" s="155"/>
      <c r="Q7" s="122"/>
      <c r="R7" s="156"/>
    </row>
    <row r="8" spans="1:18">
      <c r="A8" s="11">
        <v>45838</v>
      </c>
      <c r="B8" t="s">
        <v>2183</v>
      </c>
      <c r="C8" t="s">
        <v>7261</v>
      </c>
      <c r="D8" s="178">
        <v>154</v>
      </c>
      <c r="E8" s="85" t="str">
        <f t="shared" si="1"/>
        <v>REV</v>
      </c>
      <c r="H8" s="11">
        <f t="shared" si="2"/>
        <v>45838</v>
      </c>
      <c r="I8" t="str">
        <f t="shared" si="3"/>
        <v>P01 PIOTR MIERZWIŃSKI</v>
      </c>
      <c r="J8" t="str">
        <f t="shared" si="4"/>
        <v>160819/REV</v>
      </c>
      <c r="K8">
        <f t="shared" si="0"/>
        <v>154</v>
      </c>
      <c r="L8" t="str">
        <f t="shared" si="5"/>
        <v>REV</v>
      </c>
      <c r="P8" s="155"/>
      <c r="Q8" s="122"/>
      <c r="R8" s="156"/>
    </row>
    <row r="9" spans="1:18">
      <c r="A9" s="11">
        <v>45838</v>
      </c>
      <c r="B9" t="s">
        <v>2183</v>
      </c>
      <c r="C9" t="s">
        <v>7377</v>
      </c>
      <c r="D9" s="178">
        <v>124</v>
      </c>
      <c r="E9" s="85" t="str">
        <f t="shared" si="1"/>
        <v>MIS</v>
      </c>
      <c r="H9" s="11">
        <f t="shared" si="2"/>
        <v>45838</v>
      </c>
      <c r="I9" t="str">
        <f t="shared" si="3"/>
        <v>P01 PIOTR MIERZWIŃSKI</v>
      </c>
      <c r="J9" t="str">
        <f t="shared" si="4"/>
        <v>160835/MIS</v>
      </c>
      <c r="K9">
        <f t="shared" si="0"/>
        <v>124</v>
      </c>
      <c r="L9" t="str">
        <f t="shared" si="5"/>
        <v>MIS</v>
      </c>
      <c r="P9" s="155"/>
      <c r="Q9" s="122"/>
      <c r="R9" s="156"/>
    </row>
    <row r="10" spans="1:18">
      <c r="A10" s="11">
        <v>45838</v>
      </c>
      <c r="B10" t="s">
        <v>2183</v>
      </c>
      <c r="C10" t="s">
        <v>7582</v>
      </c>
      <c r="D10" s="178">
        <v>105</v>
      </c>
      <c r="E10" s="85" t="str">
        <f t="shared" si="1"/>
        <v>WIL</v>
      </c>
      <c r="H10" s="11">
        <f t="shared" si="2"/>
        <v>45838</v>
      </c>
      <c r="I10" t="str">
        <f t="shared" si="3"/>
        <v>P01 PIOTR MIERZWIŃSKI</v>
      </c>
      <c r="J10" t="str">
        <f t="shared" si="4"/>
        <v>160892/WIL</v>
      </c>
      <c r="K10">
        <f t="shared" si="0"/>
        <v>105</v>
      </c>
      <c r="L10" t="str">
        <f t="shared" si="5"/>
        <v>WIL</v>
      </c>
      <c r="P10" s="155"/>
      <c r="Q10" s="122"/>
      <c r="R10" s="156"/>
    </row>
    <row r="11" spans="1:18">
      <c r="A11" s="11">
        <v>45838</v>
      </c>
      <c r="B11" t="s">
        <v>2183</v>
      </c>
      <c r="C11" t="s">
        <v>7583</v>
      </c>
      <c r="D11" s="178">
        <v>138</v>
      </c>
      <c r="E11" s="85" t="str">
        <f t="shared" si="1"/>
        <v>GOY</v>
      </c>
      <c r="H11" s="11">
        <f t="shared" si="2"/>
        <v>45838</v>
      </c>
      <c r="I11" t="str">
        <f t="shared" si="3"/>
        <v>P01 PIOTR MIERZWIŃSKI</v>
      </c>
      <c r="J11" t="str">
        <f t="shared" si="4"/>
        <v>161267/GOY</v>
      </c>
      <c r="K11">
        <f t="shared" si="0"/>
        <v>138</v>
      </c>
      <c r="L11" t="str">
        <f t="shared" si="5"/>
        <v>GOY</v>
      </c>
      <c r="P11" s="155"/>
      <c r="Q11" s="122"/>
      <c r="R11" s="156"/>
    </row>
    <row r="12" spans="1:18">
      <c r="A12" s="11">
        <v>45838</v>
      </c>
      <c r="B12" t="s">
        <v>2183</v>
      </c>
      <c r="C12" t="s">
        <v>7584</v>
      </c>
      <c r="D12" s="178">
        <v>132</v>
      </c>
      <c r="E12" s="85" t="str">
        <f t="shared" si="1"/>
        <v>REV</v>
      </c>
      <c r="H12" s="11">
        <f t="shared" si="2"/>
        <v>45838</v>
      </c>
      <c r="I12" t="str">
        <f t="shared" si="3"/>
        <v>P01 PIOTR MIERZWIŃSKI</v>
      </c>
      <c r="J12" t="str">
        <f t="shared" si="4"/>
        <v>161362/REV</v>
      </c>
      <c r="K12">
        <f t="shared" si="0"/>
        <v>132</v>
      </c>
      <c r="L12" t="str">
        <f t="shared" si="5"/>
        <v>REV</v>
      </c>
      <c r="P12" s="155"/>
      <c r="Q12" s="122"/>
      <c r="R12" s="156"/>
    </row>
    <row r="13" spans="1:18">
      <c r="A13" s="11">
        <v>45838</v>
      </c>
      <c r="B13" t="s">
        <v>2183</v>
      </c>
      <c r="C13" t="s">
        <v>7585</v>
      </c>
      <c r="D13" s="178">
        <v>13</v>
      </c>
      <c r="E13" s="85" t="str">
        <f t="shared" si="1"/>
        <v>ELI</v>
      </c>
      <c r="H13" s="11">
        <f t="shared" si="2"/>
        <v>45838</v>
      </c>
      <c r="I13" t="str">
        <f t="shared" si="3"/>
        <v>P01 PIOTR MIERZWIŃSKI</v>
      </c>
      <c r="J13" t="str">
        <f t="shared" si="4"/>
        <v>160721/ELI</v>
      </c>
      <c r="K13">
        <f t="shared" si="0"/>
        <v>13</v>
      </c>
      <c r="L13" t="str">
        <f t="shared" si="5"/>
        <v>ELI</v>
      </c>
      <c r="P13" s="155"/>
      <c r="Q13" s="122"/>
      <c r="R13" s="156"/>
    </row>
    <row r="14" spans="1:18">
      <c r="A14" s="11">
        <v>45838</v>
      </c>
      <c r="B14" t="s">
        <v>2183</v>
      </c>
      <c r="C14" t="s">
        <v>7586</v>
      </c>
      <c r="D14" s="178">
        <v>120</v>
      </c>
      <c r="E14" s="85" t="str">
        <f t="shared" si="1"/>
        <v>REV</v>
      </c>
      <c r="H14" s="11">
        <f t="shared" si="2"/>
        <v>45838</v>
      </c>
      <c r="I14" t="str">
        <f t="shared" si="3"/>
        <v>P01 PIOTR MIERZWIŃSKI</v>
      </c>
      <c r="J14" t="str">
        <f t="shared" si="4"/>
        <v>161034/REV</v>
      </c>
      <c r="K14">
        <f t="shared" si="0"/>
        <v>120</v>
      </c>
      <c r="L14" t="str">
        <f t="shared" si="5"/>
        <v>REV</v>
      </c>
      <c r="P14" s="155"/>
      <c r="Q14" s="122"/>
      <c r="R14" s="156"/>
    </row>
    <row r="15" spans="1:18">
      <c r="A15" s="11">
        <v>45838</v>
      </c>
      <c r="B15" t="s">
        <v>2183</v>
      </c>
      <c r="C15" t="s">
        <v>7587</v>
      </c>
      <c r="D15" s="178">
        <v>110</v>
      </c>
      <c r="E15" s="85" t="str">
        <f t="shared" si="1"/>
        <v>OXY</v>
      </c>
      <c r="H15" s="11">
        <f t="shared" si="2"/>
        <v>45838</v>
      </c>
      <c r="I15" t="str">
        <f t="shared" si="3"/>
        <v>P01 PIOTR MIERZWIŃSKI</v>
      </c>
      <c r="J15" t="str">
        <f t="shared" si="4"/>
        <v>161021/OXY</v>
      </c>
      <c r="K15">
        <f t="shared" si="0"/>
        <v>110</v>
      </c>
      <c r="L15" t="str">
        <f t="shared" si="5"/>
        <v>OXY</v>
      </c>
      <c r="P15" s="155"/>
      <c r="Q15" s="122"/>
      <c r="R15" s="156"/>
    </row>
    <row r="16" spans="1:18">
      <c r="A16" s="11">
        <v>45838</v>
      </c>
      <c r="B16" t="s">
        <v>2185</v>
      </c>
      <c r="C16" t="s">
        <v>7588</v>
      </c>
      <c r="D16" s="178">
        <v>193</v>
      </c>
      <c r="E16" s="85" t="str">
        <f t="shared" si="1"/>
        <v>REV</v>
      </c>
      <c r="H16" s="11">
        <f t="shared" si="2"/>
        <v>45838</v>
      </c>
      <c r="I16" t="str">
        <f t="shared" si="3"/>
        <v>P02 WOJCIECH REMBISZEWSKI</v>
      </c>
      <c r="J16" t="str">
        <f t="shared" si="4"/>
        <v>160493/REV</v>
      </c>
      <c r="K16">
        <f t="shared" si="0"/>
        <v>193</v>
      </c>
      <c r="L16" t="str">
        <f t="shared" si="5"/>
        <v>REV</v>
      </c>
      <c r="P16" s="155"/>
      <c r="Q16" s="122"/>
      <c r="R16" s="156"/>
    </row>
    <row r="17" spans="1:18">
      <c r="A17" s="11">
        <v>45838</v>
      </c>
      <c r="B17" t="s">
        <v>2185</v>
      </c>
      <c r="C17" t="s">
        <v>7218</v>
      </c>
      <c r="D17" s="178">
        <v>63</v>
      </c>
      <c r="E17" s="85" t="str">
        <f t="shared" si="1"/>
        <v>HOR</v>
      </c>
      <c r="H17" s="11">
        <f t="shared" si="2"/>
        <v>45838</v>
      </c>
      <c r="I17" t="str">
        <f t="shared" si="3"/>
        <v>P02 WOJCIECH REMBISZEWSKI</v>
      </c>
      <c r="J17" t="str">
        <f t="shared" si="4"/>
        <v>161215/HOR</v>
      </c>
      <c r="K17">
        <f t="shared" si="0"/>
        <v>63</v>
      </c>
      <c r="L17" t="str">
        <f t="shared" si="5"/>
        <v>HOR</v>
      </c>
      <c r="P17" s="155"/>
      <c r="Q17" s="122"/>
      <c r="R17" s="156"/>
    </row>
    <row r="18" spans="1:18">
      <c r="A18" s="11">
        <v>45838</v>
      </c>
      <c r="B18" t="s">
        <v>2185</v>
      </c>
      <c r="C18" t="s">
        <v>7219</v>
      </c>
      <c r="D18" s="178">
        <v>209</v>
      </c>
      <c r="E18" s="85" t="str">
        <f t="shared" si="1"/>
        <v>MAX</v>
      </c>
      <c r="H18" s="11">
        <f t="shared" si="2"/>
        <v>45838</v>
      </c>
      <c r="I18" t="str">
        <f t="shared" si="3"/>
        <v>P02 WOJCIECH REMBISZEWSKI</v>
      </c>
      <c r="J18" t="str">
        <f t="shared" si="4"/>
        <v>161452/MAX</v>
      </c>
      <c r="K18">
        <f t="shared" si="0"/>
        <v>209</v>
      </c>
      <c r="L18" t="str">
        <f t="shared" si="5"/>
        <v>MAX</v>
      </c>
      <c r="P18" s="155"/>
      <c r="Q18" s="122"/>
      <c r="R18" s="156"/>
    </row>
    <row r="19" spans="1:18">
      <c r="A19" s="11">
        <v>45838</v>
      </c>
      <c r="B19" t="s">
        <v>2185</v>
      </c>
      <c r="C19" t="s">
        <v>7220</v>
      </c>
      <c r="D19" s="178">
        <v>209</v>
      </c>
      <c r="E19" s="85" t="str">
        <f t="shared" si="1"/>
        <v>MAX</v>
      </c>
      <c r="H19" s="11">
        <f t="shared" si="2"/>
        <v>45838</v>
      </c>
      <c r="I19" t="str">
        <f t="shared" si="3"/>
        <v>P02 WOJCIECH REMBISZEWSKI</v>
      </c>
      <c r="J19" t="str">
        <f t="shared" si="4"/>
        <v>161460/MAX</v>
      </c>
      <c r="K19">
        <f t="shared" si="0"/>
        <v>209</v>
      </c>
      <c r="L19" t="str">
        <f t="shared" si="5"/>
        <v>MAX</v>
      </c>
      <c r="P19" s="155"/>
      <c r="Q19" s="122"/>
      <c r="R19" s="156"/>
    </row>
    <row r="20" spans="1:18">
      <c r="A20" s="11">
        <v>45838</v>
      </c>
      <c r="B20" t="s">
        <v>2185</v>
      </c>
      <c r="C20" t="s">
        <v>7221</v>
      </c>
      <c r="D20" s="178">
        <v>207</v>
      </c>
      <c r="E20" s="85" t="str">
        <f t="shared" si="1"/>
        <v>MAX</v>
      </c>
      <c r="H20" s="11">
        <f t="shared" si="2"/>
        <v>45838</v>
      </c>
      <c r="I20" t="str">
        <f t="shared" si="3"/>
        <v>P02 WOJCIECH REMBISZEWSKI</v>
      </c>
      <c r="J20" t="str">
        <f t="shared" si="4"/>
        <v>161468/MAX</v>
      </c>
      <c r="K20">
        <f t="shared" si="0"/>
        <v>207</v>
      </c>
      <c r="L20" t="str">
        <f t="shared" si="5"/>
        <v>MAX</v>
      </c>
      <c r="P20" s="157"/>
      <c r="Q20" s="158"/>
      <c r="R20" s="159"/>
    </row>
    <row r="21" spans="1:18">
      <c r="A21" s="11">
        <v>45838</v>
      </c>
      <c r="B21" t="s">
        <v>2243</v>
      </c>
      <c r="C21" t="s">
        <v>7222</v>
      </c>
      <c r="D21" s="178">
        <v>76</v>
      </c>
      <c r="E21" s="85" t="str">
        <f t="shared" si="1"/>
        <v>WIL</v>
      </c>
      <c r="H21" s="11">
        <f t="shared" si="2"/>
        <v>45838</v>
      </c>
      <c r="I21" t="str">
        <f t="shared" si="3"/>
        <v>P03 WIESŁAW KOZUB</v>
      </c>
      <c r="J21" t="str">
        <f t="shared" si="4"/>
        <v>161262/WIL</v>
      </c>
      <c r="K21">
        <f t="shared" si="0"/>
        <v>76</v>
      </c>
      <c r="L21" t="str">
        <f t="shared" si="5"/>
        <v>WIL</v>
      </c>
    </row>
    <row r="22" spans="1:18">
      <c r="A22" s="11">
        <v>45838</v>
      </c>
      <c r="B22" t="s">
        <v>2243</v>
      </c>
      <c r="C22" t="s">
        <v>7223</v>
      </c>
      <c r="D22" s="178">
        <v>196</v>
      </c>
      <c r="E22" s="85" t="str">
        <f t="shared" si="1"/>
        <v>WIL</v>
      </c>
      <c r="H22" s="11">
        <f t="shared" si="2"/>
        <v>45838</v>
      </c>
      <c r="I22" t="str">
        <f t="shared" si="3"/>
        <v>P03 WIESŁAW KOZUB</v>
      </c>
      <c r="J22" t="str">
        <f t="shared" si="4"/>
        <v>161258/WIL</v>
      </c>
      <c r="K22">
        <f t="shared" si="0"/>
        <v>196</v>
      </c>
      <c r="L22" t="str">
        <f t="shared" si="5"/>
        <v>WIL</v>
      </c>
    </row>
    <row r="23" spans="1:18">
      <c r="A23" s="11">
        <v>45838</v>
      </c>
      <c r="B23" t="s">
        <v>2243</v>
      </c>
      <c r="C23" t="s">
        <v>7224</v>
      </c>
      <c r="D23" s="178">
        <v>31</v>
      </c>
      <c r="E23" s="85" t="str">
        <f t="shared" si="1"/>
        <v>RIT</v>
      </c>
      <c r="H23" s="11">
        <f t="shared" si="2"/>
        <v>45838</v>
      </c>
      <c r="I23" t="str">
        <f t="shared" si="3"/>
        <v>P03 WIESŁAW KOZUB</v>
      </c>
      <c r="J23" t="str">
        <f t="shared" si="4"/>
        <v>160584/RIT</v>
      </c>
      <c r="K23">
        <f t="shared" si="0"/>
        <v>31</v>
      </c>
      <c r="L23" t="str">
        <f t="shared" si="5"/>
        <v>RIT</v>
      </c>
    </row>
    <row r="24" spans="1:18">
      <c r="A24" s="11">
        <v>45838</v>
      </c>
      <c r="B24" t="s">
        <v>2264</v>
      </c>
      <c r="C24" t="s">
        <v>7225</v>
      </c>
      <c r="D24" s="178">
        <v>320</v>
      </c>
      <c r="E24" s="85" t="str">
        <f t="shared" si="1"/>
        <v>COC</v>
      </c>
      <c r="H24" s="11">
        <f t="shared" si="2"/>
        <v>45838</v>
      </c>
      <c r="I24" t="str">
        <f t="shared" si="3"/>
        <v>P04 ALEKSANDER</v>
      </c>
      <c r="J24" t="str">
        <f t="shared" si="4"/>
        <v>161573/COC</v>
      </c>
      <c r="K24">
        <f t="shared" si="0"/>
        <v>320</v>
      </c>
      <c r="L24" t="str">
        <f t="shared" si="5"/>
        <v>COC</v>
      </c>
    </row>
    <row r="25" spans="1:18">
      <c r="A25" s="11">
        <v>45838</v>
      </c>
      <c r="B25" t="s">
        <v>2264</v>
      </c>
      <c r="C25" t="s">
        <v>7226</v>
      </c>
      <c r="D25" s="178">
        <v>336</v>
      </c>
      <c r="E25" s="85" t="str">
        <f t="shared" si="1"/>
        <v>COC</v>
      </c>
      <c r="H25" s="11">
        <f t="shared" si="2"/>
        <v>45838</v>
      </c>
      <c r="I25" t="str">
        <f t="shared" si="3"/>
        <v>P04 ALEKSANDER</v>
      </c>
      <c r="J25" t="str">
        <f t="shared" si="4"/>
        <v>161576/COC</v>
      </c>
      <c r="K25">
        <f t="shared" si="0"/>
        <v>336</v>
      </c>
      <c r="L25" t="str">
        <f t="shared" si="5"/>
        <v>COC</v>
      </c>
    </row>
    <row r="26" spans="1:18">
      <c r="A26" s="11">
        <v>45838</v>
      </c>
      <c r="B26" t="s">
        <v>3551</v>
      </c>
      <c r="C26" t="s">
        <v>7140</v>
      </c>
      <c r="D26" s="178">
        <v>252</v>
      </c>
      <c r="E26" s="85" t="str">
        <f t="shared" si="1"/>
        <v>COC</v>
      </c>
      <c r="H26" s="11">
        <f t="shared" si="2"/>
        <v>45838</v>
      </c>
      <c r="I26" t="str">
        <f t="shared" si="3"/>
        <v>P05 TOMASZ KIEŁKUCKI</v>
      </c>
      <c r="J26" t="str">
        <f t="shared" si="4"/>
        <v>161577/COC</v>
      </c>
      <c r="K26">
        <f t="shared" si="0"/>
        <v>252</v>
      </c>
      <c r="L26" t="str">
        <f t="shared" si="5"/>
        <v>COC</v>
      </c>
    </row>
    <row r="27" spans="1:18">
      <c r="A27" s="11">
        <v>45838</v>
      </c>
      <c r="B27" t="s">
        <v>3551</v>
      </c>
      <c r="C27" t="s">
        <v>7227</v>
      </c>
      <c r="D27" s="178">
        <v>72</v>
      </c>
      <c r="E27" s="85" t="str">
        <f t="shared" si="1"/>
        <v>AVA</v>
      </c>
      <c r="H27" s="11">
        <f t="shared" si="2"/>
        <v>45838</v>
      </c>
      <c r="I27" t="str">
        <f t="shared" si="3"/>
        <v>P05 TOMASZ KIEŁKUCKI</v>
      </c>
      <c r="J27" t="str">
        <f t="shared" si="4"/>
        <v>161544/AVA</v>
      </c>
      <c r="K27">
        <f t="shared" si="0"/>
        <v>72</v>
      </c>
      <c r="L27" t="str">
        <f t="shared" si="5"/>
        <v>AVA</v>
      </c>
    </row>
    <row r="28" spans="1:18">
      <c r="A28" s="11">
        <v>45838</v>
      </c>
      <c r="B28" t="s">
        <v>3551</v>
      </c>
      <c r="C28" t="s">
        <v>7228</v>
      </c>
      <c r="D28" s="178">
        <v>79</v>
      </c>
      <c r="E28" s="85" t="str">
        <f t="shared" si="1"/>
        <v>AVA</v>
      </c>
      <c r="H28" s="11">
        <f t="shared" si="2"/>
        <v>45838</v>
      </c>
      <c r="I28" t="str">
        <f t="shared" si="3"/>
        <v>P05 TOMASZ KIEŁKUCKI</v>
      </c>
      <c r="J28" t="str">
        <f t="shared" si="4"/>
        <v>161558/AVA</v>
      </c>
      <c r="K28">
        <f t="shared" si="0"/>
        <v>79</v>
      </c>
      <c r="L28" t="str">
        <f t="shared" si="5"/>
        <v>AVA</v>
      </c>
    </row>
    <row r="29" spans="1:18">
      <c r="A29" s="11">
        <v>45838</v>
      </c>
      <c r="B29" t="s">
        <v>2258</v>
      </c>
      <c r="C29" t="s">
        <v>7589</v>
      </c>
      <c r="D29" s="178">
        <v>105</v>
      </c>
      <c r="E29" s="85" t="str">
        <f t="shared" si="1"/>
        <v>SAM</v>
      </c>
      <c r="H29" s="11">
        <f t="shared" si="2"/>
        <v>45838</v>
      </c>
      <c r="I29" t="str">
        <f t="shared" si="3"/>
        <v>P06 VALERY</v>
      </c>
      <c r="J29" t="str">
        <f t="shared" si="4"/>
        <v>160286/SAM</v>
      </c>
      <c r="K29">
        <f t="shared" si="0"/>
        <v>105</v>
      </c>
      <c r="L29" t="str">
        <f t="shared" si="5"/>
        <v>SAM</v>
      </c>
    </row>
    <row r="30" spans="1:18">
      <c r="A30" s="11">
        <v>45838</v>
      </c>
      <c r="B30" t="s">
        <v>2258</v>
      </c>
      <c r="C30" t="s">
        <v>7229</v>
      </c>
      <c r="D30" s="178">
        <v>100</v>
      </c>
      <c r="E30" s="85" t="str">
        <f t="shared" si="1"/>
        <v>OXY</v>
      </c>
      <c r="H30" s="11">
        <f t="shared" si="2"/>
        <v>45838</v>
      </c>
      <c r="I30" t="str">
        <f t="shared" si="3"/>
        <v>P06 VALERY</v>
      </c>
      <c r="J30" t="str">
        <f t="shared" si="4"/>
        <v>161659/OXY</v>
      </c>
      <c r="K30">
        <f t="shared" si="0"/>
        <v>100</v>
      </c>
      <c r="L30" t="str">
        <f t="shared" si="5"/>
        <v>OXY</v>
      </c>
    </row>
    <row r="31" spans="1:18">
      <c r="A31" s="11">
        <v>45838</v>
      </c>
      <c r="B31" t="s">
        <v>2258</v>
      </c>
      <c r="C31" t="s">
        <v>7230</v>
      </c>
      <c r="D31" s="178">
        <v>209</v>
      </c>
      <c r="E31" s="85" t="str">
        <f t="shared" si="1"/>
        <v>MAX</v>
      </c>
      <c r="H31" s="11">
        <f t="shared" si="2"/>
        <v>45838</v>
      </c>
      <c r="I31" t="str">
        <f t="shared" si="3"/>
        <v>P06 VALERY</v>
      </c>
      <c r="J31" t="str">
        <f t="shared" si="4"/>
        <v>161436/MAX</v>
      </c>
      <c r="K31">
        <f t="shared" si="0"/>
        <v>209</v>
      </c>
      <c r="L31" t="str">
        <f t="shared" si="5"/>
        <v>MAX</v>
      </c>
    </row>
    <row r="32" spans="1:18">
      <c r="A32" s="11">
        <v>45838</v>
      </c>
      <c r="B32" t="s">
        <v>2258</v>
      </c>
      <c r="C32" t="s">
        <v>7231</v>
      </c>
      <c r="D32" s="178">
        <v>209</v>
      </c>
      <c r="E32" s="85" t="str">
        <f t="shared" si="1"/>
        <v>MAX</v>
      </c>
      <c r="H32" s="11">
        <f t="shared" si="2"/>
        <v>45838</v>
      </c>
      <c r="I32" t="str">
        <f t="shared" si="3"/>
        <v>P06 VALERY</v>
      </c>
      <c r="J32" t="str">
        <f t="shared" si="4"/>
        <v>161444/MAX</v>
      </c>
      <c r="K32">
        <f t="shared" si="0"/>
        <v>209</v>
      </c>
      <c r="L32" t="str">
        <f t="shared" si="5"/>
        <v>MAX</v>
      </c>
    </row>
    <row r="33" spans="1:12">
      <c r="A33" s="11">
        <v>45838</v>
      </c>
      <c r="B33" t="s">
        <v>2258</v>
      </c>
      <c r="C33" t="s">
        <v>7232</v>
      </c>
      <c r="D33" s="178">
        <v>209</v>
      </c>
      <c r="E33" s="85" t="str">
        <f t="shared" si="1"/>
        <v>MAX</v>
      </c>
      <c r="H33" s="11">
        <f t="shared" si="2"/>
        <v>45838</v>
      </c>
      <c r="I33" t="str">
        <f t="shared" si="3"/>
        <v>P06 VALERY</v>
      </c>
      <c r="J33" t="str">
        <f t="shared" si="4"/>
        <v>161428/MAX</v>
      </c>
      <c r="K33">
        <f t="shared" si="0"/>
        <v>209</v>
      </c>
      <c r="L33" t="str">
        <f t="shared" si="5"/>
        <v>MAX</v>
      </c>
    </row>
    <row r="34" spans="1:12">
      <c r="A34" s="11">
        <v>45838</v>
      </c>
      <c r="B34" t="s">
        <v>2258</v>
      </c>
      <c r="C34" t="s">
        <v>7233</v>
      </c>
      <c r="D34" s="178">
        <v>141</v>
      </c>
      <c r="E34" s="85" t="str">
        <f t="shared" si="1"/>
        <v>OXY</v>
      </c>
      <c r="H34" s="11">
        <f t="shared" si="2"/>
        <v>45838</v>
      </c>
      <c r="I34" t="str">
        <f t="shared" si="3"/>
        <v>P06 VALERY</v>
      </c>
      <c r="J34" t="str">
        <f t="shared" si="4"/>
        <v>161485/OXY</v>
      </c>
      <c r="K34">
        <f t="shared" si="0"/>
        <v>141</v>
      </c>
      <c r="L34" t="str">
        <f t="shared" si="5"/>
        <v>OXY</v>
      </c>
    </row>
    <row r="35" spans="1:12">
      <c r="A35" s="11">
        <v>45838</v>
      </c>
      <c r="B35" t="s">
        <v>2127</v>
      </c>
      <c r="C35" t="s">
        <v>7590</v>
      </c>
      <c r="D35" s="178">
        <v>19</v>
      </c>
      <c r="E35" s="85" t="str">
        <f t="shared" si="1"/>
        <v>WIL</v>
      </c>
      <c r="H35" s="11">
        <f t="shared" si="2"/>
        <v>45838</v>
      </c>
      <c r="I35" t="str">
        <f t="shared" si="3"/>
        <v>T01 ROBERT PERKOWSKI</v>
      </c>
      <c r="J35" t="str">
        <f t="shared" si="4"/>
        <v>159177/WIL</v>
      </c>
      <c r="K35">
        <f t="shared" si="0"/>
        <v>19</v>
      </c>
      <c r="L35" t="str">
        <f t="shared" si="5"/>
        <v>WIL</v>
      </c>
    </row>
    <row r="36" spans="1:12">
      <c r="A36" s="11">
        <v>45838</v>
      </c>
      <c r="B36" t="s">
        <v>2127</v>
      </c>
      <c r="C36" t="s">
        <v>7591</v>
      </c>
      <c r="D36" s="178">
        <v>138</v>
      </c>
      <c r="E36" s="85" t="str">
        <f t="shared" si="1"/>
        <v>GOY</v>
      </c>
      <c r="H36" s="11">
        <f t="shared" si="2"/>
        <v>45838</v>
      </c>
      <c r="I36" t="str">
        <f t="shared" si="3"/>
        <v>T01 ROBERT PERKOWSKI</v>
      </c>
      <c r="J36" t="str">
        <f t="shared" si="4"/>
        <v>159179/GOY</v>
      </c>
      <c r="K36">
        <f t="shared" si="0"/>
        <v>138</v>
      </c>
      <c r="L36" t="str">
        <f t="shared" si="5"/>
        <v>GOY</v>
      </c>
    </row>
    <row r="37" spans="1:12">
      <c r="A37" s="11">
        <v>45838</v>
      </c>
      <c r="B37" t="s">
        <v>2127</v>
      </c>
      <c r="C37" t="s">
        <v>7234</v>
      </c>
      <c r="D37" s="178">
        <v>290</v>
      </c>
      <c r="E37" s="85" t="str">
        <f t="shared" si="1"/>
        <v>GOY</v>
      </c>
      <c r="H37" s="11">
        <f t="shared" si="2"/>
        <v>45838</v>
      </c>
      <c r="I37" t="str">
        <f t="shared" si="3"/>
        <v>T01 ROBERT PERKOWSKI</v>
      </c>
      <c r="J37" t="str">
        <f t="shared" si="4"/>
        <v>160813/GOY</v>
      </c>
      <c r="K37">
        <f t="shared" si="0"/>
        <v>290</v>
      </c>
      <c r="L37" t="str">
        <f t="shared" si="5"/>
        <v>GOY</v>
      </c>
    </row>
    <row r="38" spans="1:12">
      <c r="A38" s="11">
        <v>45838</v>
      </c>
      <c r="B38" t="s">
        <v>2127</v>
      </c>
      <c r="C38" t="s">
        <v>7235</v>
      </c>
      <c r="D38" s="178">
        <v>237</v>
      </c>
      <c r="E38" s="85" t="str">
        <f t="shared" si="1"/>
        <v>SAM</v>
      </c>
      <c r="H38" s="11">
        <f t="shared" si="2"/>
        <v>45838</v>
      </c>
      <c r="I38" t="str">
        <f t="shared" si="3"/>
        <v>T01 ROBERT PERKOWSKI</v>
      </c>
      <c r="J38" t="str">
        <f t="shared" si="4"/>
        <v>160870/SAM</v>
      </c>
      <c r="K38">
        <f t="shared" si="0"/>
        <v>237</v>
      </c>
      <c r="L38" t="str">
        <f t="shared" si="5"/>
        <v>SAM</v>
      </c>
    </row>
    <row r="39" spans="1:12">
      <c r="A39" s="11">
        <v>45838</v>
      </c>
      <c r="B39" t="s">
        <v>2127</v>
      </c>
      <c r="C39" t="s">
        <v>7236</v>
      </c>
      <c r="D39" s="178">
        <v>118</v>
      </c>
      <c r="E39" s="85" t="str">
        <f t="shared" si="1"/>
        <v>GRE</v>
      </c>
      <c r="H39" s="11">
        <f t="shared" si="2"/>
        <v>45838</v>
      </c>
      <c r="I39" t="str">
        <f t="shared" si="3"/>
        <v>T01 ROBERT PERKOWSKI</v>
      </c>
      <c r="J39" t="str">
        <f t="shared" si="4"/>
        <v>160533/GRE</v>
      </c>
      <c r="K39">
        <f t="shared" si="0"/>
        <v>118</v>
      </c>
      <c r="L39" t="str">
        <f t="shared" si="5"/>
        <v>GRE</v>
      </c>
    </row>
    <row r="40" spans="1:12">
      <c r="A40" s="11">
        <v>45838</v>
      </c>
      <c r="B40" t="s">
        <v>2127</v>
      </c>
      <c r="C40" t="s">
        <v>7237</v>
      </c>
      <c r="D40" s="178">
        <v>18</v>
      </c>
      <c r="E40" s="85" t="str">
        <f t="shared" si="1"/>
        <v>UNO</v>
      </c>
      <c r="H40" s="11">
        <f t="shared" si="2"/>
        <v>45838</v>
      </c>
      <c r="I40" t="str">
        <f t="shared" si="3"/>
        <v>T01 ROBERT PERKOWSKI</v>
      </c>
      <c r="J40" t="str">
        <f t="shared" si="4"/>
        <v>160853/UNO</v>
      </c>
      <c r="K40">
        <f t="shared" si="0"/>
        <v>18</v>
      </c>
      <c r="L40" t="str">
        <f t="shared" si="5"/>
        <v>UNO</v>
      </c>
    </row>
    <row r="41" spans="1:12">
      <c r="A41" s="11">
        <v>45838</v>
      </c>
      <c r="B41" t="s">
        <v>2129</v>
      </c>
      <c r="C41" t="s">
        <v>7238</v>
      </c>
      <c r="D41" s="178">
        <v>105</v>
      </c>
      <c r="E41" s="85" t="str">
        <f t="shared" si="1"/>
        <v>SAM</v>
      </c>
      <c r="H41" s="11">
        <f t="shared" si="2"/>
        <v>45838</v>
      </c>
      <c r="I41" t="str">
        <f t="shared" si="3"/>
        <v>T02 RADOSŁAW KRYSZTOPA</v>
      </c>
      <c r="J41" t="str">
        <f t="shared" si="4"/>
        <v>160360/SAM</v>
      </c>
      <c r="K41">
        <f t="shared" si="0"/>
        <v>105</v>
      </c>
      <c r="L41" t="str">
        <f t="shared" si="5"/>
        <v>SAM</v>
      </c>
    </row>
    <row r="42" spans="1:12">
      <c r="A42" s="11">
        <v>45838</v>
      </c>
      <c r="B42" t="s">
        <v>2129</v>
      </c>
      <c r="C42" t="s">
        <v>7239</v>
      </c>
      <c r="D42" s="178">
        <v>184</v>
      </c>
      <c r="E42" s="85" t="str">
        <f t="shared" si="1"/>
        <v>HOR</v>
      </c>
      <c r="H42" s="11">
        <f t="shared" si="2"/>
        <v>45838</v>
      </c>
      <c r="I42" t="str">
        <f t="shared" si="3"/>
        <v>T02 RADOSŁAW KRYSZTOPA</v>
      </c>
      <c r="J42" t="str">
        <f t="shared" si="4"/>
        <v>160738/HOR</v>
      </c>
      <c r="K42">
        <f t="shared" si="0"/>
        <v>184</v>
      </c>
      <c r="L42" t="str">
        <f t="shared" si="5"/>
        <v>HOR</v>
      </c>
    </row>
    <row r="43" spans="1:12">
      <c r="A43" s="11">
        <v>45838</v>
      </c>
      <c r="B43" t="s">
        <v>2129</v>
      </c>
      <c r="C43" t="s">
        <v>7240</v>
      </c>
      <c r="D43" s="178">
        <v>168</v>
      </c>
      <c r="E43" s="85" t="str">
        <f t="shared" si="1"/>
        <v>ELI</v>
      </c>
      <c r="H43" s="11">
        <f t="shared" si="2"/>
        <v>45838</v>
      </c>
      <c r="I43" t="str">
        <f t="shared" si="3"/>
        <v>T02 RADOSŁAW KRYSZTOPA</v>
      </c>
      <c r="J43" t="str">
        <f t="shared" si="4"/>
        <v>160643/ELI</v>
      </c>
      <c r="K43">
        <f t="shared" si="0"/>
        <v>168</v>
      </c>
      <c r="L43" t="str">
        <f t="shared" si="5"/>
        <v>ELI</v>
      </c>
    </row>
    <row r="44" spans="1:12">
      <c r="A44" s="11">
        <v>45838</v>
      </c>
      <c r="B44" t="s">
        <v>2129</v>
      </c>
      <c r="C44" t="s">
        <v>7241</v>
      </c>
      <c r="D44" s="178">
        <v>217</v>
      </c>
      <c r="E44" s="85" t="str">
        <f t="shared" si="1"/>
        <v>WIL</v>
      </c>
      <c r="H44" s="11">
        <f t="shared" si="2"/>
        <v>45838</v>
      </c>
      <c r="I44" t="str">
        <f t="shared" si="3"/>
        <v>T02 RADOSŁAW KRYSZTOPA</v>
      </c>
      <c r="J44" t="str">
        <f t="shared" si="4"/>
        <v>160775/WIL</v>
      </c>
      <c r="K44">
        <f t="shared" si="0"/>
        <v>217</v>
      </c>
      <c r="L44" t="str">
        <f t="shared" si="5"/>
        <v>WIL</v>
      </c>
    </row>
    <row r="45" spans="1:12">
      <c r="A45" s="11">
        <v>45838</v>
      </c>
      <c r="B45" t="s">
        <v>2129</v>
      </c>
      <c r="C45" t="s">
        <v>7242</v>
      </c>
      <c r="D45" s="178">
        <v>55</v>
      </c>
      <c r="E45" s="85" t="str">
        <f t="shared" si="1"/>
        <v>GRE</v>
      </c>
      <c r="H45" s="11">
        <f t="shared" si="2"/>
        <v>45838</v>
      </c>
      <c r="I45" t="str">
        <f t="shared" si="3"/>
        <v>T02 RADOSŁAW KRYSZTOPA</v>
      </c>
      <c r="J45" t="str">
        <f t="shared" si="4"/>
        <v>160530/GRE</v>
      </c>
      <c r="K45">
        <f t="shared" si="0"/>
        <v>55</v>
      </c>
      <c r="L45" t="str">
        <f t="shared" si="5"/>
        <v>GRE</v>
      </c>
    </row>
    <row r="46" spans="1:12">
      <c r="A46" s="11">
        <v>45838</v>
      </c>
      <c r="B46" t="s">
        <v>2148</v>
      </c>
      <c r="C46" t="s">
        <v>7243</v>
      </c>
      <c r="D46" s="178">
        <v>241</v>
      </c>
      <c r="E46" s="85" t="str">
        <f t="shared" si="1"/>
        <v>MAX</v>
      </c>
      <c r="H46" s="11">
        <f t="shared" si="2"/>
        <v>45838</v>
      </c>
      <c r="I46" t="str">
        <f t="shared" si="3"/>
        <v>T04 DOMINIK FASZCZA</v>
      </c>
      <c r="J46" t="str">
        <f t="shared" si="4"/>
        <v>160746/MAX</v>
      </c>
      <c r="K46">
        <f t="shared" si="0"/>
        <v>241</v>
      </c>
      <c r="L46" t="str">
        <f t="shared" si="5"/>
        <v>MAX</v>
      </c>
    </row>
    <row r="47" spans="1:12">
      <c r="A47" s="11">
        <v>45838</v>
      </c>
      <c r="B47" t="s">
        <v>2148</v>
      </c>
      <c r="C47" t="s">
        <v>7244</v>
      </c>
      <c r="D47" s="178">
        <v>300</v>
      </c>
      <c r="E47" s="85" t="str">
        <f t="shared" si="1"/>
        <v>LEN</v>
      </c>
      <c r="H47" s="11">
        <f t="shared" si="2"/>
        <v>45838</v>
      </c>
      <c r="I47" t="str">
        <f t="shared" si="3"/>
        <v>T04 DOMINIK FASZCZA</v>
      </c>
      <c r="J47" t="str">
        <f t="shared" si="4"/>
        <v>160536/LEN</v>
      </c>
      <c r="K47">
        <f t="shared" si="0"/>
        <v>300</v>
      </c>
      <c r="L47" t="str">
        <f t="shared" si="5"/>
        <v>LEN</v>
      </c>
    </row>
    <row r="48" spans="1:12">
      <c r="A48" s="11">
        <v>45838</v>
      </c>
      <c r="B48" t="s">
        <v>2533</v>
      </c>
      <c r="C48" t="s">
        <v>7245</v>
      </c>
      <c r="D48" s="178">
        <v>147</v>
      </c>
      <c r="E48" s="85" t="str">
        <f t="shared" si="1"/>
        <v>STO</v>
      </c>
      <c r="H48" s="11">
        <f t="shared" si="2"/>
        <v>45838</v>
      </c>
      <c r="I48" t="str">
        <f t="shared" si="3"/>
        <v>T05 MARCIN WYSZKOWSKI</v>
      </c>
      <c r="J48" t="str">
        <f t="shared" si="4"/>
        <v>160756/STO</v>
      </c>
      <c r="K48">
        <f t="shared" si="0"/>
        <v>147</v>
      </c>
      <c r="L48" t="str">
        <f t="shared" si="5"/>
        <v>STO</v>
      </c>
    </row>
    <row r="49" spans="1:12">
      <c r="A49" s="11">
        <v>45838</v>
      </c>
      <c r="B49" t="s">
        <v>2533</v>
      </c>
      <c r="C49" t="s">
        <v>7246</v>
      </c>
      <c r="D49" s="178">
        <v>117</v>
      </c>
      <c r="E49" s="85" t="str">
        <f t="shared" si="1"/>
        <v>WIL</v>
      </c>
      <c r="H49" s="11">
        <f t="shared" si="2"/>
        <v>45838</v>
      </c>
      <c r="I49" t="str">
        <f t="shared" si="3"/>
        <v>T05 MARCIN WYSZKOWSKI</v>
      </c>
      <c r="J49" t="str">
        <f t="shared" si="4"/>
        <v>160772/WIL</v>
      </c>
      <c r="K49">
        <f t="shared" si="0"/>
        <v>117</v>
      </c>
      <c r="L49" t="str">
        <f t="shared" si="5"/>
        <v>WIL</v>
      </c>
    </row>
    <row r="50" spans="1:12">
      <c r="A50" s="11">
        <v>45838</v>
      </c>
      <c r="B50" t="s">
        <v>3554</v>
      </c>
      <c r="C50" t="s">
        <v>7247</v>
      </c>
      <c r="D50" s="178">
        <v>102</v>
      </c>
      <c r="E50" s="85" t="str">
        <f t="shared" si="1"/>
        <v>HOR</v>
      </c>
      <c r="H50" s="11">
        <f t="shared" si="2"/>
        <v>45838</v>
      </c>
      <c r="I50" t="str">
        <f t="shared" si="3"/>
        <v>T06 TOMASZ BAŁDYGA</v>
      </c>
      <c r="J50" t="str">
        <f t="shared" si="4"/>
        <v>160742/HOR</v>
      </c>
      <c r="K50">
        <f t="shared" si="0"/>
        <v>102</v>
      </c>
      <c r="L50" t="str">
        <f t="shared" si="5"/>
        <v>HOR</v>
      </c>
    </row>
    <row r="51" spans="1:12">
      <c r="A51" s="11">
        <v>45838</v>
      </c>
      <c r="B51" t="s">
        <v>3554</v>
      </c>
      <c r="C51" t="s">
        <v>7248</v>
      </c>
      <c r="D51" s="178">
        <v>15</v>
      </c>
      <c r="E51" s="85" t="str">
        <f t="shared" si="1"/>
        <v>STO</v>
      </c>
      <c r="H51" s="11">
        <f t="shared" si="2"/>
        <v>45838</v>
      </c>
      <c r="I51" t="str">
        <f t="shared" si="3"/>
        <v>T06 TOMASZ BAŁDYGA</v>
      </c>
      <c r="J51" t="str">
        <f t="shared" si="4"/>
        <v>160759/STO</v>
      </c>
      <c r="K51">
        <f t="shared" si="0"/>
        <v>15</v>
      </c>
      <c r="L51" t="str">
        <f t="shared" si="5"/>
        <v>STO</v>
      </c>
    </row>
    <row r="52" spans="1:12">
      <c r="A52" s="11">
        <v>45838</v>
      </c>
      <c r="B52" t="s">
        <v>3554</v>
      </c>
      <c r="C52" t="s">
        <v>7249</v>
      </c>
      <c r="D52" s="178">
        <v>121</v>
      </c>
      <c r="E52" s="85" t="str">
        <f t="shared" si="1"/>
        <v>WIL</v>
      </c>
      <c r="H52" s="11">
        <f t="shared" si="2"/>
        <v>45838</v>
      </c>
      <c r="I52" t="str">
        <f t="shared" si="3"/>
        <v>T06 TOMASZ BAŁDYGA</v>
      </c>
      <c r="J52" t="str">
        <f t="shared" si="4"/>
        <v>160523/WIL</v>
      </c>
      <c r="K52">
        <f t="shared" si="0"/>
        <v>121</v>
      </c>
      <c r="L52" t="str">
        <f t="shared" si="5"/>
        <v>WIL</v>
      </c>
    </row>
    <row r="53" spans="1:12">
      <c r="A53" s="11">
        <v>45838</v>
      </c>
      <c r="B53" t="s">
        <v>3554</v>
      </c>
      <c r="C53" t="s">
        <v>7250</v>
      </c>
      <c r="D53" s="178">
        <v>105</v>
      </c>
      <c r="E53" s="85" t="str">
        <f t="shared" si="1"/>
        <v>AVA</v>
      </c>
      <c r="H53" s="11">
        <f t="shared" si="2"/>
        <v>45838</v>
      </c>
      <c r="I53" t="str">
        <f t="shared" si="3"/>
        <v>T06 TOMASZ BAŁDYGA</v>
      </c>
      <c r="J53" t="str">
        <f t="shared" si="4"/>
        <v>160714/AVA</v>
      </c>
      <c r="K53">
        <f t="shared" si="0"/>
        <v>105</v>
      </c>
      <c r="L53" t="str">
        <f t="shared" si="5"/>
        <v>AVA</v>
      </c>
    </row>
    <row r="54" spans="1:12">
      <c r="A54" s="11">
        <v>45838</v>
      </c>
      <c r="B54" t="s">
        <v>2298</v>
      </c>
      <c r="C54" t="s">
        <v>7592</v>
      </c>
      <c r="D54" s="178">
        <v>436</v>
      </c>
      <c r="E54" s="85" t="str">
        <f t="shared" si="1"/>
        <v>SPE</v>
      </c>
      <c r="H54" s="11">
        <f t="shared" si="2"/>
        <v>45838</v>
      </c>
      <c r="I54" t="str">
        <f t="shared" si="3"/>
        <v>T10 KAMIL PERKOWSKI</v>
      </c>
      <c r="J54" t="str">
        <f t="shared" si="4"/>
        <v>160082/SPE</v>
      </c>
      <c r="K54">
        <f t="shared" si="0"/>
        <v>436</v>
      </c>
      <c r="L54" t="str">
        <f t="shared" si="5"/>
        <v>SPE</v>
      </c>
    </row>
    <row r="55" spans="1:12">
      <c r="A55" s="11">
        <v>45838</v>
      </c>
      <c r="B55" t="s">
        <v>2298</v>
      </c>
      <c r="C55" t="s">
        <v>7593</v>
      </c>
      <c r="D55" s="178">
        <v>120</v>
      </c>
      <c r="E55" s="85" t="str">
        <f t="shared" si="1"/>
        <v>HUD</v>
      </c>
      <c r="H55" s="11">
        <f t="shared" si="2"/>
        <v>45838</v>
      </c>
      <c r="I55" t="str">
        <f t="shared" si="3"/>
        <v>T10 KAMIL PERKOWSKI</v>
      </c>
      <c r="J55" t="str">
        <f t="shared" si="4"/>
        <v>159708/HUD</v>
      </c>
      <c r="K55">
        <f t="shared" si="0"/>
        <v>120</v>
      </c>
      <c r="L55" t="str">
        <f t="shared" si="5"/>
        <v>HUD</v>
      </c>
    </row>
    <row r="56" spans="1:12">
      <c r="A56" s="11">
        <v>45838</v>
      </c>
      <c r="B56" t="s">
        <v>2298</v>
      </c>
      <c r="C56" t="s">
        <v>7594</v>
      </c>
      <c r="D56" s="178">
        <v>105</v>
      </c>
      <c r="E56" s="85" t="str">
        <f t="shared" si="1"/>
        <v>AVA</v>
      </c>
      <c r="H56" s="11">
        <f t="shared" si="2"/>
        <v>45838</v>
      </c>
      <c r="I56" t="str">
        <f t="shared" si="3"/>
        <v>T10 KAMIL PERKOWSKI</v>
      </c>
      <c r="J56" t="str">
        <f t="shared" si="4"/>
        <v>160183/AVA</v>
      </c>
      <c r="K56">
        <f t="shared" si="0"/>
        <v>105</v>
      </c>
      <c r="L56" t="str">
        <f t="shared" si="5"/>
        <v>AVA</v>
      </c>
    </row>
    <row r="57" spans="1:12">
      <c r="A57" s="11">
        <v>45838</v>
      </c>
      <c r="B57" t="s">
        <v>2298</v>
      </c>
      <c r="C57" t="s">
        <v>7251</v>
      </c>
      <c r="D57" s="178">
        <v>90</v>
      </c>
      <c r="E57" s="85" t="str">
        <f t="shared" si="1"/>
        <v>REV</v>
      </c>
      <c r="H57" s="11">
        <f t="shared" si="2"/>
        <v>45838</v>
      </c>
      <c r="I57" t="str">
        <f t="shared" si="3"/>
        <v>T10 KAMIL PERKOWSKI</v>
      </c>
      <c r="J57" t="str">
        <f t="shared" si="4"/>
        <v>160854/REV</v>
      </c>
      <c r="K57">
        <f t="shared" si="0"/>
        <v>90</v>
      </c>
      <c r="L57" t="str">
        <f t="shared" si="5"/>
        <v>REV</v>
      </c>
    </row>
    <row r="58" spans="1:12">
      <c r="A58" s="11">
        <v>45838</v>
      </c>
      <c r="B58" t="s">
        <v>2298</v>
      </c>
      <c r="C58" t="s">
        <v>7252</v>
      </c>
      <c r="D58" s="178">
        <v>165</v>
      </c>
      <c r="E58" s="85" t="str">
        <f t="shared" si="1"/>
        <v>HOR</v>
      </c>
      <c r="H58" s="11">
        <f t="shared" si="2"/>
        <v>45838</v>
      </c>
      <c r="I58" t="str">
        <f t="shared" si="3"/>
        <v>T10 KAMIL PERKOWSKI</v>
      </c>
      <c r="J58" t="str">
        <f t="shared" si="4"/>
        <v>160843/HOR</v>
      </c>
      <c r="K58">
        <f t="shared" si="0"/>
        <v>165</v>
      </c>
      <c r="L58" t="str">
        <f t="shared" si="5"/>
        <v>HOR</v>
      </c>
    </row>
    <row r="59" spans="1:12">
      <c r="A59" s="11">
        <v>45838</v>
      </c>
      <c r="B59" t="s">
        <v>2298</v>
      </c>
      <c r="C59" t="s">
        <v>7253</v>
      </c>
      <c r="D59" s="178">
        <v>144</v>
      </c>
      <c r="E59" s="85" t="str">
        <f t="shared" si="1"/>
        <v>MIS</v>
      </c>
      <c r="H59" s="11">
        <f t="shared" si="2"/>
        <v>45838</v>
      </c>
      <c r="I59" t="str">
        <f t="shared" si="3"/>
        <v>T10 KAMIL PERKOWSKI</v>
      </c>
      <c r="J59" t="str">
        <f t="shared" si="4"/>
        <v>161282/MIS</v>
      </c>
      <c r="K59">
        <f t="shared" si="0"/>
        <v>144</v>
      </c>
      <c r="L59" t="str">
        <f t="shared" si="5"/>
        <v>MIS</v>
      </c>
    </row>
    <row r="60" spans="1:12">
      <c r="A60" s="11">
        <v>45838</v>
      </c>
      <c r="B60" t="s">
        <v>2298</v>
      </c>
      <c r="C60" t="s">
        <v>7098</v>
      </c>
      <c r="D60" s="178">
        <v>125</v>
      </c>
      <c r="E60" s="85" t="str">
        <f t="shared" si="1"/>
        <v>ONY</v>
      </c>
      <c r="H60" s="11">
        <f t="shared" si="2"/>
        <v>45838</v>
      </c>
      <c r="I60" t="str">
        <f t="shared" si="3"/>
        <v>T10 KAMIL PERKOWSKI</v>
      </c>
      <c r="J60" t="str">
        <f t="shared" si="4"/>
        <v>160837/ONY</v>
      </c>
      <c r="K60">
        <f t="shared" si="0"/>
        <v>125</v>
      </c>
      <c r="L60" t="str">
        <f t="shared" si="5"/>
        <v>ONY</v>
      </c>
    </row>
    <row r="61" spans="1:12">
      <c r="A61" s="11">
        <v>45838</v>
      </c>
      <c r="B61" t="s">
        <v>2298</v>
      </c>
      <c r="C61" t="s">
        <v>7595</v>
      </c>
      <c r="D61" s="178">
        <v>2</v>
      </c>
      <c r="E61" s="85" t="str">
        <f t="shared" si="1"/>
        <v>HUD</v>
      </c>
      <c r="H61" s="11">
        <f t="shared" si="2"/>
        <v>45838</v>
      </c>
      <c r="I61" t="str">
        <f t="shared" si="3"/>
        <v>T10 KAMIL PERKOWSKI</v>
      </c>
      <c r="J61" t="str">
        <f t="shared" si="4"/>
        <v>160587/HUD</v>
      </c>
      <c r="K61">
        <f t="shared" si="0"/>
        <v>2</v>
      </c>
      <c r="L61" t="str">
        <f t="shared" si="5"/>
        <v>HUD</v>
      </c>
    </row>
    <row r="62" spans="1:12">
      <c r="A62" s="11">
        <v>45838</v>
      </c>
      <c r="B62" t="s">
        <v>2298</v>
      </c>
      <c r="C62" t="s">
        <v>7254</v>
      </c>
      <c r="D62" s="178">
        <v>110</v>
      </c>
      <c r="E62" s="85" t="str">
        <f t="shared" si="1"/>
        <v>GRE</v>
      </c>
      <c r="H62" s="11">
        <f t="shared" si="2"/>
        <v>45838</v>
      </c>
      <c r="I62" t="str">
        <f t="shared" si="3"/>
        <v>T10 KAMIL PERKOWSKI</v>
      </c>
      <c r="J62" t="str">
        <f t="shared" si="4"/>
        <v>161191/GRE</v>
      </c>
      <c r="K62">
        <f t="shared" si="0"/>
        <v>110</v>
      </c>
      <c r="L62" t="str">
        <f t="shared" si="5"/>
        <v>GRE</v>
      </c>
    </row>
    <row r="63" spans="1:12">
      <c r="A63" s="11">
        <v>45838</v>
      </c>
      <c r="B63" t="s">
        <v>2298</v>
      </c>
      <c r="C63" t="s">
        <v>7255</v>
      </c>
      <c r="D63" s="178">
        <v>19</v>
      </c>
      <c r="E63" s="85" t="str">
        <f t="shared" si="1"/>
        <v>UNO</v>
      </c>
      <c r="H63" s="11">
        <f t="shared" si="2"/>
        <v>45838</v>
      </c>
      <c r="I63" t="str">
        <f t="shared" si="3"/>
        <v>T10 KAMIL PERKOWSKI</v>
      </c>
      <c r="J63" t="str">
        <f t="shared" si="4"/>
        <v>161276/UNO</v>
      </c>
      <c r="K63">
        <f t="shared" si="0"/>
        <v>19</v>
      </c>
      <c r="L63" t="str">
        <f t="shared" si="5"/>
        <v>UNO</v>
      </c>
    </row>
    <row r="64" spans="1:12">
      <c r="A64" s="11">
        <v>45838</v>
      </c>
      <c r="B64" t="s">
        <v>7042</v>
      </c>
      <c r="C64" t="s">
        <v>7256</v>
      </c>
      <c r="D64" s="178">
        <v>118</v>
      </c>
      <c r="E64" s="85" t="str">
        <f t="shared" si="1"/>
        <v>STO</v>
      </c>
      <c r="H64" s="11">
        <f t="shared" si="2"/>
        <v>45838</v>
      </c>
      <c r="I64" t="str">
        <f t="shared" si="3"/>
        <v>T12 KACPER KRUSZEWSKI</v>
      </c>
      <c r="J64" t="str">
        <f t="shared" si="4"/>
        <v>160521/STO</v>
      </c>
      <c r="K64">
        <f t="shared" si="0"/>
        <v>118</v>
      </c>
      <c r="L64" t="str">
        <f t="shared" si="5"/>
        <v>STO</v>
      </c>
    </row>
    <row r="65" spans="1:12">
      <c r="A65" s="11">
        <v>45838</v>
      </c>
      <c r="B65" t="s">
        <v>7042</v>
      </c>
      <c r="C65" t="s">
        <v>7257</v>
      </c>
      <c r="D65" s="178">
        <v>109</v>
      </c>
      <c r="E65" s="85" t="str">
        <f t="shared" si="1"/>
        <v>AVA</v>
      </c>
      <c r="H65" s="11">
        <f t="shared" si="2"/>
        <v>45838</v>
      </c>
      <c r="I65" t="str">
        <f t="shared" si="3"/>
        <v>T12 KACPER KRUSZEWSKI</v>
      </c>
      <c r="J65" t="str">
        <f t="shared" si="4"/>
        <v>160849/AVA</v>
      </c>
      <c r="K65">
        <f t="shared" si="0"/>
        <v>109</v>
      </c>
      <c r="L65" t="str">
        <f t="shared" si="5"/>
        <v>AVA</v>
      </c>
    </row>
    <row r="66" spans="1:12">
      <c r="A66" s="11">
        <v>45838</v>
      </c>
      <c r="B66" t="s">
        <v>7042</v>
      </c>
      <c r="C66" t="s">
        <v>7099</v>
      </c>
      <c r="D66" s="178">
        <v>186</v>
      </c>
      <c r="E66" s="85" t="str">
        <f t="shared" si="1"/>
        <v>AVA</v>
      </c>
      <c r="H66" s="11">
        <f t="shared" si="2"/>
        <v>45838</v>
      </c>
      <c r="I66" t="str">
        <f t="shared" si="3"/>
        <v>T12 KACPER KRUSZEWSKI</v>
      </c>
      <c r="J66" t="str">
        <f t="shared" si="4"/>
        <v>161145/AVA</v>
      </c>
      <c r="K66">
        <f t="shared" si="0"/>
        <v>186</v>
      </c>
      <c r="L66" t="str">
        <f t="shared" si="5"/>
        <v>AVA</v>
      </c>
    </row>
    <row r="67" spans="1:12">
      <c r="A67" s="11">
        <v>45839</v>
      </c>
      <c r="B67" t="s">
        <v>2183</v>
      </c>
      <c r="C67" t="s">
        <v>7258</v>
      </c>
      <c r="D67" s="178">
        <v>51</v>
      </c>
      <c r="E67" s="85" t="str">
        <f t="shared" si="1"/>
        <v>CAL</v>
      </c>
      <c r="H67" s="11">
        <f t="shared" si="2"/>
        <v>45839</v>
      </c>
      <c r="I67" t="str">
        <f t="shared" si="3"/>
        <v>P01 PIOTR MIERZWIŃSKI</v>
      </c>
      <c r="J67" t="str">
        <f t="shared" si="4"/>
        <v>160947/CAL</v>
      </c>
      <c r="K67">
        <f t="shared" si="0"/>
        <v>51</v>
      </c>
      <c r="L67" t="str">
        <f t="shared" si="5"/>
        <v>CAL</v>
      </c>
    </row>
    <row r="68" spans="1:12">
      <c r="A68" s="11">
        <v>45839</v>
      </c>
      <c r="B68" t="s">
        <v>2183</v>
      </c>
      <c r="C68" t="s">
        <v>7259</v>
      </c>
      <c r="D68" s="178">
        <v>53</v>
      </c>
      <c r="E68" s="85" t="str">
        <f t="shared" si="1"/>
        <v>OXY</v>
      </c>
      <c r="H68" s="11">
        <f t="shared" si="2"/>
        <v>45839</v>
      </c>
      <c r="I68" t="str">
        <f t="shared" si="3"/>
        <v>P01 PIOTR MIERZWIŃSKI</v>
      </c>
      <c r="J68" t="str">
        <f t="shared" si="4"/>
        <v>161643/OXY</v>
      </c>
      <c r="K68">
        <f t="shared" ref="K68:K131" si="6">D68</f>
        <v>53</v>
      </c>
      <c r="L68" t="str">
        <f t="shared" si="5"/>
        <v>OXY</v>
      </c>
    </row>
    <row r="69" spans="1:12">
      <c r="A69" s="11">
        <v>45839</v>
      </c>
      <c r="B69" t="s">
        <v>2183</v>
      </c>
      <c r="C69" t="s">
        <v>7398</v>
      </c>
      <c r="D69" s="178">
        <v>234</v>
      </c>
      <c r="E69" s="85" t="str">
        <f t="shared" ref="E69:E132" si="7">MID(C69,8,3)</f>
        <v>LEN</v>
      </c>
      <c r="H69" s="11">
        <f t="shared" ref="H69:H132" si="8">A69</f>
        <v>45839</v>
      </c>
      <c r="I69" t="str">
        <f t="shared" ref="I69:I132" si="9">B69</f>
        <v>P01 PIOTR MIERZWIŃSKI</v>
      </c>
      <c r="J69" t="str">
        <f t="shared" ref="J69:J132" si="10">C69</f>
        <v>161569/LEN</v>
      </c>
      <c r="K69">
        <f t="shared" si="6"/>
        <v>234</v>
      </c>
      <c r="L69" t="str">
        <f t="shared" ref="L69:L132" si="11">E69</f>
        <v>LEN</v>
      </c>
    </row>
    <row r="70" spans="1:12">
      <c r="A70" s="11">
        <v>45839</v>
      </c>
      <c r="B70" t="s">
        <v>2183</v>
      </c>
      <c r="C70" t="s">
        <v>7399</v>
      </c>
      <c r="D70" s="178">
        <v>147</v>
      </c>
      <c r="E70" s="85" t="str">
        <f t="shared" si="7"/>
        <v>REV</v>
      </c>
      <c r="H70" s="11">
        <f t="shared" si="8"/>
        <v>45839</v>
      </c>
      <c r="I70" t="str">
        <f t="shared" si="9"/>
        <v>P01 PIOTR MIERZWIŃSKI</v>
      </c>
      <c r="J70" t="str">
        <f t="shared" si="10"/>
        <v>161769/REV</v>
      </c>
      <c r="K70">
        <f t="shared" si="6"/>
        <v>147</v>
      </c>
      <c r="L70" t="str">
        <f t="shared" si="11"/>
        <v>REV</v>
      </c>
    </row>
    <row r="71" spans="1:12">
      <c r="A71" s="11">
        <v>45839</v>
      </c>
      <c r="B71" t="s">
        <v>2185</v>
      </c>
      <c r="C71" t="s">
        <v>7400</v>
      </c>
      <c r="D71" s="178">
        <v>65</v>
      </c>
      <c r="E71" s="85" t="str">
        <f t="shared" si="7"/>
        <v>MIS</v>
      </c>
      <c r="H71" s="11">
        <f t="shared" si="8"/>
        <v>45839</v>
      </c>
      <c r="I71" t="str">
        <f t="shared" si="9"/>
        <v>P02 WOJCIECH REMBISZEWSKI</v>
      </c>
      <c r="J71" t="str">
        <f t="shared" si="10"/>
        <v>161657/MIS</v>
      </c>
      <c r="K71">
        <f t="shared" si="6"/>
        <v>65</v>
      </c>
      <c r="L71" t="str">
        <f t="shared" si="11"/>
        <v>MIS</v>
      </c>
    </row>
    <row r="72" spans="1:12">
      <c r="A72" s="11">
        <v>45839</v>
      </c>
      <c r="B72" t="s">
        <v>2185</v>
      </c>
      <c r="C72" t="s">
        <v>7401</v>
      </c>
      <c r="D72" s="178">
        <v>190</v>
      </c>
      <c r="E72" s="85" t="str">
        <f t="shared" si="7"/>
        <v>REV</v>
      </c>
      <c r="H72" s="11">
        <f t="shared" si="8"/>
        <v>45839</v>
      </c>
      <c r="I72" t="str">
        <f t="shared" si="9"/>
        <v>P02 WOJCIECH REMBISZEWSKI</v>
      </c>
      <c r="J72" t="str">
        <f t="shared" si="10"/>
        <v>161407/REV</v>
      </c>
      <c r="K72">
        <f t="shared" si="6"/>
        <v>190</v>
      </c>
      <c r="L72" t="str">
        <f t="shared" si="11"/>
        <v>REV</v>
      </c>
    </row>
    <row r="73" spans="1:12">
      <c r="A73" s="11">
        <v>45839</v>
      </c>
      <c r="B73" t="s">
        <v>2185</v>
      </c>
      <c r="C73" t="s">
        <v>7402</v>
      </c>
      <c r="D73" s="178">
        <v>140</v>
      </c>
      <c r="E73" s="85" t="str">
        <f t="shared" si="7"/>
        <v>OXY</v>
      </c>
      <c r="H73" s="11">
        <f t="shared" si="8"/>
        <v>45839</v>
      </c>
      <c r="I73" t="str">
        <f t="shared" si="9"/>
        <v>P02 WOJCIECH REMBISZEWSKI</v>
      </c>
      <c r="J73" t="str">
        <f t="shared" si="10"/>
        <v>161476/OXY</v>
      </c>
      <c r="K73">
        <f t="shared" si="6"/>
        <v>140</v>
      </c>
      <c r="L73" t="str">
        <f t="shared" si="11"/>
        <v>OXY</v>
      </c>
    </row>
    <row r="74" spans="1:12">
      <c r="A74" s="11">
        <v>45839</v>
      </c>
      <c r="B74" t="s">
        <v>2243</v>
      </c>
      <c r="C74" t="s">
        <v>7403</v>
      </c>
      <c r="D74" s="178">
        <v>46</v>
      </c>
      <c r="E74" s="85" t="str">
        <f t="shared" si="7"/>
        <v>AVA</v>
      </c>
      <c r="H74" s="11">
        <f t="shared" si="8"/>
        <v>45839</v>
      </c>
      <c r="I74" t="str">
        <f t="shared" si="9"/>
        <v>P03 WIESŁAW KOZUB</v>
      </c>
      <c r="J74" t="str">
        <f t="shared" si="10"/>
        <v>161786/AVA</v>
      </c>
      <c r="K74">
        <f t="shared" si="6"/>
        <v>46</v>
      </c>
      <c r="L74" t="str">
        <f t="shared" si="11"/>
        <v>AVA</v>
      </c>
    </row>
    <row r="75" spans="1:12">
      <c r="A75" s="11">
        <v>45839</v>
      </c>
      <c r="B75" t="s">
        <v>2243</v>
      </c>
      <c r="C75" t="s">
        <v>7404</v>
      </c>
      <c r="D75" s="178">
        <v>80</v>
      </c>
      <c r="E75" s="85" t="str">
        <f t="shared" si="7"/>
        <v>AVA</v>
      </c>
      <c r="H75" s="11">
        <f t="shared" si="8"/>
        <v>45839</v>
      </c>
      <c r="I75" t="str">
        <f t="shared" si="9"/>
        <v>P03 WIESŁAW KOZUB</v>
      </c>
      <c r="J75" t="str">
        <f t="shared" si="10"/>
        <v>161610/AVA</v>
      </c>
      <c r="K75">
        <f t="shared" si="6"/>
        <v>80</v>
      </c>
      <c r="L75" t="str">
        <f t="shared" si="11"/>
        <v>AVA</v>
      </c>
    </row>
    <row r="76" spans="1:12">
      <c r="A76" s="11">
        <v>45839</v>
      </c>
      <c r="B76" t="s">
        <v>2243</v>
      </c>
      <c r="C76" t="s">
        <v>7405</v>
      </c>
      <c r="D76" s="178">
        <v>144</v>
      </c>
      <c r="E76" s="85" t="str">
        <f t="shared" si="7"/>
        <v>WIL</v>
      </c>
      <c r="H76" s="11">
        <f t="shared" si="8"/>
        <v>45839</v>
      </c>
      <c r="I76" t="str">
        <f t="shared" si="9"/>
        <v>P03 WIESŁAW KOZUB</v>
      </c>
      <c r="J76" t="str">
        <f t="shared" si="10"/>
        <v>161193/WIL</v>
      </c>
      <c r="K76">
        <f t="shared" si="6"/>
        <v>144</v>
      </c>
      <c r="L76" t="str">
        <f t="shared" si="11"/>
        <v>WIL</v>
      </c>
    </row>
    <row r="77" spans="1:12">
      <c r="A77" s="11">
        <v>45839</v>
      </c>
      <c r="B77" t="s">
        <v>2243</v>
      </c>
      <c r="C77" t="s">
        <v>7406</v>
      </c>
      <c r="D77" s="178">
        <v>82</v>
      </c>
      <c r="E77" s="85" t="str">
        <f t="shared" si="7"/>
        <v>AVA</v>
      </c>
      <c r="H77" s="11">
        <f t="shared" si="8"/>
        <v>45839</v>
      </c>
      <c r="I77" t="str">
        <f t="shared" si="9"/>
        <v>P03 WIESŁAW KOZUB</v>
      </c>
      <c r="J77" t="str">
        <f t="shared" si="10"/>
        <v>161794/AVA</v>
      </c>
      <c r="K77">
        <f t="shared" si="6"/>
        <v>82</v>
      </c>
      <c r="L77" t="str">
        <f t="shared" si="11"/>
        <v>AVA</v>
      </c>
    </row>
    <row r="78" spans="1:12">
      <c r="A78" s="11">
        <v>45839</v>
      </c>
      <c r="B78" t="s">
        <v>2264</v>
      </c>
      <c r="C78" t="s">
        <v>7407</v>
      </c>
      <c r="D78" s="178">
        <v>400</v>
      </c>
      <c r="E78" s="85" t="str">
        <f t="shared" si="7"/>
        <v>KEL</v>
      </c>
      <c r="H78" s="11">
        <f t="shared" si="8"/>
        <v>45839</v>
      </c>
      <c r="I78" t="str">
        <f t="shared" si="9"/>
        <v>P04 ALEKSANDER</v>
      </c>
      <c r="J78" t="str">
        <f t="shared" si="10"/>
        <v>161578/KEL</v>
      </c>
      <c r="K78">
        <f t="shared" si="6"/>
        <v>400</v>
      </c>
      <c r="L78" t="str">
        <f t="shared" si="11"/>
        <v>KEL</v>
      </c>
    </row>
    <row r="79" spans="1:12">
      <c r="A79" s="11">
        <v>45839</v>
      </c>
      <c r="B79" t="s">
        <v>3551</v>
      </c>
      <c r="C79" t="s">
        <v>7408</v>
      </c>
      <c r="D79" s="178">
        <v>320</v>
      </c>
      <c r="E79" s="85" t="str">
        <f t="shared" si="7"/>
        <v>COC</v>
      </c>
      <c r="H79" s="11">
        <f t="shared" si="8"/>
        <v>45839</v>
      </c>
      <c r="I79" t="str">
        <f t="shared" si="9"/>
        <v>P05 TOMASZ KIEŁKUCKI</v>
      </c>
      <c r="J79" t="str">
        <f t="shared" si="10"/>
        <v>161574/COC</v>
      </c>
      <c r="K79">
        <f t="shared" si="6"/>
        <v>320</v>
      </c>
      <c r="L79" t="str">
        <f t="shared" si="11"/>
        <v>COC</v>
      </c>
    </row>
    <row r="80" spans="1:12">
      <c r="A80" s="11">
        <v>45839</v>
      </c>
      <c r="B80" t="s">
        <v>3551</v>
      </c>
      <c r="C80" t="s">
        <v>7409</v>
      </c>
      <c r="D80" s="178">
        <v>64</v>
      </c>
      <c r="E80" s="85" t="str">
        <f t="shared" si="7"/>
        <v>COC</v>
      </c>
      <c r="H80" s="11">
        <f t="shared" si="8"/>
        <v>45839</v>
      </c>
      <c r="I80" t="str">
        <f t="shared" si="9"/>
        <v>P05 TOMASZ KIEŁKUCKI</v>
      </c>
      <c r="J80" t="str">
        <f t="shared" si="10"/>
        <v>161575/COC</v>
      </c>
      <c r="K80">
        <f t="shared" si="6"/>
        <v>64</v>
      </c>
      <c r="L80" t="str">
        <f t="shared" si="11"/>
        <v>COC</v>
      </c>
    </row>
    <row r="81" spans="1:12">
      <c r="A81" s="11">
        <v>45839</v>
      </c>
      <c r="B81" t="s">
        <v>2258</v>
      </c>
      <c r="C81" t="s">
        <v>7260</v>
      </c>
      <c r="D81" s="178">
        <v>105</v>
      </c>
      <c r="E81" s="85" t="str">
        <f t="shared" si="7"/>
        <v>OXY</v>
      </c>
      <c r="H81" s="11">
        <f t="shared" si="8"/>
        <v>45839</v>
      </c>
      <c r="I81" t="str">
        <f t="shared" si="9"/>
        <v>P06 VALERY</v>
      </c>
      <c r="J81" t="str">
        <f t="shared" si="10"/>
        <v>161488/OXY</v>
      </c>
      <c r="K81">
        <f t="shared" si="6"/>
        <v>105</v>
      </c>
      <c r="L81" t="str">
        <f t="shared" si="11"/>
        <v>OXY</v>
      </c>
    </row>
    <row r="82" spans="1:12">
      <c r="A82" s="11">
        <v>45839</v>
      </c>
      <c r="B82" t="s">
        <v>2258</v>
      </c>
      <c r="C82" t="s">
        <v>7410</v>
      </c>
      <c r="D82" s="178">
        <v>191</v>
      </c>
      <c r="E82" s="85" t="str">
        <f t="shared" si="7"/>
        <v>REV</v>
      </c>
      <c r="H82" s="11">
        <f t="shared" si="8"/>
        <v>45839</v>
      </c>
      <c r="I82" t="str">
        <f t="shared" si="9"/>
        <v>P06 VALERY</v>
      </c>
      <c r="J82" t="str">
        <f t="shared" si="10"/>
        <v>161393/REV</v>
      </c>
      <c r="K82">
        <f t="shared" si="6"/>
        <v>191</v>
      </c>
      <c r="L82" t="str">
        <f t="shared" si="11"/>
        <v>REV</v>
      </c>
    </row>
    <row r="83" spans="1:12">
      <c r="A83" s="11">
        <v>45839</v>
      </c>
      <c r="B83" t="s">
        <v>2258</v>
      </c>
      <c r="C83" t="s">
        <v>7411</v>
      </c>
      <c r="D83" s="178">
        <v>86</v>
      </c>
      <c r="E83" s="85" t="str">
        <f t="shared" si="7"/>
        <v>DIV</v>
      </c>
      <c r="H83" s="11">
        <f t="shared" si="8"/>
        <v>45839</v>
      </c>
      <c r="I83" t="str">
        <f t="shared" si="9"/>
        <v>P06 VALERY</v>
      </c>
      <c r="J83" t="str">
        <f t="shared" si="10"/>
        <v>161613/DIV</v>
      </c>
      <c r="K83">
        <f t="shared" si="6"/>
        <v>86</v>
      </c>
      <c r="L83" t="str">
        <f t="shared" si="11"/>
        <v>DIV</v>
      </c>
    </row>
    <row r="84" spans="1:12">
      <c r="A84" s="11">
        <v>45839</v>
      </c>
      <c r="B84" t="s">
        <v>2258</v>
      </c>
      <c r="C84" t="s">
        <v>7412</v>
      </c>
      <c r="D84" s="178">
        <v>47</v>
      </c>
      <c r="E84" s="85" t="str">
        <f t="shared" si="7"/>
        <v>DIV</v>
      </c>
      <c r="H84" s="11">
        <f t="shared" si="8"/>
        <v>45839</v>
      </c>
      <c r="I84" t="str">
        <f t="shared" si="9"/>
        <v>P06 VALERY</v>
      </c>
      <c r="J84" t="str">
        <f t="shared" si="10"/>
        <v>161619/DIV</v>
      </c>
      <c r="K84">
        <f t="shared" si="6"/>
        <v>47</v>
      </c>
      <c r="L84" t="str">
        <f t="shared" si="11"/>
        <v>DIV</v>
      </c>
    </row>
    <row r="85" spans="1:12">
      <c r="A85" s="11">
        <v>45839</v>
      </c>
      <c r="B85" t="s">
        <v>2258</v>
      </c>
      <c r="C85" t="s">
        <v>7413</v>
      </c>
      <c r="D85" s="178">
        <v>46</v>
      </c>
      <c r="E85" s="85" t="str">
        <f t="shared" si="7"/>
        <v>DIV</v>
      </c>
      <c r="H85" s="11">
        <f t="shared" si="8"/>
        <v>45839</v>
      </c>
      <c r="I85" t="str">
        <f t="shared" si="9"/>
        <v>P06 VALERY</v>
      </c>
      <c r="J85" t="str">
        <f t="shared" si="10"/>
        <v>161709/DIV</v>
      </c>
      <c r="K85">
        <f t="shared" si="6"/>
        <v>46</v>
      </c>
      <c r="L85" t="str">
        <f t="shared" si="11"/>
        <v>DIV</v>
      </c>
    </row>
    <row r="86" spans="1:12">
      <c r="A86" s="11">
        <v>45839</v>
      </c>
      <c r="B86" t="s">
        <v>2127</v>
      </c>
      <c r="C86" t="s">
        <v>7261</v>
      </c>
      <c r="D86" s="178">
        <v>190</v>
      </c>
      <c r="E86" s="85" t="str">
        <f t="shared" si="7"/>
        <v>REV</v>
      </c>
      <c r="H86" s="11">
        <f t="shared" si="8"/>
        <v>45839</v>
      </c>
      <c r="I86" t="str">
        <f t="shared" si="9"/>
        <v>T01 ROBERT PERKOWSKI</v>
      </c>
      <c r="J86" t="str">
        <f t="shared" si="10"/>
        <v>160819/REV</v>
      </c>
      <c r="K86">
        <f t="shared" si="6"/>
        <v>190</v>
      </c>
      <c r="L86" t="str">
        <f t="shared" si="11"/>
        <v>REV</v>
      </c>
    </row>
    <row r="87" spans="1:12">
      <c r="A87" s="11">
        <v>45839</v>
      </c>
      <c r="B87" t="s">
        <v>2127</v>
      </c>
      <c r="C87" t="s">
        <v>7377</v>
      </c>
      <c r="D87" s="178">
        <v>164</v>
      </c>
      <c r="E87" s="85" t="str">
        <f t="shared" si="7"/>
        <v>MIS</v>
      </c>
      <c r="H87" s="11">
        <f t="shared" si="8"/>
        <v>45839</v>
      </c>
      <c r="I87" t="str">
        <f t="shared" si="9"/>
        <v>T01 ROBERT PERKOWSKI</v>
      </c>
      <c r="J87" t="str">
        <f t="shared" si="10"/>
        <v>160835/MIS</v>
      </c>
      <c r="K87">
        <f t="shared" si="6"/>
        <v>164</v>
      </c>
      <c r="L87" t="str">
        <f t="shared" si="11"/>
        <v>MIS</v>
      </c>
    </row>
    <row r="88" spans="1:12">
      <c r="A88" s="11">
        <v>45839</v>
      </c>
      <c r="B88" t="s">
        <v>2127</v>
      </c>
      <c r="C88" t="s">
        <v>7385</v>
      </c>
      <c r="D88" s="178">
        <v>91</v>
      </c>
      <c r="E88" s="85" t="str">
        <f t="shared" si="7"/>
        <v>OXY</v>
      </c>
      <c r="H88" s="11">
        <f t="shared" si="8"/>
        <v>45839</v>
      </c>
      <c r="I88" t="str">
        <f t="shared" si="9"/>
        <v>T01 ROBERT PERKOWSKI</v>
      </c>
      <c r="J88" t="str">
        <f t="shared" si="10"/>
        <v>160891/OXY</v>
      </c>
      <c r="K88">
        <f t="shared" si="6"/>
        <v>91</v>
      </c>
      <c r="L88" t="str">
        <f t="shared" si="11"/>
        <v>OXY</v>
      </c>
    </row>
    <row r="89" spans="1:12">
      <c r="A89" s="11">
        <v>45839</v>
      </c>
      <c r="B89" t="s">
        <v>2127</v>
      </c>
      <c r="C89" t="s">
        <v>7393</v>
      </c>
      <c r="D89" s="178">
        <v>85</v>
      </c>
      <c r="E89" s="85" t="str">
        <f t="shared" si="7"/>
        <v>HUD</v>
      </c>
      <c r="H89" s="11">
        <f t="shared" si="8"/>
        <v>45839</v>
      </c>
      <c r="I89" t="str">
        <f t="shared" si="9"/>
        <v>T01 ROBERT PERKOWSKI</v>
      </c>
      <c r="J89" t="str">
        <f t="shared" si="10"/>
        <v>161136/HUD</v>
      </c>
      <c r="K89">
        <f t="shared" si="6"/>
        <v>85</v>
      </c>
      <c r="L89" t="str">
        <f t="shared" si="11"/>
        <v>HUD</v>
      </c>
    </row>
    <row r="90" spans="1:12">
      <c r="A90" s="11">
        <v>45839</v>
      </c>
      <c r="B90" t="s">
        <v>2127</v>
      </c>
      <c r="C90" t="s">
        <v>7396</v>
      </c>
      <c r="D90" s="178">
        <v>166</v>
      </c>
      <c r="E90" s="85" t="str">
        <f t="shared" si="7"/>
        <v>HOR</v>
      </c>
      <c r="H90" s="11">
        <f t="shared" si="8"/>
        <v>45839</v>
      </c>
      <c r="I90" t="str">
        <f t="shared" si="9"/>
        <v>T01 ROBERT PERKOWSKI</v>
      </c>
      <c r="J90" t="str">
        <f t="shared" si="10"/>
        <v>161139/HOR</v>
      </c>
      <c r="K90">
        <f t="shared" si="6"/>
        <v>166</v>
      </c>
      <c r="L90" t="str">
        <f t="shared" si="11"/>
        <v>HOR</v>
      </c>
    </row>
    <row r="91" spans="1:12">
      <c r="A91" s="11">
        <v>45839</v>
      </c>
      <c r="B91" t="s">
        <v>2129</v>
      </c>
      <c r="C91" t="s">
        <v>7376</v>
      </c>
      <c r="D91" s="178">
        <v>210</v>
      </c>
      <c r="E91" s="85" t="str">
        <f t="shared" si="7"/>
        <v>OXY</v>
      </c>
      <c r="H91" s="11">
        <f t="shared" si="8"/>
        <v>45839</v>
      </c>
      <c r="I91" t="str">
        <f t="shared" si="9"/>
        <v>T02 RADOSŁAW KRYSZTOPA</v>
      </c>
      <c r="J91" t="str">
        <f t="shared" si="10"/>
        <v>160876/OXY</v>
      </c>
      <c r="K91">
        <f t="shared" si="6"/>
        <v>210</v>
      </c>
      <c r="L91" t="str">
        <f t="shared" si="11"/>
        <v>OXY</v>
      </c>
    </row>
    <row r="92" spans="1:12">
      <c r="A92" s="11">
        <v>45839</v>
      </c>
      <c r="B92" t="s">
        <v>2129</v>
      </c>
      <c r="C92" t="s">
        <v>7380</v>
      </c>
      <c r="D92" s="178">
        <v>250</v>
      </c>
      <c r="E92" s="85" t="str">
        <f t="shared" si="7"/>
        <v>GOY</v>
      </c>
      <c r="H92" s="11">
        <f t="shared" si="8"/>
        <v>45839</v>
      </c>
      <c r="I92" t="str">
        <f t="shared" si="9"/>
        <v>T02 RADOSŁAW KRYSZTOPA</v>
      </c>
      <c r="J92" t="str">
        <f t="shared" si="10"/>
        <v>160839/GOY</v>
      </c>
      <c r="K92">
        <f t="shared" si="6"/>
        <v>250</v>
      </c>
      <c r="L92" t="str">
        <f t="shared" si="11"/>
        <v>GOY</v>
      </c>
    </row>
    <row r="93" spans="1:12">
      <c r="A93" s="11">
        <v>45839</v>
      </c>
      <c r="B93" t="s">
        <v>2129</v>
      </c>
      <c r="C93" t="s">
        <v>7262</v>
      </c>
      <c r="D93" s="178">
        <v>107</v>
      </c>
      <c r="E93" s="85" t="str">
        <f t="shared" si="7"/>
        <v>ONY</v>
      </c>
      <c r="H93" s="11">
        <f t="shared" si="8"/>
        <v>45839</v>
      </c>
      <c r="I93" t="str">
        <f t="shared" si="9"/>
        <v>T02 RADOSŁAW KRYSZTOPA</v>
      </c>
      <c r="J93" t="str">
        <f t="shared" si="10"/>
        <v>161129/ONY</v>
      </c>
      <c r="K93">
        <f t="shared" si="6"/>
        <v>107</v>
      </c>
      <c r="L93" t="str">
        <f t="shared" si="11"/>
        <v>ONY</v>
      </c>
    </row>
    <row r="94" spans="1:12">
      <c r="A94" s="11">
        <v>45839</v>
      </c>
      <c r="B94" t="s">
        <v>2129</v>
      </c>
      <c r="C94" t="s">
        <v>7414</v>
      </c>
      <c r="D94" s="178">
        <v>34</v>
      </c>
      <c r="E94" s="85" t="str">
        <f t="shared" si="7"/>
        <v>KEL</v>
      </c>
      <c r="H94" s="11">
        <f t="shared" si="8"/>
        <v>45839</v>
      </c>
      <c r="I94" t="str">
        <f t="shared" si="9"/>
        <v>T02 RADOSŁAW KRYSZTOPA</v>
      </c>
      <c r="J94" t="str">
        <f t="shared" si="10"/>
        <v>160702/KEL</v>
      </c>
      <c r="K94">
        <f t="shared" si="6"/>
        <v>34</v>
      </c>
      <c r="L94" t="str">
        <f t="shared" si="11"/>
        <v>KEL</v>
      </c>
    </row>
    <row r="95" spans="1:12">
      <c r="A95" s="11">
        <v>45839</v>
      </c>
      <c r="B95" t="s">
        <v>2129</v>
      </c>
      <c r="C95" t="s">
        <v>7415</v>
      </c>
      <c r="D95" s="178">
        <v>43</v>
      </c>
      <c r="E95" s="85" t="str">
        <f t="shared" si="7"/>
        <v>COC</v>
      </c>
      <c r="H95" s="11">
        <f t="shared" si="8"/>
        <v>45839</v>
      </c>
      <c r="I95" t="str">
        <f t="shared" si="9"/>
        <v>T02 RADOSŁAW KRYSZTOPA</v>
      </c>
      <c r="J95" t="str">
        <f t="shared" si="10"/>
        <v>160528/COC</v>
      </c>
      <c r="K95">
        <f t="shared" si="6"/>
        <v>43</v>
      </c>
      <c r="L95" t="str">
        <f t="shared" si="11"/>
        <v>COC</v>
      </c>
    </row>
    <row r="96" spans="1:12">
      <c r="A96" s="11">
        <v>45839</v>
      </c>
      <c r="B96" t="s">
        <v>2129</v>
      </c>
      <c r="C96" t="s">
        <v>7416</v>
      </c>
      <c r="D96" s="178">
        <v>29</v>
      </c>
      <c r="E96" s="85" t="str">
        <f t="shared" si="7"/>
        <v>OVA</v>
      </c>
      <c r="H96" s="11">
        <f t="shared" si="8"/>
        <v>45839</v>
      </c>
      <c r="I96" t="str">
        <f t="shared" si="9"/>
        <v>T02 RADOSŁAW KRYSZTOPA</v>
      </c>
      <c r="J96" t="str">
        <f t="shared" si="10"/>
        <v>160706/OVA</v>
      </c>
      <c r="K96">
        <f t="shared" si="6"/>
        <v>29</v>
      </c>
      <c r="L96" t="str">
        <f t="shared" si="11"/>
        <v>OVA</v>
      </c>
    </row>
    <row r="97" spans="1:12">
      <c r="A97" s="11">
        <v>45839</v>
      </c>
      <c r="B97" t="s">
        <v>2148</v>
      </c>
      <c r="C97" t="s">
        <v>7381</v>
      </c>
      <c r="D97" s="178">
        <v>159</v>
      </c>
      <c r="E97" s="85" t="str">
        <f t="shared" si="7"/>
        <v>WIL</v>
      </c>
      <c r="H97" s="11">
        <f t="shared" si="8"/>
        <v>45839</v>
      </c>
      <c r="I97" t="str">
        <f t="shared" si="9"/>
        <v>T04 DOMINIK FASZCZA</v>
      </c>
      <c r="J97" t="str">
        <f t="shared" si="10"/>
        <v>160773/WIL</v>
      </c>
      <c r="K97">
        <f t="shared" si="6"/>
        <v>159</v>
      </c>
      <c r="L97" t="str">
        <f t="shared" si="11"/>
        <v>WIL</v>
      </c>
    </row>
    <row r="98" spans="1:12">
      <c r="A98" s="11">
        <v>45839</v>
      </c>
      <c r="B98" t="s">
        <v>2148</v>
      </c>
      <c r="C98" t="s">
        <v>7384</v>
      </c>
      <c r="D98" s="178">
        <v>138</v>
      </c>
      <c r="E98" s="85" t="str">
        <f t="shared" si="7"/>
        <v>SAM</v>
      </c>
      <c r="H98" s="11">
        <f t="shared" si="8"/>
        <v>45839</v>
      </c>
      <c r="I98" t="str">
        <f t="shared" si="9"/>
        <v>T04 DOMINIK FASZCZA</v>
      </c>
      <c r="J98" t="str">
        <f t="shared" si="10"/>
        <v>160679/SAM</v>
      </c>
      <c r="K98">
        <f t="shared" si="6"/>
        <v>138</v>
      </c>
      <c r="L98" t="str">
        <f t="shared" si="11"/>
        <v>SAM</v>
      </c>
    </row>
    <row r="99" spans="1:12">
      <c r="A99" s="11">
        <v>45839</v>
      </c>
      <c r="B99" t="s">
        <v>2148</v>
      </c>
      <c r="C99" t="s">
        <v>7386</v>
      </c>
      <c r="D99" s="178">
        <v>113</v>
      </c>
      <c r="E99" s="85" t="str">
        <f t="shared" si="7"/>
        <v>AVA</v>
      </c>
      <c r="H99" s="11">
        <f t="shared" si="8"/>
        <v>45839</v>
      </c>
      <c r="I99" t="str">
        <f t="shared" si="9"/>
        <v>T04 DOMINIK FASZCZA</v>
      </c>
      <c r="J99" t="str">
        <f t="shared" si="10"/>
        <v>160846/AVA</v>
      </c>
      <c r="K99">
        <f t="shared" si="6"/>
        <v>113</v>
      </c>
      <c r="L99" t="str">
        <f t="shared" si="11"/>
        <v>AVA</v>
      </c>
    </row>
    <row r="100" spans="1:12">
      <c r="A100" s="11">
        <v>45839</v>
      </c>
      <c r="B100" t="s">
        <v>2533</v>
      </c>
      <c r="C100" t="s">
        <v>7263</v>
      </c>
      <c r="D100" s="178">
        <v>177</v>
      </c>
      <c r="E100" s="85" t="str">
        <f t="shared" si="7"/>
        <v>AVA</v>
      </c>
      <c r="H100" s="11">
        <f t="shared" si="8"/>
        <v>45839</v>
      </c>
      <c r="I100" t="str">
        <f t="shared" si="9"/>
        <v>T05 MARCIN WYSZKOWSKI</v>
      </c>
      <c r="J100" t="str">
        <f t="shared" si="10"/>
        <v>160831/AVA</v>
      </c>
      <c r="K100">
        <f t="shared" si="6"/>
        <v>177</v>
      </c>
      <c r="L100" t="str">
        <f t="shared" si="11"/>
        <v>AVA</v>
      </c>
    </row>
    <row r="101" spans="1:12">
      <c r="A101" s="11">
        <v>45839</v>
      </c>
      <c r="B101" t="s">
        <v>2533</v>
      </c>
      <c r="C101" t="s">
        <v>7387</v>
      </c>
      <c r="D101" s="178">
        <v>204</v>
      </c>
      <c r="E101" s="85" t="str">
        <f t="shared" si="7"/>
        <v>STO</v>
      </c>
      <c r="H101" s="11">
        <f t="shared" si="8"/>
        <v>45839</v>
      </c>
      <c r="I101" t="str">
        <f t="shared" si="9"/>
        <v>T05 MARCIN WYSZKOWSKI</v>
      </c>
      <c r="J101" t="str">
        <f t="shared" si="10"/>
        <v>160865/STO</v>
      </c>
      <c r="K101">
        <f t="shared" si="6"/>
        <v>204</v>
      </c>
      <c r="L101" t="str">
        <f t="shared" si="11"/>
        <v>STO</v>
      </c>
    </row>
    <row r="102" spans="1:12">
      <c r="A102" s="11">
        <v>45839</v>
      </c>
      <c r="B102" t="s">
        <v>2533</v>
      </c>
      <c r="C102" t="s">
        <v>7417</v>
      </c>
      <c r="D102" s="178">
        <v>58</v>
      </c>
      <c r="E102" s="85" t="str">
        <f t="shared" si="7"/>
        <v>OVA</v>
      </c>
      <c r="H102" s="11">
        <f t="shared" si="8"/>
        <v>45839</v>
      </c>
      <c r="I102" t="str">
        <f t="shared" si="9"/>
        <v>T05 MARCIN WYSZKOWSKI</v>
      </c>
      <c r="J102" t="str">
        <f t="shared" si="10"/>
        <v>160519/OVA</v>
      </c>
      <c r="K102">
        <f t="shared" si="6"/>
        <v>58</v>
      </c>
      <c r="L102" t="str">
        <f t="shared" si="11"/>
        <v>OVA</v>
      </c>
    </row>
    <row r="103" spans="1:12">
      <c r="A103" s="11">
        <v>45839</v>
      </c>
      <c r="B103" t="s">
        <v>3554</v>
      </c>
      <c r="C103" t="s">
        <v>7418</v>
      </c>
      <c r="D103" s="178">
        <v>130</v>
      </c>
      <c r="E103" s="85" t="str">
        <f t="shared" si="7"/>
        <v>AVA</v>
      </c>
      <c r="H103" s="11">
        <f t="shared" si="8"/>
        <v>45839</v>
      </c>
      <c r="I103" t="str">
        <f t="shared" si="9"/>
        <v>T06 TOMASZ BAŁDYGA</v>
      </c>
      <c r="J103" t="str">
        <f t="shared" si="10"/>
        <v>159638/AVA</v>
      </c>
      <c r="K103">
        <f t="shared" si="6"/>
        <v>130</v>
      </c>
      <c r="L103" t="str">
        <f t="shared" si="11"/>
        <v>AVA</v>
      </c>
    </row>
    <row r="104" spans="1:12">
      <c r="A104" s="11">
        <v>45839</v>
      </c>
      <c r="B104" t="s">
        <v>3554</v>
      </c>
      <c r="C104" t="s">
        <v>7379</v>
      </c>
      <c r="D104" s="178">
        <v>90</v>
      </c>
      <c r="E104" s="85" t="str">
        <f t="shared" si="7"/>
        <v>DIV</v>
      </c>
      <c r="H104" s="11">
        <f t="shared" si="8"/>
        <v>45839</v>
      </c>
      <c r="I104" t="str">
        <f t="shared" si="9"/>
        <v>T06 TOMASZ BAŁDYGA</v>
      </c>
      <c r="J104" t="str">
        <f t="shared" si="10"/>
        <v>160851/DIV</v>
      </c>
      <c r="K104">
        <f t="shared" si="6"/>
        <v>90</v>
      </c>
      <c r="L104" t="str">
        <f t="shared" si="11"/>
        <v>DIV</v>
      </c>
    </row>
    <row r="105" spans="1:12">
      <c r="A105" s="11">
        <v>45839</v>
      </c>
      <c r="B105" t="s">
        <v>3554</v>
      </c>
      <c r="C105" t="s">
        <v>7383</v>
      </c>
      <c r="D105" s="178">
        <v>169</v>
      </c>
      <c r="E105" s="85" t="str">
        <f t="shared" si="7"/>
        <v>AVA</v>
      </c>
      <c r="H105" s="11">
        <f t="shared" si="8"/>
        <v>45839</v>
      </c>
      <c r="I105" t="str">
        <f t="shared" si="9"/>
        <v>T06 TOMASZ BAŁDYGA</v>
      </c>
      <c r="J105" t="str">
        <f t="shared" si="10"/>
        <v>160827/AVA</v>
      </c>
      <c r="K105">
        <f t="shared" si="6"/>
        <v>169</v>
      </c>
      <c r="L105" t="str">
        <f t="shared" si="11"/>
        <v>AVA</v>
      </c>
    </row>
    <row r="106" spans="1:12">
      <c r="A106" s="11">
        <v>45839</v>
      </c>
      <c r="B106" t="s">
        <v>3554</v>
      </c>
      <c r="C106" t="s">
        <v>7264</v>
      </c>
      <c r="D106" s="178">
        <v>195</v>
      </c>
      <c r="E106" s="85" t="str">
        <f t="shared" si="7"/>
        <v>HOR</v>
      </c>
      <c r="H106" s="11">
        <f t="shared" si="8"/>
        <v>45839</v>
      </c>
      <c r="I106" t="str">
        <f t="shared" si="9"/>
        <v>T06 TOMASZ BAŁDYGA</v>
      </c>
      <c r="J106" t="str">
        <f t="shared" si="10"/>
        <v>161113/HOR</v>
      </c>
      <c r="K106">
        <f t="shared" si="6"/>
        <v>195</v>
      </c>
      <c r="L106" t="str">
        <f t="shared" si="11"/>
        <v>HOR</v>
      </c>
    </row>
    <row r="107" spans="1:12">
      <c r="A107" s="11">
        <v>45839</v>
      </c>
      <c r="B107" t="s">
        <v>2298</v>
      </c>
      <c r="C107" t="s">
        <v>7375</v>
      </c>
      <c r="D107" s="178">
        <v>74</v>
      </c>
      <c r="E107" s="85" t="str">
        <f t="shared" si="7"/>
        <v>OXY</v>
      </c>
      <c r="H107" s="11">
        <f t="shared" si="8"/>
        <v>45839</v>
      </c>
      <c r="I107" t="str">
        <f t="shared" si="9"/>
        <v>T10 KAMIL PERKOWSKI</v>
      </c>
      <c r="J107" t="str">
        <f t="shared" si="10"/>
        <v>160863/OXY</v>
      </c>
      <c r="K107">
        <f t="shared" si="6"/>
        <v>74</v>
      </c>
      <c r="L107" t="str">
        <f t="shared" si="11"/>
        <v>OXY</v>
      </c>
    </row>
    <row r="108" spans="1:12">
      <c r="A108" s="11">
        <v>45839</v>
      </c>
      <c r="B108" t="s">
        <v>2298</v>
      </c>
      <c r="C108" t="s">
        <v>7378</v>
      </c>
      <c r="D108" s="178">
        <v>183</v>
      </c>
      <c r="E108" s="85" t="str">
        <f t="shared" si="7"/>
        <v>HOR</v>
      </c>
      <c r="H108" s="11">
        <f t="shared" si="8"/>
        <v>45839</v>
      </c>
      <c r="I108" t="str">
        <f t="shared" si="9"/>
        <v>T10 KAMIL PERKOWSKI</v>
      </c>
      <c r="J108" t="str">
        <f t="shared" si="10"/>
        <v>160734/HOR</v>
      </c>
      <c r="K108">
        <f t="shared" si="6"/>
        <v>183</v>
      </c>
      <c r="L108" t="str">
        <f t="shared" si="11"/>
        <v>HOR</v>
      </c>
    </row>
    <row r="109" spans="1:12">
      <c r="A109" s="11">
        <v>45839</v>
      </c>
      <c r="B109" t="s">
        <v>2298</v>
      </c>
      <c r="C109" t="s">
        <v>7265</v>
      </c>
      <c r="D109" s="178">
        <v>68</v>
      </c>
      <c r="E109" s="85" t="str">
        <f t="shared" si="7"/>
        <v>HUD</v>
      </c>
      <c r="H109" s="11">
        <f t="shared" si="8"/>
        <v>45839</v>
      </c>
      <c r="I109" t="str">
        <f t="shared" si="9"/>
        <v>T10 KAMIL PERKOWSKI</v>
      </c>
      <c r="J109" t="str">
        <f t="shared" si="10"/>
        <v>161126/HUD</v>
      </c>
      <c r="K109">
        <f t="shared" si="6"/>
        <v>68</v>
      </c>
      <c r="L109" t="str">
        <f t="shared" si="11"/>
        <v>HUD</v>
      </c>
    </row>
    <row r="110" spans="1:12">
      <c r="A110" s="11">
        <v>45839</v>
      </c>
      <c r="B110" t="s">
        <v>2298</v>
      </c>
      <c r="C110" t="s">
        <v>7392</v>
      </c>
      <c r="D110" s="178">
        <v>230</v>
      </c>
      <c r="E110" s="85" t="str">
        <f t="shared" si="7"/>
        <v>WIL</v>
      </c>
      <c r="H110" s="11">
        <f t="shared" si="8"/>
        <v>45839</v>
      </c>
      <c r="I110" t="str">
        <f t="shared" si="9"/>
        <v>T10 KAMIL PERKOWSKI</v>
      </c>
      <c r="J110" t="str">
        <f t="shared" si="10"/>
        <v>160770/WIL</v>
      </c>
      <c r="K110">
        <f t="shared" si="6"/>
        <v>230</v>
      </c>
      <c r="L110" t="str">
        <f t="shared" si="11"/>
        <v>WIL</v>
      </c>
    </row>
    <row r="111" spans="1:12">
      <c r="A111" s="11">
        <v>45839</v>
      </c>
      <c r="B111" t="s">
        <v>2298</v>
      </c>
      <c r="C111" t="s">
        <v>7394</v>
      </c>
      <c r="D111" s="178">
        <v>64</v>
      </c>
      <c r="E111" s="85" t="str">
        <f t="shared" si="7"/>
        <v>HUD</v>
      </c>
      <c r="H111" s="11">
        <f t="shared" si="8"/>
        <v>45839</v>
      </c>
      <c r="I111" t="str">
        <f t="shared" si="9"/>
        <v>T10 KAMIL PERKOWSKI</v>
      </c>
      <c r="J111" t="str">
        <f t="shared" si="10"/>
        <v>160982/HUD</v>
      </c>
      <c r="K111">
        <f t="shared" si="6"/>
        <v>64</v>
      </c>
      <c r="L111" t="str">
        <f t="shared" si="11"/>
        <v>HUD</v>
      </c>
    </row>
    <row r="112" spans="1:12">
      <c r="A112" s="11">
        <v>45839</v>
      </c>
      <c r="B112" t="s">
        <v>2298</v>
      </c>
      <c r="C112" t="s">
        <v>7139</v>
      </c>
      <c r="D112" s="178">
        <v>89</v>
      </c>
      <c r="E112" s="85" t="str">
        <f t="shared" si="7"/>
        <v>RIT</v>
      </c>
      <c r="H112" s="11">
        <f t="shared" si="8"/>
        <v>45839</v>
      </c>
      <c r="I112" t="str">
        <f t="shared" si="9"/>
        <v>T10 KAMIL PERKOWSKI</v>
      </c>
      <c r="J112" t="str">
        <f t="shared" si="10"/>
        <v>161551/RIT</v>
      </c>
      <c r="K112">
        <f t="shared" si="6"/>
        <v>89</v>
      </c>
      <c r="L112" t="str">
        <f t="shared" si="11"/>
        <v>RIT</v>
      </c>
    </row>
    <row r="113" spans="1:12">
      <c r="A113" s="11">
        <v>45839</v>
      </c>
      <c r="B113" t="s">
        <v>7042</v>
      </c>
      <c r="C113" t="s">
        <v>7266</v>
      </c>
      <c r="D113" s="178">
        <v>91</v>
      </c>
      <c r="E113" s="85" t="str">
        <f t="shared" si="7"/>
        <v>AVA</v>
      </c>
      <c r="H113" s="11">
        <f t="shared" si="8"/>
        <v>45839</v>
      </c>
      <c r="I113" t="str">
        <f t="shared" si="9"/>
        <v>T12 KACPER KRUSZEWSKI</v>
      </c>
      <c r="J113" t="str">
        <f t="shared" si="10"/>
        <v>160716/AVA</v>
      </c>
      <c r="K113">
        <f t="shared" si="6"/>
        <v>91</v>
      </c>
      <c r="L113" t="str">
        <f t="shared" si="11"/>
        <v>AVA</v>
      </c>
    </row>
    <row r="114" spans="1:12">
      <c r="A114" s="11">
        <v>45839</v>
      </c>
      <c r="B114" t="s">
        <v>7042</v>
      </c>
      <c r="C114" t="s">
        <v>7395</v>
      </c>
      <c r="D114" s="178">
        <v>81</v>
      </c>
      <c r="E114" s="85" t="str">
        <f t="shared" si="7"/>
        <v>AVA</v>
      </c>
      <c r="H114" s="11">
        <f t="shared" si="8"/>
        <v>45839</v>
      </c>
      <c r="I114" t="str">
        <f t="shared" si="9"/>
        <v>T12 KACPER KRUSZEWSKI</v>
      </c>
      <c r="J114" t="str">
        <f t="shared" si="10"/>
        <v>161127/AVA</v>
      </c>
      <c r="K114">
        <f t="shared" si="6"/>
        <v>81</v>
      </c>
      <c r="L114" t="str">
        <f t="shared" si="11"/>
        <v>AVA</v>
      </c>
    </row>
    <row r="115" spans="1:12">
      <c r="A115" s="11">
        <v>45839</v>
      </c>
      <c r="B115" t="s">
        <v>7042</v>
      </c>
      <c r="C115" t="s">
        <v>7397</v>
      </c>
      <c r="D115" s="178">
        <v>179</v>
      </c>
      <c r="E115" s="85" t="str">
        <f t="shared" si="7"/>
        <v>HOR</v>
      </c>
      <c r="H115" s="11">
        <f t="shared" si="8"/>
        <v>45839</v>
      </c>
      <c r="I115" t="str">
        <f t="shared" si="9"/>
        <v>T12 KACPER KRUSZEWSKI</v>
      </c>
      <c r="J115" t="str">
        <f t="shared" si="10"/>
        <v>160953/HOR</v>
      </c>
      <c r="K115">
        <f t="shared" si="6"/>
        <v>179</v>
      </c>
      <c r="L115" t="str">
        <f t="shared" si="11"/>
        <v>HOR</v>
      </c>
    </row>
    <row r="116" spans="1:12">
      <c r="A116" s="11">
        <v>45840</v>
      </c>
      <c r="B116" t="s">
        <v>2183</v>
      </c>
      <c r="C116" t="s">
        <v>7424</v>
      </c>
      <c r="D116" s="178">
        <v>91</v>
      </c>
      <c r="E116" s="85" t="str">
        <f t="shared" si="7"/>
        <v>GOY</v>
      </c>
      <c r="H116" s="11">
        <f t="shared" si="8"/>
        <v>45840</v>
      </c>
      <c r="I116" t="str">
        <f t="shared" si="9"/>
        <v>P01 PIOTR MIERZWIŃSKI</v>
      </c>
      <c r="J116" t="str">
        <f t="shared" si="10"/>
        <v>161224/GOY</v>
      </c>
      <c r="K116">
        <f t="shared" si="6"/>
        <v>91</v>
      </c>
      <c r="L116" t="str">
        <f t="shared" si="11"/>
        <v>GOY</v>
      </c>
    </row>
    <row r="117" spans="1:12">
      <c r="A117" s="11">
        <v>45840</v>
      </c>
      <c r="B117" t="s">
        <v>2183</v>
      </c>
      <c r="C117" t="s">
        <v>7596</v>
      </c>
      <c r="D117" s="178">
        <v>116</v>
      </c>
      <c r="E117" s="85" t="str">
        <f t="shared" si="7"/>
        <v>MIS</v>
      </c>
      <c r="H117" s="11">
        <f t="shared" si="8"/>
        <v>45840</v>
      </c>
      <c r="I117" t="str">
        <f t="shared" si="9"/>
        <v>P01 PIOTR MIERZWIŃSKI</v>
      </c>
      <c r="J117" t="str">
        <f t="shared" si="10"/>
        <v>161549/MIS</v>
      </c>
      <c r="K117">
        <f t="shared" si="6"/>
        <v>116</v>
      </c>
      <c r="L117" t="str">
        <f t="shared" si="11"/>
        <v>MIS</v>
      </c>
    </row>
    <row r="118" spans="1:12">
      <c r="A118" s="11">
        <v>45840</v>
      </c>
      <c r="B118" t="s">
        <v>2183</v>
      </c>
      <c r="C118" t="s">
        <v>7597</v>
      </c>
      <c r="D118" s="178">
        <v>145</v>
      </c>
      <c r="E118" s="85" t="str">
        <f t="shared" si="7"/>
        <v>GOY</v>
      </c>
      <c r="H118" s="11">
        <f t="shared" si="8"/>
        <v>45840</v>
      </c>
      <c r="I118" t="str">
        <f t="shared" si="9"/>
        <v>P01 PIOTR MIERZWIŃSKI</v>
      </c>
      <c r="J118" t="str">
        <f t="shared" si="10"/>
        <v>161525/GOY</v>
      </c>
      <c r="K118">
        <f t="shared" si="6"/>
        <v>145</v>
      </c>
      <c r="L118" t="str">
        <f t="shared" si="11"/>
        <v>GOY</v>
      </c>
    </row>
    <row r="119" spans="1:12">
      <c r="A119" s="11">
        <v>45840</v>
      </c>
      <c r="B119" t="s">
        <v>2185</v>
      </c>
      <c r="C119" t="s">
        <v>7425</v>
      </c>
      <c r="D119" s="178">
        <v>140</v>
      </c>
      <c r="E119" s="85" t="str">
        <f t="shared" si="7"/>
        <v>OXY</v>
      </c>
      <c r="H119" s="11">
        <f t="shared" si="8"/>
        <v>45840</v>
      </c>
      <c r="I119" t="str">
        <f t="shared" si="9"/>
        <v>P02 WOJCIECH REMBISZEWSKI</v>
      </c>
      <c r="J119" t="str">
        <f t="shared" si="10"/>
        <v>161479/OXY</v>
      </c>
      <c r="K119">
        <f t="shared" si="6"/>
        <v>140</v>
      </c>
      <c r="L119" t="str">
        <f t="shared" si="11"/>
        <v>OXY</v>
      </c>
    </row>
    <row r="120" spans="1:12">
      <c r="A120" s="11">
        <v>45840</v>
      </c>
      <c r="B120" t="s">
        <v>2185</v>
      </c>
      <c r="C120" t="s">
        <v>7598</v>
      </c>
      <c r="D120" s="178">
        <v>126</v>
      </c>
      <c r="E120" s="85" t="str">
        <f t="shared" si="7"/>
        <v>GOY</v>
      </c>
      <c r="H120" s="11">
        <f t="shared" si="8"/>
        <v>45840</v>
      </c>
      <c r="I120" t="str">
        <f t="shared" si="9"/>
        <v>P02 WOJCIECH REMBISZEWSKI</v>
      </c>
      <c r="J120" t="str">
        <f t="shared" si="10"/>
        <v>161745/GOY</v>
      </c>
      <c r="K120">
        <f t="shared" si="6"/>
        <v>126</v>
      </c>
      <c r="L120" t="str">
        <f t="shared" si="11"/>
        <v>GOY</v>
      </c>
    </row>
    <row r="121" spans="1:12">
      <c r="A121" s="11">
        <v>45840</v>
      </c>
      <c r="B121" t="s">
        <v>2185</v>
      </c>
      <c r="C121" t="s">
        <v>7599</v>
      </c>
      <c r="D121" s="178">
        <v>85</v>
      </c>
      <c r="E121" s="85" t="str">
        <f t="shared" si="7"/>
        <v>ELI</v>
      </c>
      <c r="H121" s="11">
        <f t="shared" si="8"/>
        <v>45840</v>
      </c>
      <c r="I121" t="str">
        <f t="shared" si="9"/>
        <v>P02 WOJCIECH REMBISZEWSKI</v>
      </c>
      <c r="J121" t="str">
        <f t="shared" si="10"/>
        <v>161724/ELI</v>
      </c>
      <c r="K121">
        <f t="shared" si="6"/>
        <v>85</v>
      </c>
      <c r="L121" t="str">
        <f t="shared" si="11"/>
        <v>ELI</v>
      </c>
    </row>
    <row r="122" spans="1:12">
      <c r="A122" s="11">
        <v>45840</v>
      </c>
      <c r="B122" t="s">
        <v>2185</v>
      </c>
      <c r="C122" t="s">
        <v>7600</v>
      </c>
      <c r="D122" s="178">
        <v>51</v>
      </c>
      <c r="E122" s="85" t="str">
        <f t="shared" si="7"/>
        <v>OXY</v>
      </c>
      <c r="H122" s="11">
        <f t="shared" si="8"/>
        <v>45840</v>
      </c>
      <c r="I122" t="str">
        <f t="shared" si="9"/>
        <v>P02 WOJCIECH REMBISZEWSKI</v>
      </c>
      <c r="J122" t="str">
        <f t="shared" si="10"/>
        <v>161661/OXY</v>
      </c>
      <c r="K122">
        <f t="shared" si="6"/>
        <v>51</v>
      </c>
      <c r="L122" t="str">
        <f t="shared" si="11"/>
        <v>OXY</v>
      </c>
    </row>
    <row r="123" spans="1:12">
      <c r="A123" s="11">
        <v>45840</v>
      </c>
      <c r="B123" t="s">
        <v>2185</v>
      </c>
      <c r="C123" t="s">
        <v>7601</v>
      </c>
      <c r="D123" s="178">
        <v>117</v>
      </c>
      <c r="E123" s="85" t="str">
        <f t="shared" si="7"/>
        <v>HOR</v>
      </c>
      <c r="H123" s="11">
        <f t="shared" si="8"/>
        <v>45840</v>
      </c>
      <c r="I123" t="str">
        <f t="shared" si="9"/>
        <v>P02 WOJCIECH REMBISZEWSKI</v>
      </c>
      <c r="J123" t="str">
        <f t="shared" si="10"/>
        <v>161640/HOR</v>
      </c>
      <c r="K123">
        <f t="shared" si="6"/>
        <v>117</v>
      </c>
      <c r="L123" t="str">
        <f t="shared" si="11"/>
        <v>HOR</v>
      </c>
    </row>
    <row r="124" spans="1:12">
      <c r="A124" s="11">
        <v>45840</v>
      </c>
      <c r="B124" t="s">
        <v>2243</v>
      </c>
      <c r="C124" t="s">
        <v>7602</v>
      </c>
      <c r="D124" s="178">
        <v>86</v>
      </c>
      <c r="E124" s="85" t="str">
        <f t="shared" si="7"/>
        <v>AVA</v>
      </c>
      <c r="H124" s="11">
        <f t="shared" si="8"/>
        <v>45840</v>
      </c>
      <c r="I124" t="str">
        <f t="shared" si="9"/>
        <v>P03 WIESŁAW KOZUB</v>
      </c>
      <c r="J124" t="str">
        <f t="shared" si="10"/>
        <v>161791/AVA</v>
      </c>
      <c r="K124">
        <f t="shared" si="6"/>
        <v>86</v>
      </c>
      <c r="L124" t="str">
        <f t="shared" si="11"/>
        <v>AVA</v>
      </c>
    </row>
    <row r="125" spans="1:12">
      <c r="A125" s="11">
        <v>45840</v>
      </c>
      <c r="B125" t="s">
        <v>2243</v>
      </c>
      <c r="C125" t="s">
        <v>7603</v>
      </c>
      <c r="D125" s="178">
        <v>189</v>
      </c>
      <c r="E125" s="85" t="str">
        <f t="shared" si="7"/>
        <v>REV</v>
      </c>
      <c r="H125" s="11">
        <f t="shared" si="8"/>
        <v>45840</v>
      </c>
      <c r="I125" t="str">
        <f t="shared" si="9"/>
        <v>P03 WIESŁAW KOZUB</v>
      </c>
      <c r="J125" t="str">
        <f t="shared" si="10"/>
        <v>161414/REV</v>
      </c>
      <c r="K125">
        <f t="shared" si="6"/>
        <v>189</v>
      </c>
      <c r="L125" t="str">
        <f t="shared" si="11"/>
        <v>REV</v>
      </c>
    </row>
    <row r="126" spans="1:12">
      <c r="A126" s="11">
        <v>45840</v>
      </c>
      <c r="B126" t="s">
        <v>2264</v>
      </c>
      <c r="C126" t="s">
        <v>7604</v>
      </c>
      <c r="D126" s="178">
        <v>101</v>
      </c>
      <c r="E126" s="85" t="str">
        <f t="shared" si="7"/>
        <v>AVA</v>
      </c>
      <c r="H126" s="11">
        <f t="shared" si="8"/>
        <v>45840</v>
      </c>
      <c r="I126" t="str">
        <f t="shared" si="9"/>
        <v>P04 ALEKSANDER</v>
      </c>
      <c r="J126" t="str">
        <f t="shared" si="10"/>
        <v>161534/AVA</v>
      </c>
      <c r="K126">
        <f t="shared" si="6"/>
        <v>101</v>
      </c>
      <c r="L126" t="str">
        <f t="shared" si="11"/>
        <v>AVA</v>
      </c>
    </row>
    <row r="127" spans="1:12">
      <c r="A127" s="11">
        <v>45840</v>
      </c>
      <c r="B127" t="s">
        <v>2264</v>
      </c>
      <c r="C127" t="s">
        <v>7605</v>
      </c>
      <c r="D127" s="178">
        <v>73</v>
      </c>
      <c r="E127" s="85" t="str">
        <f t="shared" si="7"/>
        <v>AVA</v>
      </c>
      <c r="H127" s="11">
        <f t="shared" si="8"/>
        <v>45840</v>
      </c>
      <c r="I127" t="str">
        <f t="shared" si="9"/>
        <v>P04 ALEKSANDER</v>
      </c>
      <c r="J127" t="str">
        <f t="shared" si="10"/>
        <v>161608/AVA</v>
      </c>
      <c r="K127">
        <f t="shared" si="6"/>
        <v>73</v>
      </c>
      <c r="L127" t="str">
        <f t="shared" si="11"/>
        <v>AVA</v>
      </c>
    </row>
    <row r="128" spans="1:12">
      <c r="A128" s="11">
        <v>45840</v>
      </c>
      <c r="B128" t="s">
        <v>2264</v>
      </c>
      <c r="C128" t="s">
        <v>7606</v>
      </c>
      <c r="D128" s="178">
        <v>42</v>
      </c>
      <c r="E128" s="85" t="str">
        <f t="shared" si="7"/>
        <v>AVA</v>
      </c>
      <c r="H128" s="11">
        <f t="shared" si="8"/>
        <v>45840</v>
      </c>
      <c r="I128" t="str">
        <f t="shared" si="9"/>
        <v>P04 ALEKSANDER</v>
      </c>
      <c r="J128" t="str">
        <f t="shared" si="10"/>
        <v>161789/AVA</v>
      </c>
      <c r="K128">
        <f t="shared" si="6"/>
        <v>42</v>
      </c>
      <c r="L128" t="str">
        <f t="shared" si="11"/>
        <v>AVA</v>
      </c>
    </row>
    <row r="129" spans="1:12">
      <c r="A129" s="11">
        <v>45840</v>
      </c>
      <c r="B129" t="s">
        <v>2264</v>
      </c>
      <c r="C129" t="s">
        <v>7607</v>
      </c>
      <c r="D129" s="178">
        <v>56</v>
      </c>
      <c r="E129" s="85" t="str">
        <f t="shared" si="7"/>
        <v>DUO</v>
      </c>
      <c r="H129" s="11">
        <f t="shared" si="8"/>
        <v>45840</v>
      </c>
      <c r="I129" t="str">
        <f t="shared" si="9"/>
        <v>P04 ALEKSANDER</v>
      </c>
      <c r="J129" t="str">
        <f t="shared" si="10"/>
        <v>161622/DUO</v>
      </c>
      <c r="K129">
        <f t="shared" si="6"/>
        <v>56</v>
      </c>
      <c r="L129" t="str">
        <f t="shared" si="11"/>
        <v>DUO</v>
      </c>
    </row>
    <row r="130" spans="1:12">
      <c r="A130" s="11">
        <v>45840</v>
      </c>
      <c r="B130" t="s">
        <v>2264</v>
      </c>
      <c r="C130" t="s">
        <v>7608</v>
      </c>
      <c r="D130" s="178">
        <v>76</v>
      </c>
      <c r="E130" s="85" t="str">
        <f t="shared" si="7"/>
        <v>AVA</v>
      </c>
      <c r="H130" s="11">
        <f t="shared" si="8"/>
        <v>45840</v>
      </c>
      <c r="I130" t="str">
        <f t="shared" si="9"/>
        <v>P04 ALEKSANDER</v>
      </c>
      <c r="J130" t="str">
        <f t="shared" si="10"/>
        <v>161532/AVA</v>
      </c>
      <c r="K130">
        <f t="shared" si="6"/>
        <v>76</v>
      </c>
      <c r="L130" t="str">
        <f t="shared" si="11"/>
        <v>AVA</v>
      </c>
    </row>
    <row r="131" spans="1:12">
      <c r="A131" s="11">
        <v>45840</v>
      </c>
      <c r="B131" t="s">
        <v>3551</v>
      </c>
      <c r="C131" t="s">
        <v>7409</v>
      </c>
      <c r="D131" s="178">
        <v>256</v>
      </c>
      <c r="E131" s="85" t="str">
        <f t="shared" si="7"/>
        <v>COC</v>
      </c>
      <c r="H131" s="11">
        <f t="shared" si="8"/>
        <v>45840</v>
      </c>
      <c r="I131" t="str">
        <f t="shared" si="9"/>
        <v>P05 TOMASZ KIEŁKUCKI</v>
      </c>
      <c r="J131" t="str">
        <f t="shared" si="10"/>
        <v>161575/COC</v>
      </c>
      <c r="K131">
        <f t="shared" si="6"/>
        <v>256</v>
      </c>
      <c r="L131" t="str">
        <f t="shared" si="11"/>
        <v>COC</v>
      </c>
    </row>
    <row r="132" spans="1:12">
      <c r="A132" s="11">
        <v>45840</v>
      </c>
      <c r="B132" t="s">
        <v>3551</v>
      </c>
      <c r="C132" t="s">
        <v>7609</v>
      </c>
      <c r="D132" s="178">
        <v>109</v>
      </c>
      <c r="E132" s="85" t="str">
        <f t="shared" si="7"/>
        <v>AMA</v>
      </c>
      <c r="H132" s="11">
        <f t="shared" si="8"/>
        <v>45840</v>
      </c>
      <c r="I132" t="str">
        <f t="shared" si="9"/>
        <v>P05 TOMASZ KIEŁKUCKI</v>
      </c>
      <c r="J132" t="str">
        <f t="shared" si="10"/>
        <v>161787/AMA</v>
      </c>
      <c r="K132">
        <f t="shared" ref="K132:K195" si="12">D132</f>
        <v>109</v>
      </c>
      <c r="L132" t="str">
        <f t="shared" si="11"/>
        <v>AMA</v>
      </c>
    </row>
    <row r="133" spans="1:12">
      <c r="A133" s="11">
        <v>45840</v>
      </c>
      <c r="B133" t="s">
        <v>3551</v>
      </c>
      <c r="C133" t="s">
        <v>7610</v>
      </c>
      <c r="D133" s="178">
        <v>65</v>
      </c>
      <c r="E133" s="85" t="str">
        <f t="shared" ref="E133:E196" si="13">MID(C133,8,3)</f>
        <v>AMA</v>
      </c>
      <c r="H133" s="11">
        <f t="shared" ref="H133:H196" si="14">A133</f>
        <v>45840</v>
      </c>
      <c r="I133" t="str">
        <f t="shared" ref="I133:I196" si="15">B133</f>
        <v>P05 TOMASZ KIEŁKUCKI</v>
      </c>
      <c r="J133" t="str">
        <f t="shared" ref="J133:J196" si="16">C133</f>
        <v>161783/AMA</v>
      </c>
      <c r="K133">
        <f t="shared" si="12"/>
        <v>65</v>
      </c>
      <c r="L133" t="str">
        <f t="shared" ref="L133:L196" si="17">E133</f>
        <v>AMA</v>
      </c>
    </row>
    <row r="134" spans="1:12">
      <c r="A134" s="11">
        <v>45840</v>
      </c>
      <c r="B134" t="s">
        <v>3551</v>
      </c>
      <c r="C134" t="s">
        <v>7611</v>
      </c>
      <c r="D134" s="178">
        <v>76</v>
      </c>
      <c r="E134" s="85" t="str">
        <f t="shared" si="13"/>
        <v>HOR</v>
      </c>
      <c r="H134" s="11">
        <f t="shared" si="14"/>
        <v>45840</v>
      </c>
      <c r="I134" t="str">
        <f t="shared" si="15"/>
        <v>P05 TOMASZ KIEŁKUCKI</v>
      </c>
      <c r="J134" t="str">
        <f t="shared" si="16"/>
        <v>161644/HOR</v>
      </c>
      <c r="K134">
        <f t="shared" si="12"/>
        <v>76</v>
      </c>
      <c r="L134" t="str">
        <f t="shared" si="17"/>
        <v>HOR</v>
      </c>
    </row>
    <row r="135" spans="1:12">
      <c r="A135" s="11">
        <v>45840</v>
      </c>
      <c r="B135" t="s">
        <v>2258</v>
      </c>
      <c r="C135" t="s">
        <v>7426</v>
      </c>
      <c r="D135" s="178">
        <v>86</v>
      </c>
      <c r="E135" s="85" t="str">
        <f t="shared" si="13"/>
        <v>DIV</v>
      </c>
      <c r="H135" s="11">
        <f t="shared" si="14"/>
        <v>45840</v>
      </c>
      <c r="I135" t="str">
        <f t="shared" si="15"/>
        <v>P06 VALERY</v>
      </c>
      <c r="J135" t="str">
        <f t="shared" si="16"/>
        <v>161712/DIV</v>
      </c>
      <c r="K135">
        <f t="shared" si="12"/>
        <v>86</v>
      </c>
      <c r="L135" t="str">
        <f t="shared" si="17"/>
        <v>DIV</v>
      </c>
    </row>
    <row r="136" spans="1:12">
      <c r="A136" s="11">
        <v>45840</v>
      </c>
      <c r="B136" t="s">
        <v>2258</v>
      </c>
      <c r="C136" t="s">
        <v>7612</v>
      </c>
      <c r="D136" s="178">
        <v>91</v>
      </c>
      <c r="E136" s="85" t="str">
        <f t="shared" si="13"/>
        <v>DIV</v>
      </c>
      <c r="H136" s="11">
        <f t="shared" si="14"/>
        <v>45840</v>
      </c>
      <c r="I136" t="str">
        <f t="shared" si="15"/>
        <v>P06 VALERY</v>
      </c>
      <c r="J136" t="str">
        <f t="shared" si="16"/>
        <v>161803/DIV</v>
      </c>
      <c r="K136">
        <f t="shared" si="12"/>
        <v>91</v>
      </c>
      <c r="L136" t="str">
        <f t="shared" si="17"/>
        <v>DIV</v>
      </c>
    </row>
    <row r="137" spans="1:12">
      <c r="A137" s="11">
        <v>45840</v>
      </c>
      <c r="B137" t="s">
        <v>2258</v>
      </c>
      <c r="C137" t="s">
        <v>7613</v>
      </c>
      <c r="D137" s="178">
        <v>62</v>
      </c>
      <c r="E137" s="85" t="str">
        <f t="shared" si="13"/>
        <v>DIV</v>
      </c>
      <c r="H137" s="11">
        <f t="shared" si="14"/>
        <v>45840</v>
      </c>
      <c r="I137" t="str">
        <f t="shared" si="15"/>
        <v>P06 VALERY</v>
      </c>
      <c r="J137" t="str">
        <f t="shared" si="16"/>
        <v>161754/DIV</v>
      </c>
      <c r="K137">
        <f t="shared" si="12"/>
        <v>62</v>
      </c>
      <c r="L137" t="str">
        <f t="shared" si="17"/>
        <v>DIV</v>
      </c>
    </row>
    <row r="138" spans="1:12">
      <c r="A138" s="11">
        <v>45840</v>
      </c>
      <c r="B138" t="s">
        <v>2258</v>
      </c>
      <c r="C138" t="s">
        <v>7614</v>
      </c>
      <c r="D138" s="178">
        <v>84</v>
      </c>
      <c r="E138" s="85" t="str">
        <f t="shared" si="13"/>
        <v>ELI</v>
      </c>
      <c r="H138" s="11">
        <f t="shared" si="14"/>
        <v>45840</v>
      </c>
      <c r="I138" t="str">
        <f t="shared" si="15"/>
        <v>P06 VALERY</v>
      </c>
      <c r="J138" t="str">
        <f t="shared" si="16"/>
        <v>161630/ELI</v>
      </c>
      <c r="K138">
        <f t="shared" si="12"/>
        <v>84</v>
      </c>
      <c r="L138" t="str">
        <f t="shared" si="17"/>
        <v>ELI</v>
      </c>
    </row>
    <row r="139" spans="1:12">
      <c r="A139" s="11">
        <v>45840</v>
      </c>
      <c r="B139" t="s">
        <v>2258</v>
      </c>
      <c r="C139" t="s">
        <v>7615</v>
      </c>
      <c r="D139" s="178">
        <v>117</v>
      </c>
      <c r="E139" s="85" t="str">
        <f t="shared" si="13"/>
        <v>HOR</v>
      </c>
      <c r="H139" s="11">
        <f t="shared" si="14"/>
        <v>45840</v>
      </c>
      <c r="I139" t="str">
        <f t="shared" si="15"/>
        <v>P06 VALERY</v>
      </c>
      <c r="J139" t="str">
        <f t="shared" si="16"/>
        <v>161635/HOR</v>
      </c>
      <c r="K139">
        <f t="shared" si="12"/>
        <v>117</v>
      </c>
      <c r="L139" t="str">
        <f t="shared" si="17"/>
        <v>HOR</v>
      </c>
    </row>
    <row r="140" spans="1:12">
      <c r="A140" s="11">
        <v>45840</v>
      </c>
      <c r="B140" t="s">
        <v>2258</v>
      </c>
      <c r="C140" t="s">
        <v>7616</v>
      </c>
      <c r="D140" s="178">
        <v>50</v>
      </c>
      <c r="E140" s="85" t="str">
        <f t="shared" si="13"/>
        <v>HOR</v>
      </c>
      <c r="H140" s="11">
        <f t="shared" si="14"/>
        <v>45840</v>
      </c>
      <c r="I140" t="str">
        <f t="shared" si="15"/>
        <v>P06 VALERY</v>
      </c>
      <c r="J140" t="str">
        <f t="shared" si="16"/>
        <v>161646/HOR</v>
      </c>
      <c r="K140">
        <f t="shared" si="12"/>
        <v>50</v>
      </c>
      <c r="L140" t="str">
        <f t="shared" si="17"/>
        <v>HOR</v>
      </c>
    </row>
    <row r="141" spans="1:12">
      <c r="A141" s="11">
        <v>45840</v>
      </c>
      <c r="B141" t="s">
        <v>2258</v>
      </c>
      <c r="C141" t="s">
        <v>7617</v>
      </c>
      <c r="D141" s="178">
        <v>57</v>
      </c>
      <c r="E141" s="85" t="str">
        <f t="shared" si="13"/>
        <v>HOR</v>
      </c>
      <c r="H141" s="11">
        <f t="shared" si="14"/>
        <v>45840</v>
      </c>
      <c r="I141" t="str">
        <f t="shared" si="15"/>
        <v>P06 VALERY</v>
      </c>
      <c r="J141" t="str">
        <f t="shared" si="16"/>
        <v>161651/HOR</v>
      </c>
      <c r="K141">
        <f t="shared" si="12"/>
        <v>57</v>
      </c>
      <c r="L141" t="str">
        <f t="shared" si="17"/>
        <v>HOR</v>
      </c>
    </row>
    <row r="142" spans="1:12">
      <c r="A142" s="11">
        <v>45840</v>
      </c>
      <c r="B142" t="s">
        <v>2127</v>
      </c>
      <c r="C142" t="s">
        <v>7618</v>
      </c>
      <c r="D142" s="178">
        <v>165</v>
      </c>
      <c r="E142" s="85" t="str">
        <f t="shared" si="13"/>
        <v>ELI</v>
      </c>
      <c r="H142" s="11">
        <f t="shared" si="14"/>
        <v>45840</v>
      </c>
      <c r="I142" t="str">
        <f t="shared" si="15"/>
        <v>T01 ROBERT PERKOWSKI</v>
      </c>
      <c r="J142" t="str">
        <f t="shared" si="16"/>
        <v>160724/ELI</v>
      </c>
      <c r="K142">
        <f t="shared" si="12"/>
        <v>165</v>
      </c>
      <c r="L142" t="str">
        <f t="shared" si="17"/>
        <v>ELI</v>
      </c>
    </row>
    <row r="143" spans="1:12">
      <c r="A143" s="11">
        <v>45840</v>
      </c>
      <c r="B143" t="s">
        <v>2127</v>
      </c>
      <c r="C143" t="s">
        <v>7388</v>
      </c>
      <c r="D143" s="178">
        <v>74</v>
      </c>
      <c r="E143" s="85" t="str">
        <f t="shared" si="13"/>
        <v>HUD</v>
      </c>
      <c r="H143" s="11">
        <f t="shared" si="14"/>
        <v>45840</v>
      </c>
      <c r="I143" t="str">
        <f t="shared" si="15"/>
        <v>T01 ROBERT PERKOWSKI</v>
      </c>
      <c r="J143" t="str">
        <f t="shared" si="16"/>
        <v>161290/HUD</v>
      </c>
      <c r="K143">
        <f t="shared" si="12"/>
        <v>74</v>
      </c>
      <c r="L143" t="str">
        <f t="shared" si="17"/>
        <v>HUD</v>
      </c>
    </row>
    <row r="144" spans="1:12">
      <c r="A144" s="11">
        <v>45840</v>
      </c>
      <c r="B144" t="s">
        <v>2127</v>
      </c>
      <c r="C144" t="s">
        <v>7619</v>
      </c>
      <c r="D144" s="178">
        <v>230</v>
      </c>
      <c r="E144" s="85" t="str">
        <f t="shared" si="13"/>
        <v>WIL</v>
      </c>
      <c r="H144" s="11">
        <f t="shared" si="14"/>
        <v>45840</v>
      </c>
      <c r="I144" t="str">
        <f t="shared" si="15"/>
        <v>T01 ROBERT PERKOWSKI</v>
      </c>
      <c r="J144" t="str">
        <f t="shared" si="16"/>
        <v>161117/WIL</v>
      </c>
      <c r="K144">
        <f t="shared" si="12"/>
        <v>230</v>
      </c>
      <c r="L144" t="str">
        <f t="shared" si="17"/>
        <v>WIL</v>
      </c>
    </row>
    <row r="145" spans="1:12">
      <c r="A145" s="11">
        <v>45840</v>
      </c>
      <c r="B145" t="s">
        <v>2127</v>
      </c>
      <c r="C145" t="s">
        <v>7620</v>
      </c>
      <c r="D145" s="178">
        <v>165</v>
      </c>
      <c r="E145" s="85" t="str">
        <f t="shared" si="13"/>
        <v>LOB</v>
      </c>
      <c r="H145" s="11">
        <f t="shared" si="14"/>
        <v>45840</v>
      </c>
      <c r="I145" t="str">
        <f t="shared" si="15"/>
        <v>T01 ROBERT PERKOWSKI</v>
      </c>
      <c r="J145" t="str">
        <f t="shared" si="16"/>
        <v>160996/LOB</v>
      </c>
      <c r="K145">
        <f t="shared" si="12"/>
        <v>165</v>
      </c>
      <c r="L145" t="str">
        <f t="shared" si="17"/>
        <v>LOB</v>
      </c>
    </row>
    <row r="146" spans="1:12">
      <c r="A146" s="11">
        <v>45840</v>
      </c>
      <c r="B146" t="s">
        <v>2127</v>
      </c>
      <c r="C146" t="s">
        <v>7621</v>
      </c>
      <c r="D146" s="178">
        <v>37</v>
      </c>
      <c r="E146" s="85" t="str">
        <f t="shared" si="13"/>
        <v>UNO</v>
      </c>
      <c r="H146" s="11">
        <f t="shared" si="14"/>
        <v>45840</v>
      </c>
      <c r="I146" t="str">
        <f t="shared" si="15"/>
        <v>T01 ROBERT PERKOWSKI</v>
      </c>
      <c r="J146" t="str">
        <f t="shared" si="16"/>
        <v>161274/UNO</v>
      </c>
      <c r="K146">
        <f t="shared" si="12"/>
        <v>37</v>
      </c>
      <c r="L146" t="str">
        <f t="shared" si="17"/>
        <v>UNO</v>
      </c>
    </row>
    <row r="147" spans="1:12">
      <c r="A147" s="11">
        <v>45840</v>
      </c>
      <c r="B147" t="s">
        <v>2127</v>
      </c>
      <c r="C147" t="s">
        <v>7622</v>
      </c>
      <c r="D147" s="178">
        <v>68</v>
      </c>
      <c r="E147" s="85" t="str">
        <f t="shared" si="13"/>
        <v>KEL</v>
      </c>
      <c r="H147" s="11">
        <f t="shared" si="14"/>
        <v>45840</v>
      </c>
      <c r="I147" t="str">
        <f t="shared" si="15"/>
        <v>T01 ROBERT PERKOWSKI</v>
      </c>
      <c r="J147" t="str">
        <f t="shared" si="16"/>
        <v>161195/KEL</v>
      </c>
      <c r="K147">
        <f t="shared" si="12"/>
        <v>68</v>
      </c>
      <c r="L147" t="str">
        <f t="shared" si="17"/>
        <v>KEL</v>
      </c>
    </row>
    <row r="148" spans="1:12">
      <c r="A148" s="11">
        <v>45840</v>
      </c>
      <c r="B148" t="s">
        <v>2129</v>
      </c>
      <c r="C148" t="s">
        <v>7623</v>
      </c>
      <c r="D148" s="178">
        <v>176</v>
      </c>
      <c r="E148" s="85" t="str">
        <f t="shared" si="13"/>
        <v>OXY</v>
      </c>
      <c r="H148" s="11">
        <f t="shared" si="14"/>
        <v>45840</v>
      </c>
      <c r="I148" t="str">
        <f t="shared" si="15"/>
        <v>T02 RADOSŁAW KRYSZTOPA</v>
      </c>
      <c r="J148" t="str">
        <f t="shared" si="16"/>
        <v>161150/OXY</v>
      </c>
      <c r="K148">
        <f t="shared" si="12"/>
        <v>176</v>
      </c>
      <c r="L148" t="str">
        <f t="shared" si="17"/>
        <v>OXY</v>
      </c>
    </row>
    <row r="149" spans="1:12">
      <c r="A149" s="11">
        <v>45840</v>
      </c>
      <c r="B149" t="s">
        <v>2129</v>
      </c>
      <c r="C149" t="s">
        <v>7624</v>
      </c>
      <c r="D149" s="178">
        <v>187</v>
      </c>
      <c r="E149" s="85" t="str">
        <f t="shared" si="13"/>
        <v>MIS</v>
      </c>
      <c r="H149" s="11">
        <f t="shared" si="14"/>
        <v>45840</v>
      </c>
      <c r="I149" t="str">
        <f t="shared" si="15"/>
        <v>T02 RADOSŁAW KRYSZTOPA</v>
      </c>
      <c r="J149" t="str">
        <f t="shared" si="16"/>
        <v>161119/MIS</v>
      </c>
      <c r="K149">
        <f t="shared" si="12"/>
        <v>187</v>
      </c>
      <c r="L149" t="str">
        <f t="shared" si="17"/>
        <v>MIS</v>
      </c>
    </row>
    <row r="150" spans="1:12">
      <c r="A150" s="11">
        <v>45840</v>
      </c>
      <c r="B150" t="s">
        <v>2129</v>
      </c>
      <c r="C150" t="s">
        <v>7625</v>
      </c>
      <c r="D150" s="178">
        <v>132</v>
      </c>
      <c r="E150" s="85" t="str">
        <f t="shared" si="13"/>
        <v>HUD</v>
      </c>
      <c r="H150" s="11">
        <f t="shared" si="14"/>
        <v>45840</v>
      </c>
      <c r="I150" t="str">
        <f t="shared" si="15"/>
        <v>T02 RADOSŁAW KRYSZTOPA</v>
      </c>
      <c r="J150" t="str">
        <f t="shared" si="16"/>
        <v>161134/HUD</v>
      </c>
      <c r="K150">
        <f t="shared" si="12"/>
        <v>132</v>
      </c>
      <c r="L150" t="str">
        <f t="shared" si="17"/>
        <v>HUD</v>
      </c>
    </row>
    <row r="151" spans="1:12">
      <c r="A151" s="11">
        <v>45840</v>
      </c>
      <c r="B151" t="s">
        <v>2129</v>
      </c>
      <c r="C151" t="s">
        <v>7626</v>
      </c>
      <c r="D151" s="178">
        <v>83</v>
      </c>
      <c r="E151" s="85" t="str">
        <f t="shared" si="13"/>
        <v>MIS</v>
      </c>
      <c r="H151" s="11">
        <f t="shared" si="14"/>
        <v>45840</v>
      </c>
      <c r="I151" t="str">
        <f t="shared" si="15"/>
        <v>T02 RADOSŁAW KRYSZTOPA</v>
      </c>
      <c r="J151" t="str">
        <f t="shared" si="16"/>
        <v>161284/MIS</v>
      </c>
      <c r="K151">
        <f t="shared" si="12"/>
        <v>83</v>
      </c>
      <c r="L151" t="str">
        <f t="shared" si="17"/>
        <v>MIS</v>
      </c>
    </row>
    <row r="152" spans="1:12">
      <c r="A152" s="11">
        <v>45840</v>
      </c>
      <c r="B152" t="s">
        <v>2129</v>
      </c>
      <c r="C152" t="s">
        <v>7627</v>
      </c>
      <c r="D152" s="178">
        <v>45</v>
      </c>
      <c r="E152" s="85" t="str">
        <f t="shared" si="13"/>
        <v>RAY</v>
      </c>
      <c r="H152" s="11">
        <f t="shared" si="14"/>
        <v>45840</v>
      </c>
      <c r="I152" t="str">
        <f t="shared" si="15"/>
        <v>T02 RADOSŁAW KRYSZTOPA</v>
      </c>
      <c r="J152" t="str">
        <f t="shared" si="16"/>
        <v>160818/RAY</v>
      </c>
      <c r="K152">
        <f t="shared" si="12"/>
        <v>45</v>
      </c>
      <c r="L152" t="str">
        <f t="shared" si="17"/>
        <v>RAY</v>
      </c>
    </row>
    <row r="153" spans="1:12">
      <c r="A153" s="11">
        <v>45840</v>
      </c>
      <c r="B153" t="s">
        <v>2129</v>
      </c>
      <c r="C153" t="s">
        <v>7628</v>
      </c>
      <c r="D153" s="178">
        <v>17</v>
      </c>
      <c r="E153" s="85" t="str">
        <f t="shared" si="13"/>
        <v>UNO</v>
      </c>
      <c r="H153" s="11">
        <f t="shared" si="14"/>
        <v>45840</v>
      </c>
      <c r="I153" t="str">
        <f t="shared" si="15"/>
        <v>T02 RADOSŁAW KRYSZTOPA</v>
      </c>
      <c r="J153" t="str">
        <f t="shared" si="16"/>
        <v>160707/UNO</v>
      </c>
      <c r="K153">
        <f t="shared" si="12"/>
        <v>17</v>
      </c>
      <c r="L153" t="str">
        <f t="shared" si="17"/>
        <v>UNO</v>
      </c>
    </row>
    <row r="154" spans="1:12">
      <c r="A154" s="11">
        <v>45840</v>
      </c>
      <c r="B154" t="s">
        <v>2148</v>
      </c>
      <c r="C154" t="s">
        <v>7629</v>
      </c>
      <c r="D154" s="178">
        <v>174</v>
      </c>
      <c r="E154" s="85" t="str">
        <f t="shared" si="13"/>
        <v>REV</v>
      </c>
      <c r="H154" s="11">
        <f t="shared" si="14"/>
        <v>45840</v>
      </c>
      <c r="I154" t="str">
        <f t="shared" si="15"/>
        <v>T04 DOMINIK FASZCZA</v>
      </c>
      <c r="J154" t="str">
        <f t="shared" si="16"/>
        <v>160856/REV</v>
      </c>
      <c r="K154">
        <f t="shared" si="12"/>
        <v>174</v>
      </c>
      <c r="L154" t="str">
        <f t="shared" si="17"/>
        <v>REV</v>
      </c>
    </row>
    <row r="155" spans="1:12">
      <c r="A155" s="11">
        <v>45840</v>
      </c>
      <c r="B155" t="s">
        <v>2148</v>
      </c>
      <c r="C155" t="s">
        <v>7427</v>
      </c>
      <c r="D155" s="178">
        <v>45</v>
      </c>
      <c r="E155" s="85" t="str">
        <f t="shared" si="13"/>
        <v>LEN</v>
      </c>
      <c r="H155" s="11">
        <f t="shared" si="14"/>
        <v>45840</v>
      </c>
      <c r="I155" t="str">
        <f t="shared" si="15"/>
        <v>T04 DOMINIK FASZCZA</v>
      </c>
      <c r="J155" t="str">
        <f t="shared" si="16"/>
        <v>161112/LEN</v>
      </c>
      <c r="K155">
        <f t="shared" si="12"/>
        <v>45</v>
      </c>
      <c r="L155" t="str">
        <f t="shared" si="17"/>
        <v>LEN</v>
      </c>
    </row>
    <row r="156" spans="1:12">
      <c r="A156" s="11">
        <v>45840</v>
      </c>
      <c r="B156" t="s">
        <v>2533</v>
      </c>
      <c r="C156" t="s">
        <v>7630</v>
      </c>
      <c r="D156" s="178">
        <v>63</v>
      </c>
      <c r="E156" s="85" t="str">
        <f t="shared" si="13"/>
        <v>STO</v>
      </c>
      <c r="H156" s="11">
        <f t="shared" si="14"/>
        <v>45840</v>
      </c>
      <c r="I156" t="str">
        <f t="shared" si="15"/>
        <v>T05 MARCIN WYSZKOWSKI</v>
      </c>
      <c r="J156" t="str">
        <f t="shared" si="16"/>
        <v>160988/STO</v>
      </c>
      <c r="K156">
        <f t="shared" si="12"/>
        <v>63</v>
      </c>
      <c r="L156" t="str">
        <f t="shared" si="17"/>
        <v>STO</v>
      </c>
    </row>
    <row r="157" spans="1:12">
      <c r="A157" s="11">
        <v>45840</v>
      </c>
      <c r="B157" t="s">
        <v>2533</v>
      </c>
      <c r="C157" t="s">
        <v>7631</v>
      </c>
      <c r="D157" s="178">
        <v>159</v>
      </c>
      <c r="E157" s="85" t="str">
        <f t="shared" si="13"/>
        <v>AVA</v>
      </c>
      <c r="H157" s="11">
        <f t="shared" si="14"/>
        <v>45840</v>
      </c>
      <c r="I157" t="str">
        <f t="shared" si="15"/>
        <v>T05 MARCIN WYSZKOWSKI</v>
      </c>
      <c r="J157" t="str">
        <f t="shared" si="16"/>
        <v>161155/AVA</v>
      </c>
      <c r="K157">
        <f t="shared" si="12"/>
        <v>159</v>
      </c>
      <c r="L157" t="str">
        <f t="shared" si="17"/>
        <v>AVA</v>
      </c>
    </row>
    <row r="158" spans="1:12">
      <c r="A158" s="11">
        <v>45840</v>
      </c>
      <c r="B158" t="s">
        <v>2533</v>
      </c>
      <c r="C158" t="s">
        <v>7632</v>
      </c>
      <c r="D158" s="178">
        <v>142</v>
      </c>
      <c r="E158" s="85" t="str">
        <f t="shared" si="13"/>
        <v>ELI</v>
      </c>
      <c r="H158" s="11">
        <f t="shared" si="14"/>
        <v>45840</v>
      </c>
      <c r="I158" t="str">
        <f t="shared" si="15"/>
        <v>T05 MARCIN WYSZKOWSKI</v>
      </c>
      <c r="J158" t="str">
        <f t="shared" si="16"/>
        <v>161286/ELI</v>
      </c>
      <c r="K158">
        <f t="shared" si="12"/>
        <v>142</v>
      </c>
      <c r="L158" t="str">
        <f t="shared" si="17"/>
        <v>ELI</v>
      </c>
    </row>
    <row r="159" spans="1:12">
      <c r="A159" s="11">
        <v>45840</v>
      </c>
      <c r="B159" t="s">
        <v>2533</v>
      </c>
      <c r="C159" t="s">
        <v>7633</v>
      </c>
      <c r="D159" s="178">
        <v>29</v>
      </c>
      <c r="E159" s="85" t="str">
        <f t="shared" si="13"/>
        <v>OVA</v>
      </c>
      <c r="H159" s="11">
        <f t="shared" si="14"/>
        <v>45840</v>
      </c>
      <c r="I159" t="str">
        <f t="shared" si="15"/>
        <v>T05 MARCIN WYSZKOWSKI</v>
      </c>
      <c r="J159" t="str">
        <f t="shared" si="16"/>
        <v>160704/OVA</v>
      </c>
      <c r="K159">
        <f t="shared" si="12"/>
        <v>29</v>
      </c>
      <c r="L159" t="str">
        <f t="shared" si="17"/>
        <v>OVA</v>
      </c>
    </row>
    <row r="160" spans="1:12">
      <c r="A160" s="11">
        <v>45840</v>
      </c>
      <c r="B160" t="s">
        <v>2533</v>
      </c>
      <c r="C160" t="s">
        <v>7634</v>
      </c>
      <c r="D160" s="178">
        <v>29</v>
      </c>
      <c r="E160" s="85" t="str">
        <f t="shared" si="13"/>
        <v>OVA</v>
      </c>
      <c r="H160" s="11">
        <f t="shared" si="14"/>
        <v>45840</v>
      </c>
      <c r="I160" t="str">
        <f t="shared" si="15"/>
        <v>T05 MARCIN WYSZKOWSKI</v>
      </c>
      <c r="J160" t="str">
        <f t="shared" si="16"/>
        <v>161169/OVA</v>
      </c>
      <c r="K160">
        <f t="shared" si="12"/>
        <v>29</v>
      </c>
      <c r="L160" t="str">
        <f t="shared" si="17"/>
        <v>OVA</v>
      </c>
    </row>
    <row r="161" spans="1:12">
      <c r="A161" s="11">
        <v>45840</v>
      </c>
      <c r="B161" t="s">
        <v>3554</v>
      </c>
      <c r="C161" t="s">
        <v>7382</v>
      </c>
      <c r="D161" s="178">
        <v>132</v>
      </c>
      <c r="E161" s="85" t="str">
        <f t="shared" si="13"/>
        <v>AVA</v>
      </c>
      <c r="H161" s="11">
        <f t="shared" si="14"/>
        <v>45840</v>
      </c>
      <c r="I161" t="str">
        <f t="shared" si="15"/>
        <v>T06 TOMASZ BAŁDYGA</v>
      </c>
      <c r="J161" t="str">
        <f t="shared" si="16"/>
        <v>160808/AVA</v>
      </c>
      <c r="K161">
        <f t="shared" si="12"/>
        <v>132</v>
      </c>
      <c r="L161" t="str">
        <f t="shared" si="17"/>
        <v>AVA</v>
      </c>
    </row>
    <row r="162" spans="1:12">
      <c r="A162" s="11">
        <v>45840</v>
      </c>
      <c r="B162" t="s">
        <v>3554</v>
      </c>
      <c r="C162" t="s">
        <v>7635</v>
      </c>
      <c r="D162" s="178">
        <v>146</v>
      </c>
      <c r="E162" s="85" t="str">
        <f t="shared" si="13"/>
        <v>DIV</v>
      </c>
      <c r="H162" s="11">
        <f t="shared" si="14"/>
        <v>45840</v>
      </c>
      <c r="I162" t="str">
        <f t="shared" si="15"/>
        <v>T06 TOMASZ BAŁDYGA</v>
      </c>
      <c r="J162" t="str">
        <f t="shared" si="16"/>
        <v>161131/DIV</v>
      </c>
      <c r="K162">
        <f t="shared" si="12"/>
        <v>146</v>
      </c>
      <c r="L162" t="str">
        <f t="shared" si="17"/>
        <v>DIV</v>
      </c>
    </row>
    <row r="163" spans="1:12">
      <c r="A163" s="11">
        <v>45840</v>
      </c>
      <c r="B163" t="s">
        <v>3554</v>
      </c>
      <c r="C163" t="s">
        <v>7636</v>
      </c>
      <c r="D163" s="178">
        <v>98</v>
      </c>
      <c r="E163" s="85" t="str">
        <f t="shared" si="13"/>
        <v>DIV</v>
      </c>
      <c r="H163" s="11">
        <f t="shared" si="14"/>
        <v>45840</v>
      </c>
      <c r="I163" t="str">
        <f t="shared" si="15"/>
        <v>T06 TOMASZ BAŁDYGA</v>
      </c>
      <c r="J163" t="str">
        <f t="shared" si="16"/>
        <v>160980/DIV</v>
      </c>
      <c r="K163">
        <f t="shared" si="12"/>
        <v>98</v>
      </c>
      <c r="L163" t="str">
        <f t="shared" si="17"/>
        <v>DIV</v>
      </c>
    </row>
    <row r="164" spans="1:12">
      <c r="A164" s="11">
        <v>45840</v>
      </c>
      <c r="B164" t="s">
        <v>3554</v>
      </c>
      <c r="C164" t="s">
        <v>7637</v>
      </c>
      <c r="D164" s="178">
        <v>105</v>
      </c>
      <c r="E164" s="85" t="str">
        <f t="shared" si="13"/>
        <v>AVA</v>
      </c>
      <c r="H164" s="11">
        <f t="shared" si="14"/>
        <v>45840</v>
      </c>
      <c r="I164" t="str">
        <f t="shared" si="15"/>
        <v>T06 TOMASZ BAŁDYGA</v>
      </c>
      <c r="J164" t="str">
        <f t="shared" si="16"/>
        <v>161141/AVA</v>
      </c>
      <c r="K164">
        <f t="shared" si="12"/>
        <v>105</v>
      </c>
      <c r="L164" t="str">
        <f t="shared" si="17"/>
        <v>AVA</v>
      </c>
    </row>
    <row r="165" spans="1:12">
      <c r="A165" s="11">
        <v>45840</v>
      </c>
      <c r="B165" t="s">
        <v>2298</v>
      </c>
      <c r="C165" t="s">
        <v>7638</v>
      </c>
      <c r="D165" s="178">
        <v>167</v>
      </c>
      <c r="E165" s="85" t="str">
        <f t="shared" si="13"/>
        <v>LOB</v>
      </c>
      <c r="H165" s="11">
        <f t="shared" si="14"/>
        <v>45840</v>
      </c>
      <c r="I165" t="str">
        <f t="shared" si="15"/>
        <v>T10 KAMIL PERKOWSKI</v>
      </c>
      <c r="J165" t="str">
        <f t="shared" si="16"/>
        <v>160695/LOB</v>
      </c>
      <c r="K165">
        <f t="shared" si="12"/>
        <v>167</v>
      </c>
      <c r="L165" t="str">
        <f t="shared" si="17"/>
        <v>LOB</v>
      </c>
    </row>
    <row r="166" spans="1:12">
      <c r="A166" s="11">
        <v>45840</v>
      </c>
      <c r="B166" t="s">
        <v>2298</v>
      </c>
      <c r="C166" t="s">
        <v>7391</v>
      </c>
      <c r="D166" s="178">
        <v>103</v>
      </c>
      <c r="E166" s="85" t="str">
        <f t="shared" si="13"/>
        <v>REV</v>
      </c>
      <c r="H166" s="11">
        <f t="shared" si="14"/>
        <v>45840</v>
      </c>
      <c r="I166" t="str">
        <f t="shared" si="15"/>
        <v>T10 KAMIL PERKOWSKI</v>
      </c>
      <c r="J166" t="str">
        <f t="shared" si="16"/>
        <v>161006/REV</v>
      </c>
      <c r="K166">
        <f t="shared" si="12"/>
        <v>103</v>
      </c>
      <c r="L166" t="str">
        <f t="shared" si="17"/>
        <v>REV</v>
      </c>
    </row>
    <row r="167" spans="1:12">
      <c r="A167" s="11">
        <v>45840</v>
      </c>
      <c r="B167" t="s">
        <v>2298</v>
      </c>
      <c r="C167" t="s">
        <v>7639</v>
      </c>
      <c r="D167" s="178">
        <v>228</v>
      </c>
      <c r="E167" s="85" t="str">
        <f t="shared" si="13"/>
        <v>REV</v>
      </c>
      <c r="H167" s="11">
        <f t="shared" si="14"/>
        <v>45840</v>
      </c>
      <c r="I167" t="str">
        <f t="shared" si="15"/>
        <v>T10 KAMIL PERKOWSKI</v>
      </c>
      <c r="J167" t="str">
        <f t="shared" si="16"/>
        <v>161369/REV</v>
      </c>
      <c r="K167">
        <f t="shared" si="12"/>
        <v>228</v>
      </c>
      <c r="L167" t="str">
        <f t="shared" si="17"/>
        <v>REV</v>
      </c>
    </row>
    <row r="168" spans="1:12">
      <c r="A168" s="11">
        <v>45840</v>
      </c>
      <c r="B168" t="s">
        <v>2298</v>
      </c>
      <c r="C168" t="s">
        <v>7640</v>
      </c>
      <c r="D168" s="178">
        <v>116</v>
      </c>
      <c r="E168" s="85" t="str">
        <f t="shared" si="13"/>
        <v>OVA</v>
      </c>
      <c r="H168" s="11">
        <f t="shared" si="14"/>
        <v>45840</v>
      </c>
      <c r="I168" t="str">
        <f t="shared" si="15"/>
        <v>T10 KAMIL PERKOWSKI</v>
      </c>
      <c r="J168" t="str">
        <f t="shared" si="16"/>
        <v>161319/OVA</v>
      </c>
      <c r="K168">
        <f t="shared" si="12"/>
        <v>116</v>
      </c>
      <c r="L168" t="str">
        <f t="shared" si="17"/>
        <v>OVA</v>
      </c>
    </row>
    <row r="169" spans="1:12">
      <c r="A169" s="11">
        <v>45840</v>
      </c>
      <c r="B169" t="s">
        <v>2298</v>
      </c>
      <c r="C169" t="s">
        <v>7641</v>
      </c>
      <c r="D169" s="178">
        <v>63</v>
      </c>
      <c r="E169" s="85" t="str">
        <f t="shared" si="13"/>
        <v>UNO</v>
      </c>
      <c r="H169" s="11">
        <f t="shared" si="14"/>
        <v>45840</v>
      </c>
      <c r="I169" t="str">
        <f t="shared" si="15"/>
        <v>T10 KAMIL PERKOWSKI</v>
      </c>
      <c r="J169" t="str">
        <f t="shared" si="16"/>
        <v>160558/UNO</v>
      </c>
      <c r="K169">
        <f t="shared" si="12"/>
        <v>63</v>
      </c>
      <c r="L169" t="str">
        <f t="shared" si="17"/>
        <v>UNO</v>
      </c>
    </row>
    <row r="170" spans="1:12">
      <c r="A170" s="11">
        <v>45840</v>
      </c>
      <c r="B170" t="s">
        <v>7042</v>
      </c>
      <c r="C170" t="s">
        <v>7642</v>
      </c>
      <c r="D170" s="178">
        <v>173</v>
      </c>
      <c r="E170" s="85" t="str">
        <f t="shared" si="13"/>
        <v>STO</v>
      </c>
      <c r="H170" s="11">
        <f t="shared" si="14"/>
        <v>45840</v>
      </c>
      <c r="I170" t="str">
        <f t="shared" si="15"/>
        <v>T12 KACPER KRUSZEWSKI</v>
      </c>
      <c r="J170" t="str">
        <f t="shared" si="16"/>
        <v>160504/STO</v>
      </c>
      <c r="K170">
        <f t="shared" si="12"/>
        <v>173</v>
      </c>
      <c r="L170" t="str">
        <f t="shared" si="17"/>
        <v>STO</v>
      </c>
    </row>
    <row r="171" spans="1:12">
      <c r="A171" s="11">
        <v>45840</v>
      </c>
      <c r="B171" t="s">
        <v>7042</v>
      </c>
      <c r="C171" t="s">
        <v>7643</v>
      </c>
      <c r="D171" s="178">
        <v>18</v>
      </c>
      <c r="E171" s="85" t="str">
        <f t="shared" si="13"/>
        <v>AVA</v>
      </c>
      <c r="H171" s="11">
        <f t="shared" si="14"/>
        <v>45840</v>
      </c>
      <c r="I171" t="str">
        <f t="shared" si="15"/>
        <v>T12 KACPER KRUSZEWSKI</v>
      </c>
      <c r="J171" t="str">
        <f t="shared" si="16"/>
        <v>161144/AVA</v>
      </c>
      <c r="K171">
        <f t="shared" si="12"/>
        <v>18</v>
      </c>
      <c r="L171" t="str">
        <f t="shared" si="17"/>
        <v>AVA</v>
      </c>
    </row>
    <row r="172" spans="1:12">
      <c r="A172" s="11">
        <v>45840</v>
      </c>
      <c r="B172" t="s">
        <v>7042</v>
      </c>
      <c r="C172" t="s">
        <v>7389</v>
      </c>
      <c r="D172" s="178">
        <v>18</v>
      </c>
      <c r="E172" s="85" t="str">
        <f t="shared" si="13"/>
        <v>AVA</v>
      </c>
      <c r="H172" s="11">
        <f t="shared" si="14"/>
        <v>45840</v>
      </c>
      <c r="I172" t="str">
        <f t="shared" si="15"/>
        <v>T12 KACPER KRUSZEWSKI</v>
      </c>
      <c r="J172" t="str">
        <f t="shared" si="16"/>
        <v>160845/AVA</v>
      </c>
      <c r="K172">
        <f t="shared" si="12"/>
        <v>18</v>
      </c>
      <c r="L172" t="str">
        <f t="shared" si="17"/>
        <v>AVA</v>
      </c>
    </row>
    <row r="173" spans="1:12">
      <c r="A173" s="11">
        <v>45840</v>
      </c>
      <c r="B173" t="s">
        <v>7042</v>
      </c>
      <c r="C173" t="s">
        <v>7390</v>
      </c>
      <c r="D173" s="178">
        <v>12</v>
      </c>
      <c r="E173" s="85" t="str">
        <f t="shared" si="13"/>
        <v>HOR</v>
      </c>
      <c r="H173" s="11">
        <f t="shared" si="14"/>
        <v>45840</v>
      </c>
      <c r="I173" t="str">
        <f t="shared" si="15"/>
        <v>T12 KACPER KRUSZEWSKI</v>
      </c>
      <c r="J173" t="str">
        <f t="shared" si="16"/>
        <v>160948/HOR</v>
      </c>
      <c r="K173">
        <f t="shared" si="12"/>
        <v>12</v>
      </c>
      <c r="L173" t="str">
        <f t="shared" si="17"/>
        <v>HOR</v>
      </c>
    </row>
    <row r="174" spans="1:12">
      <c r="A174" s="11">
        <v>45840</v>
      </c>
      <c r="B174" t="s">
        <v>7042</v>
      </c>
      <c r="C174" t="s">
        <v>7644</v>
      </c>
      <c r="D174" s="178">
        <v>91</v>
      </c>
      <c r="E174" s="85" t="str">
        <f t="shared" si="13"/>
        <v>HOR</v>
      </c>
      <c r="H174" s="11">
        <f t="shared" si="14"/>
        <v>45840</v>
      </c>
      <c r="I174" t="str">
        <f t="shared" si="15"/>
        <v>T12 KACPER KRUSZEWSKI</v>
      </c>
      <c r="J174" t="str">
        <f t="shared" si="16"/>
        <v>160957/HOR</v>
      </c>
      <c r="K174">
        <f t="shared" si="12"/>
        <v>91</v>
      </c>
      <c r="L174" t="str">
        <f t="shared" si="17"/>
        <v>HOR</v>
      </c>
    </row>
    <row r="175" spans="1:12">
      <c r="A175" s="11">
        <v>45840</v>
      </c>
      <c r="B175" t="s">
        <v>7042</v>
      </c>
      <c r="C175" t="s">
        <v>7419</v>
      </c>
      <c r="D175" s="178">
        <v>92</v>
      </c>
      <c r="E175" s="85" t="str">
        <f t="shared" si="13"/>
        <v>COC</v>
      </c>
      <c r="H175" s="11">
        <f t="shared" si="14"/>
        <v>45840</v>
      </c>
      <c r="I175" t="str">
        <f t="shared" si="15"/>
        <v>T12 KACPER KRUSZEWSKI</v>
      </c>
      <c r="J175" t="str">
        <f t="shared" si="16"/>
        <v>161123/COC</v>
      </c>
      <c r="K175">
        <f t="shared" si="12"/>
        <v>92</v>
      </c>
      <c r="L175" t="str">
        <f t="shared" si="17"/>
        <v>COC</v>
      </c>
    </row>
    <row r="176" spans="1:12">
      <c r="A176" s="11">
        <v>45840</v>
      </c>
      <c r="B176" t="s">
        <v>7042</v>
      </c>
      <c r="C176" t="s">
        <v>7645</v>
      </c>
      <c r="D176" s="178">
        <v>29</v>
      </c>
      <c r="E176" s="85" t="str">
        <f t="shared" si="13"/>
        <v>OVA</v>
      </c>
      <c r="H176" s="11">
        <f t="shared" si="14"/>
        <v>45840</v>
      </c>
      <c r="I176" t="str">
        <f t="shared" si="15"/>
        <v>T12 KACPER KRUSZEWSKI</v>
      </c>
      <c r="J176" t="str">
        <f t="shared" si="16"/>
        <v>161743/OVA</v>
      </c>
      <c r="K176">
        <f t="shared" si="12"/>
        <v>29</v>
      </c>
      <c r="L176" t="str">
        <f t="shared" si="17"/>
        <v>OVA</v>
      </c>
    </row>
    <row r="177" spans="1:12">
      <c r="A177" s="11">
        <v>45841</v>
      </c>
      <c r="B177" t="s">
        <v>2183</v>
      </c>
      <c r="C177" t="s">
        <v>7646</v>
      </c>
      <c r="D177" s="178">
        <v>125</v>
      </c>
      <c r="E177" s="85" t="str">
        <f t="shared" si="13"/>
        <v>HOR</v>
      </c>
      <c r="H177" s="11">
        <f t="shared" si="14"/>
        <v>45841</v>
      </c>
      <c r="I177" t="str">
        <f t="shared" si="15"/>
        <v>P01 PIOTR MIERZWIŃSKI</v>
      </c>
      <c r="J177" t="str">
        <f t="shared" si="16"/>
        <v>161216/HOR</v>
      </c>
      <c r="K177">
        <f t="shared" si="12"/>
        <v>125</v>
      </c>
      <c r="L177" t="str">
        <f t="shared" si="17"/>
        <v>HOR</v>
      </c>
    </row>
    <row r="178" spans="1:12">
      <c r="A178" s="11">
        <v>45841</v>
      </c>
      <c r="B178" t="s">
        <v>2183</v>
      </c>
      <c r="C178" t="s">
        <v>7749</v>
      </c>
      <c r="D178" s="178">
        <v>173</v>
      </c>
      <c r="E178" s="85" t="str">
        <f t="shared" si="13"/>
        <v>REV</v>
      </c>
      <c r="H178" s="11">
        <f t="shared" si="14"/>
        <v>45841</v>
      </c>
      <c r="I178" t="str">
        <f t="shared" si="15"/>
        <v>P01 PIOTR MIERZWIŃSKI</v>
      </c>
      <c r="J178" t="str">
        <f t="shared" si="16"/>
        <v>162028/REV</v>
      </c>
      <c r="K178">
        <f t="shared" si="12"/>
        <v>173</v>
      </c>
      <c r="L178" t="str">
        <f t="shared" si="17"/>
        <v>REV</v>
      </c>
    </row>
    <row r="179" spans="1:12">
      <c r="A179" s="11">
        <v>45841</v>
      </c>
      <c r="B179" t="s">
        <v>2183</v>
      </c>
      <c r="C179" t="s">
        <v>7750</v>
      </c>
      <c r="D179" s="178">
        <v>172</v>
      </c>
      <c r="E179" s="85" t="str">
        <f t="shared" si="13"/>
        <v>REV</v>
      </c>
      <c r="H179" s="11">
        <f t="shared" si="14"/>
        <v>45841</v>
      </c>
      <c r="I179" t="str">
        <f t="shared" si="15"/>
        <v>P01 PIOTR MIERZWIŃSKI</v>
      </c>
      <c r="J179" t="str">
        <f t="shared" si="16"/>
        <v>161400/REV</v>
      </c>
      <c r="K179">
        <f t="shared" si="12"/>
        <v>172</v>
      </c>
      <c r="L179" t="str">
        <f t="shared" si="17"/>
        <v>REV</v>
      </c>
    </row>
    <row r="180" spans="1:12">
      <c r="A180" s="11">
        <v>45841</v>
      </c>
      <c r="B180" t="s">
        <v>2185</v>
      </c>
      <c r="C180" t="s">
        <v>7647</v>
      </c>
      <c r="D180" s="178">
        <v>118</v>
      </c>
      <c r="E180" s="85" t="str">
        <f t="shared" si="13"/>
        <v>HOR</v>
      </c>
      <c r="H180" s="11">
        <f t="shared" si="14"/>
        <v>45841</v>
      </c>
      <c r="I180" t="str">
        <f t="shared" si="15"/>
        <v>P02 WOJCIECH REMBISZEWSKI</v>
      </c>
      <c r="J180" t="str">
        <f t="shared" si="16"/>
        <v>161733/HOR</v>
      </c>
      <c r="K180">
        <f t="shared" si="12"/>
        <v>118</v>
      </c>
      <c r="L180" t="str">
        <f t="shared" si="17"/>
        <v>HOR</v>
      </c>
    </row>
    <row r="181" spans="1:12">
      <c r="A181" s="11">
        <v>45841</v>
      </c>
      <c r="B181" t="s">
        <v>2185</v>
      </c>
      <c r="C181" t="s">
        <v>7751</v>
      </c>
      <c r="D181" s="178">
        <v>115</v>
      </c>
      <c r="E181" s="85" t="str">
        <f t="shared" si="13"/>
        <v>REV</v>
      </c>
      <c r="H181" s="11">
        <f t="shared" si="14"/>
        <v>45841</v>
      </c>
      <c r="I181" t="str">
        <f t="shared" si="15"/>
        <v>P02 WOJCIECH REMBISZEWSKI</v>
      </c>
      <c r="J181" t="str">
        <f t="shared" si="16"/>
        <v>161662/REV</v>
      </c>
      <c r="K181">
        <f t="shared" si="12"/>
        <v>115</v>
      </c>
      <c r="L181" t="str">
        <f t="shared" si="17"/>
        <v>REV</v>
      </c>
    </row>
    <row r="182" spans="1:12">
      <c r="A182" s="11">
        <v>45841</v>
      </c>
      <c r="B182" t="s">
        <v>2185</v>
      </c>
      <c r="C182" t="s">
        <v>7752</v>
      </c>
      <c r="D182" s="178">
        <v>49</v>
      </c>
      <c r="E182" s="85" t="str">
        <f t="shared" si="13"/>
        <v>OXY</v>
      </c>
      <c r="H182" s="11">
        <f t="shared" si="14"/>
        <v>45841</v>
      </c>
      <c r="I182" t="str">
        <f t="shared" si="15"/>
        <v>P02 WOJCIECH REMBISZEWSKI</v>
      </c>
      <c r="J182" t="str">
        <f t="shared" si="16"/>
        <v>161726/OXY</v>
      </c>
      <c r="K182">
        <f t="shared" si="12"/>
        <v>49</v>
      </c>
      <c r="L182" t="str">
        <f t="shared" si="17"/>
        <v>OXY</v>
      </c>
    </row>
    <row r="183" spans="1:12">
      <c r="A183" s="11">
        <v>45841</v>
      </c>
      <c r="B183" t="s">
        <v>2185</v>
      </c>
      <c r="C183" t="s">
        <v>7753</v>
      </c>
      <c r="D183" s="178">
        <v>158</v>
      </c>
      <c r="E183" s="85" t="str">
        <f t="shared" si="13"/>
        <v>STO</v>
      </c>
      <c r="H183" s="11">
        <f t="shared" si="14"/>
        <v>45841</v>
      </c>
      <c r="I183" t="str">
        <f t="shared" si="15"/>
        <v>P02 WOJCIECH REMBISZEWSKI</v>
      </c>
      <c r="J183" t="str">
        <f t="shared" si="16"/>
        <v>161686/STO</v>
      </c>
      <c r="K183">
        <f t="shared" si="12"/>
        <v>158</v>
      </c>
      <c r="L183" t="str">
        <f t="shared" si="17"/>
        <v>STO</v>
      </c>
    </row>
    <row r="184" spans="1:12">
      <c r="A184" s="11">
        <v>45841</v>
      </c>
      <c r="B184" t="s">
        <v>2243</v>
      </c>
      <c r="C184" t="s">
        <v>7648</v>
      </c>
      <c r="D184" s="178">
        <v>190</v>
      </c>
      <c r="E184" s="85" t="str">
        <f t="shared" si="13"/>
        <v>REV</v>
      </c>
      <c r="H184" s="11">
        <f t="shared" si="14"/>
        <v>45841</v>
      </c>
      <c r="I184" t="str">
        <f t="shared" si="15"/>
        <v>P03 WIESŁAW KOZUB</v>
      </c>
      <c r="J184" t="str">
        <f t="shared" si="16"/>
        <v>161421/REV</v>
      </c>
      <c r="K184">
        <f t="shared" si="12"/>
        <v>190</v>
      </c>
      <c r="L184" t="str">
        <f t="shared" si="17"/>
        <v>REV</v>
      </c>
    </row>
    <row r="185" spans="1:12">
      <c r="A185" s="11">
        <v>45841</v>
      </c>
      <c r="B185" t="s">
        <v>2243</v>
      </c>
      <c r="C185" t="s">
        <v>7754</v>
      </c>
      <c r="D185" s="178">
        <v>102</v>
      </c>
      <c r="E185" s="85" t="str">
        <f t="shared" si="13"/>
        <v>REV</v>
      </c>
      <c r="H185" s="11">
        <f t="shared" si="14"/>
        <v>45841</v>
      </c>
      <c r="I185" t="str">
        <f t="shared" si="15"/>
        <v>P03 WIESŁAW KOZUB</v>
      </c>
      <c r="J185" t="str">
        <f t="shared" si="16"/>
        <v>162075/REV</v>
      </c>
      <c r="K185">
        <f t="shared" si="12"/>
        <v>102</v>
      </c>
      <c r="L185" t="str">
        <f t="shared" si="17"/>
        <v>REV</v>
      </c>
    </row>
    <row r="186" spans="1:12">
      <c r="A186" s="11">
        <v>45841</v>
      </c>
      <c r="B186" t="s">
        <v>2243</v>
      </c>
      <c r="C186" t="s">
        <v>7755</v>
      </c>
      <c r="D186" s="178">
        <v>66</v>
      </c>
      <c r="E186" s="85" t="str">
        <f t="shared" si="13"/>
        <v>DIV</v>
      </c>
      <c r="H186" s="11">
        <f t="shared" si="14"/>
        <v>45841</v>
      </c>
      <c r="I186" t="str">
        <f t="shared" si="15"/>
        <v>P03 WIESŁAW KOZUB</v>
      </c>
      <c r="J186" t="str">
        <f t="shared" si="16"/>
        <v>161616/DIV</v>
      </c>
      <c r="K186">
        <f t="shared" si="12"/>
        <v>66</v>
      </c>
      <c r="L186" t="str">
        <f t="shared" si="17"/>
        <v>DIV</v>
      </c>
    </row>
    <row r="187" spans="1:12">
      <c r="A187" s="11">
        <v>45841</v>
      </c>
      <c r="B187" t="s">
        <v>2264</v>
      </c>
      <c r="C187" t="s">
        <v>7649</v>
      </c>
      <c r="D187" s="178">
        <v>84</v>
      </c>
      <c r="E187" s="85" t="str">
        <f t="shared" si="13"/>
        <v>ELI</v>
      </c>
      <c r="H187" s="11">
        <f t="shared" si="14"/>
        <v>45841</v>
      </c>
      <c r="I187" t="str">
        <f t="shared" si="15"/>
        <v>P04 ALEKSANDER</v>
      </c>
      <c r="J187" t="str">
        <f t="shared" si="16"/>
        <v>161529/ELI</v>
      </c>
      <c r="K187">
        <f t="shared" si="12"/>
        <v>84</v>
      </c>
      <c r="L187" t="str">
        <f t="shared" si="17"/>
        <v>ELI</v>
      </c>
    </row>
    <row r="188" spans="1:12">
      <c r="A188" s="11">
        <v>45841</v>
      </c>
      <c r="B188" t="s">
        <v>2264</v>
      </c>
      <c r="C188" t="s">
        <v>7756</v>
      </c>
      <c r="D188" s="178">
        <v>98</v>
      </c>
      <c r="E188" s="85" t="str">
        <f t="shared" si="13"/>
        <v>ELI</v>
      </c>
      <c r="H188" s="11">
        <f t="shared" si="14"/>
        <v>45841</v>
      </c>
      <c r="I188" t="str">
        <f t="shared" si="15"/>
        <v>P04 ALEKSANDER</v>
      </c>
      <c r="J188" t="str">
        <f t="shared" si="16"/>
        <v>161627/ELI</v>
      </c>
      <c r="K188">
        <f t="shared" si="12"/>
        <v>98</v>
      </c>
      <c r="L188" t="str">
        <f t="shared" si="17"/>
        <v>ELI</v>
      </c>
    </row>
    <row r="189" spans="1:12">
      <c r="A189" s="11">
        <v>45841</v>
      </c>
      <c r="B189" t="s">
        <v>2264</v>
      </c>
      <c r="C189" t="s">
        <v>7757</v>
      </c>
      <c r="D189" s="178">
        <v>83</v>
      </c>
      <c r="E189" s="85" t="str">
        <f t="shared" si="13"/>
        <v>ELI</v>
      </c>
      <c r="H189" s="11">
        <f t="shared" si="14"/>
        <v>45841</v>
      </c>
      <c r="I189" t="str">
        <f t="shared" si="15"/>
        <v>P04 ALEKSANDER</v>
      </c>
      <c r="J189" t="str">
        <f t="shared" si="16"/>
        <v>162049/ELI</v>
      </c>
      <c r="K189">
        <f t="shared" si="12"/>
        <v>83</v>
      </c>
      <c r="L189" t="str">
        <f t="shared" si="17"/>
        <v>ELI</v>
      </c>
    </row>
    <row r="190" spans="1:12">
      <c r="A190" s="11">
        <v>45841</v>
      </c>
      <c r="B190" t="s">
        <v>2264</v>
      </c>
      <c r="C190" t="s">
        <v>7758</v>
      </c>
      <c r="D190" s="178">
        <v>66</v>
      </c>
      <c r="E190" s="85" t="str">
        <f t="shared" si="13"/>
        <v>ONY</v>
      </c>
      <c r="H190" s="11">
        <f t="shared" si="14"/>
        <v>45841</v>
      </c>
      <c r="I190" t="str">
        <f t="shared" si="15"/>
        <v>P04 ALEKSANDER</v>
      </c>
      <c r="J190" t="str">
        <f t="shared" si="16"/>
        <v>162047/ONY</v>
      </c>
      <c r="K190">
        <f t="shared" si="12"/>
        <v>66</v>
      </c>
      <c r="L190" t="str">
        <f t="shared" si="17"/>
        <v>ONY</v>
      </c>
    </row>
    <row r="191" spans="1:12">
      <c r="A191" s="11">
        <v>45841</v>
      </c>
      <c r="B191" t="s">
        <v>3551</v>
      </c>
      <c r="C191" t="s">
        <v>7650</v>
      </c>
      <c r="D191" s="178">
        <v>54</v>
      </c>
      <c r="E191" s="85" t="str">
        <f t="shared" si="13"/>
        <v>AVA</v>
      </c>
      <c r="H191" s="11">
        <f t="shared" si="14"/>
        <v>45841</v>
      </c>
      <c r="I191" t="str">
        <f t="shared" si="15"/>
        <v>P05 TOMASZ KIEŁKUCKI</v>
      </c>
      <c r="J191" t="str">
        <f t="shared" si="16"/>
        <v>161816/AVA</v>
      </c>
      <c r="K191">
        <f t="shared" si="12"/>
        <v>54</v>
      </c>
      <c r="L191" t="str">
        <f t="shared" si="17"/>
        <v>AVA</v>
      </c>
    </row>
    <row r="192" spans="1:12">
      <c r="A192" s="11">
        <v>45841</v>
      </c>
      <c r="B192" t="s">
        <v>3551</v>
      </c>
      <c r="C192" t="s">
        <v>7651</v>
      </c>
      <c r="D192" s="178">
        <v>129</v>
      </c>
      <c r="E192" s="85" t="str">
        <f t="shared" si="13"/>
        <v>HOR</v>
      </c>
      <c r="H192" s="11">
        <f t="shared" si="14"/>
        <v>45841</v>
      </c>
      <c r="I192" t="str">
        <f t="shared" si="15"/>
        <v>P05 TOMASZ KIEŁKUCKI</v>
      </c>
      <c r="J192" t="str">
        <f t="shared" si="16"/>
        <v>161652/HOR</v>
      </c>
      <c r="K192">
        <f t="shared" si="12"/>
        <v>129</v>
      </c>
      <c r="L192" t="str">
        <f t="shared" si="17"/>
        <v>HOR</v>
      </c>
    </row>
    <row r="193" spans="1:12">
      <c r="A193" s="11">
        <v>45841</v>
      </c>
      <c r="B193" t="s">
        <v>3551</v>
      </c>
      <c r="C193" t="s">
        <v>7759</v>
      </c>
      <c r="D193" s="178">
        <v>96</v>
      </c>
      <c r="E193" s="85" t="str">
        <f t="shared" si="13"/>
        <v>STO</v>
      </c>
      <c r="H193" s="11">
        <f t="shared" si="14"/>
        <v>45841</v>
      </c>
      <c r="I193" t="str">
        <f t="shared" si="15"/>
        <v>P05 TOMASZ KIEŁKUCKI</v>
      </c>
      <c r="J193" t="str">
        <f t="shared" si="16"/>
        <v>161696/STO</v>
      </c>
      <c r="K193">
        <f t="shared" si="12"/>
        <v>96</v>
      </c>
      <c r="L193" t="str">
        <f t="shared" si="17"/>
        <v>STO</v>
      </c>
    </row>
    <row r="194" spans="1:12">
      <c r="A194" s="11">
        <v>45841</v>
      </c>
      <c r="B194" t="s">
        <v>2258</v>
      </c>
      <c r="C194" t="s">
        <v>7652</v>
      </c>
      <c r="D194" s="178">
        <v>138</v>
      </c>
      <c r="E194" s="85" t="str">
        <f t="shared" si="13"/>
        <v>MAX</v>
      </c>
      <c r="H194" s="11">
        <f t="shared" si="14"/>
        <v>45841</v>
      </c>
      <c r="I194" t="str">
        <f t="shared" si="15"/>
        <v>P06 VALERY</v>
      </c>
      <c r="J194" t="str">
        <f t="shared" si="16"/>
        <v>162070/MAX</v>
      </c>
      <c r="K194">
        <f t="shared" si="12"/>
        <v>138</v>
      </c>
      <c r="L194" t="str">
        <f t="shared" si="17"/>
        <v>MAX</v>
      </c>
    </row>
    <row r="195" spans="1:12">
      <c r="A195" s="11">
        <v>45841</v>
      </c>
      <c r="B195" t="s">
        <v>2258</v>
      </c>
      <c r="C195" t="s">
        <v>7760</v>
      </c>
      <c r="D195" s="178">
        <v>179</v>
      </c>
      <c r="E195" s="85" t="str">
        <f t="shared" si="13"/>
        <v>REV</v>
      </c>
      <c r="H195" s="11">
        <f t="shared" si="14"/>
        <v>45841</v>
      </c>
      <c r="I195" t="str">
        <f t="shared" si="15"/>
        <v>P06 VALERY</v>
      </c>
      <c r="J195" t="str">
        <f t="shared" si="16"/>
        <v>161762/REV</v>
      </c>
      <c r="K195">
        <f t="shared" si="12"/>
        <v>179</v>
      </c>
      <c r="L195" t="str">
        <f t="shared" si="17"/>
        <v>REV</v>
      </c>
    </row>
    <row r="196" spans="1:12">
      <c r="A196" s="11">
        <v>45841</v>
      </c>
      <c r="B196" t="s">
        <v>2258</v>
      </c>
      <c r="C196" t="s">
        <v>7761</v>
      </c>
      <c r="D196" s="178">
        <v>228</v>
      </c>
      <c r="E196" s="85" t="str">
        <f t="shared" si="13"/>
        <v>REV</v>
      </c>
      <c r="H196" s="11">
        <f t="shared" si="14"/>
        <v>45841</v>
      </c>
      <c r="I196" t="str">
        <f t="shared" si="15"/>
        <v>P06 VALERY</v>
      </c>
      <c r="J196" t="str">
        <f t="shared" si="16"/>
        <v>161517/REV</v>
      </c>
      <c r="K196">
        <f t="shared" ref="K196:K259" si="18">D196</f>
        <v>228</v>
      </c>
      <c r="L196" t="str">
        <f t="shared" si="17"/>
        <v>REV</v>
      </c>
    </row>
    <row r="197" spans="1:12">
      <c r="A197" s="11">
        <v>45841</v>
      </c>
      <c r="B197" t="s">
        <v>2127</v>
      </c>
      <c r="C197" t="s">
        <v>7762</v>
      </c>
      <c r="D197" s="178">
        <v>60</v>
      </c>
      <c r="E197" s="85" t="str">
        <f t="shared" ref="E197:E260" si="19">MID(C197,8,3)</f>
        <v>HUD</v>
      </c>
      <c r="H197" s="11">
        <f t="shared" ref="H197:H260" si="20">A197</f>
        <v>45841</v>
      </c>
      <c r="I197" t="str">
        <f t="shared" ref="I197:I260" si="21">B197</f>
        <v>T01 ROBERT PERKOWSKI</v>
      </c>
      <c r="J197" t="str">
        <f t="shared" ref="J197:J260" si="22">C197</f>
        <v>160745/HUD</v>
      </c>
      <c r="K197">
        <f t="shared" si="18"/>
        <v>60</v>
      </c>
      <c r="L197" t="str">
        <f t="shared" ref="L197:L260" si="23">E197</f>
        <v>HUD</v>
      </c>
    </row>
    <row r="198" spans="1:12">
      <c r="A198" s="11">
        <v>45841</v>
      </c>
      <c r="B198" t="s">
        <v>2127</v>
      </c>
      <c r="C198" t="s">
        <v>7763</v>
      </c>
      <c r="D198" s="178">
        <v>17</v>
      </c>
      <c r="E198" s="85" t="str">
        <f t="shared" si="19"/>
        <v>SAM</v>
      </c>
      <c r="H198" s="11">
        <f t="shared" si="20"/>
        <v>45841</v>
      </c>
      <c r="I198" t="str">
        <f t="shared" si="21"/>
        <v>T01 ROBERT PERKOWSKI</v>
      </c>
      <c r="J198" t="str">
        <f t="shared" si="22"/>
        <v>161202/SAM</v>
      </c>
      <c r="K198">
        <f t="shared" si="18"/>
        <v>17</v>
      </c>
      <c r="L198" t="str">
        <f t="shared" si="23"/>
        <v>SAM</v>
      </c>
    </row>
    <row r="199" spans="1:12">
      <c r="A199" s="11">
        <v>45841</v>
      </c>
      <c r="B199" t="s">
        <v>2127</v>
      </c>
      <c r="C199" t="s">
        <v>7764</v>
      </c>
      <c r="D199" s="178">
        <v>230</v>
      </c>
      <c r="E199" s="85" t="str">
        <f t="shared" si="19"/>
        <v>REV</v>
      </c>
      <c r="H199" s="11">
        <f t="shared" si="20"/>
        <v>45841</v>
      </c>
      <c r="I199" t="str">
        <f t="shared" si="21"/>
        <v>T01 ROBERT PERKOWSKI</v>
      </c>
      <c r="J199" t="str">
        <f t="shared" si="22"/>
        <v>161341/REV</v>
      </c>
      <c r="K199">
        <f t="shared" si="18"/>
        <v>230</v>
      </c>
      <c r="L199" t="str">
        <f t="shared" si="23"/>
        <v>REV</v>
      </c>
    </row>
    <row r="200" spans="1:12">
      <c r="A200" s="11">
        <v>45841</v>
      </c>
      <c r="B200" t="s">
        <v>2127</v>
      </c>
      <c r="C200" t="s">
        <v>7653</v>
      </c>
      <c r="D200" s="178">
        <v>230</v>
      </c>
      <c r="E200" s="85" t="str">
        <f t="shared" si="19"/>
        <v>REV</v>
      </c>
      <c r="H200" s="11">
        <f t="shared" si="20"/>
        <v>45841</v>
      </c>
      <c r="I200" t="str">
        <f t="shared" si="21"/>
        <v>T01 ROBERT PERKOWSKI</v>
      </c>
      <c r="J200" t="str">
        <f t="shared" si="22"/>
        <v>161376/REV</v>
      </c>
      <c r="K200">
        <f t="shared" si="18"/>
        <v>230</v>
      </c>
      <c r="L200" t="str">
        <f t="shared" si="23"/>
        <v>REV</v>
      </c>
    </row>
    <row r="201" spans="1:12">
      <c r="A201" s="11">
        <v>45841</v>
      </c>
      <c r="B201" t="s">
        <v>2127</v>
      </c>
      <c r="C201" t="s">
        <v>7765</v>
      </c>
      <c r="D201" s="178">
        <v>116</v>
      </c>
      <c r="E201" s="85" t="str">
        <f t="shared" si="19"/>
        <v>OVA</v>
      </c>
      <c r="H201" s="11">
        <f t="shared" si="20"/>
        <v>45841</v>
      </c>
      <c r="I201" t="str">
        <f t="shared" si="21"/>
        <v>T01 ROBERT PERKOWSKI</v>
      </c>
      <c r="J201" t="str">
        <f t="shared" si="22"/>
        <v>161323/OVA</v>
      </c>
      <c r="K201">
        <f t="shared" si="18"/>
        <v>116</v>
      </c>
      <c r="L201" t="str">
        <f t="shared" si="23"/>
        <v>OVA</v>
      </c>
    </row>
    <row r="202" spans="1:12">
      <c r="A202" s="11">
        <v>45841</v>
      </c>
      <c r="B202" t="s">
        <v>2127</v>
      </c>
      <c r="C202" t="s">
        <v>7766</v>
      </c>
      <c r="D202" s="178">
        <v>114</v>
      </c>
      <c r="E202" s="85" t="str">
        <f t="shared" si="19"/>
        <v>GRE</v>
      </c>
      <c r="H202" s="11">
        <f t="shared" si="20"/>
        <v>45841</v>
      </c>
      <c r="I202" t="str">
        <f t="shared" si="21"/>
        <v>T01 ROBERT PERKOWSKI</v>
      </c>
      <c r="J202" t="str">
        <f t="shared" si="22"/>
        <v>160961/GRE</v>
      </c>
      <c r="K202">
        <f t="shared" si="18"/>
        <v>114</v>
      </c>
      <c r="L202" t="str">
        <f t="shared" si="23"/>
        <v>GRE</v>
      </c>
    </row>
    <row r="203" spans="1:12">
      <c r="A203" s="11">
        <v>45841</v>
      </c>
      <c r="B203" t="s">
        <v>2127</v>
      </c>
      <c r="C203" t="s">
        <v>7767</v>
      </c>
      <c r="D203" s="178">
        <v>17</v>
      </c>
      <c r="E203" s="85" t="str">
        <f t="shared" si="19"/>
        <v>UNO</v>
      </c>
      <c r="H203" s="11">
        <f t="shared" si="20"/>
        <v>45841</v>
      </c>
      <c r="I203" t="str">
        <f t="shared" si="21"/>
        <v>T01 ROBERT PERKOWSKI</v>
      </c>
      <c r="J203" t="str">
        <f t="shared" si="22"/>
        <v>161197/UNO</v>
      </c>
      <c r="K203">
        <f t="shared" si="18"/>
        <v>17</v>
      </c>
      <c r="L203" t="str">
        <f t="shared" si="23"/>
        <v>UNO</v>
      </c>
    </row>
    <row r="204" spans="1:12">
      <c r="A204" s="11">
        <v>45841</v>
      </c>
      <c r="B204" t="s">
        <v>2129</v>
      </c>
      <c r="C204" t="s">
        <v>7768</v>
      </c>
      <c r="D204" s="178">
        <v>143</v>
      </c>
      <c r="E204" s="85" t="str">
        <f t="shared" si="19"/>
        <v>ELI</v>
      </c>
      <c r="H204" s="11">
        <f t="shared" si="20"/>
        <v>45841</v>
      </c>
      <c r="I204" t="str">
        <f t="shared" si="21"/>
        <v>T02 RADOSŁAW KRYSZTOPA</v>
      </c>
      <c r="J204" t="str">
        <f t="shared" si="22"/>
        <v>160825/ELI</v>
      </c>
      <c r="K204">
        <f t="shared" si="18"/>
        <v>143</v>
      </c>
      <c r="L204" t="str">
        <f t="shared" si="23"/>
        <v>ELI</v>
      </c>
    </row>
    <row r="205" spans="1:12">
      <c r="A205" s="11">
        <v>45841</v>
      </c>
      <c r="B205" t="s">
        <v>2129</v>
      </c>
      <c r="C205" t="s">
        <v>7769</v>
      </c>
      <c r="D205" s="178">
        <v>244</v>
      </c>
      <c r="E205" s="85" t="str">
        <f t="shared" si="19"/>
        <v>GOY</v>
      </c>
      <c r="H205" s="11">
        <f t="shared" si="20"/>
        <v>45841</v>
      </c>
      <c r="I205" t="str">
        <f t="shared" si="21"/>
        <v>T02 RADOSŁAW KRYSZTOPA</v>
      </c>
      <c r="J205" t="str">
        <f t="shared" si="22"/>
        <v>160729/GOY</v>
      </c>
      <c r="K205">
        <f t="shared" si="18"/>
        <v>244</v>
      </c>
      <c r="L205" t="str">
        <f t="shared" si="23"/>
        <v>GOY</v>
      </c>
    </row>
    <row r="206" spans="1:12">
      <c r="A206" s="11">
        <v>45841</v>
      </c>
      <c r="B206" t="s">
        <v>2129</v>
      </c>
      <c r="C206" t="s">
        <v>7770</v>
      </c>
      <c r="D206" s="178">
        <v>71</v>
      </c>
      <c r="E206" s="85" t="str">
        <f t="shared" si="19"/>
        <v>AMA</v>
      </c>
      <c r="H206" s="11">
        <f t="shared" si="20"/>
        <v>45841</v>
      </c>
      <c r="I206" t="str">
        <f t="shared" si="21"/>
        <v>T02 RADOSŁAW KRYSZTOPA</v>
      </c>
      <c r="J206" t="str">
        <f t="shared" si="22"/>
        <v>160944/AMA</v>
      </c>
      <c r="K206">
        <f t="shared" si="18"/>
        <v>71</v>
      </c>
      <c r="L206" t="str">
        <f t="shared" si="23"/>
        <v>AMA</v>
      </c>
    </row>
    <row r="207" spans="1:12">
      <c r="A207" s="11">
        <v>45841</v>
      </c>
      <c r="B207" t="s">
        <v>2129</v>
      </c>
      <c r="C207" t="s">
        <v>7771</v>
      </c>
      <c r="D207" s="178">
        <v>60</v>
      </c>
      <c r="E207" s="85" t="str">
        <f t="shared" si="19"/>
        <v>HUD</v>
      </c>
      <c r="H207" s="11">
        <f t="shared" si="20"/>
        <v>45841</v>
      </c>
      <c r="I207" t="str">
        <f t="shared" si="21"/>
        <v>T02 RADOSŁAW KRYSZTOPA</v>
      </c>
      <c r="J207" t="str">
        <f t="shared" si="22"/>
        <v>160984/HUD</v>
      </c>
      <c r="K207">
        <f t="shared" si="18"/>
        <v>60</v>
      </c>
      <c r="L207" t="str">
        <f t="shared" si="23"/>
        <v>HUD</v>
      </c>
    </row>
    <row r="208" spans="1:12">
      <c r="A208" s="11">
        <v>45841</v>
      </c>
      <c r="B208" t="s">
        <v>2129</v>
      </c>
      <c r="C208" t="s">
        <v>7772</v>
      </c>
      <c r="D208" s="178">
        <v>90</v>
      </c>
      <c r="E208" s="85" t="str">
        <f t="shared" si="19"/>
        <v>LEN</v>
      </c>
      <c r="H208" s="11">
        <f t="shared" si="20"/>
        <v>45841</v>
      </c>
      <c r="I208" t="str">
        <f t="shared" si="21"/>
        <v>T02 RADOSŁAW KRYSZTOPA</v>
      </c>
      <c r="J208" t="str">
        <f t="shared" si="22"/>
        <v>160945/LEN</v>
      </c>
      <c r="K208">
        <f t="shared" si="18"/>
        <v>90</v>
      </c>
      <c r="L208" t="str">
        <f t="shared" si="23"/>
        <v>LEN</v>
      </c>
    </row>
    <row r="209" spans="1:12">
      <c r="A209" s="11">
        <v>45841</v>
      </c>
      <c r="B209" t="s">
        <v>2129</v>
      </c>
      <c r="C209" t="s">
        <v>7773</v>
      </c>
      <c r="D209" s="178">
        <v>58</v>
      </c>
      <c r="E209" s="85" t="str">
        <f t="shared" si="19"/>
        <v>OVA</v>
      </c>
      <c r="H209" s="11">
        <f t="shared" si="20"/>
        <v>45841</v>
      </c>
      <c r="I209" t="str">
        <f t="shared" si="21"/>
        <v>T02 RADOSŁAW KRYSZTOPA</v>
      </c>
      <c r="J209" t="str">
        <f t="shared" si="22"/>
        <v>161004/OVA</v>
      </c>
      <c r="K209">
        <f t="shared" si="18"/>
        <v>58</v>
      </c>
      <c r="L209" t="str">
        <f t="shared" si="23"/>
        <v>OVA</v>
      </c>
    </row>
    <row r="210" spans="1:12">
      <c r="A210" s="11">
        <v>45841</v>
      </c>
      <c r="B210" t="s">
        <v>2148</v>
      </c>
      <c r="C210" t="s">
        <v>7774</v>
      </c>
      <c r="D210" s="178">
        <v>145</v>
      </c>
      <c r="E210" s="85" t="str">
        <f t="shared" si="19"/>
        <v>ELI</v>
      </c>
      <c r="H210" s="11">
        <f t="shared" si="20"/>
        <v>45841</v>
      </c>
      <c r="I210" t="str">
        <f t="shared" si="21"/>
        <v>T04 DOMINIK FASZCZA</v>
      </c>
      <c r="J210" t="str">
        <f t="shared" si="22"/>
        <v>160811/ELI</v>
      </c>
      <c r="K210">
        <f t="shared" si="18"/>
        <v>145</v>
      </c>
      <c r="L210" t="str">
        <f t="shared" si="23"/>
        <v>ELI</v>
      </c>
    </row>
    <row r="211" spans="1:12">
      <c r="A211" s="11">
        <v>45841</v>
      </c>
      <c r="B211" t="s">
        <v>2148</v>
      </c>
      <c r="C211" t="s">
        <v>7775</v>
      </c>
      <c r="D211" s="178">
        <v>80</v>
      </c>
      <c r="E211" s="85" t="str">
        <f t="shared" si="19"/>
        <v>AMA</v>
      </c>
      <c r="H211" s="11">
        <f t="shared" si="20"/>
        <v>45841</v>
      </c>
      <c r="I211" t="str">
        <f t="shared" si="21"/>
        <v>T04 DOMINIK FASZCZA</v>
      </c>
      <c r="J211" t="str">
        <f t="shared" si="22"/>
        <v>160943/AMA</v>
      </c>
      <c r="K211">
        <f t="shared" si="18"/>
        <v>80</v>
      </c>
      <c r="L211" t="str">
        <f t="shared" si="23"/>
        <v>AMA</v>
      </c>
    </row>
    <row r="212" spans="1:12">
      <c r="A212" s="11">
        <v>45841</v>
      </c>
      <c r="B212" t="s">
        <v>2148</v>
      </c>
      <c r="C212" t="s">
        <v>7654</v>
      </c>
      <c r="D212" s="178">
        <v>72</v>
      </c>
      <c r="E212" s="85" t="str">
        <f t="shared" si="19"/>
        <v>ELI</v>
      </c>
      <c r="H212" s="11">
        <f t="shared" si="20"/>
        <v>45841</v>
      </c>
      <c r="I212" t="str">
        <f t="shared" si="21"/>
        <v>T04 DOMINIK FASZCZA</v>
      </c>
      <c r="J212" t="str">
        <f t="shared" si="22"/>
        <v>161159/ELI</v>
      </c>
      <c r="K212">
        <f t="shared" si="18"/>
        <v>72</v>
      </c>
      <c r="L212" t="str">
        <f t="shared" si="23"/>
        <v>ELI</v>
      </c>
    </row>
    <row r="213" spans="1:12">
      <c r="A213" s="11">
        <v>45841</v>
      </c>
      <c r="B213" t="s">
        <v>2148</v>
      </c>
      <c r="C213" t="s">
        <v>7776</v>
      </c>
      <c r="D213" s="178">
        <v>223</v>
      </c>
      <c r="E213" s="85" t="str">
        <f t="shared" si="19"/>
        <v>CAL</v>
      </c>
      <c r="H213" s="11">
        <f t="shared" si="20"/>
        <v>45841</v>
      </c>
      <c r="I213" t="str">
        <f t="shared" si="21"/>
        <v>T04 DOMINIK FASZCZA</v>
      </c>
      <c r="J213" t="str">
        <f t="shared" si="22"/>
        <v>161170/CAL</v>
      </c>
      <c r="K213">
        <f t="shared" si="18"/>
        <v>223</v>
      </c>
      <c r="L213" t="str">
        <f t="shared" si="23"/>
        <v>CAL</v>
      </c>
    </row>
    <row r="214" spans="1:12">
      <c r="A214" s="11">
        <v>45841</v>
      </c>
      <c r="B214" t="s">
        <v>2148</v>
      </c>
      <c r="C214" t="s">
        <v>7777</v>
      </c>
      <c r="D214" s="178">
        <v>29</v>
      </c>
      <c r="E214" s="85" t="str">
        <f t="shared" si="19"/>
        <v>OVA</v>
      </c>
      <c r="H214" s="11">
        <f t="shared" si="20"/>
        <v>45841</v>
      </c>
      <c r="I214" t="str">
        <f t="shared" si="21"/>
        <v>T04 DOMINIK FASZCZA</v>
      </c>
      <c r="J214" t="str">
        <f t="shared" si="22"/>
        <v>160688/OVA</v>
      </c>
      <c r="K214">
        <f t="shared" si="18"/>
        <v>29</v>
      </c>
      <c r="L214" t="str">
        <f t="shared" si="23"/>
        <v>OVA</v>
      </c>
    </row>
    <row r="215" spans="1:12">
      <c r="A215" s="11">
        <v>45841</v>
      </c>
      <c r="B215" t="s">
        <v>2533</v>
      </c>
      <c r="C215" t="s">
        <v>7778</v>
      </c>
      <c r="D215" s="178">
        <v>150</v>
      </c>
      <c r="E215" s="85" t="str">
        <f t="shared" si="19"/>
        <v>CUP</v>
      </c>
      <c r="H215" s="11">
        <f t="shared" si="20"/>
        <v>45841</v>
      </c>
      <c r="I215" t="str">
        <f t="shared" si="21"/>
        <v>T05 MARCIN WYSZKOWSKI</v>
      </c>
      <c r="J215" t="str">
        <f t="shared" si="22"/>
        <v>160998/CUP</v>
      </c>
      <c r="K215">
        <f t="shared" si="18"/>
        <v>150</v>
      </c>
      <c r="L215" t="str">
        <f t="shared" si="23"/>
        <v>CUP</v>
      </c>
    </row>
    <row r="216" spans="1:12">
      <c r="A216" s="11">
        <v>45841</v>
      </c>
      <c r="B216" t="s">
        <v>2533</v>
      </c>
      <c r="C216" t="s">
        <v>7779</v>
      </c>
      <c r="D216" s="178">
        <v>153</v>
      </c>
      <c r="E216" s="85" t="str">
        <f t="shared" si="19"/>
        <v>REV</v>
      </c>
      <c r="H216" s="11">
        <f t="shared" si="20"/>
        <v>45841</v>
      </c>
      <c r="I216" t="str">
        <f t="shared" si="21"/>
        <v>T05 MARCIN WYSZKOWSKI</v>
      </c>
      <c r="J216" t="str">
        <f t="shared" si="22"/>
        <v>161165/REV</v>
      </c>
      <c r="K216">
        <f t="shared" si="18"/>
        <v>153</v>
      </c>
      <c r="L216" t="str">
        <f t="shared" si="23"/>
        <v>REV</v>
      </c>
    </row>
    <row r="217" spans="1:12">
      <c r="A217" s="11">
        <v>45841</v>
      </c>
      <c r="B217" t="s">
        <v>2533</v>
      </c>
      <c r="C217" t="s">
        <v>7780</v>
      </c>
      <c r="D217" s="178">
        <v>132</v>
      </c>
      <c r="E217" s="85" t="str">
        <f t="shared" si="19"/>
        <v>STO</v>
      </c>
      <c r="H217" s="11">
        <f t="shared" si="20"/>
        <v>45841</v>
      </c>
      <c r="I217" t="str">
        <f t="shared" si="21"/>
        <v>T05 MARCIN WYSZKOWSKI</v>
      </c>
      <c r="J217" t="str">
        <f t="shared" si="22"/>
        <v>160985/STO</v>
      </c>
      <c r="K217">
        <f t="shared" si="18"/>
        <v>132</v>
      </c>
      <c r="L217" t="str">
        <f t="shared" si="23"/>
        <v>STO</v>
      </c>
    </row>
    <row r="218" spans="1:12">
      <c r="A218" s="11">
        <v>45841</v>
      </c>
      <c r="B218" t="s">
        <v>3554</v>
      </c>
      <c r="C218" t="s">
        <v>7781</v>
      </c>
      <c r="D218" s="178">
        <v>242</v>
      </c>
      <c r="E218" s="85" t="str">
        <f t="shared" si="19"/>
        <v>WIL</v>
      </c>
      <c r="H218" s="11">
        <f t="shared" si="20"/>
        <v>45841</v>
      </c>
      <c r="I218" t="str">
        <f t="shared" si="21"/>
        <v>T06 TOMASZ BAŁDYGA</v>
      </c>
      <c r="J218" t="str">
        <f t="shared" si="22"/>
        <v>161152/WIL</v>
      </c>
      <c r="K218">
        <f t="shared" si="18"/>
        <v>242</v>
      </c>
      <c r="L218" t="str">
        <f t="shared" si="23"/>
        <v>WIL</v>
      </c>
    </row>
    <row r="219" spans="1:12">
      <c r="A219" s="11">
        <v>45841</v>
      </c>
      <c r="B219" t="s">
        <v>3554</v>
      </c>
      <c r="C219" t="s">
        <v>7782</v>
      </c>
      <c r="D219" s="178">
        <v>202</v>
      </c>
      <c r="E219" s="85" t="str">
        <f t="shared" si="19"/>
        <v>AMA</v>
      </c>
      <c r="H219" s="11">
        <f t="shared" si="20"/>
        <v>45841</v>
      </c>
      <c r="I219" t="str">
        <f t="shared" si="21"/>
        <v>T06 TOMASZ BAŁDYGA</v>
      </c>
      <c r="J219" t="str">
        <f t="shared" si="22"/>
        <v>160975/AMA</v>
      </c>
      <c r="K219">
        <f t="shared" si="18"/>
        <v>202</v>
      </c>
      <c r="L219" t="str">
        <f t="shared" si="23"/>
        <v>AMA</v>
      </c>
    </row>
    <row r="220" spans="1:12">
      <c r="A220" s="11">
        <v>45841</v>
      </c>
      <c r="B220" t="s">
        <v>2298</v>
      </c>
      <c r="C220" t="s">
        <v>7783</v>
      </c>
      <c r="D220" s="178">
        <v>134</v>
      </c>
      <c r="E220" s="85" t="str">
        <f t="shared" si="19"/>
        <v>SAM</v>
      </c>
      <c r="H220" s="11">
        <f t="shared" si="20"/>
        <v>45841</v>
      </c>
      <c r="I220" t="str">
        <f t="shared" si="21"/>
        <v>T10 KAMIL PERKOWSKI</v>
      </c>
      <c r="J220" t="str">
        <f t="shared" si="22"/>
        <v>160500/SAM</v>
      </c>
      <c r="K220">
        <f t="shared" si="18"/>
        <v>134</v>
      </c>
      <c r="L220" t="str">
        <f t="shared" si="23"/>
        <v>SAM</v>
      </c>
    </row>
    <row r="221" spans="1:12">
      <c r="A221" s="11">
        <v>45841</v>
      </c>
      <c r="B221" t="s">
        <v>2298</v>
      </c>
      <c r="C221" t="s">
        <v>7655</v>
      </c>
      <c r="D221" s="178">
        <v>228</v>
      </c>
      <c r="E221" s="85" t="str">
        <f t="shared" si="19"/>
        <v>REV</v>
      </c>
      <c r="H221" s="11">
        <f t="shared" si="20"/>
        <v>45841</v>
      </c>
      <c r="I221" t="str">
        <f t="shared" si="21"/>
        <v>T10 KAMIL PERKOWSKI</v>
      </c>
      <c r="J221" t="str">
        <f t="shared" si="22"/>
        <v>161348/REV</v>
      </c>
      <c r="K221">
        <f t="shared" si="18"/>
        <v>228</v>
      </c>
      <c r="L221" t="str">
        <f t="shared" si="23"/>
        <v>REV</v>
      </c>
    </row>
    <row r="222" spans="1:12">
      <c r="A222" s="11">
        <v>45841</v>
      </c>
      <c r="B222" t="s">
        <v>2298</v>
      </c>
      <c r="C222" t="s">
        <v>7231</v>
      </c>
      <c r="D222" s="178">
        <v>249</v>
      </c>
      <c r="E222" s="85" t="str">
        <f t="shared" si="19"/>
        <v>MAX</v>
      </c>
      <c r="H222" s="11">
        <f t="shared" si="20"/>
        <v>45841</v>
      </c>
      <c r="I222" t="str">
        <f t="shared" si="21"/>
        <v>T10 KAMIL PERKOWSKI</v>
      </c>
      <c r="J222" t="str">
        <f t="shared" si="22"/>
        <v>161444/MAX</v>
      </c>
      <c r="K222">
        <f t="shared" si="18"/>
        <v>249</v>
      </c>
      <c r="L222" t="str">
        <f t="shared" si="23"/>
        <v>MAX</v>
      </c>
    </row>
    <row r="223" spans="1:12">
      <c r="A223" s="11">
        <v>45841</v>
      </c>
      <c r="B223" t="s">
        <v>2298</v>
      </c>
      <c r="C223" t="s">
        <v>7784</v>
      </c>
      <c r="D223" s="178">
        <v>145</v>
      </c>
      <c r="E223" s="85" t="str">
        <f t="shared" si="19"/>
        <v>OVA</v>
      </c>
      <c r="H223" s="11">
        <f t="shared" si="20"/>
        <v>45841</v>
      </c>
      <c r="I223" t="str">
        <f t="shared" si="21"/>
        <v>T10 KAMIL PERKOWSKI</v>
      </c>
      <c r="J223" t="str">
        <f t="shared" si="22"/>
        <v>161331/OVA</v>
      </c>
      <c r="K223">
        <f t="shared" si="18"/>
        <v>145</v>
      </c>
      <c r="L223" t="str">
        <f t="shared" si="23"/>
        <v>OVA</v>
      </c>
    </row>
    <row r="224" spans="1:12">
      <c r="A224" s="11">
        <v>45841</v>
      </c>
      <c r="B224" t="s">
        <v>7042</v>
      </c>
      <c r="C224" t="s">
        <v>7785</v>
      </c>
      <c r="D224" s="178">
        <v>185</v>
      </c>
      <c r="E224" s="85" t="str">
        <f t="shared" si="19"/>
        <v>STO</v>
      </c>
      <c r="H224" s="11">
        <f t="shared" si="20"/>
        <v>45841</v>
      </c>
      <c r="I224" t="str">
        <f t="shared" si="21"/>
        <v>T12 KACPER KRUSZEWSKI</v>
      </c>
      <c r="J224" t="str">
        <f t="shared" si="22"/>
        <v>160966/STO</v>
      </c>
      <c r="K224">
        <f t="shared" si="18"/>
        <v>185</v>
      </c>
      <c r="L224" t="str">
        <f t="shared" si="23"/>
        <v>STO</v>
      </c>
    </row>
    <row r="225" spans="1:12">
      <c r="A225" s="11">
        <v>45841</v>
      </c>
      <c r="B225" t="s">
        <v>7042</v>
      </c>
      <c r="C225" t="s">
        <v>7786</v>
      </c>
      <c r="D225" s="178">
        <v>90</v>
      </c>
      <c r="E225" s="85" t="str">
        <f t="shared" si="19"/>
        <v>LEN</v>
      </c>
      <c r="H225" s="11">
        <f t="shared" si="20"/>
        <v>45841</v>
      </c>
      <c r="I225" t="str">
        <f t="shared" si="21"/>
        <v>T12 KACPER KRUSZEWSKI</v>
      </c>
      <c r="J225" t="str">
        <f t="shared" si="22"/>
        <v>161176/LEN</v>
      </c>
      <c r="K225">
        <f t="shared" si="18"/>
        <v>90</v>
      </c>
      <c r="L225" t="str">
        <f t="shared" si="23"/>
        <v>LEN</v>
      </c>
    </row>
    <row r="226" spans="1:12">
      <c r="A226" s="11">
        <v>45841</v>
      </c>
      <c r="B226" t="s">
        <v>7042</v>
      </c>
      <c r="C226" t="s">
        <v>7787</v>
      </c>
      <c r="D226" s="178">
        <v>147</v>
      </c>
      <c r="E226" s="85" t="str">
        <f t="shared" si="19"/>
        <v>COC</v>
      </c>
      <c r="H226" s="11">
        <f t="shared" si="20"/>
        <v>45841</v>
      </c>
      <c r="I226" t="str">
        <f t="shared" si="21"/>
        <v>T12 KACPER KRUSZEWSKI</v>
      </c>
      <c r="J226" t="str">
        <f t="shared" si="22"/>
        <v>161390/COC</v>
      </c>
      <c r="K226">
        <f t="shared" si="18"/>
        <v>147</v>
      </c>
      <c r="L226" t="str">
        <f t="shared" si="23"/>
        <v>COC</v>
      </c>
    </row>
    <row r="227" spans="1:12">
      <c r="A227" s="11">
        <v>45842</v>
      </c>
      <c r="B227" t="s">
        <v>2258</v>
      </c>
      <c r="C227" t="s">
        <v>7788</v>
      </c>
      <c r="D227" s="178">
        <v>64</v>
      </c>
      <c r="E227" s="85" t="str">
        <f t="shared" si="19"/>
        <v>ONY</v>
      </c>
      <c r="H227" s="11">
        <f t="shared" si="20"/>
        <v>45842</v>
      </c>
      <c r="I227" t="str">
        <f t="shared" si="21"/>
        <v>P06 VALERY</v>
      </c>
      <c r="J227" t="str">
        <f t="shared" si="22"/>
        <v>161538/ONY</v>
      </c>
      <c r="K227">
        <f t="shared" si="18"/>
        <v>64</v>
      </c>
      <c r="L227" t="str">
        <f t="shared" si="23"/>
        <v>ONY</v>
      </c>
    </row>
    <row r="228" spans="1:12">
      <c r="A228" s="11">
        <v>45842</v>
      </c>
      <c r="B228" t="s">
        <v>7042</v>
      </c>
      <c r="C228" t="s">
        <v>7789</v>
      </c>
      <c r="D228" s="178">
        <v>29</v>
      </c>
      <c r="E228" s="85" t="str">
        <f t="shared" si="19"/>
        <v>OVA</v>
      </c>
      <c r="H228" s="11">
        <f t="shared" si="20"/>
        <v>45842</v>
      </c>
      <c r="I228" t="str">
        <f t="shared" si="21"/>
        <v>T12 KACPER KRUSZEWSKI</v>
      </c>
      <c r="J228" t="str">
        <f t="shared" si="22"/>
        <v>160694/OVA</v>
      </c>
      <c r="K228">
        <f t="shared" si="18"/>
        <v>29</v>
      </c>
      <c r="L228" t="str">
        <f t="shared" si="23"/>
        <v>OVA</v>
      </c>
    </row>
    <row r="229" spans="1:12">
      <c r="A229" t="s">
        <v>7033</v>
      </c>
      <c r="D229" s="178">
        <v>28031</v>
      </c>
      <c r="E229" s="85" t="str">
        <f t="shared" si="19"/>
        <v/>
      </c>
      <c r="H229" s="11" t="str">
        <f t="shared" si="20"/>
        <v>Suma końcowa</v>
      </c>
      <c r="I229">
        <f t="shared" si="21"/>
        <v>0</v>
      </c>
      <c r="J229">
        <f t="shared" si="22"/>
        <v>0</v>
      </c>
      <c r="K229">
        <f t="shared" si="18"/>
        <v>28031</v>
      </c>
      <c r="L229" t="str">
        <f t="shared" si="23"/>
        <v/>
      </c>
    </row>
    <row r="230" spans="1:12">
      <c r="E230" s="85" t="str">
        <f t="shared" si="19"/>
        <v/>
      </c>
      <c r="H230" s="11">
        <f t="shared" si="20"/>
        <v>0</v>
      </c>
      <c r="I230">
        <f t="shared" si="21"/>
        <v>0</v>
      </c>
      <c r="J230">
        <f t="shared" si="22"/>
        <v>0</v>
      </c>
      <c r="K230">
        <f t="shared" si="18"/>
        <v>0</v>
      </c>
      <c r="L230" t="str">
        <f t="shared" si="23"/>
        <v/>
      </c>
    </row>
    <row r="231" spans="1:12">
      <c r="E231" s="85" t="str">
        <f t="shared" si="19"/>
        <v/>
      </c>
      <c r="H231" s="11">
        <f t="shared" si="20"/>
        <v>0</v>
      </c>
      <c r="I231">
        <f t="shared" si="21"/>
        <v>0</v>
      </c>
      <c r="J231">
        <f t="shared" si="22"/>
        <v>0</v>
      </c>
      <c r="K231">
        <f t="shared" si="18"/>
        <v>0</v>
      </c>
      <c r="L231" t="str">
        <f t="shared" si="23"/>
        <v/>
      </c>
    </row>
    <row r="232" spans="1:12">
      <c r="E232" s="85" t="str">
        <f t="shared" si="19"/>
        <v/>
      </c>
      <c r="H232" s="11">
        <f t="shared" si="20"/>
        <v>0</v>
      </c>
      <c r="I232">
        <f t="shared" si="21"/>
        <v>0</v>
      </c>
      <c r="J232">
        <f t="shared" si="22"/>
        <v>0</v>
      </c>
      <c r="K232">
        <f t="shared" si="18"/>
        <v>0</v>
      </c>
      <c r="L232" t="str">
        <f t="shared" si="23"/>
        <v/>
      </c>
    </row>
    <row r="233" spans="1:12">
      <c r="E233" s="85" t="str">
        <f t="shared" si="19"/>
        <v/>
      </c>
      <c r="H233" s="11">
        <f t="shared" si="20"/>
        <v>0</v>
      </c>
      <c r="I233">
        <f t="shared" si="21"/>
        <v>0</v>
      </c>
      <c r="J233">
        <f t="shared" si="22"/>
        <v>0</v>
      </c>
      <c r="K233">
        <f t="shared" si="18"/>
        <v>0</v>
      </c>
      <c r="L233" t="str">
        <f t="shared" si="23"/>
        <v/>
      </c>
    </row>
    <row r="234" spans="1:12">
      <c r="E234" s="85" t="str">
        <f t="shared" si="19"/>
        <v/>
      </c>
      <c r="H234" s="11">
        <f t="shared" si="20"/>
        <v>0</v>
      </c>
      <c r="I234">
        <f t="shared" si="21"/>
        <v>0</v>
      </c>
      <c r="J234">
        <f t="shared" si="22"/>
        <v>0</v>
      </c>
      <c r="K234">
        <f t="shared" si="18"/>
        <v>0</v>
      </c>
      <c r="L234" t="str">
        <f t="shared" si="23"/>
        <v/>
      </c>
    </row>
    <row r="235" spans="1:12">
      <c r="E235" s="85" t="str">
        <f t="shared" si="19"/>
        <v/>
      </c>
      <c r="H235" s="11">
        <f t="shared" si="20"/>
        <v>0</v>
      </c>
      <c r="I235">
        <f t="shared" si="21"/>
        <v>0</v>
      </c>
      <c r="J235">
        <f t="shared" si="22"/>
        <v>0</v>
      </c>
      <c r="K235">
        <f t="shared" si="18"/>
        <v>0</v>
      </c>
      <c r="L235" t="str">
        <f t="shared" si="23"/>
        <v/>
      </c>
    </row>
    <row r="236" spans="1:12">
      <c r="E236" s="85" t="str">
        <f t="shared" si="19"/>
        <v/>
      </c>
      <c r="H236" s="11">
        <f t="shared" si="20"/>
        <v>0</v>
      </c>
      <c r="I236">
        <f t="shared" si="21"/>
        <v>0</v>
      </c>
      <c r="J236">
        <f t="shared" si="22"/>
        <v>0</v>
      </c>
      <c r="K236">
        <f t="shared" si="18"/>
        <v>0</v>
      </c>
      <c r="L236" t="str">
        <f t="shared" si="23"/>
        <v/>
      </c>
    </row>
    <row r="237" spans="1:12">
      <c r="E237" s="85" t="str">
        <f t="shared" si="19"/>
        <v/>
      </c>
      <c r="H237" s="11">
        <f t="shared" si="20"/>
        <v>0</v>
      </c>
      <c r="I237">
        <f t="shared" si="21"/>
        <v>0</v>
      </c>
      <c r="J237">
        <f t="shared" si="22"/>
        <v>0</v>
      </c>
      <c r="K237">
        <f t="shared" si="18"/>
        <v>0</v>
      </c>
      <c r="L237" t="str">
        <f t="shared" si="23"/>
        <v/>
      </c>
    </row>
    <row r="238" spans="1:12">
      <c r="E238" s="85" t="str">
        <f t="shared" si="19"/>
        <v/>
      </c>
      <c r="H238" s="11">
        <f t="shared" si="20"/>
        <v>0</v>
      </c>
      <c r="I238">
        <f t="shared" si="21"/>
        <v>0</v>
      </c>
      <c r="J238">
        <f t="shared" si="22"/>
        <v>0</v>
      </c>
      <c r="K238">
        <f t="shared" si="18"/>
        <v>0</v>
      </c>
      <c r="L238" t="str">
        <f t="shared" si="23"/>
        <v/>
      </c>
    </row>
    <row r="239" spans="1:12">
      <c r="E239" s="85" t="str">
        <f t="shared" si="19"/>
        <v/>
      </c>
      <c r="H239" s="11">
        <f t="shared" si="20"/>
        <v>0</v>
      </c>
      <c r="I239">
        <f t="shared" si="21"/>
        <v>0</v>
      </c>
      <c r="J239">
        <f t="shared" si="22"/>
        <v>0</v>
      </c>
      <c r="K239">
        <f t="shared" si="18"/>
        <v>0</v>
      </c>
      <c r="L239" t="str">
        <f t="shared" si="23"/>
        <v/>
      </c>
    </row>
    <row r="240" spans="1:12">
      <c r="E240" s="85" t="str">
        <f t="shared" si="19"/>
        <v/>
      </c>
      <c r="H240" s="11">
        <f t="shared" si="20"/>
        <v>0</v>
      </c>
      <c r="I240">
        <f t="shared" si="21"/>
        <v>0</v>
      </c>
      <c r="J240">
        <f t="shared" si="22"/>
        <v>0</v>
      </c>
      <c r="K240">
        <f t="shared" si="18"/>
        <v>0</v>
      </c>
      <c r="L240" t="str">
        <f t="shared" si="23"/>
        <v/>
      </c>
    </row>
    <row r="241" spans="5:12">
      <c r="E241" s="85" t="str">
        <f t="shared" si="19"/>
        <v/>
      </c>
      <c r="H241" s="11">
        <f t="shared" si="20"/>
        <v>0</v>
      </c>
      <c r="I241">
        <f t="shared" si="21"/>
        <v>0</v>
      </c>
      <c r="J241">
        <f t="shared" si="22"/>
        <v>0</v>
      </c>
      <c r="K241">
        <f t="shared" si="18"/>
        <v>0</v>
      </c>
      <c r="L241" t="str">
        <f t="shared" si="23"/>
        <v/>
      </c>
    </row>
    <row r="242" spans="5:12">
      <c r="E242" s="85" t="str">
        <f t="shared" si="19"/>
        <v/>
      </c>
      <c r="H242" s="11">
        <f t="shared" si="20"/>
        <v>0</v>
      </c>
      <c r="I242">
        <f t="shared" si="21"/>
        <v>0</v>
      </c>
      <c r="J242">
        <f t="shared" si="22"/>
        <v>0</v>
      </c>
      <c r="K242">
        <f t="shared" si="18"/>
        <v>0</v>
      </c>
      <c r="L242" t="str">
        <f t="shared" si="23"/>
        <v/>
      </c>
    </row>
    <row r="243" spans="5:12">
      <c r="E243" s="85" t="str">
        <f t="shared" si="19"/>
        <v/>
      </c>
      <c r="H243" s="11">
        <f t="shared" si="20"/>
        <v>0</v>
      </c>
      <c r="I243">
        <f t="shared" si="21"/>
        <v>0</v>
      </c>
      <c r="J243">
        <f t="shared" si="22"/>
        <v>0</v>
      </c>
      <c r="K243">
        <f t="shared" si="18"/>
        <v>0</v>
      </c>
      <c r="L243" t="str">
        <f t="shared" si="23"/>
        <v/>
      </c>
    </row>
    <row r="244" spans="5:12">
      <c r="E244" s="85" t="str">
        <f t="shared" si="19"/>
        <v/>
      </c>
      <c r="H244" s="11">
        <f t="shared" si="20"/>
        <v>0</v>
      </c>
      <c r="I244">
        <f t="shared" si="21"/>
        <v>0</v>
      </c>
      <c r="J244">
        <f t="shared" si="22"/>
        <v>0</v>
      </c>
      <c r="K244">
        <f t="shared" si="18"/>
        <v>0</v>
      </c>
      <c r="L244" t="str">
        <f t="shared" si="23"/>
        <v/>
      </c>
    </row>
    <row r="245" spans="5:12">
      <c r="E245" s="85" t="str">
        <f t="shared" si="19"/>
        <v/>
      </c>
      <c r="H245" s="11">
        <f t="shared" si="20"/>
        <v>0</v>
      </c>
      <c r="I245">
        <f t="shared" si="21"/>
        <v>0</v>
      </c>
      <c r="J245">
        <f t="shared" si="22"/>
        <v>0</v>
      </c>
      <c r="K245">
        <f t="shared" si="18"/>
        <v>0</v>
      </c>
      <c r="L245" t="str">
        <f t="shared" si="23"/>
        <v/>
      </c>
    </row>
    <row r="246" spans="5:12">
      <c r="E246" s="85" t="str">
        <f t="shared" si="19"/>
        <v/>
      </c>
      <c r="H246" s="11">
        <f t="shared" si="20"/>
        <v>0</v>
      </c>
      <c r="I246">
        <f t="shared" si="21"/>
        <v>0</v>
      </c>
      <c r="J246">
        <f t="shared" si="22"/>
        <v>0</v>
      </c>
      <c r="K246">
        <f t="shared" si="18"/>
        <v>0</v>
      </c>
      <c r="L246" t="str">
        <f t="shared" si="23"/>
        <v/>
      </c>
    </row>
    <row r="247" spans="5:12">
      <c r="E247" s="85" t="str">
        <f t="shared" si="19"/>
        <v/>
      </c>
      <c r="H247" s="11">
        <f t="shared" si="20"/>
        <v>0</v>
      </c>
      <c r="I247">
        <f t="shared" si="21"/>
        <v>0</v>
      </c>
      <c r="J247">
        <f t="shared" si="22"/>
        <v>0</v>
      </c>
      <c r="K247">
        <f t="shared" si="18"/>
        <v>0</v>
      </c>
      <c r="L247" t="str">
        <f t="shared" si="23"/>
        <v/>
      </c>
    </row>
    <row r="248" spans="5:12">
      <c r="E248" s="85" t="str">
        <f t="shared" si="19"/>
        <v/>
      </c>
      <c r="H248" s="11">
        <f t="shared" si="20"/>
        <v>0</v>
      </c>
      <c r="I248">
        <f t="shared" si="21"/>
        <v>0</v>
      </c>
      <c r="J248">
        <f t="shared" si="22"/>
        <v>0</v>
      </c>
      <c r="K248">
        <f t="shared" si="18"/>
        <v>0</v>
      </c>
      <c r="L248" t="str">
        <f t="shared" si="23"/>
        <v/>
      </c>
    </row>
    <row r="249" spans="5:12">
      <c r="E249" s="85" t="str">
        <f t="shared" si="19"/>
        <v/>
      </c>
      <c r="H249" s="11">
        <f t="shared" si="20"/>
        <v>0</v>
      </c>
      <c r="I249">
        <f t="shared" si="21"/>
        <v>0</v>
      </c>
      <c r="J249">
        <f t="shared" si="22"/>
        <v>0</v>
      </c>
      <c r="K249">
        <f t="shared" si="18"/>
        <v>0</v>
      </c>
      <c r="L249" t="str">
        <f t="shared" si="23"/>
        <v/>
      </c>
    </row>
    <row r="250" spans="5:12">
      <c r="E250" s="85" t="str">
        <f t="shared" si="19"/>
        <v/>
      </c>
      <c r="H250" s="11">
        <f t="shared" si="20"/>
        <v>0</v>
      </c>
      <c r="I250">
        <f t="shared" si="21"/>
        <v>0</v>
      </c>
      <c r="J250">
        <f t="shared" si="22"/>
        <v>0</v>
      </c>
      <c r="K250">
        <f t="shared" si="18"/>
        <v>0</v>
      </c>
      <c r="L250" t="str">
        <f t="shared" si="23"/>
        <v/>
      </c>
    </row>
    <row r="251" spans="5:12">
      <c r="E251" s="85" t="str">
        <f t="shared" si="19"/>
        <v/>
      </c>
      <c r="H251" s="11">
        <f t="shared" si="20"/>
        <v>0</v>
      </c>
      <c r="I251">
        <f t="shared" si="21"/>
        <v>0</v>
      </c>
      <c r="J251">
        <f t="shared" si="22"/>
        <v>0</v>
      </c>
      <c r="K251">
        <f t="shared" si="18"/>
        <v>0</v>
      </c>
      <c r="L251" t="str">
        <f t="shared" si="23"/>
        <v/>
      </c>
    </row>
    <row r="252" spans="5:12">
      <c r="E252" s="85" t="str">
        <f t="shared" si="19"/>
        <v/>
      </c>
      <c r="H252" s="11">
        <f t="shared" si="20"/>
        <v>0</v>
      </c>
      <c r="I252">
        <f t="shared" si="21"/>
        <v>0</v>
      </c>
      <c r="J252">
        <f t="shared" si="22"/>
        <v>0</v>
      </c>
      <c r="K252">
        <f t="shared" si="18"/>
        <v>0</v>
      </c>
      <c r="L252" t="str">
        <f t="shared" si="23"/>
        <v/>
      </c>
    </row>
    <row r="253" spans="5:12">
      <c r="E253" s="85" t="str">
        <f t="shared" si="19"/>
        <v/>
      </c>
      <c r="H253" s="11">
        <f t="shared" si="20"/>
        <v>0</v>
      </c>
      <c r="I253">
        <f t="shared" si="21"/>
        <v>0</v>
      </c>
      <c r="J253">
        <f t="shared" si="22"/>
        <v>0</v>
      </c>
      <c r="K253">
        <f t="shared" si="18"/>
        <v>0</v>
      </c>
      <c r="L253" t="str">
        <f t="shared" si="23"/>
        <v/>
      </c>
    </row>
    <row r="254" spans="5:12">
      <c r="E254" s="85" t="str">
        <f t="shared" si="19"/>
        <v/>
      </c>
      <c r="H254" s="11">
        <f t="shared" si="20"/>
        <v>0</v>
      </c>
      <c r="I254">
        <f t="shared" si="21"/>
        <v>0</v>
      </c>
      <c r="J254">
        <f t="shared" si="22"/>
        <v>0</v>
      </c>
      <c r="K254">
        <f t="shared" si="18"/>
        <v>0</v>
      </c>
      <c r="L254" t="str">
        <f t="shared" si="23"/>
        <v/>
      </c>
    </row>
    <row r="255" spans="5:12">
      <c r="E255" s="85" t="str">
        <f t="shared" si="19"/>
        <v/>
      </c>
      <c r="H255" s="11">
        <f t="shared" si="20"/>
        <v>0</v>
      </c>
      <c r="I255">
        <f t="shared" si="21"/>
        <v>0</v>
      </c>
      <c r="J255">
        <f t="shared" si="22"/>
        <v>0</v>
      </c>
      <c r="K255">
        <f t="shared" si="18"/>
        <v>0</v>
      </c>
      <c r="L255" t="str">
        <f t="shared" si="23"/>
        <v/>
      </c>
    </row>
    <row r="256" spans="5:12">
      <c r="E256" s="85" t="str">
        <f t="shared" si="19"/>
        <v/>
      </c>
      <c r="H256" s="11">
        <f t="shared" si="20"/>
        <v>0</v>
      </c>
      <c r="I256">
        <f t="shared" si="21"/>
        <v>0</v>
      </c>
      <c r="J256">
        <f t="shared" si="22"/>
        <v>0</v>
      </c>
      <c r="K256">
        <f t="shared" si="18"/>
        <v>0</v>
      </c>
      <c r="L256" t="str">
        <f t="shared" si="23"/>
        <v/>
      </c>
    </row>
    <row r="257" spans="5:12">
      <c r="E257" s="85" t="str">
        <f t="shared" si="19"/>
        <v/>
      </c>
      <c r="H257" s="11">
        <f t="shared" si="20"/>
        <v>0</v>
      </c>
      <c r="I257">
        <f t="shared" si="21"/>
        <v>0</v>
      </c>
      <c r="J257">
        <f t="shared" si="22"/>
        <v>0</v>
      </c>
      <c r="K257">
        <f t="shared" si="18"/>
        <v>0</v>
      </c>
      <c r="L257" t="str">
        <f t="shared" si="23"/>
        <v/>
      </c>
    </row>
    <row r="258" spans="5:12">
      <c r="E258" s="85" t="str">
        <f t="shared" si="19"/>
        <v/>
      </c>
      <c r="H258" s="11">
        <f t="shared" si="20"/>
        <v>0</v>
      </c>
      <c r="I258">
        <f t="shared" si="21"/>
        <v>0</v>
      </c>
      <c r="J258">
        <f t="shared" si="22"/>
        <v>0</v>
      </c>
      <c r="K258">
        <f t="shared" si="18"/>
        <v>0</v>
      </c>
      <c r="L258" t="str">
        <f t="shared" si="23"/>
        <v/>
      </c>
    </row>
    <row r="259" spans="5:12">
      <c r="E259" s="85" t="str">
        <f t="shared" si="19"/>
        <v/>
      </c>
      <c r="H259" s="11">
        <f t="shared" si="20"/>
        <v>0</v>
      </c>
      <c r="I259">
        <f t="shared" si="21"/>
        <v>0</v>
      </c>
      <c r="J259">
        <f t="shared" si="22"/>
        <v>0</v>
      </c>
      <c r="K259">
        <f t="shared" si="18"/>
        <v>0</v>
      </c>
      <c r="L259" t="str">
        <f t="shared" si="23"/>
        <v/>
      </c>
    </row>
    <row r="260" spans="5:12">
      <c r="E260" s="85" t="str">
        <f t="shared" si="19"/>
        <v/>
      </c>
      <c r="H260" s="11">
        <f t="shared" si="20"/>
        <v>0</v>
      </c>
      <c r="I260">
        <f t="shared" si="21"/>
        <v>0</v>
      </c>
      <c r="J260">
        <f t="shared" si="22"/>
        <v>0</v>
      </c>
      <c r="K260">
        <f t="shared" ref="K260:K323" si="24">D260</f>
        <v>0</v>
      </c>
      <c r="L260" t="str">
        <f t="shared" si="23"/>
        <v/>
      </c>
    </row>
    <row r="261" spans="5:12">
      <c r="E261" s="85" t="str">
        <f t="shared" ref="E261:E324" si="25">MID(C261,8,3)</f>
        <v/>
      </c>
      <c r="H261" s="11">
        <f t="shared" ref="H261:H324" si="26">A261</f>
        <v>0</v>
      </c>
      <c r="I261">
        <f t="shared" ref="I261:I324" si="27">B261</f>
        <v>0</v>
      </c>
      <c r="J261">
        <f t="shared" ref="J261:J324" si="28">C261</f>
        <v>0</v>
      </c>
      <c r="K261">
        <f t="shared" si="24"/>
        <v>0</v>
      </c>
      <c r="L261" t="str">
        <f t="shared" ref="L261:L324" si="29">E261</f>
        <v/>
      </c>
    </row>
    <row r="262" spans="5:12">
      <c r="E262" s="85" t="str">
        <f t="shared" si="25"/>
        <v/>
      </c>
      <c r="H262" s="11">
        <f t="shared" si="26"/>
        <v>0</v>
      </c>
      <c r="I262">
        <f t="shared" si="27"/>
        <v>0</v>
      </c>
      <c r="J262">
        <f t="shared" si="28"/>
        <v>0</v>
      </c>
      <c r="K262">
        <f t="shared" si="24"/>
        <v>0</v>
      </c>
      <c r="L262" t="str">
        <f t="shared" si="29"/>
        <v/>
      </c>
    </row>
    <row r="263" spans="5:12">
      <c r="E263" s="85" t="str">
        <f t="shared" si="25"/>
        <v/>
      </c>
      <c r="H263" s="11">
        <f t="shared" si="26"/>
        <v>0</v>
      </c>
      <c r="I263">
        <f t="shared" si="27"/>
        <v>0</v>
      </c>
      <c r="J263">
        <f t="shared" si="28"/>
        <v>0</v>
      </c>
      <c r="K263">
        <f t="shared" si="24"/>
        <v>0</v>
      </c>
      <c r="L263" t="str">
        <f t="shared" si="29"/>
        <v/>
      </c>
    </row>
    <row r="264" spans="5:12">
      <c r="E264" s="85" t="str">
        <f t="shared" si="25"/>
        <v/>
      </c>
      <c r="H264" s="11">
        <f t="shared" si="26"/>
        <v>0</v>
      </c>
      <c r="I264">
        <f t="shared" si="27"/>
        <v>0</v>
      </c>
      <c r="J264">
        <f t="shared" si="28"/>
        <v>0</v>
      </c>
      <c r="K264">
        <f t="shared" si="24"/>
        <v>0</v>
      </c>
      <c r="L264" t="str">
        <f t="shared" si="29"/>
        <v/>
      </c>
    </row>
    <row r="265" spans="5:12">
      <c r="E265" s="85" t="str">
        <f t="shared" si="25"/>
        <v/>
      </c>
      <c r="H265" s="11">
        <f t="shared" si="26"/>
        <v>0</v>
      </c>
      <c r="I265">
        <f t="shared" si="27"/>
        <v>0</v>
      </c>
      <c r="J265">
        <f t="shared" si="28"/>
        <v>0</v>
      </c>
      <c r="K265">
        <f t="shared" si="24"/>
        <v>0</v>
      </c>
      <c r="L265" t="str">
        <f t="shared" si="29"/>
        <v/>
      </c>
    </row>
    <row r="266" spans="5:12">
      <c r="E266" s="85" t="str">
        <f t="shared" si="25"/>
        <v/>
      </c>
      <c r="H266" s="11">
        <f t="shared" si="26"/>
        <v>0</v>
      </c>
      <c r="I266">
        <f t="shared" si="27"/>
        <v>0</v>
      </c>
      <c r="J266">
        <f t="shared" si="28"/>
        <v>0</v>
      </c>
      <c r="K266">
        <f t="shared" si="24"/>
        <v>0</v>
      </c>
      <c r="L266" t="str">
        <f t="shared" si="29"/>
        <v/>
      </c>
    </row>
    <row r="267" spans="5:12">
      <c r="E267" s="85" t="str">
        <f t="shared" si="25"/>
        <v/>
      </c>
      <c r="H267" s="11">
        <f t="shared" si="26"/>
        <v>0</v>
      </c>
      <c r="I267">
        <f t="shared" si="27"/>
        <v>0</v>
      </c>
      <c r="J267">
        <f t="shared" si="28"/>
        <v>0</v>
      </c>
      <c r="K267">
        <f t="shared" si="24"/>
        <v>0</v>
      </c>
      <c r="L267" t="str">
        <f t="shared" si="29"/>
        <v/>
      </c>
    </row>
    <row r="268" spans="5:12">
      <c r="E268" s="85" t="str">
        <f t="shared" si="25"/>
        <v/>
      </c>
      <c r="H268" s="11">
        <f t="shared" si="26"/>
        <v>0</v>
      </c>
      <c r="I268">
        <f t="shared" si="27"/>
        <v>0</v>
      </c>
      <c r="J268">
        <f t="shared" si="28"/>
        <v>0</v>
      </c>
      <c r="K268">
        <f t="shared" si="24"/>
        <v>0</v>
      </c>
      <c r="L268" t="str">
        <f t="shared" si="29"/>
        <v/>
      </c>
    </row>
    <row r="269" spans="5:12">
      <c r="E269" s="85" t="str">
        <f t="shared" si="25"/>
        <v/>
      </c>
      <c r="H269" s="11">
        <f t="shared" si="26"/>
        <v>0</v>
      </c>
      <c r="I269">
        <f t="shared" si="27"/>
        <v>0</v>
      </c>
      <c r="J269">
        <f t="shared" si="28"/>
        <v>0</v>
      </c>
      <c r="K269">
        <f t="shared" si="24"/>
        <v>0</v>
      </c>
      <c r="L269" t="str">
        <f t="shared" si="29"/>
        <v/>
      </c>
    </row>
    <row r="270" spans="5:12">
      <c r="E270" s="85" t="str">
        <f t="shared" si="25"/>
        <v/>
      </c>
      <c r="H270" s="11">
        <f t="shared" si="26"/>
        <v>0</v>
      </c>
      <c r="I270">
        <f t="shared" si="27"/>
        <v>0</v>
      </c>
      <c r="J270">
        <f t="shared" si="28"/>
        <v>0</v>
      </c>
      <c r="K270">
        <f t="shared" si="24"/>
        <v>0</v>
      </c>
      <c r="L270" t="str">
        <f t="shared" si="29"/>
        <v/>
      </c>
    </row>
    <row r="271" spans="5:12">
      <c r="E271" s="85" t="str">
        <f t="shared" si="25"/>
        <v/>
      </c>
      <c r="H271" s="11">
        <f t="shared" si="26"/>
        <v>0</v>
      </c>
      <c r="I271">
        <f t="shared" si="27"/>
        <v>0</v>
      </c>
      <c r="J271">
        <f t="shared" si="28"/>
        <v>0</v>
      </c>
      <c r="K271">
        <f t="shared" si="24"/>
        <v>0</v>
      </c>
      <c r="L271" t="str">
        <f t="shared" si="29"/>
        <v/>
      </c>
    </row>
    <row r="272" spans="5:12">
      <c r="E272" s="85" t="str">
        <f t="shared" si="25"/>
        <v/>
      </c>
      <c r="H272" s="11">
        <f t="shared" si="26"/>
        <v>0</v>
      </c>
      <c r="I272">
        <f t="shared" si="27"/>
        <v>0</v>
      </c>
      <c r="J272">
        <f t="shared" si="28"/>
        <v>0</v>
      </c>
      <c r="K272">
        <f t="shared" si="24"/>
        <v>0</v>
      </c>
      <c r="L272" t="str">
        <f t="shared" si="29"/>
        <v/>
      </c>
    </row>
    <row r="273" spans="5:12">
      <c r="E273" s="85" t="str">
        <f t="shared" si="25"/>
        <v/>
      </c>
      <c r="H273" s="11">
        <f t="shared" si="26"/>
        <v>0</v>
      </c>
      <c r="I273">
        <f t="shared" si="27"/>
        <v>0</v>
      </c>
      <c r="J273">
        <f t="shared" si="28"/>
        <v>0</v>
      </c>
      <c r="K273">
        <f t="shared" si="24"/>
        <v>0</v>
      </c>
      <c r="L273" t="str">
        <f t="shared" si="29"/>
        <v/>
      </c>
    </row>
    <row r="274" spans="5:12">
      <c r="E274" s="85" t="str">
        <f t="shared" si="25"/>
        <v/>
      </c>
      <c r="H274" s="11">
        <f t="shared" si="26"/>
        <v>0</v>
      </c>
      <c r="I274">
        <f t="shared" si="27"/>
        <v>0</v>
      </c>
      <c r="J274">
        <f t="shared" si="28"/>
        <v>0</v>
      </c>
      <c r="K274">
        <f t="shared" si="24"/>
        <v>0</v>
      </c>
      <c r="L274" t="str">
        <f t="shared" si="29"/>
        <v/>
      </c>
    </row>
    <row r="275" spans="5:12">
      <c r="E275" s="85" t="str">
        <f t="shared" si="25"/>
        <v/>
      </c>
      <c r="H275" s="11">
        <f t="shared" si="26"/>
        <v>0</v>
      </c>
      <c r="I275">
        <f t="shared" si="27"/>
        <v>0</v>
      </c>
      <c r="J275">
        <f t="shared" si="28"/>
        <v>0</v>
      </c>
      <c r="K275">
        <f t="shared" si="24"/>
        <v>0</v>
      </c>
      <c r="L275" t="str">
        <f t="shared" si="29"/>
        <v/>
      </c>
    </row>
    <row r="276" spans="5:12">
      <c r="E276" s="85" t="str">
        <f t="shared" si="25"/>
        <v/>
      </c>
      <c r="H276" s="11">
        <f t="shared" si="26"/>
        <v>0</v>
      </c>
      <c r="I276">
        <f t="shared" si="27"/>
        <v>0</v>
      </c>
      <c r="J276">
        <f t="shared" si="28"/>
        <v>0</v>
      </c>
      <c r="K276">
        <f t="shared" si="24"/>
        <v>0</v>
      </c>
      <c r="L276" t="str">
        <f t="shared" si="29"/>
        <v/>
      </c>
    </row>
    <row r="277" spans="5:12">
      <c r="E277" s="85" t="str">
        <f t="shared" si="25"/>
        <v/>
      </c>
      <c r="H277" s="11">
        <f t="shared" si="26"/>
        <v>0</v>
      </c>
      <c r="I277">
        <f t="shared" si="27"/>
        <v>0</v>
      </c>
      <c r="J277">
        <f t="shared" si="28"/>
        <v>0</v>
      </c>
      <c r="K277">
        <f t="shared" si="24"/>
        <v>0</v>
      </c>
      <c r="L277" t="str">
        <f t="shared" si="29"/>
        <v/>
      </c>
    </row>
    <row r="278" spans="5:12">
      <c r="E278" s="85" t="str">
        <f t="shared" si="25"/>
        <v/>
      </c>
      <c r="H278" s="11">
        <f t="shared" si="26"/>
        <v>0</v>
      </c>
      <c r="I278">
        <f t="shared" si="27"/>
        <v>0</v>
      </c>
      <c r="J278">
        <f t="shared" si="28"/>
        <v>0</v>
      </c>
      <c r="K278">
        <f t="shared" si="24"/>
        <v>0</v>
      </c>
      <c r="L278" t="str">
        <f t="shared" si="29"/>
        <v/>
      </c>
    </row>
    <row r="279" spans="5:12">
      <c r="E279" s="85" t="str">
        <f t="shared" si="25"/>
        <v/>
      </c>
      <c r="H279" s="11">
        <f t="shared" si="26"/>
        <v>0</v>
      </c>
      <c r="I279">
        <f t="shared" si="27"/>
        <v>0</v>
      </c>
      <c r="J279">
        <f t="shared" si="28"/>
        <v>0</v>
      </c>
      <c r="K279">
        <f t="shared" si="24"/>
        <v>0</v>
      </c>
      <c r="L279" t="str">
        <f t="shared" si="29"/>
        <v/>
      </c>
    </row>
    <row r="280" spans="5:12">
      <c r="E280" s="85" t="str">
        <f t="shared" si="25"/>
        <v/>
      </c>
      <c r="H280" s="11">
        <f t="shared" si="26"/>
        <v>0</v>
      </c>
      <c r="I280">
        <f t="shared" si="27"/>
        <v>0</v>
      </c>
      <c r="J280">
        <f t="shared" si="28"/>
        <v>0</v>
      </c>
      <c r="K280">
        <f t="shared" si="24"/>
        <v>0</v>
      </c>
      <c r="L280" t="str">
        <f t="shared" si="29"/>
        <v/>
      </c>
    </row>
    <row r="281" spans="5:12">
      <c r="E281" s="85" t="str">
        <f t="shared" si="25"/>
        <v/>
      </c>
      <c r="H281" s="11">
        <f t="shared" si="26"/>
        <v>0</v>
      </c>
      <c r="I281">
        <f t="shared" si="27"/>
        <v>0</v>
      </c>
      <c r="J281">
        <f t="shared" si="28"/>
        <v>0</v>
      </c>
      <c r="K281">
        <f t="shared" si="24"/>
        <v>0</v>
      </c>
      <c r="L281" t="str">
        <f t="shared" si="29"/>
        <v/>
      </c>
    </row>
    <row r="282" spans="5:12">
      <c r="E282" s="85" t="str">
        <f t="shared" si="25"/>
        <v/>
      </c>
      <c r="H282" s="11">
        <f t="shared" si="26"/>
        <v>0</v>
      </c>
      <c r="I282">
        <f t="shared" si="27"/>
        <v>0</v>
      </c>
      <c r="J282">
        <f t="shared" si="28"/>
        <v>0</v>
      </c>
      <c r="K282">
        <f t="shared" si="24"/>
        <v>0</v>
      </c>
      <c r="L282" t="str">
        <f t="shared" si="29"/>
        <v/>
      </c>
    </row>
    <row r="283" spans="5:12">
      <c r="E283" s="85" t="str">
        <f t="shared" si="25"/>
        <v/>
      </c>
      <c r="H283" s="11">
        <f t="shared" si="26"/>
        <v>0</v>
      </c>
      <c r="I283">
        <f t="shared" si="27"/>
        <v>0</v>
      </c>
      <c r="J283">
        <f t="shared" si="28"/>
        <v>0</v>
      </c>
      <c r="K283">
        <f t="shared" si="24"/>
        <v>0</v>
      </c>
      <c r="L283" t="str">
        <f t="shared" si="29"/>
        <v/>
      </c>
    </row>
    <row r="284" spans="5:12">
      <c r="E284" s="85" t="str">
        <f t="shared" si="25"/>
        <v/>
      </c>
      <c r="H284" s="11">
        <f t="shared" si="26"/>
        <v>0</v>
      </c>
      <c r="I284">
        <f t="shared" si="27"/>
        <v>0</v>
      </c>
      <c r="J284">
        <f t="shared" si="28"/>
        <v>0</v>
      </c>
      <c r="K284">
        <f t="shared" si="24"/>
        <v>0</v>
      </c>
      <c r="L284" t="str">
        <f t="shared" si="29"/>
        <v/>
      </c>
    </row>
    <row r="285" spans="5:12">
      <c r="E285" s="85" t="str">
        <f t="shared" si="25"/>
        <v/>
      </c>
      <c r="H285" s="11">
        <f t="shared" si="26"/>
        <v>0</v>
      </c>
      <c r="I285">
        <f t="shared" si="27"/>
        <v>0</v>
      </c>
      <c r="J285">
        <f t="shared" si="28"/>
        <v>0</v>
      </c>
      <c r="K285">
        <f t="shared" si="24"/>
        <v>0</v>
      </c>
      <c r="L285" t="str">
        <f t="shared" si="29"/>
        <v/>
      </c>
    </row>
    <row r="286" spans="5:12">
      <c r="E286" s="85" t="str">
        <f t="shared" si="25"/>
        <v/>
      </c>
      <c r="H286" s="11">
        <f t="shared" si="26"/>
        <v>0</v>
      </c>
      <c r="I286">
        <f t="shared" si="27"/>
        <v>0</v>
      </c>
      <c r="J286">
        <f t="shared" si="28"/>
        <v>0</v>
      </c>
      <c r="K286">
        <f t="shared" si="24"/>
        <v>0</v>
      </c>
      <c r="L286" t="str">
        <f t="shared" si="29"/>
        <v/>
      </c>
    </row>
    <row r="287" spans="5:12">
      <c r="E287" s="85" t="str">
        <f t="shared" si="25"/>
        <v/>
      </c>
      <c r="H287" s="11">
        <f t="shared" si="26"/>
        <v>0</v>
      </c>
      <c r="I287">
        <f t="shared" si="27"/>
        <v>0</v>
      </c>
      <c r="J287">
        <f t="shared" si="28"/>
        <v>0</v>
      </c>
      <c r="K287">
        <f t="shared" si="24"/>
        <v>0</v>
      </c>
      <c r="L287" t="str">
        <f t="shared" si="29"/>
        <v/>
      </c>
    </row>
    <row r="288" spans="5:12">
      <c r="E288" s="85" t="str">
        <f t="shared" si="25"/>
        <v/>
      </c>
      <c r="H288" s="11">
        <f t="shared" si="26"/>
        <v>0</v>
      </c>
      <c r="I288">
        <f t="shared" si="27"/>
        <v>0</v>
      </c>
      <c r="J288">
        <f t="shared" si="28"/>
        <v>0</v>
      </c>
      <c r="K288">
        <f t="shared" si="24"/>
        <v>0</v>
      </c>
      <c r="L288" t="str">
        <f t="shared" si="29"/>
        <v/>
      </c>
    </row>
    <row r="289" spans="5:12">
      <c r="E289" s="85" t="str">
        <f t="shared" si="25"/>
        <v/>
      </c>
      <c r="H289" s="11">
        <f t="shared" si="26"/>
        <v>0</v>
      </c>
      <c r="I289">
        <f t="shared" si="27"/>
        <v>0</v>
      </c>
      <c r="J289">
        <f t="shared" si="28"/>
        <v>0</v>
      </c>
      <c r="K289">
        <f t="shared" si="24"/>
        <v>0</v>
      </c>
      <c r="L289" t="str">
        <f t="shared" si="29"/>
        <v/>
      </c>
    </row>
    <row r="290" spans="5:12">
      <c r="E290" s="85" t="str">
        <f t="shared" si="25"/>
        <v/>
      </c>
      <c r="H290" s="11">
        <f t="shared" si="26"/>
        <v>0</v>
      </c>
      <c r="I290">
        <f t="shared" si="27"/>
        <v>0</v>
      </c>
      <c r="J290">
        <f t="shared" si="28"/>
        <v>0</v>
      </c>
      <c r="K290">
        <f t="shared" si="24"/>
        <v>0</v>
      </c>
      <c r="L290" t="str">
        <f t="shared" si="29"/>
        <v/>
      </c>
    </row>
    <row r="291" spans="5:12">
      <c r="E291" s="85" t="str">
        <f t="shared" si="25"/>
        <v/>
      </c>
      <c r="H291" s="11">
        <f t="shared" si="26"/>
        <v>0</v>
      </c>
      <c r="I291">
        <f t="shared" si="27"/>
        <v>0</v>
      </c>
      <c r="J291">
        <f t="shared" si="28"/>
        <v>0</v>
      </c>
      <c r="K291">
        <f t="shared" si="24"/>
        <v>0</v>
      </c>
      <c r="L291" t="str">
        <f t="shared" si="29"/>
        <v/>
      </c>
    </row>
    <row r="292" spans="5:12">
      <c r="E292" s="85" t="str">
        <f t="shared" si="25"/>
        <v/>
      </c>
      <c r="H292" s="11">
        <f t="shared" si="26"/>
        <v>0</v>
      </c>
      <c r="I292">
        <f t="shared" si="27"/>
        <v>0</v>
      </c>
      <c r="J292">
        <f t="shared" si="28"/>
        <v>0</v>
      </c>
      <c r="K292">
        <f t="shared" si="24"/>
        <v>0</v>
      </c>
      <c r="L292" t="str">
        <f t="shared" si="29"/>
        <v/>
      </c>
    </row>
    <row r="293" spans="5:12">
      <c r="E293" s="85" t="str">
        <f t="shared" si="25"/>
        <v/>
      </c>
      <c r="H293" s="11">
        <f t="shared" si="26"/>
        <v>0</v>
      </c>
      <c r="I293">
        <f t="shared" si="27"/>
        <v>0</v>
      </c>
      <c r="J293">
        <f t="shared" si="28"/>
        <v>0</v>
      </c>
      <c r="K293">
        <f t="shared" si="24"/>
        <v>0</v>
      </c>
      <c r="L293" t="str">
        <f t="shared" si="29"/>
        <v/>
      </c>
    </row>
    <row r="294" spans="5:12">
      <c r="E294" s="85" t="str">
        <f t="shared" si="25"/>
        <v/>
      </c>
      <c r="H294" s="11">
        <f t="shared" si="26"/>
        <v>0</v>
      </c>
      <c r="I294">
        <f t="shared" si="27"/>
        <v>0</v>
      </c>
      <c r="J294">
        <f t="shared" si="28"/>
        <v>0</v>
      </c>
      <c r="K294">
        <f t="shared" si="24"/>
        <v>0</v>
      </c>
      <c r="L294" t="str">
        <f t="shared" si="29"/>
        <v/>
      </c>
    </row>
    <row r="295" spans="5:12">
      <c r="E295" s="85" t="str">
        <f t="shared" si="25"/>
        <v/>
      </c>
      <c r="H295" s="11">
        <f t="shared" si="26"/>
        <v>0</v>
      </c>
      <c r="I295">
        <f t="shared" si="27"/>
        <v>0</v>
      </c>
      <c r="J295">
        <f t="shared" si="28"/>
        <v>0</v>
      </c>
      <c r="K295">
        <f t="shared" si="24"/>
        <v>0</v>
      </c>
      <c r="L295" t="str">
        <f t="shared" si="29"/>
        <v/>
      </c>
    </row>
    <row r="296" spans="5:12">
      <c r="E296" s="85" t="str">
        <f t="shared" si="25"/>
        <v/>
      </c>
      <c r="H296" s="11">
        <f t="shared" si="26"/>
        <v>0</v>
      </c>
      <c r="I296">
        <f t="shared" si="27"/>
        <v>0</v>
      </c>
      <c r="J296">
        <f t="shared" si="28"/>
        <v>0</v>
      </c>
      <c r="K296">
        <f t="shared" si="24"/>
        <v>0</v>
      </c>
      <c r="L296" t="str">
        <f t="shared" si="29"/>
        <v/>
      </c>
    </row>
    <row r="297" spans="5:12">
      <c r="E297" s="85" t="str">
        <f t="shared" si="25"/>
        <v/>
      </c>
      <c r="H297" s="11">
        <f t="shared" si="26"/>
        <v>0</v>
      </c>
      <c r="I297">
        <f t="shared" si="27"/>
        <v>0</v>
      </c>
      <c r="J297">
        <f t="shared" si="28"/>
        <v>0</v>
      </c>
      <c r="K297">
        <f t="shared" si="24"/>
        <v>0</v>
      </c>
      <c r="L297" t="str">
        <f t="shared" si="29"/>
        <v/>
      </c>
    </row>
    <row r="298" spans="5:12">
      <c r="E298" s="85" t="str">
        <f t="shared" si="25"/>
        <v/>
      </c>
      <c r="H298" s="11">
        <f t="shared" si="26"/>
        <v>0</v>
      </c>
      <c r="I298">
        <f t="shared" si="27"/>
        <v>0</v>
      </c>
      <c r="J298">
        <f t="shared" si="28"/>
        <v>0</v>
      </c>
      <c r="K298">
        <f t="shared" si="24"/>
        <v>0</v>
      </c>
      <c r="L298" t="str">
        <f t="shared" si="29"/>
        <v/>
      </c>
    </row>
    <row r="299" spans="5:12">
      <c r="E299" s="85" t="str">
        <f t="shared" si="25"/>
        <v/>
      </c>
      <c r="H299" s="11">
        <f t="shared" si="26"/>
        <v>0</v>
      </c>
      <c r="I299">
        <f t="shared" si="27"/>
        <v>0</v>
      </c>
      <c r="J299">
        <f t="shared" si="28"/>
        <v>0</v>
      </c>
      <c r="K299">
        <f t="shared" si="24"/>
        <v>0</v>
      </c>
      <c r="L299" t="str">
        <f t="shared" si="29"/>
        <v/>
      </c>
    </row>
    <row r="300" spans="5:12">
      <c r="E300" s="85" t="str">
        <f t="shared" si="25"/>
        <v/>
      </c>
      <c r="H300" s="11">
        <f t="shared" si="26"/>
        <v>0</v>
      </c>
      <c r="I300">
        <f t="shared" si="27"/>
        <v>0</v>
      </c>
      <c r="J300">
        <f t="shared" si="28"/>
        <v>0</v>
      </c>
      <c r="K300">
        <f t="shared" si="24"/>
        <v>0</v>
      </c>
      <c r="L300" t="str">
        <f t="shared" si="29"/>
        <v/>
      </c>
    </row>
    <row r="301" spans="5:12">
      <c r="E301" s="85" t="str">
        <f t="shared" si="25"/>
        <v/>
      </c>
      <c r="H301" s="11">
        <f t="shared" si="26"/>
        <v>0</v>
      </c>
      <c r="I301">
        <f t="shared" si="27"/>
        <v>0</v>
      </c>
      <c r="J301">
        <f t="shared" si="28"/>
        <v>0</v>
      </c>
      <c r="K301">
        <f t="shared" si="24"/>
        <v>0</v>
      </c>
      <c r="L301" t="str">
        <f t="shared" si="29"/>
        <v/>
      </c>
    </row>
    <row r="302" spans="5:12">
      <c r="E302" s="85" t="str">
        <f t="shared" si="25"/>
        <v/>
      </c>
      <c r="H302" s="11">
        <f t="shared" si="26"/>
        <v>0</v>
      </c>
      <c r="I302">
        <f t="shared" si="27"/>
        <v>0</v>
      </c>
      <c r="J302">
        <f t="shared" si="28"/>
        <v>0</v>
      </c>
      <c r="K302">
        <f t="shared" si="24"/>
        <v>0</v>
      </c>
      <c r="L302" t="str">
        <f t="shared" si="29"/>
        <v/>
      </c>
    </row>
    <row r="303" spans="5:12">
      <c r="E303" s="85" t="str">
        <f t="shared" si="25"/>
        <v/>
      </c>
      <c r="H303" s="11">
        <f t="shared" si="26"/>
        <v>0</v>
      </c>
      <c r="I303">
        <f t="shared" si="27"/>
        <v>0</v>
      </c>
      <c r="J303">
        <f t="shared" si="28"/>
        <v>0</v>
      </c>
      <c r="K303">
        <f t="shared" si="24"/>
        <v>0</v>
      </c>
      <c r="L303" t="str">
        <f t="shared" si="29"/>
        <v/>
      </c>
    </row>
    <row r="304" spans="5:12">
      <c r="E304" s="85" t="str">
        <f t="shared" si="25"/>
        <v/>
      </c>
      <c r="H304" s="11">
        <f t="shared" si="26"/>
        <v>0</v>
      </c>
      <c r="I304">
        <f t="shared" si="27"/>
        <v>0</v>
      </c>
      <c r="J304">
        <f t="shared" si="28"/>
        <v>0</v>
      </c>
      <c r="K304">
        <f t="shared" si="24"/>
        <v>0</v>
      </c>
      <c r="L304" t="str">
        <f t="shared" si="29"/>
        <v/>
      </c>
    </row>
    <row r="305" spans="5:12">
      <c r="E305" s="85" t="str">
        <f t="shared" si="25"/>
        <v/>
      </c>
      <c r="H305" s="11">
        <f t="shared" si="26"/>
        <v>0</v>
      </c>
      <c r="I305">
        <f t="shared" si="27"/>
        <v>0</v>
      </c>
      <c r="J305">
        <f t="shared" si="28"/>
        <v>0</v>
      </c>
      <c r="K305">
        <f t="shared" si="24"/>
        <v>0</v>
      </c>
      <c r="L305" t="str">
        <f t="shared" si="29"/>
        <v/>
      </c>
    </row>
    <row r="306" spans="5:12">
      <c r="E306" s="85" t="str">
        <f t="shared" si="25"/>
        <v/>
      </c>
      <c r="H306" s="11">
        <f t="shared" si="26"/>
        <v>0</v>
      </c>
      <c r="I306">
        <f t="shared" si="27"/>
        <v>0</v>
      </c>
      <c r="J306">
        <f t="shared" si="28"/>
        <v>0</v>
      </c>
      <c r="K306">
        <f t="shared" si="24"/>
        <v>0</v>
      </c>
      <c r="L306" t="str">
        <f t="shared" si="29"/>
        <v/>
      </c>
    </row>
    <row r="307" spans="5:12">
      <c r="E307" s="85" t="str">
        <f t="shared" si="25"/>
        <v/>
      </c>
      <c r="H307" s="11">
        <f t="shared" si="26"/>
        <v>0</v>
      </c>
      <c r="I307">
        <f t="shared" si="27"/>
        <v>0</v>
      </c>
      <c r="J307">
        <f t="shared" si="28"/>
        <v>0</v>
      </c>
      <c r="K307">
        <f t="shared" si="24"/>
        <v>0</v>
      </c>
      <c r="L307" t="str">
        <f t="shared" si="29"/>
        <v/>
      </c>
    </row>
    <row r="308" spans="5:12">
      <c r="E308" s="85" t="str">
        <f t="shared" si="25"/>
        <v/>
      </c>
      <c r="H308" s="11">
        <f t="shared" si="26"/>
        <v>0</v>
      </c>
      <c r="I308">
        <f t="shared" si="27"/>
        <v>0</v>
      </c>
      <c r="J308">
        <f t="shared" si="28"/>
        <v>0</v>
      </c>
      <c r="K308">
        <f t="shared" si="24"/>
        <v>0</v>
      </c>
      <c r="L308" t="str">
        <f t="shared" si="29"/>
        <v/>
      </c>
    </row>
    <row r="309" spans="5:12">
      <c r="E309" s="85" t="str">
        <f t="shared" si="25"/>
        <v/>
      </c>
      <c r="H309" s="11">
        <f t="shared" si="26"/>
        <v>0</v>
      </c>
      <c r="I309">
        <f t="shared" si="27"/>
        <v>0</v>
      </c>
      <c r="J309">
        <f t="shared" si="28"/>
        <v>0</v>
      </c>
      <c r="K309">
        <f t="shared" si="24"/>
        <v>0</v>
      </c>
      <c r="L309" t="str">
        <f t="shared" si="29"/>
        <v/>
      </c>
    </row>
    <row r="310" spans="5:12">
      <c r="E310" s="85" t="str">
        <f t="shared" si="25"/>
        <v/>
      </c>
      <c r="H310" s="11">
        <f t="shared" si="26"/>
        <v>0</v>
      </c>
      <c r="I310">
        <f t="shared" si="27"/>
        <v>0</v>
      </c>
      <c r="J310">
        <f t="shared" si="28"/>
        <v>0</v>
      </c>
      <c r="K310">
        <f t="shared" si="24"/>
        <v>0</v>
      </c>
      <c r="L310" t="str">
        <f t="shared" si="29"/>
        <v/>
      </c>
    </row>
    <row r="311" spans="5:12">
      <c r="E311" s="85" t="str">
        <f t="shared" si="25"/>
        <v/>
      </c>
      <c r="H311" s="11">
        <f t="shared" si="26"/>
        <v>0</v>
      </c>
      <c r="I311">
        <f t="shared" si="27"/>
        <v>0</v>
      </c>
      <c r="J311">
        <f t="shared" si="28"/>
        <v>0</v>
      </c>
      <c r="K311">
        <f t="shared" si="24"/>
        <v>0</v>
      </c>
      <c r="L311" t="str">
        <f t="shared" si="29"/>
        <v/>
      </c>
    </row>
    <row r="312" spans="5:12">
      <c r="E312" s="85" t="str">
        <f t="shared" si="25"/>
        <v/>
      </c>
      <c r="H312" s="11">
        <f t="shared" si="26"/>
        <v>0</v>
      </c>
      <c r="I312">
        <f t="shared" si="27"/>
        <v>0</v>
      </c>
      <c r="J312">
        <f t="shared" si="28"/>
        <v>0</v>
      </c>
      <c r="K312">
        <f t="shared" si="24"/>
        <v>0</v>
      </c>
      <c r="L312" t="str">
        <f t="shared" si="29"/>
        <v/>
      </c>
    </row>
    <row r="313" spans="5:12">
      <c r="E313" s="85" t="str">
        <f t="shared" si="25"/>
        <v/>
      </c>
      <c r="H313" s="11">
        <f t="shared" si="26"/>
        <v>0</v>
      </c>
      <c r="I313">
        <f t="shared" si="27"/>
        <v>0</v>
      </c>
      <c r="J313">
        <f t="shared" si="28"/>
        <v>0</v>
      </c>
      <c r="K313">
        <f t="shared" si="24"/>
        <v>0</v>
      </c>
      <c r="L313" t="str">
        <f t="shared" si="29"/>
        <v/>
      </c>
    </row>
    <row r="314" spans="5:12">
      <c r="E314" s="85" t="str">
        <f t="shared" si="25"/>
        <v/>
      </c>
      <c r="H314" s="11">
        <f t="shared" si="26"/>
        <v>0</v>
      </c>
      <c r="I314">
        <f t="shared" si="27"/>
        <v>0</v>
      </c>
      <c r="J314">
        <f t="shared" si="28"/>
        <v>0</v>
      </c>
      <c r="K314">
        <f t="shared" si="24"/>
        <v>0</v>
      </c>
      <c r="L314" t="str">
        <f t="shared" si="29"/>
        <v/>
      </c>
    </row>
    <row r="315" spans="5:12">
      <c r="E315" s="85" t="str">
        <f t="shared" si="25"/>
        <v/>
      </c>
      <c r="H315" s="11">
        <f t="shared" si="26"/>
        <v>0</v>
      </c>
      <c r="I315">
        <f t="shared" si="27"/>
        <v>0</v>
      </c>
      <c r="J315">
        <f t="shared" si="28"/>
        <v>0</v>
      </c>
      <c r="K315">
        <f t="shared" si="24"/>
        <v>0</v>
      </c>
      <c r="L315" t="str">
        <f t="shared" si="29"/>
        <v/>
      </c>
    </row>
    <row r="316" spans="5:12">
      <c r="E316" s="85" t="str">
        <f t="shared" si="25"/>
        <v/>
      </c>
      <c r="H316" s="11">
        <f t="shared" si="26"/>
        <v>0</v>
      </c>
      <c r="I316">
        <f t="shared" si="27"/>
        <v>0</v>
      </c>
      <c r="J316">
        <f t="shared" si="28"/>
        <v>0</v>
      </c>
      <c r="K316">
        <f t="shared" si="24"/>
        <v>0</v>
      </c>
      <c r="L316" t="str">
        <f t="shared" si="29"/>
        <v/>
      </c>
    </row>
    <row r="317" spans="5:12">
      <c r="E317" s="85" t="str">
        <f t="shared" si="25"/>
        <v/>
      </c>
      <c r="H317" s="11">
        <f t="shared" si="26"/>
        <v>0</v>
      </c>
      <c r="I317">
        <f t="shared" si="27"/>
        <v>0</v>
      </c>
      <c r="J317">
        <f t="shared" si="28"/>
        <v>0</v>
      </c>
      <c r="K317">
        <f t="shared" si="24"/>
        <v>0</v>
      </c>
      <c r="L317" t="str">
        <f t="shared" si="29"/>
        <v/>
      </c>
    </row>
    <row r="318" spans="5:12">
      <c r="E318" s="85" t="str">
        <f t="shared" si="25"/>
        <v/>
      </c>
      <c r="H318" s="11">
        <f t="shared" si="26"/>
        <v>0</v>
      </c>
      <c r="I318">
        <f t="shared" si="27"/>
        <v>0</v>
      </c>
      <c r="J318">
        <f t="shared" si="28"/>
        <v>0</v>
      </c>
      <c r="K318">
        <f t="shared" si="24"/>
        <v>0</v>
      </c>
      <c r="L318" t="str">
        <f t="shared" si="29"/>
        <v/>
      </c>
    </row>
    <row r="319" spans="5:12">
      <c r="E319" s="85" t="str">
        <f t="shared" si="25"/>
        <v/>
      </c>
      <c r="H319" s="11">
        <f t="shared" si="26"/>
        <v>0</v>
      </c>
      <c r="I319">
        <f t="shared" si="27"/>
        <v>0</v>
      </c>
      <c r="J319">
        <f t="shared" si="28"/>
        <v>0</v>
      </c>
      <c r="K319">
        <f t="shared" si="24"/>
        <v>0</v>
      </c>
      <c r="L319" t="str">
        <f t="shared" si="29"/>
        <v/>
      </c>
    </row>
    <row r="320" spans="5:12">
      <c r="E320" s="85" t="str">
        <f t="shared" si="25"/>
        <v/>
      </c>
      <c r="H320" s="11">
        <f t="shared" si="26"/>
        <v>0</v>
      </c>
      <c r="I320">
        <f t="shared" si="27"/>
        <v>0</v>
      </c>
      <c r="J320">
        <f t="shared" si="28"/>
        <v>0</v>
      </c>
      <c r="K320">
        <f t="shared" si="24"/>
        <v>0</v>
      </c>
      <c r="L320" t="str">
        <f t="shared" si="29"/>
        <v/>
      </c>
    </row>
    <row r="321" spans="5:12">
      <c r="E321" s="85" t="str">
        <f t="shared" si="25"/>
        <v/>
      </c>
      <c r="H321" s="11">
        <f t="shared" si="26"/>
        <v>0</v>
      </c>
      <c r="I321">
        <f t="shared" si="27"/>
        <v>0</v>
      </c>
      <c r="J321">
        <f t="shared" si="28"/>
        <v>0</v>
      </c>
      <c r="K321">
        <f t="shared" si="24"/>
        <v>0</v>
      </c>
      <c r="L321" t="str">
        <f t="shared" si="29"/>
        <v/>
      </c>
    </row>
    <row r="322" spans="5:12">
      <c r="E322" s="85" t="str">
        <f t="shared" si="25"/>
        <v/>
      </c>
      <c r="H322" s="11">
        <f t="shared" si="26"/>
        <v>0</v>
      </c>
      <c r="I322">
        <f t="shared" si="27"/>
        <v>0</v>
      </c>
      <c r="J322">
        <f t="shared" si="28"/>
        <v>0</v>
      </c>
      <c r="K322">
        <f t="shared" si="24"/>
        <v>0</v>
      </c>
      <c r="L322" t="str">
        <f t="shared" si="29"/>
        <v/>
      </c>
    </row>
    <row r="323" spans="5:12">
      <c r="E323" s="85" t="str">
        <f t="shared" si="25"/>
        <v/>
      </c>
      <c r="H323" s="11">
        <f t="shared" si="26"/>
        <v>0</v>
      </c>
      <c r="I323">
        <f t="shared" si="27"/>
        <v>0</v>
      </c>
      <c r="J323">
        <f t="shared" si="28"/>
        <v>0</v>
      </c>
      <c r="K323">
        <f t="shared" si="24"/>
        <v>0</v>
      </c>
      <c r="L323" t="str">
        <f t="shared" si="29"/>
        <v/>
      </c>
    </row>
    <row r="324" spans="5:12">
      <c r="E324" s="85" t="str">
        <f t="shared" si="25"/>
        <v/>
      </c>
      <c r="H324" s="11">
        <f t="shared" si="26"/>
        <v>0</v>
      </c>
      <c r="I324">
        <f t="shared" si="27"/>
        <v>0</v>
      </c>
      <c r="J324">
        <f t="shared" si="28"/>
        <v>0</v>
      </c>
      <c r="K324">
        <f t="shared" ref="K324:K387" si="30">D324</f>
        <v>0</v>
      </c>
      <c r="L324" t="str">
        <f t="shared" si="29"/>
        <v/>
      </c>
    </row>
    <row r="325" spans="5:12">
      <c r="E325" s="85" t="str">
        <f t="shared" ref="E325:E388" si="31">MID(C325,8,3)</f>
        <v/>
      </c>
      <c r="H325" s="11">
        <f t="shared" ref="H325:H388" si="32">A325</f>
        <v>0</v>
      </c>
      <c r="I325">
        <f t="shared" ref="I325:I388" si="33">B325</f>
        <v>0</v>
      </c>
      <c r="J325">
        <f t="shared" ref="J325:J388" si="34">C325</f>
        <v>0</v>
      </c>
      <c r="K325">
        <f t="shared" si="30"/>
        <v>0</v>
      </c>
      <c r="L325" t="str">
        <f t="shared" ref="L325:L388" si="35">E325</f>
        <v/>
      </c>
    </row>
    <row r="326" spans="5:12">
      <c r="E326" s="85" t="str">
        <f t="shared" si="31"/>
        <v/>
      </c>
      <c r="H326" s="11">
        <f t="shared" si="32"/>
        <v>0</v>
      </c>
      <c r="I326">
        <f t="shared" si="33"/>
        <v>0</v>
      </c>
      <c r="J326">
        <f t="shared" si="34"/>
        <v>0</v>
      </c>
      <c r="K326">
        <f t="shared" si="30"/>
        <v>0</v>
      </c>
      <c r="L326" t="str">
        <f t="shared" si="35"/>
        <v/>
      </c>
    </row>
    <row r="327" spans="5:12">
      <c r="E327" s="85" t="str">
        <f t="shared" si="31"/>
        <v/>
      </c>
      <c r="H327" s="11">
        <f t="shared" si="32"/>
        <v>0</v>
      </c>
      <c r="I327">
        <f t="shared" si="33"/>
        <v>0</v>
      </c>
      <c r="J327">
        <f t="shared" si="34"/>
        <v>0</v>
      </c>
      <c r="K327">
        <f t="shared" si="30"/>
        <v>0</v>
      </c>
      <c r="L327" t="str">
        <f t="shared" si="35"/>
        <v/>
      </c>
    </row>
    <row r="328" spans="5:12">
      <c r="E328" s="85" t="str">
        <f t="shared" si="31"/>
        <v/>
      </c>
      <c r="H328" s="11">
        <f t="shared" si="32"/>
        <v>0</v>
      </c>
      <c r="I328">
        <f t="shared" si="33"/>
        <v>0</v>
      </c>
      <c r="J328">
        <f t="shared" si="34"/>
        <v>0</v>
      </c>
      <c r="K328">
        <f t="shared" si="30"/>
        <v>0</v>
      </c>
      <c r="L328" t="str">
        <f t="shared" si="35"/>
        <v/>
      </c>
    </row>
    <row r="329" spans="5:12">
      <c r="E329" s="85" t="str">
        <f t="shared" si="31"/>
        <v/>
      </c>
      <c r="H329" s="11">
        <f t="shared" si="32"/>
        <v>0</v>
      </c>
      <c r="I329">
        <f t="shared" si="33"/>
        <v>0</v>
      </c>
      <c r="J329">
        <f t="shared" si="34"/>
        <v>0</v>
      </c>
      <c r="K329">
        <f t="shared" si="30"/>
        <v>0</v>
      </c>
      <c r="L329" t="str">
        <f t="shared" si="35"/>
        <v/>
      </c>
    </row>
    <row r="330" spans="5:12">
      <c r="E330" s="85" t="str">
        <f t="shared" si="31"/>
        <v/>
      </c>
      <c r="H330" s="11">
        <f t="shared" si="32"/>
        <v>0</v>
      </c>
      <c r="I330">
        <f t="shared" si="33"/>
        <v>0</v>
      </c>
      <c r="J330">
        <f t="shared" si="34"/>
        <v>0</v>
      </c>
      <c r="K330">
        <f t="shared" si="30"/>
        <v>0</v>
      </c>
      <c r="L330" t="str">
        <f t="shared" si="35"/>
        <v/>
      </c>
    </row>
    <row r="331" spans="5:12">
      <c r="E331" s="85" t="str">
        <f t="shared" si="31"/>
        <v/>
      </c>
      <c r="H331" s="11">
        <f t="shared" si="32"/>
        <v>0</v>
      </c>
      <c r="I331">
        <f t="shared" si="33"/>
        <v>0</v>
      </c>
      <c r="J331">
        <f t="shared" si="34"/>
        <v>0</v>
      </c>
      <c r="K331">
        <f t="shared" si="30"/>
        <v>0</v>
      </c>
      <c r="L331" t="str">
        <f t="shared" si="35"/>
        <v/>
      </c>
    </row>
    <row r="332" spans="5:12">
      <c r="E332" s="85" t="str">
        <f t="shared" si="31"/>
        <v/>
      </c>
      <c r="H332" s="11">
        <f t="shared" si="32"/>
        <v>0</v>
      </c>
      <c r="I332">
        <f t="shared" si="33"/>
        <v>0</v>
      </c>
      <c r="J332">
        <f t="shared" si="34"/>
        <v>0</v>
      </c>
      <c r="K332">
        <f t="shared" si="30"/>
        <v>0</v>
      </c>
      <c r="L332" t="str">
        <f t="shared" si="35"/>
        <v/>
      </c>
    </row>
    <row r="333" spans="5:12">
      <c r="E333" s="85" t="str">
        <f t="shared" si="31"/>
        <v/>
      </c>
      <c r="H333" s="11">
        <f t="shared" si="32"/>
        <v>0</v>
      </c>
      <c r="I333">
        <f t="shared" si="33"/>
        <v>0</v>
      </c>
      <c r="J333">
        <f t="shared" si="34"/>
        <v>0</v>
      </c>
      <c r="K333">
        <f t="shared" si="30"/>
        <v>0</v>
      </c>
      <c r="L333" t="str">
        <f t="shared" si="35"/>
        <v/>
      </c>
    </row>
    <row r="334" spans="5:12">
      <c r="E334" s="85" t="str">
        <f t="shared" si="31"/>
        <v/>
      </c>
      <c r="H334" s="11">
        <f t="shared" si="32"/>
        <v>0</v>
      </c>
      <c r="I334">
        <f t="shared" si="33"/>
        <v>0</v>
      </c>
      <c r="J334">
        <f t="shared" si="34"/>
        <v>0</v>
      </c>
      <c r="K334">
        <f t="shared" si="30"/>
        <v>0</v>
      </c>
      <c r="L334" t="str">
        <f t="shared" si="35"/>
        <v/>
      </c>
    </row>
    <row r="335" spans="5:12">
      <c r="E335" s="85" t="str">
        <f t="shared" si="31"/>
        <v/>
      </c>
      <c r="H335" s="11">
        <f t="shared" si="32"/>
        <v>0</v>
      </c>
      <c r="I335">
        <f t="shared" si="33"/>
        <v>0</v>
      </c>
      <c r="J335">
        <f t="shared" si="34"/>
        <v>0</v>
      </c>
      <c r="K335">
        <f t="shared" si="30"/>
        <v>0</v>
      </c>
      <c r="L335" t="str">
        <f t="shared" si="35"/>
        <v/>
      </c>
    </row>
    <row r="336" spans="5:12">
      <c r="E336" s="85" t="str">
        <f t="shared" si="31"/>
        <v/>
      </c>
      <c r="H336" s="11">
        <f t="shared" si="32"/>
        <v>0</v>
      </c>
      <c r="I336">
        <f t="shared" si="33"/>
        <v>0</v>
      </c>
      <c r="J336">
        <f t="shared" si="34"/>
        <v>0</v>
      </c>
      <c r="K336">
        <f t="shared" si="30"/>
        <v>0</v>
      </c>
      <c r="L336" t="str">
        <f t="shared" si="35"/>
        <v/>
      </c>
    </row>
    <row r="337" spans="5:12">
      <c r="E337" s="85" t="str">
        <f t="shared" si="31"/>
        <v/>
      </c>
      <c r="H337" s="11">
        <f t="shared" si="32"/>
        <v>0</v>
      </c>
      <c r="I337">
        <f t="shared" si="33"/>
        <v>0</v>
      </c>
      <c r="J337">
        <f t="shared" si="34"/>
        <v>0</v>
      </c>
      <c r="K337">
        <f t="shared" si="30"/>
        <v>0</v>
      </c>
      <c r="L337" t="str">
        <f t="shared" si="35"/>
        <v/>
      </c>
    </row>
    <row r="338" spans="5:12">
      <c r="E338" s="85" t="str">
        <f t="shared" si="31"/>
        <v/>
      </c>
      <c r="H338" s="11">
        <f t="shared" si="32"/>
        <v>0</v>
      </c>
      <c r="I338">
        <f t="shared" si="33"/>
        <v>0</v>
      </c>
      <c r="J338">
        <f t="shared" si="34"/>
        <v>0</v>
      </c>
      <c r="K338">
        <f t="shared" si="30"/>
        <v>0</v>
      </c>
      <c r="L338" t="str">
        <f t="shared" si="35"/>
        <v/>
      </c>
    </row>
    <row r="339" spans="5:12">
      <c r="E339" s="85" t="str">
        <f t="shared" si="31"/>
        <v/>
      </c>
      <c r="H339" s="11">
        <f t="shared" si="32"/>
        <v>0</v>
      </c>
      <c r="I339">
        <f t="shared" si="33"/>
        <v>0</v>
      </c>
      <c r="J339">
        <f t="shared" si="34"/>
        <v>0</v>
      </c>
      <c r="K339">
        <f t="shared" si="30"/>
        <v>0</v>
      </c>
      <c r="L339" t="str">
        <f t="shared" si="35"/>
        <v/>
      </c>
    </row>
    <row r="340" spans="5:12">
      <c r="E340" s="85" t="str">
        <f t="shared" si="31"/>
        <v/>
      </c>
      <c r="H340" s="11">
        <f t="shared" si="32"/>
        <v>0</v>
      </c>
      <c r="I340">
        <f t="shared" si="33"/>
        <v>0</v>
      </c>
      <c r="J340">
        <f t="shared" si="34"/>
        <v>0</v>
      </c>
      <c r="K340">
        <f t="shared" si="30"/>
        <v>0</v>
      </c>
      <c r="L340" t="str">
        <f t="shared" si="35"/>
        <v/>
      </c>
    </row>
    <row r="341" spans="5:12">
      <c r="E341" s="85" t="str">
        <f t="shared" si="31"/>
        <v/>
      </c>
      <c r="H341" s="11">
        <f t="shared" si="32"/>
        <v>0</v>
      </c>
      <c r="I341">
        <f t="shared" si="33"/>
        <v>0</v>
      </c>
      <c r="J341">
        <f t="shared" si="34"/>
        <v>0</v>
      </c>
      <c r="K341">
        <f t="shared" si="30"/>
        <v>0</v>
      </c>
      <c r="L341" t="str">
        <f t="shared" si="35"/>
        <v/>
      </c>
    </row>
    <row r="342" spans="5:12">
      <c r="E342" s="85" t="str">
        <f t="shared" si="31"/>
        <v/>
      </c>
      <c r="H342" s="11">
        <f t="shared" si="32"/>
        <v>0</v>
      </c>
      <c r="I342">
        <f t="shared" si="33"/>
        <v>0</v>
      </c>
      <c r="J342">
        <f t="shared" si="34"/>
        <v>0</v>
      </c>
      <c r="K342">
        <f t="shared" si="30"/>
        <v>0</v>
      </c>
      <c r="L342" t="str">
        <f t="shared" si="35"/>
        <v/>
      </c>
    </row>
    <row r="343" spans="5:12">
      <c r="E343" s="85" t="str">
        <f t="shared" si="31"/>
        <v/>
      </c>
      <c r="H343" s="11">
        <f t="shared" si="32"/>
        <v>0</v>
      </c>
      <c r="I343">
        <f t="shared" si="33"/>
        <v>0</v>
      </c>
      <c r="J343">
        <f t="shared" si="34"/>
        <v>0</v>
      </c>
      <c r="K343">
        <f t="shared" si="30"/>
        <v>0</v>
      </c>
      <c r="L343" t="str">
        <f t="shared" si="35"/>
        <v/>
      </c>
    </row>
    <row r="344" spans="5:12">
      <c r="E344" s="85" t="str">
        <f t="shared" si="31"/>
        <v/>
      </c>
      <c r="H344" s="11">
        <f t="shared" si="32"/>
        <v>0</v>
      </c>
      <c r="I344">
        <f t="shared" si="33"/>
        <v>0</v>
      </c>
      <c r="J344">
        <f t="shared" si="34"/>
        <v>0</v>
      </c>
      <c r="K344">
        <f t="shared" si="30"/>
        <v>0</v>
      </c>
      <c r="L344" t="str">
        <f t="shared" si="35"/>
        <v/>
      </c>
    </row>
    <row r="345" spans="5:12">
      <c r="E345" s="85" t="str">
        <f t="shared" si="31"/>
        <v/>
      </c>
      <c r="H345" s="11">
        <f t="shared" si="32"/>
        <v>0</v>
      </c>
      <c r="I345">
        <f t="shared" si="33"/>
        <v>0</v>
      </c>
      <c r="J345">
        <f t="shared" si="34"/>
        <v>0</v>
      </c>
      <c r="K345">
        <f t="shared" si="30"/>
        <v>0</v>
      </c>
      <c r="L345" t="str">
        <f t="shared" si="35"/>
        <v/>
      </c>
    </row>
    <row r="346" spans="5:12">
      <c r="E346" s="85" t="str">
        <f t="shared" si="31"/>
        <v/>
      </c>
      <c r="H346" s="11">
        <f t="shared" si="32"/>
        <v>0</v>
      </c>
      <c r="I346">
        <f t="shared" si="33"/>
        <v>0</v>
      </c>
      <c r="J346">
        <f t="shared" si="34"/>
        <v>0</v>
      </c>
      <c r="K346">
        <f t="shared" si="30"/>
        <v>0</v>
      </c>
      <c r="L346" t="str">
        <f t="shared" si="35"/>
        <v/>
      </c>
    </row>
    <row r="347" spans="5:12">
      <c r="E347" s="85" t="str">
        <f t="shared" si="31"/>
        <v/>
      </c>
      <c r="H347" s="11">
        <f t="shared" si="32"/>
        <v>0</v>
      </c>
      <c r="I347">
        <f t="shared" si="33"/>
        <v>0</v>
      </c>
      <c r="J347">
        <f t="shared" si="34"/>
        <v>0</v>
      </c>
      <c r="K347">
        <f t="shared" si="30"/>
        <v>0</v>
      </c>
      <c r="L347" t="str">
        <f t="shared" si="35"/>
        <v/>
      </c>
    </row>
    <row r="348" spans="5:12">
      <c r="E348" s="85" t="str">
        <f t="shared" si="31"/>
        <v/>
      </c>
      <c r="H348" s="11">
        <f t="shared" si="32"/>
        <v>0</v>
      </c>
      <c r="I348">
        <f t="shared" si="33"/>
        <v>0</v>
      </c>
      <c r="J348">
        <f t="shared" si="34"/>
        <v>0</v>
      </c>
      <c r="K348">
        <f t="shared" si="30"/>
        <v>0</v>
      </c>
      <c r="L348" t="str">
        <f t="shared" si="35"/>
        <v/>
      </c>
    </row>
    <row r="349" spans="5:12">
      <c r="E349" s="85" t="str">
        <f t="shared" si="31"/>
        <v/>
      </c>
      <c r="H349" s="11">
        <f t="shared" si="32"/>
        <v>0</v>
      </c>
      <c r="I349">
        <f t="shared" si="33"/>
        <v>0</v>
      </c>
      <c r="J349">
        <f t="shared" si="34"/>
        <v>0</v>
      </c>
      <c r="K349">
        <f t="shared" si="30"/>
        <v>0</v>
      </c>
      <c r="L349" t="str">
        <f t="shared" si="35"/>
        <v/>
      </c>
    </row>
    <row r="350" spans="5:12">
      <c r="E350" s="85" t="str">
        <f t="shared" si="31"/>
        <v/>
      </c>
      <c r="H350" s="11">
        <f t="shared" si="32"/>
        <v>0</v>
      </c>
      <c r="I350">
        <f t="shared" si="33"/>
        <v>0</v>
      </c>
      <c r="J350">
        <f t="shared" si="34"/>
        <v>0</v>
      </c>
      <c r="K350">
        <f t="shared" si="30"/>
        <v>0</v>
      </c>
      <c r="L350" t="str">
        <f t="shared" si="35"/>
        <v/>
      </c>
    </row>
    <row r="351" spans="5:12">
      <c r="E351" s="85" t="str">
        <f t="shared" si="31"/>
        <v/>
      </c>
      <c r="H351" s="11">
        <f t="shared" si="32"/>
        <v>0</v>
      </c>
      <c r="I351">
        <f t="shared" si="33"/>
        <v>0</v>
      </c>
      <c r="J351">
        <f t="shared" si="34"/>
        <v>0</v>
      </c>
      <c r="K351">
        <f t="shared" si="30"/>
        <v>0</v>
      </c>
      <c r="L351" t="str">
        <f t="shared" si="35"/>
        <v/>
      </c>
    </row>
    <row r="352" spans="5:12">
      <c r="E352" s="85" t="str">
        <f t="shared" si="31"/>
        <v/>
      </c>
      <c r="H352" s="11">
        <f t="shared" si="32"/>
        <v>0</v>
      </c>
      <c r="I352">
        <f t="shared" si="33"/>
        <v>0</v>
      </c>
      <c r="J352">
        <f t="shared" si="34"/>
        <v>0</v>
      </c>
      <c r="K352">
        <f t="shared" si="30"/>
        <v>0</v>
      </c>
      <c r="L352" t="str">
        <f t="shared" si="35"/>
        <v/>
      </c>
    </row>
    <row r="353" spans="5:12">
      <c r="E353" s="85" t="str">
        <f t="shared" si="31"/>
        <v/>
      </c>
      <c r="H353" s="11">
        <f t="shared" si="32"/>
        <v>0</v>
      </c>
      <c r="I353">
        <f t="shared" si="33"/>
        <v>0</v>
      </c>
      <c r="J353">
        <f t="shared" si="34"/>
        <v>0</v>
      </c>
      <c r="K353">
        <f t="shared" si="30"/>
        <v>0</v>
      </c>
      <c r="L353" t="str">
        <f t="shared" si="35"/>
        <v/>
      </c>
    </row>
    <row r="354" spans="5:12">
      <c r="E354" s="85" t="str">
        <f t="shared" si="31"/>
        <v/>
      </c>
      <c r="H354" s="11">
        <f t="shared" si="32"/>
        <v>0</v>
      </c>
      <c r="I354">
        <f t="shared" si="33"/>
        <v>0</v>
      </c>
      <c r="J354">
        <f t="shared" si="34"/>
        <v>0</v>
      </c>
      <c r="K354">
        <f t="shared" si="30"/>
        <v>0</v>
      </c>
      <c r="L354" t="str">
        <f t="shared" si="35"/>
        <v/>
      </c>
    </row>
    <row r="355" spans="5:12">
      <c r="E355" s="85" t="str">
        <f t="shared" si="31"/>
        <v/>
      </c>
      <c r="H355" s="11">
        <f t="shared" si="32"/>
        <v>0</v>
      </c>
      <c r="I355">
        <f t="shared" si="33"/>
        <v>0</v>
      </c>
      <c r="J355">
        <f t="shared" si="34"/>
        <v>0</v>
      </c>
      <c r="K355">
        <f t="shared" si="30"/>
        <v>0</v>
      </c>
      <c r="L355" t="str">
        <f t="shared" si="35"/>
        <v/>
      </c>
    </row>
    <row r="356" spans="5:12">
      <c r="E356" s="85" t="str">
        <f t="shared" si="31"/>
        <v/>
      </c>
      <c r="H356" s="11">
        <f t="shared" si="32"/>
        <v>0</v>
      </c>
      <c r="I356">
        <f t="shared" si="33"/>
        <v>0</v>
      </c>
      <c r="J356">
        <f t="shared" si="34"/>
        <v>0</v>
      </c>
      <c r="K356">
        <f t="shared" si="30"/>
        <v>0</v>
      </c>
      <c r="L356" t="str">
        <f t="shared" si="35"/>
        <v/>
      </c>
    </row>
    <row r="357" spans="5:12">
      <c r="E357" s="85" t="str">
        <f t="shared" si="31"/>
        <v/>
      </c>
      <c r="H357" s="11">
        <f t="shared" si="32"/>
        <v>0</v>
      </c>
      <c r="I357">
        <f t="shared" si="33"/>
        <v>0</v>
      </c>
      <c r="J357">
        <f t="shared" si="34"/>
        <v>0</v>
      </c>
      <c r="K357">
        <f t="shared" si="30"/>
        <v>0</v>
      </c>
      <c r="L357" t="str">
        <f t="shared" si="35"/>
        <v/>
      </c>
    </row>
    <row r="358" spans="5:12">
      <c r="E358" s="85" t="str">
        <f t="shared" si="31"/>
        <v/>
      </c>
      <c r="H358" s="11">
        <f t="shared" si="32"/>
        <v>0</v>
      </c>
      <c r="I358">
        <f t="shared" si="33"/>
        <v>0</v>
      </c>
      <c r="J358">
        <f t="shared" si="34"/>
        <v>0</v>
      </c>
      <c r="K358">
        <f t="shared" si="30"/>
        <v>0</v>
      </c>
      <c r="L358" t="str">
        <f t="shared" si="35"/>
        <v/>
      </c>
    </row>
    <row r="359" spans="5:12">
      <c r="E359" s="85" t="str">
        <f t="shared" si="31"/>
        <v/>
      </c>
      <c r="H359" s="11">
        <f t="shared" si="32"/>
        <v>0</v>
      </c>
      <c r="I359">
        <f t="shared" si="33"/>
        <v>0</v>
      </c>
      <c r="J359">
        <f t="shared" si="34"/>
        <v>0</v>
      </c>
      <c r="K359">
        <f t="shared" si="30"/>
        <v>0</v>
      </c>
      <c r="L359" t="str">
        <f t="shared" si="35"/>
        <v/>
      </c>
    </row>
    <row r="360" spans="5:12">
      <c r="E360" s="85" t="str">
        <f t="shared" si="31"/>
        <v/>
      </c>
      <c r="H360" s="11">
        <f t="shared" si="32"/>
        <v>0</v>
      </c>
      <c r="I360">
        <f t="shared" si="33"/>
        <v>0</v>
      </c>
      <c r="J360">
        <f t="shared" si="34"/>
        <v>0</v>
      </c>
      <c r="K360">
        <f t="shared" si="30"/>
        <v>0</v>
      </c>
      <c r="L360" t="str">
        <f t="shared" si="35"/>
        <v/>
      </c>
    </row>
    <row r="361" spans="5:12">
      <c r="E361" s="85" t="str">
        <f t="shared" si="31"/>
        <v/>
      </c>
      <c r="H361" s="11">
        <f t="shared" si="32"/>
        <v>0</v>
      </c>
      <c r="I361">
        <f t="shared" si="33"/>
        <v>0</v>
      </c>
      <c r="J361">
        <f t="shared" si="34"/>
        <v>0</v>
      </c>
      <c r="K361">
        <f t="shared" si="30"/>
        <v>0</v>
      </c>
      <c r="L361" t="str">
        <f t="shared" si="35"/>
        <v/>
      </c>
    </row>
    <row r="362" spans="5:12">
      <c r="E362" s="85" t="str">
        <f t="shared" si="31"/>
        <v/>
      </c>
      <c r="H362" s="11">
        <f t="shared" si="32"/>
        <v>0</v>
      </c>
      <c r="I362">
        <f t="shared" si="33"/>
        <v>0</v>
      </c>
      <c r="J362">
        <f t="shared" si="34"/>
        <v>0</v>
      </c>
      <c r="K362">
        <f t="shared" si="30"/>
        <v>0</v>
      </c>
      <c r="L362" t="str">
        <f t="shared" si="35"/>
        <v/>
      </c>
    </row>
    <row r="363" spans="5:12">
      <c r="E363" s="85" t="str">
        <f t="shared" si="31"/>
        <v/>
      </c>
      <c r="H363" s="11">
        <f t="shared" si="32"/>
        <v>0</v>
      </c>
      <c r="I363">
        <f t="shared" si="33"/>
        <v>0</v>
      </c>
      <c r="J363">
        <f t="shared" si="34"/>
        <v>0</v>
      </c>
      <c r="K363">
        <f t="shared" si="30"/>
        <v>0</v>
      </c>
      <c r="L363" t="str">
        <f t="shared" si="35"/>
        <v/>
      </c>
    </row>
    <row r="364" spans="5:12">
      <c r="E364" s="85" t="str">
        <f t="shared" si="31"/>
        <v/>
      </c>
      <c r="H364" s="11">
        <f t="shared" si="32"/>
        <v>0</v>
      </c>
      <c r="I364">
        <f t="shared" si="33"/>
        <v>0</v>
      </c>
      <c r="J364">
        <f t="shared" si="34"/>
        <v>0</v>
      </c>
      <c r="K364">
        <f t="shared" si="30"/>
        <v>0</v>
      </c>
      <c r="L364" t="str">
        <f t="shared" si="35"/>
        <v/>
      </c>
    </row>
    <row r="365" spans="5:12">
      <c r="E365" s="85" t="str">
        <f t="shared" si="31"/>
        <v/>
      </c>
      <c r="H365" s="11">
        <f t="shared" si="32"/>
        <v>0</v>
      </c>
      <c r="I365">
        <f t="shared" si="33"/>
        <v>0</v>
      </c>
      <c r="J365">
        <f t="shared" si="34"/>
        <v>0</v>
      </c>
      <c r="K365">
        <f t="shared" si="30"/>
        <v>0</v>
      </c>
      <c r="L365" t="str">
        <f t="shared" si="35"/>
        <v/>
      </c>
    </row>
    <row r="366" spans="5:12">
      <c r="E366" s="85" t="str">
        <f t="shared" si="31"/>
        <v/>
      </c>
      <c r="H366" s="11">
        <f t="shared" si="32"/>
        <v>0</v>
      </c>
      <c r="I366">
        <f t="shared" si="33"/>
        <v>0</v>
      </c>
      <c r="J366">
        <f t="shared" si="34"/>
        <v>0</v>
      </c>
      <c r="K366">
        <f t="shared" si="30"/>
        <v>0</v>
      </c>
      <c r="L366" t="str">
        <f t="shared" si="35"/>
        <v/>
      </c>
    </row>
    <row r="367" spans="5:12">
      <c r="E367" s="85" t="str">
        <f t="shared" si="31"/>
        <v/>
      </c>
      <c r="H367" s="11">
        <f t="shared" si="32"/>
        <v>0</v>
      </c>
      <c r="I367">
        <f t="shared" si="33"/>
        <v>0</v>
      </c>
      <c r="J367">
        <f t="shared" si="34"/>
        <v>0</v>
      </c>
      <c r="K367">
        <f t="shared" si="30"/>
        <v>0</v>
      </c>
      <c r="L367" t="str">
        <f t="shared" si="35"/>
        <v/>
      </c>
    </row>
    <row r="368" spans="5:12">
      <c r="E368" s="85" t="str">
        <f t="shared" si="31"/>
        <v/>
      </c>
      <c r="H368" s="11">
        <f t="shared" si="32"/>
        <v>0</v>
      </c>
      <c r="I368">
        <f t="shared" si="33"/>
        <v>0</v>
      </c>
      <c r="J368">
        <f t="shared" si="34"/>
        <v>0</v>
      </c>
      <c r="K368">
        <f t="shared" si="30"/>
        <v>0</v>
      </c>
      <c r="L368" t="str">
        <f t="shared" si="35"/>
        <v/>
      </c>
    </row>
    <row r="369" spans="5:12">
      <c r="E369" s="85" t="str">
        <f t="shared" si="31"/>
        <v/>
      </c>
      <c r="H369" s="11">
        <f t="shared" si="32"/>
        <v>0</v>
      </c>
      <c r="I369">
        <f t="shared" si="33"/>
        <v>0</v>
      </c>
      <c r="J369">
        <f t="shared" si="34"/>
        <v>0</v>
      </c>
      <c r="K369">
        <f t="shared" si="30"/>
        <v>0</v>
      </c>
      <c r="L369" t="str">
        <f t="shared" si="35"/>
        <v/>
      </c>
    </row>
    <row r="370" spans="5:12">
      <c r="E370" s="85" t="str">
        <f t="shared" si="31"/>
        <v/>
      </c>
      <c r="H370" s="11">
        <f t="shared" si="32"/>
        <v>0</v>
      </c>
      <c r="I370">
        <f t="shared" si="33"/>
        <v>0</v>
      </c>
      <c r="J370">
        <f t="shared" si="34"/>
        <v>0</v>
      </c>
      <c r="K370">
        <f t="shared" si="30"/>
        <v>0</v>
      </c>
      <c r="L370" t="str">
        <f t="shared" si="35"/>
        <v/>
      </c>
    </row>
    <row r="371" spans="5:12">
      <c r="E371" s="85" t="str">
        <f t="shared" si="31"/>
        <v/>
      </c>
      <c r="H371" s="11">
        <f t="shared" si="32"/>
        <v>0</v>
      </c>
      <c r="I371">
        <f t="shared" si="33"/>
        <v>0</v>
      </c>
      <c r="J371">
        <f t="shared" si="34"/>
        <v>0</v>
      </c>
      <c r="K371">
        <f t="shared" si="30"/>
        <v>0</v>
      </c>
      <c r="L371" t="str">
        <f t="shared" si="35"/>
        <v/>
      </c>
    </row>
    <row r="372" spans="5:12">
      <c r="E372" s="85" t="str">
        <f t="shared" si="31"/>
        <v/>
      </c>
      <c r="H372" s="11">
        <f t="shared" si="32"/>
        <v>0</v>
      </c>
      <c r="I372">
        <f t="shared" si="33"/>
        <v>0</v>
      </c>
      <c r="J372">
        <f t="shared" si="34"/>
        <v>0</v>
      </c>
      <c r="K372">
        <f t="shared" si="30"/>
        <v>0</v>
      </c>
      <c r="L372" t="str">
        <f t="shared" si="35"/>
        <v/>
      </c>
    </row>
    <row r="373" spans="5:12">
      <c r="E373" s="85" t="str">
        <f t="shared" si="31"/>
        <v/>
      </c>
      <c r="H373" s="11">
        <f t="shared" si="32"/>
        <v>0</v>
      </c>
      <c r="I373">
        <f t="shared" si="33"/>
        <v>0</v>
      </c>
      <c r="J373">
        <f t="shared" si="34"/>
        <v>0</v>
      </c>
      <c r="K373">
        <f t="shared" si="30"/>
        <v>0</v>
      </c>
      <c r="L373" t="str">
        <f t="shared" si="35"/>
        <v/>
      </c>
    </row>
    <row r="374" spans="5:12">
      <c r="E374" s="85" t="str">
        <f t="shared" si="31"/>
        <v/>
      </c>
      <c r="H374" s="11">
        <f t="shared" si="32"/>
        <v>0</v>
      </c>
      <c r="I374">
        <f t="shared" si="33"/>
        <v>0</v>
      </c>
      <c r="J374">
        <f t="shared" si="34"/>
        <v>0</v>
      </c>
      <c r="K374">
        <f t="shared" si="30"/>
        <v>0</v>
      </c>
      <c r="L374" t="str">
        <f t="shared" si="35"/>
        <v/>
      </c>
    </row>
    <row r="375" spans="5:12">
      <c r="E375" s="85" t="str">
        <f t="shared" si="31"/>
        <v/>
      </c>
      <c r="H375" s="11">
        <f t="shared" si="32"/>
        <v>0</v>
      </c>
      <c r="I375">
        <f t="shared" si="33"/>
        <v>0</v>
      </c>
      <c r="J375">
        <f t="shared" si="34"/>
        <v>0</v>
      </c>
      <c r="K375">
        <f t="shared" si="30"/>
        <v>0</v>
      </c>
      <c r="L375" t="str">
        <f t="shared" si="35"/>
        <v/>
      </c>
    </row>
    <row r="376" spans="5:12">
      <c r="E376" s="85" t="str">
        <f t="shared" si="31"/>
        <v/>
      </c>
      <c r="H376" s="11">
        <f t="shared" si="32"/>
        <v>0</v>
      </c>
      <c r="I376">
        <f t="shared" si="33"/>
        <v>0</v>
      </c>
      <c r="J376">
        <f t="shared" si="34"/>
        <v>0</v>
      </c>
      <c r="K376">
        <f t="shared" si="30"/>
        <v>0</v>
      </c>
      <c r="L376" t="str">
        <f t="shared" si="35"/>
        <v/>
      </c>
    </row>
    <row r="377" spans="5:12">
      <c r="E377" s="85" t="str">
        <f t="shared" si="31"/>
        <v/>
      </c>
      <c r="H377" s="11">
        <f t="shared" si="32"/>
        <v>0</v>
      </c>
      <c r="I377">
        <f t="shared" si="33"/>
        <v>0</v>
      </c>
      <c r="J377">
        <f t="shared" si="34"/>
        <v>0</v>
      </c>
      <c r="K377">
        <f t="shared" si="30"/>
        <v>0</v>
      </c>
      <c r="L377" t="str">
        <f t="shared" si="35"/>
        <v/>
      </c>
    </row>
    <row r="378" spans="5:12">
      <c r="E378" s="85" t="str">
        <f t="shared" si="31"/>
        <v/>
      </c>
      <c r="H378" s="11">
        <f t="shared" si="32"/>
        <v>0</v>
      </c>
      <c r="I378">
        <f t="shared" si="33"/>
        <v>0</v>
      </c>
      <c r="J378">
        <f t="shared" si="34"/>
        <v>0</v>
      </c>
      <c r="K378">
        <f t="shared" si="30"/>
        <v>0</v>
      </c>
      <c r="L378" t="str">
        <f t="shared" si="35"/>
        <v/>
      </c>
    </row>
    <row r="379" spans="5:12">
      <c r="E379" s="85" t="str">
        <f t="shared" si="31"/>
        <v/>
      </c>
      <c r="H379" s="11">
        <f t="shared" si="32"/>
        <v>0</v>
      </c>
      <c r="I379">
        <f t="shared" si="33"/>
        <v>0</v>
      </c>
      <c r="J379">
        <f t="shared" si="34"/>
        <v>0</v>
      </c>
      <c r="K379">
        <f t="shared" si="30"/>
        <v>0</v>
      </c>
      <c r="L379" t="str">
        <f t="shared" si="35"/>
        <v/>
      </c>
    </row>
    <row r="380" spans="5:12">
      <c r="E380" s="85" t="str">
        <f t="shared" si="31"/>
        <v/>
      </c>
      <c r="H380" s="11">
        <f t="shared" si="32"/>
        <v>0</v>
      </c>
      <c r="I380">
        <f t="shared" si="33"/>
        <v>0</v>
      </c>
      <c r="J380">
        <f t="shared" si="34"/>
        <v>0</v>
      </c>
      <c r="K380">
        <f t="shared" si="30"/>
        <v>0</v>
      </c>
      <c r="L380" t="str">
        <f t="shared" si="35"/>
        <v/>
      </c>
    </row>
    <row r="381" spans="5:12">
      <c r="E381" s="85" t="str">
        <f t="shared" si="31"/>
        <v/>
      </c>
      <c r="H381" s="11">
        <f t="shared" si="32"/>
        <v>0</v>
      </c>
      <c r="I381">
        <f t="shared" si="33"/>
        <v>0</v>
      </c>
      <c r="J381">
        <f t="shared" si="34"/>
        <v>0</v>
      </c>
      <c r="K381">
        <f t="shared" si="30"/>
        <v>0</v>
      </c>
      <c r="L381" t="str">
        <f t="shared" si="35"/>
        <v/>
      </c>
    </row>
    <row r="382" spans="5:12">
      <c r="E382" s="85" t="str">
        <f t="shared" si="31"/>
        <v/>
      </c>
      <c r="H382" s="11">
        <f t="shared" si="32"/>
        <v>0</v>
      </c>
      <c r="I382">
        <f t="shared" si="33"/>
        <v>0</v>
      </c>
      <c r="J382">
        <f t="shared" si="34"/>
        <v>0</v>
      </c>
      <c r="K382">
        <f t="shared" si="30"/>
        <v>0</v>
      </c>
      <c r="L382" t="str">
        <f t="shared" si="35"/>
        <v/>
      </c>
    </row>
    <row r="383" spans="5:12">
      <c r="E383" s="85" t="str">
        <f t="shared" si="31"/>
        <v/>
      </c>
      <c r="H383" s="11">
        <f t="shared" si="32"/>
        <v>0</v>
      </c>
      <c r="I383">
        <f t="shared" si="33"/>
        <v>0</v>
      </c>
      <c r="J383">
        <f t="shared" si="34"/>
        <v>0</v>
      </c>
      <c r="K383">
        <f t="shared" si="30"/>
        <v>0</v>
      </c>
      <c r="L383" t="str">
        <f t="shared" si="35"/>
        <v/>
      </c>
    </row>
    <row r="384" spans="5:12">
      <c r="E384" s="85" t="str">
        <f t="shared" si="31"/>
        <v/>
      </c>
      <c r="H384" s="11">
        <f t="shared" si="32"/>
        <v>0</v>
      </c>
      <c r="I384">
        <f t="shared" si="33"/>
        <v>0</v>
      </c>
      <c r="J384">
        <f t="shared" si="34"/>
        <v>0</v>
      </c>
      <c r="K384">
        <f t="shared" si="30"/>
        <v>0</v>
      </c>
      <c r="L384" t="str">
        <f t="shared" si="35"/>
        <v/>
      </c>
    </row>
    <row r="385" spans="5:12">
      <c r="E385" s="85" t="str">
        <f t="shared" si="31"/>
        <v/>
      </c>
      <c r="H385" s="11">
        <f t="shared" si="32"/>
        <v>0</v>
      </c>
      <c r="I385">
        <f t="shared" si="33"/>
        <v>0</v>
      </c>
      <c r="J385">
        <f t="shared" si="34"/>
        <v>0</v>
      </c>
      <c r="K385">
        <f t="shared" si="30"/>
        <v>0</v>
      </c>
      <c r="L385" t="str">
        <f t="shared" si="35"/>
        <v/>
      </c>
    </row>
    <row r="386" spans="5:12">
      <c r="E386" s="85" t="str">
        <f t="shared" si="31"/>
        <v/>
      </c>
      <c r="H386" s="11">
        <f t="shared" si="32"/>
        <v>0</v>
      </c>
      <c r="I386">
        <f t="shared" si="33"/>
        <v>0</v>
      </c>
      <c r="J386">
        <f t="shared" si="34"/>
        <v>0</v>
      </c>
      <c r="K386">
        <f t="shared" si="30"/>
        <v>0</v>
      </c>
      <c r="L386" t="str">
        <f t="shared" si="35"/>
        <v/>
      </c>
    </row>
    <row r="387" spans="5:12">
      <c r="E387" s="85" t="str">
        <f t="shared" si="31"/>
        <v/>
      </c>
      <c r="H387" s="11">
        <f t="shared" si="32"/>
        <v>0</v>
      </c>
      <c r="I387">
        <f t="shared" si="33"/>
        <v>0</v>
      </c>
      <c r="J387">
        <f t="shared" si="34"/>
        <v>0</v>
      </c>
      <c r="K387">
        <f t="shared" si="30"/>
        <v>0</v>
      </c>
      <c r="L387" t="str">
        <f t="shared" si="35"/>
        <v/>
      </c>
    </row>
    <row r="388" spans="5:12">
      <c r="E388" s="85" t="str">
        <f t="shared" si="31"/>
        <v/>
      </c>
      <c r="H388" s="11">
        <f t="shared" si="32"/>
        <v>0</v>
      </c>
      <c r="I388">
        <f t="shared" si="33"/>
        <v>0</v>
      </c>
      <c r="J388">
        <f t="shared" si="34"/>
        <v>0</v>
      </c>
      <c r="K388">
        <f t="shared" ref="K388:K451" si="36">D388</f>
        <v>0</v>
      </c>
      <c r="L388" t="str">
        <f t="shared" si="35"/>
        <v/>
      </c>
    </row>
    <row r="389" spans="5:12">
      <c r="E389" s="85" t="str">
        <f t="shared" ref="E389:E452" si="37">MID(C389,8,3)</f>
        <v/>
      </c>
      <c r="H389" s="11">
        <f t="shared" ref="H389:H452" si="38">A389</f>
        <v>0</v>
      </c>
      <c r="I389">
        <f t="shared" ref="I389:I452" si="39">B389</f>
        <v>0</v>
      </c>
      <c r="J389">
        <f t="shared" ref="J389:J452" si="40">C389</f>
        <v>0</v>
      </c>
      <c r="K389">
        <f t="shared" si="36"/>
        <v>0</v>
      </c>
      <c r="L389" t="str">
        <f t="shared" ref="L389:L452" si="41">E389</f>
        <v/>
      </c>
    </row>
    <row r="390" spans="5:12">
      <c r="E390" s="85" t="str">
        <f t="shared" si="37"/>
        <v/>
      </c>
      <c r="H390" s="11">
        <f t="shared" si="38"/>
        <v>0</v>
      </c>
      <c r="I390">
        <f t="shared" si="39"/>
        <v>0</v>
      </c>
      <c r="J390">
        <f t="shared" si="40"/>
        <v>0</v>
      </c>
      <c r="K390">
        <f t="shared" si="36"/>
        <v>0</v>
      </c>
      <c r="L390" t="str">
        <f t="shared" si="41"/>
        <v/>
      </c>
    </row>
    <row r="391" spans="5:12">
      <c r="E391" s="85" t="str">
        <f t="shared" si="37"/>
        <v/>
      </c>
      <c r="H391" s="11">
        <f t="shared" si="38"/>
        <v>0</v>
      </c>
      <c r="I391">
        <f t="shared" si="39"/>
        <v>0</v>
      </c>
      <c r="J391">
        <f t="shared" si="40"/>
        <v>0</v>
      </c>
      <c r="K391">
        <f t="shared" si="36"/>
        <v>0</v>
      </c>
      <c r="L391" t="str">
        <f t="shared" si="41"/>
        <v/>
      </c>
    </row>
    <row r="392" spans="5:12">
      <c r="E392" s="85" t="str">
        <f t="shared" si="37"/>
        <v/>
      </c>
      <c r="H392" s="11">
        <f t="shared" si="38"/>
        <v>0</v>
      </c>
      <c r="I392">
        <f t="shared" si="39"/>
        <v>0</v>
      </c>
      <c r="J392">
        <f t="shared" si="40"/>
        <v>0</v>
      </c>
      <c r="K392">
        <f t="shared" si="36"/>
        <v>0</v>
      </c>
      <c r="L392" t="str">
        <f t="shared" si="41"/>
        <v/>
      </c>
    </row>
    <row r="393" spans="5:12">
      <c r="E393" s="85" t="str">
        <f t="shared" si="37"/>
        <v/>
      </c>
      <c r="H393" s="11">
        <f t="shared" si="38"/>
        <v>0</v>
      </c>
      <c r="I393">
        <f t="shared" si="39"/>
        <v>0</v>
      </c>
      <c r="J393">
        <f t="shared" si="40"/>
        <v>0</v>
      </c>
      <c r="K393">
        <f t="shared" si="36"/>
        <v>0</v>
      </c>
      <c r="L393" t="str">
        <f t="shared" si="41"/>
        <v/>
      </c>
    </row>
    <row r="394" spans="5:12">
      <c r="E394" s="85" t="str">
        <f t="shared" si="37"/>
        <v/>
      </c>
      <c r="H394" s="11">
        <f t="shared" si="38"/>
        <v>0</v>
      </c>
      <c r="I394">
        <f t="shared" si="39"/>
        <v>0</v>
      </c>
      <c r="J394">
        <f t="shared" si="40"/>
        <v>0</v>
      </c>
      <c r="K394">
        <f t="shared" si="36"/>
        <v>0</v>
      </c>
      <c r="L394" t="str">
        <f t="shared" si="41"/>
        <v/>
      </c>
    </row>
    <row r="395" spans="5:12">
      <c r="E395" s="85" t="str">
        <f t="shared" si="37"/>
        <v/>
      </c>
      <c r="H395" s="11">
        <f t="shared" si="38"/>
        <v>0</v>
      </c>
      <c r="I395">
        <f t="shared" si="39"/>
        <v>0</v>
      </c>
      <c r="J395">
        <f t="shared" si="40"/>
        <v>0</v>
      </c>
      <c r="K395">
        <f t="shared" si="36"/>
        <v>0</v>
      </c>
      <c r="L395" t="str">
        <f t="shared" si="41"/>
        <v/>
      </c>
    </row>
    <row r="396" spans="5:12">
      <c r="E396" s="85" t="str">
        <f t="shared" si="37"/>
        <v/>
      </c>
      <c r="H396" s="11">
        <f t="shared" si="38"/>
        <v>0</v>
      </c>
      <c r="I396">
        <f t="shared" si="39"/>
        <v>0</v>
      </c>
      <c r="J396">
        <f t="shared" si="40"/>
        <v>0</v>
      </c>
      <c r="K396">
        <f t="shared" si="36"/>
        <v>0</v>
      </c>
      <c r="L396" t="str">
        <f t="shared" si="41"/>
        <v/>
      </c>
    </row>
    <row r="397" spans="5:12">
      <c r="E397" s="85" t="str">
        <f t="shared" si="37"/>
        <v/>
      </c>
      <c r="H397" s="11">
        <f t="shared" si="38"/>
        <v>0</v>
      </c>
      <c r="I397">
        <f t="shared" si="39"/>
        <v>0</v>
      </c>
      <c r="J397">
        <f t="shared" si="40"/>
        <v>0</v>
      </c>
      <c r="K397">
        <f t="shared" si="36"/>
        <v>0</v>
      </c>
      <c r="L397" t="str">
        <f t="shared" si="41"/>
        <v/>
      </c>
    </row>
    <row r="398" spans="5:12">
      <c r="E398" s="85" t="str">
        <f t="shared" si="37"/>
        <v/>
      </c>
      <c r="H398" s="11">
        <f t="shared" si="38"/>
        <v>0</v>
      </c>
      <c r="I398">
        <f t="shared" si="39"/>
        <v>0</v>
      </c>
      <c r="J398">
        <f t="shared" si="40"/>
        <v>0</v>
      </c>
      <c r="K398">
        <f t="shared" si="36"/>
        <v>0</v>
      </c>
      <c r="L398" t="str">
        <f t="shared" si="41"/>
        <v/>
      </c>
    </row>
    <row r="399" spans="5:12">
      <c r="E399" s="85" t="str">
        <f t="shared" si="37"/>
        <v/>
      </c>
      <c r="H399" s="11">
        <f t="shared" si="38"/>
        <v>0</v>
      </c>
      <c r="I399">
        <f t="shared" si="39"/>
        <v>0</v>
      </c>
      <c r="J399">
        <f t="shared" si="40"/>
        <v>0</v>
      </c>
      <c r="K399">
        <f t="shared" si="36"/>
        <v>0</v>
      </c>
      <c r="L399" t="str">
        <f t="shared" si="41"/>
        <v/>
      </c>
    </row>
    <row r="400" spans="5:12">
      <c r="E400" s="85" t="str">
        <f t="shared" si="37"/>
        <v/>
      </c>
      <c r="H400" s="11">
        <f t="shared" si="38"/>
        <v>0</v>
      </c>
      <c r="I400">
        <f t="shared" si="39"/>
        <v>0</v>
      </c>
      <c r="J400">
        <f t="shared" si="40"/>
        <v>0</v>
      </c>
      <c r="K400">
        <f t="shared" si="36"/>
        <v>0</v>
      </c>
      <c r="L400" t="str">
        <f t="shared" si="41"/>
        <v/>
      </c>
    </row>
    <row r="401" spans="5:12">
      <c r="E401" s="85" t="str">
        <f t="shared" si="37"/>
        <v/>
      </c>
      <c r="H401" s="11">
        <f t="shared" si="38"/>
        <v>0</v>
      </c>
      <c r="I401">
        <f t="shared" si="39"/>
        <v>0</v>
      </c>
      <c r="J401">
        <f t="shared" si="40"/>
        <v>0</v>
      </c>
      <c r="K401">
        <f t="shared" si="36"/>
        <v>0</v>
      </c>
      <c r="L401" t="str">
        <f t="shared" si="41"/>
        <v/>
      </c>
    </row>
    <row r="402" spans="5:12">
      <c r="E402" s="85" t="str">
        <f t="shared" si="37"/>
        <v/>
      </c>
      <c r="H402" s="11">
        <f t="shared" si="38"/>
        <v>0</v>
      </c>
      <c r="I402">
        <f t="shared" si="39"/>
        <v>0</v>
      </c>
      <c r="J402">
        <f t="shared" si="40"/>
        <v>0</v>
      </c>
      <c r="K402">
        <f t="shared" si="36"/>
        <v>0</v>
      </c>
      <c r="L402" t="str">
        <f t="shared" si="41"/>
        <v/>
      </c>
    </row>
    <row r="403" spans="5:12">
      <c r="E403" s="85" t="str">
        <f t="shared" si="37"/>
        <v/>
      </c>
      <c r="H403" s="11">
        <f t="shared" si="38"/>
        <v>0</v>
      </c>
      <c r="I403">
        <f t="shared" si="39"/>
        <v>0</v>
      </c>
      <c r="J403">
        <f t="shared" si="40"/>
        <v>0</v>
      </c>
      <c r="K403">
        <f t="shared" si="36"/>
        <v>0</v>
      </c>
      <c r="L403" t="str">
        <f t="shared" si="41"/>
        <v/>
      </c>
    </row>
    <row r="404" spans="5:12">
      <c r="E404" s="85" t="str">
        <f t="shared" si="37"/>
        <v/>
      </c>
      <c r="H404" s="11">
        <f t="shared" si="38"/>
        <v>0</v>
      </c>
      <c r="I404">
        <f t="shared" si="39"/>
        <v>0</v>
      </c>
      <c r="J404">
        <f t="shared" si="40"/>
        <v>0</v>
      </c>
      <c r="K404">
        <f t="shared" si="36"/>
        <v>0</v>
      </c>
      <c r="L404" t="str">
        <f t="shared" si="41"/>
        <v/>
      </c>
    </row>
    <row r="405" spans="5:12">
      <c r="E405" s="85" t="str">
        <f t="shared" si="37"/>
        <v/>
      </c>
      <c r="H405" s="11">
        <f t="shared" si="38"/>
        <v>0</v>
      </c>
      <c r="I405">
        <f t="shared" si="39"/>
        <v>0</v>
      </c>
      <c r="J405">
        <f t="shared" si="40"/>
        <v>0</v>
      </c>
      <c r="K405">
        <f t="shared" si="36"/>
        <v>0</v>
      </c>
      <c r="L405" t="str">
        <f t="shared" si="41"/>
        <v/>
      </c>
    </row>
    <row r="406" spans="5:12">
      <c r="E406" s="85" t="str">
        <f t="shared" si="37"/>
        <v/>
      </c>
      <c r="H406" s="11">
        <f t="shared" si="38"/>
        <v>0</v>
      </c>
      <c r="I406">
        <f t="shared" si="39"/>
        <v>0</v>
      </c>
      <c r="J406">
        <f t="shared" si="40"/>
        <v>0</v>
      </c>
      <c r="K406">
        <f t="shared" si="36"/>
        <v>0</v>
      </c>
      <c r="L406" t="str">
        <f t="shared" si="41"/>
        <v/>
      </c>
    </row>
    <row r="407" spans="5:12">
      <c r="E407" s="85" t="str">
        <f t="shared" si="37"/>
        <v/>
      </c>
      <c r="H407" s="11">
        <f t="shared" si="38"/>
        <v>0</v>
      </c>
      <c r="I407">
        <f t="shared" si="39"/>
        <v>0</v>
      </c>
      <c r="J407">
        <f t="shared" si="40"/>
        <v>0</v>
      </c>
      <c r="K407">
        <f t="shared" si="36"/>
        <v>0</v>
      </c>
      <c r="L407" t="str">
        <f t="shared" si="41"/>
        <v/>
      </c>
    </row>
    <row r="408" spans="5:12">
      <c r="E408" s="85" t="str">
        <f t="shared" si="37"/>
        <v/>
      </c>
      <c r="H408" s="11">
        <f t="shared" si="38"/>
        <v>0</v>
      </c>
      <c r="I408">
        <f t="shared" si="39"/>
        <v>0</v>
      </c>
      <c r="J408">
        <f t="shared" si="40"/>
        <v>0</v>
      </c>
      <c r="K408">
        <f t="shared" si="36"/>
        <v>0</v>
      </c>
      <c r="L408" t="str">
        <f t="shared" si="41"/>
        <v/>
      </c>
    </row>
    <row r="409" spans="5:12">
      <c r="E409" s="85" t="str">
        <f t="shared" si="37"/>
        <v/>
      </c>
      <c r="H409" s="11">
        <f t="shared" si="38"/>
        <v>0</v>
      </c>
      <c r="I409">
        <f t="shared" si="39"/>
        <v>0</v>
      </c>
      <c r="J409">
        <f t="shared" si="40"/>
        <v>0</v>
      </c>
      <c r="K409">
        <f t="shared" si="36"/>
        <v>0</v>
      </c>
      <c r="L409" t="str">
        <f t="shared" si="41"/>
        <v/>
      </c>
    </row>
    <row r="410" spans="5:12">
      <c r="E410" s="85" t="str">
        <f t="shared" si="37"/>
        <v/>
      </c>
      <c r="H410" s="11">
        <f t="shared" si="38"/>
        <v>0</v>
      </c>
      <c r="I410">
        <f t="shared" si="39"/>
        <v>0</v>
      </c>
      <c r="J410">
        <f t="shared" si="40"/>
        <v>0</v>
      </c>
      <c r="K410">
        <f t="shared" si="36"/>
        <v>0</v>
      </c>
      <c r="L410" t="str">
        <f t="shared" si="41"/>
        <v/>
      </c>
    </row>
    <row r="411" spans="5:12">
      <c r="E411" s="85" t="str">
        <f t="shared" si="37"/>
        <v/>
      </c>
      <c r="H411" s="11">
        <f t="shared" si="38"/>
        <v>0</v>
      </c>
      <c r="I411">
        <f t="shared" si="39"/>
        <v>0</v>
      </c>
      <c r="J411">
        <f t="shared" si="40"/>
        <v>0</v>
      </c>
      <c r="K411">
        <f t="shared" si="36"/>
        <v>0</v>
      </c>
      <c r="L411" t="str">
        <f t="shared" si="41"/>
        <v/>
      </c>
    </row>
    <row r="412" spans="5:12">
      <c r="E412" s="85" t="str">
        <f t="shared" si="37"/>
        <v/>
      </c>
      <c r="H412" s="11">
        <f t="shared" si="38"/>
        <v>0</v>
      </c>
      <c r="I412">
        <f t="shared" si="39"/>
        <v>0</v>
      </c>
      <c r="J412">
        <f t="shared" si="40"/>
        <v>0</v>
      </c>
      <c r="K412">
        <f t="shared" si="36"/>
        <v>0</v>
      </c>
      <c r="L412" t="str">
        <f t="shared" si="41"/>
        <v/>
      </c>
    </row>
    <row r="413" spans="5:12">
      <c r="E413" s="85" t="str">
        <f t="shared" si="37"/>
        <v/>
      </c>
      <c r="H413" s="11">
        <f t="shared" si="38"/>
        <v>0</v>
      </c>
      <c r="I413">
        <f t="shared" si="39"/>
        <v>0</v>
      </c>
      <c r="J413">
        <f t="shared" si="40"/>
        <v>0</v>
      </c>
      <c r="K413">
        <f t="shared" si="36"/>
        <v>0</v>
      </c>
      <c r="L413" t="str">
        <f t="shared" si="41"/>
        <v/>
      </c>
    </row>
    <row r="414" spans="5:12">
      <c r="E414" s="85" t="str">
        <f t="shared" si="37"/>
        <v/>
      </c>
      <c r="H414" s="11">
        <f t="shared" si="38"/>
        <v>0</v>
      </c>
      <c r="I414">
        <f t="shared" si="39"/>
        <v>0</v>
      </c>
      <c r="J414">
        <f t="shared" si="40"/>
        <v>0</v>
      </c>
      <c r="K414">
        <f t="shared" si="36"/>
        <v>0</v>
      </c>
      <c r="L414" t="str">
        <f t="shared" si="41"/>
        <v/>
      </c>
    </row>
    <row r="415" spans="5:12">
      <c r="E415" s="85" t="str">
        <f t="shared" si="37"/>
        <v/>
      </c>
      <c r="H415" s="11">
        <f t="shared" si="38"/>
        <v>0</v>
      </c>
      <c r="I415">
        <f t="shared" si="39"/>
        <v>0</v>
      </c>
      <c r="J415">
        <f t="shared" si="40"/>
        <v>0</v>
      </c>
      <c r="K415">
        <f t="shared" si="36"/>
        <v>0</v>
      </c>
      <c r="L415" t="str">
        <f t="shared" si="41"/>
        <v/>
      </c>
    </row>
    <row r="416" spans="5:12">
      <c r="E416" s="85" t="str">
        <f t="shared" si="37"/>
        <v/>
      </c>
      <c r="H416" s="11">
        <f t="shared" si="38"/>
        <v>0</v>
      </c>
      <c r="I416">
        <f t="shared" si="39"/>
        <v>0</v>
      </c>
      <c r="J416">
        <f t="shared" si="40"/>
        <v>0</v>
      </c>
      <c r="K416">
        <f t="shared" si="36"/>
        <v>0</v>
      </c>
      <c r="L416" t="str">
        <f t="shared" si="41"/>
        <v/>
      </c>
    </row>
    <row r="417" spans="5:12">
      <c r="E417" s="85" t="str">
        <f t="shared" si="37"/>
        <v/>
      </c>
      <c r="H417" s="11">
        <f t="shared" si="38"/>
        <v>0</v>
      </c>
      <c r="I417">
        <f t="shared" si="39"/>
        <v>0</v>
      </c>
      <c r="J417">
        <f t="shared" si="40"/>
        <v>0</v>
      </c>
      <c r="K417">
        <f t="shared" si="36"/>
        <v>0</v>
      </c>
      <c r="L417" t="str">
        <f t="shared" si="41"/>
        <v/>
      </c>
    </row>
    <row r="418" spans="5:12">
      <c r="E418" s="85" t="str">
        <f t="shared" si="37"/>
        <v/>
      </c>
      <c r="H418" s="11">
        <f t="shared" si="38"/>
        <v>0</v>
      </c>
      <c r="I418">
        <f t="shared" si="39"/>
        <v>0</v>
      </c>
      <c r="J418">
        <f t="shared" si="40"/>
        <v>0</v>
      </c>
      <c r="K418">
        <f t="shared" si="36"/>
        <v>0</v>
      </c>
      <c r="L418" t="str">
        <f t="shared" si="41"/>
        <v/>
      </c>
    </row>
    <row r="419" spans="5:12">
      <c r="E419" s="85" t="str">
        <f t="shared" si="37"/>
        <v/>
      </c>
      <c r="H419" s="11">
        <f t="shared" si="38"/>
        <v>0</v>
      </c>
      <c r="I419">
        <f t="shared" si="39"/>
        <v>0</v>
      </c>
      <c r="J419">
        <f t="shared" si="40"/>
        <v>0</v>
      </c>
      <c r="K419">
        <f t="shared" si="36"/>
        <v>0</v>
      </c>
      <c r="L419" t="str">
        <f t="shared" si="41"/>
        <v/>
      </c>
    </row>
    <row r="420" spans="5:12">
      <c r="E420" s="85" t="str">
        <f t="shared" si="37"/>
        <v/>
      </c>
      <c r="H420" s="11">
        <f t="shared" si="38"/>
        <v>0</v>
      </c>
      <c r="I420">
        <f t="shared" si="39"/>
        <v>0</v>
      </c>
      <c r="J420">
        <f t="shared" si="40"/>
        <v>0</v>
      </c>
      <c r="K420">
        <f t="shared" si="36"/>
        <v>0</v>
      </c>
      <c r="L420" t="str">
        <f t="shared" si="41"/>
        <v/>
      </c>
    </row>
    <row r="421" spans="5:12">
      <c r="E421" s="85" t="str">
        <f t="shared" si="37"/>
        <v/>
      </c>
      <c r="H421" s="11">
        <f t="shared" si="38"/>
        <v>0</v>
      </c>
      <c r="I421">
        <f t="shared" si="39"/>
        <v>0</v>
      </c>
      <c r="J421">
        <f t="shared" si="40"/>
        <v>0</v>
      </c>
      <c r="K421">
        <f t="shared" si="36"/>
        <v>0</v>
      </c>
      <c r="L421" t="str">
        <f t="shared" si="41"/>
        <v/>
      </c>
    </row>
    <row r="422" spans="5:12">
      <c r="E422" s="85" t="str">
        <f t="shared" si="37"/>
        <v/>
      </c>
      <c r="H422" s="11">
        <f t="shared" si="38"/>
        <v>0</v>
      </c>
      <c r="I422">
        <f t="shared" si="39"/>
        <v>0</v>
      </c>
      <c r="J422">
        <f t="shared" si="40"/>
        <v>0</v>
      </c>
      <c r="K422">
        <f t="shared" si="36"/>
        <v>0</v>
      </c>
      <c r="L422" t="str">
        <f t="shared" si="41"/>
        <v/>
      </c>
    </row>
    <row r="423" spans="5:12">
      <c r="E423" s="85" t="str">
        <f t="shared" si="37"/>
        <v/>
      </c>
      <c r="H423" s="11">
        <f t="shared" si="38"/>
        <v>0</v>
      </c>
      <c r="I423">
        <f t="shared" si="39"/>
        <v>0</v>
      </c>
      <c r="J423">
        <f t="shared" si="40"/>
        <v>0</v>
      </c>
      <c r="K423">
        <f t="shared" si="36"/>
        <v>0</v>
      </c>
      <c r="L423" t="str">
        <f t="shared" si="41"/>
        <v/>
      </c>
    </row>
    <row r="424" spans="5:12">
      <c r="E424" s="85" t="str">
        <f t="shared" si="37"/>
        <v/>
      </c>
      <c r="H424" s="11">
        <f t="shared" si="38"/>
        <v>0</v>
      </c>
      <c r="I424">
        <f t="shared" si="39"/>
        <v>0</v>
      </c>
      <c r="J424">
        <f t="shared" si="40"/>
        <v>0</v>
      </c>
      <c r="K424">
        <f t="shared" si="36"/>
        <v>0</v>
      </c>
      <c r="L424" t="str">
        <f t="shared" si="41"/>
        <v/>
      </c>
    </row>
    <row r="425" spans="5:12">
      <c r="E425" s="85" t="str">
        <f t="shared" si="37"/>
        <v/>
      </c>
      <c r="H425" s="11">
        <f t="shared" si="38"/>
        <v>0</v>
      </c>
      <c r="I425">
        <f t="shared" si="39"/>
        <v>0</v>
      </c>
      <c r="J425">
        <f t="shared" si="40"/>
        <v>0</v>
      </c>
      <c r="K425">
        <f t="shared" si="36"/>
        <v>0</v>
      </c>
      <c r="L425" t="str">
        <f t="shared" si="41"/>
        <v/>
      </c>
    </row>
    <row r="426" spans="5:12">
      <c r="E426" s="85" t="str">
        <f t="shared" si="37"/>
        <v/>
      </c>
      <c r="H426" s="11">
        <f t="shared" si="38"/>
        <v>0</v>
      </c>
      <c r="I426">
        <f t="shared" si="39"/>
        <v>0</v>
      </c>
      <c r="J426">
        <f t="shared" si="40"/>
        <v>0</v>
      </c>
      <c r="K426">
        <f t="shared" si="36"/>
        <v>0</v>
      </c>
      <c r="L426" t="str">
        <f t="shared" si="41"/>
        <v/>
      </c>
    </row>
    <row r="427" spans="5:12">
      <c r="E427" s="85" t="str">
        <f t="shared" si="37"/>
        <v/>
      </c>
      <c r="H427" s="11">
        <f t="shared" si="38"/>
        <v>0</v>
      </c>
      <c r="I427">
        <f t="shared" si="39"/>
        <v>0</v>
      </c>
      <c r="J427">
        <f t="shared" si="40"/>
        <v>0</v>
      </c>
      <c r="K427">
        <f t="shared" si="36"/>
        <v>0</v>
      </c>
      <c r="L427" t="str">
        <f t="shared" si="41"/>
        <v/>
      </c>
    </row>
    <row r="428" spans="5:12">
      <c r="E428" s="85" t="str">
        <f t="shared" si="37"/>
        <v/>
      </c>
      <c r="H428" s="11">
        <f t="shared" si="38"/>
        <v>0</v>
      </c>
      <c r="I428">
        <f t="shared" si="39"/>
        <v>0</v>
      </c>
      <c r="J428">
        <f t="shared" si="40"/>
        <v>0</v>
      </c>
      <c r="K428">
        <f t="shared" si="36"/>
        <v>0</v>
      </c>
      <c r="L428" t="str">
        <f t="shared" si="41"/>
        <v/>
      </c>
    </row>
    <row r="429" spans="5:12">
      <c r="E429" s="85" t="str">
        <f t="shared" si="37"/>
        <v/>
      </c>
      <c r="H429" s="11">
        <f t="shared" si="38"/>
        <v>0</v>
      </c>
      <c r="I429">
        <f t="shared" si="39"/>
        <v>0</v>
      </c>
      <c r="J429">
        <f t="shared" si="40"/>
        <v>0</v>
      </c>
      <c r="K429">
        <f t="shared" si="36"/>
        <v>0</v>
      </c>
      <c r="L429" t="str">
        <f t="shared" si="41"/>
        <v/>
      </c>
    </row>
    <row r="430" spans="5:12">
      <c r="E430" s="85" t="str">
        <f t="shared" si="37"/>
        <v/>
      </c>
      <c r="H430" s="11">
        <f t="shared" si="38"/>
        <v>0</v>
      </c>
      <c r="I430">
        <f t="shared" si="39"/>
        <v>0</v>
      </c>
      <c r="J430">
        <f t="shared" si="40"/>
        <v>0</v>
      </c>
      <c r="K430">
        <f t="shared" si="36"/>
        <v>0</v>
      </c>
      <c r="L430" t="str">
        <f t="shared" si="41"/>
        <v/>
      </c>
    </row>
    <row r="431" spans="5:12">
      <c r="E431" s="85" t="str">
        <f t="shared" si="37"/>
        <v/>
      </c>
      <c r="H431" s="11">
        <f t="shared" si="38"/>
        <v>0</v>
      </c>
      <c r="I431">
        <f t="shared" si="39"/>
        <v>0</v>
      </c>
      <c r="J431">
        <f t="shared" si="40"/>
        <v>0</v>
      </c>
      <c r="K431">
        <f t="shared" si="36"/>
        <v>0</v>
      </c>
      <c r="L431" t="str">
        <f t="shared" si="41"/>
        <v/>
      </c>
    </row>
    <row r="432" spans="5:12">
      <c r="E432" s="85" t="str">
        <f t="shared" si="37"/>
        <v/>
      </c>
      <c r="H432" s="11">
        <f t="shared" si="38"/>
        <v>0</v>
      </c>
      <c r="I432">
        <f t="shared" si="39"/>
        <v>0</v>
      </c>
      <c r="J432">
        <f t="shared" si="40"/>
        <v>0</v>
      </c>
      <c r="K432">
        <f t="shared" si="36"/>
        <v>0</v>
      </c>
      <c r="L432" t="str">
        <f t="shared" si="41"/>
        <v/>
      </c>
    </row>
    <row r="433" spans="5:12">
      <c r="E433" s="85" t="str">
        <f t="shared" si="37"/>
        <v/>
      </c>
      <c r="H433" s="11">
        <f t="shared" si="38"/>
        <v>0</v>
      </c>
      <c r="I433">
        <f t="shared" si="39"/>
        <v>0</v>
      </c>
      <c r="J433">
        <f t="shared" si="40"/>
        <v>0</v>
      </c>
      <c r="K433">
        <f t="shared" si="36"/>
        <v>0</v>
      </c>
      <c r="L433" t="str">
        <f t="shared" si="41"/>
        <v/>
      </c>
    </row>
    <row r="434" spans="5:12">
      <c r="E434" s="85" t="str">
        <f t="shared" si="37"/>
        <v/>
      </c>
      <c r="H434" s="11">
        <f t="shared" si="38"/>
        <v>0</v>
      </c>
      <c r="I434">
        <f t="shared" si="39"/>
        <v>0</v>
      </c>
      <c r="J434">
        <f t="shared" si="40"/>
        <v>0</v>
      </c>
      <c r="K434">
        <f t="shared" si="36"/>
        <v>0</v>
      </c>
      <c r="L434" t="str">
        <f t="shared" si="41"/>
        <v/>
      </c>
    </row>
    <row r="435" spans="5:12">
      <c r="E435" s="85" t="str">
        <f t="shared" si="37"/>
        <v/>
      </c>
      <c r="H435" s="11">
        <f t="shared" si="38"/>
        <v>0</v>
      </c>
      <c r="I435">
        <f t="shared" si="39"/>
        <v>0</v>
      </c>
      <c r="J435">
        <f t="shared" si="40"/>
        <v>0</v>
      </c>
      <c r="K435">
        <f t="shared" si="36"/>
        <v>0</v>
      </c>
      <c r="L435" t="str">
        <f t="shared" si="41"/>
        <v/>
      </c>
    </row>
    <row r="436" spans="5:12">
      <c r="E436" s="85" t="str">
        <f t="shared" si="37"/>
        <v/>
      </c>
      <c r="H436" s="11">
        <f t="shared" si="38"/>
        <v>0</v>
      </c>
      <c r="I436">
        <f t="shared" si="39"/>
        <v>0</v>
      </c>
      <c r="J436">
        <f t="shared" si="40"/>
        <v>0</v>
      </c>
      <c r="K436">
        <f t="shared" si="36"/>
        <v>0</v>
      </c>
      <c r="L436" t="str">
        <f t="shared" si="41"/>
        <v/>
      </c>
    </row>
    <row r="437" spans="5:12">
      <c r="E437" s="85" t="str">
        <f t="shared" si="37"/>
        <v/>
      </c>
      <c r="H437" s="11">
        <f t="shared" si="38"/>
        <v>0</v>
      </c>
      <c r="I437">
        <f t="shared" si="39"/>
        <v>0</v>
      </c>
      <c r="J437">
        <f t="shared" si="40"/>
        <v>0</v>
      </c>
      <c r="K437">
        <f t="shared" si="36"/>
        <v>0</v>
      </c>
      <c r="L437" t="str">
        <f t="shared" si="41"/>
        <v/>
      </c>
    </row>
    <row r="438" spans="5:12">
      <c r="E438" s="85" t="str">
        <f t="shared" si="37"/>
        <v/>
      </c>
      <c r="H438" s="11">
        <f t="shared" si="38"/>
        <v>0</v>
      </c>
      <c r="I438">
        <f t="shared" si="39"/>
        <v>0</v>
      </c>
      <c r="J438">
        <f t="shared" si="40"/>
        <v>0</v>
      </c>
      <c r="K438">
        <f t="shared" si="36"/>
        <v>0</v>
      </c>
      <c r="L438" t="str">
        <f t="shared" si="41"/>
        <v/>
      </c>
    </row>
    <row r="439" spans="5:12">
      <c r="E439" s="85" t="str">
        <f t="shared" si="37"/>
        <v/>
      </c>
      <c r="H439" s="11">
        <f t="shared" si="38"/>
        <v>0</v>
      </c>
      <c r="I439">
        <f t="shared" si="39"/>
        <v>0</v>
      </c>
      <c r="J439">
        <f t="shared" si="40"/>
        <v>0</v>
      </c>
      <c r="K439">
        <f t="shared" si="36"/>
        <v>0</v>
      </c>
      <c r="L439" t="str">
        <f t="shared" si="41"/>
        <v/>
      </c>
    </row>
    <row r="440" spans="5:12">
      <c r="E440" s="85" t="str">
        <f t="shared" si="37"/>
        <v/>
      </c>
      <c r="H440" s="11">
        <f t="shared" si="38"/>
        <v>0</v>
      </c>
      <c r="I440">
        <f t="shared" si="39"/>
        <v>0</v>
      </c>
      <c r="J440">
        <f t="shared" si="40"/>
        <v>0</v>
      </c>
      <c r="K440">
        <f t="shared" si="36"/>
        <v>0</v>
      </c>
      <c r="L440" t="str">
        <f t="shared" si="41"/>
        <v/>
      </c>
    </row>
    <row r="441" spans="5:12">
      <c r="E441" s="85" t="str">
        <f t="shared" si="37"/>
        <v/>
      </c>
      <c r="H441" s="11">
        <f t="shared" si="38"/>
        <v>0</v>
      </c>
      <c r="I441">
        <f t="shared" si="39"/>
        <v>0</v>
      </c>
      <c r="J441">
        <f t="shared" si="40"/>
        <v>0</v>
      </c>
      <c r="K441">
        <f t="shared" si="36"/>
        <v>0</v>
      </c>
      <c r="L441" t="str">
        <f t="shared" si="41"/>
        <v/>
      </c>
    </row>
    <row r="442" spans="5:12">
      <c r="E442" s="85" t="str">
        <f t="shared" si="37"/>
        <v/>
      </c>
      <c r="H442" s="11">
        <f t="shared" si="38"/>
        <v>0</v>
      </c>
      <c r="I442">
        <f t="shared" si="39"/>
        <v>0</v>
      </c>
      <c r="J442">
        <f t="shared" si="40"/>
        <v>0</v>
      </c>
      <c r="K442">
        <f t="shared" si="36"/>
        <v>0</v>
      </c>
      <c r="L442" t="str">
        <f t="shared" si="41"/>
        <v/>
      </c>
    </row>
    <row r="443" spans="5:12">
      <c r="E443" s="85" t="str">
        <f t="shared" si="37"/>
        <v/>
      </c>
      <c r="H443" s="11">
        <f t="shared" si="38"/>
        <v>0</v>
      </c>
      <c r="I443">
        <f t="shared" si="39"/>
        <v>0</v>
      </c>
      <c r="J443">
        <f t="shared" si="40"/>
        <v>0</v>
      </c>
      <c r="K443">
        <f t="shared" si="36"/>
        <v>0</v>
      </c>
      <c r="L443" t="str">
        <f t="shared" si="41"/>
        <v/>
      </c>
    </row>
    <row r="444" spans="5:12">
      <c r="E444" s="85" t="str">
        <f t="shared" si="37"/>
        <v/>
      </c>
      <c r="H444" s="11">
        <f t="shared" si="38"/>
        <v>0</v>
      </c>
      <c r="I444">
        <f t="shared" si="39"/>
        <v>0</v>
      </c>
      <c r="J444">
        <f t="shared" si="40"/>
        <v>0</v>
      </c>
      <c r="K444">
        <f t="shared" si="36"/>
        <v>0</v>
      </c>
      <c r="L444" t="str">
        <f t="shared" si="41"/>
        <v/>
      </c>
    </row>
    <row r="445" spans="5:12">
      <c r="E445" s="85" t="str">
        <f t="shared" si="37"/>
        <v/>
      </c>
      <c r="H445" s="11">
        <f t="shared" si="38"/>
        <v>0</v>
      </c>
      <c r="I445">
        <f t="shared" si="39"/>
        <v>0</v>
      </c>
      <c r="J445">
        <f t="shared" si="40"/>
        <v>0</v>
      </c>
      <c r="K445">
        <f t="shared" si="36"/>
        <v>0</v>
      </c>
      <c r="L445" t="str">
        <f t="shared" si="41"/>
        <v/>
      </c>
    </row>
    <row r="446" spans="5:12">
      <c r="E446" s="85" t="str">
        <f t="shared" si="37"/>
        <v/>
      </c>
      <c r="H446" s="11">
        <f t="shared" si="38"/>
        <v>0</v>
      </c>
      <c r="I446">
        <f t="shared" si="39"/>
        <v>0</v>
      </c>
      <c r="J446">
        <f t="shared" si="40"/>
        <v>0</v>
      </c>
      <c r="K446">
        <f t="shared" si="36"/>
        <v>0</v>
      </c>
      <c r="L446" t="str">
        <f t="shared" si="41"/>
        <v/>
      </c>
    </row>
    <row r="447" spans="5:12">
      <c r="E447" s="85" t="str">
        <f t="shared" si="37"/>
        <v/>
      </c>
      <c r="H447" s="11">
        <f t="shared" si="38"/>
        <v>0</v>
      </c>
      <c r="I447">
        <f t="shared" si="39"/>
        <v>0</v>
      </c>
      <c r="J447">
        <f t="shared" si="40"/>
        <v>0</v>
      </c>
      <c r="K447">
        <f t="shared" si="36"/>
        <v>0</v>
      </c>
      <c r="L447" t="str">
        <f t="shared" si="41"/>
        <v/>
      </c>
    </row>
    <row r="448" spans="5:12">
      <c r="E448" s="85" t="str">
        <f t="shared" si="37"/>
        <v/>
      </c>
      <c r="H448" s="11">
        <f t="shared" si="38"/>
        <v>0</v>
      </c>
      <c r="I448">
        <f t="shared" si="39"/>
        <v>0</v>
      </c>
      <c r="J448">
        <f t="shared" si="40"/>
        <v>0</v>
      </c>
      <c r="K448">
        <f t="shared" si="36"/>
        <v>0</v>
      </c>
      <c r="L448" t="str">
        <f t="shared" si="41"/>
        <v/>
      </c>
    </row>
    <row r="449" spans="5:12">
      <c r="E449" s="85" t="str">
        <f t="shared" si="37"/>
        <v/>
      </c>
      <c r="H449" s="11">
        <f t="shared" si="38"/>
        <v>0</v>
      </c>
      <c r="I449">
        <f t="shared" si="39"/>
        <v>0</v>
      </c>
      <c r="J449">
        <f t="shared" si="40"/>
        <v>0</v>
      </c>
      <c r="K449">
        <f t="shared" si="36"/>
        <v>0</v>
      </c>
      <c r="L449" t="str">
        <f t="shared" si="41"/>
        <v/>
      </c>
    </row>
    <row r="450" spans="5:12">
      <c r="E450" s="85" t="str">
        <f t="shared" si="37"/>
        <v/>
      </c>
      <c r="H450" s="11">
        <f t="shared" si="38"/>
        <v>0</v>
      </c>
      <c r="I450">
        <f t="shared" si="39"/>
        <v>0</v>
      </c>
      <c r="J450">
        <f t="shared" si="40"/>
        <v>0</v>
      </c>
      <c r="K450">
        <f t="shared" si="36"/>
        <v>0</v>
      </c>
      <c r="L450" t="str">
        <f t="shared" si="41"/>
        <v/>
      </c>
    </row>
    <row r="451" spans="5:12">
      <c r="E451" s="85" t="str">
        <f t="shared" si="37"/>
        <v/>
      </c>
      <c r="H451" s="11">
        <f t="shared" si="38"/>
        <v>0</v>
      </c>
      <c r="I451">
        <f t="shared" si="39"/>
        <v>0</v>
      </c>
      <c r="J451">
        <f t="shared" si="40"/>
        <v>0</v>
      </c>
      <c r="K451">
        <f t="shared" si="36"/>
        <v>0</v>
      </c>
      <c r="L451" t="str">
        <f t="shared" si="41"/>
        <v/>
      </c>
    </row>
    <row r="452" spans="5:12">
      <c r="E452" s="85" t="str">
        <f t="shared" si="37"/>
        <v/>
      </c>
      <c r="H452" s="11">
        <f t="shared" si="38"/>
        <v>0</v>
      </c>
      <c r="I452">
        <f t="shared" si="39"/>
        <v>0</v>
      </c>
      <c r="J452">
        <f t="shared" si="40"/>
        <v>0</v>
      </c>
      <c r="K452">
        <f t="shared" ref="K452:K515" si="42">D452</f>
        <v>0</v>
      </c>
      <c r="L452" t="str">
        <f t="shared" si="41"/>
        <v/>
      </c>
    </row>
    <row r="453" spans="5:12">
      <c r="E453" s="85" t="str">
        <f t="shared" ref="E453:E516" si="43">MID(C453,8,3)</f>
        <v/>
      </c>
      <c r="H453" s="11">
        <f t="shared" ref="H453:H516" si="44">A453</f>
        <v>0</v>
      </c>
      <c r="I453">
        <f t="shared" ref="I453:I516" si="45">B453</f>
        <v>0</v>
      </c>
      <c r="J453">
        <f t="shared" ref="J453:J516" si="46">C453</f>
        <v>0</v>
      </c>
      <c r="K453">
        <f t="shared" si="42"/>
        <v>0</v>
      </c>
      <c r="L453" t="str">
        <f t="shared" ref="L453:L516" si="47">E453</f>
        <v/>
      </c>
    </row>
    <row r="454" spans="5:12">
      <c r="E454" s="85" t="str">
        <f t="shared" si="43"/>
        <v/>
      </c>
      <c r="H454" s="11">
        <f t="shared" si="44"/>
        <v>0</v>
      </c>
      <c r="I454">
        <f t="shared" si="45"/>
        <v>0</v>
      </c>
      <c r="J454">
        <f t="shared" si="46"/>
        <v>0</v>
      </c>
      <c r="K454">
        <f t="shared" si="42"/>
        <v>0</v>
      </c>
      <c r="L454" t="str">
        <f t="shared" si="47"/>
        <v/>
      </c>
    </row>
    <row r="455" spans="5:12">
      <c r="E455" s="85" t="str">
        <f t="shared" si="43"/>
        <v/>
      </c>
      <c r="H455" s="11">
        <f t="shared" si="44"/>
        <v>0</v>
      </c>
      <c r="I455">
        <f t="shared" si="45"/>
        <v>0</v>
      </c>
      <c r="J455">
        <f t="shared" si="46"/>
        <v>0</v>
      </c>
      <c r="K455">
        <f t="shared" si="42"/>
        <v>0</v>
      </c>
      <c r="L455" t="str">
        <f t="shared" si="47"/>
        <v/>
      </c>
    </row>
    <row r="456" spans="5:12">
      <c r="E456" s="85" t="str">
        <f t="shared" si="43"/>
        <v/>
      </c>
      <c r="H456" s="11">
        <f t="shared" si="44"/>
        <v>0</v>
      </c>
      <c r="I456">
        <f t="shared" si="45"/>
        <v>0</v>
      </c>
      <c r="J456">
        <f t="shared" si="46"/>
        <v>0</v>
      </c>
      <c r="K456">
        <f t="shared" si="42"/>
        <v>0</v>
      </c>
      <c r="L456" t="str">
        <f t="shared" si="47"/>
        <v/>
      </c>
    </row>
    <row r="457" spans="5:12">
      <c r="E457" s="85" t="str">
        <f t="shared" si="43"/>
        <v/>
      </c>
      <c r="H457" s="11">
        <f t="shared" si="44"/>
        <v>0</v>
      </c>
      <c r="I457">
        <f t="shared" si="45"/>
        <v>0</v>
      </c>
      <c r="J457">
        <f t="shared" si="46"/>
        <v>0</v>
      </c>
      <c r="K457">
        <f t="shared" si="42"/>
        <v>0</v>
      </c>
      <c r="L457" t="str">
        <f t="shared" si="47"/>
        <v/>
      </c>
    </row>
    <row r="458" spans="5:12">
      <c r="E458" s="85" t="str">
        <f t="shared" si="43"/>
        <v/>
      </c>
      <c r="H458" s="11">
        <f t="shared" si="44"/>
        <v>0</v>
      </c>
      <c r="I458">
        <f t="shared" si="45"/>
        <v>0</v>
      </c>
      <c r="J458">
        <f t="shared" si="46"/>
        <v>0</v>
      </c>
      <c r="K458">
        <f t="shared" si="42"/>
        <v>0</v>
      </c>
      <c r="L458" t="str">
        <f t="shared" si="47"/>
        <v/>
      </c>
    </row>
    <row r="459" spans="5:12">
      <c r="E459" s="85" t="str">
        <f t="shared" si="43"/>
        <v/>
      </c>
      <c r="H459" s="11">
        <f t="shared" si="44"/>
        <v>0</v>
      </c>
      <c r="I459">
        <f t="shared" si="45"/>
        <v>0</v>
      </c>
      <c r="J459">
        <f t="shared" si="46"/>
        <v>0</v>
      </c>
      <c r="K459">
        <f t="shared" si="42"/>
        <v>0</v>
      </c>
      <c r="L459" t="str">
        <f t="shared" si="47"/>
        <v/>
      </c>
    </row>
    <row r="460" spans="5:12">
      <c r="E460" s="85" t="str">
        <f t="shared" si="43"/>
        <v/>
      </c>
      <c r="H460" s="11">
        <f t="shared" si="44"/>
        <v>0</v>
      </c>
      <c r="I460">
        <f t="shared" si="45"/>
        <v>0</v>
      </c>
      <c r="J460">
        <f t="shared" si="46"/>
        <v>0</v>
      </c>
      <c r="K460">
        <f t="shared" si="42"/>
        <v>0</v>
      </c>
      <c r="L460" t="str">
        <f t="shared" si="47"/>
        <v/>
      </c>
    </row>
    <row r="461" spans="5:12">
      <c r="E461" s="85" t="str">
        <f t="shared" si="43"/>
        <v/>
      </c>
      <c r="H461" s="11">
        <f t="shared" si="44"/>
        <v>0</v>
      </c>
      <c r="I461">
        <f t="shared" si="45"/>
        <v>0</v>
      </c>
      <c r="J461">
        <f t="shared" si="46"/>
        <v>0</v>
      </c>
      <c r="K461">
        <f t="shared" si="42"/>
        <v>0</v>
      </c>
      <c r="L461" t="str">
        <f t="shared" si="47"/>
        <v/>
      </c>
    </row>
    <row r="462" spans="5:12">
      <c r="E462" s="85" t="str">
        <f t="shared" si="43"/>
        <v/>
      </c>
      <c r="H462" s="11">
        <f t="shared" si="44"/>
        <v>0</v>
      </c>
      <c r="I462">
        <f t="shared" si="45"/>
        <v>0</v>
      </c>
      <c r="J462">
        <f t="shared" si="46"/>
        <v>0</v>
      </c>
      <c r="K462">
        <f t="shared" si="42"/>
        <v>0</v>
      </c>
      <c r="L462" t="str">
        <f t="shared" si="47"/>
        <v/>
      </c>
    </row>
    <row r="463" spans="5:12">
      <c r="E463" s="85" t="str">
        <f t="shared" si="43"/>
        <v/>
      </c>
      <c r="H463" s="11">
        <f t="shared" si="44"/>
        <v>0</v>
      </c>
      <c r="I463">
        <f t="shared" si="45"/>
        <v>0</v>
      </c>
      <c r="J463">
        <f t="shared" si="46"/>
        <v>0</v>
      </c>
      <c r="K463">
        <f t="shared" si="42"/>
        <v>0</v>
      </c>
      <c r="L463" t="str">
        <f t="shared" si="47"/>
        <v/>
      </c>
    </row>
    <row r="464" spans="5:12">
      <c r="E464" s="85" t="str">
        <f t="shared" si="43"/>
        <v/>
      </c>
      <c r="H464" s="11">
        <f t="shared" si="44"/>
        <v>0</v>
      </c>
      <c r="I464">
        <f t="shared" si="45"/>
        <v>0</v>
      </c>
      <c r="J464">
        <f t="shared" si="46"/>
        <v>0</v>
      </c>
      <c r="K464">
        <f t="shared" si="42"/>
        <v>0</v>
      </c>
      <c r="L464" t="str">
        <f t="shared" si="47"/>
        <v/>
      </c>
    </row>
    <row r="465" spans="5:12">
      <c r="E465" s="85" t="str">
        <f t="shared" si="43"/>
        <v/>
      </c>
      <c r="H465" s="11">
        <f t="shared" si="44"/>
        <v>0</v>
      </c>
      <c r="I465">
        <f t="shared" si="45"/>
        <v>0</v>
      </c>
      <c r="J465">
        <f t="shared" si="46"/>
        <v>0</v>
      </c>
      <c r="K465">
        <f t="shared" si="42"/>
        <v>0</v>
      </c>
      <c r="L465" t="str">
        <f t="shared" si="47"/>
        <v/>
      </c>
    </row>
    <row r="466" spans="5:12">
      <c r="E466" s="85" t="str">
        <f t="shared" si="43"/>
        <v/>
      </c>
      <c r="H466" s="11">
        <f t="shared" si="44"/>
        <v>0</v>
      </c>
      <c r="I466">
        <f t="shared" si="45"/>
        <v>0</v>
      </c>
      <c r="J466">
        <f t="shared" si="46"/>
        <v>0</v>
      </c>
      <c r="K466">
        <f t="shared" si="42"/>
        <v>0</v>
      </c>
      <c r="L466" t="str">
        <f t="shared" si="47"/>
        <v/>
      </c>
    </row>
    <row r="467" spans="5:12">
      <c r="E467" s="85" t="str">
        <f t="shared" si="43"/>
        <v/>
      </c>
      <c r="H467" s="11">
        <f t="shared" si="44"/>
        <v>0</v>
      </c>
      <c r="I467">
        <f t="shared" si="45"/>
        <v>0</v>
      </c>
      <c r="J467">
        <f t="shared" si="46"/>
        <v>0</v>
      </c>
      <c r="K467">
        <f t="shared" si="42"/>
        <v>0</v>
      </c>
      <c r="L467" t="str">
        <f t="shared" si="47"/>
        <v/>
      </c>
    </row>
    <row r="468" spans="5:12">
      <c r="E468" s="85" t="str">
        <f t="shared" si="43"/>
        <v/>
      </c>
      <c r="H468" s="11">
        <f t="shared" si="44"/>
        <v>0</v>
      </c>
      <c r="I468">
        <f t="shared" si="45"/>
        <v>0</v>
      </c>
      <c r="J468">
        <f t="shared" si="46"/>
        <v>0</v>
      </c>
      <c r="K468">
        <f t="shared" si="42"/>
        <v>0</v>
      </c>
      <c r="L468" t="str">
        <f t="shared" si="47"/>
        <v/>
      </c>
    </row>
    <row r="469" spans="5:12">
      <c r="E469" s="85" t="str">
        <f t="shared" si="43"/>
        <v/>
      </c>
      <c r="H469" s="11">
        <f t="shared" si="44"/>
        <v>0</v>
      </c>
      <c r="I469">
        <f t="shared" si="45"/>
        <v>0</v>
      </c>
      <c r="J469">
        <f t="shared" si="46"/>
        <v>0</v>
      </c>
      <c r="K469">
        <f t="shared" si="42"/>
        <v>0</v>
      </c>
      <c r="L469" t="str">
        <f t="shared" si="47"/>
        <v/>
      </c>
    </row>
    <row r="470" spans="5:12">
      <c r="E470" s="85" t="str">
        <f t="shared" si="43"/>
        <v/>
      </c>
      <c r="H470" s="11">
        <f t="shared" si="44"/>
        <v>0</v>
      </c>
      <c r="I470">
        <f t="shared" si="45"/>
        <v>0</v>
      </c>
      <c r="J470">
        <f t="shared" si="46"/>
        <v>0</v>
      </c>
      <c r="K470">
        <f t="shared" si="42"/>
        <v>0</v>
      </c>
      <c r="L470" t="str">
        <f t="shared" si="47"/>
        <v/>
      </c>
    </row>
    <row r="471" spans="5:12">
      <c r="E471" s="85" t="str">
        <f t="shared" si="43"/>
        <v/>
      </c>
      <c r="H471" s="11">
        <f t="shared" si="44"/>
        <v>0</v>
      </c>
      <c r="I471">
        <f t="shared" si="45"/>
        <v>0</v>
      </c>
      <c r="J471">
        <f t="shared" si="46"/>
        <v>0</v>
      </c>
      <c r="K471">
        <f t="shared" si="42"/>
        <v>0</v>
      </c>
      <c r="L471" t="str">
        <f t="shared" si="47"/>
        <v/>
      </c>
    </row>
    <row r="472" spans="5:12">
      <c r="E472" s="85" t="str">
        <f t="shared" si="43"/>
        <v/>
      </c>
      <c r="H472" s="11">
        <f t="shared" si="44"/>
        <v>0</v>
      </c>
      <c r="I472">
        <f t="shared" si="45"/>
        <v>0</v>
      </c>
      <c r="J472">
        <f t="shared" si="46"/>
        <v>0</v>
      </c>
      <c r="K472">
        <f t="shared" si="42"/>
        <v>0</v>
      </c>
      <c r="L472" t="str">
        <f t="shared" si="47"/>
        <v/>
      </c>
    </row>
    <row r="473" spans="5:12">
      <c r="E473" s="85" t="str">
        <f t="shared" si="43"/>
        <v/>
      </c>
      <c r="H473" s="11">
        <f t="shared" si="44"/>
        <v>0</v>
      </c>
      <c r="I473">
        <f t="shared" si="45"/>
        <v>0</v>
      </c>
      <c r="J473">
        <f t="shared" si="46"/>
        <v>0</v>
      </c>
      <c r="K473">
        <f t="shared" si="42"/>
        <v>0</v>
      </c>
      <c r="L473" t="str">
        <f t="shared" si="47"/>
        <v/>
      </c>
    </row>
    <row r="474" spans="5:12">
      <c r="E474" s="85" t="str">
        <f t="shared" si="43"/>
        <v/>
      </c>
      <c r="H474" s="11">
        <f t="shared" si="44"/>
        <v>0</v>
      </c>
      <c r="I474">
        <f t="shared" si="45"/>
        <v>0</v>
      </c>
      <c r="J474">
        <f t="shared" si="46"/>
        <v>0</v>
      </c>
      <c r="K474">
        <f t="shared" si="42"/>
        <v>0</v>
      </c>
      <c r="L474" t="str">
        <f t="shared" si="47"/>
        <v/>
      </c>
    </row>
    <row r="475" spans="5:12">
      <c r="E475" s="85" t="str">
        <f t="shared" si="43"/>
        <v/>
      </c>
      <c r="H475" s="11">
        <f t="shared" si="44"/>
        <v>0</v>
      </c>
      <c r="I475">
        <f t="shared" si="45"/>
        <v>0</v>
      </c>
      <c r="J475">
        <f t="shared" si="46"/>
        <v>0</v>
      </c>
      <c r="K475">
        <f t="shared" si="42"/>
        <v>0</v>
      </c>
      <c r="L475" t="str">
        <f t="shared" si="47"/>
        <v/>
      </c>
    </row>
    <row r="476" spans="5:12">
      <c r="E476" s="85" t="str">
        <f t="shared" si="43"/>
        <v/>
      </c>
      <c r="H476" s="11">
        <f t="shared" si="44"/>
        <v>0</v>
      </c>
      <c r="I476">
        <f t="shared" si="45"/>
        <v>0</v>
      </c>
      <c r="J476">
        <f t="shared" si="46"/>
        <v>0</v>
      </c>
      <c r="K476">
        <f t="shared" si="42"/>
        <v>0</v>
      </c>
      <c r="L476" t="str">
        <f t="shared" si="47"/>
        <v/>
      </c>
    </row>
    <row r="477" spans="5:12">
      <c r="E477" s="85" t="str">
        <f t="shared" si="43"/>
        <v/>
      </c>
      <c r="H477" s="11">
        <f t="shared" si="44"/>
        <v>0</v>
      </c>
      <c r="I477">
        <f t="shared" si="45"/>
        <v>0</v>
      </c>
      <c r="J477">
        <f t="shared" si="46"/>
        <v>0</v>
      </c>
      <c r="K477">
        <f t="shared" si="42"/>
        <v>0</v>
      </c>
      <c r="L477" t="str">
        <f t="shared" si="47"/>
        <v/>
      </c>
    </row>
    <row r="478" spans="5:12">
      <c r="E478" s="85" t="str">
        <f t="shared" si="43"/>
        <v/>
      </c>
      <c r="H478" s="11">
        <f t="shared" si="44"/>
        <v>0</v>
      </c>
      <c r="I478">
        <f t="shared" si="45"/>
        <v>0</v>
      </c>
      <c r="J478">
        <f t="shared" si="46"/>
        <v>0</v>
      </c>
      <c r="K478">
        <f t="shared" si="42"/>
        <v>0</v>
      </c>
      <c r="L478" t="str">
        <f t="shared" si="47"/>
        <v/>
      </c>
    </row>
    <row r="479" spans="5:12">
      <c r="E479" s="85" t="str">
        <f t="shared" si="43"/>
        <v/>
      </c>
      <c r="H479" s="11">
        <f t="shared" si="44"/>
        <v>0</v>
      </c>
      <c r="I479">
        <f t="shared" si="45"/>
        <v>0</v>
      </c>
      <c r="J479">
        <f t="shared" si="46"/>
        <v>0</v>
      </c>
      <c r="K479">
        <f t="shared" si="42"/>
        <v>0</v>
      </c>
      <c r="L479" t="str">
        <f t="shared" si="47"/>
        <v/>
      </c>
    </row>
    <row r="480" spans="5:12">
      <c r="E480" s="85" t="str">
        <f t="shared" si="43"/>
        <v/>
      </c>
      <c r="H480" s="11">
        <f t="shared" si="44"/>
        <v>0</v>
      </c>
      <c r="I480">
        <f t="shared" si="45"/>
        <v>0</v>
      </c>
      <c r="J480">
        <f t="shared" si="46"/>
        <v>0</v>
      </c>
      <c r="K480">
        <f t="shared" si="42"/>
        <v>0</v>
      </c>
      <c r="L480" t="str">
        <f t="shared" si="47"/>
        <v/>
      </c>
    </row>
    <row r="481" spans="5:12">
      <c r="E481" s="85" t="str">
        <f t="shared" si="43"/>
        <v/>
      </c>
      <c r="H481" s="11">
        <f t="shared" si="44"/>
        <v>0</v>
      </c>
      <c r="I481">
        <f t="shared" si="45"/>
        <v>0</v>
      </c>
      <c r="J481">
        <f t="shared" si="46"/>
        <v>0</v>
      </c>
      <c r="K481">
        <f t="shared" si="42"/>
        <v>0</v>
      </c>
      <c r="L481" t="str">
        <f t="shared" si="47"/>
        <v/>
      </c>
    </row>
    <row r="482" spans="5:12">
      <c r="E482" s="85" t="str">
        <f t="shared" si="43"/>
        <v/>
      </c>
      <c r="H482" s="11">
        <f t="shared" si="44"/>
        <v>0</v>
      </c>
      <c r="I482">
        <f t="shared" si="45"/>
        <v>0</v>
      </c>
      <c r="J482">
        <f t="shared" si="46"/>
        <v>0</v>
      </c>
      <c r="K482">
        <f t="shared" si="42"/>
        <v>0</v>
      </c>
      <c r="L482" t="str">
        <f t="shared" si="47"/>
        <v/>
      </c>
    </row>
    <row r="483" spans="5:12">
      <c r="E483" s="85" t="str">
        <f t="shared" si="43"/>
        <v/>
      </c>
      <c r="H483" s="11">
        <f t="shared" si="44"/>
        <v>0</v>
      </c>
      <c r="I483">
        <f t="shared" si="45"/>
        <v>0</v>
      </c>
      <c r="J483">
        <f t="shared" si="46"/>
        <v>0</v>
      </c>
      <c r="K483">
        <f t="shared" si="42"/>
        <v>0</v>
      </c>
      <c r="L483" t="str">
        <f t="shared" si="47"/>
        <v/>
      </c>
    </row>
    <row r="484" spans="5:12">
      <c r="E484" s="85" t="str">
        <f t="shared" si="43"/>
        <v/>
      </c>
      <c r="H484" s="11">
        <f t="shared" si="44"/>
        <v>0</v>
      </c>
      <c r="I484">
        <f t="shared" si="45"/>
        <v>0</v>
      </c>
      <c r="J484">
        <f t="shared" si="46"/>
        <v>0</v>
      </c>
      <c r="K484">
        <f t="shared" si="42"/>
        <v>0</v>
      </c>
      <c r="L484" t="str">
        <f t="shared" si="47"/>
        <v/>
      </c>
    </row>
    <row r="485" spans="5:12">
      <c r="E485" s="85" t="str">
        <f t="shared" si="43"/>
        <v/>
      </c>
      <c r="H485" s="11">
        <f t="shared" si="44"/>
        <v>0</v>
      </c>
      <c r="I485">
        <f t="shared" si="45"/>
        <v>0</v>
      </c>
      <c r="J485">
        <f t="shared" si="46"/>
        <v>0</v>
      </c>
      <c r="K485">
        <f t="shared" si="42"/>
        <v>0</v>
      </c>
      <c r="L485" t="str">
        <f t="shared" si="47"/>
        <v/>
      </c>
    </row>
    <row r="486" spans="5:12">
      <c r="E486" s="85" t="str">
        <f t="shared" si="43"/>
        <v/>
      </c>
      <c r="H486" s="11">
        <f t="shared" si="44"/>
        <v>0</v>
      </c>
      <c r="I486">
        <f t="shared" si="45"/>
        <v>0</v>
      </c>
      <c r="J486">
        <f t="shared" si="46"/>
        <v>0</v>
      </c>
      <c r="K486">
        <f t="shared" si="42"/>
        <v>0</v>
      </c>
      <c r="L486" t="str">
        <f t="shared" si="47"/>
        <v/>
      </c>
    </row>
    <row r="487" spans="5:12">
      <c r="E487" s="85" t="str">
        <f t="shared" si="43"/>
        <v/>
      </c>
      <c r="H487" s="11">
        <f t="shared" si="44"/>
        <v>0</v>
      </c>
      <c r="I487">
        <f t="shared" si="45"/>
        <v>0</v>
      </c>
      <c r="J487">
        <f t="shared" si="46"/>
        <v>0</v>
      </c>
      <c r="K487">
        <f t="shared" si="42"/>
        <v>0</v>
      </c>
      <c r="L487" t="str">
        <f t="shared" si="47"/>
        <v/>
      </c>
    </row>
    <row r="488" spans="5:12">
      <c r="E488" s="85" t="str">
        <f t="shared" si="43"/>
        <v/>
      </c>
      <c r="H488" s="11">
        <f t="shared" si="44"/>
        <v>0</v>
      </c>
      <c r="I488">
        <f t="shared" si="45"/>
        <v>0</v>
      </c>
      <c r="J488">
        <f t="shared" si="46"/>
        <v>0</v>
      </c>
      <c r="K488">
        <f t="shared" si="42"/>
        <v>0</v>
      </c>
      <c r="L488" t="str">
        <f t="shared" si="47"/>
        <v/>
      </c>
    </row>
    <row r="489" spans="5:12">
      <c r="E489" s="85" t="str">
        <f t="shared" si="43"/>
        <v/>
      </c>
      <c r="H489" s="11">
        <f t="shared" si="44"/>
        <v>0</v>
      </c>
      <c r="I489">
        <f t="shared" si="45"/>
        <v>0</v>
      </c>
      <c r="J489">
        <f t="shared" si="46"/>
        <v>0</v>
      </c>
      <c r="K489">
        <f t="shared" si="42"/>
        <v>0</v>
      </c>
      <c r="L489" t="str">
        <f t="shared" si="47"/>
        <v/>
      </c>
    </row>
    <row r="490" spans="5:12">
      <c r="E490" s="85" t="str">
        <f t="shared" si="43"/>
        <v/>
      </c>
      <c r="H490" s="11">
        <f t="shared" si="44"/>
        <v>0</v>
      </c>
      <c r="I490">
        <f t="shared" si="45"/>
        <v>0</v>
      </c>
      <c r="J490">
        <f t="shared" si="46"/>
        <v>0</v>
      </c>
      <c r="K490">
        <f t="shared" si="42"/>
        <v>0</v>
      </c>
      <c r="L490" t="str">
        <f t="shared" si="47"/>
        <v/>
      </c>
    </row>
    <row r="491" spans="5:12">
      <c r="E491" s="85" t="str">
        <f t="shared" si="43"/>
        <v/>
      </c>
      <c r="H491" s="11">
        <f t="shared" si="44"/>
        <v>0</v>
      </c>
      <c r="I491">
        <f t="shared" si="45"/>
        <v>0</v>
      </c>
      <c r="J491">
        <f t="shared" si="46"/>
        <v>0</v>
      </c>
      <c r="K491">
        <f t="shared" si="42"/>
        <v>0</v>
      </c>
      <c r="L491" t="str">
        <f t="shared" si="47"/>
        <v/>
      </c>
    </row>
    <row r="492" spans="5:12">
      <c r="E492" s="85" t="str">
        <f t="shared" si="43"/>
        <v/>
      </c>
      <c r="H492" s="11">
        <f t="shared" si="44"/>
        <v>0</v>
      </c>
      <c r="I492">
        <f t="shared" si="45"/>
        <v>0</v>
      </c>
      <c r="J492">
        <f t="shared" si="46"/>
        <v>0</v>
      </c>
      <c r="K492">
        <f t="shared" si="42"/>
        <v>0</v>
      </c>
      <c r="L492" t="str">
        <f t="shared" si="47"/>
        <v/>
      </c>
    </row>
    <row r="493" spans="5:12">
      <c r="E493" s="85" t="str">
        <f t="shared" si="43"/>
        <v/>
      </c>
      <c r="H493" s="11">
        <f t="shared" si="44"/>
        <v>0</v>
      </c>
      <c r="I493">
        <f t="shared" si="45"/>
        <v>0</v>
      </c>
      <c r="J493">
        <f t="shared" si="46"/>
        <v>0</v>
      </c>
      <c r="K493">
        <f t="shared" si="42"/>
        <v>0</v>
      </c>
      <c r="L493" t="str">
        <f t="shared" si="47"/>
        <v/>
      </c>
    </row>
    <row r="494" spans="5:12">
      <c r="E494" s="85" t="str">
        <f t="shared" si="43"/>
        <v/>
      </c>
      <c r="H494" s="11">
        <f t="shared" si="44"/>
        <v>0</v>
      </c>
      <c r="I494">
        <f t="shared" si="45"/>
        <v>0</v>
      </c>
      <c r="J494">
        <f t="shared" si="46"/>
        <v>0</v>
      </c>
      <c r="K494">
        <f t="shared" si="42"/>
        <v>0</v>
      </c>
      <c r="L494" t="str">
        <f t="shared" si="47"/>
        <v/>
      </c>
    </row>
    <row r="495" spans="5:12">
      <c r="E495" s="85" t="str">
        <f t="shared" si="43"/>
        <v/>
      </c>
      <c r="H495" s="11">
        <f t="shared" si="44"/>
        <v>0</v>
      </c>
      <c r="I495">
        <f t="shared" si="45"/>
        <v>0</v>
      </c>
      <c r="J495">
        <f t="shared" si="46"/>
        <v>0</v>
      </c>
      <c r="K495">
        <f t="shared" si="42"/>
        <v>0</v>
      </c>
      <c r="L495" t="str">
        <f t="shared" si="47"/>
        <v/>
      </c>
    </row>
    <row r="496" spans="5:12">
      <c r="E496" s="85" t="str">
        <f t="shared" si="43"/>
        <v/>
      </c>
      <c r="H496" s="11">
        <f t="shared" si="44"/>
        <v>0</v>
      </c>
      <c r="I496">
        <f t="shared" si="45"/>
        <v>0</v>
      </c>
      <c r="J496">
        <f t="shared" si="46"/>
        <v>0</v>
      </c>
      <c r="K496">
        <f t="shared" si="42"/>
        <v>0</v>
      </c>
      <c r="L496" t="str">
        <f t="shared" si="47"/>
        <v/>
      </c>
    </row>
    <row r="497" spans="5:12">
      <c r="E497" s="85" t="str">
        <f t="shared" si="43"/>
        <v/>
      </c>
      <c r="H497" s="11">
        <f t="shared" si="44"/>
        <v>0</v>
      </c>
      <c r="I497">
        <f t="shared" si="45"/>
        <v>0</v>
      </c>
      <c r="J497">
        <f t="shared" si="46"/>
        <v>0</v>
      </c>
      <c r="K497">
        <f t="shared" si="42"/>
        <v>0</v>
      </c>
      <c r="L497" t="str">
        <f t="shared" si="47"/>
        <v/>
      </c>
    </row>
    <row r="498" spans="5:12">
      <c r="E498" s="85" t="str">
        <f t="shared" si="43"/>
        <v/>
      </c>
      <c r="H498" s="11">
        <f t="shared" si="44"/>
        <v>0</v>
      </c>
      <c r="I498">
        <f t="shared" si="45"/>
        <v>0</v>
      </c>
      <c r="J498">
        <f t="shared" si="46"/>
        <v>0</v>
      </c>
      <c r="K498">
        <f t="shared" si="42"/>
        <v>0</v>
      </c>
      <c r="L498" t="str">
        <f t="shared" si="47"/>
        <v/>
      </c>
    </row>
    <row r="499" spans="5:12">
      <c r="E499" s="85" t="str">
        <f t="shared" si="43"/>
        <v/>
      </c>
      <c r="H499" s="11">
        <f t="shared" si="44"/>
        <v>0</v>
      </c>
      <c r="I499">
        <f t="shared" si="45"/>
        <v>0</v>
      </c>
      <c r="J499">
        <f t="shared" si="46"/>
        <v>0</v>
      </c>
      <c r="K499">
        <f t="shared" si="42"/>
        <v>0</v>
      </c>
      <c r="L499" t="str">
        <f t="shared" si="47"/>
        <v/>
      </c>
    </row>
    <row r="500" spans="5:12">
      <c r="E500" s="85" t="str">
        <f t="shared" si="43"/>
        <v/>
      </c>
      <c r="H500" s="11">
        <f t="shared" si="44"/>
        <v>0</v>
      </c>
      <c r="I500">
        <f t="shared" si="45"/>
        <v>0</v>
      </c>
      <c r="J500">
        <f t="shared" si="46"/>
        <v>0</v>
      </c>
      <c r="K500">
        <f t="shared" si="42"/>
        <v>0</v>
      </c>
      <c r="L500" t="str">
        <f t="shared" si="47"/>
        <v/>
      </c>
    </row>
    <row r="501" spans="5:12">
      <c r="E501" s="85" t="str">
        <f t="shared" si="43"/>
        <v/>
      </c>
      <c r="H501" s="11">
        <f t="shared" si="44"/>
        <v>0</v>
      </c>
      <c r="I501">
        <f t="shared" si="45"/>
        <v>0</v>
      </c>
      <c r="J501">
        <f t="shared" si="46"/>
        <v>0</v>
      </c>
      <c r="K501">
        <f t="shared" si="42"/>
        <v>0</v>
      </c>
      <c r="L501" t="str">
        <f t="shared" si="47"/>
        <v/>
      </c>
    </row>
    <row r="502" spans="5:12">
      <c r="E502" s="85" t="str">
        <f t="shared" si="43"/>
        <v/>
      </c>
      <c r="H502" s="11">
        <f t="shared" si="44"/>
        <v>0</v>
      </c>
      <c r="I502">
        <f t="shared" si="45"/>
        <v>0</v>
      </c>
      <c r="J502">
        <f t="shared" si="46"/>
        <v>0</v>
      </c>
      <c r="K502">
        <f t="shared" si="42"/>
        <v>0</v>
      </c>
      <c r="L502" t="str">
        <f t="shared" si="47"/>
        <v/>
      </c>
    </row>
    <row r="503" spans="5:12">
      <c r="E503" s="85" t="str">
        <f t="shared" si="43"/>
        <v/>
      </c>
      <c r="H503" s="11">
        <f t="shared" si="44"/>
        <v>0</v>
      </c>
      <c r="I503">
        <f t="shared" si="45"/>
        <v>0</v>
      </c>
      <c r="J503">
        <f t="shared" si="46"/>
        <v>0</v>
      </c>
      <c r="K503">
        <f t="shared" si="42"/>
        <v>0</v>
      </c>
      <c r="L503" t="str">
        <f t="shared" si="47"/>
        <v/>
      </c>
    </row>
    <row r="504" spans="5:12">
      <c r="E504" s="85" t="str">
        <f t="shared" si="43"/>
        <v/>
      </c>
      <c r="H504" s="11">
        <f t="shared" si="44"/>
        <v>0</v>
      </c>
      <c r="I504">
        <f t="shared" si="45"/>
        <v>0</v>
      </c>
      <c r="J504">
        <f t="shared" si="46"/>
        <v>0</v>
      </c>
      <c r="K504">
        <f t="shared" si="42"/>
        <v>0</v>
      </c>
      <c r="L504" t="str">
        <f t="shared" si="47"/>
        <v/>
      </c>
    </row>
    <row r="505" spans="5:12">
      <c r="E505" s="85" t="str">
        <f t="shared" si="43"/>
        <v/>
      </c>
      <c r="H505" s="11">
        <f t="shared" si="44"/>
        <v>0</v>
      </c>
      <c r="I505">
        <f t="shared" si="45"/>
        <v>0</v>
      </c>
      <c r="J505">
        <f t="shared" si="46"/>
        <v>0</v>
      </c>
      <c r="K505">
        <f t="shared" si="42"/>
        <v>0</v>
      </c>
      <c r="L505" t="str">
        <f t="shared" si="47"/>
        <v/>
      </c>
    </row>
    <row r="506" spans="5:12">
      <c r="E506" s="85" t="str">
        <f t="shared" si="43"/>
        <v/>
      </c>
      <c r="H506" s="11">
        <f t="shared" si="44"/>
        <v>0</v>
      </c>
      <c r="I506">
        <f t="shared" si="45"/>
        <v>0</v>
      </c>
      <c r="J506">
        <f t="shared" si="46"/>
        <v>0</v>
      </c>
      <c r="K506">
        <f t="shared" si="42"/>
        <v>0</v>
      </c>
      <c r="L506" t="str">
        <f t="shared" si="47"/>
        <v/>
      </c>
    </row>
    <row r="507" spans="5:12">
      <c r="E507" s="85" t="str">
        <f t="shared" si="43"/>
        <v/>
      </c>
      <c r="H507" s="11">
        <f t="shared" si="44"/>
        <v>0</v>
      </c>
      <c r="I507">
        <f t="shared" si="45"/>
        <v>0</v>
      </c>
      <c r="J507">
        <f t="shared" si="46"/>
        <v>0</v>
      </c>
      <c r="K507">
        <f t="shared" si="42"/>
        <v>0</v>
      </c>
      <c r="L507" t="str">
        <f t="shared" si="47"/>
        <v/>
      </c>
    </row>
    <row r="508" spans="5:12">
      <c r="E508" s="85" t="str">
        <f t="shared" si="43"/>
        <v/>
      </c>
      <c r="H508" s="11">
        <f t="shared" si="44"/>
        <v>0</v>
      </c>
      <c r="I508">
        <f t="shared" si="45"/>
        <v>0</v>
      </c>
      <c r="J508">
        <f t="shared" si="46"/>
        <v>0</v>
      </c>
      <c r="K508">
        <f t="shared" si="42"/>
        <v>0</v>
      </c>
      <c r="L508" t="str">
        <f t="shared" si="47"/>
        <v/>
      </c>
    </row>
    <row r="509" spans="5:12">
      <c r="E509" s="85" t="str">
        <f t="shared" si="43"/>
        <v/>
      </c>
      <c r="H509" s="11">
        <f t="shared" si="44"/>
        <v>0</v>
      </c>
      <c r="I509">
        <f t="shared" si="45"/>
        <v>0</v>
      </c>
      <c r="J509">
        <f t="shared" si="46"/>
        <v>0</v>
      </c>
      <c r="K509">
        <f t="shared" si="42"/>
        <v>0</v>
      </c>
      <c r="L509" t="str">
        <f t="shared" si="47"/>
        <v/>
      </c>
    </row>
    <row r="510" spans="5:12">
      <c r="E510" s="85" t="str">
        <f t="shared" si="43"/>
        <v/>
      </c>
      <c r="H510" s="11">
        <f t="shared" si="44"/>
        <v>0</v>
      </c>
      <c r="I510">
        <f t="shared" si="45"/>
        <v>0</v>
      </c>
      <c r="J510">
        <f t="shared" si="46"/>
        <v>0</v>
      </c>
      <c r="K510">
        <f t="shared" si="42"/>
        <v>0</v>
      </c>
      <c r="L510" t="str">
        <f t="shared" si="47"/>
        <v/>
      </c>
    </row>
    <row r="511" spans="5:12">
      <c r="E511" s="85" t="str">
        <f t="shared" si="43"/>
        <v/>
      </c>
      <c r="H511" s="11">
        <f t="shared" si="44"/>
        <v>0</v>
      </c>
      <c r="I511">
        <f t="shared" si="45"/>
        <v>0</v>
      </c>
      <c r="J511">
        <f t="shared" si="46"/>
        <v>0</v>
      </c>
      <c r="K511">
        <f t="shared" si="42"/>
        <v>0</v>
      </c>
      <c r="L511" t="str">
        <f t="shared" si="47"/>
        <v/>
      </c>
    </row>
    <row r="512" spans="5:12">
      <c r="E512" s="85" t="str">
        <f t="shared" si="43"/>
        <v/>
      </c>
      <c r="H512" s="11">
        <f t="shared" si="44"/>
        <v>0</v>
      </c>
      <c r="I512">
        <f t="shared" si="45"/>
        <v>0</v>
      </c>
      <c r="J512">
        <f t="shared" si="46"/>
        <v>0</v>
      </c>
      <c r="K512">
        <f t="shared" si="42"/>
        <v>0</v>
      </c>
      <c r="L512" t="str">
        <f t="shared" si="47"/>
        <v/>
      </c>
    </row>
    <row r="513" spans="5:12">
      <c r="E513" s="85" t="str">
        <f t="shared" si="43"/>
        <v/>
      </c>
      <c r="H513" s="11">
        <f t="shared" si="44"/>
        <v>0</v>
      </c>
      <c r="I513">
        <f t="shared" si="45"/>
        <v>0</v>
      </c>
      <c r="J513">
        <f t="shared" si="46"/>
        <v>0</v>
      </c>
      <c r="K513">
        <f t="shared" si="42"/>
        <v>0</v>
      </c>
      <c r="L513" t="str">
        <f t="shared" si="47"/>
        <v/>
      </c>
    </row>
    <row r="514" spans="5:12">
      <c r="E514" s="85" t="str">
        <f t="shared" si="43"/>
        <v/>
      </c>
      <c r="H514" s="11">
        <f t="shared" si="44"/>
        <v>0</v>
      </c>
      <c r="I514">
        <f t="shared" si="45"/>
        <v>0</v>
      </c>
      <c r="J514">
        <f t="shared" si="46"/>
        <v>0</v>
      </c>
      <c r="K514">
        <f t="shared" si="42"/>
        <v>0</v>
      </c>
      <c r="L514" t="str">
        <f t="shared" si="47"/>
        <v/>
      </c>
    </row>
    <row r="515" spans="5:12">
      <c r="E515" s="85" t="str">
        <f t="shared" si="43"/>
        <v/>
      </c>
      <c r="H515" s="11">
        <f t="shared" si="44"/>
        <v>0</v>
      </c>
      <c r="I515">
        <f t="shared" si="45"/>
        <v>0</v>
      </c>
      <c r="J515">
        <f t="shared" si="46"/>
        <v>0</v>
      </c>
      <c r="K515">
        <f t="shared" si="42"/>
        <v>0</v>
      </c>
      <c r="L515" t="str">
        <f t="shared" si="47"/>
        <v/>
      </c>
    </row>
    <row r="516" spans="5:12">
      <c r="E516" s="85" t="str">
        <f t="shared" si="43"/>
        <v/>
      </c>
      <c r="H516" s="11">
        <f t="shared" si="44"/>
        <v>0</v>
      </c>
      <c r="I516">
        <f t="shared" si="45"/>
        <v>0</v>
      </c>
      <c r="J516">
        <f t="shared" si="46"/>
        <v>0</v>
      </c>
      <c r="K516">
        <f t="shared" ref="K516:K579" si="48">D516</f>
        <v>0</v>
      </c>
      <c r="L516" t="str">
        <f t="shared" si="47"/>
        <v/>
      </c>
    </row>
    <row r="517" spans="5:12">
      <c r="E517" s="85" t="str">
        <f t="shared" ref="E517:E580" si="49">MID(C517,8,3)</f>
        <v/>
      </c>
      <c r="H517" s="11">
        <f t="shared" ref="H517:H580" si="50">A517</f>
        <v>0</v>
      </c>
      <c r="I517">
        <f t="shared" ref="I517:I580" si="51">B517</f>
        <v>0</v>
      </c>
      <c r="J517">
        <f t="shared" ref="J517:J580" si="52">C517</f>
        <v>0</v>
      </c>
      <c r="K517">
        <f t="shared" si="48"/>
        <v>0</v>
      </c>
      <c r="L517" t="str">
        <f t="shared" ref="L517:L580" si="53">E517</f>
        <v/>
      </c>
    </row>
    <row r="518" spans="5:12">
      <c r="E518" s="85" t="str">
        <f t="shared" si="49"/>
        <v/>
      </c>
      <c r="H518" s="11">
        <f t="shared" si="50"/>
        <v>0</v>
      </c>
      <c r="I518">
        <f t="shared" si="51"/>
        <v>0</v>
      </c>
      <c r="J518">
        <f t="shared" si="52"/>
        <v>0</v>
      </c>
      <c r="K518">
        <f t="shared" si="48"/>
        <v>0</v>
      </c>
      <c r="L518" t="str">
        <f t="shared" si="53"/>
        <v/>
      </c>
    </row>
    <row r="519" spans="5:12">
      <c r="E519" s="85" t="str">
        <f t="shared" si="49"/>
        <v/>
      </c>
      <c r="H519" s="11">
        <f t="shared" si="50"/>
        <v>0</v>
      </c>
      <c r="I519">
        <f t="shared" si="51"/>
        <v>0</v>
      </c>
      <c r="J519">
        <f t="shared" si="52"/>
        <v>0</v>
      </c>
      <c r="K519">
        <f t="shared" si="48"/>
        <v>0</v>
      </c>
      <c r="L519" t="str">
        <f t="shared" si="53"/>
        <v/>
      </c>
    </row>
    <row r="520" spans="5:12">
      <c r="E520" s="85" t="str">
        <f t="shared" si="49"/>
        <v/>
      </c>
      <c r="H520" s="11">
        <f t="shared" si="50"/>
        <v>0</v>
      </c>
      <c r="I520">
        <f t="shared" si="51"/>
        <v>0</v>
      </c>
      <c r="J520">
        <f t="shared" si="52"/>
        <v>0</v>
      </c>
      <c r="K520">
        <f t="shared" si="48"/>
        <v>0</v>
      </c>
      <c r="L520" t="str">
        <f t="shared" si="53"/>
        <v/>
      </c>
    </row>
    <row r="521" spans="5:12">
      <c r="E521" s="85" t="str">
        <f t="shared" si="49"/>
        <v/>
      </c>
      <c r="H521" s="11">
        <f t="shared" si="50"/>
        <v>0</v>
      </c>
      <c r="I521">
        <f t="shared" si="51"/>
        <v>0</v>
      </c>
      <c r="J521">
        <f t="shared" si="52"/>
        <v>0</v>
      </c>
      <c r="K521">
        <f t="shared" si="48"/>
        <v>0</v>
      </c>
      <c r="L521" t="str">
        <f t="shared" si="53"/>
        <v/>
      </c>
    </row>
    <row r="522" spans="5:12">
      <c r="E522" s="85" t="str">
        <f t="shared" si="49"/>
        <v/>
      </c>
      <c r="H522" s="11">
        <f t="shared" si="50"/>
        <v>0</v>
      </c>
      <c r="I522">
        <f t="shared" si="51"/>
        <v>0</v>
      </c>
      <c r="J522">
        <f t="shared" si="52"/>
        <v>0</v>
      </c>
      <c r="K522">
        <f t="shared" si="48"/>
        <v>0</v>
      </c>
      <c r="L522" t="str">
        <f t="shared" si="53"/>
        <v/>
      </c>
    </row>
    <row r="523" spans="5:12">
      <c r="E523" s="85" t="str">
        <f t="shared" si="49"/>
        <v/>
      </c>
      <c r="H523" s="11">
        <f t="shared" si="50"/>
        <v>0</v>
      </c>
      <c r="I523">
        <f t="shared" si="51"/>
        <v>0</v>
      </c>
      <c r="J523">
        <f t="shared" si="52"/>
        <v>0</v>
      </c>
      <c r="K523">
        <f t="shared" si="48"/>
        <v>0</v>
      </c>
      <c r="L523" t="str">
        <f t="shared" si="53"/>
        <v/>
      </c>
    </row>
    <row r="524" spans="5:12">
      <c r="E524" s="85" t="str">
        <f t="shared" si="49"/>
        <v/>
      </c>
      <c r="H524" s="11">
        <f t="shared" si="50"/>
        <v>0</v>
      </c>
      <c r="I524">
        <f t="shared" si="51"/>
        <v>0</v>
      </c>
      <c r="J524">
        <f t="shared" si="52"/>
        <v>0</v>
      </c>
      <c r="K524">
        <f t="shared" si="48"/>
        <v>0</v>
      </c>
      <c r="L524" t="str">
        <f t="shared" si="53"/>
        <v/>
      </c>
    </row>
    <row r="525" spans="5:12">
      <c r="E525" s="85" t="str">
        <f t="shared" si="49"/>
        <v/>
      </c>
      <c r="H525" s="11">
        <f t="shared" si="50"/>
        <v>0</v>
      </c>
      <c r="I525">
        <f t="shared" si="51"/>
        <v>0</v>
      </c>
      <c r="J525">
        <f t="shared" si="52"/>
        <v>0</v>
      </c>
      <c r="K525">
        <f t="shared" si="48"/>
        <v>0</v>
      </c>
      <c r="L525" t="str">
        <f t="shared" si="53"/>
        <v/>
      </c>
    </row>
    <row r="526" spans="5:12">
      <c r="E526" s="85" t="str">
        <f t="shared" si="49"/>
        <v/>
      </c>
      <c r="H526" s="11">
        <f t="shared" si="50"/>
        <v>0</v>
      </c>
      <c r="I526">
        <f t="shared" si="51"/>
        <v>0</v>
      </c>
      <c r="J526">
        <f t="shared" si="52"/>
        <v>0</v>
      </c>
      <c r="K526">
        <f t="shared" si="48"/>
        <v>0</v>
      </c>
      <c r="L526" t="str">
        <f t="shared" si="53"/>
        <v/>
      </c>
    </row>
    <row r="527" spans="5:12">
      <c r="E527" s="85" t="str">
        <f t="shared" si="49"/>
        <v/>
      </c>
      <c r="H527" s="11">
        <f t="shared" si="50"/>
        <v>0</v>
      </c>
      <c r="I527">
        <f t="shared" si="51"/>
        <v>0</v>
      </c>
      <c r="J527">
        <f t="shared" si="52"/>
        <v>0</v>
      </c>
      <c r="K527">
        <f t="shared" si="48"/>
        <v>0</v>
      </c>
      <c r="L527" t="str">
        <f t="shared" si="53"/>
        <v/>
      </c>
    </row>
    <row r="528" spans="5:12">
      <c r="E528" s="85" t="str">
        <f t="shared" si="49"/>
        <v/>
      </c>
      <c r="H528" s="11">
        <f t="shared" si="50"/>
        <v>0</v>
      </c>
      <c r="I528">
        <f t="shared" si="51"/>
        <v>0</v>
      </c>
      <c r="J528">
        <f t="shared" si="52"/>
        <v>0</v>
      </c>
      <c r="K528">
        <f t="shared" si="48"/>
        <v>0</v>
      </c>
      <c r="L528" t="str">
        <f t="shared" si="53"/>
        <v/>
      </c>
    </row>
    <row r="529" spans="5:12">
      <c r="E529" s="85" t="str">
        <f t="shared" si="49"/>
        <v/>
      </c>
      <c r="H529" s="11">
        <f t="shared" si="50"/>
        <v>0</v>
      </c>
      <c r="I529">
        <f t="shared" si="51"/>
        <v>0</v>
      </c>
      <c r="J529">
        <f t="shared" si="52"/>
        <v>0</v>
      </c>
      <c r="K529">
        <f t="shared" si="48"/>
        <v>0</v>
      </c>
      <c r="L529" t="str">
        <f t="shared" si="53"/>
        <v/>
      </c>
    </row>
    <row r="530" spans="5:12">
      <c r="E530" s="85" t="str">
        <f t="shared" si="49"/>
        <v/>
      </c>
      <c r="H530" s="11">
        <f t="shared" si="50"/>
        <v>0</v>
      </c>
      <c r="I530">
        <f t="shared" si="51"/>
        <v>0</v>
      </c>
      <c r="J530">
        <f t="shared" si="52"/>
        <v>0</v>
      </c>
      <c r="K530">
        <f t="shared" si="48"/>
        <v>0</v>
      </c>
      <c r="L530" t="str">
        <f t="shared" si="53"/>
        <v/>
      </c>
    </row>
    <row r="531" spans="5:12">
      <c r="E531" s="85" t="str">
        <f t="shared" si="49"/>
        <v/>
      </c>
      <c r="H531" s="11">
        <f t="shared" si="50"/>
        <v>0</v>
      </c>
      <c r="I531">
        <f t="shared" si="51"/>
        <v>0</v>
      </c>
      <c r="J531">
        <f t="shared" si="52"/>
        <v>0</v>
      </c>
      <c r="K531">
        <f t="shared" si="48"/>
        <v>0</v>
      </c>
      <c r="L531" t="str">
        <f t="shared" si="53"/>
        <v/>
      </c>
    </row>
    <row r="532" spans="5:12">
      <c r="E532" s="85" t="str">
        <f t="shared" si="49"/>
        <v/>
      </c>
      <c r="H532" s="11">
        <f t="shared" si="50"/>
        <v>0</v>
      </c>
      <c r="I532">
        <f t="shared" si="51"/>
        <v>0</v>
      </c>
      <c r="J532">
        <f t="shared" si="52"/>
        <v>0</v>
      </c>
      <c r="K532">
        <f t="shared" si="48"/>
        <v>0</v>
      </c>
      <c r="L532" t="str">
        <f t="shared" si="53"/>
        <v/>
      </c>
    </row>
    <row r="533" spans="5:12">
      <c r="E533" s="85" t="str">
        <f t="shared" si="49"/>
        <v/>
      </c>
      <c r="H533" s="11">
        <f t="shared" si="50"/>
        <v>0</v>
      </c>
      <c r="I533">
        <f t="shared" si="51"/>
        <v>0</v>
      </c>
      <c r="J533">
        <f t="shared" si="52"/>
        <v>0</v>
      </c>
      <c r="K533">
        <f t="shared" si="48"/>
        <v>0</v>
      </c>
      <c r="L533" t="str">
        <f t="shared" si="53"/>
        <v/>
      </c>
    </row>
    <row r="534" spans="5:12">
      <c r="E534" s="85" t="str">
        <f t="shared" si="49"/>
        <v/>
      </c>
      <c r="H534" s="11">
        <f t="shared" si="50"/>
        <v>0</v>
      </c>
      <c r="I534">
        <f t="shared" si="51"/>
        <v>0</v>
      </c>
      <c r="J534">
        <f t="shared" si="52"/>
        <v>0</v>
      </c>
      <c r="K534">
        <f t="shared" si="48"/>
        <v>0</v>
      </c>
      <c r="L534" t="str">
        <f t="shared" si="53"/>
        <v/>
      </c>
    </row>
    <row r="535" spans="5:12">
      <c r="E535" s="85" t="str">
        <f t="shared" si="49"/>
        <v/>
      </c>
      <c r="H535" s="11">
        <f t="shared" si="50"/>
        <v>0</v>
      </c>
      <c r="I535">
        <f t="shared" si="51"/>
        <v>0</v>
      </c>
      <c r="J535">
        <f t="shared" si="52"/>
        <v>0</v>
      </c>
      <c r="K535">
        <f t="shared" si="48"/>
        <v>0</v>
      </c>
      <c r="L535" t="str">
        <f t="shared" si="53"/>
        <v/>
      </c>
    </row>
    <row r="536" spans="5:12">
      <c r="E536" s="85" t="str">
        <f t="shared" si="49"/>
        <v/>
      </c>
      <c r="H536" s="11">
        <f t="shared" si="50"/>
        <v>0</v>
      </c>
      <c r="I536">
        <f t="shared" si="51"/>
        <v>0</v>
      </c>
      <c r="J536">
        <f t="shared" si="52"/>
        <v>0</v>
      </c>
      <c r="K536">
        <f t="shared" si="48"/>
        <v>0</v>
      </c>
      <c r="L536" t="str">
        <f t="shared" si="53"/>
        <v/>
      </c>
    </row>
    <row r="537" spans="5:12">
      <c r="E537" s="85" t="str">
        <f t="shared" si="49"/>
        <v/>
      </c>
      <c r="H537" s="11">
        <f t="shared" si="50"/>
        <v>0</v>
      </c>
      <c r="I537">
        <f t="shared" si="51"/>
        <v>0</v>
      </c>
      <c r="J537">
        <f t="shared" si="52"/>
        <v>0</v>
      </c>
      <c r="K537">
        <f t="shared" si="48"/>
        <v>0</v>
      </c>
      <c r="L537" t="str">
        <f t="shared" si="53"/>
        <v/>
      </c>
    </row>
    <row r="538" spans="5:12">
      <c r="E538" s="85" t="str">
        <f t="shared" si="49"/>
        <v/>
      </c>
      <c r="H538" s="11">
        <f t="shared" si="50"/>
        <v>0</v>
      </c>
      <c r="I538">
        <f t="shared" si="51"/>
        <v>0</v>
      </c>
      <c r="J538">
        <f t="shared" si="52"/>
        <v>0</v>
      </c>
      <c r="K538">
        <f t="shared" si="48"/>
        <v>0</v>
      </c>
      <c r="L538" t="str">
        <f t="shared" si="53"/>
        <v/>
      </c>
    </row>
    <row r="539" spans="5:12">
      <c r="E539" s="85" t="str">
        <f t="shared" si="49"/>
        <v/>
      </c>
      <c r="H539" s="11">
        <f t="shared" si="50"/>
        <v>0</v>
      </c>
      <c r="I539">
        <f t="shared" si="51"/>
        <v>0</v>
      </c>
      <c r="J539">
        <f t="shared" si="52"/>
        <v>0</v>
      </c>
      <c r="K539">
        <f t="shared" si="48"/>
        <v>0</v>
      </c>
      <c r="L539" t="str">
        <f t="shared" si="53"/>
        <v/>
      </c>
    </row>
    <row r="540" spans="5:12">
      <c r="E540" s="85" t="str">
        <f t="shared" si="49"/>
        <v/>
      </c>
      <c r="H540" s="11">
        <f t="shared" si="50"/>
        <v>0</v>
      </c>
      <c r="I540">
        <f t="shared" si="51"/>
        <v>0</v>
      </c>
      <c r="J540">
        <f t="shared" si="52"/>
        <v>0</v>
      </c>
      <c r="K540">
        <f t="shared" si="48"/>
        <v>0</v>
      </c>
      <c r="L540" t="str">
        <f t="shared" si="53"/>
        <v/>
      </c>
    </row>
    <row r="541" spans="5:12">
      <c r="E541" s="85" t="str">
        <f t="shared" si="49"/>
        <v/>
      </c>
      <c r="H541" s="11">
        <f t="shared" si="50"/>
        <v>0</v>
      </c>
      <c r="I541">
        <f t="shared" si="51"/>
        <v>0</v>
      </c>
      <c r="J541">
        <f t="shared" si="52"/>
        <v>0</v>
      </c>
      <c r="K541">
        <f t="shared" si="48"/>
        <v>0</v>
      </c>
      <c r="L541" t="str">
        <f t="shared" si="53"/>
        <v/>
      </c>
    </row>
    <row r="542" spans="5:12">
      <c r="E542" s="85" t="str">
        <f t="shared" si="49"/>
        <v/>
      </c>
      <c r="H542" s="11">
        <f t="shared" si="50"/>
        <v>0</v>
      </c>
      <c r="I542">
        <f t="shared" si="51"/>
        <v>0</v>
      </c>
      <c r="J542">
        <f t="shared" si="52"/>
        <v>0</v>
      </c>
      <c r="K542">
        <f t="shared" si="48"/>
        <v>0</v>
      </c>
      <c r="L542" t="str">
        <f t="shared" si="53"/>
        <v/>
      </c>
    </row>
    <row r="543" spans="5:12">
      <c r="E543" s="85" t="str">
        <f t="shared" si="49"/>
        <v/>
      </c>
      <c r="H543" s="11">
        <f t="shared" si="50"/>
        <v>0</v>
      </c>
      <c r="I543">
        <f t="shared" si="51"/>
        <v>0</v>
      </c>
      <c r="J543">
        <f t="shared" si="52"/>
        <v>0</v>
      </c>
      <c r="K543">
        <f t="shared" si="48"/>
        <v>0</v>
      </c>
      <c r="L543" t="str">
        <f t="shared" si="53"/>
        <v/>
      </c>
    </row>
    <row r="544" spans="5:12">
      <c r="E544" s="85" t="str">
        <f t="shared" si="49"/>
        <v/>
      </c>
      <c r="H544" s="11">
        <f t="shared" si="50"/>
        <v>0</v>
      </c>
      <c r="I544">
        <f t="shared" si="51"/>
        <v>0</v>
      </c>
      <c r="J544">
        <f t="shared" si="52"/>
        <v>0</v>
      </c>
      <c r="K544">
        <f t="shared" si="48"/>
        <v>0</v>
      </c>
      <c r="L544" t="str">
        <f t="shared" si="53"/>
        <v/>
      </c>
    </row>
    <row r="545" spans="5:12">
      <c r="E545" s="85" t="str">
        <f t="shared" si="49"/>
        <v/>
      </c>
      <c r="H545" s="11">
        <f t="shared" si="50"/>
        <v>0</v>
      </c>
      <c r="I545">
        <f t="shared" si="51"/>
        <v>0</v>
      </c>
      <c r="J545">
        <f t="shared" si="52"/>
        <v>0</v>
      </c>
      <c r="K545">
        <f t="shared" si="48"/>
        <v>0</v>
      </c>
      <c r="L545" t="str">
        <f t="shared" si="53"/>
        <v/>
      </c>
    </row>
    <row r="546" spans="5:12">
      <c r="E546" s="85" t="str">
        <f t="shared" si="49"/>
        <v/>
      </c>
      <c r="H546" s="11">
        <f t="shared" si="50"/>
        <v>0</v>
      </c>
      <c r="I546">
        <f t="shared" si="51"/>
        <v>0</v>
      </c>
      <c r="J546">
        <f t="shared" si="52"/>
        <v>0</v>
      </c>
      <c r="K546">
        <f t="shared" si="48"/>
        <v>0</v>
      </c>
      <c r="L546" t="str">
        <f t="shared" si="53"/>
        <v/>
      </c>
    </row>
    <row r="547" spans="5:12">
      <c r="E547" s="85" t="str">
        <f t="shared" si="49"/>
        <v/>
      </c>
      <c r="H547" s="11">
        <f t="shared" si="50"/>
        <v>0</v>
      </c>
      <c r="I547">
        <f t="shared" si="51"/>
        <v>0</v>
      </c>
      <c r="J547">
        <f t="shared" si="52"/>
        <v>0</v>
      </c>
      <c r="K547">
        <f t="shared" si="48"/>
        <v>0</v>
      </c>
      <c r="L547" t="str">
        <f t="shared" si="53"/>
        <v/>
      </c>
    </row>
    <row r="548" spans="5:12">
      <c r="E548" s="85" t="str">
        <f t="shared" si="49"/>
        <v/>
      </c>
      <c r="H548" s="11">
        <f t="shared" si="50"/>
        <v>0</v>
      </c>
      <c r="I548">
        <f t="shared" si="51"/>
        <v>0</v>
      </c>
      <c r="J548">
        <f t="shared" si="52"/>
        <v>0</v>
      </c>
      <c r="K548">
        <f t="shared" si="48"/>
        <v>0</v>
      </c>
      <c r="L548" t="str">
        <f t="shared" si="53"/>
        <v/>
      </c>
    </row>
    <row r="549" spans="5:12">
      <c r="E549" s="85" t="str">
        <f t="shared" si="49"/>
        <v/>
      </c>
      <c r="H549" s="11">
        <f t="shared" si="50"/>
        <v>0</v>
      </c>
      <c r="I549">
        <f t="shared" si="51"/>
        <v>0</v>
      </c>
      <c r="J549">
        <f t="shared" si="52"/>
        <v>0</v>
      </c>
      <c r="K549">
        <f t="shared" si="48"/>
        <v>0</v>
      </c>
      <c r="L549" t="str">
        <f t="shared" si="53"/>
        <v/>
      </c>
    </row>
    <row r="550" spans="5:12">
      <c r="E550" s="85" t="str">
        <f t="shared" si="49"/>
        <v/>
      </c>
      <c r="H550" s="11">
        <f t="shared" si="50"/>
        <v>0</v>
      </c>
      <c r="I550">
        <f t="shared" si="51"/>
        <v>0</v>
      </c>
      <c r="J550">
        <f t="shared" si="52"/>
        <v>0</v>
      </c>
      <c r="K550">
        <f t="shared" si="48"/>
        <v>0</v>
      </c>
      <c r="L550" t="str">
        <f t="shared" si="53"/>
        <v/>
      </c>
    </row>
    <row r="551" spans="5:12">
      <c r="E551" s="85" t="str">
        <f t="shared" si="49"/>
        <v/>
      </c>
      <c r="H551" s="11">
        <f t="shared" si="50"/>
        <v>0</v>
      </c>
      <c r="I551">
        <f t="shared" si="51"/>
        <v>0</v>
      </c>
      <c r="J551">
        <f t="shared" si="52"/>
        <v>0</v>
      </c>
      <c r="K551">
        <f t="shared" si="48"/>
        <v>0</v>
      </c>
      <c r="L551" t="str">
        <f t="shared" si="53"/>
        <v/>
      </c>
    </row>
    <row r="552" spans="5:12">
      <c r="E552" s="85" t="str">
        <f t="shared" si="49"/>
        <v/>
      </c>
      <c r="H552" s="11">
        <f t="shared" si="50"/>
        <v>0</v>
      </c>
      <c r="I552">
        <f t="shared" si="51"/>
        <v>0</v>
      </c>
      <c r="J552">
        <f t="shared" si="52"/>
        <v>0</v>
      </c>
      <c r="K552">
        <f t="shared" si="48"/>
        <v>0</v>
      </c>
      <c r="L552" t="str">
        <f t="shared" si="53"/>
        <v/>
      </c>
    </row>
    <row r="553" spans="5:12">
      <c r="E553" s="85" t="str">
        <f t="shared" si="49"/>
        <v/>
      </c>
      <c r="H553" s="11">
        <f t="shared" si="50"/>
        <v>0</v>
      </c>
      <c r="I553">
        <f t="shared" si="51"/>
        <v>0</v>
      </c>
      <c r="J553">
        <f t="shared" si="52"/>
        <v>0</v>
      </c>
      <c r="K553">
        <f t="shared" si="48"/>
        <v>0</v>
      </c>
      <c r="L553" t="str">
        <f t="shared" si="53"/>
        <v/>
      </c>
    </row>
    <row r="554" spans="5:12">
      <c r="E554" s="85" t="str">
        <f t="shared" si="49"/>
        <v/>
      </c>
      <c r="H554" s="11">
        <f t="shared" si="50"/>
        <v>0</v>
      </c>
      <c r="I554">
        <f t="shared" si="51"/>
        <v>0</v>
      </c>
      <c r="J554">
        <f t="shared" si="52"/>
        <v>0</v>
      </c>
      <c r="K554">
        <f t="shared" si="48"/>
        <v>0</v>
      </c>
      <c r="L554" t="str">
        <f t="shared" si="53"/>
        <v/>
      </c>
    </row>
    <row r="555" spans="5:12">
      <c r="E555" s="85" t="str">
        <f t="shared" si="49"/>
        <v/>
      </c>
      <c r="H555" s="11">
        <f t="shared" si="50"/>
        <v>0</v>
      </c>
      <c r="I555">
        <f t="shared" si="51"/>
        <v>0</v>
      </c>
      <c r="J555">
        <f t="shared" si="52"/>
        <v>0</v>
      </c>
      <c r="K555">
        <f t="shared" si="48"/>
        <v>0</v>
      </c>
      <c r="L555" t="str">
        <f t="shared" si="53"/>
        <v/>
      </c>
    </row>
    <row r="556" spans="5:12">
      <c r="E556" s="85" t="str">
        <f t="shared" si="49"/>
        <v/>
      </c>
      <c r="H556" s="11">
        <f t="shared" si="50"/>
        <v>0</v>
      </c>
      <c r="I556">
        <f t="shared" si="51"/>
        <v>0</v>
      </c>
      <c r="J556">
        <f t="shared" si="52"/>
        <v>0</v>
      </c>
      <c r="K556">
        <f t="shared" si="48"/>
        <v>0</v>
      </c>
      <c r="L556" t="str">
        <f t="shared" si="53"/>
        <v/>
      </c>
    </row>
    <row r="557" spans="5:12">
      <c r="E557" s="85" t="str">
        <f t="shared" si="49"/>
        <v/>
      </c>
      <c r="H557" s="11">
        <f t="shared" si="50"/>
        <v>0</v>
      </c>
      <c r="I557">
        <f t="shared" si="51"/>
        <v>0</v>
      </c>
      <c r="J557">
        <f t="shared" si="52"/>
        <v>0</v>
      </c>
      <c r="K557">
        <f t="shared" si="48"/>
        <v>0</v>
      </c>
      <c r="L557" t="str">
        <f t="shared" si="53"/>
        <v/>
      </c>
    </row>
    <row r="558" spans="5:12">
      <c r="E558" s="85" t="str">
        <f t="shared" si="49"/>
        <v/>
      </c>
      <c r="H558" s="11">
        <f t="shared" si="50"/>
        <v>0</v>
      </c>
      <c r="I558">
        <f t="shared" si="51"/>
        <v>0</v>
      </c>
      <c r="J558">
        <f t="shared" si="52"/>
        <v>0</v>
      </c>
      <c r="K558">
        <f t="shared" si="48"/>
        <v>0</v>
      </c>
      <c r="L558" t="str">
        <f t="shared" si="53"/>
        <v/>
      </c>
    </row>
    <row r="559" spans="5:12">
      <c r="E559" s="85" t="str">
        <f t="shared" si="49"/>
        <v/>
      </c>
      <c r="H559" s="11">
        <f t="shared" si="50"/>
        <v>0</v>
      </c>
      <c r="I559">
        <f t="shared" si="51"/>
        <v>0</v>
      </c>
      <c r="J559">
        <f t="shared" si="52"/>
        <v>0</v>
      </c>
      <c r="K559">
        <f t="shared" si="48"/>
        <v>0</v>
      </c>
      <c r="L559" t="str">
        <f t="shared" si="53"/>
        <v/>
      </c>
    </row>
    <row r="560" spans="5:12">
      <c r="E560" s="85" t="str">
        <f t="shared" si="49"/>
        <v/>
      </c>
      <c r="H560" s="11">
        <f t="shared" si="50"/>
        <v>0</v>
      </c>
      <c r="I560">
        <f t="shared" si="51"/>
        <v>0</v>
      </c>
      <c r="J560">
        <f t="shared" si="52"/>
        <v>0</v>
      </c>
      <c r="K560">
        <f t="shared" si="48"/>
        <v>0</v>
      </c>
      <c r="L560" t="str">
        <f t="shared" si="53"/>
        <v/>
      </c>
    </row>
    <row r="561" spans="5:12">
      <c r="E561" s="85" t="str">
        <f t="shared" si="49"/>
        <v/>
      </c>
      <c r="H561" s="11">
        <f t="shared" si="50"/>
        <v>0</v>
      </c>
      <c r="I561">
        <f t="shared" si="51"/>
        <v>0</v>
      </c>
      <c r="J561">
        <f t="shared" si="52"/>
        <v>0</v>
      </c>
      <c r="K561">
        <f t="shared" si="48"/>
        <v>0</v>
      </c>
      <c r="L561" t="str">
        <f t="shared" si="53"/>
        <v/>
      </c>
    </row>
    <row r="562" spans="5:12">
      <c r="E562" s="85" t="str">
        <f t="shared" si="49"/>
        <v/>
      </c>
      <c r="H562" s="11">
        <f t="shared" si="50"/>
        <v>0</v>
      </c>
      <c r="I562">
        <f t="shared" si="51"/>
        <v>0</v>
      </c>
      <c r="J562">
        <f t="shared" si="52"/>
        <v>0</v>
      </c>
      <c r="K562">
        <f t="shared" si="48"/>
        <v>0</v>
      </c>
      <c r="L562" t="str">
        <f t="shared" si="53"/>
        <v/>
      </c>
    </row>
    <row r="563" spans="5:12">
      <c r="E563" s="85" t="str">
        <f t="shared" si="49"/>
        <v/>
      </c>
      <c r="H563" s="11">
        <f t="shared" si="50"/>
        <v>0</v>
      </c>
      <c r="I563">
        <f t="shared" si="51"/>
        <v>0</v>
      </c>
      <c r="J563">
        <f t="shared" si="52"/>
        <v>0</v>
      </c>
      <c r="K563">
        <f t="shared" si="48"/>
        <v>0</v>
      </c>
      <c r="L563" t="str">
        <f t="shared" si="53"/>
        <v/>
      </c>
    </row>
    <row r="564" spans="5:12">
      <c r="E564" s="85" t="str">
        <f t="shared" si="49"/>
        <v/>
      </c>
      <c r="H564" s="11">
        <f t="shared" si="50"/>
        <v>0</v>
      </c>
      <c r="I564">
        <f t="shared" si="51"/>
        <v>0</v>
      </c>
      <c r="J564">
        <f t="shared" si="52"/>
        <v>0</v>
      </c>
      <c r="K564">
        <f t="shared" si="48"/>
        <v>0</v>
      </c>
      <c r="L564" t="str">
        <f t="shared" si="53"/>
        <v/>
      </c>
    </row>
    <row r="565" spans="5:12">
      <c r="E565" s="85" t="str">
        <f t="shared" si="49"/>
        <v/>
      </c>
      <c r="H565" s="11">
        <f t="shared" si="50"/>
        <v>0</v>
      </c>
      <c r="I565">
        <f t="shared" si="51"/>
        <v>0</v>
      </c>
      <c r="J565">
        <f t="shared" si="52"/>
        <v>0</v>
      </c>
      <c r="K565">
        <f t="shared" si="48"/>
        <v>0</v>
      </c>
      <c r="L565" t="str">
        <f t="shared" si="53"/>
        <v/>
      </c>
    </row>
    <row r="566" spans="5:12">
      <c r="E566" s="85" t="str">
        <f t="shared" si="49"/>
        <v/>
      </c>
      <c r="H566" s="11">
        <f t="shared" si="50"/>
        <v>0</v>
      </c>
      <c r="I566">
        <f t="shared" si="51"/>
        <v>0</v>
      </c>
      <c r="J566">
        <f t="shared" si="52"/>
        <v>0</v>
      </c>
      <c r="K566">
        <f t="shared" si="48"/>
        <v>0</v>
      </c>
      <c r="L566" t="str">
        <f t="shared" si="53"/>
        <v/>
      </c>
    </row>
    <row r="567" spans="5:12">
      <c r="E567" s="85" t="str">
        <f t="shared" si="49"/>
        <v/>
      </c>
      <c r="H567" s="11">
        <f t="shared" si="50"/>
        <v>0</v>
      </c>
      <c r="I567">
        <f t="shared" si="51"/>
        <v>0</v>
      </c>
      <c r="J567">
        <f t="shared" si="52"/>
        <v>0</v>
      </c>
      <c r="K567">
        <f t="shared" si="48"/>
        <v>0</v>
      </c>
      <c r="L567" t="str">
        <f t="shared" si="53"/>
        <v/>
      </c>
    </row>
    <row r="568" spans="5:12">
      <c r="E568" s="85" t="str">
        <f t="shared" si="49"/>
        <v/>
      </c>
      <c r="H568" s="11">
        <f t="shared" si="50"/>
        <v>0</v>
      </c>
      <c r="I568">
        <f t="shared" si="51"/>
        <v>0</v>
      </c>
      <c r="J568">
        <f t="shared" si="52"/>
        <v>0</v>
      </c>
      <c r="K568">
        <f t="shared" si="48"/>
        <v>0</v>
      </c>
      <c r="L568" t="str">
        <f t="shared" si="53"/>
        <v/>
      </c>
    </row>
    <row r="569" spans="5:12">
      <c r="E569" s="85" t="str">
        <f t="shared" si="49"/>
        <v/>
      </c>
      <c r="H569" s="11">
        <f t="shared" si="50"/>
        <v>0</v>
      </c>
      <c r="I569">
        <f t="shared" si="51"/>
        <v>0</v>
      </c>
      <c r="J569">
        <f t="shared" si="52"/>
        <v>0</v>
      </c>
      <c r="K569">
        <f t="shared" si="48"/>
        <v>0</v>
      </c>
      <c r="L569" t="str">
        <f t="shared" si="53"/>
        <v/>
      </c>
    </row>
    <row r="570" spans="5:12">
      <c r="E570" s="85" t="str">
        <f t="shared" si="49"/>
        <v/>
      </c>
      <c r="H570" s="11">
        <f t="shared" si="50"/>
        <v>0</v>
      </c>
      <c r="I570">
        <f t="shared" si="51"/>
        <v>0</v>
      </c>
      <c r="J570">
        <f t="shared" si="52"/>
        <v>0</v>
      </c>
      <c r="K570">
        <f t="shared" si="48"/>
        <v>0</v>
      </c>
      <c r="L570" t="str">
        <f t="shared" si="53"/>
        <v/>
      </c>
    </row>
    <row r="571" spans="5:12">
      <c r="E571" s="85" t="str">
        <f t="shared" si="49"/>
        <v/>
      </c>
      <c r="H571" s="11">
        <f t="shared" si="50"/>
        <v>0</v>
      </c>
      <c r="I571">
        <f t="shared" si="51"/>
        <v>0</v>
      </c>
      <c r="J571">
        <f t="shared" si="52"/>
        <v>0</v>
      </c>
      <c r="K571">
        <f t="shared" si="48"/>
        <v>0</v>
      </c>
      <c r="L571" t="str">
        <f t="shared" si="53"/>
        <v/>
      </c>
    </row>
    <row r="572" spans="5:12">
      <c r="E572" s="85" t="str">
        <f t="shared" si="49"/>
        <v/>
      </c>
      <c r="H572" s="11">
        <f t="shared" si="50"/>
        <v>0</v>
      </c>
      <c r="I572">
        <f t="shared" si="51"/>
        <v>0</v>
      </c>
      <c r="J572">
        <f t="shared" si="52"/>
        <v>0</v>
      </c>
      <c r="K572">
        <f t="shared" si="48"/>
        <v>0</v>
      </c>
      <c r="L572" t="str">
        <f t="shared" si="53"/>
        <v/>
      </c>
    </row>
    <row r="573" spans="5:12">
      <c r="E573" s="85" t="str">
        <f t="shared" si="49"/>
        <v/>
      </c>
      <c r="H573" s="11">
        <f t="shared" si="50"/>
        <v>0</v>
      </c>
      <c r="I573">
        <f t="shared" si="51"/>
        <v>0</v>
      </c>
      <c r="J573">
        <f t="shared" si="52"/>
        <v>0</v>
      </c>
      <c r="K573">
        <f t="shared" si="48"/>
        <v>0</v>
      </c>
      <c r="L573" t="str">
        <f t="shared" si="53"/>
        <v/>
      </c>
    </row>
    <row r="574" spans="5:12">
      <c r="E574" s="85" t="str">
        <f t="shared" si="49"/>
        <v/>
      </c>
      <c r="H574" s="11">
        <f t="shared" si="50"/>
        <v>0</v>
      </c>
      <c r="I574">
        <f t="shared" si="51"/>
        <v>0</v>
      </c>
      <c r="J574">
        <f t="shared" si="52"/>
        <v>0</v>
      </c>
      <c r="K574">
        <f t="shared" si="48"/>
        <v>0</v>
      </c>
      <c r="L574" t="str">
        <f t="shared" si="53"/>
        <v/>
      </c>
    </row>
    <row r="575" spans="5:12">
      <c r="E575" s="85" t="str">
        <f t="shared" si="49"/>
        <v/>
      </c>
      <c r="H575" s="11">
        <f t="shared" si="50"/>
        <v>0</v>
      </c>
      <c r="I575">
        <f t="shared" si="51"/>
        <v>0</v>
      </c>
      <c r="J575">
        <f t="shared" si="52"/>
        <v>0</v>
      </c>
      <c r="K575">
        <f t="shared" si="48"/>
        <v>0</v>
      </c>
      <c r="L575" t="str">
        <f t="shared" si="53"/>
        <v/>
      </c>
    </row>
    <row r="576" spans="5:12">
      <c r="E576" s="85" t="str">
        <f t="shared" si="49"/>
        <v/>
      </c>
      <c r="H576" s="11">
        <f t="shared" si="50"/>
        <v>0</v>
      </c>
      <c r="I576">
        <f t="shared" si="51"/>
        <v>0</v>
      </c>
      <c r="J576">
        <f t="shared" si="52"/>
        <v>0</v>
      </c>
      <c r="K576">
        <f t="shared" si="48"/>
        <v>0</v>
      </c>
      <c r="L576" t="str">
        <f t="shared" si="53"/>
        <v/>
      </c>
    </row>
    <row r="577" spans="5:12">
      <c r="E577" s="85" t="str">
        <f t="shared" si="49"/>
        <v/>
      </c>
      <c r="H577" s="11">
        <f t="shared" si="50"/>
        <v>0</v>
      </c>
      <c r="I577">
        <f t="shared" si="51"/>
        <v>0</v>
      </c>
      <c r="J577">
        <f t="shared" si="52"/>
        <v>0</v>
      </c>
      <c r="K577">
        <f t="shared" si="48"/>
        <v>0</v>
      </c>
      <c r="L577" t="str">
        <f t="shared" si="53"/>
        <v/>
      </c>
    </row>
    <row r="578" spans="5:12">
      <c r="E578" s="85" t="str">
        <f t="shared" si="49"/>
        <v/>
      </c>
      <c r="H578" s="11">
        <f t="shared" si="50"/>
        <v>0</v>
      </c>
      <c r="I578">
        <f t="shared" si="51"/>
        <v>0</v>
      </c>
      <c r="J578">
        <f t="shared" si="52"/>
        <v>0</v>
      </c>
      <c r="K578">
        <f t="shared" si="48"/>
        <v>0</v>
      </c>
      <c r="L578" t="str">
        <f t="shared" si="53"/>
        <v/>
      </c>
    </row>
    <row r="579" spans="5:12">
      <c r="E579" s="85" t="str">
        <f t="shared" si="49"/>
        <v/>
      </c>
      <c r="H579" s="11">
        <f t="shared" si="50"/>
        <v>0</v>
      </c>
      <c r="I579">
        <f t="shared" si="51"/>
        <v>0</v>
      </c>
      <c r="J579">
        <f t="shared" si="52"/>
        <v>0</v>
      </c>
      <c r="K579">
        <f t="shared" si="48"/>
        <v>0</v>
      </c>
      <c r="L579" t="str">
        <f t="shared" si="53"/>
        <v/>
      </c>
    </row>
    <row r="580" spans="5:12">
      <c r="E580" s="85" t="str">
        <f t="shared" si="49"/>
        <v/>
      </c>
      <c r="H580" s="11">
        <f t="shared" si="50"/>
        <v>0</v>
      </c>
      <c r="I580">
        <f t="shared" si="51"/>
        <v>0</v>
      </c>
      <c r="J580">
        <f t="shared" si="52"/>
        <v>0</v>
      </c>
      <c r="K580">
        <f t="shared" ref="K580:K643" si="54">D580</f>
        <v>0</v>
      </c>
      <c r="L580" t="str">
        <f t="shared" si="53"/>
        <v/>
      </c>
    </row>
    <row r="581" spans="5:12">
      <c r="E581" s="85" t="str">
        <f t="shared" ref="E581:E644" si="55">MID(C581,8,3)</f>
        <v/>
      </c>
      <c r="H581" s="11">
        <f t="shared" ref="H581:H644" si="56">A581</f>
        <v>0</v>
      </c>
      <c r="I581">
        <f t="shared" ref="I581:I644" si="57">B581</f>
        <v>0</v>
      </c>
      <c r="J581">
        <f t="shared" ref="J581:J644" si="58">C581</f>
        <v>0</v>
      </c>
      <c r="K581">
        <f t="shared" si="54"/>
        <v>0</v>
      </c>
      <c r="L581" t="str">
        <f t="shared" ref="L581:L644" si="59">E581</f>
        <v/>
      </c>
    </row>
    <row r="582" spans="5:12">
      <c r="E582" s="85" t="str">
        <f t="shared" si="55"/>
        <v/>
      </c>
      <c r="H582" s="11">
        <f t="shared" si="56"/>
        <v>0</v>
      </c>
      <c r="I582">
        <f t="shared" si="57"/>
        <v>0</v>
      </c>
      <c r="J582">
        <f t="shared" si="58"/>
        <v>0</v>
      </c>
      <c r="K582">
        <f t="shared" si="54"/>
        <v>0</v>
      </c>
      <c r="L582" t="str">
        <f t="shared" si="59"/>
        <v/>
      </c>
    </row>
    <row r="583" spans="5:12">
      <c r="E583" s="85" t="str">
        <f t="shared" si="55"/>
        <v/>
      </c>
      <c r="H583" s="11">
        <f t="shared" si="56"/>
        <v>0</v>
      </c>
      <c r="I583">
        <f t="shared" si="57"/>
        <v>0</v>
      </c>
      <c r="J583">
        <f t="shared" si="58"/>
        <v>0</v>
      </c>
      <c r="K583">
        <f t="shared" si="54"/>
        <v>0</v>
      </c>
      <c r="L583" t="str">
        <f t="shared" si="59"/>
        <v/>
      </c>
    </row>
    <row r="584" spans="5:12">
      <c r="E584" s="85" t="str">
        <f t="shared" si="55"/>
        <v/>
      </c>
      <c r="H584" s="11">
        <f t="shared" si="56"/>
        <v>0</v>
      </c>
      <c r="I584">
        <f t="shared" si="57"/>
        <v>0</v>
      </c>
      <c r="J584">
        <f t="shared" si="58"/>
        <v>0</v>
      </c>
      <c r="K584">
        <f t="shared" si="54"/>
        <v>0</v>
      </c>
      <c r="L584" t="str">
        <f t="shared" si="59"/>
        <v/>
      </c>
    </row>
    <row r="585" spans="5:12">
      <c r="E585" s="85" t="str">
        <f t="shared" si="55"/>
        <v/>
      </c>
      <c r="H585" s="11">
        <f t="shared" si="56"/>
        <v>0</v>
      </c>
      <c r="I585">
        <f t="shared" si="57"/>
        <v>0</v>
      </c>
      <c r="J585">
        <f t="shared" si="58"/>
        <v>0</v>
      </c>
      <c r="K585">
        <f t="shared" si="54"/>
        <v>0</v>
      </c>
      <c r="L585" t="str">
        <f t="shared" si="59"/>
        <v/>
      </c>
    </row>
    <row r="586" spans="5:12">
      <c r="E586" s="85" t="str">
        <f t="shared" si="55"/>
        <v/>
      </c>
      <c r="H586" s="11">
        <f t="shared" si="56"/>
        <v>0</v>
      </c>
      <c r="I586">
        <f t="shared" si="57"/>
        <v>0</v>
      </c>
      <c r="J586">
        <f t="shared" si="58"/>
        <v>0</v>
      </c>
      <c r="K586">
        <f t="shared" si="54"/>
        <v>0</v>
      </c>
      <c r="L586" t="str">
        <f t="shared" si="59"/>
        <v/>
      </c>
    </row>
    <row r="587" spans="5:12">
      <c r="E587" s="85" t="str">
        <f t="shared" si="55"/>
        <v/>
      </c>
      <c r="H587" s="11">
        <f t="shared" si="56"/>
        <v>0</v>
      </c>
      <c r="I587">
        <f t="shared" si="57"/>
        <v>0</v>
      </c>
      <c r="J587">
        <f t="shared" si="58"/>
        <v>0</v>
      </c>
      <c r="K587">
        <f t="shared" si="54"/>
        <v>0</v>
      </c>
      <c r="L587" t="str">
        <f t="shared" si="59"/>
        <v/>
      </c>
    </row>
    <row r="588" spans="5:12">
      <c r="E588" s="85" t="str">
        <f t="shared" si="55"/>
        <v/>
      </c>
      <c r="H588" s="11">
        <f t="shared" si="56"/>
        <v>0</v>
      </c>
      <c r="I588">
        <f t="shared" si="57"/>
        <v>0</v>
      </c>
      <c r="J588">
        <f t="shared" si="58"/>
        <v>0</v>
      </c>
      <c r="K588">
        <f t="shared" si="54"/>
        <v>0</v>
      </c>
      <c r="L588" t="str">
        <f t="shared" si="59"/>
        <v/>
      </c>
    </row>
    <row r="589" spans="5:12">
      <c r="E589" s="85" t="str">
        <f t="shared" si="55"/>
        <v/>
      </c>
      <c r="H589" s="11">
        <f t="shared" si="56"/>
        <v>0</v>
      </c>
      <c r="I589">
        <f t="shared" si="57"/>
        <v>0</v>
      </c>
      <c r="J589">
        <f t="shared" si="58"/>
        <v>0</v>
      </c>
      <c r="K589">
        <f t="shared" si="54"/>
        <v>0</v>
      </c>
      <c r="L589" t="str">
        <f t="shared" si="59"/>
        <v/>
      </c>
    </row>
    <row r="590" spans="5:12">
      <c r="E590" s="85" t="str">
        <f t="shared" si="55"/>
        <v/>
      </c>
      <c r="H590" s="11">
        <f t="shared" si="56"/>
        <v>0</v>
      </c>
      <c r="I590">
        <f t="shared" si="57"/>
        <v>0</v>
      </c>
      <c r="J590">
        <f t="shared" si="58"/>
        <v>0</v>
      </c>
      <c r="K590">
        <f t="shared" si="54"/>
        <v>0</v>
      </c>
      <c r="L590" t="str">
        <f t="shared" si="59"/>
        <v/>
      </c>
    </row>
    <row r="591" spans="5:12">
      <c r="E591" s="85" t="str">
        <f t="shared" si="55"/>
        <v/>
      </c>
      <c r="H591" s="11">
        <f t="shared" si="56"/>
        <v>0</v>
      </c>
      <c r="I591">
        <f t="shared" si="57"/>
        <v>0</v>
      </c>
      <c r="J591">
        <f t="shared" si="58"/>
        <v>0</v>
      </c>
      <c r="K591">
        <f t="shared" si="54"/>
        <v>0</v>
      </c>
      <c r="L591" t="str">
        <f t="shared" si="59"/>
        <v/>
      </c>
    </row>
    <row r="592" spans="5:12">
      <c r="E592" s="85" t="str">
        <f t="shared" si="55"/>
        <v/>
      </c>
      <c r="H592" s="11">
        <f t="shared" si="56"/>
        <v>0</v>
      </c>
      <c r="I592">
        <f t="shared" si="57"/>
        <v>0</v>
      </c>
      <c r="J592">
        <f t="shared" si="58"/>
        <v>0</v>
      </c>
      <c r="K592">
        <f t="shared" si="54"/>
        <v>0</v>
      </c>
      <c r="L592" t="str">
        <f t="shared" si="59"/>
        <v/>
      </c>
    </row>
    <row r="593" spans="5:12">
      <c r="E593" s="85" t="str">
        <f t="shared" si="55"/>
        <v/>
      </c>
      <c r="H593" s="11">
        <f t="shared" si="56"/>
        <v>0</v>
      </c>
      <c r="I593">
        <f t="shared" si="57"/>
        <v>0</v>
      </c>
      <c r="J593">
        <f t="shared" si="58"/>
        <v>0</v>
      </c>
      <c r="K593">
        <f t="shared" si="54"/>
        <v>0</v>
      </c>
      <c r="L593" t="str">
        <f t="shared" si="59"/>
        <v/>
      </c>
    </row>
    <row r="594" spans="5:12">
      <c r="E594" s="85" t="str">
        <f t="shared" si="55"/>
        <v/>
      </c>
      <c r="H594" s="11">
        <f t="shared" si="56"/>
        <v>0</v>
      </c>
      <c r="I594">
        <f t="shared" si="57"/>
        <v>0</v>
      </c>
      <c r="J594">
        <f t="shared" si="58"/>
        <v>0</v>
      </c>
      <c r="K594">
        <f t="shared" si="54"/>
        <v>0</v>
      </c>
      <c r="L594" t="str">
        <f t="shared" si="59"/>
        <v/>
      </c>
    </row>
    <row r="595" spans="5:12">
      <c r="E595" s="85" t="str">
        <f t="shared" si="55"/>
        <v/>
      </c>
      <c r="H595" s="11">
        <f t="shared" si="56"/>
        <v>0</v>
      </c>
      <c r="I595">
        <f t="shared" si="57"/>
        <v>0</v>
      </c>
      <c r="J595">
        <f t="shared" si="58"/>
        <v>0</v>
      </c>
      <c r="K595">
        <f t="shared" si="54"/>
        <v>0</v>
      </c>
      <c r="L595" t="str">
        <f t="shared" si="59"/>
        <v/>
      </c>
    </row>
    <row r="596" spans="5:12">
      <c r="E596" s="85" t="str">
        <f t="shared" si="55"/>
        <v/>
      </c>
      <c r="H596" s="11">
        <f t="shared" si="56"/>
        <v>0</v>
      </c>
      <c r="I596">
        <f t="shared" si="57"/>
        <v>0</v>
      </c>
      <c r="J596">
        <f t="shared" si="58"/>
        <v>0</v>
      </c>
      <c r="K596">
        <f t="shared" si="54"/>
        <v>0</v>
      </c>
      <c r="L596" t="str">
        <f t="shared" si="59"/>
        <v/>
      </c>
    </row>
    <row r="597" spans="5:12">
      <c r="E597" s="85" t="str">
        <f t="shared" si="55"/>
        <v/>
      </c>
      <c r="H597" s="11">
        <f t="shared" si="56"/>
        <v>0</v>
      </c>
      <c r="I597">
        <f t="shared" si="57"/>
        <v>0</v>
      </c>
      <c r="J597">
        <f t="shared" si="58"/>
        <v>0</v>
      </c>
      <c r="K597">
        <f t="shared" si="54"/>
        <v>0</v>
      </c>
      <c r="L597" t="str">
        <f t="shared" si="59"/>
        <v/>
      </c>
    </row>
    <row r="598" spans="5:12">
      <c r="E598" s="85" t="str">
        <f t="shared" si="55"/>
        <v/>
      </c>
      <c r="H598" s="11">
        <f t="shared" si="56"/>
        <v>0</v>
      </c>
      <c r="I598">
        <f t="shared" si="57"/>
        <v>0</v>
      </c>
      <c r="J598">
        <f t="shared" si="58"/>
        <v>0</v>
      </c>
      <c r="K598">
        <f t="shared" si="54"/>
        <v>0</v>
      </c>
      <c r="L598" t="str">
        <f t="shared" si="59"/>
        <v/>
      </c>
    </row>
    <row r="599" spans="5:12">
      <c r="E599" s="85" t="str">
        <f t="shared" si="55"/>
        <v/>
      </c>
      <c r="H599" s="11">
        <f t="shared" si="56"/>
        <v>0</v>
      </c>
      <c r="I599">
        <f t="shared" si="57"/>
        <v>0</v>
      </c>
      <c r="J599">
        <f t="shared" si="58"/>
        <v>0</v>
      </c>
      <c r="K599">
        <f t="shared" si="54"/>
        <v>0</v>
      </c>
      <c r="L599" t="str">
        <f t="shared" si="59"/>
        <v/>
      </c>
    </row>
    <row r="600" spans="5:12">
      <c r="E600" s="85" t="str">
        <f t="shared" si="55"/>
        <v/>
      </c>
      <c r="H600" s="11">
        <f t="shared" si="56"/>
        <v>0</v>
      </c>
      <c r="I600">
        <f t="shared" si="57"/>
        <v>0</v>
      </c>
      <c r="J600">
        <f t="shared" si="58"/>
        <v>0</v>
      </c>
      <c r="K600">
        <f t="shared" si="54"/>
        <v>0</v>
      </c>
      <c r="L600" t="str">
        <f t="shared" si="59"/>
        <v/>
      </c>
    </row>
    <row r="601" spans="5:12">
      <c r="E601" s="85" t="str">
        <f t="shared" si="55"/>
        <v/>
      </c>
      <c r="H601" s="11">
        <f t="shared" si="56"/>
        <v>0</v>
      </c>
      <c r="I601">
        <f t="shared" si="57"/>
        <v>0</v>
      </c>
      <c r="J601">
        <f t="shared" si="58"/>
        <v>0</v>
      </c>
      <c r="K601">
        <f t="shared" si="54"/>
        <v>0</v>
      </c>
      <c r="L601" t="str">
        <f t="shared" si="59"/>
        <v/>
      </c>
    </row>
    <row r="602" spans="5:12">
      <c r="E602" s="85" t="str">
        <f t="shared" si="55"/>
        <v/>
      </c>
      <c r="H602" s="11">
        <f t="shared" si="56"/>
        <v>0</v>
      </c>
      <c r="I602">
        <f t="shared" si="57"/>
        <v>0</v>
      </c>
      <c r="J602">
        <f t="shared" si="58"/>
        <v>0</v>
      </c>
      <c r="K602">
        <f t="shared" si="54"/>
        <v>0</v>
      </c>
      <c r="L602" t="str">
        <f t="shared" si="59"/>
        <v/>
      </c>
    </row>
    <row r="603" spans="5:12">
      <c r="E603" s="85" t="str">
        <f t="shared" si="55"/>
        <v/>
      </c>
      <c r="H603" s="11">
        <f t="shared" si="56"/>
        <v>0</v>
      </c>
      <c r="I603">
        <f t="shared" si="57"/>
        <v>0</v>
      </c>
      <c r="J603">
        <f t="shared" si="58"/>
        <v>0</v>
      </c>
      <c r="K603">
        <f t="shared" si="54"/>
        <v>0</v>
      </c>
      <c r="L603" t="str">
        <f t="shared" si="59"/>
        <v/>
      </c>
    </row>
    <row r="604" spans="5:12">
      <c r="E604" s="85" t="str">
        <f t="shared" si="55"/>
        <v/>
      </c>
      <c r="H604" s="11">
        <f t="shared" si="56"/>
        <v>0</v>
      </c>
      <c r="I604">
        <f t="shared" si="57"/>
        <v>0</v>
      </c>
      <c r="J604">
        <f t="shared" si="58"/>
        <v>0</v>
      </c>
      <c r="K604">
        <f t="shared" si="54"/>
        <v>0</v>
      </c>
      <c r="L604" t="str">
        <f t="shared" si="59"/>
        <v/>
      </c>
    </row>
    <row r="605" spans="5:12">
      <c r="E605" s="85" t="str">
        <f t="shared" si="55"/>
        <v/>
      </c>
      <c r="H605" s="11">
        <f t="shared" si="56"/>
        <v>0</v>
      </c>
      <c r="I605">
        <f t="shared" si="57"/>
        <v>0</v>
      </c>
      <c r="J605">
        <f t="shared" si="58"/>
        <v>0</v>
      </c>
      <c r="K605">
        <f t="shared" si="54"/>
        <v>0</v>
      </c>
      <c r="L605" t="str">
        <f t="shared" si="59"/>
        <v/>
      </c>
    </row>
    <row r="606" spans="5:12">
      <c r="E606" s="85" t="str">
        <f t="shared" si="55"/>
        <v/>
      </c>
      <c r="H606" s="11">
        <f t="shared" si="56"/>
        <v>0</v>
      </c>
      <c r="I606">
        <f t="shared" si="57"/>
        <v>0</v>
      </c>
      <c r="J606">
        <f t="shared" si="58"/>
        <v>0</v>
      </c>
      <c r="K606">
        <f t="shared" si="54"/>
        <v>0</v>
      </c>
      <c r="L606" t="str">
        <f t="shared" si="59"/>
        <v/>
      </c>
    </row>
    <row r="607" spans="5:12">
      <c r="E607" s="85" t="str">
        <f t="shared" si="55"/>
        <v/>
      </c>
      <c r="H607" s="11">
        <f t="shared" si="56"/>
        <v>0</v>
      </c>
      <c r="I607">
        <f t="shared" si="57"/>
        <v>0</v>
      </c>
      <c r="J607">
        <f t="shared" si="58"/>
        <v>0</v>
      </c>
      <c r="K607">
        <f t="shared" si="54"/>
        <v>0</v>
      </c>
      <c r="L607" t="str">
        <f t="shared" si="59"/>
        <v/>
      </c>
    </row>
    <row r="608" spans="5:12">
      <c r="E608" s="85" t="str">
        <f t="shared" si="55"/>
        <v/>
      </c>
      <c r="H608" s="11">
        <f t="shared" si="56"/>
        <v>0</v>
      </c>
      <c r="I608">
        <f t="shared" si="57"/>
        <v>0</v>
      </c>
      <c r="J608">
        <f t="shared" si="58"/>
        <v>0</v>
      </c>
      <c r="K608">
        <f t="shared" si="54"/>
        <v>0</v>
      </c>
      <c r="L608" t="str">
        <f t="shared" si="59"/>
        <v/>
      </c>
    </row>
    <row r="609" spans="5:12">
      <c r="E609" s="85" t="str">
        <f t="shared" si="55"/>
        <v/>
      </c>
      <c r="H609" s="11">
        <f t="shared" si="56"/>
        <v>0</v>
      </c>
      <c r="I609">
        <f t="shared" si="57"/>
        <v>0</v>
      </c>
      <c r="J609">
        <f t="shared" si="58"/>
        <v>0</v>
      </c>
      <c r="K609">
        <f t="shared" si="54"/>
        <v>0</v>
      </c>
      <c r="L609" t="str">
        <f t="shared" si="59"/>
        <v/>
      </c>
    </row>
    <row r="610" spans="5:12">
      <c r="E610" s="85" t="str">
        <f t="shared" si="55"/>
        <v/>
      </c>
      <c r="H610" s="11">
        <f t="shared" si="56"/>
        <v>0</v>
      </c>
      <c r="I610">
        <f t="shared" si="57"/>
        <v>0</v>
      </c>
      <c r="J610">
        <f t="shared" si="58"/>
        <v>0</v>
      </c>
      <c r="K610">
        <f t="shared" si="54"/>
        <v>0</v>
      </c>
      <c r="L610" t="str">
        <f t="shared" si="59"/>
        <v/>
      </c>
    </row>
    <row r="611" spans="5:12">
      <c r="E611" s="85" t="str">
        <f t="shared" si="55"/>
        <v/>
      </c>
      <c r="H611" s="11">
        <f t="shared" si="56"/>
        <v>0</v>
      </c>
      <c r="I611">
        <f t="shared" si="57"/>
        <v>0</v>
      </c>
      <c r="J611">
        <f t="shared" si="58"/>
        <v>0</v>
      </c>
      <c r="K611">
        <f t="shared" si="54"/>
        <v>0</v>
      </c>
      <c r="L611" t="str">
        <f t="shared" si="59"/>
        <v/>
      </c>
    </row>
    <row r="612" spans="5:12">
      <c r="E612" s="85" t="str">
        <f t="shared" si="55"/>
        <v/>
      </c>
      <c r="H612" s="11">
        <f t="shared" si="56"/>
        <v>0</v>
      </c>
      <c r="I612">
        <f t="shared" si="57"/>
        <v>0</v>
      </c>
      <c r="J612">
        <f t="shared" si="58"/>
        <v>0</v>
      </c>
      <c r="K612">
        <f t="shared" si="54"/>
        <v>0</v>
      </c>
      <c r="L612" t="str">
        <f t="shared" si="59"/>
        <v/>
      </c>
    </row>
    <row r="613" spans="5:12">
      <c r="E613" s="85" t="str">
        <f t="shared" si="55"/>
        <v/>
      </c>
      <c r="H613" s="11">
        <f t="shared" si="56"/>
        <v>0</v>
      </c>
      <c r="I613">
        <f t="shared" si="57"/>
        <v>0</v>
      </c>
      <c r="J613">
        <f t="shared" si="58"/>
        <v>0</v>
      </c>
      <c r="K613">
        <f t="shared" si="54"/>
        <v>0</v>
      </c>
      <c r="L613" t="str">
        <f t="shared" si="59"/>
        <v/>
      </c>
    </row>
    <row r="614" spans="5:12">
      <c r="E614" s="85" t="str">
        <f t="shared" si="55"/>
        <v/>
      </c>
      <c r="H614" s="11">
        <f t="shared" si="56"/>
        <v>0</v>
      </c>
      <c r="I614">
        <f t="shared" si="57"/>
        <v>0</v>
      </c>
      <c r="J614">
        <f t="shared" si="58"/>
        <v>0</v>
      </c>
      <c r="K614">
        <f t="shared" si="54"/>
        <v>0</v>
      </c>
      <c r="L614" t="str">
        <f t="shared" si="59"/>
        <v/>
      </c>
    </row>
    <row r="615" spans="5:12">
      <c r="E615" s="85" t="str">
        <f t="shared" si="55"/>
        <v/>
      </c>
      <c r="H615" s="11">
        <f t="shared" si="56"/>
        <v>0</v>
      </c>
      <c r="I615">
        <f t="shared" si="57"/>
        <v>0</v>
      </c>
      <c r="J615">
        <f t="shared" si="58"/>
        <v>0</v>
      </c>
      <c r="K615">
        <f t="shared" si="54"/>
        <v>0</v>
      </c>
      <c r="L615" t="str">
        <f t="shared" si="59"/>
        <v/>
      </c>
    </row>
    <row r="616" spans="5:12">
      <c r="E616" s="85" t="str">
        <f t="shared" si="55"/>
        <v/>
      </c>
      <c r="H616" s="11">
        <f t="shared" si="56"/>
        <v>0</v>
      </c>
      <c r="I616">
        <f t="shared" si="57"/>
        <v>0</v>
      </c>
      <c r="J616">
        <f t="shared" si="58"/>
        <v>0</v>
      </c>
      <c r="K616">
        <f t="shared" si="54"/>
        <v>0</v>
      </c>
      <c r="L616" t="str">
        <f t="shared" si="59"/>
        <v/>
      </c>
    </row>
    <row r="617" spans="5:12">
      <c r="E617" s="85" t="str">
        <f t="shared" si="55"/>
        <v/>
      </c>
      <c r="H617" s="11">
        <f t="shared" si="56"/>
        <v>0</v>
      </c>
      <c r="I617">
        <f t="shared" si="57"/>
        <v>0</v>
      </c>
      <c r="J617">
        <f t="shared" si="58"/>
        <v>0</v>
      </c>
      <c r="K617">
        <f t="shared" si="54"/>
        <v>0</v>
      </c>
      <c r="L617" t="str">
        <f t="shared" si="59"/>
        <v/>
      </c>
    </row>
    <row r="618" spans="5:12">
      <c r="E618" s="85" t="str">
        <f t="shared" si="55"/>
        <v/>
      </c>
      <c r="H618" s="11">
        <f t="shared" si="56"/>
        <v>0</v>
      </c>
      <c r="I618">
        <f t="shared" si="57"/>
        <v>0</v>
      </c>
      <c r="J618">
        <f t="shared" si="58"/>
        <v>0</v>
      </c>
      <c r="K618">
        <f t="shared" si="54"/>
        <v>0</v>
      </c>
      <c r="L618" t="str">
        <f t="shared" si="59"/>
        <v/>
      </c>
    </row>
    <row r="619" spans="5:12">
      <c r="E619" s="85" t="str">
        <f t="shared" si="55"/>
        <v/>
      </c>
      <c r="H619" s="11">
        <f t="shared" si="56"/>
        <v>0</v>
      </c>
      <c r="I619">
        <f t="shared" si="57"/>
        <v>0</v>
      </c>
      <c r="J619">
        <f t="shared" si="58"/>
        <v>0</v>
      </c>
      <c r="K619">
        <f t="shared" si="54"/>
        <v>0</v>
      </c>
      <c r="L619" t="str">
        <f t="shared" si="59"/>
        <v/>
      </c>
    </row>
    <row r="620" spans="5:12">
      <c r="E620" s="85" t="str">
        <f t="shared" si="55"/>
        <v/>
      </c>
      <c r="H620" s="11">
        <f t="shared" si="56"/>
        <v>0</v>
      </c>
      <c r="I620">
        <f t="shared" si="57"/>
        <v>0</v>
      </c>
      <c r="J620">
        <f t="shared" si="58"/>
        <v>0</v>
      </c>
      <c r="K620">
        <f t="shared" si="54"/>
        <v>0</v>
      </c>
      <c r="L620" t="str">
        <f t="shared" si="59"/>
        <v/>
      </c>
    </row>
    <row r="621" spans="5:12">
      <c r="E621" s="85" t="str">
        <f t="shared" si="55"/>
        <v/>
      </c>
      <c r="H621" s="11">
        <f t="shared" si="56"/>
        <v>0</v>
      </c>
      <c r="I621">
        <f t="shared" si="57"/>
        <v>0</v>
      </c>
      <c r="J621">
        <f t="shared" si="58"/>
        <v>0</v>
      </c>
      <c r="K621">
        <f t="shared" si="54"/>
        <v>0</v>
      </c>
      <c r="L621" t="str">
        <f t="shared" si="59"/>
        <v/>
      </c>
    </row>
    <row r="622" spans="5:12">
      <c r="E622" s="85" t="str">
        <f t="shared" si="55"/>
        <v/>
      </c>
      <c r="H622" s="11">
        <f t="shared" si="56"/>
        <v>0</v>
      </c>
      <c r="I622">
        <f t="shared" si="57"/>
        <v>0</v>
      </c>
      <c r="J622">
        <f t="shared" si="58"/>
        <v>0</v>
      </c>
      <c r="K622">
        <f t="shared" si="54"/>
        <v>0</v>
      </c>
      <c r="L622" t="str">
        <f t="shared" si="59"/>
        <v/>
      </c>
    </row>
    <row r="623" spans="5:12">
      <c r="E623" s="85" t="str">
        <f t="shared" si="55"/>
        <v/>
      </c>
      <c r="H623" s="11">
        <f t="shared" si="56"/>
        <v>0</v>
      </c>
      <c r="I623">
        <f t="shared" si="57"/>
        <v>0</v>
      </c>
      <c r="J623">
        <f t="shared" si="58"/>
        <v>0</v>
      </c>
      <c r="K623">
        <f t="shared" si="54"/>
        <v>0</v>
      </c>
      <c r="L623" t="str">
        <f t="shared" si="59"/>
        <v/>
      </c>
    </row>
    <row r="624" spans="5:12">
      <c r="E624" s="85" t="str">
        <f t="shared" si="55"/>
        <v/>
      </c>
      <c r="H624" s="11">
        <f t="shared" si="56"/>
        <v>0</v>
      </c>
      <c r="I624">
        <f t="shared" si="57"/>
        <v>0</v>
      </c>
      <c r="J624">
        <f t="shared" si="58"/>
        <v>0</v>
      </c>
      <c r="K624">
        <f t="shared" si="54"/>
        <v>0</v>
      </c>
      <c r="L624" t="str">
        <f t="shared" si="59"/>
        <v/>
      </c>
    </row>
    <row r="625" spans="5:12">
      <c r="E625" s="85" t="str">
        <f t="shared" si="55"/>
        <v/>
      </c>
      <c r="H625" s="11">
        <f t="shared" si="56"/>
        <v>0</v>
      </c>
      <c r="I625">
        <f t="shared" si="57"/>
        <v>0</v>
      </c>
      <c r="J625">
        <f t="shared" si="58"/>
        <v>0</v>
      </c>
      <c r="K625">
        <f t="shared" si="54"/>
        <v>0</v>
      </c>
      <c r="L625" t="str">
        <f t="shared" si="59"/>
        <v/>
      </c>
    </row>
    <row r="626" spans="5:12">
      <c r="E626" s="85" t="str">
        <f t="shared" si="55"/>
        <v/>
      </c>
      <c r="H626" s="11">
        <f t="shared" si="56"/>
        <v>0</v>
      </c>
      <c r="I626">
        <f t="shared" si="57"/>
        <v>0</v>
      </c>
      <c r="J626">
        <f t="shared" si="58"/>
        <v>0</v>
      </c>
      <c r="K626">
        <f t="shared" si="54"/>
        <v>0</v>
      </c>
      <c r="L626" t="str">
        <f t="shared" si="59"/>
        <v/>
      </c>
    </row>
    <row r="627" spans="5:12">
      <c r="E627" s="85" t="str">
        <f t="shared" si="55"/>
        <v/>
      </c>
      <c r="H627" s="11">
        <f t="shared" si="56"/>
        <v>0</v>
      </c>
      <c r="I627">
        <f t="shared" si="57"/>
        <v>0</v>
      </c>
      <c r="J627">
        <f t="shared" si="58"/>
        <v>0</v>
      </c>
      <c r="K627">
        <f t="shared" si="54"/>
        <v>0</v>
      </c>
      <c r="L627" t="str">
        <f t="shared" si="59"/>
        <v/>
      </c>
    </row>
    <row r="628" spans="5:12">
      <c r="E628" s="85" t="str">
        <f t="shared" si="55"/>
        <v/>
      </c>
      <c r="H628" s="11">
        <f t="shared" si="56"/>
        <v>0</v>
      </c>
      <c r="I628">
        <f t="shared" si="57"/>
        <v>0</v>
      </c>
      <c r="J628">
        <f t="shared" si="58"/>
        <v>0</v>
      </c>
      <c r="K628">
        <f t="shared" si="54"/>
        <v>0</v>
      </c>
      <c r="L628" t="str">
        <f t="shared" si="59"/>
        <v/>
      </c>
    </row>
    <row r="629" spans="5:12">
      <c r="E629" s="85" t="str">
        <f t="shared" si="55"/>
        <v/>
      </c>
      <c r="H629" s="11">
        <f t="shared" si="56"/>
        <v>0</v>
      </c>
      <c r="I629">
        <f t="shared" si="57"/>
        <v>0</v>
      </c>
      <c r="J629">
        <f t="shared" si="58"/>
        <v>0</v>
      </c>
      <c r="K629">
        <f t="shared" si="54"/>
        <v>0</v>
      </c>
      <c r="L629" t="str">
        <f t="shared" si="59"/>
        <v/>
      </c>
    </row>
    <row r="630" spans="5:12">
      <c r="E630" s="85" t="str">
        <f t="shared" si="55"/>
        <v/>
      </c>
      <c r="H630" s="11">
        <f t="shared" si="56"/>
        <v>0</v>
      </c>
      <c r="I630">
        <f t="shared" si="57"/>
        <v>0</v>
      </c>
      <c r="J630">
        <f t="shared" si="58"/>
        <v>0</v>
      </c>
      <c r="K630">
        <f t="shared" si="54"/>
        <v>0</v>
      </c>
      <c r="L630" t="str">
        <f t="shared" si="59"/>
        <v/>
      </c>
    </row>
    <row r="631" spans="5:12">
      <c r="E631" s="85" t="str">
        <f t="shared" si="55"/>
        <v/>
      </c>
      <c r="H631" s="11">
        <f t="shared" si="56"/>
        <v>0</v>
      </c>
      <c r="I631">
        <f t="shared" si="57"/>
        <v>0</v>
      </c>
      <c r="J631">
        <f t="shared" si="58"/>
        <v>0</v>
      </c>
      <c r="K631">
        <f t="shared" si="54"/>
        <v>0</v>
      </c>
      <c r="L631" t="str">
        <f t="shared" si="59"/>
        <v/>
      </c>
    </row>
    <row r="632" spans="5:12">
      <c r="E632" s="85" t="str">
        <f t="shared" si="55"/>
        <v/>
      </c>
      <c r="H632" s="11">
        <f t="shared" si="56"/>
        <v>0</v>
      </c>
      <c r="I632">
        <f t="shared" si="57"/>
        <v>0</v>
      </c>
      <c r="J632">
        <f t="shared" si="58"/>
        <v>0</v>
      </c>
      <c r="K632">
        <f t="shared" si="54"/>
        <v>0</v>
      </c>
      <c r="L632" t="str">
        <f t="shared" si="59"/>
        <v/>
      </c>
    </row>
    <row r="633" spans="5:12">
      <c r="E633" s="85" t="str">
        <f t="shared" si="55"/>
        <v/>
      </c>
      <c r="H633" s="11">
        <f t="shared" si="56"/>
        <v>0</v>
      </c>
      <c r="I633">
        <f t="shared" si="57"/>
        <v>0</v>
      </c>
      <c r="J633">
        <f t="shared" si="58"/>
        <v>0</v>
      </c>
      <c r="K633">
        <f t="shared" si="54"/>
        <v>0</v>
      </c>
      <c r="L633" t="str">
        <f t="shared" si="59"/>
        <v/>
      </c>
    </row>
    <row r="634" spans="5:12">
      <c r="E634" s="85" t="str">
        <f t="shared" si="55"/>
        <v/>
      </c>
      <c r="H634" s="11">
        <f t="shared" si="56"/>
        <v>0</v>
      </c>
      <c r="I634">
        <f t="shared" si="57"/>
        <v>0</v>
      </c>
      <c r="J634">
        <f t="shared" si="58"/>
        <v>0</v>
      </c>
      <c r="K634">
        <f t="shared" si="54"/>
        <v>0</v>
      </c>
      <c r="L634" t="str">
        <f t="shared" si="59"/>
        <v/>
      </c>
    </row>
    <row r="635" spans="5:12">
      <c r="E635" s="85" t="str">
        <f t="shared" si="55"/>
        <v/>
      </c>
      <c r="H635" s="11">
        <f t="shared" si="56"/>
        <v>0</v>
      </c>
      <c r="I635">
        <f t="shared" si="57"/>
        <v>0</v>
      </c>
      <c r="J635">
        <f t="shared" si="58"/>
        <v>0</v>
      </c>
      <c r="K635">
        <f t="shared" si="54"/>
        <v>0</v>
      </c>
      <c r="L635" t="str">
        <f t="shared" si="59"/>
        <v/>
      </c>
    </row>
    <row r="636" spans="5:12">
      <c r="E636" s="85" t="str">
        <f t="shared" si="55"/>
        <v/>
      </c>
      <c r="H636" s="11">
        <f t="shared" si="56"/>
        <v>0</v>
      </c>
      <c r="I636">
        <f t="shared" si="57"/>
        <v>0</v>
      </c>
      <c r="J636">
        <f t="shared" si="58"/>
        <v>0</v>
      </c>
      <c r="K636">
        <f t="shared" si="54"/>
        <v>0</v>
      </c>
      <c r="L636" t="str">
        <f t="shared" si="59"/>
        <v/>
      </c>
    </row>
    <row r="637" spans="5:12">
      <c r="E637" s="85" t="str">
        <f t="shared" si="55"/>
        <v/>
      </c>
      <c r="H637" s="11">
        <f t="shared" si="56"/>
        <v>0</v>
      </c>
      <c r="I637">
        <f t="shared" si="57"/>
        <v>0</v>
      </c>
      <c r="J637">
        <f t="shared" si="58"/>
        <v>0</v>
      </c>
      <c r="K637">
        <f t="shared" si="54"/>
        <v>0</v>
      </c>
      <c r="L637" t="str">
        <f t="shared" si="59"/>
        <v/>
      </c>
    </row>
    <row r="638" spans="5:12">
      <c r="E638" s="85" t="str">
        <f t="shared" si="55"/>
        <v/>
      </c>
      <c r="H638" s="11">
        <f t="shared" si="56"/>
        <v>0</v>
      </c>
      <c r="I638">
        <f t="shared" si="57"/>
        <v>0</v>
      </c>
      <c r="J638">
        <f t="shared" si="58"/>
        <v>0</v>
      </c>
      <c r="K638">
        <f t="shared" si="54"/>
        <v>0</v>
      </c>
      <c r="L638" t="str">
        <f t="shared" si="59"/>
        <v/>
      </c>
    </row>
    <row r="639" spans="5:12">
      <c r="E639" s="85" t="str">
        <f t="shared" si="55"/>
        <v/>
      </c>
      <c r="H639" s="11">
        <f t="shared" si="56"/>
        <v>0</v>
      </c>
      <c r="I639">
        <f t="shared" si="57"/>
        <v>0</v>
      </c>
      <c r="J639">
        <f t="shared" si="58"/>
        <v>0</v>
      </c>
      <c r="K639">
        <f t="shared" si="54"/>
        <v>0</v>
      </c>
      <c r="L639" t="str">
        <f t="shared" si="59"/>
        <v/>
      </c>
    </row>
    <row r="640" spans="5:12">
      <c r="E640" s="85" t="str">
        <f t="shared" si="55"/>
        <v/>
      </c>
      <c r="H640" s="11">
        <f t="shared" si="56"/>
        <v>0</v>
      </c>
      <c r="I640">
        <f t="shared" si="57"/>
        <v>0</v>
      </c>
      <c r="J640">
        <f t="shared" si="58"/>
        <v>0</v>
      </c>
      <c r="K640">
        <f t="shared" si="54"/>
        <v>0</v>
      </c>
      <c r="L640" t="str">
        <f t="shared" si="59"/>
        <v/>
      </c>
    </row>
    <row r="641" spans="5:12">
      <c r="E641" s="85" t="str">
        <f t="shared" si="55"/>
        <v/>
      </c>
      <c r="H641" s="11">
        <f t="shared" si="56"/>
        <v>0</v>
      </c>
      <c r="I641">
        <f t="shared" si="57"/>
        <v>0</v>
      </c>
      <c r="J641">
        <f t="shared" si="58"/>
        <v>0</v>
      </c>
      <c r="K641">
        <f t="shared" si="54"/>
        <v>0</v>
      </c>
      <c r="L641" t="str">
        <f t="shared" si="59"/>
        <v/>
      </c>
    </row>
    <row r="642" spans="5:12">
      <c r="E642" s="85" t="str">
        <f t="shared" si="55"/>
        <v/>
      </c>
      <c r="H642" s="11">
        <f t="shared" si="56"/>
        <v>0</v>
      </c>
      <c r="I642">
        <f t="shared" si="57"/>
        <v>0</v>
      </c>
      <c r="J642">
        <f t="shared" si="58"/>
        <v>0</v>
      </c>
      <c r="K642">
        <f t="shared" si="54"/>
        <v>0</v>
      </c>
      <c r="L642" t="str">
        <f t="shared" si="59"/>
        <v/>
      </c>
    </row>
    <row r="643" spans="5:12">
      <c r="E643" s="85" t="str">
        <f t="shared" si="55"/>
        <v/>
      </c>
      <c r="H643" s="11">
        <f t="shared" si="56"/>
        <v>0</v>
      </c>
      <c r="I643">
        <f t="shared" si="57"/>
        <v>0</v>
      </c>
      <c r="J643">
        <f t="shared" si="58"/>
        <v>0</v>
      </c>
      <c r="K643">
        <f t="shared" si="54"/>
        <v>0</v>
      </c>
      <c r="L643" t="str">
        <f t="shared" si="59"/>
        <v/>
      </c>
    </row>
    <row r="644" spans="5:12">
      <c r="E644" s="85" t="str">
        <f t="shared" si="55"/>
        <v/>
      </c>
      <c r="H644" s="11">
        <f t="shared" si="56"/>
        <v>0</v>
      </c>
      <c r="I644">
        <f t="shared" si="57"/>
        <v>0</v>
      </c>
      <c r="J644">
        <f t="shared" si="58"/>
        <v>0</v>
      </c>
      <c r="K644">
        <f t="shared" ref="K644:K707" si="60">D644</f>
        <v>0</v>
      </c>
      <c r="L644" t="str">
        <f t="shared" si="59"/>
        <v/>
      </c>
    </row>
    <row r="645" spans="5:12">
      <c r="E645" s="85" t="str">
        <f t="shared" ref="E645:E708" si="61">MID(C645,8,3)</f>
        <v/>
      </c>
      <c r="H645" s="11">
        <f t="shared" ref="H645:H708" si="62">A645</f>
        <v>0</v>
      </c>
      <c r="I645">
        <f t="shared" ref="I645:I708" si="63">B645</f>
        <v>0</v>
      </c>
      <c r="J645">
        <f t="shared" ref="J645:J708" si="64">C645</f>
        <v>0</v>
      </c>
      <c r="K645">
        <f t="shared" si="60"/>
        <v>0</v>
      </c>
      <c r="L645" t="str">
        <f t="shared" ref="L645:L708" si="65">E645</f>
        <v/>
      </c>
    </row>
    <row r="646" spans="5:12">
      <c r="E646" s="85" t="str">
        <f t="shared" si="61"/>
        <v/>
      </c>
      <c r="H646" s="11">
        <f t="shared" si="62"/>
        <v>0</v>
      </c>
      <c r="I646">
        <f t="shared" si="63"/>
        <v>0</v>
      </c>
      <c r="J646">
        <f t="shared" si="64"/>
        <v>0</v>
      </c>
      <c r="K646">
        <f t="shared" si="60"/>
        <v>0</v>
      </c>
      <c r="L646" t="str">
        <f t="shared" si="65"/>
        <v/>
      </c>
    </row>
    <row r="647" spans="5:12">
      <c r="E647" s="85" t="str">
        <f t="shared" si="61"/>
        <v/>
      </c>
      <c r="H647" s="11">
        <f t="shared" si="62"/>
        <v>0</v>
      </c>
      <c r="I647">
        <f t="shared" si="63"/>
        <v>0</v>
      </c>
      <c r="J647">
        <f t="shared" si="64"/>
        <v>0</v>
      </c>
      <c r="K647">
        <f t="shared" si="60"/>
        <v>0</v>
      </c>
      <c r="L647" t="str">
        <f t="shared" si="65"/>
        <v/>
      </c>
    </row>
    <row r="648" spans="5:12">
      <c r="E648" s="85" t="str">
        <f t="shared" si="61"/>
        <v/>
      </c>
      <c r="H648" s="11">
        <f t="shared" si="62"/>
        <v>0</v>
      </c>
      <c r="I648">
        <f t="shared" si="63"/>
        <v>0</v>
      </c>
      <c r="J648">
        <f t="shared" si="64"/>
        <v>0</v>
      </c>
      <c r="K648">
        <f t="shared" si="60"/>
        <v>0</v>
      </c>
      <c r="L648" t="str">
        <f t="shared" si="65"/>
        <v/>
      </c>
    </row>
    <row r="649" spans="5:12">
      <c r="E649" s="85" t="str">
        <f t="shared" si="61"/>
        <v/>
      </c>
      <c r="H649" s="11">
        <f t="shared" si="62"/>
        <v>0</v>
      </c>
      <c r="I649">
        <f t="shared" si="63"/>
        <v>0</v>
      </c>
      <c r="J649">
        <f t="shared" si="64"/>
        <v>0</v>
      </c>
      <c r="K649">
        <f t="shared" si="60"/>
        <v>0</v>
      </c>
      <c r="L649" t="str">
        <f t="shared" si="65"/>
        <v/>
      </c>
    </row>
    <row r="650" spans="5:12">
      <c r="E650" s="85" t="str">
        <f t="shared" si="61"/>
        <v/>
      </c>
      <c r="H650" s="11">
        <f t="shared" si="62"/>
        <v>0</v>
      </c>
      <c r="I650">
        <f t="shared" si="63"/>
        <v>0</v>
      </c>
      <c r="J650">
        <f t="shared" si="64"/>
        <v>0</v>
      </c>
      <c r="K650">
        <f t="shared" si="60"/>
        <v>0</v>
      </c>
      <c r="L650" t="str">
        <f t="shared" si="65"/>
        <v/>
      </c>
    </row>
    <row r="651" spans="5:12">
      <c r="E651" s="85" t="str">
        <f t="shared" si="61"/>
        <v/>
      </c>
      <c r="H651" s="11">
        <f t="shared" si="62"/>
        <v>0</v>
      </c>
      <c r="I651">
        <f t="shared" si="63"/>
        <v>0</v>
      </c>
      <c r="J651">
        <f t="shared" si="64"/>
        <v>0</v>
      </c>
      <c r="K651">
        <f t="shared" si="60"/>
        <v>0</v>
      </c>
      <c r="L651" t="str">
        <f t="shared" si="65"/>
        <v/>
      </c>
    </row>
    <row r="652" spans="5:12">
      <c r="E652" s="85" t="str">
        <f t="shared" si="61"/>
        <v/>
      </c>
      <c r="H652" s="11">
        <f t="shared" si="62"/>
        <v>0</v>
      </c>
      <c r="I652">
        <f t="shared" si="63"/>
        <v>0</v>
      </c>
      <c r="J652">
        <f t="shared" si="64"/>
        <v>0</v>
      </c>
      <c r="K652">
        <f t="shared" si="60"/>
        <v>0</v>
      </c>
      <c r="L652" t="str">
        <f t="shared" si="65"/>
        <v/>
      </c>
    </row>
    <row r="653" spans="5:12">
      <c r="E653" s="85" t="str">
        <f t="shared" si="61"/>
        <v/>
      </c>
      <c r="H653" s="11">
        <f t="shared" si="62"/>
        <v>0</v>
      </c>
      <c r="I653">
        <f t="shared" si="63"/>
        <v>0</v>
      </c>
      <c r="J653">
        <f t="shared" si="64"/>
        <v>0</v>
      </c>
      <c r="K653">
        <f t="shared" si="60"/>
        <v>0</v>
      </c>
      <c r="L653" t="str">
        <f t="shared" si="65"/>
        <v/>
      </c>
    </row>
    <row r="654" spans="5:12">
      <c r="E654" s="85" t="str">
        <f t="shared" si="61"/>
        <v/>
      </c>
      <c r="H654" s="11">
        <f t="shared" si="62"/>
        <v>0</v>
      </c>
      <c r="I654">
        <f t="shared" si="63"/>
        <v>0</v>
      </c>
      <c r="J654">
        <f t="shared" si="64"/>
        <v>0</v>
      </c>
      <c r="K654">
        <f t="shared" si="60"/>
        <v>0</v>
      </c>
      <c r="L654" t="str">
        <f t="shared" si="65"/>
        <v/>
      </c>
    </row>
    <row r="655" spans="5:12">
      <c r="E655" s="85" t="str">
        <f t="shared" si="61"/>
        <v/>
      </c>
      <c r="H655" s="11">
        <f t="shared" si="62"/>
        <v>0</v>
      </c>
      <c r="I655">
        <f t="shared" si="63"/>
        <v>0</v>
      </c>
      <c r="J655">
        <f t="shared" si="64"/>
        <v>0</v>
      </c>
      <c r="K655">
        <f t="shared" si="60"/>
        <v>0</v>
      </c>
      <c r="L655" t="str">
        <f t="shared" si="65"/>
        <v/>
      </c>
    </row>
    <row r="656" spans="5:12">
      <c r="E656" s="85" t="str">
        <f t="shared" si="61"/>
        <v/>
      </c>
      <c r="H656" s="11">
        <f t="shared" si="62"/>
        <v>0</v>
      </c>
      <c r="I656">
        <f t="shared" si="63"/>
        <v>0</v>
      </c>
      <c r="J656">
        <f t="shared" si="64"/>
        <v>0</v>
      </c>
      <c r="K656">
        <f t="shared" si="60"/>
        <v>0</v>
      </c>
      <c r="L656" t="str">
        <f t="shared" si="65"/>
        <v/>
      </c>
    </row>
    <row r="657" spans="5:12">
      <c r="E657" s="85" t="str">
        <f t="shared" si="61"/>
        <v/>
      </c>
      <c r="H657" s="11">
        <f t="shared" si="62"/>
        <v>0</v>
      </c>
      <c r="I657">
        <f t="shared" si="63"/>
        <v>0</v>
      </c>
      <c r="J657">
        <f t="shared" si="64"/>
        <v>0</v>
      </c>
      <c r="K657">
        <f t="shared" si="60"/>
        <v>0</v>
      </c>
      <c r="L657" t="str">
        <f t="shared" si="65"/>
        <v/>
      </c>
    </row>
    <row r="658" spans="5:12">
      <c r="E658" s="85" t="str">
        <f t="shared" si="61"/>
        <v/>
      </c>
      <c r="H658" s="11">
        <f t="shared" si="62"/>
        <v>0</v>
      </c>
      <c r="I658">
        <f t="shared" si="63"/>
        <v>0</v>
      </c>
      <c r="J658">
        <f t="shared" si="64"/>
        <v>0</v>
      </c>
      <c r="K658">
        <f t="shared" si="60"/>
        <v>0</v>
      </c>
      <c r="L658" t="str">
        <f t="shared" si="65"/>
        <v/>
      </c>
    </row>
    <row r="659" spans="5:12">
      <c r="E659" s="85" t="str">
        <f t="shared" si="61"/>
        <v/>
      </c>
      <c r="H659" s="11">
        <f t="shared" si="62"/>
        <v>0</v>
      </c>
      <c r="I659">
        <f t="shared" si="63"/>
        <v>0</v>
      </c>
      <c r="J659">
        <f t="shared" si="64"/>
        <v>0</v>
      </c>
      <c r="K659">
        <f t="shared" si="60"/>
        <v>0</v>
      </c>
      <c r="L659" t="str">
        <f t="shared" si="65"/>
        <v/>
      </c>
    </row>
    <row r="660" spans="5:12">
      <c r="E660" s="85" t="str">
        <f t="shared" si="61"/>
        <v/>
      </c>
      <c r="H660" s="11">
        <f t="shared" si="62"/>
        <v>0</v>
      </c>
      <c r="I660">
        <f t="shared" si="63"/>
        <v>0</v>
      </c>
      <c r="J660">
        <f t="shared" si="64"/>
        <v>0</v>
      </c>
      <c r="K660">
        <f t="shared" si="60"/>
        <v>0</v>
      </c>
      <c r="L660" t="str">
        <f t="shared" si="65"/>
        <v/>
      </c>
    </row>
    <row r="661" spans="5:12">
      <c r="E661" s="85" t="str">
        <f t="shared" si="61"/>
        <v/>
      </c>
      <c r="H661" s="11">
        <f t="shared" si="62"/>
        <v>0</v>
      </c>
      <c r="I661">
        <f t="shared" si="63"/>
        <v>0</v>
      </c>
      <c r="J661">
        <f t="shared" si="64"/>
        <v>0</v>
      </c>
      <c r="K661">
        <f t="shared" si="60"/>
        <v>0</v>
      </c>
      <c r="L661" t="str">
        <f t="shared" si="65"/>
        <v/>
      </c>
    </row>
    <row r="662" spans="5:12">
      <c r="E662" s="85" t="str">
        <f t="shared" si="61"/>
        <v/>
      </c>
      <c r="H662" s="11">
        <f t="shared" si="62"/>
        <v>0</v>
      </c>
      <c r="I662">
        <f t="shared" si="63"/>
        <v>0</v>
      </c>
      <c r="J662">
        <f t="shared" si="64"/>
        <v>0</v>
      </c>
      <c r="K662">
        <f t="shared" si="60"/>
        <v>0</v>
      </c>
      <c r="L662" t="str">
        <f t="shared" si="65"/>
        <v/>
      </c>
    </row>
    <row r="663" spans="5:12">
      <c r="E663" s="85" t="str">
        <f t="shared" si="61"/>
        <v/>
      </c>
      <c r="H663" s="11">
        <f t="shared" si="62"/>
        <v>0</v>
      </c>
      <c r="I663">
        <f t="shared" si="63"/>
        <v>0</v>
      </c>
      <c r="J663">
        <f t="shared" si="64"/>
        <v>0</v>
      </c>
      <c r="K663">
        <f t="shared" si="60"/>
        <v>0</v>
      </c>
      <c r="L663" t="str">
        <f t="shared" si="65"/>
        <v/>
      </c>
    </row>
    <row r="664" spans="5:12">
      <c r="E664" s="85" t="str">
        <f t="shared" si="61"/>
        <v/>
      </c>
      <c r="H664" s="11">
        <f t="shared" si="62"/>
        <v>0</v>
      </c>
      <c r="I664">
        <f t="shared" si="63"/>
        <v>0</v>
      </c>
      <c r="J664">
        <f t="shared" si="64"/>
        <v>0</v>
      </c>
      <c r="K664">
        <f t="shared" si="60"/>
        <v>0</v>
      </c>
      <c r="L664" t="str">
        <f t="shared" si="65"/>
        <v/>
      </c>
    </row>
    <row r="665" spans="5:12">
      <c r="E665" s="85" t="str">
        <f t="shared" si="61"/>
        <v/>
      </c>
      <c r="H665" s="11">
        <f t="shared" si="62"/>
        <v>0</v>
      </c>
      <c r="I665">
        <f t="shared" si="63"/>
        <v>0</v>
      </c>
      <c r="J665">
        <f t="shared" si="64"/>
        <v>0</v>
      </c>
      <c r="K665">
        <f t="shared" si="60"/>
        <v>0</v>
      </c>
      <c r="L665" t="str">
        <f t="shared" si="65"/>
        <v/>
      </c>
    </row>
    <row r="666" spans="5:12">
      <c r="E666" s="85" t="str">
        <f t="shared" si="61"/>
        <v/>
      </c>
      <c r="H666" s="11">
        <f t="shared" si="62"/>
        <v>0</v>
      </c>
      <c r="I666">
        <f t="shared" si="63"/>
        <v>0</v>
      </c>
      <c r="J666">
        <f t="shared" si="64"/>
        <v>0</v>
      </c>
      <c r="K666">
        <f t="shared" si="60"/>
        <v>0</v>
      </c>
      <c r="L666" t="str">
        <f t="shared" si="65"/>
        <v/>
      </c>
    </row>
    <row r="667" spans="5:12">
      <c r="E667" s="85" t="str">
        <f t="shared" si="61"/>
        <v/>
      </c>
      <c r="H667" s="11">
        <f t="shared" si="62"/>
        <v>0</v>
      </c>
      <c r="I667">
        <f t="shared" si="63"/>
        <v>0</v>
      </c>
      <c r="J667">
        <f t="shared" si="64"/>
        <v>0</v>
      </c>
      <c r="K667">
        <f t="shared" si="60"/>
        <v>0</v>
      </c>
      <c r="L667" t="str">
        <f t="shared" si="65"/>
        <v/>
      </c>
    </row>
    <row r="668" spans="5:12">
      <c r="E668" s="85" t="str">
        <f t="shared" si="61"/>
        <v/>
      </c>
      <c r="H668" s="11">
        <f t="shared" si="62"/>
        <v>0</v>
      </c>
      <c r="I668">
        <f t="shared" si="63"/>
        <v>0</v>
      </c>
      <c r="J668">
        <f t="shared" si="64"/>
        <v>0</v>
      </c>
      <c r="K668">
        <f t="shared" si="60"/>
        <v>0</v>
      </c>
      <c r="L668" t="str">
        <f t="shared" si="65"/>
        <v/>
      </c>
    </row>
    <row r="669" spans="5:12">
      <c r="E669" s="85" t="str">
        <f t="shared" si="61"/>
        <v/>
      </c>
      <c r="H669" s="11">
        <f t="shared" si="62"/>
        <v>0</v>
      </c>
      <c r="I669">
        <f t="shared" si="63"/>
        <v>0</v>
      </c>
      <c r="J669">
        <f t="shared" si="64"/>
        <v>0</v>
      </c>
      <c r="K669">
        <f t="shared" si="60"/>
        <v>0</v>
      </c>
      <c r="L669" t="str">
        <f t="shared" si="65"/>
        <v/>
      </c>
    </row>
    <row r="670" spans="5:12">
      <c r="E670" s="85" t="str">
        <f t="shared" si="61"/>
        <v/>
      </c>
      <c r="H670" s="11">
        <f t="shared" si="62"/>
        <v>0</v>
      </c>
      <c r="I670">
        <f t="shared" si="63"/>
        <v>0</v>
      </c>
      <c r="J670">
        <f t="shared" si="64"/>
        <v>0</v>
      </c>
      <c r="K670">
        <f t="shared" si="60"/>
        <v>0</v>
      </c>
      <c r="L670" t="str">
        <f t="shared" si="65"/>
        <v/>
      </c>
    </row>
    <row r="671" spans="5:12">
      <c r="E671" s="85" t="str">
        <f t="shared" si="61"/>
        <v/>
      </c>
      <c r="H671" s="11">
        <f t="shared" si="62"/>
        <v>0</v>
      </c>
      <c r="I671">
        <f t="shared" si="63"/>
        <v>0</v>
      </c>
      <c r="J671">
        <f t="shared" si="64"/>
        <v>0</v>
      </c>
      <c r="K671">
        <f t="shared" si="60"/>
        <v>0</v>
      </c>
      <c r="L671" t="str">
        <f t="shared" si="65"/>
        <v/>
      </c>
    </row>
    <row r="672" spans="5:12">
      <c r="E672" s="85" t="str">
        <f t="shared" si="61"/>
        <v/>
      </c>
      <c r="H672" s="11">
        <f t="shared" si="62"/>
        <v>0</v>
      </c>
      <c r="I672">
        <f t="shared" si="63"/>
        <v>0</v>
      </c>
      <c r="J672">
        <f t="shared" si="64"/>
        <v>0</v>
      </c>
      <c r="K672">
        <f t="shared" si="60"/>
        <v>0</v>
      </c>
      <c r="L672" t="str">
        <f t="shared" si="65"/>
        <v/>
      </c>
    </row>
    <row r="673" spans="5:12">
      <c r="E673" s="85" t="str">
        <f t="shared" si="61"/>
        <v/>
      </c>
      <c r="H673" s="11">
        <f t="shared" si="62"/>
        <v>0</v>
      </c>
      <c r="I673">
        <f t="shared" si="63"/>
        <v>0</v>
      </c>
      <c r="J673">
        <f t="shared" si="64"/>
        <v>0</v>
      </c>
      <c r="K673">
        <f t="shared" si="60"/>
        <v>0</v>
      </c>
      <c r="L673" t="str">
        <f t="shared" si="65"/>
        <v/>
      </c>
    </row>
    <row r="674" spans="5:12">
      <c r="E674" s="85" t="str">
        <f t="shared" si="61"/>
        <v/>
      </c>
      <c r="H674" s="11">
        <f t="shared" si="62"/>
        <v>0</v>
      </c>
      <c r="I674">
        <f t="shared" si="63"/>
        <v>0</v>
      </c>
      <c r="J674">
        <f t="shared" si="64"/>
        <v>0</v>
      </c>
      <c r="K674">
        <f t="shared" si="60"/>
        <v>0</v>
      </c>
      <c r="L674" t="str">
        <f t="shared" si="65"/>
        <v/>
      </c>
    </row>
    <row r="675" spans="5:12">
      <c r="E675" s="85" t="str">
        <f t="shared" si="61"/>
        <v/>
      </c>
      <c r="H675" s="11">
        <f t="shared" si="62"/>
        <v>0</v>
      </c>
      <c r="I675">
        <f t="shared" si="63"/>
        <v>0</v>
      </c>
      <c r="J675">
        <f t="shared" si="64"/>
        <v>0</v>
      </c>
      <c r="K675">
        <f t="shared" si="60"/>
        <v>0</v>
      </c>
      <c r="L675" t="str">
        <f t="shared" si="65"/>
        <v/>
      </c>
    </row>
    <row r="676" spans="5:12">
      <c r="E676" s="85" t="str">
        <f t="shared" si="61"/>
        <v/>
      </c>
      <c r="H676" s="11">
        <f t="shared" si="62"/>
        <v>0</v>
      </c>
      <c r="I676">
        <f t="shared" si="63"/>
        <v>0</v>
      </c>
      <c r="J676">
        <f t="shared" si="64"/>
        <v>0</v>
      </c>
      <c r="K676">
        <f t="shared" si="60"/>
        <v>0</v>
      </c>
      <c r="L676" t="str">
        <f t="shared" si="65"/>
        <v/>
      </c>
    </row>
    <row r="677" spans="5:12">
      <c r="E677" s="85" t="str">
        <f t="shared" si="61"/>
        <v/>
      </c>
      <c r="H677" s="11">
        <f t="shared" si="62"/>
        <v>0</v>
      </c>
      <c r="I677">
        <f t="shared" si="63"/>
        <v>0</v>
      </c>
      <c r="J677">
        <f t="shared" si="64"/>
        <v>0</v>
      </c>
      <c r="K677">
        <f t="shared" si="60"/>
        <v>0</v>
      </c>
      <c r="L677" t="str">
        <f t="shared" si="65"/>
        <v/>
      </c>
    </row>
    <row r="678" spans="5:12">
      <c r="E678" s="85" t="str">
        <f t="shared" si="61"/>
        <v/>
      </c>
      <c r="H678" s="11">
        <f t="shared" si="62"/>
        <v>0</v>
      </c>
      <c r="I678">
        <f t="shared" si="63"/>
        <v>0</v>
      </c>
      <c r="J678">
        <f t="shared" si="64"/>
        <v>0</v>
      </c>
      <c r="K678">
        <f t="shared" si="60"/>
        <v>0</v>
      </c>
      <c r="L678" t="str">
        <f t="shared" si="65"/>
        <v/>
      </c>
    </row>
    <row r="679" spans="5:12">
      <c r="E679" s="85" t="str">
        <f t="shared" si="61"/>
        <v/>
      </c>
      <c r="H679" s="11">
        <f t="shared" si="62"/>
        <v>0</v>
      </c>
      <c r="I679">
        <f t="shared" si="63"/>
        <v>0</v>
      </c>
      <c r="J679">
        <f t="shared" si="64"/>
        <v>0</v>
      </c>
      <c r="K679">
        <f t="shared" si="60"/>
        <v>0</v>
      </c>
      <c r="L679" t="str">
        <f t="shared" si="65"/>
        <v/>
      </c>
    </row>
    <row r="680" spans="5:12">
      <c r="E680" s="85" t="str">
        <f t="shared" si="61"/>
        <v/>
      </c>
      <c r="H680" s="11">
        <f t="shared" si="62"/>
        <v>0</v>
      </c>
      <c r="I680">
        <f t="shared" si="63"/>
        <v>0</v>
      </c>
      <c r="J680">
        <f t="shared" si="64"/>
        <v>0</v>
      </c>
      <c r="K680">
        <f t="shared" si="60"/>
        <v>0</v>
      </c>
      <c r="L680" t="str">
        <f t="shared" si="65"/>
        <v/>
      </c>
    </row>
    <row r="681" spans="5:12">
      <c r="E681" s="85" t="str">
        <f t="shared" si="61"/>
        <v/>
      </c>
      <c r="H681" s="11">
        <f t="shared" si="62"/>
        <v>0</v>
      </c>
      <c r="I681">
        <f t="shared" si="63"/>
        <v>0</v>
      </c>
      <c r="J681">
        <f t="shared" si="64"/>
        <v>0</v>
      </c>
      <c r="K681">
        <f t="shared" si="60"/>
        <v>0</v>
      </c>
      <c r="L681" t="str">
        <f t="shared" si="65"/>
        <v/>
      </c>
    </row>
    <row r="682" spans="5:12">
      <c r="E682" s="85" t="str">
        <f t="shared" si="61"/>
        <v/>
      </c>
      <c r="H682" s="11">
        <f t="shared" si="62"/>
        <v>0</v>
      </c>
      <c r="I682">
        <f t="shared" si="63"/>
        <v>0</v>
      </c>
      <c r="J682">
        <f t="shared" si="64"/>
        <v>0</v>
      </c>
      <c r="K682">
        <f t="shared" si="60"/>
        <v>0</v>
      </c>
      <c r="L682" t="str">
        <f t="shared" si="65"/>
        <v/>
      </c>
    </row>
    <row r="683" spans="5:12">
      <c r="E683" s="85" t="str">
        <f t="shared" si="61"/>
        <v/>
      </c>
      <c r="H683" s="11">
        <f t="shared" si="62"/>
        <v>0</v>
      </c>
      <c r="I683">
        <f t="shared" si="63"/>
        <v>0</v>
      </c>
      <c r="J683">
        <f t="shared" si="64"/>
        <v>0</v>
      </c>
      <c r="K683">
        <f t="shared" si="60"/>
        <v>0</v>
      </c>
      <c r="L683" t="str">
        <f t="shared" si="65"/>
        <v/>
      </c>
    </row>
    <row r="684" spans="5:12">
      <c r="E684" s="85" t="str">
        <f t="shared" si="61"/>
        <v/>
      </c>
      <c r="H684" s="11">
        <f t="shared" si="62"/>
        <v>0</v>
      </c>
      <c r="I684">
        <f t="shared" si="63"/>
        <v>0</v>
      </c>
      <c r="J684">
        <f t="shared" si="64"/>
        <v>0</v>
      </c>
      <c r="K684">
        <f t="shared" si="60"/>
        <v>0</v>
      </c>
      <c r="L684" t="str">
        <f t="shared" si="65"/>
        <v/>
      </c>
    </row>
    <row r="685" spans="5:12">
      <c r="E685" s="85" t="str">
        <f t="shared" si="61"/>
        <v/>
      </c>
      <c r="H685" s="11">
        <f t="shared" si="62"/>
        <v>0</v>
      </c>
      <c r="I685">
        <f t="shared" si="63"/>
        <v>0</v>
      </c>
      <c r="J685">
        <f t="shared" si="64"/>
        <v>0</v>
      </c>
      <c r="K685">
        <f t="shared" si="60"/>
        <v>0</v>
      </c>
      <c r="L685" t="str">
        <f t="shared" si="65"/>
        <v/>
      </c>
    </row>
    <row r="686" spans="5:12">
      <c r="E686" s="85" t="str">
        <f t="shared" si="61"/>
        <v/>
      </c>
      <c r="H686" s="11">
        <f t="shared" si="62"/>
        <v>0</v>
      </c>
      <c r="I686">
        <f t="shared" si="63"/>
        <v>0</v>
      </c>
      <c r="J686">
        <f t="shared" si="64"/>
        <v>0</v>
      </c>
      <c r="K686">
        <f t="shared" si="60"/>
        <v>0</v>
      </c>
      <c r="L686" t="str">
        <f t="shared" si="65"/>
        <v/>
      </c>
    </row>
    <row r="687" spans="5:12">
      <c r="E687" s="85" t="str">
        <f t="shared" si="61"/>
        <v/>
      </c>
      <c r="H687" s="11">
        <f t="shared" si="62"/>
        <v>0</v>
      </c>
      <c r="I687">
        <f t="shared" si="63"/>
        <v>0</v>
      </c>
      <c r="J687">
        <f t="shared" si="64"/>
        <v>0</v>
      </c>
      <c r="K687">
        <f t="shared" si="60"/>
        <v>0</v>
      </c>
      <c r="L687" t="str">
        <f t="shared" si="65"/>
        <v/>
      </c>
    </row>
    <row r="688" spans="5:12">
      <c r="E688" s="85" t="str">
        <f t="shared" si="61"/>
        <v/>
      </c>
      <c r="H688" s="11">
        <f t="shared" si="62"/>
        <v>0</v>
      </c>
      <c r="I688">
        <f t="shared" si="63"/>
        <v>0</v>
      </c>
      <c r="J688">
        <f t="shared" si="64"/>
        <v>0</v>
      </c>
      <c r="K688">
        <f t="shared" si="60"/>
        <v>0</v>
      </c>
      <c r="L688" t="str">
        <f t="shared" si="65"/>
        <v/>
      </c>
    </row>
    <row r="689" spans="5:12">
      <c r="E689" s="85" t="str">
        <f t="shared" si="61"/>
        <v/>
      </c>
      <c r="H689" s="11">
        <f t="shared" si="62"/>
        <v>0</v>
      </c>
      <c r="I689">
        <f t="shared" si="63"/>
        <v>0</v>
      </c>
      <c r="J689">
        <f t="shared" si="64"/>
        <v>0</v>
      </c>
      <c r="K689">
        <f t="shared" si="60"/>
        <v>0</v>
      </c>
      <c r="L689" t="str">
        <f t="shared" si="65"/>
        <v/>
      </c>
    </row>
    <row r="690" spans="5:12">
      <c r="E690" s="85" t="str">
        <f t="shared" si="61"/>
        <v/>
      </c>
      <c r="H690" s="11">
        <f t="shared" si="62"/>
        <v>0</v>
      </c>
      <c r="I690">
        <f t="shared" si="63"/>
        <v>0</v>
      </c>
      <c r="J690">
        <f t="shared" si="64"/>
        <v>0</v>
      </c>
      <c r="K690">
        <f t="shared" si="60"/>
        <v>0</v>
      </c>
      <c r="L690" t="str">
        <f t="shared" si="65"/>
        <v/>
      </c>
    </row>
    <row r="691" spans="5:12">
      <c r="E691" s="85" t="str">
        <f t="shared" si="61"/>
        <v/>
      </c>
      <c r="H691" s="11">
        <f t="shared" si="62"/>
        <v>0</v>
      </c>
      <c r="I691">
        <f t="shared" si="63"/>
        <v>0</v>
      </c>
      <c r="J691">
        <f t="shared" si="64"/>
        <v>0</v>
      </c>
      <c r="K691">
        <f t="shared" si="60"/>
        <v>0</v>
      </c>
      <c r="L691" t="str">
        <f t="shared" si="65"/>
        <v/>
      </c>
    </row>
    <row r="692" spans="5:12">
      <c r="E692" s="85" t="str">
        <f t="shared" si="61"/>
        <v/>
      </c>
      <c r="H692" s="11">
        <f t="shared" si="62"/>
        <v>0</v>
      </c>
      <c r="I692">
        <f t="shared" si="63"/>
        <v>0</v>
      </c>
      <c r="J692">
        <f t="shared" si="64"/>
        <v>0</v>
      </c>
      <c r="K692">
        <f t="shared" si="60"/>
        <v>0</v>
      </c>
      <c r="L692" t="str">
        <f t="shared" si="65"/>
        <v/>
      </c>
    </row>
    <row r="693" spans="5:12">
      <c r="E693" s="85" t="str">
        <f t="shared" si="61"/>
        <v/>
      </c>
      <c r="H693" s="11">
        <f t="shared" si="62"/>
        <v>0</v>
      </c>
      <c r="I693">
        <f t="shared" si="63"/>
        <v>0</v>
      </c>
      <c r="J693">
        <f t="shared" si="64"/>
        <v>0</v>
      </c>
      <c r="K693">
        <f t="shared" si="60"/>
        <v>0</v>
      </c>
      <c r="L693" t="str">
        <f t="shared" si="65"/>
        <v/>
      </c>
    </row>
    <row r="694" spans="5:12">
      <c r="E694" s="85" t="str">
        <f t="shared" si="61"/>
        <v/>
      </c>
      <c r="H694" s="11">
        <f t="shared" si="62"/>
        <v>0</v>
      </c>
      <c r="I694">
        <f t="shared" si="63"/>
        <v>0</v>
      </c>
      <c r="J694">
        <f t="shared" si="64"/>
        <v>0</v>
      </c>
      <c r="K694">
        <f t="shared" si="60"/>
        <v>0</v>
      </c>
      <c r="L694" t="str">
        <f t="shared" si="65"/>
        <v/>
      </c>
    </row>
    <row r="695" spans="5:12">
      <c r="E695" s="85" t="str">
        <f t="shared" si="61"/>
        <v/>
      </c>
      <c r="H695" s="11">
        <f t="shared" si="62"/>
        <v>0</v>
      </c>
      <c r="I695">
        <f t="shared" si="63"/>
        <v>0</v>
      </c>
      <c r="J695">
        <f t="shared" si="64"/>
        <v>0</v>
      </c>
      <c r="K695">
        <f t="shared" si="60"/>
        <v>0</v>
      </c>
      <c r="L695" t="str">
        <f t="shared" si="65"/>
        <v/>
      </c>
    </row>
    <row r="696" spans="5:12">
      <c r="E696" s="85" t="str">
        <f t="shared" si="61"/>
        <v/>
      </c>
      <c r="H696" s="11">
        <f t="shared" si="62"/>
        <v>0</v>
      </c>
      <c r="I696">
        <f t="shared" si="63"/>
        <v>0</v>
      </c>
      <c r="J696">
        <f t="shared" si="64"/>
        <v>0</v>
      </c>
      <c r="K696">
        <f t="shared" si="60"/>
        <v>0</v>
      </c>
      <c r="L696" t="str">
        <f t="shared" si="65"/>
        <v/>
      </c>
    </row>
    <row r="697" spans="5:12">
      <c r="E697" s="85" t="str">
        <f t="shared" si="61"/>
        <v/>
      </c>
      <c r="H697" s="11">
        <f t="shared" si="62"/>
        <v>0</v>
      </c>
      <c r="I697">
        <f t="shared" si="63"/>
        <v>0</v>
      </c>
      <c r="J697">
        <f t="shared" si="64"/>
        <v>0</v>
      </c>
      <c r="K697">
        <f t="shared" si="60"/>
        <v>0</v>
      </c>
      <c r="L697" t="str">
        <f t="shared" si="65"/>
        <v/>
      </c>
    </row>
    <row r="698" spans="5:12">
      <c r="E698" s="85" t="str">
        <f t="shared" si="61"/>
        <v/>
      </c>
      <c r="H698" s="11">
        <f t="shared" si="62"/>
        <v>0</v>
      </c>
      <c r="I698">
        <f t="shared" si="63"/>
        <v>0</v>
      </c>
      <c r="J698">
        <f t="shared" si="64"/>
        <v>0</v>
      </c>
      <c r="K698">
        <f t="shared" si="60"/>
        <v>0</v>
      </c>
      <c r="L698" t="str">
        <f t="shared" si="65"/>
        <v/>
      </c>
    </row>
    <row r="699" spans="5:12">
      <c r="E699" s="85" t="str">
        <f t="shared" si="61"/>
        <v/>
      </c>
      <c r="H699" s="11">
        <f t="shared" si="62"/>
        <v>0</v>
      </c>
      <c r="I699">
        <f t="shared" si="63"/>
        <v>0</v>
      </c>
      <c r="J699">
        <f t="shared" si="64"/>
        <v>0</v>
      </c>
      <c r="K699">
        <f t="shared" si="60"/>
        <v>0</v>
      </c>
      <c r="L699" t="str">
        <f t="shared" si="65"/>
        <v/>
      </c>
    </row>
    <row r="700" spans="5:12">
      <c r="E700" s="85" t="str">
        <f t="shared" si="61"/>
        <v/>
      </c>
      <c r="H700" s="11">
        <f t="shared" si="62"/>
        <v>0</v>
      </c>
      <c r="I700">
        <f t="shared" si="63"/>
        <v>0</v>
      </c>
      <c r="J700">
        <f t="shared" si="64"/>
        <v>0</v>
      </c>
      <c r="K700">
        <f t="shared" si="60"/>
        <v>0</v>
      </c>
      <c r="L700" t="str">
        <f t="shared" si="65"/>
        <v/>
      </c>
    </row>
    <row r="701" spans="5:12">
      <c r="E701" s="85" t="str">
        <f t="shared" si="61"/>
        <v/>
      </c>
      <c r="H701" s="11">
        <f t="shared" si="62"/>
        <v>0</v>
      </c>
      <c r="I701">
        <f t="shared" si="63"/>
        <v>0</v>
      </c>
      <c r="J701">
        <f t="shared" si="64"/>
        <v>0</v>
      </c>
      <c r="K701">
        <f t="shared" si="60"/>
        <v>0</v>
      </c>
      <c r="L701" t="str">
        <f t="shared" si="65"/>
        <v/>
      </c>
    </row>
    <row r="702" spans="5:12">
      <c r="E702" s="85" t="str">
        <f t="shared" si="61"/>
        <v/>
      </c>
      <c r="H702" s="11">
        <f t="shared" si="62"/>
        <v>0</v>
      </c>
      <c r="I702">
        <f t="shared" si="63"/>
        <v>0</v>
      </c>
      <c r="J702">
        <f t="shared" si="64"/>
        <v>0</v>
      </c>
      <c r="K702">
        <f t="shared" si="60"/>
        <v>0</v>
      </c>
      <c r="L702" t="str">
        <f t="shared" si="65"/>
        <v/>
      </c>
    </row>
    <row r="703" spans="5:12">
      <c r="E703" s="85" t="str">
        <f t="shared" si="61"/>
        <v/>
      </c>
      <c r="H703" s="11">
        <f t="shared" si="62"/>
        <v>0</v>
      </c>
      <c r="I703">
        <f t="shared" si="63"/>
        <v>0</v>
      </c>
      <c r="J703">
        <f t="shared" si="64"/>
        <v>0</v>
      </c>
      <c r="K703">
        <f t="shared" si="60"/>
        <v>0</v>
      </c>
      <c r="L703" t="str">
        <f t="shared" si="65"/>
        <v/>
      </c>
    </row>
    <row r="704" spans="5:12">
      <c r="E704" s="85" t="str">
        <f t="shared" si="61"/>
        <v/>
      </c>
      <c r="H704" s="11">
        <f t="shared" si="62"/>
        <v>0</v>
      </c>
      <c r="I704">
        <f t="shared" si="63"/>
        <v>0</v>
      </c>
      <c r="J704">
        <f t="shared" si="64"/>
        <v>0</v>
      </c>
      <c r="K704">
        <f t="shared" si="60"/>
        <v>0</v>
      </c>
      <c r="L704" t="str">
        <f t="shared" si="65"/>
        <v/>
      </c>
    </row>
    <row r="705" spans="5:12">
      <c r="E705" s="85" t="str">
        <f t="shared" si="61"/>
        <v/>
      </c>
      <c r="H705" s="11">
        <f t="shared" si="62"/>
        <v>0</v>
      </c>
      <c r="I705">
        <f t="shared" si="63"/>
        <v>0</v>
      </c>
      <c r="J705">
        <f t="shared" si="64"/>
        <v>0</v>
      </c>
      <c r="K705">
        <f t="shared" si="60"/>
        <v>0</v>
      </c>
      <c r="L705" t="str">
        <f t="shared" si="65"/>
        <v/>
      </c>
    </row>
    <row r="706" spans="5:12">
      <c r="E706" s="85" t="str">
        <f t="shared" si="61"/>
        <v/>
      </c>
      <c r="H706" s="11">
        <f t="shared" si="62"/>
        <v>0</v>
      </c>
      <c r="I706">
        <f t="shared" si="63"/>
        <v>0</v>
      </c>
      <c r="J706">
        <f t="shared" si="64"/>
        <v>0</v>
      </c>
      <c r="K706">
        <f t="shared" si="60"/>
        <v>0</v>
      </c>
      <c r="L706" t="str">
        <f t="shared" si="65"/>
        <v/>
      </c>
    </row>
    <row r="707" spans="5:12">
      <c r="E707" s="85" t="str">
        <f t="shared" si="61"/>
        <v/>
      </c>
      <c r="H707" s="11">
        <f t="shared" si="62"/>
        <v>0</v>
      </c>
      <c r="I707">
        <f t="shared" si="63"/>
        <v>0</v>
      </c>
      <c r="J707">
        <f t="shared" si="64"/>
        <v>0</v>
      </c>
      <c r="K707">
        <f t="shared" si="60"/>
        <v>0</v>
      </c>
      <c r="L707" t="str">
        <f t="shared" si="65"/>
        <v/>
      </c>
    </row>
    <row r="708" spans="5:12">
      <c r="E708" s="85" t="str">
        <f t="shared" si="61"/>
        <v/>
      </c>
      <c r="H708" s="11">
        <f t="shared" si="62"/>
        <v>0</v>
      </c>
      <c r="I708">
        <f t="shared" si="63"/>
        <v>0</v>
      </c>
      <c r="J708">
        <f t="shared" si="64"/>
        <v>0</v>
      </c>
      <c r="K708">
        <f t="shared" ref="K708:K771" si="66">D708</f>
        <v>0</v>
      </c>
      <c r="L708" t="str">
        <f t="shared" si="65"/>
        <v/>
      </c>
    </row>
    <row r="709" spans="5:12">
      <c r="E709" s="85" t="str">
        <f t="shared" ref="E709:E772" si="67">MID(C709,8,3)</f>
        <v/>
      </c>
      <c r="H709" s="11">
        <f t="shared" ref="H709:H772" si="68">A709</f>
        <v>0</v>
      </c>
      <c r="I709">
        <f t="shared" ref="I709:I772" si="69">B709</f>
        <v>0</v>
      </c>
      <c r="J709">
        <f t="shared" ref="J709:J772" si="70">C709</f>
        <v>0</v>
      </c>
      <c r="K709">
        <f t="shared" si="66"/>
        <v>0</v>
      </c>
      <c r="L709" t="str">
        <f t="shared" ref="L709:L772" si="71">E709</f>
        <v/>
      </c>
    </row>
    <row r="710" spans="5:12">
      <c r="E710" s="85" t="str">
        <f t="shared" si="67"/>
        <v/>
      </c>
      <c r="H710" s="11">
        <f t="shared" si="68"/>
        <v>0</v>
      </c>
      <c r="I710">
        <f t="shared" si="69"/>
        <v>0</v>
      </c>
      <c r="J710">
        <f t="shared" si="70"/>
        <v>0</v>
      </c>
      <c r="K710">
        <f t="shared" si="66"/>
        <v>0</v>
      </c>
      <c r="L710" t="str">
        <f t="shared" si="71"/>
        <v/>
      </c>
    </row>
    <row r="711" spans="5:12">
      <c r="E711" s="85" t="str">
        <f t="shared" si="67"/>
        <v/>
      </c>
      <c r="H711" s="11">
        <f t="shared" si="68"/>
        <v>0</v>
      </c>
      <c r="I711">
        <f t="shared" si="69"/>
        <v>0</v>
      </c>
      <c r="J711">
        <f t="shared" si="70"/>
        <v>0</v>
      </c>
      <c r="K711">
        <f t="shared" si="66"/>
        <v>0</v>
      </c>
      <c r="L711" t="str">
        <f t="shared" si="71"/>
        <v/>
      </c>
    </row>
    <row r="712" spans="5:12">
      <c r="E712" s="85" t="str">
        <f t="shared" si="67"/>
        <v/>
      </c>
      <c r="H712" s="11">
        <f t="shared" si="68"/>
        <v>0</v>
      </c>
      <c r="I712">
        <f t="shared" si="69"/>
        <v>0</v>
      </c>
      <c r="J712">
        <f t="shared" si="70"/>
        <v>0</v>
      </c>
      <c r="K712">
        <f t="shared" si="66"/>
        <v>0</v>
      </c>
      <c r="L712" t="str">
        <f t="shared" si="71"/>
        <v/>
      </c>
    </row>
    <row r="713" spans="5:12">
      <c r="E713" s="85" t="str">
        <f t="shared" si="67"/>
        <v/>
      </c>
      <c r="H713" s="11">
        <f t="shared" si="68"/>
        <v>0</v>
      </c>
      <c r="I713">
        <f t="shared" si="69"/>
        <v>0</v>
      </c>
      <c r="J713">
        <f t="shared" si="70"/>
        <v>0</v>
      </c>
      <c r="K713">
        <f t="shared" si="66"/>
        <v>0</v>
      </c>
      <c r="L713" t="str">
        <f t="shared" si="71"/>
        <v/>
      </c>
    </row>
    <row r="714" spans="5:12">
      <c r="E714" s="85" t="str">
        <f t="shared" si="67"/>
        <v/>
      </c>
      <c r="H714" s="11">
        <f t="shared" si="68"/>
        <v>0</v>
      </c>
      <c r="I714">
        <f t="shared" si="69"/>
        <v>0</v>
      </c>
      <c r="J714">
        <f t="shared" si="70"/>
        <v>0</v>
      </c>
      <c r="K714">
        <f t="shared" si="66"/>
        <v>0</v>
      </c>
      <c r="L714" t="str">
        <f t="shared" si="71"/>
        <v/>
      </c>
    </row>
    <row r="715" spans="5:12">
      <c r="E715" s="85" t="str">
        <f t="shared" si="67"/>
        <v/>
      </c>
      <c r="H715" s="11">
        <f t="shared" si="68"/>
        <v>0</v>
      </c>
      <c r="I715">
        <f t="shared" si="69"/>
        <v>0</v>
      </c>
      <c r="J715">
        <f t="shared" si="70"/>
        <v>0</v>
      </c>
      <c r="K715">
        <f t="shared" si="66"/>
        <v>0</v>
      </c>
      <c r="L715" t="str">
        <f t="shared" si="71"/>
        <v/>
      </c>
    </row>
    <row r="716" spans="5:12">
      <c r="E716" s="85" t="str">
        <f t="shared" si="67"/>
        <v/>
      </c>
      <c r="H716" s="11">
        <f t="shared" si="68"/>
        <v>0</v>
      </c>
      <c r="I716">
        <f t="shared" si="69"/>
        <v>0</v>
      </c>
      <c r="J716">
        <f t="shared" si="70"/>
        <v>0</v>
      </c>
      <c r="K716">
        <f t="shared" si="66"/>
        <v>0</v>
      </c>
      <c r="L716" t="str">
        <f t="shared" si="71"/>
        <v/>
      </c>
    </row>
    <row r="717" spans="5:12">
      <c r="E717" s="85" t="str">
        <f t="shared" si="67"/>
        <v/>
      </c>
      <c r="H717" s="11">
        <f t="shared" si="68"/>
        <v>0</v>
      </c>
      <c r="I717">
        <f t="shared" si="69"/>
        <v>0</v>
      </c>
      <c r="J717">
        <f t="shared" si="70"/>
        <v>0</v>
      </c>
      <c r="K717">
        <f t="shared" si="66"/>
        <v>0</v>
      </c>
      <c r="L717" t="str">
        <f t="shared" si="71"/>
        <v/>
      </c>
    </row>
    <row r="718" spans="5:12">
      <c r="E718" s="85" t="str">
        <f t="shared" si="67"/>
        <v/>
      </c>
      <c r="H718" s="11">
        <f t="shared" si="68"/>
        <v>0</v>
      </c>
      <c r="I718">
        <f t="shared" si="69"/>
        <v>0</v>
      </c>
      <c r="J718">
        <f t="shared" si="70"/>
        <v>0</v>
      </c>
      <c r="K718">
        <f t="shared" si="66"/>
        <v>0</v>
      </c>
      <c r="L718" t="str">
        <f t="shared" si="71"/>
        <v/>
      </c>
    </row>
    <row r="719" spans="5:12">
      <c r="E719" s="85" t="str">
        <f t="shared" si="67"/>
        <v/>
      </c>
      <c r="H719" s="11">
        <f t="shared" si="68"/>
        <v>0</v>
      </c>
      <c r="I719">
        <f t="shared" si="69"/>
        <v>0</v>
      </c>
      <c r="J719">
        <f t="shared" si="70"/>
        <v>0</v>
      </c>
      <c r="K719">
        <f t="shared" si="66"/>
        <v>0</v>
      </c>
      <c r="L719" t="str">
        <f t="shared" si="71"/>
        <v/>
      </c>
    </row>
    <row r="720" spans="5:12">
      <c r="E720" s="85" t="str">
        <f t="shared" si="67"/>
        <v/>
      </c>
      <c r="H720" s="11">
        <f t="shared" si="68"/>
        <v>0</v>
      </c>
      <c r="I720">
        <f t="shared" si="69"/>
        <v>0</v>
      </c>
      <c r="J720">
        <f t="shared" si="70"/>
        <v>0</v>
      </c>
      <c r="K720">
        <f t="shared" si="66"/>
        <v>0</v>
      </c>
      <c r="L720" t="str">
        <f t="shared" si="71"/>
        <v/>
      </c>
    </row>
    <row r="721" spans="5:12">
      <c r="E721" s="85" t="str">
        <f t="shared" si="67"/>
        <v/>
      </c>
      <c r="H721" s="11">
        <f t="shared" si="68"/>
        <v>0</v>
      </c>
      <c r="I721">
        <f t="shared" si="69"/>
        <v>0</v>
      </c>
      <c r="J721">
        <f t="shared" si="70"/>
        <v>0</v>
      </c>
      <c r="K721">
        <f t="shared" si="66"/>
        <v>0</v>
      </c>
      <c r="L721" t="str">
        <f t="shared" si="71"/>
        <v/>
      </c>
    </row>
    <row r="722" spans="5:12">
      <c r="E722" s="85" t="str">
        <f t="shared" si="67"/>
        <v/>
      </c>
      <c r="H722" s="11">
        <f t="shared" si="68"/>
        <v>0</v>
      </c>
      <c r="I722">
        <f t="shared" si="69"/>
        <v>0</v>
      </c>
      <c r="J722">
        <f t="shared" si="70"/>
        <v>0</v>
      </c>
      <c r="K722">
        <f t="shared" si="66"/>
        <v>0</v>
      </c>
      <c r="L722" t="str">
        <f t="shared" si="71"/>
        <v/>
      </c>
    </row>
    <row r="723" spans="5:12">
      <c r="E723" s="85" t="str">
        <f t="shared" si="67"/>
        <v/>
      </c>
      <c r="H723" s="11">
        <f t="shared" si="68"/>
        <v>0</v>
      </c>
      <c r="I723">
        <f t="shared" si="69"/>
        <v>0</v>
      </c>
      <c r="J723">
        <f t="shared" si="70"/>
        <v>0</v>
      </c>
      <c r="K723">
        <f t="shared" si="66"/>
        <v>0</v>
      </c>
      <c r="L723" t="str">
        <f t="shared" si="71"/>
        <v/>
      </c>
    </row>
    <row r="724" spans="5:12">
      <c r="E724" s="85" t="str">
        <f t="shared" si="67"/>
        <v/>
      </c>
      <c r="H724" s="11">
        <f t="shared" si="68"/>
        <v>0</v>
      </c>
      <c r="I724">
        <f t="shared" si="69"/>
        <v>0</v>
      </c>
      <c r="J724">
        <f t="shared" si="70"/>
        <v>0</v>
      </c>
      <c r="K724">
        <f t="shared" si="66"/>
        <v>0</v>
      </c>
      <c r="L724" t="str">
        <f t="shared" si="71"/>
        <v/>
      </c>
    </row>
    <row r="725" spans="5:12">
      <c r="E725" s="85" t="str">
        <f t="shared" si="67"/>
        <v/>
      </c>
      <c r="H725" s="11">
        <f t="shared" si="68"/>
        <v>0</v>
      </c>
      <c r="I725">
        <f t="shared" si="69"/>
        <v>0</v>
      </c>
      <c r="J725">
        <f t="shared" si="70"/>
        <v>0</v>
      </c>
      <c r="K725">
        <f t="shared" si="66"/>
        <v>0</v>
      </c>
      <c r="L725" t="str">
        <f t="shared" si="71"/>
        <v/>
      </c>
    </row>
    <row r="726" spans="5:12">
      <c r="E726" s="85" t="str">
        <f t="shared" si="67"/>
        <v/>
      </c>
      <c r="H726" s="11">
        <f t="shared" si="68"/>
        <v>0</v>
      </c>
      <c r="I726">
        <f t="shared" si="69"/>
        <v>0</v>
      </c>
      <c r="J726">
        <f t="shared" si="70"/>
        <v>0</v>
      </c>
      <c r="K726">
        <f t="shared" si="66"/>
        <v>0</v>
      </c>
      <c r="L726" t="str">
        <f t="shared" si="71"/>
        <v/>
      </c>
    </row>
    <row r="727" spans="5:12">
      <c r="E727" s="85" t="str">
        <f t="shared" si="67"/>
        <v/>
      </c>
      <c r="H727" s="11">
        <f t="shared" si="68"/>
        <v>0</v>
      </c>
      <c r="I727">
        <f t="shared" si="69"/>
        <v>0</v>
      </c>
      <c r="J727">
        <f t="shared" si="70"/>
        <v>0</v>
      </c>
      <c r="K727">
        <f t="shared" si="66"/>
        <v>0</v>
      </c>
      <c r="L727" t="str">
        <f t="shared" si="71"/>
        <v/>
      </c>
    </row>
    <row r="728" spans="5:12">
      <c r="E728" s="85" t="str">
        <f t="shared" si="67"/>
        <v/>
      </c>
      <c r="H728" s="11">
        <f t="shared" si="68"/>
        <v>0</v>
      </c>
      <c r="I728">
        <f t="shared" si="69"/>
        <v>0</v>
      </c>
      <c r="J728">
        <f t="shared" si="70"/>
        <v>0</v>
      </c>
      <c r="K728">
        <f t="shared" si="66"/>
        <v>0</v>
      </c>
      <c r="L728" t="str">
        <f t="shared" si="71"/>
        <v/>
      </c>
    </row>
    <row r="729" spans="5:12">
      <c r="E729" s="85" t="str">
        <f t="shared" si="67"/>
        <v/>
      </c>
      <c r="H729" s="11">
        <f t="shared" si="68"/>
        <v>0</v>
      </c>
      <c r="I729">
        <f t="shared" si="69"/>
        <v>0</v>
      </c>
      <c r="J729">
        <f t="shared" si="70"/>
        <v>0</v>
      </c>
      <c r="K729">
        <f t="shared" si="66"/>
        <v>0</v>
      </c>
      <c r="L729" t="str">
        <f t="shared" si="71"/>
        <v/>
      </c>
    </row>
    <row r="730" spans="5:12">
      <c r="E730" s="85" t="str">
        <f t="shared" si="67"/>
        <v/>
      </c>
      <c r="H730" s="11">
        <f t="shared" si="68"/>
        <v>0</v>
      </c>
      <c r="I730">
        <f t="shared" si="69"/>
        <v>0</v>
      </c>
      <c r="J730">
        <f t="shared" si="70"/>
        <v>0</v>
      </c>
      <c r="K730">
        <f t="shared" si="66"/>
        <v>0</v>
      </c>
      <c r="L730" t="str">
        <f t="shared" si="71"/>
        <v/>
      </c>
    </row>
    <row r="731" spans="5:12">
      <c r="E731" s="85" t="str">
        <f t="shared" si="67"/>
        <v/>
      </c>
      <c r="H731" s="11">
        <f t="shared" si="68"/>
        <v>0</v>
      </c>
      <c r="I731">
        <f t="shared" si="69"/>
        <v>0</v>
      </c>
      <c r="J731">
        <f t="shared" si="70"/>
        <v>0</v>
      </c>
      <c r="K731">
        <f t="shared" si="66"/>
        <v>0</v>
      </c>
      <c r="L731" t="str">
        <f t="shared" si="71"/>
        <v/>
      </c>
    </row>
    <row r="732" spans="5:12">
      <c r="E732" s="85" t="str">
        <f t="shared" si="67"/>
        <v/>
      </c>
      <c r="H732" s="11">
        <f t="shared" si="68"/>
        <v>0</v>
      </c>
      <c r="I732">
        <f t="shared" si="69"/>
        <v>0</v>
      </c>
      <c r="J732">
        <f t="shared" si="70"/>
        <v>0</v>
      </c>
      <c r="K732">
        <f t="shared" si="66"/>
        <v>0</v>
      </c>
      <c r="L732" t="str">
        <f t="shared" si="71"/>
        <v/>
      </c>
    </row>
    <row r="733" spans="5:12">
      <c r="E733" s="85" t="str">
        <f t="shared" si="67"/>
        <v/>
      </c>
      <c r="H733" s="11">
        <f t="shared" si="68"/>
        <v>0</v>
      </c>
      <c r="I733">
        <f t="shared" si="69"/>
        <v>0</v>
      </c>
      <c r="J733">
        <f t="shared" si="70"/>
        <v>0</v>
      </c>
      <c r="K733">
        <f t="shared" si="66"/>
        <v>0</v>
      </c>
      <c r="L733" t="str">
        <f t="shared" si="71"/>
        <v/>
      </c>
    </row>
    <row r="734" spans="5:12">
      <c r="E734" s="85" t="str">
        <f t="shared" si="67"/>
        <v/>
      </c>
      <c r="H734" s="11">
        <f t="shared" si="68"/>
        <v>0</v>
      </c>
      <c r="I734">
        <f t="shared" si="69"/>
        <v>0</v>
      </c>
      <c r="J734">
        <f t="shared" si="70"/>
        <v>0</v>
      </c>
      <c r="K734">
        <f t="shared" si="66"/>
        <v>0</v>
      </c>
      <c r="L734" t="str">
        <f t="shared" si="71"/>
        <v/>
      </c>
    </row>
    <row r="735" spans="5:12">
      <c r="E735" s="85" t="str">
        <f t="shared" si="67"/>
        <v/>
      </c>
      <c r="H735" s="11">
        <f t="shared" si="68"/>
        <v>0</v>
      </c>
      <c r="I735">
        <f t="shared" si="69"/>
        <v>0</v>
      </c>
      <c r="J735">
        <f t="shared" si="70"/>
        <v>0</v>
      </c>
      <c r="K735">
        <f t="shared" si="66"/>
        <v>0</v>
      </c>
      <c r="L735" t="str">
        <f t="shared" si="71"/>
        <v/>
      </c>
    </row>
    <row r="736" spans="5:12">
      <c r="E736" s="85" t="str">
        <f t="shared" si="67"/>
        <v/>
      </c>
      <c r="H736" s="11">
        <f t="shared" si="68"/>
        <v>0</v>
      </c>
      <c r="I736">
        <f t="shared" si="69"/>
        <v>0</v>
      </c>
      <c r="J736">
        <f t="shared" si="70"/>
        <v>0</v>
      </c>
      <c r="K736">
        <f t="shared" si="66"/>
        <v>0</v>
      </c>
      <c r="L736" t="str">
        <f t="shared" si="71"/>
        <v/>
      </c>
    </row>
    <row r="737" spans="5:12">
      <c r="E737" s="85" t="str">
        <f t="shared" si="67"/>
        <v/>
      </c>
      <c r="H737" s="11">
        <f t="shared" si="68"/>
        <v>0</v>
      </c>
      <c r="I737">
        <f t="shared" si="69"/>
        <v>0</v>
      </c>
      <c r="J737">
        <f t="shared" si="70"/>
        <v>0</v>
      </c>
      <c r="K737">
        <f t="shared" si="66"/>
        <v>0</v>
      </c>
      <c r="L737" t="str">
        <f t="shared" si="71"/>
        <v/>
      </c>
    </row>
    <row r="738" spans="5:12">
      <c r="E738" s="85" t="str">
        <f t="shared" si="67"/>
        <v/>
      </c>
      <c r="H738" s="11">
        <f t="shared" si="68"/>
        <v>0</v>
      </c>
      <c r="I738">
        <f t="shared" si="69"/>
        <v>0</v>
      </c>
      <c r="J738">
        <f t="shared" si="70"/>
        <v>0</v>
      </c>
      <c r="K738">
        <f t="shared" si="66"/>
        <v>0</v>
      </c>
      <c r="L738" t="str">
        <f t="shared" si="71"/>
        <v/>
      </c>
    </row>
    <row r="739" spans="5:12">
      <c r="E739" s="85" t="str">
        <f t="shared" si="67"/>
        <v/>
      </c>
      <c r="H739" s="11">
        <f t="shared" si="68"/>
        <v>0</v>
      </c>
      <c r="I739">
        <f t="shared" si="69"/>
        <v>0</v>
      </c>
      <c r="J739">
        <f t="shared" si="70"/>
        <v>0</v>
      </c>
      <c r="K739">
        <f t="shared" si="66"/>
        <v>0</v>
      </c>
      <c r="L739" t="str">
        <f t="shared" si="71"/>
        <v/>
      </c>
    </row>
    <row r="740" spans="5:12">
      <c r="E740" s="85" t="str">
        <f t="shared" si="67"/>
        <v/>
      </c>
      <c r="H740" s="11">
        <f t="shared" si="68"/>
        <v>0</v>
      </c>
      <c r="I740">
        <f t="shared" si="69"/>
        <v>0</v>
      </c>
      <c r="J740">
        <f t="shared" si="70"/>
        <v>0</v>
      </c>
      <c r="K740">
        <f t="shared" si="66"/>
        <v>0</v>
      </c>
      <c r="L740" t="str">
        <f t="shared" si="71"/>
        <v/>
      </c>
    </row>
    <row r="741" spans="5:12">
      <c r="E741" s="85" t="str">
        <f t="shared" si="67"/>
        <v/>
      </c>
      <c r="H741" s="11">
        <f t="shared" si="68"/>
        <v>0</v>
      </c>
      <c r="I741">
        <f t="shared" si="69"/>
        <v>0</v>
      </c>
      <c r="J741">
        <f t="shared" si="70"/>
        <v>0</v>
      </c>
      <c r="K741">
        <f t="shared" si="66"/>
        <v>0</v>
      </c>
      <c r="L741" t="str">
        <f t="shared" si="71"/>
        <v/>
      </c>
    </row>
    <row r="742" spans="5:12">
      <c r="E742" s="85" t="str">
        <f t="shared" si="67"/>
        <v/>
      </c>
      <c r="H742" s="11">
        <f t="shared" si="68"/>
        <v>0</v>
      </c>
      <c r="I742">
        <f t="shared" si="69"/>
        <v>0</v>
      </c>
      <c r="J742">
        <f t="shared" si="70"/>
        <v>0</v>
      </c>
      <c r="K742">
        <f t="shared" si="66"/>
        <v>0</v>
      </c>
      <c r="L742" t="str">
        <f t="shared" si="71"/>
        <v/>
      </c>
    </row>
    <row r="743" spans="5:12">
      <c r="E743" s="85" t="str">
        <f t="shared" si="67"/>
        <v/>
      </c>
      <c r="H743" s="11">
        <f t="shared" si="68"/>
        <v>0</v>
      </c>
      <c r="I743">
        <f t="shared" si="69"/>
        <v>0</v>
      </c>
      <c r="J743">
        <f t="shared" si="70"/>
        <v>0</v>
      </c>
      <c r="K743">
        <f t="shared" si="66"/>
        <v>0</v>
      </c>
      <c r="L743" t="str">
        <f t="shared" si="71"/>
        <v/>
      </c>
    </row>
    <row r="744" spans="5:12">
      <c r="E744" s="85" t="str">
        <f t="shared" si="67"/>
        <v/>
      </c>
      <c r="H744" s="11">
        <f t="shared" si="68"/>
        <v>0</v>
      </c>
      <c r="I744">
        <f t="shared" si="69"/>
        <v>0</v>
      </c>
      <c r="J744">
        <f t="shared" si="70"/>
        <v>0</v>
      </c>
      <c r="K744">
        <f t="shared" si="66"/>
        <v>0</v>
      </c>
      <c r="L744" t="str">
        <f t="shared" si="71"/>
        <v/>
      </c>
    </row>
    <row r="745" spans="5:12">
      <c r="E745" s="85" t="str">
        <f t="shared" si="67"/>
        <v/>
      </c>
      <c r="H745" s="11">
        <f t="shared" si="68"/>
        <v>0</v>
      </c>
      <c r="I745">
        <f t="shared" si="69"/>
        <v>0</v>
      </c>
      <c r="J745">
        <f t="shared" si="70"/>
        <v>0</v>
      </c>
      <c r="K745">
        <f t="shared" si="66"/>
        <v>0</v>
      </c>
      <c r="L745" t="str">
        <f t="shared" si="71"/>
        <v/>
      </c>
    </row>
    <row r="746" spans="5:12">
      <c r="E746" s="85" t="str">
        <f t="shared" si="67"/>
        <v/>
      </c>
      <c r="H746" s="11">
        <f t="shared" si="68"/>
        <v>0</v>
      </c>
      <c r="I746">
        <f t="shared" si="69"/>
        <v>0</v>
      </c>
      <c r="J746">
        <f t="shared" si="70"/>
        <v>0</v>
      </c>
      <c r="K746">
        <f t="shared" si="66"/>
        <v>0</v>
      </c>
      <c r="L746" t="str">
        <f t="shared" si="71"/>
        <v/>
      </c>
    </row>
    <row r="747" spans="5:12">
      <c r="E747" s="85" t="str">
        <f t="shared" si="67"/>
        <v/>
      </c>
      <c r="H747" s="11">
        <f t="shared" si="68"/>
        <v>0</v>
      </c>
      <c r="I747">
        <f t="shared" si="69"/>
        <v>0</v>
      </c>
      <c r="J747">
        <f t="shared" si="70"/>
        <v>0</v>
      </c>
      <c r="K747">
        <f t="shared" si="66"/>
        <v>0</v>
      </c>
      <c r="L747" t="str">
        <f t="shared" si="71"/>
        <v/>
      </c>
    </row>
    <row r="748" spans="5:12">
      <c r="E748" s="85" t="str">
        <f t="shared" si="67"/>
        <v/>
      </c>
      <c r="H748" s="11">
        <f t="shared" si="68"/>
        <v>0</v>
      </c>
      <c r="I748">
        <f t="shared" si="69"/>
        <v>0</v>
      </c>
      <c r="J748">
        <f t="shared" si="70"/>
        <v>0</v>
      </c>
      <c r="K748">
        <f t="shared" si="66"/>
        <v>0</v>
      </c>
      <c r="L748" t="str">
        <f t="shared" si="71"/>
        <v/>
      </c>
    </row>
    <row r="749" spans="5:12">
      <c r="E749" s="85" t="str">
        <f t="shared" si="67"/>
        <v/>
      </c>
      <c r="H749" s="11">
        <f t="shared" si="68"/>
        <v>0</v>
      </c>
      <c r="I749">
        <f t="shared" si="69"/>
        <v>0</v>
      </c>
      <c r="J749">
        <f t="shared" si="70"/>
        <v>0</v>
      </c>
      <c r="K749">
        <f t="shared" si="66"/>
        <v>0</v>
      </c>
      <c r="L749" t="str">
        <f t="shared" si="71"/>
        <v/>
      </c>
    </row>
    <row r="750" spans="5:12">
      <c r="E750" s="85" t="str">
        <f t="shared" si="67"/>
        <v/>
      </c>
      <c r="H750" s="11">
        <f t="shared" si="68"/>
        <v>0</v>
      </c>
      <c r="I750">
        <f t="shared" si="69"/>
        <v>0</v>
      </c>
      <c r="J750">
        <f t="shared" si="70"/>
        <v>0</v>
      </c>
      <c r="K750">
        <f t="shared" si="66"/>
        <v>0</v>
      </c>
      <c r="L750" t="str">
        <f t="shared" si="71"/>
        <v/>
      </c>
    </row>
    <row r="751" spans="5:12">
      <c r="E751" s="85" t="str">
        <f t="shared" si="67"/>
        <v/>
      </c>
      <c r="H751" s="11">
        <f t="shared" si="68"/>
        <v>0</v>
      </c>
      <c r="I751">
        <f t="shared" si="69"/>
        <v>0</v>
      </c>
      <c r="J751">
        <f t="shared" si="70"/>
        <v>0</v>
      </c>
      <c r="K751">
        <f t="shared" si="66"/>
        <v>0</v>
      </c>
      <c r="L751" t="str">
        <f t="shared" si="71"/>
        <v/>
      </c>
    </row>
    <row r="752" spans="5:12">
      <c r="E752" s="85" t="str">
        <f t="shared" si="67"/>
        <v/>
      </c>
      <c r="H752" s="11">
        <f t="shared" si="68"/>
        <v>0</v>
      </c>
      <c r="I752">
        <f t="shared" si="69"/>
        <v>0</v>
      </c>
      <c r="J752">
        <f t="shared" si="70"/>
        <v>0</v>
      </c>
      <c r="K752">
        <f t="shared" si="66"/>
        <v>0</v>
      </c>
      <c r="L752" t="str">
        <f t="shared" si="71"/>
        <v/>
      </c>
    </row>
    <row r="753" spans="5:12">
      <c r="E753" s="85" t="str">
        <f t="shared" si="67"/>
        <v/>
      </c>
      <c r="H753" s="11">
        <f t="shared" si="68"/>
        <v>0</v>
      </c>
      <c r="I753">
        <f t="shared" si="69"/>
        <v>0</v>
      </c>
      <c r="J753">
        <f t="shared" si="70"/>
        <v>0</v>
      </c>
      <c r="K753">
        <f t="shared" si="66"/>
        <v>0</v>
      </c>
      <c r="L753" t="str">
        <f t="shared" si="71"/>
        <v/>
      </c>
    </row>
    <row r="754" spans="5:12">
      <c r="E754" s="85" t="str">
        <f t="shared" si="67"/>
        <v/>
      </c>
      <c r="H754" s="11">
        <f t="shared" si="68"/>
        <v>0</v>
      </c>
      <c r="I754">
        <f t="shared" si="69"/>
        <v>0</v>
      </c>
      <c r="J754">
        <f t="shared" si="70"/>
        <v>0</v>
      </c>
      <c r="K754">
        <f t="shared" si="66"/>
        <v>0</v>
      </c>
      <c r="L754" t="str">
        <f t="shared" si="71"/>
        <v/>
      </c>
    </row>
    <row r="755" spans="5:12">
      <c r="E755" s="85" t="str">
        <f t="shared" si="67"/>
        <v/>
      </c>
      <c r="H755" s="11">
        <f t="shared" si="68"/>
        <v>0</v>
      </c>
      <c r="I755">
        <f t="shared" si="69"/>
        <v>0</v>
      </c>
      <c r="J755">
        <f t="shared" si="70"/>
        <v>0</v>
      </c>
      <c r="K755">
        <f t="shared" si="66"/>
        <v>0</v>
      </c>
      <c r="L755" t="str">
        <f t="shared" si="71"/>
        <v/>
      </c>
    </row>
    <row r="756" spans="5:12">
      <c r="E756" s="85" t="str">
        <f t="shared" si="67"/>
        <v/>
      </c>
      <c r="H756" s="11">
        <f t="shared" si="68"/>
        <v>0</v>
      </c>
      <c r="I756">
        <f t="shared" si="69"/>
        <v>0</v>
      </c>
      <c r="J756">
        <f t="shared" si="70"/>
        <v>0</v>
      </c>
      <c r="K756">
        <f t="shared" si="66"/>
        <v>0</v>
      </c>
      <c r="L756" t="str">
        <f t="shared" si="71"/>
        <v/>
      </c>
    </row>
    <row r="757" spans="5:12">
      <c r="E757" s="85" t="str">
        <f t="shared" si="67"/>
        <v/>
      </c>
      <c r="H757" s="11">
        <f t="shared" si="68"/>
        <v>0</v>
      </c>
      <c r="I757">
        <f t="shared" si="69"/>
        <v>0</v>
      </c>
      <c r="J757">
        <f t="shared" si="70"/>
        <v>0</v>
      </c>
      <c r="K757">
        <f t="shared" si="66"/>
        <v>0</v>
      </c>
      <c r="L757" t="str">
        <f t="shared" si="71"/>
        <v/>
      </c>
    </row>
    <row r="758" spans="5:12">
      <c r="E758" s="85" t="str">
        <f t="shared" si="67"/>
        <v/>
      </c>
      <c r="H758" s="11">
        <f t="shared" si="68"/>
        <v>0</v>
      </c>
      <c r="I758">
        <f t="shared" si="69"/>
        <v>0</v>
      </c>
      <c r="J758">
        <f t="shared" si="70"/>
        <v>0</v>
      </c>
      <c r="K758">
        <f t="shared" si="66"/>
        <v>0</v>
      </c>
      <c r="L758" t="str">
        <f t="shared" si="71"/>
        <v/>
      </c>
    </row>
    <row r="759" spans="5:12">
      <c r="E759" s="85" t="str">
        <f t="shared" si="67"/>
        <v/>
      </c>
      <c r="H759" s="11">
        <f t="shared" si="68"/>
        <v>0</v>
      </c>
      <c r="I759">
        <f t="shared" si="69"/>
        <v>0</v>
      </c>
      <c r="J759">
        <f t="shared" si="70"/>
        <v>0</v>
      </c>
      <c r="K759">
        <f t="shared" si="66"/>
        <v>0</v>
      </c>
      <c r="L759" t="str">
        <f t="shared" si="71"/>
        <v/>
      </c>
    </row>
    <row r="760" spans="5:12">
      <c r="E760" s="85" t="str">
        <f t="shared" si="67"/>
        <v/>
      </c>
      <c r="H760" s="11">
        <f t="shared" si="68"/>
        <v>0</v>
      </c>
      <c r="I760">
        <f t="shared" si="69"/>
        <v>0</v>
      </c>
      <c r="J760">
        <f t="shared" si="70"/>
        <v>0</v>
      </c>
      <c r="K760">
        <f t="shared" si="66"/>
        <v>0</v>
      </c>
      <c r="L760" t="str">
        <f t="shared" si="71"/>
        <v/>
      </c>
    </row>
    <row r="761" spans="5:12">
      <c r="E761" s="85" t="str">
        <f t="shared" si="67"/>
        <v/>
      </c>
      <c r="H761" s="11">
        <f t="shared" si="68"/>
        <v>0</v>
      </c>
      <c r="I761">
        <f t="shared" si="69"/>
        <v>0</v>
      </c>
      <c r="J761">
        <f t="shared" si="70"/>
        <v>0</v>
      </c>
      <c r="K761">
        <f t="shared" si="66"/>
        <v>0</v>
      </c>
      <c r="L761" t="str">
        <f t="shared" si="71"/>
        <v/>
      </c>
    </row>
    <row r="762" spans="5:12">
      <c r="E762" s="85" t="str">
        <f t="shared" si="67"/>
        <v/>
      </c>
      <c r="H762" s="11">
        <f t="shared" si="68"/>
        <v>0</v>
      </c>
      <c r="I762">
        <f t="shared" si="69"/>
        <v>0</v>
      </c>
      <c r="J762">
        <f t="shared" si="70"/>
        <v>0</v>
      </c>
      <c r="K762">
        <f t="shared" si="66"/>
        <v>0</v>
      </c>
      <c r="L762" t="str">
        <f t="shared" si="71"/>
        <v/>
      </c>
    </row>
    <row r="763" spans="5:12">
      <c r="E763" s="85" t="str">
        <f t="shared" si="67"/>
        <v/>
      </c>
      <c r="H763" s="11">
        <f t="shared" si="68"/>
        <v>0</v>
      </c>
      <c r="I763">
        <f t="shared" si="69"/>
        <v>0</v>
      </c>
      <c r="J763">
        <f t="shared" si="70"/>
        <v>0</v>
      </c>
      <c r="K763">
        <f t="shared" si="66"/>
        <v>0</v>
      </c>
      <c r="L763" t="str">
        <f t="shared" si="71"/>
        <v/>
      </c>
    </row>
    <row r="764" spans="5:12">
      <c r="E764" s="85" t="str">
        <f t="shared" si="67"/>
        <v/>
      </c>
      <c r="H764" s="11">
        <f t="shared" si="68"/>
        <v>0</v>
      </c>
      <c r="I764">
        <f t="shared" si="69"/>
        <v>0</v>
      </c>
      <c r="J764">
        <f t="shared" si="70"/>
        <v>0</v>
      </c>
      <c r="K764">
        <f t="shared" si="66"/>
        <v>0</v>
      </c>
      <c r="L764" t="str">
        <f t="shared" si="71"/>
        <v/>
      </c>
    </row>
    <row r="765" spans="5:12">
      <c r="E765" s="85" t="str">
        <f t="shared" si="67"/>
        <v/>
      </c>
      <c r="H765" s="11">
        <f t="shared" si="68"/>
        <v>0</v>
      </c>
      <c r="I765">
        <f t="shared" si="69"/>
        <v>0</v>
      </c>
      <c r="J765">
        <f t="shared" si="70"/>
        <v>0</v>
      </c>
      <c r="K765">
        <f t="shared" si="66"/>
        <v>0</v>
      </c>
      <c r="L765" t="str">
        <f t="shared" si="71"/>
        <v/>
      </c>
    </row>
    <row r="766" spans="5:12">
      <c r="E766" s="85" t="str">
        <f t="shared" si="67"/>
        <v/>
      </c>
      <c r="H766" s="11">
        <f t="shared" si="68"/>
        <v>0</v>
      </c>
      <c r="I766">
        <f t="shared" si="69"/>
        <v>0</v>
      </c>
      <c r="J766">
        <f t="shared" si="70"/>
        <v>0</v>
      </c>
      <c r="K766">
        <f t="shared" si="66"/>
        <v>0</v>
      </c>
      <c r="L766" t="str">
        <f t="shared" si="71"/>
        <v/>
      </c>
    </row>
    <row r="767" spans="5:12">
      <c r="E767" s="85" t="str">
        <f t="shared" si="67"/>
        <v/>
      </c>
      <c r="H767" s="11">
        <f t="shared" si="68"/>
        <v>0</v>
      </c>
      <c r="I767">
        <f t="shared" si="69"/>
        <v>0</v>
      </c>
      <c r="J767">
        <f t="shared" si="70"/>
        <v>0</v>
      </c>
      <c r="K767">
        <f t="shared" si="66"/>
        <v>0</v>
      </c>
      <c r="L767" t="str">
        <f t="shared" si="71"/>
        <v/>
      </c>
    </row>
    <row r="768" spans="5:12">
      <c r="E768" s="85" t="str">
        <f t="shared" si="67"/>
        <v/>
      </c>
      <c r="H768" s="11">
        <f t="shared" si="68"/>
        <v>0</v>
      </c>
      <c r="I768">
        <f t="shared" si="69"/>
        <v>0</v>
      </c>
      <c r="J768">
        <f t="shared" si="70"/>
        <v>0</v>
      </c>
      <c r="K768">
        <f t="shared" si="66"/>
        <v>0</v>
      </c>
      <c r="L768" t="str">
        <f t="shared" si="71"/>
        <v/>
      </c>
    </row>
    <row r="769" spans="5:12">
      <c r="E769" s="85" t="str">
        <f t="shared" si="67"/>
        <v/>
      </c>
      <c r="H769" s="11">
        <f t="shared" si="68"/>
        <v>0</v>
      </c>
      <c r="I769">
        <f t="shared" si="69"/>
        <v>0</v>
      </c>
      <c r="J769">
        <f t="shared" si="70"/>
        <v>0</v>
      </c>
      <c r="K769">
        <f t="shared" si="66"/>
        <v>0</v>
      </c>
      <c r="L769" t="str">
        <f t="shared" si="71"/>
        <v/>
      </c>
    </row>
    <row r="770" spans="5:12">
      <c r="E770" s="85" t="str">
        <f t="shared" si="67"/>
        <v/>
      </c>
      <c r="H770" s="11">
        <f t="shared" si="68"/>
        <v>0</v>
      </c>
      <c r="I770">
        <f t="shared" si="69"/>
        <v>0</v>
      </c>
      <c r="J770">
        <f t="shared" si="70"/>
        <v>0</v>
      </c>
      <c r="K770">
        <f t="shared" si="66"/>
        <v>0</v>
      </c>
      <c r="L770" t="str">
        <f t="shared" si="71"/>
        <v/>
      </c>
    </row>
    <row r="771" spans="5:12">
      <c r="E771" s="85" t="str">
        <f t="shared" si="67"/>
        <v/>
      </c>
      <c r="H771" s="11">
        <f t="shared" si="68"/>
        <v>0</v>
      </c>
      <c r="I771">
        <f t="shared" si="69"/>
        <v>0</v>
      </c>
      <c r="J771">
        <f t="shared" si="70"/>
        <v>0</v>
      </c>
      <c r="K771">
        <f t="shared" si="66"/>
        <v>0</v>
      </c>
      <c r="L771" t="str">
        <f t="shared" si="71"/>
        <v/>
      </c>
    </row>
    <row r="772" spans="5:12">
      <c r="E772" s="85" t="str">
        <f t="shared" si="67"/>
        <v/>
      </c>
      <c r="H772" s="11">
        <f t="shared" si="68"/>
        <v>0</v>
      </c>
      <c r="I772">
        <f t="shared" si="69"/>
        <v>0</v>
      </c>
      <c r="J772">
        <f t="shared" si="70"/>
        <v>0</v>
      </c>
      <c r="K772">
        <f t="shared" ref="K772:K835" si="72">D772</f>
        <v>0</v>
      </c>
      <c r="L772" t="str">
        <f t="shared" si="71"/>
        <v/>
      </c>
    </row>
    <row r="773" spans="5:12">
      <c r="E773" s="85" t="str">
        <f t="shared" ref="E773:E836" si="73">MID(C773,8,3)</f>
        <v/>
      </c>
      <c r="H773" s="11">
        <f t="shared" ref="H773:H836" si="74">A773</f>
        <v>0</v>
      </c>
      <c r="I773">
        <f t="shared" ref="I773:I836" si="75">B773</f>
        <v>0</v>
      </c>
      <c r="J773">
        <f t="shared" ref="J773:J836" si="76">C773</f>
        <v>0</v>
      </c>
      <c r="K773">
        <f t="shared" si="72"/>
        <v>0</v>
      </c>
      <c r="L773" t="str">
        <f t="shared" ref="L773:L836" si="77">E773</f>
        <v/>
      </c>
    </row>
    <row r="774" spans="5:12">
      <c r="E774" s="85" t="str">
        <f t="shared" si="73"/>
        <v/>
      </c>
      <c r="H774" s="11">
        <f t="shared" si="74"/>
        <v>0</v>
      </c>
      <c r="I774">
        <f t="shared" si="75"/>
        <v>0</v>
      </c>
      <c r="J774">
        <f t="shared" si="76"/>
        <v>0</v>
      </c>
      <c r="K774">
        <f t="shared" si="72"/>
        <v>0</v>
      </c>
      <c r="L774" t="str">
        <f t="shared" si="77"/>
        <v/>
      </c>
    </row>
    <row r="775" spans="5:12">
      <c r="E775" s="85" t="str">
        <f t="shared" si="73"/>
        <v/>
      </c>
      <c r="H775" s="11">
        <f t="shared" si="74"/>
        <v>0</v>
      </c>
      <c r="I775">
        <f t="shared" si="75"/>
        <v>0</v>
      </c>
      <c r="J775">
        <f t="shared" si="76"/>
        <v>0</v>
      </c>
      <c r="K775">
        <f t="shared" si="72"/>
        <v>0</v>
      </c>
      <c r="L775" t="str">
        <f t="shared" si="77"/>
        <v/>
      </c>
    </row>
    <row r="776" spans="5:12">
      <c r="E776" s="85" t="str">
        <f t="shared" si="73"/>
        <v/>
      </c>
      <c r="H776" s="11">
        <f t="shared" si="74"/>
        <v>0</v>
      </c>
      <c r="I776">
        <f t="shared" si="75"/>
        <v>0</v>
      </c>
      <c r="J776">
        <f t="shared" si="76"/>
        <v>0</v>
      </c>
      <c r="K776">
        <f t="shared" si="72"/>
        <v>0</v>
      </c>
      <c r="L776" t="str">
        <f t="shared" si="77"/>
        <v/>
      </c>
    </row>
    <row r="777" spans="5:12">
      <c r="E777" s="85" t="str">
        <f t="shared" si="73"/>
        <v/>
      </c>
      <c r="H777" s="11">
        <f t="shared" si="74"/>
        <v>0</v>
      </c>
      <c r="I777">
        <f t="shared" si="75"/>
        <v>0</v>
      </c>
      <c r="J777">
        <f t="shared" si="76"/>
        <v>0</v>
      </c>
      <c r="K777">
        <f t="shared" si="72"/>
        <v>0</v>
      </c>
      <c r="L777" t="str">
        <f t="shared" si="77"/>
        <v/>
      </c>
    </row>
    <row r="778" spans="5:12">
      <c r="E778" s="85" t="str">
        <f t="shared" si="73"/>
        <v/>
      </c>
      <c r="H778" s="11">
        <f t="shared" si="74"/>
        <v>0</v>
      </c>
      <c r="I778">
        <f t="shared" si="75"/>
        <v>0</v>
      </c>
      <c r="J778">
        <f t="shared" si="76"/>
        <v>0</v>
      </c>
      <c r="K778">
        <f t="shared" si="72"/>
        <v>0</v>
      </c>
      <c r="L778" t="str">
        <f t="shared" si="77"/>
        <v/>
      </c>
    </row>
    <row r="779" spans="5:12">
      <c r="E779" s="85" t="str">
        <f t="shared" si="73"/>
        <v/>
      </c>
      <c r="H779" s="11">
        <f t="shared" si="74"/>
        <v>0</v>
      </c>
      <c r="I779">
        <f t="shared" si="75"/>
        <v>0</v>
      </c>
      <c r="J779">
        <f t="shared" si="76"/>
        <v>0</v>
      </c>
      <c r="K779">
        <f t="shared" si="72"/>
        <v>0</v>
      </c>
      <c r="L779" t="str">
        <f t="shared" si="77"/>
        <v/>
      </c>
    </row>
    <row r="780" spans="5:12">
      <c r="E780" s="85" t="str">
        <f t="shared" si="73"/>
        <v/>
      </c>
      <c r="H780" s="11">
        <f t="shared" si="74"/>
        <v>0</v>
      </c>
      <c r="I780">
        <f t="shared" si="75"/>
        <v>0</v>
      </c>
      <c r="J780">
        <f t="shared" si="76"/>
        <v>0</v>
      </c>
      <c r="K780">
        <f t="shared" si="72"/>
        <v>0</v>
      </c>
      <c r="L780" t="str">
        <f t="shared" si="77"/>
        <v/>
      </c>
    </row>
    <row r="781" spans="5:12">
      <c r="E781" s="85" t="str">
        <f t="shared" si="73"/>
        <v/>
      </c>
      <c r="H781" s="11">
        <f t="shared" si="74"/>
        <v>0</v>
      </c>
      <c r="I781">
        <f t="shared" si="75"/>
        <v>0</v>
      </c>
      <c r="J781">
        <f t="shared" si="76"/>
        <v>0</v>
      </c>
      <c r="K781">
        <f t="shared" si="72"/>
        <v>0</v>
      </c>
      <c r="L781" t="str">
        <f t="shared" si="77"/>
        <v/>
      </c>
    </row>
    <row r="782" spans="5:12">
      <c r="E782" s="85" t="str">
        <f t="shared" si="73"/>
        <v/>
      </c>
      <c r="H782" s="11">
        <f t="shared" si="74"/>
        <v>0</v>
      </c>
      <c r="I782">
        <f t="shared" si="75"/>
        <v>0</v>
      </c>
      <c r="J782">
        <f t="shared" si="76"/>
        <v>0</v>
      </c>
      <c r="K782">
        <f t="shared" si="72"/>
        <v>0</v>
      </c>
      <c r="L782" t="str">
        <f t="shared" si="77"/>
        <v/>
      </c>
    </row>
    <row r="783" spans="5:12">
      <c r="E783" s="85" t="str">
        <f t="shared" si="73"/>
        <v/>
      </c>
      <c r="H783" s="11">
        <f t="shared" si="74"/>
        <v>0</v>
      </c>
      <c r="I783">
        <f t="shared" si="75"/>
        <v>0</v>
      </c>
      <c r="J783">
        <f t="shared" si="76"/>
        <v>0</v>
      </c>
      <c r="K783">
        <f t="shared" si="72"/>
        <v>0</v>
      </c>
      <c r="L783" t="str">
        <f t="shared" si="77"/>
        <v/>
      </c>
    </row>
    <row r="784" spans="5:12">
      <c r="E784" s="85" t="str">
        <f t="shared" si="73"/>
        <v/>
      </c>
      <c r="H784" s="11">
        <f t="shared" si="74"/>
        <v>0</v>
      </c>
      <c r="I784">
        <f t="shared" si="75"/>
        <v>0</v>
      </c>
      <c r="J784">
        <f t="shared" si="76"/>
        <v>0</v>
      </c>
      <c r="K784">
        <f t="shared" si="72"/>
        <v>0</v>
      </c>
      <c r="L784" t="str">
        <f t="shared" si="77"/>
        <v/>
      </c>
    </row>
    <row r="785" spans="5:12">
      <c r="E785" s="85" t="str">
        <f t="shared" si="73"/>
        <v/>
      </c>
      <c r="H785" s="11">
        <f t="shared" si="74"/>
        <v>0</v>
      </c>
      <c r="I785">
        <f t="shared" si="75"/>
        <v>0</v>
      </c>
      <c r="J785">
        <f t="shared" si="76"/>
        <v>0</v>
      </c>
      <c r="K785">
        <f t="shared" si="72"/>
        <v>0</v>
      </c>
      <c r="L785" t="str">
        <f t="shared" si="77"/>
        <v/>
      </c>
    </row>
    <row r="786" spans="5:12">
      <c r="E786" s="85" t="str">
        <f t="shared" si="73"/>
        <v/>
      </c>
      <c r="H786" s="11">
        <f t="shared" si="74"/>
        <v>0</v>
      </c>
      <c r="I786">
        <f t="shared" si="75"/>
        <v>0</v>
      </c>
      <c r="J786">
        <f t="shared" si="76"/>
        <v>0</v>
      </c>
      <c r="K786">
        <f t="shared" si="72"/>
        <v>0</v>
      </c>
      <c r="L786" t="str">
        <f t="shared" si="77"/>
        <v/>
      </c>
    </row>
    <row r="787" spans="5:12">
      <c r="E787" s="85" t="str">
        <f t="shared" si="73"/>
        <v/>
      </c>
      <c r="H787" s="11">
        <f t="shared" si="74"/>
        <v>0</v>
      </c>
      <c r="I787">
        <f t="shared" si="75"/>
        <v>0</v>
      </c>
      <c r="J787">
        <f t="shared" si="76"/>
        <v>0</v>
      </c>
      <c r="K787">
        <f t="shared" si="72"/>
        <v>0</v>
      </c>
      <c r="L787" t="str">
        <f t="shared" si="77"/>
        <v/>
      </c>
    </row>
    <row r="788" spans="5:12">
      <c r="E788" s="85" t="str">
        <f t="shared" si="73"/>
        <v/>
      </c>
      <c r="H788" s="11">
        <f t="shared" si="74"/>
        <v>0</v>
      </c>
      <c r="I788">
        <f t="shared" si="75"/>
        <v>0</v>
      </c>
      <c r="J788">
        <f t="shared" si="76"/>
        <v>0</v>
      </c>
      <c r="K788">
        <f t="shared" si="72"/>
        <v>0</v>
      </c>
      <c r="L788" t="str">
        <f t="shared" si="77"/>
        <v/>
      </c>
    </row>
    <row r="789" spans="5:12">
      <c r="E789" s="85" t="str">
        <f t="shared" si="73"/>
        <v/>
      </c>
      <c r="H789" s="11">
        <f t="shared" si="74"/>
        <v>0</v>
      </c>
      <c r="I789">
        <f t="shared" si="75"/>
        <v>0</v>
      </c>
      <c r="J789">
        <f t="shared" si="76"/>
        <v>0</v>
      </c>
      <c r="K789">
        <f t="shared" si="72"/>
        <v>0</v>
      </c>
      <c r="L789" t="str">
        <f t="shared" si="77"/>
        <v/>
      </c>
    </row>
    <row r="790" spans="5:12">
      <c r="E790" s="85" t="str">
        <f t="shared" si="73"/>
        <v/>
      </c>
      <c r="H790" s="11">
        <f t="shared" si="74"/>
        <v>0</v>
      </c>
      <c r="I790">
        <f t="shared" si="75"/>
        <v>0</v>
      </c>
      <c r="J790">
        <f t="shared" si="76"/>
        <v>0</v>
      </c>
      <c r="K790">
        <f t="shared" si="72"/>
        <v>0</v>
      </c>
      <c r="L790" t="str">
        <f t="shared" si="77"/>
        <v/>
      </c>
    </row>
    <row r="791" spans="5:12">
      <c r="E791" s="85" t="str">
        <f t="shared" si="73"/>
        <v/>
      </c>
      <c r="H791" s="11">
        <f t="shared" si="74"/>
        <v>0</v>
      </c>
      <c r="I791">
        <f t="shared" si="75"/>
        <v>0</v>
      </c>
      <c r="J791">
        <f t="shared" si="76"/>
        <v>0</v>
      </c>
      <c r="K791">
        <f t="shared" si="72"/>
        <v>0</v>
      </c>
      <c r="L791" t="str">
        <f t="shared" si="77"/>
        <v/>
      </c>
    </row>
    <row r="792" spans="5:12">
      <c r="E792" s="85" t="str">
        <f t="shared" si="73"/>
        <v/>
      </c>
      <c r="H792" s="11">
        <f t="shared" si="74"/>
        <v>0</v>
      </c>
      <c r="I792">
        <f t="shared" si="75"/>
        <v>0</v>
      </c>
      <c r="J792">
        <f t="shared" si="76"/>
        <v>0</v>
      </c>
      <c r="K792">
        <f t="shared" si="72"/>
        <v>0</v>
      </c>
      <c r="L792" t="str">
        <f t="shared" si="77"/>
        <v/>
      </c>
    </row>
    <row r="793" spans="5:12">
      <c r="E793" s="85" t="str">
        <f t="shared" si="73"/>
        <v/>
      </c>
      <c r="H793" s="11">
        <f t="shared" si="74"/>
        <v>0</v>
      </c>
      <c r="I793">
        <f t="shared" si="75"/>
        <v>0</v>
      </c>
      <c r="J793">
        <f t="shared" si="76"/>
        <v>0</v>
      </c>
      <c r="K793">
        <f t="shared" si="72"/>
        <v>0</v>
      </c>
      <c r="L793" t="str">
        <f t="shared" si="77"/>
        <v/>
      </c>
    </row>
    <row r="794" spans="5:12">
      <c r="E794" s="85" t="str">
        <f t="shared" si="73"/>
        <v/>
      </c>
      <c r="H794" s="11">
        <f t="shared" si="74"/>
        <v>0</v>
      </c>
      <c r="I794">
        <f t="shared" si="75"/>
        <v>0</v>
      </c>
      <c r="J794">
        <f t="shared" si="76"/>
        <v>0</v>
      </c>
      <c r="K794">
        <f t="shared" si="72"/>
        <v>0</v>
      </c>
      <c r="L794" t="str">
        <f t="shared" si="77"/>
        <v/>
      </c>
    </row>
    <row r="795" spans="5:12">
      <c r="E795" s="85" t="str">
        <f t="shared" si="73"/>
        <v/>
      </c>
      <c r="H795" s="11">
        <f t="shared" si="74"/>
        <v>0</v>
      </c>
      <c r="I795">
        <f t="shared" si="75"/>
        <v>0</v>
      </c>
      <c r="J795">
        <f t="shared" si="76"/>
        <v>0</v>
      </c>
      <c r="K795">
        <f t="shared" si="72"/>
        <v>0</v>
      </c>
      <c r="L795" t="str">
        <f t="shared" si="77"/>
        <v/>
      </c>
    </row>
    <row r="796" spans="5:12">
      <c r="E796" s="85" t="str">
        <f t="shared" si="73"/>
        <v/>
      </c>
      <c r="H796" s="11">
        <f t="shared" si="74"/>
        <v>0</v>
      </c>
      <c r="I796">
        <f t="shared" si="75"/>
        <v>0</v>
      </c>
      <c r="J796">
        <f t="shared" si="76"/>
        <v>0</v>
      </c>
      <c r="K796">
        <f t="shared" si="72"/>
        <v>0</v>
      </c>
      <c r="L796" t="str">
        <f t="shared" si="77"/>
        <v/>
      </c>
    </row>
    <row r="797" spans="5:12">
      <c r="E797" s="85" t="str">
        <f t="shared" si="73"/>
        <v/>
      </c>
      <c r="H797" s="11">
        <f t="shared" si="74"/>
        <v>0</v>
      </c>
      <c r="I797">
        <f t="shared" si="75"/>
        <v>0</v>
      </c>
      <c r="J797">
        <f t="shared" si="76"/>
        <v>0</v>
      </c>
      <c r="K797">
        <f t="shared" si="72"/>
        <v>0</v>
      </c>
      <c r="L797" t="str">
        <f t="shared" si="77"/>
        <v/>
      </c>
    </row>
    <row r="798" spans="5:12">
      <c r="E798" s="85" t="str">
        <f t="shared" si="73"/>
        <v/>
      </c>
      <c r="H798" s="11">
        <f t="shared" si="74"/>
        <v>0</v>
      </c>
      <c r="I798">
        <f t="shared" si="75"/>
        <v>0</v>
      </c>
      <c r="J798">
        <f t="shared" si="76"/>
        <v>0</v>
      </c>
      <c r="K798">
        <f t="shared" si="72"/>
        <v>0</v>
      </c>
      <c r="L798" t="str">
        <f t="shared" si="77"/>
        <v/>
      </c>
    </row>
    <row r="799" spans="5:12">
      <c r="E799" s="85" t="str">
        <f t="shared" si="73"/>
        <v/>
      </c>
      <c r="H799" s="11">
        <f t="shared" si="74"/>
        <v>0</v>
      </c>
      <c r="I799">
        <f t="shared" si="75"/>
        <v>0</v>
      </c>
      <c r="J799">
        <f t="shared" si="76"/>
        <v>0</v>
      </c>
      <c r="K799">
        <f t="shared" si="72"/>
        <v>0</v>
      </c>
      <c r="L799" t="str">
        <f t="shared" si="77"/>
        <v/>
      </c>
    </row>
    <row r="800" spans="5:12">
      <c r="E800" s="85" t="str">
        <f t="shared" si="73"/>
        <v/>
      </c>
      <c r="H800" s="11">
        <f t="shared" si="74"/>
        <v>0</v>
      </c>
      <c r="I800">
        <f t="shared" si="75"/>
        <v>0</v>
      </c>
      <c r="J800">
        <f t="shared" si="76"/>
        <v>0</v>
      </c>
      <c r="K800">
        <f t="shared" si="72"/>
        <v>0</v>
      </c>
      <c r="L800" t="str">
        <f t="shared" si="77"/>
        <v/>
      </c>
    </row>
    <row r="801" spans="5:12">
      <c r="E801" s="85" t="str">
        <f t="shared" si="73"/>
        <v/>
      </c>
      <c r="H801" s="11">
        <f t="shared" si="74"/>
        <v>0</v>
      </c>
      <c r="I801">
        <f t="shared" si="75"/>
        <v>0</v>
      </c>
      <c r="J801">
        <f t="shared" si="76"/>
        <v>0</v>
      </c>
      <c r="K801">
        <f t="shared" si="72"/>
        <v>0</v>
      </c>
      <c r="L801" t="str">
        <f t="shared" si="77"/>
        <v/>
      </c>
    </row>
    <row r="802" spans="5:12">
      <c r="E802" s="85" t="str">
        <f t="shared" si="73"/>
        <v/>
      </c>
      <c r="H802" s="11">
        <f t="shared" si="74"/>
        <v>0</v>
      </c>
      <c r="I802">
        <f t="shared" si="75"/>
        <v>0</v>
      </c>
      <c r="J802">
        <f t="shared" si="76"/>
        <v>0</v>
      </c>
      <c r="K802">
        <f t="shared" si="72"/>
        <v>0</v>
      </c>
      <c r="L802" t="str">
        <f t="shared" si="77"/>
        <v/>
      </c>
    </row>
    <row r="803" spans="5:12">
      <c r="E803" s="85" t="str">
        <f t="shared" si="73"/>
        <v/>
      </c>
      <c r="H803" s="11">
        <f t="shared" si="74"/>
        <v>0</v>
      </c>
      <c r="I803">
        <f t="shared" si="75"/>
        <v>0</v>
      </c>
      <c r="J803">
        <f t="shared" si="76"/>
        <v>0</v>
      </c>
      <c r="K803">
        <f t="shared" si="72"/>
        <v>0</v>
      </c>
      <c r="L803" t="str">
        <f t="shared" si="77"/>
        <v/>
      </c>
    </row>
    <row r="804" spans="5:12">
      <c r="E804" s="85" t="str">
        <f t="shared" si="73"/>
        <v/>
      </c>
      <c r="H804" s="11">
        <f t="shared" si="74"/>
        <v>0</v>
      </c>
      <c r="I804">
        <f t="shared" si="75"/>
        <v>0</v>
      </c>
      <c r="J804">
        <f t="shared" si="76"/>
        <v>0</v>
      </c>
      <c r="K804">
        <f t="shared" si="72"/>
        <v>0</v>
      </c>
      <c r="L804" t="str">
        <f t="shared" si="77"/>
        <v/>
      </c>
    </row>
    <row r="805" spans="5:12">
      <c r="E805" s="85" t="str">
        <f t="shared" si="73"/>
        <v/>
      </c>
      <c r="H805" s="11">
        <f t="shared" si="74"/>
        <v>0</v>
      </c>
      <c r="I805">
        <f t="shared" si="75"/>
        <v>0</v>
      </c>
      <c r="J805">
        <f t="shared" si="76"/>
        <v>0</v>
      </c>
      <c r="K805">
        <f t="shared" si="72"/>
        <v>0</v>
      </c>
      <c r="L805" t="str">
        <f t="shared" si="77"/>
        <v/>
      </c>
    </row>
    <row r="806" spans="5:12">
      <c r="E806" s="85" t="str">
        <f t="shared" si="73"/>
        <v/>
      </c>
      <c r="H806" s="11">
        <f t="shared" si="74"/>
        <v>0</v>
      </c>
      <c r="I806">
        <f t="shared" si="75"/>
        <v>0</v>
      </c>
      <c r="J806">
        <f t="shared" si="76"/>
        <v>0</v>
      </c>
      <c r="K806">
        <f t="shared" si="72"/>
        <v>0</v>
      </c>
      <c r="L806" t="str">
        <f t="shared" si="77"/>
        <v/>
      </c>
    </row>
    <row r="807" spans="5:12">
      <c r="E807" s="85" t="str">
        <f t="shared" si="73"/>
        <v/>
      </c>
      <c r="H807" s="11">
        <f t="shared" si="74"/>
        <v>0</v>
      </c>
      <c r="I807">
        <f t="shared" si="75"/>
        <v>0</v>
      </c>
      <c r="J807">
        <f t="shared" si="76"/>
        <v>0</v>
      </c>
      <c r="K807">
        <f t="shared" si="72"/>
        <v>0</v>
      </c>
      <c r="L807" t="str">
        <f t="shared" si="77"/>
        <v/>
      </c>
    </row>
    <row r="808" spans="5:12">
      <c r="E808" s="85" t="str">
        <f t="shared" si="73"/>
        <v/>
      </c>
      <c r="H808" s="11">
        <f t="shared" si="74"/>
        <v>0</v>
      </c>
      <c r="I808">
        <f t="shared" si="75"/>
        <v>0</v>
      </c>
      <c r="J808">
        <f t="shared" si="76"/>
        <v>0</v>
      </c>
      <c r="K808">
        <f t="shared" si="72"/>
        <v>0</v>
      </c>
      <c r="L808" t="str">
        <f t="shared" si="77"/>
        <v/>
      </c>
    </row>
    <row r="809" spans="5:12">
      <c r="E809" s="85" t="str">
        <f t="shared" si="73"/>
        <v/>
      </c>
      <c r="H809" s="11">
        <f t="shared" si="74"/>
        <v>0</v>
      </c>
      <c r="I809">
        <f t="shared" si="75"/>
        <v>0</v>
      </c>
      <c r="J809">
        <f t="shared" si="76"/>
        <v>0</v>
      </c>
      <c r="K809">
        <f t="shared" si="72"/>
        <v>0</v>
      </c>
      <c r="L809" t="str">
        <f t="shared" si="77"/>
        <v/>
      </c>
    </row>
    <row r="810" spans="5:12">
      <c r="E810" s="85" t="str">
        <f t="shared" si="73"/>
        <v/>
      </c>
      <c r="H810" s="11">
        <f t="shared" si="74"/>
        <v>0</v>
      </c>
      <c r="I810">
        <f t="shared" si="75"/>
        <v>0</v>
      </c>
      <c r="J810">
        <f t="shared" si="76"/>
        <v>0</v>
      </c>
      <c r="K810">
        <f t="shared" si="72"/>
        <v>0</v>
      </c>
      <c r="L810" t="str">
        <f t="shared" si="77"/>
        <v/>
      </c>
    </row>
    <row r="811" spans="5:12">
      <c r="E811" s="85" t="str">
        <f t="shared" si="73"/>
        <v/>
      </c>
      <c r="H811" s="11">
        <f t="shared" si="74"/>
        <v>0</v>
      </c>
      <c r="I811">
        <f t="shared" si="75"/>
        <v>0</v>
      </c>
      <c r="J811">
        <f t="shared" si="76"/>
        <v>0</v>
      </c>
      <c r="K811">
        <f t="shared" si="72"/>
        <v>0</v>
      </c>
      <c r="L811" t="str">
        <f t="shared" si="77"/>
        <v/>
      </c>
    </row>
    <row r="812" spans="5:12">
      <c r="E812" s="85" t="str">
        <f t="shared" si="73"/>
        <v/>
      </c>
      <c r="H812" s="11">
        <f t="shared" si="74"/>
        <v>0</v>
      </c>
      <c r="I812">
        <f t="shared" si="75"/>
        <v>0</v>
      </c>
      <c r="J812">
        <f t="shared" si="76"/>
        <v>0</v>
      </c>
      <c r="K812">
        <f t="shared" si="72"/>
        <v>0</v>
      </c>
      <c r="L812" t="str">
        <f t="shared" si="77"/>
        <v/>
      </c>
    </row>
    <row r="813" spans="5:12">
      <c r="E813" s="85" t="str">
        <f t="shared" si="73"/>
        <v/>
      </c>
      <c r="H813" s="11">
        <f t="shared" si="74"/>
        <v>0</v>
      </c>
      <c r="I813">
        <f t="shared" si="75"/>
        <v>0</v>
      </c>
      <c r="J813">
        <f t="shared" si="76"/>
        <v>0</v>
      </c>
      <c r="K813">
        <f t="shared" si="72"/>
        <v>0</v>
      </c>
      <c r="L813" t="str">
        <f t="shared" si="77"/>
        <v/>
      </c>
    </row>
    <row r="814" spans="5:12">
      <c r="E814" s="85" t="str">
        <f t="shared" si="73"/>
        <v/>
      </c>
      <c r="H814" s="11">
        <f t="shared" si="74"/>
        <v>0</v>
      </c>
      <c r="I814">
        <f t="shared" si="75"/>
        <v>0</v>
      </c>
      <c r="J814">
        <f t="shared" si="76"/>
        <v>0</v>
      </c>
      <c r="K814">
        <f t="shared" si="72"/>
        <v>0</v>
      </c>
      <c r="L814" t="str">
        <f t="shared" si="77"/>
        <v/>
      </c>
    </row>
    <row r="815" spans="5:12">
      <c r="E815" s="85" t="str">
        <f t="shared" si="73"/>
        <v/>
      </c>
      <c r="H815" s="11">
        <f t="shared" si="74"/>
        <v>0</v>
      </c>
      <c r="I815">
        <f t="shared" si="75"/>
        <v>0</v>
      </c>
      <c r="J815">
        <f t="shared" si="76"/>
        <v>0</v>
      </c>
      <c r="K815">
        <f t="shared" si="72"/>
        <v>0</v>
      </c>
      <c r="L815" t="str">
        <f t="shared" si="77"/>
        <v/>
      </c>
    </row>
    <row r="816" spans="5:12">
      <c r="E816" s="85" t="str">
        <f t="shared" si="73"/>
        <v/>
      </c>
      <c r="H816" s="11">
        <f t="shared" si="74"/>
        <v>0</v>
      </c>
      <c r="I816">
        <f t="shared" si="75"/>
        <v>0</v>
      </c>
      <c r="J816">
        <f t="shared" si="76"/>
        <v>0</v>
      </c>
      <c r="K816">
        <f t="shared" si="72"/>
        <v>0</v>
      </c>
      <c r="L816" t="str">
        <f t="shared" si="77"/>
        <v/>
      </c>
    </row>
    <row r="817" spans="5:12">
      <c r="E817" s="85" t="str">
        <f t="shared" si="73"/>
        <v/>
      </c>
      <c r="H817" s="11">
        <f t="shared" si="74"/>
        <v>0</v>
      </c>
      <c r="I817">
        <f t="shared" si="75"/>
        <v>0</v>
      </c>
      <c r="J817">
        <f t="shared" si="76"/>
        <v>0</v>
      </c>
      <c r="K817">
        <f t="shared" si="72"/>
        <v>0</v>
      </c>
      <c r="L817" t="str">
        <f t="shared" si="77"/>
        <v/>
      </c>
    </row>
    <row r="818" spans="5:12">
      <c r="E818" s="85" t="str">
        <f t="shared" si="73"/>
        <v/>
      </c>
      <c r="H818" s="11">
        <f t="shared" si="74"/>
        <v>0</v>
      </c>
      <c r="I818">
        <f t="shared" si="75"/>
        <v>0</v>
      </c>
      <c r="J818">
        <f t="shared" si="76"/>
        <v>0</v>
      </c>
      <c r="K818">
        <f t="shared" si="72"/>
        <v>0</v>
      </c>
      <c r="L818" t="str">
        <f t="shared" si="77"/>
        <v/>
      </c>
    </row>
    <row r="819" spans="5:12">
      <c r="E819" s="85" t="str">
        <f t="shared" si="73"/>
        <v/>
      </c>
      <c r="H819" s="11">
        <f t="shared" si="74"/>
        <v>0</v>
      </c>
      <c r="I819">
        <f t="shared" si="75"/>
        <v>0</v>
      </c>
      <c r="J819">
        <f t="shared" si="76"/>
        <v>0</v>
      </c>
      <c r="K819">
        <f t="shared" si="72"/>
        <v>0</v>
      </c>
      <c r="L819" t="str">
        <f t="shared" si="77"/>
        <v/>
      </c>
    </row>
    <row r="820" spans="5:12">
      <c r="E820" s="85" t="str">
        <f t="shared" si="73"/>
        <v/>
      </c>
      <c r="H820" s="11">
        <f t="shared" si="74"/>
        <v>0</v>
      </c>
      <c r="I820">
        <f t="shared" si="75"/>
        <v>0</v>
      </c>
      <c r="J820">
        <f t="shared" si="76"/>
        <v>0</v>
      </c>
      <c r="K820">
        <f t="shared" si="72"/>
        <v>0</v>
      </c>
      <c r="L820" t="str">
        <f t="shared" si="77"/>
        <v/>
      </c>
    </row>
    <row r="821" spans="5:12">
      <c r="E821" s="85" t="str">
        <f t="shared" si="73"/>
        <v/>
      </c>
      <c r="H821" s="11">
        <f t="shared" si="74"/>
        <v>0</v>
      </c>
      <c r="I821">
        <f t="shared" si="75"/>
        <v>0</v>
      </c>
      <c r="J821">
        <f t="shared" si="76"/>
        <v>0</v>
      </c>
      <c r="K821">
        <f t="shared" si="72"/>
        <v>0</v>
      </c>
      <c r="L821" t="str">
        <f t="shared" si="77"/>
        <v/>
      </c>
    </row>
    <row r="822" spans="5:12">
      <c r="E822" s="85" t="str">
        <f t="shared" si="73"/>
        <v/>
      </c>
      <c r="H822" s="11">
        <f t="shared" si="74"/>
        <v>0</v>
      </c>
      <c r="I822">
        <f t="shared" si="75"/>
        <v>0</v>
      </c>
      <c r="J822">
        <f t="shared" si="76"/>
        <v>0</v>
      </c>
      <c r="K822">
        <f t="shared" si="72"/>
        <v>0</v>
      </c>
      <c r="L822" t="str">
        <f t="shared" si="77"/>
        <v/>
      </c>
    </row>
    <row r="823" spans="5:12">
      <c r="E823" s="85" t="str">
        <f t="shared" si="73"/>
        <v/>
      </c>
      <c r="H823" s="11">
        <f t="shared" si="74"/>
        <v>0</v>
      </c>
      <c r="I823">
        <f t="shared" si="75"/>
        <v>0</v>
      </c>
      <c r="J823">
        <f t="shared" si="76"/>
        <v>0</v>
      </c>
      <c r="K823">
        <f t="shared" si="72"/>
        <v>0</v>
      </c>
      <c r="L823" t="str">
        <f t="shared" si="77"/>
        <v/>
      </c>
    </row>
    <row r="824" spans="5:12">
      <c r="E824" s="85" t="str">
        <f t="shared" si="73"/>
        <v/>
      </c>
      <c r="H824" s="11">
        <f t="shared" si="74"/>
        <v>0</v>
      </c>
      <c r="I824">
        <f t="shared" si="75"/>
        <v>0</v>
      </c>
      <c r="J824">
        <f t="shared" si="76"/>
        <v>0</v>
      </c>
      <c r="K824">
        <f t="shared" si="72"/>
        <v>0</v>
      </c>
      <c r="L824" t="str">
        <f t="shared" si="77"/>
        <v/>
      </c>
    </row>
    <row r="825" spans="5:12">
      <c r="E825" s="85" t="str">
        <f t="shared" si="73"/>
        <v/>
      </c>
      <c r="H825" s="11">
        <f t="shared" si="74"/>
        <v>0</v>
      </c>
      <c r="I825">
        <f t="shared" si="75"/>
        <v>0</v>
      </c>
      <c r="J825">
        <f t="shared" si="76"/>
        <v>0</v>
      </c>
      <c r="K825">
        <f t="shared" si="72"/>
        <v>0</v>
      </c>
      <c r="L825" t="str">
        <f t="shared" si="77"/>
        <v/>
      </c>
    </row>
    <row r="826" spans="5:12">
      <c r="E826" s="85" t="str">
        <f t="shared" si="73"/>
        <v/>
      </c>
      <c r="H826" s="11">
        <f t="shared" si="74"/>
        <v>0</v>
      </c>
      <c r="I826">
        <f t="shared" si="75"/>
        <v>0</v>
      </c>
      <c r="J826">
        <f t="shared" si="76"/>
        <v>0</v>
      </c>
      <c r="K826">
        <f t="shared" si="72"/>
        <v>0</v>
      </c>
      <c r="L826" t="str">
        <f t="shared" si="77"/>
        <v/>
      </c>
    </row>
    <row r="827" spans="5:12">
      <c r="E827" s="85" t="str">
        <f t="shared" si="73"/>
        <v/>
      </c>
      <c r="H827" s="11">
        <f t="shared" si="74"/>
        <v>0</v>
      </c>
      <c r="I827">
        <f t="shared" si="75"/>
        <v>0</v>
      </c>
      <c r="J827">
        <f t="shared" si="76"/>
        <v>0</v>
      </c>
      <c r="K827">
        <f t="shared" si="72"/>
        <v>0</v>
      </c>
      <c r="L827" t="str">
        <f t="shared" si="77"/>
        <v/>
      </c>
    </row>
    <row r="828" spans="5:12">
      <c r="E828" s="85" t="str">
        <f t="shared" si="73"/>
        <v/>
      </c>
      <c r="H828" s="11">
        <f t="shared" si="74"/>
        <v>0</v>
      </c>
      <c r="I828">
        <f t="shared" si="75"/>
        <v>0</v>
      </c>
      <c r="J828">
        <f t="shared" si="76"/>
        <v>0</v>
      </c>
      <c r="K828">
        <f t="shared" si="72"/>
        <v>0</v>
      </c>
      <c r="L828" t="str">
        <f t="shared" si="77"/>
        <v/>
      </c>
    </row>
    <row r="829" spans="5:12">
      <c r="E829" s="85" t="str">
        <f t="shared" si="73"/>
        <v/>
      </c>
      <c r="H829" s="11">
        <f t="shared" si="74"/>
        <v>0</v>
      </c>
      <c r="I829">
        <f t="shared" si="75"/>
        <v>0</v>
      </c>
      <c r="J829">
        <f t="shared" si="76"/>
        <v>0</v>
      </c>
      <c r="K829">
        <f t="shared" si="72"/>
        <v>0</v>
      </c>
      <c r="L829" t="str">
        <f t="shared" si="77"/>
        <v/>
      </c>
    </row>
    <row r="830" spans="5:12">
      <c r="E830" s="85" t="str">
        <f t="shared" si="73"/>
        <v/>
      </c>
      <c r="H830" s="11">
        <f t="shared" si="74"/>
        <v>0</v>
      </c>
      <c r="I830">
        <f t="shared" si="75"/>
        <v>0</v>
      </c>
      <c r="J830">
        <f t="shared" si="76"/>
        <v>0</v>
      </c>
      <c r="K830">
        <f t="shared" si="72"/>
        <v>0</v>
      </c>
      <c r="L830" t="str">
        <f t="shared" si="77"/>
        <v/>
      </c>
    </row>
    <row r="831" spans="5:12">
      <c r="E831" s="85" t="str">
        <f t="shared" si="73"/>
        <v/>
      </c>
      <c r="H831" s="11">
        <f t="shared" si="74"/>
        <v>0</v>
      </c>
      <c r="I831">
        <f t="shared" si="75"/>
        <v>0</v>
      </c>
      <c r="J831">
        <f t="shared" si="76"/>
        <v>0</v>
      </c>
      <c r="K831">
        <f t="shared" si="72"/>
        <v>0</v>
      </c>
      <c r="L831" t="str">
        <f t="shared" si="77"/>
        <v/>
      </c>
    </row>
    <row r="832" spans="5:12">
      <c r="E832" s="85" t="str">
        <f t="shared" si="73"/>
        <v/>
      </c>
      <c r="H832" s="11">
        <f t="shared" si="74"/>
        <v>0</v>
      </c>
      <c r="I832">
        <f t="shared" si="75"/>
        <v>0</v>
      </c>
      <c r="J832">
        <f t="shared" si="76"/>
        <v>0</v>
      </c>
      <c r="K832">
        <f t="shared" si="72"/>
        <v>0</v>
      </c>
      <c r="L832" t="str">
        <f t="shared" si="77"/>
        <v/>
      </c>
    </row>
    <row r="833" spans="5:12">
      <c r="E833" s="85" t="str">
        <f t="shared" si="73"/>
        <v/>
      </c>
      <c r="H833" s="11">
        <f t="shared" si="74"/>
        <v>0</v>
      </c>
      <c r="I833">
        <f t="shared" si="75"/>
        <v>0</v>
      </c>
      <c r="J833">
        <f t="shared" si="76"/>
        <v>0</v>
      </c>
      <c r="K833">
        <f t="shared" si="72"/>
        <v>0</v>
      </c>
      <c r="L833" t="str">
        <f t="shared" si="77"/>
        <v/>
      </c>
    </row>
    <row r="834" spans="5:12">
      <c r="E834" s="85" t="str">
        <f t="shared" si="73"/>
        <v/>
      </c>
      <c r="H834" s="11">
        <f t="shared" si="74"/>
        <v>0</v>
      </c>
      <c r="I834">
        <f t="shared" si="75"/>
        <v>0</v>
      </c>
      <c r="J834">
        <f t="shared" si="76"/>
        <v>0</v>
      </c>
      <c r="K834">
        <f t="shared" si="72"/>
        <v>0</v>
      </c>
      <c r="L834" t="str">
        <f t="shared" si="77"/>
        <v/>
      </c>
    </row>
    <row r="835" spans="5:12">
      <c r="E835" s="85" t="str">
        <f t="shared" si="73"/>
        <v/>
      </c>
      <c r="H835" s="11">
        <f t="shared" si="74"/>
        <v>0</v>
      </c>
      <c r="I835">
        <f t="shared" si="75"/>
        <v>0</v>
      </c>
      <c r="J835">
        <f t="shared" si="76"/>
        <v>0</v>
      </c>
      <c r="K835">
        <f t="shared" si="72"/>
        <v>0</v>
      </c>
      <c r="L835" t="str">
        <f t="shared" si="77"/>
        <v/>
      </c>
    </row>
    <row r="836" spans="5:12">
      <c r="E836" s="85" t="str">
        <f t="shared" si="73"/>
        <v/>
      </c>
      <c r="H836" s="11">
        <f t="shared" si="74"/>
        <v>0</v>
      </c>
      <c r="I836">
        <f t="shared" si="75"/>
        <v>0</v>
      </c>
      <c r="J836">
        <f t="shared" si="76"/>
        <v>0</v>
      </c>
      <c r="K836">
        <f t="shared" ref="K836:K899" si="78">D836</f>
        <v>0</v>
      </c>
      <c r="L836" t="str">
        <f t="shared" si="77"/>
        <v/>
      </c>
    </row>
    <row r="837" spans="5:12">
      <c r="E837" s="85" t="str">
        <f t="shared" ref="E837:E900" si="79">MID(C837,8,3)</f>
        <v/>
      </c>
      <c r="H837" s="11">
        <f t="shared" ref="H837:H900" si="80">A837</f>
        <v>0</v>
      </c>
      <c r="I837">
        <f t="shared" ref="I837:I900" si="81">B837</f>
        <v>0</v>
      </c>
      <c r="J837">
        <f t="shared" ref="J837:J900" si="82">C837</f>
        <v>0</v>
      </c>
      <c r="K837">
        <f t="shared" si="78"/>
        <v>0</v>
      </c>
      <c r="L837" t="str">
        <f t="shared" ref="L837:L900" si="83">E837</f>
        <v/>
      </c>
    </row>
    <row r="838" spans="5:12">
      <c r="E838" s="85" t="str">
        <f t="shared" si="79"/>
        <v/>
      </c>
      <c r="H838" s="11">
        <f t="shared" si="80"/>
        <v>0</v>
      </c>
      <c r="I838">
        <f t="shared" si="81"/>
        <v>0</v>
      </c>
      <c r="J838">
        <f t="shared" si="82"/>
        <v>0</v>
      </c>
      <c r="K838">
        <f t="shared" si="78"/>
        <v>0</v>
      </c>
      <c r="L838" t="str">
        <f t="shared" si="83"/>
        <v/>
      </c>
    </row>
    <row r="839" spans="5:12">
      <c r="E839" s="85" t="str">
        <f t="shared" si="79"/>
        <v/>
      </c>
      <c r="H839" s="11">
        <f t="shared" si="80"/>
        <v>0</v>
      </c>
      <c r="I839">
        <f t="shared" si="81"/>
        <v>0</v>
      </c>
      <c r="J839">
        <f t="shared" si="82"/>
        <v>0</v>
      </c>
      <c r="K839">
        <f t="shared" si="78"/>
        <v>0</v>
      </c>
      <c r="L839" t="str">
        <f t="shared" si="83"/>
        <v/>
      </c>
    </row>
    <row r="840" spans="5:12">
      <c r="E840" s="85" t="str">
        <f t="shared" si="79"/>
        <v/>
      </c>
      <c r="H840" s="11">
        <f t="shared" si="80"/>
        <v>0</v>
      </c>
      <c r="I840">
        <f t="shared" si="81"/>
        <v>0</v>
      </c>
      <c r="J840">
        <f t="shared" si="82"/>
        <v>0</v>
      </c>
      <c r="K840">
        <f t="shared" si="78"/>
        <v>0</v>
      </c>
      <c r="L840" t="str">
        <f t="shared" si="83"/>
        <v/>
      </c>
    </row>
    <row r="841" spans="5:12">
      <c r="E841" s="85" t="str">
        <f t="shared" si="79"/>
        <v/>
      </c>
      <c r="H841" s="11">
        <f t="shared" si="80"/>
        <v>0</v>
      </c>
      <c r="I841">
        <f t="shared" si="81"/>
        <v>0</v>
      </c>
      <c r="J841">
        <f t="shared" si="82"/>
        <v>0</v>
      </c>
      <c r="K841">
        <f t="shared" si="78"/>
        <v>0</v>
      </c>
      <c r="L841" t="str">
        <f t="shared" si="83"/>
        <v/>
      </c>
    </row>
    <row r="842" spans="5:12">
      <c r="E842" s="85" t="str">
        <f t="shared" si="79"/>
        <v/>
      </c>
      <c r="H842" s="11">
        <f t="shared" si="80"/>
        <v>0</v>
      </c>
      <c r="I842">
        <f t="shared" si="81"/>
        <v>0</v>
      </c>
      <c r="J842">
        <f t="shared" si="82"/>
        <v>0</v>
      </c>
      <c r="K842">
        <f t="shared" si="78"/>
        <v>0</v>
      </c>
      <c r="L842" t="str">
        <f t="shared" si="83"/>
        <v/>
      </c>
    </row>
    <row r="843" spans="5:12">
      <c r="E843" s="85" t="str">
        <f t="shared" si="79"/>
        <v/>
      </c>
      <c r="H843" s="11">
        <f t="shared" si="80"/>
        <v>0</v>
      </c>
      <c r="I843">
        <f t="shared" si="81"/>
        <v>0</v>
      </c>
      <c r="J843">
        <f t="shared" si="82"/>
        <v>0</v>
      </c>
      <c r="K843">
        <f t="shared" si="78"/>
        <v>0</v>
      </c>
      <c r="L843" t="str">
        <f t="shared" si="83"/>
        <v/>
      </c>
    </row>
    <row r="844" spans="5:12">
      <c r="E844" s="85" t="str">
        <f t="shared" si="79"/>
        <v/>
      </c>
      <c r="H844" s="11">
        <f t="shared" si="80"/>
        <v>0</v>
      </c>
      <c r="I844">
        <f t="shared" si="81"/>
        <v>0</v>
      </c>
      <c r="J844">
        <f t="shared" si="82"/>
        <v>0</v>
      </c>
      <c r="K844">
        <f t="shared" si="78"/>
        <v>0</v>
      </c>
      <c r="L844" t="str">
        <f t="shared" si="83"/>
        <v/>
      </c>
    </row>
    <row r="845" spans="5:12">
      <c r="E845" s="85" t="str">
        <f t="shared" si="79"/>
        <v/>
      </c>
      <c r="H845" s="11">
        <f t="shared" si="80"/>
        <v>0</v>
      </c>
      <c r="I845">
        <f t="shared" si="81"/>
        <v>0</v>
      </c>
      <c r="J845">
        <f t="shared" si="82"/>
        <v>0</v>
      </c>
      <c r="K845">
        <f t="shared" si="78"/>
        <v>0</v>
      </c>
      <c r="L845" t="str">
        <f t="shared" si="83"/>
        <v/>
      </c>
    </row>
    <row r="846" spans="5:12">
      <c r="E846" s="85" t="str">
        <f t="shared" si="79"/>
        <v/>
      </c>
      <c r="H846" s="11">
        <f t="shared" si="80"/>
        <v>0</v>
      </c>
      <c r="I846">
        <f t="shared" si="81"/>
        <v>0</v>
      </c>
      <c r="J846">
        <f t="shared" si="82"/>
        <v>0</v>
      </c>
      <c r="K846">
        <f t="shared" si="78"/>
        <v>0</v>
      </c>
      <c r="L846" t="str">
        <f t="shared" si="83"/>
        <v/>
      </c>
    </row>
    <row r="847" spans="5:12">
      <c r="E847" s="85" t="str">
        <f t="shared" si="79"/>
        <v/>
      </c>
      <c r="H847" s="11">
        <f t="shared" si="80"/>
        <v>0</v>
      </c>
      <c r="I847">
        <f t="shared" si="81"/>
        <v>0</v>
      </c>
      <c r="J847">
        <f t="shared" si="82"/>
        <v>0</v>
      </c>
      <c r="K847">
        <f t="shared" si="78"/>
        <v>0</v>
      </c>
      <c r="L847" t="str">
        <f t="shared" si="83"/>
        <v/>
      </c>
    </row>
    <row r="848" spans="5:12">
      <c r="E848" s="85" t="str">
        <f t="shared" si="79"/>
        <v/>
      </c>
      <c r="H848" s="11">
        <f t="shared" si="80"/>
        <v>0</v>
      </c>
      <c r="I848">
        <f t="shared" si="81"/>
        <v>0</v>
      </c>
      <c r="J848">
        <f t="shared" si="82"/>
        <v>0</v>
      </c>
      <c r="K848">
        <f t="shared" si="78"/>
        <v>0</v>
      </c>
      <c r="L848" t="str">
        <f t="shared" si="83"/>
        <v/>
      </c>
    </row>
    <row r="849" spans="5:12">
      <c r="E849" s="85" t="str">
        <f t="shared" si="79"/>
        <v/>
      </c>
      <c r="H849" s="11">
        <f t="shared" si="80"/>
        <v>0</v>
      </c>
      <c r="I849">
        <f t="shared" si="81"/>
        <v>0</v>
      </c>
      <c r="J849">
        <f t="shared" si="82"/>
        <v>0</v>
      </c>
      <c r="K849">
        <f t="shared" si="78"/>
        <v>0</v>
      </c>
      <c r="L849" t="str">
        <f t="shared" si="83"/>
        <v/>
      </c>
    </row>
    <row r="850" spans="5:12">
      <c r="E850" s="85" t="str">
        <f t="shared" si="79"/>
        <v/>
      </c>
      <c r="H850" s="11">
        <f t="shared" si="80"/>
        <v>0</v>
      </c>
      <c r="I850">
        <f t="shared" si="81"/>
        <v>0</v>
      </c>
      <c r="J850">
        <f t="shared" si="82"/>
        <v>0</v>
      </c>
      <c r="K850">
        <f t="shared" si="78"/>
        <v>0</v>
      </c>
      <c r="L850" t="str">
        <f t="shared" si="83"/>
        <v/>
      </c>
    </row>
    <row r="851" spans="5:12">
      <c r="E851" s="85" t="str">
        <f t="shared" si="79"/>
        <v/>
      </c>
      <c r="H851" s="11">
        <f t="shared" si="80"/>
        <v>0</v>
      </c>
      <c r="I851">
        <f t="shared" si="81"/>
        <v>0</v>
      </c>
      <c r="J851">
        <f t="shared" si="82"/>
        <v>0</v>
      </c>
      <c r="K851">
        <f t="shared" si="78"/>
        <v>0</v>
      </c>
      <c r="L851" t="str">
        <f t="shared" si="83"/>
        <v/>
      </c>
    </row>
    <row r="852" spans="5:12">
      <c r="E852" s="85" t="str">
        <f t="shared" si="79"/>
        <v/>
      </c>
      <c r="H852" s="11">
        <f t="shared" si="80"/>
        <v>0</v>
      </c>
      <c r="I852">
        <f t="shared" si="81"/>
        <v>0</v>
      </c>
      <c r="J852">
        <f t="shared" si="82"/>
        <v>0</v>
      </c>
      <c r="K852">
        <f t="shared" si="78"/>
        <v>0</v>
      </c>
      <c r="L852" t="str">
        <f t="shared" si="83"/>
        <v/>
      </c>
    </row>
    <row r="853" spans="5:12">
      <c r="E853" s="85" t="str">
        <f t="shared" si="79"/>
        <v/>
      </c>
      <c r="H853" s="11">
        <f t="shared" si="80"/>
        <v>0</v>
      </c>
      <c r="I853">
        <f t="shared" si="81"/>
        <v>0</v>
      </c>
      <c r="J853">
        <f t="shared" si="82"/>
        <v>0</v>
      </c>
      <c r="K853">
        <f t="shared" si="78"/>
        <v>0</v>
      </c>
      <c r="L853" t="str">
        <f t="shared" si="83"/>
        <v/>
      </c>
    </row>
    <row r="854" spans="5:12">
      <c r="E854" s="85" t="str">
        <f t="shared" si="79"/>
        <v/>
      </c>
      <c r="H854" s="11">
        <f t="shared" si="80"/>
        <v>0</v>
      </c>
      <c r="I854">
        <f t="shared" si="81"/>
        <v>0</v>
      </c>
      <c r="J854">
        <f t="shared" si="82"/>
        <v>0</v>
      </c>
      <c r="K854">
        <f t="shared" si="78"/>
        <v>0</v>
      </c>
      <c r="L854" t="str">
        <f t="shared" si="83"/>
        <v/>
      </c>
    </row>
    <row r="855" spans="5:12">
      <c r="E855" s="85" t="str">
        <f t="shared" si="79"/>
        <v/>
      </c>
      <c r="H855" s="11">
        <f t="shared" si="80"/>
        <v>0</v>
      </c>
      <c r="I855">
        <f t="shared" si="81"/>
        <v>0</v>
      </c>
      <c r="J855">
        <f t="shared" si="82"/>
        <v>0</v>
      </c>
      <c r="K855">
        <f t="shared" si="78"/>
        <v>0</v>
      </c>
      <c r="L855" t="str">
        <f t="shared" si="83"/>
        <v/>
      </c>
    </row>
    <row r="856" spans="5:12">
      <c r="E856" s="85" t="str">
        <f t="shared" si="79"/>
        <v/>
      </c>
      <c r="H856" s="11">
        <f t="shared" si="80"/>
        <v>0</v>
      </c>
      <c r="I856">
        <f t="shared" si="81"/>
        <v>0</v>
      </c>
      <c r="J856">
        <f t="shared" si="82"/>
        <v>0</v>
      </c>
      <c r="K856">
        <f t="shared" si="78"/>
        <v>0</v>
      </c>
      <c r="L856" t="str">
        <f t="shared" si="83"/>
        <v/>
      </c>
    </row>
    <row r="857" spans="5:12">
      <c r="E857" s="85" t="str">
        <f t="shared" si="79"/>
        <v/>
      </c>
      <c r="H857" s="11">
        <f t="shared" si="80"/>
        <v>0</v>
      </c>
      <c r="I857">
        <f t="shared" si="81"/>
        <v>0</v>
      </c>
      <c r="J857">
        <f t="shared" si="82"/>
        <v>0</v>
      </c>
      <c r="K857">
        <f t="shared" si="78"/>
        <v>0</v>
      </c>
      <c r="L857" t="str">
        <f t="shared" si="83"/>
        <v/>
      </c>
    </row>
    <row r="858" spans="5:12">
      <c r="E858" s="85" t="str">
        <f t="shared" si="79"/>
        <v/>
      </c>
      <c r="H858" s="11">
        <f t="shared" si="80"/>
        <v>0</v>
      </c>
      <c r="I858">
        <f t="shared" si="81"/>
        <v>0</v>
      </c>
      <c r="J858">
        <f t="shared" si="82"/>
        <v>0</v>
      </c>
      <c r="K858">
        <f t="shared" si="78"/>
        <v>0</v>
      </c>
      <c r="L858" t="str">
        <f t="shared" si="83"/>
        <v/>
      </c>
    </row>
    <row r="859" spans="5:12">
      <c r="E859" s="85" t="str">
        <f t="shared" si="79"/>
        <v/>
      </c>
      <c r="H859" s="11">
        <f t="shared" si="80"/>
        <v>0</v>
      </c>
      <c r="I859">
        <f t="shared" si="81"/>
        <v>0</v>
      </c>
      <c r="J859">
        <f t="shared" si="82"/>
        <v>0</v>
      </c>
      <c r="K859">
        <f t="shared" si="78"/>
        <v>0</v>
      </c>
      <c r="L859" t="str">
        <f t="shared" si="83"/>
        <v/>
      </c>
    </row>
    <row r="860" spans="5:12">
      <c r="E860" s="85" t="str">
        <f t="shared" si="79"/>
        <v/>
      </c>
      <c r="H860" s="11">
        <f t="shared" si="80"/>
        <v>0</v>
      </c>
      <c r="I860">
        <f t="shared" si="81"/>
        <v>0</v>
      </c>
      <c r="J860">
        <f t="shared" si="82"/>
        <v>0</v>
      </c>
      <c r="K860">
        <f t="shared" si="78"/>
        <v>0</v>
      </c>
      <c r="L860" t="str">
        <f t="shared" si="83"/>
        <v/>
      </c>
    </row>
    <row r="861" spans="5:12">
      <c r="E861" s="85" t="str">
        <f t="shared" si="79"/>
        <v/>
      </c>
      <c r="H861" s="11">
        <f t="shared" si="80"/>
        <v>0</v>
      </c>
      <c r="I861">
        <f t="shared" si="81"/>
        <v>0</v>
      </c>
      <c r="J861">
        <f t="shared" si="82"/>
        <v>0</v>
      </c>
      <c r="K861">
        <f t="shared" si="78"/>
        <v>0</v>
      </c>
      <c r="L861" t="str">
        <f t="shared" si="83"/>
        <v/>
      </c>
    </row>
    <row r="862" spans="5:12">
      <c r="E862" s="85" t="str">
        <f t="shared" si="79"/>
        <v/>
      </c>
      <c r="H862" s="11">
        <f t="shared" si="80"/>
        <v>0</v>
      </c>
      <c r="I862">
        <f t="shared" si="81"/>
        <v>0</v>
      </c>
      <c r="J862">
        <f t="shared" si="82"/>
        <v>0</v>
      </c>
      <c r="K862">
        <f t="shared" si="78"/>
        <v>0</v>
      </c>
      <c r="L862" t="str">
        <f t="shared" si="83"/>
        <v/>
      </c>
    </row>
    <row r="863" spans="5:12">
      <c r="E863" s="85" t="str">
        <f t="shared" si="79"/>
        <v/>
      </c>
      <c r="H863" s="11">
        <f t="shared" si="80"/>
        <v>0</v>
      </c>
      <c r="I863">
        <f t="shared" si="81"/>
        <v>0</v>
      </c>
      <c r="J863">
        <f t="shared" si="82"/>
        <v>0</v>
      </c>
      <c r="K863">
        <f t="shared" si="78"/>
        <v>0</v>
      </c>
      <c r="L863" t="str">
        <f t="shared" si="83"/>
        <v/>
      </c>
    </row>
    <row r="864" spans="5:12">
      <c r="E864" s="85" t="str">
        <f t="shared" si="79"/>
        <v/>
      </c>
      <c r="H864" s="11">
        <f t="shared" si="80"/>
        <v>0</v>
      </c>
      <c r="I864">
        <f t="shared" si="81"/>
        <v>0</v>
      </c>
      <c r="J864">
        <f t="shared" si="82"/>
        <v>0</v>
      </c>
      <c r="K864">
        <f t="shared" si="78"/>
        <v>0</v>
      </c>
      <c r="L864" t="str">
        <f t="shared" si="83"/>
        <v/>
      </c>
    </row>
    <row r="865" spans="5:12">
      <c r="E865" s="85" t="str">
        <f t="shared" si="79"/>
        <v/>
      </c>
      <c r="H865" s="11">
        <f t="shared" si="80"/>
        <v>0</v>
      </c>
      <c r="I865">
        <f t="shared" si="81"/>
        <v>0</v>
      </c>
      <c r="J865">
        <f t="shared" si="82"/>
        <v>0</v>
      </c>
      <c r="K865">
        <f t="shared" si="78"/>
        <v>0</v>
      </c>
      <c r="L865" t="str">
        <f t="shared" si="83"/>
        <v/>
      </c>
    </row>
    <row r="866" spans="5:12">
      <c r="E866" s="85" t="str">
        <f t="shared" si="79"/>
        <v/>
      </c>
      <c r="H866" s="11">
        <f t="shared" si="80"/>
        <v>0</v>
      </c>
      <c r="I866">
        <f t="shared" si="81"/>
        <v>0</v>
      </c>
      <c r="J866">
        <f t="shared" si="82"/>
        <v>0</v>
      </c>
      <c r="K866">
        <f t="shared" si="78"/>
        <v>0</v>
      </c>
      <c r="L866" t="str">
        <f t="shared" si="83"/>
        <v/>
      </c>
    </row>
    <row r="867" spans="5:12">
      <c r="E867" s="85" t="str">
        <f t="shared" si="79"/>
        <v/>
      </c>
      <c r="H867" s="11">
        <f t="shared" si="80"/>
        <v>0</v>
      </c>
      <c r="I867">
        <f t="shared" si="81"/>
        <v>0</v>
      </c>
      <c r="J867">
        <f t="shared" si="82"/>
        <v>0</v>
      </c>
      <c r="K867">
        <f t="shared" si="78"/>
        <v>0</v>
      </c>
      <c r="L867" t="str">
        <f t="shared" si="83"/>
        <v/>
      </c>
    </row>
    <row r="868" spans="5:12">
      <c r="E868" s="85" t="str">
        <f t="shared" si="79"/>
        <v/>
      </c>
      <c r="H868" s="11">
        <f t="shared" si="80"/>
        <v>0</v>
      </c>
      <c r="I868">
        <f t="shared" si="81"/>
        <v>0</v>
      </c>
      <c r="J868">
        <f t="shared" si="82"/>
        <v>0</v>
      </c>
      <c r="K868">
        <f t="shared" si="78"/>
        <v>0</v>
      </c>
      <c r="L868" t="str">
        <f t="shared" si="83"/>
        <v/>
      </c>
    </row>
    <row r="869" spans="5:12">
      <c r="E869" s="85" t="str">
        <f t="shared" si="79"/>
        <v/>
      </c>
      <c r="H869" s="11">
        <f t="shared" si="80"/>
        <v>0</v>
      </c>
      <c r="I869">
        <f t="shared" si="81"/>
        <v>0</v>
      </c>
      <c r="J869">
        <f t="shared" si="82"/>
        <v>0</v>
      </c>
      <c r="K869">
        <f t="shared" si="78"/>
        <v>0</v>
      </c>
      <c r="L869" t="str">
        <f t="shared" si="83"/>
        <v/>
      </c>
    </row>
    <row r="870" spans="5:12">
      <c r="E870" s="85" t="str">
        <f t="shared" si="79"/>
        <v/>
      </c>
      <c r="H870" s="11">
        <f t="shared" si="80"/>
        <v>0</v>
      </c>
      <c r="I870">
        <f t="shared" si="81"/>
        <v>0</v>
      </c>
      <c r="J870">
        <f t="shared" si="82"/>
        <v>0</v>
      </c>
      <c r="K870">
        <f t="shared" si="78"/>
        <v>0</v>
      </c>
      <c r="L870" t="str">
        <f t="shared" si="83"/>
        <v/>
      </c>
    </row>
    <row r="871" spans="5:12">
      <c r="E871" s="85" t="str">
        <f t="shared" si="79"/>
        <v/>
      </c>
      <c r="H871" s="11">
        <f t="shared" si="80"/>
        <v>0</v>
      </c>
      <c r="I871">
        <f t="shared" si="81"/>
        <v>0</v>
      </c>
      <c r="J871">
        <f t="shared" si="82"/>
        <v>0</v>
      </c>
      <c r="K871">
        <f t="shared" si="78"/>
        <v>0</v>
      </c>
      <c r="L871" t="str">
        <f t="shared" si="83"/>
        <v/>
      </c>
    </row>
    <row r="872" spans="5:12">
      <c r="E872" s="85" t="str">
        <f t="shared" si="79"/>
        <v/>
      </c>
      <c r="H872" s="11">
        <f t="shared" si="80"/>
        <v>0</v>
      </c>
      <c r="I872">
        <f t="shared" si="81"/>
        <v>0</v>
      </c>
      <c r="J872">
        <f t="shared" si="82"/>
        <v>0</v>
      </c>
      <c r="K872">
        <f t="shared" si="78"/>
        <v>0</v>
      </c>
      <c r="L872" t="str">
        <f t="shared" si="83"/>
        <v/>
      </c>
    </row>
    <row r="873" spans="5:12">
      <c r="E873" s="85" t="str">
        <f t="shared" si="79"/>
        <v/>
      </c>
      <c r="H873" s="11">
        <f t="shared" si="80"/>
        <v>0</v>
      </c>
      <c r="I873">
        <f t="shared" si="81"/>
        <v>0</v>
      </c>
      <c r="J873">
        <f t="shared" si="82"/>
        <v>0</v>
      </c>
      <c r="K873">
        <f t="shared" si="78"/>
        <v>0</v>
      </c>
      <c r="L873" t="str">
        <f t="shared" si="83"/>
        <v/>
      </c>
    </row>
    <row r="874" spans="5:12">
      <c r="E874" s="85" t="str">
        <f t="shared" si="79"/>
        <v/>
      </c>
      <c r="H874" s="11">
        <f t="shared" si="80"/>
        <v>0</v>
      </c>
      <c r="I874">
        <f t="shared" si="81"/>
        <v>0</v>
      </c>
      <c r="J874">
        <f t="shared" si="82"/>
        <v>0</v>
      </c>
      <c r="K874">
        <f t="shared" si="78"/>
        <v>0</v>
      </c>
      <c r="L874" t="str">
        <f t="shared" si="83"/>
        <v/>
      </c>
    </row>
    <row r="875" spans="5:12">
      <c r="E875" s="85" t="str">
        <f t="shared" si="79"/>
        <v/>
      </c>
      <c r="H875" s="11">
        <f t="shared" si="80"/>
        <v>0</v>
      </c>
      <c r="I875">
        <f t="shared" si="81"/>
        <v>0</v>
      </c>
      <c r="J875">
        <f t="shared" si="82"/>
        <v>0</v>
      </c>
      <c r="K875">
        <f t="shared" si="78"/>
        <v>0</v>
      </c>
      <c r="L875" t="str">
        <f t="shared" si="83"/>
        <v/>
      </c>
    </row>
    <row r="876" spans="5:12">
      <c r="E876" s="85" t="str">
        <f t="shared" si="79"/>
        <v/>
      </c>
      <c r="H876" s="11">
        <f t="shared" si="80"/>
        <v>0</v>
      </c>
      <c r="I876">
        <f t="shared" si="81"/>
        <v>0</v>
      </c>
      <c r="J876">
        <f t="shared" si="82"/>
        <v>0</v>
      </c>
      <c r="K876">
        <f t="shared" si="78"/>
        <v>0</v>
      </c>
      <c r="L876" t="str">
        <f t="shared" si="83"/>
        <v/>
      </c>
    </row>
    <row r="877" spans="5:12">
      <c r="E877" s="85" t="str">
        <f t="shared" si="79"/>
        <v/>
      </c>
      <c r="H877" s="11">
        <f t="shared" si="80"/>
        <v>0</v>
      </c>
      <c r="I877">
        <f t="shared" si="81"/>
        <v>0</v>
      </c>
      <c r="J877">
        <f t="shared" si="82"/>
        <v>0</v>
      </c>
      <c r="K877">
        <f t="shared" si="78"/>
        <v>0</v>
      </c>
      <c r="L877" t="str">
        <f t="shared" si="83"/>
        <v/>
      </c>
    </row>
    <row r="878" spans="5:12">
      <c r="E878" s="85" t="str">
        <f t="shared" si="79"/>
        <v/>
      </c>
      <c r="H878" s="11">
        <f t="shared" si="80"/>
        <v>0</v>
      </c>
      <c r="I878">
        <f t="shared" si="81"/>
        <v>0</v>
      </c>
      <c r="J878">
        <f t="shared" si="82"/>
        <v>0</v>
      </c>
      <c r="K878">
        <f t="shared" si="78"/>
        <v>0</v>
      </c>
      <c r="L878" t="str">
        <f t="shared" si="83"/>
        <v/>
      </c>
    </row>
    <row r="879" spans="5:12">
      <c r="E879" s="85" t="str">
        <f t="shared" si="79"/>
        <v/>
      </c>
      <c r="H879" s="11">
        <f t="shared" si="80"/>
        <v>0</v>
      </c>
      <c r="I879">
        <f t="shared" si="81"/>
        <v>0</v>
      </c>
      <c r="J879">
        <f t="shared" si="82"/>
        <v>0</v>
      </c>
      <c r="K879">
        <f t="shared" si="78"/>
        <v>0</v>
      </c>
      <c r="L879" t="str">
        <f t="shared" si="83"/>
        <v/>
      </c>
    </row>
    <row r="880" spans="5:12">
      <c r="E880" s="85" t="str">
        <f t="shared" si="79"/>
        <v/>
      </c>
      <c r="H880" s="11">
        <f t="shared" si="80"/>
        <v>0</v>
      </c>
      <c r="I880">
        <f t="shared" si="81"/>
        <v>0</v>
      </c>
      <c r="J880">
        <f t="shared" si="82"/>
        <v>0</v>
      </c>
      <c r="K880">
        <f t="shared" si="78"/>
        <v>0</v>
      </c>
      <c r="L880" t="str">
        <f t="shared" si="83"/>
        <v/>
      </c>
    </row>
    <row r="881" spans="5:12">
      <c r="E881" s="85" t="str">
        <f t="shared" si="79"/>
        <v/>
      </c>
      <c r="H881" s="11">
        <f t="shared" si="80"/>
        <v>0</v>
      </c>
      <c r="I881">
        <f t="shared" si="81"/>
        <v>0</v>
      </c>
      <c r="J881">
        <f t="shared" si="82"/>
        <v>0</v>
      </c>
      <c r="K881">
        <f t="shared" si="78"/>
        <v>0</v>
      </c>
      <c r="L881" t="str">
        <f t="shared" si="83"/>
        <v/>
      </c>
    </row>
    <row r="882" spans="5:12">
      <c r="E882" s="85" t="str">
        <f t="shared" si="79"/>
        <v/>
      </c>
      <c r="H882" s="11">
        <f t="shared" si="80"/>
        <v>0</v>
      </c>
      <c r="I882">
        <f t="shared" si="81"/>
        <v>0</v>
      </c>
      <c r="J882">
        <f t="shared" si="82"/>
        <v>0</v>
      </c>
      <c r="K882">
        <f t="shared" si="78"/>
        <v>0</v>
      </c>
      <c r="L882" t="str">
        <f t="shared" si="83"/>
        <v/>
      </c>
    </row>
    <row r="883" spans="5:12">
      <c r="E883" s="85" t="str">
        <f t="shared" si="79"/>
        <v/>
      </c>
      <c r="H883" s="11">
        <f t="shared" si="80"/>
        <v>0</v>
      </c>
      <c r="I883">
        <f t="shared" si="81"/>
        <v>0</v>
      </c>
      <c r="J883">
        <f t="shared" si="82"/>
        <v>0</v>
      </c>
      <c r="K883">
        <f t="shared" si="78"/>
        <v>0</v>
      </c>
      <c r="L883" t="str">
        <f t="shared" si="83"/>
        <v/>
      </c>
    </row>
    <row r="884" spans="5:12">
      <c r="E884" s="85" t="str">
        <f t="shared" si="79"/>
        <v/>
      </c>
      <c r="H884" s="11">
        <f t="shared" si="80"/>
        <v>0</v>
      </c>
      <c r="I884">
        <f t="shared" si="81"/>
        <v>0</v>
      </c>
      <c r="J884">
        <f t="shared" si="82"/>
        <v>0</v>
      </c>
      <c r="K884">
        <f t="shared" si="78"/>
        <v>0</v>
      </c>
      <c r="L884" t="str">
        <f t="shared" si="83"/>
        <v/>
      </c>
    </row>
    <row r="885" spans="5:12">
      <c r="E885" s="85" t="str">
        <f t="shared" si="79"/>
        <v/>
      </c>
      <c r="H885" s="11">
        <f t="shared" si="80"/>
        <v>0</v>
      </c>
      <c r="I885">
        <f t="shared" si="81"/>
        <v>0</v>
      </c>
      <c r="J885">
        <f t="shared" si="82"/>
        <v>0</v>
      </c>
      <c r="K885">
        <f t="shared" si="78"/>
        <v>0</v>
      </c>
      <c r="L885" t="str">
        <f t="shared" si="83"/>
        <v/>
      </c>
    </row>
    <row r="886" spans="5:12">
      <c r="E886" s="85" t="str">
        <f t="shared" si="79"/>
        <v/>
      </c>
      <c r="H886" s="11">
        <f t="shared" si="80"/>
        <v>0</v>
      </c>
      <c r="I886">
        <f t="shared" si="81"/>
        <v>0</v>
      </c>
      <c r="J886">
        <f t="shared" si="82"/>
        <v>0</v>
      </c>
      <c r="K886">
        <f t="shared" si="78"/>
        <v>0</v>
      </c>
      <c r="L886" t="str">
        <f t="shared" si="83"/>
        <v/>
      </c>
    </row>
    <row r="887" spans="5:12">
      <c r="E887" s="85" t="str">
        <f t="shared" si="79"/>
        <v/>
      </c>
      <c r="H887" s="11">
        <f t="shared" si="80"/>
        <v>0</v>
      </c>
      <c r="I887">
        <f t="shared" si="81"/>
        <v>0</v>
      </c>
      <c r="J887">
        <f t="shared" si="82"/>
        <v>0</v>
      </c>
      <c r="K887">
        <f t="shared" si="78"/>
        <v>0</v>
      </c>
      <c r="L887" t="str">
        <f t="shared" si="83"/>
        <v/>
      </c>
    </row>
    <row r="888" spans="5:12">
      <c r="E888" s="85" t="str">
        <f t="shared" si="79"/>
        <v/>
      </c>
      <c r="H888" s="11">
        <f t="shared" si="80"/>
        <v>0</v>
      </c>
      <c r="I888">
        <f t="shared" si="81"/>
        <v>0</v>
      </c>
      <c r="J888">
        <f t="shared" si="82"/>
        <v>0</v>
      </c>
      <c r="K888">
        <f t="shared" si="78"/>
        <v>0</v>
      </c>
      <c r="L888" t="str">
        <f t="shared" si="83"/>
        <v/>
      </c>
    </row>
    <row r="889" spans="5:12">
      <c r="E889" s="85" t="str">
        <f t="shared" si="79"/>
        <v/>
      </c>
      <c r="H889" s="11">
        <f t="shared" si="80"/>
        <v>0</v>
      </c>
      <c r="I889">
        <f t="shared" si="81"/>
        <v>0</v>
      </c>
      <c r="J889">
        <f t="shared" si="82"/>
        <v>0</v>
      </c>
      <c r="K889">
        <f t="shared" si="78"/>
        <v>0</v>
      </c>
      <c r="L889" t="str">
        <f t="shared" si="83"/>
        <v/>
      </c>
    </row>
    <row r="890" spans="5:12">
      <c r="E890" s="85" t="str">
        <f t="shared" si="79"/>
        <v/>
      </c>
      <c r="H890" s="11">
        <f t="shared" si="80"/>
        <v>0</v>
      </c>
      <c r="I890">
        <f t="shared" si="81"/>
        <v>0</v>
      </c>
      <c r="J890">
        <f t="shared" si="82"/>
        <v>0</v>
      </c>
      <c r="K890">
        <f t="shared" si="78"/>
        <v>0</v>
      </c>
      <c r="L890" t="str">
        <f t="shared" si="83"/>
        <v/>
      </c>
    </row>
    <row r="891" spans="5:12">
      <c r="E891" s="85" t="str">
        <f t="shared" si="79"/>
        <v/>
      </c>
      <c r="H891" s="11">
        <f t="shared" si="80"/>
        <v>0</v>
      </c>
      <c r="I891">
        <f t="shared" si="81"/>
        <v>0</v>
      </c>
      <c r="J891">
        <f t="shared" si="82"/>
        <v>0</v>
      </c>
      <c r="K891">
        <f t="shared" si="78"/>
        <v>0</v>
      </c>
      <c r="L891" t="str">
        <f t="shared" si="83"/>
        <v/>
      </c>
    </row>
    <row r="892" spans="5:12">
      <c r="E892" s="85" t="str">
        <f t="shared" si="79"/>
        <v/>
      </c>
      <c r="H892" s="11">
        <f t="shared" si="80"/>
        <v>0</v>
      </c>
      <c r="I892">
        <f t="shared" si="81"/>
        <v>0</v>
      </c>
      <c r="J892">
        <f t="shared" si="82"/>
        <v>0</v>
      </c>
      <c r="K892">
        <f t="shared" si="78"/>
        <v>0</v>
      </c>
      <c r="L892" t="str">
        <f t="shared" si="83"/>
        <v/>
      </c>
    </row>
    <row r="893" spans="5:12">
      <c r="E893" s="85" t="str">
        <f t="shared" si="79"/>
        <v/>
      </c>
      <c r="H893" s="11">
        <f t="shared" si="80"/>
        <v>0</v>
      </c>
      <c r="I893">
        <f t="shared" si="81"/>
        <v>0</v>
      </c>
      <c r="J893">
        <f t="shared" si="82"/>
        <v>0</v>
      </c>
      <c r="K893">
        <f t="shared" si="78"/>
        <v>0</v>
      </c>
      <c r="L893" t="str">
        <f t="shared" si="83"/>
        <v/>
      </c>
    </row>
    <row r="894" spans="5:12">
      <c r="E894" s="85" t="str">
        <f t="shared" si="79"/>
        <v/>
      </c>
      <c r="H894" s="11">
        <f t="shared" si="80"/>
        <v>0</v>
      </c>
      <c r="I894">
        <f t="shared" si="81"/>
        <v>0</v>
      </c>
      <c r="J894">
        <f t="shared" si="82"/>
        <v>0</v>
      </c>
      <c r="K894">
        <f t="shared" si="78"/>
        <v>0</v>
      </c>
      <c r="L894" t="str">
        <f t="shared" si="83"/>
        <v/>
      </c>
    </row>
    <row r="895" spans="5:12">
      <c r="E895" s="85" t="str">
        <f t="shared" si="79"/>
        <v/>
      </c>
      <c r="H895" s="11">
        <f t="shared" si="80"/>
        <v>0</v>
      </c>
      <c r="I895">
        <f t="shared" si="81"/>
        <v>0</v>
      </c>
      <c r="J895">
        <f t="shared" si="82"/>
        <v>0</v>
      </c>
      <c r="K895">
        <f t="shared" si="78"/>
        <v>0</v>
      </c>
      <c r="L895" t="str">
        <f t="shared" si="83"/>
        <v/>
      </c>
    </row>
    <row r="896" spans="5:12">
      <c r="E896" s="85" t="str">
        <f t="shared" si="79"/>
        <v/>
      </c>
      <c r="H896" s="11">
        <f t="shared" si="80"/>
        <v>0</v>
      </c>
      <c r="I896">
        <f t="shared" si="81"/>
        <v>0</v>
      </c>
      <c r="J896">
        <f t="shared" si="82"/>
        <v>0</v>
      </c>
      <c r="K896">
        <f t="shared" si="78"/>
        <v>0</v>
      </c>
      <c r="L896" t="str">
        <f t="shared" si="83"/>
        <v/>
      </c>
    </row>
    <row r="897" spans="5:12">
      <c r="E897" s="85" t="str">
        <f t="shared" si="79"/>
        <v/>
      </c>
      <c r="H897" s="11">
        <f t="shared" si="80"/>
        <v>0</v>
      </c>
      <c r="I897">
        <f t="shared" si="81"/>
        <v>0</v>
      </c>
      <c r="J897">
        <f t="shared" si="82"/>
        <v>0</v>
      </c>
      <c r="K897">
        <f t="shared" si="78"/>
        <v>0</v>
      </c>
      <c r="L897" t="str">
        <f t="shared" si="83"/>
        <v/>
      </c>
    </row>
    <row r="898" spans="5:12">
      <c r="E898" s="85" t="str">
        <f t="shared" si="79"/>
        <v/>
      </c>
      <c r="H898" s="11">
        <f t="shared" si="80"/>
        <v>0</v>
      </c>
      <c r="I898">
        <f t="shared" si="81"/>
        <v>0</v>
      </c>
      <c r="J898">
        <f t="shared" si="82"/>
        <v>0</v>
      </c>
      <c r="K898">
        <f t="shared" si="78"/>
        <v>0</v>
      </c>
      <c r="L898" t="str">
        <f t="shared" si="83"/>
        <v/>
      </c>
    </row>
    <row r="899" spans="5:12">
      <c r="E899" s="85" t="str">
        <f t="shared" si="79"/>
        <v/>
      </c>
      <c r="H899" s="11">
        <f t="shared" si="80"/>
        <v>0</v>
      </c>
      <c r="I899">
        <f t="shared" si="81"/>
        <v>0</v>
      </c>
      <c r="J899">
        <f t="shared" si="82"/>
        <v>0</v>
      </c>
      <c r="K899">
        <f t="shared" si="78"/>
        <v>0</v>
      </c>
      <c r="L899" t="str">
        <f t="shared" si="83"/>
        <v/>
      </c>
    </row>
    <row r="900" spans="5:12">
      <c r="E900" s="85" t="str">
        <f t="shared" si="79"/>
        <v/>
      </c>
      <c r="H900" s="11">
        <f t="shared" si="80"/>
        <v>0</v>
      </c>
      <c r="I900">
        <f t="shared" si="81"/>
        <v>0</v>
      </c>
      <c r="J900">
        <f t="shared" si="82"/>
        <v>0</v>
      </c>
      <c r="K900">
        <f t="shared" ref="K900:K928" si="84">D900</f>
        <v>0</v>
      </c>
      <c r="L900" t="str">
        <f t="shared" si="83"/>
        <v/>
      </c>
    </row>
    <row r="901" spans="5:12">
      <c r="E901" s="85" t="str">
        <f t="shared" ref="E901:E964" si="85">MID(C901,8,3)</f>
        <v/>
      </c>
      <c r="H901" s="11">
        <f t="shared" ref="H901:H927" si="86">A901</f>
        <v>0</v>
      </c>
      <c r="I901">
        <f t="shared" ref="I901:I927" si="87">B901</f>
        <v>0</v>
      </c>
      <c r="J901">
        <f t="shared" ref="J901:J927" si="88">C901</f>
        <v>0</v>
      </c>
      <c r="K901">
        <f t="shared" si="84"/>
        <v>0</v>
      </c>
      <c r="L901" t="str">
        <f t="shared" ref="L901:L927" si="89">E901</f>
        <v/>
      </c>
    </row>
    <row r="902" spans="5:12">
      <c r="E902" s="85" t="str">
        <f t="shared" si="85"/>
        <v/>
      </c>
      <c r="H902" s="11">
        <f t="shared" si="86"/>
        <v>0</v>
      </c>
      <c r="I902">
        <f t="shared" si="87"/>
        <v>0</v>
      </c>
      <c r="J902">
        <f t="shared" si="88"/>
        <v>0</v>
      </c>
      <c r="K902">
        <f t="shared" si="84"/>
        <v>0</v>
      </c>
      <c r="L902" t="str">
        <f t="shared" si="89"/>
        <v/>
      </c>
    </row>
    <row r="903" spans="5:12">
      <c r="E903" s="85" t="str">
        <f t="shared" si="85"/>
        <v/>
      </c>
      <c r="H903" s="11">
        <f t="shared" si="86"/>
        <v>0</v>
      </c>
      <c r="I903">
        <f t="shared" si="87"/>
        <v>0</v>
      </c>
      <c r="J903">
        <f t="shared" si="88"/>
        <v>0</v>
      </c>
      <c r="K903">
        <f t="shared" si="84"/>
        <v>0</v>
      </c>
      <c r="L903" t="str">
        <f t="shared" si="89"/>
        <v/>
      </c>
    </row>
    <row r="904" spans="5:12">
      <c r="E904" s="85" t="str">
        <f t="shared" si="85"/>
        <v/>
      </c>
      <c r="H904" s="11">
        <f t="shared" si="86"/>
        <v>0</v>
      </c>
      <c r="I904">
        <f t="shared" si="87"/>
        <v>0</v>
      </c>
      <c r="J904">
        <f t="shared" si="88"/>
        <v>0</v>
      </c>
      <c r="K904">
        <f t="shared" si="84"/>
        <v>0</v>
      </c>
      <c r="L904" t="str">
        <f t="shared" si="89"/>
        <v/>
      </c>
    </row>
    <row r="905" spans="5:12">
      <c r="E905" s="85" t="str">
        <f t="shared" si="85"/>
        <v/>
      </c>
      <c r="H905" s="11">
        <f t="shared" si="86"/>
        <v>0</v>
      </c>
      <c r="I905">
        <f t="shared" si="87"/>
        <v>0</v>
      </c>
      <c r="J905">
        <f t="shared" si="88"/>
        <v>0</v>
      </c>
      <c r="K905">
        <f t="shared" si="84"/>
        <v>0</v>
      </c>
      <c r="L905" t="str">
        <f t="shared" si="89"/>
        <v/>
      </c>
    </row>
    <row r="906" spans="5:12">
      <c r="E906" s="85" t="str">
        <f t="shared" si="85"/>
        <v/>
      </c>
      <c r="H906" s="11">
        <f t="shared" si="86"/>
        <v>0</v>
      </c>
      <c r="I906">
        <f t="shared" si="87"/>
        <v>0</v>
      </c>
      <c r="J906">
        <f t="shared" si="88"/>
        <v>0</v>
      </c>
      <c r="K906">
        <f t="shared" si="84"/>
        <v>0</v>
      </c>
      <c r="L906" t="str">
        <f t="shared" si="89"/>
        <v/>
      </c>
    </row>
    <row r="907" spans="5:12">
      <c r="E907" s="85" t="str">
        <f t="shared" si="85"/>
        <v/>
      </c>
      <c r="H907" s="11">
        <f t="shared" si="86"/>
        <v>0</v>
      </c>
      <c r="I907">
        <f t="shared" si="87"/>
        <v>0</v>
      </c>
      <c r="J907">
        <f t="shared" si="88"/>
        <v>0</v>
      </c>
      <c r="K907">
        <f t="shared" si="84"/>
        <v>0</v>
      </c>
      <c r="L907" t="str">
        <f t="shared" si="89"/>
        <v/>
      </c>
    </row>
    <row r="908" spans="5:12">
      <c r="E908" s="85" t="str">
        <f t="shared" si="85"/>
        <v/>
      </c>
      <c r="H908" s="11">
        <f t="shared" si="86"/>
        <v>0</v>
      </c>
      <c r="I908">
        <f t="shared" si="87"/>
        <v>0</v>
      </c>
      <c r="J908">
        <f t="shared" si="88"/>
        <v>0</v>
      </c>
      <c r="K908">
        <f t="shared" si="84"/>
        <v>0</v>
      </c>
      <c r="L908" t="str">
        <f t="shared" si="89"/>
        <v/>
      </c>
    </row>
    <row r="909" spans="5:12">
      <c r="E909" s="85" t="str">
        <f t="shared" si="85"/>
        <v/>
      </c>
      <c r="H909" s="11">
        <f t="shared" si="86"/>
        <v>0</v>
      </c>
      <c r="I909">
        <f t="shared" si="87"/>
        <v>0</v>
      </c>
      <c r="J909">
        <f t="shared" si="88"/>
        <v>0</v>
      </c>
      <c r="K909">
        <f t="shared" si="84"/>
        <v>0</v>
      </c>
      <c r="L909" t="str">
        <f t="shared" si="89"/>
        <v/>
      </c>
    </row>
    <row r="910" spans="5:12">
      <c r="E910" s="85" t="str">
        <f t="shared" si="85"/>
        <v/>
      </c>
      <c r="H910" s="11">
        <f t="shared" si="86"/>
        <v>0</v>
      </c>
      <c r="I910">
        <f t="shared" si="87"/>
        <v>0</v>
      </c>
      <c r="J910">
        <f t="shared" si="88"/>
        <v>0</v>
      </c>
      <c r="K910">
        <f t="shared" si="84"/>
        <v>0</v>
      </c>
      <c r="L910" t="str">
        <f t="shared" si="89"/>
        <v/>
      </c>
    </row>
    <row r="911" spans="5:12">
      <c r="E911" s="85" t="str">
        <f t="shared" si="85"/>
        <v/>
      </c>
      <c r="H911" s="11">
        <f t="shared" si="86"/>
        <v>0</v>
      </c>
      <c r="I911">
        <f t="shared" si="87"/>
        <v>0</v>
      </c>
      <c r="J911">
        <f t="shared" si="88"/>
        <v>0</v>
      </c>
      <c r="K911">
        <f t="shared" si="84"/>
        <v>0</v>
      </c>
      <c r="L911" t="str">
        <f t="shared" si="89"/>
        <v/>
      </c>
    </row>
    <row r="912" spans="5:12">
      <c r="E912" s="85" t="str">
        <f t="shared" si="85"/>
        <v/>
      </c>
      <c r="H912" s="11">
        <f t="shared" si="86"/>
        <v>0</v>
      </c>
      <c r="I912">
        <f t="shared" si="87"/>
        <v>0</v>
      </c>
      <c r="J912">
        <f t="shared" si="88"/>
        <v>0</v>
      </c>
      <c r="K912">
        <f t="shared" si="84"/>
        <v>0</v>
      </c>
      <c r="L912" t="str">
        <f t="shared" si="89"/>
        <v/>
      </c>
    </row>
    <row r="913" spans="5:12">
      <c r="E913" s="85" t="str">
        <f t="shared" si="85"/>
        <v/>
      </c>
      <c r="H913" s="11">
        <f t="shared" si="86"/>
        <v>0</v>
      </c>
      <c r="I913">
        <f t="shared" si="87"/>
        <v>0</v>
      </c>
      <c r="J913">
        <f t="shared" si="88"/>
        <v>0</v>
      </c>
      <c r="K913">
        <f t="shared" si="84"/>
        <v>0</v>
      </c>
      <c r="L913" t="str">
        <f t="shared" si="89"/>
        <v/>
      </c>
    </row>
    <row r="914" spans="5:12">
      <c r="E914" s="85" t="str">
        <f t="shared" si="85"/>
        <v/>
      </c>
      <c r="H914" s="11">
        <f t="shared" si="86"/>
        <v>0</v>
      </c>
      <c r="I914">
        <f t="shared" si="87"/>
        <v>0</v>
      </c>
      <c r="J914">
        <f t="shared" si="88"/>
        <v>0</v>
      </c>
      <c r="K914">
        <f t="shared" si="84"/>
        <v>0</v>
      </c>
      <c r="L914" t="str">
        <f t="shared" si="89"/>
        <v/>
      </c>
    </row>
    <row r="915" spans="5:12">
      <c r="E915" s="85" t="str">
        <f t="shared" si="85"/>
        <v/>
      </c>
      <c r="H915" s="11">
        <f t="shared" si="86"/>
        <v>0</v>
      </c>
      <c r="I915">
        <f t="shared" si="87"/>
        <v>0</v>
      </c>
      <c r="J915">
        <f t="shared" si="88"/>
        <v>0</v>
      </c>
      <c r="K915">
        <f t="shared" si="84"/>
        <v>0</v>
      </c>
      <c r="L915" t="str">
        <f t="shared" si="89"/>
        <v/>
      </c>
    </row>
    <row r="916" spans="5:12">
      <c r="E916" s="85" t="str">
        <f t="shared" si="85"/>
        <v/>
      </c>
      <c r="H916" s="11">
        <f t="shared" si="86"/>
        <v>0</v>
      </c>
      <c r="I916">
        <f t="shared" si="87"/>
        <v>0</v>
      </c>
      <c r="J916">
        <f t="shared" si="88"/>
        <v>0</v>
      </c>
      <c r="K916">
        <f t="shared" si="84"/>
        <v>0</v>
      </c>
      <c r="L916" t="str">
        <f t="shared" si="89"/>
        <v/>
      </c>
    </row>
    <row r="917" spans="5:12">
      <c r="E917" s="85" t="str">
        <f t="shared" si="85"/>
        <v/>
      </c>
      <c r="H917" s="11">
        <f t="shared" si="86"/>
        <v>0</v>
      </c>
      <c r="I917">
        <f t="shared" si="87"/>
        <v>0</v>
      </c>
      <c r="J917">
        <f t="shared" si="88"/>
        <v>0</v>
      </c>
      <c r="K917">
        <f t="shared" si="84"/>
        <v>0</v>
      </c>
      <c r="L917" t="str">
        <f t="shared" si="89"/>
        <v/>
      </c>
    </row>
    <row r="918" spans="5:12">
      <c r="E918" s="85" t="str">
        <f t="shared" si="85"/>
        <v/>
      </c>
      <c r="H918" s="11">
        <f t="shared" si="86"/>
        <v>0</v>
      </c>
      <c r="I918">
        <f t="shared" si="87"/>
        <v>0</v>
      </c>
      <c r="J918">
        <f t="shared" si="88"/>
        <v>0</v>
      </c>
      <c r="K918">
        <f t="shared" si="84"/>
        <v>0</v>
      </c>
      <c r="L918" t="str">
        <f t="shared" si="89"/>
        <v/>
      </c>
    </row>
    <row r="919" spans="5:12">
      <c r="E919" s="85" t="str">
        <f t="shared" si="85"/>
        <v/>
      </c>
      <c r="H919" s="11">
        <f t="shared" si="86"/>
        <v>0</v>
      </c>
      <c r="I919">
        <f t="shared" si="87"/>
        <v>0</v>
      </c>
      <c r="J919">
        <f t="shared" si="88"/>
        <v>0</v>
      </c>
      <c r="K919">
        <f t="shared" si="84"/>
        <v>0</v>
      </c>
      <c r="L919" t="str">
        <f t="shared" si="89"/>
        <v/>
      </c>
    </row>
    <row r="920" spans="5:12">
      <c r="E920" s="85" t="str">
        <f t="shared" si="85"/>
        <v/>
      </c>
      <c r="H920" s="11">
        <f t="shared" si="86"/>
        <v>0</v>
      </c>
      <c r="I920">
        <f t="shared" si="87"/>
        <v>0</v>
      </c>
      <c r="J920">
        <f t="shared" si="88"/>
        <v>0</v>
      </c>
      <c r="K920">
        <f t="shared" si="84"/>
        <v>0</v>
      </c>
      <c r="L920" t="str">
        <f t="shared" si="89"/>
        <v/>
      </c>
    </row>
    <row r="921" spans="5:12">
      <c r="E921" s="85" t="str">
        <f t="shared" si="85"/>
        <v/>
      </c>
      <c r="H921" s="11">
        <f t="shared" si="86"/>
        <v>0</v>
      </c>
      <c r="I921">
        <f t="shared" si="87"/>
        <v>0</v>
      </c>
      <c r="J921">
        <f t="shared" si="88"/>
        <v>0</v>
      </c>
      <c r="K921">
        <f t="shared" si="84"/>
        <v>0</v>
      </c>
      <c r="L921" t="str">
        <f t="shared" si="89"/>
        <v/>
      </c>
    </row>
    <row r="922" spans="5:12">
      <c r="E922" s="85" t="str">
        <f t="shared" si="85"/>
        <v/>
      </c>
      <c r="H922" s="11">
        <f t="shared" si="86"/>
        <v>0</v>
      </c>
      <c r="I922">
        <f t="shared" si="87"/>
        <v>0</v>
      </c>
      <c r="J922">
        <f t="shared" si="88"/>
        <v>0</v>
      </c>
      <c r="K922">
        <f t="shared" si="84"/>
        <v>0</v>
      </c>
      <c r="L922" t="str">
        <f t="shared" si="89"/>
        <v/>
      </c>
    </row>
    <row r="923" spans="5:12">
      <c r="E923" s="85" t="str">
        <f t="shared" si="85"/>
        <v/>
      </c>
      <c r="H923" s="11">
        <f t="shared" si="86"/>
        <v>0</v>
      </c>
      <c r="I923">
        <f t="shared" si="87"/>
        <v>0</v>
      </c>
      <c r="J923">
        <f t="shared" si="88"/>
        <v>0</v>
      </c>
      <c r="K923">
        <f t="shared" si="84"/>
        <v>0</v>
      </c>
      <c r="L923" t="str">
        <f t="shared" si="89"/>
        <v/>
      </c>
    </row>
    <row r="924" spans="5:12">
      <c r="E924" s="85" t="str">
        <f t="shared" si="85"/>
        <v/>
      </c>
      <c r="H924" s="11">
        <f t="shared" si="86"/>
        <v>0</v>
      </c>
      <c r="I924">
        <f t="shared" si="87"/>
        <v>0</v>
      </c>
      <c r="J924">
        <f t="shared" si="88"/>
        <v>0</v>
      </c>
      <c r="K924">
        <f t="shared" si="84"/>
        <v>0</v>
      </c>
      <c r="L924" t="str">
        <f t="shared" si="89"/>
        <v/>
      </c>
    </row>
    <row r="925" spans="5:12">
      <c r="E925" s="85" t="str">
        <f t="shared" si="85"/>
        <v/>
      </c>
      <c r="H925" s="11">
        <f t="shared" si="86"/>
        <v>0</v>
      </c>
      <c r="I925">
        <f t="shared" si="87"/>
        <v>0</v>
      </c>
      <c r="J925">
        <f t="shared" si="88"/>
        <v>0</v>
      </c>
      <c r="K925">
        <f t="shared" si="84"/>
        <v>0</v>
      </c>
      <c r="L925" t="str">
        <f t="shared" si="89"/>
        <v/>
      </c>
    </row>
    <row r="926" spans="5:12">
      <c r="E926" s="85" t="str">
        <f t="shared" si="85"/>
        <v/>
      </c>
      <c r="H926" s="11">
        <f t="shared" si="86"/>
        <v>0</v>
      </c>
      <c r="I926">
        <f t="shared" si="87"/>
        <v>0</v>
      </c>
      <c r="J926">
        <f t="shared" si="88"/>
        <v>0</v>
      </c>
      <c r="K926">
        <f t="shared" si="84"/>
        <v>0</v>
      </c>
      <c r="L926" t="str">
        <f t="shared" si="89"/>
        <v/>
      </c>
    </row>
    <row r="927" spans="5:12">
      <c r="E927" s="85" t="str">
        <f t="shared" si="85"/>
        <v/>
      </c>
      <c r="H927" s="11">
        <f t="shared" si="86"/>
        <v>0</v>
      </c>
      <c r="I927">
        <f t="shared" si="87"/>
        <v>0</v>
      </c>
      <c r="J927">
        <f t="shared" si="88"/>
        <v>0</v>
      </c>
      <c r="K927">
        <f t="shared" si="84"/>
        <v>0</v>
      </c>
      <c r="L927" t="str">
        <f t="shared" si="89"/>
        <v/>
      </c>
    </row>
    <row r="928" spans="5:12">
      <c r="E928" s="85" t="str">
        <f t="shared" si="85"/>
        <v/>
      </c>
      <c r="H928" s="11" t="s">
        <v>7033</v>
      </c>
      <c r="K928">
        <f t="shared" si="84"/>
        <v>0</v>
      </c>
      <c r="L928" t="s">
        <v>2221</v>
      </c>
    </row>
    <row r="929" spans="5:5">
      <c r="E929" s="85" t="str">
        <f t="shared" si="85"/>
        <v/>
      </c>
    </row>
    <row r="930" spans="5:5">
      <c r="E930" s="85" t="str">
        <f t="shared" si="85"/>
        <v/>
      </c>
    </row>
    <row r="931" spans="5:5">
      <c r="E931" s="85" t="str">
        <f t="shared" si="85"/>
        <v/>
      </c>
    </row>
    <row r="932" spans="5:5">
      <c r="E932" s="85" t="str">
        <f t="shared" si="85"/>
        <v/>
      </c>
    </row>
    <row r="933" spans="5:5">
      <c r="E933" s="85" t="str">
        <f t="shared" si="85"/>
        <v/>
      </c>
    </row>
    <row r="934" spans="5:5">
      <c r="E934" s="85" t="str">
        <f t="shared" si="85"/>
        <v/>
      </c>
    </row>
    <row r="935" spans="5:5">
      <c r="E935" s="85" t="str">
        <f t="shared" si="85"/>
        <v/>
      </c>
    </row>
    <row r="936" spans="5:5">
      <c r="E936" s="85" t="str">
        <f t="shared" si="85"/>
        <v/>
      </c>
    </row>
    <row r="937" spans="5:5">
      <c r="E937" s="85" t="str">
        <f t="shared" si="85"/>
        <v/>
      </c>
    </row>
    <row r="938" spans="5:5">
      <c r="E938" s="85" t="str">
        <f t="shared" si="85"/>
        <v/>
      </c>
    </row>
    <row r="939" spans="5:5">
      <c r="E939" s="85" t="str">
        <f t="shared" si="85"/>
        <v/>
      </c>
    </row>
    <row r="940" spans="5:5">
      <c r="E940" s="85" t="str">
        <f t="shared" si="85"/>
        <v/>
      </c>
    </row>
    <row r="941" spans="5:5">
      <c r="E941" s="85" t="str">
        <f t="shared" si="85"/>
        <v/>
      </c>
    </row>
    <row r="942" spans="5:5">
      <c r="E942" s="85" t="str">
        <f t="shared" si="85"/>
        <v/>
      </c>
    </row>
    <row r="943" spans="5:5">
      <c r="E943" s="85" t="str">
        <f t="shared" si="85"/>
        <v/>
      </c>
    </row>
    <row r="944" spans="5:5">
      <c r="E944" s="85" t="str">
        <f t="shared" si="85"/>
        <v/>
      </c>
    </row>
    <row r="945" spans="5:5">
      <c r="E945" s="85" t="str">
        <f t="shared" si="85"/>
        <v/>
      </c>
    </row>
    <row r="946" spans="5:5">
      <c r="E946" s="85" t="str">
        <f t="shared" si="85"/>
        <v/>
      </c>
    </row>
    <row r="947" spans="5:5">
      <c r="E947" s="85" t="str">
        <f t="shared" si="85"/>
        <v/>
      </c>
    </row>
    <row r="948" spans="5:5">
      <c r="E948" s="85" t="str">
        <f t="shared" si="85"/>
        <v/>
      </c>
    </row>
    <row r="949" spans="5:5">
      <c r="E949" s="85" t="str">
        <f t="shared" si="85"/>
        <v/>
      </c>
    </row>
    <row r="950" spans="5:5">
      <c r="E950" s="85" t="str">
        <f t="shared" si="85"/>
        <v/>
      </c>
    </row>
    <row r="951" spans="5:5">
      <c r="E951" s="85" t="str">
        <f t="shared" si="85"/>
        <v/>
      </c>
    </row>
    <row r="952" spans="5:5">
      <c r="E952" s="85" t="str">
        <f t="shared" si="85"/>
        <v/>
      </c>
    </row>
    <row r="953" spans="5:5">
      <c r="E953" s="85" t="str">
        <f t="shared" si="85"/>
        <v/>
      </c>
    </row>
    <row r="954" spans="5:5">
      <c r="E954" s="85" t="str">
        <f t="shared" si="85"/>
        <v/>
      </c>
    </row>
    <row r="955" spans="5:5">
      <c r="E955" s="85" t="str">
        <f t="shared" si="85"/>
        <v/>
      </c>
    </row>
    <row r="956" spans="5:5">
      <c r="E956" s="85" t="str">
        <f t="shared" si="85"/>
        <v/>
      </c>
    </row>
    <row r="957" spans="5:5">
      <c r="E957" s="85" t="str">
        <f t="shared" si="85"/>
        <v/>
      </c>
    </row>
    <row r="958" spans="5:5">
      <c r="E958" s="85" t="str">
        <f t="shared" si="85"/>
        <v/>
      </c>
    </row>
    <row r="959" spans="5:5">
      <c r="E959" s="85" t="str">
        <f t="shared" si="85"/>
        <v/>
      </c>
    </row>
    <row r="960" spans="5:5">
      <c r="E960" s="85" t="str">
        <f t="shared" si="85"/>
        <v/>
      </c>
    </row>
    <row r="961" spans="5:5">
      <c r="E961" s="85" t="str">
        <f t="shared" si="85"/>
        <v/>
      </c>
    </row>
    <row r="962" spans="5:5">
      <c r="E962" s="85" t="str">
        <f t="shared" si="85"/>
        <v/>
      </c>
    </row>
    <row r="963" spans="5:5">
      <c r="E963" s="85" t="str">
        <f t="shared" si="85"/>
        <v/>
      </c>
    </row>
    <row r="964" spans="5:5">
      <c r="E964" s="85" t="str">
        <f t="shared" si="85"/>
        <v/>
      </c>
    </row>
    <row r="965" spans="5:5">
      <c r="E965" s="85" t="str">
        <f t="shared" ref="E965:E1028" si="90">MID(C965,8,3)</f>
        <v/>
      </c>
    </row>
    <row r="966" spans="5:5">
      <c r="E966" s="85" t="str">
        <f t="shared" si="90"/>
        <v/>
      </c>
    </row>
    <row r="967" spans="5:5">
      <c r="E967" s="85" t="str">
        <f t="shared" si="90"/>
        <v/>
      </c>
    </row>
    <row r="968" spans="5:5">
      <c r="E968" s="85" t="str">
        <f t="shared" si="90"/>
        <v/>
      </c>
    </row>
    <row r="969" spans="5:5">
      <c r="E969" s="85" t="str">
        <f t="shared" si="90"/>
        <v/>
      </c>
    </row>
    <row r="970" spans="5:5">
      <c r="E970" s="85" t="str">
        <f t="shared" si="90"/>
        <v/>
      </c>
    </row>
    <row r="971" spans="5:5">
      <c r="E971" s="85" t="str">
        <f t="shared" si="90"/>
        <v/>
      </c>
    </row>
    <row r="972" spans="5:5">
      <c r="E972" s="85" t="str">
        <f t="shared" si="90"/>
        <v/>
      </c>
    </row>
    <row r="973" spans="5:5">
      <c r="E973" s="85" t="str">
        <f t="shared" si="90"/>
        <v/>
      </c>
    </row>
    <row r="974" spans="5:5">
      <c r="E974" s="85" t="str">
        <f t="shared" si="90"/>
        <v/>
      </c>
    </row>
    <row r="975" spans="5:5">
      <c r="E975" s="85" t="str">
        <f t="shared" si="90"/>
        <v/>
      </c>
    </row>
    <row r="976" spans="5:5">
      <c r="E976" s="85" t="str">
        <f t="shared" si="90"/>
        <v/>
      </c>
    </row>
    <row r="977" spans="5:5">
      <c r="E977" s="85" t="str">
        <f t="shared" si="90"/>
        <v/>
      </c>
    </row>
    <row r="978" spans="5:5">
      <c r="E978" s="85" t="str">
        <f t="shared" si="90"/>
        <v/>
      </c>
    </row>
    <row r="979" spans="5:5">
      <c r="E979" s="85" t="str">
        <f t="shared" si="90"/>
        <v/>
      </c>
    </row>
    <row r="980" spans="5:5">
      <c r="E980" s="85" t="str">
        <f t="shared" si="90"/>
        <v/>
      </c>
    </row>
    <row r="981" spans="5:5">
      <c r="E981" s="85" t="str">
        <f t="shared" si="90"/>
        <v/>
      </c>
    </row>
    <row r="982" spans="5:5">
      <c r="E982" s="85" t="str">
        <f t="shared" si="90"/>
        <v/>
      </c>
    </row>
    <row r="983" spans="5:5">
      <c r="E983" s="85" t="str">
        <f t="shared" si="90"/>
        <v/>
      </c>
    </row>
    <row r="984" spans="5:5">
      <c r="E984" s="85" t="str">
        <f t="shared" si="90"/>
        <v/>
      </c>
    </row>
    <row r="985" spans="5:5">
      <c r="E985" s="85" t="str">
        <f t="shared" si="90"/>
        <v/>
      </c>
    </row>
    <row r="986" spans="5:5">
      <c r="E986" s="85" t="str">
        <f t="shared" si="90"/>
        <v/>
      </c>
    </row>
    <row r="987" spans="5:5">
      <c r="E987" s="85" t="str">
        <f t="shared" si="90"/>
        <v/>
      </c>
    </row>
    <row r="988" spans="5:5">
      <c r="E988" s="85" t="str">
        <f t="shared" si="90"/>
        <v/>
      </c>
    </row>
    <row r="989" spans="5:5">
      <c r="E989" s="85" t="str">
        <f t="shared" si="90"/>
        <v/>
      </c>
    </row>
    <row r="990" spans="5:5">
      <c r="E990" s="85" t="str">
        <f t="shared" si="90"/>
        <v/>
      </c>
    </row>
    <row r="991" spans="5:5">
      <c r="E991" s="85" t="str">
        <f t="shared" si="90"/>
        <v/>
      </c>
    </row>
    <row r="992" spans="5:5">
      <c r="E992" s="85" t="str">
        <f t="shared" si="90"/>
        <v/>
      </c>
    </row>
    <row r="993" spans="5:5">
      <c r="E993" s="85" t="str">
        <f t="shared" si="90"/>
        <v/>
      </c>
    </row>
    <row r="994" spans="5:5">
      <c r="E994" s="85" t="str">
        <f t="shared" si="90"/>
        <v/>
      </c>
    </row>
    <row r="995" spans="5:5">
      <c r="E995" s="85" t="str">
        <f t="shared" si="90"/>
        <v/>
      </c>
    </row>
    <row r="996" spans="5:5">
      <c r="E996" s="85" t="str">
        <f t="shared" si="90"/>
        <v/>
      </c>
    </row>
    <row r="997" spans="5:5">
      <c r="E997" s="85" t="str">
        <f t="shared" si="90"/>
        <v/>
      </c>
    </row>
    <row r="998" spans="5:5">
      <c r="E998" s="85" t="str">
        <f t="shared" si="90"/>
        <v/>
      </c>
    </row>
    <row r="999" spans="5:5">
      <c r="E999" s="85" t="str">
        <f t="shared" si="90"/>
        <v/>
      </c>
    </row>
    <row r="1000" spans="5:5">
      <c r="E1000" s="85" t="str">
        <f t="shared" si="90"/>
        <v/>
      </c>
    </row>
    <row r="1001" spans="5:5">
      <c r="E1001" s="85" t="str">
        <f t="shared" si="90"/>
        <v/>
      </c>
    </row>
    <row r="1002" spans="5:5">
      <c r="E1002" s="85" t="str">
        <f t="shared" si="90"/>
        <v/>
      </c>
    </row>
    <row r="1003" spans="5:5">
      <c r="E1003" s="85" t="str">
        <f t="shared" si="90"/>
        <v/>
      </c>
    </row>
    <row r="1004" spans="5:5">
      <c r="E1004" s="85" t="str">
        <f t="shared" si="90"/>
        <v/>
      </c>
    </row>
    <row r="1005" spans="5:5">
      <c r="E1005" s="85" t="str">
        <f t="shared" si="90"/>
        <v/>
      </c>
    </row>
    <row r="1006" spans="5:5">
      <c r="E1006" s="85" t="str">
        <f t="shared" si="90"/>
        <v/>
      </c>
    </row>
    <row r="1007" spans="5:5">
      <c r="E1007" s="85" t="str">
        <f t="shared" si="90"/>
        <v/>
      </c>
    </row>
    <row r="1008" spans="5:5">
      <c r="E1008" s="85" t="str">
        <f t="shared" si="90"/>
        <v/>
      </c>
    </row>
    <row r="1009" spans="5:5">
      <c r="E1009" s="85" t="str">
        <f t="shared" si="90"/>
        <v/>
      </c>
    </row>
    <row r="1010" spans="5:5">
      <c r="E1010" s="85" t="str">
        <f t="shared" si="90"/>
        <v/>
      </c>
    </row>
    <row r="1011" spans="5:5">
      <c r="E1011" s="85" t="str">
        <f t="shared" si="90"/>
        <v/>
      </c>
    </row>
    <row r="1012" spans="5:5">
      <c r="E1012" s="85" t="str">
        <f t="shared" si="90"/>
        <v/>
      </c>
    </row>
    <row r="1013" spans="5:5">
      <c r="E1013" s="85" t="str">
        <f t="shared" si="90"/>
        <v/>
      </c>
    </row>
    <row r="1014" spans="5:5">
      <c r="E1014" s="85" t="str">
        <f t="shared" si="90"/>
        <v/>
      </c>
    </row>
    <row r="1015" spans="5:5">
      <c r="E1015" s="85" t="str">
        <f t="shared" si="90"/>
        <v/>
      </c>
    </row>
    <row r="1016" spans="5:5">
      <c r="E1016" s="85" t="str">
        <f t="shared" si="90"/>
        <v/>
      </c>
    </row>
    <row r="1017" spans="5:5">
      <c r="E1017" s="85" t="str">
        <f t="shared" si="90"/>
        <v/>
      </c>
    </row>
    <row r="1018" spans="5:5">
      <c r="E1018" s="85" t="str">
        <f t="shared" si="90"/>
        <v/>
      </c>
    </row>
    <row r="1019" spans="5:5">
      <c r="E1019" s="85" t="str">
        <f t="shared" si="90"/>
        <v/>
      </c>
    </row>
    <row r="1020" spans="5:5">
      <c r="E1020" s="85" t="str">
        <f t="shared" si="90"/>
        <v/>
      </c>
    </row>
    <row r="1021" spans="5:5">
      <c r="E1021" s="85" t="str">
        <f t="shared" si="90"/>
        <v/>
      </c>
    </row>
    <row r="1022" spans="5:5">
      <c r="E1022" s="85" t="str">
        <f t="shared" si="90"/>
        <v/>
      </c>
    </row>
    <row r="1023" spans="5:5">
      <c r="E1023" s="85" t="str">
        <f t="shared" si="90"/>
        <v/>
      </c>
    </row>
    <row r="1024" spans="5:5">
      <c r="E1024" s="85" t="str">
        <f t="shared" si="90"/>
        <v/>
      </c>
    </row>
    <row r="1025" spans="5:5">
      <c r="E1025" s="85" t="str">
        <f t="shared" si="90"/>
        <v/>
      </c>
    </row>
    <row r="1026" spans="5:5">
      <c r="E1026" s="85" t="str">
        <f t="shared" si="90"/>
        <v/>
      </c>
    </row>
    <row r="1027" spans="5:5">
      <c r="E1027" s="85" t="str">
        <f t="shared" si="90"/>
        <v/>
      </c>
    </row>
    <row r="1028" spans="5:5">
      <c r="E1028" s="85" t="str">
        <f t="shared" si="90"/>
        <v/>
      </c>
    </row>
    <row r="1029" spans="5:5">
      <c r="E1029" s="85" t="str">
        <f t="shared" ref="E1029:E1092" si="91">MID(C1029,8,3)</f>
        <v/>
      </c>
    </row>
    <row r="1030" spans="5:5">
      <c r="E1030" s="85" t="str">
        <f t="shared" si="91"/>
        <v/>
      </c>
    </row>
    <row r="1031" spans="5:5">
      <c r="E1031" s="85" t="str">
        <f t="shared" si="91"/>
        <v/>
      </c>
    </row>
    <row r="1032" spans="5:5">
      <c r="E1032" s="85" t="str">
        <f t="shared" si="91"/>
        <v/>
      </c>
    </row>
    <row r="1033" spans="5:5">
      <c r="E1033" s="85" t="str">
        <f t="shared" si="91"/>
        <v/>
      </c>
    </row>
    <row r="1034" spans="5:5">
      <c r="E1034" s="85" t="str">
        <f t="shared" si="91"/>
        <v/>
      </c>
    </row>
    <row r="1035" spans="5:5">
      <c r="E1035" s="85" t="str">
        <f t="shared" si="91"/>
        <v/>
      </c>
    </row>
    <row r="1036" spans="5:5">
      <c r="E1036" s="85" t="str">
        <f t="shared" si="91"/>
        <v/>
      </c>
    </row>
    <row r="1037" spans="5:5">
      <c r="E1037" s="85" t="str">
        <f t="shared" si="91"/>
        <v/>
      </c>
    </row>
    <row r="1038" spans="5:5">
      <c r="E1038" s="85" t="str">
        <f t="shared" si="91"/>
        <v/>
      </c>
    </row>
    <row r="1039" spans="5:5">
      <c r="E1039" s="85" t="str">
        <f t="shared" si="91"/>
        <v/>
      </c>
    </row>
    <row r="1040" spans="5:5">
      <c r="E1040" s="85" t="str">
        <f t="shared" si="91"/>
        <v/>
      </c>
    </row>
    <row r="1041" spans="5:5">
      <c r="E1041" s="85" t="str">
        <f t="shared" si="91"/>
        <v/>
      </c>
    </row>
    <row r="1042" spans="5:5">
      <c r="E1042" s="85" t="str">
        <f t="shared" si="91"/>
        <v/>
      </c>
    </row>
    <row r="1043" spans="5:5">
      <c r="E1043" s="85" t="str">
        <f t="shared" si="91"/>
        <v/>
      </c>
    </row>
    <row r="1044" spans="5:5">
      <c r="E1044" s="85" t="str">
        <f t="shared" si="91"/>
        <v/>
      </c>
    </row>
    <row r="1045" spans="5:5">
      <c r="E1045" s="85" t="str">
        <f t="shared" si="91"/>
        <v/>
      </c>
    </row>
    <row r="1046" spans="5:5">
      <c r="E1046" s="85" t="str">
        <f t="shared" si="91"/>
        <v/>
      </c>
    </row>
    <row r="1047" spans="5:5">
      <c r="E1047" s="85" t="str">
        <f t="shared" si="91"/>
        <v/>
      </c>
    </row>
    <row r="1048" spans="5:5">
      <c r="E1048" s="85" t="str">
        <f t="shared" si="91"/>
        <v/>
      </c>
    </row>
    <row r="1049" spans="5:5">
      <c r="E1049" s="85" t="str">
        <f t="shared" si="91"/>
        <v/>
      </c>
    </row>
    <row r="1050" spans="5:5">
      <c r="E1050" s="85" t="str">
        <f t="shared" si="91"/>
        <v/>
      </c>
    </row>
    <row r="1051" spans="5:5">
      <c r="E1051" s="85" t="str">
        <f t="shared" si="91"/>
        <v/>
      </c>
    </row>
    <row r="1052" spans="5:5">
      <c r="E1052" s="85" t="str">
        <f t="shared" si="91"/>
        <v/>
      </c>
    </row>
    <row r="1053" spans="5:5">
      <c r="E1053" s="85" t="str">
        <f t="shared" si="91"/>
        <v/>
      </c>
    </row>
    <row r="1054" spans="5:5">
      <c r="E1054" s="85" t="str">
        <f t="shared" si="91"/>
        <v/>
      </c>
    </row>
    <row r="1055" spans="5:5">
      <c r="E1055" s="85" t="str">
        <f t="shared" si="91"/>
        <v/>
      </c>
    </row>
    <row r="1056" spans="5:5">
      <c r="E1056" s="85" t="str">
        <f t="shared" si="91"/>
        <v/>
      </c>
    </row>
    <row r="1057" spans="5:5">
      <c r="E1057" s="85" t="str">
        <f t="shared" si="91"/>
        <v/>
      </c>
    </row>
    <row r="1058" spans="5:5">
      <c r="E1058" s="85" t="str">
        <f t="shared" si="91"/>
        <v/>
      </c>
    </row>
    <row r="1059" spans="5:5">
      <c r="E1059" s="85" t="str">
        <f t="shared" si="91"/>
        <v/>
      </c>
    </row>
    <row r="1060" spans="5:5">
      <c r="E1060" s="85" t="str">
        <f t="shared" si="91"/>
        <v/>
      </c>
    </row>
    <row r="1061" spans="5:5">
      <c r="E1061" s="85" t="str">
        <f t="shared" si="91"/>
        <v/>
      </c>
    </row>
    <row r="1062" spans="5:5">
      <c r="E1062" s="85" t="str">
        <f t="shared" si="91"/>
        <v/>
      </c>
    </row>
    <row r="1063" spans="5:5">
      <c r="E1063" s="85" t="str">
        <f t="shared" si="91"/>
        <v/>
      </c>
    </row>
    <row r="1064" spans="5:5">
      <c r="E1064" s="85" t="str">
        <f t="shared" si="91"/>
        <v/>
      </c>
    </row>
    <row r="1065" spans="5:5">
      <c r="E1065" s="85" t="str">
        <f t="shared" si="91"/>
        <v/>
      </c>
    </row>
    <row r="1066" spans="5:5">
      <c r="E1066" s="85" t="str">
        <f t="shared" si="91"/>
        <v/>
      </c>
    </row>
    <row r="1067" spans="5:5">
      <c r="E1067" s="85" t="str">
        <f t="shared" si="91"/>
        <v/>
      </c>
    </row>
    <row r="1068" spans="5:5">
      <c r="E1068" s="85" t="str">
        <f t="shared" si="91"/>
        <v/>
      </c>
    </row>
    <row r="1069" spans="5:5">
      <c r="E1069" s="85" t="str">
        <f t="shared" si="91"/>
        <v/>
      </c>
    </row>
    <row r="1070" spans="5:5">
      <c r="E1070" s="85" t="str">
        <f t="shared" si="91"/>
        <v/>
      </c>
    </row>
    <row r="1071" spans="5:5">
      <c r="E1071" s="85" t="str">
        <f t="shared" si="91"/>
        <v/>
      </c>
    </row>
    <row r="1072" spans="5:5">
      <c r="E1072" s="85" t="str">
        <f t="shared" si="91"/>
        <v/>
      </c>
    </row>
    <row r="1073" spans="5:5">
      <c r="E1073" s="85" t="str">
        <f t="shared" si="91"/>
        <v/>
      </c>
    </row>
    <row r="1074" spans="5:5">
      <c r="E1074" s="85" t="str">
        <f t="shared" si="91"/>
        <v/>
      </c>
    </row>
    <row r="1075" spans="5:5">
      <c r="E1075" s="85" t="str">
        <f t="shared" si="91"/>
        <v/>
      </c>
    </row>
    <row r="1076" spans="5:5">
      <c r="E1076" s="85" t="str">
        <f t="shared" si="91"/>
        <v/>
      </c>
    </row>
    <row r="1077" spans="5:5">
      <c r="E1077" s="85" t="str">
        <f t="shared" si="91"/>
        <v/>
      </c>
    </row>
    <row r="1078" spans="5:5">
      <c r="E1078" s="85" t="str">
        <f t="shared" si="91"/>
        <v/>
      </c>
    </row>
    <row r="1079" spans="5:5">
      <c r="E1079" s="85" t="str">
        <f t="shared" si="91"/>
        <v/>
      </c>
    </row>
    <row r="1080" spans="5:5">
      <c r="E1080" s="85" t="str">
        <f t="shared" si="91"/>
        <v/>
      </c>
    </row>
    <row r="1081" spans="5:5">
      <c r="E1081" s="85" t="str">
        <f t="shared" si="91"/>
        <v/>
      </c>
    </row>
    <row r="1082" spans="5:5">
      <c r="E1082" s="85" t="str">
        <f t="shared" si="91"/>
        <v/>
      </c>
    </row>
    <row r="1083" spans="5:5">
      <c r="E1083" s="85" t="str">
        <f t="shared" si="91"/>
        <v/>
      </c>
    </row>
    <row r="1084" spans="5:5">
      <c r="E1084" s="85" t="str">
        <f t="shared" si="91"/>
        <v/>
      </c>
    </row>
    <row r="1085" spans="5:5">
      <c r="E1085" s="85" t="str">
        <f t="shared" si="91"/>
        <v/>
      </c>
    </row>
    <row r="1086" spans="5:5">
      <c r="E1086" s="85" t="str">
        <f t="shared" si="91"/>
        <v/>
      </c>
    </row>
    <row r="1087" spans="5:5">
      <c r="E1087" s="85" t="str">
        <f t="shared" si="91"/>
        <v/>
      </c>
    </row>
    <row r="1088" spans="5:5">
      <c r="E1088" s="85" t="str">
        <f t="shared" si="91"/>
        <v/>
      </c>
    </row>
    <row r="1089" spans="5:5">
      <c r="E1089" s="85" t="str">
        <f t="shared" si="91"/>
        <v/>
      </c>
    </row>
    <row r="1090" spans="5:5">
      <c r="E1090" s="85" t="str">
        <f t="shared" si="91"/>
        <v/>
      </c>
    </row>
    <row r="1091" spans="5:5">
      <c r="E1091" s="85" t="str">
        <f t="shared" si="91"/>
        <v/>
      </c>
    </row>
    <row r="1092" spans="5:5">
      <c r="E1092" s="85" t="str">
        <f t="shared" si="91"/>
        <v/>
      </c>
    </row>
    <row r="1093" spans="5:5">
      <c r="E1093" s="85" t="str">
        <f t="shared" ref="E1093:E1156" si="92">MID(C1093,8,3)</f>
        <v/>
      </c>
    </row>
    <row r="1094" spans="5:5">
      <c r="E1094" s="85" t="str">
        <f t="shared" si="92"/>
        <v/>
      </c>
    </row>
    <row r="1095" spans="5:5">
      <c r="E1095" s="85" t="str">
        <f t="shared" si="92"/>
        <v/>
      </c>
    </row>
    <row r="1096" spans="5:5">
      <c r="E1096" s="85" t="str">
        <f t="shared" si="92"/>
        <v/>
      </c>
    </row>
    <row r="1097" spans="5:5">
      <c r="E1097" s="85" t="str">
        <f t="shared" si="92"/>
        <v/>
      </c>
    </row>
    <row r="1098" spans="5:5">
      <c r="E1098" s="85" t="str">
        <f t="shared" si="92"/>
        <v/>
      </c>
    </row>
    <row r="1099" spans="5:5">
      <c r="E1099" s="85" t="str">
        <f t="shared" si="92"/>
        <v/>
      </c>
    </row>
    <row r="1100" spans="5:5">
      <c r="E1100" s="85" t="str">
        <f t="shared" si="92"/>
        <v/>
      </c>
    </row>
    <row r="1101" spans="5:5">
      <c r="E1101" s="85" t="str">
        <f t="shared" si="92"/>
        <v/>
      </c>
    </row>
    <row r="1102" spans="5:5">
      <c r="E1102" s="85" t="str">
        <f t="shared" si="92"/>
        <v/>
      </c>
    </row>
    <row r="1103" spans="5:5">
      <c r="E1103" s="85" t="str">
        <f t="shared" si="92"/>
        <v/>
      </c>
    </row>
    <row r="1104" spans="5:5">
      <c r="E1104" s="85" t="str">
        <f t="shared" si="92"/>
        <v/>
      </c>
    </row>
    <row r="1105" spans="5:5">
      <c r="E1105" s="85" t="str">
        <f t="shared" si="92"/>
        <v/>
      </c>
    </row>
    <row r="1106" spans="5:5">
      <c r="E1106" s="85" t="str">
        <f t="shared" si="92"/>
        <v/>
      </c>
    </row>
    <row r="1107" spans="5:5">
      <c r="E1107" s="85" t="str">
        <f t="shared" si="92"/>
        <v/>
      </c>
    </row>
    <row r="1108" spans="5:5">
      <c r="E1108" s="85" t="str">
        <f t="shared" si="92"/>
        <v/>
      </c>
    </row>
    <row r="1109" spans="5:5">
      <c r="E1109" s="85" t="str">
        <f t="shared" si="92"/>
        <v/>
      </c>
    </row>
    <row r="1110" spans="5:5">
      <c r="E1110" s="85" t="str">
        <f t="shared" si="92"/>
        <v/>
      </c>
    </row>
    <row r="1111" spans="5:5">
      <c r="E1111" s="85" t="str">
        <f t="shared" si="92"/>
        <v/>
      </c>
    </row>
    <row r="1112" spans="5:5">
      <c r="E1112" s="85" t="str">
        <f t="shared" si="92"/>
        <v/>
      </c>
    </row>
    <row r="1113" spans="5:5">
      <c r="E1113" s="85" t="str">
        <f t="shared" si="92"/>
        <v/>
      </c>
    </row>
    <row r="1114" spans="5:5">
      <c r="E1114" s="85" t="str">
        <f t="shared" si="92"/>
        <v/>
      </c>
    </row>
    <row r="1115" spans="5:5">
      <c r="E1115" s="85" t="str">
        <f t="shared" si="92"/>
        <v/>
      </c>
    </row>
    <row r="1116" spans="5:5">
      <c r="E1116" s="85" t="str">
        <f t="shared" si="92"/>
        <v/>
      </c>
    </row>
    <row r="1117" spans="5:5">
      <c r="E1117" s="85" t="str">
        <f t="shared" si="92"/>
        <v/>
      </c>
    </row>
    <row r="1118" spans="5:5">
      <c r="E1118" s="85" t="str">
        <f t="shared" si="92"/>
        <v/>
      </c>
    </row>
    <row r="1119" spans="5:5">
      <c r="E1119" s="85" t="str">
        <f t="shared" si="92"/>
        <v/>
      </c>
    </row>
    <row r="1120" spans="5:5">
      <c r="E1120" s="85" t="str">
        <f t="shared" si="92"/>
        <v/>
      </c>
    </row>
    <row r="1121" spans="5:5">
      <c r="E1121" s="85" t="str">
        <f t="shared" si="92"/>
        <v/>
      </c>
    </row>
    <row r="1122" spans="5:5">
      <c r="E1122" s="85" t="str">
        <f t="shared" si="92"/>
        <v/>
      </c>
    </row>
    <row r="1123" spans="5:5">
      <c r="E1123" s="85" t="str">
        <f t="shared" si="92"/>
        <v/>
      </c>
    </row>
    <row r="1124" spans="5:5">
      <c r="E1124" s="85" t="str">
        <f t="shared" si="92"/>
        <v/>
      </c>
    </row>
    <row r="1125" spans="5:5">
      <c r="E1125" s="85" t="str">
        <f t="shared" si="92"/>
        <v/>
      </c>
    </row>
    <row r="1126" spans="5:5">
      <c r="E1126" s="85" t="str">
        <f t="shared" si="92"/>
        <v/>
      </c>
    </row>
    <row r="1127" spans="5:5">
      <c r="E1127" s="85" t="str">
        <f t="shared" si="92"/>
        <v/>
      </c>
    </row>
    <row r="1128" spans="5:5">
      <c r="E1128" s="85" t="str">
        <f t="shared" si="92"/>
        <v/>
      </c>
    </row>
    <row r="1129" spans="5:5">
      <c r="E1129" s="85" t="str">
        <f t="shared" si="92"/>
        <v/>
      </c>
    </row>
    <row r="1130" spans="5:5">
      <c r="E1130" s="85" t="str">
        <f t="shared" si="92"/>
        <v/>
      </c>
    </row>
    <row r="1131" spans="5:5">
      <c r="E1131" s="85" t="str">
        <f t="shared" si="92"/>
        <v/>
      </c>
    </row>
    <row r="1132" spans="5:5">
      <c r="E1132" s="85" t="str">
        <f t="shared" si="92"/>
        <v/>
      </c>
    </row>
    <row r="1133" spans="5:5">
      <c r="E1133" s="85" t="str">
        <f t="shared" si="92"/>
        <v/>
      </c>
    </row>
    <row r="1134" spans="5:5">
      <c r="E1134" s="85" t="str">
        <f t="shared" si="92"/>
        <v/>
      </c>
    </row>
    <row r="1135" spans="5:5">
      <c r="E1135" s="85" t="str">
        <f t="shared" si="92"/>
        <v/>
      </c>
    </row>
    <row r="1136" spans="5:5">
      <c r="E1136" s="85" t="str">
        <f t="shared" si="92"/>
        <v/>
      </c>
    </row>
    <row r="1137" spans="5:5">
      <c r="E1137" s="85" t="str">
        <f t="shared" si="92"/>
        <v/>
      </c>
    </row>
    <row r="1138" spans="5:5">
      <c r="E1138" s="85" t="str">
        <f t="shared" si="92"/>
        <v/>
      </c>
    </row>
    <row r="1139" spans="5:5">
      <c r="E1139" s="85" t="str">
        <f t="shared" si="92"/>
        <v/>
      </c>
    </row>
    <row r="1140" spans="5:5">
      <c r="E1140" s="85" t="str">
        <f t="shared" si="92"/>
        <v/>
      </c>
    </row>
    <row r="1141" spans="5:5">
      <c r="E1141" s="85" t="str">
        <f t="shared" si="92"/>
        <v/>
      </c>
    </row>
    <row r="1142" spans="5:5">
      <c r="E1142" s="85" t="str">
        <f t="shared" si="92"/>
        <v/>
      </c>
    </row>
    <row r="1143" spans="5:5">
      <c r="E1143" s="85" t="str">
        <f t="shared" si="92"/>
        <v/>
      </c>
    </row>
    <row r="1144" spans="5:5">
      <c r="E1144" s="85" t="str">
        <f t="shared" si="92"/>
        <v/>
      </c>
    </row>
    <row r="1145" spans="5:5">
      <c r="E1145" s="85" t="str">
        <f t="shared" si="92"/>
        <v/>
      </c>
    </row>
    <row r="1146" spans="5:5">
      <c r="E1146" s="85" t="str">
        <f t="shared" si="92"/>
        <v/>
      </c>
    </row>
    <row r="1147" spans="5:5">
      <c r="E1147" s="85" t="str">
        <f t="shared" si="92"/>
        <v/>
      </c>
    </row>
    <row r="1148" spans="5:5">
      <c r="E1148" s="85" t="str">
        <f t="shared" si="92"/>
        <v/>
      </c>
    </row>
    <row r="1149" spans="5:5">
      <c r="E1149" s="85" t="str">
        <f t="shared" si="92"/>
        <v/>
      </c>
    </row>
    <row r="1150" spans="5:5">
      <c r="E1150" s="85" t="str">
        <f t="shared" si="92"/>
        <v/>
      </c>
    </row>
    <row r="1151" spans="5:5">
      <c r="E1151" s="85" t="str">
        <f t="shared" si="92"/>
        <v/>
      </c>
    </row>
    <row r="1152" spans="5:5">
      <c r="E1152" s="85" t="str">
        <f t="shared" si="92"/>
        <v/>
      </c>
    </row>
    <row r="1153" spans="5:5">
      <c r="E1153" s="85" t="str">
        <f t="shared" si="92"/>
        <v/>
      </c>
    </row>
    <row r="1154" spans="5:5">
      <c r="E1154" s="85" t="str">
        <f t="shared" si="92"/>
        <v/>
      </c>
    </row>
    <row r="1155" spans="5:5">
      <c r="E1155" s="85" t="str">
        <f t="shared" si="92"/>
        <v/>
      </c>
    </row>
    <row r="1156" spans="5:5">
      <c r="E1156" s="85" t="str">
        <f t="shared" si="92"/>
        <v/>
      </c>
    </row>
    <row r="1157" spans="5:5">
      <c r="E1157" s="85" t="str">
        <f t="shared" ref="E1157:E1220" si="93">MID(C1157,8,3)</f>
        <v/>
      </c>
    </row>
    <row r="1158" spans="5:5">
      <c r="E1158" s="85" t="str">
        <f t="shared" si="93"/>
        <v/>
      </c>
    </row>
    <row r="1159" spans="5:5">
      <c r="E1159" s="85" t="str">
        <f t="shared" si="93"/>
        <v/>
      </c>
    </row>
    <row r="1160" spans="5:5">
      <c r="E1160" s="85" t="str">
        <f t="shared" si="93"/>
        <v/>
      </c>
    </row>
    <row r="1161" spans="5:5">
      <c r="E1161" s="85" t="str">
        <f t="shared" si="93"/>
        <v/>
      </c>
    </row>
    <row r="1162" spans="5:5">
      <c r="E1162" s="85" t="str">
        <f t="shared" si="93"/>
        <v/>
      </c>
    </row>
    <row r="1163" spans="5:5">
      <c r="E1163" s="85" t="str">
        <f t="shared" si="93"/>
        <v/>
      </c>
    </row>
    <row r="1164" spans="5:5">
      <c r="E1164" s="85" t="str">
        <f t="shared" si="93"/>
        <v/>
      </c>
    </row>
    <row r="1165" spans="5:5">
      <c r="E1165" s="85" t="str">
        <f t="shared" si="93"/>
        <v/>
      </c>
    </row>
    <row r="1166" spans="5:5">
      <c r="E1166" s="85" t="str">
        <f t="shared" si="93"/>
        <v/>
      </c>
    </row>
    <row r="1167" spans="5:5">
      <c r="E1167" s="85" t="str">
        <f t="shared" si="93"/>
        <v/>
      </c>
    </row>
    <row r="1168" spans="5:5">
      <c r="E1168" s="85" t="str">
        <f t="shared" si="93"/>
        <v/>
      </c>
    </row>
    <row r="1169" spans="5:5">
      <c r="E1169" s="85" t="str">
        <f t="shared" si="93"/>
        <v/>
      </c>
    </row>
    <row r="1170" spans="5:5">
      <c r="E1170" s="85" t="str">
        <f t="shared" si="93"/>
        <v/>
      </c>
    </row>
    <row r="1171" spans="5:5">
      <c r="E1171" s="85" t="str">
        <f t="shared" si="93"/>
        <v/>
      </c>
    </row>
    <row r="1172" spans="5:5">
      <c r="E1172" s="85" t="str">
        <f t="shared" si="93"/>
        <v/>
      </c>
    </row>
    <row r="1173" spans="5:5">
      <c r="E1173" s="85" t="str">
        <f t="shared" si="93"/>
        <v/>
      </c>
    </row>
    <row r="1174" spans="5:5">
      <c r="E1174" s="85" t="str">
        <f t="shared" si="93"/>
        <v/>
      </c>
    </row>
    <row r="1175" spans="5:5">
      <c r="E1175" s="85" t="str">
        <f t="shared" si="93"/>
        <v/>
      </c>
    </row>
    <row r="1176" spans="5:5">
      <c r="E1176" s="85" t="str">
        <f t="shared" si="93"/>
        <v/>
      </c>
    </row>
    <row r="1177" spans="5:5">
      <c r="E1177" s="85" t="str">
        <f t="shared" si="93"/>
        <v/>
      </c>
    </row>
    <row r="1178" spans="5:5">
      <c r="E1178" s="85" t="str">
        <f t="shared" si="93"/>
        <v/>
      </c>
    </row>
    <row r="1179" spans="5:5">
      <c r="E1179" s="85" t="str">
        <f t="shared" si="93"/>
        <v/>
      </c>
    </row>
    <row r="1180" spans="5:5">
      <c r="E1180" s="85" t="str">
        <f t="shared" si="93"/>
        <v/>
      </c>
    </row>
    <row r="1181" spans="5:5">
      <c r="E1181" s="85" t="str">
        <f t="shared" si="93"/>
        <v/>
      </c>
    </row>
    <row r="1182" spans="5:5">
      <c r="E1182" s="85" t="str">
        <f t="shared" si="93"/>
        <v/>
      </c>
    </row>
    <row r="1183" spans="5:5">
      <c r="E1183" s="85" t="str">
        <f t="shared" si="93"/>
        <v/>
      </c>
    </row>
    <row r="1184" spans="5:5">
      <c r="E1184" s="85" t="str">
        <f t="shared" si="93"/>
        <v/>
      </c>
    </row>
    <row r="1185" spans="5:5">
      <c r="E1185" s="85" t="str">
        <f t="shared" si="93"/>
        <v/>
      </c>
    </row>
    <row r="1186" spans="5:5">
      <c r="E1186" s="85" t="str">
        <f t="shared" si="93"/>
        <v/>
      </c>
    </row>
    <row r="1187" spans="5:5">
      <c r="E1187" s="85" t="str">
        <f t="shared" si="93"/>
        <v/>
      </c>
    </row>
    <row r="1188" spans="5:5">
      <c r="E1188" s="85" t="str">
        <f t="shared" si="93"/>
        <v/>
      </c>
    </row>
    <row r="1189" spans="5:5">
      <c r="E1189" s="85" t="str">
        <f t="shared" si="93"/>
        <v/>
      </c>
    </row>
    <row r="1190" spans="5:5">
      <c r="E1190" s="85" t="str">
        <f t="shared" si="93"/>
        <v/>
      </c>
    </row>
    <row r="1191" spans="5:5">
      <c r="E1191" s="85" t="str">
        <f t="shared" si="93"/>
        <v/>
      </c>
    </row>
    <row r="1192" spans="5:5">
      <c r="E1192" s="85" t="str">
        <f t="shared" si="93"/>
        <v/>
      </c>
    </row>
    <row r="1193" spans="5:5">
      <c r="E1193" s="85" t="str">
        <f t="shared" si="93"/>
        <v/>
      </c>
    </row>
    <row r="1194" spans="5:5">
      <c r="E1194" s="85" t="str">
        <f t="shared" si="93"/>
        <v/>
      </c>
    </row>
    <row r="1195" spans="5:5">
      <c r="E1195" s="85" t="str">
        <f t="shared" si="93"/>
        <v/>
      </c>
    </row>
    <row r="1196" spans="5:5">
      <c r="E1196" s="85" t="str">
        <f t="shared" si="93"/>
        <v/>
      </c>
    </row>
    <row r="1197" spans="5:5">
      <c r="E1197" s="85" t="str">
        <f t="shared" si="93"/>
        <v/>
      </c>
    </row>
    <row r="1198" spans="5:5">
      <c r="E1198" s="85" t="str">
        <f t="shared" si="93"/>
        <v/>
      </c>
    </row>
    <row r="1199" spans="5:5">
      <c r="E1199" s="85" t="str">
        <f t="shared" si="93"/>
        <v/>
      </c>
    </row>
    <row r="1200" spans="5:5">
      <c r="E1200" s="85" t="str">
        <f t="shared" si="93"/>
        <v/>
      </c>
    </row>
    <row r="1201" spans="5:5">
      <c r="E1201" s="85" t="str">
        <f t="shared" si="93"/>
        <v/>
      </c>
    </row>
    <row r="1202" spans="5:5">
      <c r="E1202" s="85" t="str">
        <f t="shared" si="93"/>
        <v/>
      </c>
    </row>
    <row r="1203" spans="5:5">
      <c r="E1203" s="85" t="str">
        <f t="shared" si="93"/>
        <v/>
      </c>
    </row>
    <row r="1204" spans="5:5">
      <c r="E1204" s="85" t="str">
        <f t="shared" si="93"/>
        <v/>
      </c>
    </row>
    <row r="1205" spans="5:5">
      <c r="E1205" s="85" t="str">
        <f t="shared" si="93"/>
        <v/>
      </c>
    </row>
    <row r="1206" spans="5:5">
      <c r="E1206" s="85" t="str">
        <f t="shared" si="93"/>
        <v/>
      </c>
    </row>
    <row r="1207" spans="5:5">
      <c r="E1207" s="85" t="str">
        <f t="shared" si="93"/>
        <v/>
      </c>
    </row>
    <row r="1208" spans="5:5">
      <c r="E1208" s="85" t="str">
        <f t="shared" si="93"/>
        <v/>
      </c>
    </row>
    <row r="1209" spans="5:5">
      <c r="E1209" s="85" t="str">
        <f t="shared" si="93"/>
        <v/>
      </c>
    </row>
    <row r="1210" spans="5:5">
      <c r="E1210" s="85" t="str">
        <f t="shared" si="93"/>
        <v/>
      </c>
    </row>
    <row r="1211" spans="5:5">
      <c r="E1211" s="85" t="str">
        <f t="shared" si="93"/>
        <v/>
      </c>
    </row>
    <row r="1212" spans="5:5">
      <c r="E1212" s="85" t="str">
        <f t="shared" si="93"/>
        <v/>
      </c>
    </row>
    <row r="1213" spans="5:5">
      <c r="E1213" s="85" t="str">
        <f t="shared" si="93"/>
        <v/>
      </c>
    </row>
    <row r="1214" spans="5:5">
      <c r="E1214" s="85" t="str">
        <f t="shared" si="93"/>
        <v/>
      </c>
    </row>
    <row r="1215" spans="5:5">
      <c r="E1215" s="85" t="str">
        <f t="shared" si="93"/>
        <v/>
      </c>
    </row>
    <row r="1216" spans="5:5">
      <c r="E1216" s="85" t="str">
        <f t="shared" si="93"/>
        <v/>
      </c>
    </row>
    <row r="1217" spans="5:5">
      <c r="E1217" s="85" t="str">
        <f t="shared" si="93"/>
        <v/>
      </c>
    </row>
    <row r="1218" spans="5:5">
      <c r="E1218" s="85" t="str">
        <f t="shared" si="93"/>
        <v/>
      </c>
    </row>
    <row r="1219" spans="5:5">
      <c r="E1219" s="85" t="str">
        <f t="shared" si="93"/>
        <v/>
      </c>
    </row>
    <row r="1220" spans="5:5">
      <c r="E1220" s="85" t="str">
        <f t="shared" si="93"/>
        <v/>
      </c>
    </row>
    <row r="1221" spans="5:5">
      <c r="E1221" s="85" t="str">
        <f t="shared" ref="E1221:E1284" si="94">MID(C1221,8,3)</f>
        <v/>
      </c>
    </row>
    <row r="1222" spans="5:5">
      <c r="E1222" s="85" t="str">
        <f t="shared" si="94"/>
        <v/>
      </c>
    </row>
    <row r="1223" spans="5:5">
      <c r="E1223" s="85" t="str">
        <f t="shared" si="94"/>
        <v/>
      </c>
    </row>
    <row r="1224" spans="5:5">
      <c r="E1224" s="85" t="str">
        <f t="shared" si="94"/>
        <v/>
      </c>
    </row>
    <row r="1225" spans="5:5">
      <c r="E1225" s="85" t="str">
        <f t="shared" si="94"/>
        <v/>
      </c>
    </row>
    <row r="1226" spans="5:5">
      <c r="E1226" s="85" t="str">
        <f t="shared" si="94"/>
        <v/>
      </c>
    </row>
    <row r="1227" spans="5:5">
      <c r="E1227" s="85" t="str">
        <f t="shared" si="94"/>
        <v/>
      </c>
    </row>
    <row r="1228" spans="5:5">
      <c r="E1228" s="85" t="str">
        <f t="shared" si="94"/>
        <v/>
      </c>
    </row>
    <row r="1229" spans="5:5">
      <c r="E1229" s="85" t="str">
        <f t="shared" si="94"/>
        <v/>
      </c>
    </row>
    <row r="1230" spans="5:5">
      <c r="E1230" s="85" t="str">
        <f t="shared" si="94"/>
        <v/>
      </c>
    </row>
    <row r="1231" spans="5:5">
      <c r="E1231" s="85" t="str">
        <f t="shared" si="94"/>
        <v/>
      </c>
    </row>
    <row r="1232" spans="5:5">
      <c r="E1232" s="85" t="str">
        <f t="shared" si="94"/>
        <v/>
      </c>
    </row>
    <row r="1233" spans="5:5">
      <c r="E1233" s="85" t="str">
        <f t="shared" si="94"/>
        <v/>
      </c>
    </row>
    <row r="1234" spans="5:5">
      <c r="E1234" s="85" t="str">
        <f t="shared" si="94"/>
        <v/>
      </c>
    </row>
    <row r="1235" spans="5:5">
      <c r="E1235" s="85" t="str">
        <f t="shared" si="94"/>
        <v/>
      </c>
    </row>
    <row r="1236" spans="5:5">
      <c r="E1236" s="85" t="str">
        <f t="shared" si="94"/>
        <v/>
      </c>
    </row>
    <row r="1237" spans="5:5">
      <c r="E1237" s="85" t="str">
        <f t="shared" si="94"/>
        <v/>
      </c>
    </row>
    <row r="1238" spans="5:5">
      <c r="E1238" s="85" t="str">
        <f t="shared" si="94"/>
        <v/>
      </c>
    </row>
    <row r="1239" spans="5:5">
      <c r="E1239" s="85" t="str">
        <f t="shared" si="94"/>
        <v/>
      </c>
    </row>
    <row r="1240" spans="5:5">
      <c r="E1240" s="85" t="str">
        <f t="shared" si="94"/>
        <v/>
      </c>
    </row>
    <row r="1241" spans="5:5">
      <c r="E1241" s="85" t="str">
        <f t="shared" si="94"/>
        <v/>
      </c>
    </row>
    <row r="1242" spans="5:5">
      <c r="E1242" s="85" t="str">
        <f t="shared" si="94"/>
        <v/>
      </c>
    </row>
    <row r="1243" spans="5:5">
      <c r="E1243" s="85" t="str">
        <f t="shared" si="94"/>
        <v/>
      </c>
    </row>
    <row r="1244" spans="5:5">
      <c r="E1244" s="85" t="str">
        <f t="shared" si="94"/>
        <v/>
      </c>
    </row>
    <row r="1245" spans="5:5">
      <c r="E1245" s="85" t="str">
        <f t="shared" si="94"/>
        <v/>
      </c>
    </row>
    <row r="1246" spans="5:5">
      <c r="E1246" s="85" t="str">
        <f t="shared" si="94"/>
        <v/>
      </c>
    </row>
    <row r="1247" spans="5:5">
      <c r="E1247" s="85" t="str">
        <f t="shared" si="94"/>
        <v/>
      </c>
    </row>
    <row r="1248" spans="5:5">
      <c r="E1248" s="85" t="str">
        <f t="shared" si="94"/>
        <v/>
      </c>
    </row>
    <row r="1249" spans="5:5">
      <c r="E1249" s="85" t="str">
        <f t="shared" si="94"/>
        <v/>
      </c>
    </row>
    <row r="1250" spans="5:5">
      <c r="E1250" s="85" t="str">
        <f t="shared" si="94"/>
        <v/>
      </c>
    </row>
    <row r="1251" spans="5:5">
      <c r="E1251" s="85" t="str">
        <f t="shared" si="94"/>
        <v/>
      </c>
    </row>
    <row r="1252" spans="5:5">
      <c r="E1252" s="85" t="str">
        <f t="shared" si="94"/>
        <v/>
      </c>
    </row>
    <row r="1253" spans="5:5">
      <c r="E1253" s="85" t="str">
        <f t="shared" si="94"/>
        <v/>
      </c>
    </row>
    <row r="1254" spans="5:5">
      <c r="E1254" s="85" t="str">
        <f t="shared" si="94"/>
        <v/>
      </c>
    </row>
    <row r="1255" spans="5:5">
      <c r="E1255" s="85" t="str">
        <f t="shared" si="94"/>
        <v/>
      </c>
    </row>
    <row r="1256" spans="5:5">
      <c r="E1256" s="85" t="str">
        <f t="shared" si="94"/>
        <v/>
      </c>
    </row>
    <row r="1257" spans="5:5">
      <c r="E1257" s="85" t="str">
        <f t="shared" si="94"/>
        <v/>
      </c>
    </row>
    <row r="1258" spans="5:5">
      <c r="E1258" s="85" t="str">
        <f t="shared" si="94"/>
        <v/>
      </c>
    </row>
    <row r="1259" spans="5:5">
      <c r="E1259" s="85" t="str">
        <f t="shared" si="94"/>
        <v/>
      </c>
    </row>
    <row r="1260" spans="5:5">
      <c r="E1260" s="85" t="str">
        <f t="shared" si="94"/>
        <v/>
      </c>
    </row>
    <row r="1261" spans="5:5">
      <c r="E1261" s="85" t="str">
        <f t="shared" si="94"/>
        <v/>
      </c>
    </row>
    <row r="1262" spans="5:5">
      <c r="E1262" s="85" t="str">
        <f t="shared" si="94"/>
        <v/>
      </c>
    </row>
    <row r="1263" spans="5:5">
      <c r="E1263" s="85" t="str">
        <f t="shared" si="94"/>
        <v/>
      </c>
    </row>
    <row r="1264" spans="5:5">
      <c r="E1264" s="85" t="str">
        <f t="shared" si="94"/>
        <v/>
      </c>
    </row>
    <row r="1265" spans="5:5">
      <c r="E1265" s="85" t="str">
        <f t="shared" si="94"/>
        <v/>
      </c>
    </row>
    <row r="1266" spans="5:5">
      <c r="E1266" s="85" t="str">
        <f t="shared" si="94"/>
        <v/>
      </c>
    </row>
    <row r="1267" spans="5:5">
      <c r="E1267" s="85" t="str">
        <f t="shared" si="94"/>
        <v/>
      </c>
    </row>
    <row r="1268" spans="5:5">
      <c r="E1268" s="85" t="str">
        <f t="shared" si="94"/>
        <v/>
      </c>
    </row>
    <row r="1269" spans="5:5">
      <c r="E1269" s="85" t="str">
        <f t="shared" si="94"/>
        <v/>
      </c>
    </row>
    <row r="1270" spans="5:5">
      <c r="E1270" s="85" t="str">
        <f t="shared" si="94"/>
        <v/>
      </c>
    </row>
    <row r="1271" spans="5:5">
      <c r="E1271" s="85" t="str">
        <f t="shared" si="94"/>
        <v/>
      </c>
    </row>
    <row r="1272" spans="5:5">
      <c r="E1272" s="85" t="str">
        <f t="shared" si="94"/>
        <v/>
      </c>
    </row>
    <row r="1273" spans="5:5">
      <c r="E1273" s="85" t="str">
        <f t="shared" si="94"/>
        <v/>
      </c>
    </row>
    <row r="1274" spans="5:5">
      <c r="E1274" s="85" t="str">
        <f t="shared" si="94"/>
        <v/>
      </c>
    </row>
    <row r="1275" spans="5:5">
      <c r="E1275" s="85" t="str">
        <f t="shared" si="94"/>
        <v/>
      </c>
    </row>
    <row r="1276" spans="5:5">
      <c r="E1276" s="85" t="str">
        <f t="shared" si="94"/>
        <v/>
      </c>
    </row>
    <row r="1277" spans="5:5">
      <c r="E1277" s="85" t="str">
        <f t="shared" si="94"/>
        <v/>
      </c>
    </row>
    <row r="1278" spans="5:5">
      <c r="E1278" s="85" t="str">
        <f t="shared" si="94"/>
        <v/>
      </c>
    </row>
    <row r="1279" spans="5:5">
      <c r="E1279" s="85" t="str">
        <f t="shared" si="94"/>
        <v/>
      </c>
    </row>
    <row r="1280" spans="5:5">
      <c r="E1280" s="85" t="str">
        <f t="shared" si="94"/>
        <v/>
      </c>
    </row>
    <row r="1281" spans="5:5">
      <c r="E1281" s="85" t="str">
        <f t="shared" si="94"/>
        <v/>
      </c>
    </row>
    <row r="1282" spans="5:5">
      <c r="E1282" s="85" t="str">
        <f t="shared" si="94"/>
        <v/>
      </c>
    </row>
    <row r="1283" spans="5:5">
      <c r="E1283" s="85" t="str">
        <f t="shared" si="94"/>
        <v/>
      </c>
    </row>
    <row r="1284" spans="5:5">
      <c r="E1284" s="85" t="str">
        <f t="shared" si="94"/>
        <v/>
      </c>
    </row>
    <row r="1285" spans="5:5">
      <c r="E1285" s="85" t="str">
        <f t="shared" ref="E1285:E1325" si="95">MID(C1285,8,3)</f>
        <v/>
      </c>
    </row>
    <row r="1286" spans="5:5">
      <c r="E1286" s="85" t="str">
        <f t="shared" si="95"/>
        <v/>
      </c>
    </row>
    <row r="1287" spans="5:5">
      <c r="E1287" s="85" t="str">
        <f t="shared" si="95"/>
        <v/>
      </c>
    </row>
    <row r="1288" spans="5:5">
      <c r="E1288" s="85" t="str">
        <f t="shared" si="95"/>
        <v/>
      </c>
    </row>
    <row r="1289" spans="5:5">
      <c r="E1289" s="85" t="str">
        <f t="shared" si="95"/>
        <v/>
      </c>
    </row>
    <row r="1290" spans="5:5">
      <c r="E1290" s="85" t="str">
        <f t="shared" si="95"/>
        <v/>
      </c>
    </row>
    <row r="1291" spans="5:5">
      <c r="E1291" s="85" t="str">
        <f t="shared" si="95"/>
        <v/>
      </c>
    </row>
    <row r="1292" spans="5:5">
      <c r="E1292" s="85" t="str">
        <f t="shared" si="95"/>
        <v/>
      </c>
    </row>
    <row r="1293" spans="5:5">
      <c r="E1293" s="85" t="str">
        <f t="shared" si="95"/>
        <v/>
      </c>
    </row>
    <row r="1294" spans="5:5">
      <c r="E1294" s="85" t="str">
        <f t="shared" si="95"/>
        <v/>
      </c>
    </row>
    <row r="1295" spans="5:5">
      <c r="E1295" s="85" t="str">
        <f t="shared" si="95"/>
        <v/>
      </c>
    </row>
    <row r="1296" spans="5:5">
      <c r="E1296" s="85" t="str">
        <f t="shared" si="95"/>
        <v/>
      </c>
    </row>
    <row r="1297" spans="5:5">
      <c r="E1297" s="85" t="str">
        <f t="shared" si="95"/>
        <v/>
      </c>
    </row>
    <row r="1298" spans="5:5">
      <c r="E1298" s="85" t="str">
        <f t="shared" si="95"/>
        <v/>
      </c>
    </row>
    <row r="1299" spans="5:5">
      <c r="E1299" s="85" t="str">
        <f t="shared" si="95"/>
        <v/>
      </c>
    </row>
    <row r="1300" spans="5:5">
      <c r="E1300" s="85" t="str">
        <f t="shared" si="95"/>
        <v/>
      </c>
    </row>
    <row r="1301" spans="5:5">
      <c r="E1301" s="85" t="str">
        <f t="shared" si="95"/>
        <v/>
      </c>
    </row>
    <row r="1302" spans="5:5">
      <c r="E1302" s="85" t="str">
        <f t="shared" si="95"/>
        <v/>
      </c>
    </row>
    <row r="1303" spans="5:5">
      <c r="E1303" s="85" t="str">
        <f t="shared" si="95"/>
        <v/>
      </c>
    </row>
    <row r="1304" spans="5:5">
      <c r="E1304" s="85" t="str">
        <f t="shared" si="95"/>
        <v/>
      </c>
    </row>
    <row r="1305" spans="5:5">
      <c r="E1305" s="85" t="str">
        <f t="shared" si="95"/>
        <v/>
      </c>
    </row>
    <row r="1306" spans="5:5">
      <c r="E1306" s="85" t="str">
        <f t="shared" si="95"/>
        <v/>
      </c>
    </row>
    <row r="1307" spans="5:5">
      <c r="E1307" s="85" t="str">
        <f t="shared" si="95"/>
        <v/>
      </c>
    </row>
    <row r="1308" spans="5:5">
      <c r="E1308" s="85" t="str">
        <f t="shared" si="95"/>
        <v/>
      </c>
    </row>
    <row r="1309" spans="5:5">
      <c r="E1309" s="85" t="str">
        <f t="shared" si="95"/>
        <v/>
      </c>
    </row>
    <row r="1310" spans="5:5">
      <c r="E1310" s="85" t="str">
        <f t="shared" si="95"/>
        <v/>
      </c>
    </row>
    <row r="1311" spans="5:5">
      <c r="E1311" s="85" t="str">
        <f t="shared" si="95"/>
        <v/>
      </c>
    </row>
    <row r="1312" spans="5:5">
      <c r="E1312" s="85" t="str">
        <f t="shared" si="95"/>
        <v/>
      </c>
    </row>
    <row r="1313" spans="5:5">
      <c r="E1313" s="85" t="str">
        <f t="shared" si="95"/>
        <v/>
      </c>
    </row>
    <row r="1314" spans="5:5">
      <c r="E1314" s="85" t="str">
        <f t="shared" si="95"/>
        <v/>
      </c>
    </row>
    <row r="1315" spans="5:5">
      <c r="E1315" s="85" t="str">
        <f t="shared" si="95"/>
        <v/>
      </c>
    </row>
    <row r="1316" spans="5:5">
      <c r="E1316" s="85" t="str">
        <f t="shared" si="95"/>
        <v/>
      </c>
    </row>
    <row r="1317" spans="5:5">
      <c r="E1317" s="85" t="str">
        <f t="shared" si="95"/>
        <v/>
      </c>
    </row>
    <row r="1318" spans="5:5">
      <c r="E1318" s="85" t="str">
        <f t="shared" si="95"/>
        <v/>
      </c>
    </row>
    <row r="1319" spans="5:5">
      <c r="E1319" s="85" t="str">
        <f t="shared" si="95"/>
        <v/>
      </c>
    </row>
    <row r="1320" spans="5:5">
      <c r="E1320" s="85" t="str">
        <f t="shared" si="95"/>
        <v/>
      </c>
    </row>
    <row r="1321" spans="5:5">
      <c r="E1321" s="85" t="str">
        <f t="shared" si="95"/>
        <v/>
      </c>
    </row>
    <row r="1322" spans="5:5">
      <c r="E1322" s="85" t="str">
        <f t="shared" si="95"/>
        <v/>
      </c>
    </row>
    <row r="1323" spans="5:5">
      <c r="E1323" s="85" t="str">
        <f t="shared" si="95"/>
        <v/>
      </c>
    </row>
    <row r="1324" spans="5:5">
      <c r="E1324" s="85" t="str">
        <f t="shared" si="95"/>
        <v/>
      </c>
    </row>
    <row r="1325" spans="5:5">
      <c r="E1325" s="85" t="str">
        <f t="shared" si="95"/>
        <v/>
      </c>
    </row>
  </sheetData>
  <pageMargins left="0.7" right="0.7" top="0.75" bottom="0.75" header="0.3" footer="0.3"/>
  <pageSetup paperSize="9" orientation="portrait"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usz23">
    <pageSetUpPr fitToPage="1"/>
  </sheetPr>
  <dimension ref="A1:URF188"/>
  <sheetViews>
    <sheetView showGridLines="0" tabSelected="1" zoomScaleNormal="100" workbookViewId="0">
      <pane xSplit="2" ySplit="5" topLeftCell="OX6" activePane="bottomRight" state="frozen"/>
      <selection pane="topRight" activeCell="C1" sqref="C1"/>
      <selection pane="bottomLeft" activeCell="A6" sqref="A6"/>
      <selection pane="bottomRight" activeCell="PP122" sqref="PP122"/>
    </sheetView>
  </sheetViews>
  <sheetFormatPr defaultRowHeight="14.25"/>
  <cols>
    <col min="1" max="1" width="13.875" style="25" customWidth="1"/>
    <col min="2" max="2" width="28.625" style="24" customWidth="1"/>
    <col min="3" max="14" width="9.125" style="24" hidden="1" customWidth="1"/>
    <col min="15" max="133" width="9" style="24" hidden="1" customWidth="1"/>
    <col min="134" max="413" width="0" style="24" hidden="1" customWidth="1"/>
    <col min="414" max="16384" width="9" style="24"/>
  </cols>
  <sheetData>
    <row r="1" spans="1:434 14670:14670" ht="15">
      <c r="A1" s="45" t="s">
        <v>2176</v>
      </c>
      <c r="OA1" s="24">
        <v>21</v>
      </c>
      <c r="OH1" s="24">
        <v>22</v>
      </c>
      <c r="OO1" s="24">
        <v>23</v>
      </c>
      <c r="OV1" s="24">
        <v>24</v>
      </c>
      <c r="PC1" s="24">
        <v>25</v>
      </c>
      <c r="PJ1" s="24">
        <v>26</v>
      </c>
      <c r="PQ1" s="24">
        <v>27</v>
      </c>
    </row>
    <row r="2" spans="1:434 14670:14670">
      <c r="A2" s="28"/>
      <c r="B2" s="32"/>
    </row>
    <row r="3" spans="1:434 14670:14670">
      <c r="A3" s="28"/>
      <c r="C3" s="29">
        <f t="shared" ref="C3:H3" si="0">WEEKNUM(C5,2)</f>
        <v>18</v>
      </c>
      <c r="D3" s="29">
        <f t="shared" si="0"/>
        <v>18</v>
      </c>
      <c r="E3" s="29">
        <f t="shared" si="0"/>
        <v>18</v>
      </c>
      <c r="F3" s="29">
        <f t="shared" si="0"/>
        <v>18</v>
      </c>
      <c r="G3" s="29">
        <f t="shared" si="0"/>
        <v>18</v>
      </c>
      <c r="H3" s="29">
        <f t="shared" si="0"/>
        <v>19</v>
      </c>
      <c r="I3" s="29">
        <f t="shared" ref="I3:N3" si="1">WEEKNUM(I5,2)</f>
        <v>19</v>
      </c>
      <c r="J3" s="29">
        <f t="shared" si="1"/>
        <v>19</v>
      </c>
      <c r="K3" s="29">
        <f t="shared" si="1"/>
        <v>19</v>
      </c>
      <c r="L3" s="29">
        <f t="shared" si="1"/>
        <v>19</v>
      </c>
      <c r="M3" s="29">
        <f t="shared" si="1"/>
        <v>19</v>
      </c>
      <c r="N3" s="29">
        <f t="shared" si="1"/>
        <v>19</v>
      </c>
      <c r="O3" s="29">
        <f>WEEKNUM(O5,2)</f>
        <v>20</v>
      </c>
      <c r="P3" s="29">
        <f t="shared" ref="P3:U3" si="2">WEEKNUM(P5,2)</f>
        <v>20</v>
      </c>
      <c r="Q3" s="29">
        <f t="shared" si="2"/>
        <v>20</v>
      </c>
      <c r="R3" s="29">
        <f t="shared" si="2"/>
        <v>20</v>
      </c>
      <c r="S3" s="29">
        <f t="shared" si="2"/>
        <v>20</v>
      </c>
      <c r="T3" s="29">
        <f t="shared" si="2"/>
        <v>20</v>
      </c>
      <c r="U3" s="29">
        <f t="shared" si="2"/>
        <v>20</v>
      </c>
      <c r="V3" s="29">
        <f>WEEKNUM(V5,2)</f>
        <v>21</v>
      </c>
      <c r="W3" s="29">
        <f t="shared" ref="W3:AB3" si="3">WEEKNUM(W5,2)</f>
        <v>21</v>
      </c>
      <c r="X3" s="29">
        <f t="shared" si="3"/>
        <v>21</v>
      </c>
      <c r="Y3" s="29">
        <f t="shared" si="3"/>
        <v>21</v>
      </c>
      <c r="Z3" s="29">
        <f t="shared" si="3"/>
        <v>21</v>
      </c>
      <c r="AA3" s="29">
        <f t="shared" si="3"/>
        <v>21</v>
      </c>
      <c r="AB3" s="29">
        <f t="shared" si="3"/>
        <v>21</v>
      </c>
      <c r="AC3" s="29">
        <f>WEEKNUM(AC5,2)</f>
        <v>22</v>
      </c>
      <c r="AD3" s="29">
        <f t="shared" ref="AD3:AI3" si="4">WEEKNUM(AD5,2)</f>
        <v>22</v>
      </c>
      <c r="AE3" s="29">
        <f t="shared" si="4"/>
        <v>22</v>
      </c>
      <c r="AF3" s="29">
        <f t="shared" si="4"/>
        <v>22</v>
      </c>
      <c r="AG3" s="29">
        <f t="shared" si="4"/>
        <v>22</v>
      </c>
      <c r="AH3" s="29">
        <f t="shared" si="4"/>
        <v>22</v>
      </c>
      <c r="AI3" s="29">
        <f t="shared" si="4"/>
        <v>22</v>
      </c>
      <c r="AJ3" s="29">
        <f>WEEKNUM(AJ5,2)</f>
        <v>23</v>
      </c>
      <c r="AK3" s="29">
        <f t="shared" ref="AK3:AP3" si="5">WEEKNUM(AK5,2)</f>
        <v>23</v>
      </c>
      <c r="AL3" s="29">
        <f t="shared" si="5"/>
        <v>23</v>
      </c>
      <c r="AM3" s="29">
        <f t="shared" si="5"/>
        <v>23</v>
      </c>
      <c r="AN3" s="29">
        <f t="shared" si="5"/>
        <v>23</v>
      </c>
      <c r="AO3" s="29">
        <f t="shared" si="5"/>
        <v>23</v>
      </c>
      <c r="AP3" s="29">
        <f t="shared" si="5"/>
        <v>23</v>
      </c>
      <c r="AQ3" s="29">
        <f>WEEKNUM(AQ5,2)</f>
        <v>24</v>
      </c>
      <c r="AR3" s="29">
        <f t="shared" ref="AR3:AW3" si="6">WEEKNUM(AR5,2)</f>
        <v>24</v>
      </c>
      <c r="AS3" s="29">
        <f t="shared" si="6"/>
        <v>24</v>
      </c>
      <c r="AT3" s="29">
        <f t="shared" si="6"/>
        <v>24</v>
      </c>
      <c r="AU3" s="29">
        <f t="shared" si="6"/>
        <v>24</v>
      </c>
      <c r="AV3" s="29">
        <f t="shared" si="6"/>
        <v>24</v>
      </c>
      <c r="AW3" s="29">
        <f t="shared" si="6"/>
        <v>24</v>
      </c>
      <c r="AX3" s="29">
        <f>WEEKNUM(AX5,2)</f>
        <v>25</v>
      </c>
      <c r="AY3" s="29">
        <f t="shared" ref="AY3:BD3" si="7">WEEKNUM(AY5,2)</f>
        <v>25</v>
      </c>
      <c r="AZ3" s="29">
        <f t="shared" si="7"/>
        <v>25</v>
      </c>
      <c r="BA3" s="29">
        <f t="shared" si="7"/>
        <v>25</v>
      </c>
      <c r="BB3" s="29">
        <f t="shared" si="7"/>
        <v>25</v>
      </c>
      <c r="BC3" s="29">
        <f t="shared" si="7"/>
        <v>25</v>
      </c>
      <c r="BD3" s="29">
        <f t="shared" si="7"/>
        <v>25</v>
      </c>
      <c r="BE3" s="29">
        <f>WEEKNUM(BE5,2)</f>
        <v>26</v>
      </c>
      <c r="BF3" s="29">
        <f t="shared" ref="BF3:BK3" si="8">WEEKNUM(BF5,2)</f>
        <v>26</v>
      </c>
      <c r="BG3" s="29">
        <f t="shared" si="8"/>
        <v>26</v>
      </c>
      <c r="BH3" s="29">
        <f t="shared" si="8"/>
        <v>26</v>
      </c>
      <c r="BI3" s="29">
        <f t="shared" si="8"/>
        <v>26</v>
      </c>
      <c r="BJ3" s="29">
        <f t="shared" si="8"/>
        <v>26</v>
      </c>
      <c r="BK3" s="29">
        <f t="shared" si="8"/>
        <v>26</v>
      </c>
      <c r="BL3" s="29">
        <f>WEEKNUM(BL5,2)</f>
        <v>27</v>
      </c>
      <c r="BM3" s="29">
        <f t="shared" ref="BM3:BR3" si="9">WEEKNUM(BM5,2)</f>
        <v>27</v>
      </c>
      <c r="BN3" s="29">
        <f t="shared" si="9"/>
        <v>27</v>
      </c>
      <c r="BO3" s="29">
        <f t="shared" si="9"/>
        <v>27</v>
      </c>
      <c r="BP3" s="29">
        <f t="shared" si="9"/>
        <v>27</v>
      </c>
      <c r="BQ3" s="29">
        <f t="shared" si="9"/>
        <v>27</v>
      </c>
      <c r="BR3" s="29">
        <f t="shared" si="9"/>
        <v>27</v>
      </c>
      <c r="BS3" s="29">
        <f>WEEKNUM(BS5,2)</f>
        <v>28</v>
      </c>
      <c r="BT3" s="29">
        <f t="shared" ref="BT3:BY3" si="10">WEEKNUM(BT5,2)</f>
        <v>28</v>
      </c>
      <c r="BU3" s="29">
        <f t="shared" si="10"/>
        <v>28</v>
      </c>
      <c r="BV3" s="29">
        <f t="shared" si="10"/>
        <v>28</v>
      </c>
      <c r="BW3" s="29">
        <f t="shared" si="10"/>
        <v>28</v>
      </c>
      <c r="BX3" s="29">
        <f t="shared" si="10"/>
        <v>28</v>
      </c>
      <c r="BY3" s="29">
        <f t="shared" si="10"/>
        <v>28</v>
      </c>
      <c r="BZ3" s="29">
        <f>WEEKNUM(BZ5,2)</f>
        <v>29</v>
      </c>
      <c r="CA3" s="29">
        <f t="shared" ref="CA3:CF3" si="11">WEEKNUM(CA5,2)</f>
        <v>29</v>
      </c>
      <c r="CB3" s="29">
        <f t="shared" si="11"/>
        <v>29</v>
      </c>
      <c r="CC3" s="29">
        <f t="shared" si="11"/>
        <v>29</v>
      </c>
      <c r="CD3" s="29">
        <f t="shared" si="11"/>
        <v>29</v>
      </c>
      <c r="CE3" s="29">
        <f t="shared" si="11"/>
        <v>29</v>
      </c>
      <c r="CF3" s="29">
        <f t="shared" si="11"/>
        <v>29</v>
      </c>
      <c r="CG3" s="29">
        <f>WEEKNUM(CG5,2)</f>
        <v>30</v>
      </c>
      <c r="CH3" s="29">
        <f t="shared" ref="CH3:CM3" si="12">WEEKNUM(CH5,2)</f>
        <v>30</v>
      </c>
      <c r="CI3" s="29">
        <f t="shared" si="12"/>
        <v>30</v>
      </c>
      <c r="CJ3" s="29">
        <f t="shared" si="12"/>
        <v>30</v>
      </c>
      <c r="CK3" s="29">
        <f t="shared" si="12"/>
        <v>30</v>
      </c>
      <c r="CL3" s="29">
        <f t="shared" si="12"/>
        <v>30</v>
      </c>
      <c r="CM3" s="29">
        <f t="shared" si="12"/>
        <v>30</v>
      </c>
      <c r="CN3" s="29">
        <f>WEEKNUM(CN5,2)</f>
        <v>31</v>
      </c>
      <c r="CO3" s="29">
        <f t="shared" ref="CO3:CT3" si="13">WEEKNUM(CO5,2)</f>
        <v>31</v>
      </c>
      <c r="CP3" s="29">
        <f t="shared" si="13"/>
        <v>31</v>
      </c>
      <c r="CQ3" s="29">
        <f t="shared" si="13"/>
        <v>31</v>
      </c>
      <c r="CR3" s="29">
        <f t="shared" si="13"/>
        <v>31</v>
      </c>
      <c r="CS3" s="29">
        <f t="shared" si="13"/>
        <v>31</v>
      </c>
      <c r="CT3" s="29">
        <f t="shared" si="13"/>
        <v>31</v>
      </c>
      <c r="CU3" s="29">
        <f>WEEKNUM(CU5,2)</f>
        <v>32</v>
      </c>
      <c r="CV3" s="29">
        <f t="shared" ref="CV3:DA3" si="14">WEEKNUM(CV5,2)</f>
        <v>32</v>
      </c>
      <c r="CW3" s="29">
        <f t="shared" si="14"/>
        <v>32</v>
      </c>
      <c r="CX3" s="29">
        <f t="shared" si="14"/>
        <v>32</v>
      </c>
      <c r="CY3" s="29">
        <f t="shared" si="14"/>
        <v>32</v>
      </c>
      <c r="CZ3" s="29">
        <f t="shared" si="14"/>
        <v>32</v>
      </c>
      <c r="DA3" s="29">
        <f t="shared" si="14"/>
        <v>32</v>
      </c>
      <c r="DB3" s="29">
        <f>WEEKNUM(DB5,2)</f>
        <v>33</v>
      </c>
      <c r="DC3" s="29">
        <f t="shared" ref="DC3:DH3" si="15">WEEKNUM(DC5,2)</f>
        <v>33</v>
      </c>
      <c r="DD3" s="29">
        <f t="shared" si="15"/>
        <v>33</v>
      </c>
      <c r="DE3" s="29">
        <f t="shared" si="15"/>
        <v>33</v>
      </c>
      <c r="DF3" s="29">
        <f t="shared" si="15"/>
        <v>33</v>
      </c>
      <c r="DG3" s="29">
        <f t="shared" si="15"/>
        <v>33</v>
      </c>
      <c r="DH3" s="29">
        <f t="shared" si="15"/>
        <v>33</v>
      </c>
      <c r="DI3" s="29">
        <f>WEEKNUM(DI5,2)</f>
        <v>34</v>
      </c>
      <c r="DJ3" s="29">
        <f t="shared" ref="DJ3:DO3" si="16">WEEKNUM(DJ5,2)</f>
        <v>34</v>
      </c>
      <c r="DK3" s="29">
        <f t="shared" si="16"/>
        <v>34</v>
      </c>
      <c r="DL3" s="29">
        <f t="shared" si="16"/>
        <v>34</v>
      </c>
      <c r="DM3" s="29">
        <f t="shared" si="16"/>
        <v>34</v>
      </c>
      <c r="DN3" s="29">
        <f t="shared" si="16"/>
        <v>34</v>
      </c>
      <c r="DO3" s="29">
        <f t="shared" si="16"/>
        <v>34</v>
      </c>
      <c r="DP3" s="29">
        <f>WEEKNUM(DP5,2)</f>
        <v>35</v>
      </c>
      <c r="DQ3" s="29">
        <f t="shared" ref="DQ3:DV3" si="17">WEEKNUM(DQ5,2)</f>
        <v>35</v>
      </c>
      <c r="DR3" s="29">
        <f t="shared" si="17"/>
        <v>35</v>
      </c>
      <c r="DS3" s="29">
        <f t="shared" si="17"/>
        <v>35</v>
      </c>
      <c r="DT3" s="29">
        <f t="shared" si="17"/>
        <v>35</v>
      </c>
      <c r="DU3" s="29">
        <f t="shared" si="17"/>
        <v>35</v>
      </c>
      <c r="DV3" s="29">
        <f t="shared" si="17"/>
        <v>35</v>
      </c>
      <c r="DW3" s="29">
        <f>WEEKNUM(DW5,2)</f>
        <v>36</v>
      </c>
      <c r="DX3" s="29">
        <f t="shared" ref="DX3:EC3" si="18">WEEKNUM(DX5,2)</f>
        <v>36</v>
      </c>
      <c r="DY3" s="29">
        <f t="shared" si="18"/>
        <v>36</v>
      </c>
      <c r="DZ3" s="29">
        <f t="shared" si="18"/>
        <v>36</v>
      </c>
      <c r="EA3" s="29">
        <f t="shared" si="18"/>
        <v>36</v>
      </c>
      <c r="EB3" s="29">
        <f t="shared" si="18"/>
        <v>36</v>
      </c>
      <c r="EC3" s="29">
        <f t="shared" si="18"/>
        <v>36</v>
      </c>
      <c r="ED3" s="29">
        <f>WEEKNUM(ED5,2)</f>
        <v>37</v>
      </c>
      <c r="EE3" s="29">
        <f t="shared" ref="EE3:EJ3" si="19">WEEKNUM(EE5,2)</f>
        <v>37</v>
      </c>
      <c r="EF3" s="29">
        <f t="shared" si="19"/>
        <v>37</v>
      </c>
      <c r="EG3" s="29">
        <f t="shared" si="19"/>
        <v>37</v>
      </c>
      <c r="EH3" s="29">
        <f t="shared" si="19"/>
        <v>37</v>
      </c>
      <c r="EI3" s="29">
        <f t="shared" si="19"/>
        <v>37</v>
      </c>
      <c r="EJ3" s="29">
        <f t="shared" si="19"/>
        <v>37</v>
      </c>
      <c r="EK3" s="29">
        <f>WEEKNUM(EK5,2)</f>
        <v>38</v>
      </c>
      <c r="EL3" s="29">
        <f t="shared" ref="EL3:EQ3" si="20">WEEKNUM(EL5,2)</f>
        <v>38</v>
      </c>
      <c r="EM3" s="29">
        <f t="shared" si="20"/>
        <v>38</v>
      </c>
      <c r="EN3" s="29">
        <f t="shared" si="20"/>
        <v>38</v>
      </c>
      <c r="EO3" s="29">
        <f t="shared" si="20"/>
        <v>38</v>
      </c>
      <c r="EP3" s="29">
        <f t="shared" si="20"/>
        <v>38</v>
      </c>
      <c r="EQ3" s="29">
        <f t="shared" si="20"/>
        <v>38</v>
      </c>
      <c r="ER3" s="29">
        <f>WEEKNUM(ER5,2)</f>
        <v>39</v>
      </c>
      <c r="ES3" s="29">
        <f t="shared" ref="ES3:EX3" si="21">WEEKNUM(ES5,2)</f>
        <v>39</v>
      </c>
      <c r="ET3" s="29">
        <f t="shared" si="21"/>
        <v>39</v>
      </c>
      <c r="EU3" s="29">
        <f t="shared" si="21"/>
        <v>39</v>
      </c>
      <c r="EV3" s="29">
        <f t="shared" si="21"/>
        <v>39</v>
      </c>
      <c r="EW3" s="29">
        <f t="shared" si="21"/>
        <v>39</v>
      </c>
      <c r="EX3" s="29">
        <f t="shared" si="21"/>
        <v>39</v>
      </c>
      <c r="EY3" s="29">
        <f>WEEKNUM(EY5,2)</f>
        <v>40</v>
      </c>
      <c r="EZ3" s="29">
        <f t="shared" ref="EZ3:FE3" si="22">WEEKNUM(EZ5,2)</f>
        <v>40</v>
      </c>
      <c r="FA3" s="29">
        <f t="shared" si="22"/>
        <v>40</v>
      </c>
      <c r="FB3" s="29">
        <f t="shared" si="22"/>
        <v>40</v>
      </c>
      <c r="FC3" s="29">
        <f t="shared" si="22"/>
        <v>40</v>
      </c>
      <c r="FD3" s="29">
        <f t="shared" si="22"/>
        <v>40</v>
      </c>
      <c r="FE3" s="29">
        <f t="shared" si="22"/>
        <v>40</v>
      </c>
      <c r="FF3" s="29">
        <f>WEEKNUM(FF5,2)</f>
        <v>41</v>
      </c>
      <c r="FG3" s="29">
        <f t="shared" ref="FG3:FL3" si="23">WEEKNUM(FG5,2)</f>
        <v>41</v>
      </c>
      <c r="FH3" s="29">
        <f t="shared" si="23"/>
        <v>41</v>
      </c>
      <c r="FI3" s="29">
        <f t="shared" si="23"/>
        <v>41</v>
      </c>
      <c r="FJ3" s="29">
        <f t="shared" si="23"/>
        <v>41</v>
      </c>
      <c r="FK3" s="29">
        <f t="shared" si="23"/>
        <v>41</v>
      </c>
      <c r="FL3" s="29">
        <f t="shared" si="23"/>
        <v>41</v>
      </c>
      <c r="FM3" s="29">
        <f>WEEKNUM(FM5,2)</f>
        <v>42</v>
      </c>
      <c r="FN3" s="29">
        <f t="shared" ref="FN3:FS3" si="24">WEEKNUM(FN5,2)</f>
        <v>42</v>
      </c>
      <c r="FO3" s="29">
        <f t="shared" si="24"/>
        <v>42</v>
      </c>
      <c r="FP3" s="29">
        <f t="shared" si="24"/>
        <v>42</v>
      </c>
      <c r="FQ3" s="29">
        <f t="shared" si="24"/>
        <v>42</v>
      </c>
      <c r="FR3" s="29">
        <f t="shared" si="24"/>
        <v>42</v>
      </c>
      <c r="FS3" s="29">
        <f t="shared" si="24"/>
        <v>42</v>
      </c>
      <c r="FT3" s="29">
        <f>WEEKNUM(FT5,2)</f>
        <v>43</v>
      </c>
      <c r="FU3" s="29">
        <f>WEEKNUM(FU5,2)</f>
        <v>43</v>
      </c>
      <c r="FV3" s="29">
        <f>WEEKNUM(FV5,2)</f>
        <v>43</v>
      </c>
      <c r="FW3" s="29">
        <f>WEEKNUM(FW5,2)</f>
        <v>43</v>
      </c>
      <c r="FX3" s="29">
        <f>WEEKNUM(FX5,2)</f>
        <v>43</v>
      </c>
      <c r="FY3" s="29">
        <f>WEEKNUM(FY5,2)</f>
        <v>43</v>
      </c>
      <c r="FZ3" s="29">
        <f>WEEKNUM(FZ5,2)</f>
        <v>43</v>
      </c>
      <c r="GA3" s="29">
        <f>WEEKNUM(GA5,2)</f>
        <v>44</v>
      </c>
      <c r="GB3" s="29">
        <f>WEEKNUM(GB5,2)</f>
        <v>44</v>
      </c>
      <c r="GC3" s="29">
        <f>WEEKNUM(GC5,2)</f>
        <v>44</v>
      </c>
      <c r="GD3" s="29">
        <f>WEEKNUM(GD5,2)</f>
        <v>44</v>
      </c>
      <c r="GE3" s="29">
        <f>WEEKNUM(GE5,2)</f>
        <v>44</v>
      </c>
      <c r="GF3" s="29">
        <f>WEEKNUM(GF5,2)</f>
        <v>44</v>
      </c>
      <c r="GG3" s="29">
        <f>WEEKNUM(GG5,2)</f>
        <v>44</v>
      </c>
      <c r="GH3" s="29">
        <f>WEEKNUM(GH5,2)</f>
        <v>45</v>
      </c>
      <c r="GI3" s="29">
        <f>WEEKNUM(GI5,2)</f>
        <v>45</v>
      </c>
      <c r="GJ3" s="29">
        <f>WEEKNUM(GJ5,2)</f>
        <v>45</v>
      </c>
      <c r="GK3" s="29">
        <f>WEEKNUM(GK5,2)</f>
        <v>45</v>
      </c>
      <c r="GL3" s="29">
        <f>WEEKNUM(GL5,2)</f>
        <v>45</v>
      </c>
      <c r="GM3" s="29">
        <f>WEEKNUM(GM5,2)</f>
        <v>45</v>
      </c>
      <c r="GN3" s="29">
        <f>WEEKNUM(GN5,2)</f>
        <v>45</v>
      </c>
      <c r="GO3" s="29">
        <f>WEEKNUM(GO5,2)</f>
        <v>46</v>
      </c>
      <c r="GP3" s="29">
        <f>WEEKNUM(GP5,2)</f>
        <v>46</v>
      </c>
      <c r="GQ3" s="29">
        <f>WEEKNUM(GQ5,2)</f>
        <v>46</v>
      </c>
      <c r="GR3" s="29">
        <f>WEEKNUM(GR5,2)</f>
        <v>46</v>
      </c>
      <c r="GS3" s="29">
        <f>WEEKNUM(GS5,2)</f>
        <v>46</v>
      </c>
      <c r="GT3" s="29">
        <f>WEEKNUM(GT5,2)</f>
        <v>46</v>
      </c>
      <c r="GU3" s="29">
        <f>WEEKNUM(GU5,2)</f>
        <v>46</v>
      </c>
      <c r="GV3" s="29">
        <f>WEEKNUM(GV5,2)</f>
        <v>47</v>
      </c>
      <c r="GW3" s="29">
        <f>WEEKNUM(GW5,2)</f>
        <v>47</v>
      </c>
      <c r="GX3" s="29">
        <f>WEEKNUM(GX5,2)</f>
        <v>47</v>
      </c>
      <c r="GY3" s="29">
        <f>WEEKNUM(GY5,2)</f>
        <v>47</v>
      </c>
      <c r="GZ3" s="29">
        <f>WEEKNUM(GZ5,2)</f>
        <v>47</v>
      </c>
      <c r="HA3" s="29">
        <f>WEEKNUM(HA5,2)</f>
        <v>47</v>
      </c>
      <c r="HB3" s="29">
        <f>WEEKNUM(HB5,2)</f>
        <v>47</v>
      </c>
      <c r="HC3" s="29">
        <f>WEEKNUM(HC5,2)</f>
        <v>48</v>
      </c>
      <c r="HD3" s="29">
        <f>WEEKNUM(HD5,2)</f>
        <v>48</v>
      </c>
      <c r="HE3" s="29">
        <f>WEEKNUM(HE5,2)</f>
        <v>48</v>
      </c>
      <c r="HF3" s="29">
        <f>WEEKNUM(HF5,2)</f>
        <v>48</v>
      </c>
      <c r="HG3" s="29">
        <f>WEEKNUM(HG5,2)</f>
        <v>48</v>
      </c>
      <c r="HH3" s="29">
        <f>WEEKNUM(HH5,2)</f>
        <v>48</v>
      </c>
      <c r="HI3" s="29">
        <f>WEEKNUM(HI5,2)</f>
        <v>48</v>
      </c>
      <c r="HJ3" s="29">
        <f>WEEKNUM(HJ5,2)</f>
        <v>49</v>
      </c>
      <c r="HK3" s="29">
        <f>WEEKNUM(HK5,2)</f>
        <v>49</v>
      </c>
      <c r="HL3" s="29">
        <f>WEEKNUM(HL5,2)</f>
        <v>49</v>
      </c>
      <c r="HM3" s="29">
        <f>WEEKNUM(HM5,2)</f>
        <v>49</v>
      </c>
      <c r="HN3" s="29">
        <f>WEEKNUM(HN5,2)</f>
        <v>49</v>
      </c>
      <c r="HO3" s="29">
        <f>WEEKNUM(HO5,2)</f>
        <v>49</v>
      </c>
      <c r="HP3" s="29">
        <f>WEEKNUM(HP5,2)</f>
        <v>49</v>
      </c>
      <c r="HQ3" s="29">
        <f>WEEKNUM(HQ5,2)</f>
        <v>50</v>
      </c>
      <c r="HR3" s="29">
        <f>WEEKNUM(HR5,2)</f>
        <v>50</v>
      </c>
      <c r="HS3" s="29">
        <f>WEEKNUM(HS5,2)</f>
        <v>50</v>
      </c>
      <c r="HT3" s="29">
        <f>WEEKNUM(HT5,2)</f>
        <v>50</v>
      </c>
      <c r="HU3" s="29">
        <f>WEEKNUM(HU5,2)</f>
        <v>50</v>
      </c>
      <c r="HV3" s="29">
        <f>WEEKNUM(HV5,2)</f>
        <v>50</v>
      </c>
      <c r="HW3" s="29">
        <f>WEEKNUM(HW5,2)</f>
        <v>50</v>
      </c>
      <c r="HX3" s="29">
        <f>WEEKNUM(HX5,2)</f>
        <v>51</v>
      </c>
      <c r="HY3" s="29">
        <f>WEEKNUM(HY5,2)</f>
        <v>51</v>
      </c>
      <c r="HZ3" s="29">
        <f>WEEKNUM(HZ5,2)</f>
        <v>51</v>
      </c>
      <c r="IA3" s="29">
        <f>WEEKNUM(IA5,2)</f>
        <v>51</v>
      </c>
      <c r="IB3" s="29">
        <f>WEEKNUM(IB5,2)</f>
        <v>51</v>
      </c>
      <c r="IC3" s="29">
        <f>WEEKNUM(IC5,2)</f>
        <v>51</v>
      </c>
      <c r="ID3" s="29">
        <f>WEEKNUM(ID5,2)</f>
        <v>51</v>
      </c>
      <c r="IE3" s="29">
        <f>WEEKNUM(IE5,2)</f>
        <v>52</v>
      </c>
      <c r="IF3" s="29">
        <f>WEEKNUM(IF5,2)</f>
        <v>52</v>
      </c>
      <c r="IG3" s="29">
        <f>WEEKNUM(IG5,2)</f>
        <v>52</v>
      </c>
      <c r="IH3" s="29">
        <f>WEEKNUM(IH5,2)</f>
        <v>52</v>
      </c>
      <c r="II3" s="29">
        <f>WEEKNUM(II5,2)</f>
        <v>52</v>
      </c>
      <c r="IJ3" s="29">
        <f>WEEKNUM(IJ5,2)</f>
        <v>52</v>
      </c>
      <c r="IK3" s="29">
        <f>WEEKNUM(IK5,2)</f>
        <v>52</v>
      </c>
      <c r="IL3" s="29">
        <f>WEEKNUM(IL5,2)</f>
        <v>53</v>
      </c>
      <c r="IM3" s="29">
        <f>WEEKNUM(IM5,2)</f>
        <v>53</v>
      </c>
      <c r="IN3" s="29">
        <f>WEEKNUM(IN5,2)</f>
        <v>1</v>
      </c>
      <c r="IO3" s="29">
        <f>WEEKNUM(IO5,2)</f>
        <v>1</v>
      </c>
      <c r="IP3" s="29">
        <f>WEEKNUM(IP5,2)</f>
        <v>1</v>
      </c>
      <c r="IQ3" s="29">
        <f>WEEKNUM(IQ5,2)</f>
        <v>1</v>
      </c>
      <c r="IR3" s="29">
        <f>WEEKNUM(IR5,2)</f>
        <v>1</v>
      </c>
      <c r="IS3" s="29">
        <f>WEEKNUM(IS5,2)</f>
        <v>2</v>
      </c>
      <c r="IT3" s="29">
        <f>WEEKNUM(IT5,2)</f>
        <v>2</v>
      </c>
      <c r="IU3" s="29">
        <f>WEEKNUM(IU5,2)</f>
        <v>2</v>
      </c>
      <c r="IV3" s="29">
        <f>WEEKNUM(IV5,2)</f>
        <v>2</v>
      </c>
      <c r="IW3" s="29">
        <f>WEEKNUM(IW5,2)</f>
        <v>2</v>
      </c>
      <c r="IX3" s="29">
        <f>WEEKNUM(IX5,2)</f>
        <v>2</v>
      </c>
      <c r="IY3" s="29">
        <f>WEEKNUM(IY5,2)</f>
        <v>2</v>
      </c>
      <c r="IZ3" s="29">
        <f>WEEKNUM(IZ5,2)</f>
        <v>3</v>
      </c>
      <c r="JA3" s="29">
        <f>WEEKNUM(JA5,2)</f>
        <v>3</v>
      </c>
      <c r="JB3" s="29">
        <f>WEEKNUM(JB5,2)</f>
        <v>3</v>
      </c>
      <c r="JC3" s="29">
        <f>WEEKNUM(JC5,2)</f>
        <v>3</v>
      </c>
      <c r="JD3" s="29">
        <f>WEEKNUM(JD5,2)</f>
        <v>3</v>
      </c>
      <c r="JE3" s="29">
        <f>WEEKNUM(JE5,2)</f>
        <v>3</v>
      </c>
      <c r="JF3" s="29">
        <f>WEEKNUM(JF5,2)</f>
        <v>3</v>
      </c>
      <c r="JG3" s="29">
        <f>WEEKNUM(JG5,2)</f>
        <v>4</v>
      </c>
      <c r="JH3" s="29">
        <f>WEEKNUM(JH5,2)</f>
        <v>4</v>
      </c>
      <c r="JI3" s="29">
        <f>WEEKNUM(JI5,2)</f>
        <v>4</v>
      </c>
      <c r="JJ3" s="29">
        <f>WEEKNUM(JJ5,2)</f>
        <v>4</v>
      </c>
      <c r="JK3" s="29">
        <f>WEEKNUM(JK5,2)</f>
        <v>4</v>
      </c>
      <c r="JL3" s="29">
        <f>WEEKNUM(JL5,2)</f>
        <v>4</v>
      </c>
      <c r="JM3" s="29">
        <f>WEEKNUM(JM5,2)</f>
        <v>4</v>
      </c>
      <c r="JN3" s="29">
        <f>WEEKNUM(JN5,2)</f>
        <v>5</v>
      </c>
      <c r="JO3" s="29">
        <f>WEEKNUM(JO5,2)</f>
        <v>5</v>
      </c>
      <c r="JP3" s="29">
        <f>WEEKNUM(JP5,2)</f>
        <v>5</v>
      </c>
      <c r="JQ3" s="29">
        <f>WEEKNUM(JQ5,2)</f>
        <v>5</v>
      </c>
      <c r="JR3" s="29">
        <f>WEEKNUM(JR5,2)</f>
        <v>5</v>
      </c>
      <c r="JS3" s="29">
        <f>WEEKNUM(JS5,2)</f>
        <v>5</v>
      </c>
      <c r="JT3" s="29">
        <f>WEEKNUM(JT5,2)</f>
        <v>5</v>
      </c>
      <c r="JU3" s="29">
        <f>WEEKNUM(JU5,2)</f>
        <v>6</v>
      </c>
      <c r="JV3" s="29">
        <f>WEEKNUM(JV5,2)</f>
        <v>6</v>
      </c>
      <c r="JW3" s="29">
        <f>WEEKNUM(JW5,2)</f>
        <v>6</v>
      </c>
      <c r="JX3" s="29">
        <f>WEEKNUM(JX5,2)</f>
        <v>6</v>
      </c>
      <c r="JY3" s="29">
        <f>WEEKNUM(JY5,2)</f>
        <v>6</v>
      </c>
      <c r="JZ3" s="29">
        <f>WEEKNUM(JZ5,2)</f>
        <v>6</v>
      </c>
      <c r="KA3" s="29">
        <f>WEEKNUM(KA5,2)</f>
        <v>6</v>
      </c>
      <c r="KB3" s="29">
        <f>WEEKNUM(KB5,2)</f>
        <v>7</v>
      </c>
      <c r="KC3" s="29">
        <f>WEEKNUM(KC5,2)</f>
        <v>7</v>
      </c>
      <c r="KD3" s="29">
        <f>WEEKNUM(KD5,2)</f>
        <v>7</v>
      </c>
      <c r="KE3" s="29">
        <f>WEEKNUM(KE5,2)</f>
        <v>7</v>
      </c>
      <c r="KF3" s="29">
        <f>WEEKNUM(KF5,2)</f>
        <v>7</v>
      </c>
      <c r="KG3" s="29">
        <f>WEEKNUM(KG5,2)</f>
        <v>7</v>
      </c>
      <c r="KH3" s="29">
        <f>WEEKNUM(KH5,2)</f>
        <v>7</v>
      </c>
      <c r="KI3" s="29">
        <f>WEEKNUM(KI5,2)</f>
        <v>8</v>
      </c>
      <c r="KJ3" s="29">
        <f>WEEKNUM(KJ5,2)</f>
        <v>8</v>
      </c>
      <c r="KK3" s="29">
        <f>WEEKNUM(KK5,2)</f>
        <v>8</v>
      </c>
      <c r="KL3" s="29">
        <f>WEEKNUM(KL5,2)</f>
        <v>8</v>
      </c>
      <c r="KM3" s="29">
        <f>WEEKNUM(KM5,2)</f>
        <v>8</v>
      </c>
      <c r="KN3" s="29">
        <f>WEEKNUM(KN5,2)</f>
        <v>8</v>
      </c>
      <c r="KO3" s="29">
        <f>WEEKNUM(KO5,2)</f>
        <v>8</v>
      </c>
      <c r="KP3" s="29">
        <f>WEEKNUM(KP5,2)</f>
        <v>9</v>
      </c>
      <c r="KQ3" s="29">
        <f>WEEKNUM(KQ5,2)</f>
        <v>9</v>
      </c>
      <c r="KR3" s="29">
        <f>WEEKNUM(KR5,2)</f>
        <v>9</v>
      </c>
      <c r="KS3" s="29">
        <f>WEEKNUM(KS5,2)</f>
        <v>9</v>
      </c>
      <c r="KT3" s="29">
        <f>WEEKNUM(KT5,2)</f>
        <v>9</v>
      </c>
      <c r="KU3" s="29">
        <f>WEEKNUM(KU5,2)</f>
        <v>9</v>
      </c>
      <c r="KV3" s="29">
        <f>WEEKNUM(KV5,2)</f>
        <v>9</v>
      </c>
      <c r="KW3" s="29">
        <f>WEEKNUM(KW5,2)</f>
        <v>10</v>
      </c>
      <c r="KX3" s="29">
        <f>WEEKNUM(KX5,2)</f>
        <v>10</v>
      </c>
      <c r="KY3" s="29">
        <f>WEEKNUM(KY5,2)</f>
        <v>10</v>
      </c>
      <c r="KZ3" s="29">
        <f>WEEKNUM(KZ5,2)</f>
        <v>10</v>
      </c>
      <c r="LA3" s="29">
        <f>WEEKNUM(LA5,2)</f>
        <v>10</v>
      </c>
      <c r="LB3" s="29">
        <f>WEEKNUM(LB5,2)</f>
        <v>10</v>
      </c>
      <c r="LC3" s="29">
        <f>WEEKNUM(LC5,2)</f>
        <v>10</v>
      </c>
      <c r="LD3" s="29">
        <f>WEEKNUM(LD5,2)</f>
        <v>11</v>
      </c>
      <c r="LE3" s="29">
        <f>WEEKNUM(LE5,2)</f>
        <v>11</v>
      </c>
      <c r="LF3" s="29">
        <f>WEEKNUM(LF5,2)</f>
        <v>11</v>
      </c>
      <c r="LG3" s="29">
        <f>WEEKNUM(LG5,2)</f>
        <v>11</v>
      </c>
      <c r="LH3" s="29">
        <f>WEEKNUM(LH5,2)</f>
        <v>11</v>
      </c>
      <c r="LI3" s="29">
        <f>WEEKNUM(LI5,2)</f>
        <v>11</v>
      </c>
      <c r="LJ3" s="29">
        <f>WEEKNUM(LJ5,2)</f>
        <v>11</v>
      </c>
      <c r="LK3" s="29">
        <f>WEEKNUM(LK5,2)</f>
        <v>12</v>
      </c>
      <c r="LL3" s="29">
        <f>WEEKNUM(LL5,2)</f>
        <v>12</v>
      </c>
      <c r="LM3" s="29">
        <f>WEEKNUM(LM5,2)</f>
        <v>12</v>
      </c>
      <c r="LN3" s="29">
        <f>WEEKNUM(LN5,2)</f>
        <v>12</v>
      </c>
      <c r="LO3" s="29">
        <f>WEEKNUM(LO5,2)</f>
        <v>12</v>
      </c>
      <c r="LP3" s="29">
        <f>WEEKNUM(LP5,2)</f>
        <v>12</v>
      </c>
      <c r="LQ3" s="29">
        <f>WEEKNUM(LQ5,2)</f>
        <v>12</v>
      </c>
      <c r="LR3" s="29">
        <f>WEEKNUM(LR5,2)</f>
        <v>13</v>
      </c>
      <c r="LS3" s="29">
        <f>WEEKNUM(LS5,2)</f>
        <v>13</v>
      </c>
      <c r="LT3" s="29">
        <f>WEEKNUM(LT5,2)</f>
        <v>13</v>
      </c>
      <c r="LU3" s="29">
        <f>WEEKNUM(LU5,2)</f>
        <v>13</v>
      </c>
      <c r="LV3" s="29">
        <f>WEEKNUM(LV5,2)</f>
        <v>13</v>
      </c>
      <c r="LW3" s="29">
        <f>WEEKNUM(LW5,2)</f>
        <v>13</v>
      </c>
      <c r="LX3" s="29">
        <f>WEEKNUM(LX5,2)</f>
        <v>13</v>
      </c>
      <c r="LY3" s="29">
        <f>WEEKNUM(LY5,2)</f>
        <v>14</v>
      </c>
      <c r="LZ3" s="29">
        <f>WEEKNUM(LZ5,2)</f>
        <v>14</v>
      </c>
      <c r="MA3" s="29">
        <f>WEEKNUM(MA5,2)</f>
        <v>14</v>
      </c>
      <c r="MB3" s="29">
        <f>WEEKNUM(MB5,2)</f>
        <v>14</v>
      </c>
      <c r="MC3" s="29">
        <f>WEEKNUM(MC5,2)</f>
        <v>14</v>
      </c>
      <c r="MD3" s="29">
        <f>WEEKNUM(MD5,2)</f>
        <v>14</v>
      </c>
      <c r="ME3" s="29">
        <f>WEEKNUM(ME5,2)</f>
        <v>14</v>
      </c>
      <c r="MF3" s="29">
        <f>WEEKNUM(MF5,2)</f>
        <v>15</v>
      </c>
      <c r="MG3" s="29">
        <f>WEEKNUM(MG5,2)</f>
        <v>15</v>
      </c>
      <c r="MH3" s="29">
        <f>WEEKNUM(MH5,2)</f>
        <v>15</v>
      </c>
      <c r="MI3" s="29">
        <f>WEEKNUM(MI5,2)</f>
        <v>15</v>
      </c>
      <c r="MJ3" s="29">
        <f>WEEKNUM(MJ5,2)</f>
        <v>15</v>
      </c>
      <c r="MK3" s="29">
        <f>WEEKNUM(MK5,2)</f>
        <v>15</v>
      </c>
      <c r="ML3" s="29">
        <f>WEEKNUM(ML5,2)</f>
        <v>15</v>
      </c>
      <c r="MM3" s="29">
        <f>WEEKNUM(MM5,2)</f>
        <v>16</v>
      </c>
      <c r="MN3" s="29">
        <f>WEEKNUM(MN5,2)</f>
        <v>16</v>
      </c>
      <c r="MO3" s="29">
        <f>WEEKNUM(MO5,2)</f>
        <v>16</v>
      </c>
      <c r="MP3" s="29">
        <f>WEEKNUM(MP5,2)</f>
        <v>16</v>
      </c>
      <c r="MQ3" s="29">
        <f>WEEKNUM(MQ5,2)</f>
        <v>16</v>
      </c>
      <c r="MR3" s="29">
        <f>WEEKNUM(MR5,2)</f>
        <v>16</v>
      </c>
      <c r="MS3" s="29">
        <f>WEEKNUM(MS5,2)</f>
        <v>16</v>
      </c>
      <c r="MT3" s="29">
        <f>WEEKNUM(MT5,2)</f>
        <v>17</v>
      </c>
      <c r="MU3" s="29">
        <f>WEEKNUM(MU5,2)</f>
        <v>17</v>
      </c>
      <c r="MV3" s="29">
        <f>WEEKNUM(MV5,2)</f>
        <v>17</v>
      </c>
      <c r="MW3" s="29">
        <f>WEEKNUM(MW5,2)</f>
        <v>17</v>
      </c>
      <c r="MX3" s="29">
        <f>WEEKNUM(MX5,2)</f>
        <v>17</v>
      </c>
      <c r="MY3" s="29">
        <f>WEEKNUM(MY5,2)</f>
        <v>17</v>
      </c>
      <c r="MZ3" s="29">
        <f>WEEKNUM(MZ5,2)</f>
        <v>17</v>
      </c>
      <c r="NA3" s="29">
        <f>WEEKNUM(NA5,2)</f>
        <v>18</v>
      </c>
      <c r="NB3" s="29">
        <f>WEEKNUM(NB5,2)</f>
        <v>18</v>
      </c>
      <c r="NC3" s="29">
        <f>WEEKNUM(NC5,2)</f>
        <v>18</v>
      </c>
      <c r="ND3" s="29">
        <f>WEEKNUM(ND5,2)</f>
        <v>18</v>
      </c>
      <c r="NE3" s="29">
        <f>WEEKNUM(NE5,2)</f>
        <v>18</v>
      </c>
      <c r="NF3" s="29">
        <f>WEEKNUM(NF5,2)</f>
        <v>18</v>
      </c>
      <c r="NG3" s="29">
        <f>WEEKNUM(NG5,2)</f>
        <v>18</v>
      </c>
      <c r="NH3" s="29">
        <f>WEEKNUM(NH5,2)</f>
        <v>19</v>
      </c>
      <c r="NI3" s="29">
        <f>WEEKNUM(NI5,2)</f>
        <v>19</v>
      </c>
      <c r="NJ3" s="29">
        <f>WEEKNUM(NJ5,2)</f>
        <v>19</v>
      </c>
      <c r="NK3" s="29">
        <f>WEEKNUM(NK5,2)</f>
        <v>19</v>
      </c>
      <c r="NL3" s="29">
        <f>WEEKNUM(NL5,2)</f>
        <v>19</v>
      </c>
      <c r="NM3" s="29">
        <f>WEEKNUM(NM5,2)</f>
        <v>19</v>
      </c>
      <c r="NN3" s="29">
        <f>WEEKNUM(NN5,2)</f>
        <v>19</v>
      </c>
      <c r="NO3" s="29">
        <f>WEEKNUM(NO5,2)</f>
        <v>20</v>
      </c>
      <c r="NP3" s="29">
        <f>WEEKNUM(NP5,2)</f>
        <v>20</v>
      </c>
      <c r="NQ3" s="29">
        <f>WEEKNUM(NQ5,2)</f>
        <v>20</v>
      </c>
      <c r="NR3" s="29">
        <f>WEEKNUM(NR5,2)</f>
        <v>20</v>
      </c>
      <c r="NS3" s="29">
        <f>WEEKNUM(NS5,2)</f>
        <v>20</v>
      </c>
      <c r="NT3" s="29">
        <f>WEEKNUM(NT5,2)</f>
        <v>20</v>
      </c>
      <c r="NU3" s="29">
        <f>WEEKNUM(NU5,2)</f>
        <v>20</v>
      </c>
      <c r="NV3" s="29">
        <f>WEEKNUM(NV5,2)</f>
        <v>21</v>
      </c>
      <c r="NW3" s="29">
        <f>WEEKNUM(NW5,2)</f>
        <v>21</v>
      </c>
      <c r="NX3" s="29">
        <f>WEEKNUM(NX5,2)</f>
        <v>21</v>
      </c>
      <c r="NY3" s="29">
        <f>WEEKNUM(NY5,2)</f>
        <v>21</v>
      </c>
      <c r="NZ3" s="29">
        <f>WEEKNUM(NZ5,2)</f>
        <v>21</v>
      </c>
      <c r="OA3" s="29">
        <f>WEEKNUM(OA5,2)</f>
        <v>21</v>
      </c>
      <c r="OB3" s="29">
        <f>WEEKNUM(OB5,2)</f>
        <v>21</v>
      </c>
      <c r="OC3" s="29">
        <f>WEEKNUM(OC5,2)</f>
        <v>22</v>
      </c>
      <c r="OD3" s="29">
        <f>WEEKNUM(OD5,2)</f>
        <v>22</v>
      </c>
      <c r="OE3" s="29">
        <f>WEEKNUM(OE5,2)</f>
        <v>22</v>
      </c>
      <c r="OF3" s="29">
        <f>WEEKNUM(OF5,2)</f>
        <v>22</v>
      </c>
      <c r="OG3" s="29">
        <f>WEEKNUM(OG5,2)</f>
        <v>22</v>
      </c>
      <c r="OH3" s="29">
        <f>WEEKNUM(OH5,2)</f>
        <v>22</v>
      </c>
      <c r="OI3" s="29">
        <f>WEEKNUM(OI5,2)</f>
        <v>22</v>
      </c>
      <c r="OJ3" s="29">
        <f>WEEKNUM(OJ5,2)</f>
        <v>23</v>
      </c>
      <c r="OK3" s="29">
        <f>WEEKNUM(OK5,2)</f>
        <v>23</v>
      </c>
      <c r="OL3" s="29">
        <f>WEEKNUM(OL5,2)</f>
        <v>23</v>
      </c>
      <c r="OM3" s="29">
        <f>WEEKNUM(OM5,2)</f>
        <v>23</v>
      </c>
      <c r="ON3" s="29">
        <f>WEEKNUM(ON5,2)</f>
        <v>23</v>
      </c>
      <c r="OO3" s="29">
        <f>WEEKNUM(OO5,2)</f>
        <v>23</v>
      </c>
      <c r="OP3" s="29">
        <f>WEEKNUM(OP5,2)</f>
        <v>23</v>
      </c>
      <c r="OQ3" s="29">
        <f>WEEKNUM(OQ5,2)</f>
        <v>24</v>
      </c>
      <c r="OR3" s="29">
        <f>WEEKNUM(OR5,2)</f>
        <v>24</v>
      </c>
      <c r="OS3" s="29">
        <f>WEEKNUM(OS5,2)</f>
        <v>24</v>
      </c>
      <c r="OT3" s="29">
        <f>WEEKNUM(OT5,2)</f>
        <v>24</v>
      </c>
      <c r="OU3" s="29">
        <f>WEEKNUM(OU5,2)</f>
        <v>24</v>
      </c>
      <c r="OV3" s="29">
        <f>WEEKNUM(OV5,2)</f>
        <v>24</v>
      </c>
      <c r="OW3" s="29">
        <f>WEEKNUM(OW5,2)</f>
        <v>24</v>
      </c>
      <c r="OX3" s="29">
        <f>WEEKNUM(OX5,2)</f>
        <v>25</v>
      </c>
      <c r="OY3" s="29">
        <f>WEEKNUM(OY5,2)</f>
        <v>25</v>
      </c>
      <c r="OZ3" s="29">
        <f>WEEKNUM(OZ5,2)</f>
        <v>25</v>
      </c>
      <c r="PA3" s="29">
        <f>WEEKNUM(PA5,2)</f>
        <v>25</v>
      </c>
      <c r="PB3" s="29">
        <f>WEEKNUM(PB5,2)</f>
        <v>25</v>
      </c>
      <c r="PC3" s="29">
        <f>WEEKNUM(PC5,2)</f>
        <v>25</v>
      </c>
      <c r="PD3" s="29">
        <f>WEEKNUM(PD5,2)</f>
        <v>25</v>
      </c>
      <c r="PE3" s="29">
        <f>WEEKNUM(PE5,2)</f>
        <v>26</v>
      </c>
      <c r="PF3" s="29">
        <f>WEEKNUM(PF5,2)</f>
        <v>26</v>
      </c>
      <c r="PG3" s="29">
        <f>WEEKNUM(PG5,2)</f>
        <v>26</v>
      </c>
      <c r="PH3" s="29">
        <f>WEEKNUM(PH5,2)</f>
        <v>26</v>
      </c>
      <c r="PI3" s="29">
        <f>WEEKNUM(PI5,2)</f>
        <v>26</v>
      </c>
      <c r="PJ3" s="29">
        <f>WEEKNUM(PJ5,2)</f>
        <v>26</v>
      </c>
      <c r="PK3" s="29">
        <f>WEEKNUM(PK5,2)</f>
        <v>26</v>
      </c>
      <c r="PL3" s="29">
        <f>WEEKNUM(PL5,2)</f>
        <v>27</v>
      </c>
      <c r="PM3" s="29">
        <f>WEEKNUM(PM5,2)</f>
        <v>27</v>
      </c>
      <c r="PN3" s="29">
        <f>WEEKNUM(PN5,2)</f>
        <v>27</v>
      </c>
      <c r="PO3" s="29">
        <f>WEEKNUM(PO5,2)</f>
        <v>27</v>
      </c>
      <c r="PP3" s="29">
        <f>WEEKNUM(PP5,2)</f>
        <v>27</v>
      </c>
      <c r="PQ3" s="29">
        <f>WEEKNUM(PQ5,2)</f>
        <v>27</v>
      </c>
      <c r="PR3" s="29">
        <f>WEEKNUM(PR5,2)</f>
        <v>27</v>
      </c>
    </row>
    <row r="4" spans="1:434 14670:14670">
      <c r="A4" s="27"/>
      <c r="C4" s="29" t="str">
        <f>VLOOKUP(WEEKDAY(C5,2),Tabela4[],2,FALSE)</f>
        <v>ŚR</v>
      </c>
      <c r="D4" s="29" t="str">
        <f>VLOOKUP(WEEKDAY(D5,2),Tabela4[],2,FALSE)</f>
        <v>CZW</v>
      </c>
      <c r="E4" s="29" t="str">
        <f>VLOOKUP(WEEKDAY(E5,2),Tabela4[],2,FALSE)</f>
        <v>PT</v>
      </c>
      <c r="F4" s="29" t="str">
        <f>VLOOKUP(WEEKDAY(F5,2),Tabela4[],2,FALSE)</f>
        <v>SOB</v>
      </c>
      <c r="G4" s="29" t="str">
        <f>VLOOKUP(WEEKDAY(G5,2),Tabela4[],2,FALSE)</f>
        <v>NIEDZ</v>
      </c>
      <c r="H4" s="29" t="str">
        <f>VLOOKUP(WEEKDAY(H5,2),Tabela4[],2,FALSE)</f>
        <v>PON</v>
      </c>
      <c r="I4" s="29" t="str">
        <f>VLOOKUP(WEEKDAY(I5,2),Tabela4[],2,FALSE)</f>
        <v>WT</v>
      </c>
      <c r="J4" s="29" t="str">
        <f>VLOOKUP(WEEKDAY(J5,2),Tabela4[],2,FALSE)</f>
        <v>ŚR</v>
      </c>
      <c r="K4" s="29" t="str">
        <f>VLOOKUP(WEEKDAY(K5,2),Tabela4[],2,FALSE)</f>
        <v>CZW</v>
      </c>
      <c r="L4" s="29" t="str">
        <f>VLOOKUP(WEEKDAY(L5,2),Tabela4[],2,FALSE)</f>
        <v>PT</v>
      </c>
      <c r="M4" s="29" t="str">
        <f>VLOOKUP(WEEKDAY(M5,2),Tabela4[],2,FALSE)</f>
        <v>SOB</v>
      </c>
      <c r="N4" s="29" t="str">
        <f>VLOOKUP(WEEKDAY(N5,2),Tabela4[],2,FALSE)</f>
        <v>NIEDZ</v>
      </c>
      <c r="O4" s="29" t="str">
        <f>VLOOKUP(WEEKDAY(O5,2),Tabela4[],2,FALSE)</f>
        <v>PON</v>
      </c>
      <c r="P4" s="29" t="str">
        <f>VLOOKUP(WEEKDAY(P5,2),Tabela4[],2,FALSE)</f>
        <v>WT</v>
      </c>
      <c r="Q4" s="29" t="str">
        <f>VLOOKUP(WEEKDAY(Q5,2),Tabela4[],2,FALSE)</f>
        <v>ŚR</v>
      </c>
      <c r="R4" s="29" t="str">
        <f>VLOOKUP(WEEKDAY(R5,2),Tabela4[],2,FALSE)</f>
        <v>CZW</v>
      </c>
      <c r="S4" s="29" t="str">
        <f>VLOOKUP(WEEKDAY(S5,2),Tabela4[],2,FALSE)</f>
        <v>PT</v>
      </c>
      <c r="T4" s="29" t="str">
        <f>VLOOKUP(WEEKDAY(T5,2),Tabela4[],2,FALSE)</f>
        <v>SOB</v>
      </c>
      <c r="U4" s="29" t="str">
        <f>VLOOKUP(WEEKDAY(U5,2),Tabela4[],2,FALSE)</f>
        <v>NIEDZ</v>
      </c>
      <c r="V4" s="29" t="str">
        <f>VLOOKUP(WEEKDAY(V5,2),Tabela4[],2,FALSE)</f>
        <v>PON</v>
      </c>
      <c r="W4" s="29" t="str">
        <f>VLOOKUP(WEEKDAY(W5,2),Tabela4[],2,FALSE)</f>
        <v>WT</v>
      </c>
      <c r="X4" s="29" t="str">
        <f>VLOOKUP(WEEKDAY(X5,2),Tabela4[],2,FALSE)</f>
        <v>ŚR</v>
      </c>
      <c r="Y4" s="29" t="str">
        <f>VLOOKUP(WEEKDAY(Y5,2),Tabela4[],2,FALSE)</f>
        <v>CZW</v>
      </c>
      <c r="Z4" s="29" t="str">
        <f>VLOOKUP(WEEKDAY(Z5,2),Tabela4[],2,FALSE)</f>
        <v>PT</v>
      </c>
      <c r="AA4" s="29" t="str">
        <f>VLOOKUP(WEEKDAY(AA5,2),Tabela4[],2,FALSE)</f>
        <v>SOB</v>
      </c>
      <c r="AB4" s="29" t="str">
        <f>VLOOKUP(WEEKDAY(AB5,2),Tabela4[],2,FALSE)</f>
        <v>NIEDZ</v>
      </c>
      <c r="AC4" s="29" t="str">
        <f>VLOOKUP(WEEKDAY(AC5,2),Tabela4[],2,FALSE)</f>
        <v>PON</v>
      </c>
      <c r="AD4" s="29" t="str">
        <f>VLOOKUP(WEEKDAY(AD5,2),Tabela4[],2,FALSE)</f>
        <v>WT</v>
      </c>
      <c r="AE4" s="29" t="str">
        <f>VLOOKUP(WEEKDAY(AE5,2),Tabela4[],2,FALSE)</f>
        <v>ŚR</v>
      </c>
      <c r="AF4" s="29" t="str">
        <f>VLOOKUP(WEEKDAY(AF5,2),Tabela4[],2,FALSE)</f>
        <v>CZW</v>
      </c>
      <c r="AG4" s="29" t="str">
        <f>VLOOKUP(WEEKDAY(AG5,2),Tabela4[],2,FALSE)</f>
        <v>PT</v>
      </c>
      <c r="AH4" s="29" t="str">
        <f>VLOOKUP(WEEKDAY(AH5,2),Tabela4[],2,FALSE)</f>
        <v>SOB</v>
      </c>
      <c r="AI4" s="29" t="str">
        <f>VLOOKUP(WEEKDAY(AI5,2),Tabela4[],2,FALSE)</f>
        <v>NIEDZ</v>
      </c>
      <c r="AJ4" s="29" t="str">
        <f>VLOOKUP(WEEKDAY(AJ5,2),Tabela4[],2,FALSE)</f>
        <v>PON</v>
      </c>
      <c r="AK4" s="29" t="str">
        <f>VLOOKUP(WEEKDAY(AK5,2),Tabela4[],2,FALSE)</f>
        <v>WT</v>
      </c>
      <c r="AL4" s="29" t="str">
        <f>VLOOKUP(WEEKDAY(AL5,2),Tabela4[],2,FALSE)</f>
        <v>ŚR</v>
      </c>
      <c r="AM4" s="29" t="str">
        <f>VLOOKUP(WEEKDAY(AM5,2),Tabela4[],2,FALSE)</f>
        <v>CZW</v>
      </c>
      <c r="AN4" s="29" t="str">
        <f>VLOOKUP(WEEKDAY(AN5,2),Tabela4[],2,FALSE)</f>
        <v>PT</v>
      </c>
      <c r="AO4" s="29" t="str">
        <f>VLOOKUP(WEEKDAY(AO5,2),Tabela4[],2,FALSE)</f>
        <v>SOB</v>
      </c>
      <c r="AP4" s="29" t="str">
        <f>VLOOKUP(WEEKDAY(AP5,2),Tabela4[],2,FALSE)</f>
        <v>NIEDZ</v>
      </c>
      <c r="AQ4" s="29" t="str">
        <f>VLOOKUP(WEEKDAY(AQ5,2),Tabela4[],2,FALSE)</f>
        <v>PON</v>
      </c>
      <c r="AR4" s="29" t="str">
        <f>VLOOKUP(WEEKDAY(AR5,2),Tabela4[],2,FALSE)</f>
        <v>WT</v>
      </c>
      <c r="AS4" s="29" t="str">
        <f>VLOOKUP(WEEKDAY(AS5,2),Tabela4[],2,FALSE)</f>
        <v>ŚR</v>
      </c>
      <c r="AT4" s="29" t="str">
        <f>VLOOKUP(WEEKDAY(AT5,2),Tabela4[],2,FALSE)</f>
        <v>CZW</v>
      </c>
      <c r="AU4" s="29" t="str">
        <f>VLOOKUP(WEEKDAY(AU5,2),Tabela4[],2,FALSE)</f>
        <v>PT</v>
      </c>
      <c r="AV4" s="29" t="str">
        <f>VLOOKUP(WEEKDAY(AV5,2),Tabela4[],2,FALSE)</f>
        <v>SOB</v>
      </c>
      <c r="AW4" s="29" t="str">
        <f>VLOOKUP(WEEKDAY(AW5,2),Tabela4[],2,FALSE)</f>
        <v>NIEDZ</v>
      </c>
      <c r="AX4" s="29" t="str">
        <f>VLOOKUP(WEEKDAY(AX5,2),Tabela4[],2,FALSE)</f>
        <v>PON</v>
      </c>
      <c r="AY4" s="29" t="str">
        <f>VLOOKUP(WEEKDAY(AY5,2),Tabela4[],2,FALSE)</f>
        <v>WT</v>
      </c>
      <c r="AZ4" s="29" t="str">
        <f>VLOOKUP(WEEKDAY(AZ5,2),Tabela4[],2,FALSE)</f>
        <v>ŚR</v>
      </c>
      <c r="BA4" s="29" t="str">
        <f>VLOOKUP(WEEKDAY(BA5,2),Tabela4[],2,FALSE)</f>
        <v>CZW</v>
      </c>
      <c r="BB4" s="29" t="str">
        <f>VLOOKUP(WEEKDAY(BB5,2),Tabela4[],2,FALSE)</f>
        <v>PT</v>
      </c>
      <c r="BC4" s="29" t="str">
        <f>VLOOKUP(WEEKDAY(BC5,2),Tabela4[],2,FALSE)</f>
        <v>SOB</v>
      </c>
      <c r="BD4" s="29" t="str">
        <f>VLOOKUP(WEEKDAY(BD5,2),Tabela4[],2,FALSE)</f>
        <v>NIEDZ</v>
      </c>
      <c r="BE4" s="29" t="str">
        <f>VLOOKUP(WEEKDAY(BE5,2),Tabela4[],2,FALSE)</f>
        <v>PON</v>
      </c>
      <c r="BF4" s="29" t="str">
        <f>VLOOKUP(WEEKDAY(BF5,2),Tabela4[],2,FALSE)</f>
        <v>WT</v>
      </c>
      <c r="BG4" s="29" t="str">
        <f>VLOOKUP(WEEKDAY(BG5,2),Tabela4[],2,FALSE)</f>
        <v>ŚR</v>
      </c>
      <c r="BH4" s="29" t="str">
        <f>VLOOKUP(WEEKDAY(BH5,2),Tabela4[],2,FALSE)</f>
        <v>CZW</v>
      </c>
      <c r="BI4" s="29" t="str">
        <f>VLOOKUP(WEEKDAY(BI5,2),Tabela4[],2,FALSE)</f>
        <v>PT</v>
      </c>
      <c r="BJ4" s="29" t="str">
        <f>VLOOKUP(WEEKDAY(BJ5,2),Tabela4[],2,FALSE)</f>
        <v>SOB</v>
      </c>
      <c r="BK4" s="29" t="str">
        <f>VLOOKUP(WEEKDAY(BK5,2),Tabela4[],2,FALSE)</f>
        <v>NIEDZ</v>
      </c>
      <c r="BL4" s="29" t="str">
        <f>VLOOKUP(WEEKDAY(BL5,2),Tabela4[],2,FALSE)</f>
        <v>PON</v>
      </c>
      <c r="BM4" s="29" t="str">
        <f>VLOOKUP(WEEKDAY(BM5,2),Tabela4[],2,FALSE)</f>
        <v>WT</v>
      </c>
      <c r="BN4" s="29" t="str">
        <f>VLOOKUP(WEEKDAY(BN5,2),Tabela4[],2,FALSE)</f>
        <v>ŚR</v>
      </c>
      <c r="BO4" s="29" t="str">
        <f>VLOOKUP(WEEKDAY(BO5,2),Tabela4[],2,FALSE)</f>
        <v>CZW</v>
      </c>
      <c r="BP4" s="29" t="str">
        <f>VLOOKUP(WEEKDAY(BP5,2),Tabela4[],2,FALSE)</f>
        <v>PT</v>
      </c>
      <c r="BQ4" s="29" t="str">
        <f>VLOOKUP(WEEKDAY(BQ5,2),Tabela4[],2,FALSE)</f>
        <v>SOB</v>
      </c>
      <c r="BR4" s="29" t="str">
        <f>VLOOKUP(WEEKDAY(BR5,2),Tabela4[],2,FALSE)</f>
        <v>NIEDZ</v>
      </c>
      <c r="BS4" s="29" t="str">
        <f>VLOOKUP(WEEKDAY(BS5,2),Tabela4[],2,FALSE)</f>
        <v>PON</v>
      </c>
      <c r="BT4" s="29" t="str">
        <f>VLOOKUP(WEEKDAY(BT5,2),Tabela4[],2,FALSE)</f>
        <v>WT</v>
      </c>
      <c r="BU4" s="29" t="str">
        <f>VLOOKUP(WEEKDAY(BU5,2),Tabela4[],2,FALSE)</f>
        <v>ŚR</v>
      </c>
      <c r="BV4" s="29" t="str">
        <f>VLOOKUP(WEEKDAY(BV5,2),Tabela4[],2,FALSE)</f>
        <v>CZW</v>
      </c>
      <c r="BW4" s="29" t="str">
        <f>VLOOKUP(WEEKDAY(BW5,2),Tabela4[],2,FALSE)</f>
        <v>PT</v>
      </c>
      <c r="BX4" s="29" t="str">
        <f>VLOOKUP(WEEKDAY(BX5,2),Tabela4[],2,FALSE)</f>
        <v>SOB</v>
      </c>
      <c r="BY4" s="29" t="str">
        <f>VLOOKUP(WEEKDAY(BY5,2),Tabela4[],2,FALSE)</f>
        <v>NIEDZ</v>
      </c>
      <c r="BZ4" s="29" t="str">
        <f>VLOOKUP(WEEKDAY(BZ5,2),Tabela4[],2,FALSE)</f>
        <v>PON</v>
      </c>
      <c r="CA4" s="29" t="str">
        <f>VLOOKUP(WEEKDAY(CA5,2),Tabela4[],2,FALSE)</f>
        <v>WT</v>
      </c>
      <c r="CB4" s="29" t="str">
        <f>VLOOKUP(WEEKDAY(CB5,2),Tabela4[],2,FALSE)</f>
        <v>ŚR</v>
      </c>
      <c r="CC4" s="29" t="str">
        <f>VLOOKUP(WEEKDAY(CC5,2),Tabela4[],2,FALSE)</f>
        <v>CZW</v>
      </c>
      <c r="CD4" s="29" t="str">
        <f>VLOOKUP(WEEKDAY(CD5,2),Tabela4[],2,FALSE)</f>
        <v>PT</v>
      </c>
      <c r="CE4" s="29" t="str">
        <f>VLOOKUP(WEEKDAY(CE5,2),Tabela4[],2,FALSE)</f>
        <v>SOB</v>
      </c>
      <c r="CF4" s="29" t="str">
        <f>VLOOKUP(WEEKDAY(CF5,2),Tabela4[],2,FALSE)</f>
        <v>NIEDZ</v>
      </c>
      <c r="CG4" s="29" t="str">
        <f>VLOOKUP(WEEKDAY(CG5,2),Tabela4[],2,FALSE)</f>
        <v>PON</v>
      </c>
      <c r="CH4" s="29" t="str">
        <f>VLOOKUP(WEEKDAY(CH5,2),Tabela4[],2,FALSE)</f>
        <v>WT</v>
      </c>
      <c r="CI4" s="29" t="str">
        <f>VLOOKUP(WEEKDAY(CI5,2),Tabela4[],2,FALSE)</f>
        <v>ŚR</v>
      </c>
      <c r="CJ4" s="29" t="str">
        <f>VLOOKUP(WEEKDAY(CJ5,2),Tabela4[],2,FALSE)</f>
        <v>CZW</v>
      </c>
      <c r="CK4" s="29" t="str">
        <f>VLOOKUP(WEEKDAY(CK5,2),Tabela4[],2,FALSE)</f>
        <v>PT</v>
      </c>
      <c r="CL4" s="29" t="str">
        <f>VLOOKUP(WEEKDAY(CL5,2),Tabela4[],2,FALSE)</f>
        <v>SOB</v>
      </c>
      <c r="CM4" s="29" t="str">
        <f>VLOOKUP(WEEKDAY(CM5,2),Tabela4[],2,FALSE)</f>
        <v>NIEDZ</v>
      </c>
      <c r="CN4" s="29" t="str">
        <f>VLOOKUP(WEEKDAY(CN5,2),Tabela4[],2,FALSE)</f>
        <v>PON</v>
      </c>
      <c r="CO4" s="29" t="str">
        <f>VLOOKUP(WEEKDAY(CO5,2),Tabela4[],2,FALSE)</f>
        <v>WT</v>
      </c>
      <c r="CP4" s="29" t="str">
        <f>VLOOKUP(WEEKDAY(CP5,2),Tabela4[],2,FALSE)</f>
        <v>ŚR</v>
      </c>
      <c r="CQ4" s="29" t="str">
        <f>VLOOKUP(WEEKDAY(CQ5,2),Tabela4[],2,FALSE)</f>
        <v>CZW</v>
      </c>
      <c r="CR4" s="29" t="str">
        <f>VLOOKUP(WEEKDAY(CR5,2),Tabela4[],2,FALSE)</f>
        <v>PT</v>
      </c>
      <c r="CS4" s="29" t="str">
        <f>VLOOKUP(WEEKDAY(CS5,2),Tabela4[],2,FALSE)</f>
        <v>SOB</v>
      </c>
      <c r="CT4" s="29" t="str">
        <f>VLOOKUP(WEEKDAY(CT5,2),Tabela4[],2,FALSE)</f>
        <v>NIEDZ</v>
      </c>
      <c r="CU4" s="29" t="str">
        <f>VLOOKUP(WEEKDAY(CU5,2),Tabela4[],2,FALSE)</f>
        <v>PON</v>
      </c>
      <c r="CV4" s="29" t="str">
        <f>VLOOKUP(WEEKDAY(CV5,2),Tabela4[],2,FALSE)</f>
        <v>WT</v>
      </c>
      <c r="CW4" s="29" t="str">
        <f>VLOOKUP(WEEKDAY(CW5,2),Tabela4[],2,FALSE)</f>
        <v>ŚR</v>
      </c>
      <c r="CX4" s="29" t="str">
        <f>VLOOKUP(WEEKDAY(CX5,2),Tabela4[],2,FALSE)</f>
        <v>CZW</v>
      </c>
      <c r="CY4" s="29" t="str">
        <f>VLOOKUP(WEEKDAY(CY5,2),Tabela4[],2,FALSE)</f>
        <v>PT</v>
      </c>
      <c r="CZ4" s="29" t="str">
        <f>VLOOKUP(WEEKDAY(CZ5,2),Tabela4[],2,FALSE)</f>
        <v>SOB</v>
      </c>
      <c r="DA4" s="29" t="str">
        <f>VLOOKUP(WEEKDAY(DA5,2),Tabela4[],2,FALSE)</f>
        <v>NIEDZ</v>
      </c>
      <c r="DB4" s="29" t="str">
        <f>VLOOKUP(WEEKDAY(DB5,2),Tabela4[],2,FALSE)</f>
        <v>PON</v>
      </c>
      <c r="DC4" s="29" t="str">
        <f>VLOOKUP(WEEKDAY(DC5,2),Tabela4[],2,FALSE)</f>
        <v>WT</v>
      </c>
      <c r="DD4" s="29" t="str">
        <f>VLOOKUP(WEEKDAY(DD5,2),Tabela4[],2,FALSE)</f>
        <v>ŚR</v>
      </c>
      <c r="DE4" s="29" t="str">
        <f>VLOOKUP(WEEKDAY(DE5,2),Tabela4[],2,FALSE)</f>
        <v>CZW</v>
      </c>
      <c r="DF4" s="29" t="str">
        <f>VLOOKUP(WEEKDAY(DF5,2),Tabela4[],2,FALSE)</f>
        <v>PT</v>
      </c>
      <c r="DG4" s="29" t="str">
        <f>VLOOKUP(WEEKDAY(DG5,2),Tabela4[],2,FALSE)</f>
        <v>SOB</v>
      </c>
      <c r="DH4" s="29" t="str">
        <f>VLOOKUP(WEEKDAY(DH5,2),Tabela4[],2,FALSE)</f>
        <v>NIEDZ</v>
      </c>
      <c r="DI4" s="29" t="str">
        <f>VLOOKUP(WEEKDAY(DI5,2),Tabela4[],2,FALSE)</f>
        <v>PON</v>
      </c>
      <c r="DJ4" s="29" t="str">
        <f>VLOOKUP(WEEKDAY(DJ5,2),Tabela4[],2,FALSE)</f>
        <v>WT</v>
      </c>
      <c r="DK4" s="29" t="str">
        <f>VLOOKUP(WEEKDAY(DK5,2),Tabela4[],2,FALSE)</f>
        <v>ŚR</v>
      </c>
      <c r="DL4" s="29" t="str">
        <f>VLOOKUP(WEEKDAY(DL5,2),Tabela4[],2,FALSE)</f>
        <v>CZW</v>
      </c>
      <c r="DM4" s="29" t="str">
        <f>VLOOKUP(WEEKDAY(DM5,2),Tabela4[],2,FALSE)</f>
        <v>PT</v>
      </c>
      <c r="DN4" s="29" t="str">
        <f>VLOOKUP(WEEKDAY(DN5,2),Tabela4[],2,FALSE)</f>
        <v>SOB</v>
      </c>
      <c r="DO4" s="29" t="str">
        <f>VLOOKUP(WEEKDAY(DO5,2),Tabela4[],2,FALSE)</f>
        <v>NIEDZ</v>
      </c>
      <c r="DP4" s="29" t="str">
        <f>VLOOKUP(WEEKDAY(DP5,2),Tabela4[],2,FALSE)</f>
        <v>PON</v>
      </c>
      <c r="DQ4" s="29" t="str">
        <f>VLOOKUP(WEEKDAY(DQ5,2),Tabela4[],2,FALSE)</f>
        <v>WT</v>
      </c>
      <c r="DR4" s="29" t="str">
        <f>VLOOKUP(WEEKDAY(DR5,2),Tabela4[],2,FALSE)</f>
        <v>ŚR</v>
      </c>
      <c r="DS4" s="29" t="str">
        <f>VLOOKUP(WEEKDAY(DS5,2),Tabela4[],2,FALSE)</f>
        <v>CZW</v>
      </c>
      <c r="DT4" s="29" t="str">
        <f>VLOOKUP(WEEKDAY(DT5,2),Tabela4[],2,FALSE)</f>
        <v>PT</v>
      </c>
      <c r="DU4" s="29" t="str">
        <f>VLOOKUP(WEEKDAY(DU5,2),Tabela4[],2,FALSE)</f>
        <v>SOB</v>
      </c>
      <c r="DV4" s="29" t="str">
        <f>VLOOKUP(WEEKDAY(DV5,2),Tabela4[],2,FALSE)</f>
        <v>NIEDZ</v>
      </c>
      <c r="DW4" s="29" t="str">
        <f>VLOOKUP(WEEKDAY(DW5,2),Tabela4[],2,FALSE)</f>
        <v>PON</v>
      </c>
      <c r="DX4" s="29" t="str">
        <f>VLOOKUP(WEEKDAY(DX5,2),Tabela4[],2,FALSE)</f>
        <v>WT</v>
      </c>
      <c r="DY4" s="29" t="str">
        <f>VLOOKUP(WEEKDAY(DY5,2),Tabela4[],2,FALSE)</f>
        <v>ŚR</v>
      </c>
      <c r="DZ4" s="29" t="str">
        <f>VLOOKUP(WEEKDAY(DZ5,2),Tabela4[],2,FALSE)</f>
        <v>CZW</v>
      </c>
      <c r="EA4" s="29" t="str">
        <f>VLOOKUP(WEEKDAY(EA5,2),Tabela4[],2,FALSE)</f>
        <v>PT</v>
      </c>
      <c r="EB4" s="29" t="str">
        <f>VLOOKUP(WEEKDAY(EB5,2),Tabela4[],2,FALSE)</f>
        <v>SOB</v>
      </c>
      <c r="EC4" s="29" t="str">
        <f>VLOOKUP(WEEKDAY(EC5,2),Tabela4[],2,FALSE)</f>
        <v>NIEDZ</v>
      </c>
      <c r="ED4" s="29" t="str">
        <f>VLOOKUP(WEEKDAY(ED5,2),Tabela4[],2,FALSE)</f>
        <v>PON</v>
      </c>
      <c r="EE4" s="29" t="str">
        <f>VLOOKUP(WEEKDAY(EE5,2),Tabela4[],2,FALSE)</f>
        <v>WT</v>
      </c>
      <c r="EF4" s="29" t="str">
        <f>VLOOKUP(WEEKDAY(EF5,2),Tabela4[],2,FALSE)</f>
        <v>ŚR</v>
      </c>
      <c r="EG4" s="29" t="str">
        <f>VLOOKUP(WEEKDAY(EG5,2),Tabela4[],2,FALSE)</f>
        <v>CZW</v>
      </c>
      <c r="EH4" s="29" t="str">
        <f>VLOOKUP(WEEKDAY(EH5,2),Tabela4[],2,FALSE)</f>
        <v>PT</v>
      </c>
      <c r="EI4" s="29" t="str">
        <f>VLOOKUP(WEEKDAY(EI5,2),Tabela4[],2,FALSE)</f>
        <v>SOB</v>
      </c>
      <c r="EJ4" s="29" t="str">
        <f>VLOOKUP(WEEKDAY(EJ5,2),Tabela4[],2,FALSE)</f>
        <v>NIEDZ</v>
      </c>
      <c r="EK4" s="29" t="str">
        <f>VLOOKUP(WEEKDAY(EK5,2),Tabela4[],2,FALSE)</f>
        <v>PON</v>
      </c>
      <c r="EL4" s="29" t="str">
        <f>VLOOKUP(WEEKDAY(EL5,2),Tabela4[],2,FALSE)</f>
        <v>WT</v>
      </c>
      <c r="EM4" s="29" t="str">
        <f>VLOOKUP(WEEKDAY(EM5,2),Tabela4[],2,FALSE)</f>
        <v>ŚR</v>
      </c>
      <c r="EN4" s="29" t="str">
        <f>VLOOKUP(WEEKDAY(EN5,2),Tabela4[],2,FALSE)</f>
        <v>CZW</v>
      </c>
      <c r="EO4" s="29" t="str">
        <f>VLOOKUP(WEEKDAY(EO5,2),Tabela4[],2,FALSE)</f>
        <v>PT</v>
      </c>
      <c r="EP4" s="29" t="str">
        <f>VLOOKUP(WEEKDAY(EP5,2),Tabela4[],2,FALSE)</f>
        <v>SOB</v>
      </c>
      <c r="EQ4" s="29" t="str">
        <f>VLOOKUP(WEEKDAY(EQ5,2),Tabela4[],2,FALSE)</f>
        <v>NIEDZ</v>
      </c>
      <c r="ER4" s="29" t="str">
        <f>VLOOKUP(WEEKDAY(ER5,2),Tabela4[],2,FALSE)</f>
        <v>PON</v>
      </c>
      <c r="ES4" s="29" t="str">
        <f>VLOOKUP(WEEKDAY(ES5,2),Tabela4[],2,FALSE)</f>
        <v>WT</v>
      </c>
      <c r="ET4" s="29" t="str">
        <f>VLOOKUP(WEEKDAY(ET5,2),Tabela4[],2,FALSE)</f>
        <v>ŚR</v>
      </c>
      <c r="EU4" s="29" t="str">
        <f>VLOOKUP(WEEKDAY(EU5,2),Tabela4[],2,FALSE)</f>
        <v>CZW</v>
      </c>
      <c r="EV4" s="29" t="str">
        <f>VLOOKUP(WEEKDAY(EV5,2),Tabela4[],2,FALSE)</f>
        <v>PT</v>
      </c>
      <c r="EW4" s="29" t="str">
        <f>VLOOKUP(WEEKDAY(EW5,2),Tabela4[],2,FALSE)</f>
        <v>SOB</v>
      </c>
      <c r="EX4" s="29" t="str">
        <f>VLOOKUP(WEEKDAY(EX5,2),Tabela4[],2,FALSE)</f>
        <v>NIEDZ</v>
      </c>
      <c r="EY4" s="29" t="str">
        <f>VLOOKUP(WEEKDAY(EY5,2),Tabela4[],2,FALSE)</f>
        <v>PON</v>
      </c>
      <c r="EZ4" s="29" t="str">
        <f>VLOOKUP(WEEKDAY(EZ5,2),Tabela4[],2,FALSE)</f>
        <v>WT</v>
      </c>
      <c r="FA4" s="29" t="str">
        <f>VLOOKUP(WEEKDAY(FA5,2),Tabela4[],2,FALSE)</f>
        <v>ŚR</v>
      </c>
      <c r="FB4" s="29" t="str">
        <f>VLOOKUP(WEEKDAY(FB5,2),Tabela4[],2,FALSE)</f>
        <v>CZW</v>
      </c>
      <c r="FC4" s="29" t="str">
        <f>VLOOKUP(WEEKDAY(FC5,2),Tabela4[],2,FALSE)</f>
        <v>PT</v>
      </c>
      <c r="FD4" s="29" t="str">
        <f>VLOOKUP(WEEKDAY(FD5,2),Tabela4[],2,FALSE)</f>
        <v>SOB</v>
      </c>
      <c r="FE4" s="29" t="str">
        <f>VLOOKUP(WEEKDAY(FE5,2),Tabela4[],2,FALSE)</f>
        <v>NIEDZ</v>
      </c>
      <c r="FF4" s="29" t="str">
        <f>VLOOKUP(WEEKDAY(FF5,2),Tabela4[],2,FALSE)</f>
        <v>PON</v>
      </c>
      <c r="FG4" s="29" t="str">
        <f>VLOOKUP(WEEKDAY(FG5,2),Tabela4[],2,FALSE)</f>
        <v>WT</v>
      </c>
      <c r="FH4" s="29" t="str">
        <f>VLOOKUP(WEEKDAY(FH5,2),Tabela4[],2,FALSE)</f>
        <v>ŚR</v>
      </c>
      <c r="FI4" s="29" t="str">
        <f>VLOOKUP(WEEKDAY(FI5,2),Tabela4[],2,FALSE)</f>
        <v>CZW</v>
      </c>
      <c r="FJ4" s="29" t="str">
        <f>VLOOKUP(WEEKDAY(FJ5,2),Tabela4[],2,FALSE)</f>
        <v>PT</v>
      </c>
      <c r="FK4" s="29" t="str">
        <f>VLOOKUP(WEEKDAY(FK5,2),Tabela4[],2,FALSE)</f>
        <v>SOB</v>
      </c>
      <c r="FL4" s="29" t="str">
        <f>VLOOKUP(WEEKDAY(FL5,2),Tabela4[],2,FALSE)</f>
        <v>NIEDZ</v>
      </c>
      <c r="FM4" s="29" t="str">
        <f>VLOOKUP(WEEKDAY(FM5,2),Tabela4[],2,FALSE)</f>
        <v>PON</v>
      </c>
      <c r="FN4" s="29" t="str">
        <f>VLOOKUP(WEEKDAY(FN5,2),Tabela4[],2,FALSE)</f>
        <v>WT</v>
      </c>
      <c r="FO4" s="29" t="str">
        <f>VLOOKUP(WEEKDAY(FO5,2),Tabela4[],2,FALSE)</f>
        <v>ŚR</v>
      </c>
      <c r="FP4" s="29" t="str">
        <f>VLOOKUP(WEEKDAY(FP5,2),Tabela4[],2,FALSE)</f>
        <v>CZW</v>
      </c>
      <c r="FQ4" s="29" t="str">
        <f>VLOOKUP(WEEKDAY(FQ5,2),Tabela4[],2,FALSE)</f>
        <v>PT</v>
      </c>
      <c r="FR4" s="29" t="str">
        <f>VLOOKUP(WEEKDAY(FR5,2),Tabela4[],2,FALSE)</f>
        <v>SOB</v>
      </c>
      <c r="FS4" s="29" t="str">
        <f>VLOOKUP(WEEKDAY(FS5,2),Tabela4[],2,FALSE)</f>
        <v>NIEDZ</v>
      </c>
      <c r="FT4" s="29" t="str">
        <f>VLOOKUP(WEEKDAY(FT5,2),Tabela4[],2,FALSE)</f>
        <v>PON</v>
      </c>
      <c r="FU4" s="29" t="str">
        <f>VLOOKUP(WEEKDAY(FU5,2),Tabela4[],2,FALSE)</f>
        <v>WT</v>
      </c>
      <c r="FV4" s="29" t="str">
        <f>VLOOKUP(WEEKDAY(FV5,2),Tabela4[],2,FALSE)</f>
        <v>ŚR</v>
      </c>
      <c r="FW4" s="29" t="str">
        <f>VLOOKUP(WEEKDAY(FW5,2),Tabela4[],2,FALSE)</f>
        <v>CZW</v>
      </c>
      <c r="FX4" s="29" t="str">
        <f>VLOOKUP(WEEKDAY(FX5,2),Tabela4[],2,FALSE)</f>
        <v>PT</v>
      </c>
      <c r="FY4" s="29" t="str">
        <f>VLOOKUP(WEEKDAY(FY5,2),Tabela4[],2,FALSE)</f>
        <v>SOB</v>
      </c>
      <c r="FZ4" s="29" t="str">
        <f>VLOOKUP(WEEKDAY(FZ5,2),Tabela4[],2,FALSE)</f>
        <v>NIEDZ</v>
      </c>
      <c r="GA4" s="29" t="str">
        <f>VLOOKUP(WEEKDAY(GA5,2),Tabela4[],2,FALSE)</f>
        <v>PON</v>
      </c>
      <c r="GB4" s="29" t="str">
        <f>VLOOKUP(WEEKDAY(GB5,2),Tabela4[],2,FALSE)</f>
        <v>WT</v>
      </c>
      <c r="GC4" s="29" t="str">
        <f>VLOOKUP(WEEKDAY(GC5,2),Tabela4[],2,FALSE)</f>
        <v>ŚR</v>
      </c>
      <c r="GD4" s="29" t="str">
        <f>VLOOKUP(WEEKDAY(GD5,2),Tabela4[],2,FALSE)</f>
        <v>CZW</v>
      </c>
      <c r="GE4" s="29" t="str">
        <f>VLOOKUP(WEEKDAY(GE5,2),Tabela4[],2,FALSE)</f>
        <v>PT</v>
      </c>
      <c r="GF4" s="29" t="str">
        <f>VLOOKUP(WEEKDAY(GF5,2),Tabela4[],2,FALSE)</f>
        <v>SOB</v>
      </c>
      <c r="GG4" s="29" t="str">
        <f>VLOOKUP(WEEKDAY(GG5,2),Tabela4[],2,FALSE)</f>
        <v>NIEDZ</v>
      </c>
      <c r="GH4" s="29" t="str">
        <f>VLOOKUP(WEEKDAY(GH5,2),Tabela4[],2,FALSE)</f>
        <v>PON</v>
      </c>
      <c r="GI4" s="29" t="str">
        <f>VLOOKUP(WEEKDAY(GI5,2),Tabela4[],2,FALSE)</f>
        <v>WT</v>
      </c>
      <c r="GJ4" s="29" t="str">
        <f>VLOOKUP(WEEKDAY(GJ5,2),Tabela4[],2,FALSE)</f>
        <v>ŚR</v>
      </c>
      <c r="GK4" s="29" t="str">
        <f>VLOOKUP(WEEKDAY(GK5,2),Tabela4[],2,FALSE)</f>
        <v>CZW</v>
      </c>
      <c r="GL4" s="29" t="str">
        <f>VLOOKUP(WEEKDAY(GL5,2),Tabela4[],2,FALSE)</f>
        <v>PT</v>
      </c>
      <c r="GM4" s="29" t="str">
        <f>VLOOKUP(WEEKDAY(GM5,2),Tabela4[],2,FALSE)</f>
        <v>SOB</v>
      </c>
      <c r="GN4" s="29" t="str">
        <f>VLOOKUP(WEEKDAY(GN5,2),Tabela4[],2,FALSE)</f>
        <v>NIEDZ</v>
      </c>
      <c r="GO4" s="29" t="str">
        <f>VLOOKUP(WEEKDAY(GO5,2),Tabela4[],2,FALSE)</f>
        <v>PON</v>
      </c>
      <c r="GP4" s="29" t="str">
        <f>VLOOKUP(WEEKDAY(GP5,2),Tabela4[],2,FALSE)</f>
        <v>WT</v>
      </c>
      <c r="GQ4" s="29" t="str">
        <f>VLOOKUP(WEEKDAY(GQ5,2),Tabela4[],2,FALSE)</f>
        <v>ŚR</v>
      </c>
      <c r="GR4" s="29" t="str">
        <f>VLOOKUP(WEEKDAY(GR5,2),Tabela4[],2,FALSE)</f>
        <v>CZW</v>
      </c>
      <c r="GS4" s="29" t="str">
        <f>VLOOKUP(WEEKDAY(GS5,2),Tabela4[],2,FALSE)</f>
        <v>PT</v>
      </c>
      <c r="GT4" s="29" t="str">
        <f>VLOOKUP(WEEKDAY(GT5,2),Tabela4[],2,FALSE)</f>
        <v>SOB</v>
      </c>
      <c r="GU4" s="29" t="str">
        <f>VLOOKUP(WEEKDAY(GU5,2),Tabela4[],2,FALSE)</f>
        <v>NIEDZ</v>
      </c>
      <c r="GV4" s="29" t="str">
        <f>VLOOKUP(WEEKDAY(GV5,2),Tabela4[],2,FALSE)</f>
        <v>PON</v>
      </c>
      <c r="GW4" s="29" t="str">
        <f>VLOOKUP(WEEKDAY(GW5,2),Tabela4[],2,FALSE)</f>
        <v>WT</v>
      </c>
      <c r="GX4" s="29" t="str">
        <f>VLOOKUP(WEEKDAY(GX5,2),Tabela4[],2,FALSE)</f>
        <v>ŚR</v>
      </c>
      <c r="GY4" s="29" t="str">
        <f>VLOOKUP(WEEKDAY(GY5,2),Tabela4[],2,FALSE)</f>
        <v>CZW</v>
      </c>
      <c r="GZ4" s="29" t="str">
        <f>VLOOKUP(WEEKDAY(GZ5,2),Tabela4[],2,FALSE)</f>
        <v>PT</v>
      </c>
      <c r="HA4" s="29" t="str">
        <f>VLOOKUP(WEEKDAY(HA5,2),Tabela4[],2,FALSE)</f>
        <v>SOB</v>
      </c>
      <c r="HB4" s="29" t="str">
        <f>VLOOKUP(WEEKDAY(HB5,2),Tabela4[],2,FALSE)</f>
        <v>NIEDZ</v>
      </c>
      <c r="HC4" s="29" t="str">
        <f>VLOOKUP(WEEKDAY(HC5,2),Tabela4[],2,FALSE)</f>
        <v>PON</v>
      </c>
      <c r="HD4" s="29" t="str">
        <f>VLOOKUP(WEEKDAY(HD5,2),Tabela4[],2,FALSE)</f>
        <v>WT</v>
      </c>
      <c r="HE4" s="29" t="str">
        <f>VLOOKUP(WEEKDAY(HE5,2),Tabela4[],2,FALSE)</f>
        <v>ŚR</v>
      </c>
      <c r="HF4" s="29" t="str">
        <f>VLOOKUP(WEEKDAY(HF5,2),Tabela4[],2,FALSE)</f>
        <v>CZW</v>
      </c>
      <c r="HG4" s="29" t="str">
        <f>VLOOKUP(WEEKDAY(HG5,2),Tabela4[],2,FALSE)</f>
        <v>PT</v>
      </c>
      <c r="HH4" s="29" t="str">
        <f>VLOOKUP(WEEKDAY(HH5,2),Tabela4[],2,FALSE)</f>
        <v>SOB</v>
      </c>
      <c r="HI4" s="29" t="str">
        <f>VLOOKUP(WEEKDAY(HI5,2),Tabela4[],2,FALSE)</f>
        <v>NIEDZ</v>
      </c>
      <c r="HJ4" s="29" t="str">
        <f>VLOOKUP(WEEKDAY(HJ5,2),Tabela4[],2,FALSE)</f>
        <v>PON</v>
      </c>
      <c r="HK4" s="29" t="str">
        <f>VLOOKUP(WEEKDAY(HK5,2),Tabela4[],2,FALSE)</f>
        <v>WT</v>
      </c>
      <c r="HL4" s="29" t="str">
        <f>VLOOKUP(WEEKDAY(HL5,2),Tabela4[],2,FALSE)</f>
        <v>ŚR</v>
      </c>
      <c r="HM4" s="29" t="str">
        <f>VLOOKUP(WEEKDAY(HM5,2),Tabela4[],2,FALSE)</f>
        <v>CZW</v>
      </c>
      <c r="HN4" s="29" t="str">
        <f>VLOOKUP(WEEKDAY(HN5,2),Tabela4[],2,FALSE)</f>
        <v>PT</v>
      </c>
      <c r="HO4" s="29" t="str">
        <f>VLOOKUP(WEEKDAY(HO5,2),Tabela4[],2,FALSE)</f>
        <v>SOB</v>
      </c>
      <c r="HP4" s="29" t="str">
        <f>VLOOKUP(WEEKDAY(HP5,2),Tabela4[],2,FALSE)</f>
        <v>NIEDZ</v>
      </c>
      <c r="HQ4" s="29" t="str">
        <f>VLOOKUP(WEEKDAY(HQ5,2),Tabela4[],2,FALSE)</f>
        <v>PON</v>
      </c>
      <c r="HR4" s="29" t="str">
        <f>VLOOKUP(WEEKDAY(HR5,2),Tabela4[],2,FALSE)</f>
        <v>WT</v>
      </c>
      <c r="HS4" s="29" t="str">
        <f>VLOOKUP(WEEKDAY(HS5,2),Tabela4[],2,FALSE)</f>
        <v>ŚR</v>
      </c>
      <c r="HT4" s="29" t="str">
        <f>VLOOKUP(WEEKDAY(HT5,2),Tabela4[],2,FALSE)</f>
        <v>CZW</v>
      </c>
      <c r="HU4" s="29" t="str">
        <f>VLOOKUP(WEEKDAY(HU5,2),Tabela4[],2,FALSE)</f>
        <v>PT</v>
      </c>
      <c r="HV4" s="29" t="str">
        <f>VLOOKUP(WEEKDAY(HV5,2),Tabela4[],2,FALSE)</f>
        <v>SOB</v>
      </c>
      <c r="HW4" s="29" t="str">
        <f>VLOOKUP(WEEKDAY(HW5,2),Tabela4[],2,FALSE)</f>
        <v>NIEDZ</v>
      </c>
      <c r="HX4" s="29" t="str">
        <f>VLOOKUP(WEEKDAY(HX5,2),Tabela4[],2,FALSE)</f>
        <v>PON</v>
      </c>
      <c r="HY4" s="29" t="str">
        <f>VLOOKUP(WEEKDAY(HY5,2),Tabela4[],2,FALSE)</f>
        <v>WT</v>
      </c>
      <c r="HZ4" s="29" t="str">
        <f>VLOOKUP(WEEKDAY(HZ5,2),Tabela4[],2,FALSE)</f>
        <v>ŚR</v>
      </c>
      <c r="IA4" s="29" t="str">
        <f>VLOOKUP(WEEKDAY(IA5,2),Tabela4[],2,FALSE)</f>
        <v>CZW</v>
      </c>
      <c r="IB4" s="29" t="str">
        <f>VLOOKUP(WEEKDAY(IB5,2),Tabela4[],2,FALSE)</f>
        <v>PT</v>
      </c>
      <c r="IC4" s="29" t="str">
        <f>VLOOKUP(WEEKDAY(IC5,2),Tabela4[],2,FALSE)</f>
        <v>SOB</v>
      </c>
      <c r="ID4" s="29" t="str">
        <f>VLOOKUP(WEEKDAY(ID5,2),Tabela4[],2,FALSE)</f>
        <v>NIEDZ</v>
      </c>
      <c r="IE4" s="29" t="str">
        <f>VLOOKUP(WEEKDAY(IE5,2),Tabela4[],2,FALSE)</f>
        <v>PON</v>
      </c>
      <c r="IF4" s="29" t="str">
        <f>VLOOKUP(WEEKDAY(IF5,2),Tabela4[],2,FALSE)</f>
        <v>WT</v>
      </c>
      <c r="IG4" s="29" t="str">
        <f>VLOOKUP(WEEKDAY(IG5,2),Tabela4[],2,FALSE)</f>
        <v>ŚR</v>
      </c>
      <c r="IH4" s="29" t="str">
        <f>VLOOKUP(WEEKDAY(IH5,2),Tabela4[],2,FALSE)</f>
        <v>CZW</v>
      </c>
      <c r="II4" s="29" t="str">
        <f>VLOOKUP(WEEKDAY(II5,2),Tabela4[],2,FALSE)</f>
        <v>PT</v>
      </c>
      <c r="IJ4" s="29" t="str">
        <f>VLOOKUP(WEEKDAY(IJ5,2),Tabela4[],2,FALSE)</f>
        <v>SOB</v>
      </c>
      <c r="IK4" s="29" t="str">
        <f>VLOOKUP(WEEKDAY(IK5,2),Tabela4[],2,FALSE)</f>
        <v>NIEDZ</v>
      </c>
      <c r="IL4" s="29" t="str">
        <f>VLOOKUP(WEEKDAY(IL5,2),Tabela4[],2,FALSE)</f>
        <v>PON</v>
      </c>
      <c r="IM4" s="29" t="str">
        <f>VLOOKUP(WEEKDAY(IM5,2),Tabela4[],2,FALSE)</f>
        <v>WT</v>
      </c>
      <c r="IN4" s="29" t="str">
        <f>VLOOKUP(WEEKDAY(IN5,2),Tabela4[],2,FALSE)</f>
        <v>ŚR</v>
      </c>
      <c r="IO4" s="29" t="str">
        <f>VLOOKUP(WEEKDAY(IO5,2),Tabela4[],2,FALSE)</f>
        <v>CZW</v>
      </c>
      <c r="IP4" s="29" t="str">
        <f>VLOOKUP(WEEKDAY(IP5,2),Tabela4[],2,FALSE)</f>
        <v>PT</v>
      </c>
      <c r="IQ4" s="29" t="str">
        <f>VLOOKUP(WEEKDAY(IQ5,2),Tabela4[],2,FALSE)</f>
        <v>SOB</v>
      </c>
      <c r="IR4" s="29" t="str">
        <f>VLOOKUP(WEEKDAY(IR5,2),Tabela4[],2,FALSE)</f>
        <v>NIEDZ</v>
      </c>
      <c r="IS4" s="29" t="str">
        <f>VLOOKUP(WEEKDAY(IS5,2),Tabela4[],2,FALSE)</f>
        <v>PON</v>
      </c>
      <c r="IT4" s="29" t="str">
        <f>VLOOKUP(WEEKDAY(IT5,2),Tabela4[],2,FALSE)</f>
        <v>WT</v>
      </c>
      <c r="IU4" s="29" t="str">
        <f>VLOOKUP(WEEKDAY(IU5,2),Tabela4[],2,FALSE)</f>
        <v>ŚR</v>
      </c>
      <c r="IV4" s="29" t="str">
        <f>VLOOKUP(WEEKDAY(IV5,2),Tabela4[],2,FALSE)</f>
        <v>CZW</v>
      </c>
      <c r="IW4" s="29" t="str">
        <f>VLOOKUP(WEEKDAY(IW5,2),Tabela4[],2,FALSE)</f>
        <v>PT</v>
      </c>
      <c r="IX4" s="29" t="str">
        <f>VLOOKUP(WEEKDAY(IX5,2),Tabela4[],2,FALSE)</f>
        <v>SOB</v>
      </c>
      <c r="IY4" s="29" t="str">
        <f>VLOOKUP(WEEKDAY(IY5,2),Tabela4[],2,FALSE)</f>
        <v>NIEDZ</v>
      </c>
      <c r="IZ4" s="29" t="str">
        <f>VLOOKUP(WEEKDAY(IZ5,2),Tabela4[],2,FALSE)</f>
        <v>PON</v>
      </c>
      <c r="JA4" s="29" t="str">
        <f>VLOOKUP(WEEKDAY(JA5,2),Tabela4[],2,FALSE)</f>
        <v>WT</v>
      </c>
      <c r="JB4" s="29" t="str">
        <f>VLOOKUP(WEEKDAY(JB5,2),Tabela4[],2,FALSE)</f>
        <v>ŚR</v>
      </c>
      <c r="JC4" s="29" t="str">
        <f>VLOOKUP(WEEKDAY(JC5,2),Tabela4[],2,FALSE)</f>
        <v>CZW</v>
      </c>
      <c r="JD4" s="29" t="str">
        <f>VLOOKUP(WEEKDAY(JD5,2),Tabela4[],2,FALSE)</f>
        <v>PT</v>
      </c>
      <c r="JE4" s="29" t="str">
        <f>VLOOKUP(WEEKDAY(JE5,2),Tabela4[],2,FALSE)</f>
        <v>SOB</v>
      </c>
      <c r="JF4" s="29" t="str">
        <f>VLOOKUP(WEEKDAY(JF5,2),Tabela4[],2,FALSE)</f>
        <v>NIEDZ</v>
      </c>
      <c r="JG4" s="29" t="str">
        <f>VLOOKUP(WEEKDAY(JG5,2),Tabela4[],2,FALSE)</f>
        <v>PON</v>
      </c>
      <c r="JH4" s="29" t="str">
        <f>VLOOKUP(WEEKDAY(JH5,2),Tabela4[],2,FALSE)</f>
        <v>WT</v>
      </c>
      <c r="JI4" s="29" t="str">
        <f>VLOOKUP(WEEKDAY(JI5,2),Tabela4[],2,FALSE)</f>
        <v>ŚR</v>
      </c>
      <c r="JJ4" s="29" t="str">
        <f>VLOOKUP(WEEKDAY(JJ5,2),Tabela4[],2,FALSE)</f>
        <v>CZW</v>
      </c>
      <c r="JK4" s="29" t="str">
        <f>VLOOKUP(WEEKDAY(JK5,2),Tabela4[],2,FALSE)</f>
        <v>PT</v>
      </c>
      <c r="JL4" s="29" t="str">
        <f>VLOOKUP(WEEKDAY(JL5,2),Tabela4[],2,FALSE)</f>
        <v>SOB</v>
      </c>
      <c r="JM4" s="29" t="str">
        <f>VLOOKUP(WEEKDAY(JM5,2),Tabela4[],2,FALSE)</f>
        <v>NIEDZ</v>
      </c>
      <c r="JN4" s="29" t="str">
        <f>VLOOKUP(WEEKDAY(JN5,2),Tabela4[],2,FALSE)</f>
        <v>PON</v>
      </c>
      <c r="JO4" s="29" t="str">
        <f>VLOOKUP(WEEKDAY(JO5,2),Tabela4[],2,FALSE)</f>
        <v>WT</v>
      </c>
      <c r="JP4" s="29" t="str">
        <f>VLOOKUP(WEEKDAY(JP5,2),Tabela4[],2,FALSE)</f>
        <v>ŚR</v>
      </c>
      <c r="JQ4" s="29" t="str">
        <f>VLOOKUP(WEEKDAY(JQ5,2),Tabela4[],2,FALSE)</f>
        <v>CZW</v>
      </c>
      <c r="JR4" s="29" t="str">
        <f>VLOOKUP(WEEKDAY(JR5,2),Tabela4[],2,FALSE)</f>
        <v>PT</v>
      </c>
      <c r="JS4" s="29" t="str">
        <f>VLOOKUP(WEEKDAY(JS5,2),Tabela4[],2,FALSE)</f>
        <v>SOB</v>
      </c>
      <c r="JT4" s="29" t="str">
        <f>VLOOKUP(WEEKDAY(JT5,2),Tabela4[],2,FALSE)</f>
        <v>NIEDZ</v>
      </c>
      <c r="JU4" s="29" t="str">
        <f>VLOOKUP(WEEKDAY(JU5,2),Tabela4[],2,FALSE)</f>
        <v>PON</v>
      </c>
      <c r="JV4" s="29" t="str">
        <f>VLOOKUP(WEEKDAY(JV5,2),Tabela4[],2,FALSE)</f>
        <v>WT</v>
      </c>
      <c r="JW4" s="29" t="str">
        <f>VLOOKUP(WEEKDAY(JW5,2),Tabela4[],2,FALSE)</f>
        <v>ŚR</v>
      </c>
      <c r="JX4" s="29" t="str">
        <f>VLOOKUP(WEEKDAY(JX5,2),Tabela4[],2,FALSE)</f>
        <v>CZW</v>
      </c>
      <c r="JY4" s="29" t="str">
        <f>VLOOKUP(WEEKDAY(JY5,2),Tabela4[],2,FALSE)</f>
        <v>PT</v>
      </c>
      <c r="JZ4" s="29" t="str">
        <f>VLOOKUP(WEEKDAY(JZ5,2),Tabela4[],2,FALSE)</f>
        <v>SOB</v>
      </c>
      <c r="KA4" s="29" t="str">
        <f>VLOOKUP(WEEKDAY(KA5,2),Tabela4[],2,FALSE)</f>
        <v>NIEDZ</v>
      </c>
      <c r="KB4" s="29" t="str">
        <f>VLOOKUP(WEEKDAY(KB5,2),Tabela4[],2,FALSE)</f>
        <v>PON</v>
      </c>
      <c r="KC4" s="29" t="str">
        <f>VLOOKUP(WEEKDAY(KC5,2),Tabela4[],2,FALSE)</f>
        <v>WT</v>
      </c>
      <c r="KD4" s="29" t="str">
        <f>VLOOKUP(WEEKDAY(KD5,2),Tabela4[],2,FALSE)</f>
        <v>ŚR</v>
      </c>
      <c r="KE4" s="29" t="str">
        <f>VLOOKUP(WEEKDAY(KE5,2),Tabela4[],2,FALSE)</f>
        <v>CZW</v>
      </c>
      <c r="KF4" s="29" t="str">
        <f>VLOOKUP(WEEKDAY(KF5,2),Tabela4[],2,FALSE)</f>
        <v>PT</v>
      </c>
      <c r="KG4" s="29" t="str">
        <f>VLOOKUP(WEEKDAY(KG5,2),Tabela4[],2,FALSE)</f>
        <v>SOB</v>
      </c>
      <c r="KH4" s="29" t="str">
        <f>VLOOKUP(WEEKDAY(KH5,2),Tabela4[],2,FALSE)</f>
        <v>NIEDZ</v>
      </c>
      <c r="KI4" s="29" t="str">
        <f>VLOOKUP(WEEKDAY(KI5,2),Tabela4[],2,FALSE)</f>
        <v>PON</v>
      </c>
      <c r="KJ4" s="29" t="str">
        <f>VLOOKUP(WEEKDAY(KJ5,2),Tabela4[],2,FALSE)</f>
        <v>WT</v>
      </c>
      <c r="KK4" s="29" t="str">
        <f>VLOOKUP(WEEKDAY(KK5,2),Tabela4[],2,FALSE)</f>
        <v>ŚR</v>
      </c>
      <c r="KL4" s="29" t="str">
        <f>VLOOKUP(WEEKDAY(KL5,2),Tabela4[],2,FALSE)</f>
        <v>CZW</v>
      </c>
      <c r="KM4" s="29" t="str">
        <f>VLOOKUP(WEEKDAY(KM5,2),Tabela4[],2,FALSE)</f>
        <v>PT</v>
      </c>
      <c r="KN4" s="29" t="str">
        <f>VLOOKUP(WEEKDAY(KN5,2),Tabela4[],2,FALSE)</f>
        <v>SOB</v>
      </c>
      <c r="KO4" s="29" t="str">
        <f>VLOOKUP(WEEKDAY(KO5,2),Tabela4[],2,FALSE)</f>
        <v>NIEDZ</v>
      </c>
      <c r="KP4" s="29" t="str">
        <f>VLOOKUP(WEEKDAY(KP5,2),Tabela4[],2,FALSE)</f>
        <v>PON</v>
      </c>
      <c r="KQ4" s="29" t="str">
        <f>VLOOKUP(WEEKDAY(KQ5,2),Tabela4[],2,FALSE)</f>
        <v>WT</v>
      </c>
      <c r="KR4" s="29" t="str">
        <f>VLOOKUP(WEEKDAY(KR5,2),Tabela4[],2,FALSE)</f>
        <v>ŚR</v>
      </c>
      <c r="KS4" s="29" t="str">
        <f>VLOOKUP(WEEKDAY(KS5,2),Tabela4[],2,FALSE)</f>
        <v>CZW</v>
      </c>
      <c r="KT4" s="29" t="str">
        <f>VLOOKUP(WEEKDAY(KT5,2),Tabela4[],2,FALSE)</f>
        <v>PT</v>
      </c>
      <c r="KU4" s="29" t="str">
        <f>VLOOKUP(WEEKDAY(KU5,2),Tabela4[],2,FALSE)</f>
        <v>SOB</v>
      </c>
      <c r="KV4" s="29" t="str">
        <f>VLOOKUP(WEEKDAY(KV5,2),Tabela4[],2,FALSE)</f>
        <v>NIEDZ</v>
      </c>
      <c r="KW4" s="29" t="str">
        <f>VLOOKUP(WEEKDAY(KW5,2),Tabela4[],2,FALSE)</f>
        <v>PON</v>
      </c>
      <c r="KX4" s="29" t="str">
        <f>VLOOKUP(WEEKDAY(KX5,2),Tabela4[],2,FALSE)</f>
        <v>WT</v>
      </c>
      <c r="KY4" s="29" t="str">
        <f>VLOOKUP(WEEKDAY(KY5,2),Tabela4[],2,FALSE)</f>
        <v>ŚR</v>
      </c>
      <c r="KZ4" s="29" t="str">
        <f>VLOOKUP(WEEKDAY(KZ5,2),Tabela4[],2,FALSE)</f>
        <v>CZW</v>
      </c>
      <c r="LA4" s="29" t="str">
        <f>VLOOKUP(WEEKDAY(LA5,2),Tabela4[],2,FALSE)</f>
        <v>PT</v>
      </c>
      <c r="LB4" s="29" t="str">
        <f>VLOOKUP(WEEKDAY(LB5,2),Tabela4[],2,FALSE)</f>
        <v>SOB</v>
      </c>
      <c r="LC4" s="29" t="str">
        <f>VLOOKUP(WEEKDAY(LC5,2),Tabela4[],2,FALSE)</f>
        <v>NIEDZ</v>
      </c>
      <c r="LD4" s="29" t="str">
        <f>VLOOKUP(WEEKDAY(LD5,2),Tabela4[],2,FALSE)</f>
        <v>PON</v>
      </c>
      <c r="LE4" s="29" t="str">
        <f>VLOOKUP(WEEKDAY(LE5,2),Tabela4[],2,FALSE)</f>
        <v>WT</v>
      </c>
      <c r="LF4" s="29" t="str">
        <f>VLOOKUP(WEEKDAY(LF5,2),Tabela4[],2,FALSE)</f>
        <v>ŚR</v>
      </c>
      <c r="LG4" s="29" t="str">
        <f>VLOOKUP(WEEKDAY(LG5,2),Tabela4[],2,FALSE)</f>
        <v>CZW</v>
      </c>
      <c r="LH4" s="29" t="str">
        <f>VLOOKUP(WEEKDAY(LH5,2),Tabela4[],2,FALSE)</f>
        <v>PT</v>
      </c>
      <c r="LI4" s="29" t="str">
        <f>VLOOKUP(WEEKDAY(LI5,2),Tabela4[],2,FALSE)</f>
        <v>SOB</v>
      </c>
      <c r="LJ4" s="29" t="str">
        <f>VLOOKUP(WEEKDAY(LJ5,2),Tabela4[],2,FALSE)</f>
        <v>NIEDZ</v>
      </c>
      <c r="LK4" s="29" t="str">
        <f>VLOOKUP(WEEKDAY(LK5,2),Tabela4[],2,FALSE)</f>
        <v>PON</v>
      </c>
      <c r="LL4" s="29" t="str">
        <f>VLOOKUP(WEEKDAY(LL5,2),Tabela4[],2,FALSE)</f>
        <v>WT</v>
      </c>
      <c r="LM4" s="29" t="str">
        <f>VLOOKUP(WEEKDAY(LM5,2),Tabela4[],2,FALSE)</f>
        <v>ŚR</v>
      </c>
      <c r="LN4" s="29" t="str">
        <f>VLOOKUP(WEEKDAY(LN5,2),Tabela4[],2,FALSE)</f>
        <v>CZW</v>
      </c>
      <c r="LO4" s="29" t="str">
        <f>VLOOKUP(WEEKDAY(LO5,2),Tabela4[],2,FALSE)</f>
        <v>PT</v>
      </c>
      <c r="LP4" s="29" t="str">
        <f>VLOOKUP(WEEKDAY(LP5,2),Tabela4[],2,FALSE)</f>
        <v>SOB</v>
      </c>
      <c r="LQ4" s="29" t="str">
        <f>VLOOKUP(WEEKDAY(LQ5,2),Tabela4[],2,FALSE)</f>
        <v>NIEDZ</v>
      </c>
      <c r="LR4" s="29" t="str">
        <f>VLOOKUP(WEEKDAY(LR5,2),Tabela4[],2,FALSE)</f>
        <v>PON</v>
      </c>
      <c r="LS4" s="29" t="str">
        <f>VLOOKUP(WEEKDAY(LS5,2),Tabela4[],2,FALSE)</f>
        <v>WT</v>
      </c>
      <c r="LT4" s="29" t="str">
        <f>VLOOKUP(WEEKDAY(LT5,2),Tabela4[],2,FALSE)</f>
        <v>ŚR</v>
      </c>
      <c r="LU4" s="29" t="str">
        <f>VLOOKUP(WEEKDAY(LU5,2),Tabela4[],2,FALSE)</f>
        <v>CZW</v>
      </c>
      <c r="LV4" s="29" t="str">
        <f>VLOOKUP(WEEKDAY(LV5,2),Tabela4[],2,FALSE)</f>
        <v>PT</v>
      </c>
      <c r="LW4" s="29" t="str">
        <f>VLOOKUP(WEEKDAY(LW5,2),Tabela4[],2,FALSE)</f>
        <v>SOB</v>
      </c>
      <c r="LX4" s="29" t="str">
        <f>VLOOKUP(WEEKDAY(LX5,2),Tabela4[],2,FALSE)</f>
        <v>NIEDZ</v>
      </c>
      <c r="LY4" s="29" t="str">
        <f>VLOOKUP(WEEKDAY(LY5,2),Tabela4[],2,FALSE)</f>
        <v>PON</v>
      </c>
      <c r="LZ4" s="29" t="str">
        <f>VLOOKUP(WEEKDAY(LZ5,2),Tabela4[],2,FALSE)</f>
        <v>WT</v>
      </c>
      <c r="MA4" s="29" t="str">
        <f>VLOOKUP(WEEKDAY(MA5,2),Tabela4[],2,FALSE)</f>
        <v>ŚR</v>
      </c>
      <c r="MB4" s="29" t="str">
        <f>VLOOKUP(WEEKDAY(MB5,2),Tabela4[],2,FALSE)</f>
        <v>CZW</v>
      </c>
      <c r="MC4" s="29" t="str">
        <f>VLOOKUP(WEEKDAY(MC5,2),Tabela4[],2,FALSE)</f>
        <v>PT</v>
      </c>
      <c r="MD4" s="29" t="str">
        <f>VLOOKUP(WEEKDAY(MD5,2),Tabela4[],2,FALSE)</f>
        <v>SOB</v>
      </c>
      <c r="ME4" s="29" t="str">
        <f>VLOOKUP(WEEKDAY(ME5,2),Tabela4[],2,FALSE)</f>
        <v>NIEDZ</v>
      </c>
      <c r="MF4" s="29" t="str">
        <f>VLOOKUP(WEEKDAY(MF5,2),Tabela4[],2,FALSE)</f>
        <v>PON</v>
      </c>
      <c r="MG4" s="29" t="str">
        <f>VLOOKUP(WEEKDAY(MG5,2),Tabela4[],2,FALSE)</f>
        <v>WT</v>
      </c>
      <c r="MH4" s="29" t="str">
        <f>VLOOKUP(WEEKDAY(MH5,2),Tabela4[],2,FALSE)</f>
        <v>ŚR</v>
      </c>
      <c r="MI4" s="29" t="str">
        <f>VLOOKUP(WEEKDAY(MI5,2),Tabela4[],2,FALSE)</f>
        <v>CZW</v>
      </c>
      <c r="MJ4" s="29" t="str">
        <f>VLOOKUP(WEEKDAY(MJ5,2),Tabela4[],2,FALSE)</f>
        <v>PT</v>
      </c>
      <c r="MK4" s="29" t="str">
        <f>VLOOKUP(WEEKDAY(MK5,2),Tabela4[],2,FALSE)</f>
        <v>SOB</v>
      </c>
      <c r="ML4" s="29" t="str">
        <f>VLOOKUP(WEEKDAY(ML5,2),Tabela4[],2,FALSE)</f>
        <v>NIEDZ</v>
      </c>
      <c r="MM4" s="29" t="str">
        <f>VLOOKUP(WEEKDAY(MM5,2),Tabela4[],2,FALSE)</f>
        <v>PON</v>
      </c>
      <c r="MN4" s="29" t="str">
        <f>VLOOKUP(WEEKDAY(MN5,2),Tabela4[],2,FALSE)</f>
        <v>WT</v>
      </c>
      <c r="MO4" s="29" t="str">
        <f>VLOOKUP(WEEKDAY(MO5,2),Tabela4[],2,FALSE)</f>
        <v>ŚR</v>
      </c>
      <c r="MP4" s="29" t="str">
        <f>VLOOKUP(WEEKDAY(MP5,2),Tabela4[],2,FALSE)</f>
        <v>CZW</v>
      </c>
      <c r="MQ4" s="29" t="str">
        <f>VLOOKUP(WEEKDAY(MQ5,2),Tabela4[],2,FALSE)</f>
        <v>PT</v>
      </c>
      <c r="MR4" s="29" t="str">
        <f>VLOOKUP(WEEKDAY(MR5,2),Tabela4[],2,FALSE)</f>
        <v>SOB</v>
      </c>
      <c r="MS4" s="29" t="str">
        <f>VLOOKUP(WEEKDAY(MS5,2),Tabela4[],2,FALSE)</f>
        <v>NIEDZ</v>
      </c>
      <c r="MT4" s="29" t="str">
        <f>VLOOKUP(WEEKDAY(MT5,2),Tabela4[],2,FALSE)</f>
        <v>PON</v>
      </c>
      <c r="MU4" s="29" t="str">
        <f>VLOOKUP(WEEKDAY(MU5,2),Tabela4[],2,FALSE)</f>
        <v>WT</v>
      </c>
      <c r="MV4" s="29" t="str">
        <f>VLOOKUP(WEEKDAY(MV5,2),Tabela4[],2,FALSE)</f>
        <v>ŚR</v>
      </c>
      <c r="MW4" s="29" t="str">
        <f>VLOOKUP(WEEKDAY(MW5,2),Tabela4[],2,FALSE)</f>
        <v>CZW</v>
      </c>
      <c r="MX4" s="29" t="str">
        <f>VLOOKUP(WEEKDAY(MX5,2),Tabela4[],2,FALSE)</f>
        <v>PT</v>
      </c>
      <c r="MY4" s="29" t="str">
        <f>VLOOKUP(WEEKDAY(MY5,2),Tabela4[],2,FALSE)</f>
        <v>SOB</v>
      </c>
      <c r="MZ4" s="29" t="str">
        <f>VLOOKUP(WEEKDAY(MZ5,2),Tabela4[],2,FALSE)</f>
        <v>NIEDZ</v>
      </c>
      <c r="NA4" s="29" t="str">
        <f>VLOOKUP(WEEKDAY(NA5,2),Tabela4[],2,FALSE)</f>
        <v>PON</v>
      </c>
      <c r="NB4" s="29" t="str">
        <f>VLOOKUP(WEEKDAY(NB5,2),Tabela4[],2,FALSE)</f>
        <v>WT</v>
      </c>
      <c r="NC4" s="29" t="str">
        <f>VLOOKUP(WEEKDAY(NC5,2),Tabela4[],2,FALSE)</f>
        <v>ŚR</v>
      </c>
      <c r="ND4" s="29" t="str">
        <f>VLOOKUP(WEEKDAY(ND5,2),Tabela4[],2,FALSE)</f>
        <v>CZW</v>
      </c>
      <c r="NE4" s="29" t="str">
        <f>VLOOKUP(WEEKDAY(NE5,2),Tabela4[],2,FALSE)</f>
        <v>PT</v>
      </c>
      <c r="NF4" s="29" t="str">
        <f>VLOOKUP(WEEKDAY(NF5,2),Tabela4[],2,FALSE)</f>
        <v>SOB</v>
      </c>
      <c r="NG4" s="29" t="str">
        <f>VLOOKUP(WEEKDAY(NG5,2),Tabela4[],2,FALSE)</f>
        <v>NIEDZ</v>
      </c>
      <c r="NH4" s="29" t="str">
        <f>VLOOKUP(WEEKDAY(NH5,2),Tabela4[],2,FALSE)</f>
        <v>PON</v>
      </c>
      <c r="NI4" s="29" t="str">
        <f>VLOOKUP(WEEKDAY(NI5,2),Tabela4[],2,FALSE)</f>
        <v>WT</v>
      </c>
      <c r="NJ4" s="29" t="str">
        <f>VLOOKUP(WEEKDAY(NJ5,2),Tabela4[],2,FALSE)</f>
        <v>ŚR</v>
      </c>
      <c r="NK4" s="29" t="str">
        <f>VLOOKUP(WEEKDAY(NK5,2),Tabela4[],2,FALSE)</f>
        <v>CZW</v>
      </c>
      <c r="NL4" s="29" t="str">
        <f>VLOOKUP(WEEKDAY(NL5,2),Tabela4[],2,FALSE)</f>
        <v>PT</v>
      </c>
      <c r="NM4" s="29" t="str">
        <f>VLOOKUP(WEEKDAY(NM5,2),Tabela4[],2,FALSE)</f>
        <v>SOB</v>
      </c>
      <c r="NN4" s="29" t="str">
        <f>VLOOKUP(WEEKDAY(NN5,2),Tabela4[],2,FALSE)</f>
        <v>NIEDZ</v>
      </c>
      <c r="NO4" s="29" t="str">
        <f>VLOOKUP(WEEKDAY(NO5,2),Tabela4[],2,FALSE)</f>
        <v>PON</v>
      </c>
      <c r="NP4" s="29" t="str">
        <f>VLOOKUP(WEEKDAY(NP5,2),Tabela4[],2,FALSE)</f>
        <v>WT</v>
      </c>
      <c r="NQ4" s="29" t="str">
        <f>VLOOKUP(WEEKDAY(NQ5,2),Tabela4[],2,FALSE)</f>
        <v>ŚR</v>
      </c>
      <c r="NR4" s="29" t="str">
        <f>VLOOKUP(WEEKDAY(NR5,2),Tabela4[],2,FALSE)</f>
        <v>CZW</v>
      </c>
      <c r="NS4" s="29" t="str">
        <f>VLOOKUP(WEEKDAY(NS5,2),Tabela4[],2,FALSE)</f>
        <v>PT</v>
      </c>
      <c r="NT4" s="29" t="str">
        <f>VLOOKUP(WEEKDAY(NT5,2),Tabela4[],2,FALSE)</f>
        <v>SOB</v>
      </c>
      <c r="NU4" s="29" t="str">
        <f>VLOOKUP(WEEKDAY(NU5,2),Tabela4[],2,FALSE)</f>
        <v>NIEDZ</v>
      </c>
      <c r="NV4" s="29" t="str">
        <f>VLOOKUP(WEEKDAY(NV5,2),Tabela4[],2,FALSE)</f>
        <v>PON</v>
      </c>
      <c r="NW4" s="29" t="str">
        <f>VLOOKUP(WEEKDAY(NW5,2),Tabela4[],2,FALSE)</f>
        <v>WT</v>
      </c>
      <c r="NX4" s="29" t="str">
        <f>VLOOKUP(WEEKDAY(NX5,2),Tabela4[],2,FALSE)</f>
        <v>ŚR</v>
      </c>
      <c r="NY4" s="29" t="str">
        <f>VLOOKUP(WEEKDAY(NY5,2),Tabela4[],2,FALSE)</f>
        <v>CZW</v>
      </c>
      <c r="NZ4" s="29" t="str">
        <f>VLOOKUP(WEEKDAY(NZ5,2),Tabela4[],2,FALSE)</f>
        <v>PT</v>
      </c>
      <c r="OA4" s="29" t="str">
        <f>VLOOKUP(WEEKDAY(OA5,2),Tabela4[],2,FALSE)</f>
        <v>SOB</v>
      </c>
      <c r="OB4" s="29" t="str">
        <f>VLOOKUP(WEEKDAY(OB5,2),Tabela4[],2,FALSE)</f>
        <v>NIEDZ</v>
      </c>
      <c r="OC4" s="29" t="str">
        <f>VLOOKUP(WEEKDAY(OC5,2),Tabela4[],2,FALSE)</f>
        <v>PON</v>
      </c>
      <c r="OD4" s="29" t="str">
        <f>VLOOKUP(WEEKDAY(OD5,2),Tabela4[],2,FALSE)</f>
        <v>WT</v>
      </c>
      <c r="OE4" s="29" t="str">
        <f>VLOOKUP(WEEKDAY(OE5,2),Tabela4[],2,FALSE)</f>
        <v>ŚR</v>
      </c>
      <c r="OF4" s="29" t="str">
        <f>VLOOKUP(WEEKDAY(OF5,2),Tabela4[],2,FALSE)</f>
        <v>CZW</v>
      </c>
      <c r="OG4" s="29" t="str">
        <f>VLOOKUP(WEEKDAY(OG5,2),Tabela4[],2,FALSE)</f>
        <v>PT</v>
      </c>
      <c r="OH4" s="29" t="str">
        <f>VLOOKUP(WEEKDAY(OH5,2),Tabela4[],2,FALSE)</f>
        <v>SOB</v>
      </c>
      <c r="OI4" s="29" t="str">
        <f>VLOOKUP(WEEKDAY(OI5,2),Tabela4[],2,FALSE)</f>
        <v>NIEDZ</v>
      </c>
      <c r="OJ4" s="29" t="str">
        <f>VLOOKUP(WEEKDAY(OJ5,2),Tabela4[],2,FALSE)</f>
        <v>PON</v>
      </c>
      <c r="OK4" s="29" t="str">
        <f>VLOOKUP(WEEKDAY(OK5,2),Tabela4[],2,FALSE)</f>
        <v>WT</v>
      </c>
      <c r="OL4" s="29" t="str">
        <f>VLOOKUP(WEEKDAY(OL5,2),Tabela4[],2,FALSE)</f>
        <v>ŚR</v>
      </c>
      <c r="OM4" s="29" t="str">
        <f>VLOOKUP(WEEKDAY(OM5,2),Tabela4[],2,FALSE)</f>
        <v>CZW</v>
      </c>
      <c r="ON4" s="29" t="str">
        <f>VLOOKUP(WEEKDAY(ON5,2),Tabela4[],2,FALSE)</f>
        <v>PT</v>
      </c>
      <c r="OO4" s="29" t="str">
        <f>VLOOKUP(WEEKDAY(OO5,2),Tabela4[],2,FALSE)</f>
        <v>SOB</v>
      </c>
      <c r="OP4" s="29" t="str">
        <f>VLOOKUP(WEEKDAY(OP5,2),Tabela4[],2,FALSE)</f>
        <v>NIEDZ</v>
      </c>
      <c r="OQ4" s="29" t="str">
        <f>VLOOKUP(WEEKDAY(OQ5,2),Tabela4[],2,FALSE)</f>
        <v>PON</v>
      </c>
      <c r="OR4" s="29" t="str">
        <f>VLOOKUP(WEEKDAY(OR5,2),Tabela4[],2,FALSE)</f>
        <v>WT</v>
      </c>
      <c r="OS4" s="29" t="str">
        <f>VLOOKUP(WEEKDAY(OS5,2),Tabela4[],2,FALSE)</f>
        <v>ŚR</v>
      </c>
      <c r="OT4" s="29" t="str">
        <f>VLOOKUP(WEEKDAY(OT5,2),Tabela4[],2,FALSE)</f>
        <v>CZW</v>
      </c>
      <c r="OU4" s="29" t="str">
        <f>VLOOKUP(WEEKDAY(OU5,2),Tabela4[],2,FALSE)</f>
        <v>PT</v>
      </c>
      <c r="OV4" s="29" t="str">
        <f>VLOOKUP(WEEKDAY(OV5,2),Tabela4[],2,FALSE)</f>
        <v>SOB</v>
      </c>
      <c r="OW4" s="29" t="str">
        <f>VLOOKUP(WEEKDAY(OW5,2),Tabela4[],2,FALSE)</f>
        <v>NIEDZ</v>
      </c>
      <c r="OX4" s="29" t="str">
        <f>VLOOKUP(WEEKDAY(OX5,2),Tabela4[],2,FALSE)</f>
        <v>PON</v>
      </c>
      <c r="OY4" s="29" t="str">
        <f>VLOOKUP(WEEKDAY(OY5,2),Tabela4[],2,FALSE)</f>
        <v>WT</v>
      </c>
      <c r="OZ4" s="29" t="str">
        <f>VLOOKUP(WEEKDAY(OZ5,2),Tabela4[],2,FALSE)</f>
        <v>ŚR</v>
      </c>
      <c r="PA4" s="29" t="str">
        <f>VLOOKUP(WEEKDAY(PA5,2),Tabela4[],2,FALSE)</f>
        <v>CZW</v>
      </c>
      <c r="PB4" s="29" t="str">
        <f>VLOOKUP(WEEKDAY(PB5,2),Tabela4[],2,FALSE)</f>
        <v>PT</v>
      </c>
      <c r="PC4" s="29" t="str">
        <f>VLOOKUP(WEEKDAY(PC5,2),Tabela4[],2,FALSE)</f>
        <v>SOB</v>
      </c>
      <c r="PD4" s="29" t="str">
        <f>VLOOKUP(WEEKDAY(PD5,2),Tabela4[],2,FALSE)</f>
        <v>NIEDZ</v>
      </c>
      <c r="PE4" s="29" t="str">
        <f>VLOOKUP(WEEKDAY(PE5,2),Tabela4[],2,FALSE)</f>
        <v>PON</v>
      </c>
      <c r="PF4" s="29" t="str">
        <f>VLOOKUP(WEEKDAY(PF5,2),Tabela4[],2,FALSE)</f>
        <v>WT</v>
      </c>
      <c r="PG4" s="29" t="str">
        <f>VLOOKUP(WEEKDAY(PG5,2),Tabela4[],2,FALSE)</f>
        <v>ŚR</v>
      </c>
      <c r="PH4" s="29" t="str">
        <f>VLOOKUP(WEEKDAY(PH5,2),Tabela4[],2,FALSE)</f>
        <v>CZW</v>
      </c>
      <c r="PI4" s="29" t="str">
        <f>VLOOKUP(WEEKDAY(PI5,2),Tabela4[],2,FALSE)</f>
        <v>PT</v>
      </c>
      <c r="PJ4" s="29" t="str">
        <f>VLOOKUP(WEEKDAY(PJ5,2),Tabela4[],2,FALSE)</f>
        <v>SOB</v>
      </c>
      <c r="PK4" s="29" t="str">
        <f>VLOOKUP(WEEKDAY(PK5,2),Tabela4[],2,FALSE)</f>
        <v>NIEDZ</v>
      </c>
      <c r="PL4" s="29" t="str">
        <f>VLOOKUP(WEEKDAY(PL5,2),Tabela4[],2,FALSE)</f>
        <v>PON</v>
      </c>
      <c r="PM4" s="29" t="str">
        <f>VLOOKUP(WEEKDAY(PM5,2),Tabela4[],2,FALSE)</f>
        <v>WT</v>
      </c>
      <c r="PN4" s="29" t="str">
        <f>VLOOKUP(WEEKDAY(PN5,2),Tabela4[],2,FALSE)</f>
        <v>ŚR</v>
      </c>
      <c r="PO4" s="29" t="str">
        <f>VLOOKUP(WEEKDAY(PO5,2),Tabela4[],2,FALSE)</f>
        <v>CZW</v>
      </c>
      <c r="PP4" s="29" t="str">
        <f>VLOOKUP(WEEKDAY(PP5,2),Tabela4[],2,FALSE)</f>
        <v>PT</v>
      </c>
      <c r="PQ4" s="29" t="str">
        <f>VLOOKUP(WEEKDAY(PQ5,2),Tabela4[],2,FALSE)</f>
        <v>SOB</v>
      </c>
      <c r="PR4" s="29" t="str">
        <f>VLOOKUP(WEEKDAY(PR5,2),Tabela4[],2,FALSE)</f>
        <v>NIEDZ</v>
      </c>
    </row>
    <row r="5" spans="1:434 14670:14670" ht="15" thickBot="1">
      <c r="C5" s="30">
        <v>45413</v>
      </c>
      <c r="D5" s="30">
        <f>C5+1</f>
        <v>45414</v>
      </c>
      <c r="E5" s="30">
        <f>D5+1</f>
        <v>45415</v>
      </c>
      <c r="F5" s="53">
        <f>E5+1</f>
        <v>45416</v>
      </c>
      <c r="G5" s="63">
        <f>F5+1</f>
        <v>45417</v>
      </c>
      <c r="H5" s="30">
        <f>G5+1</f>
        <v>45418</v>
      </c>
      <c r="I5" s="30">
        <f>H5+1</f>
        <v>45419</v>
      </c>
      <c r="J5" s="30">
        <f>I5+1</f>
        <v>45420</v>
      </c>
      <c r="K5" s="30">
        <f>J5+1</f>
        <v>45421</v>
      </c>
      <c r="L5" s="30">
        <f>K5+1</f>
        <v>45422</v>
      </c>
      <c r="M5" s="53">
        <f>L5+1</f>
        <v>45423</v>
      </c>
      <c r="N5" s="63">
        <f>M5+1</f>
        <v>45424</v>
      </c>
      <c r="O5" s="30">
        <f>N5+1</f>
        <v>45425</v>
      </c>
      <c r="P5" s="30">
        <f>O5+1</f>
        <v>45426</v>
      </c>
      <c r="Q5" s="30">
        <f>P5+1</f>
        <v>45427</v>
      </c>
      <c r="R5" s="30">
        <f>Q5+1</f>
        <v>45428</v>
      </c>
      <c r="S5" s="30">
        <f>R5+1</f>
        <v>45429</v>
      </c>
      <c r="T5" s="53">
        <f>S5+1</f>
        <v>45430</v>
      </c>
      <c r="U5" s="63">
        <f>T5+1</f>
        <v>45431</v>
      </c>
      <c r="V5" s="30">
        <f>U5+1</f>
        <v>45432</v>
      </c>
      <c r="W5" s="30">
        <f>V5+1</f>
        <v>45433</v>
      </c>
      <c r="X5" s="30">
        <f>W5+1</f>
        <v>45434</v>
      </c>
      <c r="Y5" s="30">
        <f>X5+1</f>
        <v>45435</v>
      </c>
      <c r="Z5" s="30">
        <f>Y5+1</f>
        <v>45436</v>
      </c>
      <c r="AA5" s="53">
        <f>Z5+1</f>
        <v>45437</v>
      </c>
      <c r="AB5" s="63">
        <f>AA5+1</f>
        <v>45438</v>
      </c>
      <c r="AC5" s="30">
        <f>AB5+1</f>
        <v>45439</v>
      </c>
      <c r="AD5" s="30">
        <f>AC5+1</f>
        <v>45440</v>
      </c>
      <c r="AE5" s="30">
        <f>AD5+1</f>
        <v>45441</v>
      </c>
      <c r="AF5" s="30">
        <f>AE5+1</f>
        <v>45442</v>
      </c>
      <c r="AG5" s="30">
        <f>AF5+1</f>
        <v>45443</v>
      </c>
      <c r="AH5" s="53">
        <f>AG5+1</f>
        <v>45444</v>
      </c>
      <c r="AI5" s="63">
        <f>AH5+1</f>
        <v>45445</v>
      </c>
      <c r="AJ5" s="30">
        <f>AI5+1</f>
        <v>45446</v>
      </c>
      <c r="AK5" s="30">
        <f>AJ5+1</f>
        <v>45447</v>
      </c>
      <c r="AL5" s="30">
        <f>AK5+1</f>
        <v>45448</v>
      </c>
      <c r="AM5" s="30">
        <f>AL5+1</f>
        <v>45449</v>
      </c>
      <c r="AN5" s="30">
        <f>AM5+1</f>
        <v>45450</v>
      </c>
      <c r="AO5" s="53">
        <f>AN5+1</f>
        <v>45451</v>
      </c>
      <c r="AP5" s="63">
        <f>AO5+1</f>
        <v>45452</v>
      </c>
      <c r="AQ5" s="30">
        <f>AP5+1</f>
        <v>45453</v>
      </c>
      <c r="AR5" s="30">
        <f>AQ5+1</f>
        <v>45454</v>
      </c>
      <c r="AS5" s="30">
        <f>AR5+1</f>
        <v>45455</v>
      </c>
      <c r="AT5" s="30">
        <f>AS5+1</f>
        <v>45456</v>
      </c>
      <c r="AU5" s="30">
        <f>AT5+1</f>
        <v>45457</v>
      </c>
      <c r="AV5" s="53">
        <f>AU5+1</f>
        <v>45458</v>
      </c>
      <c r="AW5" s="63">
        <f>AV5+1</f>
        <v>45459</v>
      </c>
      <c r="AX5" s="30">
        <f>AW5+1</f>
        <v>45460</v>
      </c>
      <c r="AY5" s="30">
        <f>AX5+1</f>
        <v>45461</v>
      </c>
      <c r="AZ5" s="30">
        <f>AY5+1</f>
        <v>45462</v>
      </c>
      <c r="BA5" s="30">
        <f>AZ5+1</f>
        <v>45463</v>
      </c>
      <c r="BB5" s="30">
        <f>BA5+1</f>
        <v>45464</v>
      </c>
      <c r="BC5" s="53">
        <f>BB5+1</f>
        <v>45465</v>
      </c>
      <c r="BD5" s="63">
        <f>BC5+1</f>
        <v>45466</v>
      </c>
      <c r="BE5" s="30">
        <f>BD5+1</f>
        <v>45467</v>
      </c>
      <c r="BF5" s="30">
        <f>BE5+1</f>
        <v>45468</v>
      </c>
      <c r="BG5" s="30">
        <f>BF5+1</f>
        <v>45469</v>
      </c>
      <c r="BH5" s="30">
        <f>BG5+1</f>
        <v>45470</v>
      </c>
      <c r="BI5" s="30">
        <f>BH5+1</f>
        <v>45471</v>
      </c>
      <c r="BJ5" s="53">
        <f>BI5+1</f>
        <v>45472</v>
      </c>
      <c r="BK5" s="63">
        <f>BJ5+1</f>
        <v>45473</v>
      </c>
      <c r="BL5" s="30">
        <f>BK5+1</f>
        <v>45474</v>
      </c>
      <c r="BM5" s="30">
        <f>BL5+1</f>
        <v>45475</v>
      </c>
      <c r="BN5" s="30">
        <f>BM5+1</f>
        <v>45476</v>
      </c>
      <c r="BO5" s="30">
        <f>BN5+1</f>
        <v>45477</v>
      </c>
      <c r="BP5" s="30">
        <f>BO5+1</f>
        <v>45478</v>
      </c>
      <c r="BQ5" s="53">
        <f>BP5+1</f>
        <v>45479</v>
      </c>
      <c r="BR5" s="63">
        <f>BQ5+1</f>
        <v>45480</v>
      </c>
      <c r="BS5" s="30">
        <f>BR5+1</f>
        <v>45481</v>
      </c>
      <c r="BT5" s="30">
        <f>BS5+1</f>
        <v>45482</v>
      </c>
      <c r="BU5" s="30">
        <f>BT5+1</f>
        <v>45483</v>
      </c>
      <c r="BV5" s="30">
        <f>BU5+1</f>
        <v>45484</v>
      </c>
      <c r="BW5" s="30">
        <f>BV5+1</f>
        <v>45485</v>
      </c>
      <c r="BX5" s="53">
        <f>BW5+1</f>
        <v>45486</v>
      </c>
      <c r="BY5" s="63">
        <f>BX5+1</f>
        <v>45487</v>
      </c>
      <c r="BZ5" s="30">
        <f>BY5+1</f>
        <v>45488</v>
      </c>
      <c r="CA5" s="30">
        <f>BZ5+1</f>
        <v>45489</v>
      </c>
      <c r="CB5" s="30">
        <f>CA5+1</f>
        <v>45490</v>
      </c>
      <c r="CC5" s="30">
        <f>CB5+1</f>
        <v>45491</v>
      </c>
      <c r="CD5" s="30">
        <f>CC5+1</f>
        <v>45492</v>
      </c>
      <c r="CE5" s="53">
        <f>CD5+1</f>
        <v>45493</v>
      </c>
      <c r="CF5" s="63">
        <f>CE5+1</f>
        <v>45494</v>
      </c>
      <c r="CG5" s="30">
        <f>CF5+1</f>
        <v>45495</v>
      </c>
      <c r="CH5" s="30">
        <f>CG5+1</f>
        <v>45496</v>
      </c>
      <c r="CI5" s="30">
        <f>CH5+1</f>
        <v>45497</v>
      </c>
      <c r="CJ5" s="30">
        <f>CI5+1</f>
        <v>45498</v>
      </c>
      <c r="CK5" s="30">
        <f>CJ5+1</f>
        <v>45499</v>
      </c>
      <c r="CL5" s="53">
        <f>CK5+1</f>
        <v>45500</v>
      </c>
      <c r="CM5" s="63">
        <f>CL5+1</f>
        <v>45501</v>
      </c>
      <c r="CN5" s="30">
        <f>CM5+1</f>
        <v>45502</v>
      </c>
      <c r="CO5" s="30">
        <f>CN5+1</f>
        <v>45503</v>
      </c>
      <c r="CP5" s="30">
        <f>CO5+1</f>
        <v>45504</v>
      </c>
      <c r="CQ5" s="30">
        <f>CP5+1</f>
        <v>45505</v>
      </c>
      <c r="CR5" s="30">
        <f>CQ5+1</f>
        <v>45506</v>
      </c>
      <c r="CS5" s="53">
        <f>CR5+1</f>
        <v>45507</v>
      </c>
      <c r="CT5" s="63">
        <f>CS5+1</f>
        <v>45508</v>
      </c>
      <c r="CU5" s="30">
        <f>CT5+1</f>
        <v>45509</v>
      </c>
      <c r="CV5" s="30">
        <f>CU5+1</f>
        <v>45510</v>
      </c>
      <c r="CW5" s="30">
        <f>CV5+1</f>
        <v>45511</v>
      </c>
      <c r="CX5" s="30">
        <f>CW5+1</f>
        <v>45512</v>
      </c>
      <c r="CY5" s="30">
        <f>CX5+1</f>
        <v>45513</v>
      </c>
      <c r="CZ5" s="53">
        <f>CY5+1</f>
        <v>45514</v>
      </c>
      <c r="DA5" s="63">
        <f>CZ5+1</f>
        <v>45515</v>
      </c>
      <c r="DB5" s="30">
        <f>DA5+1</f>
        <v>45516</v>
      </c>
      <c r="DC5" s="30">
        <f>DB5+1</f>
        <v>45517</v>
      </c>
      <c r="DD5" s="30">
        <f>DC5+1</f>
        <v>45518</v>
      </c>
      <c r="DE5" s="30">
        <f>DD5+1</f>
        <v>45519</v>
      </c>
      <c r="DF5" s="30">
        <f>DE5+1</f>
        <v>45520</v>
      </c>
      <c r="DG5" s="53">
        <f>DF5+1</f>
        <v>45521</v>
      </c>
      <c r="DH5" s="63">
        <f>DG5+1</f>
        <v>45522</v>
      </c>
      <c r="DI5" s="30">
        <f>DH5+1</f>
        <v>45523</v>
      </c>
      <c r="DJ5" s="30">
        <f>DI5+1</f>
        <v>45524</v>
      </c>
      <c r="DK5" s="30">
        <f>DJ5+1</f>
        <v>45525</v>
      </c>
      <c r="DL5" s="30">
        <f>DK5+1</f>
        <v>45526</v>
      </c>
      <c r="DM5" s="30">
        <f>DL5+1</f>
        <v>45527</v>
      </c>
      <c r="DN5" s="53">
        <f>DM5+1</f>
        <v>45528</v>
      </c>
      <c r="DO5" s="63">
        <f>DN5+1</f>
        <v>45529</v>
      </c>
      <c r="DP5" s="30">
        <f>DO5+1</f>
        <v>45530</v>
      </c>
      <c r="DQ5" s="30">
        <f>DP5+1</f>
        <v>45531</v>
      </c>
      <c r="DR5" s="30">
        <f>DQ5+1</f>
        <v>45532</v>
      </c>
      <c r="DS5" s="30">
        <f>DR5+1</f>
        <v>45533</v>
      </c>
      <c r="DT5" s="30">
        <f>DS5+1</f>
        <v>45534</v>
      </c>
      <c r="DU5" s="53">
        <f>DT5+1</f>
        <v>45535</v>
      </c>
      <c r="DV5" s="63">
        <f>DU5+1</f>
        <v>45536</v>
      </c>
      <c r="DW5" s="30">
        <f>DV5+1</f>
        <v>45537</v>
      </c>
      <c r="DX5" s="30">
        <f>DW5+1</f>
        <v>45538</v>
      </c>
      <c r="DY5" s="30">
        <f>DX5+1</f>
        <v>45539</v>
      </c>
      <c r="DZ5" s="30">
        <f>DY5+1</f>
        <v>45540</v>
      </c>
      <c r="EA5" s="30">
        <f>DZ5+1</f>
        <v>45541</v>
      </c>
      <c r="EB5" s="53">
        <f>EA5+1</f>
        <v>45542</v>
      </c>
      <c r="EC5" s="63">
        <f>EB5+1</f>
        <v>45543</v>
      </c>
      <c r="ED5" s="30">
        <f>EC5+1</f>
        <v>45544</v>
      </c>
      <c r="EE5" s="30">
        <f>ED5+1</f>
        <v>45545</v>
      </c>
      <c r="EF5" s="30">
        <f>EE5+1</f>
        <v>45546</v>
      </c>
      <c r="EG5" s="30">
        <f>EF5+1</f>
        <v>45547</v>
      </c>
      <c r="EH5" s="30">
        <f>EG5+1</f>
        <v>45548</v>
      </c>
      <c r="EI5" s="53">
        <f>EH5+1</f>
        <v>45549</v>
      </c>
      <c r="EJ5" s="63">
        <f>EI5+1</f>
        <v>45550</v>
      </c>
      <c r="EK5" s="30">
        <f>EJ5+1</f>
        <v>45551</v>
      </c>
      <c r="EL5" s="30">
        <f>EK5+1</f>
        <v>45552</v>
      </c>
      <c r="EM5" s="30">
        <f>EL5+1</f>
        <v>45553</v>
      </c>
      <c r="EN5" s="30">
        <f>EM5+1</f>
        <v>45554</v>
      </c>
      <c r="EO5" s="30">
        <f>EN5+1</f>
        <v>45555</v>
      </c>
      <c r="EP5" s="53">
        <f>EO5+1</f>
        <v>45556</v>
      </c>
      <c r="EQ5" s="63">
        <f>EP5+1</f>
        <v>45557</v>
      </c>
      <c r="ER5" s="30">
        <f>EQ5+1</f>
        <v>45558</v>
      </c>
      <c r="ES5" s="30">
        <f>ER5+1</f>
        <v>45559</v>
      </c>
      <c r="ET5" s="30">
        <f>ES5+1</f>
        <v>45560</v>
      </c>
      <c r="EU5" s="30">
        <f>ET5+1</f>
        <v>45561</v>
      </c>
      <c r="EV5" s="30">
        <f>EU5+1</f>
        <v>45562</v>
      </c>
      <c r="EW5" s="53">
        <f>EV5+1</f>
        <v>45563</v>
      </c>
      <c r="EX5" s="63">
        <f>EW5+1</f>
        <v>45564</v>
      </c>
      <c r="EY5" s="30">
        <f>EX5+1</f>
        <v>45565</v>
      </c>
      <c r="EZ5" s="30">
        <f>EY5+1</f>
        <v>45566</v>
      </c>
      <c r="FA5" s="30">
        <f>EZ5+1</f>
        <v>45567</v>
      </c>
      <c r="FB5" s="30">
        <f>FA5+1</f>
        <v>45568</v>
      </c>
      <c r="FC5" s="30">
        <f>FB5+1</f>
        <v>45569</v>
      </c>
      <c r="FD5" s="53">
        <f>FC5+1</f>
        <v>45570</v>
      </c>
      <c r="FE5" s="63">
        <f>FD5+1</f>
        <v>45571</v>
      </c>
      <c r="FF5" s="30">
        <f>FE5+1</f>
        <v>45572</v>
      </c>
      <c r="FG5" s="30">
        <f>FF5+1</f>
        <v>45573</v>
      </c>
      <c r="FH5" s="30">
        <f>FG5+1</f>
        <v>45574</v>
      </c>
      <c r="FI5" s="30">
        <f>FH5+1</f>
        <v>45575</v>
      </c>
      <c r="FJ5" s="30">
        <f>FI5+1</f>
        <v>45576</v>
      </c>
      <c r="FK5" s="53">
        <f>FJ5+1</f>
        <v>45577</v>
      </c>
      <c r="FL5" s="63">
        <f>FK5+1</f>
        <v>45578</v>
      </c>
      <c r="FM5" s="30">
        <f>FL5+1</f>
        <v>45579</v>
      </c>
      <c r="FN5" s="30">
        <f>FM5+1</f>
        <v>45580</v>
      </c>
      <c r="FO5" s="30">
        <f>FN5+1</f>
        <v>45581</v>
      </c>
      <c r="FP5" s="30">
        <f>FO5+1</f>
        <v>45582</v>
      </c>
      <c r="FQ5" s="30">
        <f>FP5+1</f>
        <v>45583</v>
      </c>
      <c r="FR5" s="53">
        <f>FQ5+1</f>
        <v>45584</v>
      </c>
      <c r="FS5" s="63">
        <f>FR5+1</f>
        <v>45585</v>
      </c>
      <c r="FT5" s="30">
        <f>FS5+1</f>
        <v>45586</v>
      </c>
      <c r="FU5" s="30">
        <f>FT5+1</f>
        <v>45587</v>
      </c>
      <c r="FV5" s="30">
        <f>FU5+1</f>
        <v>45588</v>
      </c>
      <c r="FW5" s="30">
        <f>FV5+1</f>
        <v>45589</v>
      </c>
      <c r="FX5" s="30">
        <f>FW5+1</f>
        <v>45590</v>
      </c>
      <c r="FY5" s="53">
        <f>FX5+1</f>
        <v>45591</v>
      </c>
      <c r="FZ5" s="63">
        <f>FY5+1</f>
        <v>45592</v>
      </c>
      <c r="GA5" s="30">
        <f>FZ5+1</f>
        <v>45593</v>
      </c>
      <c r="GB5" s="30">
        <f>GA5+1</f>
        <v>45594</v>
      </c>
      <c r="GC5" s="30">
        <f>GB5+1</f>
        <v>45595</v>
      </c>
      <c r="GD5" s="30">
        <f>GC5+1</f>
        <v>45596</v>
      </c>
      <c r="GE5" s="30">
        <f>GD5+1</f>
        <v>45597</v>
      </c>
      <c r="GF5" s="53">
        <f>GE5+1</f>
        <v>45598</v>
      </c>
      <c r="GG5" s="63">
        <f>GF5+1</f>
        <v>45599</v>
      </c>
      <c r="GH5" s="30">
        <f>GG5+1</f>
        <v>45600</v>
      </c>
      <c r="GI5" s="30">
        <f>GH5+1</f>
        <v>45601</v>
      </c>
      <c r="GJ5" s="30">
        <f>GI5+1</f>
        <v>45602</v>
      </c>
      <c r="GK5" s="30">
        <f>GJ5+1</f>
        <v>45603</v>
      </c>
      <c r="GL5" s="30">
        <f>GK5+1</f>
        <v>45604</v>
      </c>
      <c r="GM5" s="53">
        <f>GL5+1</f>
        <v>45605</v>
      </c>
      <c r="GN5" s="63">
        <f>GM5+1</f>
        <v>45606</v>
      </c>
      <c r="GO5" s="30">
        <f>GN5+1</f>
        <v>45607</v>
      </c>
      <c r="GP5" s="30">
        <f>GO5+1</f>
        <v>45608</v>
      </c>
      <c r="GQ5" s="30">
        <f>GP5+1</f>
        <v>45609</v>
      </c>
      <c r="GR5" s="30">
        <f>GQ5+1</f>
        <v>45610</v>
      </c>
      <c r="GS5" s="30">
        <f>GR5+1</f>
        <v>45611</v>
      </c>
      <c r="GT5" s="53">
        <f>GS5+1</f>
        <v>45612</v>
      </c>
      <c r="GU5" s="63">
        <f>GT5+1</f>
        <v>45613</v>
      </c>
      <c r="GV5" s="30">
        <f>GU5+1</f>
        <v>45614</v>
      </c>
      <c r="GW5" s="30">
        <f>GV5+1</f>
        <v>45615</v>
      </c>
      <c r="GX5" s="30">
        <f>GW5+1</f>
        <v>45616</v>
      </c>
      <c r="GY5" s="30">
        <f>GX5+1</f>
        <v>45617</v>
      </c>
      <c r="GZ5" s="30">
        <f>GY5+1</f>
        <v>45618</v>
      </c>
      <c r="HA5" s="53">
        <f>GZ5+1</f>
        <v>45619</v>
      </c>
      <c r="HB5" s="63">
        <f>HA5+1</f>
        <v>45620</v>
      </c>
      <c r="HC5" s="30">
        <f>HB5+1</f>
        <v>45621</v>
      </c>
      <c r="HD5" s="30">
        <f>HC5+1</f>
        <v>45622</v>
      </c>
      <c r="HE5" s="30">
        <f>HD5+1</f>
        <v>45623</v>
      </c>
      <c r="HF5" s="30">
        <f>HE5+1</f>
        <v>45624</v>
      </c>
      <c r="HG5" s="30">
        <f>HF5+1</f>
        <v>45625</v>
      </c>
      <c r="HH5" s="53">
        <f>HG5+1</f>
        <v>45626</v>
      </c>
      <c r="HI5" s="63">
        <f>HH5+1</f>
        <v>45627</v>
      </c>
      <c r="HJ5" s="30">
        <f>HI5+1</f>
        <v>45628</v>
      </c>
      <c r="HK5" s="30">
        <f>HJ5+1</f>
        <v>45629</v>
      </c>
      <c r="HL5" s="30">
        <f>HK5+1</f>
        <v>45630</v>
      </c>
      <c r="HM5" s="30">
        <f>HL5+1</f>
        <v>45631</v>
      </c>
      <c r="HN5" s="30">
        <f>HM5+1</f>
        <v>45632</v>
      </c>
      <c r="HO5" s="53">
        <f>HN5+1</f>
        <v>45633</v>
      </c>
      <c r="HP5" s="63">
        <f>HO5+1</f>
        <v>45634</v>
      </c>
      <c r="HQ5" s="30">
        <f>HP5+1</f>
        <v>45635</v>
      </c>
      <c r="HR5" s="30">
        <f>HQ5+1</f>
        <v>45636</v>
      </c>
      <c r="HS5" s="30">
        <f>HR5+1</f>
        <v>45637</v>
      </c>
      <c r="HT5" s="30">
        <f>HS5+1</f>
        <v>45638</v>
      </c>
      <c r="HU5" s="30">
        <f>HT5+1</f>
        <v>45639</v>
      </c>
      <c r="HV5" s="53">
        <f>HU5+1</f>
        <v>45640</v>
      </c>
      <c r="HW5" s="63">
        <f>HV5+1</f>
        <v>45641</v>
      </c>
      <c r="HX5" s="30">
        <f>HW5+1</f>
        <v>45642</v>
      </c>
      <c r="HY5" s="30">
        <f>HX5+1</f>
        <v>45643</v>
      </c>
      <c r="HZ5" s="30">
        <f>HY5+1</f>
        <v>45644</v>
      </c>
      <c r="IA5" s="30">
        <f>HZ5+1</f>
        <v>45645</v>
      </c>
      <c r="IB5" s="30">
        <f>IA5+1</f>
        <v>45646</v>
      </c>
      <c r="IC5" s="53">
        <f>IB5+1</f>
        <v>45647</v>
      </c>
      <c r="ID5" s="63">
        <f>IC5+1</f>
        <v>45648</v>
      </c>
      <c r="IE5" s="30">
        <f>ID5+1</f>
        <v>45649</v>
      </c>
      <c r="IF5" s="30">
        <f>IE5+1</f>
        <v>45650</v>
      </c>
      <c r="IG5" s="30">
        <f>IF5+1</f>
        <v>45651</v>
      </c>
      <c r="IH5" s="30">
        <f>IG5+1</f>
        <v>45652</v>
      </c>
      <c r="II5" s="30">
        <f>IH5+1</f>
        <v>45653</v>
      </c>
      <c r="IJ5" s="53">
        <f>II5+1</f>
        <v>45654</v>
      </c>
      <c r="IK5" s="63">
        <f>IJ5+1</f>
        <v>45655</v>
      </c>
      <c r="IL5" s="30">
        <f>IK5+1</f>
        <v>45656</v>
      </c>
      <c r="IM5" s="30">
        <f>IL5+1</f>
        <v>45657</v>
      </c>
      <c r="IN5" s="30">
        <f>IM5+1</f>
        <v>45658</v>
      </c>
      <c r="IO5" s="30">
        <f>IN5+1</f>
        <v>45659</v>
      </c>
      <c r="IP5" s="30">
        <f>IO5+1</f>
        <v>45660</v>
      </c>
      <c r="IQ5" s="53">
        <f>IP5+1</f>
        <v>45661</v>
      </c>
      <c r="IR5" s="63">
        <f>IQ5+1</f>
        <v>45662</v>
      </c>
      <c r="IS5" s="30">
        <f>IR5+1</f>
        <v>45663</v>
      </c>
      <c r="IT5" s="30">
        <f>IS5+1</f>
        <v>45664</v>
      </c>
      <c r="IU5" s="30">
        <f>IT5+1</f>
        <v>45665</v>
      </c>
      <c r="IV5" s="30">
        <f>IU5+1</f>
        <v>45666</v>
      </c>
      <c r="IW5" s="30">
        <f>IV5+1</f>
        <v>45667</v>
      </c>
      <c r="IX5" s="53">
        <f>IW5+1</f>
        <v>45668</v>
      </c>
      <c r="IY5" s="63">
        <f>IX5+1</f>
        <v>45669</v>
      </c>
      <c r="IZ5" s="30">
        <f>IY5+1</f>
        <v>45670</v>
      </c>
      <c r="JA5" s="30">
        <f>IZ5+1</f>
        <v>45671</v>
      </c>
      <c r="JB5" s="30">
        <f>JA5+1</f>
        <v>45672</v>
      </c>
      <c r="JC5" s="30">
        <f>JB5+1</f>
        <v>45673</v>
      </c>
      <c r="JD5" s="30">
        <f>JC5+1</f>
        <v>45674</v>
      </c>
      <c r="JE5" s="53">
        <f>JD5+1</f>
        <v>45675</v>
      </c>
      <c r="JF5" s="63">
        <f>JE5+1</f>
        <v>45676</v>
      </c>
      <c r="JG5" s="30">
        <f>JF5+1</f>
        <v>45677</v>
      </c>
      <c r="JH5" s="30">
        <f>JG5+1</f>
        <v>45678</v>
      </c>
      <c r="JI5" s="30">
        <f>JH5+1</f>
        <v>45679</v>
      </c>
      <c r="JJ5" s="30">
        <f>JI5+1</f>
        <v>45680</v>
      </c>
      <c r="JK5" s="30">
        <f>JJ5+1</f>
        <v>45681</v>
      </c>
      <c r="JL5" s="53">
        <f>JK5+1</f>
        <v>45682</v>
      </c>
      <c r="JM5" s="63">
        <f>JL5+1</f>
        <v>45683</v>
      </c>
      <c r="JN5" s="30">
        <f>JM5+1</f>
        <v>45684</v>
      </c>
      <c r="JO5" s="30">
        <f>JN5+1</f>
        <v>45685</v>
      </c>
      <c r="JP5" s="30">
        <f>JO5+1</f>
        <v>45686</v>
      </c>
      <c r="JQ5" s="30">
        <f>JP5+1</f>
        <v>45687</v>
      </c>
      <c r="JR5" s="30">
        <f>JQ5+1</f>
        <v>45688</v>
      </c>
      <c r="JS5" s="53">
        <f>JR5+1</f>
        <v>45689</v>
      </c>
      <c r="JT5" s="63">
        <f>JS5+1</f>
        <v>45690</v>
      </c>
      <c r="JU5" s="30">
        <f>JT5+1</f>
        <v>45691</v>
      </c>
      <c r="JV5" s="30">
        <f>JU5+1</f>
        <v>45692</v>
      </c>
      <c r="JW5" s="30">
        <f>JV5+1</f>
        <v>45693</v>
      </c>
      <c r="JX5" s="30">
        <f>JW5+1</f>
        <v>45694</v>
      </c>
      <c r="JY5" s="30">
        <f>JX5+1</f>
        <v>45695</v>
      </c>
      <c r="JZ5" s="53">
        <f>JY5+1</f>
        <v>45696</v>
      </c>
      <c r="KA5" s="63">
        <f>JZ5+1</f>
        <v>45697</v>
      </c>
      <c r="KB5" s="30">
        <f>KA5+1</f>
        <v>45698</v>
      </c>
      <c r="KC5" s="30">
        <f>KB5+1</f>
        <v>45699</v>
      </c>
      <c r="KD5" s="30">
        <f>KC5+1</f>
        <v>45700</v>
      </c>
      <c r="KE5" s="30">
        <f>KD5+1</f>
        <v>45701</v>
      </c>
      <c r="KF5" s="30">
        <f>KE5+1</f>
        <v>45702</v>
      </c>
      <c r="KG5" s="53">
        <f>KF5+1</f>
        <v>45703</v>
      </c>
      <c r="KH5" s="63">
        <f>KG5+1</f>
        <v>45704</v>
      </c>
      <c r="KI5" s="30">
        <f>KH5+1</f>
        <v>45705</v>
      </c>
      <c r="KJ5" s="30">
        <f>KI5+1</f>
        <v>45706</v>
      </c>
      <c r="KK5" s="30">
        <f>KJ5+1</f>
        <v>45707</v>
      </c>
      <c r="KL5" s="30">
        <f>KK5+1</f>
        <v>45708</v>
      </c>
      <c r="KM5" s="30">
        <f>KL5+1</f>
        <v>45709</v>
      </c>
      <c r="KN5" s="53">
        <f>KM5+1</f>
        <v>45710</v>
      </c>
      <c r="KO5" s="63">
        <f>KN5+1</f>
        <v>45711</v>
      </c>
      <c r="KP5" s="30">
        <f>KO5+1</f>
        <v>45712</v>
      </c>
      <c r="KQ5" s="30">
        <f>KP5+1</f>
        <v>45713</v>
      </c>
      <c r="KR5" s="30">
        <f>KQ5+1</f>
        <v>45714</v>
      </c>
      <c r="KS5" s="30">
        <f>KR5+1</f>
        <v>45715</v>
      </c>
      <c r="KT5" s="30">
        <f>KS5+1</f>
        <v>45716</v>
      </c>
      <c r="KU5" s="53">
        <f>KT5+1</f>
        <v>45717</v>
      </c>
      <c r="KV5" s="63">
        <f>KU5+1</f>
        <v>45718</v>
      </c>
      <c r="KW5" s="30">
        <f>KV5+1</f>
        <v>45719</v>
      </c>
      <c r="KX5" s="30">
        <f>KW5+1</f>
        <v>45720</v>
      </c>
      <c r="KY5" s="30">
        <f>KX5+1</f>
        <v>45721</v>
      </c>
      <c r="KZ5" s="30">
        <f>KY5+1</f>
        <v>45722</v>
      </c>
      <c r="LA5" s="30">
        <f>KZ5+1</f>
        <v>45723</v>
      </c>
      <c r="LB5" s="53">
        <f>LA5+1</f>
        <v>45724</v>
      </c>
      <c r="LC5" s="63">
        <f>LB5+1</f>
        <v>45725</v>
      </c>
      <c r="LD5" s="30">
        <f>LC5+1</f>
        <v>45726</v>
      </c>
      <c r="LE5" s="30">
        <f>LD5+1</f>
        <v>45727</v>
      </c>
      <c r="LF5" s="30">
        <f>LE5+1</f>
        <v>45728</v>
      </c>
      <c r="LG5" s="30">
        <f>LF5+1</f>
        <v>45729</v>
      </c>
      <c r="LH5" s="30">
        <f>LG5+1</f>
        <v>45730</v>
      </c>
      <c r="LI5" s="53">
        <f>LH5+1</f>
        <v>45731</v>
      </c>
      <c r="LJ5" s="63">
        <f>LI5+1</f>
        <v>45732</v>
      </c>
      <c r="LK5" s="30">
        <f>LJ5+1</f>
        <v>45733</v>
      </c>
      <c r="LL5" s="30">
        <f>LK5+1</f>
        <v>45734</v>
      </c>
      <c r="LM5" s="30">
        <f>LL5+1</f>
        <v>45735</v>
      </c>
      <c r="LN5" s="30">
        <f>LM5+1</f>
        <v>45736</v>
      </c>
      <c r="LO5" s="30">
        <f>LN5+1</f>
        <v>45737</v>
      </c>
      <c r="LP5" s="53">
        <f>LO5+1</f>
        <v>45738</v>
      </c>
      <c r="LQ5" s="63">
        <f>LP5+1</f>
        <v>45739</v>
      </c>
      <c r="LR5" s="30">
        <f>LQ5+1</f>
        <v>45740</v>
      </c>
      <c r="LS5" s="30">
        <f>LR5+1</f>
        <v>45741</v>
      </c>
      <c r="LT5" s="30">
        <f>LS5+1</f>
        <v>45742</v>
      </c>
      <c r="LU5" s="30">
        <f>LT5+1</f>
        <v>45743</v>
      </c>
      <c r="LV5" s="30">
        <f>LU5+1</f>
        <v>45744</v>
      </c>
      <c r="LW5" s="53">
        <f>LV5+1</f>
        <v>45745</v>
      </c>
      <c r="LX5" s="63">
        <f>LW5+1</f>
        <v>45746</v>
      </c>
      <c r="LY5" s="30">
        <f>LX5+1</f>
        <v>45747</v>
      </c>
      <c r="LZ5" s="30">
        <f>LY5+1</f>
        <v>45748</v>
      </c>
      <c r="MA5" s="30">
        <f>LZ5+1</f>
        <v>45749</v>
      </c>
      <c r="MB5" s="30">
        <f>MA5+1</f>
        <v>45750</v>
      </c>
      <c r="MC5" s="30">
        <f>MB5+1</f>
        <v>45751</v>
      </c>
      <c r="MD5" s="53">
        <f>MC5+1</f>
        <v>45752</v>
      </c>
      <c r="ME5" s="63">
        <f>MD5+1</f>
        <v>45753</v>
      </c>
      <c r="MF5" s="30">
        <f>ME5+1</f>
        <v>45754</v>
      </c>
      <c r="MG5" s="30">
        <f>MF5+1</f>
        <v>45755</v>
      </c>
      <c r="MH5" s="30">
        <f>MG5+1</f>
        <v>45756</v>
      </c>
      <c r="MI5" s="30">
        <f>MH5+1</f>
        <v>45757</v>
      </c>
      <c r="MJ5" s="30">
        <f>MI5+1</f>
        <v>45758</v>
      </c>
      <c r="MK5" s="53">
        <f>MJ5+1</f>
        <v>45759</v>
      </c>
      <c r="ML5" s="63">
        <f>MK5+1</f>
        <v>45760</v>
      </c>
      <c r="MM5" s="30">
        <f>ML5+1</f>
        <v>45761</v>
      </c>
      <c r="MN5" s="30">
        <f>MM5+1</f>
        <v>45762</v>
      </c>
      <c r="MO5" s="30">
        <f>MN5+1</f>
        <v>45763</v>
      </c>
      <c r="MP5" s="30">
        <f>MO5+1</f>
        <v>45764</v>
      </c>
      <c r="MQ5" s="30">
        <f>MP5+1</f>
        <v>45765</v>
      </c>
      <c r="MR5" s="53">
        <f>MQ5+1</f>
        <v>45766</v>
      </c>
      <c r="MS5" s="63">
        <f>MR5+1</f>
        <v>45767</v>
      </c>
      <c r="MT5" s="30">
        <f>MS5+1</f>
        <v>45768</v>
      </c>
      <c r="MU5" s="30">
        <f>MT5+1</f>
        <v>45769</v>
      </c>
      <c r="MV5" s="30">
        <f>MU5+1</f>
        <v>45770</v>
      </c>
      <c r="MW5" s="30">
        <f>MV5+1</f>
        <v>45771</v>
      </c>
      <c r="MX5" s="30">
        <f>MW5+1</f>
        <v>45772</v>
      </c>
      <c r="MY5" s="53">
        <f>MX5+1</f>
        <v>45773</v>
      </c>
      <c r="MZ5" s="63">
        <f>MY5+1</f>
        <v>45774</v>
      </c>
      <c r="NA5" s="30">
        <f>MZ5+1</f>
        <v>45775</v>
      </c>
      <c r="NB5" s="30">
        <f>NA5+1</f>
        <v>45776</v>
      </c>
      <c r="NC5" s="30">
        <f>NB5+1</f>
        <v>45777</v>
      </c>
      <c r="ND5" s="30">
        <f>NC5+1</f>
        <v>45778</v>
      </c>
      <c r="NE5" s="30">
        <f>ND5+1</f>
        <v>45779</v>
      </c>
      <c r="NF5" s="53">
        <f>NE5+1</f>
        <v>45780</v>
      </c>
      <c r="NG5" s="63">
        <f>NF5+1</f>
        <v>45781</v>
      </c>
      <c r="NH5" s="30">
        <f>NG5+1</f>
        <v>45782</v>
      </c>
      <c r="NI5" s="30">
        <f>NH5+1</f>
        <v>45783</v>
      </c>
      <c r="NJ5" s="30">
        <f>NI5+1</f>
        <v>45784</v>
      </c>
      <c r="NK5" s="30">
        <f>NJ5+1</f>
        <v>45785</v>
      </c>
      <c r="NL5" s="30">
        <f>NK5+1</f>
        <v>45786</v>
      </c>
      <c r="NM5" s="53">
        <f>NL5+1</f>
        <v>45787</v>
      </c>
      <c r="NN5" s="63">
        <f>NM5+1</f>
        <v>45788</v>
      </c>
      <c r="NO5" s="30">
        <f>NN5+1</f>
        <v>45789</v>
      </c>
      <c r="NP5" s="30">
        <f>NO5+1</f>
        <v>45790</v>
      </c>
      <c r="NQ5" s="30">
        <f>NP5+1</f>
        <v>45791</v>
      </c>
      <c r="NR5" s="30">
        <f>NQ5+1</f>
        <v>45792</v>
      </c>
      <c r="NS5" s="30">
        <f>NR5+1</f>
        <v>45793</v>
      </c>
      <c r="NT5" s="53">
        <f>NS5+1</f>
        <v>45794</v>
      </c>
      <c r="NU5" s="63">
        <f>NT5+1</f>
        <v>45795</v>
      </c>
      <c r="NV5" s="30">
        <f>NU5+1</f>
        <v>45796</v>
      </c>
      <c r="NW5" s="30">
        <f>NV5+1</f>
        <v>45797</v>
      </c>
      <c r="NX5" s="30">
        <f>NW5+1</f>
        <v>45798</v>
      </c>
      <c r="NY5" s="30">
        <f>NX5+1</f>
        <v>45799</v>
      </c>
      <c r="NZ5" s="30">
        <f>NY5+1</f>
        <v>45800</v>
      </c>
      <c r="OA5" s="53">
        <f>NZ5+1</f>
        <v>45801</v>
      </c>
      <c r="OB5" s="63">
        <f>OA5+1</f>
        <v>45802</v>
      </c>
      <c r="OC5" s="30">
        <f>OB5+1</f>
        <v>45803</v>
      </c>
      <c r="OD5" s="30">
        <f>OC5+1</f>
        <v>45804</v>
      </c>
      <c r="OE5" s="30">
        <f>OD5+1</f>
        <v>45805</v>
      </c>
      <c r="OF5" s="30">
        <f>OE5+1</f>
        <v>45806</v>
      </c>
      <c r="OG5" s="30">
        <f>OF5+1</f>
        <v>45807</v>
      </c>
      <c r="OH5" s="53">
        <f>OG5+1</f>
        <v>45808</v>
      </c>
      <c r="OI5" s="63">
        <f>OH5+1</f>
        <v>45809</v>
      </c>
      <c r="OJ5" s="30">
        <f>OI5+1</f>
        <v>45810</v>
      </c>
      <c r="OK5" s="30">
        <f>OJ5+1</f>
        <v>45811</v>
      </c>
      <c r="OL5" s="30">
        <f>OK5+1</f>
        <v>45812</v>
      </c>
      <c r="OM5" s="30">
        <f>OL5+1</f>
        <v>45813</v>
      </c>
      <c r="ON5" s="30">
        <f>OM5+1</f>
        <v>45814</v>
      </c>
      <c r="OO5" s="53">
        <f>ON5+1</f>
        <v>45815</v>
      </c>
      <c r="OP5" s="63">
        <f>OO5+1</f>
        <v>45816</v>
      </c>
      <c r="OQ5" s="30">
        <f>OP5+1</f>
        <v>45817</v>
      </c>
      <c r="OR5" s="30">
        <f>OQ5+1</f>
        <v>45818</v>
      </c>
      <c r="OS5" s="30">
        <f>OR5+1</f>
        <v>45819</v>
      </c>
      <c r="OT5" s="30">
        <f>OS5+1</f>
        <v>45820</v>
      </c>
      <c r="OU5" s="30">
        <f>OT5+1</f>
        <v>45821</v>
      </c>
      <c r="OV5" s="53">
        <f>OU5+1</f>
        <v>45822</v>
      </c>
      <c r="OW5" s="63">
        <f>OV5+1</f>
        <v>45823</v>
      </c>
      <c r="OX5" s="30">
        <f>OW5+1</f>
        <v>45824</v>
      </c>
      <c r="OY5" s="30">
        <f>OX5+1</f>
        <v>45825</v>
      </c>
      <c r="OZ5" s="30">
        <f>OY5+1</f>
        <v>45826</v>
      </c>
      <c r="PA5" s="30">
        <f>OZ5+1</f>
        <v>45827</v>
      </c>
      <c r="PB5" s="30">
        <f>PA5+1</f>
        <v>45828</v>
      </c>
      <c r="PC5" s="53">
        <f>PB5+1</f>
        <v>45829</v>
      </c>
      <c r="PD5" s="63">
        <f>PC5+1</f>
        <v>45830</v>
      </c>
      <c r="PE5" s="30">
        <f>PD5+1</f>
        <v>45831</v>
      </c>
      <c r="PF5" s="30">
        <f>PE5+1</f>
        <v>45832</v>
      </c>
      <c r="PG5" s="30">
        <f>PF5+1</f>
        <v>45833</v>
      </c>
      <c r="PH5" s="30">
        <f>PG5+1</f>
        <v>45834</v>
      </c>
      <c r="PI5" s="30">
        <f>PH5+1</f>
        <v>45835</v>
      </c>
      <c r="PJ5" s="53">
        <f>PI5+1</f>
        <v>45836</v>
      </c>
      <c r="PK5" s="63">
        <f>PJ5+1</f>
        <v>45837</v>
      </c>
      <c r="PL5" s="30">
        <f>PK5+1</f>
        <v>45838</v>
      </c>
      <c r="PM5" s="30">
        <f>PL5+1</f>
        <v>45839</v>
      </c>
      <c r="PN5" s="30">
        <f>PM5+1</f>
        <v>45840</v>
      </c>
      <c r="PO5" s="30">
        <f>PN5+1</f>
        <v>45841</v>
      </c>
      <c r="PP5" s="30">
        <f>PO5+1</f>
        <v>45842</v>
      </c>
      <c r="PQ5" s="53">
        <f>PP5+1</f>
        <v>45843</v>
      </c>
      <c r="PR5" s="63">
        <f>PQ5+1</f>
        <v>45844</v>
      </c>
    </row>
    <row r="6" spans="1:434 14670:14670" s="38" customFormat="1" ht="11.25" customHeight="1">
      <c r="A6" s="165" t="s">
        <v>2127</v>
      </c>
      <c r="B6" s="39" t="s">
        <v>2168</v>
      </c>
      <c r="C6" s="31">
        <f>SUMIFS(AKORD[[CZASY]:[CZASY]],AKORD[[DATA]:[DATA]],'KALENDARZ NEW'!C5,AKORD[[IMIE]:[IMIE]],'KALENDARZ NEW'!$A$6:$A$11)</f>
        <v>0</v>
      </c>
      <c r="D6" s="31">
        <f>SUMIFS(AKORD[[CZASY]:[CZASY]],AKORD[[DATA]:[DATA]],'KALENDARZ NEW'!D5,AKORD[[IMIE]:[IMIE]],'KALENDARZ NEW'!$A$6:$A$11)</f>
        <v>0</v>
      </c>
      <c r="E6" s="31">
        <f>SUMIFS(AKORD[[CZASY]:[CZASY]],AKORD[[DATA]:[DATA]],'KALENDARZ NEW'!E5,AKORD[[IMIE]:[IMIE]],'KALENDARZ NEW'!$A$6:$A$11)</f>
        <v>0</v>
      </c>
      <c r="F6" s="54">
        <f>SUMIFS(AKORD[[CZASY]:[CZASY]],AKORD[[DATA]:[DATA]],'KALENDARZ NEW'!F5,AKORD[[IMIE]:[IMIE]],'KALENDARZ NEW'!$A$6:$A$11)</f>
        <v>0</v>
      </c>
      <c r="G6" s="57">
        <f>SUMIFS(AKORD[[CZASY]:[CZASY]],AKORD[[DATA]:[DATA]],'KALENDARZ NEW'!G5,AKORD[[IMIE]:[IMIE]],'KALENDARZ NEW'!$A$6:$A$11)</f>
        <v>0</v>
      </c>
      <c r="H6" s="31">
        <f>SUMIFS(AKORD[[CZASY]:[CZASY]],AKORD[[DATA]:[DATA]],'KALENDARZ NEW'!H5,AKORD[[IMIE]:[IMIE]],'KALENDARZ NEW'!$A$6:$A$11)</f>
        <v>0</v>
      </c>
      <c r="I6" s="31">
        <f>SUMIFS(AKORD[[CZASY]:[CZASY]],AKORD[[DATA]:[DATA]],'KALENDARZ NEW'!I5,AKORD[[IMIE]:[IMIE]],'KALENDARZ NEW'!$A$6:$A$11)</f>
        <v>0</v>
      </c>
      <c r="J6" s="31">
        <f>SUMIFS(AKORD[[CZASY]:[CZASY]],AKORD[[DATA]:[DATA]],'KALENDARZ NEW'!J5,AKORD[[IMIE]:[IMIE]],'KALENDARZ NEW'!$A$6:$A$11)</f>
        <v>0</v>
      </c>
      <c r="K6" s="31">
        <f>SUMIFS(AKORD[[CZASY]:[CZASY]],AKORD[[DATA]:[DATA]],'KALENDARZ NEW'!K5,AKORD[[IMIE]:[IMIE]],'KALENDARZ NEW'!$A$6:$A$11)</f>
        <v>0</v>
      </c>
      <c r="L6" s="31">
        <f>SUMIFS(AKORD[[CZASY]:[CZASY]],AKORD[[DATA]:[DATA]],'KALENDARZ NEW'!L5,AKORD[[IMIE]:[IMIE]],'KALENDARZ NEW'!$A$6:$A$11)</f>
        <v>0</v>
      </c>
      <c r="M6" s="54">
        <f>SUMIFS(AKORD[[CZASY]:[CZASY]],AKORD[[DATA]:[DATA]],'KALENDARZ NEW'!M5,AKORD[[IMIE]:[IMIE]],'KALENDARZ NEW'!$A$6:$A$11)</f>
        <v>0</v>
      </c>
      <c r="N6" s="57">
        <f>SUMIFS(AKORD[[CZASY]:[CZASY]],AKORD[[DATA]:[DATA]],'KALENDARZ NEW'!N5,AKORD[[IMIE]:[IMIE]],'KALENDARZ NEW'!$A$6:$A$11)</f>
        <v>0</v>
      </c>
      <c r="O6" s="31">
        <f>SUMIFS(AKORD[[CZASY]:[CZASY]],AKORD[[DATA]:[DATA]],'KALENDARZ NEW'!O5,AKORD[[IMIE]:[IMIE]],'KALENDARZ NEW'!$A$6:$A$11)</f>
        <v>0</v>
      </c>
      <c r="P6" s="31">
        <f>SUMIFS(AKORD[[CZASY]:[CZASY]],AKORD[[DATA]:[DATA]],'KALENDARZ NEW'!P5,AKORD[[IMIE]:[IMIE]],'KALENDARZ NEW'!$A$6:$A$11)</f>
        <v>0</v>
      </c>
      <c r="Q6" s="31">
        <f>SUMIFS(AKORD[[CZASY]:[CZASY]],AKORD[[DATA]:[DATA]],'KALENDARZ NEW'!Q5,AKORD[[IMIE]:[IMIE]],'KALENDARZ NEW'!$A$6:$A$11)</f>
        <v>0</v>
      </c>
      <c r="R6" s="31">
        <f>SUMIFS(AKORD[[CZASY]:[CZASY]],AKORD[[DATA]:[DATA]],'KALENDARZ NEW'!R5,AKORD[[IMIE]:[IMIE]],'KALENDARZ NEW'!$A$6:$A$11)</f>
        <v>0</v>
      </c>
      <c r="S6" s="31">
        <f>SUMIFS(AKORD[[CZASY]:[CZASY]],AKORD[[DATA]:[DATA]],'KALENDARZ NEW'!S5,AKORD[[IMIE]:[IMIE]],'KALENDARZ NEW'!$A$6:$A$11)</f>
        <v>0</v>
      </c>
      <c r="T6" s="54">
        <f>SUMIFS(AKORD[[CZASY]:[CZASY]],AKORD[[DATA]:[DATA]],'KALENDARZ NEW'!T5,AKORD[[IMIE]:[IMIE]],'KALENDARZ NEW'!$A$6:$A$11)</f>
        <v>0</v>
      </c>
      <c r="U6" s="57">
        <f>SUMIFS(AKORD[[CZASY]:[CZASY]],AKORD[[DATA]:[DATA]],'KALENDARZ NEW'!U5,AKORD[[IMIE]:[IMIE]],'KALENDARZ NEW'!$A$6:$A$11)</f>
        <v>0</v>
      </c>
      <c r="V6" s="31">
        <f>SUMIFS(AKORD[[CZASY]:[CZASY]],AKORD[[DATA]:[DATA]],'KALENDARZ NEW'!V5,AKORD[[IMIE]:[IMIE]],'KALENDARZ NEW'!$A$6:$A$11)</f>
        <v>0</v>
      </c>
      <c r="W6" s="31">
        <f>SUMIFS(AKORD[[CZASY]:[CZASY]],AKORD[[DATA]:[DATA]],'KALENDARZ NEW'!W5,AKORD[[IMIE]:[IMIE]],'KALENDARZ NEW'!$A$6:$A$11)</f>
        <v>0</v>
      </c>
      <c r="X6" s="31">
        <f>SUMIFS(AKORD[[CZASY]:[CZASY]],AKORD[[DATA]:[DATA]],'KALENDARZ NEW'!X5,AKORD[[IMIE]:[IMIE]],'KALENDARZ NEW'!$A$6:$A$11)</f>
        <v>0</v>
      </c>
      <c r="Y6" s="31">
        <f>SUMIFS(AKORD[[CZASY]:[CZASY]],AKORD[[DATA]:[DATA]],'KALENDARZ NEW'!Y5,AKORD[[IMIE]:[IMIE]],'KALENDARZ NEW'!$A$6:$A$11)</f>
        <v>0</v>
      </c>
      <c r="Z6" s="31">
        <f>SUMIFS(AKORD[[CZASY]:[CZASY]],AKORD[[DATA]:[DATA]],'KALENDARZ NEW'!Z5,AKORD[[IMIE]:[IMIE]],'KALENDARZ NEW'!$A$6:$A$11)</f>
        <v>0</v>
      </c>
      <c r="AA6" s="54">
        <f>SUMIFS(AKORD[[CZASY]:[CZASY]],AKORD[[DATA]:[DATA]],'KALENDARZ NEW'!AA5,AKORD[[IMIE]:[IMIE]],'KALENDARZ NEW'!$A$6:$A$11)</f>
        <v>0</v>
      </c>
      <c r="AB6" s="57">
        <f>SUMIFS(AKORD[[CZASY]:[CZASY]],AKORD[[DATA]:[DATA]],'KALENDARZ NEW'!AB5,AKORD[[IMIE]:[IMIE]],'KALENDARZ NEW'!$A$6:$A$11)</f>
        <v>0</v>
      </c>
      <c r="AC6" s="31">
        <f>SUMIFS(AKORD[[CZASY]:[CZASY]],AKORD[[DATA]:[DATA]],'KALENDARZ NEW'!AC5,AKORD[[IMIE]:[IMIE]],'KALENDARZ NEW'!$A$6:$A$11)</f>
        <v>0</v>
      </c>
      <c r="AD6" s="31">
        <f>SUMIFS(AKORD[[CZASY]:[CZASY]],AKORD[[DATA]:[DATA]],'KALENDARZ NEW'!AD5,AKORD[[IMIE]:[IMIE]],'KALENDARZ NEW'!$A$6:$A$11)</f>
        <v>0</v>
      </c>
      <c r="AE6" s="31">
        <f>SUMIFS(AKORD[[CZASY]:[CZASY]],AKORD[[DATA]:[DATA]],'KALENDARZ NEW'!AE5,AKORD[[IMIE]:[IMIE]],'KALENDARZ NEW'!$A$6:$A$11)</f>
        <v>0</v>
      </c>
      <c r="AF6" s="31">
        <f>SUMIFS(AKORD[[CZASY]:[CZASY]],AKORD[[DATA]:[DATA]],'KALENDARZ NEW'!AF5,AKORD[[IMIE]:[IMIE]],'KALENDARZ NEW'!$A$6:$A$11)</f>
        <v>0</v>
      </c>
      <c r="AG6" s="31">
        <f>SUMIFS(AKORD[[CZASY]:[CZASY]],AKORD[[DATA]:[DATA]],'KALENDARZ NEW'!AG5,AKORD[[IMIE]:[IMIE]],'KALENDARZ NEW'!$A$6:$A$11)</f>
        <v>0</v>
      </c>
      <c r="AH6" s="54">
        <f>SUMIFS(AKORD[[CZASY]:[CZASY]],AKORD[[DATA]:[DATA]],'KALENDARZ NEW'!AH5,AKORD[[IMIE]:[IMIE]],'KALENDARZ NEW'!$A$6:$A$11)</f>
        <v>0</v>
      </c>
      <c r="AI6" s="57">
        <f>SUMIFS(AKORD[[CZASY]:[CZASY]],AKORD[[DATA]:[DATA]],'KALENDARZ NEW'!AI5,AKORD[[IMIE]:[IMIE]],'KALENDARZ NEW'!$A$6:$A$11)</f>
        <v>0</v>
      </c>
      <c r="AJ6" s="31">
        <f>SUMIFS(AKORD[[CZASY]:[CZASY]],AKORD[[DATA]:[DATA]],'KALENDARZ NEW'!AJ5,AKORD[[IMIE]:[IMIE]],'KALENDARZ NEW'!$A$6:$A$11)</f>
        <v>0</v>
      </c>
      <c r="AK6" s="31">
        <f>SUMIFS(AKORD[[CZASY]:[CZASY]],AKORD[[DATA]:[DATA]],'KALENDARZ NEW'!AK5,AKORD[[IMIE]:[IMIE]],'KALENDARZ NEW'!$A$6:$A$11)</f>
        <v>0</v>
      </c>
      <c r="AL6" s="31">
        <f>SUMIFS(AKORD[[CZASY]:[CZASY]],AKORD[[DATA]:[DATA]],'KALENDARZ NEW'!AL5,AKORD[[IMIE]:[IMIE]],'KALENDARZ NEW'!$A$6:$A$11)</f>
        <v>0</v>
      </c>
      <c r="AM6" s="31">
        <f>SUMIFS(AKORD[[CZASY]:[CZASY]],AKORD[[DATA]:[DATA]],'KALENDARZ NEW'!AM5,AKORD[[IMIE]:[IMIE]],'KALENDARZ NEW'!$A$6:$A$11)</f>
        <v>0</v>
      </c>
      <c r="AN6" s="31">
        <f>SUMIFS(AKORD[[CZASY]:[CZASY]],AKORD[[DATA]:[DATA]],'KALENDARZ NEW'!AN5,AKORD[[IMIE]:[IMIE]],'KALENDARZ NEW'!$A$6:$A$11)</f>
        <v>0</v>
      </c>
      <c r="AO6" s="54">
        <f>SUMIFS(AKORD[[CZASY]:[CZASY]],AKORD[[DATA]:[DATA]],'KALENDARZ NEW'!AO5,AKORD[[IMIE]:[IMIE]],'KALENDARZ NEW'!$A$6:$A$11)</f>
        <v>0</v>
      </c>
      <c r="AP6" s="57">
        <f>SUMIFS(AKORD[[CZASY]:[CZASY]],AKORD[[DATA]:[DATA]],'KALENDARZ NEW'!AP5,AKORD[[IMIE]:[IMIE]],'KALENDARZ NEW'!$A$6:$A$11)</f>
        <v>0</v>
      </c>
      <c r="AQ6" s="31">
        <f>SUMIFS(AKORD[[CZASY]:[CZASY]],AKORD[[DATA]:[DATA]],'KALENDARZ NEW'!AQ5,AKORD[[IMIE]:[IMIE]],'KALENDARZ NEW'!$A$6:$A$11)</f>
        <v>0</v>
      </c>
      <c r="AR6" s="31">
        <f>SUMIFS(AKORD[[CZASY]:[CZASY]],AKORD[[DATA]:[DATA]],'KALENDARZ NEW'!AR5,AKORD[[IMIE]:[IMIE]],'KALENDARZ NEW'!$A$6:$A$11)</f>
        <v>0</v>
      </c>
      <c r="AS6" s="31">
        <f>SUMIFS(AKORD[[CZASY]:[CZASY]],AKORD[[DATA]:[DATA]],'KALENDARZ NEW'!AS5,AKORD[[IMIE]:[IMIE]],'KALENDARZ NEW'!$A$6:$A$11)</f>
        <v>0</v>
      </c>
      <c r="AT6" s="31">
        <f>SUMIFS(AKORD[[CZASY]:[CZASY]],AKORD[[DATA]:[DATA]],'KALENDARZ NEW'!AT5,AKORD[[IMIE]:[IMIE]],'KALENDARZ NEW'!$A$6:$A$11)</f>
        <v>0</v>
      </c>
      <c r="AU6" s="31">
        <f>SUMIFS(AKORD[[CZASY]:[CZASY]],AKORD[[DATA]:[DATA]],'KALENDARZ NEW'!AU5,AKORD[[IMIE]:[IMIE]],'KALENDARZ NEW'!$A$6:$A$11)</f>
        <v>0</v>
      </c>
      <c r="AV6" s="54">
        <f>SUMIFS(AKORD[[CZASY]:[CZASY]],AKORD[[DATA]:[DATA]],'KALENDARZ NEW'!AV5,AKORD[[IMIE]:[IMIE]],'KALENDARZ NEW'!$A$6:$A$11)</f>
        <v>0</v>
      </c>
      <c r="AW6" s="57">
        <f>SUMIFS(AKORD[[CZASY]:[CZASY]],AKORD[[DATA]:[DATA]],'KALENDARZ NEW'!AW5,AKORD[[IMIE]:[IMIE]],'KALENDARZ NEW'!$A$6:$A$11)</f>
        <v>0</v>
      </c>
      <c r="AX6" s="31">
        <f>SUMIFS(AKORD[[CZASY]:[CZASY]],AKORD[[DATA]:[DATA]],'KALENDARZ NEW'!AX5,AKORD[[IMIE]:[IMIE]],'KALENDARZ NEW'!$A$6:$A$11)</f>
        <v>0</v>
      </c>
      <c r="AY6" s="31">
        <f>SUMIFS(AKORD[[CZASY]:[CZASY]],AKORD[[DATA]:[DATA]],'KALENDARZ NEW'!AY5,AKORD[[IMIE]:[IMIE]],'KALENDARZ NEW'!$A$6:$A$11)</f>
        <v>0</v>
      </c>
      <c r="AZ6" s="31">
        <f>SUMIFS(AKORD[[CZASY]:[CZASY]],AKORD[[DATA]:[DATA]],'KALENDARZ NEW'!AZ5,AKORD[[IMIE]:[IMIE]],'KALENDARZ NEW'!$A$6:$A$11)</f>
        <v>0</v>
      </c>
      <c r="BA6" s="31">
        <f>SUMIFS(AKORD[[CZASY]:[CZASY]],AKORD[[DATA]:[DATA]],'KALENDARZ NEW'!BA5,AKORD[[IMIE]:[IMIE]],'KALENDARZ NEW'!$A$6:$A$11)</f>
        <v>0</v>
      </c>
      <c r="BB6" s="31">
        <f>SUMIFS(AKORD[[CZASY]:[CZASY]],AKORD[[DATA]:[DATA]],'KALENDARZ NEW'!BB5,AKORD[[IMIE]:[IMIE]],'KALENDARZ NEW'!$A$6:$A$11)</f>
        <v>0</v>
      </c>
      <c r="BC6" s="54">
        <f>SUMIFS(AKORD[[CZASY]:[CZASY]],AKORD[[DATA]:[DATA]],'KALENDARZ NEW'!BC5,AKORD[[IMIE]:[IMIE]],'KALENDARZ NEW'!$A$6:$A$11)</f>
        <v>0</v>
      </c>
      <c r="BD6" s="57">
        <f>SUMIFS(AKORD[[CZASY]:[CZASY]],AKORD[[DATA]:[DATA]],'KALENDARZ NEW'!BD5,AKORD[[IMIE]:[IMIE]],'KALENDARZ NEW'!$A$6:$A$11)</f>
        <v>0</v>
      </c>
      <c r="BE6" s="31">
        <f>SUMIFS(AKORD[[CZASY]:[CZASY]],AKORD[[DATA]:[DATA]],'KALENDARZ NEW'!BE5,AKORD[[IMIE]:[IMIE]],'KALENDARZ NEW'!$A$6:$A$11)</f>
        <v>0</v>
      </c>
      <c r="BF6" s="31">
        <f>SUMIFS(AKORD[[CZASY]:[CZASY]],AKORD[[DATA]:[DATA]],'KALENDARZ NEW'!BF5,AKORD[[IMIE]:[IMIE]],'KALENDARZ NEW'!$A$6:$A$11)</f>
        <v>0</v>
      </c>
      <c r="BG6" s="31">
        <f>SUMIFS(AKORD[[CZASY]:[CZASY]],AKORD[[DATA]:[DATA]],'KALENDARZ NEW'!BG5,AKORD[[IMIE]:[IMIE]],'KALENDARZ NEW'!$A$6:$A$11)</f>
        <v>0</v>
      </c>
      <c r="BH6" s="31">
        <f>SUMIFS(AKORD[[CZASY]:[CZASY]],AKORD[[DATA]:[DATA]],'KALENDARZ NEW'!BH5,AKORD[[IMIE]:[IMIE]],'KALENDARZ NEW'!$A$6:$A$11)</f>
        <v>0</v>
      </c>
      <c r="BI6" s="31">
        <f>SUMIFS(AKORD[[CZASY]:[CZASY]],AKORD[[DATA]:[DATA]],'KALENDARZ NEW'!BI5,AKORD[[IMIE]:[IMIE]],'KALENDARZ NEW'!$A$6:$A$11)</f>
        <v>0</v>
      </c>
      <c r="BJ6" s="54">
        <f>SUMIFS(AKORD[[CZASY]:[CZASY]],AKORD[[DATA]:[DATA]],'KALENDARZ NEW'!BJ5,AKORD[[IMIE]:[IMIE]],'KALENDARZ NEW'!$A$6:$A$11)</f>
        <v>0</v>
      </c>
      <c r="BK6" s="57">
        <f>SUMIFS(AKORD[[CZASY]:[CZASY]],AKORD[[DATA]:[DATA]],'KALENDARZ NEW'!BK5,AKORD[[IMIE]:[IMIE]],'KALENDARZ NEW'!$A$6:$A$11)</f>
        <v>0</v>
      </c>
      <c r="BL6" s="31">
        <f>SUMIFS(AKORD[[CZASY]:[CZASY]],AKORD[[DATA]:[DATA]],'KALENDARZ NEW'!BL5,AKORD[[IMIE]:[IMIE]],'KALENDARZ NEW'!$A$6:$A$11)</f>
        <v>0</v>
      </c>
      <c r="BM6" s="31">
        <f>SUMIFS(AKORD[[CZASY]:[CZASY]],AKORD[[DATA]:[DATA]],'KALENDARZ NEW'!BM5,AKORD[[IMIE]:[IMIE]],'KALENDARZ NEW'!$A$6:$A$11)</f>
        <v>0</v>
      </c>
      <c r="BN6" s="31">
        <f>SUMIFS(AKORD[[CZASY]:[CZASY]],AKORD[[DATA]:[DATA]],'KALENDARZ NEW'!BN5,AKORD[[IMIE]:[IMIE]],'KALENDARZ NEW'!$A$6:$A$11)</f>
        <v>0</v>
      </c>
      <c r="BO6" s="31">
        <f>SUMIFS(AKORD[[CZASY]:[CZASY]],AKORD[[DATA]:[DATA]],'KALENDARZ NEW'!BO5,AKORD[[IMIE]:[IMIE]],'KALENDARZ NEW'!$A$6:$A$11)</f>
        <v>0</v>
      </c>
      <c r="BP6" s="31">
        <f>SUMIFS(AKORD[[CZASY]:[CZASY]],AKORD[[DATA]:[DATA]],'KALENDARZ NEW'!BP5,AKORD[[IMIE]:[IMIE]],'KALENDARZ NEW'!$A$6:$A$11)</f>
        <v>0</v>
      </c>
      <c r="BQ6" s="54">
        <f>SUMIFS(AKORD[[CZASY]:[CZASY]],AKORD[[DATA]:[DATA]],'KALENDARZ NEW'!BQ5,AKORD[[IMIE]:[IMIE]],'KALENDARZ NEW'!$A$6:$A$11)</f>
        <v>0</v>
      </c>
      <c r="BR6" s="57">
        <f>SUMIFS(AKORD[[CZASY]:[CZASY]],AKORD[[DATA]:[DATA]],'KALENDARZ NEW'!BR5,AKORD[[IMIE]:[IMIE]],'KALENDARZ NEW'!$A$6:$A$11)</f>
        <v>0</v>
      </c>
      <c r="BS6" s="31">
        <f>SUMIFS(AKORD[[CZASY]:[CZASY]],AKORD[[DATA]:[DATA]],'KALENDARZ NEW'!BS5,AKORD[[IMIE]:[IMIE]],'KALENDARZ NEW'!$A$6:$A$11)</f>
        <v>0</v>
      </c>
      <c r="BT6" s="31">
        <f>SUMIFS(AKORD[[CZASY]:[CZASY]],AKORD[[DATA]:[DATA]],'KALENDARZ NEW'!BT5,AKORD[[IMIE]:[IMIE]],'KALENDARZ NEW'!$A$6:$A$11)</f>
        <v>0</v>
      </c>
      <c r="BU6" s="31">
        <f>SUMIFS(AKORD[[CZASY]:[CZASY]],AKORD[[DATA]:[DATA]],'KALENDARZ NEW'!BU5,AKORD[[IMIE]:[IMIE]],'KALENDARZ NEW'!$A$6:$A$11)</f>
        <v>0</v>
      </c>
      <c r="BV6" s="31">
        <f>SUMIFS(AKORD[[CZASY]:[CZASY]],AKORD[[DATA]:[DATA]],'KALENDARZ NEW'!BV5,AKORD[[IMIE]:[IMIE]],'KALENDARZ NEW'!$A$6:$A$11)</f>
        <v>0</v>
      </c>
      <c r="BW6" s="31">
        <f>SUMIFS(AKORD[[CZASY]:[CZASY]],AKORD[[DATA]:[DATA]],'KALENDARZ NEW'!BW5,AKORD[[IMIE]:[IMIE]],'KALENDARZ NEW'!$A$6:$A$11)</f>
        <v>0</v>
      </c>
      <c r="BX6" s="54">
        <f>SUMIFS(AKORD[[CZASY]:[CZASY]],AKORD[[DATA]:[DATA]],'KALENDARZ NEW'!BX5,AKORD[[IMIE]:[IMIE]],'KALENDARZ NEW'!$A$6:$A$11)</f>
        <v>0</v>
      </c>
      <c r="BY6" s="57">
        <f>SUMIFS(AKORD[[CZASY]:[CZASY]],AKORD[[DATA]:[DATA]],'KALENDARZ NEW'!BY5,AKORD[[IMIE]:[IMIE]],'KALENDARZ NEW'!$A$6:$A$11)</f>
        <v>0</v>
      </c>
      <c r="BZ6" s="31">
        <f>SUMIFS(AKORD[[CZASY]:[CZASY]],AKORD[[DATA]:[DATA]],'KALENDARZ NEW'!BZ5,AKORD[[IMIE]:[IMIE]],'KALENDARZ NEW'!$A$6:$A$11)</f>
        <v>0</v>
      </c>
      <c r="CA6" s="31">
        <f>SUMIFS(AKORD[[CZASY]:[CZASY]],AKORD[[DATA]:[DATA]],'KALENDARZ NEW'!CA5,AKORD[[IMIE]:[IMIE]],'KALENDARZ NEW'!$A$6:$A$11)</f>
        <v>0</v>
      </c>
      <c r="CB6" s="31">
        <f>SUMIFS(AKORD[[CZASY]:[CZASY]],AKORD[[DATA]:[DATA]],'KALENDARZ NEW'!CB5,AKORD[[IMIE]:[IMIE]],'KALENDARZ NEW'!$A$6:$A$11)</f>
        <v>0</v>
      </c>
      <c r="CC6" s="31">
        <f>SUMIFS(AKORD[[CZASY]:[CZASY]],AKORD[[DATA]:[DATA]],'KALENDARZ NEW'!CC5,AKORD[[IMIE]:[IMIE]],'KALENDARZ NEW'!$A$6:$A$11)</f>
        <v>0</v>
      </c>
      <c r="CD6" s="31">
        <f>SUMIFS(AKORD[[CZASY]:[CZASY]],AKORD[[DATA]:[DATA]],'KALENDARZ NEW'!CD5,AKORD[[IMIE]:[IMIE]],'KALENDARZ NEW'!$A$6:$A$11)</f>
        <v>0</v>
      </c>
      <c r="CE6" s="54">
        <f>SUMIFS(AKORD[[CZASY]:[CZASY]],AKORD[[DATA]:[DATA]],'KALENDARZ NEW'!CE5,AKORD[[IMIE]:[IMIE]],'KALENDARZ NEW'!$A$6:$A$11)</f>
        <v>0</v>
      </c>
      <c r="CF6" s="57">
        <f>SUMIFS(AKORD[[CZASY]:[CZASY]],AKORD[[DATA]:[DATA]],'KALENDARZ NEW'!CF5,AKORD[[IMIE]:[IMIE]],'KALENDARZ NEW'!$A$6:$A$11)</f>
        <v>0</v>
      </c>
      <c r="CG6" s="31">
        <f>SUMIFS(AKORD[[CZASY]:[CZASY]],AKORD[[DATA]:[DATA]],'KALENDARZ NEW'!CG5,AKORD[[IMIE]:[IMIE]],'KALENDARZ NEW'!$A$6:$A$11)</f>
        <v>0</v>
      </c>
      <c r="CH6" s="31">
        <f>SUMIFS(AKORD[[CZASY]:[CZASY]],AKORD[[DATA]:[DATA]],'KALENDARZ NEW'!CH5,AKORD[[IMIE]:[IMIE]],'KALENDARZ NEW'!$A$6:$A$11)</f>
        <v>0</v>
      </c>
      <c r="CI6" s="31">
        <f>SUMIFS(AKORD[[CZASY]:[CZASY]],AKORD[[DATA]:[DATA]],'KALENDARZ NEW'!CI5,AKORD[[IMIE]:[IMIE]],'KALENDARZ NEW'!$A$6:$A$11)</f>
        <v>0</v>
      </c>
      <c r="CJ6" s="31">
        <f>SUMIFS(AKORD[[CZASY]:[CZASY]],AKORD[[DATA]:[DATA]],'KALENDARZ NEW'!CJ5,AKORD[[IMIE]:[IMIE]],'KALENDARZ NEW'!$A$6:$A$11)</f>
        <v>0</v>
      </c>
      <c r="CK6" s="31">
        <f>SUMIFS(AKORD[[CZASY]:[CZASY]],AKORD[[DATA]:[DATA]],'KALENDARZ NEW'!CK5,AKORD[[IMIE]:[IMIE]],'KALENDARZ NEW'!$A$6:$A$11)</f>
        <v>0</v>
      </c>
      <c r="CL6" s="54">
        <f>SUMIFS(AKORD[[CZASY]:[CZASY]],AKORD[[DATA]:[DATA]],'KALENDARZ NEW'!CL5,AKORD[[IMIE]:[IMIE]],'KALENDARZ NEW'!$A$6:$A$11)</f>
        <v>0</v>
      </c>
      <c r="CM6" s="57">
        <f>SUMIFS(AKORD[[CZASY]:[CZASY]],AKORD[[DATA]:[DATA]],'KALENDARZ NEW'!CM5,AKORD[[IMIE]:[IMIE]],'KALENDARZ NEW'!$A$6:$A$11)</f>
        <v>0</v>
      </c>
      <c r="CN6" s="31">
        <f>SUMIFS(AKORD[[CZASY]:[CZASY]],AKORD[[DATA]:[DATA]],'KALENDARZ NEW'!CN5,AKORD[[IMIE]:[IMIE]],'KALENDARZ NEW'!$A$6:$A$11)</f>
        <v>0</v>
      </c>
      <c r="CO6" s="31">
        <f>SUMIFS(AKORD[[CZASY]:[CZASY]],AKORD[[DATA]:[DATA]],'KALENDARZ NEW'!CO5,AKORD[[IMIE]:[IMIE]],'KALENDARZ NEW'!$A$6:$A$11)</f>
        <v>0</v>
      </c>
      <c r="CP6" s="31">
        <f>SUMIFS(AKORD[[CZASY]:[CZASY]],AKORD[[DATA]:[DATA]],'KALENDARZ NEW'!CP5,AKORD[[IMIE]:[IMIE]],'KALENDARZ NEW'!$A$6:$A$11)</f>
        <v>0</v>
      </c>
      <c r="CQ6" s="31">
        <f>SUMIFS(AKORD[[CZASY]:[CZASY]],AKORD[[DATA]:[DATA]],'KALENDARZ NEW'!CQ5,AKORD[[IMIE]:[IMIE]],'KALENDARZ NEW'!$A$6:$A$11)</f>
        <v>0</v>
      </c>
      <c r="CR6" s="31">
        <f>SUMIFS(AKORD[[CZASY]:[CZASY]],AKORD[[DATA]:[DATA]],'KALENDARZ NEW'!CR5,AKORD[[IMIE]:[IMIE]],'KALENDARZ NEW'!$A$6:$A$11)</f>
        <v>0</v>
      </c>
      <c r="CS6" s="54">
        <f>SUMIFS(AKORD[[CZASY]:[CZASY]],AKORD[[DATA]:[DATA]],'KALENDARZ NEW'!CS5,AKORD[[IMIE]:[IMIE]],'KALENDARZ NEW'!$A$6:$A$11)</f>
        <v>0</v>
      </c>
      <c r="CT6" s="57">
        <f>SUMIFS(AKORD[[CZASY]:[CZASY]],AKORD[[DATA]:[DATA]],'KALENDARZ NEW'!CT5,AKORD[[IMIE]:[IMIE]],'KALENDARZ NEW'!$A$6:$A$11)</f>
        <v>0</v>
      </c>
      <c r="CU6" s="31">
        <f>SUMIFS(AKORD[[CZASY]:[CZASY]],AKORD[[DATA]:[DATA]],'KALENDARZ NEW'!CU5,AKORD[[IMIE]:[IMIE]],'KALENDARZ NEW'!$A$6:$A$11)</f>
        <v>0</v>
      </c>
      <c r="CV6" s="31">
        <f>SUMIFS(AKORD[[CZASY]:[CZASY]],AKORD[[DATA]:[DATA]],'KALENDARZ NEW'!CV5,AKORD[[IMIE]:[IMIE]],'KALENDARZ NEW'!$A$6:$A$11)</f>
        <v>0</v>
      </c>
      <c r="CW6" s="31">
        <f>SUMIFS(AKORD[[CZASY]:[CZASY]],AKORD[[DATA]:[DATA]],'KALENDARZ NEW'!CW5,AKORD[[IMIE]:[IMIE]],'KALENDARZ NEW'!$A$6:$A$11)</f>
        <v>0</v>
      </c>
      <c r="CX6" s="31">
        <f>SUMIFS(AKORD[[CZASY]:[CZASY]],AKORD[[DATA]:[DATA]],'KALENDARZ NEW'!CX5,AKORD[[IMIE]:[IMIE]],'KALENDARZ NEW'!$A$6:$A$11)</f>
        <v>0</v>
      </c>
      <c r="CY6" s="31">
        <f>SUMIFS(AKORD[[CZASY]:[CZASY]],AKORD[[DATA]:[DATA]],'KALENDARZ NEW'!CY5,AKORD[[IMIE]:[IMIE]],'KALENDARZ NEW'!$A$6:$A$11)</f>
        <v>0</v>
      </c>
      <c r="CZ6" s="54">
        <f>SUMIFS(AKORD[[CZASY]:[CZASY]],AKORD[[DATA]:[DATA]],'KALENDARZ NEW'!CZ5,AKORD[[IMIE]:[IMIE]],'KALENDARZ NEW'!$A$6:$A$11)</f>
        <v>0</v>
      </c>
      <c r="DA6" s="57">
        <f>SUMIFS(AKORD[[CZASY]:[CZASY]],AKORD[[DATA]:[DATA]],'KALENDARZ NEW'!DA5,AKORD[[IMIE]:[IMIE]],'KALENDARZ NEW'!$A$6:$A$11)</f>
        <v>0</v>
      </c>
      <c r="DB6" s="31">
        <f>SUMIFS(AKORD[[CZASY]:[CZASY]],AKORD[[DATA]:[DATA]],'KALENDARZ NEW'!DB5,AKORD[[IMIE]:[IMIE]],'KALENDARZ NEW'!$A$6:$A$11)</f>
        <v>0</v>
      </c>
      <c r="DC6" s="31">
        <f>SUMIFS(AKORD[[CZASY]:[CZASY]],AKORD[[DATA]:[DATA]],'KALENDARZ NEW'!DC5,AKORD[[IMIE]:[IMIE]],'KALENDARZ NEW'!$A$6:$A$11)</f>
        <v>0</v>
      </c>
      <c r="DD6" s="31">
        <f>SUMIFS(AKORD[[CZASY]:[CZASY]],AKORD[[DATA]:[DATA]],'KALENDARZ NEW'!DD5,AKORD[[IMIE]:[IMIE]],'KALENDARZ NEW'!$A$6:$A$11)</f>
        <v>0</v>
      </c>
      <c r="DE6" s="31">
        <f>SUMIFS(AKORD[[CZASY]:[CZASY]],AKORD[[DATA]:[DATA]],'KALENDARZ NEW'!DE5,AKORD[[IMIE]:[IMIE]],'KALENDARZ NEW'!$A$6:$A$11)</f>
        <v>0</v>
      </c>
      <c r="DF6" s="31">
        <f>SUMIFS(AKORD[[CZASY]:[CZASY]],AKORD[[DATA]:[DATA]],'KALENDARZ NEW'!DF5,AKORD[[IMIE]:[IMIE]],'KALENDARZ NEW'!$A$6:$A$11)</f>
        <v>0</v>
      </c>
      <c r="DG6" s="54">
        <f>SUMIFS(AKORD[[CZASY]:[CZASY]],AKORD[[DATA]:[DATA]],'KALENDARZ NEW'!DG5,AKORD[[IMIE]:[IMIE]],'KALENDARZ NEW'!$A$6:$A$11)</f>
        <v>0</v>
      </c>
      <c r="DH6" s="57">
        <f>SUMIFS(AKORD[[CZASY]:[CZASY]],AKORD[[DATA]:[DATA]],'KALENDARZ NEW'!DH5,AKORD[[IMIE]:[IMIE]],'KALENDARZ NEW'!$A$6:$A$11)</f>
        <v>0</v>
      </c>
      <c r="DI6" s="31">
        <f>SUMIFS(AKORD[[CZASY]:[CZASY]],AKORD[[DATA]:[DATA]],'KALENDARZ NEW'!DI5,AKORD[[IMIE]:[IMIE]],'KALENDARZ NEW'!$A$6:$A$11)</f>
        <v>0</v>
      </c>
      <c r="DJ6" s="31">
        <f>SUMIFS(AKORD[[CZASY]:[CZASY]],AKORD[[DATA]:[DATA]],'KALENDARZ NEW'!DJ5,AKORD[[IMIE]:[IMIE]],'KALENDARZ NEW'!$A$6:$A$11)</f>
        <v>0</v>
      </c>
      <c r="DK6" s="31">
        <f>SUMIFS(AKORD[[CZASY]:[CZASY]],AKORD[[DATA]:[DATA]],'KALENDARZ NEW'!DK5,AKORD[[IMIE]:[IMIE]],'KALENDARZ NEW'!$A$6:$A$11)</f>
        <v>0</v>
      </c>
      <c r="DL6" s="31">
        <f>SUMIFS(AKORD[[CZASY]:[CZASY]],AKORD[[DATA]:[DATA]],'KALENDARZ NEW'!DL5,AKORD[[IMIE]:[IMIE]],'KALENDARZ NEW'!$A$6:$A$11)</f>
        <v>0</v>
      </c>
      <c r="DM6" s="31">
        <f>SUMIFS(AKORD[[CZASY]:[CZASY]],AKORD[[DATA]:[DATA]],'KALENDARZ NEW'!DM5,AKORD[[IMIE]:[IMIE]],'KALENDARZ NEW'!$A$6:$A$11)</f>
        <v>0</v>
      </c>
      <c r="DN6" s="54">
        <f>SUMIFS(AKORD[[CZASY]:[CZASY]],AKORD[[DATA]:[DATA]],'KALENDARZ NEW'!DN5,AKORD[[IMIE]:[IMIE]],'KALENDARZ NEW'!$A$6:$A$11)</f>
        <v>0</v>
      </c>
      <c r="DO6" s="57">
        <f>SUMIFS(AKORD[[CZASY]:[CZASY]],AKORD[[DATA]:[DATA]],'KALENDARZ NEW'!DO5,AKORD[[IMIE]:[IMIE]],'KALENDARZ NEW'!$A$6:$A$11)</f>
        <v>0</v>
      </c>
      <c r="DP6" s="31">
        <f>SUMIFS(AKORD[[CZASY]:[CZASY]],AKORD[[DATA]:[DATA]],'KALENDARZ NEW'!DP5,AKORD[[IMIE]:[IMIE]],'KALENDARZ NEW'!$A$6:$A$11)</f>
        <v>0</v>
      </c>
      <c r="DQ6" s="31">
        <f>SUMIFS(AKORD[[CZASY]:[CZASY]],AKORD[[DATA]:[DATA]],'KALENDARZ NEW'!DQ5,AKORD[[IMIE]:[IMIE]],'KALENDARZ NEW'!$A$6:$A$11)</f>
        <v>0</v>
      </c>
      <c r="DR6" s="31">
        <f>SUMIFS(AKORD[[CZASY]:[CZASY]],AKORD[[DATA]:[DATA]],'KALENDARZ NEW'!DR5,AKORD[[IMIE]:[IMIE]],'KALENDARZ NEW'!$A$6:$A$11)</f>
        <v>0</v>
      </c>
      <c r="DS6" s="31">
        <f>SUMIFS(AKORD[[CZASY]:[CZASY]],AKORD[[DATA]:[DATA]],'KALENDARZ NEW'!DS5,AKORD[[IMIE]:[IMIE]],'KALENDARZ NEW'!$A$6:$A$11)</f>
        <v>0</v>
      </c>
      <c r="DT6" s="31">
        <f>SUMIFS(AKORD[[CZASY]:[CZASY]],AKORD[[DATA]:[DATA]],'KALENDARZ NEW'!DT5,AKORD[[IMIE]:[IMIE]],'KALENDARZ NEW'!$A$6:$A$11)</f>
        <v>0</v>
      </c>
      <c r="DU6" s="54">
        <f>SUMIFS(AKORD[[CZASY]:[CZASY]],AKORD[[DATA]:[DATA]],'KALENDARZ NEW'!DU5,AKORD[[IMIE]:[IMIE]],'KALENDARZ NEW'!$A$6:$A$11)</f>
        <v>0</v>
      </c>
      <c r="DV6" s="57">
        <f>SUMIFS(AKORD[[CZASY]:[CZASY]],AKORD[[DATA]:[DATA]],'KALENDARZ NEW'!DV5,AKORD[[IMIE]:[IMIE]],'KALENDARZ NEW'!$A$6:$A$11)</f>
        <v>0</v>
      </c>
      <c r="DW6" s="31">
        <f>SUMIFS(AKORD[[CZASY]:[CZASY]],AKORD[[DATA]:[DATA]],'KALENDARZ NEW'!DW5,AKORD[[IMIE]:[IMIE]],'KALENDARZ NEW'!$A$6:$A$11)</f>
        <v>0</v>
      </c>
      <c r="DX6" s="31">
        <f>SUMIFS(AKORD[[CZASY]:[CZASY]],AKORD[[DATA]:[DATA]],'KALENDARZ NEW'!DX5,AKORD[[IMIE]:[IMIE]],'KALENDARZ NEW'!$A$6:$A$11)</f>
        <v>0</v>
      </c>
      <c r="DY6" s="31">
        <f>SUMIFS(AKORD[[CZASY]:[CZASY]],AKORD[[DATA]:[DATA]],'KALENDARZ NEW'!DY5,AKORD[[IMIE]:[IMIE]],'KALENDARZ NEW'!$A$6:$A$11)</f>
        <v>0</v>
      </c>
      <c r="DZ6" s="31">
        <f>SUMIFS(AKORD[[CZASY]:[CZASY]],AKORD[[DATA]:[DATA]],'KALENDARZ NEW'!DZ5,AKORD[[IMIE]:[IMIE]],'KALENDARZ NEW'!$A$6:$A$11)</f>
        <v>0</v>
      </c>
      <c r="EA6" s="31">
        <f>SUMIFS(AKORD[[CZASY]:[CZASY]],AKORD[[DATA]:[DATA]],'KALENDARZ NEW'!EA5,AKORD[[IMIE]:[IMIE]],'KALENDARZ NEW'!$A$6:$A$11)</f>
        <v>0</v>
      </c>
      <c r="EB6" s="54">
        <f>SUMIFS(AKORD[[CZASY]:[CZASY]],AKORD[[DATA]:[DATA]],'KALENDARZ NEW'!EB5,AKORD[[IMIE]:[IMIE]],'KALENDARZ NEW'!$A$6:$A$11)</f>
        <v>0</v>
      </c>
      <c r="EC6" s="57">
        <f>SUMIFS(AKORD[[CZASY]:[CZASY]],AKORD[[DATA]:[DATA]],'KALENDARZ NEW'!EC5,AKORD[[IMIE]:[IMIE]],'KALENDARZ NEW'!$A$6:$A$11)</f>
        <v>0</v>
      </c>
      <c r="ED6" s="31">
        <f>SUMIFS(AKORD[[CZASY]:[CZASY]],AKORD[[DATA]:[DATA]],'KALENDARZ NEW'!ED5,AKORD[[IMIE]:[IMIE]],'KALENDARZ NEW'!$A$6:$A$11)</f>
        <v>0</v>
      </c>
      <c r="EE6" s="31">
        <f>SUMIFS(AKORD[[CZASY]:[CZASY]],AKORD[[DATA]:[DATA]],'KALENDARZ NEW'!EE5,AKORD[[IMIE]:[IMIE]],'KALENDARZ NEW'!$A$6:$A$11)</f>
        <v>0</v>
      </c>
      <c r="EF6" s="31">
        <f>SUMIFS(AKORD[[CZASY]:[CZASY]],AKORD[[DATA]:[DATA]],'KALENDARZ NEW'!EF5,AKORD[[IMIE]:[IMIE]],'KALENDARZ NEW'!$A$6:$A$11)</f>
        <v>0</v>
      </c>
      <c r="EG6" s="31">
        <f>SUMIFS(AKORD[[CZASY]:[CZASY]],AKORD[[DATA]:[DATA]],'KALENDARZ NEW'!EG5,AKORD[[IMIE]:[IMIE]],'KALENDARZ NEW'!$A$6:$A$11)</f>
        <v>0</v>
      </c>
      <c r="EH6" s="31">
        <f>SUMIFS(AKORD[[CZASY]:[CZASY]],AKORD[[DATA]:[DATA]],'KALENDARZ NEW'!EH5,AKORD[[IMIE]:[IMIE]],'KALENDARZ NEW'!$A$6:$A$11)</f>
        <v>0</v>
      </c>
      <c r="EI6" s="54">
        <f>SUMIFS(AKORD[[CZASY]:[CZASY]],AKORD[[DATA]:[DATA]],'KALENDARZ NEW'!EI5,AKORD[[IMIE]:[IMIE]],'KALENDARZ NEW'!$A$6:$A$11)</f>
        <v>0</v>
      </c>
      <c r="EJ6" s="57">
        <f>SUMIFS(AKORD[[CZASY]:[CZASY]],AKORD[[DATA]:[DATA]],'KALENDARZ NEW'!EJ5,AKORD[[IMIE]:[IMIE]],'KALENDARZ NEW'!$A$6:$A$11)</f>
        <v>0</v>
      </c>
      <c r="EK6" s="31">
        <f>SUMIFS(AKORD[[CZASY]:[CZASY]],AKORD[[DATA]:[DATA]],'KALENDARZ NEW'!EK5,AKORD[[IMIE]:[IMIE]],'KALENDARZ NEW'!$A$6:$A$11)</f>
        <v>0</v>
      </c>
      <c r="EL6" s="31">
        <f>SUMIFS(AKORD[[CZASY]:[CZASY]],AKORD[[DATA]:[DATA]],'KALENDARZ NEW'!EL5,AKORD[[IMIE]:[IMIE]],'KALENDARZ NEW'!$A$6:$A$11)</f>
        <v>0</v>
      </c>
      <c r="EM6" s="31">
        <f>SUMIFS(AKORD[[CZASY]:[CZASY]],AKORD[[DATA]:[DATA]],'KALENDARZ NEW'!EM5,AKORD[[IMIE]:[IMIE]],'KALENDARZ NEW'!$A$6:$A$11)</f>
        <v>0</v>
      </c>
      <c r="EN6" s="31">
        <f>SUMIFS(AKORD[[CZASY]:[CZASY]],AKORD[[DATA]:[DATA]],'KALENDARZ NEW'!EN5,AKORD[[IMIE]:[IMIE]],'KALENDARZ NEW'!$A$6:$A$11)</f>
        <v>0</v>
      </c>
      <c r="EO6" s="31">
        <f>SUMIFS(AKORD[[CZASY]:[CZASY]],AKORD[[DATA]:[DATA]],'KALENDARZ NEW'!EO5,AKORD[[IMIE]:[IMIE]],'KALENDARZ NEW'!$A$6:$A$11)</f>
        <v>0</v>
      </c>
      <c r="EP6" s="54">
        <f>SUMIFS(AKORD[[CZASY]:[CZASY]],AKORD[[DATA]:[DATA]],'KALENDARZ NEW'!EP5,AKORD[[IMIE]:[IMIE]],'KALENDARZ NEW'!$A$6:$A$11)</f>
        <v>0</v>
      </c>
      <c r="EQ6" s="57">
        <f>SUMIFS(AKORD[[CZASY]:[CZASY]],AKORD[[DATA]:[DATA]],'KALENDARZ NEW'!EQ5,AKORD[[IMIE]:[IMIE]],'KALENDARZ NEW'!$A$6:$A$11)</f>
        <v>0</v>
      </c>
      <c r="ER6" s="31">
        <f>SUMIFS(AKORD[[CZASY]:[CZASY]],AKORD[[DATA]:[DATA]],'KALENDARZ NEW'!ER5,AKORD[[IMIE]:[IMIE]],'KALENDARZ NEW'!$A$6:$A$11)</f>
        <v>0</v>
      </c>
      <c r="ES6" s="31">
        <f>SUMIFS(AKORD[[CZASY]:[CZASY]],AKORD[[DATA]:[DATA]],'KALENDARZ NEW'!ES5,AKORD[[IMIE]:[IMIE]],'KALENDARZ NEW'!$A$6:$A$11)</f>
        <v>0</v>
      </c>
      <c r="ET6" s="31">
        <f>SUMIFS(AKORD[[CZASY]:[CZASY]],AKORD[[DATA]:[DATA]],'KALENDARZ NEW'!ET5,AKORD[[IMIE]:[IMIE]],'KALENDARZ NEW'!$A$6:$A$11)</f>
        <v>0</v>
      </c>
      <c r="EU6" s="31">
        <f>SUMIFS(AKORD[[CZASY]:[CZASY]],AKORD[[DATA]:[DATA]],'KALENDARZ NEW'!EU5,AKORD[[IMIE]:[IMIE]],'KALENDARZ NEW'!$A$6:$A$11)</f>
        <v>0</v>
      </c>
      <c r="EV6" s="31">
        <f>SUMIFS(AKORD[[CZASY]:[CZASY]],AKORD[[DATA]:[DATA]],'KALENDARZ NEW'!EV5,AKORD[[IMIE]:[IMIE]],'KALENDARZ NEW'!$A$6:$A$11)</f>
        <v>0</v>
      </c>
      <c r="EW6" s="54">
        <f>SUMIFS(AKORD[[CZASY]:[CZASY]],AKORD[[DATA]:[DATA]],'KALENDARZ NEW'!EW5,AKORD[[IMIE]:[IMIE]],'KALENDARZ NEW'!$A$6:$A$11)</f>
        <v>0</v>
      </c>
      <c r="EX6" s="57">
        <f>SUMIFS(AKORD[[CZASY]:[CZASY]],AKORD[[DATA]:[DATA]],'KALENDARZ NEW'!EX5,AKORD[[IMIE]:[IMIE]],'KALENDARZ NEW'!$A$6:$A$11)</f>
        <v>0</v>
      </c>
      <c r="EY6" s="31">
        <f>SUMIFS(AKORD[[CZASY]:[CZASY]],AKORD[[DATA]:[DATA]],'KALENDARZ NEW'!EY5,AKORD[[IMIE]:[IMIE]],'KALENDARZ NEW'!$A$6:$A$11)</f>
        <v>0</v>
      </c>
      <c r="EZ6" s="31">
        <f>SUMIFS(AKORD[[CZASY]:[CZASY]],AKORD[[DATA]:[DATA]],'KALENDARZ NEW'!EZ5,AKORD[[IMIE]:[IMIE]],'KALENDARZ NEW'!$A$6:$A$11)</f>
        <v>0</v>
      </c>
      <c r="FA6" s="31">
        <f>SUMIFS(AKORD[[CZASY]:[CZASY]],AKORD[[DATA]:[DATA]],'KALENDARZ NEW'!FA5,AKORD[[IMIE]:[IMIE]],'KALENDARZ NEW'!$A$6:$A$11)</f>
        <v>0</v>
      </c>
      <c r="FB6" s="31">
        <f>SUMIFS(AKORD[[CZASY]:[CZASY]],AKORD[[DATA]:[DATA]],'KALENDARZ NEW'!FB5,AKORD[[IMIE]:[IMIE]],'KALENDARZ NEW'!$A$6:$A$11)</f>
        <v>0</v>
      </c>
      <c r="FC6" s="31">
        <f>SUMIFS(AKORD[[CZASY]:[CZASY]],AKORD[[DATA]:[DATA]],'KALENDARZ NEW'!FC5,AKORD[[IMIE]:[IMIE]],'KALENDARZ NEW'!$A$6:$A$11)</f>
        <v>0</v>
      </c>
      <c r="FD6" s="54">
        <f>SUMIFS(AKORD[[CZASY]:[CZASY]],AKORD[[DATA]:[DATA]],'KALENDARZ NEW'!FD5,AKORD[[IMIE]:[IMIE]],'KALENDARZ NEW'!$A$6:$A$11)</f>
        <v>0</v>
      </c>
      <c r="FE6" s="57">
        <f>SUMIFS(AKORD[[CZASY]:[CZASY]],AKORD[[DATA]:[DATA]],'KALENDARZ NEW'!FE5,AKORD[[IMIE]:[IMIE]],'KALENDARZ NEW'!$A$6:$A$11)</f>
        <v>0</v>
      </c>
      <c r="FF6" s="31">
        <f>SUMIFS(AKORD[[CZASY]:[CZASY]],AKORD[[DATA]:[DATA]],'KALENDARZ NEW'!FF5,AKORD[[IMIE]:[IMIE]],'KALENDARZ NEW'!$A$6:$A$11)</f>
        <v>0</v>
      </c>
      <c r="FG6" s="31">
        <f>SUMIFS(AKORD[[CZASY]:[CZASY]],AKORD[[DATA]:[DATA]],'KALENDARZ NEW'!FG5,AKORD[[IMIE]:[IMIE]],'KALENDARZ NEW'!$A$6:$A$11)</f>
        <v>0</v>
      </c>
      <c r="FH6" s="31">
        <f>SUMIFS(AKORD[[CZASY]:[CZASY]],AKORD[[DATA]:[DATA]],'KALENDARZ NEW'!FH5,AKORD[[IMIE]:[IMIE]],'KALENDARZ NEW'!$A$6:$A$11)</f>
        <v>0</v>
      </c>
      <c r="FI6" s="31">
        <f>SUMIFS(AKORD[[CZASY]:[CZASY]],AKORD[[DATA]:[DATA]],'KALENDARZ NEW'!FI5,AKORD[[IMIE]:[IMIE]],'KALENDARZ NEW'!$A$6:$A$11)</f>
        <v>0</v>
      </c>
      <c r="FJ6" s="31">
        <f>SUMIFS(AKORD[[CZASY]:[CZASY]],AKORD[[DATA]:[DATA]],'KALENDARZ NEW'!FJ5,AKORD[[IMIE]:[IMIE]],'KALENDARZ NEW'!$A$6:$A$11)</f>
        <v>0</v>
      </c>
      <c r="FK6" s="54">
        <f>SUMIFS(AKORD[[CZASY]:[CZASY]],AKORD[[DATA]:[DATA]],'KALENDARZ NEW'!FK5,AKORD[[IMIE]:[IMIE]],'KALENDARZ NEW'!$A$6:$A$11)</f>
        <v>0</v>
      </c>
      <c r="FL6" s="57">
        <f>SUMIFS(AKORD[[CZASY]:[CZASY]],AKORD[[DATA]:[DATA]],'KALENDARZ NEW'!FL5,AKORD[[IMIE]:[IMIE]],'KALENDARZ NEW'!$A$6:$A$11)</f>
        <v>0</v>
      </c>
      <c r="FM6" s="31">
        <f>SUMIFS(AKORD[[CZASY]:[CZASY]],AKORD[[DATA]:[DATA]],'KALENDARZ NEW'!FM5,AKORD[[IMIE]:[IMIE]],'KALENDARZ NEW'!$A$6:$A$11)</f>
        <v>0</v>
      </c>
      <c r="FN6" s="31">
        <f>SUMIFS(AKORD[[CZASY]:[CZASY]],AKORD[[DATA]:[DATA]],'KALENDARZ NEW'!FN5,AKORD[[IMIE]:[IMIE]],'KALENDARZ NEW'!$A$6:$A$11)</f>
        <v>0</v>
      </c>
      <c r="FO6" s="31">
        <f>SUMIFS(AKORD[[CZASY]:[CZASY]],AKORD[[DATA]:[DATA]],'KALENDARZ NEW'!FO5,AKORD[[IMIE]:[IMIE]],'KALENDARZ NEW'!$A$6:$A$11)</f>
        <v>0</v>
      </c>
      <c r="FP6" s="31">
        <f>SUMIFS(AKORD[[CZASY]:[CZASY]],AKORD[[DATA]:[DATA]],'KALENDARZ NEW'!FP5,AKORD[[IMIE]:[IMIE]],'KALENDARZ NEW'!$A$6:$A$11)</f>
        <v>0</v>
      </c>
      <c r="FQ6" s="31">
        <f>SUMIFS(AKORD[[CZASY]:[CZASY]],AKORD[[DATA]:[DATA]],'KALENDARZ NEW'!FQ5,AKORD[[IMIE]:[IMIE]],'KALENDARZ NEW'!$A$6:$A$11)</f>
        <v>0</v>
      </c>
      <c r="FR6" s="54">
        <f>SUMIFS(AKORD[[CZASY]:[CZASY]],AKORD[[DATA]:[DATA]],'KALENDARZ NEW'!FR5,AKORD[[IMIE]:[IMIE]],'KALENDARZ NEW'!$A$6:$A$11)</f>
        <v>0</v>
      </c>
      <c r="FS6" s="57">
        <f>SUMIFS(AKORD[[CZASY]:[CZASY]],AKORD[[DATA]:[DATA]],'KALENDARZ NEW'!FS5,AKORD[[IMIE]:[IMIE]],'KALENDARZ NEW'!$A$6:$A$11)</f>
        <v>0</v>
      </c>
      <c r="FT6" s="31">
        <f>SUMIFS(AKORD[[CZASY]:[CZASY]],AKORD[[DATA]:[DATA]],'KALENDARZ NEW'!FT5,AKORD[[IMIE]:[IMIE]],'KALENDARZ NEW'!$A$6:$A$11)</f>
        <v>0</v>
      </c>
      <c r="FU6" s="31">
        <f>SUMIFS(AKORD[[CZASY]:[CZASY]],AKORD[[DATA]:[DATA]],'KALENDARZ NEW'!FU5,AKORD[[IMIE]:[IMIE]],'KALENDARZ NEW'!$A$6:$A$11)</f>
        <v>0</v>
      </c>
      <c r="FV6" s="31">
        <f>SUMIFS(AKORD[[CZASY]:[CZASY]],AKORD[[DATA]:[DATA]],'KALENDARZ NEW'!FV5,AKORD[[IMIE]:[IMIE]],'KALENDARZ NEW'!$A$6:$A$11)</f>
        <v>0</v>
      </c>
      <c r="FW6" s="31">
        <f>SUMIFS(AKORD[[CZASY]:[CZASY]],AKORD[[DATA]:[DATA]],'KALENDARZ NEW'!FW5,AKORD[[IMIE]:[IMIE]],'KALENDARZ NEW'!$A$6:$A$11)</f>
        <v>0</v>
      </c>
      <c r="FX6" s="31">
        <f>SUMIFS(AKORD[[CZASY]:[CZASY]],AKORD[[DATA]:[DATA]],'KALENDARZ NEW'!FX5,AKORD[[IMIE]:[IMIE]],'KALENDARZ NEW'!$A$6:$A$11)</f>
        <v>0</v>
      </c>
      <c r="FY6" s="54">
        <f>SUMIFS(AKORD[[CZASY]:[CZASY]],AKORD[[DATA]:[DATA]],'KALENDARZ NEW'!FY5,AKORD[[IMIE]:[IMIE]],'KALENDARZ NEW'!$A$6:$A$11)</f>
        <v>0</v>
      </c>
      <c r="FZ6" s="57">
        <f>SUMIFS(AKORD[[CZASY]:[CZASY]],AKORD[[DATA]:[DATA]],'KALENDARZ NEW'!FZ5,AKORD[[IMIE]:[IMIE]],'KALENDARZ NEW'!$A$6:$A$11)</f>
        <v>0</v>
      </c>
      <c r="GA6" s="31">
        <f>SUMIFS(AKORD[[CZASY]:[CZASY]],AKORD[[DATA]:[DATA]],'KALENDARZ NEW'!GA5,AKORD[[IMIE]:[IMIE]],'KALENDARZ NEW'!$A$6:$A$11)</f>
        <v>0</v>
      </c>
      <c r="GB6" s="31">
        <f>SUMIFS(AKORD[[CZASY]:[CZASY]],AKORD[[DATA]:[DATA]],'KALENDARZ NEW'!GB5,AKORD[[IMIE]:[IMIE]],'KALENDARZ NEW'!$A$6:$A$11)</f>
        <v>0</v>
      </c>
      <c r="GC6" s="31">
        <f>SUMIFS(AKORD[[CZASY]:[CZASY]],AKORD[[DATA]:[DATA]],'KALENDARZ NEW'!GC5,AKORD[[IMIE]:[IMIE]],'KALENDARZ NEW'!$A$6:$A$11)</f>
        <v>0</v>
      </c>
      <c r="GD6" s="31">
        <f>SUMIFS(AKORD[[CZASY]:[CZASY]],AKORD[[DATA]:[DATA]],'KALENDARZ NEW'!GD5,AKORD[[IMIE]:[IMIE]],'KALENDARZ NEW'!$A$6:$A$11)</f>
        <v>0</v>
      </c>
      <c r="GE6" s="31">
        <f>SUMIFS(AKORD[[CZASY]:[CZASY]],AKORD[[DATA]:[DATA]],'KALENDARZ NEW'!GE5,AKORD[[IMIE]:[IMIE]],'KALENDARZ NEW'!$A$6:$A$11)</f>
        <v>0</v>
      </c>
      <c r="GF6" s="54">
        <f>SUMIFS(AKORD[[CZASY]:[CZASY]],AKORD[[DATA]:[DATA]],'KALENDARZ NEW'!GF5,AKORD[[IMIE]:[IMIE]],'KALENDARZ NEW'!$A$6:$A$11)</f>
        <v>0</v>
      </c>
      <c r="GG6" s="57">
        <f>SUMIFS(AKORD[[CZASY]:[CZASY]],AKORD[[DATA]:[DATA]],'KALENDARZ NEW'!GG5,AKORD[[IMIE]:[IMIE]],'KALENDARZ NEW'!$A$6:$A$11)</f>
        <v>0</v>
      </c>
      <c r="GH6" s="31">
        <f>SUMIFS(AKORD[[CZASY]:[CZASY]],AKORD[[DATA]:[DATA]],'KALENDARZ NEW'!GH5,AKORD[[IMIE]:[IMIE]],'KALENDARZ NEW'!$A$6:$A$11)</f>
        <v>0</v>
      </c>
      <c r="GI6" s="31">
        <f>SUMIFS(AKORD[[CZASY]:[CZASY]],AKORD[[DATA]:[DATA]],'KALENDARZ NEW'!GI5,AKORD[[IMIE]:[IMIE]],'KALENDARZ NEW'!$A$6:$A$11)</f>
        <v>0</v>
      </c>
      <c r="GJ6" s="31">
        <f>SUMIFS(AKORD[[CZASY]:[CZASY]],AKORD[[DATA]:[DATA]],'KALENDARZ NEW'!GJ5,AKORD[[IMIE]:[IMIE]],'KALENDARZ NEW'!$A$6:$A$11)</f>
        <v>0</v>
      </c>
      <c r="GK6" s="31">
        <f>SUMIFS(AKORD[[CZASY]:[CZASY]],AKORD[[DATA]:[DATA]],'KALENDARZ NEW'!GK5,AKORD[[IMIE]:[IMIE]],'KALENDARZ NEW'!$A$6:$A$11)</f>
        <v>0</v>
      </c>
      <c r="GL6" s="31">
        <f>SUMIFS(AKORD[[CZASY]:[CZASY]],AKORD[[DATA]:[DATA]],'KALENDARZ NEW'!GL5,AKORD[[IMIE]:[IMIE]],'KALENDARZ NEW'!$A$6:$A$11)</f>
        <v>0</v>
      </c>
      <c r="GM6" s="54">
        <f>SUMIFS(AKORD[[CZASY]:[CZASY]],AKORD[[DATA]:[DATA]],'KALENDARZ NEW'!GM5,AKORD[[IMIE]:[IMIE]],'KALENDARZ NEW'!$A$6:$A$11)</f>
        <v>0</v>
      </c>
      <c r="GN6" s="57">
        <f>SUMIFS(AKORD[[CZASY]:[CZASY]],AKORD[[DATA]:[DATA]],'KALENDARZ NEW'!GN5,AKORD[[IMIE]:[IMIE]],'KALENDARZ NEW'!$A$6:$A$11)</f>
        <v>0</v>
      </c>
      <c r="GO6" s="31">
        <f>SUMIFS(AKORD[[CZASY]:[CZASY]],AKORD[[DATA]:[DATA]],'KALENDARZ NEW'!GO5,AKORD[[IMIE]:[IMIE]],'KALENDARZ NEW'!$A$6:$A$11)</f>
        <v>0</v>
      </c>
      <c r="GP6" s="31">
        <f>SUMIFS(AKORD[[CZASY]:[CZASY]],AKORD[[DATA]:[DATA]],'KALENDARZ NEW'!GP5,AKORD[[IMIE]:[IMIE]],'KALENDARZ NEW'!$A$6:$A$11)</f>
        <v>0</v>
      </c>
      <c r="GQ6" s="31">
        <f>SUMIFS(AKORD[[CZASY]:[CZASY]],AKORD[[DATA]:[DATA]],'KALENDARZ NEW'!GQ5,AKORD[[IMIE]:[IMIE]],'KALENDARZ NEW'!$A$6:$A$11)</f>
        <v>0</v>
      </c>
      <c r="GR6" s="31">
        <f>SUMIFS(AKORD[[CZASY]:[CZASY]],AKORD[[DATA]:[DATA]],'KALENDARZ NEW'!GR5,AKORD[[IMIE]:[IMIE]],'KALENDARZ NEW'!$A$6:$A$11)</f>
        <v>0</v>
      </c>
      <c r="GS6" s="31">
        <f>SUMIFS(AKORD[[CZASY]:[CZASY]],AKORD[[DATA]:[DATA]],'KALENDARZ NEW'!GS5,AKORD[[IMIE]:[IMIE]],'KALENDARZ NEW'!$A$6:$A$11)</f>
        <v>0</v>
      </c>
      <c r="GT6" s="54">
        <f>SUMIFS(AKORD[[CZASY]:[CZASY]],AKORD[[DATA]:[DATA]],'KALENDARZ NEW'!GT5,AKORD[[IMIE]:[IMIE]],'KALENDARZ NEW'!$A$6:$A$11)</f>
        <v>0</v>
      </c>
      <c r="GU6" s="57">
        <f>SUMIFS(AKORD[[CZASY]:[CZASY]],AKORD[[DATA]:[DATA]],'KALENDARZ NEW'!GU5,AKORD[[IMIE]:[IMIE]],'KALENDARZ NEW'!$A$6:$A$11)</f>
        <v>0</v>
      </c>
      <c r="GV6" s="31">
        <f>SUMIFS(AKORD[[CZASY]:[CZASY]],AKORD[[DATA]:[DATA]],'KALENDARZ NEW'!GV5,AKORD[[IMIE]:[IMIE]],'KALENDARZ NEW'!$A$6:$A$11)</f>
        <v>0</v>
      </c>
      <c r="GW6" s="31">
        <f>SUMIFS(AKORD[[CZASY]:[CZASY]],AKORD[[DATA]:[DATA]],'KALENDARZ NEW'!GW5,AKORD[[IMIE]:[IMIE]],'KALENDARZ NEW'!$A$6:$A$11)</f>
        <v>0</v>
      </c>
      <c r="GX6" s="31">
        <f>SUMIFS(AKORD[[CZASY]:[CZASY]],AKORD[[DATA]:[DATA]],'KALENDARZ NEW'!GX5,AKORD[[IMIE]:[IMIE]],'KALENDARZ NEW'!$A$6:$A$11)</f>
        <v>0</v>
      </c>
      <c r="GY6" s="31">
        <f>SUMIFS(AKORD[[CZASY]:[CZASY]],AKORD[[DATA]:[DATA]],'KALENDARZ NEW'!GY5,AKORD[[IMIE]:[IMIE]],'KALENDARZ NEW'!$A$6:$A$11)</f>
        <v>0</v>
      </c>
      <c r="GZ6" s="31">
        <f>SUMIFS(AKORD[[CZASY]:[CZASY]],AKORD[[DATA]:[DATA]],'KALENDARZ NEW'!GZ5,AKORD[[IMIE]:[IMIE]],'KALENDARZ NEW'!$A$6:$A$11)</f>
        <v>0</v>
      </c>
      <c r="HA6" s="54">
        <f>SUMIFS(AKORD[[CZASY]:[CZASY]],AKORD[[DATA]:[DATA]],'KALENDARZ NEW'!HA5,AKORD[[IMIE]:[IMIE]],'KALENDARZ NEW'!$A$6:$A$11)</f>
        <v>0</v>
      </c>
      <c r="HB6" s="57">
        <f>SUMIFS(AKORD[[CZASY]:[CZASY]],AKORD[[DATA]:[DATA]],'KALENDARZ NEW'!HB5,AKORD[[IMIE]:[IMIE]],'KALENDARZ NEW'!$A$6:$A$11)</f>
        <v>0</v>
      </c>
      <c r="HC6" s="31">
        <f>SUMIFS(AKORD[[CZASY]:[CZASY]],AKORD[[DATA]:[DATA]],'KALENDARZ NEW'!HC5,AKORD[[IMIE]:[IMIE]],'KALENDARZ NEW'!$A$6:$A$11)</f>
        <v>0</v>
      </c>
      <c r="HD6" s="31">
        <f>SUMIFS(AKORD[[CZASY]:[CZASY]],AKORD[[DATA]:[DATA]],'KALENDARZ NEW'!HD5,AKORD[[IMIE]:[IMIE]],'KALENDARZ NEW'!$A$6:$A$11)</f>
        <v>0</v>
      </c>
      <c r="HE6" s="31">
        <f>SUMIFS(AKORD[[CZASY]:[CZASY]],AKORD[[DATA]:[DATA]],'KALENDARZ NEW'!HE5,AKORD[[IMIE]:[IMIE]],'KALENDARZ NEW'!$A$6:$A$11)</f>
        <v>0</v>
      </c>
      <c r="HF6" s="31">
        <f>SUMIFS(AKORD[[CZASY]:[CZASY]],AKORD[[DATA]:[DATA]],'KALENDARZ NEW'!HF5,AKORD[[IMIE]:[IMIE]],'KALENDARZ NEW'!$A$6:$A$11)</f>
        <v>0</v>
      </c>
      <c r="HG6" s="31">
        <f>SUMIFS(AKORD[[CZASY]:[CZASY]],AKORD[[DATA]:[DATA]],'KALENDARZ NEW'!HG5,AKORD[[IMIE]:[IMIE]],'KALENDARZ NEW'!$A$6:$A$11)</f>
        <v>0</v>
      </c>
      <c r="HH6" s="54">
        <f>SUMIFS(AKORD[[CZASY]:[CZASY]],AKORD[[DATA]:[DATA]],'KALENDARZ NEW'!HH5,AKORD[[IMIE]:[IMIE]],'KALENDARZ NEW'!$A$6:$A$11)</f>
        <v>0</v>
      </c>
      <c r="HI6" s="57">
        <f>SUMIFS(AKORD[[CZASY]:[CZASY]],AKORD[[DATA]:[DATA]],'KALENDARZ NEW'!HI5,AKORD[[IMIE]:[IMIE]],'KALENDARZ NEW'!$A$6:$A$11)</f>
        <v>0</v>
      </c>
      <c r="HJ6" s="31">
        <f>SUMIFS(AKORD[[CZASY]:[CZASY]],AKORD[[DATA]:[DATA]],'KALENDARZ NEW'!HJ5,AKORD[[IMIE]:[IMIE]],'KALENDARZ NEW'!$A$6:$A$11)</f>
        <v>0</v>
      </c>
      <c r="HK6" s="31">
        <f>SUMIFS(AKORD[[CZASY]:[CZASY]],AKORD[[DATA]:[DATA]],'KALENDARZ NEW'!HK5,AKORD[[IMIE]:[IMIE]],'KALENDARZ NEW'!$A$6:$A$11)</f>
        <v>0</v>
      </c>
      <c r="HL6" s="31">
        <f>SUMIFS(AKORD[[CZASY]:[CZASY]],AKORD[[DATA]:[DATA]],'KALENDARZ NEW'!HL5,AKORD[[IMIE]:[IMIE]],'KALENDARZ NEW'!$A$6:$A$11)</f>
        <v>0</v>
      </c>
      <c r="HM6" s="31">
        <f>SUMIFS(AKORD[[CZASY]:[CZASY]],AKORD[[DATA]:[DATA]],'KALENDARZ NEW'!HM5,AKORD[[IMIE]:[IMIE]],'KALENDARZ NEW'!$A$6:$A$11)</f>
        <v>0</v>
      </c>
      <c r="HN6" s="31">
        <f>SUMIFS(AKORD[[CZASY]:[CZASY]],AKORD[[DATA]:[DATA]],'KALENDARZ NEW'!HN5,AKORD[[IMIE]:[IMIE]],'KALENDARZ NEW'!$A$6:$A$11)</f>
        <v>0</v>
      </c>
      <c r="HO6" s="54">
        <f>SUMIFS(AKORD[[CZASY]:[CZASY]],AKORD[[DATA]:[DATA]],'KALENDARZ NEW'!HO5,AKORD[[IMIE]:[IMIE]],'KALENDARZ NEW'!$A$6:$A$11)</f>
        <v>0</v>
      </c>
      <c r="HP6" s="57">
        <f>SUMIFS(AKORD[[CZASY]:[CZASY]],AKORD[[DATA]:[DATA]],'KALENDARZ NEW'!HP5,AKORD[[IMIE]:[IMIE]],'KALENDARZ NEW'!$A$6:$A$11)</f>
        <v>0</v>
      </c>
      <c r="HQ6" s="31">
        <f>SUMIFS(AKORD[[CZASY]:[CZASY]],AKORD[[DATA]:[DATA]],'KALENDARZ NEW'!HQ5,AKORD[[IMIE]:[IMIE]],'KALENDARZ NEW'!$A$6:$A$11)</f>
        <v>0</v>
      </c>
      <c r="HR6" s="31">
        <f>SUMIFS(AKORD[[CZASY]:[CZASY]],AKORD[[DATA]:[DATA]],'KALENDARZ NEW'!HR5,AKORD[[IMIE]:[IMIE]],'KALENDARZ NEW'!$A$6:$A$11)</f>
        <v>0</v>
      </c>
      <c r="HS6" s="31">
        <f>SUMIFS(AKORD[[CZASY]:[CZASY]],AKORD[[DATA]:[DATA]],'KALENDARZ NEW'!HS5,AKORD[[IMIE]:[IMIE]],'KALENDARZ NEW'!$A$6:$A$11)</f>
        <v>0</v>
      </c>
      <c r="HT6" s="31">
        <f>SUMIFS(AKORD[[CZASY]:[CZASY]],AKORD[[DATA]:[DATA]],'KALENDARZ NEW'!HT5,AKORD[[IMIE]:[IMIE]],'KALENDARZ NEW'!$A$6:$A$11)</f>
        <v>0</v>
      </c>
      <c r="HU6" s="31">
        <f>SUMIFS(AKORD[[CZASY]:[CZASY]],AKORD[[DATA]:[DATA]],'KALENDARZ NEW'!HU5,AKORD[[IMIE]:[IMIE]],'KALENDARZ NEW'!$A$6:$A$11)</f>
        <v>0</v>
      </c>
      <c r="HV6" s="54">
        <f>SUMIFS(AKORD[[CZASY]:[CZASY]],AKORD[[DATA]:[DATA]],'KALENDARZ NEW'!HV5,AKORD[[IMIE]:[IMIE]],'KALENDARZ NEW'!$A$6:$A$11)</f>
        <v>0</v>
      </c>
      <c r="HW6" s="57">
        <f>SUMIFS(AKORD[[CZASY]:[CZASY]],AKORD[[DATA]:[DATA]],'KALENDARZ NEW'!HW5,AKORD[[IMIE]:[IMIE]],'KALENDARZ NEW'!$A$6:$A$11)</f>
        <v>0</v>
      </c>
      <c r="HX6" s="31">
        <f>SUMIFS(AKORD[[CZASY]:[CZASY]],AKORD[[DATA]:[DATA]],'KALENDARZ NEW'!HX5,AKORD[[IMIE]:[IMIE]],'KALENDARZ NEW'!$A$6:$A$11)</f>
        <v>0</v>
      </c>
      <c r="HY6" s="31">
        <f>SUMIFS(AKORD[[CZASY]:[CZASY]],AKORD[[DATA]:[DATA]],'KALENDARZ NEW'!HY5,AKORD[[IMIE]:[IMIE]],'KALENDARZ NEW'!$A$6:$A$11)</f>
        <v>0</v>
      </c>
      <c r="HZ6" s="31">
        <f>SUMIFS(AKORD[[CZASY]:[CZASY]],AKORD[[DATA]:[DATA]],'KALENDARZ NEW'!HZ5,AKORD[[IMIE]:[IMIE]],'KALENDARZ NEW'!$A$6:$A$11)</f>
        <v>0</v>
      </c>
      <c r="IA6" s="31">
        <f>SUMIFS(AKORD[[CZASY]:[CZASY]],AKORD[[DATA]:[DATA]],'KALENDARZ NEW'!IA5,AKORD[[IMIE]:[IMIE]],'KALENDARZ NEW'!$A$6:$A$11)</f>
        <v>0</v>
      </c>
      <c r="IB6" s="31">
        <f>SUMIFS(AKORD[[CZASY]:[CZASY]],AKORD[[DATA]:[DATA]],'KALENDARZ NEW'!IB5,AKORD[[IMIE]:[IMIE]],'KALENDARZ NEW'!$A$6:$A$11)</f>
        <v>0</v>
      </c>
      <c r="IC6" s="54">
        <f>SUMIFS(AKORD[[CZASY]:[CZASY]],AKORD[[DATA]:[DATA]],'KALENDARZ NEW'!IC5,AKORD[[IMIE]:[IMIE]],'KALENDARZ NEW'!$A$6:$A$11)</f>
        <v>0</v>
      </c>
      <c r="ID6" s="57">
        <f>SUMIFS(AKORD[[CZASY]:[CZASY]],AKORD[[DATA]:[DATA]],'KALENDARZ NEW'!ID5,AKORD[[IMIE]:[IMIE]],'KALENDARZ NEW'!$A$6:$A$11)</f>
        <v>0</v>
      </c>
      <c r="IE6" s="31">
        <f>SUMIFS(AKORD[[CZASY]:[CZASY]],AKORD[[DATA]:[DATA]],'KALENDARZ NEW'!IE5,AKORD[[IMIE]:[IMIE]],'KALENDARZ NEW'!$A$6:$A$11)</f>
        <v>0</v>
      </c>
      <c r="IF6" s="31">
        <f>SUMIFS(AKORD[[CZASY]:[CZASY]],AKORD[[DATA]:[DATA]],'KALENDARZ NEW'!IF5,AKORD[[IMIE]:[IMIE]],'KALENDARZ NEW'!$A$6:$A$11)</f>
        <v>0</v>
      </c>
      <c r="IG6" s="31">
        <f>SUMIFS(AKORD[[CZASY]:[CZASY]],AKORD[[DATA]:[DATA]],'KALENDARZ NEW'!IG5,AKORD[[IMIE]:[IMIE]],'KALENDARZ NEW'!$A$6:$A$11)</f>
        <v>0</v>
      </c>
      <c r="IH6" s="31">
        <f>SUMIFS(AKORD[[CZASY]:[CZASY]],AKORD[[DATA]:[DATA]],'KALENDARZ NEW'!IH5,AKORD[[IMIE]:[IMIE]],'KALENDARZ NEW'!$A$6:$A$11)</f>
        <v>0</v>
      </c>
      <c r="II6" s="31">
        <f>SUMIFS(AKORD[[CZASY]:[CZASY]],AKORD[[DATA]:[DATA]],'KALENDARZ NEW'!II5,AKORD[[IMIE]:[IMIE]],'KALENDARZ NEW'!$A$6:$A$11)</f>
        <v>0</v>
      </c>
      <c r="IJ6" s="54">
        <f>SUMIFS(AKORD[[CZASY]:[CZASY]],AKORD[[DATA]:[DATA]],'KALENDARZ NEW'!IJ5,AKORD[[IMIE]:[IMIE]],'KALENDARZ NEW'!$A$6:$A$11)</f>
        <v>0</v>
      </c>
      <c r="IK6" s="57">
        <f>SUMIFS(AKORD[[CZASY]:[CZASY]],AKORD[[DATA]:[DATA]],'KALENDARZ NEW'!IK5,AKORD[[IMIE]:[IMIE]],'KALENDARZ NEW'!$A$6:$A$11)</f>
        <v>0</v>
      </c>
      <c r="IL6" s="31">
        <f>SUMIFS(AKORD[[CZASY]:[CZASY]],AKORD[[DATA]:[DATA]],'KALENDARZ NEW'!IL5,AKORD[[IMIE]:[IMIE]],'KALENDARZ NEW'!$A$6:$A$11)</f>
        <v>0</v>
      </c>
      <c r="IM6" s="31">
        <f>SUMIFS(AKORD[[CZASY]:[CZASY]],AKORD[[DATA]:[DATA]],'KALENDARZ NEW'!IM5,AKORD[[IMIE]:[IMIE]],'KALENDARZ NEW'!$A$6:$A$11)</f>
        <v>0</v>
      </c>
      <c r="IN6" s="31">
        <f>SUMIFS(AKORD[[CZASY]:[CZASY]],AKORD[[DATA]:[DATA]],'KALENDARZ NEW'!IN5,AKORD[[IMIE]:[IMIE]],'KALENDARZ NEW'!$A$6:$A$11)</f>
        <v>0</v>
      </c>
      <c r="IO6" s="31">
        <f>SUMIFS(AKORD[[CZASY]:[CZASY]],AKORD[[DATA]:[DATA]],'KALENDARZ NEW'!IO5,AKORD[[IMIE]:[IMIE]],'KALENDARZ NEW'!$A$6:$A$11)</f>
        <v>0</v>
      </c>
      <c r="IP6" s="31">
        <f>SUMIFS(AKORD[[CZASY]:[CZASY]],AKORD[[DATA]:[DATA]],'KALENDARZ NEW'!IP5,AKORD[[IMIE]:[IMIE]],'KALENDARZ NEW'!$A$6:$A$11)</f>
        <v>0</v>
      </c>
      <c r="IQ6" s="54">
        <f>SUMIFS(AKORD[[CZASY]:[CZASY]],AKORD[[DATA]:[DATA]],'KALENDARZ NEW'!IQ5,AKORD[[IMIE]:[IMIE]],'KALENDARZ NEW'!$A$6:$A$11)</f>
        <v>0</v>
      </c>
      <c r="IR6" s="57">
        <f>SUMIFS(AKORD[[CZASY]:[CZASY]],AKORD[[DATA]:[DATA]],'KALENDARZ NEW'!IR5,AKORD[[IMIE]:[IMIE]],'KALENDARZ NEW'!$A$6:$A$11)</f>
        <v>0</v>
      </c>
      <c r="IS6" s="31">
        <f>SUMIFS(AKORD[[CZASY]:[CZASY]],AKORD[[DATA]:[DATA]],'KALENDARZ NEW'!IS5,AKORD[[IMIE]:[IMIE]],'KALENDARZ NEW'!$A$6:$A$11)</f>
        <v>0</v>
      </c>
      <c r="IT6" s="31">
        <f>SUMIFS(AKORD[[CZASY]:[CZASY]],AKORD[[DATA]:[DATA]],'KALENDARZ NEW'!IT5,AKORD[[IMIE]:[IMIE]],'KALENDARZ NEW'!$A$6:$A$11)</f>
        <v>0</v>
      </c>
      <c r="IU6" s="31">
        <f>SUMIFS(AKORD[[CZASY]:[CZASY]],AKORD[[DATA]:[DATA]],'KALENDARZ NEW'!IU5,AKORD[[IMIE]:[IMIE]],'KALENDARZ NEW'!$A$6:$A$11)</f>
        <v>0</v>
      </c>
      <c r="IV6" s="31">
        <f>SUMIFS(AKORD[[CZASY]:[CZASY]],AKORD[[DATA]:[DATA]],'KALENDARZ NEW'!IV5,AKORD[[IMIE]:[IMIE]],'KALENDARZ NEW'!$A$6:$A$11)</f>
        <v>0</v>
      </c>
      <c r="IW6" s="31">
        <f>SUMIFS(AKORD[[CZASY]:[CZASY]],AKORD[[DATA]:[DATA]],'KALENDARZ NEW'!IW5,AKORD[[IMIE]:[IMIE]],'KALENDARZ NEW'!$A$6:$A$11)</f>
        <v>0</v>
      </c>
      <c r="IX6" s="54">
        <f>SUMIFS(AKORD[[CZASY]:[CZASY]],AKORD[[DATA]:[DATA]],'KALENDARZ NEW'!IX5,AKORD[[IMIE]:[IMIE]],'KALENDARZ NEW'!$A$6:$A$11)</f>
        <v>0</v>
      </c>
      <c r="IY6" s="57">
        <f>SUMIFS(AKORD[[CZASY]:[CZASY]],AKORD[[DATA]:[DATA]],'KALENDARZ NEW'!IY5,AKORD[[IMIE]:[IMIE]],'KALENDARZ NEW'!$A$6:$A$11)</f>
        <v>0</v>
      </c>
      <c r="IZ6" s="31">
        <f>SUMIFS(AKORD[[CZASY]:[CZASY]],AKORD[[DATA]:[DATA]],'KALENDARZ NEW'!IZ5,AKORD[[IMIE]:[IMIE]],'KALENDARZ NEW'!$A$6:$A$11)</f>
        <v>0</v>
      </c>
      <c r="JA6" s="31">
        <f>SUMIFS(AKORD[[CZASY]:[CZASY]],AKORD[[DATA]:[DATA]],'KALENDARZ NEW'!JA5,AKORD[[IMIE]:[IMIE]],'KALENDARZ NEW'!$A$6:$A$11)</f>
        <v>0</v>
      </c>
      <c r="JB6" s="31">
        <f>SUMIFS(AKORD[[CZASY]:[CZASY]],AKORD[[DATA]:[DATA]],'KALENDARZ NEW'!JB5,AKORD[[IMIE]:[IMIE]],'KALENDARZ NEW'!$A$6:$A$11)</f>
        <v>0</v>
      </c>
      <c r="JC6" s="31">
        <f>SUMIFS(AKORD[[CZASY]:[CZASY]],AKORD[[DATA]:[DATA]],'KALENDARZ NEW'!JC5,AKORD[[IMIE]:[IMIE]],'KALENDARZ NEW'!$A$6:$A$11)</f>
        <v>0</v>
      </c>
      <c r="JD6" s="31">
        <f>SUMIFS(AKORD[[CZASY]:[CZASY]],AKORD[[DATA]:[DATA]],'KALENDARZ NEW'!JD5,AKORD[[IMIE]:[IMIE]],'KALENDARZ NEW'!$A$6:$A$11)</f>
        <v>0</v>
      </c>
      <c r="JE6" s="54">
        <f>SUMIFS(AKORD[[CZASY]:[CZASY]],AKORD[[DATA]:[DATA]],'KALENDARZ NEW'!JE5,AKORD[[IMIE]:[IMIE]],'KALENDARZ NEW'!$A$6:$A$11)</f>
        <v>0</v>
      </c>
      <c r="JF6" s="57">
        <f>SUMIFS(AKORD[[CZASY]:[CZASY]],AKORD[[DATA]:[DATA]],'KALENDARZ NEW'!JF5,AKORD[[IMIE]:[IMIE]],'KALENDARZ NEW'!$A$6:$A$11)</f>
        <v>0</v>
      </c>
      <c r="JG6" s="31">
        <f>SUMIFS(AKORD[[CZASY]:[CZASY]],AKORD[[DATA]:[DATA]],'KALENDARZ NEW'!JG5,AKORD[[IMIE]:[IMIE]],'KALENDARZ NEW'!$A$6:$A$11)</f>
        <v>0</v>
      </c>
      <c r="JH6" s="31">
        <f>SUMIFS(AKORD[[CZASY]:[CZASY]],AKORD[[DATA]:[DATA]],'KALENDARZ NEW'!JH5,AKORD[[IMIE]:[IMIE]],'KALENDARZ NEW'!$A$6:$A$11)</f>
        <v>0</v>
      </c>
      <c r="JI6" s="31">
        <f>SUMIFS(AKORD[[CZASY]:[CZASY]],AKORD[[DATA]:[DATA]],'KALENDARZ NEW'!JI5,AKORD[[IMIE]:[IMIE]],'KALENDARZ NEW'!$A$6:$A$11)</f>
        <v>0</v>
      </c>
      <c r="JJ6" s="31">
        <f>SUMIFS(AKORD[[CZASY]:[CZASY]],AKORD[[DATA]:[DATA]],'KALENDARZ NEW'!JJ5,AKORD[[IMIE]:[IMIE]],'KALENDARZ NEW'!$A$6:$A$11)</f>
        <v>0</v>
      </c>
      <c r="JK6" s="31">
        <f>SUMIFS(AKORD[[CZASY]:[CZASY]],AKORD[[DATA]:[DATA]],'KALENDARZ NEW'!JK5,AKORD[[IMIE]:[IMIE]],'KALENDARZ NEW'!$A$6:$A$11)</f>
        <v>0</v>
      </c>
      <c r="JL6" s="54">
        <f>SUMIFS(AKORD[[CZASY]:[CZASY]],AKORD[[DATA]:[DATA]],'KALENDARZ NEW'!JL5,AKORD[[IMIE]:[IMIE]],'KALENDARZ NEW'!$A$6:$A$11)</f>
        <v>0</v>
      </c>
      <c r="JM6" s="57">
        <f>SUMIFS(AKORD[[CZASY]:[CZASY]],AKORD[[DATA]:[DATA]],'KALENDARZ NEW'!JM5,AKORD[[IMIE]:[IMIE]],'KALENDARZ NEW'!$A$6:$A$11)</f>
        <v>0</v>
      </c>
      <c r="JN6" s="31">
        <f>SUMIFS(AKORD[[CZASY]:[CZASY]],AKORD[[DATA]:[DATA]],'KALENDARZ NEW'!JN5,AKORD[[IMIE]:[IMIE]],'KALENDARZ NEW'!$A$6:$A$11)</f>
        <v>0</v>
      </c>
      <c r="JO6" s="31">
        <f>SUMIFS(AKORD[[CZASY]:[CZASY]],AKORD[[DATA]:[DATA]],'KALENDARZ NEW'!JO5,AKORD[[IMIE]:[IMIE]],'KALENDARZ NEW'!$A$6:$A$11)</f>
        <v>0</v>
      </c>
      <c r="JP6" s="31">
        <f>SUMIFS(AKORD[[CZASY]:[CZASY]],AKORD[[DATA]:[DATA]],'KALENDARZ NEW'!JP5,AKORD[[IMIE]:[IMIE]],'KALENDARZ NEW'!$A$6:$A$11)</f>
        <v>0</v>
      </c>
      <c r="JQ6" s="31">
        <f>SUMIFS(AKORD[[CZASY]:[CZASY]],AKORD[[DATA]:[DATA]],'KALENDARZ NEW'!JQ5,AKORD[[IMIE]:[IMIE]],'KALENDARZ NEW'!$A$6:$A$11)</f>
        <v>0</v>
      </c>
      <c r="JR6" s="31">
        <f>SUMIFS(AKORD[[CZASY]:[CZASY]],AKORD[[DATA]:[DATA]],'KALENDARZ NEW'!JR5,AKORD[[IMIE]:[IMIE]],'KALENDARZ NEW'!$A$6:$A$11)</f>
        <v>0</v>
      </c>
      <c r="JS6" s="54">
        <f>SUMIFS(AKORD[[CZASY]:[CZASY]],AKORD[[DATA]:[DATA]],'KALENDARZ NEW'!JS5,AKORD[[IMIE]:[IMIE]],'KALENDARZ NEW'!$A$6:$A$11)</f>
        <v>0</v>
      </c>
      <c r="JT6" s="57">
        <f>SUMIFS(AKORD[[CZASY]:[CZASY]],AKORD[[DATA]:[DATA]],'KALENDARZ NEW'!JT5,AKORD[[IMIE]:[IMIE]],'KALENDARZ NEW'!$A$6:$A$11)</f>
        <v>0</v>
      </c>
      <c r="JU6" s="31">
        <f>SUMIFS(AKORD[[CZASY]:[CZASY]],AKORD[[DATA]:[DATA]],'KALENDARZ NEW'!JU5,AKORD[[IMIE]:[IMIE]],'KALENDARZ NEW'!$A$6:$A$11)</f>
        <v>0</v>
      </c>
      <c r="JV6" s="31">
        <f>SUMIFS(AKORD[[CZASY]:[CZASY]],AKORD[[DATA]:[DATA]],'KALENDARZ NEW'!JV5,AKORD[[IMIE]:[IMIE]],'KALENDARZ NEW'!$A$6:$A$11)</f>
        <v>0</v>
      </c>
      <c r="JW6" s="31">
        <f>SUMIFS(AKORD[[CZASY]:[CZASY]],AKORD[[DATA]:[DATA]],'KALENDARZ NEW'!JW5,AKORD[[IMIE]:[IMIE]],'KALENDARZ NEW'!$A$6:$A$11)</f>
        <v>0</v>
      </c>
      <c r="JX6" s="31">
        <f>SUMIFS(AKORD[[CZASY]:[CZASY]],AKORD[[DATA]:[DATA]],'KALENDARZ NEW'!JX5,AKORD[[IMIE]:[IMIE]],'KALENDARZ NEW'!$A$6:$A$11)</f>
        <v>0</v>
      </c>
      <c r="JY6" s="31">
        <f>SUMIFS(AKORD[[CZASY]:[CZASY]],AKORD[[DATA]:[DATA]],'KALENDARZ NEW'!JY5,AKORD[[IMIE]:[IMIE]],'KALENDARZ NEW'!$A$6:$A$11)</f>
        <v>0</v>
      </c>
      <c r="JZ6" s="54">
        <f>SUMIFS(AKORD[[CZASY]:[CZASY]],AKORD[[DATA]:[DATA]],'KALENDARZ NEW'!JZ5,AKORD[[IMIE]:[IMIE]],'KALENDARZ NEW'!$A$6:$A$11)</f>
        <v>0</v>
      </c>
      <c r="KA6" s="57">
        <f>SUMIFS(AKORD[[CZASY]:[CZASY]],AKORD[[DATA]:[DATA]],'KALENDARZ NEW'!KA5,AKORD[[IMIE]:[IMIE]],'KALENDARZ NEW'!$A$6:$A$11)</f>
        <v>0</v>
      </c>
      <c r="KB6" s="31">
        <f>SUMIFS(AKORD[[CZASY]:[CZASY]],AKORD[[DATA]:[DATA]],'KALENDARZ NEW'!KB5,AKORD[[IMIE]:[IMIE]],'KALENDARZ NEW'!$A$6:$A$11)</f>
        <v>0</v>
      </c>
      <c r="KC6" s="31">
        <f>SUMIFS(AKORD[[CZASY]:[CZASY]],AKORD[[DATA]:[DATA]],'KALENDARZ NEW'!KC5,AKORD[[IMIE]:[IMIE]],'KALENDARZ NEW'!$A$6:$A$11)</f>
        <v>0</v>
      </c>
      <c r="KD6" s="31">
        <f>SUMIFS(AKORD[[CZASY]:[CZASY]],AKORD[[DATA]:[DATA]],'KALENDARZ NEW'!KD5,AKORD[[IMIE]:[IMIE]],'KALENDARZ NEW'!$A$6:$A$11)</f>
        <v>0</v>
      </c>
      <c r="KE6" s="31">
        <f>SUMIFS(AKORD[[CZASY]:[CZASY]],AKORD[[DATA]:[DATA]],'KALENDARZ NEW'!KE5,AKORD[[IMIE]:[IMIE]],'KALENDARZ NEW'!$A$6:$A$11)</f>
        <v>0</v>
      </c>
      <c r="KF6" s="31">
        <f>SUMIFS(AKORD[[CZASY]:[CZASY]],AKORD[[DATA]:[DATA]],'KALENDARZ NEW'!KF5,AKORD[[IMIE]:[IMIE]],'KALENDARZ NEW'!$A$6:$A$11)</f>
        <v>0</v>
      </c>
      <c r="KG6" s="54">
        <f>SUMIFS(AKORD[[CZASY]:[CZASY]],AKORD[[DATA]:[DATA]],'KALENDARZ NEW'!KG5,AKORD[[IMIE]:[IMIE]],'KALENDARZ NEW'!$A$6:$A$11)</f>
        <v>0</v>
      </c>
      <c r="KH6" s="57">
        <f>SUMIFS(AKORD[[CZASY]:[CZASY]],AKORD[[DATA]:[DATA]],'KALENDARZ NEW'!KH5,AKORD[[IMIE]:[IMIE]],'KALENDARZ NEW'!$A$6:$A$11)</f>
        <v>0</v>
      </c>
      <c r="KI6" s="31">
        <f>SUMIFS(AKORD[[CZASY]:[CZASY]],AKORD[[DATA]:[DATA]],'KALENDARZ NEW'!KI5,AKORD[[IMIE]:[IMIE]],'KALENDARZ NEW'!$A$6:$A$11)</f>
        <v>0</v>
      </c>
      <c r="KJ6" s="31">
        <f>SUMIFS(AKORD[[CZASY]:[CZASY]],AKORD[[DATA]:[DATA]],'KALENDARZ NEW'!KJ5,AKORD[[IMIE]:[IMIE]],'KALENDARZ NEW'!$A$6:$A$11)</f>
        <v>0</v>
      </c>
      <c r="KK6" s="31">
        <f>SUMIFS(AKORD[[CZASY]:[CZASY]],AKORD[[DATA]:[DATA]],'KALENDARZ NEW'!KK5,AKORD[[IMIE]:[IMIE]],'KALENDARZ NEW'!$A$6:$A$11)</f>
        <v>0</v>
      </c>
      <c r="KL6" s="31">
        <f>SUMIFS(AKORD[[CZASY]:[CZASY]],AKORD[[DATA]:[DATA]],'KALENDARZ NEW'!KL5,AKORD[[IMIE]:[IMIE]],'KALENDARZ NEW'!$A$6:$A$11)</f>
        <v>0</v>
      </c>
      <c r="KM6" s="31">
        <f>SUMIFS(AKORD[[CZASY]:[CZASY]],AKORD[[DATA]:[DATA]],'KALENDARZ NEW'!KM5,AKORD[[IMIE]:[IMIE]],'KALENDARZ NEW'!$A$6:$A$11)</f>
        <v>0</v>
      </c>
      <c r="KN6" s="54">
        <f>SUMIFS(AKORD[[CZASY]:[CZASY]],AKORD[[DATA]:[DATA]],'KALENDARZ NEW'!KN5,AKORD[[IMIE]:[IMIE]],'KALENDARZ NEW'!$A$6:$A$11)</f>
        <v>0</v>
      </c>
      <c r="KO6" s="57">
        <f>SUMIFS(AKORD[[CZASY]:[CZASY]],AKORD[[DATA]:[DATA]],'KALENDARZ NEW'!KO5,AKORD[[IMIE]:[IMIE]],'KALENDARZ NEW'!$A$6:$A$11)</f>
        <v>0</v>
      </c>
      <c r="KP6" s="31">
        <f>SUMIFS(AKORD[[CZASY]:[CZASY]],AKORD[[DATA]:[DATA]],'KALENDARZ NEW'!KP5,AKORD[[IMIE]:[IMIE]],'KALENDARZ NEW'!$A$6:$A$11)</f>
        <v>0</v>
      </c>
      <c r="KQ6" s="31">
        <f>SUMIFS(AKORD[[CZASY]:[CZASY]],AKORD[[DATA]:[DATA]],'KALENDARZ NEW'!KQ5,AKORD[[IMIE]:[IMIE]],'KALENDARZ NEW'!$A$6:$A$11)</f>
        <v>0</v>
      </c>
      <c r="KR6" s="31">
        <f>SUMIFS(AKORD[[CZASY]:[CZASY]],AKORD[[DATA]:[DATA]],'KALENDARZ NEW'!KR5,AKORD[[IMIE]:[IMIE]],'KALENDARZ NEW'!$A$6:$A$11)</f>
        <v>0</v>
      </c>
      <c r="KS6" s="31">
        <f>SUMIFS(AKORD[[CZASY]:[CZASY]],AKORD[[DATA]:[DATA]],'KALENDARZ NEW'!KS5,AKORD[[IMIE]:[IMIE]],'KALENDARZ NEW'!$A$6:$A$11)</f>
        <v>0</v>
      </c>
      <c r="KT6" s="31">
        <f>SUMIFS(AKORD[[CZASY]:[CZASY]],AKORD[[DATA]:[DATA]],'KALENDARZ NEW'!KT5,AKORD[[IMIE]:[IMIE]],'KALENDARZ NEW'!$A$6:$A$11)</f>
        <v>0</v>
      </c>
      <c r="KU6" s="54">
        <f>SUMIFS(AKORD[[CZASY]:[CZASY]],AKORD[[DATA]:[DATA]],'KALENDARZ NEW'!KU5,AKORD[[IMIE]:[IMIE]],'KALENDARZ NEW'!$A$6:$A$11)</f>
        <v>0</v>
      </c>
      <c r="KV6" s="57">
        <f>SUMIFS(AKORD[[CZASY]:[CZASY]],AKORD[[DATA]:[DATA]],'KALENDARZ NEW'!KV5,AKORD[[IMIE]:[IMIE]],'KALENDARZ NEW'!$A$6:$A$11)</f>
        <v>0</v>
      </c>
      <c r="KW6" s="31">
        <f>SUMIFS(AKORD[[CZASY]:[CZASY]],AKORD[[DATA]:[DATA]],'KALENDARZ NEW'!KW5,AKORD[[IMIE]:[IMIE]],'KALENDARZ NEW'!$A$6:$A$11)</f>
        <v>0</v>
      </c>
      <c r="KX6" s="31">
        <f>SUMIFS(AKORD[[CZASY]:[CZASY]],AKORD[[DATA]:[DATA]],'KALENDARZ NEW'!KX5,AKORD[[IMIE]:[IMIE]],'KALENDARZ NEW'!$A$6:$A$11)</f>
        <v>0</v>
      </c>
      <c r="KY6" s="31">
        <f>SUMIFS(AKORD[[CZASY]:[CZASY]],AKORD[[DATA]:[DATA]],'KALENDARZ NEW'!KY5,AKORD[[IMIE]:[IMIE]],'KALENDARZ NEW'!$A$6:$A$11)</f>
        <v>0</v>
      </c>
      <c r="KZ6" s="31">
        <f>SUMIFS(AKORD[[CZASY]:[CZASY]],AKORD[[DATA]:[DATA]],'KALENDARZ NEW'!KZ5,AKORD[[IMIE]:[IMIE]],'KALENDARZ NEW'!$A$6:$A$11)</f>
        <v>0</v>
      </c>
      <c r="LA6" s="31">
        <f>SUMIFS(AKORD[[CZASY]:[CZASY]],AKORD[[DATA]:[DATA]],'KALENDARZ NEW'!LA5,AKORD[[IMIE]:[IMIE]],'KALENDARZ NEW'!$A$6:$A$11)</f>
        <v>0</v>
      </c>
      <c r="LB6" s="54">
        <f>SUMIFS(AKORD[[CZASY]:[CZASY]],AKORD[[DATA]:[DATA]],'KALENDARZ NEW'!LB5,AKORD[[IMIE]:[IMIE]],'KALENDARZ NEW'!$A$6:$A$11)</f>
        <v>0</v>
      </c>
      <c r="LC6" s="57">
        <f>SUMIFS(AKORD[[CZASY]:[CZASY]],AKORD[[DATA]:[DATA]],'KALENDARZ NEW'!LC5,AKORD[[IMIE]:[IMIE]],'KALENDARZ NEW'!$A$6:$A$11)</f>
        <v>0</v>
      </c>
      <c r="LD6" s="31">
        <f>SUMIFS(AKORD[[CZASY]:[CZASY]],AKORD[[DATA]:[DATA]],'KALENDARZ NEW'!LD5,AKORD[[IMIE]:[IMIE]],'KALENDARZ NEW'!$A$6:$A$11)</f>
        <v>0</v>
      </c>
      <c r="LE6" s="31">
        <f>SUMIFS(AKORD[[CZASY]:[CZASY]],AKORD[[DATA]:[DATA]],'KALENDARZ NEW'!LE5,AKORD[[IMIE]:[IMIE]],'KALENDARZ NEW'!$A$6:$A$11)</f>
        <v>0</v>
      </c>
      <c r="LF6" s="31">
        <f>SUMIFS(AKORD[[CZASY]:[CZASY]],AKORD[[DATA]:[DATA]],'KALENDARZ NEW'!LF5,AKORD[[IMIE]:[IMIE]],'KALENDARZ NEW'!$A$6:$A$11)</f>
        <v>0</v>
      </c>
      <c r="LG6" s="31">
        <f>SUMIFS(AKORD[[CZASY]:[CZASY]],AKORD[[DATA]:[DATA]],'KALENDARZ NEW'!LG5,AKORD[[IMIE]:[IMIE]],'KALENDARZ NEW'!$A$6:$A$11)</f>
        <v>0</v>
      </c>
      <c r="LH6" s="31">
        <f>SUMIFS(AKORD[[CZASY]:[CZASY]],AKORD[[DATA]:[DATA]],'KALENDARZ NEW'!LH5,AKORD[[IMIE]:[IMIE]],'KALENDARZ NEW'!$A$6:$A$11)</f>
        <v>0</v>
      </c>
      <c r="LI6" s="54">
        <f>SUMIFS(AKORD[[CZASY]:[CZASY]],AKORD[[DATA]:[DATA]],'KALENDARZ NEW'!LI5,AKORD[[IMIE]:[IMIE]],'KALENDARZ NEW'!$A$6:$A$11)</f>
        <v>0</v>
      </c>
      <c r="LJ6" s="57">
        <f>SUMIFS(AKORD[[CZASY]:[CZASY]],AKORD[[DATA]:[DATA]],'KALENDARZ NEW'!LJ5,AKORD[[IMIE]:[IMIE]],'KALENDARZ NEW'!$A$6:$A$11)</f>
        <v>0</v>
      </c>
      <c r="LK6" s="31">
        <f>SUMIFS(AKORD[[CZASY]:[CZASY]],AKORD[[DATA]:[DATA]],'KALENDARZ NEW'!LK5,AKORD[[IMIE]:[IMIE]],'KALENDARZ NEW'!$A$6:$A$11)</f>
        <v>0</v>
      </c>
      <c r="LL6" s="31">
        <f>SUMIFS(AKORD[[CZASY]:[CZASY]],AKORD[[DATA]:[DATA]],'KALENDARZ NEW'!LL5,AKORD[[IMIE]:[IMIE]],'KALENDARZ NEW'!$A$6:$A$11)</f>
        <v>0</v>
      </c>
      <c r="LM6" s="31">
        <f>SUMIFS(AKORD[[CZASY]:[CZASY]],AKORD[[DATA]:[DATA]],'KALENDARZ NEW'!LM5,AKORD[[IMIE]:[IMIE]],'KALENDARZ NEW'!$A$6:$A$11)</f>
        <v>0</v>
      </c>
      <c r="LN6" s="31">
        <f>SUMIFS(AKORD[[CZASY]:[CZASY]],AKORD[[DATA]:[DATA]],'KALENDARZ NEW'!LN5,AKORD[[IMIE]:[IMIE]],'KALENDARZ NEW'!$A$6:$A$11)</f>
        <v>0</v>
      </c>
      <c r="LO6" s="31">
        <f>SUMIFS(AKORD[[CZASY]:[CZASY]],AKORD[[DATA]:[DATA]],'KALENDARZ NEW'!LO5,AKORD[[IMIE]:[IMIE]],'KALENDARZ NEW'!$A$6:$A$11)</f>
        <v>0</v>
      </c>
      <c r="LP6" s="54">
        <f>SUMIFS(AKORD[[CZASY]:[CZASY]],AKORD[[DATA]:[DATA]],'KALENDARZ NEW'!LP5,AKORD[[IMIE]:[IMIE]],'KALENDARZ NEW'!$A$6:$A$11)</f>
        <v>0</v>
      </c>
      <c r="LQ6" s="57">
        <f>SUMIFS(AKORD[[CZASY]:[CZASY]],AKORD[[DATA]:[DATA]],'KALENDARZ NEW'!LQ5,AKORD[[IMIE]:[IMIE]],'KALENDARZ NEW'!$A$6:$A$11)</f>
        <v>0</v>
      </c>
      <c r="LR6" s="31">
        <f>SUMIFS(AKORD[[CZASY]:[CZASY]],AKORD[[DATA]:[DATA]],'KALENDARZ NEW'!LR5,AKORD[[IMIE]:[IMIE]],'KALENDARZ NEW'!$A$6:$A$11)</f>
        <v>0</v>
      </c>
      <c r="LS6" s="31">
        <f>SUMIFS(AKORD[[CZASY]:[CZASY]],AKORD[[DATA]:[DATA]],'KALENDARZ NEW'!LS5,AKORD[[IMIE]:[IMIE]],'KALENDARZ NEW'!$A$6:$A$11)</f>
        <v>0</v>
      </c>
      <c r="LT6" s="31">
        <f>SUMIFS(AKORD[[CZASY]:[CZASY]],AKORD[[DATA]:[DATA]],'KALENDARZ NEW'!LT5,AKORD[[IMIE]:[IMIE]],'KALENDARZ NEW'!$A$6:$A$11)</f>
        <v>0</v>
      </c>
      <c r="LU6" s="31">
        <f>SUMIFS(AKORD[[CZASY]:[CZASY]],AKORD[[DATA]:[DATA]],'KALENDARZ NEW'!LU5,AKORD[[IMIE]:[IMIE]],'KALENDARZ NEW'!$A$6:$A$11)</f>
        <v>0</v>
      </c>
      <c r="LV6" s="31">
        <f>SUMIFS(AKORD[[CZASY]:[CZASY]],AKORD[[DATA]:[DATA]],'KALENDARZ NEW'!LV5,AKORD[[IMIE]:[IMIE]],'KALENDARZ NEW'!$A$6:$A$11)</f>
        <v>0</v>
      </c>
      <c r="LW6" s="54">
        <f>SUMIFS(AKORD[[CZASY]:[CZASY]],AKORD[[DATA]:[DATA]],'KALENDARZ NEW'!LW5,AKORD[[IMIE]:[IMIE]],'KALENDARZ NEW'!$A$6:$A$11)</f>
        <v>0</v>
      </c>
      <c r="LX6" s="57">
        <f>SUMIFS(AKORD[[CZASY]:[CZASY]],AKORD[[DATA]:[DATA]],'KALENDARZ NEW'!LX5,AKORD[[IMIE]:[IMIE]],'KALENDARZ NEW'!$A$6:$A$11)</f>
        <v>0</v>
      </c>
      <c r="LY6" s="31">
        <f>SUMIFS(AKORD[[CZASY]:[CZASY]],AKORD[[DATA]:[DATA]],'KALENDARZ NEW'!LY5,AKORD[[IMIE]:[IMIE]],'KALENDARZ NEW'!$A$6:$A$11)</f>
        <v>0</v>
      </c>
      <c r="LZ6" s="31">
        <f>SUMIFS(AKORD[[CZASY]:[CZASY]],AKORD[[DATA]:[DATA]],'KALENDARZ NEW'!LZ5,AKORD[[IMIE]:[IMIE]],'KALENDARZ NEW'!$A$6:$A$11)</f>
        <v>0</v>
      </c>
      <c r="MA6" s="31">
        <f>SUMIFS(AKORD[[CZASY]:[CZASY]],AKORD[[DATA]:[DATA]],'KALENDARZ NEW'!MA5,AKORD[[IMIE]:[IMIE]],'KALENDARZ NEW'!$A$6:$A$11)</f>
        <v>0</v>
      </c>
      <c r="MB6" s="31">
        <f>SUMIFS(AKORD[[CZASY]:[CZASY]],AKORD[[DATA]:[DATA]],'KALENDARZ NEW'!MB5,AKORD[[IMIE]:[IMIE]],'KALENDARZ NEW'!$A$6:$A$11)</f>
        <v>0</v>
      </c>
      <c r="MC6" s="31">
        <f>SUMIFS(AKORD[[CZASY]:[CZASY]],AKORD[[DATA]:[DATA]],'KALENDARZ NEW'!MC5,AKORD[[IMIE]:[IMIE]],'KALENDARZ NEW'!$A$6:$A$11)</f>
        <v>0</v>
      </c>
      <c r="MD6" s="54">
        <f>SUMIFS(AKORD[[CZASY]:[CZASY]],AKORD[[DATA]:[DATA]],'KALENDARZ NEW'!MD5,AKORD[[IMIE]:[IMIE]],'KALENDARZ NEW'!$A$6:$A$11)</f>
        <v>0</v>
      </c>
      <c r="ME6" s="57">
        <f>SUMIFS(AKORD[[CZASY]:[CZASY]],AKORD[[DATA]:[DATA]],'KALENDARZ NEW'!ME5,AKORD[[IMIE]:[IMIE]],'KALENDARZ NEW'!$A$6:$A$11)</f>
        <v>0</v>
      </c>
      <c r="MF6" s="31">
        <f>SUMIFS(AKORD[[CZASY]:[CZASY]],AKORD[[DATA]:[DATA]],'KALENDARZ NEW'!MF5,AKORD[[IMIE]:[IMIE]],'KALENDARZ NEW'!$A$6:$A$11)</f>
        <v>0</v>
      </c>
      <c r="MG6" s="31">
        <f>SUMIFS(AKORD[[CZASY]:[CZASY]],AKORD[[DATA]:[DATA]],'KALENDARZ NEW'!MG5,AKORD[[IMIE]:[IMIE]],'KALENDARZ NEW'!$A$6:$A$11)</f>
        <v>0</v>
      </c>
      <c r="MH6" s="31">
        <f>SUMIFS(AKORD[[CZASY]:[CZASY]],AKORD[[DATA]:[DATA]],'KALENDARZ NEW'!MH5,AKORD[[IMIE]:[IMIE]],'KALENDARZ NEW'!$A$6:$A$11)</f>
        <v>0</v>
      </c>
      <c r="MI6" s="31">
        <f>SUMIFS(AKORD[[CZASY]:[CZASY]],AKORD[[DATA]:[DATA]],'KALENDARZ NEW'!MI5,AKORD[[IMIE]:[IMIE]],'KALENDARZ NEW'!$A$6:$A$11)</f>
        <v>0</v>
      </c>
      <c r="MJ6" s="31">
        <f>SUMIFS(AKORD[[CZASY]:[CZASY]],AKORD[[DATA]:[DATA]],'KALENDARZ NEW'!MJ5,AKORD[[IMIE]:[IMIE]],'KALENDARZ NEW'!$A$6:$A$11)</f>
        <v>0</v>
      </c>
      <c r="MK6" s="54">
        <f>SUMIFS(AKORD[[CZASY]:[CZASY]],AKORD[[DATA]:[DATA]],'KALENDARZ NEW'!MK5,AKORD[[IMIE]:[IMIE]],'KALENDARZ NEW'!$A$6:$A$11)</f>
        <v>0</v>
      </c>
      <c r="ML6" s="57">
        <f>SUMIFS(AKORD[[CZASY]:[CZASY]],AKORD[[DATA]:[DATA]],'KALENDARZ NEW'!ML5,AKORD[[IMIE]:[IMIE]],'KALENDARZ NEW'!$A$6:$A$11)</f>
        <v>0</v>
      </c>
      <c r="MM6" s="31">
        <f>SUMIFS(AKORD[[CZASY]:[CZASY]],AKORD[[DATA]:[DATA]],'KALENDARZ NEW'!MM5,AKORD[[IMIE]:[IMIE]],'KALENDARZ NEW'!$A$6:$A$11)</f>
        <v>0</v>
      </c>
      <c r="MN6" s="31">
        <f>SUMIFS(AKORD[[CZASY]:[CZASY]],AKORD[[DATA]:[DATA]],'KALENDARZ NEW'!MN5,AKORD[[IMIE]:[IMIE]],'KALENDARZ NEW'!$A$6:$A$11)</f>
        <v>0</v>
      </c>
      <c r="MO6" s="31">
        <f>SUMIFS(AKORD[[CZASY]:[CZASY]],AKORD[[DATA]:[DATA]],'KALENDARZ NEW'!MO5,AKORD[[IMIE]:[IMIE]],'KALENDARZ NEW'!$A$6:$A$11)</f>
        <v>0</v>
      </c>
      <c r="MP6" s="31">
        <f>SUMIFS(AKORD[[CZASY]:[CZASY]],AKORD[[DATA]:[DATA]],'KALENDARZ NEW'!MP5,AKORD[[IMIE]:[IMIE]],'KALENDARZ NEW'!$A$6:$A$11)</f>
        <v>0</v>
      </c>
      <c r="MQ6" s="31">
        <f>SUMIFS(AKORD[[CZASY]:[CZASY]],AKORD[[DATA]:[DATA]],'KALENDARZ NEW'!MQ5,AKORD[[IMIE]:[IMIE]],'KALENDARZ NEW'!$A$6:$A$11)</f>
        <v>0</v>
      </c>
      <c r="MR6" s="54">
        <f>SUMIFS(AKORD[[CZASY]:[CZASY]],AKORD[[DATA]:[DATA]],'KALENDARZ NEW'!MR5,AKORD[[IMIE]:[IMIE]],'KALENDARZ NEW'!$A$6:$A$11)</f>
        <v>0</v>
      </c>
      <c r="MS6" s="57">
        <f>SUMIFS(AKORD[[CZASY]:[CZASY]],AKORD[[DATA]:[DATA]],'KALENDARZ NEW'!MS5,AKORD[[IMIE]:[IMIE]],'KALENDARZ NEW'!$A$6:$A$11)</f>
        <v>0</v>
      </c>
      <c r="MT6" s="31">
        <f>SUMIFS(AKORD[[CZASY]:[CZASY]],AKORD[[DATA]:[DATA]],'KALENDARZ NEW'!MT5,AKORD[[IMIE]:[IMIE]],'KALENDARZ NEW'!$A$6:$A$11)</f>
        <v>0</v>
      </c>
      <c r="MU6" s="31">
        <f>SUMIFS(AKORD[[CZASY]:[CZASY]],AKORD[[DATA]:[DATA]],'KALENDARZ NEW'!MU5,AKORD[[IMIE]:[IMIE]],'KALENDARZ NEW'!$A$6:$A$11)</f>
        <v>0</v>
      </c>
      <c r="MV6" s="31">
        <f>SUMIFS(AKORD[[CZASY]:[CZASY]],AKORD[[DATA]:[DATA]],'KALENDARZ NEW'!MV5,AKORD[[IMIE]:[IMIE]],'KALENDARZ NEW'!$A$6:$A$11)</f>
        <v>0</v>
      </c>
      <c r="MW6" s="31">
        <f>SUMIFS(AKORD[[CZASY]:[CZASY]],AKORD[[DATA]:[DATA]],'KALENDARZ NEW'!MW5,AKORD[[IMIE]:[IMIE]],'KALENDARZ NEW'!$A$6:$A$11)</f>
        <v>0</v>
      </c>
      <c r="MX6" s="31">
        <f>SUMIFS(AKORD[[CZASY]:[CZASY]],AKORD[[DATA]:[DATA]],'KALENDARZ NEW'!MX5,AKORD[[IMIE]:[IMIE]],'KALENDARZ NEW'!$A$6:$A$11)</f>
        <v>0</v>
      </c>
      <c r="MY6" s="54">
        <f>SUMIFS(AKORD[[CZASY]:[CZASY]],AKORD[[DATA]:[DATA]],'KALENDARZ NEW'!MY5,AKORD[[IMIE]:[IMIE]],'KALENDARZ NEW'!$A$6:$A$11)</f>
        <v>0</v>
      </c>
      <c r="MZ6" s="57">
        <f>SUMIFS(AKORD[[CZASY]:[CZASY]],AKORD[[DATA]:[DATA]],'KALENDARZ NEW'!MZ5,AKORD[[IMIE]:[IMIE]],'KALENDARZ NEW'!$A$6:$A$11)</f>
        <v>0</v>
      </c>
      <c r="NA6" s="31">
        <f>SUMIFS(AKORD[[CZASY]:[CZASY]],AKORD[[DATA]:[DATA]],'KALENDARZ NEW'!NA5,AKORD[[IMIE]:[IMIE]],'KALENDARZ NEW'!$A$6:$A$11)</f>
        <v>0</v>
      </c>
      <c r="NB6" s="31">
        <f>SUMIFS(AKORD[[CZASY]:[CZASY]],AKORD[[DATA]:[DATA]],'KALENDARZ NEW'!NB5,AKORD[[IMIE]:[IMIE]],'KALENDARZ NEW'!$A$6:$A$11)</f>
        <v>0</v>
      </c>
      <c r="NC6" s="31">
        <f>SUMIFS(AKORD[[CZASY]:[CZASY]],AKORD[[DATA]:[DATA]],'KALENDARZ NEW'!NC5,AKORD[[IMIE]:[IMIE]],'KALENDARZ NEW'!$A$6:$A$11)</f>
        <v>0</v>
      </c>
      <c r="ND6" s="31">
        <f>SUMIFS(AKORD[[CZASY]:[CZASY]],AKORD[[DATA]:[DATA]],'KALENDARZ NEW'!ND5,AKORD[[IMIE]:[IMIE]],'KALENDARZ NEW'!$A$6:$A$11)</f>
        <v>0</v>
      </c>
      <c r="NE6" s="31">
        <f>SUMIFS(AKORD[[CZASY]:[CZASY]],AKORD[[DATA]:[DATA]],'KALENDARZ NEW'!NE5,AKORD[[IMIE]:[IMIE]],'KALENDARZ NEW'!$A$6:$A$11)</f>
        <v>0</v>
      </c>
      <c r="NF6" s="54">
        <f>SUMIFS(AKORD[[CZASY]:[CZASY]],AKORD[[DATA]:[DATA]],'KALENDARZ NEW'!NF5,AKORD[[IMIE]:[IMIE]],'KALENDARZ NEW'!$A$6:$A$11)</f>
        <v>0</v>
      </c>
      <c r="NG6" s="57">
        <f>SUMIFS(AKORD[[CZASY]:[CZASY]],AKORD[[DATA]:[DATA]],'KALENDARZ NEW'!NG5,AKORD[[IMIE]:[IMIE]],'KALENDARZ NEW'!$A$6:$A$11)</f>
        <v>0</v>
      </c>
      <c r="NH6" s="31">
        <f>SUMIFS(AKORD[[CZASY]:[CZASY]],AKORD[[DATA]:[DATA]],'KALENDARZ NEW'!NH5,AKORD[[IMIE]:[IMIE]],'KALENDARZ NEW'!$A$6:$A$11)</f>
        <v>0</v>
      </c>
      <c r="NI6" s="31">
        <f>SUMIFS(AKORD[[CZASY]:[CZASY]],AKORD[[DATA]:[DATA]],'KALENDARZ NEW'!NI5,AKORD[[IMIE]:[IMIE]],'KALENDARZ NEW'!$A$6:$A$11)</f>
        <v>0</v>
      </c>
      <c r="NJ6" s="31">
        <f>SUMIFS(AKORD[[CZASY]:[CZASY]],AKORD[[DATA]:[DATA]],'KALENDARZ NEW'!NJ5,AKORD[[IMIE]:[IMIE]],'KALENDARZ NEW'!$A$6:$A$11)</f>
        <v>0</v>
      </c>
      <c r="NK6" s="31">
        <f>SUMIFS(AKORD[[CZASY]:[CZASY]],AKORD[[DATA]:[DATA]],'KALENDARZ NEW'!NK5,AKORD[[IMIE]:[IMIE]],'KALENDARZ NEW'!$A$6:$A$11)</f>
        <v>0</v>
      </c>
      <c r="NL6" s="31">
        <f>SUMIFS(AKORD[[CZASY]:[CZASY]],AKORD[[DATA]:[DATA]],'KALENDARZ NEW'!NL5,AKORD[[IMIE]:[IMIE]],'KALENDARZ NEW'!$A$6:$A$11)</f>
        <v>0</v>
      </c>
      <c r="NM6" s="54">
        <f>SUMIFS(AKORD[[CZASY]:[CZASY]],AKORD[[DATA]:[DATA]],'KALENDARZ NEW'!NM5,AKORD[[IMIE]:[IMIE]],'KALENDARZ NEW'!$A$6:$A$11)</f>
        <v>0</v>
      </c>
      <c r="NN6" s="57">
        <f>SUMIFS(AKORD[[CZASY]:[CZASY]],AKORD[[DATA]:[DATA]],'KALENDARZ NEW'!NN5,AKORD[[IMIE]:[IMIE]],'KALENDARZ NEW'!$A$6:$A$11)</f>
        <v>0</v>
      </c>
      <c r="NO6" s="31">
        <f>SUMIFS(AKORD[[CZASY]:[CZASY]],AKORD[[DATA]:[DATA]],'KALENDARZ NEW'!NO5,AKORD[[IMIE]:[IMIE]],'KALENDARZ NEW'!$A$6:$A$11)</f>
        <v>0</v>
      </c>
      <c r="NP6" s="31">
        <f>SUMIFS(AKORD[[CZASY]:[CZASY]],AKORD[[DATA]:[DATA]],'KALENDARZ NEW'!NP5,AKORD[[IMIE]:[IMIE]],'KALENDARZ NEW'!$A$6:$A$11)</f>
        <v>0</v>
      </c>
      <c r="NQ6" s="31">
        <f>SUMIFS(AKORD[[CZASY]:[CZASY]],AKORD[[DATA]:[DATA]],'KALENDARZ NEW'!NQ5,AKORD[[IMIE]:[IMIE]],'KALENDARZ NEW'!$A$6:$A$11)</f>
        <v>0</v>
      </c>
      <c r="NR6" s="31">
        <f>SUMIFS(AKORD[[CZASY]:[CZASY]],AKORD[[DATA]:[DATA]],'KALENDARZ NEW'!NR5,AKORD[[IMIE]:[IMIE]],'KALENDARZ NEW'!$A$6:$A$11)</f>
        <v>0</v>
      </c>
      <c r="NS6" s="31">
        <f>SUMIFS(AKORD[[CZASY]:[CZASY]],AKORD[[DATA]:[DATA]],'KALENDARZ NEW'!NS5,AKORD[[IMIE]:[IMIE]],'KALENDARZ NEW'!$A$6:$A$11)</f>
        <v>0</v>
      </c>
      <c r="NT6" s="54">
        <f>SUMIFS(AKORD[[CZASY]:[CZASY]],AKORD[[DATA]:[DATA]],'KALENDARZ NEW'!NT5,AKORD[[IMIE]:[IMIE]],'KALENDARZ NEW'!$A$6:$A$11)</f>
        <v>0</v>
      </c>
      <c r="NU6" s="57">
        <f>SUMIFS(AKORD[[CZASY]:[CZASY]],AKORD[[DATA]:[DATA]],'KALENDARZ NEW'!NU5,AKORD[[IMIE]:[IMIE]],'KALENDARZ NEW'!$A$6:$A$11)</f>
        <v>0</v>
      </c>
      <c r="NV6" s="31">
        <f>SUMIFS(AKORD[[CZASY]:[CZASY]],AKORD[[DATA]:[DATA]],'KALENDARZ NEW'!NV5,AKORD[[IMIE]:[IMIE]],'KALENDARZ NEW'!$A$6:$A$11)</f>
        <v>0</v>
      </c>
      <c r="NW6" s="31">
        <f>SUMIFS(AKORD[[CZASY]:[CZASY]],AKORD[[DATA]:[DATA]],'KALENDARZ NEW'!NW5,AKORD[[IMIE]:[IMIE]],'KALENDARZ NEW'!$A$6:$A$11)</f>
        <v>0</v>
      </c>
      <c r="NX6" s="31">
        <f>SUMIFS(AKORD[[CZASY]:[CZASY]],AKORD[[DATA]:[DATA]],'KALENDARZ NEW'!NX5,AKORD[[IMIE]:[IMIE]],'KALENDARZ NEW'!$A$6:$A$11)</f>
        <v>0</v>
      </c>
      <c r="NY6" s="31">
        <f>SUMIFS(AKORD[[CZASY]:[CZASY]],AKORD[[DATA]:[DATA]],'KALENDARZ NEW'!NY5,AKORD[[IMIE]:[IMIE]],'KALENDARZ NEW'!$A$6:$A$11)</f>
        <v>0</v>
      </c>
      <c r="NZ6" s="31">
        <f>SUMIFS(AKORD[[CZASY]:[CZASY]],AKORD[[DATA]:[DATA]],'KALENDARZ NEW'!NZ5,AKORD[[IMIE]:[IMIE]],'KALENDARZ NEW'!$A$6:$A$11)</f>
        <v>0</v>
      </c>
      <c r="OA6" s="54">
        <f>SUMIFS(AKORD[[CZASY]:[CZASY]],AKORD[[DATA]:[DATA]],'KALENDARZ NEW'!OA5,AKORD[[IMIE]:[IMIE]],'KALENDARZ NEW'!$A$6:$A$11)</f>
        <v>0</v>
      </c>
      <c r="OB6" s="57">
        <f>SUMIFS(AKORD[[CZASY]:[CZASY]],AKORD[[DATA]:[DATA]],'KALENDARZ NEW'!OB5,AKORD[[IMIE]:[IMIE]],'KALENDARZ NEW'!$A$6:$A$11)</f>
        <v>0</v>
      </c>
      <c r="OC6" s="31">
        <f>SUMIFS(AKORD[[CZASY]:[CZASY]],AKORD[[DATA]:[DATA]],'KALENDARZ NEW'!OC5,AKORD[[IMIE]:[IMIE]],'KALENDARZ NEW'!$A$6:$A$11)</f>
        <v>0</v>
      </c>
      <c r="OD6" s="31">
        <f>SUMIFS(AKORD[[CZASY]:[CZASY]],AKORD[[DATA]:[DATA]],'KALENDARZ NEW'!OD5,AKORD[[IMIE]:[IMIE]],'KALENDARZ NEW'!$A$6:$A$11)</f>
        <v>0</v>
      </c>
      <c r="OE6" s="31">
        <f>SUMIFS(AKORD[[CZASY]:[CZASY]],AKORD[[DATA]:[DATA]],'KALENDARZ NEW'!OE5,AKORD[[IMIE]:[IMIE]],'KALENDARZ NEW'!$A$6:$A$11)</f>
        <v>0</v>
      </c>
      <c r="OF6" s="31">
        <f>SUMIFS(AKORD[[CZASY]:[CZASY]],AKORD[[DATA]:[DATA]],'KALENDARZ NEW'!OF5,AKORD[[IMIE]:[IMIE]],'KALENDARZ NEW'!$A$6:$A$11)</f>
        <v>0</v>
      </c>
      <c r="OG6" s="31">
        <f>SUMIFS(AKORD[[CZASY]:[CZASY]],AKORD[[DATA]:[DATA]],'KALENDARZ NEW'!OG5,AKORD[[IMIE]:[IMIE]],'KALENDARZ NEW'!$A$6:$A$11)</f>
        <v>0</v>
      </c>
      <c r="OH6" s="54">
        <f>SUMIFS(AKORD[[CZASY]:[CZASY]],AKORD[[DATA]:[DATA]],'KALENDARZ NEW'!OH5,AKORD[[IMIE]:[IMIE]],'KALENDARZ NEW'!$A$6:$A$11)</f>
        <v>0</v>
      </c>
      <c r="OI6" s="57">
        <f>SUMIFS(AKORD[[CZASY]:[CZASY]],AKORD[[DATA]:[DATA]],'KALENDARZ NEW'!OI5,AKORD[[IMIE]:[IMIE]],'KALENDARZ NEW'!$A$6:$A$11)</f>
        <v>0</v>
      </c>
      <c r="OJ6" s="31">
        <f>SUMIFS(AKORD[[CZASY]:[CZASY]],AKORD[[DATA]:[DATA]],'KALENDARZ NEW'!OJ5,AKORD[[IMIE]:[IMIE]],'KALENDARZ NEW'!$A$6:$A$11)</f>
        <v>0</v>
      </c>
      <c r="OK6" s="31">
        <f>SUMIFS(AKORD[[CZASY]:[CZASY]],AKORD[[DATA]:[DATA]],'KALENDARZ NEW'!OK5,AKORD[[IMIE]:[IMIE]],'KALENDARZ NEW'!$A$6:$A$11)</f>
        <v>0</v>
      </c>
      <c r="OL6" s="31">
        <f>SUMIFS(AKORD[[CZASY]:[CZASY]],AKORD[[DATA]:[DATA]],'KALENDARZ NEW'!OL5,AKORD[[IMIE]:[IMIE]],'KALENDARZ NEW'!$A$6:$A$11)</f>
        <v>0</v>
      </c>
      <c r="OM6" s="31">
        <f>SUMIFS(AKORD[[CZASY]:[CZASY]],AKORD[[DATA]:[DATA]],'KALENDARZ NEW'!OM5,AKORD[[IMIE]:[IMIE]],'KALENDARZ NEW'!$A$6:$A$11)</f>
        <v>0</v>
      </c>
      <c r="ON6" s="31">
        <f>SUMIFS(AKORD[[CZASY]:[CZASY]],AKORD[[DATA]:[DATA]],'KALENDARZ NEW'!ON5,AKORD[[IMIE]:[IMIE]],'KALENDARZ NEW'!$A$6:$A$11)</f>
        <v>0</v>
      </c>
      <c r="OO6" s="54">
        <f>SUMIFS(AKORD[[CZASY]:[CZASY]],AKORD[[DATA]:[DATA]],'KALENDARZ NEW'!OO5,AKORD[[IMIE]:[IMIE]],'KALENDARZ NEW'!$A$6:$A$11)</f>
        <v>0</v>
      </c>
      <c r="OP6" s="57">
        <f>SUMIFS(AKORD[[CZASY]:[CZASY]],AKORD[[DATA]:[DATA]],'KALENDARZ NEW'!OP5,AKORD[[IMIE]:[IMIE]],'KALENDARZ NEW'!$A$6:$A$11)</f>
        <v>0</v>
      </c>
      <c r="OQ6" s="31">
        <f>SUMIFS(AKORD[[CZASY]:[CZASY]],AKORD[[DATA]:[DATA]],'KALENDARZ NEW'!OQ5,AKORD[[IMIE]:[IMIE]],'KALENDARZ NEW'!$A$6:$A$11)</f>
        <v>0</v>
      </c>
      <c r="OR6" s="31">
        <f>SUMIFS(AKORD[[CZASY]:[CZASY]],AKORD[[DATA]:[DATA]],'KALENDARZ NEW'!OR5,AKORD[[IMIE]:[IMIE]],'KALENDARZ NEW'!$A$6:$A$11)</f>
        <v>0</v>
      </c>
      <c r="OS6" s="31">
        <f>SUMIFS(AKORD[[CZASY]:[CZASY]],AKORD[[DATA]:[DATA]],'KALENDARZ NEW'!OS5,AKORD[[IMIE]:[IMIE]],'KALENDARZ NEW'!$A$6:$A$11)</f>
        <v>0</v>
      </c>
      <c r="OT6" s="31">
        <f>SUMIFS(AKORD[[CZASY]:[CZASY]],AKORD[[DATA]:[DATA]],'KALENDARZ NEW'!OT5,AKORD[[IMIE]:[IMIE]],'KALENDARZ NEW'!$A$6:$A$11)</f>
        <v>0</v>
      </c>
      <c r="OU6" s="31">
        <f>SUMIFS(AKORD[[CZASY]:[CZASY]],AKORD[[DATA]:[DATA]],'KALENDARZ NEW'!OU5,AKORD[[IMIE]:[IMIE]],'KALENDARZ NEW'!$A$6:$A$11)</f>
        <v>0</v>
      </c>
      <c r="OV6" s="54">
        <f>SUMIFS(AKORD[[CZASY]:[CZASY]],AKORD[[DATA]:[DATA]],'KALENDARZ NEW'!OV5,AKORD[[IMIE]:[IMIE]],'KALENDARZ NEW'!$A$6:$A$11)</f>
        <v>0</v>
      </c>
      <c r="OW6" s="57">
        <f>SUMIFS(AKORD[[CZASY]:[CZASY]],AKORD[[DATA]:[DATA]],'KALENDARZ NEW'!OW5,AKORD[[IMIE]:[IMIE]],'KALENDARZ NEW'!$A$6:$A$11)</f>
        <v>0</v>
      </c>
      <c r="OX6" s="31">
        <f>SUMIFS(AKORD[[CZASY]:[CZASY]],AKORD[[DATA]:[DATA]],'KALENDARZ NEW'!OX5,AKORD[[IMIE]:[IMIE]],'KALENDARZ NEW'!$A$6:$A$11)</f>
        <v>0</v>
      </c>
      <c r="OY6" s="31">
        <f>SUMIFS(AKORD[[CZASY]:[CZASY]],AKORD[[DATA]:[DATA]],'KALENDARZ NEW'!OY5,AKORD[[IMIE]:[IMIE]],'KALENDARZ NEW'!$A$6:$A$11)</f>
        <v>0</v>
      </c>
      <c r="OZ6" s="31">
        <f>SUMIFS(AKORD[[CZASY]:[CZASY]],AKORD[[DATA]:[DATA]],'KALENDARZ NEW'!OZ5,AKORD[[IMIE]:[IMIE]],'KALENDARZ NEW'!$A$6:$A$11)</f>
        <v>0</v>
      </c>
      <c r="PA6" s="31">
        <f>SUMIFS(AKORD[[CZASY]:[CZASY]],AKORD[[DATA]:[DATA]],'KALENDARZ NEW'!PA5,AKORD[[IMIE]:[IMIE]],'KALENDARZ NEW'!$A$6:$A$11)</f>
        <v>0</v>
      </c>
      <c r="PB6" s="31">
        <f>SUMIFS(AKORD[[CZASY]:[CZASY]],AKORD[[DATA]:[DATA]],'KALENDARZ NEW'!PB5,AKORD[[IMIE]:[IMIE]],'KALENDARZ NEW'!$A$6:$A$11)</f>
        <v>0</v>
      </c>
      <c r="PC6" s="54">
        <f>SUMIFS(AKORD[[CZASY]:[CZASY]],AKORD[[DATA]:[DATA]],'KALENDARZ NEW'!PC5,AKORD[[IMIE]:[IMIE]],'KALENDARZ NEW'!$A$6:$A$11)</f>
        <v>0</v>
      </c>
      <c r="PD6" s="57">
        <f>SUMIFS(AKORD[[CZASY]:[CZASY]],AKORD[[DATA]:[DATA]],'KALENDARZ NEW'!PD5,AKORD[[IMIE]:[IMIE]],'KALENDARZ NEW'!$A$6:$A$11)</f>
        <v>0</v>
      </c>
      <c r="PE6" s="31">
        <f>SUMIFS(AKORD[[CZASY]:[CZASY]],AKORD[[DATA]:[DATA]],'KALENDARZ NEW'!PE5,AKORD[[IMIE]:[IMIE]],'KALENDARZ NEW'!$A$6:$A$11)</f>
        <v>0</v>
      </c>
      <c r="PF6" s="31">
        <f>SUMIFS(AKORD[[CZASY]:[CZASY]],AKORD[[DATA]:[DATA]],'KALENDARZ NEW'!PF5,AKORD[[IMIE]:[IMIE]],'KALENDARZ NEW'!$A$6:$A$11)</f>
        <v>0</v>
      </c>
      <c r="PG6" s="31">
        <f>SUMIFS(AKORD[[CZASY]:[CZASY]],AKORD[[DATA]:[DATA]],'KALENDARZ NEW'!PG5,AKORD[[IMIE]:[IMIE]],'KALENDARZ NEW'!$A$6:$A$11)</f>
        <v>0</v>
      </c>
      <c r="PH6" s="31">
        <f>SUMIFS(AKORD[[CZASY]:[CZASY]],AKORD[[DATA]:[DATA]],'KALENDARZ NEW'!PH5,AKORD[[IMIE]:[IMIE]],'KALENDARZ NEW'!$A$6:$A$11)</f>
        <v>0</v>
      </c>
      <c r="PI6" s="31">
        <f>SUMIFS(AKORD[[CZASY]:[CZASY]],AKORD[[DATA]:[DATA]],'KALENDARZ NEW'!PI5,AKORD[[IMIE]:[IMIE]],'KALENDARZ NEW'!$A$6:$A$11)</f>
        <v>0</v>
      </c>
      <c r="PJ6" s="54">
        <f>SUMIFS(AKORD[[CZASY]:[CZASY]],AKORD[[DATA]:[DATA]],'KALENDARZ NEW'!PJ5,AKORD[[IMIE]:[IMIE]],'KALENDARZ NEW'!$A$6:$A$11)</f>
        <v>0</v>
      </c>
      <c r="PK6" s="57">
        <f>SUMIFS(AKORD[[CZASY]:[CZASY]],AKORD[[DATA]:[DATA]],'KALENDARZ NEW'!PK5,AKORD[[IMIE]:[IMIE]],'KALENDARZ NEW'!$A$6:$A$11)</f>
        <v>0</v>
      </c>
      <c r="PL6" s="31">
        <f>SUMIFS(AKORD[[CZASY]:[CZASY]],AKORD[[DATA]:[DATA]],'KALENDARZ NEW'!PL5,AKORD[[IMIE]:[IMIE]],'KALENDARZ NEW'!$A$6:$A$11)</f>
        <v>820</v>
      </c>
      <c r="PM6" s="31">
        <f>SUMIFS(AKORD[[CZASY]:[CZASY]],AKORD[[DATA]:[DATA]],'KALENDARZ NEW'!PM5,AKORD[[IMIE]:[IMIE]],'KALENDARZ NEW'!$A$6:$A$11)</f>
        <v>696</v>
      </c>
      <c r="PN6" s="31">
        <f>SUMIFS(AKORD[[CZASY]:[CZASY]],AKORD[[DATA]:[DATA]],'KALENDARZ NEW'!PN5,AKORD[[IMIE]:[IMIE]],'KALENDARZ NEW'!$A$6:$A$11)</f>
        <v>739</v>
      </c>
      <c r="PO6" s="31">
        <f>SUMIFS(AKORD[[CZASY]:[CZASY]],AKORD[[DATA]:[DATA]],'KALENDARZ NEW'!PO5,AKORD[[IMIE]:[IMIE]],'KALENDARZ NEW'!$A$6:$A$11)</f>
        <v>784</v>
      </c>
      <c r="PP6" s="31">
        <f>SUMIFS(AKORD[[CZASY]:[CZASY]],AKORD[[DATA]:[DATA]],'KALENDARZ NEW'!PP5,AKORD[[IMIE]:[IMIE]],'KALENDARZ NEW'!$A$6:$A$11)</f>
        <v>0</v>
      </c>
      <c r="PQ6" s="54">
        <f>SUMIFS(AKORD[[CZASY]:[CZASY]],AKORD[[DATA]:[DATA]],'KALENDARZ NEW'!PQ5,AKORD[[IMIE]:[IMIE]],'KALENDARZ NEW'!$A$6:$A$11)</f>
        <v>0</v>
      </c>
      <c r="PR6" s="57">
        <f>SUMIFS(AKORD[[CZASY]:[CZASY]],AKORD[[DATA]:[DATA]],'KALENDARZ NEW'!PR5,AKORD[[IMIE]:[IMIE]],'KALENDARZ NEW'!$A$6:$A$11)</f>
        <v>0</v>
      </c>
    </row>
    <row r="7" spans="1:434 14670:14670" ht="11.25" customHeight="1">
      <c r="A7" s="166"/>
      <c r="B7" s="40" t="s">
        <v>2169</v>
      </c>
      <c r="C7" s="26"/>
      <c r="D7" s="26"/>
      <c r="E7" s="26"/>
      <c r="F7" s="55"/>
      <c r="G7" s="64"/>
      <c r="H7" s="26"/>
      <c r="I7" s="26"/>
      <c r="J7" s="26"/>
      <c r="K7" s="26"/>
      <c r="L7" s="26"/>
      <c r="M7" s="55"/>
      <c r="N7" s="64"/>
      <c r="O7" s="26"/>
      <c r="P7" s="26"/>
      <c r="Q7" s="26"/>
      <c r="R7" s="26"/>
      <c r="S7" s="26"/>
      <c r="T7" s="55"/>
      <c r="U7" s="64"/>
      <c r="V7" s="26"/>
      <c r="W7" s="26"/>
      <c r="X7" s="26"/>
      <c r="Y7" s="26"/>
      <c r="Z7" s="26"/>
      <c r="AA7" s="55"/>
      <c r="AB7" s="64"/>
      <c r="AC7" s="26"/>
      <c r="AD7" s="26"/>
      <c r="AE7" s="26"/>
      <c r="AF7" s="26"/>
      <c r="AG7" s="26"/>
      <c r="AH7" s="55"/>
      <c r="AI7" s="64"/>
      <c r="AJ7" s="26"/>
      <c r="AK7" s="26"/>
      <c r="AL7" s="26"/>
      <c r="AM7" s="26"/>
      <c r="AN7" s="26"/>
      <c r="AO7" s="55"/>
      <c r="AP7" s="64"/>
      <c r="AQ7" s="26"/>
      <c r="AR7" s="26"/>
      <c r="AS7" s="26"/>
      <c r="AT7" s="26"/>
      <c r="AU7" s="26"/>
      <c r="AV7" s="55"/>
      <c r="AW7" s="64"/>
      <c r="AX7" s="26"/>
      <c r="AY7" s="26"/>
      <c r="AZ7" s="26"/>
      <c r="BA7" s="26"/>
      <c r="BB7" s="26"/>
      <c r="BC7" s="55"/>
      <c r="BD7" s="64"/>
      <c r="BE7" s="26"/>
      <c r="BF7" s="26"/>
      <c r="BG7" s="26"/>
      <c r="BH7" s="26"/>
      <c r="BI7" s="26"/>
      <c r="BJ7" s="55"/>
      <c r="BK7" s="64"/>
      <c r="BL7" s="26"/>
      <c r="BM7" s="26"/>
      <c r="BN7" s="26"/>
      <c r="BO7" s="26"/>
      <c r="BP7" s="26"/>
      <c r="BQ7" s="55"/>
      <c r="BR7" s="64"/>
      <c r="BS7" s="26"/>
      <c r="BT7" s="26"/>
      <c r="BU7" s="26"/>
      <c r="BV7" s="26"/>
      <c r="BW7" s="26"/>
      <c r="BX7" s="55"/>
      <c r="BY7" s="64"/>
      <c r="BZ7" s="26"/>
      <c r="CA7" s="26"/>
      <c r="CB7" s="26"/>
      <c r="CC7" s="26"/>
      <c r="CD7" s="26"/>
      <c r="CE7" s="55"/>
      <c r="CF7" s="64"/>
      <c r="CG7" s="26"/>
      <c r="CH7" s="26"/>
      <c r="CI7" s="26"/>
      <c r="CJ7" s="26"/>
      <c r="CK7" s="26"/>
      <c r="CL7" s="55"/>
      <c r="CM7" s="64"/>
      <c r="CN7" s="26"/>
      <c r="CO7" s="26"/>
      <c r="CP7" s="26"/>
      <c r="CQ7" s="26"/>
      <c r="CR7" s="26"/>
      <c r="CS7" s="55"/>
      <c r="CT7" s="64"/>
      <c r="CU7" s="26"/>
      <c r="CV7" s="26"/>
      <c r="CW7" s="26"/>
      <c r="CX7" s="26"/>
      <c r="CY7" s="26"/>
      <c r="CZ7" s="55"/>
      <c r="DA7" s="64"/>
      <c r="DB7" s="26"/>
      <c r="DC7" s="26"/>
      <c r="DD7" s="26"/>
      <c r="DE7" s="26"/>
      <c r="DF7" s="26"/>
      <c r="DG7" s="55"/>
      <c r="DH7" s="64"/>
      <c r="DI7" s="26"/>
      <c r="DJ7" s="26"/>
      <c r="DK7" s="26"/>
      <c r="DL7" s="26"/>
      <c r="DM7" s="26"/>
      <c r="DN7" s="55"/>
      <c r="DO7" s="64"/>
      <c r="DP7" s="26"/>
      <c r="DQ7" s="26"/>
      <c r="DR7" s="26"/>
      <c r="DS7" s="26"/>
      <c r="DT7" s="26"/>
      <c r="DU7" s="55"/>
      <c r="DV7" s="64"/>
      <c r="DW7" s="26"/>
      <c r="DX7" s="26"/>
      <c r="DY7" s="26"/>
      <c r="DZ7" s="26"/>
      <c r="EA7" s="26"/>
      <c r="EB7" s="55"/>
      <c r="EC7" s="64"/>
      <c r="ED7" s="26"/>
      <c r="EE7" s="26"/>
      <c r="EF7" s="26"/>
      <c r="EG7" s="26"/>
      <c r="EH7" s="26"/>
      <c r="EI7" s="55"/>
      <c r="EJ7" s="64"/>
      <c r="EK7" s="26"/>
      <c r="EL7" s="26"/>
      <c r="EM7" s="26"/>
      <c r="EN7" s="26"/>
      <c r="EO7" s="26"/>
      <c r="EP7" s="55"/>
      <c r="EQ7" s="64"/>
      <c r="ER7" s="26"/>
      <c r="ES7" s="26"/>
      <c r="ET7" s="26"/>
      <c r="EU7" s="26"/>
      <c r="EV7" s="26"/>
      <c r="EW7" s="55"/>
      <c r="EX7" s="64"/>
      <c r="EY7" s="26"/>
      <c r="EZ7" s="26"/>
      <c r="FA7" s="26"/>
      <c r="FB7" s="26"/>
      <c r="FC7" s="26"/>
      <c r="FD7" s="55"/>
      <c r="FE7" s="64"/>
      <c r="FF7" s="26"/>
      <c r="FG7" s="26"/>
      <c r="FH7" s="26"/>
      <c r="FI7" s="26"/>
      <c r="FJ7" s="26"/>
      <c r="FK7" s="55"/>
      <c r="FL7" s="64"/>
      <c r="FM7" s="26"/>
      <c r="FN7" s="26"/>
      <c r="FO7" s="26"/>
      <c r="FP7" s="26"/>
      <c r="FQ7" s="26"/>
      <c r="FR7" s="55"/>
      <c r="FS7" s="64"/>
      <c r="FT7" s="26"/>
      <c r="FU7" s="26"/>
      <c r="FV7" s="26"/>
      <c r="FW7" s="26"/>
      <c r="FX7" s="26"/>
      <c r="FY7" s="55"/>
      <c r="FZ7" s="64"/>
      <c r="GA7" s="26"/>
      <c r="GB7" s="26"/>
      <c r="GC7" s="26"/>
      <c r="GD7" s="26"/>
      <c r="GE7" s="26"/>
      <c r="GF7" s="55"/>
      <c r="GG7" s="64"/>
      <c r="GH7" s="26"/>
      <c r="GI7" s="26"/>
      <c r="GJ7" s="26"/>
      <c r="GK7" s="26"/>
      <c r="GL7" s="26"/>
      <c r="GM7" s="55"/>
      <c r="GN7" s="64"/>
      <c r="GO7" s="26"/>
      <c r="GP7" s="26"/>
      <c r="GQ7" s="26"/>
      <c r="GR7" s="26"/>
      <c r="GS7" s="26"/>
      <c r="GT7" s="55"/>
      <c r="GU7" s="64"/>
      <c r="GV7" s="26"/>
      <c r="GW7" s="26"/>
      <c r="GX7" s="26"/>
      <c r="GY7" s="26"/>
      <c r="GZ7" s="26"/>
      <c r="HA7" s="55"/>
      <c r="HB7" s="64"/>
      <c r="HC7" s="26"/>
      <c r="HD7" s="26"/>
      <c r="HE7" s="26"/>
      <c r="HF7" s="26"/>
      <c r="HG7" s="26"/>
      <c r="HH7" s="55"/>
      <c r="HI7" s="64"/>
      <c r="HJ7" s="26"/>
      <c r="HK7" s="26"/>
      <c r="HL7" s="26"/>
      <c r="HM7" s="26"/>
      <c r="HN7" s="26"/>
      <c r="HO7" s="55"/>
      <c r="HP7" s="64"/>
      <c r="HQ7" s="26"/>
      <c r="HR7" s="26"/>
      <c r="HS7" s="26"/>
      <c r="HT7" s="26"/>
      <c r="HU7" s="26"/>
      <c r="HV7" s="55"/>
      <c r="HW7" s="64"/>
      <c r="HX7" s="26"/>
      <c r="HY7" s="26"/>
      <c r="HZ7" s="26"/>
      <c r="IA7" s="26"/>
      <c r="IB7" s="26"/>
      <c r="IC7" s="55"/>
      <c r="ID7" s="64"/>
      <c r="IE7" s="26"/>
      <c r="IF7" s="26"/>
      <c r="IG7" s="26"/>
      <c r="IH7" s="26"/>
      <c r="II7" s="26"/>
      <c r="IJ7" s="55"/>
      <c r="IK7" s="64"/>
      <c r="IL7" s="26"/>
      <c r="IM7" s="26"/>
      <c r="IN7" s="26"/>
      <c r="IO7" s="26"/>
      <c r="IP7" s="26"/>
      <c r="IQ7" s="55"/>
      <c r="IR7" s="64"/>
      <c r="IS7" s="26"/>
      <c r="IT7" s="26"/>
      <c r="IU7" s="26"/>
      <c r="IV7" s="26"/>
      <c r="IW7" s="26"/>
      <c r="IX7" s="55"/>
      <c r="IY7" s="64"/>
      <c r="IZ7" s="26"/>
      <c r="JA7" s="26"/>
      <c r="JB7" s="26"/>
      <c r="JC7" s="26"/>
      <c r="JD7" s="26"/>
      <c r="JE7" s="55"/>
      <c r="JF7" s="64"/>
      <c r="JG7" s="26"/>
      <c r="JH7" s="26"/>
      <c r="JI7" s="26"/>
      <c r="JJ7" s="26"/>
      <c r="JK7" s="26"/>
      <c r="JL7" s="55"/>
      <c r="JM7" s="64"/>
      <c r="JN7" s="26"/>
      <c r="JO7" s="26"/>
      <c r="JP7" s="26"/>
      <c r="JQ7" s="26"/>
      <c r="JR7" s="26"/>
      <c r="JS7" s="55"/>
      <c r="JT7" s="64"/>
      <c r="JU7" s="26"/>
      <c r="JV7" s="26"/>
      <c r="JW7" s="26"/>
      <c r="JX7" s="26"/>
      <c r="JY7" s="26"/>
      <c r="JZ7" s="55"/>
      <c r="KA7" s="64"/>
      <c r="KB7" s="26"/>
      <c r="KC7" s="26"/>
      <c r="KD7" s="26"/>
      <c r="KE7" s="26"/>
      <c r="KF7" s="26"/>
      <c r="KG7" s="55"/>
      <c r="KH7" s="64"/>
      <c r="KI7" s="26"/>
      <c r="KJ7" s="26"/>
      <c r="KK7" s="26"/>
      <c r="KL7" s="26"/>
      <c r="KM7" s="26"/>
      <c r="KN7" s="55"/>
      <c r="KO7" s="64"/>
      <c r="KP7" s="26"/>
      <c r="KQ7" s="26"/>
      <c r="KR7" s="26"/>
      <c r="KS7" s="26"/>
      <c r="KT7" s="26"/>
      <c r="KU7" s="55"/>
      <c r="KV7" s="64"/>
      <c r="KW7" s="26"/>
      <c r="KX7" s="26"/>
      <c r="KY7" s="26"/>
      <c r="KZ7" s="26"/>
      <c r="LA7" s="26"/>
      <c r="LB7" s="55"/>
      <c r="LC7" s="64"/>
      <c r="LD7" s="26"/>
      <c r="LE7" s="26"/>
      <c r="LF7" s="26"/>
      <c r="LG7" s="26"/>
      <c r="LH7" s="26"/>
      <c r="LI7" s="55"/>
      <c r="LJ7" s="64"/>
      <c r="LK7" s="26"/>
      <c r="LL7" s="26"/>
      <c r="LM7" s="26"/>
      <c r="LN7" s="26"/>
      <c r="LO7" s="26"/>
      <c r="LP7" s="55"/>
      <c r="LQ7" s="64"/>
      <c r="LR7" s="26"/>
      <c r="LS7" s="26"/>
      <c r="LT7" s="26"/>
      <c r="LU7" s="26"/>
      <c r="LV7" s="26"/>
      <c r="LW7" s="55"/>
      <c r="LX7" s="64"/>
      <c r="LY7" s="26"/>
      <c r="LZ7" s="26"/>
      <c r="MA7" s="26"/>
      <c r="MB7" s="26"/>
      <c r="MC7" s="26"/>
      <c r="MD7" s="55"/>
      <c r="ME7" s="64"/>
      <c r="MF7" s="26"/>
      <c r="MG7" s="26"/>
      <c r="MH7" s="26"/>
      <c r="MI7" s="26"/>
      <c r="MJ7" s="26"/>
      <c r="MK7" s="55"/>
      <c r="ML7" s="64"/>
      <c r="MM7" s="26"/>
      <c r="MN7" s="26"/>
      <c r="MO7" s="26"/>
      <c r="MP7" s="26"/>
      <c r="MQ7" s="26"/>
      <c r="MR7" s="55"/>
      <c r="MS7" s="64"/>
      <c r="MT7" s="26"/>
      <c r="MU7" s="26"/>
      <c r="MV7" s="26"/>
      <c r="MW7" s="26"/>
      <c r="MX7" s="26"/>
      <c r="MY7" s="55"/>
      <c r="MZ7" s="64"/>
      <c r="NA7" s="26"/>
      <c r="NB7" s="26"/>
      <c r="NC7" s="26"/>
      <c r="ND7" s="26"/>
      <c r="NE7" s="26"/>
      <c r="NF7" s="55"/>
      <c r="NG7" s="64"/>
      <c r="NH7" s="26"/>
      <c r="NI7" s="26"/>
      <c r="NJ7" s="26"/>
      <c r="NK7" s="26"/>
      <c r="NL7" s="26"/>
      <c r="NM7" s="55"/>
      <c r="NN7" s="64"/>
      <c r="NO7" s="26"/>
      <c r="NP7" s="26"/>
      <c r="NQ7" s="26"/>
      <c r="NR7" s="26"/>
      <c r="NS7" s="26"/>
      <c r="NT7" s="55"/>
      <c r="NU7" s="64"/>
      <c r="NV7" s="26"/>
      <c r="NW7" s="26"/>
      <c r="NX7" s="26"/>
      <c r="NY7" s="26"/>
      <c r="NZ7" s="26"/>
      <c r="OA7" s="55"/>
      <c r="OB7" s="64"/>
      <c r="OC7" s="26"/>
      <c r="OD7" s="26"/>
      <c r="OE7" s="26"/>
      <c r="OF7" s="26"/>
      <c r="OG7" s="26"/>
      <c r="OH7" s="55"/>
      <c r="OI7" s="64"/>
      <c r="OJ7" s="26"/>
      <c r="OK7" s="26"/>
      <c r="OL7" s="26"/>
      <c r="OM7" s="26"/>
      <c r="ON7" s="26"/>
      <c r="OO7" s="55"/>
      <c r="OP7" s="64"/>
      <c r="OQ7" s="26"/>
      <c r="OR7" s="26"/>
      <c r="OS7" s="26"/>
      <c r="OT7" s="26"/>
      <c r="OU7" s="26"/>
      <c r="OV7" s="55"/>
      <c r="OW7" s="64"/>
      <c r="OX7" s="26"/>
      <c r="OY7" s="26"/>
      <c r="OZ7" s="26"/>
      <c r="PA7" s="26"/>
      <c r="PB7" s="26"/>
      <c r="PC7" s="55"/>
      <c r="PD7" s="64"/>
      <c r="PE7" s="26"/>
      <c r="PF7" s="26"/>
      <c r="PG7" s="26"/>
      <c r="PH7" s="26"/>
      <c r="PI7" s="26"/>
      <c r="PJ7" s="55"/>
      <c r="PK7" s="64"/>
      <c r="PL7" s="26"/>
      <c r="PM7" s="26"/>
      <c r="PN7" s="26"/>
      <c r="PO7" s="26"/>
      <c r="PP7" s="26"/>
      <c r="PQ7" s="55"/>
      <c r="PR7" s="64"/>
    </row>
    <row r="8" spans="1:434 14670:14670" ht="11.25" customHeight="1">
      <c r="A8" s="166"/>
      <c r="B8" s="40" t="s">
        <v>2170</v>
      </c>
      <c r="C8" s="26"/>
      <c r="D8" s="26"/>
      <c r="E8" s="26"/>
      <c r="F8" s="55"/>
      <c r="G8" s="64"/>
      <c r="H8" s="26"/>
      <c r="I8" s="26"/>
      <c r="J8" s="26"/>
      <c r="K8" s="26"/>
      <c r="L8" s="26"/>
      <c r="M8" s="55"/>
      <c r="N8" s="64"/>
      <c r="O8" s="26"/>
      <c r="P8" s="26"/>
      <c r="Q8" s="26"/>
      <c r="R8" s="26"/>
      <c r="S8" s="26"/>
      <c r="T8" s="55"/>
      <c r="U8" s="64"/>
      <c r="V8" s="26"/>
      <c r="W8" s="26"/>
      <c r="X8" s="26"/>
      <c r="Y8" s="26"/>
      <c r="Z8" s="26"/>
      <c r="AA8" s="55"/>
      <c r="AB8" s="64"/>
      <c r="AC8" s="26"/>
      <c r="AD8" s="26"/>
      <c r="AE8" s="26"/>
      <c r="AF8" s="26"/>
      <c r="AG8" s="26"/>
      <c r="AH8" s="55"/>
      <c r="AI8" s="64"/>
      <c r="AJ8" s="26"/>
      <c r="AK8" s="26"/>
      <c r="AL8" s="26"/>
      <c r="AM8" s="26"/>
      <c r="AN8" s="26"/>
      <c r="AO8" s="55"/>
      <c r="AP8" s="64"/>
      <c r="AQ8" s="26"/>
      <c r="AR8" s="26"/>
      <c r="AS8" s="26"/>
      <c r="AT8" s="26"/>
      <c r="AU8" s="26"/>
      <c r="AV8" s="55"/>
      <c r="AW8" s="64"/>
      <c r="AX8" s="26"/>
      <c r="AY8" s="26"/>
      <c r="AZ8" s="26"/>
      <c r="BA8" s="26"/>
      <c r="BB8" s="26"/>
      <c r="BC8" s="55"/>
      <c r="BD8" s="64"/>
      <c r="BE8" s="26"/>
      <c r="BF8" s="26"/>
      <c r="BG8" s="26"/>
      <c r="BH8" s="26"/>
      <c r="BI8" s="26"/>
      <c r="BJ8" s="55"/>
      <c r="BK8" s="64"/>
      <c r="BL8" s="26"/>
      <c r="BM8" s="26"/>
      <c r="BN8" s="26"/>
      <c r="BO8" s="26"/>
      <c r="BP8" s="26"/>
      <c r="BQ8" s="55"/>
      <c r="BR8" s="64"/>
      <c r="BS8" s="26"/>
      <c r="BT8" s="26"/>
      <c r="BU8" s="26"/>
      <c r="BV8" s="26"/>
      <c r="BW8" s="26"/>
      <c r="BX8" s="55"/>
      <c r="BY8" s="64"/>
      <c r="BZ8" s="26"/>
      <c r="CA8" s="26"/>
      <c r="CB8" s="26"/>
      <c r="CC8" s="26"/>
      <c r="CD8" s="26"/>
      <c r="CE8" s="55"/>
      <c r="CF8" s="64"/>
      <c r="CG8" s="26"/>
      <c r="CH8" s="26"/>
      <c r="CI8" s="26"/>
      <c r="CJ8" s="26"/>
      <c r="CK8" s="26"/>
      <c r="CL8" s="55"/>
      <c r="CM8" s="64"/>
      <c r="CN8" s="26"/>
      <c r="CO8" s="26"/>
      <c r="CP8" s="26"/>
      <c r="CQ8" s="26"/>
      <c r="CR8" s="26"/>
      <c r="CS8" s="55"/>
      <c r="CT8" s="64"/>
      <c r="CU8" s="26"/>
      <c r="CV8" s="26"/>
      <c r="CW8" s="26"/>
      <c r="CX8" s="26"/>
      <c r="CY8" s="26"/>
      <c r="CZ8" s="55"/>
      <c r="DA8" s="64"/>
      <c r="DB8" s="26"/>
      <c r="DC8" s="26"/>
      <c r="DD8" s="26"/>
      <c r="DE8" s="26"/>
      <c r="DF8" s="26"/>
      <c r="DG8" s="55"/>
      <c r="DH8" s="64"/>
      <c r="DI8" s="26"/>
      <c r="DJ8" s="26"/>
      <c r="DK8" s="26"/>
      <c r="DL8" s="26"/>
      <c r="DM8" s="26"/>
      <c r="DN8" s="55"/>
      <c r="DO8" s="64"/>
      <c r="DP8" s="26"/>
      <c r="DQ8" s="26"/>
      <c r="DR8" s="26"/>
      <c r="DS8" s="26"/>
      <c r="DT8" s="26"/>
      <c r="DU8" s="55"/>
      <c r="DV8" s="64"/>
      <c r="DW8" s="26"/>
      <c r="DX8" s="26"/>
      <c r="DY8" s="26"/>
      <c r="DZ8" s="26"/>
      <c r="EA8" s="26"/>
      <c r="EB8" s="55"/>
      <c r="EC8" s="64"/>
      <c r="ED8" s="26"/>
      <c r="EE8" s="26"/>
      <c r="EF8" s="26"/>
      <c r="EG8" s="26"/>
      <c r="EH8" s="26"/>
      <c r="EI8" s="55"/>
      <c r="EJ8" s="64"/>
      <c r="EK8" s="26"/>
      <c r="EL8" s="26"/>
      <c r="EM8" s="26"/>
      <c r="EN8" s="26"/>
      <c r="EO8" s="26"/>
      <c r="EP8" s="55"/>
      <c r="EQ8" s="64"/>
      <c r="ER8" s="26"/>
      <c r="ES8" s="26"/>
      <c r="ET8" s="26"/>
      <c r="EU8" s="26"/>
      <c r="EV8" s="26"/>
      <c r="EW8" s="55"/>
      <c r="EX8" s="64"/>
      <c r="EY8" s="26"/>
      <c r="EZ8" s="26"/>
      <c r="FA8" s="26"/>
      <c r="FB8" s="26"/>
      <c r="FC8" s="26"/>
      <c r="FD8" s="55"/>
      <c r="FE8" s="64"/>
      <c r="FF8" s="26"/>
      <c r="FG8" s="26"/>
      <c r="FH8" s="26"/>
      <c r="FI8" s="26"/>
      <c r="FJ8" s="26"/>
      <c r="FK8" s="55"/>
      <c r="FL8" s="64"/>
      <c r="FM8" s="26"/>
      <c r="FN8" s="26"/>
      <c r="FO8" s="26"/>
      <c r="FP8" s="26"/>
      <c r="FQ8" s="26"/>
      <c r="FR8" s="55"/>
      <c r="FS8" s="64"/>
      <c r="FT8" s="26"/>
      <c r="FU8" s="26"/>
      <c r="FV8" s="26"/>
      <c r="FW8" s="26"/>
      <c r="FX8" s="26"/>
      <c r="FY8" s="55"/>
      <c r="FZ8" s="64"/>
      <c r="GA8" s="26"/>
      <c r="GB8" s="26"/>
      <c r="GC8" s="26"/>
      <c r="GD8" s="26"/>
      <c r="GE8" s="26"/>
      <c r="GF8" s="55"/>
      <c r="GG8" s="64"/>
      <c r="GH8" s="26"/>
      <c r="GI8" s="26"/>
      <c r="GJ8" s="26"/>
      <c r="GK8" s="26"/>
      <c r="GL8" s="26"/>
      <c r="GM8" s="55"/>
      <c r="GN8" s="64"/>
      <c r="GO8" s="26"/>
      <c r="GP8" s="26"/>
      <c r="GQ8" s="26"/>
      <c r="GR8" s="26"/>
      <c r="GS8" s="26"/>
      <c r="GT8" s="55"/>
      <c r="GU8" s="64"/>
      <c r="GV8" s="26"/>
      <c r="GW8" s="26"/>
      <c r="GX8" s="26"/>
      <c r="GY8" s="26"/>
      <c r="GZ8" s="26"/>
      <c r="HA8" s="55"/>
      <c r="HB8" s="64"/>
      <c r="HC8" s="26"/>
      <c r="HD8" s="26"/>
      <c r="HE8" s="26"/>
      <c r="HF8" s="26"/>
      <c r="HG8" s="26"/>
      <c r="HH8" s="55"/>
      <c r="HI8" s="64"/>
      <c r="HJ8" s="26"/>
      <c r="HK8" s="26"/>
      <c r="HL8" s="26"/>
      <c r="HM8" s="26"/>
      <c r="HN8" s="26"/>
      <c r="HO8" s="55"/>
      <c r="HP8" s="64"/>
      <c r="HQ8" s="26"/>
      <c r="HR8" s="26"/>
      <c r="HS8" s="26"/>
      <c r="HT8" s="26"/>
      <c r="HU8" s="26"/>
      <c r="HV8" s="55"/>
      <c r="HW8" s="64"/>
      <c r="HX8" s="26"/>
      <c r="HY8" s="26"/>
      <c r="HZ8" s="26"/>
      <c r="IA8" s="26"/>
      <c r="IB8" s="26"/>
      <c r="IC8" s="55"/>
      <c r="ID8" s="64"/>
      <c r="IE8" s="26"/>
      <c r="IF8" s="26"/>
      <c r="IG8" s="26"/>
      <c r="IH8" s="26"/>
      <c r="II8" s="26"/>
      <c r="IJ8" s="55"/>
      <c r="IK8" s="64"/>
      <c r="IL8" s="26"/>
      <c r="IM8" s="26"/>
      <c r="IN8" s="26"/>
      <c r="IO8" s="26"/>
      <c r="IP8" s="26"/>
      <c r="IQ8" s="55"/>
      <c r="IR8" s="64"/>
      <c r="IS8" s="26"/>
      <c r="IT8" s="26"/>
      <c r="IU8" s="26"/>
      <c r="IV8" s="26"/>
      <c r="IW8" s="26"/>
      <c r="IX8" s="55"/>
      <c r="IY8" s="64"/>
      <c r="IZ8" s="26"/>
      <c r="JA8" s="26"/>
      <c r="JB8" s="26"/>
      <c r="JC8" s="26"/>
      <c r="JD8" s="26"/>
      <c r="JE8" s="55"/>
      <c r="JF8" s="64"/>
      <c r="JG8" s="26"/>
      <c r="JH8" s="26"/>
      <c r="JI8" s="26"/>
      <c r="JJ8" s="26"/>
      <c r="JK8" s="26"/>
      <c r="JL8" s="55"/>
      <c r="JM8" s="64"/>
      <c r="JN8" s="26"/>
      <c r="JO8" s="26"/>
      <c r="JP8" s="26"/>
      <c r="JQ8" s="26"/>
      <c r="JR8" s="26"/>
      <c r="JS8" s="55"/>
      <c r="JT8" s="64"/>
      <c r="JU8" s="26"/>
      <c r="JV8" s="26"/>
      <c r="JW8" s="26"/>
      <c r="JX8" s="26"/>
      <c r="JY8" s="26"/>
      <c r="JZ8" s="55"/>
      <c r="KA8" s="64"/>
      <c r="KB8" s="26"/>
      <c r="KC8" s="26"/>
      <c r="KD8" s="26"/>
      <c r="KE8" s="26"/>
      <c r="KF8" s="26"/>
      <c r="KG8" s="55"/>
      <c r="KH8" s="64"/>
      <c r="KI8" s="26"/>
      <c r="KJ8" s="26"/>
      <c r="KK8" s="26"/>
      <c r="KL8" s="26"/>
      <c r="KM8" s="26"/>
      <c r="KN8" s="55"/>
      <c r="KO8" s="64"/>
      <c r="KP8" s="26"/>
      <c r="KQ8" s="26"/>
      <c r="KR8" s="26"/>
      <c r="KS8" s="26"/>
      <c r="KT8" s="26"/>
      <c r="KU8" s="55"/>
      <c r="KV8" s="64"/>
      <c r="KW8" s="26"/>
      <c r="KX8" s="26"/>
      <c r="KY8" s="26"/>
      <c r="KZ8" s="26"/>
      <c r="LA8" s="26"/>
      <c r="LB8" s="55"/>
      <c r="LC8" s="64"/>
      <c r="LD8" s="26"/>
      <c r="LE8" s="26"/>
      <c r="LF8" s="26"/>
      <c r="LG8" s="26"/>
      <c r="LH8" s="26"/>
      <c r="LI8" s="55"/>
      <c r="LJ8" s="64"/>
      <c r="LK8" s="26"/>
      <c r="LL8" s="26"/>
      <c r="LM8" s="26"/>
      <c r="LN8" s="26"/>
      <c r="LO8" s="26"/>
      <c r="LP8" s="55"/>
      <c r="LQ8" s="64"/>
      <c r="LR8" s="26"/>
      <c r="LS8" s="26"/>
      <c r="LT8" s="26"/>
      <c r="LU8" s="26"/>
      <c r="LV8" s="26"/>
      <c r="LW8" s="55"/>
      <c r="LX8" s="64"/>
      <c r="LY8" s="26"/>
      <c r="LZ8" s="26"/>
      <c r="MA8" s="26"/>
      <c r="MB8" s="26"/>
      <c r="MC8" s="26"/>
      <c r="MD8" s="55"/>
      <c r="ME8" s="64"/>
      <c r="MF8" s="26"/>
      <c r="MG8" s="26"/>
      <c r="MH8" s="26"/>
      <c r="MI8" s="26"/>
      <c r="MJ8" s="26"/>
      <c r="MK8" s="55"/>
      <c r="ML8" s="64"/>
      <c r="MM8" s="26"/>
      <c r="MN8" s="26"/>
      <c r="MO8" s="26"/>
      <c r="MP8" s="26"/>
      <c r="MQ8" s="26"/>
      <c r="MR8" s="55"/>
      <c r="MS8" s="64"/>
      <c r="MT8" s="26"/>
      <c r="MU8" s="26"/>
      <c r="MV8" s="26"/>
      <c r="MW8" s="26"/>
      <c r="MX8" s="26"/>
      <c r="MY8" s="55"/>
      <c r="MZ8" s="64"/>
      <c r="NA8" s="26"/>
      <c r="NB8" s="26"/>
      <c r="NC8" s="26"/>
      <c r="ND8" s="26"/>
      <c r="NE8" s="26"/>
      <c r="NF8" s="55"/>
      <c r="NG8" s="64"/>
      <c r="NH8" s="26"/>
      <c r="NI8" s="26"/>
      <c r="NJ8" s="26"/>
      <c r="NK8" s="26"/>
      <c r="NL8" s="26"/>
      <c r="NM8" s="55"/>
      <c r="NN8" s="64"/>
      <c r="NO8" s="26"/>
      <c r="NP8" s="26"/>
      <c r="NQ8" s="26"/>
      <c r="NR8" s="26"/>
      <c r="NS8" s="26"/>
      <c r="NT8" s="55"/>
      <c r="NU8" s="64"/>
      <c r="NV8" s="26"/>
      <c r="NW8" s="26"/>
      <c r="NX8" s="26"/>
      <c r="NY8" s="26"/>
      <c r="NZ8" s="26"/>
      <c r="OA8" s="55"/>
      <c r="OB8" s="64"/>
      <c r="OC8" s="26"/>
      <c r="OD8" s="26"/>
      <c r="OE8" s="26"/>
      <c r="OF8" s="26"/>
      <c r="OG8" s="26"/>
      <c r="OH8" s="55"/>
      <c r="OI8" s="64"/>
      <c r="OJ8" s="26"/>
      <c r="OK8" s="26"/>
      <c r="OL8" s="26"/>
      <c r="OM8" s="26"/>
      <c r="ON8" s="26"/>
      <c r="OO8" s="55"/>
      <c r="OP8" s="64"/>
      <c r="OQ8" s="26"/>
      <c r="OR8" s="26"/>
      <c r="OS8" s="26"/>
      <c r="OT8" s="26"/>
      <c r="OU8" s="26"/>
      <c r="OV8" s="55"/>
      <c r="OW8" s="64"/>
      <c r="OX8" s="26"/>
      <c r="OY8" s="26"/>
      <c r="OZ8" s="26"/>
      <c r="PA8" s="26"/>
      <c r="PB8" s="26"/>
      <c r="PC8" s="55"/>
      <c r="PD8" s="64"/>
      <c r="PE8" s="26"/>
      <c r="PF8" s="26"/>
      <c r="PG8" s="26"/>
      <c r="PH8" s="26"/>
      <c r="PI8" s="26"/>
      <c r="PJ8" s="55"/>
      <c r="PK8" s="64"/>
      <c r="PL8" s="26"/>
      <c r="PM8" s="26"/>
      <c r="PN8" s="26"/>
      <c r="PO8" s="26"/>
      <c r="PP8" s="26"/>
      <c r="PQ8" s="55"/>
      <c r="PR8" s="64"/>
    </row>
    <row r="9" spans="1:434 14670:14670" ht="11.25" customHeight="1">
      <c r="A9" s="166"/>
      <c r="B9" s="40" t="s">
        <v>2143</v>
      </c>
      <c r="C9" s="26"/>
      <c r="D9" s="26"/>
      <c r="E9" s="26"/>
      <c r="F9" s="55"/>
      <c r="G9" s="64"/>
      <c r="H9" s="26"/>
      <c r="I9" s="26"/>
      <c r="J9" s="26"/>
      <c r="K9" s="26"/>
      <c r="L9" s="26"/>
      <c r="M9" s="55"/>
      <c r="N9" s="64"/>
      <c r="O9" s="26"/>
      <c r="P9" s="26"/>
      <c r="Q9" s="26"/>
      <c r="R9" s="26"/>
      <c r="S9" s="26"/>
      <c r="T9" s="55"/>
      <c r="U9" s="64"/>
      <c r="V9" s="26"/>
      <c r="W9" s="26"/>
      <c r="X9" s="26"/>
      <c r="Y9" s="26"/>
      <c r="Z9" s="26"/>
      <c r="AA9" s="55"/>
      <c r="AB9" s="64"/>
      <c r="AC9" s="26"/>
      <c r="AD9" s="26"/>
      <c r="AE9" s="26"/>
      <c r="AF9" s="26"/>
      <c r="AG9" s="26"/>
      <c r="AH9" s="55"/>
      <c r="AI9" s="64"/>
      <c r="AJ9" s="26"/>
      <c r="AK9" s="26"/>
      <c r="AL9" s="26"/>
      <c r="AM9" s="26"/>
      <c r="AN9" s="26"/>
      <c r="AO9" s="55"/>
      <c r="AP9" s="64"/>
      <c r="AQ9" s="26"/>
      <c r="AR9" s="26"/>
      <c r="AS9" s="26"/>
      <c r="AT9" s="26"/>
      <c r="AU9" s="26"/>
      <c r="AV9" s="55"/>
      <c r="AW9" s="64"/>
      <c r="AX9" s="26"/>
      <c r="AY9" s="26"/>
      <c r="AZ9" s="26"/>
      <c r="BA9" s="26"/>
      <c r="BB9" s="26"/>
      <c r="BC9" s="55"/>
      <c r="BD9" s="64"/>
      <c r="BE9" s="26"/>
      <c r="BF9" s="26"/>
      <c r="BG9" s="26"/>
      <c r="BH9" s="26"/>
      <c r="BI9" s="26"/>
      <c r="BJ9" s="55"/>
      <c r="BK9" s="64"/>
      <c r="BL9" s="26"/>
      <c r="BM9" s="26"/>
      <c r="BN9" s="26"/>
      <c r="BO9" s="26"/>
      <c r="BP9" s="26"/>
      <c r="BQ9" s="55"/>
      <c r="BR9" s="64"/>
      <c r="BS9" s="26"/>
      <c r="BT9" s="26"/>
      <c r="BU9" s="26"/>
      <c r="BV9" s="26"/>
      <c r="BW9" s="26"/>
      <c r="BX9" s="55"/>
      <c r="BY9" s="64"/>
      <c r="BZ9" s="26"/>
      <c r="CA9" s="26"/>
      <c r="CB9" s="26"/>
      <c r="CC9" s="26"/>
      <c r="CD9" s="26"/>
      <c r="CE9" s="55"/>
      <c r="CF9" s="64"/>
      <c r="CG9" s="26"/>
      <c r="CH9" s="26"/>
      <c r="CI9" s="26"/>
      <c r="CJ9" s="26"/>
      <c r="CK9" s="26"/>
      <c r="CL9" s="55"/>
      <c r="CM9" s="64"/>
      <c r="CN9" s="26"/>
      <c r="CO9" s="26"/>
      <c r="CP9" s="26"/>
      <c r="CQ9" s="26"/>
      <c r="CR9" s="26"/>
      <c r="CS9" s="55"/>
      <c r="CT9" s="64"/>
      <c r="CU9" s="26"/>
      <c r="CV9" s="26"/>
      <c r="CW9" s="26"/>
      <c r="CX9" s="26"/>
      <c r="CY9" s="26"/>
      <c r="CZ9" s="55"/>
      <c r="DA9" s="64"/>
      <c r="DB9" s="26"/>
      <c r="DC9" s="26"/>
      <c r="DD9" s="26"/>
      <c r="DE9" s="26"/>
      <c r="DF9" s="26"/>
      <c r="DG9" s="55"/>
      <c r="DH9" s="64"/>
      <c r="DI9" s="26"/>
      <c r="DJ9" s="26"/>
      <c r="DK9" s="26"/>
      <c r="DL9" s="26"/>
      <c r="DM9" s="26"/>
      <c r="DN9" s="55"/>
      <c r="DO9" s="64"/>
      <c r="DP9" s="26"/>
      <c r="DQ9" s="26"/>
      <c r="DR9" s="26"/>
      <c r="DS9" s="26"/>
      <c r="DT9" s="26"/>
      <c r="DU9" s="55"/>
      <c r="DV9" s="64"/>
      <c r="DW9" s="26"/>
      <c r="DX9" s="26"/>
      <c r="DY9" s="26"/>
      <c r="DZ9" s="26"/>
      <c r="EA9" s="26"/>
      <c r="EB9" s="55"/>
      <c r="EC9" s="64"/>
      <c r="ED9" s="26"/>
      <c r="EE9" s="26"/>
      <c r="EF9" s="26"/>
      <c r="EG9" s="26"/>
      <c r="EH9" s="26"/>
      <c r="EI9" s="55"/>
      <c r="EJ9" s="64"/>
      <c r="EK9" s="26"/>
      <c r="EL9" s="26"/>
      <c r="EM9" s="26"/>
      <c r="EN9" s="26"/>
      <c r="EO9" s="26"/>
      <c r="EP9" s="55"/>
      <c r="EQ9" s="64"/>
      <c r="ER9" s="26"/>
      <c r="ES9" s="26"/>
      <c r="ET9" s="26"/>
      <c r="EU9" s="26"/>
      <c r="EV9" s="26"/>
      <c r="EW9" s="55"/>
      <c r="EX9" s="64"/>
      <c r="EY9" s="26"/>
      <c r="EZ9" s="26"/>
      <c r="FA9" s="26"/>
      <c r="FB9" s="26"/>
      <c r="FC9" s="26"/>
      <c r="FD9" s="55"/>
      <c r="FE9" s="64"/>
      <c r="FF9" s="26"/>
      <c r="FG9" s="26"/>
      <c r="FH9" s="26"/>
      <c r="FI9" s="26"/>
      <c r="FJ9" s="26"/>
      <c r="FK9" s="55"/>
      <c r="FL9" s="64"/>
      <c r="FM9" s="26"/>
      <c r="FN9" s="26"/>
      <c r="FO9" s="26"/>
      <c r="FP9" s="26"/>
      <c r="FQ9" s="26"/>
      <c r="FR9" s="55"/>
      <c r="FS9" s="64"/>
      <c r="FT9" s="26"/>
      <c r="FU9" s="26"/>
      <c r="FV9" s="26"/>
      <c r="FW9" s="26"/>
      <c r="FX9" s="26"/>
      <c r="FY9" s="55"/>
      <c r="FZ9" s="64"/>
      <c r="GA9" s="26"/>
      <c r="GB9" s="26"/>
      <c r="GC9" s="26"/>
      <c r="GD9" s="26"/>
      <c r="GE9" s="26"/>
      <c r="GF9" s="55"/>
      <c r="GG9" s="64"/>
      <c r="GH9" s="26"/>
      <c r="GI9" s="26"/>
      <c r="GJ9" s="26"/>
      <c r="GK9" s="26"/>
      <c r="GL9" s="26"/>
      <c r="GM9" s="55"/>
      <c r="GN9" s="64"/>
      <c r="GO9" s="26"/>
      <c r="GP9" s="26"/>
      <c r="GQ9" s="26"/>
      <c r="GR9" s="26"/>
      <c r="GS9" s="26"/>
      <c r="GT9" s="55"/>
      <c r="GU9" s="64"/>
      <c r="GV9" s="26"/>
      <c r="GW9" s="26"/>
      <c r="GX9" s="26"/>
      <c r="GY9" s="26"/>
      <c r="GZ9" s="26"/>
      <c r="HA9" s="55"/>
      <c r="HB9" s="64"/>
      <c r="HC9" s="26"/>
      <c r="HD9" s="26"/>
      <c r="HE9" s="26"/>
      <c r="HF9" s="26"/>
      <c r="HG9" s="26"/>
      <c r="HH9" s="55"/>
      <c r="HI9" s="64"/>
      <c r="HJ9" s="26"/>
      <c r="HK9" s="26"/>
      <c r="HL9" s="26"/>
      <c r="HM9" s="26"/>
      <c r="HN9" s="26"/>
      <c r="HO9" s="55"/>
      <c r="HP9" s="64"/>
      <c r="HQ9" s="26"/>
      <c r="HR9" s="26"/>
      <c r="HS9" s="26"/>
      <c r="HT9" s="26"/>
      <c r="HU9" s="26"/>
      <c r="HV9" s="55"/>
      <c r="HW9" s="64"/>
      <c r="HX9" s="26"/>
      <c r="HY9" s="26"/>
      <c r="HZ9" s="26"/>
      <c r="IA9" s="26"/>
      <c r="IB9" s="26"/>
      <c r="IC9" s="55"/>
      <c r="ID9" s="64"/>
      <c r="IE9" s="26"/>
      <c r="IF9" s="26"/>
      <c r="IG9" s="26"/>
      <c r="IH9" s="26"/>
      <c r="II9" s="26"/>
      <c r="IJ9" s="55"/>
      <c r="IK9" s="64"/>
      <c r="IL9" s="26"/>
      <c r="IM9" s="26"/>
      <c r="IN9" s="26"/>
      <c r="IO9" s="26"/>
      <c r="IP9" s="26"/>
      <c r="IQ9" s="55"/>
      <c r="IR9" s="64"/>
      <c r="IS9" s="26"/>
      <c r="IT9" s="26"/>
      <c r="IU9" s="26"/>
      <c r="IV9" s="26"/>
      <c r="IW9" s="26"/>
      <c r="IX9" s="55"/>
      <c r="IY9" s="64"/>
      <c r="IZ9" s="26"/>
      <c r="JA9" s="26"/>
      <c r="JB9" s="26"/>
      <c r="JC9" s="26"/>
      <c r="JD9" s="26"/>
      <c r="JE9" s="55"/>
      <c r="JF9" s="64"/>
      <c r="JG9" s="26"/>
      <c r="JH9" s="26"/>
      <c r="JI9" s="26"/>
      <c r="JJ9" s="26"/>
      <c r="JK9" s="26"/>
      <c r="JL9" s="55"/>
      <c r="JM9" s="64"/>
      <c r="JN9" s="26"/>
      <c r="JO9" s="26"/>
      <c r="JP9" s="26"/>
      <c r="JQ9" s="26"/>
      <c r="JR9" s="26"/>
      <c r="JS9" s="55"/>
      <c r="JT9" s="64"/>
      <c r="JU9" s="26"/>
      <c r="JV9" s="26"/>
      <c r="JW9" s="26"/>
      <c r="JX9" s="26"/>
      <c r="JY9" s="26"/>
      <c r="JZ9" s="55"/>
      <c r="KA9" s="64"/>
      <c r="KB9" s="26"/>
      <c r="KC9" s="26"/>
      <c r="KD9" s="26"/>
      <c r="KE9" s="26"/>
      <c r="KF9" s="26"/>
      <c r="KG9" s="55"/>
      <c r="KH9" s="64"/>
      <c r="KI9" s="26"/>
      <c r="KJ9" s="26"/>
      <c r="KK9" s="26"/>
      <c r="KL9" s="26"/>
      <c r="KM9" s="26"/>
      <c r="KN9" s="55"/>
      <c r="KO9" s="64"/>
      <c r="KP9" s="26"/>
      <c r="KQ9" s="26"/>
      <c r="KR9" s="26"/>
      <c r="KS9" s="26"/>
      <c r="KT9" s="26"/>
      <c r="KU9" s="55"/>
      <c r="KV9" s="64"/>
      <c r="KW9" s="26"/>
      <c r="KX9" s="26"/>
      <c r="KY9" s="26"/>
      <c r="KZ9" s="26"/>
      <c r="LA9" s="26"/>
      <c r="LB9" s="55"/>
      <c r="LC9" s="64"/>
      <c r="LD9" s="26"/>
      <c r="LE9" s="26"/>
      <c r="LF9" s="26"/>
      <c r="LG9" s="26"/>
      <c r="LH9" s="26"/>
      <c r="LI9" s="55"/>
      <c r="LJ9" s="64"/>
      <c r="LK9" s="26"/>
      <c r="LL9" s="26"/>
      <c r="LM9" s="26"/>
      <c r="LN9" s="26"/>
      <c r="LO9" s="26"/>
      <c r="LP9" s="55"/>
      <c r="LQ9" s="64"/>
      <c r="LR9" s="26"/>
      <c r="LS9" s="26"/>
      <c r="LT9" s="26"/>
      <c r="LU9" s="26"/>
      <c r="LV9" s="26"/>
      <c r="LW9" s="55"/>
      <c r="LX9" s="64"/>
      <c r="LY9" s="26"/>
      <c r="LZ9" s="26"/>
      <c r="MA9" s="26"/>
      <c r="MB9" s="26"/>
      <c r="MC9" s="26"/>
      <c r="MD9" s="55"/>
      <c r="ME9" s="64"/>
      <c r="MF9" s="26"/>
      <c r="MG9" s="26"/>
      <c r="MH9" s="26"/>
      <c r="MI9" s="26"/>
      <c r="MJ9" s="26"/>
      <c r="MK9" s="55"/>
      <c r="ML9" s="64"/>
      <c r="MM9" s="26"/>
      <c r="MN9" s="26"/>
      <c r="MO9" s="26"/>
      <c r="MP9" s="26"/>
      <c r="MQ9" s="26"/>
      <c r="MR9" s="55"/>
      <c r="MS9" s="64"/>
      <c r="MT9" s="26"/>
      <c r="MU9" s="26"/>
      <c r="MV9" s="26"/>
      <c r="MW9" s="26"/>
      <c r="MX9" s="26"/>
      <c r="MY9" s="55"/>
      <c r="MZ9" s="64"/>
      <c r="NA9" s="26"/>
      <c r="NB9" s="26"/>
      <c r="NC9" s="26"/>
      <c r="ND9" s="26"/>
      <c r="NE9" s="26"/>
      <c r="NF9" s="55"/>
      <c r="NG9" s="64"/>
      <c r="NH9" s="26"/>
      <c r="NI9" s="26"/>
      <c r="NJ9" s="26"/>
      <c r="NK9" s="26"/>
      <c r="NL9" s="26"/>
      <c r="NM9" s="55"/>
      <c r="NN9" s="64"/>
      <c r="NO9" s="26"/>
      <c r="NP9" s="26"/>
      <c r="NQ9" s="26"/>
      <c r="NR9" s="26"/>
      <c r="NS9" s="26"/>
      <c r="NT9" s="55"/>
      <c r="NU9" s="64"/>
      <c r="NV9" s="26"/>
      <c r="NW9" s="26"/>
      <c r="NX9" s="26"/>
      <c r="NY9" s="26"/>
      <c r="NZ9" s="26"/>
      <c r="OA9" s="55"/>
      <c r="OB9" s="64"/>
      <c r="OC9" s="26"/>
      <c r="OD9" s="26"/>
      <c r="OE9" s="26"/>
      <c r="OF9" s="26"/>
      <c r="OG9" s="26"/>
      <c r="OH9" s="55"/>
      <c r="OI9" s="64"/>
      <c r="OJ9" s="26"/>
      <c r="OK9" s="26"/>
      <c r="OL9" s="26"/>
      <c r="OM9" s="26"/>
      <c r="ON9" s="26"/>
      <c r="OO9" s="55"/>
      <c r="OP9" s="64"/>
      <c r="OQ9" s="26"/>
      <c r="OR9" s="26"/>
      <c r="OS9" s="26"/>
      <c r="OT9" s="26"/>
      <c r="OU9" s="26"/>
      <c r="OV9" s="55"/>
      <c r="OW9" s="64"/>
      <c r="OX9" s="26"/>
      <c r="OY9" s="26"/>
      <c r="OZ9" s="26"/>
      <c r="PA9" s="26"/>
      <c r="PB9" s="26"/>
      <c r="PC9" s="55"/>
      <c r="PD9" s="64"/>
      <c r="PE9" s="26"/>
      <c r="PF9" s="26"/>
      <c r="PG9" s="26"/>
      <c r="PH9" s="26"/>
      <c r="PI9" s="26"/>
      <c r="PJ9" s="55"/>
      <c r="PK9" s="64"/>
      <c r="PL9" s="26"/>
      <c r="PM9" s="26"/>
      <c r="PN9" s="26"/>
      <c r="PO9" s="26"/>
      <c r="PP9" s="26"/>
      <c r="PQ9" s="55"/>
      <c r="PR9" s="64"/>
    </row>
    <row r="10" spans="1:434 14670:14670" ht="11.25" customHeight="1">
      <c r="A10" s="166"/>
      <c r="B10" s="40" t="s">
        <v>2171</v>
      </c>
      <c r="C10" s="26"/>
      <c r="D10" s="26"/>
      <c r="E10" s="26"/>
      <c r="F10" s="55"/>
      <c r="G10" s="64"/>
      <c r="H10" s="26"/>
      <c r="I10" s="26"/>
      <c r="J10" s="26"/>
      <c r="K10" s="26"/>
      <c r="L10" s="26"/>
      <c r="M10" s="55"/>
      <c r="N10" s="64"/>
      <c r="O10" s="26"/>
      <c r="P10" s="26"/>
      <c r="Q10" s="26"/>
      <c r="R10" s="26"/>
      <c r="S10" s="26"/>
      <c r="T10" s="55"/>
      <c r="U10" s="64"/>
      <c r="V10" s="26"/>
      <c r="W10" s="26"/>
      <c r="X10" s="26"/>
      <c r="Y10" s="26"/>
      <c r="Z10" s="26"/>
      <c r="AA10" s="55"/>
      <c r="AB10" s="64"/>
      <c r="AC10" s="26"/>
      <c r="AD10" s="26"/>
      <c r="AE10" s="26"/>
      <c r="AF10" s="26"/>
      <c r="AG10" s="26"/>
      <c r="AH10" s="55"/>
      <c r="AI10" s="64"/>
      <c r="AJ10" s="26"/>
      <c r="AK10" s="26"/>
      <c r="AL10" s="26"/>
      <c r="AM10" s="26"/>
      <c r="AN10" s="26"/>
      <c r="AO10" s="55"/>
      <c r="AP10" s="64"/>
      <c r="AQ10" s="26"/>
      <c r="AR10" s="26"/>
      <c r="AS10" s="26"/>
      <c r="AT10" s="26"/>
      <c r="AU10" s="26"/>
      <c r="AV10" s="55"/>
      <c r="AW10" s="64"/>
      <c r="AX10" s="26"/>
      <c r="AY10" s="26"/>
      <c r="AZ10" s="26"/>
      <c r="BA10" s="26"/>
      <c r="BB10" s="26"/>
      <c r="BC10" s="55"/>
      <c r="BD10" s="64"/>
      <c r="BE10" s="26"/>
      <c r="BF10" s="26"/>
      <c r="BG10" s="26"/>
      <c r="BH10" s="26"/>
      <c r="BI10" s="26"/>
      <c r="BJ10" s="55"/>
      <c r="BK10" s="64"/>
      <c r="BL10" s="26"/>
      <c r="BM10" s="26"/>
      <c r="BN10" s="26"/>
      <c r="BO10" s="26"/>
      <c r="BP10" s="26"/>
      <c r="BQ10" s="55"/>
      <c r="BR10" s="64"/>
      <c r="BS10" s="26"/>
      <c r="BT10" s="26"/>
      <c r="BU10" s="26"/>
      <c r="BV10" s="26"/>
      <c r="BW10" s="26"/>
      <c r="BX10" s="55"/>
      <c r="BY10" s="64"/>
      <c r="BZ10" s="26"/>
      <c r="CA10" s="26"/>
      <c r="CB10" s="26"/>
      <c r="CC10" s="26"/>
      <c r="CD10" s="26"/>
      <c r="CE10" s="55"/>
      <c r="CF10" s="64"/>
      <c r="CG10" s="26"/>
      <c r="CH10" s="26"/>
      <c r="CI10" s="26"/>
      <c r="CJ10" s="26"/>
      <c r="CK10" s="26"/>
      <c r="CL10" s="55"/>
      <c r="CM10" s="64"/>
      <c r="CN10" s="26"/>
      <c r="CO10" s="26"/>
      <c r="CP10" s="26"/>
      <c r="CQ10" s="26"/>
      <c r="CR10" s="26"/>
      <c r="CS10" s="55"/>
      <c r="CT10" s="64"/>
      <c r="CU10" s="26"/>
      <c r="CV10" s="26"/>
      <c r="CW10" s="26"/>
      <c r="CX10" s="26"/>
      <c r="CY10" s="26"/>
      <c r="CZ10" s="55"/>
      <c r="DA10" s="64"/>
      <c r="DB10" s="26"/>
      <c r="DC10" s="26"/>
      <c r="DD10" s="26"/>
      <c r="DE10" s="26"/>
      <c r="DF10" s="26"/>
      <c r="DG10" s="55"/>
      <c r="DH10" s="64"/>
      <c r="DI10" s="26"/>
      <c r="DJ10" s="26"/>
      <c r="DK10" s="26"/>
      <c r="DL10" s="26"/>
      <c r="DM10" s="26"/>
      <c r="DN10" s="55"/>
      <c r="DO10" s="64"/>
      <c r="DP10" s="26"/>
      <c r="DQ10" s="26"/>
      <c r="DR10" s="26"/>
      <c r="DS10" s="26"/>
      <c r="DT10" s="26"/>
      <c r="DU10" s="55"/>
      <c r="DV10" s="64"/>
      <c r="DW10" s="26"/>
      <c r="DX10" s="26"/>
      <c r="DY10" s="26"/>
      <c r="DZ10" s="26"/>
      <c r="EA10" s="26"/>
      <c r="EB10" s="55"/>
      <c r="EC10" s="64"/>
      <c r="ED10" s="26"/>
      <c r="EE10" s="26"/>
      <c r="EF10" s="26"/>
      <c r="EG10" s="26"/>
      <c r="EH10" s="26"/>
      <c r="EI10" s="55"/>
      <c r="EJ10" s="64"/>
      <c r="EK10" s="26"/>
      <c r="EL10" s="26"/>
      <c r="EM10" s="26"/>
      <c r="EN10" s="26"/>
      <c r="EO10" s="26"/>
      <c r="EP10" s="55"/>
      <c r="EQ10" s="64"/>
      <c r="ER10" s="26"/>
      <c r="ES10" s="26"/>
      <c r="ET10" s="26"/>
      <c r="EU10" s="26"/>
      <c r="EV10" s="26"/>
      <c r="EW10" s="55"/>
      <c r="EX10" s="64"/>
      <c r="EY10" s="26"/>
      <c r="EZ10" s="26"/>
      <c r="FA10" s="26"/>
      <c r="FB10" s="26"/>
      <c r="FC10" s="26"/>
      <c r="FD10" s="55"/>
      <c r="FE10" s="64"/>
      <c r="FF10" s="26"/>
      <c r="FG10" s="26"/>
      <c r="FH10" s="26"/>
      <c r="FI10" s="26"/>
      <c r="FJ10" s="26"/>
      <c r="FK10" s="55"/>
      <c r="FL10" s="64"/>
      <c r="FM10" s="26"/>
      <c r="FN10" s="26"/>
      <c r="FO10" s="26"/>
      <c r="FP10" s="26"/>
      <c r="FQ10" s="26"/>
      <c r="FR10" s="55"/>
      <c r="FS10" s="64"/>
      <c r="FT10" s="26"/>
      <c r="FU10" s="26"/>
      <c r="FV10" s="26"/>
      <c r="FW10" s="26"/>
      <c r="FX10" s="26"/>
      <c r="FY10" s="55"/>
      <c r="FZ10" s="64"/>
      <c r="GA10" s="26"/>
      <c r="GB10" s="26"/>
      <c r="GC10" s="26"/>
      <c r="GD10" s="26"/>
      <c r="GE10" s="26"/>
      <c r="GF10" s="55"/>
      <c r="GG10" s="64"/>
      <c r="GH10" s="26"/>
      <c r="GI10" s="26"/>
      <c r="GJ10" s="26"/>
      <c r="GK10" s="26"/>
      <c r="GL10" s="26"/>
      <c r="GM10" s="55"/>
      <c r="GN10" s="64"/>
      <c r="GO10" s="26"/>
      <c r="GP10" s="26"/>
      <c r="GQ10" s="26"/>
      <c r="GR10" s="26"/>
      <c r="GS10" s="26"/>
      <c r="GT10" s="55"/>
      <c r="GU10" s="64"/>
      <c r="GV10" s="26"/>
      <c r="GW10" s="26"/>
      <c r="GX10" s="26"/>
      <c r="GY10" s="26"/>
      <c r="GZ10" s="26"/>
      <c r="HA10" s="55"/>
      <c r="HB10" s="64"/>
      <c r="HC10" s="26"/>
      <c r="HD10" s="26"/>
      <c r="HE10" s="26"/>
      <c r="HF10" s="26"/>
      <c r="HG10" s="26"/>
      <c r="HH10" s="55"/>
      <c r="HI10" s="64"/>
      <c r="HJ10" s="26"/>
      <c r="HK10" s="26"/>
      <c r="HL10" s="26"/>
      <c r="HM10" s="26"/>
      <c r="HN10" s="26"/>
      <c r="HO10" s="55"/>
      <c r="HP10" s="64"/>
      <c r="HQ10" s="26"/>
      <c r="HR10" s="26"/>
      <c r="HS10" s="26"/>
      <c r="HT10" s="26"/>
      <c r="HU10" s="26"/>
      <c r="HV10" s="55"/>
      <c r="HW10" s="64"/>
      <c r="HX10" s="26"/>
      <c r="HY10" s="26"/>
      <c r="HZ10" s="26"/>
      <c r="IA10" s="26"/>
      <c r="IB10" s="26"/>
      <c r="IC10" s="55"/>
      <c r="ID10" s="64"/>
      <c r="IE10" s="26"/>
      <c r="IF10" s="26"/>
      <c r="IG10" s="26"/>
      <c r="IH10" s="26"/>
      <c r="II10" s="26"/>
      <c r="IJ10" s="55"/>
      <c r="IK10" s="64"/>
      <c r="IL10" s="26"/>
      <c r="IM10" s="26"/>
      <c r="IN10" s="26"/>
      <c r="IO10" s="26"/>
      <c r="IP10" s="26"/>
      <c r="IQ10" s="55"/>
      <c r="IR10" s="64"/>
      <c r="IS10" s="26"/>
      <c r="IT10" s="26"/>
      <c r="IU10" s="26"/>
      <c r="IV10" s="26"/>
      <c r="IW10" s="26"/>
      <c r="IX10" s="55"/>
      <c r="IY10" s="64"/>
      <c r="IZ10" s="26"/>
      <c r="JA10" s="26"/>
      <c r="JB10" s="26"/>
      <c r="JC10" s="26"/>
      <c r="JD10" s="26"/>
      <c r="JE10" s="55"/>
      <c r="JF10" s="64"/>
      <c r="JG10" s="26"/>
      <c r="JH10" s="26"/>
      <c r="JI10" s="26"/>
      <c r="JJ10" s="26"/>
      <c r="JK10" s="26"/>
      <c r="JL10" s="55"/>
      <c r="JM10" s="64"/>
      <c r="JN10" s="26"/>
      <c r="JO10" s="26"/>
      <c r="JP10" s="26"/>
      <c r="JQ10" s="26"/>
      <c r="JR10" s="26"/>
      <c r="JS10" s="55"/>
      <c r="JT10" s="64"/>
      <c r="JU10" s="26"/>
      <c r="JV10" s="26"/>
      <c r="JW10" s="26"/>
      <c r="JX10" s="26"/>
      <c r="JY10" s="26"/>
      <c r="JZ10" s="55"/>
      <c r="KA10" s="64"/>
      <c r="KB10" s="26"/>
      <c r="KC10" s="26"/>
      <c r="KD10" s="26"/>
      <c r="KE10" s="26"/>
      <c r="KF10" s="26"/>
      <c r="KG10" s="55"/>
      <c r="KH10" s="64"/>
      <c r="KI10" s="26"/>
      <c r="KJ10" s="26"/>
      <c r="KK10" s="26"/>
      <c r="KL10" s="26"/>
      <c r="KM10" s="26"/>
      <c r="KN10" s="55"/>
      <c r="KO10" s="64"/>
      <c r="KP10" s="26"/>
      <c r="KQ10" s="26"/>
      <c r="KR10" s="26"/>
      <c r="KS10" s="26"/>
      <c r="KT10" s="26"/>
      <c r="KU10" s="55"/>
      <c r="KV10" s="64"/>
      <c r="KW10" s="26"/>
      <c r="KX10" s="26"/>
      <c r="KY10" s="26"/>
      <c r="KZ10" s="26"/>
      <c r="LA10" s="26"/>
      <c r="LB10" s="55"/>
      <c r="LC10" s="64"/>
      <c r="LD10" s="26"/>
      <c r="LE10" s="26"/>
      <c r="LF10" s="26"/>
      <c r="LG10" s="26"/>
      <c r="LH10" s="26"/>
      <c r="LI10" s="55"/>
      <c r="LJ10" s="64"/>
      <c r="LK10" s="26"/>
      <c r="LL10" s="26"/>
      <c r="LM10" s="26"/>
      <c r="LN10" s="26"/>
      <c r="LO10" s="26"/>
      <c r="LP10" s="55"/>
      <c r="LQ10" s="64"/>
      <c r="LR10" s="26"/>
      <c r="LS10" s="26"/>
      <c r="LT10" s="26"/>
      <c r="LU10" s="26"/>
      <c r="LV10" s="26"/>
      <c r="LW10" s="55"/>
      <c r="LX10" s="64"/>
      <c r="LY10" s="26"/>
      <c r="LZ10" s="26"/>
      <c r="MA10" s="26"/>
      <c r="MB10" s="26"/>
      <c r="MC10" s="26"/>
      <c r="MD10" s="55"/>
      <c r="ME10" s="64"/>
      <c r="MF10" s="26"/>
      <c r="MG10" s="26"/>
      <c r="MH10" s="26"/>
      <c r="MI10" s="26"/>
      <c r="MJ10" s="26"/>
      <c r="MK10" s="55"/>
      <c r="ML10" s="64"/>
      <c r="MM10" s="26"/>
      <c r="MN10" s="26"/>
      <c r="MO10" s="26"/>
      <c r="MP10" s="26"/>
      <c r="MQ10" s="26"/>
      <c r="MR10" s="55"/>
      <c r="MS10" s="64"/>
      <c r="MT10" s="26"/>
      <c r="MU10" s="26"/>
      <c r="MV10" s="26"/>
      <c r="MW10" s="26"/>
      <c r="MX10" s="26"/>
      <c r="MY10" s="55"/>
      <c r="MZ10" s="64"/>
      <c r="NA10" s="26"/>
      <c r="NB10" s="26"/>
      <c r="NC10" s="26"/>
      <c r="ND10" s="26"/>
      <c r="NE10" s="26"/>
      <c r="NF10" s="55"/>
      <c r="NG10" s="64"/>
      <c r="NH10" s="26"/>
      <c r="NI10" s="26"/>
      <c r="NJ10" s="26"/>
      <c r="NK10" s="26"/>
      <c r="NL10" s="26"/>
      <c r="NM10" s="55"/>
      <c r="NN10" s="64"/>
      <c r="NO10" s="26"/>
      <c r="NP10" s="26"/>
      <c r="NQ10" s="26"/>
      <c r="NR10" s="26"/>
      <c r="NS10" s="26"/>
      <c r="NT10" s="55"/>
      <c r="NU10" s="64"/>
      <c r="NV10" s="26"/>
      <c r="NW10" s="26"/>
      <c r="NX10" s="26"/>
      <c r="NY10" s="26"/>
      <c r="NZ10" s="26"/>
      <c r="OA10" s="55"/>
      <c r="OB10" s="64"/>
      <c r="OC10" s="26"/>
      <c r="OD10" s="26"/>
      <c r="OE10" s="26"/>
      <c r="OF10" s="26"/>
      <c r="OG10" s="26"/>
      <c r="OH10" s="55"/>
      <c r="OI10" s="64"/>
      <c r="OJ10" s="26"/>
      <c r="OK10" s="26"/>
      <c r="OL10" s="26"/>
      <c r="OM10" s="26"/>
      <c r="ON10" s="26"/>
      <c r="OO10" s="55"/>
      <c r="OP10" s="64"/>
      <c r="OQ10" s="26"/>
      <c r="OR10" s="26"/>
      <c r="OS10" s="26"/>
      <c r="OT10" s="26"/>
      <c r="OU10" s="26"/>
      <c r="OV10" s="55"/>
      <c r="OW10" s="64"/>
      <c r="OX10" s="26"/>
      <c r="OY10" s="26"/>
      <c r="OZ10" s="26"/>
      <c r="PA10" s="26"/>
      <c r="PB10" s="26"/>
      <c r="PC10" s="55"/>
      <c r="PD10" s="64"/>
      <c r="PE10" s="26"/>
      <c r="PF10" s="26"/>
      <c r="PG10" s="26"/>
      <c r="PH10" s="26"/>
      <c r="PI10" s="26"/>
      <c r="PJ10" s="55"/>
      <c r="PK10" s="64"/>
      <c r="PL10" s="26"/>
      <c r="PM10" s="26"/>
      <c r="PN10" s="26"/>
      <c r="PO10" s="26"/>
      <c r="PP10" s="26"/>
      <c r="PQ10" s="55"/>
      <c r="PR10" s="64"/>
    </row>
    <row r="11" spans="1:434 14670:14670" s="48" customFormat="1" ht="11.25" customHeight="1" thickBot="1">
      <c r="A11" s="166"/>
      <c r="B11" s="47" t="s">
        <v>2172</v>
      </c>
      <c r="C11" s="50">
        <v>465</v>
      </c>
      <c r="D11" s="50">
        <v>465</v>
      </c>
      <c r="E11" s="50">
        <v>465</v>
      </c>
      <c r="F11" s="50"/>
      <c r="G11" s="65"/>
      <c r="H11" s="50">
        <v>465</v>
      </c>
      <c r="I11" s="50">
        <v>465</v>
      </c>
      <c r="J11" s="50">
        <v>465</v>
      </c>
      <c r="K11" s="50">
        <v>465</v>
      </c>
      <c r="L11" s="50">
        <v>465</v>
      </c>
      <c r="M11" s="50">
        <v>465</v>
      </c>
      <c r="N11" s="65"/>
      <c r="O11" s="50">
        <v>465</v>
      </c>
      <c r="P11" s="50">
        <v>465</v>
      </c>
      <c r="Q11" s="50">
        <v>465</v>
      </c>
      <c r="R11" s="50">
        <v>465</v>
      </c>
      <c r="S11" s="50">
        <v>465</v>
      </c>
      <c r="T11" s="50"/>
      <c r="U11" s="65"/>
      <c r="V11" s="50">
        <v>465</v>
      </c>
      <c r="W11" s="50">
        <v>465</v>
      </c>
      <c r="X11" s="50">
        <v>465</v>
      </c>
      <c r="Y11" s="50">
        <v>465</v>
      </c>
      <c r="Z11" s="50">
        <v>465</v>
      </c>
      <c r="AA11" s="50">
        <v>465</v>
      </c>
      <c r="AB11" s="65"/>
      <c r="AC11" s="50">
        <v>465</v>
      </c>
      <c r="AD11" s="50">
        <v>465</v>
      </c>
      <c r="AE11" s="50">
        <v>465</v>
      </c>
      <c r="AF11" s="50"/>
      <c r="AG11" s="50"/>
      <c r="AH11" s="50"/>
      <c r="AI11" s="65"/>
      <c r="AJ11" s="50">
        <v>465</v>
      </c>
      <c r="AK11" s="50">
        <v>465</v>
      </c>
      <c r="AL11" s="50">
        <v>465</v>
      </c>
      <c r="AM11" s="50">
        <v>465</v>
      </c>
      <c r="AN11" s="50">
        <v>465</v>
      </c>
      <c r="AO11" s="50"/>
      <c r="AP11" s="65"/>
      <c r="AQ11" s="50">
        <v>465</v>
      </c>
      <c r="AR11" s="50">
        <v>465</v>
      </c>
      <c r="AS11" s="50">
        <v>465</v>
      </c>
      <c r="AT11" s="50">
        <v>465</v>
      </c>
      <c r="AU11" s="50">
        <v>465</v>
      </c>
      <c r="AV11" s="50"/>
      <c r="AW11" s="65"/>
      <c r="AX11" s="50">
        <v>465</v>
      </c>
      <c r="AY11" s="50">
        <v>465</v>
      </c>
      <c r="AZ11" s="50">
        <v>465</v>
      </c>
      <c r="BA11" s="50">
        <v>465</v>
      </c>
      <c r="BB11" s="50">
        <v>465</v>
      </c>
      <c r="BC11" s="50"/>
      <c r="BD11" s="65"/>
      <c r="BE11" s="50">
        <v>465</v>
      </c>
      <c r="BF11" s="50">
        <v>465</v>
      </c>
      <c r="BG11" s="50">
        <v>465</v>
      </c>
      <c r="BH11" s="50">
        <v>405</v>
      </c>
      <c r="BI11" s="50">
        <v>465</v>
      </c>
      <c r="BJ11" s="50"/>
      <c r="BK11" s="65"/>
      <c r="BL11" s="50">
        <v>465</v>
      </c>
      <c r="BM11" s="50">
        <v>465</v>
      </c>
      <c r="BN11" s="50">
        <v>465</v>
      </c>
      <c r="BO11" s="50">
        <v>465</v>
      </c>
      <c r="BP11" s="50">
        <v>465</v>
      </c>
      <c r="BQ11" s="50"/>
      <c r="BR11" s="65"/>
      <c r="BS11" s="50">
        <v>465</v>
      </c>
      <c r="BT11" s="50">
        <v>465</v>
      </c>
      <c r="BU11" s="50">
        <v>465</v>
      </c>
      <c r="BV11" s="50">
        <v>465</v>
      </c>
      <c r="BW11" s="50">
        <v>465</v>
      </c>
      <c r="BX11" s="50"/>
      <c r="BY11" s="65"/>
      <c r="BZ11" s="50">
        <v>465</v>
      </c>
      <c r="CA11" s="50">
        <v>465</v>
      </c>
      <c r="CB11" s="50">
        <v>465</v>
      </c>
      <c r="CC11" s="50">
        <v>465</v>
      </c>
      <c r="CD11" s="50">
        <v>465</v>
      </c>
      <c r="CE11" s="50"/>
      <c r="CF11" s="65"/>
      <c r="CG11" s="50">
        <v>465</v>
      </c>
      <c r="CH11" s="50">
        <v>465</v>
      </c>
      <c r="CI11" s="50">
        <v>465</v>
      </c>
      <c r="CJ11" s="50">
        <v>465</v>
      </c>
      <c r="CK11" s="50">
        <v>465</v>
      </c>
      <c r="CL11" s="50"/>
      <c r="CM11" s="65"/>
      <c r="CN11" s="50"/>
      <c r="CO11" s="50"/>
      <c r="CP11" s="50">
        <v>465</v>
      </c>
      <c r="CQ11" s="50">
        <v>465</v>
      </c>
      <c r="CR11" s="50">
        <v>465</v>
      </c>
      <c r="CS11" s="50"/>
      <c r="CT11" s="65"/>
      <c r="CU11" s="50">
        <v>465</v>
      </c>
      <c r="CV11" s="50">
        <v>465</v>
      </c>
      <c r="CW11" s="50">
        <v>465</v>
      </c>
      <c r="CX11" s="50">
        <v>465</v>
      </c>
      <c r="CY11" s="50">
        <v>345</v>
      </c>
      <c r="CZ11" s="50"/>
      <c r="DA11" s="65"/>
      <c r="DB11" s="50">
        <v>465</v>
      </c>
      <c r="DC11" s="50">
        <v>465</v>
      </c>
      <c r="DD11" s="50">
        <v>465</v>
      </c>
      <c r="DE11" s="50"/>
      <c r="DF11" s="50"/>
      <c r="DG11" s="50"/>
      <c r="DH11" s="65"/>
      <c r="DI11" s="50">
        <v>465</v>
      </c>
      <c r="DJ11" s="50">
        <v>465</v>
      </c>
      <c r="DK11" s="50">
        <v>465</v>
      </c>
      <c r="DL11" s="50">
        <v>465</v>
      </c>
      <c r="DM11" s="50">
        <v>465</v>
      </c>
      <c r="DN11" s="50"/>
      <c r="DO11" s="65"/>
      <c r="DP11" s="50">
        <v>465</v>
      </c>
      <c r="DQ11" s="50">
        <v>465</v>
      </c>
      <c r="DR11" s="50">
        <v>465</v>
      </c>
      <c r="DS11" s="50">
        <v>465</v>
      </c>
      <c r="DT11" s="50">
        <v>465</v>
      </c>
      <c r="DU11" s="50"/>
      <c r="DV11" s="65"/>
      <c r="DW11" s="50"/>
      <c r="DX11" s="50">
        <v>465</v>
      </c>
      <c r="DY11" s="50">
        <v>465</v>
      </c>
      <c r="DZ11" s="50">
        <v>465</v>
      </c>
      <c r="EA11" s="50">
        <v>465</v>
      </c>
      <c r="EB11" s="50"/>
      <c r="EC11" s="65"/>
      <c r="ED11" s="50">
        <v>465</v>
      </c>
      <c r="EE11" s="50">
        <v>465</v>
      </c>
      <c r="EF11" s="50">
        <v>465</v>
      </c>
      <c r="EG11" s="50">
        <v>465</v>
      </c>
      <c r="EH11" s="50">
        <v>465</v>
      </c>
      <c r="EI11" s="50"/>
      <c r="EJ11" s="65"/>
      <c r="EK11" s="50">
        <v>465</v>
      </c>
      <c r="EL11" s="50">
        <v>465</v>
      </c>
      <c r="EM11" s="50">
        <v>465</v>
      </c>
      <c r="EN11" s="50">
        <v>465</v>
      </c>
      <c r="EO11" s="50"/>
      <c r="EP11" s="50"/>
      <c r="EQ11" s="65"/>
      <c r="ER11" s="50">
        <v>465</v>
      </c>
      <c r="ES11" s="50">
        <v>0</v>
      </c>
      <c r="ET11" s="50">
        <v>465</v>
      </c>
      <c r="EU11" s="50">
        <v>465</v>
      </c>
      <c r="EV11" s="50">
        <v>465</v>
      </c>
      <c r="EW11" s="50"/>
      <c r="EX11" s="65"/>
      <c r="EY11" s="50">
        <v>465</v>
      </c>
      <c r="EZ11" s="50">
        <v>465</v>
      </c>
      <c r="FA11" s="50">
        <v>465</v>
      </c>
      <c r="FB11" s="50">
        <v>465</v>
      </c>
      <c r="FC11" s="50">
        <f>465-150</f>
        <v>315</v>
      </c>
      <c r="FD11" s="50"/>
      <c r="FE11" s="65"/>
      <c r="FF11" s="50">
        <v>465</v>
      </c>
      <c r="FG11" s="50">
        <v>465</v>
      </c>
      <c r="FH11" s="50">
        <v>465</v>
      </c>
      <c r="FI11" s="50">
        <v>465</v>
      </c>
      <c r="FJ11" s="50">
        <f>465-90</f>
        <v>375</v>
      </c>
      <c r="FK11" s="50"/>
      <c r="FL11" s="65"/>
      <c r="FM11" s="50">
        <v>465</v>
      </c>
      <c r="FN11" s="50">
        <v>465</v>
      </c>
      <c r="FO11" s="50">
        <v>465</v>
      </c>
      <c r="FP11" s="50">
        <f>465-240</f>
        <v>225</v>
      </c>
      <c r="FQ11" s="50">
        <v>0</v>
      </c>
      <c r="FR11" s="50"/>
      <c r="FS11" s="65"/>
      <c r="FT11" s="50">
        <v>465</v>
      </c>
      <c r="FU11" s="50">
        <v>0</v>
      </c>
      <c r="FV11" s="50">
        <v>0</v>
      </c>
      <c r="FW11" s="50">
        <v>465</v>
      </c>
      <c r="FX11" s="50">
        <v>465</v>
      </c>
      <c r="FY11" s="50"/>
      <c r="FZ11" s="65"/>
      <c r="GA11" s="50">
        <v>465</v>
      </c>
      <c r="GB11" s="50">
        <v>465</v>
      </c>
      <c r="GC11" s="50">
        <v>465</v>
      </c>
      <c r="GD11" s="50">
        <v>465</v>
      </c>
      <c r="GE11" s="50">
        <v>0</v>
      </c>
      <c r="GF11" s="50"/>
      <c r="GG11" s="65"/>
      <c r="GH11" s="50">
        <v>465</v>
      </c>
      <c r="GI11" s="50">
        <v>465</v>
      </c>
      <c r="GJ11" s="50">
        <v>465</v>
      </c>
      <c r="GK11" s="50">
        <v>465</v>
      </c>
      <c r="GL11" s="50">
        <v>465</v>
      </c>
      <c r="GM11" s="50"/>
      <c r="GN11" s="65"/>
      <c r="GO11" s="50">
        <v>0</v>
      </c>
      <c r="GP11" s="50">
        <v>465</v>
      </c>
      <c r="GQ11" s="50">
        <v>465</v>
      </c>
      <c r="GR11" s="50">
        <v>0</v>
      </c>
      <c r="GS11" s="50">
        <v>465</v>
      </c>
      <c r="GT11" s="50"/>
      <c r="GU11" s="65"/>
      <c r="GV11" s="50">
        <v>0</v>
      </c>
      <c r="GW11" s="50">
        <v>0</v>
      </c>
      <c r="GX11" s="50">
        <v>465</v>
      </c>
      <c r="GY11" s="50">
        <f>465-120</f>
        <v>345</v>
      </c>
      <c r="GZ11" s="50">
        <v>465</v>
      </c>
      <c r="HA11" s="50"/>
      <c r="HB11" s="65"/>
      <c r="HC11" s="50">
        <v>465</v>
      </c>
      <c r="HD11" s="50">
        <v>465</v>
      </c>
      <c r="HE11" s="50">
        <v>465</v>
      </c>
      <c r="HF11" s="50">
        <v>465</v>
      </c>
      <c r="HG11" s="50">
        <v>465</v>
      </c>
      <c r="HH11" s="50"/>
      <c r="HI11" s="65"/>
      <c r="HJ11" s="50">
        <v>465</v>
      </c>
      <c r="HK11" s="50">
        <v>465</v>
      </c>
      <c r="HL11" s="50">
        <v>465</v>
      </c>
      <c r="HM11" s="50">
        <v>465</v>
      </c>
      <c r="HN11" s="50">
        <v>465</v>
      </c>
      <c r="HO11" s="50"/>
      <c r="HP11" s="65"/>
      <c r="HQ11" s="50">
        <v>465</v>
      </c>
      <c r="HR11" s="50">
        <v>465</v>
      </c>
      <c r="HS11" s="50">
        <v>0</v>
      </c>
      <c r="HT11" s="50">
        <v>465</v>
      </c>
      <c r="HU11" s="50">
        <v>465</v>
      </c>
      <c r="HV11" s="50"/>
      <c r="HW11" s="65"/>
      <c r="HX11" s="50">
        <v>465</v>
      </c>
      <c r="HY11" s="50">
        <v>465</v>
      </c>
      <c r="HZ11" s="50">
        <v>465</v>
      </c>
      <c r="IA11" s="50">
        <v>465</v>
      </c>
      <c r="IB11" s="50">
        <v>300</v>
      </c>
      <c r="IC11" s="50"/>
      <c r="ID11" s="65"/>
      <c r="IE11" s="50">
        <v>465</v>
      </c>
      <c r="IF11" s="50">
        <v>465</v>
      </c>
      <c r="IG11" s="50">
        <v>465</v>
      </c>
      <c r="IH11" s="50"/>
      <c r="II11" s="50"/>
      <c r="IJ11" s="50"/>
      <c r="IK11" s="65"/>
      <c r="IL11" s="50">
        <v>0</v>
      </c>
      <c r="IM11" s="50">
        <v>0</v>
      </c>
      <c r="IN11" s="50">
        <v>0</v>
      </c>
      <c r="IO11" s="50">
        <v>0</v>
      </c>
      <c r="IP11" s="50">
        <v>0</v>
      </c>
      <c r="IQ11" s="50"/>
      <c r="IR11" s="65"/>
      <c r="IS11" s="50">
        <v>0</v>
      </c>
      <c r="IT11" s="50">
        <v>465</v>
      </c>
      <c r="IU11" s="50">
        <v>465</v>
      </c>
      <c r="IV11" s="50">
        <v>465</v>
      </c>
      <c r="IW11" s="50">
        <v>465</v>
      </c>
      <c r="IX11" s="50"/>
      <c r="IY11" s="65"/>
      <c r="IZ11" s="50">
        <v>465</v>
      </c>
      <c r="JA11" s="50">
        <v>465</v>
      </c>
      <c r="JB11" s="50">
        <v>465</v>
      </c>
      <c r="JC11" s="50">
        <v>465</v>
      </c>
      <c r="JD11" s="50">
        <v>465</v>
      </c>
      <c r="JE11" s="50"/>
      <c r="JF11" s="65"/>
      <c r="JG11" s="50">
        <v>465</v>
      </c>
      <c r="JH11" s="50">
        <v>465</v>
      </c>
      <c r="JI11" s="50">
        <v>465</v>
      </c>
      <c r="JJ11" s="50">
        <v>465</v>
      </c>
      <c r="JK11" s="50">
        <v>465</v>
      </c>
      <c r="JL11" s="50"/>
      <c r="JM11" s="65"/>
      <c r="JN11" s="50">
        <v>465</v>
      </c>
      <c r="JO11" s="50">
        <v>465</v>
      </c>
      <c r="JP11" s="50">
        <v>465</v>
      </c>
      <c r="JQ11" s="50">
        <f>465-5</f>
        <v>460</v>
      </c>
      <c r="JR11" s="50">
        <f>465-20</f>
        <v>445</v>
      </c>
      <c r="JS11" s="50"/>
      <c r="JT11" s="65"/>
      <c r="JU11" s="50">
        <v>465</v>
      </c>
      <c r="JV11" s="50">
        <v>465</v>
      </c>
      <c r="JW11" s="50">
        <v>465</v>
      </c>
      <c r="JX11" s="50">
        <v>465</v>
      </c>
      <c r="JY11" s="50">
        <v>465</v>
      </c>
      <c r="JZ11" s="50"/>
      <c r="KA11" s="65"/>
      <c r="KB11" s="50">
        <v>465</v>
      </c>
      <c r="KC11" s="50">
        <v>0</v>
      </c>
      <c r="KD11" s="50">
        <v>465</v>
      </c>
      <c r="KE11" s="50">
        <v>465</v>
      </c>
      <c r="KF11" s="50">
        <f>465-180</f>
        <v>285</v>
      </c>
      <c r="KG11" s="50"/>
      <c r="KH11" s="65"/>
      <c r="KI11" s="50">
        <v>465</v>
      </c>
      <c r="KJ11" s="50">
        <v>465</v>
      </c>
      <c r="KK11" s="50">
        <v>465</v>
      </c>
      <c r="KL11" s="50">
        <v>465</v>
      </c>
      <c r="KM11" s="50">
        <v>465</v>
      </c>
      <c r="KN11" s="50"/>
      <c r="KO11" s="65"/>
      <c r="KP11" s="50">
        <v>465</v>
      </c>
      <c r="KQ11" s="50">
        <v>465</v>
      </c>
      <c r="KR11" s="50">
        <v>0</v>
      </c>
      <c r="KS11" s="50">
        <v>465</v>
      </c>
      <c r="KT11" s="50">
        <v>465</v>
      </c>
      <c r="KU11" s="50"/>
      <c r="KV11" s="65"/>
      <c r="KW11" s="50">
        <v>465</v>
      </c>
      <c r="KX11" s="50">
        <v>465</v>
      </c>
      <c r="KY11" s="50">
        <v>465</v>
      </c>
      <c r="KZ11" s="50">
        <f>465-10</f>
        <v>455</v>
      </c>
      <c r="LA11" s="50">
        <v>465</v>
      </c>
      <c r="LB11" s="50"/>
      <c r="LC11" s="65"/>
      <c r="LD11" s="50">
        <v>465</v>
      </c>
      <c r="LE11" s="50">
        <v>465</v>
      </c>
      <c r="LF11" s="50">
        <v>465</v>
      </c>
      <c r="LG11" s="50">
        <v>465</v>
      </c>
      <c r="LH11" s="50">
        <v>465</v>
      </c>
      <c r="LI11" s="50"/>
      <c r="LJ11" s="65"/>
      <c r="LK11" s="50">
        <v>465</v>
      </c>
      <c r="LL11" s="50">
        <v>465</v>
      </c>
      <c r="LM11" s="50">
        <v>465</v>
      </c>
      <c r="LN11" s="50">
        <v>465</v>
      </c>
      <c r="LO11" s="50"/>
      <c r="LP11" s="50"/>
      <c r="LQ11" s="65"/>
      <c r="LR11" s="50">
        <v>465</v>
      </c>
      <c r="LS11" s="50">
        <v>465</v>
      </c>
      <c r="LT11" s="50">
        <v>465</v>
      </c>
      <c r="LU11" s="50">
        <v>465</v>
      </c>
      <c r="LV11" s="50">
        <v>465</v>
      </c>
      <c r="LW11" s="50"/>
      <c r="LX11" s="65"/>
      <c r="LY11" s="50">
        <v>465</v>
      </c>
      <c r="LZ11" s="50">
        <v>465</v>
      </c>
      <c r="MA11" s="50">
        <v>465</v>
      </c>
      <c r="MB11" s="50">
        <v>465</v>
      </c>
      <c r="MC11" s="50">
        <v>465</v>
      </c>
      <c r="MD11" s="50"/>
      <c r="ME11" s="65"/>
      <c r="MF11" s="50">
        <f>465-40</f>
        <v>425</v>
      </c>
      <c r="MG11" s="50">
        <v>465</v>
      </c>
      <c r="MH11" s="50">
        <v>465</v>
      </c>
      <c r="MI11" s="50">
        <v>465</v>
      </c>
      <c r="MJ11" s="50">
        <v>465</v>
      </c>
      <c r="MK11" s="50"/>
      <c r="ML11" s="65"/>
      <c r="MM11" s="50">
        <v>465</v>
      </c>
      <c r="MN11" s="50">
        <v>465</v>
      </c>
      <c r="MO11" s="50">
        <v>465</v>
      </c>
      <c r="MP11" s="50">
        <v>0</v>
      </c>
      <c r="MQ11" s="50"/>
      <c r="MR11" s="50"/>
      <c r="MS11" s="65"/>
      <c r="MT11" s="50">
        <v>0</v>
      </c>
      <c r="MU11" s="50">
        <v>0</v>
      </c>
      <c r="MV11" s="50">
        <v>465</v>
      </c>
      <c r="MW11" s="50">
        <v>465</v>
      </c>
      <c r="MX11" s="50">
        <v>465</v>
      </c>
      <c r="MY11" s="50"/>
      <c r="MZ11" s="65"/>
      <c r="NA11" s="50">
        <v>0</v>
      </c>
      <c r="NB11" s="50">
        <v>0</v>
      </c>
      <c r="NC11" s="50">
        <v>465</v>
      </c>
      <c r="ND11" s="50">
        <v>465</v>
      </c>
      <c r="NE11" s="50">
        <v>465</v>
      </c>
      <c r="NF11" s="50"/>
      <c r="NG11" s="65"/>
      <c r="NH11" s="50">
        <v>465</v>
      </c>
      <c r="NI11" s="50">
        <v>465</v>
      </c>
      <c r="NJ11" s="50">
        <v>465</v>
      </c>
      <c r="NK11" s="50">
        <v>465</v>
      </c>
      <c r="NL11" s="50">
        <v>465</v>
      </c>
      <c r="NM11" s="50"/>
      <c r="NN11" s="65"/>
      <c r="NO11" s="50">
        <v>465</v>
      </c>
      <c r="NP11" s="50">
        <v>465</v>
      </c>
      <c r="NQ11" s="50">
        <v>465</v>
      </c>
      <c r="NR11" s="50">
        <v>465</v>
      </c>
      <c r="NS11" s="50">
        <v>465</v>
      </c>
      <c r="NT11" s="50"/>
      <c r="NU11" s="65"/>
      <c r="NV11" s="50">
        <v>465</v>
      </c>
      <c r="NW11" s="50">
        <v>465</v>
      </c>
      <c r="NX11" s="50">
        <v>465</v>
      </c>
      <c r="NY11" s="50">
        <v>465</v>
      </c>
      <c r="NZ11" s="50">
        <v>465</v>
      </c>
      <c r="OA11" s="50"/>
      <c r="OB11" s="65"/>
      <c r="OC11" s="50">
        <v>465</v>
      </c>
      <c r="OD11" s="50">
        <v>465</v>
      </c>
      <c r="OE11" s="50">
        <v>465</v>
      </c>
      <c r="OF11" s="50">
        <v>465</v>
      </c>
      <c r="OG11" s="50">
        <v>465</v>
      </c>
      <c r="OH11" s="50"/>
      <c r="OI11" s="65"/>
      <c r="OJ11" s="50">
        <v>465</v>
      </c>
      <c r="OK11" s="50">
        <v>465</v>
      </c>
      <c r="OL11" s="50">
        <v>465</v>
      </c>
      <c r="OM11" s="50">
        <v>465</v>
      </c>
      <c r="ON11" s="50">
        <v>0</v>
      </c>
      <c r="OO11" s="50"/>
      <c r="OP11" s="65"/>
      <c r="OQ11" s="50">
        <v>465</v>
      </c>
      <c r="OR11" s="50">
        <v>465</v>
      </c>
      <c r="OS11" s="50">
        <v>465</v>
      </c>
      <c r="OT11" s="50">
        <v>465</v>
      </c>
      <c r="OU11" s="50">
        <v>465</v>
      </c>
      <c r="OV11" s="50"/>
      <c r="OW11" s="65"/>
      <c r="OX11" s="50">
        <v>465</v>
      </c>
      <c r="OY11" s="50">
        <v>465</v>
      </c>
      <c r="OZ11" s="50">
        <v>465</v>
      </c>
      <c r="PA11" s="50"/>
      <c r="PB11" s="50"/>
      <c r="PC11" s="50"/>
      <c r="PD11" s="65"/>
      <c r="PE11" s="50">
        <v>465</v>
      </c>
      <c r="PF11" s="50">
        <v>465</v>
      </c>
      <c r="PG11" s="50">
        <v>465</v>
      </c>
      <c r="PH11" s="50">
        <f>465-30</f>
        <v>435</v>
      </c>
      <c r="PI11" s="50">
        <v>465</v>
      </c>
      <c r="PJ11" s="50"/>
      <c r="PK11" s="65"/>
      <c r="PL11" s="50">
        <v>465</v>
      </c>
      <c r="PM11" s="50">
        <v>465</v>
      </c>
      <c r="PN11" s="50">
        <v>465</v>
      </c>
      <c r="PO11" s="50">
        <v>465</v>
      </c>
      <c r="PP11" s="50"/>
      <c r="PQ11" s="50"/>
      <c r="PR11" s="65"/>
    </row>
    <row r="12" spans="1:434 14670:14670" s="38" customFormat="1" ht="11.25" hidden="1" customHeight="1">
      <c r="A12" s="167" t="s">
        <v>7054</v>
      </c>
      <c r="B12" s="39" t="s">
        <v>2168</v>
      </c>
      <c r="C12" s="31">
        <f>SUMIFS(AKORD[[CZASY]:[CZASY]],AKORD[[DATA]:[DATA]],C5,AKORD[[IMIE]:[IMIE]],$A$12)</f>
        <v>0</v>
      </c>
      <c r="D12" s="31">
        <f>SUMIFS(AKORD[[CZASY]:[CZASY]],AKORD[[DATA]:[DATA]],D5,AKORD[[IMIE]:[IMIE]],$A$12)</f>
        <v>0</v>
      </c>
      <c r="E12" s="31">
        <f>SUMIFS(AKORD[[CZASY]:[CZASY]],AKORD[[DATA]:[DATA]],E5,AKORD[[IMIE]:[IMIE]],$A$12)</f>
        <v>0</v>
      </c>
      <c r="F12" s="54">
        <f>SUMIFS(AKORD[[CZASY]:[CZASY]],AKORD[[DATA]:[DATA]],F5,AKORD[[IMIE]:[IMIE]],$A$12)</f>
        <v>0</v>
      </c>
      <c r="G12" s="57">
        <f>SUMIFS(AKORD[[CZASY]:[CZASY]],AKORD[[DATA]:[DATA]],G5,AKORD[[IMIE]:[IMIE]],$A$12)</f>
        <v>0</v>
      </c>
      <c r="H12" s="31">
        <f>SUMIFS(AKORD[[CZASY]:[CZASY]],AKORD[[DATA]:[DATA]],H5,AKORD[[IMIE]:[IMIE]],$A$12)</f>
        <v>0</v>
      </c>
      <c r="I12" s="31">
        <f>SUMIFS(AKORD[[CZASY]:[CZASY]],AKORD[[DATA]:[DATA]],I5,AKORD[[IMIE]:[IMIE]],$A$12)</f>
        <v>0</v>
      </c>
      <c r="J12" s="31">
        <f>SUMIFS(AKORD[[CZASY]:[CZASY]],AKORD[[DATA]:[DATA]],J5,AKORD[[IMIE]:[IMIE]],$A$12)</f>
        <v>0</v>
      </c>
      <c r="K12" s="31">
        <f>SUMIFS(AKORD[[CZASY]:[CZASY]],AKORD[[DATA]:[DATA]],K5,AKORD[[IMIE]:[IMIE]],$A$12)</f>
        <v>0</v>
      </c>
      <c r="L12" s="31">
        <f>SUMIFS(AKORD[[CZASY]:[CZASY]],AKORD[[DATA]:[DATA]],L5,AKORD[[IMIE]:[IMIE]],$A$12)</f>
        <v>0</v>
      </c>
      <c r="M12" s="54">
        <f>SUMIFS(AKORD[[CZASY]:[CZASY]],AKORD[[DATA]:[DATA]],M5,AKORD[[IMIE]:[IMIE]],$A$12)</f>
        <v>0</v>
      </c>
      <c r="N12" s="57">
        <f>SUMIFS(AKORD[[CZASY]:[CZASY]],AKORD[[DATA]:[DATA]],N5,AKORD[[IMIE]:[IMIE]],$A$12)</f>
        <v>0</v>
      </c>
      <c r="O12" s="31">
        <f>SUMIFS(AKORD[[CZASY]:[CZASY]],AKORD[[DATA]:[DATA]],O5,AKORD[[IMIE]:[IMIE]],$A$12)</f>
        <v>0</v>
      </c>
      <c r="P12" s="31">
        <f>SUMIFS(AKORD[[CZASY]:[CZASY]],AKORD[[DATA]:[DATA]],P5,AKORD[[IMIE]:[IMIE]],$A$12)</f>
        <v>0</v>
      </c>
      <c r="Q12" s="31">
        <f>SUMIFS(AKORD[[CZASY]:[CZASY]],AKORD[[DATA]:[DATA]],Q5,AKORD[[IMIE]:[IMIE]],$A$12)</f>
        <v>0</v>
      </c>
      <c r="R12" s="31">
        <f>SUMIFS(AKORD[[CZASY]:[CZASY]],AKORD[[DATA]:[DATA]],R5,AKORD[[IMIE]:[IMIE]],$A$12)</f>
        <v>0</v>
      </c>
      <c r="S12" s="31">
        <f>SUMIFS(AKORD[[CZASY]:[CZASY]],AKORD[[DATA]:[DATA]],S5,AKORD[[IMIE]:[IMIE]],$A$12)</f>
        <v>0</v>
      </c>
      <c r="T12" s="54">
        <f>SUMIFS(AKORD[[CZASY]:[CZASY]],AKORD[[DATA]:[DATA]],T5,AKORD[[IMIE]:[IMIE]],$A$12)</f>
        <v>0</v>
      </c>
      <c r="U12" s="57">
        <f>SUMIFS(AKORD[[CZASY]:[CZASY]],AKORD[[DATA]:[DATA]],U5,AKORD[[IMIE]:[IMIE]],$A$12)</f>
        <v>0</v>
      </c>
      <c r="V12" s="31">
        <f>SUMIFS(AKORD[[CZASY]:[CZASY]],AKORD[[DATA]:[DATA]],V5,AKORD[[IMIE]:[IMIE]],$A$12)</f>
        <v>0</v>
      </c>
      <c r="W12" s="31">
        <f>SUMIFS(AKORD[[CZASY]:[CZASY]],AKORD[[DATA]:[DATA]],W5,AKORD[[IMIE]:[IMIE]],$A$12)</f>
        <v>0</v>
      </c>
      <c r="X12" s="31">
        <f>SUMIFS(AKORD[[CZASY]:[CZASY]],AKORD[[DATA]:[DATA]],X5,AKORD[[IMIE]:[IMIE]],$A$12)</f>
        <v>0</v>
      </c>
      <c r="Y12" s="31">
        <f>SUMIFS(AKORD[[CZASY]:[CZASY]],AKORD[[DATA]:[DATA]],Y5,AKORD[[IMIE]:[IMIE]],$A$12)</f>
        <v>0</v>
      </c>
      <c r="Z12" s="31">
        <f>SUMIFS(AKORD[[CZASY]:[CZASY]],AKORD[[DATA]:[DATA]],Z5,AKORD[[IMIE]:[IMIE]],$A$12)</f>
        <v>0</v>
      </c>
      <c r="AA12" s="54">
        <f>SUMIFS(AKORD[[CZASY]:[CZASY]],AKORD[[DATA]:[DATA]],AA5,AKORD[[IMIE]:[IMIE]],$A$12)</f>
        <v>0</v>
      </c>
      <c r="AB12" s="57">
        <f>SUMIFS(AKORD[[CZASY]:[CZASY]],AKORD[[DATA]:[DATA]],AB5,AKORD[[IMIE]:[IMIE]],$A$12)</f>
        <v>0</v>
      </c>
      <c r="AC12" s="31">
        <f>SUMIFS(AKORD[[CZASY]:[CZASY]],AKORD[[DATA]:[DATA]],AC5,AKORD[[IMIE]:[IMIE]],$A$12)</f>
        <v>0</v>
      </c>
      <c r="AD12" s="31">
        <f>SUMIFS(AKORD[[CZASY]:[CZASY]],AKORD[[DATA]:[DATA]],AD5,AKORD[[IMIE]:[IMIE]],$A$12)</f>
        <v>0</v>
      </c>
      <c r="AE12" s="31">
        <f>SUMIFS(AKORD[[CZASY]:[CZASY]],AKORD[[DATA]:[DATA]],AE5,AKORD[[IMIE]:[IMIE]],$A$12)</f>
        <v>0</v>
      </c>
      <c r="AF12" s="31">
        <f>SUMIFS(AKORD[[CZASY]:[CZASY]],AKORD[[DATA]:[DATA]],AF5,AKORD[[IMIE]:[IMIE]],$A$12)</f>
        <v>0</v>
      </c>
      <c r="AG12" s="31">
        <f>SUMIFS(AKORD[[CZASY]:[CZASY]],AKORD[[DATA]:[DATA]],AG5,AKORD[[IMIE]:[IMIE]],$A$12)</f>
        <v>0</v>
      </c>
      <c r="AH12" s="54">
        <f>SUMIFS(AKORD[[CZASY]:[CZASY]],AKORD[[DATA]:[DATA]],AH5,AKORD[[IMIE]:[IMIE]],$A$12)</f>
        <v>0</v>
      </c>
      <c r="AI12" s="57">
        <f>SUMIFS(AKORD[[CZASY]:[CZASY]],AKORD[[DATA]:[DATA]],AI5,AKORD[[IMIE]:[IMIE]],$A$12)</f>
        <v>0</v>
      </c>
      <c r="AJ12" s="31">
        <f>SUMIFS(AKORD[[CZASY]:[CZASY]],AKORD[[DATA]:[DATA]],AJ5,AKORD[[IMIE]:[IMIE]],$A$12)</f>
        <v>0</v>
      </c>
      <c r="AK12" s="31">
        <f>SUMIFS(AKORD[[CZASY]:[CZASY]],AKORD[[DATA]:[DATA]],AK5,AKORD[[IMIE]:[IMIE]],$A$12)</f>
        <v>0</v>
      </c>
      <c r="AL12" s="31">
        <f>SUMIFS(AKORD[[CZASY]:[CZASY]],AKORD[[DATA]:[DATA]],AL5,AKORD[[IMIE]:[IMIE]],$A$12)</f>
        <v>0</v>
      </c>
      <c r="AM12" s="31">
        <f>SUMIFS(AKORD[[CZASY]:[CZASY]],AKORD[[DATA]:[DATA]],AM5,AKORD[[IMIE]:[IMIE]],$A$12)</f>
        <v>0</v>
      </c>
      <c r="AN12" s="31">
        <f>SUMIFS(AKORD[[CZASY]:[CZASY]],AKORD[[DATA]:[DATA]],AN5,AKORD[[IMIE]:[IMIE]],$A$12)</f>
        <v>0</v>
      </c>
      <c r="AO12" s="54">
        <f>SUMIFS(AKORD[[CZASY]:[CZASY]],AKORD[[DATA]:[DATA]],AO5,AKORD[[IMIE]:[IMIE]],$A$12)</f>
        <v>0</v>
      </c>
      <c r="AP12" s="57">
        <f>SUMIFS(AKORD[[CZASY]:[CZASY]],AKORD[[DATA]:[DATA]],AP5,AKORD[[IMIE]:[IMIE]],$A$12)</f>
        <v>0</v>
      </c>
      <c r="AQ12" s="31">
        <f>SUMIFS(AKORD[[CZASY]:[CZASY]],AKORD[[DATA]:[DATA]],AQ5,AKORD[[IMIE]:[IMIE]],$A$12)</f>
        <v>0</v>
      </c>
      <c r="AR12" s="31">
        <f>SUMIFS(AKORD[[CZASY]:[CZASY]],AKORD[[DATA]:[DATA]],AR5,AKORD[[IMIE]:[IMIE]],$A$12)</f>
        <v>0</v>
      </c>
      <c r="AS12" s="31">
        <f>SUMIFS(AKORD[[CZASY]:[CZASY]],AKORD[[DATA]:[DATA]],AS5,AKORD[[IMIE]:[IMIE]],$A$12)</f>
        <v>0</v>
      </c>
      <c r="AT12" s="31">
        <f>SUMIFS(AKORD[[CZASY]:[CZASY]],AKORD[[DATA]:[DATA]],AT5,AKORD[[IMIE]:[IMIE]],$A$12)</f>
        <v>0</v>
      </c>
      <c r="AU12" s="31">
        <f>SUMIFS(AKORD[[CZASY]:[CZASY]],AKORD[[DATA]:[DATA]],AU5,AKORD[[IMIE]:[IMIE]],$A$12)</f>
        <v>0</v>
      </c>
      <c r="AV12" s="54">
        <f>SUMIFS(AKORD[[CZASY]:[CZASY]],AKORD[[DATA]:[DATA]],AV5,AKORD[[IMIE]:[IMIE]],$A$12)</f>
        <v>0</v>
      </c>
      <c r="AW12" s="57">
        <f>SUMIFS(AKORD[[CZASY]:[CZASY]],AKORD[[DATA]:[DATA]],AW5,AKORD[[IMIE]:[IMIE]],$A$12)</f>
        <v>0</v>
      </c>
      <c r="AX12" s="31">
        <f>SUMIFS(AKORD[[CZASY]:[CZASY]],AKORD[[DATA]:[DATA]],AX5,AKORD[[IMIE]:[IMIE]],$A$12)</f>
        <v>0</v>
      </c>
      <c r="AY12" s="31">
        <f>SUMIFS(AKORD[[CZASY]:[CZASY]],AKORD[[DATA]:[DATA]],AY5,AKORD[[IMIE]:[IMIE]],$A$12)</f>
        <v>0</v>
      </c>
      <c r="AZ12" s="31">
        <f>SUMIFS(AKORD[[CZASY]:[CZASY]],AKORD[[DATA]:[DATA]],AZ5,AKORD[[IMIE]:[IMIE]],$A$12)</f>
        <v>0</v>
      </c>
      <c r="BA12" s="31">
        <f>SUMIFS(AKORD[[CZASY]:[CZASY]],AKORD[[DATA]:[DATA]],BA5,AKORD[[IMIE]:[IMIE]],$A$12)</f>
        <v>0</v>
      </c>
      <c r="BB12" s="31">
        <f>SUMIFS(AKORD[[CZASY]:[CZASY]],AKORD[[DATA]:[DATA]],BB5,AKORD[[IMIE]:[IMIE]],$A$12)</f>
        <v>0</v>
      </c>
      <c r="BC12" s="54">
        <f>SUMIFS(AKORD[[CZASY]:[CZASY]],AKORD[[DATA]:[DATA]],BC5,AKORD[[IMIE]:[IMIE]],$A$12)</f>
        <v>0</v>
      </c>
      <c r="BD12" s="57">
        <f>SUMIFS(AKORD[[CZASY]:[CZASY]],AKORD[[DATA]:[DATA]],BD5,AKORD[[IMIE]:[IMIE]],$A$12)</f>
        <v>0</v>
      </c>
      <c r="BE12" s="31">
        <f>SUMIFS(AKORD[[CZASY]:[CZASY]],AKORD[[DATA]:[DATA]],BE5,AKORD[[IMIE]:[IMIE]],$A$12)</f>
        <v>0</v>
      </c>
      <c r="BF12" s="31">
        <f>SUMIFS(AKORD[[CZASY]:[CZASY]],AKORD[[DATA]:[DATA]],BF5,AKORD[[IMIE]:[IMIE]],$A$12)</f>
        <v>0</v>
      </c>
      <c r="BG12" s="31">
        <f>SUMIFS(AKORD[[CZASY]:[CZASY]],AKORD[[DATA]:[DATA]],BG5,AKORD[[IMIE]:[IMIE]],$A$12)</f>
        <v>0</v>
      </c>
      <c r="BH12" s="31">
        <f>SUMIFS(AKORD[[CZASY]:[CZASY]],AKORD[[DATA]:[DATA]],BH5,AKORD[[IMIE]:[IMIE]],$A$12)</f>
        <v>0</v>
      </c>
      <c r="BI12" s="31">
        <f>SUMIFS(AKORD[[CZASY]:[CZASY]],AKORD[[DATA]:[DATA]],BI5,AKORD[[IMIE]:[IMIE]],$A$12)</f>
        <v>0</v>
      </c>
      <c r="BJ12" s="54">
        <f>SUMIFS(AKORD[[CZASY]:[CZASY]],AKORD[[DATA]:[DATA]],BJ5,AKORD[[IMIE]:[IMIE]],$A$12)</f>
        <v>0</v>
      </c>
      <c r="BK12" s="57">
        <f>SUMIFS(AKORD[[CZASY]:[CZASY]],AKORD[[DATA]:[DATA]],BK5,AKORD[[IMIE]:[IMIE]],$A$12)</f>
        <v>0</v>
      </c>
      <c r="BL12" s="31">
        <f>SUMIFS(AKORD[[CZASY]:[CZASY]],AKORD[[DATA]:[DATA]],BL5,AKORD[[IMIE]:[IMIE]],$A$12)</f>
        <v>0</v>
      </c>
      <c r="BM12" s="31">
        <f>SUMIFS(AKORD[[CZASY]:[CZASY]],AKORD[[DATA]:[DATA]],BM5,AKORD[[IMIE]:[IMIE]],$A$12)</f>
        <v>0</v>
      </c>
      <c r="BN12" s="31">
        <f>SUMIFS(AKORD[[CZASY]:[CZASY]],AKORD[[DATA]:[DATA]],BN5,AKORD[[IMIE]:[IMIE]],$A$12)</f>
        <v>0</v>
      </c>
      <c r="BO12" s="31">
        <f>SUMIFS(AKORD[[CZASY]:[CZASY]],AKORD[[DATA]:[DATA]],BO5,AKORD[[IMIE]:[IMIE]],$A$12)</f>
        <v>0</v>
      </c>
      <c r="BP12" s="31">
        <f>SUMIFS(AKORD[[CZASY]:[CZASY]],AKORD[[DATA]:[DATA]],BP5,AKORD[[IMIE]:[IMIE]],$A$12)</f>
        <v>0</v>
      </c>
      <c r="BQ12" s="54">
        <f>SUMIFS(AKORD[[CZASY]:[CZASY]],AKORD[[DATA]:[DATA]],BQ5,AKORD[[IMIE]:[IMIE]],$A$12)</f>
        <v>0</v>
      </c>
      <c r="BR12" s="57">
        <f>SUMIFS(AKORD[[CZASY]:[CZASY]],AKORD[[DATA]:[DATA]],BR5,AKORD[[IMIE]:[IMIE]],$A$12)</f>
        <v>0</v>
      </c>
      <c r="BS12" s="31">
        <f>SUMIFS(AKORD[[CZASY]:[CZASY]],AKORD[[DATA]:[DATA]],BS5,AKORD[[IMIE]:[IMIE]],$A$12)</f>
        <v>0</v>
      </c>
      <c r="BT12" s="31">
        <f>SUMIFS(AKORD[[CZASY]:[CZASY]],AKORD[[DATA]:[DATA]],BT5,AKORD[[IMIE]:[IMIE]],$A$12)</f>
        <v>0</v>
      </c>
      <c r="BU12" s="31">
        <f>SUMIFS(AKORD[[CZASY]:[CZASY]],AKORD[[DATA]:[DATA]],BU5,AKORD[[IMIE]:[IMIE]],$A$12)</f>
        <v>0</v>
      </c>
      <c r="BV12" s="31">
        <f>SUMIFS(AKORD[[CZASY]:[CZASY]],AKORD[[DATA]:[DATA]],BV5,AKORD[[IMIE]:[IMIE]],$A$12)</f>
        <v>0</v>
      </c>
      <c r="BW12" s="31">
        <f>SUMIFS(AKORD[[CZASY]:[CZASY]],AKORD[[DATA]:[DATA]],BW5,AKORD[[IMIE]:[IMIE]],$A$12)</f>
        <v>0</v>
      </c>
      <c r="BX12" s="54">
        <f>SUMIFS(AKORD[[CZASY]:[CZASY]],AKORD[[DATA]:[DATA]],BX5,AKORD[[IMIE]:[IMIE]],$A$12)</f>
        <v>0</v>
      </c>
      <c r="BY12" s="57">
        <f>SUMIFS(AKORD[[CZASY]:[CZASY]],AKORD[[DATA]:[DATA]],BY5,AKORD[[IMIE]:[IMIE]],$A$12)</f>
        <v>0</v>
      </c>
      <c r="BZ12" s="31">
        <f>SUMIFS(AKORD[[CZASY]:[CZASY]],AKORD[[DATA]:[DATA]],BZ5,AKORD[[IMIE]:[IMIE]],$A$12)</f>
        <v>0</v>
      </c>
      <c r="CA12" s="31">
        <f>SUMIFS(AKORD[[CZASY]:[CZASY]],AKORD[[DATA]:[DATA]],CA5,AKORD[[IMIE]:[IMIE]],$A$12)</f>
        <v>0</v>
      </c>
      <c r="CB12" s="31">
        <f>SUMIFS(AKORD[[CZASY]:[CZASY]],AKORD[[DATA]:[DATA]],CB5,AKORD[[IMIE]:[IMIE]],$A$12)</f>
        <v>0</v>
      </c>
      <c r="CC12" s="31">
        <f>SUMIFS(AKORD[[CZASY]:[CZASY]],AKORD[[DATA]:[DATA]],CC5,AKORD[[IMIE]:[IMIE]],$A$12)</f>
        <v>0</v>
      </c>
      <c r="CD12" s="31">
        <f>SUMIFS(AKORD[[CZASY]:[CZASY]],AKORD[[DATA]:[DATA]],CD5,AKORD[[IMIE]:[IMIE]],$A$12)</f>
        <v>0</v>
      </c>
      <c r="CE12" s="54">
        <f>SUMIFS(AKORD[[CZASY]:[CZASY]],AKORD[[DATA]:[DATA]],CE5,AKORD[[IMIE]:[IMIE]],$A$12)</f>
        <v>0</v>
      </c>
      <c r="CF12" s="57">
        <f>SUMIFS(AKORD[[CZASY]:[CZASY]],AKORD[[DATA]:[DATA]],CF5,AKORD[[IMIE]:[IMIE]],$A$12)</f>
        <v>0</v>
      </c>
      <c r="CG12" s="31">
        <f>SUMIFS(AKORD[[CZASY]:[CZASY]],AKORD[[DATA]:[DATA]],CG5,AKORD[[IMIE]:[IMIE]],$A$12)</f>
        <v>0</v>
      </c>
      <c r="CH12" s="31">
        <f>SUMIFS(AKORD[[CZASY]:[CZASY]],AKORD[[DATA]:[DATA]],CH5,AKORD[[IMIE]:[IMIE]],$A$12)</f>
        <v>0</v>
      </c>
      <c r="CI12" s="31">
        <f>SUMIFS(AKORD[[CZASY]:[CZASY]],AKORD[[DATA]:[DATA]],CI5,AKORD[[IMIE]:[IMIE]],$A$12)</f>
        <v>0</v>
      </c>
      <c r="CJ12" s="31">
        <f>SUMIFS(AKORD[[CZASY]:[CZASY]],AKORD[[DATA]:[DATA]],CJ5,AKORD[[IMIE]:[IMIE]],$A$12)</f>
        <v>0</v>
      </c>
      <c r="CK12" s="31">
        <f>SUMIFS(AKORD[[CZASY]:[CZASY]],AKORD[[DATA]:[DATA]],CK5,AKORD[[IMIE]:[IMIE]],$A$12)</f>
        <v>0</v>
      </c>
      <c r="CL12" s="54">
        <f>SUMIFS(AKORD[[CZASY]:[CZASY]],AKORD[[DATA]:[DATA]],CL5,AKORD[[IMIE]:[IMIE]],$A$12)</f>
        <v>0</v>
      </c>
      <c r="CM12" s="57">
        <f>SUMIFS(AKORD[[CZASY]:[CZASY]],AKORD[[DATA]:[DATA]],CM5,AKORD[[IMIE]:[IMIE]],$A$12)</f>
        <v>0</v>
      </c>
      <c r="CN12" s="31">
        <f>SUMIFS(AKORD[[CZASY]:[CZASY]],AKORD[[DATA]:[DATA]],CN5,AKORD[[IMIE]:[IMIE]],$A$12)</f>
        <v>0</v>
      </c>
      <c r="CO12" s="31">
        <f>SUMIFS(AKORD[[CZASY]:[CZASY]],AKORD[[DATA]:[DATA]],CO5,AKORD[[IMIE]:[IMIE]],$A$12)</f>
        <v>0</v>
      </c>
      <c r="CP12" s="31">
        <f>SUMIFS(AKORD[[CZASY]:[CZASY]],AKORD[[DATA]:[DATA]],CP5,AKORD[[IMIE]:[IMIE]],$A$12)</f>
        <v>0</v>
      </c>
      <c r="CQ12" s="31">
        <f>SUMIFS(AKORD[[CZASY]:[CZASY]],AKORD[[DATA]:[DATA]],CQ5,AKORD[[IMIE]:[IMIE]],$A$12)</f>
        <v>0</v>
      </c>
      <c r="CR12" s="31">
        <f>SUMIFS(AKORD[[CZASY]:[CZASY]],AKORD[[DATA]:[DATA]],CR5,AKORD[[IMIE]:[IMIE]],$A$12)</f>
        <v>0</v>
      </c>
      <c r="CS12" s="54">
        <f>SUMIFS(AKORD[[CZASY]:[CZASY]],AKORD[[DATA]:[DATA]],CS5,AKORD[[IMIE]:[IMIE]],$A$12)</f>
        <v>0</v>
      </c>
      <c r="CT12" s="57">
        <f>SUMIFS(AKORD[[CZASY]:[CZASY]],AKORD[[DATA]:[DATA]],CT5,AKORD[[IMIE]:[IMIE]],$A$12)</f>
        <v>0</v>
      </c>
      <c r="CU12" s="31">
        <f>SUMIFS(AKORD[[CZASY]:[CZASY]],AKORD[[DATA]:[DATA]],CU5,AKORD[[IMIE]:[IMIE]],$A$12)</f>
        <v>0</v>
      </c>
      <c r="CV12" s="31">
        <f>SUMIFS(AKORD[[CZASY]:[CZASY]],AKORD[[DATA]:[DATA]],CV5,AKORD[[IMIE]:[IMIE]],$A$12)</f>
        <v>0</v>
      </c>
      <c r="CW12" s="31">
        <f>SUMIFS(AKORD[[CZASY]:[CZASY]],AKORD[[DATA]:[DATA]],CW5,AKORD[[IMIE]:[IMIE]],$A$12)</f>
        <v>0</v>
      </c>
      <c r="CX12" s="31">
        <f>SUMIFS(AKORD[[CZASY]:[CZASY]],AKORD[[DATA]:[DATA]],CX5,AKORD[[IMIE]:[IMIE]],$A$12)</f>
        <v>0</v>
      </c>
      <c r="CY12" s="31">
        <f>SUMIFS(AKORD[[CZASY]:[CZASY]],AKORD[[DATA]:[DATA]],CY5,AKORD[[IMIE]:[IMIE]],$A$12)</f>
        <v>0</v>
      </c>
      <c r="CZ12" s="54">
        <f>SUMIFS(AKORD[[CZASY]:[CZASY]],AKORD[[DATA]:[DATA]],CZ5,AKORD[[IMIE]:[IMIE]],$A$12)</f>
        <v>0</v>
      </c>
      <c r="DA12" s="57">
        <f>SUMIFS(AKORD[[CZASY]:[CZASY]],AKORD[[DATA]:[DATA]],DA5,AKORD[[IMIE]:[IMIE]],$A$12)</f>
        <v>0</v>
      </c>
      <c r="DB12" s="31">
        <f>SUMIFS(AKORD[[CZASY]:[CZASY]],AKORD[[DATA]:[DATA]],DB5,AKORD[[IMIE]:[IMIE]],$A$12)</f>
        <v>0</v>
      </c>
      <c r="DC12" s="31">
        <f>SUMIFS(AKORD[[CZASY]:[CZASY]],AKORD[[DATA]:[DATA]],DC5,AKORD[[IMIE]:[IMIE]],$A$12)</f>
        <v>0</v>
      </c>
      <c r="DD12" s="31">
        <f>SUMIFS(AKORD[[CZASY]:[CZASY]],AKORD[[DATA]:[DATA]],DD5,AKORD[[IMIE]:[IMIE]],$A$12)</f>
        <v>0</v>
      </c>
      <c r="DE12" s="31">
        <f>SUMIFS(AKORD[[CZASY]:[CZASY]],AKORD[[DATA]:[DATA]],DE5,AKORD[[IMIE]:[IMIE]],$A$12)</f>
        <v>0</v>
      </c>
      <c r="DF12" s="31">
        <f>SUMIFS(AKORD[[CZASY]:[CZASY]],AKORD[[DATA]:[DATA]],DF5,AKORD[[IMIE]:[IMIE]],$A$12)</f>
        <v>0</v>
      </c>
      <c r="DG12" s="54">
        <f>SUMIFS(AKORD[[CZASY]:[CZASY]],AKORD[[DATA]:[DATA]],DG5,AKORD[[IMIE]:[IMIE]],$A$12)</f>
        <v>0</v>
      </c>
      <c r="DH12" s="57">
        <f>SUMIFS(AKORD[[CZASY]:[CZASY]],AKORD[[DATA]:[DATA]],DH5,AKORD[[IMIE]:[IMIE]],$A$12)</f>
        <v>0</v>
      </c>
      <c r="DI12" s="31">
        <f>SUMIFS(AKORD[[CZASY]:[CZASY]],AKORD[[DATA]:[DATA]],DI5,AKORD[[IMIE]:[IMIE]],$A$12)</f>
        <v>0</v>
      </c>
      <c r="DJ12" s="31">
        <f>SUMIFS(AKORD[[CZASY]:[CZASY]],AKORD[[DATA]:[DATA]],DJ5,AKORD[[IMIE]:[IMIE]],$A$12)</f>
        <v>0</v>
      </c>
      <c r="DK12" s="31">
        <f>SUMIFS(AKORD[[CZASY]:[CZASY]],AKORD[[DATA]:[DATA]],DK5,AKORD[[IMIE]:[IMIE]],$A$12)</f>
        <v>0</v>
      </c>
      <c r="DL12" s="31">
        <f>SUMIFS(AKORD[[CZASY]:[CZASY]],AKORD[[DATA]:[DATA]],DL5,AKORD[[IMIE]:[IMIE]],$A$12)</f>
        <v>0</v>
      </c>
      <c r="DM12" s="31">
        <f>SUMIFS(AKORD[[CZASY]:[CZASY]],AKORD[[DATA]:[DATA]],DM5,AKORD[[IMIE]:[IMIE]],$A$12)</f>
        <v>0</v>
      </c>
      <c r="DN12" s="54">
        <f>SUMIFS(AKORD[[CZASY]:[CZASY]],AKORD[[DATA]:[DATA]],DN5,AKORD[[IMIE]:[IMIE]],$A$12)</f>
        <v>0</v>
      </c>
      <c r="DO12" s="57">
        <f>SUMIFS(AKORD[[CZASY]:[CZASY]],AKORD[[DATA]:[DATA]],DO5,AKORD[[IMIE]:[IMIE]],$A$12)</f>
        <v>0</v>
      </c>
      <c r="DP12" s="31">
        <f>SUMIFS(AKORD[[CZASY]:[CZASY]],AKORD[[DATA]:[DATA]],DP5,AKORD[[IMIE]:[IMIE]],$A$12)</f>
        <v>0</v>
      </c>
      <c r="DQ12" s="31">
        <f>SUMIFS(AKORD[[CZASY]:[CZASY]],AKORD[[DATA]:[DATA]],DQ5,AKORD[[IMIE]:[IMIE]],$A$12)</f>
        <v>0</v>
      </c>
      <c r="DR12" s="31">
        <f>SUMIFS(AKORD[[CZASY]:[CZASY]],AKORD[[DATA]:[DATA]],DR5,AKORD[[IMIE]:[IMIE]],$A$12)</f>
        <v>0</v>
      </c>
      <c r="DS12" s="31">
        <f>SUMIFS(AKORD[[CZASY]:[CZASY]],AKORD[[DATA]:[DATA]],DS5,AKORD[[IMIE]:[IMIE]],$A$12)</f>
        <v>0</v>
      </c>
      <c r="DT12" s="31">
        <f>SUMIFS(AKORD[[CZASY]:[CZASY]],AKORD[[DATA]:[DATA]],DT5,AKORD[[IMIE]:[IMIE]],$A$12)</f>
        <v>0</v>
      </c>
      <c r="DU12" s="54">
        <f>SUMIFS(AKORD[[CZASY]:[CZASY]],AKORD[[DATA]:[DATA]],DU5,AKORD[[IMIE]:[IMIE]],$A$12)</f>
        <v>0</v>
      </c>
      <c r="DV12" s="57">
        <f>SUMIFS(AKORD[[CZASY]:[CZASY]],AKORD[[DATA]:[DATA]],DV5,AKORD[[IMIE]:[IMIE]],$A$12)</f>
        <v>0</v>
      </c>
      <c r="DW12" s="31">
        <f>SUMIFS(AKORD[[CZASY]:[CZASY]],AKORD[[DATA]:[DATA]],DW5,AKORD[[IMIE]:[IMIE]],$A$12)</f>
        <v>0</v>
      </c>
      <c r="DX12" s="31">
        <f>SUMIFS(AKORD[[CZASY]:[CZASY]],AKORD[[DATA]:[DATA]],DX5,AKORD[[IMIE]:[IMIE]],$A$12)</f>
        <v>0</v>
      </c>
      <c r="DY12" s="31">
        <f>SUMIFS(AKORD[[CZASY]:[CZASY]],AKORD[[DATA]:[DATA]],DY5,AKORD[[IMIE]:[IMIE]],$A$12)</f>
        <v>0</v>
      </c>
      <c r="DZ12" s="31">
        <f>SUMIFS(AKORD[[CZASY]:[CZASY]],AKORD[[DATA]:[DATA]],DZ5,AKORD[[IMIE]:[IMIE]],$A$12)</f>
        <v>0</v>
      </c>
      <c r="EA12" s="31">
        <f>SUMIFS(AKORD[[CZASY]:[CZASY]],AKORD[[DATA]:[DATA]],EA5,AKORD[[IMIE]:[IMIE]],$A$12)</f>
        <v>0</v>
      </c>
      <c r="EB12" s="54">
        <f>SUMIFS(AKORD[[CZASY]:[CZASY]],AKORD[[DATA]:[DATA]],EB5,AKORD[[IMIE]:[IMIE]],$A$12)</f>
        <v>0</v>
      </c>
      <c r="EC12" s="57">
        <f>SUMIFS(AKORD[[CZASY]:[CZASY]],AKORD[[DATA]:[DATA]],EC5,AKORD[[IMIE]:[IMIE]],$A$12)</f>
        <v>0</v>
      </c>
      <c r="ED12" s="31">
        <f>SUMIFS(AKORD[[CZASY]:[CZASY]],AKORD[[DATA]:[DATA]],ED5,AKORD[[IMIE]:[IMIE]],$A$12)</f>
        <v>0</v>
      </c>
      <c r="EE12" s="31">
        <f>SUMIFS(AKORD[[CZASY]:[CZASY]],AKORD[[DATA]:[DATA]],EE5,AKORD[[IMIE]:[IMIE]],$A$12)</f>
        <v>0</v>
      </c>
      <c r="EF12" s="31">
        <f>SUMIFS(AKORD[[CZASY]:[CZASY]],AKORD[[DATA]:[DATA]],EF5,AKORD[[IMIE]:[IMIE]],$A$12)</f>
        <v>0</v>
      </c>
      <c r="EG12" s="31">
        <f>SUMIFS(AKORD[[CZASY]:[CZASY]],AKORD[[DATA]:[DATA]],EG5,AKORD[[IMIE]:[IMIE]],$A$12)</f>
        <v>0</v>
      </c>
      <c r="EH12" s="31">
        <f>SUMIFS(AKORD[[CZASY]:[CZASY]],AKORD[[DATA]:[DATA]],EH5,AKORD[[IMIE]:[IMIE]],$A$12)</f>
        <v>0</v>
      </c>
      <c r="EI12" s="54">
        <f>SUMIFS(AKORD[[CZASY]:[CZASY]],AKORD[[DATA]:[DATA]],EI5,AKORD[[IMIE]:[IMIE]],$A$12)</f>
        <v>0</v>
      </c>
      <c r="EJ12" s="57">
        <f>SUMIFS(AKORD[[CZASY]:[CZASY]],AKORD[[DATA]:[DATA]],EJ5,AKORD[[IMIE]:[IMIE]],$A$12)</f>
        <v>0</v>
      </c>
      <c r="EK12" s="31">
        <f>SUMIFS(AKORD[[CZASY]:[CZASY]],AKORD[[DATA]:[DATA]],EK5,AKORD[[IMIE]:[IMIE]],$A$12)</f>
        <v>0</v>
      </c>
      <c r="EL12" s="31">
        <f>SUMIFS(AKORD[[CZASY]:[CZASY]],AKORD[[DATA]:[DATA]],EL5,AKORD[[IMIE]:[IMIE]],$A$12)</f>
        <v>0</v>
      </c>
      <c r="EM12" s="31">
        <f>SUMIFS(AKORD[[CZASY]:[CZASY]],AKORD[[DATA]:[DATA]],EM5,AKORD[[IMIE]:[IMIE]],$A$12)</f>
        <v>0</v>
      </c>
      <c r="EN12" s="31">
        <f>SUMIFS(AKORD[[CZASY]:[CZASY]],AKORD[[DATA]:[DATA]],EN5,AKORD[[IMIE]:[IMIE]],$A$12)</f>
        <v>0</v>
      </c>
      <c r="EO12" s="31">
        <f>SUMIFS(AKORD[[CZASY]:[CZASY]],AKORD[[DATA]:[DATA]],EO5,AKORD[[IMIE]:[IMIE]],$A$12)</f>
        <v>0</v>
      </c>
      <c r="EP12" s="54">
        <f>SUMIFS(AKORD[[CZASY]:[CZASY]],AKORD[[DATA]:[DATA]],EP5,AKORD[[IMIE]:[IMIE]],$A$12)</f>
        <v>0</v>
      </c>
      <c r="EQ12" s="57">
        <f>SUMIFS(AKORD[[CZASY]:[CZASY]],AKORD[[DATA]:[DATA]],EQ5,AKORD[[IMIE]:[IMIE]],$A$12)</f>
        <v>0</v>
      </c>
      <c r="ER12" s="31">
        <f>SUMIFS(AKORD[[CZASY]:[CZASY]],AKORD[[DATA]:[DATA]],ER5,AKORD[[IMIE]:[IMIE]],$A$12)</f>
        <v>0</v>
      </c>
      <c r="ES12" s="31">
        <f>SUMIFS(AKORD[[CZASY]:[CZASY]],AKORD[[DATA]:[DATA]],ES5,AKORD[[IMIE]:[IMIE]],$A$12)</f>
        <v>0</v>
      </c>
      <c r="ET12" s="31">
        <f>SUMIFS(AKORD[[CZASY]:[CZASY]],AKORD[[DATA]:[DATA]],ET5,AKORD[[IMIE]:[IMIE]],$A$12)</f>
        <v>0</v>
      </c>
      <c r="EU12" s="31">
        <f>SUMIFS(AKORD[[CZASY]:[CZASY]],AKORD[[DATA]:[DATA]],EU5,AKORD[[IMIE]:[IMIE]],$A$12)</f>
        <v>0</v>
      </c>
      <c r="EV12" s="31">
        <f>SUMIFS(AKORD[[CZASY]:[CZASY]],AKORD[[DATA]:[DATA]],EV5,AKORD[[IMIE]:[IMIE]],$A$12)</f>
        <v>0</v>
      </c>
      <c r="EW12" s="54">
        <f>SUMIFS(AKORD[[CZASY]:[CZASY]],AKORD[[DATA]:[DATA]],EW5,AKORD[[IMIE]:[IMIE]],$A$12)</f>
        <v>0</v>
      </c>
      <c r="EX12" s="57">
        <f>SUMIFS(AKORD[[CZASY]:[CZASY]],AKORD[[DATA]:[DATA]],EX5,AKORD[[IMIE]:[IMIE]],$A$12)</f>
        <v>0</v>
      </c>
      <c r="EY12" s="31">
        <f>SUMIFS(AKORD[[CZASY]:[CZASY]],AKORD[[DATA]:[DATA]],EY5,AKORD[[IMIE]:[IMIE]],$A$12)</f>
        <v>0</v>
      </c>
      <c r="EZ12" s="31">
        <f>SUMIFS(AKORD[[CZASY]:[CZASY]],AKORD[[DATA]:[DATA]],EZ5,AKORD[[IMIE]:[IMIE]],$A$12)</f>
        <v>0</v>
      </c>
      <c r="FA12" s="31">
        <f>SUMIFS(AKORD[[CZASY]:[CZASY]],AKORD[[DATA]:[DATA]],FA5,AKORD[[IMIE]:[IMIE]],$A$12)</f>
        <v>0</v>
      </c>
      <c r="FB12" s="31">
        <f>SUMIFS(AKORD[[CZASY]:[CZASY]],AKORD[[DATA]:[DATA]],FB5,AKORD[[IMIE]:[IMIE]],$A$12)</f>
        <v>0</v>
      </c>
      <c r="FC12" s="31">
        <f>SUMIFS(AKORD[[CZASY]:[CZASY]],AKORD[[DATA]:[DATA]],FC5,AKORD[[IMIE]:[IMIE]],$A$12)</f>
        <v>0</v>
      </c>
      <c r="FD12" s="54">
        <f>SUMIFS(AKORD[[CZASY]:[CZASY]],AKORD[[DATA]:[DATA]],FD5,AKORD[[IMIE]:[IMIE]],$A$12)</f>
        <v>0</v>
      </c>
      <c r="FE12" s="57">
        <f>SUMIFS(AKORD[[CZASY]:[CZASY]],AKORD[[DATA]:[DATA]],FE5,AKORD[[IMIE]:[IMIE]],$A$12)</f>
        <v>0</v>
      </c>
      <c r="FF12" s="31">
        <f>SUMIFS(AKORD[[CZASY]:[CZASY]],AKORD[[DATA]:[DATA]],FF5,AKORD[[IMIE]:[IMIE]],$A$12)</f>
        <v>0</v>
      </c>
      <c r="FG12" s="31">
        <f>SUMIFS(AKORD[[CZASY]:[CZASY]],AKORD[[DATA]:[DATA]],FG5,AKORD[[IMIE]:[IMIE]],$A$12)</f>
        <v>0</v>
      </c>
      <c r="FH12" s="31">
        <f>SUMIFS(AKORD[[CZASY]:[CZASY]],AKORD[[DATA]:[DATA]],FH5,AKORD[[IMIE]:[IMIE]],$A$12)</f>
        <v>0</v>
      </c>
      <c r="FI12" s="31">
        <f>SUMIFS(AKORD[[CZASY]:[CZASY]],AKORD[[DATA]:[DATA]],FI5,AKORD[[IMIE]:[IMIE]],$A$12)</f>
        <v>0</v>
      </c>
      <c r="FJ12" s="31">
        <f>SUMIFS(AKORD[[CZASY]:[CZASY]],AKORD[[DATA]:[DATA]],FJ5,AKORD[[IMIE]:[IMIE]],$A$12)</f>
        <v>0</v>
      </c>
      <c r="FK12" s="54">
        <f>SUMIFS(AKORD[[CZASY]:[CZASY]],AKORD[[DATA]:[DATA]],FK5,AKORD[[IMIE]:[IMIE]],$A$12)</f>
        <v>0</v>
      </c>
      <c r="FL12" s="57">
        <f>SUMIFS(AKORD[[CZASY]:[CZASY]],AKORD[[DATA]:[DATA]],FL5,AKORD[[IMIE]:[IMIE]],$A$12)</f>
        <v>0</v>
      </c>
      <c r="FM12" s="31">
        <f>SUMIFS(AKORD[[CZASY]:[CZASY]],AKORD[[DATA]:[DATA]],FM5,AKORD[[IMIE]:[IMIE]],$A$12)</f>
        <v>0</v>
      </c>
      <c r="FN12" s="31">
        <f>SUMIFS(AKORD[[CZASY]:[CZASY]],AKORD[[DATA]:[DATA]],FN5,AKORD[[IMIE]:[IMIE]],$A$12)</f>
        <v>0</v>
      </c>
      <c r="FO12" s="31">
        <f>SUMIFS(AKORD[[CZASY]:[CZASY]],AKORD[[DATA]:[DATA]],FO5,AKORD[[IMIE]:[IMIE]],$A$12)</f>
        <v>0</v>
      </c>
      <c r="FP12" s="31">
        <f>SUMIFS(AKORD[[CZASY]:[CZASY]],AKORD[[DATA]:[DATA]],FP5,AKORD[[IMIE]:[IMIE]],$A$12)</f>
        <v>0</v>
      </c>
      <c r="FQ12" s="31">
        <f>SUMIFS(AKORD[[CZASY]:[CZASY]],AKORD[[DATA]:[DATA]],FQ5,AKORD[[IMIE]:[IMIE]],$A$12)</f>
        <v>0</v>
      </c>
      <c r="FR12" s="54">
        <f>SUMIFS(AKORD[[CZASY]:[CZASY]],AKORD[[DATA]:[DATA]],FR5,AKORD[[IMIE]:[IMIE]],$A$12)</f>
        <v>0</v>
      </c>
      <c r="FS12" s="57">
        <f>SUMIFS(AKORD[[CZASY]:[CZASY]],AKORD[[DATA]:[DATA]],FS5,AKORD[[IMIE]:[IMIE]],$A$12)</f>
        <v>0</v>
      </c>
      <c r="FT12" s="31">
        <f>SUMIFS(AKORD[[CZASY]:[CZASY]],AKORD[[DATA]:[DATA]],FT5,AKORD[[IMIE]:[IMIE]],$A$12)</f>
        <v>0</v>
      </c>
      <c r="FU12" s="31">
        <f>SUMIFS(AKORD[[CZASY]:[CZASY]],AKORD[[DATA]:[DATA]],FU5,AKORD[[IMIE]:[IMIE]],$A$12)</f>
        <v>0</v>
      </c>
      <c r="FV12" s="31">
        <f>SUMIFS(AKORD[[CZASY]:[CZASY]],AKORD[[DATA]:[DATA]],FV5,AKORD[[IMIE]:[IMIE]],$A$12)</f>
        <v>0</v>
      </c>
      <c r="FW12" s="31">
        <f>SUMIFS(AKORD[[CZASY]:[CZASY]],AKORD[[DATA]:[DATA]],FW5,AKORD[[IMIE]:[IMIE]],$A$12)</f>
        <v>0</v>
      </c>
      <c r="FX12" s="31">
        <f>SUMIFS(AKORD[[CZASY]:[CZASY]],AKORD[[DATA]:[DATA]],FX5,AKORD[[IMIE]:[IMIE]],$A$12)</f>
        <v>0</v>
      </c>
      <c r="FY12" s="54">
        <f>SUMIFS(AKORD[[CZASY]:[CZASY]],AKORD[[DATA]:[DATA]],FY5,AKORD[[IMIE]:[IMIE]],$A$12)</f>
        <v>0</v>
      </c>
      <c r="FZ12" s="57">
        <f>SUMIFS(AKORD[[CZASY]:[CZASY]],AKORD[[DATA]:[DATA]],FZ5,AKORD[[IMIE]:[IMIE]],$A$12)</f>
        <v>0</v>
      </c>
      <c r="GA12" s="31">
        <f>SUMIFS(AKORD[[CZASY]:[CZASY]],AKORD[[DATA]:[DATA]],GA5,AKORD[[IMIE]:[IMIE]],$A$12)</f>
        <v>0</v>
      </c>
      <c r="GB12" s="31">
        <f>SUMIFS(AKORD[[CZASY]:[CZASY]],AKORD[[DATA]:[DATA]],GB5,AKORD[[IMIE]:[IMIE]],$A$12)</f>
        <v>0</v>
      </c>
      <c r="GC12" s="31">
        <f>SUMIFS(AKORD[[CZASY]:[CZASY]],AKORD[[DATA]:[DATA]],GC5,AKORD[[IMIE]:[IMIE]],$A$12)</f>
        <v>0</v>
      </c>
      <c r="GD12" s="31">
        <f>SUMIFS(AKORD[[CZASY]:[CZASY]],AKORD[[DATA]:[DATA]],GD5,AKORD[[IMIE]:[IMIE]],$A$12)</f>
        <v>0</v>
      </c>
      <c r="GE12" s="31">
        <f>SUMIFS(AKORD[[CZASY]:[CZASY]],AKORD[[DATA]:[DATA]],GE5,AKORD[[IMIE]:[IMIE]],$A$12)</f>
        <v>0</v>
      </c>
      <c r="GF12" s="54">
        <f>SUMIFS(AKORD[[CZASY]:[CZASY]],AKORD[[DATA]:[DATA]],GF5,AKORD[[IMIE]:[IMIE]],$A$12)</f>
        <v>0</v>
      </c>
      <c r="GG12" s="57">
        <f>SUMIFS(AKORD[[CZASY]:[CZASY]],AKORD[[DATA]:[DATA]],GG5,AKORD[[IMIE]:[IMIE]],$A$12)</f>
        <v>0</v>
      </c>
      <c r="GH12" s="31">
        <f>SUMIFS(AKORD[[CZASY]:[CZASY]],AKORD[[DATA]:[DATA]],GH5,AKORD[[IMIE]:[IMIE]],$A$12)</f>
        <v>0</v>
      </c>
      <c r="GI12" s="31">
        <f>SUMIFS(AKORD[[CZASY]:[CZASY]],AKORD[[DATA]:[DATA]],GI5,AKORD[[IMIE]:[IMIE]],$A$12)</f>
        <v>0</v>
      </c>
      <c r="GJ12" s="31">
        <f>SUMIFS(AKORD[[CZASY]:[CZASY]],AKORD[[DATA]:[DATA]],GJ5,AKORD[[IMIE]:[IMIE]],$A$12)</f>
        <v>0</v>
      </c>
      <c r="GK12" s="31">
        <f>SUMIFS(AKORD[[CZASY]:[CZASY]],AKORD[[DATA]:[DATA]],GK5,AKORD[[IMIE]:[IMIE]],$A$12)</f>
        <v>0</v>
      </c>
      <c r="GL12" s="31">
        <f>SUMIFS(AKORD[[CZASY]:[CZASY]],AKORD[[DATA]:[DATA]],GL5,AKORD[[IMIE]:[IMIE]],$A$12)</f>
        <v>0</v>
      </c>
      <c r="GM12" s="54">
        <f>SUMIFS(AKORD[[CZASY]:[CZASY]],AKORD[[DATA]:[DATA]],GM5,AKORD[[IMIE]:[IMIE]],$A$12)</f>
        <v>0</v>
      </c>
      <c r="GN12" s="57">
        <f>SUMIFS(AKORD[[CZASY]:[CZASY]],AKORD[[DATA]:[DATA]],GN5,AKORD[[IMIE]:[IMIE]],$A$12)</f>
        <v>0</v>
      </c>
      <c r="GO12" s="31">
        <f>SUMIFS(AKORD[[CZASY]:[CZASY]],AKORD[[DATA]:[DATA]],GO5,AKORD[[IMIE]:[IMIE]],$A$12)</f>
        <v>0</v>
      </c>
      <c r="GP12" s="31">
        <f>SUMIFS(AKORD[[CZASY]:[CZASY]],AKORD[[DATA]:[DATA]],GP5,AKORD[[IMIE]:[IMIE]],$A$12)</f>
        <v>0</v>
      </c>
      <c r="GQ12" s="31">
        <f>SUMIFS(AKORD[[CZASY]:[CZASY]],AKORD[[DATA]:[DATA]],GQ5,AKORD[[IMIE]:[IMIE]],$A$12)</f>
        <v>0</v>
      </c>
      <c r="GR12" s="31">
        <f>SUMIFS(AKORD[[CZASY]:[CZASY]],AKORD[[DATA]:[DATA]],GR5,AKORD[[IMIE]:[IMIE]],$A$12)</f>
        <v>0</v>
      </c>
      <c r="GS12" s="31">
        <f>SUMIFS(AKORD[[CZASY]:[CZASY]],AKORD[[DATA]:[DATA]],GS5,AKORD[[IMIE]:[IMIE]],$A$12)</f>
        <v>0</v>
      </c>
      <c r="GT12" s="54">
        <f>SUMIFS(AKORD[[CZASY]:[CZASY]],AKORD[[DATA]:[DATA]],GT5,AKORD[[IMIE]:[IMIE]],$A$12)</f>
        <v>0</v>
      </c>
      <c r="GU12" s="57">
        <f>SUMIFS(AKORD[[CZASY]:[CZASY]],AKORD[[DATA]:[DATA]],GU5,AKORD[[IMIE]:[IMIE]],$A$12)</f>
        <v>0</v>
      </c>
      <c r="GV12" s="31">
        <f>SUMIFS(AKORD[[CZASY]:[CZASY]],AKORD[[DATA]:[DATA]],GV5,AKORD[[IMIE]:[IMIE]],$A$12)</f>
        <v>0</v>
      </c>
      <c r="GW12" s="31">
        <f>SUMIFS(AKORD[[CZASY]:[CZASY]],AKORD[[DATA]:[DATA]],GW5,AKORD[[IMIE]:[IMIE]],$A$12)</f>
        <v>0</v>
      </c>
      <c r="GX12" s="31">
        <f>SUMIFS(AKORD[[CZASY]:[CZASY]],AKORD[[DATA]:[DATA]],GX5,AKORD[[IMIE]:[IMIE]],$A$12)</f>
        <v>0</v>
      </c>
      <c r="GY12" s="31">
        <f>SUMIFS(AKORD[[CZASY]:[CZASY]],AKORD[[DATA]:[DATA]],GY5,AKORD[[IMIE]:[IMIE]],$A$12)</f>
        <v>0</v>
      </c>
      <c r="GZ12" s="31">
        <f>SUMIFS(AKORD[[CZASY]:[CZASY]],AKORD[[DATA]:[DATA]],GZ5,AKORD[[IMIE]:[IMIE]],$A$12)</f>
        <v>0</v>
      </c>
      <c r="HA12" s="54">
        <f>SUMIFS(AKORD[[CZASY]:[CZASY]],AKORD[[DATA]:[DATA]],HA5,AKORD[[IMIE]:[IMIE]],$A$12)</f>
        <v>0</v>
      </c>
      <c r="HB12" s="57">
        <f>SUMIFS(AKORD[[CZASY]:[CZASY]],AKORD[[DATA]:[DATA]],HB5,AKORD[[IMIE]:[IMIE]],$A$12)</f>
        <v>0</v>
      </c>
      <c r="HC12" s="31">
        <f>SUMIFS(AKORD[[CZASY]:[CZASY]],AKORD[[DATA]:[DATA]],HC5,AKORD[[IMIE]:[IMIE]],$A$12)</f>
        <v>0</v>
      </c>
      <c r="HD12" s="31">
        <f>SUMIFS(AKORD[[CZASY]:[CZASY]],AKORD[[DATA]:[DATA]],HD5,AKORD[[IMIE]:[IMIE]],$A$12)</f>
        <v>0</v>
      </c>
      <c r="HE12" s="31">
        <f>SUMIFS(AKORD[[CZASY]:[CZASY]],AKORD[[DATA]:[DATA]],HE5,AKORD[[IMIE]:[IMIE]],$A$12)</f>
        <v>0</v>
      </c>
      <c r="HF12" s="31">
        <f>SUMIFS(AKORD[[CZASY]:[CZASY]],AKORD[[DATA]:[DATA]],HF5,AKORD[[IMIE]:[IMIE]],$A$12)</f>
        <v>0</v>
      </c>
      <c r="HG12" s="31">
        <f>SUMIFS(AKORD[[CZASY]:[CZASY]],AKORD[[DATA]:[DATA]],HG5,AKORD[[IMIE]:[IMIE]],$A$12)</f>
        <v>0</v>
      </c>
      <c r="HH12" s="54">
        <f>SUMIFS(AKORD[[CZASY]:[CZASY]],AKORD[[DATA]:[DATA]],HH5,AKORD[[IMIE]:[IMIE]],$A$12)</f>
        <v>0</v>
      </c>
      <c r="HI12" s="57">
        <f>SUMIFS(AKORD[[CZASY]:[CZASY]],AKORD[[DATA]:[DATA]],HI5,AKORD[[IMIE]:[IMIE]],$A$12)</f>
        <v>0</v>
      </c>
      <c r="HJ12" s="31">
        <f>SUMIFS(AKORD[[CZASY]:[CZASY]],AKORD[[DATA]:[DATA]],HJ5,AKORD[[IMIE]:[IMIE]],$A$12)</f>
        <v>0</v>
      </c>
      <c r="HK12" s="31">
        <f>SUMIFS(AKORD[[CZASY]:[CZASY]],AKORD[[DATA]:[DATA]],HK5,AKORD[[IMIE]:[IMIE]],$A$12)</f>
        <v>0</v>
      </c>
      <c r="HL12" s="31">
        <f>SUMIFS(AKORD[[CZASY]:[CZASY]],AKORD[[DATA]:[DATA]],HL5,AKORD[[IMIE]:[IMIE]],$A$12)</f>
        <v>0</v>
      </c>
      <c r="HM12" s="31">
        <f>SUMIFS(AKORD[[CZASY]:[CZASY]],AKORD[[DATA]:[DATA]],HM5,AKORD[[IMIE]:[IMIE]],$A$12)</f>
        <v>0</v>
      </c>
      <c r="HN12" s="31">
        <f>SUMIFS(AKORD[[CZASY]:[CZASY]],AKORD[[DATA]:[DATA]],HN5,AKORD[[IMIE]:[IMIE]],$A$12)</f>
        <v>0</v>
      </c>
      <c r="HO12" s="54">
        <f>SUMIFS(AKORD[[CZASY]:[CZASY]],AKORD[[DATA]:[DATA]],HO5,AKORD[[IMIE]:[IMIE]],$A$12)</f>
        <v>0</v>
      </c>
      <c r="HP12" s="57">
        <f>SUMIFS(AKORD[[CZASY]:[CZASY]],AKORD[[DATA]:[DATA]],HP5,AKORD[[IMIE]:[IMIE]],$A$12)</f>
        <v>0</v>
      </c>
      <c r="HQ12" s="31">
        <f>SUMIFS(AKORD[[CZASY]:[CZASY]],AKORD[[DATA]:[DATA]],HQ5,AKORD[[IMIE]:[IMIE]],$A$12)</f>
        <v>0</v>
      </c>
      <c r="HR12" s="31">
        <f>SUMIFS(AKORD[[CZASY]:[CZASY]],AKORD[[DATA]:[DATA]],HR5,AKORD[[IMIE]:[IMIE]],$A$12)</f>
        <v>0</v>
      </c>
      <c r="HS12" s="31">
        <f>SUMIFS(AKORD[[CZASY]:[CZASY]],AKORD[[DATA]:[DATA]],HS5,AKORD[[IMIE]:[IMIE]],$A$12)</f>
        <v>0</v>
      </c>
      <c r="HT12" s="31">
        <f>SUMIFS(AKORD[[CZASY]:[CZASY]],AKORD[[DATA]:[DATA]],HT5,AKORD[[IMIE]:[IMIE]],$A$12)</f>
        <v>0</v>
      </c>
      <c r="HU12" s="31">
        <f>SUMIFS(AKORD[[CZASY]:[CZASY]],AKORD[[DATA]:[DATA]],HU5,AKORD[[IMIE]:[IMIE]],$A$12)</f>
        <v>0</v>
      </c>
      <c r="HV12" s="54">
        <f>SUMIFS(AKORD[[CZASY]:[CZASY]],AKORD[[DATA]:[DATA]],HV5,AKORD[[IMIE]:[IMIE]],$A$12)</f>
        <v>0</v>
      </c>
      <c r="HW12" s="57">
        <f>SUMIFS(AKORD[[CZASY]:[CZASY]],AKORD[[DATA]:[DATA]],HW5,AKORD[[IMIE]:[IMIE]],$A$12)</f>
        <v>0</v>
      </c>
      <c r="HX12" s="31">
        <f>SUMIFS(AKORD[[CZASY]:[CZASY]],AKORD[[DATA]:[DATA]],HX5,AKORD[[IMIE]:[IMIE]],$A$12)</f>
        <v>0</v>
      </c>
      <c r="HY12" s="31">
        <f>SUMIFS(AKORD[[CZASY]:[CZASY]],AKORD[[DATA]:[DATA]],HY5,AKORD[[IMIE]:[IMIE]],$A$12)</f>
        <v>0</v>
      </c>
      <c r="HZ12" s="31">
        <f>SUMIFS(AKORD[[CZASY]:[CZASY]],AKORD[[DATA]:[DATA]],HZ5,AKORD[[IMIE]:[IMIE]],$A$12)</f>
        <v>0</v>
      </c>
      <c r="IA12" s="31">
        <f>SUMIFS(AKORD[[CZASY]:[CZASY]],AKORD[[DATA]:[DATA]],IA5,AKORD[[IMIE]:[IMIE]],$A$12)</f>
        <v>0</v>
      </c>
      <c r="IB12" s="31">
        <f>SUMIFS(AKORD[[CZASY]:[CZASY]],AKORD[[DATA]:[DATA]],IB5,AKORD[[IMIE]:[IMIE]],$A$12)</f>
        <v>0</v>
      </c>
      <c r="IC12" s="54">
        <f>SUMIFS(AKORD[[CZASY]:[CZASY]],AKORD[[DATA]:[DATA]],IC5,AKORD[[IMIE]:[IMIE]],$A$12)</f>
        <v>0</v>
      </c>
      <c r="ID12" s="57">
        <f>SUMIFS(AKORD[[CZASY]:[CZASY]],AKORD[[DATA]:[DATA]],ID5,AKORD[[IMIE]:[IMIE]],$A$12)</f>
        <v>0</v>
      </c>
      <c r="IE12" s="31">
        <f>SUMIFS(AKORD[[CZASY]:[CZASY]],AKORD[[DATA]:[DATA]],IE5,AKORD[[IMIE]:[IMIE]],$A$12)</f>
        <v>0</v>
      </c>
      <c r="IF12" s="31">
        <f>SUMIFS(AKORD[[CZASY]:[CZASY]],AKORD[[DATA]:[DATA]],IF5,AKORD[[IMIE]:[IMIE]],$A$12)</f>
        <v>0</v>
      </c>
      <c r="IG12" s="31">
        <f>SUMIFS(AKORD[[CZASY]:[CZASY]],AKORD[[DATA]:[DATA]],IG5,AKORD[[IMIE]:[IMIE]],$A$12)</f>
        <v>0</v>
      </c>
      <c r="IH12" s="31">
        <f>SUMIFS(AKORD[[CZASY]:[CZASY]],AKORD[[DATA]:[DATA]],IH5,AKORD[[IMIE]:[IMIE]],$A$12)</f>
        <v>0</v>
      </c>
      <c r="II12" s="31">
        <f>SUMIFS(AKORD[[CZASY]:[CZASY]],AKORD[[DATA]:[DATA]],II5,AKORD[[IMIE]:[IMIE]],$A$12)</f>
        <v>0</v>
      </c>
      <c r="IJ12" s="54">
        <f>SUMIFS(AKORD[[CZASY]:[CZASY]],AKORD[[DATA]:[DATA]],IJ5,AKORD[[IMIE]:[IMIE]],$A$12)</f>
        <v>0</v>
      </c>
      <c r="IK12" s="57">
        <f>SUMIFS(AKORD[[CZASY]:[CZASY]],AKORD[[DATA]:[DATA]],IK5,AKORD[[IMIE]:[IMIE]],$A$12)</f>
        <v>0</v>
      </c>
      <c r="IL12" s="31">
        <f>SUMIFS(AKORD[[CZASY]:[CZASY]],AKORD[[DATA]:[DATA]],IL5,AKORD[[IMIE]:[IMIE]],$A$12)</f>
        <v>0</v>
      </c>
      <c r="IM12" s="31">
        <f>SUMIFS(AKORD[[CZASY]:[CZASY]],AKORD[[DATA]:[DATA]],IM5,AKORD[[IMIE]:[IMIE]],$A$12)</f>
        <v>0</v>
      </c>
      <c r="IN12" s="31">
        <f>SUMIFS(AKORD[[CZASY]:[CZASY]],AKORD[[DATA]:[DATA]],IN5,AKORD[[IMIE]:[IMIE]],$A$12)</f>
        <v>0</v>
      </c>
      <c r="IO12" s="31">
        <f>SUMIFS(AKORD[[CZASY]:[CZASY]],AKORD[[DATA]:[DATA]],IO5,AKORD[[IMIE]:[IMIE]],$A$12)</f>
        <v>0</v>
      </c>
      <c r="IP12" s="31">
        <f>SUMIFS(AKORD[[CZASY]:[CZASY]],AKORD[[DATA]:[DATA]],IP5,AKORD[[IMIE]:[IMIE]],$A$12)</f>
        <v>0</v>
      </c>
      <c r="IQ12" s="54">
        <f>SUMIFS(AKORD[[CZASY]:[CZASY]],AKORD[[DATA]:[DATA]],IQ5,AKORD[[IMIE]:[IMIE]],$A$12)</f>
        <v>0</v>
      </c>
      <c r="IR12" s="57">
        <f>SUMIFS(AKORD[[CZASY]:[CZASY]],AKORD[[DATA]:[DATA]],IR5,AKORD[[IMIE]:[IMIE]],$A$12)</f>
        <v>0</v>
      </c>
      <c r="IS12" s="31">
        <f>SUMIFS(AKORD[[CZASY]:[CZASY]],AKORD[[DATA]:[DATA]],IS5,AKORD[[IMIE]:[IMIE]],$A$12)</f>
        <v>0</v>
      </c>
      <c r="IT12" s="31">
        <f>SUMIFS(AKORD[[CZASY]:[CZASY]],AKORD[[DATA]:[DATA]],IT5,AKORD[[IMIE]:[IMIE]],$A$12)</f>
        <v>0</v>
      </c>
      <c r="IU12" s="31">
        <f>SUMIFS(AKORD[[CZASY]:[CZASY]],AKORD[[DATA]:[DATA]],IU5,AKORD[[IMIE]:[IMIE]],$A$12)</f>
        <v>0</v>
      </c>
      <c r="IV12" s="31">
        <f>SUMIFS(AKORD[[CZASY]:[CZASY]],AKORD[[DATA]:[DATA]],IV5,AKORD[[IMIE]:[IMIE]],$A$12)</f>
        <v>0</v>
      </c>
      <c r="IW12" s="31">
        <f>SUMIFS(AKORD[[CZASY]:[CZASY]],AKORD[[DATA]:[DATA]],IW5,AKORD[[IMIE]:[IMIE]],$A$12)</f>
        <v>0</v>
      </c>
      <c r="IX12" s="54">
        <f>SUMIFS(AKORD[[CZASY]:[CZASY]],AKORD[[DATA]:[DATA]],IX5,AKORD[[IMIE]:[IMIE]],$A$12)</f>
        <v>0</v>
      </c>
      <c r="IY12" s="57">
        <f>SUMIFS(AKORD[[CZASY]:[CZASY]],AKORD[[DATA]:[DATA]],IY5,AKORD[[IMIE]:[IMIE]],$A$12)</f>
        <v>0</v>
      </c>
      <c r="IZ12" s="31">
        <f>SUMIFS(AKORD[[CZASY]:[CZASY]],AKORD[[DATA]:[DATA]],IZ5,AKORD[[IMIE]:[IMIE]],$A$12)</f>
        <v>0</v>
      </c>
      <c r="JA12" s="31">
        <f>SUMIFS(AKORD[[CZASY]:[CZASY]],AKORD[[DATA]:[DATA]],JA5,AKORD[[IMIE]:[IMIE]],$A$12)</f>
        <v>0</v>
      </c>
      <c r="JB12" s="31">
        <f>SUMIFS(AKORD[[CZASY]:[CZASY]],AKORD[[DATA]:[DATA]],JB5,AKORD[[IMIE]:[IMIE]],$A$12)</f>
        <v>0</v>
      </c>
      <c r="JC12" s="31">
        <f>SUMIFS(AKORD[[CZASY]:[CZASY]],AKORD[[DATA]:[DATA]],JC5,AKORD[[IMIE]:[IMIE]],$A$12)</f>
        <v>0</v>
      </c>
      <c r="JD12" s="31">
        <f>SUMIFS(AKORD[[CZASY]:[CZASY]],AKORD[[DATA]:[DATA]],JD5,AKORD[[IMIE]:[IMIE]],$A$12)</f>
        <v>0</v>
      </c>
      <c r="JE12" s="54">
        <f>SUMIFS(AKORD[[CZASY]:[CZASY]],AKORD[[DATA]:[DATA]],JE5,AKORD[[IMIE]:[IMIE]],$A$12)</f>
        <v>0</v>
      </c>
      <c r="JF12" s="57">
        <f>SUMIFS(AKORD[[CZASY]:[CZASY]],AKORD[[DATA]:[DATA]],JF5,AKORD[[IMIE]:[IMIE]],$A$12)</f>
        <v>0</v>
      </c>
      <c r="JG12" s="31">
        <f>SUMIFS(AKORD[[CZASY]:[CZASY]],AKORD[[DATA]:[DATA]],JG5,AKORD[[IMIE]:[IMIE]],$A$12)</f>
        <v>0</v>
      </c>
      <c r="JH12" s="31">
        <f>SUMIFS(AKORD[[CZASY]:[CZASY]],AKORD[[DATA]:[DATA]],JH5,AKORD[[IMIE]:[IMIE]],$A$12)</f>
        <v>0</v>
      </c>
      <c r="JI12" s="31">
        <f>SUMIFS(AKORD[[CZASY]:[CZASY]],AKORD[[DATA]:[DATA]],JI5,AKORD[[IMIE]:[IMIE]],$A$12)</f>
        <v>0</v>
      </c>
      <c r="JJ12" s="31">
        <f>SUMIFS(AKORD[[CZASY]:[CZASY]],AKORD[[DATA]:[DATA]],JJ5,AKORD[[IMIE]:[IMIE]],$A$12)</f>
        <v>0</v>
      </c>
      <c r="JK12" s="31">
        <f>SUMIFS(AKORD[[CZASY]:[CZASY]],AKORD[[DATA]:[DATA]],JK5,AKORD[[IMIE]:[IMIE]],$A$12)</f>
        <v>0</v>
      </c>
      <c r="JL12" s="54">
        <f>SUMIFS(AKORD[[CZASY]:[CZASY]],AKORD[[DATA]:[DATA]],JL5,AKORD[[IMIE]:[IMIE]],$A$12)</f>
        <v>0</v>
      </c>
      <c r="JM12" s="57">
        <f>SUMIFS(AKORD[[CZASY]:[CZASY]],AKORD[[DATA]:[DATA]],JM5,AKORD[[IMIE]:[IMIE]],$A$12)</f>
        <v>0</v>
      </c>
      <c r="JN12" s="31">
        <f>SUMIFS(AKORD[[CZASY]:[CZASY]],AKORD[[DATA]:[DATA]],JN5,AKORD[[IMIE]:[IMIE]],$A$12)</f>
        <v>0</v>
      </c>
      <c r="JO12" s="31">
        <f>SUMIFS(AKORD[[CZASY]:[CZASY]],AKORD[[DATA]:[DATA]],JO5,AKORD[[IMIE]:[IMIE]],$A$12)</f>
        <v>0</v>
      </c>
      <c r="JP12" s="31">
        <f>SUMIFS(AKORD[[CZASY]:[CZASY]],AKORD[[DATA]:[DATA]],JP5,AKORD[[IMIE]:[IMIE]],$A$12)</f>
        <v>0</v>
      </c>
      <c r="JQ12" s="31">
        <f>SUMIFS(AKORD[[CZASY]:[CZASY]],AKORD[[DATA]:[DATA]],JQ5,AKORD[[IMIE]:[IMIE]],$A$12)</f>
        <v>0</v>
      </c>
      <c r="JR12" s="31">
        <f>SUMIFS(AKORD[[CZASY]:[CZASY]],AKORD[[DATA]:[DATA]],JR5,AKORD[[IMIE]:[IMIE]],$A$12)</f>
        <v>0</v>
      </c>
      <c r="JS12" s="54">
        <f>SUMIFS(AKORD[[CZASY]:[CZASY]],AKORD[[DATA]:[DATA]],JS5,AKORD[[IMIE]:[IMIE]],$A$12)</f>
        <v>0</v>
      </c>
      <c r="JT12" s="57">
        <f>SUMIFS(AKORD[[CZASY]:[CZASY]],AKORD[[DATA]:[DATA]],JT5,AKORD[[IMIE]:[IMIE]],$A$12)</f>
        <v>0</v>
      </c>
      <c r="JU12" s="31">
        <f>SUMIFS(AKORD[[CZASY]:[CZASY]],AKORD[[DATA]:[DATA]],JU5,AKORD[[IMIE]:[IMIE]],$A$12)</f>
        <v>0</v>
      </c>
      <c r="JV12" s="31">
        <f>SUMIFS(AKORD[[CZASY]:[CZASY]],AKORD[[DATA]:[DATA]],JV5,AKORD[[IMIE]:[IMIE]],$A$12)</f>
        <v>0</v>
      </c>
      <c r="JW12" s="31">
        <f>SUMIFS(AKORD[[CZASY]:[CZASY]],AKORD[[DATA]:[DATA]],JW5,AKORD[[IMIE]:[IMIE]],$A$12)</f>
        <v>0</v>
      </c>
      <c r="JX12" s="31">
        <f>SUMIFS(AKORD[[CZASY]:[CZASY]],AKORD[[DATA]:[DATA]],JX5,AKORD[[IMIE]:[IMIE]],$A$12)</f>
        <v>0</v>
      </c>
      <c r="JY12" s="31">
        <f>SUMIFS(AKORD[[CZASY]:[CZASY]],AKORD[[DATA]:[DATA]],JY5,AKORD[[IMIE]:[IMIE]],$A$12)</f>
        <v>0</v>
      </c>
      <c r="JZ12" s="54">
        <f>SUMIFS(AKORD[[CZASY]:[CZASY]],AKORD[[DATA]:[DATA]],JZ5,AKORD[[IMIE]:[IMIE]],$A$12)</f>
        <v>0</v>
      </c>
      <c r="KA12" s="57">
        <f>SUMIFS(AKORD[[CZASY]:[CZASY]],AKORD[[DATA]:[DATA]],KA5,AKORD[[IMIE]:[IMIE]],$A$12)</f>
        <v>0</v>
      </c>
      <c r="KB12" s="31">
        <f>SUMIFS(AKORD[[CZASY]:[CZASY]],AKORD[[DATA]:[DATA]],KB5,AKORD[[IMIE]:[IMIE]],$A$12)</f>
        <v>0</v>
      </c>
      <c r="KC12" s="31">
        <f>SUMIFS(AKORD[[CZASY]:[CZASY]],AKORD[[DATA]:[DATA]],KC5,AKORD[[IMIE]:[IMIE]],$A$12)</f>
        <v>0</v>
      </c>
      <c r="KD12" s="31">
        <f>SUMIFS(AKORD[[CZASY]:[CZASY]],AKORD[[DATA]:[DATA]],KD5,AKORD[[IMIE]:[IMIE]],$A$12)</f>
        <v>0</v>
      </c>
      <c r="KE12" s="31">
        <f>SUMIFS(AKORD[[CZASY]:[CZASY]],AKORD[[DATA]:[DATA]],KE5,AKORD[[IMIE]:[IMIE]],$A$12)</f>
        <v>0</v>
      </c>
      <c r="KF12" s="31">
        <f>SUMIFS(AKORD[[CZASY]:[CZASY]],AKORD[[DATA]:[DATA]],KF5,AKORD[[IMIE]:[IMIE]],$A$12)</f>
        <v>0</v>
      </c>
      <c r="KG12" s="54">
        <f>SUMIFS(AKORD[[CZASY]:[CZASY]],AKORD[[DATA]:[DATA]],KG5,AKORD[[IMIE]:[IMIE]],$A$12)</f>
        <v>0</v>
      </c>
      <c r="KH12" s="57">
        <f>SUMIFS(AKORD[[CZASY]:[CZASY]],AKORD[[DATA]:[DATA]],KH5,AKORD[[IMIE]:[IMIE]],$A$12)</f>
        <v>0</v>
      </c>
      <c r="KI12" s="31">
        <f>SUMIFS(AKORD[[CZASY]:[CZASY]],AKORD[[DATA]:[DATA]],KI5,AKORD[[IMIE]:[IMIE]],$A$12)</f>
        <v>0</v>
      </c>
      <c r="KJ12" s="31">
        <f>SUMIFS(AKORD[[CZASY]:[CZASY]],AKORD[[DATA]:[DATA]],KJ5,AKORD[[IMIE]:[IMIE]],$A$12)</f>
        <v>0</v>
      </c>
      <c r="KK12" s="31">
        <f>SUMIFS(AKORD[[CZASY]:[CZASY]],AKORD[[DATA]:[DATA]],KK5,AKORD[[IMIE]:[IMIE]],$A$12)</f>
        <v>0</v>
      </c>
      <c r="KL12" s="31">
        <f>SUMIFS(AKORD[[CZASY]:[CZASY]],AKORD[[DATA]:[DATA]],KL5,AKORD[[IMIE]:[IMIE]],$A$12)</f>
        <v>0</v>
      </c>
      <c r="KM12" s="31">
        <f>SUMIFS(AKORD[[CZASY]:[CZASY]],AKORD[[DATA]:[DATA]],KM5,AKORD[[IMIE]:[IMIE]],$A$12)</f>
        <v>0</v>
      </c>
      <c r="KN12" s="54">
        <f>SUMIFS(AKORD[[CZASY]:[CZASY]],AKORD[[DATA]:[DATA]],KN5,AKORD[[IMIE]:[IMIE]],$A$12)</f>
        <v>0</v>
      </c>
      <c r="KO12" s="57">
        <f>SUMIFS(AKORD[[CZASY]:[CZASY]],AKORD[[DATA]:[DATA]],KO5,AKORD[[IMIE]:[IMIE]],$A$12)</f>
        <v>0</v>
      </c>
      <c r="KP12" s="31">
        <f>SUMIFS(AKORD[[CZASY]:[CZASY]],AKORD[[DATA]:[DATA]],KP5,AKORD[[IMIE]:[IMIE]],$A$12)</f>
        <v>0</v>
      </c>
      <c r="KQ12" s="31">
        <f>SUMIFS(AKORD[[CZASY]:[CZASY]],AKORD[[DATA]:[DATA]],KQ5,AKORD[[IMIE]:[IMIE]],$A$12)</f>
        <v>0</v>
      </c>
      <c r="KR12" s="31">
        <f>SUMIFS(AKORD[[CZASY]:[CZASY]],AKORD[[DATA]:[DATA]],KR5,AKORD[[IMIE]:[IMIE]],$A$12)</f>
        <v>0</v>
      </c>
      <c r="KS12" s="31">
        <f>SUMIFS(AKORD[[CZASY]:[CZASY]],AKORD[[DATA]:[DATA]],KS5,AKORD[[IMIE]:[IMIE]],$A$12)</f>
        <v>0</v>
      </c>
      <c r="KT12" s="31">
        <f>SUMIFS(AKORD[[CZASY]:[CZASY]],AKORD[[DATA]:[DATA]],KT5,AKORD[[IMIE]:[IMIE]],$A$12)</f>
        <v>0</v>
      </c>
      <c r="KU12" s="54">
        <f>SUMIFS(AKORD[[CZASY]:[CZASY]],AKORD[[DATA]:[DATA]],KU5,AKORD[[IMIE]:[IMIE]],$A$12)</f>
        <v>0</v>
      </c>
      <c r="KV12" s="57">
        <f>SUMIFS(AKORD[[CZASY]:[CZASY]],AKORD[[DATA]:[DATA]],KV5,AKORD[[IMIE]:[IMIE]],$A$12)</f>
        <v>0</v>
      </c>
      <c r="KW12" s="31">
        <f>SUMIFS(AKORD[[CZASY]:[CZASY]],AKORD[[DATA]:[DATA]],KW5,AKORD[[IMIE]:[IMIE]],$A$12)</f>
        <v>0</v>
      </c>
      <c r="KX12" s="31">
        <f>SUMIFS(AKORD[[CZASY]:[CZASY]],AKORD[[DATA]:[DATA]],KX5,AKORD[[IMIE]:[IMIE]],$A$12)</f>
        <v>0</v>
      </c>
      <c r="KY12" s="31">
        <f>SUMIFS(AKORD[[CZASY]:[CZASY]],AKORD[[DATA]:[DATA]],KY5,AKORD[[IMIE]:[IMIE]],$A$12)</f>
        <v>0</v>
      </c>
      <c r="KZ12" s="31">
        <f>SUMIFS(AKORD[[CZASY]:[CZASY]],AKORD[[DATA]:[DATA]],KZ5,AKORD[[IMIE]:[IMIE]],$A$12)</f>
        <v>0</v>
      </c>
      <c r="LA12" s="31">
        <f>SUMIFS(AKORD[[CZASY]:[CZASY]],AKORD[[DATA]:[DATA]],LA5,AKORD[[IMIE]:[IMIE]],$A$12)</f>
        <v>0</v>
      </c>
      <c r="LB12" s="54">
        <f>SUMIFS(AKORD[[CZASY]:[CZASY]],AKORD[[DATA]:[DATA]],LB5,AKORD[[IMIE]:[IMIE]],$A$12)</f>
        <v>0</v>
      </c>
      <c r="LC12" s="57">
        <f>SUMIFS(AKORD[[CZASY]:[CZASY]],AKORD[[DATA]:[DATA]],LC5,AKORD[[IMIE]:[IMIE]],$A$12)</f>
        <v>0</v>
      </c>
      <c r="LD12" s="31">
        <f>SUMIFS(AKORD[[CZASY]:[CZASY]],AKORD[[DATA]:[DATA]],LD5,AKORD[[IMIE]:[IMIE]],$A$12)</f>
        <v>0</v>
      </c>
      <c r="LE12" s="31">
        <f>SUMIFS(AKORD[[CZASY]:[CZASY]],AKORD[[DATA]:[DATA]],LE5,AKORD[[IMIE]:[IMIE]],$A$12)</f>
        <v>0</v>
      </c>
      <c r="LF12" s="31">
        <f>SUMIFS(AKORD[[CZASY]:[CZASY]],AKORD[[DATA]:[DATA]],LF5,AKORD[[IMIE]:[IMIE]],$A$12)</f>
        <v>0</v>
      </c>
      <c r="LG12" s="31">
        <f>SUMIFS(AKORD[[CZASY]:[CZASY]],AKORD[[DATA]:[DATA]],LG5,AKORD[[IMIE]:[IMIE]],$A$12)</f>
        <v>0</v>
      </c>
      <c r="LH12" s="31">
        <f>SUMIFS(AKORD[[CZASY]:[CZASY]],AKORD[[DATA]:[DATA]],LH5,AKORD[[IMIE]:[IMIE]],$A$12)</f>
        <v>0</v>
      </c>
      <c r="LI12" s="54">
        <f>SUMIFS(AKORD[[CZASY]:[CZASY]],AKORD[[DATA]:[DATA]],LI5,AKORD[[IMIE]:[IMIE]],$A$12)</f>
        <v>0</v>
      </c>
      <c r="LJ12" s="57">
        <f>SUMIFS(AKORD[[CZASY]:[CZASY]],AKORD[[DATA]:[DATA]],LJ5,AKORD[[IMIE]:[IMIE]],$A$12)</f>
        <v>0</v>
      </c>
      <c r="LK12" s="31">
        <f>SUMIFS(AKORD[[CZASY]:[CZASY]],AKORD[[DATA]:[DATA]],LK5,AKORD[[IMIE]:[IMIE]],$A$12)</f>
        <v>0</v>
      </c>
      <c r="LL12" s="31">
        <f>SUMIFS(AKORD[[CZASY]:[CZASY]],AKORD[[DATA]:[DATA]],LL5,AKORD[[IMIE]:[IMIE]],$A$12)</f>
        <v>0</v>
      </c>
      <c r="LM12" s="31">
        <f>SUMIFS(AKORD[[CZASY]:[CZASY]],AKORD[[DATA]:[DATA]],LM5,AKORD[[IMIE]:[IMIE]],$A$12)</f>
        <v>0</v>
      </c>
      <c r="LN12" s="31">
        <f>SUMIFS(AKORD[[CZASY]:[CZASY]],AKORD[[DATA]:[DATA]],LN5,AKORD[[IMIE]:[IMIE]],$A$12)</f>
        <v>0</v>
      </c>
      <c r="LO12" s="31">
        <f>SUMIFS(AKORD[[CZASY]:[CZASY]],AKORD[[DATA]:[DATA]],LO5,AKORD[[IMIE]:[IMIE]],$A$12)</f>
        <v>0</v>
      </c>
      <c r="LP12" s="54">
        <f>SUMIFS(AKORD[[CZASY]:[CZASY]],AKORD[[DATA]:[DATA]],LP5,AKORD[[IMIE]:[IMIE]],$A$12)</f>
        <v>0</v>
      </c>
      <c r="LQ12" s="57">
        <f>SUMIFS(AKORD[[CZASY]:[CZASY]],AKORD[[DATA]:[DATA]],LQ5,AKORD[[IMIE]:[IMIE]],$A$12)</f>
        <v>0</v>
      </c>
      <c r="LR12" s="31">
        <f>SUMIFS(AKORD[[CZASY]:[CZASY]],AKORD[[DATA]:[DATA]],LR5,AKORD[[IMIE]:[IMIE]],$A$12)</f>
        <v>0</v>
      </c>
      <c r="LS12" s="31">
        <f>SUMIFS(AKORD[[CZASY]:[CZASY]],AKORD[[DATA]:[DATA]],LS5,AKORD[[IMIE]:[IMIE]],$A$12)</f>
        <v>0</v>
      </c>
      <c r="LT12" s="31">
        <f>SUMIFS(AKORD[[CZASY]:[CZASY]],AKORD[[DATA]:[DATA]],LT5,AKORD[[IMIE]:[IMIE]],$A$12)</f>
        <v>0</v>
      </c>
      <c r="LU12" s="31">
        <f>SUMIFS(AKORD[[CZASY]:[CZASY]],AKORD[[DATA]:[DATA]],LU5,AKORD[[IMIE]:[IMIE]],$A$12)</f>
        <v>0</v>
      </c>
      <c r="LV12" s="31">
        <f>SUMIFS(AKORD[[CZASY]:[CZASY]],AKORD[[DATA]:[DATA]],LV5,AKORD[[IMIE]:[IMIE]],$A$12)</f>
        <v>0</v>
      </c>
      <c r="LW12" s="54">
        <f>SUMIFS(AKORD[[CZASY]:[CZASY]],AKORD[[DATA]:[DATA]],LW5,AKORD[[IMIE]:[IMIE]],$A$12)</f>
        <v>0</v>
      </c>
      <c r="LX12" s="57">
        <f>SUMIFS(AKORD[[CZASY]:[CZASY]],AKORD[[DATA]:[DATA]],LX5,AKORD[[IMIE]:[IMIE]],$A$12)</f>
        <v>0</v>
      </c>
      <c r="LY12" s="31">
        <f>SUMIFS(AKORD[[CZASY]:[CZASY]],AKORD[[DATA]:[DATA]],LY5,AKORD[[IMIE]:[IMIE]],$A$12)</f>
        <v>0</v>
      </c>
      <c r="LZ12" s="31">
        <f>SUMIFS(AKORD[[CZASY]:[CZASY]],AKORD[[DATA]:[DATA]],LZ5,AKORD[[IMIE]:[IMIE]],$A$12)</f>
        <v>0</v>
      </c>
      <c r="MA12" s="31">
        <f>SUMIFS(AKORD[[CZASY]:[CZASY]],AKORD[[DATA]:[DATA]],MA5,AKORD[[IMIE]:[IMIE]],$A$12)</f>
        <v>0</v>
      </c>
      <c r="MB12" s="31">
        <f>SUMIFS(AKORD[[CZASY]:[CZASY]],AKORD[[DATA]:[DATA]],MB5,AKORD[[IMIE]:[IMIE]],$A$12)</f>
        <v>0</v>
      </c>
      <c r="MC12" s="31">
        <f>SUMIFS(AKORD[[CZASY]:[CZASY]],AKORD[[DATA]:[DATA]],MC5,AKORD[[IMIE]:[IMIE]],$A$12)</f>
        <v>0</v>
      </c>
      <c r="MD12" s="54">
        <f>SUMIFS(AKORD[[CZASY]:[CZASY]],AKORD[[DATA]:[DATA]],MD5,AKORD[[IMIE]:[IMIE]],$A$12)</f>
        <v>0</v>
      </c>
      <c r="ME12" s="57">
        <f>SUMIFS(AKORD[[CZASY]:[CZASY]],AKORD[[DATA]:[DATA]],ME5,AKORD[[IMIE]:[IMIE]],$A$12)</f>
        <v>0</v>
      </c>
      <c r="MF12" s="31">
        <f>SUMIFS(AKORD[[CZASY]:[CZASY]],AKORD[[DATA]:[DATA]],MF5,AKORD[[IMIE]:[IMIE]],$A$12)</f>
        <v>0</v>
      </c>
      <c r="MG12" s="31">
        <f>SUMIFS(AKORD[[CZASY]:[CZASY]],AKORD[[DATA]:[DATA]],MG5,AKORD[[IMIE]:[IMIE]],$A$12)</f>
        <v>0</v>
      </c>
      <c r="MH12" s="31">
        <f>SUMIFS(AKORD[[CZASY]:[CZASY]],AKORD[[DATA]:[DATA]],MH5,AKORD[[IMIE]:[IMIE]],$A$12)</f>
        <v>0</v>
      </c>
      <c r="MI12" s="31">
        <f>SUMIFS(AKORD[[CZASY]:[CZASY]],AKORD[[DATA]:[DATA]],MI5,AKORD[[IMIE]:[IMIE]],$A$12)</f>
        <v>0</v>
      </c>
      <c r="MJ12" s="31">
        <f>SUMIFS(AKORD[[CZASY]:[CZASY]],AKORD[[DATA]:[DATA]],MJ5,AKORD[[IMIE]:[IMIE]],$A$12)</f>
        <v>0</v>
      </c>
      <c r="MK12" s="54">
        <f>SUMIFS(AKORD[[CZASY]:[CZASY]],AKORD[[DATA]:[DATA]],MK5,AKORD[[IMIE]:[IMIE]],$A$12)</f>
        <v>0</v>
      </c>
      <c r="ML12" s="57">
        <f>SUMIFS(AKORD[[CZASY]:[CZASY]],AKORD[[DATA]:[DATA]],ML5,AKORD[[IMIE]:[IMIE]],$A$12)</f>
        <v>0</v>
      </c>
      <c r="MM12" s="31">
        <f>SUMIFS(AKORD[[CZASY]:[CZASY]],AKORD[[DATA]:[DATA]],MM5,AKORD[[IMIE]:[IMIE]],$A$12)</f>
        <v>0</v>
      </c>
      <c r="MN12" s="31">
        <f>SUMIFS(AKORD[[CZASY]:[CZASY]],AKORD[[DATA]:[DATA]],MN5,AKORD[[IMIE]:[IMIE]],$A$12)</f>
        <v>0</v>
      </c>
      <c r="MO12" s="31">
        <f>SUMIFS(AKORD[[CZASY]:[CZASY]],AKORD[[DATA]:[DATA]],MO5,AKORD[[IMIE]:[IMIE]],$A$12)</f>
        <v>0</v>
      </c>
      <c r="MP12" s="31">
        <f>SUMIFS(AKORD[[CZASY]:[CZASY]],AKORD[[DATA]:[DATA]],MP5,AKORD[[IMIE]:[IMIE]],$A$12)</f>
        <v>0</v>
      </c>
      <c r="MQ12" s="31">
        <f>SUMIFS(AKORD[[CZASY]:[CZASY]],AKORD[[DATA]:[DATA]],MQ5,AKORD[[IMIE]:[IMIE]],$A$12)</f>
        <v>0</v>
      </c>
      <c r="MR12" s="54">
        <f>SUMIFS(AKORD[[CZASY]:[CZASY]],AKORD[[DATA]:[DATA]],MR5,AKORD[[IMIE]:[IMIE]],$A$12)</f>
        <v>0</v>
      </c>
      <c r="MS12" s="57">
        <f>SUMIFS(AKORD[[CZASY]:[CZASY]],AKORD[[DATA]:[DATA]],MS5,AKORD[[IMIE]:[IMIE]],$A$12)</f>
        <v>0</v>
      </c>
      <c r="MT12" s="31">
        <f>SUMIFS(AKORD[[CZASY]:[CZASY]],AKORD[[DATA]:[DATA]],MT5,AKORD[[IMIE]:[IMIE]],$A$12)</f>
        <v>0</v>
      </c>
      <c r="MU12" s="31">
        <f>SUMIFS(AKORD[[CZASY]:[CZASY]],AKORD[[DATA]:[DATA]],MU5,AKORD[[IMIE]:[IMIE]],$A$12)</f>
        <v>0</v>
      </c>
      <c r="MV12" s="31">
        <f>SUMIFS(AKORD[[CZASY]:[CZASY]],AKORD[[DATA]:[DATA]],MV5,AKORD[[IMIE]:[IMIE]],$A$12)</f>
        <v>0</v>
      </c>
      <c r="MW12" s="31">
        <f>SUMIFS(AKORD[[CZASY]:[CZASY]],AKORD[[DATA]:[DATA]],MW5,AKORD[[IMIE]:[IMIE]],$A$12)</f>
        <v>0</v>
      </c>
      <c r="MX12" s="31">
        <f>SUMIFS(AKORD[[CZASY]:[CZASY]],AKORD[[DATA]:[DATA]],MX5,AKORD[[IMIE]:[IMIE]],$A$12)</f>
        <v>0</v>
      </c>
      <c r="MY12" s="54">
        <f>SUMIFS(AKORD[[CZASY]:[CZASY]],AKORD[[DATA]:[DATA]],MY5,AKORD[[IMIE]:[IMIE]],$A$12)</f>
        <v>0</v>
      </c>
      <c r="MZ12" s="57">
        <f>SUMIFS(AKORD[[CZASY]:[CZASY]],AKORD[[DATA]:[DATA]],MZ5,AKORD[[IMIE]:[IMIE]],$A$12)</f>
        <v>0</v>
      </c>
      <c r="NA12" s="31">
        <f>SUMIFS(AKORD[[CZASY]:[CZASY]],AKORD[[DATA]:[DATA]],NA5,AKORD[[IMIE]:[IMIE]],$A$12)</f>
        <v>0</v>
      </c>
      <c r="NB12" s="31">
        <f>SUMIFS(AKORD[[CZASY]:[CZASY]],AKORD[[DATA]:[DATA]],NB5,AKORD[[IMIE]:[IMIE]],$A$12)</f>
        <v>0</v>
      </c>
      <c r="NC12" s="31">
        <f>SUMIFS(AKORD[[CZASY]:[CZASY]],AKORD[[DATA]:[DATA]],NC5,AKORD[[IMIE]:[IMIE]],$A$12)</f>
        <v>0</v>
      </c>
      <c r="ND12" s="31">
        <f>SUMIFS(AKORD[[CZASY]:[CZASY]],AKORD[[DATA]:[DATA]],ND5,AKORD[[IMIE]:[IMIE]],$A$12)</f>
        <v>0</v>
      </c>
      <c r="NE12" s="31">
        <f>SUMIFS(AKORD[[CZASY]:[CZASY]],AKORD[[DATA]:[DATA]],NE5,AKORD[[IMIE]:[IMIE]],$A$12)</f>
        <v>0</v>
      </c>
      <c r="NF12" s="54">
        <f>SUMIFS(AKORD[[CZASY]:[CZASY]],AKORD[[DATA]:[DATA]],NF5,AKORD[[IMIE]:[IMIE]],$A$12)</f>
        <v>0</v>
      </c>
      <c r="NG12" s="57">
        <f>SUMIFS(AKORD[[CZASY]:[CZASY]],AKORD[[DATA]:[DATA]],NG5,AKORD[[IMIE]:[IMIE]],$A$12)</f>
        <v>0</v>
      </c>
      <c r="NH12" s="31">
        <f>SUMIFS(AKORD[[CZASY]:[CZASY]],AKORD[[DATA]:[DATA]],NH5,AKORD[[IMIE]:[IMIE]],$A$12)</f>
        <v>0</v>
      </c>
      <c r="NI12" s="31">
        <f>SUMIFS(AKORD[[CZASY]:[CZASY]],AKORD[[DATA]:[DATA]],NI5,AKORD[[IMIE]:[IMIE]],$A$12)</f>
        <v>0</v>
      </c>
      <c r="NJ12" s="31">
        <f>SUMIFS(AKORD[[CZASY]:[CZASY]],AKORD[[DATA]:[DATA]],NJ5,AKORD[[IMIE]:[IMIE]],$A$12)</f>
        <v>0</v>
      </c>
      <c r="NK12" s="31">
        <f>SUMIFS(AKORD[[CZASY]:[CZASY]],AKORD[[DATA]:[DATA]],NK5,AKORD[[IMIE]:[IMIE]],$A$12)</f>
        <v>0</v>
      </c>
      <c r="NL12" s="31">
        <f>SUMIFS(AKORD[[CZASY]:[CZASY]],AKORD[[DATA]:[DATA]],NL5,AKORD[[IMIE]:[IMIE]],$A$12)</f>
        <v>0</v>
      </c>
      <c r="NM12" s="54">
        <f>SUMIFS(AKORD[[CZASY]:[CZASY]],AKORD[[DATA]:[DATA]],NM5,AKORD[[IMIE]:[IMIE]],$A$12)</f>
        <v>0</v>
      </c>
      <c r="NN12" s="57">
        <f>SUMIFS(AKORD[[CZASY]:[CZASY]],AKORD[[DATA]:[DATA]],NN5,AKORD[[IMIE]:[IMIE]],$A$12)</f>
        <v>0</v>
      </c>
      <c r="NO12" s="31">
        <f>SUMIFS(AKORD[[CZASY]:[CZASY]],AKORD[[DATA]:[DATA]],NO5,AKORD[[IMIE]:[IMIE]],$A$12)</f>
        <v>0</v>
      </c>
      <c r="NP12" s="31">
        <f>SUMIFS(AKORD[[CZASY]:[CZASY]],AKORD[[DATA]:[DATA]],NP5,AKORD[[IMIE]:[IMIE]],$A$12)</f>
        <v>0</v>
      </c>
      <c r="NQ12" s="31">
        <f>SUMIFS(AKORD[[CZASY]:[CZASY]],AKORD[[DATA]:[DATA]],NQ5,AKORD[[IMIE]:[IMIE]],$A$12)</f>
        <v>0</v>
      </c>
      <c r="NR12" s="31">
        <f>SUMIFS(AKORD[[CZASY]:[CZASY]],AKORD[[DATA]:[DATA]],NR5,AKORD[[IMIE]:[IMIE]],$A$12)</f>
        <v>0</v>
      </c>
      <c r="NS12" s="31">
        <f>SUMIFS(AKORD[[CZASY]:[CZASY]],AKORD[[DATA]:[DATA]],NS5,AKORD[[IMIE]:[IMIE]],$A$12)</f>
        <v>0</v>
      </c>
      <c r="NT12" s="54">
        <f>SUMIFS(AKORD[[CZASY]:[CZASY]],AKORD[[DATA]:[DATA]],NT5,AKORD[[IMIE]:[IMIE]],$A$12)</f>
        <v>0</v>
      </c>
      <c r="NU12" s="57">
        <f>SUMIFS(AKORD[[CZASY]:[CZASY]],AKORD[[DATA]:[DATA]],NU5,AKORD[[IMIE]:[IMIE]],$A$12)</f>
        <v>0</v>
      </c>
      <c r="NV12" s="31">
        <f>SUMIFS(AKORD[[CZASY]:[CZASY]],AKORD[[DATA]:[DATA]],NV5,AKORD[[IMIE]:[IMIE]],$A$12)</f>
        <v>0</v>
      </c>
      <c r="NW12" s="31">
        <f>SUMIFS(AKORD[[CZASY]:[CZASY]],AKORD[[DATA]:[DATA]],NW5,AKORD[[IMIE]:[IMIE]],$A$12)</f>
        <v>0</v>
      </c>
      <c r="NX12" s="31">
        <f>SUMIFS(AKORD[[CZASY]:[CZASY]],AKORD[[DATA]:[DATA]],NX5,AKORD[[IMIE]:[IMIE]],$A$12)</f>
        <v>0</v>
      </c>
      <c r="NY12" s="31">
        <f>SUMIFS(AKORD[[CZASY]:[CZASY]],AKORD[[DATA]:[DATA]],NY5,AKORD[[IMIE]:[IMIE]],$A$12)</f>
        <v>0</v>
      </c>
      <c r="NZ12" s="31">
        <f>SUMIFS(AKORD[[CZASY]:[CZASY]],AKORD[[DATA]:[DATA]],NZ5,AKORD[[IMIE]:[IMIE]],$A$12)</f>
        <v>0</v>
      </c>
      <c r="OA12" s="54">
        <f>SUMIFS(AKORD[[CZASY]:[CZASY]],AKORD[[DATA]:[DATA]],OA5,AKORD[[IMIE]:[IMIE]],$A$12)</f>
        <v>0</v>
      </c>
      <c r="OB12" s="57">
        <f>SUMIFS(AKORD[[CZASY]:[CZASY]],AKORD[[DATA]:[DATA]],OB5,AKORD[[IMIE]:[IMIE]],$A$12)</f>
        <v>0</v>
      </c>
      <c r="OC12" s="31">
        <f>SUMIFS(AKORD[[CZASY]:[CZASY]],AKORD[[DATA]:[DATA]],OC5,AKORD[[IMIE]:[IMIE]],$A$12)</f>
        <v>0</v>
      </c>
      <c r="OD12" s="31">
        <f>SUMIFS(AKORD[[CZASY]:[CZASY]],AKORD[[DATA]:[DATA]],OD5,AKORD[[IMIE]:[IMIE]],$A$12)</f>
        <v>0</v>
      </c>
      <c r="OE12" s="31">
        <f>SUMIFS(AKORD[[CZASY]:[CZASY]],AKORD[[DATA]:[DATA]],OE5,AKORD[[IMIE]:[IMIE]],$A$12)</f>
        <v>0</v>
      </c>
      <c r="OF12" s="31">
        <f>SUMIFS(AKORD[[CZASY]:[CZASY]],AKORD[[DATA]:[DATA]],OF5,AKORD[[IMIE]:[IMIE]],$A$12)</f>
        <v>0</v>
      </c>
      <c r="OG12" s="31">
        <f>SUMIFS(AKORD[[CZASY]:[CZASY]],AKORD[[DATA]:[DATA]],OG5,AKORD[[IMIE]:[IMIE]],$A$12)</f>
        <v>0</v>
      </c>
      <c r="OH12" s="54">
        <f>SUMIFS(AKORD[[CZASY]:[CZASY]],AKORD[[DATA]:[DATA]],OH5,AKORD[[IMIE]:[IMIE]],$A$12)</f>
        <v>0</v>
      </c>
      <c r="OI12" s="57">
        <f>SUMIFS(AKORD[[CZASY]:[CZASY]],AKORD[[DATA]:[DATA]],OI5,AKORD[[IMIE]:[IMIE]],$A$12)</f>
        <v>0</v>
      </c>
      <c r="OJ12" s="31">
        <f>SUMIFS(AKORD[[CZASY]:[CZASY]],AKORD[[DATA]:[DATA]],OJ5,AKORD[[IMIE]:[IMIE]],$A$12)</f>
        <v>0</v>
      </c>
      <c r="OK12" s="31">
        <f>SUMIFS(AKORD[[CZASY]:[CZASY]],AKORD[[DATA]:[DATA]],OK5,AKORD[[IMIE]:[IMIE]],$A$12)</f>
        <v>0</v>
      </c>
      <c r="OL12" s="31">
        <f>SUMIFS(AKORD[[CZASY]:[CZASY]],AKORD[[DATA]:[DATA]],OL5,AKORD[[IMIE]:[IMIE]],$A$12)</f>
        <v>0</v>
      </c>
      <c r="OM12" s="31">
        <f>SUMIFS(AKORD[[CZASY]:[CZASY]],AKORD[[DATA]:[DATA]],OM5,AKORD[[IMIE]:[IMIE]],$A$12)</f>
        <v>0</v>
      </c>
      <c r="ON12" s="31">
        <f>SUMIFS(AKORD[[CZASY]:[CZASY]],AKORD[[DATA]:[DATA]],ON5,AKORD[[IMIE]:[IMIE]],$A$12)</f>
        <v>0</v>
      </c>
      <c r="OO12" s="54">
        <f>SUMIFS(AKORD[[CZASY]:[CZASY]],AKORD[[DATA]:[DATA]],OO5,AKORD[[IMIE]:[IMIE]],$A$12)</f>
        <v>0</v>
      </c>
      <c r="OP12" s="57">
        <f>SUMIFS(AKORD[[CZASY]:[CZASY]],AKORD[[DATA]:[DATA]],OP5,AKORD[[IMIE]:[IMIE]],$A$12)</f>
        <v>0</v>
      </c>
      <c r="OQ12" s="31">
        <f>SUMIFS(AKORD[[CZASY]:[CZASY]],AKORD[[DATA]:[DATA]],OQ5,AKORD[[IMIE]:[IMIE]],$A$12)</f>
        <v>0</v>
      </c>
      <c r="OR12" s="31">
        <f>SUMIFS(AKORD[[CZASY]:[CZASY]],AKORD[[DATA]:[DATA]],OR5,AKORD[[IMIE]:[IMIE]],$A$12)</f>
        <v>0</v>
      </c>
      <c r="OS12" s="31">
        <f>SUMIFS(AKORD[[CZASY]:[CZASY]],AKORD[[DATA]:[DATA]],OS5,AKORD[[IMIE]:[IMIE]],$A$12)</f>
        <v>0</v>
      </c>
      <c r="OT12" s="31">
        <f>SUMIFS(AKORD[[CZASY]:[CZASY]],AKORD[[DATA]:[DATA]],OT5,AKORD[[IMIE]:[IMIE]],$A$12)</f>
        <v>0</v>
      </c>
      <c r="OU12" s="31">
        <f>SUMIFS(AKORD[[CZASY]:[CZASY]],AKORD[[DATA]:[DATA]],OU5,AKORD[[IMIE]:[IMIE]],$A$12)</f>
        <v>0</v>
      </c>
      <c r="OV12" s="54">
        <f>SUMIFS(AKORD[[CZASY]:[CZASY]],AKORD[[DATA]:[DATA]],OV5,AKORD[[IMIE]:[IMIE]],$A$12)</f>
        <v>0</v>
      </c>
      <c r="OW12" s="57">
        <f>SUMIFS(AKORD[[CZASY]:[CZASY]],AKORD[[DATA]:[DATA]],OW5,AKORD[[IMIE]:[IMIE]],$A$12)</f>
        <v>0</v>
      </c>
      <c r="OX12" s="31">
        <f>SUMIFS(AKORD[[CZASY]:[CZASY]],AKORD[[DATA]:[DATA]],OX5,AKORD[[IMIE]:[IMIE]],$A$12)</f>
        <v>0</v>
      </c>
      <c r="OY12" s="31">
        <f>SUMIFS(AKORD[[CZASY]:[CZASY]],AKORD[[DATA]:[DATA]],OY5,AKORD[[IMIE]:[IMIE]],$A$12)</f>
        <v>0</v>
      </c>
      <c r="OZ12" s="31">
        <f>SUMIFS(AKORD[[CZASY]:[CZASY]],AKORD[[DATA]:[DATA]],OZ5,AKORD[[IMIE]:[IMIE]],$A$12)</f>
        <v>0</v>
      </c>
      <c r="PA12" s="31">
        <f>SUMIFS(AKORD[[CZASY]:[CZASY]],AKORD[[DATA]:[DATA]],PA5,AKORD[[IMIE]:[IMIE]],$A$12)</f>
        <v>0</v>
      </c>
      <c r="PB12" s="31">
        <f>SUMIFS(AKORD[[CZASY]:[CZASY]],AKORD[[DATA]:[DATA]],PB5,AKORD[[IMIE]:[IMIE]],$A$12)</f>
        <v>0</v>
      </c>
      <c r="PC12" s="54">
        <f>SUMIFS(AKORD[[CZASY]:[CZASY]],AKORD[[DATA]:[DATA]],PC5,AKORD[[IMIE]:[IMIE]],$A$12)</f>
        <v>0</v>
      </c>
      <c r="PD12" s="57">
        <f>SUMIFS(AKORD[[CZASY]:[CZASY]],AKORD[[DATA]:[DATA]],PD5,AKORD[[IMIE]:[IMIE]],$A$12)</f>
        <v>0</v>
      </c>
      <c r="PE12" s="31">
        <f>SUMIFS(AKORD[[CZASY]:[CZASY]],AKORD[[DATA]:[DATA]],PE5,AKORD[[IMIE]:[IMIE]],$A$12)</f>
        <v>0</v>
      </c>
      <c r="PF12" s="31">
        <f>SUMIFS(AKORD[[CZASY]:[CZASY]],AKORD[[DATA]:[DATA]],PF5,AKORD[[IMIE]:[IMIE]],$A$12)</f>
        <v>0</v>
      </c>
      <c r="PG12" s="31">
        <f>SUMIFS(AKORD[[CZASY]:[CZASY]],AKORD[[DATA]:[DATA]],PG5,AKORD[[IMIE]:[IMIE]],$A$12)</f>
        <v>0</v>
      </c>
      <c r="PH12" s="31">
        <f>SUMIFS(AKORD[[CZASY]:[CZASY]],AKORD[[DATA]:[DATA]],PH5,AKORD[[IMIE]:[IMIE]],$A$12)</f>
        <v>0</v>
      </c>
      <c r="PI12" s="31">
        <f>SUMIFS(AKORD[[CZASY]:[CZASY]],AKORD[[DATA]:[DATA]],PI5,AKORD[[IMIE]:[IMIE]],$A$12)</f>
        <v>0</v>
      </c>
      <c r="PJ12" s="54">
        <f>SUMIFS(AKORD[[CZASY]:[CZASY]],AKORD[[DATA]:[DATA]],PJ5,AKORD[[IMIE]:[IMIE]],$A$12)</f>
        <v>0</v>
      </c>
      <c r="PK12" s="57">
        <f>SUMIFS(AKORD[[CZASY]:[CZASY]],AKORD[[DATA]:[DATA]],PK5,AKORD[[IMIE]:[IMIE]],$A$12)</f>
        <v>0</v>
      </c>
      <c r="PL12" s="31">
        <f>SUMIFS(AKORD[[CZASY]:[CZASY]],AKORD[[DATA]:[DATA]],PL5,AKORD[[IMIE]:[IMIE]],$A$12)</f>
        <v>0</v>
      </c>
      <c r="PM12" s="31">
        <f>SUMIFS(AKORD[[CZASY]:[CZASY]],AKORD[[DATA]:[DATA]],PM5,AKORD[[IMIE]:[IMIE]],$A$12)</f>
        <v>0</v>
      </c>
      <c r="PN12" s="31">
        <f>SUMIFS(AKORD[[CZASY]:[CZASY]],AKORD[[DATA]:[DATA]],PN5,AKORD[[IMIE]:[IMIE]],$A$12)</f>
        <v>0</v>
      </c>
      <c r="PO12" s="31">
        <f>SUMIFS(AKORD[[CZASY]:[CZASY]],AKORD[[DATA]:[DATA]],PO5,AKORD[[IMIE]:[IMIE]],$A$12)</f>
        <v>0</v>
      </c>
      <c r="PP12" s="31">
        <f>SUMIFS(AKORD[[CZASY]:[CZASY]],AKORD[[DATA]:[DATA]],PP5,AKORD[[IMIE]:[IMIE]],$A$12)</f>
        <v>0</v>
      </c>
      <c r="PQ12" s="54">
        <f>SUMIFS(AKORD[[CZASY]:[CZASY]],AKORD[[DATA]:[DATA]],PQ5,AKORD[[IMIE]:[IMIE]],$A$12)</f>
        <v>0</v>
      </c>
      <c r="PR12" s="57">
        <f>SUMIFS(AKORD[[CZASY]:[CZASY]],AKORD[[DATA]:[DATA]],PR5,AKORD[[IMIE]:[IMIE]],$A$12)</f>
        <v>0</v>
      </c>
      <c r="URF12" s="31"/>
    </row>
    <row r="13" spans="1:434 14670:14670" ht="11.25" hidden="1" customHeight="1">
      <c r="A13" s="166"/>
      <c r="B13" s="40" t="s">
        <v>2169</v>
      </c>
      <c r="C13" s="26"/>
      <c r="D13" s="26"/>
      <c r="E13" s="26"/>
      <c r="F13" s="55"/>
      <c r="G13" s="64"/>
      <c r="H13" s="26"/>
      <c r="I13" s="26"/>
      <c r="J13" s="26"/>
      <c r="K13" s="26"/>
      <c r="L13" s="26"/>
      <c r="M13" s="55"/>
      <c r="N13" s="64"/>
      <c r="O13" s="26"/>
      <c r="P13" s="26"/>
      <c r="Q13" s="26"/>
      <c r="R13" s="26"/>
      <c r="S13" s="26"/>
      <c r="T13" s="55"/>
      <c r="U13" s="64"/>
      <c r="V13" s="26"/>
      <c r="W13" s="26"/>
      <c r="X13" s="26"/>
      <c r="Y13" s="26"/>
      <c r="Z13" s="26"/>
      <c r="AA13" s="55"/>
      <c r="AB13" s="64"/>
      <c r="AC13" s="26"/>
      <c r="AD13" s="26"/>
      <c r="AE13" s="26"/>
      <c r="AF13" s="26"/>
      <c r="AG13" s="26"/>
      <c r="AH13" s="55"/>
      <c r="AI13" s="64"/>
      <c r="AJ13" s="26"/>
      <c r="AK13" s="26"/>
      <c r="AL13" s="26"/>
      <c r="AM13" s="26"/>
      <c r="AN13" s="26"/>
      <c r="AO13" s="55"/>
      <c r="AP13" s="64"/>
      <c r="AQ13" s="26"/>
      <c r="AR13" s="26"/>
      <c r="AS13" s="26"/>
      <c r="AT13" s="26"/>
      <c r="AU13" s="26"/>
      <c r="AV13" s="55"/>
      <c r="AW13" s="64"/>
      <c r="AX13" s="26"/>
      <c r="AY13" s="26"/>
      <c r="AZ13" s="26"/>
      <c r="BA13" s="26"/>
      <c r="BB13" s="26"/>
      <c r="BC13" s="55"/>
      <c r="BD13" s="64"/>
      <c r="BE13" s="26"/>
      <c r="BF13" s="26"/>
      <c r="BG13" s="26"/>
      <c r="BH13" s="26"/>
      <c r="BI13" s="26"/>
      <c r="BJ13" s="55"/>
      <c r="BK13" s="64"/>
      <c r="BL13" s="26"/>
      <c r="BM13" s="26"/>
      <c r="BN13" s="26"/>
      <c r="BO13" s="26"/>
      <c r="BP13" s="26"/>
      <c r="BQ13" s="55"/>
      <c r="BR13" s="64"/>
      <c r="BS13" s="26"/>
      <c r="BT13" s="26"/>
      <c r="BU13" s="26"/>
      <c r="BV13" s="26"/>
      <c r="BW13" s="26"/>
      <c r="BX13" s="55"/>
      <c r="BY13" s="64"/>
      <c r="BZ13" s="26"/>
      <c r="CA13" s="26"/>
      <c r="CB13" s="26"/>
      <c r="CC13" s="26"/>
      <c r="CD13" s="26"/>
      <c r="CE13" s="55"/>
      <c r="CF13" s="64"/>
      <c r="CG13" s="26"/>
      <c r="CH13" s="26"/>
      <c r="CI13" s="26"/>
      <c r="CJ13" s="26"/>
      <c r="CK13" s="26"/>
      <c r="CL13" s="55"/>
      <c r="CM13" s="64"/>
      <c r="CN13" s="26"/>
      <c r="CO13" s="26"/>
      <c r="CP13" s="26"/>
      <c r="CQ13" s="26"/>
      <c r="CR13" s="26"/>
      <c r="CS13" s="55"/>
      <c r="CT13" s="64"/>
      <c r="CU13" s="26"/>
      <c r="CV13" s="26"/>
      <c r="CW13" s="26"/>
      <c r="CX13" s="26"/>
      <c r="CY13" s="26"/>
      <c r="CZ13" s="55"/>
      <c r="DA13" s="64"/>
      <c r="DB13" s="26"/>
      <c r="DC13" s="26"/>
      <c r="DD13" s="26"/>
      <c r="DE13" s="26"/>
      <c r="DF13" s="26"/>
      <c r="DG13" s="55"/>
      <c r="DH13" s="64"/>
      <c r="DI13" s="26"/>
      <c r="DJ13" s="26"/>
      <c r="DK13" s="26"/>
      <c r="DL13" s="26"/>
      <c r="DM13" s="26"/>
      <c r="DN13" s="55"/>
      <c r="DO13" s="64"/>
      <c r="DP13" s="26"/>
      <c r="DQ13" s="26"/>
      <c r="DR13" s="26"/>
      <c r="DS13" s="26"/>
      <c r="DT13" s="26"/>
      <c r="DU13" s="55"/>
      <c r="DV13" s="64"/>
      <c r="DW13" s="26"/>
      <c r="DX13" s="26"/>
      <c r="DY13" s="26"/>
      <c r="DZ13" s="26"/>
      <c r="EA13" s="26"/>
      <c r="EB13" s="55"/>
      <c r="EC13" s="64"/>
      <c r="ED13" s="26"/>
      <c r="EE13" s="26"/>
      <c r="EF13" s="26"/>
      <c r="EG13" s="26"/>
      <c r="EH13" s="26"/>
      <c r="EI13" s="55"/>
      <c r="EJ13" s="64"/>
      <c r="EK13" s="26"/>
      <c r="EL13" s="26"/>
      <c r="EM13" s="26"/>
      <c r="EN13" s="26"/>
      <c r="EO13" s="26"/>
      <c r="EP13" s="55"/>
      <c r="EQ13" s="64"/>
      <c r="ER13" s="26"/>
      <c r="ES13" s="26"/>
      <c r="ET13" s="26"/>
      <c r="EU13" s="26"/>
      <c r="EV13" s="26"/>
      <c r="EW13" s="55"/>
      <c r="EX13" s="64"/>
      <c r="EY13" s="26"/>
      <c r="EZ13" s="26"/>
      <c r="FA13" s="26"/>
      <c r="FB13" s="26"/>
      <c r="FC13" s="26"/>
      <c r="FD13" s="55"/>
      <c r="FE13" s="64"/>
      <c r="FF13" s="26"/>
      <c r="FG13" s="26"/>
      <c r="FH13" s="26"/>
      <c r="FI13" s="26"/>
      <c r="FJ13" s="26"/>
      <c r="FK13" s="55"/>
      <c r="FL13" s="64"/>
      <c r="FM13" s="26"/>
      <c r="FN13" s="26"/>
      <c r="FO13" s="26"/>
      <c r="FP13" s="26"/>
      <c r="FQ13" s="26"/>
      <c r="FR13" s="55"/>
      <c r="FS13" s="64"/>
      <c r="FT13" s="26"/>
      <c r="FU13" s="26"/>
      <c r="FV13" s="26"/>
      <c r="FW13" s="26"/>
      <c r="FX13" s="26"/>
      <c r="FY13" s="55"/>
      <c r="FZ13" s="64"/>
      <c r="GA13" s="26"/>
      <c r="GB13" s="26"/>
      <c r="GC13" s="26"/>
      <c r="GD13" s="26"/>
      <c r="GE13" s="26"/>
      <c r="GF13" s="55"/>
      <c r="GG13" s="64"/>
      <c r="GH13" s="26"/>
      <c r="GI13" s="26"/>
      <c r="GJ13" s="26"/>
      <c r="GK13" s="26"/>
      <c r="GL13" s="26"/>
      <c r="GM13" s="55"/>
      <c r="GN13" s="64"/>
      <c r="GO13" s="26"/>
      <c r="GP13" s="26"/>
      <c r="GQ13" s="26"/>
      <c r="GR13" s="26"/>
      <c r="GS13" s="26"/>
      <c r="GT13" s="55"/>
      <c r="GU13" s="64"/>
      <c r="GV13" s="26"/>
      <c r="GW13" s="26"/>
      <c r="GX13" s="26"/>
      <c r="GY13" s="26"/>
      <c r="GZ13" s="26"/>
      <c r="HA13" s="55"/>
      <c r="HB13" s="64"/>
      <c r="HC13" s="26"/>
      <c r="HD13" s="26"/>
      <c r="HE13" s="26"/>
      <c r="HF13" s="26"/>
      <c r="HG13" s="26"/>
      <c r="HH13" s="55"/>
      <c r="HI13" s="64"/>
      <c r="HJ13" s="26"/>
      <c r="HK13" s="26"/>
      <c r="HL13" s="26"/>
      <c r="HM13" s="26"/>
      <c r="HN13" s="26"/>
      <c r="HO13" s="55"/>
      <c r="HP13" s="64"/>
      <c r="HQ13" s="26"/>
      <c r="HR13" s="26"/>
      <c r="HS13" s="26"/>
      <c r="HT13" s="26"/>
      <c r="HU13" s="26"/>
      <c r="HV13" s="55"/>
      <c r="HW13" s="64"/>
      <c r="HX13" s="26"/>
      <c r="HY13" s="26"/>
      <c r="HZ13" s="26"/>
      <c r="IA13" s="26"/>
      <c r="IB13" s="26"/>
      <c r="IC13" s="55"/>
      <c r="ID13" s="64"/>
      <c r="IE13" s="26"/>
      <c r="IF13" s="26"/>
      <c r="IG13" s="26"/>
      <c r="IH13" s="26"/>
      <c r="II13" s="26"/>
      <c r="IJ13" s="55"/>
      <c r="IK13" s="64"/>
      <c r="IL13" s="26"/>
      <c r="IM13" s="26"/>
      <c r="IN13" s="26"/>
      <c r="IO13" s="26"/>
      <c r="IP13" s="26"/>
      <c r="IQ13" s="55"/>
      <c r="IR13" s="64"/>
      <c r="IS13" s="26"/>
      <c r="IT13" s="26"/>
      <c r="IU13" s="26"/>
      <c r="IV13" s="26"/>
      <c r="IW13" s="26"/>
      <c r="IX13" s="55"/>
      <c r="IY13" s="64"/>
      <c r="IZ13" s="26"/>
      <c r="JA13" s="26"/>
      <c r="JB13" s="26"/>
      <c r="JC13" s="26"/>
      <c r="JD13" s="26"/>
      <c r="JE13" s="55"/>
      <c r="JF13" s="64"/>
      <c r="JG13" s="26"/>
      <c r="JH13" s="26"/>
      <c r="JI13" s="26"/>
      <c r="JJ13" s="26"/>
      <c r="JK13" s="26"/>
      <c r="JL13" s="55"/>
      <c r="JM13" s="64"/>
      <c r="JN13" s="26"/>
      <c r="JO13" s="26"/>
      <c r="JP13" s="26"/>
      <c r="JQ13" s="26"/>
      <c r="JR13" s="26"/>
      <c r="JS13" s="55"/>
      <c r="JT13" s="64"/>
      <c r="JU13" s="26"/>
      <c r="JV13" s="26"/>
      <c r="JW13" s="26"/>
      <c r="JX13" s="26"/>
      <c r="JY13" s="26"/>
      <c r="JZ13" s="55"/>
      <c r="KA13" s="64"/>
      <c r="KB13" s="26"/>
      <c r="KC13" s="26"/>
      <c r="KD13" s="26"/>
      <c r="KE13" s="26"/>
      <c r="KF13" s="26"/>
      <c r="KG13" s="55"/>
      <c r="KH13" s="64"/>
      <c r="KI13" s="26"/>
      <c r="KJ13" s="26"/>
      <c r="KK13" s="26"/>
      <c r="KL13" s="26"/>
      <c r="KM13" s="26"/>
      <c r="KN13" s="55"/>
      <c r="KO13" s="64"/>
      <c r="KP13" s="26"/>
      <c r="KQ13" s="26"/>
      <c r="KR13" s="26"/>
      <c r="KS13" s="26"/>
      <c r="KT13" s="26"/>
      <c r="KU13" s="55"/>
      <c r="KV13" s="64"/>
      <c r="KW13" s="26"/>
      <c r="KX13" s="26"/>
      <c r="KY13" s="26"/>
      <c r="KZ13" s="26"/>
      <c r="LA13" s="26"/>
      <c r="LB13" s="55"/>
      <c r="LC13" s="64"/>
      <c r="LD13" s="26"/>
      <c r="LE13" s="26"/>
      <c r="LF13" s="26"/>
      <c r="LG13" s="26"/>
      <c r="LH13" s="26"/>
      <c r="LI13" s="55"/>
      <c r="LJ13" s="64"/>
      <c r="LK13" s="26"/>
      <c r="LL13" s="26"/>
      <c r="LM13" s="26"/>
      <c r="LN13" s="26"/>
      <c r="LO13" s="26"/>
      <c r="LP13" s="55"/>
      <c r="LQ13" s="64"/>
      <c r="LR13" s="26"/>
      <c r="LS13" s="26"/>
      <c r="LT13" s="26"/>
      <c r="LU13" s="26"/>
      <c r="LV13" s="26"/>
      <c r="LW13" s="55"/>
      <c r="LX13" s="64"/>
      <c r="LY13" s="26"/>
      <c r="LZ13" s="26"/>
      <c r="MA13" s="26"/>
      <c r="MB13" s="26"/>
      <c r="MC13" s="26"/>
      <c r="MD13" s="55"/>
      <c r="ME13" s="64"/>
      <c r="MF13" s="26"/>
      <c r="MG13" s="26"/>
      <c r="MH13" s="26"/>
      <c r="MI13" s="26"/>
      <c r="MJ13" s="26"/>
      <c r="MK13" s="55"/>
      <c r="ML13" s="64"/>
      <c r="MM13" s="26"/>
      <c r="MN13" s="26"/>
      <c r="MO13" s="26"/>
      <c r="MP13" s="26"/>
      <c r="MQ13" s="26"/>
      <c r="MR13" s="55"/>
      <c r="MS13" s="64"/>
      <c r="MT13" s="26"/>
      <c r="MU13" s="26"/>
      <c r="MV13" s="26"/>
      <c r="MW13" s="26"/>
      <c r="MX13" s="26"/>
      <c r="MY13" s="55"/>
      <c r="MZ13" s="64"/>
      <c r="NA13" s="26"/>
      <c r="NB13" s="26"/>
      <c r="NC13" s="26"/>
      <c r="ND13" s="26"/>
      <c r="NE13" s="26"/>
      <c r="NF13" s="55"/>
      <c r="NG13" s="64"/>
      <c r="NH13" s="26"/>
      <c r="NI13" s="26"/>
      <c r="NJ13" s="26"/>
      <c r="NK13" s="26"/>
      <c r="NL13" s="26"/>
      <c r="NM13" s="55"/>
      <c r="NN13" s="64"/>
      <c r="NO13" s="26"/>
      <c r="NP13" s="26"/>
      <c r="NQ13" s="26"/>
      <c r="NR13" s="26"/>
      <c r="NS13" s="26"/>
      <c r="NT13" s="55"/>
      <c r="NU13" s="64"/>
      <c r="NV13" s="26"/>
      <c r="NW13" s="26"/>
      <c r="NX13" s="26"/>
      <c r="NY13" s="26"/>
      <c r="NZ13" s="26"/>
      <c r="OA13" s="55"/>
      <c r="OB13" s="64"/>
      <c r="OC13" s="26"/>
      <c r="OD13" s="26"/>
      <c r="OE13" s="26"/>
      <c r="OF13" s="26"/>
      <c r="OG13" s="26"/>
      <c r="OH13" s="55"/>
      <c r="OI13" s="64"/>
      <c r="OJ13" s="26"/>
      <c r="OK13" s="26"/>
      <c r="OL13" s="26"/>
      <c r="OM13" s="26"/>
      <c r="ON13" s="26"/>
      <c r="OO13" s="55"/>
      <c r="OP13" s="64"/>
      <c r="OQ13" s="26"/>
      <c r="OR13" s="26"/>
      <c r="OS13" s="26"/>
      <c r="OT13" s="26"/>
      <c r="OU13" s="26"/>
      <c r="OV13" s="55"/>
      <c r="OW13" s="64"/>
      <c r="OX13" s="26"/>
      <c r="OY13" s="26"/>
      <c r="OZ13" s="26"/>
      <c r="PA13" s="26"/>
      <c r="PB13" s="26"/>
      <c r="PC13" s="55"/>
      <c r="PD13" s="64"/>
      <c r="PE13" s="26"/>
      <c r="PF13" s="26"/>
      <c r="PG13" s="26"/>
      <c r="PH13" s="26"/>
      <c r="PI13" s="26"/>
      <c r="PJ13" s="55"/>
      <c r="PK13" s="64"/>
      <c r="PL13" s="26"/>
      <c r="PM13" s="26"/>
      <c r="PN13" s="26"/>
      <c r="PO13" s="26"/>
      <c r="PP13" s="26"/>
      <c r="PQ13" s="55"/>
      <c r="PR13" s="64"/>
    </row>
    <row r="14" spans="1:434 14670:14670" ht="11.25" hidden="1" customHeight="1">
      <c r="A14" s="166"/>
      <c r="B14" s="40" t="s">
        <v>2170</v>
      </c>
      <c r="C14" s="26"/>
      <c r="D14" s="26"/>
      <c r="E14" s="26"/>
      <c r="F14" s="55"/>
      <c r="G14" s="64"/>
      <c r="H14" s="26"/>
      <c r="I14" s="26"/>
      <c r="J14" s="26"/>
      <c r="K14" s="26"/>
      <c r="L14" s="26"/>
      <c r="M14" s="55"/>
      <c r="N14" s="64"/>
      <c r="O14" s="26"/>
      <c r="P14" s="26"/>
      <c r="Q14" s="26"/>
      <c r="R14" s="26"/>
      <c r="S14" s="26"/>
      <c r="T14" s="55"/>
      <c r="U14" s="64"/>
      <c r="V14" s="26"/>
      <c r="W14" s="26"/>
      <c r="X14" s="26"/>
      <c r="Y14" s="26"/>
      <c r="Z14" s="26"/>
      <c r="AA14" s="55"/>
      <c r="AB14" s="64"/>
      <c r="AC14" s="26"/>
      <c r="AD14" s="26"/>
      <c r="AE14" s="26"/>
      <c r="AF14" s="26"/>
      <c r="AG14" s="26"/>
      <c r="AH14" s="55"/>
      <c r="AI14" s="64"/>
      <c r="AJ14" s="26"/>
      <c r="AK14" s="26"/>
      <c r="AL14" s="26"/>
      <c r="AM14" s="26"/>
      <c r="AN14" s="26"/>
      <c r="AO14" s="55"/>
      <c r="AP14" s="64"/>
      <c r="AQ14" s="26"/>
      <c r="AR14" s="26"/>
      <c r="AS14" s="26"/>
      <c r="AT14" s="26"/>
      <c r="AU14" s="26"/>
      <c r="AV14" s="55"/>
      <c r="AW14" s="64"/>
      <c r="AX14" s="26"/>
      <c r="AY14" s="26"/>
      <c r="AZ14" s="26"/>
      <c r="BA14" s="26"/>
      <c r="BB14" s="26"/>
      <c r="BC14" s="55"/>
      <c r="BD14" s="64"/>
      <c r="BE14" s="26"/>
      <c r="BF14" s="26"/>
      <c r="BG14" s="26"/>
      <c r="BH14" s="26"/>
      <c r="BI14" s="26"/>
      <c r="BJ14" s="55"/>
      <c r="BK14" s="64"/>
      <c r="BL14" s="26"/>
      <c r="BM14" s="26"/>
      <c r="BN14" s="26"/>
      <c r="BO14" s="26"/>
      <c r="BP14" s="26"/>
      <c r="BQ14" s="55"/>
      <c r="BR14" s="64"/>
      <c r="BS14" s="26"/>
      <c r="BT14" s="26"/>
      <c r="BU14" s="26"/>
      <c r="BV14" s="26"/>
      <c r="BW14" s="26"/>
      <c r="BX14" s="55"/>
      <c r="BY14" s="64"/>
      <c r="BZ14" s="26"/>
      <c r="CA14" s="26"/>
      <c r="CB14" s="26"/>
      <c r="CC14" s="26"/>
      <c r="CD14" s="26"/>
      <c r="CE14" s="55"/>
      <c r="CF14" s="64"/>
      <c r="CG14" s="26"/>
      <c r="CH14" s="26"/>
      <c r="CI14" s="26"/>
      <c r="CJ14" s="26"/>
      <c r="CK14" s="26"/>
      <c r="CL14" s="55"/>
      <c r="CM14" s="64"/>
      <c r="CN14" s="26"/>
      <c r="CO14" s="26"/>
      <c r="CP14" s="26"/>
      <c r="CQ14" s="26"/>
      <c r="CR14" s="26"/>
      <c r="CS14" s="55"/>
      <c r="CT14" s="64"/>
      <c r="CU14" s="26"/>
      <c r="CV14" s="26"/>
      <c r="CW14" s="26"/>
      <c r="CX14" s="26"/>
      <c r="CY14" s="26"/>
      <c r="CZ14" s="55"/>
      <c r="DA14" s="64"/>
      <c r="DB14" s="26"/>
      <c r="DC14" s="26"/>
      <c r="DD14" s="26"/>
      <c r="DE14" s="26"/>
      <c r="DF14" s="26"/>
      <c r="DG14" s="55"/>
      <c r="DH14" s="64"/>
      <c r="DI14" s="26"/>
      <c r="DJ14" s="26"/>
      <c r="DK14" s="26"/>
      <c r="DL14" s="26"/>
      <c r="DM14" s="26"/>
      <c r="DN14" s="55"/>
      <c r="DO14" s="64"/>
      <c r="DP14" s="26"/>
      <c r="DQ14" s="26"/>
      <c r="DR14" s="26"/>
      <c r="DS14" s="26"/>
      <c r="DT14" s="26"/>
      <c r="DU14" s="55"/>
      <c r="DV14" s="64"/>
      <c r="DW14" s="26"/>
      <c r="DX14" s="26"/>
      <c r="DY14" s="26"/>
      <c r="DZ14" s="26"/>
      <c r="EA14" s="26"/>
      <c r="EB14" s="55"/>
      <c r="EC14" s="64"/>
      <c r="ED14" s="26"/>
      <c r="EE14" s="26"/>
      <c r="EF14" s="26"/>
      <c r="EG14" s="26"/>
      <c r="EH14" s="26"/>
      <c r="EI14" s="55"/>
      <c r="EJ14" s="64"/>
      <c r="EK14" s="26"/>
      <c r="EL14" s="26"/>
      <c r="EM14" s="26"/>
      <c r="EN14" s="26"/>
      <c r="EO14" s="26"/>
      <c r="EP14" s="55"/>
      <c r="EQ14" s="64"/>
      <c r="ER14" s="26"/>
      <c r="ES14" s="26"/>
      <c r="ET14" s="26"/>
      <c r="EU14" s="26"/>
      <c r="EV14" s="26"/>
      <c r="EW14" s="55"/>
      <c r="EX14" s="64"/>
      <c r="EY14" s="26"/>
      <c r="EZ14" s="26"/>
      <c r="FA14" s="26"/>
      <c r="FB14" s="26"/>
      <c r="FC14" s="26"/>
      <c r="FD14" s="55"/>
      <c r="FE14" s="64"/>
      <c r="FF14" s="26"/>
      <c r="FG14" s="26"/>
      <c r="FH14" s="26"/>
      <c r="FI14" s="26"/>
      <c r="FJ14" s="26"/>
      <c r="FK14" s="55"/>
      <c r="FL14" s="64"/>
      <c r="FM14" s="26"/>
      <c r="FN14" s="26"/>
      <c r="FO14" s="26"/>
      <c r="FP14" s="26"/>
      <c r="FQ14" s="26"/>
      <c r="FR14" s="55"/>
      <c r="FS14" s="64"/>
      <c r="FT14" s="26"/>
      <c r="FU14" s="26"/>
      <c r="FV14" s="26"/>
      <c r="FW14" s="26"/>
      <c r="FX14" s="26"/>
      <c r="FY14" s="55"/>
      <c r="FZ14" s="64"/>
      <c r="GA14" s="26"/>
      <c r="GB14" s="26"/>
      <c r="GC14" s="26"/>
      <c r="GD14" s="26"/>
      <c r="GE14" s="26"/>
      <c r="GF14" s="55"/>
      <c r="GG14" s="64"/>
      <c r="GH14" s="26"/>
      <c r="GI14" s="26"/>
      <c r="GJ14" s="26"/>
      <c r="GK14" s="26"/>
      <c r="GL14" s="26"/>
      <c r="GM14" s="55"/>
      <c r="GN14" s="64"/>
      <c r="GO14" s="26"/>
      <c r="GP14" s="26"/>
      <c r="GQ14" s="26"/>
      <c r="GR14" s="26"/>
      <c r="GS14" s="26"/>
      <c r="GT14" s="55"/>
      <c r="GU14" s="64"/>
      <c r="GV14" s="26"/>
      <c r="GW14" s="26"/>
      <c r="GX14" s="26"/>
      <c r="GY14" s="26"/>
      <c r="GZ14" s="26"/>
      <c r="HA14" s="55"/>
      <c r="HB14" s="64"/>
      <c r="HC14" s="26"/>
      <c r="HD14" s="26"/>
      <c r="HE14" s="26"/>
      <c r="HF14" s="26"/>
      <c r="HG14" s="26"/>
      <c r="HH14" s="55"/>
      <c r="HI14" s="64"/>
      <c r="HJ14" s="26"/>
      <c r="HK14" s="26"/>
      <c r="HL14" s="26"/>
      <c r="HM14" s="26"/>
      <c r="HN14" s="26"/>
      <c r="HO14" s="55"/>
      <c r="HP14" s="64"/>
      <c r="HQ14" s="26"/>
      <c r="HR14" s="26"/>
      <c r="HS14" s="26"/>
      <c r="HT14" s="26"/>
      <c r="HU14" s="26"/>
      <c r="HV14" s="55"/>
      <c r="HW14" s="64"/>
      <c r="HX14" s="26"/>
      <c r="HY14" s="26"/>
      <c r="HZ14" s="26"/>
      <c r="IA14" s="26"/>
      <c r="IB14" s="26"/>
      <c r="IC14" s="55"/>
      <c r="ID14" s="64"/>
      <c r="IE14" s="26"/>
      <c r="IF14" s="26"/>
      <c r="IG14" s="26"/>
      <c r="IH14" s="26"/>
      <c r="II14" s="26"/>
      <c r="IJ14" s="55"/>
      <c r="IK14" s="64"/>
      <c r="IL14" s="26"/>
      <c r="IM14" s="26"/>
      <c r="IN14" s="26"/>
      <c r="IO14" s="26"/>
      <c r="IP14" s="26"/>
      <c r="IQ14" s="55"/>
      <c r="IR14" s="64"/>
      <c r="IS14" s="26"/>
      <c r="IT14" s="26"/>
      <c r="IU14" s="26"/>
      <c r="IV14" s="26"/>
      <c r="IW14" s="26"/>
      <c r="IX14" s="55"/>
      <c r="IY14" s="64"/>
      <c r="IZ14" s="26"/>
      <c r="JA14" s="26"/>
      <c r="JB14" s="26"/>
      <c r="JC14" s="26"/>
      <c r="JD14" s="26"/>
      <c r="JE14" s="55"/>
      <c r="JF14" s="64"/>
      <c r="JG14" s="26"/>
      <c r="JH14" s="26"/>
      <c r="JI14" s="26"/>
      <c r="JJ14" s="26"/>
      <c r="JK14" s="26"/>
      <c r="JL14" s="55"/>
      <c r="JM14" s="64"/>
      <c r="JN14" s="26"/>
      <c r="JO14" s="26"/>
      <c r="JP14" s="26"/>
      <c r="JQ14" s="26"/>
      <c r="JR14" s="26"/>
      <c r="JS14" s="55"/>
      <c r="JT14" s="64"/>
      <c r="JU14" s="26"/>
      <c r="JV14" s="26"/>
      <c r="JW14" s="26"/>
      <c r="JX14" s="26"/>
      <c r="JY14" s="26"/>
      <c r="JZ14" s="55"/>
      <c r="KA14" s="64"/>
      <c r="KB14" s="26"/>
      <c r="KC14" s="26"/>
      <c r="KD14" s="26"/>
      <c r="KE14" s="26"/>
      <c r="KF14" s="26"/>
      <c r="KG14" s="55"/>
      <c r="KH14" s="64"/>
      <c r="KI14" s="26"/>
      <c r="KJ14" s="26"/>
      <c r="KK14" s="26"/>
      <c r="KL14" s="26"/>
      <c r="KM14" s="26"/>
      <c r="KN14" s="55"/>
      <c r="KO14" s="64"/>
      <c r="KP14" s="26"/>
      <c r="KQ14" s="26"/>
      <c r="KR14" s="26"/>
      <c r="KS14" s="26"/>
      <c r="KT14" s="26"/>
      <c r="KU14" s="55"/>
      <c r="KV14" s="64"/>
      <c r="KW14" s="26"/>
      <c r="KX14" s="26"/>
      <c r="KY14" s="26"/>
      <c r="KZ14" s="26"/>
      <c r="LA14" s="26"/>
      <c r="LB14" s="55"/>
      <c r="LC14" s="64"/>
      <c r="LD14" s="26"/>
      <c r="LE14" s="26"/>
      <c r="LF14" s="26"/>
      <c r="LG14" s="26"/>
      <c r="LH14" s="26"/>
      <c r="LI14" s="55"/>
      <c r="LJ14" s="64"/>
      <c r="LK14" s="26"/>
      <c r="LL14" s="26"/>
      <c r="LM14" s="26"/>
      <c r="LN14" s="26"/>
      <c r="LO14" s="26"/>
      <c r="LP14" s="55"/>
      <c r="LQ14" s="64"/>
      <c r="LR14" s="26"/>
      <c r="LS14" s="26"/>
      <c r="LT14" s="26"/>
      <c r="LU14" s="26"/>
      <c r="LV14" s="26"/>
      <c r="LW14" s="55"/>
      <c r="LX14" s="64"/>
      <c r="LY14" s="26"/>
      <c r="LZ14" s="26"/>
      <c r="MA14" s="26"/>
      <c r="MB14" s="26"/>
      <c r="MC14" s="26"/>
      <c r="MD14" s="55"/>
      <c r="ME14" s="64"/>
      <c r="MF14" s="26"/>
      <c r="MG14" s="26"/>
      <c r="MH14" s="26"/>
      <c r="MI14" s="26"/>
      <c r="MJ14" s="26"/>
      <c r="MK14" s="55"/>
      <c r="ML14" s="64"/>
      <c r="MM14" s="26"/>
      <c r="MN14" s="26"/>
      <c r="MO14" s="26"/>
      <c r="MP14" s="26"/>
      <c r="MQ14" s="26"/>
      <c r="MR14" s="55"/>
      <c r="MS14" s="64"/>
      <c r="MT14" s="26"/>
      <c r="MU14" s="26"/>
      <c r="MV14" s="26"/>
      <c r="MW14" s="26"/>
      <c r="MX14" s="26"/>
      <c r="MY14" s="55"/>
      <c r="MZ14" s="64"/>
      <c r="NA14" s="26"/>
      <c r="NB14" s="26"/>
      <c r="NC14" s="26"/>
      <c r="ND14" s="26"/>
      <c r="NE14" s="26"/>
      <c r="NF14" s="55"/>
      <c r="NG14" s="64"/>
      <c r="NH14" s="26"/>
      <c r="NI14" s="26"/>
      <c r="NJ14" s="26"/>
      <c r="NK14" s="26"/>
      <c r="NL14" s="26"/>
      <c r="NM14" s="55"/>
      <c r="NN14" s="64"/>
      <c r="NO14" s="26"/>
      <c r="NP14" s="26"/>
      <c r="NQ14" s="26"/>
      <c r="NR14" s="26"/>
      <c r="NS14" s="26"/>
      <c r="NT14" s="55"/>
      <c r="NU14" s="64"/>
      <c r="NV14" s="26"/>
      <c r="NW14" s="26"/>
      <c r="NX14" s="26"/>
      <c r="NY14" s="26"/>
      <c r="NZ14" s="26"/>
      <c r="OA14" s="55"/>
      <c r="OB14" s="64"/>
      <c r="OC14" s="26"/>
      <c r="OD14" s="26"/>
      <c r="OE14" s="26"/>
      <c r="OF14" s="26"/>
      <c r="OG14" s="26"/>
      <c r="OH14" s="55"/>
      <c r="OI14" s="64"/>
      <c r="OJ14" s="26"/>
      <c r="OK14" s="26"/>
      <c r="OL14" s="26"/>
      <c r="OM14" s="26"/>
      <c r="ON14" s="26"/>
      <c r="OO14" s="55"/>
      <c r="OP14" s="64"/>
      <c r="OQ14" s="26"/>
      <c r="OR14" s="26"/>
      <c r="OS14" s="26"/>
      <c r="OT14" s="26"/>
      <c r="OU14" s="26"/>
      <c r="OV14" s="55"/>
      <c r="OW14" s="64"/>
      <c r="OX14" s="26"/>
      <c r="OY14" s="26"/>
      <c r="OZ14" s="26"/>
      <c r="PA14" s="26"/>
      <c r="PB14" s="26"/>
      <c r="PC14" s="55"/>
      <c r="PD14" s="64"/>
      <c r="PE14" s="26"/>
      <c r="PF14" s="26"/>
      <c r="PG14" s="26"/>
      <c r="PH14" s="26"/>
      <c r="PI14" s="26"/>
      <c r="PJ14" s="55"/>
      <c r="PK14" s="64"/>
      <c r="PL14" s="26"/>
      <c r="PM14" s="26"/>
      <c r="PN14" s="26"/>
      <c r="PO14" s="26"/>
      <c r="PP14" s="26"/>
      <c r="PQ14" s="55"/>
      <c r="PR14" s="64"/>
    </row>
    <row r="15" spans="1:434 14670:14670" ht="11.25" hidden="1" customHeight="1">
      <c r="A15" s="166"/>
      <c r="B15" s="40" t="s">
        <v>2143</v>
      </c>
      <c r="C15" s="26"/>
      <c r="D15" s="26"/>
      <c r="E15" s="26"/>
      <c r="F15" s="55"/>
      <c r="G15" s="64"/>
      <c r="H15" s="26"/>
      <c r="I15" s="26"/>
      <c r="J15" s="26"/>
      <c r="K15" s="26"/>
      <c r="L15" s="26"/>
      <c r="M15" s="55"/>
      <c r="N15" s="64"/>
      <c r="O15" s="26"/>
      <c r="P15" s="26"/>
      <c r="Q15" s="26"/>
      <c r="R15" s="26"/>
      <c r="S15" s="26"/>
      <c r="T15" s="55"/>
      <c r="U15" s="64"/>
      <c r="V15" s="26"/>
      <c r="W15" s="26"/>
      <c r="X15" s="26"/>
      <c r="Y15" s="26"/>
      <c r="Z15" s="26"/>
      <c r="AA15" s="55"/>
      <c r="AB15" s="64"/>
      <c r="AC15" s="26"/>
      <c r="AD15" s="26"/>
      <c r="AE15" s="26"/>
      <c r="AF15" s="26"/>
      <c r="AG15" s="26"/>
      <c r="AH15" s="55"/>
      <c r="AI15" s="64"/>
      <c r="AJ15" s="26"/>
      <c r="AK15" s="26"/>
      <c r="AL15" s="26"/>
      <c r="AM15" s="26"/>
      <c r="AN15" s="26"/>
      <c r="AO15" s="55"/>
      <c r="AP15" s="64"/>
      <c r="AQ15" s="26"/>
      <c r="AR15" s="26"/>
      <c r="AS15" s="26"/>
      <c r="AT15" s="26"/>
      <c r="AU15" s="26"/>
      <c r="AV15" s="55"/>
      <c r="AW15" s="64"/>
      <c r="AX15" s="26"/>
      <c r="AY15" s="26"/>
      <c r="AZ15" s="26"/>
      <c r="BA15" s="26"/>
      <c r="BB15" s="26"/>
      <c r="BC15" s="55"/>
      <c r="BD15" s="64"/>
      <c r="BE15" s="26"/>
      <c r="BF15" s="26"/>
      <c r="BG15" s="26"/>
      <c r="BH15" s="26"/>
      <c r="BI15" s="26"/>
      <c r="BJ15" s="55"/>
      <c r="BK15" s="64"/>
      <c r="BL15" s="26"/>
      <c r="BM15" s="26"/>
      <c r="BN15" s="26"/>
      <c r="BO15" s="26"/>
      <c r="BP15" s="26"/>
      <c r="BQ15" s="55"/>
      <c r="BR15" s="64"/>
      <c r="BS15" s="26"/>
      <c r="BT15" s="26"/>
      <c r="BU15" s="26"/>
      <c r="BV15" s="26"/>
      <c r="BW15" s="26"/>
      <c r="BX15" s="55"/>
      <c r="BY15" s="64"/>
      <c r="BZ15" s="26"/>
      <c r="CA15" s="26"/>
      <c r="CB15" s="26"/>
      <c r="CC15" s="26"/>
      <c r="CD15" s="26"/>
      <c r="CE15" s="55"/>
      <c r="CF15" s="64"/>
      <c r="CG15" s="26"/>
      <c r="CH15" s="26"/>
      <c r="CI15" s="26"/>
      <c r="CJ15" s="26"/>
      <c r="CK15" s="26"/>
      <c r="CL15" s="55"/>
      <c r="CM15" s="64"/>
      <c r="CN15" s="26"/>
      <c r="CO15" s="26"/>
      <c r="CP15" s="26"/>
      <c r="CQ15" s="26"/>
      <c r="CR15" s="26"/>
      <c r="CS15" s="55"/>
      <c r="CT15" s="64"/>
      <c r="CU15" s="26"/>
      <c r="CV15" s="26"/>
      <c r="CW15" s="26"/>
      <c r="CX15" s="26"/>
      <c r="CY15" s="26"/>
      <c r="CZ15" s="55"/>
      <c r="DA15" s="64"/>
      <c r="DB15" s="26"/>
      <c r="DC15" s="26"/>
      <c r="DD15" s="26"/>
      <c r="DE15" s="26"/>
      <c r="DF15" s="26"/>
      <c r="DG15" s="55"/>
      <c r="DH15" s="64"/>
      <c r="DI15" s="26"/>
      <c r="DJ15" s="26"/>
      <c r="DK15" s="26"/>
      <c r="DL15" s="26"/>
      <c r="DM15" s="26"/>
      <c r="DN15" s="55"/>
      <c r="DO15" s="64"/>
      <c r="DP15" s="26"/>
      <c r="DQ15" s="26"/>
      <c r="DR15" s="26"/>
      <c r="DS15" s="26"/>
      <c r="DT15" s="26"/>
      <c r="DU15" s="55"/>
      <c r="DV15" s="64"/>
      <c r="DW15" s="26"/>
      <c r="DX15" s="26"/>
      <c r="DY15" s="26"/>
      <c r="DZ15" s="26"/>
      <c r="EA15" s="26"/>
      <c r="EB15" s="55"/>
      <c r="EC15" s="64"/>
      <c r="ED15" s="26"/>
      <c r="EE15" s="26"/>
      <c r="EF15" s="26"/>
      <c r="EG15" s="26"/>
      <c r="EH15" s="26"/>
      <c r="EI15" s="55"/>
      <c r="EJ15" s="64"/>
      <c r="EK15" s="26"/>
      <c r="EL15" s="26"/>
      <c r="EM15" s="26"/>
      <c r="EN15" s="26"/>
      <c r="EO15" s="26"/>
      <c r="EP15" s="55"/>
      <c r="EQ15" s="64"/>
      <c r="ER15" s="26"/>
      <c r="ES15" s="26"/>
      <c r="ET15" s="26"/>
      <c r="EU15" s="26"/>
      <c r="EV15" s="26"/>
      <c r="EW15" s="55"/>
      <c r="EX15" s="64"/>
      <c r="EY15" s="26"/>
      <c r="EZ15" s="26"/>
      <c r="FA15" s="26"/>
      <c r="FB15" s="26"/>
      <c r="FC15" s="26"/>
      <c r="FD15" s="55"/>
      <c r="FE15" s="64"/>
      <c r="FF15" s="26"/>
      <c r="FG15" s="26"/>
      <c r="FH15" s="26"/>
      <c r="FI15" s="26"/>
      <c r="FJ15" s="26"/>
      <c r="FK15" s="55"/>
      <c r="FL15" s="64"/>
      <c r="FM15" s="26"/>
      <c r="FN15" s="26"/>
      <c r="FO15" s="26"/>
      <c r="FP15" s="26"/>
      <c r="FQ15" s="26"/>
      <c r="FR15" s="55"/>
      <c r="FS15" s="64"/>
      <c r="FT15" s="26"/>
      <c r="FU15" s="26"/>
      <c r="FV15" s="26"/>
      <c r="FW15" s="26"/>
      <c r="FX15" s="26"/>
      <c r="FY15" s="55"/>
      <c r="FZ15" s="64"/>
      <c r="GA15" s="26"/>
      <c r="GB15" s="26"/>
      <c r="GC15" s="26"/>
      <c r="GD15" s="26"/>
      <c r="GE15" s="26"/>
      <c r="GF15" s="55"/>
      <c r="GG15" s="64"/>
      <c r="GH15" s="26"/>
      <c r="GI15" s="26"/>
      <c r="GJ15" s="26"/>
      <c r="GK15" s="26"/>
      <c r="GL15" s="26"/>
      <c r="GM15" s="55"/>
      <c r="GN15" s="64"/>
      <c r="GO15" s="26"/>
      <c r="GP15" s="26"/>
      <c r="GQ15" s="26"/>
      <c r="GR15" s="26"/>
      <c r="GS15" s="26"/>
      <c r="GT15" s="55"/>
      <c r="GU15" s="64"/>
      <c r="GV15" s="26"/>
      <c r="GW15" s="26"/>
      <c r="GX15" s="26"/>
      <c r="GY15" s="26"/>
      <c r="GZ15" s="26"/>
      <c r="HA15" s="55"/>
      <c r="HB15" s="64"/>
      <c r="HC15" s="26"/>
      <c r="HD15" s="26"/>
      <c r="HE15" s="26"/>
      <c r="HF15" s="26"/>
      <c r="HG15" s="26"/>
      <c r="HH15" s="55"/>
      <c r="HI15" s="64"/>
      <c r="HJ15" s="26"/>
      <c r="HK15" s="26"/>
      <c r="HL15" s="26"/>
      <c r="HM15" s="26"/>
      <c r="HN15" s="26"/>
      <c r="HO15" s="55"/>
      <c r="HP15" s="64"/>
      <c r="HQ15" s="26"/>
      <c r="HR15" s="26"/>
      <c r="HS15" s="26"/>
      <c r="HT15" s="26"/>
      <c r="HU15" s="26"/>
      <c r="HV15" s="55"/>
      <c r="HW15" s="64"/>
      <c r="HX15" s="26"/>
      <c r="HY15" s="26"/>
      <c r="HZ15" s="26"/>
      <c r="IA15" s="26"/>
      <c r="IB15" s="26"/>
      <c r="IC15" s="55"/>
      <c r="ID15" s="64"/>
      <c r="IE15" s="26"/>
      <c r="IF15" s="26"/>
      <c r="IG15" s="26"/>
      <c r="IH15" s="26"/>
      <c r="II15" s="26"/>
      <c r="IJ15" s="55"/>
      <c r="IK15" s="64"/>
      <c r="IL15" s="26"/>
      <c r="IM15" s="26"/>
      <c r="IN15" s="26"/>
      <c r="IO15" s="26"/>
      <c r="IP15" s="26"/>
      <c r="IQ15" s="55"/>
      <c r="IR15" s="64"/>
      <c r="IS15" s="26"/>
      <c r="IT15" s="26"/>
      <c r="IU15" s="26"/>
      <c r="IV15" s="26"/>
      <c r="IW15" s="26"/>
      <c r="IX15" s="55"/>
      <c r="IY15" s="64"/>
      <c r="IZ15" s="26"/>
      <c r="JA15" s="26"/>
      <c r="JB15" s="26"/>
      <c r="JC15" s="26"/>
      <c r="JD15" s="26"/>
      <c r="JE15" s="55"/>
      <c r="JF15" s="64"/>
      <c r="JG15" s="26"/>
      <c r="JH15" s="26"/>
      <c r="JI15" s="26"/>
      <c r="JJ15" s="26"/>
      <c r="JK15" s="26"/>
      <c r="JL15" s="55"/>
      <c r="JM15" s="64"/>
      <c r="JN15" s="26"/>
      <c r="JO15" s="26"/>
      <c r="JP15" s="26"/>
      <c r="JQ15" s="26"/>
      <c r="JR15" s="26"/>
      <c r="JS15" s="55"/>
      <c r="JT15" s="64"/>
      <c r="JU15" s="26"/>
      <c r="JV15" s="26"/>
      <c r="JW15" s="26"/>
      <c r="JX15" s="26"/>
      <c r="JY15" s="26"/>
      <c r="JZ15" s="55"/>
      <c r="KA15" s="64"/>
      <c r="KB15" s="26"/>
      <c r="KC15" s="26"/>
      <c r="KD15" s="26"/>
      <c r="KE15" s="26"/>
      <c r="KF15" s="26"/>
      <c r="KG15" s="55"/>
      <c r="KH15" s="64"/>
      <c r="KI15" s="26"/>
      <c r="KJ15" s="26"/>
      <c r="KK15" s="26"/>
      <c r="KL15" s="26"/>
      <c r="KM15" s="26"/>
      <c r="KN15" s="55"/>
      <c r="KO15" s="64"/>
      <c r="KP15" s="26"/>
      <c r="KQ15" s="26"/>
      <c r="KR15" s="26"/>
      <c r="KS15" s="26"/>
      <c r="KT15" s="26"/>
      <c r="KU15" s="55"/>
      <c r="KV15" s="64"/>
      <c r="KW15" s="26"/>
      <c r="KX15" s="26"/>
      <c r="KY15" s="26"/>
      <c r="KZ15" s="26"/>
      <c r="LA15" s="26"/>
      <c r="LB15" s="55"/>
      <c r="LC15" s="64"/>
      <c r="LD15" s="26"/>
      <c r="LE15" s="26"/>
      <c r="LF15" s="26"/>
      <c r="LG15" s="26"/>
      <c r="LH15" s="26"/>
      <c r="LI15" s="55"/>
      <c r="LJ15" s="64"/>
      <c r="LK15" s="26"/>
      <c r="LL15" s="26"/>
      <c r="LM15" s="26"/>
      <c r="LN15" s="26"/>
      <c r="LO15" s="26"/>
      <c r="LP15" s="55"/>
      <c r="LQ15" s="64"/>
      <c r="LR15" s="26"/>
      <c r="LS15" s="26"/>
      <c r="LT15" s="26"/>
      <c r="LU15" s="26"/>
      <c r="LV15" s="26"/>
      <c r="LW15" s="55"/>
      <c r="LX15" s="64"/>
      <c r="LY15" s="26"/>
      <c r="LZ15" s="26"/>
      <c r="MA15" s="26"/>
      <c r="MB15" s="26"/>
      <c r="MC15" s="26"/>
      <c r="MD15" s="55"/>
      <c r="ME15" s="64"/>
      <c r="MF15" s="26"/>
      <c r="MG15" s="26"/>
      <c r="MH15" s="26"/>
      <c r="MI15" s="26"/>
      <c r="MJ15" s="26"/>
      <c r="MK15" s="55"/>
      <c r="ML15" s="64"/>
      <c r="MM15" s="26"/>
      <c r="MN15" s="26"/>
      <c r="MO15" s="26"/>
      <c r="MP15" s="26"/>
      <c r="MQ15" s="26"/>
      <c r="MR15" s="55"/>
      <c r="MS15" s="64"/>
      <c r="MT15" s="26"/>
      <c r="MU15" s="26"/>
      <c r="MV15" s="26"/>
      <c r="MW15" s="26"/>
      <c r="MX15" s="26"/>
      <c r="MY15" s="55"/>
      <c r="MZ15" s="64"/>
      <c r="NA15" s="26"/>
      <c r="NB15" s="26"/>
      <c r="NC15" s="26"/>
      <c r="ND15" s="26"/>
      <c r="NE15" s="26"/>
      <c r="NF15" s="55"/>
      <c r="NG15" s="64"/>
      <c r="NH15" s="26"/>
      <c r="NI15" s="26"/>
      <c r="NJ15" s="26"/>
      <c r="NK15" s="26"/>
      <c r="NL15" s="26"/>
      <c r="NM15" s="55"/>
      <c r="NN15" s="64"/>
      <c r="NO15" s="26"/>
      <c r="NP15" s="26"/>
      <c r="NQ15" s="26"/>
      <c r="NR15" s="26"/>
      <c r="NS15" s="26"/>
      <c r="NT15" s="55"/>
      <c r="NU15" s="64"/>
      <c r="NV15" s="26"/>
      <c r="NW15" s="26"/>
      <c r="NX15" s="26"/>
      <c r="NY15" s="26"/>
      <c r="NZ15" s="26"/>
      <c r="OA15" s="55"/>
      <c r="OB15" s="64"/>
      <c r="OC15" s="26"/>
      <c r="OD15" s="26"/>
      <c r="OE15" s="26"/>
      <c r="OF15" s="26"/>
      <c r="OG15" s="26"/>
      <c r="OH15" s="55"/>
      <c r="OI15" s="64"/>
      <c r="OJ15" s="26"/>
      <c r="OK15" s="26"/>
      <c r="OL15" s="26"/>
      <c r="OM15" s="26"/>
      <c r="ON15" s="26"/>
      <c r="OO15" s="55"/>
      <c r="OP15" s="64"/>
      <c r="OQ15" s="26"/>
      <c r="OR15" s="26"/>
      <c r="OS15" s="26"/>
      <c r="OT15" s="26"/>
      <c r="OU15" s="26"/>
      <c r="OV15" s="55"/>
      <c r="OW15" s="64"/>
      <c r="OX15" s="26"/>
      <c r="OY15" s="26"/>
      <c r="OZ15" s="26"/>
      <c r="PA15" s="26"/>
      <c r="PB15" s="26"/>
      <c r="PC15" s="55"/>
      <c r="PD15" s="64"/>
      <c r="PE15" s="26"/>
      <c r="PF15" s="26"/>
      <c r="PG15" s="26"/>
      <c r="PH15" s="26"/>
      <c r="PI15" s="26"/>
      <c r="PJ15" s="55"/>
      <c r="PK15" s="64"/>
      <c r="PL15" s="26"/>
      <c r="PM15" s="26"/>
      <c r="PN15" s="26"/>
      <c r="PO15" s="26"/>
      <c r="PP15" s="26"/>
      <c r="PQ15" s="55"/>
      <c r="PR15" s="64"/>
    </row>
    <row r="16" spans="1:434 14670:14670" ht="11.25" hidden="1" customHeight="1">
      <c r="A16" s="166"/>
      <c r="B16" s="40" t="s">
        <v>2171</v>
      </c>
      <c r="C16" s="26"/>
      <c r="D16" s="26"/>
      <c r="E16" s="26"/>
      <c r="F16" s="55"/>
      <c r="G16" s="64"/>
      <c r="H16" s="26"/>
      <c r="I16" s="26"/>
      <c r="J16" s="26"/>
      <c r="K16" s="26"/>
      <c r="L16" s="26"/>
      <c r="M16" s="55"/>
      <c r="N16" s="64"/>
      <c r="O16" s="26"/>
      <c r="P16" s="26"/>
      <c r="Q16" s="26"/>
      <c r="R16" s="26"/>
      <c r="S16" s="26"/>
      <c r="T16" s="55"/>
      <c r="U16" s="64"/>
      <c r="V16" s="26"/>
      <c r="W16" s="26"/>
      <c r="X16" s="26"/>
      <c r="Y16" s="26"/>
      <c r="Z16" s="26"/>
      <c r="AA16" s="55"/>
      <c r="AB16" s="64"/>
      <c r="AC16" s="26"/>
      <c r="AD16" s="26"/>
      <c r="AE16" s="26"/>
      <c r="AF16" s="26"/>
      <c r="AG16" s="26"/>
      <c r="AH16" s="55"/>
      <c r="AI16" s="64"/>
      <c r="AJ16" s="26"/>
      <c r="AK16" s="26"/>
      <c r="AL16" s="26"/>
      <c r="AM16" s="26"/>
      <c r="AN16" s="26"/>
      <c r="AO16" s="55"/>
      <c r="AP16" s="64"/>
      <c r="AQ16" s="26"/>
      <c r="AR16" s="26"/>
      <c r="AS16" s="26"/>
      <c r="AT16" s="26"/>
      <c r="AU16" s="26"/>
      <c r="AV16" s="55"/>
      <c r="AW16" s="64"/>
      <c r="AX16" s="26"/>
      <c r="AY16" s="26"/>
      <c r="AZ16" s="26"/>
      <c r="BA16" s="26"/>
      <c r="BB16" s="26"/>
      <c r="BC16" s="55"/>
      <c r="BD16" s="64"/>
      <c r="BE16" s="26"/>
      <c r="BF16" s="26"/>
      <c r="BG16" s="26"/>
      <c r="BH16" s="26"/>
      <c r="BI16" s="26"/>
      <c r="BJ16" s="55"/>
      <c r="BK16" s="64"/>
      <c r="BL16" s="26"/>
      <c r="BM16" s="26"/>
      <c r="BN16" s="26"/>
      <c r="BO16" s="26"/>
      <c r="BP16" s="26"/>
      <c r="BQ16" s="55"/>
      <c r="BR16" s="64"/>
      <c r="BS16" s="26"/>
      <c r="BT16" s="26"/>
      <c r="BU16" s="26"/>
      <c r="BV16" s="26"/>
      <c r="BW16" s="26"/>
      <c r="BX16" s="55"/>
      <c r="BY16" s="64"/>
      <c r="BZ16" s="26"/>
      <c r="CA16" s="26"/>
      <c r="CB16" s="26"/>
      <c r="CC16" s="26"/>
      <c r="CD16" s="26"/>
      <c r="CE16" s="55"/>
      <c r="CF16" s="64"/>
      <c r="CG16" s="26"/>
      <c r="CH16" s="26"/>
      <c r="CI16" s="26"/>
      <c r="CJ16" s="26"/>
      <c r="CK16" s="26"/>
      <c r="CL16" s="55"/>
      <c r="CM16" s="64"/>
      <c r="CN16" s="26"/>
      <c r="CO16" s="26"/>
      <c r="CP16" s="26"/>
      <c r="CQ16" s="26"/>
      <c r="CR16" s="26"/>
      <c r="CS16" s="55"/>
      <c r="CT16" s="64"/>
      <c r="CU16" s="26"/>
      <c r="CV16" s="26"/>
      <c r="CW16" s="26"/>
      <c r="CX16" s="26"/>
      <c r="CY16" s="26"/>
      <c r="CZ16" s="55"/>
      <c r="DA16" s="64"/>
      <c r="DB16" s="26"/>
      <c r="DC16" s="26"/>
      <c r="DD16" s="26"/>
      <c r="DE16" s="26"/>
      <c r="DF16" s="26"/>
      <c r="DG16" s="55"/>
      <c r="DH16" s="64"/>
      <c r="DI16" s="26"/>
      <c r="DJ16" s="26"/>
      <c r="DK16" s="26"/>
      <c r="DL16" s="26"/>
      <c r="DM16" s="26"/>
      <c r="DN16" s="55"/>
      <c r="DO16" s="64"/>
      <c r="DP16" s="26"/>
      <c r="DQ16" s="26"/>
      <c r="DR16" s="26"/>
      <c r="DS16" s="26"/>
      <c r="DT16" s="26"/>
      <c r="DU16" s="55"/>
      <c r="DV16" s="64"/>
      <c r="DW16" s="26"/>
      <c r="DX16" s="26"/>
      <c r="DY16" s="26"/>
      <c r="DZ16" s="26"/>
      <c r="EA16" s="26"/>
      <c r="EB16" s="55"/>
      <c r="EC16" s="64"/>
      <c r="ED16" s="26"/>
      <c r="EE16" s="26"/>
      <c r="EF16" s="26"/>
      <c r="EG16" s="26"/>
      <c r="EH16" s="26"/>
      <c r="EI16" s="55"/>
      <c r="EJ16" s="64"/>
      <c r="EK16" s="26"/>
      <c r="EL16" s="26"/>
      <c r="EM16" s="26"/>
      <c r="EN16" s="26"/>
      <c r="EO16" s="26"/>
      <c r="EP16" s="55"/>
      <c r="EQ16" s="64"/>
      <c r="ER16" s="26"/>
      <c r="ES16" s="26"/>
      <c r="ET16" s="26"/>
      <c r="EU16" s="26"/>
      <c r="EV16" s="26"/>
      <c r="EW16" s="55"/>
      <c r="EX16" s="64"/>
      <c r="EY16" s="26"/>
      <c r="EZ16" s="26"/>
      <c r="FA16" s="26"/>
      <c r="FB16" s="26"/>
      <c r="FC16" s="26"/>
      <c r="FD16" s="55"/>
      <c r="FE16" s="64"/>
      <c r="FF16" s="26"/>
      <c r="FG16" s="26"/>
      <c r="FH16" s="26"/>
      <c r="FI16" s="26"/>
      <c r="FJ16" s="26"/>
      <c r="FK16" s="55"/>
      <c r="FL16" s="64"/>
      <c r="FM16" s="26"/>
      <c r="FN16" s="26"/>
      <c r="FO16" s="26"/>
      <c r="FP16" s="26"/>
      <c r="FQ16" s="26"/>
      <c r="FR16" s="55"/>
      <c r="FS16" s="64"/>
      <c r="FT16" s="26"/>
      <c r="FU16" s="26"/>
      <c r="FV16" s="26"/>
      <c r="FW16" s="26"/>
      <c r="FX16" s="26"/>
      <c r="FY16" s="55"/>
      <c r="FZ16" s="64"/>
      <c r="GA16" s="26"/>
      <c r="GB16" s="26"/>
      <c r="GC16" s="26"/>
      <c r="GD16" s="26"/>
      <c r="GE16" s="26"/>
      <c r="GF16" s="55"/>
      <c r="GG16" s="64"/>
      <c r="GH16" s="26"/>
      <c r="GI16" s="26"/>
      <c r="GJ16" s="26"/>
      <c r="GK16" s="26"/>
      <c r="GL16" s="26"/>
      <c r="GM16" s="55"/>
      <c r="GN16" s="64"/>
      <c r="GO16" s="26"/>
      <c r="GP16" s="26"/>
      <c r="GQ16" s="26"/>
      <c r="GR16" s="26"/>
      <c r="GS16" s="26"/>
      <c r="GT16" s="55"/>
      <c r="GU16" s="64"/>
      <c r="GV16" s="26"/>
      <c r="GW16" s="26"/>
      <c r="GX16" s="26"/>
      <c r="GY16" s="26"/>
      <c r="GZ16" s="26"/>
      <c r="HA16" s="55"/>
      <c r="HB16" s="64"/>
      <c r="HC16" s="26"/>
      <c r="HD16" s="26"/>
      <c r="HE16" s="26"/>
      <c r="HF16" s="26"/>
      <c r="HG16" s="26"/>
      <c r="HH16" s="55"/>
      <c r="HI16" s="64"/>
      <c r="HJ16" s="26"/>
      <c r="HK16" s="26"/>
      <c r="HL16" s="26"/>
      <c r="HM16" s="26"/>
      <c r="HN16" s="26"/>
      <c r="HO16" s="55"/>
      <c r="HP16" s="64"/>
      <c r="HQ16" s="26"/>
      <c r="HR16" s="26"/>
      <c r="HS16" s="26"/>
      <c r="HT16" s="26"/>
      <c r="HU16" s="26"/>
      <c r="HV16" s="55"/>
      <c r="HW16" s="64"/>
      <c r="HX16" s="26"/>
      <c r="HY16" s="26"/>
      <c r="HZ16" s="26"/>
      <c r="IA16" s="26"/>
      <c r="IB16" s="26"/>
      <c r="IC16" s="55"/>
      <c r="ID16" s="64"/>
      <c r="IE16" s="26"/>
      <c r="IF16" s="26"/>
      <c r="IG16" s="26"/>
      <c r="IH16" s="26"/>
      <c r="II16" s="26"/>
      <c r="IJ16" s="55"/>
      <c r="IK16" s="64"/>
      <c r="IL16" s="26"/>
      <c r="IM16" s="26"/>
      <c r="IN16" s="26"/>
      <c r="IO16" s="26"/>
      <c r="IP16" s="26"/>
      <c r="IQ16" s="55"/>
      <c r="IR16" s="64"/>
      <c r="IS16" s="26"/>
      <c r="IT16" s="26"/>
      <c r="IU16" s="26"/>
      <c r="IV16" s="26"/>
      <c r="IW16" s="26"/>
      <c r="IX16" s="55"/>
      <c r="IY16" s="64"/>
      <c r="IZ16" s="26"/>
      <c r="JA16" s="26"/>
      <c r="JB16" s="26"/>
      <c r="JC16" s="26"/>
      <c r="JD16" s="26"/>
      <c r="JE16" s="55"/>
      <c r="JF16" s="64"/>
      <c r="JG16" s="26"/>
      <c r="JH16" s="26"/>
      <c r="JI16" s="26"/>
      <c r="JJ16" s="26"/>
      <c r="JK16" s="26"/>
      <c r="JL16" s="55"/>
      <c r="JM16" s="64"/>
      <c r="JN16" s="26"/>
      <c r="JO16" s="26"/>
      <c r="JP16" s="26"/>
      <c r="JQ16" s="26"/>
      <c r="JR16" s="26"/>
      <c r="JS16" s="55"/>
      <c r="JT16" s="64"/>
      <c r="JU16" s="26"/>
      <c r="JV16" s="26"/>
      <c r="JW16" s="26"/>
      <c r="JX16" s="26"/>
      <c r="JY16" s="26"/>
      <c r="JZ16" s="55"/>
      <c r="KA16" s="64"/>
      <c r="KB16" s="26"/>
      <c r="KC16" s="26"/>
      <c r="KD16" s="26"/>
      <c r="KE16" s="26"/>
      <c r="KF16" s="26"/>
      <c r="KG16" s="55"/>
      <c r="KH16" s="64"/>
      <c r="KI16" s="26"/>
      <c r="KJ16" s="26"/>
      <c r="KK16" s="26"/>
      <c r="KL16" s="26"/>
      <c r="KM16" s="26"/>
      <c r="KN16" s="55"/>
      <c r="KO16" s="64"/>
      <c r="KP16" s="26"/>
      <c r="KQ16" s="26"/>
      <c r="KR16" s="26"/>
      <c r="KS16" s="26"/>
      <c r="KT16" s="26"/>
      <c r="KU16" s="55"/>
      <c r="KV16" s="64"/>
      <c r="KW16" s="26"/>
      <c r="KX16" s="26"/>
      <c r="KY16" s="26"/>
      <c r="KZ16" s="26"/>
      <c r="LA16" s="26"/>
      <c r="LB16" s="55"/>
      <c r="LC16" s="64"/>
      <c r="LD16" s="26"/>
      <c r="LE16" s="26"/>
      <c r="LF16" s="26"/>
      <c r="LG16" s="26"/>
      <c r="LH16" s="26"/>
      <c r="LI16" s="55"/>
      <c r="LJ16" s="64"/>
      <c r="LK16" s="26"/>
      <c r="LL16" s="26"/>
      <c r="LM16" s="26"/>
      <c r="LN16" s="26"/>
      <c r="LO16" s="26"/>
      <c r="LP16" s="55"/>
      <c r="LQ16" s="64"/>
      <c r="LR16" s="26"/>
      <c r="LS16" s="26"/>
      <c r="LT16" s="26"/>
      <c r="LU16" s="26"/>
      <c r="LV16" s="26"/>
      <c r="LW16" s="55"/>
      <c r="LX16" s="64"/>
      <c r="LY16" s="26"/>
      <c r="LZ16" s="26"/>
      <c r="MA16" s="26"/>
      <c r="MB16" s="26"/>
      <c r="MC16" s="26"/>
      <c r="MD16" s="55"/>
      <c r="ME16" s="64"/>
      <c r="MF16" s="26"/>
      <c r="MG16" s="26"/>
      <c r="MH16" s="26"/>
      <c r="MI16" s="26"/>
      <c r="MJ16" s="26"/>
      <c r="MK16" s="55"/>
      <c r="ML16" s="64"/>
      <c r="MM16" s="26"/>
      <c r="MN16" s="26"/>
      <c r="MO16" s="26"/>
      <c r="MP16" s="26"/>
      <c r="MQ16" s="26"/>
      <c r="MR16" s="55"/>
      <c r="MS16" s="64"/>
      <c r="MT16" s="26"/>
      <c r="MU16" s="26"/>
      <c r="MV16" s="26"/>
      <c r="MW16" s="26"/>
      <c r="MX16" s="26"/>
      <c r="MY16" s="55"/>
      <c r="MZ16" s="64"/>
      <c r="NA16" s="26"/>
      <c r="NB16" s="26"/>
      <c r="NC16" s="26"/>
      <c r="ND16" s="26"/>
      <c r="NE16" s="26"/>
      <c r="NF16" s="55"/>
      <c r="NG16" s="64"/>
      <c r="NH16" s="26"/>
      <c r="NI16" s="26"/>
      <c r="NJ16" s="26"/>
      <c r="NK16" s="26"/>
      <c r="NL16" s="26"/>
      <c r="NM16" s="55"/>
      <c r="NN16" s="64"/>
      <c r="NO16" s="26"/>
      <c r="NP16" s="26"/>
      <c r="NQ16" s="26"/>
      <c r="NR16" s="26"/>
      <c r="NS16" s="26"/>
      <c r="NT16" s="55"/>
      <c r="NU16" s="64"/>
      <c r="NV16" s="26"/>
      <c r="NW16" s="26"/>
      <c r="NX16" s="26"/>
      <c r="NY16" s="26"/>
      <c r="NZ16" s="26"/>
      <c r="OA16" s="55"/>
      <c r="OB16" s="64"/>
      <c r="OC16" s="26"/>
      <c r="OD16" s="26"/>
      <c r="OE16" s="26"/>
      <c r="OF16" s="26"/>
      <c r="OG16" s="26"/>
      <c r="OH16" s="55"/>
      <c r="OI16" s="64"/>
      <c r="OJ16" s="26"/>
      <c r="OK16" s="26"/>
      <c r="OL16" s="26"/>
      <c r="OM16" s="26"/>
      <c r="ON16" s="26"/>
      <c r="OO16" s="55"/>
      <c r="OP16" s="64"/>
      <c r="OQ16" s="26"/>
      <c r="OR16" s="26"/>
      <c r="OS16" s="26"/>
      <c r="OT16" s="26"/>
      <c r="OU16" s="26"/>
      <c r="OV16" s="55"/>
      <c r="OW16" s="64"/>
      <c r="OX16" s="26"/>
      <c r="OY16" s="26"/>
      <c r="OZ16" s="26"/>
      <c r="PA16" s="26"/>
      <c r="PB16" s="26"/>
      <c r="PC16" s="55"/>
      <c r="PD16" s="64"/>
      <c r="PE16" s="26"/>
      <c r="PF16" s="26"/>
      <c r="PG16" s="26"/>
      <c r="PH16" s="26"/>
      <c r="PI16" s="26"/>
      <c r="PJ16" s="55"/>
      <c r="PK16" s="64"/>
      <c r="PL16" s="26"/>
      <c r="PM16" s="26"/>
      <c r="PN16" s="26"/>
      <c r="PO16" s="26"/>
      <c r="PP16" s="26"/>
      <c r="PQ16" s="55"/>
      <c r="PR16" s="64"/>
    </row>
    <row r="17" spans="1:434" s="48" customFormat="1" ht="11.25" hidden="1" customHeight="1" thickBot="1">
      <c r="A17" s="166"/>
      <c r="B17" s="47" t="s">
        <v>2172</v>
      </c>
      <c r="C17" s="50">
        <v>465</v>
      </c>
      <c r="D17" s="50">
        <v>465</v>
      </c>
      <c r="E17" s="50">
        <v>465</v>
      </c>
      <c r="F17" s="50"/>
      <c r="G17" s="65"/>
      <c r="H17" s="50">
        <v>465</v>
      </c>
      <c r="I17" s="50">
        <v>465</v>
      </c>
      <c r="J17" s="50">
        <v>465</v>
      </c>
      <c r="K17" s="50">
        <v>465</v>
      </c>
      <c r="L17" s="50">
        <v>465</v>
      </c>
      <c r="M17" s="50"/>
      <c r="N17" s="65"/>
      <c r="O17" s="50">
        <v>465</v>
      </c>
      <c r="P17" s="50">
        <v>465</v>
      </c>
      <c r="Q17" s="50">
        <v>465</v>
      </c>
      <c r="R17" s="50">
        <v>465</v>
      </c>
      <c r="S17" s="50">
        <v>465</v>
      </c>
      <c r="T17" s="50"/>
      <c r="U17" s="65"/>
      <c r="V17" s="50">
        <v>465</v>
      </c>
      <c r="W17" s="50">
        <v>465</v>
      </c>
      <c r="X17" s="50">
        <v>465</v>
      </c>
      <c r="Y17" s="50">
        <v>465</v>
      </c>
      <c r="Z17" s="50">
        <v>465</v>
      </c>
      <c r="AA17" s="50"/>
      <c r="AB17" s="65"/>
      <c r="AC17" s="50">
        <v>465</v>
      </c>
      <c r="AD17" s="50">
        <v>465</v>
      </c>
      <c r="AE17" s="50">
        <v>465</v>
      </c>
      <c r="AF17" s="50"/>
      <c r="AG17" s="50"/>
      <c r="AH17" s="50"/>
      <c r="AI17" s="65"/>
      <c r="AJ17" s="50">
        <v>465</v>
      </c>
      <c r="AK17" s="50">
        <v>465</v>
      </c>
      <c r="AL17" s="50">
        <v>465</v>
      </c>
      <c r="AM17" s="50">
        <v>465</v>
      </c>
      <c r="AN17" s="50">
        <v>465</v>
      </c>
      <c r="AO17" s="50"/>
      <c r="AP17" s="65"/>
      <c r="AQ17" s="50">
        <v>465</v>
      </c>
      <c r="AR17" s="50">
        <v>465</v>
      </c>
      <c r="AS17" s="50">
        <v>465</v>
      </c>
      <c r="AT17" s="50">
        <v>465</v>
      </c>
      <c r="AU17" s="50">
        <v>465</v>
      </c>
      <c r="AV17" s="50"/>
      <c r="AW17" s="65"/>
      <c r="AX17" s="50">
        <v>465</v>
      </c>
      <c r="AY17" s="50">
        <v>465</v>
      </c>
      <c r="AZ17" s="50">
        <v>465</v>
      </c>
      <c r="BA17" s="50">
        <v>465</v>
      </c>
      <c r="BB17" s="50">
        <v>465</v>
      </c>
      <c r="BC17" s="50"/>
      <c r="BD17" s="65"/>
      <c r="BE17" s="50">
        <v>465</v>
      </c>
      <c r="BF17" s="50"/>
      <c r="BG17" s="50"/>
      <c r="BH17" s="50"/>
      <c r="BI17" s="50"/>
      <c r="BJ17" s="50"/>
      <c r="BK17" s="65"/>
      <c r="BL17" s="50"/>
      <c r="BM17" s="50"/>
      <c r="BN17" s="50"/>
      <c r="BO17" s="50"/>
      <c r="BP17" s="50"/>
      <c r="BQ17" s="50"/>
      <c r="BR17" s="65"/>
      <c r="BS17" s="50">
        <v>0</v>
      </c>
      <c r="BT17" s="50">
        <v>0</v>
      </c>
      <c r="BU17" s="50">
        <v>0</v>
      </c>
      <c r="BV17" s="50">
        <v>0</v>
      </c>
      <c r="BW17" s="50">
        <v>0</v>
      </c>
      <c r="BX17" s="50"/>
      <c r="BY17" s="65"/>
      <c r="BZ17" s="50"/>
      <c r="CA17" s="50"/>
      <c r="CB17" s="50"/>
      <c r="CC17" s="50"/>
      <c r="CD17" s="50"/>
      <c r="CE17" s="50"/>
      <c r="CF17" s="65"/>
      <c r="CG17" s="50"/>
      <c r="CH17" s="50"/>
      <c r="CI17" s="50"/>
      <c r="CJ17" s="50"/>
      <c r="CK17" s="50"/>
      <c r="CL17" s="50"/>
      <c r="CM17" s="65"/>
      <c r="CN17" s="50"/>
      <c r="CO17" s="50"/>
      <c r="CP17" s="50"/>
      <c r="CQ17" s="50"/>
      <c r="CR17" s="50"/>
      <c r="CS17" s="50"/>
      <c r="CT17" s="65"/>
      <c r="CU17" s="50"/>
      <c r="CV17" s="50"/>
      <c r="CW17" s="50"/>
      <c r="CX17" s="50"/>
      <c r="CY17" s="50"/>
      <c r="CZ17" s="50"/>
      <c r="DA17" s="65"/>
      <c r="DB17" s="50"/>
      <c r="DC17" s="50"/>
      <c r="DD17" s="50"/>
      <c r="DE17" s="50"/>
      <c r="DF17" s="50"/>
      <c r="DG17" s="50"/>
      <c r="DH17" s="65"/>
      <c r="DI17" s="50"/>
      <c r="DJ17" s="50"/>
      <c r="DK17" s="50"/>
      <c r="DL17" s="50"/>
      <c r="DM17" s="50"/>
      <c r="DN17" s="50"/>
      <c r="DO17" s="65"/>
      <c r="DP17" s="50"/>
      <c r="DQ17" s="50"/>
      <c r="DR17" s="50"/>
      <c r="DS17" s="50"/>
      <c r="DT17" s="50"/>
      <c r="DU17" s="50"/>
      <c r="DV17" s="65"/>
      <c r="DW17" s="50"/>
      <c r="DX17" s="50"/>
      <c r="DY17" s="50"/>
      <c r="DZ17" s="50"/>
      <c r="EA17" s="50"/>
      <c r="EB17" s="50"/>
      <c r="EC17" s="65"/>
      <c r="ED17" s="50"/>
      <c r="EE17" s="50"/>
      <c r="EF17" s="50"/>
      <c r="EG17" s="50"/>
      <c r="EH17" s="50"/>
      <c r="EI17" s="50"/>
      <c r="EJ17" s="65"/>
      <c r="EK17" s="50"/>
      <c r="EL17" s="50"/>
      <c r="EM17" s="50"/>
      <c r="EN17" s="50"/>
      <c r="EO17" s="50"/>
      <c r="EP17" s="50"/>
      <c r="EQ17" s="65"/>
      <c r="ER17" s="50"/>
      <c r="ES17" s="50"/>
      <c r="ET17" s="50"/>
      <c r="EU17" s="50"/>
      <c r="EV17" s="50"/>
      <c r="EW17" s="50"/>
      <c r="EX17" s="65"/>
      <c r="EY17" s="50"/>
      <c r="EZ17" s="50"/>
      <c r="FA17" s="50"/>
      <c r="FB17" s="50"/>
      <c r="FC17" s="50"/>
      <c r="FD17" s="50"/>
      <c r="FE17" s="65"/>
      <c r="FF17" s="50"/>
      <c r="FG17" s="50"/>
      <c r="FH17" s="50"/>
      <c r="FI17" s="50"/>
      <c r="FJ17" s="50"/>
      <c r="FK17" s="50"/>
      <c r="FL17" s="65"/>
      <c r="FM17" s="50"/>
      <c r="FN17" s="50"/>
      <c r="FO17" s="50"/>
      <c r="FP17" s="50"/>
      <c r="FQ17" s="50"/>
      <c r="FR17" s="50"/>
      <c r="FS17" s="65"/>
      <c r="FT17" s="50"/>
      <c r="FU17" s="50"/>
      <c r="FV17" s="50"/>
      <c r="FW17" s="50"/>
      <c r="FX17" s="50"/>
      <c r="FY17" s="50"/>
      <c r="FZ17" s="65"/>
      <c r="GA17" s="50"/>
      <c r="GB17" s="50"/>
      <c r="GC17" s="50"/>
      <c r="GD17" s="50"/>
      <c r="GE17" s="50"/>
      <c r="GF17" s="50"/>
      <c r="GG17" s="65"/>
      <c r="GH17" s="50"/>
      <c r="GI17" s="50"/>
      <c r="GJ17" s="50"/>
      <c r="GK17" s="50"/>
      <c r="GL17" s="50"/>
      <c r="GM17" s="50"/>
      <c r="GN17" s="65"/>
      <c r="GO17" s="50"/>
      <c r="GP17" s="50">
        <v>465</v>
      </c>
      <c r="GQ17" s="50">
        <v>465</v>
      </c>
      <c r="GR17" s="50">
        <v>465</v>
      </c>
      <c r="GS17" s="50">
        <v>465</v>
      </c>
      <c r="GT17" s="50"/>
      <c r="GU17" s="65"/>
      <c r="GV17" s="50"/>
      <c r="GW17" s="50">
        <v>0</v>
      </c>
      <c r="GX17" s="50">
        <v>0</v>
      </c>
      <c r="GY17" s="50">
        <v>0</v>
      </c>
      <c r="GZ17" s="50">
        <v>0</v>
      </c>
      <c r="HA17" s="50"/>
      <c r="HB17" s="65"/>
      <c r="HC17" s="50"/>
      <c r="HD17" s="50">
        <v>0</v>
      </c>
      <c r="HE17" s="50">
        <v>0</v>
      </c>
      <c r="HF17" s="50">
        <v>0</v>
      </c>
      <c r="HG17" s="50">
        <v>0</v>
      </c>
      <c r="HH17" s="50"/>
      <c r="HI17" s="65"/>
      <c r="HJ17" s="50"/>
      <c r="HK17" s="50">
        <v>0</v>
      </c>
      <c r="HL17" s="50">
        <v>0</v>
      </c>
      <c r="HM17" s="50">
        <v>0</v>
      </c>
      <c r="HN17" s="50">
        <v>0</v>
      </c>
      <c r="HO17" s="50"/>
      <c r="HP17" s="65"/>
      <c r="HQ17" s="50"/>
      <c r="HR17" s="50">
        <v>0</v>
      </c>
      <c r="HS17" s="50">
        <v>0</v>
      </c>
      <c r="HT17" s="50">
        <v>0</v>
      </c>
      <c r="HU17" s="50">
        <v>0</v>
      </c>
      <c r="HV17" s="50"/>
      <c r="HW17" s="65"/>
      <c r="HX17" s="50"/>
      <c r="HY17" s="50">
        <v>0</v>
      </c>
      <c r="HZ17" s="50">
        <v>0</v>
      </c>
      <c r="IA17" s="50">
        <v>0</v>
      </c>
      <c r="IB17" s="50">
        <v>0</v>
      </c>
      <c r="IC17" s="50"/>
      <c r="ID17" s="65"/>
      <c r="IE17" s="50"/>
      <c r="IF17" s="50">
        <v>0</v>
      </c>
      <c r="IG17" s="50">
        <v>0</v>
      </c>
      <c r="IH17" s="50">
        <v>0</v>
      </c>
      <c r="II17" s="50">
        <v>0</v>
      </c>
      <c r="IJ17" s="50"/>
      <c r="IK17" s="65"/>
      <c r="IL17" s="50"/>
      <c r="IM17" s="50">
        <v>0</v>
      </c>
      <c r="IN17" s="50">
        <v>0</v>
      </c>
      <c r="IO17" s="50">
        <v>0</v>
      </c>
      <c r="IP17" s="50">
        <v>0</v>
      </c>
      <c r="IQ17" s="50"/>
      <c r="IR17" s="65"/>
      <c r="IS17" s="50"/>
      <c r="IT17" s="50">
        <v>0</v>
      </c>
      <c r="IU17" s="50">
        <v>0</v>
      </c>
      <c r="IV17" s="50">
        <v>0</v>
      </c>
      <c r="IW17" s="50">
        <v>0</v>
      </c>
      <c r="IX17" s="50"/>
      <c r="IY17" s="65"/>
      <c r="IZ17" s="50"/>
      <c r="JA17" s="50">
        <v>0</v>
      </c>
      <c r="JB17" s="50">
        <v>0</v>
      </c>
      <c r="JC17" s="50">
        <v>0</v>
      </c>
      <c r="JD17" s="50">
        <v>0</v>
      </c>
      <c r="JE17" s="50"/>
      <c r="JF17" s="65"/>
      <c r="JG17" s="50"/>
      <c r="JH17" s="50">
        <v>0</v>
      </c>
      <c r="JI17" s="50">
        <v>0</v>
      </c>
      <c r="JJ17" s="50">
        <v>0</v>
      </c>
      <c r="JK17" s="50">
        <v>0</v>
      </c>
      <c r="JL17" s="50"/>
      <c r="JM17" s="65"/>
      <c r="JN17" s="50"/>
      <c r="JO17" s="50">
        <v>0</v>
      </c>
      <c r="JP17" s="50">
        <v>0</v>
      </c>
      <c r="JQ17" s="50">
        <v>0</v>
      </c>
      <c r="JR17" s="50">
        <v>0</v>
      </c>
      <c r="JS17" s="50"/>
      <c r="JT17" s="65"/>
      <c r="JU17" s="50"/>
      <c r="JV17" s="50">
        <v>0</v>
      </c>
      <c r="JW17" s="50">
        <v>0</v>
      </c>
      <c r="JX17" s="50">
        <v>0</v>
      </c>
      <c r="JY17" s="50">
        <v>0</v>
      </c>
      <c r="JZ17" s="50"/>
      <c r="KA17" s="65"/>
      <c r="KB17" s="50"/>
      <c r="KC17" s="50">
        <v>0</v>
      </c>
      <c r="KD17" s="50">
        <v>0</v>
      </c>
      <c r="KE17" s="50">
        <v>0</v>
      </c>
      <c r="KF17" s="50">
        <v>0</v>
      </c>
      <c r="KG17" s="50"/>
      <c r="KH17" s="65"/>
      <c r="KI17" s="50"/>
      <c r="KJ17" s="50">
        <v>0</v>
      </c>
      <c r="KK17" s="50">
        <v>0</v>
      </c>
      <c r="KL17" s="50">
        <v>0</v>
      </c>
      <c r="KM17" s="50">
        <v>0</v>
      </c>
      <c r="KN17" s="50"/>
      <c r="KO17" s="65"/>
      <c r="KP17" s="50"/>
      <c r="KQ17" s="50">
        <v>0</v>
      </c>
      <c r="KR17" s="50">
        <v>0</v>
      </c>
      <c r="KS17" s="50">
        <v>0</v>
      </c>
      <c r="KT17" s="50">
        <v>0</v>
      </c>
      <c r="KU17" s="50"/>
      <c r="KV17" s="65"/>
      <c r="KW17" s="50"/>
      <c r="KX17" s="50">
        <v>0</v>
      </c>
      <c r="KY17" s="50">
        <v>0</v>
      </c>
      <c r="KZ17" s="50">
        <v>0</v>
      </c>
      <c r="LA17" s="50">
        <v>0</v>
      </c>
      <c r="LB17" s="50"/>
      <c r="LC17" s="65"/>
      <c r="LD17" s="50"/>
      <c r="LE17" s="50">
        <v>0</v>
      </c>
      <c r="LF17" s="50">
        <v>0</v>
      </c>
      <c r="LG17" s="50">
        <v>0</v>
      </c>
      <c r="LH17" s="50">
        <v>0</v>
      </c>
      <c r="LI17" s="50"/>
      <c r="LJ17" s="65"/>
      <c r="LK17" s="50"/>
      <c r="LL17" s="50">
        <v>0</v>
      </c>
      <c r="LM17" s="50">
        <v>0</v>
      </c>
      <c r="LN17" s="50">
        <v>0</v>
      </c>
      <c r="LO17" s="50">
        <v>0</v>
      </c>
      <c r="LP17" s="50"/>
      <c r="LQ17" s="65"/>
      <c r="LR17" s="50"/>
      <c r="LS17" s="50">
        <v>0</v>
      </c>
      <c r="LT17" s="50">
        <v>0</v>
      </c>
      <c r="LU17" s="50">
        <v>0</v>
      </c>
      <c r="LV17" s="50">
        <v>0</v>
      </c>
      <c r="LW17" s="50"/>
      <c r="LX17" s="65"/>
      <c r="LY17" s="50"/>
      <c r="LZ17" s="50">
        <v>0</v>
      </c>
      <c r="MA17" s="50">
        <v>0</v>
      </c>
      <c r="MB17" s="50">
        <v>0</v>
      </c>
      <c r="MC17" s="50">
        <v>0</v>
      </c>
      <c r="MD17" s="50"/>
      <c r="ME17" s="65"/>
      <c r="MF17" s="50"/>
      <c r="MG17" s="50">
        <v>0</v>
      </c>
      <c r="MH17" s="50">
        <v>0</v>
      </c>
      <c r="MI17" s="50">
        <v>0</v>
      </c>
      <c r="MJ17" s="50">
        <v>0</v>
      </c>
      <c r="MK17" s="50"/>
      <c r="ML17" s="65"/>
      <c r="MM17" s="50"/>
      <c r="MN17" s="50">
        <v>0</v>
      </c>
      <c r="MO17" s="50">
        <v>0</v>
      </c>
      <c r="MP17" s="50">
        <v>0</v>
      </c>
      <c r="MQ17" s="50">
        <v>0</v>
      </c>
      <c r="MR17" s="50"/>
      <c r="MS17" s="65"/>
      <c r="MT17" s="50"/>
      <c r="MU17" s="50">
        <v>0</v>
      </c>
      <c r="MV17" s="50">
        <v>0</v>
      </c>
      <c r="MW17" s="50">
        <v>0</v>
      </c>
      <c r="MX17" s="50">
        <v>0</v>
      </c>
      <c r="MY17" s="50"/>
      <c r="MZ17" s="65"/>
      <c r="NA17" s="50"/>
      <c r="NB17" s="50">
        <v>0</v>
      </c>
      <c r="NC17" s="50">
        <v>0</v>
      </c>
      <c r="ND17" s="50">
        <v>0</v>
      </c>
      <c r="NE17" s="50">
        <v>0</v>
      </c>
      <c r="NF17" s="50"/>
      <c r="NG17" s="65"/>
      <c r="NH17" s="50"/>
      <c r="NI17" s="50">
        <v>0</v>
      </c>
      <c r="NJ17" s="50">
        <v>0</v>
      </c>
      <c r="NK17" s="50">
        <v>0</v>
      </c>
      <c r="NL17" s="50">
        <v>0</v>
      </c>
      <c r="NM17" s="50"/>
      <c r="NN17" s="65"/>
      <c r="NO17" s="50"/>
      <c r="NP17" s="50">
        <v>0</v>
      </c>
      <c r="NQ17" s="50">
        <v>0</v>
      </c>
      <c r="NR17" s="50">
        <v>0</v>
      </c>
      <c r="NS17" s="50">
        <v>0</v>
      </c>
      <c r="NT17" s="50"/>
      <c r="NU17" s="65"/>
      <c r="NV17" s="50"/>
      <c r="NW17" s="50">
        <v>0</v>
      </c>
      <c r="NX17" s="50">
        <v>0</v>
      </c>
      <c r="NY17" s="50">
        <v>0</v>
      </c>
      <c r="NZ17" s="50">
        <v>0</v>
      </c>
      <c r="OA17" s="50"/>
      <c r="OB17" s="65"/>
      <c r="OC17" s="50"/>
      <c r="OD17" s="50"/>
      <c r="OE17" s="50"/>
      <c r="OF17" s="50"/>
      <c r="OG17" s="50"/>
      <c r="OH17" s="50"/>
      <c r="OI17" s="65"/>
      <c r="OJ17" s="50"/>
      <c r="OK17" s="50"/>
      <c r="OL17" s="50"/>
      <c r="OM17" s="50"/>
      <c r="ON17" s="50"/>
      <c r="OO17" s="50"/>
      <c r="OP17" s="65"/>
      <c r="OQ17" s="50"/>
      <c r="OR17" s="50"/>
      <c r="OS17" s="50"/>
      <c r="OT17" s="50"/>
      <c r="OU17" s="50"/>
      <c r="OV17" s="50"/>
      <c r="OW17" s="65"/>
      <c r="OX17" s="50"/>
      <c r="OY17" s="50"/>
      <c r="OZ17" s="50"/>
      <c r="PA17" s="50"/>
      <c r="PB17" s="50"/>
      <c r="PC17" s="50"/>
      <c r="PD17" s="65"/>
      <c r="PE17" s="50"/>
      <c r="PF17" s="50"/>
      <c r="PG17" s="50"/>
      <c r="PH17" s="50"/>
      <c r="PI17" s="50"/>
      <c r="PJ17" s="50"/>
      <c r="PK17" s="65"/>
      <c r="PL17" s="50"/>
      <c r="PM17" s="50"/>
      <c r="PN17" s="50"/>
      <c r="PO17" s="50"/>
      <c r="PP17" s="50"/>
      <c r="PQ17" s="50"/>
      <c r="PR17" s="65"/>
    </row>
    <row r="18" spans="1:434" s="38" customFormat="1" ht="11.25" customHeight="1">
      <c r="A18" s="167" t="s">
        <v>2129</v>
      </c>
      <c r="B18" s="39" t="s">
        <v>2168</v>
      </c>
      <c r="C18" s="31">
        <f>SUMIFS(AKORD[[CZASY]:[CZASY]],AKORD[[DATA]:[DATA]],C5,AKORD[[IMIE]:[IMIE]],$A$18)</f>
        <v>0</v>
      </c>
      <c r="D18" s="31">
        <f>SUMIFS(AKORD[[CZASY]:[CZASY]],AKORD[[DATA]:[DATA]],D5,AKORD[[IMIE]:[IMIE]],$A$18)</f>
        <v>0</v>
      </c>
      <c r="E18" s="31">
        <f>SUMIFS(AKORD[[CZASY]:[CZASY]],AKORD[[DATA]:[DATA]],E5,AKORD[[IMIE]:[IMIE]],$A$18)</f>
        <v>0</v>
      </c>
      <c r="F18" s="54">
        <f>SUMIFS(AKORD[[CZASY]:[CZASY]],AKORD[[DATA]:[DATA]],F5,AKORD[[IMIE]:[IMIE]],$A$18)</f>
        <v>0</v>
      </c>
      <c r="G18" s="57">
        <f>SUMIFS(AKORD[[CZASY]:[CZASY]],AKORD[[DATA]:[DATA]],G5,AKORD[[IMIE]:[IMIE]],$A$18)</f>
        <v>0</v>
      </c>
      <c r="H18" s="31">
        <f>SUMIFS(AKORD[[CZASY]:[CZASY]],AKORD[[DATA]:[DATA]],H5,AKORD[[IMIE]:[IMIE]],$A$18)</f>
        <v>0</v>
      </c>
      <c r="I18" s="31">
        <f>SUMIFS(AKORD[[CZASY]:[CZASY]],AKORD[[DATA]:[DATA]],I5,AKORD[[IMIE]:[IMIE]],$A$18)</f>
        <v>0</v>
      </c>
      <c r="J18" s="31">
        <f>SUMIFS(AKORD[[CZASY]:[CZASY]],AKORD[[DATA]:[DATA]],J5,AKORD[[IMIE]:[IMIE]],$A$18)</f>
        <v>0</v>
      </c>
      <c r="K18" s="31">
        <f>SUMIFS(AKORD[[CZASY]:[CZASY]],AKORD[[DATA]:[DATA]],K5,AKORD[[IMIE]:[IMIE]],$A$18)</f>
        <v>0</v>
      </c>
      <c r="L18" s="31">
        <f>SUMIFS(AKORD[[CZASY]:[CZASY]],AKORD[[DATA]:[DATA]],L5,AKORD[[IMIE]:[IMIE]],$A$18)</f>
        <v>0</v>
      </c>
      <c r="M18" s="54">
        <f>SUMIFS(AKORD[[CZASY]:[CZASY]],AKORD[[DATA]:[DATA]],M5,AKORD[[IMIE]:[IMIE]],$A$18)</f>
        <v>0</v>
      </c>
      <c r="N18" s="57">
        <f>SUMIFS(AKORD[[CZASY]:[CZASY]],AKORD[[DATA]:[DATA]],N5,AKORD[[IMIE]:[IMIE]],$A$18)</f>
        <v>0</v>
      </c>
      <c r="O18" s="31">
        <f>SUMIFS(AKORD[[CZASY]:[CZASY]],AKORD[[DATA]:[DATA]],O5,AKORD[[IMIE]:[IMIE]],$A$18)</f>
        <v>0</v>
      </c>
      <c r="P18" s="31">
        <f>SUMIFS(AKORD[[CZASY]:[CZASY]],AKORD[[DATA]:[DATA]],P5,AKORD[[IMIE]:[IMIE]],$A$18)</f>
        <v>0</v>
      </c>
      <c r="Q18" s="31">
        <f>SUMIFS(AKORD[[CZASY]:[CZASY]],AKORD[[DATA]:[DATA]],Q5,AKORD[[IMIE]:[IMIE]],$A$18)</f>
        <v>0</v>
      </c>
      <c r="R18" s="31">
        <f>SUMIFS(AKORD[[CZASY]:[CZASY]],AKORD[[DATA]:[DATA]],R5,AKORD[[IMIE]:[IMIE]],$A$18)</f>
        <v>0</v>
      </c>
      <c r="S18" s="31">
        <f>SUMIFS(AKORD[[CZASY]:[CZASY]],AKORD[[DATA]:[DATA]],S5,AKORD[[IMIE]:[IMIE]],$A$18)</f>
        <v>0</v>
      </c>
      <c r="T18" s="54">
        <f>SUMIFS(AKORD[[CZASY]:[CZASY]],AKORD[[DATA]:[DATA]],T5,AKORD[[IMIE]:[IMIE]],$A$18)</f>
        <v>0</v>
      </c>
      <c r="U18" s="57">
        <f>SUMIFS(AKORD[[CZASY]:[CZASY]],AKORD[[DATA]:[DATA]],U5,AKORD[[IMIE]:[IMIE]],$A$18)</f>
        <v>0</v>
      </c>
      <c r="V18" s="31">
        <f>SUMIFS(AKORD[[CZASY]:[CZASY]],AKORD[[DATA]:[DATA]],V5,AKORD[[IMIE]:[IMIE]],$A$18)</f>
        <v>0</v>
      </c>
      <c r="W18" s="31">
        <f>SUMIFS(AKORD[[CZASY]:[CZASY]],AKORD[[DATA]:[DATA]],W5,AKORD[[IMIE]:[IMIE]],$A$18)</f>
        <v>0</v>
      </c>
      <c r="X18" s="31">
        <f>SUMIFS(AKORD[[CZASY]:[CZASY]],AKORD[[DATA]:[DATA]],X5,AKORD[[IMIE]:[IMIE]],$A$18)</f>
        <v>0</v>
      </c>
      <c r="Y18" s="31">
        <f>SUMIFS(AKORD[[CZASY]:[CZASY]],AKORD[[DATA]:[DATA]],Y5,AKORD[[IMIE]:[IMIE]],$A$18)</f>
        <v>0</v>
      </c>
      <c r="Z18" s="31">
        <f>SUMIFS(AKORD[[CZASY]:[CZASY]],AKORD[[DATA]:[DATA]],Z5,AKORD[[IMIE]:[IMIE]],$A$18)</f>
        <v>0</v>
      </c>
      <c r="AA18" s="54">
        <f>SUMIFS(AKORD[[CZASY]:[CZASY]],AKORD[[DATA]:[DATA]],AA5,AKORD[[IMIE]:[IMIE]],$A$18)</f>
        <v>0</v>
      </c>
      <c r="AB18" s="57">
        <f>SUMIFS(AKORD[[CZASY]:[CZASY]],AKORD[[DATA]:[DATA]],AB5,AKORD[[IMIE]:[IMIE]],$A$18)</f>
        <v>0</v>
      </c>
      <c r="AC18" s="31">
        <f>SUMIFS(AKORD[[CZASY]:[CZASY]],AKORD[[DATA]:[DATA]],AC5,AKORD[[IMIE]:[IMIE]],$A$18)</f>
        <v>0</v>
      </c>
      <c r="AD18" s="31">
        <f>SUMIFS(AKORD[[CZASY]:[CZASY]],AKORD[[DATA]:[DATA]],AD5,AKORD[[IMIE]:[IMIE]],$A$18)</f>
        <v>0</v>
      </c>
      <c r="AE18" s="31">
        <f>SUMIFS(AKORD[[CZASY]:[CZASY]],AKORD[[DATA]:[DATA]],AE5,AKORD[[IMIE]:[IMIE]],$A$18)</f>
        <v>0</v>
      </c>
      <c r="AF18" s="31">
        <f>SUMIFS(AKORD[[CZASY]:[CZASY]],AKORD[[DATA]:[DATA]],AF5,AKORD[[IMIE]:[IMIE]],$A$18)</f>
        <v>0</v>
      </c>
      <c r="AG18" s="31">
        <f>SUMIFS(AKORD[[CZASY]:[CZASY]],AKORD[[DATA]:[DATA]],AG5,AKORD[[IMIE]:[IMIE]],$A$18)</f>
        <v>0</v>
      </c>
      <c r="AH18" s="54">
        <f>SUMIFS(AKORD[[CZASY]:[CZASY]],AKORD[[DATA]:[DATA]],AH5,AKORD[[IMIE]:[IMIE]],$A$18)</f>
        <v>0</v>
      </c>
      <c r="AI18" s="57">
        <f>SUMIFS(AKORD[[CZASY]:[CZASY]],AKORD[[DATA]:[DATA]],AI5,AKORD[[IMIE]:[IMIE]],$A$18)</f>
        <v>0</v>
      </c>
      <c r="AJ18" s="31">
        <f>SUMIFS(AKORD[[CZASY]:[CZASY]],AKORD[[DATA]:[DATA]],AJ5,AKORD[[IMIE]:[IMIE]],$A$18)</f>
        <v>0</v>
      </c>
      <c r="AK18" s="31">
        <f>SUMIFS(AKORD[[CZASY]:[CZASY]],AKORD[[DATA]:[DATA]],AK5,AKORD[[IMIE]:[IMIE]],$A$18)</f>
        <v>0</v>
      </c>
      <c r="AL18" s="31">
        <f>SUMIFS(AKORD[[CZASY]:[CZASY]],AKORD[[DATA]:[DATA]],AL5,AKORD[[IMIE]:[IMIE]],$A$18)</f>
        <v>0</v>
      </c>
      <c r="AM18" s="31">
        <f>SUMIFS(AKORD[[CZASY]:[CZASY]],AKORD[[DATA]:[DATA]],AM5,AKORD[[IMIE]:[IMIE]],$A$18)</f>
        <v>0</v>
      </c>
      <c r="AN18" s="31">
        <f>SUMIFS(AKORD[[CZASY]:[CZASY]],AKORD[[DATA]:[DATA]],AN5,AKORD[[IMIE]:[IMIE]],$A$18)</f>
        <v>0</v>
      </c>
      <c r="AO18" s="54">
        <f>SUMIFS(AKORD[[CZASY]:[CZASY]],AKORD[[DATA]:[DATA]],AO5,AKORD[[IMIE]:[IMIE]],$A$18)</f>
        <v>0</v>
      </c>
      <c r="AP18" s="57">
        <f>SUMIFS(AKORD[[CZASY]:[CZASY]],AKORD[[DATA]:[DATA]],AP5,AKORD[[IMIE]:[IMIE]],$A$18)</f>
        <v>0</v>
      </c>
      <c r="AQ18" s="31">
        <f>SUMIFS(AKORD[[CZASY]:[CZASY]],AKORD[[DATA]:[DATA]],AQ5,AKORD[[IMIE]:[IMIE]],$A$18)</f>
        <v>0</v>
      </c>
      <c r="AR18" s="31">
        <f>SUMIFS(AKORD[[CZASY]:[CZASY]],AKORD[[DATA]:[DATA]],AR5,AKORD[[IMIE]:[IMIE]],$A$18)</f>
        <v>0</v>
      </c>
      <c r="AS18" s="31">
        <f>SUMIFS(AKORD[[CZASY]:[CZASY]],AKORD[[DATA]:[DATA]],AS5,AKORD[[IMIE]:[IMIE]],$A$18)</f>
        <v>0</v>
      </c>
      <c r="AT18" s="31">
        <f>SUMIFS(AKORD[[CZASY]:[CZASY]],AKORD[[DATA]:[DATA]],AT5,AKORD[[IMIE]:[IMIE]],$A$18)</f>
        <v>0</v>
      </c>
      <c r="AU18" s="31">
        <f>SUMIFS(AKORD[[CZASY]:[CZASY]],AKORD[[DATA]:[DATA]],AU5,AKORD[[IMIE]:[IMIE]],$A$18)</f>
        <v>0</v>
      </c>
      <c r="AV18" s="54">
        <f>SUMIFS(AKORD[[CZASY]:[CZASY]],AKORD[[DATA]:[DATA]],AV5,AKORD[[IMIE]:[IMIE]],$A$18)</f>
        <v>0</v>
      </c>
      <c r="AW18" s="57">
        <f>SUMIFS(AKORD[[CZASY]:[CZASY]],AKORD[[DATA]:[DATA]],AW5,AKORD[[IMIE]:[IMIE]],$A$18)</f>
        <v>0</v>
      </c>
      <c r="AX18" s="31">
        <f>SUMIFS(AKORD[[CZASY]:[CZASY]],AKORD[[DATA]:[DATA]],AX5,AKORD[[IMIE]:[IMIE]],$A$18)</f>
        <v>0</v>
      </c>
      <c r="AY18" s="31">
        <f>SUMIFS(AKORD[[CZASY]:[CZASY]],AKORD[[DATA]:[DATA]],AY5,AKORD[[IMIE]:[IMIE]],$A$18)</f>
        <v>0</v>
      </c>
      <c r="AZ18" s="31">
        <f>SUMIFS(AKORD[[CZASY]:[CZASY]],AKORD[[DATA]:[DATA]],AZ5,AKORD[[IMIE]:[IMIE]],$A$18)</f>
        <v>0</v>
      </c>
      <c r="BA18" s="31">
        <f>SUMIFS(AKORD[[CZASY]:[CZASY]],AKORD[[DATA]:[DATA]],BA5,AKORD[[IMIE]:[IMIE]],$A$18)</f>
        <v>0</v>
      </c>
      <c r="BB18" s="31">
        <f>SUMIFS(AKORD[[CZASY]:[CZASY]],AKORD[[DATA]:[DATA]],BB5,AKORD[[IMIE]:[IMIE]],$A$18)</f>
        <v>0</v>
      </c>
      <c r="BC18" s="54">
        <f>SUMIFS(AKORD[[CZASY]:[CZASY]],AKORD[[DATA]:[DATA]],BC5,AKORD[[IMIE]:[IMIE]],$A$18)</f>
        <v>0</v>
      </c>
      <c r="BD18" s="57">
        <f>SUMIFS(AKORD[[CZASY]:[CZASY]],AKORD[[DATA]:[DATA]],BD5,AKORD[[IMIE]:[IMIE]],$A$18)</f>
        <v>0</v>
      </c>
      <c r="BE18" s="31">
        <f>SUMIFS(AKORD[[CZASY]:[CZASY]],AKORD[[DATA]:[DATA]],BE5,AKORD[[IMIE]:[IMIE]],$A$18)</f>
        <v>0</v>
      </c>
      <c r="BF18" s="31">
        <f>SUMIFS(AKORD[[CZASY]:[CZASY]],AKORD[[DATA]:[DATA]],BF5,AKORD[[IMIE]:[IMIE]],$A$18)</f>
        <v>0</v>
      </c>
      <c r="BG18" s="31">
        <f>SUMIFS(AKORD[[CZASY]:[CZASY]],AKORD[[DATA]:[DATA]],BG5,AKORD[[IMIE]:[IMIE]],$A$18)</f>
        <v>0</v>
      </c>
      <c r="BH18" s="31">
        <f>SUMIFS(AKORD[[CZASY]:[CZASY]],AKORD[[DATA]:[DATA]],BH5,AKORD[[IMIE]:[IMIE]],$A$18)</f>
        <v>0</v>
      </c>
      <c r="BI18" s="31">
        <f>SUMIFS(AKORD[[CZASY]:[CZASY]],AKORD[[DATA]:[DATA]],BI5,AKORD[[IMIE]:[IMIE]],$A$18)</f>
        <v>0</v>
      </c>
      <c r="BJ18" s="54">
        <f>SUMIFS(AKORD[[CZASY]:[CZASY]],AKORD[[DATA]:[DATA]],BJ5,AKORD[[IMIE]:[IMIE]],$A$18)</f>
        <v>0</v>
      </c>
      <c r="BK18" s="57">
        <f>SUMIFS(AKORD[[CZASY]:[CZASY]],AKORD[[DATA]:[DATA]],BK5,AKORD[[IMIE]:[IMIE]],$A$18)</f>
        <v>0</v>
      </c>
      <c r="BL18" s="31">
        <f>SUMIFS(AKORD[[CZASY]:[CZASY]],AKORD[[DATA]:[DATA]],BL5,AKORD[[IMIE]:[IMIE]],$A$18)</f>
        <v>0</v>
      </c>
      <c r="BM18" s="31">
        <f>SUMIFS(AKORD[[CZASY]:[CZASY]],AKORD[[DATA]:[DATA]],BM5,AKORD[[IMIE]:[IMIE]],$A$18)</f>
        <v>0</v>
      </c>
      <c r="BN18" s="31">
        <f>SUMIFS(AKORD[[CZASY]:[CZASY]],AKORD[[DATA]:[DATA]],BN5,AKORD[[IMIE]:[IMIE]],$A$18)</f>
        <v>0</v>
      </c>
      <c r="BO18" s="31">
        <f>SUMIFS(AKORD[[CZASY]:[CZASY]],AKORD[[DATA]:[DATA]],BO5,AKORD[[IMIE]:[IMIE]],$A$18)</f>
        <v>0</v>
      </c>
      <c r="BP18" s="31">
        <f>SUMIFS(AKORD[[CZASY]:[CZASY]],AKORD[[DATA]:[DATA]],BP5,AKORD[[IMIE]:[IMIE]],$A$18)</f>
        <v>0</v>
      </c>
      <c r="BQ18" s="54">
        <f>SUMIFS(AKORD[[CZASY]:[CZASY]],AKORD[[DATA]:[DATA]],BQ5,AKORD[[IMIE]:[IMIE]],$A$18)</f>
        <v>0</v>
      </c>
      <c r="BR18" s="57">
        <f>SUMIFS(AKORD[[CZASY]:[CZASY]],AKORD[[DATA]:[DATA]],BR5,AKORD[[IMIE]:[IMIE]],$A$18)</f>
        <v>0</v>
      </c>
      <c r="BS18" s="31">
        <f>SUMIFS(AKORD[[CZASY]:[CZASY]],AKORD[[DATA]:[DATA]],BS5,AKORD[[IMIE]:[IMIE]],$A$18)</f>
        <v>0</v>
      </c>
      <c r="BT18" s="31">
        <f>SUMIFS(AKORD[[CZASY]:[CZASY]],AKORD[[DATA]:[DATA]],BT5,AKORD[[IMIE]:[IMIE]],$A$18)</f>
        <v>0</v>
      </c>
      <c r="BU18" s="31">
        <f>SUMIFS(AKORD[[CZASY]:[CZASY]],AKORD[[DATA]:[DATA]],BU5,AKORD[[IMIE]:[IMIE]],$A$18)</f>
        <v>0</v>
      </c>
      <c r="BV18" s="31">
        <f>SUMIFS(AKORD[[CZASY]:[CZASY]],AKORD[[DATA]:[DATA]],BV5,AKORD[[IMIE]:[IMIE]],$A$18)</f>
        <v>0</v>
      </c>
      <c r="BW18" s="31">
        <f>SUMIFS(AKORD[[CZASY]:[CZASY]],AKORD[[DATA]:[DATA]],BW5,AKORD[[IMIE]:[IMIE]],$A$18)</f>
        <v>0</v>
      </c>
      <c r="BX18" s="54">
        <f>SUMIFS(AKORD[[CZASY]:[CZASY]],AKORD[[DATA]:[DATA]],BX5,AKORD[[IMIE]:[IMIE]],$A$18)</f>
        <v>0</v>
      </c>
      <c r="BY18" s="57">
        <f>SUMIFS(AKORD[[CZASY]:[CZASY]],AKORD[[DATA]:[DATA]],BY5,AKORD[[IMIE]:[IMIE]],$A$18)</f>
        <v>0</v>
      </c>
      <c r="BZ18" s="31">
        <f>SUMIFS(AKORD[[CZASY]:[CZASY]],AKORD[[DATA]:[DATA]],BZ5,AKORD[[IMIE]:[IMIE]],$A$18)</f>
        <v>0</v>
      </c>
      <c r="CA18" s="31">
        <f>SUMIFS(AKORD[[CZASY]:[CZASY]],AKORD[[DATA]:[DATA]],CA5,AKORD[[IMIE]:[IMIE]],$A$18)</f>
        <v>0</v>
      </c>
      <c r="CB18" s="31">
        <f>SUMIFS(AKORD[[CZASY]:[CZASY]],AKORD[[DATA]:[DATA]],CB5,AKORD[[IMIE]:[IMIE]],$A$18)</f>
        <v>0</v>
      </c>
      <c r="CC18" s="31">
        <f>SUMIFS(AKORD[[CZASY]:[CZASY]],AKORD[[DATA]:[DATA]],CC5,AKORD[[IMIE]:[IMIE]],$A$18)</f>
        <v>0</v>
      </c>
      <c r="CD18" s="31">
        <f>SUMIFS(AKORD[[CZASY]:[CZASY]],AKORD[[DATA]:[DATA]],CD5,AKORD[[IMIE]:[IMIE]],$A$18)</f>
        <v>0</v>
      </c>
      <c r="CE18" s="54">
        <f>SUMIFS(AKORD[[CZASY]:[CZASY]],AKORD[[DATA]:[DATA]],CE5,AKORD[[IMIE]:[IMIE]],$A$18)</f>
        <v>0</v>
      </c>
      <c r="CF18" s="57">
        <f>SUMIFS(AKORD[[CZASY]:[CZASY]],AKORD[[DATA]:[DATA]],CF5,AKORD[[IMIE]:[IMIE]],$A$18)</f>
        <v>0</v>
      </c>
      <c r="CG18" s="31">
        <f>SUMIFS(AKORD[[CZASY]:[CZASY]],AKORD[[DATA]:[DATA]],CG5,AKORD[[IMIE]:[IMIE]],$A$18)</f>
        <v>0</v>
      </c>
      <c r="CH18" s="31">
        <f>SUMIFS(AKORD[[CZASY]:[CZASY]],AKORD[[DATA]:[DATA]],CH5,AKORD[[IMIE]:[IMIE]],$A$18)</f>
        <v>0</v>
      </c>
      <c r="CI18" s="31">
        <f>SUMIFS(AKORD[[CZASY]:[CZASY]],AKORD[[DATA]:[DATA]],CI5,AKORD[[IMIE]:[IMIE]],$A$18)</f>
        <v>0</v>
      </c>
      <c r="CJ18" s="31">
        <f>SUMIFS(AKORD[[CZASY]:[CZASY]],AKORD[[DATA]:[DATA]],CJ5,AKORD[[IMIE]:[IMIE]],$A$18)</f>
        <v>0</v>
      </c>
      <c r="CK18" s="31">
        <f>SUMIFS(AKORD[[CZASY]:[CZASY]],AKORD[[DATA]:[DATA]],CK5,AKORD[[IMIE]:[IMIE]],$A$18)</f>
        <v>0</v>
      </c>
      <c r="CL18" s="54">
        <f>SUMIFS(AKORD[[CZASY]:[CZASY]],AKORD[[DATA]:[DATA]],CL5,AKORD[[IMIE]:[IMIE]],$A$18)</f>
        <v>0</v>
      </c>
      <c r="CM18" s="57">
        <f>SUMIFS(AKORD[[CZASY]:[CZASY]],AKORD[[DATA]:[DATA]],CM5,AKORD[[IMIE]:[IMIE]],$A$18)</f>
        <v>0</v>
      </c>
      <c r="CN18" s="31">
        <f>SUMIFS(AKORD[[CZASY]:[CZASY]],AKORD[[DATA]:[DATA]],CN5,AKORD[[IMIE]:[IMIE]],$A$18)</f>
        <v>0</v>
      </c>
      <c r="CO18" s="31">
        <f>SUMIFS(AKORD[[CZASY]:[CZASY]],AKORD[[DATA]:[DATA]],CO5,AKORD[[IMIE]:[IMIE]],$A$18)</f>
        <v>0</v>
      </c>
      <c r="CP18" s="31">
        <f>SUMIFS(AKORD[[CZASY]:[CZASY]],AKORD[[DATA]:[DATA]],CP5,AKORD[[IMIE]:[IMIE]],$A$18)</f>
        <v>0</v>
      </c>
      <c r="CQ18" s="31">
        <f>SUMIFS(AKORD[[CZASY]:[CZASY]],AKORD[[DATA]:[DATA]],CQ5,AKORD[[IMIE]:[IMIE]],$A$18)</f>
        <v>0</v>
      </c>
      <c r="CR18" s="31">
        <f>SUMIFS(AKORD[[CZASY]:[CZASY]],AKORD[[DATA]:[DATA]],CR5,AKORD[[IMIE]:[IMIE]],$A$18)</f>
        <v>0</v>
      </c>
      <c r="CS18" s="54">
        <f>SUMIFS(AKORD[[CZASY]:[CZASY]],AKORD[[DATA]:[DATA]],CS5,AKORD[[IMIE]:[IMIE]],$A$18)</f>
        <v>0</v>
      </c>
      <c r="CT18" s="57">
        <f>SUMIFS(AKORD[[CZASY]:[CZASY]],AKORD[[DATA]:[DATA]],CT5,AKORD[[IMIE]:[IMIE]],$A$18)</f>
        <v>0</v>
      </c>
      <c r="CU18" s="31">
        <f>SUMIFS(AKORD[[CZASY]:[CZASY]],AKORD[[DATA]:[DATA]],CU5,AKORD[[IMIE]:[IMIE]],$A$18)</f>
        <v>0</v>
      </c>
      <c r="CV18" s="31">
        <f>SUMIFS(AKORD[[CZASY]:[CZASY]],AKORD[[DATA]:[DATA]],CV5,AKORD[[IMIE]:[IMIE]],$A$18)</f>
        <v>0</v>
      </c>
      <c r="CW18" s="31">
        <f>SUMIFS(AKORD[[CZASY]:[CZASY]],AKORD[[DATA]:[DATA]],CW5,AKORD[[IMIE]:[IMIE]],$A$18)</f>
        <v>0</v>
      </c>
      <c r="CX18" s="31">
        <f>SUMIFS(AKORD[[CZASY]:[CZASY]],AKORD[[DATA]:[DATA]],CX5,AKORD[[IMIE]:[IMIE]],$A$18)</f>
        <v>0</v>
      </c>
      <c r="CY18" s="31">
        <f>SUMIFS(AKORD[[CZASY]:[CZASY]],AKORD[[DATA]:[DATA]],CY5,AKORD[[IMIE]:[IMIE]],$A$18)</f>
        <v>0</v>
      </c>
      <c r="CZ18" s="54">
        <f>SUMIFS(AKORD[[CZASY]:[CZASY]],AKORD[[DATA]:[DATA]],CZ5,AKORD[[IMIE]:[IMIE]],$A$18)</f>
        <v>0</v>
      </c>
      <c r="DA18" s="57">
        <f>SUMIFS(AKORD[[CZASY]:[CZASY]],AKORD[[DATA]:[DATA]],DA5,AKORD[[IMIE]:[IMIE]],$A$18)</f>
        <v>0</v>
      </c>
      <c r="DB18" s="31">
        <f>SUMIFS(AKORD[[CZASY]:[CZASY]],AKORD[[DATA]:[DATA]],DB5,AKORD[[IMIE]:[IMIE]],$A$18)</f>
        <v>0</v>
      </c>
      <c r="DC18" s="31">
        <f>SUMIFS(AKORD[[CZASY]:[CZASY]],AKORD[[DATA]:[DATA]],DC5,AKORD[[IMIE]:[IMIE]],$A$18)</f>
        <v>0</v>
      </c>
      <c r="DD18" s="31">
        <f>SUMIFS(AKORD[[CZASY]:[CZASY]],AKORD[[DATA]:[DATA]],DD5,AKORD[[IMIE]:[IMIE]],$A$18)</f>
        <v>0</v>
      </c>
      <c r="DE18" s="31">
        <f>SUMIFS(AKORD[[CZASY]:[CZASY]],AKORD[[DATA]:[DATA]],DE5,AKORD[[IMIE]:[IMIE]],$A$18)</f>
        <v>0</v>
      </c>
      <c r="DF18" s="31">
        <f>SUMIFS(AKORD[[CZASY]:[CZASY]],AKORD[[DATA]:[DATA]],DF5,AKORD[[IMIE]:[IMIE]],$A$18)</f>
        <v>0</v>
      </c>
      <c r="DG18" s="54">
        <f>SUMIFS(AKORD[[CZASY]:[CZASY]],AKORD[[DATA]:[DATA]],DG5,AKORD[[IMIE]:[IMIE]],$A$18)</f>
        <v>0</v>
      </c>
      <c r="DH18" s="57">
        <f>SUMIFS(AKORD[[CZASY]:[CZASY]],AKORD[[DATA]:[DATA]],DH5,AKORD[[IMIE]:[IMIE]],$A$18)</f>
        <v>0</v>
      </c>
      <c r="DI18" s="31">
        <f>SUMIFS(AKORD[[CZASY]:[CZASY]],AKORD[[DATA]:[DATA]],DI5,AKORD[[IMIE]:[IMIE]],$A$18)</f>
        <v>0</v>
      </c>
      <c r="DJ18" s="31">
        <f>SUMIFS(AKORD[[CZASY]:[CZASY]],AKORD[[DATA]:[DATA]],DJ5,AKORD[[IMIE]:[IMIE]],$A$18)</f>
        <v>0</v>
      </c>
      <c r="DK18" s="31">
        <f>SUMIFS(AKORD[[CZASY]:[CZASY]],AKORD[[DATA]:[DATA]],DK5,AKORD[[IMIE]:[IMIE]],$A$18)</f>
        <v>0</v>
      </c>
      <c r="DL18" s="31">
        <f>SUMIFS(AKORD[[CZASY]:[CZASY]],AKORD[[DATA]:[DATA]],DL5,AKORD[[IMIE]:[IMIE]],$A$18)</f>
        <v>0</v>
      </c>
      <c r="DM18" s="31">
        <f>SUMIFS(AKORD[[CZASY]:[CZASY]],AKORD[[DATA]:[DATA]],DM5,AKORD[[IMIE]:[IMIE]],$A$18)</f>
        <v>0</v>
      </c>
      <c r="DN18" s="54">
        <f>SUMIFS(AKORD[[CZASY]:[CZASY]],AKORD[[DATA]:[DATA]],DN5,AKORD[[IMIE]:[IMIE]],$A$18)</f>
        <v>0</v>
      </c>
      <c r="DO18" s="57">
        <f>SUMIFS(AKORD[[CZASY]:[CZASY]],AKORD[[DATA]:[DATA]],DO5,AKORD[[IMIE]:[IMIE]],$A$18)</f>
        <v>0</v>
      </c>
      <c r="DP18" s="31">
        <f>SUMIFS(AKORD[[CZASY]:[CZASY]],AKORD[[DATA]:[DATA]],DP5,AKORD[[IMIE]:[IMIE]],$A$18)</f>
        <v>0</v>
      </c>
      <c r="DQ18" s="31">
        <f>SUMIFS(AKORD[[CZASY]:[CZASY]],AKORD[[DATA]:[DATA]],DQ5,AKORD[[IMIE]:[IMIE]],$A$18)</f>
        <v>0</v>
      </c>
      <c r="DR18" s="31">
        <f>SUMIFS(AKORD[[CZASY]:[CZASY]],AKORD[[DATA]:[DATA]],DR5,AKORD[[IMIE]:[IMIE]],$A$18)</f>
        <v>0</v>
      </c>
      <c r="DS18" s="31">
        <f>SUMIFS(AKORD[[CZASY]:[CZASY]],AKORD[[DATA]:[DATA]],DS5,AKORD[[IMIE]:[IMIE]],$A$18)</f>
        <v>0</v>
      </c>
      <c r="DT18" s="31">
        <f>SUMIFS(AKORD[[CZASY]:[CZASY]],AKORD[[DATA]:[DATA]],DT5,AKORD[[IMIE]:[IMIE]],$A$18)</f>
        <v>0</v>
      </c>
      <c r="DU18" s="54">
        <f>SUMIFS(AKORD[[CZASY]:[CZASY]],AKORD[[DATA]:[DATA]],DU5,AKORD[[IMIE]:[IMIE]],$A$18)</f>
        <v>0</v>
      </c>
      <c r="DV18" s="57">
        <f>SUMIFS(AKORD[[CZASY]:[CZASY]],AKORD[[DATA]:[DATA]],DV5,AKORD[[IMIE]:[IMIE]],$A$18)</f>
        <v>0</v>
      </c>
      <c r="DW18" s="31">
        <f>SUMIFS(AKORD[[CZASY]:[CZASY]],AKORD[[DATA]:[DATA]],DW5,AKORD[[IMIE]:[IMIE]],$A$18)</f>
        <v>0</v>
      </c>
      <c r="DX18" s="31">
        <f>SUMIFS(AKORD[[CZASY]:[CZASY]],AKORD[[DATA]:[DATA]],DX5,AKORD[[IMIE]:[IMIE]],$A$18)</f>
        <v>0</v>
      </c>
      <c r="DY18" s="31">
        <f>SUMIFS(AKORD[[CZASY]:[CZASY]],AKORD[[DATA]:[DATA]],DY5,AKORD[[IMIE]:[IMIE]],$A$18)</f>
        <v>0</v>
      </c>
      <c r="DZ18" s="31">
        <f>SUMIFS(AKORD[[CZASY]:[CZASY]],AKORD[[DATA]:[DATA]],DZ5,AKORD[[IMIE]:[IMIE]],$A$18)</f>
        <v>0</v>
      </c>
      <c r="EA18" s="31">
        <f>SUMIFS(AKORD[[CZASY]:[CZASY]],AKORD[[DATA]:[DATA]],EA5,AKORD[[IMIE]:[IMIE]],$A$18)</f>
        <v>0</v>
      </c>
      <c r="EB18" s="54">
        <f>SUMIFS(AKORD[[CZASY]:[CZASY]],AKORD[[DATA]:[DATA]],EB5,AKORD[[IMIE]:[IMIE]],$A$18)</f>
        <v>0</v>
      </c>
      <c r="EC18" s="57">
        <f>SUMIFS(AKORD[[CZASY]:[CZASY]],AKORD[[DATA]:[DATA]],EC5,AKORD[[IMIE]:[IMIE]],$A$18)</f>
        <v>0</v>
      </c>
      <c r="ED18" s="31">
        <f>SUMIFS(AKORD[[CZASY]:[CZASY]],AKORD[[DATA]:[DATA]],ED5,AKORD[[IMIE]:[IMIE]],$A$18)</f>
        <v>0</v>
      </c>
      <c r="EE18" s="31">
        <f>SUMIFS(AKORD[[CZASY]:[CZASY]],AKORD[[DATA]:[DATA]],EE5,AKORD[[IMIE]:[IMIE]],$A$18)</f>
        <v>0</v>
      </c>
      <c r="EF18" s="31">
        <f>SUMIFS(AKORD[[CZASY]:[CZASY]],AKORD[[DATA]:[DATA]],EF5,AKORD[[IMIE]:[IMIE]],$A$18)</f>
        <v>0</v>
      </c>
      <c r="EG18" s="31">
        <f>SUMIFS(AKORD[[CZASY]:[CZASY]],AKORD[[DATA]:[DATA]],EG5,AKORD[[IMIE]:[IMIE]],$A$18)</f>
        <v>0</v>
      </c>
      <c r="EH18" s="31">
        <f>SUMIFS(AKORD[[CZASY]:[CZASY]],AKORD[[DATA]:[DATA]],EH5,AKORD[[IMIE]:[IMIE]],$A$18)</f>
        <v>0</v>
      </c>
      <c r="EI18" s="54">
        <f>SUMIFS(AKORD[[CZASY]:[CZASY]],AKORD[[DATA]:[DATA]],EI5,AKORD[[IMIE]:[IMIE]],$A$18)</f>
        <v>0</v>
      </c>
      <c r="EJ18" s="57">
        <f>SUMIFS(AKORD[[CZASY]:[CZASY]],AKORD[[DATA]:[DATA]],EJ5,AKORD[[IMIE]:[IMIE]],$A$18)</f>
        <v>0</v>
      </c>
      <c r="EK18" s="31">
        <f>SUMIFS(AKORD[[CZASY]:[CZASY]],AKORD[[DATA]:[DATA]],EK5,AKORD[[IMIE]:[IMIE]],$A$18)</f>
        <v>0</v>
      </c>
      <c r="EL18" s="31">
        <f>SUMIFS(AKORD[[CZASY]:[CZASY]],AKORD[[DATA]:[DATA]],EL5,AKORD[[IMIE]:[IMIE]],$A$18)</f>
        <v>0</v>
      </c>
      <c r="EM18" s="31">
        <f>SUMIFS(AKORD[[CZASY]:[CZASY]],AKORD[[DATA]:[DATA]],EM5,AKORD[[IMIE]:[IMIE]],$A$18)</f>
        <v>0</v>
      </c>
      <c r="EN18" s="31">
        <f>SUMIFS(AKORD[[CZASY]:[CZASY]],AKORD[[DATA]:[DATA]],EN5,AKORD[[IMIE]:[IMIE]],$A$18)</f>
        <v>0</v>
      </c>
      <c r="EO18" s="31">
        <f>SUMIFS(AKORD[[CZASY]:[CZASY]],AKORD[[DATA]:[DATA]],EO5,AKORD[[IMIE]:[IMIE]],$A$18)</f>
        <v>0</v>
      </c>
      <c r="EP18" s="54">
        <f>SUMIFS(AKORD[[CZASY]:[CZASY]],AKORD[[DATA]:[DATA]],EP5,AKORD[[IMIE]:[IMIE]],$A$18)</f>
        <v>0</v>
      </c>
      <c r="EQ18" s="57">
        <f>SUMIFS(AKORD[[CZASY]:[CZASY]],AKORD[[DATA]:[DATA]],EQ5,AKORD[[IMIE]:[IMIE]],$A$18)</f>
        <v>0</v>
      </c>
      <c r="ER18" s="31">
        <f>SUMIFS(AKORD[[CZASY]:[CZASY]],AKORD[[DATA]:[DATA]],ER5,AKORD[[IMIE]:[IMIE]],$A$18)</f>
        <v>0</v>
      </c>
      <c r="ES18" s="31">
        <f>SUMIFS(AKORD[[CZASY]:[CZASY]],AKORD[[DATA]:[DATA]],ES5,AKORD[[IMIE]:[IMIE]],$A$18)</f>
        <v>0</v>
      </c>
      <c r="ET18" s="31">
        <f>SUMIFS(AKORD[[CZASY]:[CZASY]],AKORD[[DATA]:[DATA]],ET5,AKORD[[IMIE]:[IMIE]],$A$18)</f>
        <v>0</v>
      </c>
      <c r="EU18" s="31">
        <f>SUMIFS(AKORD[[CZASY]:[CZASY]],AKORD[[DATA]:[DATA]],EU5,AKORD[[IMIE]:[IMIE]],$A$18)</f>
        <v>0</v>
      </c>
      <c r="EV18" s="31">
        <f>SUMIFS(AKORD[[CZASY]:[CZASY]],AKORD[[DATA]:[DATA]],EV5,AKORD[[IMIE]:[IMIE]],$A$18)</f>
        <v>0</v>
      </c>
      <c r="EW18" s="54">
        <f>SUMIFS(AKORD[[CZASY]:[CZASY]],AKORD[[DATA]:[DATA]],EW5,AKORD[[IMIE]:[IMIE]],$A$18)</f>
        <v>0</v>
      </c>
      <c r="EX18" s="57">
        <f>SUMIFS(AKORD[[CZASY]:[CZASY]],AKORD[[DATA]:[DATA]],EX5,AKORD[[IMIE]:[IMIE]],$A$18)</f>
        <v>0</v>
      </c>
      <c r="EY18" s="31">
        <f>SUMIFS(AKORD[[CZASY]:[CZASY]],AKORD[[DATA]:[DATA]],EY5,AKORD[[IMIE]:[IMIE]],$A$18)</f>
        <v>0</v>
      </c>
      <c r="EZ18" s="31">
        <f>SUMIFS(AKORD[[CZASY]:[CZASY]],AKORD[[DATA]:[DATA]],EZ5,AKORD[[IMIE]:[IMIE]],$A$18)</f>
        <v>0</v>
      </c>
      <c r="FA18" s="31">
        <f>SUMIFS(AKORD[[CZASY]:[CZASY]],AKORD[[DATA]:[DATA]],FA5,AKORD[[IMIE]:[IMIE]],$A$18)</f>
        <v>0</v>
      </c>
      <c r="FB18" s="31">
        <f>SUMIFS(AKORD[[CZASY]:[CZASY]],AKORD[[DATA]:[DATA]],FB5,AKORD[[IMIE]:[IMIE]],$A$18)</f>
        <v>0</v>
      </c>
      <c r="FC18" s="31">
        <f>SUMIFS(AKORD[[CZASY]:[CZASY]],AKORD[[DATA]:[DATA]],FC5,AKORD[[IMIE]:[IMIE]],$A$18)</f>
        <v>0</v>
      </c>
      <c r="FD18" s="54">
        <f>SUMIFS(AKORD[[CZASY]:[CZASY]],AKORD[[DATA]:[DATA]],FD5,AKORD[[IMIE]:[IMIE]],$A$18)</f>
        <v>0</v>
      </c>
      <c r="FE18" s="57">
        <f>SUMIFS(AKORD[[CZASY]:[CZASY]],AKORD[[DATA]:[DATA]],FE5,AKORD[[IMIE]:[IMIE]],$A$18)</f>
        <v>0</v>
      </c>
      <c r="FF18" s="31">
        <f>SUMIFS(AKORD[[CZASY]:[CZASY]],AKORD[[DATA]:[DATA]],FF5,AKORD[[IMIE]:[IMIE]],$A$18)</f>
        <v>0</v>
      </c>
      <c r="FG18" s="31">
        <f>SUMIFS(AKORD[[CZASY]:[CZASY]],AKORD[[DATA]:[DATA]],FG5,AKORD[[IMIE]:[IMIE]],$A$18)</f>
        <v>0</v>
      </c>
      <c r="FH18" s="31">
        <f>SUMIFS(AKORD[[CZASY]:[CZASY]],AKORD[[DATA]:[DATA]],FH5,AKORD[[IMIE]:[IMIE]],$A$18)</f>
        <v>0</v>
      </c>
      <c r="FI18" s="31">
        <f>SUMIFS(AKORD[[CZASY]:[CZASY]],AKORD[[DATA]:[DATA]],FI5,AKORD[[IMIE]:[IMIE]],$A$18)</f>
        <v>0</v>
      </c>
      <c r="FJ18" s="31">
        <f>SUMIFS(AKORD[[CZASY]:[CZASY]],AKORD[[DATA]:[DATA]],FJ5,AKORD[[IMIE]:[IMIE]],$A$18)</f>
        <v>0</v>
      </c>
      <c r="FK18" s="54">
        <f>SUMIFS(AKORD[[CZASY]:[CZASY]],AKORD[[DATA]:[DATA]],FK5,AKORD[[IMIE]:[IMIE]],$A$18)</f>
        <v>0</v>
      </c>
      <c r="FL18" s="57">
        <f>SUMIFS(AKORD[[CZASY]:[CZASY]],AKORD[[DATA]:[DATA]],FL5,AKORD[[IMIE]:[IMIE]],$A$18)</f>
        <v>0</v>
      </c>
      <c r="FM18" s="31">
        <f>SUMIFS(AKORD[[CZASY]:[CZASY]],AKORD[[DATA]:[DATA]],FM5,AKORD[[IMIE]:[IMIE]],$A$18)</f>
        <v>0</v>
      </c>
      <c r="FN18" s="31">
        <f>SUMIFS(AKORD[[CZASY]:[CZASY]],AKORD[[DATA]:[DATA]],FN5,AKORD[[IMIE]:[IMIE]],$A$18)</f>
        <v>0</v>
      </c>
      <c r="FO18" s="31">
        <f>SUMIFS(AKORD[[CZASY]:[CZASY]],AKORD[[DATA]:[DATA]],FO5,AKORD[[IMIE]:[IMIE]],$A$18)</f>
        <v>0</v>
      </c>
      <c r="FP18" s="31">
        <f>SUMIFS(AKORD[[CZASY]:[CZASY]],AKORD[[DATA]:[DATA]],FP5,AKORD[[IMIE]:[IMIE]],$A$18)</f>
        <v>0</v>
      </c>
      <c r="FQ18" s="31">
        <f>SUMIFS(AKORD[[CZASY]:[CZASY]],AKORD[[DATA]:[DATA]],FQ5,AKORD[[IMIE]:[IMIE]],$A$18)</f>
        <v>0</v>
      </c>
      <c r="FR18" s="54">
        <f>SUMIFS(AKORD[[CZASY]:[CZASY]],AKORD[[DATA]:[DATA]],FR5,AKORD[[IMIE]:[IMIE]],$A$18)</f>
        <v>0</v>
      </c>
      <c r="FS18" s="57">
        <f>SUMIFS(AKORD[[CZASY]:[CZASY]],AKORD[[DATA]:[DATA]],FS5,AKORD[[IMIE]:[IMIE]],$A$18)</f>
        <v>0</v>
      </c>
      <c r="FT18" s="31">
        <f>SUMIFS(AKORD[[CZASY]:[CZASY]],AKORD[[DATA]:[DATA]],FT5,AKORD[[IMIE]:[IMIE]],$A$18)</f>
        <v>0</v>
      </c>
      <c r="FU18" s="31">
        <f>SUMIFS(AKORD[[CZASY]:[CZASY]],AKORD[[DATA]:[DATA]],FU5,AKORD[[IMIE]:[IMIE]],$A$18)</f>
        <v>0</v>
      </c>
      <c r="FV18" s="31">
        <f>SUMIFS(AKORD[[CZASY]:[CZASY]],AKORD[[DATA]:[DATA]],FV5,AKORD[[IMIE]:[IMIE]],$A$18)</f>
        <v>0</v>
      </c>
      <c r="FW18" s="31">
        <f>SUMIFS(AKORD[[CZASY]:[CZASY]],AKORD[[DATA]:[DATA]],FW5,AKORD[[IMIE]:[IMIE]],$A$18)</f>
        <v>0</v>
      </c>
      <c r="FX18" s="31">
        <f>SUMIFS(AKORD[[CZASY]:[CZASY]],AKORD[[DATA]:[DATA]],FX5,AKORD[[IMIE]:[IMIE]],$A$18)</f>
        <v>0</v>
      </c>
      <c r="FY18" s="54">
        <f>SUMIFS(AKORD[[CZASY]:[CZASY]],AKORD[[DATA]:[DATA]],FY5,AKORD[[IMIE]:[IMIE]],$A$18)</f>
        <v>0</v>
      </c>
      <c r="FZ18" s="57">
        <f>SUMIFS(AKORD[[CZASY]:[CZASY]],AKORD[[DATA]:[DATA]],FZ5,AKORD[[IMIE]:[IMIE]],$A$18)</f>
        <v>0</v>
      </c>
      <c r="GA18" s="31">
        <f>SUMIFS(AKORD[[CZASY]:[CZASY]],AKORD[[DATA]:[DATA]],GA5,AKORD[[IMIE]:[IMIE]],$A$18)</f>
        <v>0</v>
      </c>
      <c r="GB18" s="31">
        <f>SUMIFS(AKORD[[CZASY]:[CZASY]],AKORD[[DATA]:[DATA]],GB5,AKORD[[IMIE]:[IMIE]],$A$18)</f>
        <v>0</v>
      </c>
      <c r="GC18" s="31">
        <f>SUMIFS(AKORD[[CZASY]:[CZASY]],AKORD[[DATA]:[DATA]],GC5,AKORD[[IMIE]:[IMIE]],$A$18)</f>
        <v>0</v>
      </c>
      <c r="GD18" s="31">
        <f>SUMIFS(AKORD[[CZASY]:[CZASY]],AKORD[[DATA]:[DATA]],GD5,AKORD[[IMIE]:[IMIE]],$A$18)</f>
        <v>0</v>
      </c>
      <c r="GE18" s="31">
        <f>SUMIFS(AKORD[[CZASY]:[CZASY]],AKORD[[DATA]:[DATA]],GE5,AKORD[[IMIE]:[IMIE]],$A$18)</f>
        <v>0</v>
      </c>
      <c r="GF18" s="54">
        <f>SUMIFS(AKORD[[CZASY]:[CZASY]],AKORD[[DATA]:[DATA]],GF5,AKORD[[IMIE]:[IMIE]],$A$18)</f>
        <v>0</v>
      </c>
      <c r="GG18" s="57">
        <f>SUMIFS(AKORD[[CZASY]:[CZASY]],AKORD[[DATA]:[DATA]],GG5,AKORD[[IMIE]:[IMIE]],$A$18)</f>
        <v>0</v>
      </c>
      <c r="GH18" s="31">
        <f>SUMIFS(AKORD[[CZASY]:[CZASY]],AKORD[[DATA]:[DATA]],GH5,AKORD[[IMIE]:[IMIE]],$A$18)</f>
        <v>0</v>
      </c>
      <c r="GI18" s="31">
        <f>SUMIFS(AKORD[[CZASY]:[CZASY]],AKORD[[DATA]:[DATA]],GI5,AKORD[[IMIE]:[IMIE]],$A$18)</f>
        <v>0</v>
      </c>
      <c r="GJ18" s="31">
        <f>SUMIFS(AKORD[[CZASY]:[CZASY]],AKORD[[DATA]:[DATA]],GJ5,AKORD[[IMIE]:[IMIE]],$A$18)</f>
        <v>0</v>
      </c>
      <c r="GK18" s="31">
        <f>SUMIFS(AKORD[[CZASY]:[CZASY]],AKORD[[DATA]:[DATA]],GK5,AKORD[[IMIE]:[IMIE]],$A$18)</f>
        <v>0</v>
      </c>
      <c r="GL18" s="31">
        <f>SUMIFS(AKORD[[CZASY]:[CZASY]],AKORD[[DATA]:[DATA]],GL5,AKORD[[IMIE]:[IMIE]],$A$18)</f>
        <v>0</v>
      </c>
      <c r="GM18" s="54">
        <f>SUMIFS(AKORD[[CZASY]:[CZASY]],AKORD[[DATA]:[DATA]],GM5,AKORD[[IMIE]:[IMIE]],$A$18)</f>
        <v>0</v>
      </c>
      <c r="GN18" s="57">
        <f>SUMIFS(AKORD[[CZASY]:[CZASY]],AKORD[[DATA]:[DATA]],GN5,AKORD[[IMIE]:[IMIE]],$A$18)</f>
        <v>0</v>
      </c>
      <c r="GO18" s="31">
        <f>SUMIFS(AKORD[[CZASY]:[CZASY]],AKORD[[DATA]:[DATA]],GO5,AKORD[[IMIE]:[IMIE]],$A$18)</f>
        <v>0</v>
      </c>
      <c r="GP18" s="31">
        <f>SUMIFS(AKORD[[CZASY]:[CZASY]],AKORD[[DATA]:[DATA]],GP5,AKORD[[IMIE]:[IMIE]],$A$18)</f>
        <v>0</v>
      </c>
      <c r="GQ18" s="31">
        <f>SUMIFS(AKORD[[CZASY]:[CZASY]],AKORD[[DATA]:[DATA]],GQ5,AKORD[[IMIE]:[IMIE]],$A$18)</f>
        <v>0</v>
      </c>
      <c r="GR18" s="31">
        <f>SUMIFS(AKORD[[CZASY]:[CZASY]],AKORD[[DATA]:[DATA]],GR5,AKORD[[IMIE]:[IMIE]],$A$18)</f>
        <v>0</v>
      </c>
      <c r="GS18" s="31">
        <f>SUMIFS(AKORD[[CZASY]:[CZASY]],AKORD[[DATA]:[DATA]],GS5,AKORD[[IMIE]:[IMIE]],$A$18)</f>
        <v>0</v>
      </c>
      <c r="GT18" s="54">
        <f>SUMIFS(AKORD[[CZASY]:[CZASY]],AKORD[[DATA]:[DATA]],GT5,AKORD[[IMIE]:[IMIE]],$A$18)</f>
        <v>0</v>
      </c>
      <c r="GU18" s="57">
        <f>SUMIFS(AKORD[[CZASY]:[CZASY]],AKORD[[DATA]:[DATA]],GU5,AKORD[[IMIE]:[IMIE]],$A$18)</f>
        <v>0</v>
      </c>
      <c r="GV18" s="31">
        <f>SUMIFS(AKORD[[CZASY]:[CZASY]],AKORD[[DATA]:[DATA]],GV5,AKORD[[IMIE]:[IMIE]],$A$18)</f>
        <v>0</v>
      </c>
      <c r="GW18" s="31">
        <f>SUMIFS(AKORD[[CZASY]:[CZASY]],AKORD[[DATA]:[DATA]],GW5,AKORD[[IMIE]:[IMIE]],$A$18)</f>
        <v>0</v>
      </c>
      <c r="GX18" s="31">
        <f>SUMIFS(AKORD[[CZASY]:[CZASY]],AKORD[[DATA]:[DATA]],GX5,AKORD[[IMIE]:[IMIE]],$A$18)</f>
        <v>0</v>
      </c>
      <c r="GY18" s="31">
        <f>SUMIFS(AKORD[[CZASY]:[CZASY]],AKORD[[DATA]:[DATA]],GY5,AKORD[[IMIE]:[IMIE]],$A$18)</f>
        <v>0</v>
      </c>
      <c r="GZ18" s="31">
        <f>SUMIFS(AKORD[[CZASY]:[CZASY]],AKORD[[DATA]:[DATA]],GZ5,AKORD[[IMIE]:[IMIE]],$A$18)</f>
        <v>0</v>
      </c>
      <c r="HA18" s="54">
        <f>SUMIFS(AKORD[[CZASY]:[CZASY]],AKORD[[DATA]:[DATA]],HA5,AKORD[[IMIE]:[IMIE]],$A$18)</f>
        <v>0</v>
      </c>
      <c r="HB18" s="57">
        <f>SUMIFS(AKORD[[CZASY]:[CZASY]],AKORD[[DATA]:[DATA]],HB5,AKORD[[IMIE]:[IMIE]],$A$18)</f>
        <v>0</v>
      </c>
      <c r="HC18" s="31">
        <f>SUMIFS(AKORD[[CZASY]:[CZASY]],AKORD[[DATA]:[DATA]],HC5,AKORD[[IMIE]:[IMIE]],$A$18)</f>
        <v>0</v>
      </c>
      <c r="HD18" s="31">
        <f>SUMIFS(AKORD[[CZASY]:[CZASY]],AKORD[[DATA]:[DATA]],HD5,AKORD[[IMIE]:[IMIE]],$A$18)</f>
        <v>0</v>
      </c>
      <c r="HE18" s="31">
        <f>SUMIFS(AKORD[[CZASY]:[CZASY]],AKORD[[DATA]:[DATA]],HE5,AKORD[[IMIE]:[IMIE]],$A$18)</f>
        <v>0</v>
      </c>
      <c r="HF18" s="31">
        <f>SUMIFS(AKORD[[CZASY]:[CZASY]],AKORD[[DATA]:[DATA]],HF5,AKORD[[IMIE]:[IMIE]],$A$18)</f>
        <v>0</v>
      </c>
      <c r="HG18" s="31">
        <f>SUMIFS(AKORD[[CZASY]:[CZASY]],AKORD[[DATA]:[DATA]],HG5,AKORD[[IMIE]:[IMIE]],$A$18)</f>
        <v>0</v>
      </c>
      <c r="HH18" s="54">
        <f>SUMIFS(AKORD[[CZASY]:[CZASY]],AKORD[[DATA]:[DATA]],HH5,AKORD[[IMIE]:[IMIE]],$A$18)</f>
        <v>0</v>
      </c>
      <c r="HI18" s="57">
        <f>SUMIFS(AKORD[[CZASY]:[CZASY]],AKORD[[DATA]:[DATA]],HI5,AKORD[[IMIE]:[IMIE]],$A$18)</f>
        <v>0</v>
      </c>
      <c r="HJ18" s="31">
        <f>SUMIFS(AKORD[[CZASY]:[CZASY]],AKORD[[DATA]:[DATA]],HJ5,AKORD[[IMIE]:[IMIE]],$A$18)</f>
        <v>0</v>
      </c>
      <c r="HK18" s="31">
        <f>SUMIFS(AKORD[[CZASY]:[CZASY]],AKORD[[DATA]:[DATA]],HK5,AKORD[[IMIE]:[IMIE]],$A$18)</f>
        <v>0</v>
      </c>
      <c r="HL18" s="31">
        <f>SUMIFS(AKORD[[CZASY]:[CZASY]],AKORD[[DATA]:[DATA]],HL5,AKORD[[IMIE]:[IMIE]],$A$18)</f>
        <v>0</v>
      </c>
      <c r="HM18" s="31">
        <f>SUMIFS(AKORD[[CZASY]:[CZASY]],AKORD[[DATA]:[DATA]],HM5,AKORD[[IMIE]:[IMIE]],$A$18)</f>
        <v>0</v>
      </c>
      <c r="HN18" s="31">
        <f>SUMIFS(AKORD[[CZASY]:[CZASY]],AKORD[[DATA]:[DATA]],HN5,AKORD[[IMIE]:[IMIE]],$A$18)</f>
        <v>0</v>
      </c>
      <c r="HO18" s="54">
        <f>SUMIFS(AKORD[[CZASY]:[CZASY]],AKORD[[DATA]:[DATA]],HO5,AKORD[[IMIE]:[IMIE]],$A$18)</f>
        <v>0</v>
      </c>
      <c r="HP18" s="57">
        <f>SUMIFS(AKORD[[CZASY]:[CZASY]],AKORD[[DATA]:[DATA]],HP5,AKORD[[IMIE]:[IMIE]],$A$18)</f>
        <v>0</v>
      </c>
      <c r="HQ18" s="31">
        <f>SUMIFS(AKORD[[CZASY]:[CZASY]],AKORD[[DATA]:[DATA]],HQ5,AKORD[[IMIE]:[IMIE]],$A$18)</f>
        <v>0</v>
      </c>
      <c r="HR18" s="31">
        <f>SUMIFS(AKORD[[CZASY]:[CZASY]],AKORD[[DATA]:[DATA]],HR5,AKORD[[IMIE]:[IMIE]],$A$18)</f>
        <v>0</v>
      </c>
      <c r="HS18" s="31">
        <f>SUMIFS(AKORD[[CZASY]:[CZASY]],AKORD[[DATA]:[DATA]],HS5,AKORD[[IMIE]:[IMIE]],$A$18)</f>
        <v>0</v>
      </c>
      <c r="HT18" s="31">
        <f>SUMIFS(AKORD[[CZASY]:[CZASY]],AKORD[[DATA]:[DATA]],HT5,AKORD[[IMIE]:[IMIE]],$A$18)</f>
        <v>0</v>
      </c>
      <c r="HU18" s="31">
        <f>SUMIFS(AKORD[[CZASY]:[CZASY]],AKORD[[DATA]:[DATA]],HU5,AKORD[[IMIE]:[IMIE]],$A$18)</f>
        <v>0</v>
      </c>
      <c r="HV18" s="54">
        <f>SUMIFS(AKORD[[CZASY]:[CZASY]],AKORD[[DATA]:[DATA]],HV5,AKORD[[IMIE]:[IMIE]],$A$18)</f>
        <v>0</v>
      </c>
      <c r="HW18" s="57">
        <f>SUMIFS(AKORD[[CZASY]:[CZASY]],AKORD[[DATA]:[DATA]],HW5,AKORD[[IMIE]:[IMIE]],$A$18)</f>
        <v>0</v>
      </c>
      <c r="HX18" s="31">
        <f>SUMIFS(AKORD[[CZASY]:[CZASY]],AKORD[[DATA]:[DATA]],HX5,AKORD[[IMIE]:[IMIE]],$A$18)</f>
        <v>0</v>
      </c>
      <c r="HY18" s="31">
        <f>SUMIFS(AKORD[[CZASY]:[CZASY]],AKORD[[DATA]:[DATA]],HY5,AKORD[[IMIE]:[IMIE]],$A$18)</f>
        <v>0</v>
      </c>
      <c r="HZ18" s="31">
        <f>SUMIFS(AKORD[[CZASY]:[CZASY]],AKORD[[DATA]:[DATA]],HZ5,AKORD[[IMIE]:[IMIE]],$A$18)</f>
        <v>0</v>
      </c>
      <c r="IA18" s="31">
        <f>SUMIFS(AKORD[[CZASY]:[CZASY]],AKORD[[DATA]:[DATA]],IA5,AKORD[[IMIE]:[IMIE]],$A$18)</f>
        <v>0</v>
      </c>
      <c r="IB18" s="31">
        <f>SUMIFS(AKORD[[CZASY]:[CZASY]],AKORD[[DATA]:[DATA]],IB5,AKORD[[IMIE]:[IMIE]],$A$18)</f>
        <v>0</v>
      </c>
      <c r="IC18" s="54">
        <f>SUMIFS(AKORD[[CZASY]:[CZASY]],AKORD[[DATA]:[DATA]],IC5,AKORD[[IMIE]:[IMIE]],$A$18)</f>
        <v>0</v>
      </c>
      <c r="ID18" s="57">
        <f>SUMIFS(AKORD[[CZASY]:[CZASY]],AKORD[[DATA]:[DATA]],ID5,AKORD[[IMIE]:[IMIE]],$A$18)</f>
        <v>0</v>
      </c>
      <c r="IE18" s="31">
        <f>SUMIFS(AKORD[[CZASY]:[CZASY]],AKORD[[DATA]:[DATA]],IE5,AKORD[[IMIE]:[IMIE]],$A$18)</f>
        <v>0</v>
      </c>
      <c r="IF18" s="31">
        <f>SUMIFS(AKORD[[CZASY]:[CZASY]],AKORD[[DATA]:[DATA]],IF5,AKORD[[IMIE]:[IMIE]],$A$18)</f>
        <v>0</v>
      </c>
      <c r="IG18" s="31">
        <f>SUMIFS(AKORD[[CZASY]:[CZASY]],AKORD[[DATA]:[DATA]],IG5,AKORD[[IMIE]:[IMIE]],$A$18)</f>
        <v>0</v>
      </c>
      <c r="IH18" s="31">
        <f>SUMIFS(AKORD[[CZASY]:[CZASY]],AKORD[[DATA]:[DATA]],IH5,AKORD[[IMIE]:[IMIE]],$A$18)</f>
        <v>0</v>
      </c>
      <c r="II18" s="31">
        <f>SUMIFS(AKORD[[CZASY]:[CZASY]],AKORD[[DATA]:[DATA]],II5,AKORD[[IMIE]:[IMIE]],$A$18)</f>
        <v>0</v>
      </c>
      <c r="IJ18" s="54">
        <f>SUMIFS(AKORD[[CZASY]:[CZASY]],AKORD[[DATA]:[DATA]],IJ5,AKORD[[IMIE]:[IMIE]],$A$18)</f>
        <v>0</v>
      </c>
      <c r="IK18" s="57">
        <f>SUMIFS(AKORD[[CZASY]:[CZASY]],AKORD[[DATA]:[DATA]],IK5,AKORD[[IMIE]:[IMIE]],$A$18)</f>
        <v>0</v>
      </c>
      <c r="IL18" s="31">
        <f>SUMIFS(AKORD[[CZASY]:[CZASY]],AKORD[[DATA]:[DATA]],IL5,AKORD[[IMIE]:[IMIE]],$A$18)</f>
        <v>0</v>
      </c>
      <c r="IM18" s="31">
        <f>SUMIFS(AKORD[[CZASY]:[CZASY]],AKORD[[DATA]:[DATA]],IM5,AKORD[[IMIE]:[IMIE]],$A$18)</f>
        <v>0</v>
      </c>
      <c r="IN18" s="31">
        <f>SUMIFS(AKORD[[CZASY]:[CZASY]],AKORD[[DATA]:[DATA]],IN5,AKORD[[IMIE]:[IMIE]],$A$18)</f>
        <v>0</v>
      </c>
      <c r="IO18" s="31">
        <f>SUMIFS(AKORD[[CZASY]:[CZASY]],AKORD[[DATA]:[DATA]],IO5,AKORD[[IMIE]:[IMIE]],$A$18)</f>
        <v>0</v>
      </c>
      <c r="IP18" s="31">
        <f>SUMIFS(AKORD[[CZASY]:[CZASY]],AKORD[[DATA]:[DATA]],IP5,AKORD[[IMIE]:[IMIE]],$A$18)</f>
        <v>0</v>
      </c>
      <c r="IQ18" s="54">
        <f>SUMIFS(AKORD[[CZASY]:[CZASY]],AKORD[[DATA]:[DATA]],IQ5,AKORD[[IMIE]:[IMIE]],$A$18)</f>
        <v>0</v>
      </c>
      <c r="IR18" s="57">
        <f>SUMIFS(AKORD[[CZASY]:[CZASY]],AKORD[[DATA]:[DATA]],IR5,AKORD[[IMIE]:[IMIE]],$A$18)</f>
        <v>0</v>
      </c>
      <c r="IS18" s="31">
        <f>SUMIFS(AKORD[[CZASY]:[CZASY]],AKORD[[DATA]:[DATA]],IS5,AKORD[[IMIE]:[IMIE]],$A$18)</f>
        <v>0</v>
      </c>
      <c r="IT18" s="31">
        <f>SUMIFS(AKORD[[CZASY]:[CZASY]],AKORD[[DATA]:[DATA]],IT5,AKORD[[IMIE]:[IMIE]],$A$18)</f>
        <v>0</v>
      </c>
      <c r="IU18" s="31">
        <f>SUMIFS(AKORD[[CZASY]:[CZASY]],AKORD[[DATA]:[DATA]],IU5,AKORD[[IMIE]:[IMIE]],$A$18)</f>
        <v>0</v>
      </c>
      <c r="IV18" s="31">
        <f>SUMIFS(AKORD[[CZASY]:[CZASY]],AKORD[[DATA]:[DATA]],IV5,AKORD[[IMIE]:[IMIE]],$A$18)</f>
        <v>0</v>
      </c>
      <c r="IW18" s="31">
        <f>SUMIFS(AKORD[[CZASY]:[CZASY]],AKORD[[DATA]:[DATA]],IW5,AKORD[[IMIE]:[IMIE]],$A$18)</f>
        <v>0</v>
      </c>
      <c r="IX18" s="54">
        <f>SUMIFS(AKORD[[CZASY]:[CZASY]],AKORD[[DATA]:[DATA]],IX5,AKORD[[IMIE]:[IMIE]],$A$18)</f>
        <v>0</v>
      </c>
      <c r="IY18" s="57">
        <f>SUMIFS(AKORD[[CZASY]:[CZASY]],AKORD[[DATA]:[DATA]],IY5,AKORD[[IMIE]:[IMIE]],$A$18)</f>
        <v>0</v>
      </c>
      <c r="IZ18" s="31">
        <f>SUMIFS(AKORD[[CZASY]:[CZASY]],AKORD[[DATA]:[DATA]],IZ5,AKORD[[IMIE]:[IMIE]],$A$18)</f>
        <v>0</v>
      </c>
      <c r="JA18" s="31">
        <f>SUMIFS(AKORD[[CZASY]:[CZASY]],AKORD[[DATA]:[DATA]],JA5,AKORD[[IMIE]:[IMIE]],$A$18)</f>
        <v>0</v>
      </c>
      <c r="JB18" s="31">
        <f>SUMIFS(AKORD[[CZASY]:[CZASY]],AKORD[[DATA]:[DATA]],JB5,AKORD[[IMIE]:[IMIE]],$A$18)</f>
        <v>0</v>
      </c>
      <c r="JC18" s="31">
        <f>SUMIFS(AKORD[[CZASY]:[CZASY]],AKORD[[DATA]:[DATA]],JC5,AKORD[[IMIE]:[IMIE]],$A$18)</f>
        <v>0</v>
      </c>
      <c r="JD18" s="31">
        <f>SUMIFS(AKORD[[CZASY]:[CZASY]],AKORD[[DATA]:[DATA]],JD5,AKORD[[IMIE]:[IMIE]],$A$18)</f>
        <v>0</v>
      </c>
      <c r="JE18" s="54">
        <f>SUMIFS(AKORD[[CZASY]:[CZASY]],AKORD[[DATA]:[DATA]],JE5,AKORD[[IMIE]:[IMIE]],$A$18)</f>
        <v>0</v>
      </c>
      <c r="JF18" s="57">
        <f>SUMIFS(AKORD[[CZASY]:[CZASY]],AKORD[[DATA]:[DATA]],JF5,AKORD[[IMIE]:[IMIE]],$A$18)</f>
        <v>0</v>
      </c>
      <c r="JG18" s="31">
        <f>SUMIFS(AKORD[[CZASY]:[CZASY]],AKORD[[DATA]:[DATA]],JG5,AKORD[[IMIE]:[IMIE]],$A$18)</f>
        <v>0</v>
      </c>
      <c r="JH18" s="31">
        <f>SUMIFS(AKORD[[CZASY]:[CZASY]],AKORD[[DATA]:[DATA]],JH5,AKORD[[IMIE]:[IMIE]],$A$18)</f>
        <v>0</v>
      </c>
      <c r="JI18" s="31">
        <f>SUMIFS(AKORD[[CZASY]:[CZASY]],AKORD[[DATA]:[DATA]],JI5,AKORD[[IMIE]:[IMIE]],$A$18)</f>
        <v>0</v>
      </c>
      <c r="JJ18" s="31">
        <f>SUMIFS(AKORD[[CZASY]:[CZASY]],AKORD[[DATA]:[DATA]],JJ5,AKORD[[IMIE]:[IMIE]],$A$18)</f>
        <v>0</v>
      </c>
      <c r="JK18" s="31">
        <f>SUMIFS(AKORD[[CZASY]:[CZASY]],AKORD[[DATA]:[DATA]],JK5,AKORD[[IMIE]:[IMIE]],$A$18)</f>
        <v>0</v>
      </c>
      <c r="JL18" s="54">
        <f>SUMIFS(AKORD[[CZASY]:[CZASY]],AKORD[[DATA]:[DATA]],JL5,AKORD[[IMIE]:[IMIE]],$A$18)</f>
        <v>0</v>
      </c>
      <c r="JM18" s="57">
        <f>SUMIFS(AKORD[[CZASY]:[CZASY]],AKORD[[DATA]:[DATA]],JM5,AKORD[[IMIE]:[IMIE]],$A$18)</f>
        <v>0</v>
      </c>
      <c r="JN18" s="31">
        <f>SUMIFS(AKORD[[CZASY]:[CZASY]],AKORD[[DATA]:[DATA]],JN5,AKORD[[IMIE]:[IMIE]],$A$18)</f>
        <v>0</v>
      </c>
      <c r="JO18" s="31">
        <f>SUMIFS(AKORD[[CZASY]:[CZASY]],AKORD[[DATA]:[DATA]],JO5,AKORD[[IMIE]:[IMIE]],$A$18)</f>
        <v>0</v>
      </c>
      <c r="JP18" s="31">
        <f>SUMIFS(AKORD[[CZASY]:[CZASY]],AKORD[[DATA]:[DATA]],JP5,AKORD[[IMIE]:[IMIE]],$A$18)</f>
        <v>0</v>
      </c>
      <c r="JQ18" s="31">
        <f>SUMIFS(AKORD[[CZASY]:[CZASY]],AKORD[[DATA]:[DATA]],JQ5,AKORD[[IMIE]:[IMIE]],$A$18)</f>
        <v>0</v>
      </c>
      <c r="JR18" s="31">
        <f>SUMIFS(AKORD[[CZASY]:[CZASY]],AKORD[[DATA]:[DATA]],JR5,AKORD[[IMIE]:[IMIE]],$A$18)</f>
        <v>0</v>
      </c>
      <c r="JS18" s="54">
        <f>SUMIFS(AKORD[[CZASY]:[CZASY]],AKORD[[DATA]:[DATA]],JS5,AKORD[[IMIE]:[IMIE]],$A$18)</f>
        <v>0</v>
      </c>
      <c r="JT18" s="57">
        <f>SUMIFS(AKORD[[CZASY]:[CZASY]],AKORD[[DATA]:[DATA]],JT5,AKORD[[IMIE]:[IMIE]],$A$18)</f>
        <v>0</v>
      </c>
      <c r="JU18" s="31">
        <f>SUMIFS(AKORD[[CZASY]:[CZASY]],AKORD[[DATA]:[DATA]],JU5,AKORD[[IMIE]:[IMIE]],$A$18)</f>
        <v>0</v>
      </c>
      <c r="JV18" s="31">
        <f>SUMIFS(AKORD[[CZASY]:[CZASY]],AKORD[[DATA]:[DATA]],JV5,AKORD[[IMIE]:[IMIE]],$A$18)</f>
        <v>0</v>
      </c>
      <c r="JW18" s="31">
        <f>SUMIFS(AKORD[[CZASY]:[CZASY]],AKORD[[DATA]:[DATA]],JW5,AKORD[[IMIE]:[IMIE]],$A$18)</f>
        <v>0</v>
      </c>
      <c r="JX18" s="31">
        <f>SUMIFS(AKORD[[CZASY]:[CZASY]],AKORD[[DATA]:[DATA]],JX5,AKORD[[IMIE]:[IMIE]],$A$18)</f>
        <v>0</v>
      </c>
      <c r="JY18" s="31">
        <f>SUMIFS(AKORD[[CZASY]:[CZASY]],AKORD[[DATA]:[DATA]],JY5,AKORD[[IMIE]:[IMIE]],$A$18)</f>
        <v>0</v>
      </c>
      <c r="JZ18" s="54">
        <f>SUMIFS(AKORD[[CZASY]:[CZASY]],AKORD[[DATA]:[DATA]],JZ5,AKORD[[IMIE]:[IMIE]],$A$18)</f>
        <v>0</v>
      </c>
      <c r="KA18" s="57">
        <f>SUMIFS(AKORD[[CZASY]:[CZASY]],AKORD[[DATA]:[DATA]],KA5,AKORD[[IMIE]:[IMIE]],$A$18)</f>
        <v>0</v>
      </c>
      <c r="KB18" s="31">
        <f>SUMIFS(AKORD[[CZASY]:[CZASY]],AKORD[[DATA]:[DATA]],KB5,AKORD[[IMIE]:[IMIE]],$A$18)</f>
        <v>0</v>
      </c>
      <c r="KC18" s="31">
        <f>SUMIFS(AKORD[[CZASY]:[CZASY]],AKORD[[DATA]:[DATA]],KC5,AKORD[[IMIE]:[IMIE]],$A$18)</f>
        <v>0</v>
      </c>
      <c r="KD18" s="31">
        <f>SUMIFS(AKORD[[CZASY]:[CZASY]],AKORD[[DATA]:[DATA]],KD5,AKORD[[IMIE]:[IMIE]],$A$18)</f>
        <v>0</v>
      </c>
      <c r="KE18" s="31">
        <f>SUMIFS(AKORD[[CZASY]:[CZASY]],AKORD[[DATA]:[DATA]],KE5,AKORD[[IMIE]:[IMIE]],$A$18)</f>
        <v>0</v>
      </c>
      <c r="KF18" s="31">
        <f>SUMIFS(AKORD[[CZASY]:[CZASY]],AKORD[[DATA]:[DATA]],KF5,AKORD[[IMIE]:[IMIE]],$A$18)</f>
        <v>0</v>
      </c>
      <c r="KG18" s="54">
        <f>SUMIFS(AKORD[[CZASY]:[CZASY]],AKORD[[DATA]:[DATA]],KG5,AKORD[[IMIE]:[IMIE]],$A$18)</f>
        <v>0</v>
      </c>
      <c r="KH18" s="57">
        <f>SUMIFS(AKORD[[CZASY]:[CZASY]],AKORD[[DATA]:[DATA]],KH5,AKORD[[IMIE]:[IMIE]],$A$18)</f>
        <v>0</v>
      </c>
      <c r="KI18" s="31">
        <f>SUMIFS(AKORD[[CZASY]:[CZASY]],AKORD[[DATA]:[DATA]],KI5,AKORD[[IMIE]:[IMIE]],$A$18)</f>
        <v>0</v>
      </c>
      <c r="KJ18" s="31">
        <f>SUMIFS(AKORD[[CZASY]:[CZASY]],AKORD[[DATA]:[DATA]],KJ5,AKORD[[IMIE]:[IMIE]],$A$18)</f>
        <v>0</v>
      </c>
      <c r="KK18" s="31">
        <f>SUMIFS(AKORD[[CZASY]:[CZASY]],AKORD[[DATA]:[DATA]],KK5,AKORD[[IMIE]:[IMIE]],$A$18)</f>
        <v>0</v>
      </c>
      <c r="KL18" s="31">
        <f>SUMIFS(AKORD[[CZASY]:[CZASY]],AKORD[[DATA]:[DATA]],KL5,AKORD[[IMIE]:[IMIE]],$A$18)</f>
        <v>0</v>
      </c>
      <c r="KM18" s="31">
        <f>SUMIFS(AKORD[[CZASY]:[CZASY]],AKORD[[DATA]:[DATA]],KM5,AKORD[[IMIE]:[IMIE]],$A$18)</f>
        <v>0</v>
      </c>
      <c r="KN18" s="54">
        <f>SUMIFS(AKORD[[CZASY]:[CZASY]],AKORD[[DATA]:[DATA]],KN5,AKORD[[IMIE]:[IMIE]],$A$18)</f>
        <v>0</v>
      </c>
      <c r="KO18" s="57">
        <f>SUMIFS(AKORD[[CZASY]:[CZASY]],AKORD[[DATA]:[DATA]],KO5,AKORD[[IMIE]:[IMIE]],$A$18)</f>
        <v>0</v>
      </c>
      <c r="KP18" s="31">
        <f>SUMIFS(AKORD[[CZASY]:[CZASY]],AKORD[[DATA]:[DATA]],KP5,AKORD[[IMIE]:[IMIE]],$A$18)</f>
        <v>0</v>
      </c>
      <c r="KQ18" s="31">
        <f>SUMIFS(AKORD[[CZASY]:[CZASY]],AKORD[[DATA]:[DATA]],KQ5,AKORD[[IMIE]:[IMIE]],$A$18)</f>
        <v>0</v>
      </c>
      <c r="KR18" s="31">
        <f>SUMIFS(AKORD[[CZASY]:[CZASY]],AKORD[[DATA]:[DATA]],KR5,AKORD[[IMIE]:[IMIE]],$A$18)</f>
        <v>0</v>
      </c>
      <c r="KS18" s="31">
        <f>SUMIFS(AKORD[[CZASY]:[CZASY]],AKORD[[DATA]:[DATA]],KS5,AKORD[[IMIE]:[IMIE]],$A$18)</f>
        <v>0</v>
      </c>
      <c r="KT18" s="31">
        <f>SUMIFS(AKORD[[CZASY]:[CZASY]],AKORD[[DATA]:[DATA]],KT5,AKORD[[IMIE]:[IMIE]],$A$18)</f>
        <v>0</v>
      </c>
      <c r="KU18" s="54">
        <f>SUMIFS(AKORD[[CZASY]:[CZASY]],AKORD[[DATA]:[DATA]],KU5,AKORD[[IMIE]:[IMIE]],$A$18)</f>
        <v>0</v>
      </c>
      <c r="KV18" s="57">
        <f>SUMIFS(AKORD[[CZASY]:[CZASY]],AKORD[[DATA]:[DATA]],KV5,AKORD[[IMIE]:[IMIE]],$A$18)</f>
        <v>0</v>
      </c>
      <c r="KW18" s="31">
        <f>SUMIFS(AKORD[[CZASY]:[CZASY]],AKORD[[DATA]:[DATA]],KW5,AKORD[[IMIE]:[IMIE]],$A$18)</f>
        <v>0</v>
      </c>
      <c r="KX18" s="31">
        <f>SUMIFS(AKORD[[CZASY]:[CZASY]],AKORD[[DATA]:[DATA]],KX5,AKORD[[IMIE]:[IMIE]],$A$18)</f>
        <v>0</v>
      </c>
      <c r="KY18" s="31">
        <f>SUMIFS(AKORD[[CZASY]:[CZASY]],AKORD[[DATA]:[DATA]],KY5,AKORD[[IMIE]:[IMIE]],$A$18)</f>
        <v>0</v>
      </c>
      <c r="KZ18" s="31">
        <f>SUMIFS(AKORD[[CZASY]:[CZASY]],AKORD[[DATA]:[DATA]],KZ5,AKORD[[IMIE]:[IMIE]],$A$18)</f>
        <v>0</v>
      </c>
      <c r="LA18" s="31">
        <f>SUMIFS(AKORD[[CZASY]:[CZASY]],AKORD[[DATA]:[DATA]],LA5,AKORD[[IMIE]:[IMIE]],$A$18)</f>
        <v>0</v>
      </c>
      <c r="LB18" s="54">
        <f>SUMIFS(AKORD[[CZASY]:[CZASY]],AKORD[[DATA]:[DATA]],LB5,AKORD[[IMIE]:[IMIE]],$A$18)</f>
        <v>0</v>
      </c>
      <c r="LC18" s="57">
        <f>SUMIFS(AKORD[[CZASY]:[CZASY]],AKORD[[DATA]:[DATA]],LC5,AKORD[[IMIE]:[IMIE]],$A$18)</f>
        <v>0</v>
      </c>
      <c r="LD18" s="31">
        <f>SUMIFS(AKORD[[CZASY]:[CZASY]],AKORD[[DATA]:[DATA]],LD5,AKORD[[IMIE]:[IMIE]],$A$18)</f>
        <v>0</v>
      </c>
      <c r="LE18" s="31">
        <f>SUMIFS(AKORD[[CZASY]:[CZASY]],AKORD[[DATA]:[DATA]],LE5,AKORD[[IMIE]:[IMIE]],$A$18)</f>
        <v>0</v>
      </c>
      <c r="LF18" s="31">
        <f>SUMIFS(AKORD[[CZASY]:[CZASY]],AKORD[[DATA]:[DATA]],LF5,AKORD[[IMIE]:[IMIE]],$A$18)</f>
        <v>0</v>
      </c>
      <c r="LG18" s="31">
        <f>SUMIFS(AKORD[[CZASY]:[CZASY]],AKORD[[DATA]:[DATA]],LG5,AKORD[[IMIE]:[IMIE]],$A$18)</f>
        <v>0</v>
      </c>
      <c r="LH18" s="31">
        <f>SUMIFS(AKORD[[CZASY]:[CZASY]],AKORD[[DATA]:[DATA]],LH5,AKORD[[IMIE]:[IMIE]],$A$18)</f>
        <v>0</v>
      </c>
      <c r="LI18" s="54">
        <f>SUMIFS(AKORD[[CZASY]:[CZASY]],AKORD[[DATA]:[DATA]],LI5,AKORD[[IMIE]:[IMIE]],$A$18)</f>
        <v>0</v>
      </c>
      <c r="LJ18" s="57">
        <f>SUMIFS(AKORD[[CZASY]:[CZASY]],AKORD[[DATA]:[DATA]],LJ5,AKORD[[IMIE]:[IMIE]],$A$18)</f>
        <v>0</v>
      </c>
      <c r="LK18" s="31">
        <f>SUMIFS(AKORD[[CZASY]:[CZASY]],AKORD[[DATA]:[DATA]],LK5,AKORD[[IMIE]:[IMIE]],$A$18)</f>
        <v>0</v>
      </c>
      <c r="LL18" s="31">
        <f>SUMIFS(AKORD[[CZASY]:[CZASY]],AKORD[[DATA]:[DATA]],LL5,AKORD[[IMIE]:[IMIE]],$A$18)</f>
        <v>0</v>
      </c>
      <c r="LM18" s="31">
        <f>SUMIFS(AKORD[[CZASY]:[CZASY]],AKORD[[DATA]:[DATA]],LM5,AKORD[[IMIE]:[IMIE]],$A$18)</f>
        <v>0</v>
      </c>
      <c r="LN18" s="31">
        <f>SUMIFS(AKORD[[CZASY]:[CZASY]],AKORD[[DATA]:[DATA]],LN5,AKORD[[IMIE]:[IMIE]],$A$18)</f>
        <v>0</v>
      </c>
      <c r="LO18" s="31">
        <f>SUMIFS(AKORD[[CZASY]:[CZASY]],AKORD[[DATA]:[DATA]],LO5,AKORD[[IMIE]:[IMIE]],$A$18)</f>
        <v>0</v>
      </c>
      <c r="LP18" s="54">
        <f>SUMIFS(AKORD[[CZASY]:[CZASY]],AKORD[[DATA]:[DATA]],LP5,AKORD[[IMIE]:[IMIE]],$A$18)</f>
        <v>0</v>
      </c>
      <c r="LQ18" s="57">
        <f>SUMIFS(AKORD[[CZASY]:[CZASY]],AKORD[[DATA]:[DATA]],LQ5,AKORD[[IMIE]:[IMIE]],$A$18)</f>
        <v>0</v>
      </c>
      <c r="LR18" s="31">
        <f>SUMIFS(AKORD[[CZASY]:[CZASY]],AKORD[[DATA]:[DATA]],LR5,AKORD[[IMIE]:[IMIE]],$A$18)</f>
        <v>0</v>
      </c>
      <c r="LS18" s="31">
        <f>SUMIFS(AKORD[[CZASY]:[CZASY]],AKORD[[DATA]:[DATA]],LS5,AKORD[[IMIE]:[IMIE]],$A$18)</f>
        <v>0</v>
      </c>
      <c r="LT18" s="31">
        <f>SUMIFS(AKORD[[CZASY]:[CZASY]],AKORD[[DATA]:[DATA]],LT5,AKORD[[IMIE]:[IMIE]],$A$18)</f>
        <v>0</v>
      </c>
      <c r="LU18" s="31">
        <f>SUMIFS(AKORD[[CZASY]:[CZASY]],AKORD[[DATA]:[DATA]],LU5,AKORD[[IMIE]:[IMIE]],$A$18)</f>
        <v>0</v>
      </c>
      <c r="LV18" s="31">
        <f>SUMIFS(AKORD[[CZASY]:[CZASY]],AKORD[[DATA]:[DATA]],LV5,AKORD[[IMIE]:[IMIE]],$A$18)</f>
        <v>0</v>
      </c>
      <c r="LW18" s="54">
        <f>SUMIFS(AKORD[[CZASY]:[CZASY]],AKORD[[DATA]:[DATA]],LW5,AKORD[[IMIE]:[IMIE]],$A$18)</f>
        <v>0</v>
      </c>
      <c r="LX18" s="57">
        <f>SUMIFS(AKORD[[CZASY]:[CZASY]],AKORD[[DATA]:[DATA]],LX5,AKORD[[IMIE]:[IMIE]],$A$18)</f>
        <v>0</v>
      </c>
      <c r="LY18" s="31">
        <f>SUMIFS(AKORD[[CZASY]:[CZASY]],AKORD[[DATA]:[DATA]],LY5,AKORD[[IMIE]:[IMIE]],$A$18)</f>
        <v>0</v>
      </c>
      <c r="LZ18" s="31">
        <f>SUMIFS(AKORD[[CZASY]:[CZASY]],AKORD[[DATA]:[DATA]],LZ5,AKORD[[IMIE]:[IMIE]],$A$18)</f>
        <v>0</v>
      </c>
      <c r="MA18" s="31">
        <f>SUMIFS(AKORD[[CZASY]:[CZASY]],AKORD[[DATA]:[DATA]],MA5,AKORD[[IMIE]:[IMIE]],$A$18)</f>
        <v>0</v>
      </c>
      <c r="MB18" s="31">
        <f>SUMIFS(AKORD[[CZASY]:[CZASY]],AKORD[[DATA]:[DATA]],MB5,AKORD[[IMIE]:[IMIE]],$A$18)</f>
        <v>0</v>
      </c>
      <c r="MC18" s="31">
        <f>SUMIFS(AKORD[[CZASY]:[CZASY]],AKORD[[DATA]:[DATA]],MC5,AKORD[[IMIE]:[IMIE]],$A$18)</f>
        <v>0</v>
      </c>
      <c r="MD18" s="54">
        <f>SUMIFS(AKORD[[CZASY]:[CZASY]],AKORD[[DATA]:[DATA]],MD5,AKORD[[IMIE]:[IMIE]],$A$18)</f>
        <v>0</v>
      </c>
      <c r="ME18" s="57">
        <f>SUMIFS(AKORD[[CZASY]:[CZASY]],AKORD[[DATA]:[DATA]],ME5,AKORD[[IMIE]:[IMIE]],$A$18)</f>
        <v>0</v>
      </c>
      <c r="MF18" s="31">
        <f>SUMIFS(AKORD[[CZASY]:[CZASY]],AKORD[[DATA]:[DATA]],MF5,AKORD[[IMIE]:[IMIE]],$A$18)</f>
        <v>0</v>
      </c>
      <c r="MG18" s="31">
        <f>SUMIFS(AKORD[[CZASY]:[CZASY]],AKORD[[DATA]:[DATA]],MG5,AKORD[[IMIE]:[IMIE]],$A$18)</f>
        <v>0</v>
      </c>
      <c r="MH18" s="31">
        <f>SUMIFS(AKORD[[CZASY]:[CZASY]],AKORD[[DATA]:[DATA]],MH5,AKORD[[IMIE]:[IMIE]],$A$18)</f>
        <v>0</v>
      </c>
      <c r="MI18" s="31">
        <f>SUMIFS(AKORD[[CZASY]:[CZASY]],AKORD[[DATA]:[DATA]],MI5,AKORD[[IMIE]:[IMIE]],$A$18)</f>
        <v>0</v>
      </c>
      <c r="MJ18" s="31">
        <f>SUMIFS(AKORD[[CZASY]:[CZASY]],AKORD[[DATA]:[DATA]],MJ5,AKORD[[IMIE]:[IMIE]],$A$18)</f>
        <v>0</v>
      </c>
      <c r="MK18" s="54">
        <f>SUMIFS(AKORD[[CZASY]:[CZASY]],AKORD[[DATA]:[DATA]],MK5,AKORD[[IMIE]:[IMIE]],$A$18)</f>
        <v>0</v>
      </c>
      <c r="ML18" s="57">
        <f>SUMIFS(AKORD[[CZASY]:[CZASY]],AKORD[[DATA]:[DATA]],ML5,AKORD[[IMIE]:[IMIE]],$A$18)</f>
        <v>0</v>
      </c>
      <c r="MM18" s="31">
        <f>SUMIFS(AKORD[[CZASY]:[CZASY]],AKORD[[DATA]:[DATA]],MM5,AKORD[[IMIE]:[IMIE]],$A$18)</f>
        <v>0</v>
      </c>
      <c r="MN18" s="31">
        <f>SUMIFS(AKORD[[CZASY]:[CZASY]],AKORD[[DATA]:[DATA]],MN5,AKORD[[IMIE]:[IMIE]],$A$18)</f>
        <v>0</v>
      </c>
      <c r="MO18" s="31">
        <f>SUMIFS(AKORD[[CZASY]:[CZASY]],AKORD[[DATA]:[DATA]],MO5,AKORD[[IMIE]:[IMIE]],$A$18)</f>
        <v>0</v>
      </c>
      <c r="MP18" s="31">
        <f>SUMIFS(AKORD[[CZASY]:[CZASY]],AKORD[[DATA]:[DATA]],MP5,AKORD[[IMIE]:[IMIE]],$A$18)</f>
        <v>0</v>
      </c>
      <c r="MQ18" s="31">
        <f>SUMIFS(AKORD[[CZASY]:[CZASY]],AKORD[[DATA]:[DATA]],MQ5,AKORD[[IMIE]:[IMIE]],$A$18)</f>
        <v>0</v>
      </c>
      <c r="MR18" s="54">
        <f>SUMIFS(AKORD[[CZASY]:[CZASY]],AKORD[[DATA]:[DATA]],MR5,AKORD[[IMIE]:[IMIE]],$A$18)</f>
        <v>0</v>
      </c>
      <c r="MS18" s="57">
        <f>SUMIFS(AKORD[[CZASY]:[CZASY]],AKORD[[DATA]:[DATA]],MS5,AKORD[[IMIE]:[IMIE]],$A$18)</f>
        <v>0</v>
      </c>
      <c r="MT18" s="31">
        <f>SUMIFS(AKORD[[CZASY]:[CZASY]],AKORD[[DATA]:[DATA]],MT5,AKORD[[IMIE]:[IMIE]],$A$18)</f>
        <v>0</v>
      </c>
      <c r="MU18" s="31">
        <f>SUMIFS(AKORD[[CZASY]:[CZASY]],AKORD[[DATA]:[DATA]],MU5,AKORD[[IMIE]:[IMIE]],$A$18)</f>
        <v>0</v>
      </c>
      <c r="MV18" s="31">
        <f>SUMIFS(AKORD[[CZASY]:[CZASY]],AKORD[[DATA]:[DATA]],MV5,AKORD[[IMIE]:[IMIE]],$A$18)</f>
        <v>0</v>
      </c>
      <c r="MW18" s="31">
        <f>SUMIFS(AKORD[[CZASY]:[CZASY]],AKORD[[DATA]:[DATA]],MW5,AKORD[[IMIE]:[IMIE]],$A$18)</f>
        <v>0</v>
      </c>
      <c r="MX18" s="31">
        <f>SUMIFS(AKORD[[CZASY]:[CZASY]],AKORD[[DATA]:[DATA]],MX5,AKORD[[IMIE]:[IMIE]],$A$18)</f>
        <v>0</v>
      </c>
      <c r="MY18" s="54">
        <f>SUMIFS(AKORD[[CZASY]:[CZASY]],AKORD[[DATA]:[DATA]],MY5,AKORD[[IMIE]:[IMIE]],$A$18)</f>
        <v>0</v>
      </c>
      <c r="MZ18" s="57">
        <f>SUMIFS(AKORD[[CZASY]:[CZASY]],AKORD[[DATA]:[DATA]],MZ5,AKORD[[IMIE]:[IMIE]],$A$18)</f>
        <v>0</v>
      </c>
      <c r="NA18" s="31">
        <f>SUMIFS(AKORD[[CZASY]:[CZASY]],AKORD[[DATA]:[DATA]],NA5,AKORD[[IMIE]:[IMIE]],$A$18)</f>
        <v>0</v>
      </c>
      <c r="NB18" s="31">
        <f>SUMIFS(AKORD[[CZASY]:[CZASY]],AKORD[[DATA]:[DATA]],NB5,AKORD[[IMIE]:[IMIE]],$A$18)</f>
        <v>0</v>
      </c>
      <c r="NC18" s="31">
        <f>SUMIFS(AKORD[[CZASY]:[CZASY]],AKORD[[DATA]:[DATA]],NC5,AKORD[[IMIE]:[IMIE]],$A$18)</f>
        <v>0</v>
      </c>
      <c r="ND18" s="31">
        <f>SUMIFS(AKORD[[CZASY]:[CZASY]],AKORD[[DATA]:[DATA]],ND5,AKORD[[IMIE]:[IMIE]],$A$18)</f>
        <v>0</v>
      </c>
      <c r="NE18" s="31">
        <f>SUMIFS(AKORD[[CZASY]:[CZASY]],AKORD[[DATA]:[DATA]],NE5,AKORD[[IMIE]:[IMIE]],$A$18)</f>
        <v>0</v>
      </c>
      <c r="NF18" s="54">
        <f>SUMIFS(AKORD[[CZASY]:[CZASY]],AKORD[[DATA]:[DATA]],NF5,AKORD[[IMIE]:[IMIE]],$A$18)</f>
        <v>0</v>
      </c>
      <c r="NG18" s="57">
        <f>SUMIFS(AKORD[[CZASY]:[CZASY]],AKORD[[DATA]:[DATA]],NG5,AKORD[[IMIE]:[IMIE]],$A$18)</f>
        <v>0</v>
      </c>
      <c r="NH18" s="31">
        <f>SUMIFS(AKORD[[CZASY]:[CZASY]],AKORD[[DATA]:[DATA]],NH5,AKORD[[IMIE]:[IMIE]],$A$18)</f>
        <v>0</v>
      </c>
      <c r="NI18" s="31">
        <f>SUMIFS(AKORD[[CZASY]:[CZASY]],AKORD[[DATA]:[DATA]],NI5,AKORD[[IMIE]:[IMIE]],$A$18)</f>
        <v>0</v>
      </c>
      <c r="NJ18" s="31">
        <f>SUMIFS(AKORD[[CZASY]:[CZASY]],AKORD[[DATA]:[DATA]],NJ5,AKORD[[IMIE]:[IMIE]],$A$18)</f>
        <v>0</v>
      </c>
      <c r="NK18" s="31">
        <f>SUMIFS(AKORD[[CZASY]:[CZASY]],AKORD[[DATA]:[DATA]],NK5,AKORD[[IMIE]:[IMIE]],$A$18)</f>
        <v>0</v>
      </c>
      <c r="NL18" s="31">
        <f>SUMIFS(AKORD[[CZASY]:[CZASY]],AKORD[[DATA]:[DATA]],NL5,AKORD[[IMIE]:[IMIE]],$A$18)</f>
        <v>0</v>
      </c>
      <c r="NM18" s="54">
        <f>SUMIFS(AKORD[[CZASY]:[CZASY]],AKORD[[DATA]:[DATA]],NM5,AKORD[[IMIE]:[IMIE]],$A$18)</f>
        <v>0</v>
      </c>
      <c r="NN18" s="57">
        <f>SUMIFS(AKORD[[CZASY]:[CZASY]],AKORD[[DATA]:[DATA]],NN5,AKORD[[IMIE]:[IMIE]],$A$18)</f>
        <v>0</v>
      </c>
      <c r="NO18" s="31">
        <f>SUMIFS(AKORD[[CZASY]:[CZASY]],AKORD[[DATA]:[DATA]],NO5,AKORD[[IMIE]:[IMIE]],$A$18)</f>
        <v>0</v>
      </c>
      <c r="NP18" s="31">
        <f>SUMIFS(AKORD[[CZASY]:[CZASY]],AKORD[[DATA]:[DATA]],NP5,AKORD[[IMIE]:[IMIE]],$A$18)</f>
        <v>0</v>
      </c>
      <c r="NQ18" s="31">
        <f>SUMIFS(AKORD[[CZASY]:[CZASY]],AKORD[[DATA]:[DATA]],NQ5,AKORD[[IMIE]:[IMIE]],$A$18)</f>
        <v>0</v>
      </c>
      <c r="NR18" s="31">
        <f>SUMIFS(AKORD[[CZASY]:[CZASY]],AKORD[[DATA]:[DATA]],NR5,AKORD[[IMIE]:[IMIE]],$A$18)</f>
        <v>0</v>
      </c>
      <c r="NS18" s="31">
        <f>SUMIFS(AKORD[[CZASY]:[CZASY]],AKORD[[DATA]:[DATA]],NS5,AKORD[[IMIE]:[IMIE]],$A$18)</f>
        <v>0</v>
      </c>
      <c r="NT18" s="54">
        <f>SUMIFS(AKORD[[CZASY]:[CZASY]],AKORD[[DATA]:[DATA]],NT5,AKORD[[IMIE]:[IMIE]],$A$18)</f>
        <v>0</v>
      </c>
      <c r="NU18" s="57">
        <f>SUMIFS(AKORD[[CZASY]:[CZASY]],AKORD[[DATA]:[DATA]],NU5,AKORD[[IMIE]:[IMIE]],$A$18)</f>
        <v>0</v>
      </c>
      <c r="NV18" s="31">
        <f>SUMIFS(AKORD[[CZASY]:[CZASY]],AKORD[[DATA]:[DATA]],NV5,AKORD[[IMIE]:[IMIE]],$A$18)</f>
        <v>0</v>
      </c>
      <c r="NW18" s="31">
        <f>SUMIFS(AKORD[[CZASY]:[CZASY]],AKORD[[DATA]:[DATA]],NW5,AKORD[[IMIE]:[IMIE]],$A$18)</f>
        <v>0</v>
      </c>
      <c r="NX18" s="31">
        <f>SUMIFS(AKORD[[CZASY]:[CZASY]],AKORD[[DATA]:[DATA]],NX5,AKORD[[IMIE]:[IMIE]],$A$18)</f>
        <v>0</v>
      </c>
      <c r="NY18" s="31">
        <f>SUMIFS(AKORD[[CZASY]:[CZASY]],AKORD[[DATA]:[DATA]],NY5,AKORD[[IMIE]:[IMIE]],$A$18)</f>
        <v>0</v>
      </c>
      <c r="NZ18" s="31">
        <f>SUMIFS(AKORD[[CZASY]:[CZASY]],AKORD[[DATA]:[DATA]],NZ5,AKORD[[IMIE]:[IMIE]],$A$18)</f>
        <v>0</v>
      </c>
      <c r="OA18" s="54">
        <f>SUMIFS(AKORD[[CZASY]:[CZASY]],AKORD[[DATA]:[DATA]],OA5,AKORD[[IMIE]:[IMIE]],$A$18)</f>
        <v>0</v>
      </c>
      <c r="OB18" s="57">
        <f>SUMIFS(AKORD[[CZASY]:[CZASY]],AKORD[[DATA]:[DATA]],OB5,AKORD[[IMIE]:[IMIE]],$A$18)</f>
        <v>0</v>
      </c>
      <c r="OC18" s="31">
        <f>SUMIFS(AKORD[[CZASY]:[CZASY]],AKORD[[DATA]:[DATA]],OC5,AKORD[[IMIE]:[IMIE]],$A$18)</f>
        <v>0</v>
      </c>
      <c r="OD18" s="31">
        <f>SUMIFS(AKORD[[CZASY]:[CZASY]],AKORD[[DATA]:[DATA]],OD5,AKORD[[IMIE]:[IMIE]],$A$18)</f>
        <v>0</v>
      </c>
      <c r="OE18" s="31">
        <f>SUMIFS(AKORD[[CZASY]:[CZASY]],AKORD[[DATA]:[DATA]],OE5,AKORD[[IMIE]:[IMIE]],$A$18)</f>
        <v>0</v>
      </c>
      <c r="OF18" s="31">
        <f>SUMIFS(AKORD[[CZASY]:[CZASY]],AKORD[[DATA]:[DATA]],OF5,AKORD[[IMIE]:[IMIE]],$A$18)</f>
        <v>0</v>
      </c>
      <c r="OG18" s="31">
        <f>SUMIFS(AKORD[[CZASY]:[CZASY]],AKORD[[DATA]:[DATA]],OG5,AKORD[[IMIE]:[IMIE]],$A$18)</f>
        <v>0</v>
      </c>
      <c r="OH18" s="54">
        <f>SUMIFS(AKORD[[CZASY]:[CZASY]],AKORD[[DATA]:[DATA]],OH5,AKORD[[IMIE]:[IMIE]],$A$18)</f>
        <v>0</v>
      </c>
      <c r="OI18" s="57">
        <f>SUMIFS(AKORD[[CZASY]:[CZASY]],AKORD[[DATA]:[DATA]],OI5,AKORD[[IMIE]:[IMIE]],$A$18)</f>
        <v>0</v>
      </c>
      <c r="OJ18" s="31">
        <f>SUMIFS(AKORD[[CZASY]:[CZASY]],AKORD[[DATA]:[DATA]],OJ5,AKORD[[IMIE]:[IMIE]],$A$18)</f>
        <v>0</v>
      </c>
      <c r="OK18" s="31">
        <f>SUMIFS(AKORD[[CZASY]:[CZASY]],AKORD[[DATA]:[DATA]],OK5,AKORD[[IMIE]:[IMIE]],$A$18)</f>
        <v>0</v>
      </c>
      <c r="OL18" s="31">
        <f>SUMIFS(AKORD[[CZASY]:[CZASY]],AKORD[[DATA]:[DATA]],OL5,AKORD[[IMIE]:[IMIE]],$A$18)</f>
        <v>0</v>
      </c>
      <c r="OM18" s="31">
        <f>SUMIFS(AKORD[[CZASY]:[CZASY]],AKORD[[DATA]:[DATA]],OM5,AKORD[[IMIE]:[IMIE]],$A$18)</f>
        <v>0</v>
      </c>
      <c r="ON18" s="31">
        <f>SUMIFS(AKORD[[CZASY]:[CZASY]],AKORD[[DATA]:[DATA]],ON5,AKORD[[IMIE]:[IMIE]],$A$18)</f>
        <v>0</v>
      </c>
      <c r="OO18" s="54">
        <f>SUMIFS(AKORD[[CZASY]:[CZASY]],AKORD[[DATA]:[DATA]],OO5,AKORD[[IMIE]:[IMIE]],$A$18)</f>
        <v>0</v>
      </c>
      <c r="OP18" s="57">
        <f>SUMIFS(AKORD[[CZASY]:[CZASY]],AKORD[[DATA]:[DATA]],OP5,AKORD[[IMIE]:[IMIE]],$A$18)</f>
        <v>0</v>
      </c>
      <c r="OQ18" s="31">
        <f>SUMIFS(AKORD[[CZASY]:[CZASY]],AKORD[[DATA]:[DATA]],OQ5,AKORD[[IMIE]:[IMIE]],$A$18)</f>
        <v>0</v>
      </c>
      <c r="OR18" s="31">
        <f>SUMIFS(AKORD[[CZASY]:[CZASY]],AKORD[[DATA]:[DATA]],OR5,AKORD[[IMIE]:[IMIE]],$A$18)</f>
        <v>0</v>
      </c>
      <c r="OS18" s="31">
        <f>SUMIFS(AKORD[[CZASY]:[CZASY]],AKORD[[DATA]:[DATA]],OS5,AKORD[[IMIE]:[IMIE]],$A$18)</f>
        <v>0</v>
      </c>
      <c r="OT18" s="31">
        <f>SUMIFS(AKORD[[CZASY]:[CZASY]],AKORD[[DATA]:[DATA]],OT5,AKORD[[IMIE]:[IMIE]],$A$18)</f>
        <v>0</v>
      </c>
      <c r="OU18" s="31">
        <f>SUMIFS(AKORD[[CZASY]:[CZASY]],AKORD[[DATA]:[DATA]],OU5,AKORD[[IMIE]:[IMIE]],$A$18)</f>
        <v>0</v>
      </c>
      <c r="OV18" s="54">
        <f>SUMIFS(AKORD[[CZASY]:[CZASY]],AKORD[[DATA]:[DATA]],OV5,AKORD[[IMIE]:[IMIE]],$A$18)</f>
        <v>0</v>
      </c>
      <c r="OW18" s="57">
        <f>SUMIFS(AKORD[[CZASY]:[CZASY]],AKORD[[DATA]:[DATA]],OW5,AKORD[[IMIE]:[IMIE]],$A$18)</f>
        <v>0</v>
      </c>
      <c r="OX18" s="31">
        <f>SUMIFS(AKORD[[CZASY]:[CZASY]],AKORD[[DATA]:[DATA]],OX5,AKORD[[IMIE]:[IMIE]],$A$18)</f>
        <v>0</v>
      </c>
      <c r="OY18" s="31">
        <f>SUMIFS(AKORD[[CZASY]:[CZASY]],AKORD[[DATA]:[DATA]],OY5,AKORD[[IMIE]:[IMIE]],$A$18)</f>
        <v>0</v>
      </c>
      <c r="OZ18" s="31">
        <f>SUMIFS(AKORD[[CZASY]:[CZASY]],AKORD[[DATA]:[DATA]],OZ5,AKORD[[IMIE]:[IMIE]],$A$18)</f>
        <v>0</v>
      </c>
      <c r="PA18" s="31">
        <f>SUMIFS(AKORD[[CZASY]:[CZASY]],AKORD[[DATA]:[DATA]],PA5,AKORD[[IMIE]:[IMIE]],$A$18)</f>
        <v>0</v>
      </c>
      <c r="PB18" s="31">
        <f>SUMIFS(AKORD[[CZASY]:[CZASY]],AKORD[[DATA]:[DATA]],PB5,AKORD[[IMIE]:[IMIE]],$A$18)</f>
        <v>0</v>
      </c>
      <c r="PC18" s="54">
        <f>SUMIFS(AKORD[[CZASY]:[CZASY]],AKORD[[DATA]:[DATA]],PC5,AKORD[[IMIE]:[IMIE]],$A$18)</f>
        <v>0</v>
      </c>
      <c r="PD18" s="57">
        <f>SUMIFS(AKORD[[CZASY]:[CZASY]],AKORD[[DATA]:[DATA]],PD5,AKORD[[IMIE]:[IMIE]],$A$18)</f>
        <v>0</v>
      </c>
      <c r="PE18" s="31">
        <f>SUMIFS(AKORD[[CZASY]:[CZASY]],AKORD[[DATA]:[DATA]],PE5,AKORD[[IMIE]:[IMIE]],$A$18)</f>
        <v>0</v>
      </c>
      <c r="PF18" s="31">
        <f>SUMIFS(AKORD[[CZASY]:[CZASY]],AKORD[[DATA]:[DATA]],PF5,AKORD[[IMIE]:[IMIE]],$A$18)</f>
        <v>0</v>
      </c>
      <c r="PG18" s="31">
        <f>SUMIFS(AKORD[[CZASY]:[CZASY]],AKORD[[DATA]:[DATA]],PG5,AKORD[[IMIE]:[IMIE]],$A$18)</f>
        <v>0</v>
      </c>
      <c r="PH18" s="31">
        <f>SUMIFS(AKORD[[CZASY]:[CZASY]],AKORD[[DATA]:[DATA]],PH5,AKORD[[IMIE]:[IMIE]],$A$18)</f>
        <v>0</v>
      </c>
      <c r="PI18" s="31">
        <f>SUMIFS(AKORD[[CZASY]:[CZASY]],AKORD[[DATA]:[DATA]],PI5,AKORD[[IMIE]:[IMIE]],$A$18)</f>
        <v>0</v>
      </c>
      <c r="PJ18" s="54">
        <f>SUMIFS(AKORD[[CZASY]:[CZASY]],AKORD[[DATA]:[DATA]],PJ5,AKORD[[IMIE]:[IMIE]],$A$18)</f>
        <v>0</v>
      </c>
      <c r="PK18" s="57">
        <f>SUMIFS(AKORD[[CZASY]:[CZASY]],AKORD[[DATA]:[DATA]],PK5,AKORD[[IMIE]:[IMIE]],$A$18)</f>
        <v>0</v>
      </c>
      <c r="PL18" s="31">
        <f>SUMIFS(AKORD[[CZASY]:[CZASY]],AKORD[[DATA]:[DATA]],PL5,AKORD[[IMIE]:[IMIE]],$A$18)</f>
        <v>729</v>
      </c>
      <c r="PM18" s="31">
        <f>SUMIFS(AKORD[[CZASY]:[CZASY]],AKORD[[DATA]:[DATA]],PM5,AKORD[[IMIE]:[IMIE]],$A$18)</f>
        <v>673</v>
      </c>
      <c r="PN18" s="31">
        <f>SUMIFS(AKORD[[CZASY]:[CZASY]],AKORD[[DATA]:[DATA]],PN5,AKORD[[IMIE]:[IMIE]],$A$18)</f>
        <v>640</v>
      </c>
      <c r="PO18" s="31">
        <f>SUMIFS(AKORD[[CZASY]:[CZASY]],AKORD[[DATA]:[DATA]],PO5,AKORD[[IMIE]:[IMIE]],$A$18)</f>
        <v>666</v>
      </c>
      <c r="PP18" s="31">
        <f>SUMIFS(AKORD[[CZASY]:[CZASY]],AKORD[[DATA]:[DATA]],PP5,AKORD[[IMIE]:[IMIE]],$A$18)</f>
        <v>0</v>
      </c>
      <c r="PQ18" s="54">
        <f>SUMIFS(AKORD[[CZASY]:[CZASY]],AKORD[[DATA]:[DATA]],PQ5,AKORD[[IMIE]:[IMIE]],$A$18)</f>
        <v>0</v>
      </c>
      <c r="PR18" s="57">
        <f>SUMIFS(AKORD[[CZASY]:[CZASY]],AKORD[[DATA]:[DATA]],PR5,AKORD[[IMIE]:[IMIE]],$A$18)</f>
        <v>0</v>
      </c>
    </row>
    <row r="19" spans="1:434" ht="11.25" customHeight="1">
      <c r="A19" s="166"/>
      <c r="B19" s="40" t="s">
        <v>2169</v>
      </c>
      <c r="C19" s="26"/>
      <c r="D19" s="26"/>
      <c r="E19" s="26"/>
      <c r="F19" s="55"/>
      <c r="G19" s="64"/>
      <c r="H19" s="26"/>
      <c r="I19" s="26"/>
      <c r="J19" s="26"/>
      <c r="K19" s="26"/>
      <c r="L19" s="26"/>
      <c r="M19" s="55"/>
      <c r="N19" s="64"/>
      <c r="O19" s="26"/>
      <c r="P19" s="26"/>
      <c r="Q19" s="26"/>
      <c r="R19" s="26"/>
      <c r="S19" s="26"/>
      <c r="T19" s="55"/>
      <c r="U19" s="64"/>
      <c r="V19" s="26"/>
      <c r="W19" s="26"/>
      <c r="X19" s="26"/>
      <c r="Y19" s="26"/>
      <c r="Z19" s="26"/>
      <c r="AA19" s="55"/>
      <c r="AB19" s="64"/>
      <c r="AC19" s="26"/>
      <c r="AD19" s="26"/>
      <c r="AE19" s="26"/>
      <c r="AF19" s="26"/>
      <c r="AG19" s="26"/>
      <c r="AH19" s="55"/>
      <c r="AI19" s="64"/>
      <c r="AJ19" s="26"/>
      <c r="AK19" s="26"/>
      <c r="AL19" s="26"/>
      <c r="AM19" s="26"/>
      <c r="AN19" s="26"/>
      <c r="AO19" s="55"/>
      <c r="AP19" s="64"/>
      <c r="AQ19" s="26"/>
      <c r="AR19" s="26"/>
      <c r="AS19" s="26"/>
      <c r="AT19" s="26"/>
      <c r="AU19" s="26"/>
      <c r="AV19" s="55"/>
      <c r="AW19" s="64"/>
      <c r="AX19" s="26"/>
      <c r="AY19" s="26"/>
      <c r="AZ19" s="26"/>
      <c r="BA19" s="26"/>
      <c r="BB19" s="26"/>
      <c r="BC19" s="55"/>
      <c r="BD19" s="64"/>
      <c r="BE19" s="26"/>
      <c r="BF19" s="26"/>
      <c r="BG19" s="26"/>
      <c r="BH19" s="26"/>
      <c r="BI19" s="26"/>
      <c r="BJ19" s="55"/>
      <c r="BK19" s="64"/>
      <c r="BL19" s="26"/>
      <c r="BM19" s="26"/>
      <c r="BN19" s="26"/>
      <c r="BO19" s="26"/>
      <c r="BP19" s="26"/>
      <c r="BQ19" s="55"/>
      <c r="BR19" s="64"/>
      <c r="BS19" s="26"/>
      <c r="BT19" s="26"/>
      <c r="BU19" s="26"/>
      <c r="BV19" s="26"/>
      <c r="BW19" s="26"/>
      <c r="BX19" s="55"/>
      <c r="BY19" s="64"/>
      <c r="BZ19" s="26"/>
      <c r="CA19" s="26"/>
      <c r="CB19" s="26"/>
      <c r="CC19" s="26"/>
      <c r="CD19" s="26"/>
      <c r="CE19" s="55"/>
      <c r="CF19" s="64"/>
      <c r="CG19" s="26"/>
      <c r="CH19" s="26"/>
      <c r="CI19" s="26"/>
      <c r="CJ19" s="26"/>
      <c r="CK19" s="26"/>
      <c r="CL19" s="55"/>
      <c r="CM19" s="64"/>
      <c r="CN19" s="26"/>
      <c r="CO19" s="26"/>
      <c r="CP19" s="26"/>
      <c r="CQ19" s="26"/>
      <c r="CR19" s="26"/>
      <c r="CS19" s="55"/>
      <c r="CT19" s="64"/>
      <c r="CU19" s="26"/>
      <c r="CV19" s="26"/>
      <c r="CW19" s="26"/>
      <c r="CX19" s="26"/>
      <c r="CY19" s="26"/>
      <c r="CZ19" s="55"/>
      <c r="DA19" s="64"/>
      <c r="DB19" s="26"/>
      <c r="DC19" s="26"/>
      <c r="DD19" s="26"/>
      <c r="DE19" s="26"/>
      <c r="DF19" s="26"/>
      <c r="DG19" s="55"/>
      <c r="DH19" s="64"/>
      <c r="DI19" s="26"/>
      <c r="DJ19" s="26"/>
      <c r="DK19" s="26"/>
      <c r="DL19" s="26"/>
      <c r="DM19" s="26"/>
      <c r="DN19" s="55"/>
      <c r="DO19" s="64"/>
      <c r="DP19" s="26"/>
      <c r="DQ19" s="26"/>
      <c r="DR19" s="26"/>
      <c r="DS19" s="26"/>
      <c r="DT19" s="26"/>
      <c r="DU19" s="55"/>
      <c r="DV19" s="64"/>
      <c r="DW19" s="26"/>
      <c r="DX19" s="26"/>
      <c r="DY19" s="26"/>
      <c r="DZ19" s="26"/>
      <c r="EA19" s="26"/>
      <c r="EB19" s="55"/>
      <c r="EC19" s="64"/>
      <c r="ED19" s="26"/>
      <c r="EE19" s="26"/>
      <c r="EF19" s="26"/>
      <c r="EG19" s="26"/>
      <c r="EH19" s="26"/>
      <c r="EI19" s="55"/>
      <c r="EJ19" s="64"/>
      <c r="EK19" s="26"/>
      <c r="EL19" s="26"/>
      <c r="EM19" s="26"/>
      <c r="EN19" s="26"/>
      <c r="EO19" s="26"/>
      <c r="EP19" s="55"/>
      <c r="EQ19" s="64"/>
      <c r="ER19" s="26"/>
      <c r="ES19" s="26"/>
      <c r="ET19" s="26"/>
      <c r="EU19" s="26"/>
      <c r="EV19" s="26"/>
      <c r="EW19" s="55"/>
      <c r="EX19" s="64"/>
      <c r="EY19" s="26"/>
      <c r="EZ19" s="26"/>
      <c r="FA19" s="26"/>
      <c r="FB19" s="26"/>
      <c r="FC19" s="26"/>
      <c r="FD19" s="55"/>
      <c r="FE19" s="64"/>
      <c r="FF19" s="26"/>
      <c r="FG19" s="26"/>
      <c r="FH19" s="26"/>
      <c r="FI19" s="26"/>
      <c r="FJ19" s="26"/>
      <c r="FK19" s="55"/>
      <c r="FL19" s="64"/>
      <c r="FM19" s="26"/>
      <c r="FN19" s="26"/>
      <c r="FO19" s="26"/>
      <c r="FP19" s="26"/>
      <c r="FQ19" s="26"/>
      <c r="FR19" s="55"/>
      <c r="FS19" s="64"/>
      <c r="FT19" s="26"/>
      <c r="FU19" s="26"/>
      <c r="FV19" s="26"/>
      <c r="FW19" s="26"/>
      <c r="FX19" s="26"/>
      <c r="FY19" s="55"/>
      <c r="FZ19" s="64"/>
      <c r="GA19" s="26"/>
      <c r="GB19" s="26"/>
      <c r="GC19" s="26"/>
      <c r="GD19" s="26"/>
      <c r="GE19" s="26"/>
      <c r="GF19" s="55"/>
      <c r="GG19" s="64"/>
      <c r="GH19" s="26"/>
      <c r="GI19" s="26"/>
      <c r="GJ19" s="26"/>
      <c r="GK19" s="26"/>
      <c r="GL19" s="26"/>
      <c r="GM19" s="55"/>
      <c r="GN19" s="64"/>
      <c r="GO19" s="26"/>
      <c r="GP19" s="26"/>
      <c r="GQ19" s="26"/>
      <c r="GR19" s="26"/>
      <c r="GS19" s="26"/>
      <c r="GT19" s="55"/>
      <c r="GU19" s="64"/>
      <c r="GV19" s="26"/>
      <c r="GW19" s="26"/>
      <c r="GX19" s="26"/>
      <c r="GY19" s="26"/>
      <c r="GZ19" s="26"/>
      <c r="HA19" s="55"/>
      <c r="HB19" s="64"/>
      <c r="HC19" s="26"/>
      <c r="HD19" s="26"/>
      <c r="HE19" s="26"/>
      <c r="HF19" s="26"/>
      <c r="HG19" s="26"/>
      <c r="HH19" s="55"/>
      <c r="HI19" s="64"/>
      <c r="HJ19" s="26"/>
      <c r="HK19" s="26"/>
      <c r="HL19" s="26"/>
      <c r="HM19" s="26"/>
      <c r="HN19" s="26"/>
      <c r="HO19" s="55"/>
      <c r="HP19" s="64"/>
      <c r="HQ19" s="26"/>
      <c r="HR19" s="26"/>
      <c r="HS19" s="26"/>
      <c r="HT19" s="26"/>
      <c r="HU19" s="26"/>
      <c r="HV19" s="55"/>
      <c r="HW19" s="64"/>
      <c r="HX19" s="26"/>
      <c r="HY19" s="26"/>
      <c r="HZ19" s="26"/>
      <c r="IA19" s="26"/>
      <c r="IB19" s="26"/>
      <c r="IC19" s="55"/>
      <c r="ID19" s="64"/>
      <c r="IE19" s="26"/>
      <c r="IF19" s="26"/>
      <c r="IG19" s="26"/>
      <c r="IH19" s="26"/>
      <c r="II19" s="26"/>
      <c r="IJ19" s="55"/>
      <c r="IK19" s="64"/>
      <c r="IL19" s="26"/>
      <c r="IM19" s="26"/>
      <c r="IN19" s="26"/>
      <c r="IO19" s="26"/>
      <c r="IP19" s="26"/>
      <c r="IQ19" s="55"/>
      <c r="IR19" s="64"/>
      <c r="IS19" s="26"/>
      <c r="IT19" s="26"/>
      <c r="IU19" s="26"/>
      <c r="IV19" s="26"/>
      <c r="IW19" s="26"/>
      <c r="IX19" s="55"/>
      <c r="IY19" s="64"/>
      <c r="IZ19" s="26"/>
      <c r="JA19" s="26"/>
      <c r="JB19" s="26"/>
      <c r="JC19" s="26"/>
      <c r="JD19" s="26"/>
      <c r="JE19" s="55"/>
      <c r="JF19" s="64"/>
      <c r="JG19" s="26"/>
      <c r="JH19" s="26"/>
      <c r="JI19" s="26"/>
      <c r="JJ19" s="26"/>
      <c r="JK19" s="26"/>
      <c r="JL19" s="55"/>
      <c r="JM19" s="64"/>
      <c r="JN19" s="26"/>
      <c r="JO19" s="26"/>
      <c r="JP19" s="26"/>
      <c r="JQ19" s="26"/>
      <c r="JR19" s="26"/>
      <c r="JS19" s="55"/>
      <c r="JT19" s="64"/>
      <c r="JU19" s="26"/>
      <c r="JV19" s="26"/>
      <c r="JW19" s="26"/>
      <c r="JX19" s="26"/>
      <c r="JY19" s="26"/>
      <c r="JZ19" s="55"/>
      <c r="KA19" s="64"/>
      <c r="KB19" s="26"/>
      <c r="KC19" s="26"/>
      <c r="KD19" s="26"/>
      <c r="KE19" s="26"/>
      <c r="KF19" s="26"/>
      <c r="KG19" s="55"/>
      <c r="KH19" s="64"/>
      <c r="KI19" s="26"/>
      <c r="KJ19" s="26"/>
      <c r="KK19" s="26"/>
      <c r="KL19" s="26"/>
      <c r="KM19" s="26"/>
      <c r="KN19" s="55"/>
      <c r="KO19" s="64"/>
      <c r="KP19" s="26"/>
      <c r="KQ19" s="26"/>
      <c r="KR19" s="26"/>
      <c r="KS19" s="26"/>
      <c r="KT19" s="26"/>
      <c r="KU19" s="55"/>
      <c r="KV19" s="64"/>
      <c r="KW19" s="26"/>
      <c r="KX19" s="26"/>
      <c r="KY19" s="26"/>
      <c r="KZ19" s="26"/>
      <c r="LA19" s="26"/>
      <c r="LB19" s="55"/>
      <c r="LC19" s="64"/>
      <c r="LD19" s="26"/>
      <c r="LE19" s="26"/>
      <c r="LF19" s="26"/>
      <c r="LG19" s="26"/>
      <c r="LH19" s="26"/>
      <c r="LI19" s="55"/>
      <c r="LJ19" s="64"/>
      <c r="LK19" s="26"/>
      <c r="LL19" s="26"/>
      <c r="LM19" s="26"/>
      <c r="LN19" s="26"/>
      <c r="LO19" s="26"/>
      <c r="LP19" s="55"/>
      <c r="LQ19" s="64"/>
      <c r="LR19" s="26"/>
      <c r="LS19" s="26"/>
      <c r="LT19" s="26"/>
      <c r="LU19" s="26"/>
      <c r="LV19" s="26"/>
      <c r="LW19" s="55"/>
      <c r="LX19" s="64"/>
      <c r="LY19" s="26"/>
      <c r="LZ19" s="26"/>
      <c r="MA19" s="26"/>
      <c r="MB19" s="26"/>
      <c r="MC19" s="26"/>
      <c r="MD19" s="55"/>
      <c r="ME19" s="64"/>
      <c r="MF19" s="26"/>
      <c r="MG19" s="26"/>
      <c r="MH19" s="26"/>
      <c r="MI19" s="26"/>
      <c r="MJ19" s="26"/>
      <c r="MK19" s="55"/>
      <c r="ML19" s="64"/>
      <c r="MM19" s="26"/>
      <c r="MN19" s="26"/>
      <c r="MO19" s="26"/>
      <c r="MP19" s="26"/>
      <c r="MQ19" s="26"/>
      <c r="MR19" s="55"/>
      <c r="MS19" s="64"/>
      <c r="MT19" s="26"/>
      <c r="MU19" s="26"/>
      <c r="MV19" s="26"/>
      <c r="MW19" s="26"/>
      <c r="MX19" s="26"/>
      <c r="MY19" s="55"/>
      <c r="MZ19" s="64"/>
      <c r="NA19" s="26"/>
      <c r="NB19" s="26"/>
      <c r="NC19" s="26"/>
      <c r="ND19" s="26"/>
      <c r="NE19" s="26"/>
      <c r="NF19" s="55"/>
      <c r="NG19" s="64"/>
      <c r="NH19" s="26"/>
      <c r="NI19" s="26"/>
      <c r="NJ19" s="26"/>
      <c r="NK19" s="26"/>
      <c r="NL19" s="26"/>
      <c r="NM19" s="55"/>
      <c r="NN19" s="64"/>
      <c r="NO19" s="26"/>
      <c r="NP19" s="26"/>
      <c r="NQ19" s="26"/>
      <c r="NR19" s="26"/>
      <c r="NS19" s="26"/>
      <c r="NT19" s="55"/>
      <c r="NU19" s="64"/>
      <c r="NV19" s="26"/>
      <c r="NW19" s="26"/>
      <c r="NX19" s="26"/>
      <c r="NY19" s="26"/>
      <c r="NZ19" s="26"/>
      <c r="OA19" s="55"/>
      <c r="OB19" s="64"/>
      <c r="OC19" s="26"/>
      <c r="OD19" s="26"/>
      <c r="OE19" s="26"/>
      <c r="OF19" s="26"/>
      <c r="OG19" s="26"/>
      <c r="OH19" s="55"/>
      <c r="OI19" s="64"/>
      <c r="OJ19" s="26"/>
      <c r="OK19" s="26"/>
      <c r="OL19" s="26"/>
      <c r="OM19" s="26"/>
      <c r="ON19" s="26"/>
      <c r="OO19" s="55"/>
      <c r="OP19" s="64"/>
      <c r="OQ19" s="26"/>
      <c r="OR19" s="26"/>
      <c r="OS19" s="26"/>
      <c r="OT19" s="26"/>
      <c r="OU19" s="26"/>
      <c r="OV19" s="55"/>
      <c r="OW19" s="64"/>
      <c r="OX19" s="26"/>
      <c r="OY19" s="26"/>
      <c r="OZ19" s="26"/>
      <c r="PA19" s="26"/>
      <c r="PB19" s="26"/>
      <c r="PC19" s="55"/>
      <c r="PD19" s="64"/>
      <c r="PE19" s="26"/>
      <c r="PF19" s="26"/>
      <c r="PG19" s="26"/>
      <c r="PH19" s="26"/>
      <c r="PI19" s="26"/>
      <c r="PJ19" s="55"/>
      <c r="PK19" s="64"/>
      <c r="PL19" s="26"/>
      <c r="PM19" s="26"/>
      <c r="PN19" s="26"/>
      <c r="PO19" s="26"/>
      <c r="PP19" s="26"/>
      <c r="PQ19" s="55"/>
      <c r="PR19" s="64"/>
    </row>
    <row r="20" spans="1:434" ht="11.25" customHeight="1">
      <c r="A20" s="166"/>
      <c r="B20" s="40" t="s">
        <v>2170</v>
      </c>
      <c r="C20" s="26"/>
      <c r="D20" s="26"/>
      <c r="E20" s="26"/>
      <c r="F20" s="55"/>
      <c r="G20" s="64"/>
      <c r="H20" s="26"/>
      <c r="I20" s="26"/>
      <c r="J20" s="26"/>
      <c r="K20" s="26"/>
      <c r="L20" s="26"/>
      <c r="M20" s="55"/>
      <c r="N20" s="64"/>
      <c r="O20" s="26"/>
      <c r="P20" s="26"/>
      <c r="Q20" s="26"/>
      <c r="R20" s="26"/>
      <c r="S20" s="26"/>
      <c r="T20" s="55"/>
      <c r="U20" s="64"/>
      <c r="V20" s="26"/>
      <c r="W20" s="26"/>
      <c r="X20" s="26"/>
      <c r="Y20" s="26"/>
      <c r="Z20" s="26"/>
      <c r="AA20" s="55"/>
      <c r="AB20" s="64"/>
      <c r="AC20" s="26"/>
      <c r="AD20" s="26"/>
      <c r="AE20" s="26"/>
      <c r="AF20" s="26"/>
      <c r="AG20" s="26"/>
      <c r="AH20" s="55"/>
      <c r="AI20" s="64"/>
      <c r="AJ20" s="26"/>
      <c r="AK20" s="26"/>
      <c r="AL20" s="26"/>
      <c r="AM20" s="26"/>
      <c r="AN20" s="26"/>
      <c r="AO20" s="55"/>
      <c r="AP20" s="64"/>
      <c r="AQ20" s="26"/>
      <c r="AR20" s="26"/>
      <c r="AS20" s="26"/>
      <c r="AT20" s="26"/>
      <c r="AU20" s="26"/>
      <c r="AV20" s="55"/>
      <c r="AW20" s="64"/>
      <c r="AX20" s="26"/>
      <c r="AY20" s="26"/>
      <c r="AZ20" s="26"/>
      <c r="BA20" s="26"/>
      <c r="BB20" s="26"/>
      <c r="BC20" s="55"/>
      <c r="BD20" s="64"/>
      <c r="BE20" s="26"/>
      <c r="BF20" s="26"/>
      <c r="BG20" s="26"/>
      <c r="BH20" s="26"/>
      <c r="BI20" s="26"/>
      <c r="BJ20" s="55"/>
      <c r="BK20" s="64"/>
      <c r="BL20" s="26"/>
      <c r="BM20" s="26"/>
      <c r="BN20" s="26"/>
      <c r="BO20" s="26"/>
      <c r="BP20" s="26"/>
      <c r="BQ20" s="55"/>
      <c r="BR20" s="64"/>
      <c r="BS20" s="26"/>
      <c r="BT20" s="26"/>
      <c r="BU20" s="26"/>
      <c r="BV20" s="26"/>
      <c r="BW20" s="26"/>
      <c r="BX20" s="55"/>
      <c r="BY20" s="64"/>
      <c r="BZ20" s="26"/>
      <c r="CA20" s="26"/>
      <c r="CB20" s="26"/>
      <c r="CC20" s="26"/>
      <c r="CD20" s="26"/>
      <c r="CE20" s="55"/>
      <c r="CF20" s="64"/>
      <c r="CG20" s="26"/>
      <c r="CH20" s="26"/>
      <c r="CI20" s="26"/>
      <c r="CJ20" s="26"/>
      <c r="CK20" s="26"/>
      <c r="CL20" s="55"/>
      <c r="CM20" s="64"/>
      <c r="CN20" s="26"/>
      <c r="CO20" s="26"/>
      <c r="CP20" s="26"/>
      <c r="CQ20" s="26"/>
      <c r="CR20" s="26"/>
      <c r="CS20" s="55"/>
      <c r="CT20" s="64"/>
      <c r="CU20" s="26"/>
      <c r="CV20" s="26"/>
      <c r="CW20" s="26"/>
      <c r="CX20" s="26"/>
      <c r="CY20" s="26"/>
      <c r="CZ20" s="55"/>
      <c r="DA20" s="64"/>
      <c r="DB20" s="26"/>
      <c r="DC20" s="26"/>
      <c r="DD20" s="26"/>
      <c r="DE20" s="26"/>
      <c r="DF20" s="26"/>
      <c r="DG20" s="55"/>
      <c r="DH20" s="64"/>
      <c r="DI20" s="26"/>
      <c r="DJ20" s="26"/>
      <c r="DK20" s="26"/>
      <c r="DL20" s="26"/>
      <c r="DM20" s="26"/>
      <c r="DN20" s="55"/>
      <c r="DO20" s="64"/>
      <c r="DP20" s="26"/>
      <c r="DQ20" s="26"/>
      <c r="DR20" s="26"/>
      <c r="DS20" s="26"/>
      <c r="DT20" s="26"/>
      <c r="DU20" s="55"/>
      <c r="DV20" s="64"/>
      <c r="DW20" s="26"/>
      <c r="DX20" s="26"/>
      <c r="DY20" s="26"/>
      <c r="DZ20" s="26"/>
      <c r="EA20" s="26"/>
      <c r="EB20" s="55"/>
      <c r="EC20" s="64"/>
      <c r="ED20" s="26"/>
      <c r="EE20" s="26"/>
      <c r="EF20" s="26"/>
      <c r="EG20" s="26"/>
      <c r="EH20" s="26"/>
      <c r="EI20" s="55"/>
      <c r="EJ20" s="64"/>
      <c r="EK20" s="26"/>
      <c r="EL20" s="26"/>
      <c r="EM20" s="26"/>
      <c r="EN20" s="26"/>
      <c r="EO20" s="26"/>
      <c r="EP20" s="55"/>
      <c r="EQ20" s="64"/>
      <c r="ER20" s="26"/>
      <c r="ES20" s="26"/>
      <c r="ET20" s="26"/>
      <c r="EU20" s="26"/>
      <c r="EV20" s="26"/>
      <c r="EW20" s="55"/>
      <c r="EX20" s="64"/>
      <c r="EY20" s="26"/>
      <c r="EZ20" s="26"/>
      <c r="FA20" s="26"/>
      <c r="FB20" s="26"/>
      <c r="FC20" s="26"/>
      <c r="FD20" s="55"/>
      <c r="FE20" s="64"/>
      <c r="FF20" s="26"/>
      <c r="FG20" s="26"/>
      <c r="FH20" s="26"/>
      <c r="FI20" s="26"/>
      <c r="FJ20" s="26"/>
      <c r="FK20" s="55"/>
      <c r="FL20" s="64"/>
      <c r="FM20" s="26"/>
      <c r="FN20" s="26"/>
      <c r="FO20" s="26"/>
      <c r="FP20" s="26"/>
      <c r="FQ20" s="26"/>
      <c r="FR20" s="55"/>
      <c r="FS20" s="64"/>
      <c r="FT20" s="26"/>
      <c r="FU20" s="26"/>
      <c r="FV20" s="26"/>
      <c r="FW20" s="26"/>
      <c r="FX20" s="26"/>
      <c r="FY20" s="55"/>
      <c r="FZ20" s="64"/>
      <c r="GA20" s="26"/>
      <c r="GB20" s="26"/>
      <c r="GC20" s="26"/>
      <c r="GD20" s="26"/>
      <c r="GE20" s="26"/>
      <c r="GF20" s="55"/>
      <c r="GG20" s="64"/>
      <c r="GH20" s="26"/>
      <c r="GI20" s="26"/>
      <c r="GJ20" s="26"/>
      <c r="GK20" s="26"/>
      <c r="GL20" s="26"/>
      <c r="GM20" s="55"/>
      <c r="GN20" s="64"/>
      <c r="GO20" s="26"/>
      <c r="GP20" s="26"/>
      <c r="GQ20" s="26"/>
      <c r="GR20" s="26"/>
      <c r="GS20" s="26"/>
      <c r="GT20" s="55"/>
      <c r="GU20" s="64"/>
      <c r="GV20" s="26"/>
      <c r="GW20" s="26"/>
      <c r="GX20" s="26"/>
      <c r="GY20" s="26"/>
      <c r="GZ20" s="26"/>
      <c r="HA20" s="55"/>
      <c r="HB20" s="64"/>
      <c r="HC20" s="26"/>
      <c r="HD20" s="26"/>
      <c r="HE20" s="26"/>
      <c r="HF20" s="26"/>
      <c r="HG20" s="26"/>
      <c r="HH20" s="55"/>
      <c r="HI20" s="64"/>
      <c r="HJ20" s="26"/>
      <c r="HK20" s="26"/>
      <c r="HL20" s="26"/>
      <c r="HM20" s="26"/>
      <c r="HN20" s="26"/>
      <c r="HO20" s="55"/>
      <c r="HP20" s="64"/>
      <c r="HQ20" s="26"/>
      <c r="HR20" s="26"/>
      <c r="HS20" s="26"/>
      <c r="HT20" s="26"/>
      <c r="HU20" s="26"/>
      <c r="HV20" s="55"/>
      <c r="HW20" s="64"/>
      <c r="HX20" s="26"/>
      <c r="HY20" s="26"/>
      <c r="HZ20" s="26"/>
      <c r="IA20" s="26"/>
      <c r="IB20" s="26"/>
      <c r="IC20" s="55"/>
      <c r="ID20" s="64"/>
      <c r="IE20" s="26"/>
      <c r="IF20" s="26"/>
      <c r="IG20" s="26"/>
      <c r="IH20" s="26"/>
      <c r="II20" s="26"/>
      <c r="IJ20" s="55"/>
      <c r="IK20" s="64"/>
      <c r="IL20" s="26"/>
      <c r="IM20" s="26"/>
      <c r="IN20" s="26"/>
      <c r="IO20" s="26"/>
      <c r="IP20" s="26"/>
      <c r="IQ20" s="55"/>
      <c r="IR20" s="64"/>
      <c r="IS20" s="26"/>
      <c r="IT20" s="26"/>
      <c r="IU20" s="26"/>
      <c r="IV20" s="26"/>
      <c r="IW20" s="26"/>
      <c r="IX20" s="55"/>
      <c r="IY20" s="64"/>
      <c r="IZ20" s="26"/>
      <c r="JA20" s="26"/>
      <c r="JB20" s="26"/>
      <c r="JC20" s="26"/>
      <c r="JD20" s="26"/>
      <c r="JE20" s="55"/>
      <c r="JF20" s="64"/>
      <c r="JG20" s="26"/>
      <c r="JH20" s="26"/>
      <c r="JI20" s="26"/>
      <c r="JJ20" s="26"/>
      <c r="JK20" s="26"/>
      <c r="JL20" s="55"/>
      <c r="JM20" s="64"/>
      <c r="JN20" s="26"/>
      <c r="JO20" s="26"/>
      <c r="JP20" s="26"/>
      <c r="JQ20" s="26"/>
      <c r="JR20" s="26"/>
      <c r="JS20" s="55"/>
      <c r="JT20" s="64"/>
      <c r="JU20" s="26"/>
      <c r="JV20" s="26"/>
      <c r="JW20" s="26"/>
      <c r="JX20" s="26"/>
      <c r="JY20" s="26"/>
      <c r="JZ20" s="55"/>
      <c r="KA20" s="64"/>
      <c r="KB20" s="26"/>
      <c r="KC20" s="26"/>
      <c r="KD20" s="26"/>
      <c r="KE20" s="26"/>
      <c r="KF20" s="26"/>
      <c r="KG20" s="55"/>
      <c r="KH20" s="64"/>
      <c r="KI20" s="26"/>
      <c r="KJ20" s="26"/>
      <c r="KK20" s="26"/>
      <c r="KL20" s="26"/>
      <c r="KM20" s="26"/>
      <c r="KN20" s="55"/>
      <c r="KO20" s="64"/>
      <c r="KP20" s="26"/>
      <c r="KQ20" s="26"/>
      <c r="KR20" s="26"/>
      <c r="KS20" s="26"/>
      <c r="KT20" s="26"/>
      <c r="KU20" s="55"/>
      <c r="KV20" s="64"/>
      <c r="KW20" s="26"/>
      <c r="KX20" s="26"/>
      <c r="KY20" s="26"/>
      <c r="KZ20" s="26"/>
      <c r="LA20" s="26"/>
      <c r="LB20" s="55"/>
      <c r="LC20" s="64"/>
      <c r="LD20" s="26"/>
      <c r="LE20" s="26"/>
      <c r="LF20" s="26"/>
      <c r="LG20" s="26"/>
      <c r="LH20" s="26"/>
      <c r="LI20" s="55"/>
      <c r="LJ20" s="64"/>
      <c r="LK20" s="26"/>
      <c r="LL20" s="26"/>
      <c r="LM20" s="26"/>
      <c r="LN20" s="26"/>
      <c r="LO20" s="26"/>
      <c r="LP20" s="55"/>
      <c r="LQ20" s="64"/>
      <c r="LR20" s="26"/>
      <c r="LS20" s="26"/>
      <c r="LT20" s="26"/>
      <c r="LU20" s="26"/>
      <c r="LV20" s="26"/>
      <c r="LW20" s="55"/>
      <c r="LX20" s="64"/>
      <c r="LY20" s="26"/>
      <c r="LZ20" s="26"/>
      <c r="MA20" s="26"/>
      <c r="MB20" s="26"/>
      <c r="MC20" s="26"/>
      <c r="MD20" s="55"/>
      <c r="ME20" s="64"/>
      <c r="MF20" s="26"/>
      <c r="MG20" s="26"/>
      <c r="MH20" s="26"/>
      <c r="MI20" s="26"/>
      <c r="MJ20" s="26"/>
      <c r="MK20" s="55"/>
      <c r="ML20" s="64"/>
      <c r="MM20" s="26"/>
      <c r="MN20" s="26"/>
      <c r="MO20" s="26"/>
      <c r="MP20" s="26"/>
      <c r="MQ20" s="26"/>
      <c r="MR20" s="55"/>
      <c r="MS20" s="64"/>
      <c r="MT20" s="26"/>
      <c r="MU20" s="26"/>
      <c r="MV20" s="26"/>
      <c r="MW20" s="26"/>
      <c r="MX20" s="26"/>
      <c r="MY20" s="55"/>
      <c r="MZ20" s="64"/>
      <c r="NA20" s="26"/>
      <c r="NB20" s="26"/>
      <c r="NC20" s="26"/>
      <c r="ND20" s="26"/>
      <c r="NE20" s="26"/>
      <c r="NF20" s="55"/>
      <c r="NG20" s="64"/>
      <c r="NH20" s="26"/>
      <c r="NI20" s="26"/>
      <c r="NJ20" s="26"/>
      <c r="NK20" s="26"/>
      <c r="NL20" s="26"/>
      <c r="NM20" s="55"/>
      <c r="NN20" s="64"/>
      <c r="NO20" s="26"/>
      <c r="NP20" s="26"/>
      <c r="NQ20" s="26"/>
      <c r="NR20" s="26"/>
      <c r="NS20" s="26"/>
      <c r="NT20" s="55"/>
      <c r="NU20" s="64"/>
      <c r="NV20" s="26"/>
      <c r="NW20" s="26"/>
      <c r="NX20" s="26"/>
      <c r="NY20" s="26"/>
      <c r="NZ20" s="26"/>
      <c r="OA20" s="55"/>
      <c r="OB20" s="64"/>
      <c r="OC20" s="26"/>
      <c r="OD20" s="26"/>
      <c r="OE20" s="26"/>
      <c r="OF20" s="26"/>
      <c r="OG20" s="26"/>
      <c r="OH20" s="55"/>
      <c r="OI20" s="64"/>
      <c r="OJ20" s="26"/>
      <c r="OK20" s="26"/>
      <c r="OL20" s="26"/>
      <c r="OM20" s="26"/>
      <c r="ON20" s="26"/>
      <c r="OO20" s="55"/>
      <c r="OP20" s="64"/>
      <c r="OQ20" s="26"/>
      <c r="OR20" s="26"/>
      <c r="OS20" s="26"/>
      <c r="OT20" s="26"/>
      <c r="OU20" s="26"/>
      <c r="OV20" s="55"/>
      <c r="OW20" s="64"/>
      <c r="OX20" s="26"/>
      <c r="OY20" s="26"/>
      <c r="OZ20" s="26"/>
      <c r="PA20" s="26"/>
      <c r="PB20" s="26"/>
      <c r="PC20" s="55"/>
      <c r="PD20" s="64"/>
      <c r="PE20" s="26"/>
      <c r="PF20" s="26"/>
      <c r="PG20" s="26"/>
      <c r="PH20" s="26"/>
      <c r="PI20" s="26"/>
      <c r="PJ20" s="55"/>
      <c r="PK20" s="64"/>
      <c r="PL20" s="26"/>
      <c r="PM20" s="26"/>
      <c r="PN20" s="26"/>
      <c r="PO20" s="26"/>
      <c r="PP20" s="26"/>
      <c r="PQ20" s="55"/>
      <c r="PR20" s="64"/>
    </row>
    <row r="21" spans="1:434" ht="11.25" customHeight="1">
      <c r="A21" s="166"/>
      <c r="B21" s="40" t="s">
        <v>2143</v>
      </c>
      <c r="C21" s="26"/>
      <c r="D21" s="26"/>
      <c r="E21" s="26"/>
      <c r="F21" s="55"/>
      <c r="G21" s="64"/>
      <c r="H21" s="26"/>
      <c r="I21" s="26"/>
      <c r="J21" s="26"/>
      <c r="K21" s="26"/>
      <c r="L21" s="26"/>
      <c r="M21" s="55"/>
      <c r="N21" s="64"/>
      <c r="O21" s="26"/>
      <c r="P21" s="26"/>
      <c r="Q21" s="26"/>
      <c r="R21" s="26"/>
      <c r="S21" s="26"/>
      <c r="T21" s="55"/>
      <c r="U21" s="64"/>
      <c r="V21" s="26"/>
      <c r="W21" s="26"/>
      <c r="X21" s="26"/>
      <c r="Y21" s="26"/>
      <c r="Z21" s="26"/>
      <c r="AA21" s="55"/>
      <c r="AB21" s="64"/>
      <c r="AC21" s="26"/>
      <c r="AD21" s="26"/>
      <c r="AE21" s="26"/>
      <c r="AF21" s="26"/>
      <c r="AG21" s="26"/>
      <c r="AH21" s="55"/>
      <c r="AI21" s="64"/>
      <c r="AJ21" s="26"/>
      <c r="AK21" s="26"/>
      <c r="AL21" s="26"/>
      <c r="AM21" s="26"/>
      <c r="AN21" s="26"/>
      <c r="AO21" s="55"/>
      <c r="AP21" s="64"/>
      <c r="AQ21" s="26"/>
      <c r="AR21" s="26"/>
      <c r="AS21" s="26"/>
      <c r="AT21" s="26"/>
      <c r="AU21" s="26"/>
      <c r="AV21" s="55"/>
      <c r="AW21" s="64"/>
      <c r="AX21" s="26"/>
      <c r="AY21" s="26"/>
      <c r="AZ21" s="26"/>
      <c r="BA21" s="26"/>
      <c r="BB21" s="26"/>
      <c r="BC21" s="55"/>
      <c r="BD21" s="64"/>
      <c r="BE21" s="26"/>
      <c r="BF21" s="26"/>
      <c r="BG21" s="26"/>
      <c r="BH21" s="26"/>
      <c r="BI21" s="26"/>
      <c r="BJ21" s="55"/>
      <c r="BK21" s="64"/>
      <c r="BL21" s="26"/>
      <c r="BM21" s="26"/>
      <c r="BN21" s="26"/>
      <c r="BO21" s="26"/>
      <c r="BP21" s="26"/>
      <c r="BQ21" s="55"/>
      <c r="BR21" s="64"/>
      <c r="BS21" s="26"/>
      <c r="BT21" s="26"/>
      <c r="BU21" s="26"/>
      <c r="BV21" s="26"/>
      <c r="BW21" s="26"/>
      <c r="BX21" s="55"/>
      <c r="BY21" s="64"/>
      <c r="BZ21" s="26"/>
      <c r="CA21" s="26"/>
      <c r="CB21" s="26"/>
      <c r="CC21" s="26"/>
      <c r="CD21" s="26"/>
      <c r="CE21" s="55"/>
      <c r="CF21" s="64"/>
      <c r="CG21" s="26"/>
      <c r="CH21" s="26"/>
      <c r="CI21" s="26"/>
      <c r="CJ21" s="26"/>
      <c r="CK21" s="26"/>
      <c r="CL21" s="55"/>
      <c r="CM21" s="64"/>
      <c r="CN21" s="26"/>
      <c r="CO21" s="26"/>
      <c r="CP21" s="26"/>
      <c r="CQ21" s="26"/>
      <c r="CR21" s="26"/>
      <c r="CS21" s="55"/>
      <c r="CT21" s="64"/>
      <c r="CU21" s="26"/>
      <c r="CV21" s="26"/>
      <c r="CW21" s="26"/>
      <c r="CX21" s="26"/>
      <c r="CY21" s="26"/>
      <c r="CZ21" s="55"/>
      <c r="DA21" s="64"/>
      <c r="DB21" s="26"/>
      <c r="DC21" s="26"/>
      <c r="DD21" s="26"/>
      <c r="DE21" s="26"/>
      <c r="DF21" s="26"/>
      <c r="DG21" s="55"/>
      <c r="DH21" s="64"/>
      <c r="DI21" s="26"/>
      <c r="DJ21" s="26"/>
      <c r="DK21" s="26"/>
      <c r="DL21" s="26"/>
      <c r="DM21" s="26"/>
      <c r="DN21" s="55"/>
      <c r="DO21" s="64"/>
      <c r="DP21" s="26"/>
      <c r="DQ21" s="26"/>
      <c r="DR21" s="26"/>
      <c r="DS21" s="26"/>
      <c r="DT21" s="26"/>
      <c r="DU21" s="55"/>
      <c r="DV21" s="64"/>
      <c r="DW21" s="26"/>
      <c r="DX21" s="26"/>
      <c r="DY21" s="26"/>
      <c r="DZ21" s="26"/>
      <c r="EA21" s="26"/>
      <c r="EB21" s="55"/>
      <c r="EC21" s="64"/>
      <c r="ED21" s="26"/>
      <c r="EE21" s="26"/>
      <c r="EF21" s="26"/>
      <c r="EG21" s="26"/>
      <c r="EH21" s="26"/>
      <c r="EI21" s="55"/>
      <c r="EJ21" s="64"/>
      <c r="EK21" s="26"/>
      <c r="EL21" s="26"/>
      <c r="EM21" s="26"/>
      <c r="EN21" s="26"/>
      <c r="EO21" s="26"/>
      <c r="EP21" s="55"/>
      <c r="EQ21" s="64"/>
      <c r="ER21" s="26"/>
      <c r="ES21" s="26"/>
      <c r="ET21" s="26"/>
      <c r="EU21" s="26"/>
      <c r="EV21" s="26"/>
      <c r="EW21" s="55"/>
      <c r="EX21" s="64"/>
      <c r="EY21" s="26"/>
      <c r="EZ21" s="26"/>
      <c r="FA21" s="26"/>
      <c r="FB21" s="26"/>
      <c r="FC21" s="26"/>
      <c r="FD21" s="55"/>
      <c r="FE21" s="64"/>
      <c r="FF21" s="26"/>
      <c r="FG21" s="26"/>
      <c r="FH21" s="26"/>
      <c r="FI21" s="26"/>
      <c r="FJ21" s="26"/>
      <c r="FK21" s="55"/>
      <c r="FL21" s="64"/>
      <c r="FM21" s="26"/>
      <c r="FN21" s="26"/>
      <c r="FO21" s="26"/>
      <c r="FP21" s="26"/>
      <c r="FQ21" s="26"/>
      <c r="FR21" s="55"/>
      <c r="FS21" s="64"/>
      <c r="FT21" s="26"/>
      <c r="FU21" s="26"/>
      <c r="FV21" s="26"/>
      <c r="FW21" s="26"/>
      <c r="FX21" s="26"/>
      <c r="FY21" s="55"/>
      <c r="FZ21" s="64"/>
      <c r="GA21" s="26"/>
      <c r="GB21" s="26"/>
      <c r="GC21" s="26"/>
      <c r="GD21" s="26"/>
      <c r="GE21" s="26"/>
      <c r="GF21" s="55"/>
      <c r="GG21" s="64"/>
      <c r="GH21" s="26"/>
      <c r="GI21" s="26"/>
      <c r="GJ21" s="26"/>
      <c r="GK21" s="26"/>
      <c r="GL21" s="26"/>
      <c r="GM21" s="55"/>
      <c r="GN21" s="64"/>
      <c r="GO21" s="26"/>
      <c r="GP21" s="26"/>
      <c r="GQ21" s="26"/>
      <c r="GR21" s="26"/>
      <c r="GS21" s="26"/>
      <c r="GT21" s="55"/>
      <c r="GU21" s="64"/>
      <c r="GV21" s="26"/>
      <c r="GW21" s="26"/>
      <c r="GX21" s="26"/>
      <c r="GY21" s="26"/>
      <c r="GZ21" s="26"/>
      <c r="HA21" s="55"/>
      <c r="HB21" s="64"/>
      <c r="HC21" s="26"/>
      <c r="HD21" s="26"/>
      <c r="HE21" s="26"/>
      <c r="HF21" s="26"/>
      <c r="HG21" s="26"/>
      <c r="HH21" s="55"/>
      <c r="HI21" s="64"/>
      <c r="HJ21" s="26"/>
      <c r="HK21" s="26"/>
      <c r="HL21" s="26"/>
      <c r="HM21" s="26"/>
      <c r="HN21" s="26"/>
      <c r="HO21" s="55"/>
      <c r="HP21" s="64"/>
      <c r="HQ21" s="26"/>
      <c r="HR21" s="26"/>
      <c r="HS21" s="26"/>
      <c r="HT21" s="26"/>
      <c r="HU21" s="26"/>
      <c r="HV21" s="55"/>
      <c r="HW21" s="64"/>
      <c r="HX21" s="26"/>
      <c r="HY21" s="26"/>
      <c r="HZ21" s="26"/>
      <c r="IA21" s="26"/>
      <c r="IB21" s="26"/>
      <c r="IC21" s="55"/>
      <c r="ID21" s="64"/>
      <c r="IE21" s="26"/>
      <c r="IF21" s="26"/>
      <c r="IG21" s="26"/>
      <c r="IH21" s="26"/>
      <c r="II21" s="26"/>
      <c r="IJ21" s="55"/>
      <c r="IK21" s="64"/>
      <c r="IL21" s="26"/>
      <c r="IM21" s="26"/>
      <c r="IN21" s="26"/>
      <c r="IO21" s="26"/>
      <c r="IP21" s="26"/>
      <c r="IQ21" s="55"/>
      <c r="IR21" s="64"/>
      <c r="IS21" s="26"/>
      <c r="IT21" s="26"/>
      <c r="IU21" s="26"/>
      <c r="IV21" s="26"/>
      <c r="IW21" s="26"/>
      <c r="IX21" s="55"/>
      <c r="IY21" s="64"/>
      <c r="IZ21" s="26"/>
      <c r="JA21" s="26"/>
      <c r="JB21" s="26"/>
      <c r="JC21" s="26"/>
      <c r="JD21" s="26"/>
      <c r="JE21" s="55"/>
      <c r="JF21" s="64"/>
      <c r="JG21" s="26"/>
      <c r="JH21" s="26"/>
      <c r="JI21" s="26"/>
      <c r="JJ21" s="26"/>
      <c r="JK21" s="26"/>
      <c r="JL21" s="55"/>
      <c r="JM21" s="64"/>
      <c r="JN21" s="26"/>
      <c r="JO21" s="26"/>
      <c r="JP21" s="26"/>
      <c r="JQ21" s="26"/>
      <c r="JR21" s="26"/>
      <c r="JS21" s="55"/>
      <c r="JT21" s="64"/>
      <c r="JU21" s="26"/>
      <c r="JV21" s="26"/>
      <c r="JW21" s="26"/>
      <c r="JX21" s="26"/>
      <c r="JY21" s="26"/>
      <c r="JZ21" s="55"/>
      <c r="KA21" s="64"/>
      <c r="KB21" s="26"/>
      <c r="KC21" s="26"/>
      <c r="KD21" s="26"/>
      <c r="KE21" s="26"/>
      <c r="KF21" s="26"/>
      <c r="KG21" s="55"/>
      <c r="KH21" s="64"/>
      <c r="KI21" s="26"/>
      <c r="KJ21" s="26"/>
      <c r="KK21" s="26"/>
      <c r="KL21" s="26"/>
      <c r="KM21" s="26"/>
      <c r="KN21" s="55"/>
      <c r="KO21" s="64"/>
      <c r="KP21" s="26"/>
      <c r="KQ21" s="26"/>
      <c r="KR21" s="26"/>
      <c r="KS21" s="26"/>
      <c r="KT21" s="26"/>
      <c r="KU21" s="55"/>
      <c r="KV21" s="64"/>
      <c r="KW21" s="26"/>
      <c r="KX21" s="26"/>
      <c r="KY21" s="26"/>
      <c r="KZ21" s="26"/>
      <c r="LA21" s="26"/>
      <c r="LB21" s="55"/>
      <c r="LC21" s="64"/>
      <c r="LD21" s="26"/>
      <c r="LE21" s="26"/>
      <c r="LF21" s="26"/>
      <c r="LG21" s="26"/>
      <c r="LH21" s="26"/>
      <c r="LI21" s="55"/>
      <c r="LJ21" s="64"/>
      <c r="LK21" s="26"/>
      <c r="LL21" s="26"/>
      <c r="LM21" s="26"/>
      <c r="LN21" s="26"/>
      <c r="LO21" s="26"/>
      <c r="LP21" s="55"/>
      <c r="LQ21" s="64"/>
      <c r="LR21" s="26"/>
      <c r="LS21" s="26"/>
      <c r="LT21" s="26"/>
      <c r="LU21" s="26"/>
      <c r="LV21" s="26"/>
      <c r="LW21" s="55"/>
      <c r="LX21" s="64"/>
      <c r="LY21" s="26"/>
      <c r="LZ21" s="26"/>
      <c r="MA21" s="26"/>
      <c r="MB21" s="26"/>
      <c r="MC21" s="26"/>
      <c r="MD21" s="55"/>
      <c r="ME21" s="64"/>
      <c r="MF21" s="26"/>
      <c r="MG21" s="26"/>
      <c r="MH21" s="26"/>
      <c r="MI21" s="26"/>
      <c r="MJ21" s="26"/>
      <c r="MK21" s="55"/>
      <c r="ML21" s="64"/>
      <c r="MM21" s="26"/>
      <c r="MN21" s="26"/>
      <c r="MO21" s="26"/>
      <c r="MP21" s="26"/>
      <c r="MQ21" s="26"/>
      <c r="MR21" s="55"/>
      <c r="MS21" s="64"/>
      <c r="MT21" s="26"/>
      <c r="MU21" s="26"/>
      <c r="MV21" s="26"/>
      <c r="MW21" s="26"/>
      <c r="MX21" s="26"/>
      <c r="MY21" s="55"/>
      <c r="MZ21" s="64"/>
      <c r="NA21" s="26"/>
      <c r="NB21" s="26"/>
      <c r="NC21" s="26"/>
      <c r="ND21" s="26"/>
      <c r="NE21" s="26"/>
      <c r="NF21" s="55"/>
      <c r="NG21" s="64"/>
      <c r="NH21" s="26"/>
      <c r="NI21" s="26"/>
      <c r="NJ21" s="26"/>
      <c r="NK21" s="26"/>
      <c r="NL21" s="26"/>
      <c r="NM21" s="55"/>
      <c r="NN21" s="64"/>
      <c r="NO21" s="26"/>
      <c r="NP21" s="26"/>
      <c r="NQ21" s="26"/>
      <c r="NR21" s="26"/>
      <c r="NS21" s="26"/>
      <c r="NT21" s="55"/>
      <c r="NU21" s="64"/>
      <c r="NV21" s="26"/>
      <c r="NW21" s="26"/>
      <c r="NX21" s="26"/>
      <c r="NY21" s="26"/>
      <c r="NZ21" s="26"/>
      <c r="OA21" s="55"/>
      <c r="OB21" s="64"/>
      <c r="OC21" s="26"/>
      <c r="OD21" s="26"/>
      <c r="OE21" s="26"/>
      <c r="OF21" s="26"/>
      <c r="OG21" s="26"/>
      <c r="OH21" s="55"/>
      <c r="OI21" s="64"/>
      <c r="OJ21" s="26"/>
      <c r="OK21" s="26"/>
      <c r="OL21" s="26"/>
      <c r="OM21" s="26"/>
      <c r="ON21" s="26"/>
      <c r="OO21" s="55"/>
      <c r="OP21" s="64"/>
      <c r="OQ21" s="26"/>
      <c r="OR21" s="26"/>
      <c r="OS21" s="26"/>
      <c r="OT21" s="26"/>
      <c r="OU21" s="26"/>
      <c r="OV21" s="55"/>
      <c r="OW21" s="64"/>
      <c r="OX21" s="26"/>
      <c r="OY21" s="26"/>
      <c r="OZ21" s="26"/>
      <c r="PA21" s="26"/>
      <c r="PB21" s="26"/>
      <c r="PC21" s="55"/>
      <c r="PD21" s="64"/>
      <c r="PE21" s="26"/>
      <c r="PF21" s="26"/>
      <c r="PG21" s="26"/>
      <c r="PH21" s="26"/>
      <c r="PI21" s="26"/>
      <c r="PJ21" s="55"/>
      <c r="PK21" s="64"/>
      <c r="PL21" s="26"/>
      <c r="PM21" s="26"/>
      <c r="PN21" s="26"/>
      <c r="PO21" s="26"/>
      <c r="PP21" s="26"/>
      <c r="PQ21" s="55"/>
      <c r="PR21" s="64"/>
    </row>
    <row r="22" spans="1:434" ht="11.25" customHeight="1">
      <c r="A22" s="166"/>
      <c r="B22" s="40" t="s">
        <v>2171</v>
      </c>
      <c r="C22" s="26"/>
      <c r="D22" s="26"/>
      <c r="E22" s="26"/>
      <c r="F22" s="55"/>
      <c r="G22" s="64"/>
      <c r="H22" s="26"/>
      <c r="I22" s="26"/>
      <c r="J22" s="26"/>
      <c r="K22" s="26"/>
      <c r="L22" s="26"/>
      <c r="M22" s="55"/>
      <c r="N22" s="64"/>
      <c r="O22" s="26"/>
      <c r="P22" s="26"/>
      <c r="Q22" s="26"/>
      <c r="R22" s="26"/>
      <c r="S22" s="26"/>
      <c r="T22" s="55"/>
      <c r="U22" s="64"/>
      <c r="V22" s="26"/>
      <c r="W22" s="26"/>
      <c r="X22" s="26"/>
      <c r="Y22" s="26"/>
      <c r="Z22" s="26"/>
      <c r="AA22" s="55"/>
      <c r="AB22" s="64"/>
      <c r="AC22" s="26"/>
      <c r="AD22" s="26"/>
      <c r="AE22" s="26"/>
      <c r="AF22" s="26"/>
      <c r="AG22" s="26"/>
      <c r="AH22" s="55"/>
      <c r="AI22" s="64"/>
      <c r="AJ22" s="26"/>
      <c r="AK22" s="26"/>
      <c r="AL22" s="26"/>
      <c r="AM22" s="26"/>
      <c r="AN22" s="26"/>
      <c r="AO22" s="55"/>
      <c r="AP22" s="64"/>
      <c r="AQ22" s="26"/>
      <c r="AR22" s="26"/>
      <c r="AS22" s="26"/>
      <c r="AT22" s="26"/>
      <c r="AU22" s="26"/>
      <c r="AV22" s="55"/>
      <c r="AW22" s="64"/>
      <c r="AX22" s="26"/>
      <c r="AY22" s="26"/>
      <c r="AZ22" s="26"/>
      <c r="BA22" s="26"/>
      <c r="BB22" s="26"/>
      <c r="BC22" s="55"/>
      <c r="BD22" s="64"/>
      <c r="BE22" s="26"/>
      <c r="BF22" s="26"/>
      <c r="BG22" s="26"/>
      <c r="BH22" s="26"/>
      <c r="BI22" s="26"/>
      <c r="BJ22" s="55"/>
      <c r="BK22" s="64"/>
      <c r="BL22" s="26"/>
      <c r="BM22" s="26"/>
      <c r="BN22" s="26"/>
      <c r="BO22" s="26"/>
      <c r="BP22" s="26"/>
      <c r="BQ22" s="55"/>
      <c r="BR22" s="64"/>
      <c r="BS22" s="26"/>
      <c r="BT22" s="26"/>
      <c r="BU22" s="26"/>
      <c r="BV22" s="26"/>
      <c r="BW22" s="26"/>
      <c r="BX22" s="55"/>
      <c r="BY22" s="64"/>
      <c r="BZ22" s="26"/>
      <c r="CA22" s="26"/>
      <c r="CB22" s="26"/>
      <c r="CC22" s="26"/>
      <c r="CD22" s="26"/>
      <c r="CE22" s="55"/>
      <c r="CF22" s="64"/>
      <c r="CG22" s="26"/>
      <c r="CH22" s="26"/>
      <c r="CI22" s="26"/>
      <c r="CJ22" s="26"/>
      <c r="CK22" s="26"/>
      <c r="CL22" s="55"/>
      <c r="CM22" s="64"/>
      <c r="CN22" s="26"/>
      <c r="CO22" s="26"/>
      <c r="CP22" s="26"/>
      <c r="CQ22" s="26"/>
      <c r="CR22" s="26"/>
      <c r="CS22" s="55"/>
      <c r="CT22" s="64"/>
      <c r="CU22" s="26"/>
      <c r="CV22" s="26"/>
      <c r="CW22" s="26"/>
      <c r="CX22" s="26"/>
      <c r="CY22" s="26"/>
      <c r="CZ22" s="55"/>
      <c r="DA22" s="64"/>
      <c r="DB22" s="26"/>
      <c r="DC22" s="26"/>
      <c r="DD22" s="26"/>
      <c r="DE22" s="26"/>
      <c r="DF22" s="26"/>
      <c r="DG22" s="55"/>
      <c r="DH22" s="64"/>
      <c r="DI22" s="26"/>
      <c r="DJ22" s="26"/>
      <c r="DK22" s="26"/>
      <c r="DL22" s="26"/>
      <c r="DM22" s="26"/>
      <c r="DN22" s="55"/>
      <c r="DO22" s="64"/>
      <c r="DP22" s="26"/>
      <c r="DQ22" s="26"/>
      <c r="DR22" s="26"/>
      <c r="DS22" s="26"/>
      <c r="DT22" s="26"/>
      <c r="DU22" s="55"/>
      <c r="DV22" s="64"/>
      <c r="DW22" s="26"/>
      <c r="DX22" s="26"/>
      <c r="DY22" s="26"/>
      <c r="DZ22" s="26"/>
      <c r="EA22" s="26"/>
      <c r="EB22" s="55"/>
      <c r="EC22" s="64"/>
      <c r="ED22" s="26"/>
      <c r="EE22" s="26"/>
      <c r="EF22" s="26"/>
      <c r="EG22" s="26"/>
      <c r="EH22" s="26"/>
      <c r="EI22" s="55"/>
      <c r="EJ22" s="64"/>
      <c r="EK22" s="26"/>
      <c r="EL22" s="26"/>
      <c r="EM22" s="26"/>
      <c r="EN22" s="26"/>
      <c r="EO22" s="26"/>
      <c r="EP22" s="55"/>
      <c r="EQ22" s="64"/>
      <c r="ER22" s="26"/>
      <c r="ES22" s="26"/>
      <c r="ET22" s="26"/>
      <c r="EU22" s="26"/>
      <c r="EV22" s="26"/>
      <c r="EW22" s="55"/>
      <c r="EX22" s="64"/>
      <c r="EY22" s="26"/>
      <c r="EZ22" s="26"/>
      <c r="FA22" s="26"/>
      <c r="FB22" s="26"/>
      <c r="FC22" s="26"/>
      <c r="FD22" s="55"/>
      <c r="FE22" s="64"/>
      <c r="FF22" s="26"/>
      <c r="FG22" s="26"/>
      <c r="FH22" s="26"/>
      <c r="FI22" s="26"/>
      <c r="FJ22" s="26"/>
      <c r="FK22" s="55"/>
      <c r="FL22" s="64"/>
      <c r="FM22" s="26"/>
      <c r="FN22" s="26"/>
      <c r="FO22" s="26"/>
      <c r="FP22" s="26"/>
      <c r="FQ22" s="26"/>
      <c r="FR22" s="55"/>
      <c r="FS22" s="64"/>
      <c r="FT22" s="26"/>
      <c r="FU22" s="26"/>
      <c r="FV22" s="26"/>
      <c r="FW22" s="26"/>
      <c r="FX22" s="26"/>
      <c r="FY22" s="55"/>
      <c r="FZ22" s="64"/>
      <c r="GA22" s="26"/>
      <c r="GB22" s="26"/>
      <c r="GC22" s="26"/>
      <c r="GD22" s="26"/>
      <c r="GE22" s="26"/>
      <c r="GF22" s="55"/>
      <c r="GG22" s="64"/>
      <c r="GH22" s="26"/>
      <c r="GI22" s="26"/>
      <c r="GJ22" s="26"/>
      <c r="GK22" s="26"/>
      <c r="GL22" s="26"/>
      <c r="GM22" s="55"/>
      <c r="GN22" s="64"/>
      <c r="GO22" s="26"/>
      <c r="GP22" s="26"/>
      <c r="GQ22" s="26"/>
      <c r="GR22" s="26"/>
      <c r="GS22" s="26"/>
      <c r="GT22" s="55"/>
      <c r="GU22" s="64"/>
      <c r="GV22" s="26"/>
      <c r="GW22" s="26"/>
      <c r="GX22" s="26"/>
      <c r="GY22" s="26"/>
      <c r="GZ22" s="26"/>
      <c r="HA22" s="55"/>
      <c r="HB22" s="64"/>
      <c r="HC22" s="26"/>
      <c r="HD22" s="26"/>
      <c r="HE22" s="26"/>
      <c r="HF22" s="26"/>
      <c r="HG22" s="26"/>
      <c r="HH22" s="55"/>
      <c r="HI22" s="64"/>
      <c r="HJ22" s="26"/>
      <c r="HK22" s="26"/>
      <c r="HL22" s="26"/>
      <c r="HM22" s="26"/>
      <c r="HN22" s="26"/>
      <c r="HO22" s="55"/>
      <c r="HP22" s="64"/>
      <c r="HQ22" s="26"/>
      <c r="HR22" s="26"/>
      <c r="HS22" s="26"/>
      <c r="HT22" s="26"/>
      <c r="HU22" s="26"/>
      <c r="HV22" s="55"/>
      <c r="HW22" s="64"/>
      <c r="HX22" s="26"/>
      <c r="HY22" s="26"/>
      <c r="HZ22" s="26"/>
      <c r="IA22" s="26"/>
      <c r="IB22" s="26"/>
      <c r="IC22" s="55"/>
      <c r="ID22" s="64"/>
      <c r="IE22" s="26"/>
      <c r="IF22" s="26"/>
      <c r="IG22" s="26"/>
      <c r="IH22" s="26"/>
      <c r="II22" s="26"/>
      <c r="IJ22" s="55"/>
      <c r="IK22" s="64"/>
      <c r="IL22" s="26"/>
      <c r="IM22" s="26"/>
      <c r="IN22" s="26"/>
      <c r="IO22" s="26"/>
      <c r="IP22" s="26"/>
      <c r="IQ22" s="55"/>
      <c r="IR22" s="64"/>
      <c r="IS22" s="26"/>
      <c r="IT22" s="26"/>
      <c r="IU22" s="26"/>
      <c r="IV22" s="26"/>
      <c r="IW22" s="26"/>
      <c r="IX22" s="55"/>
      <c r="IY22" s="64"/>
      <c r="IZ22" s="26"/>
      <c r="JA22" s="26"/>
      <c r="JB22" s="26"/>
      <c r="JC22" s="26"/>
      <c r="JD22" s="26"/>
      <c r="JE22" s="55"/>
      <c r="JF22" s="64"/>
      <c r="JG22" s="26"/>
      <c r="JH22" s="26"/>
      <c r="JI22" s="26"/>
      <c r="JJ22" s="26"/>
      <c r="JK22" s="26"/>
      <c r="JL22" s="55"/>
      <c r="JM22" s="64"/>
      <c r="JN22" s="26"/>
      <c r="JO22" s="26"/>
      <c r="JP22" s="26"/>
      <c r="JQ22" s="26"/>
      <c r="JR22" s="26"/>
      <c r="JS22" s="55"/>
      <c r="JT22" s="64"/>
      <c r="JU22" s="26"/>
      <c r="JV22" s="26"/>
      <c r="JW22" s="26"/>
      <c r="JX22" s="26"/>
      <c r="JY22" s="26"/>
      <c r="JZ22" s="55"/>
      <c r="KA22" s="64"/>
      <c r="KB22" s="26"/>
      <c r="KC22" s="26"/>
      <c r="KD22" s="26"/>
      <c r="KE22" s="26"/>
      <c r="KF22" s="26"/>
      <c r="KG22" s="55"/>
      <c r="KH22" s="64"/>
      <c r="KI22" s="26"/>
      <c r="KJ22" s="26"/>
      <c r="KK22" s="26"/>
      <c r="KL22" s="26"/>
      <c r="KM22" s="26"/>
      <c r="KN22" s="55"/>
      <c r="KO22" s="64"/>
      <c r="KP22" s="26"/>
      <c r="KQ22" s="26"/>
      <c r="KR22" s="26"/>
      <c r="KS22" s="26"/>
      <c r="KT22" s="26"/>
      <c r="KU22" s="55"/>
      <c r="KV22" s="64"/>
      <c r="KW22" s="26"/>
      <c r="KX22" s="26"/>
      <c r="KY22" s="26"/>
      <c r="KZ22" s="26"/>
      <c r="LA22" s="26"/>
      <c r="LB22" s="55"/>
      <c r="LC22" s="64"/>
      <c r="LD22" s="26"/>
      <c r="LE22" s="26"/>
      <c r="LF22" s="26"/>
      <c r="LG22" s="26"/>
      <c r="LH22" s="26"/>
      <c r="LI22" s="55"/>
      <c r="LJ22" s="64"/>
      <c r="LK22" s="26"/>
      <c r="LL22" s="26"/>
      <c r="LM22" s="26"/>
      <c r="LN22" s="26"/>
      <c r="LO22" s="26"/>
      <c r="LP22" s="55"/>
      <c r="LQ22" s="64"/>
      <c r="LR22" s="26"/>
      <c r="LS22" s="26"/>
      <c r="LT22" s="26"/>
      <c r="LU22" s="26"/>
      <c r="LV22" s="26"/>
      <c r="LW22" s="55"/>
      <c r="LX22" s="64"/>
      <c r="LY22" s="26"/>
      <c r="LZ22" s="26"/>
      <c r="MA22" s="26"/>
      <c r="MB22" s="26"/>
      <c r="MC22" s="26"/>
      <c r="MD22" s="55"/>
      <c r="ME22" s="64"/>
      <c r="MF22" s="26"/>
      <c r="MG22" s="26"/>
      <c r="MH22" s="26"/>
      <c r="MI22" s="26"/>
      <c r="MJ22" s="26"/>
      <c r="MK22" s="55"/>
      <c r="ML22" s="64"/>
      <c r="MM22" s="26"/>
      <c r="MN22" s="26"/>
      <c r="MO22" s="26"/>
      <c r="MP22" s="26"/>
      <c r="MQ22" s="26"/>
      <c r="MR22" s="55"/>
      <c r="MS22" s="64"/>
      <c r="MT22" s="26"/>
      <c r="MU22" s="26"/>
      <c r="MV22" s="26"/>
      <c r="MW22" s="26"/>
      <c r="MX22" s="26"/>
      <c r="MY22" s="55"/>
      <c r="MZ22" s="64"/>
      <c r="NA22" s="26"/>
      <c r="NB22" s="26"/>
      <c r="NC22" s="26"/>
      <c r="ND22" s="26"/>
      <c r="NE22" s="26"/>
      <c r="NF22" s="55"/>
      <c r="NG22" s="64"/>
      <c r="NH22" s="26"/>
      <c r="NI22" s="26"/>
      <c r="NJ22" s="26"/>
      <c r="NK22" s="26"/>
      <c r="NL22" s="26"/>
      <c r="NM22" s="55"/>
      <c r="NN22" s="64"/>
      <c r="NO22" s="26"/>
      <c r="NP22" s="26"/>
      <c r="NQ22" s="26"/>
      <c r="NR22" s="26"/>
      <c r="NS22" s="26"/>
      <c r="NT22" s="55"/>
      <c r="NU22" s="64"/>
      <c r="NV22" s="26"/>
      <c r="NW22" s="26"/>
      <c r="NX22" s="26"/>
      <c r="NY22" s="26"/>
      <c r="NZ22" s="26"/>
      <c r="OA22" s="55"/>
      <c r="OB22" s="64"/>
      <c r="OC22" s="26"/>
      <c r="OD22" s="26"/>
      <c r="OE22" s="26"/>
      <c r="OF22" s="26"/>
      <c r="OG22" s="26"/>
      <c r="OH22" s="55"/>
      <c r="OI22" s="64"/>
      <c r="OJ22" s="26"/>
      <c r="OK22" s="26"/>
      <c r="OL22" s="26"/>
      <c r="OM22" s="26"/>
      <c r="ON22" s="26"/>
      <c r="OO22" s="55"/>
      <c r="OP22" s="64"/>
      <c r="OQ22" s="26"/>
      <c r="OR22" s="26"/>
      <c r="OS22" s="26"/>
      <c r="OT22" s="26"/>
      <c r="OU22" s="26"/>
      <c r="OV22" s="55"/>
      <c r="OW22" s="64"/>
      <c r="OX22" s="26"/>
      <c r="OY22" s="26"/>
      <c r="OZ22" s="26"/>
      <c r="PA22" s="26"/>
      <c r="PB22" s="26"/>
      <c r="PC22" s="55"/>
      <c r="PD22" s="64"/>
      <c r="PE22" s="26"/>
      <c r="PF22" s="26"/>
      <c r="PG22" s="26"/>
      <c r="PH22" s="26"/>
      <c r="PI22" s="26"/>
      <c r="PJ22" s="55"/>
      <c r="PK22" s="64"/>
      <c r="PL22" s="26"/>
      <c r="PM22" s="26"/>
      <c r="PN22" s="26"/>
      <c r="PO22" s="26"/>
      <c r="PP22" s="26"/>
      <c r="PQ22" s="55"/>
      <c r="PR22" s="64"/>
    </row>
    <row r="23" spans="1:434" s="48" customFormat="1" ht="11.25" customHeight="1" thickBot="1">
      <c r="A23" s="166"/>
      <c r="B23" s="47" t="s">
        <v>2172</v>
      </c>
      <c r="C23" s="50">
        <v>465</v>
      </c>
      <c r="D23" s="50">
        <v>465</v>
      </c>
      <c r="E23" s="50">
        <v>465</v>
      </c>
      <c r="F23" s="50"/>
      <c r="G23" s="65"/>
      <c r="H23" s="50">
        <v>465</v>
      </c>
      <c r="I23" s="50">
        <v>465</v>
      </c>
      <c r="J23" s="50">
        <v>465</v>
      </c>
      <c r="K23" s="50">
        <v>465</v>
      </c>
      <c r="L23" s="50">
        <v>465</v>
      </c>
      <c r="M23" s="50">
        <v>465</v>
      </c>
      <c r="N23" s="65"/>
      <c r="O23" s="50">
        <v>465</v>
      </c>
      <c r="P23" s="50">
        <v>465</v>
      </c>
      <c r="Q23" s="50">
        <v>465</v>
      </c>
      <c r="R23" s="50">
        <v>465</v>
      </c>
      <c r="S23" s="50">
        <v>465</v>
      </c>
      <c r="T23" s="50"/>
      <c r="U23" s="65"/>
      <c r="V23" s="50">
        <v>465</v>
      </c>
      <c r="W23" s="50">
        <v>465</v>
      </c>
      <c r="X23" s="50">
        <v>465</v>
      </c>
      <c r="Y23" s="50">
        <v>465</v>
      </c>
      <c r="Z23" s="50">
        <v>465</v>
      </c>
      <c r="AA23" s="50">
        <v>465</v>
      </c>
      <c r="AB23" s="65"/>
      <c r="AC23" s="50">
        <v>465</v>
      </c>
      <c r="AD23" s="50">
        <v>345</v>
      </c>
      <c r="AE23" s="50">
        <v>465</v>
      </c>
      <c r="AF23" s="50"/>
      <c r="AG23" s="50"/>
      <c r="AH23" s="50"/>
      <c r="AI23" s="65"/>
      <c r="AJ23" s="50"/>
      <c r="AK23" s="50">
        <v>345</v>
      </c>
      <c r="AL23" s="50">
        <v>465</v>
      </c>
      <c r="AM23" s="50">
        <v>465</v>
      </c>
      <c r="AN23" s="50">
        <v>465</v>
      </c>
      <c r="AO23" s="50"/>
      <c r="AP23" s="65"/>
      <c r="AQ23" s="50">
        <v>465</v>
      </c>
      <c r="AR23" s="50">
        <v>465</v>
      </c>
      <c r="AS23" s="50">
        <v>465</v>
      </c>
      <c r="AT23" s="50">
        <v>465</v>
      </c>
      <c r="AU23" s="50">
        <v>465</v>
      </c>
      <c r="AV23" s="50"/>
      <c r="AW23" s="65"/>
      <c r="AX23" s="50">
        <v>465</v>
      </c>
      <c r="AY23" s="50">
        <v>465</v>
      </c>
      <c r="AZ23" s="50">
        <v>465</v>
      </c>
      <c r="BA23" s="50">
        <v>465</v>
      </c>
      <c r="BB23" s="50">
        <v>465</v>
      </c>
      <c r="BC23" s="50"/>
      <c r="BD23" s="65"/>
      <c r="BE23" s="50">
        <v>465</v>
      </c>
      <c r="BF23" s="50">
        <v>465</v>
      </c>
      <c r="BG23" s="50">
        <v>465</v>
      </c>
      <c r="BH23" s="50">
        <v>465</v>
      </c>
      <c r="BI23" s="50">
        <v>465</v>
      </c>
      <c r="BJ23" s="50"/>
      <c r="BK23" s="65"/>
      <c r="BL23" s="50">
        <v>465</v>
      </c>
      <c r="BM23" s="50">
        <v>465</v>
      </c>
      <c r="BN23" s="50">
        <v>465</v>
      </c>
      <c r="BO23" s="50">
        <v>465</v>
      </c>
      <c r="BP23" s="50">
        <v>465</v>
      </c>
      <c r="BQ23" s="50"/>
      <c r="BR23" s="65"/>
      <c r="BS23" s="50">
        <v>465</v>
      </c>
      <c r="BT23" s="50">
        <v>465</v>
      </c>
      <c r="BU23" s="50">
        <v>465</v>
      </c>
      <c r="BV23" s="50">
        <v>465</v>
      </c>
      <c r="BW23" s="50">
        <v>465</v>
      </c>
      <c r="BX23" s="50"/>
      <c r="BY23" s="65"/>
      <c r="BZ23" s="50">
        <v>465</v>
      </c>
      <c r="CA23" s="50">
        <v>465</v>
      </c>
      <c r="CB23" s="50">
        <v>465</v>
      </c>
      <c r="CC23" s="50">
        <v>465</v>
      </c>
      <c r="CD23" s="50">
        <v>465</v>
      </c>
      <c r="CE23" s="50"/>
      <c r="CF23" s="65"/>
      <c r="CG23" s="50">
        <v>465</v>
      </c>
      <c r="CH23" s="50">
        <v>465</v>
      </c>
      <c r="CI23" s="50">
        <v>465</v>
      </c>
      <c r="CJ23" s="50">
        <v>465</v>
      </c>
      <c r="CK23" s="50">
        <v>465</v>
      </c>
      <c r="CL23" s="50"/>
      <c r="CM23" s="65"/>
      <c r="CN23" s="50"/>
      <c r="CO23" s="50"/>
      <c r="CP23" s="50">
        <v>465</v>
      </c>
      <c r="CQ23" s="50">
        <v>465</v>
      </c>
      <c r="CR23" s="50">
        <v>465</v>
      </c>
      <c r="CS23" s="50"/>
      <c r="CT23" s="65"/>
      <c r="CU23" s="50">
        <v>465</v>
      </c>
      <c r="CV23" s="50">
        <v>465</v>
      </c>
      <c r="CW23" s="50">
        <v>465</v>
      </c>
      <c r="CX23" s="50">
        <v>465</v>
      </c>
      <c r="CY23" s="50">
        <v>465</v>
      </c>
      <c r="CZ23" s="50"/>
      <c r="DA23" s="65"/>
      <c r="DB23" s="50">
        <v>465</v>
      </c>
      <c r="DC23" s="50">
        <v>465</v>
      </c>
      <c r="DD23" s="50">
        <v>465</v>
      </c>
      <c r="DE23" s="50"/>
      <c r="DF23" s="50"/>
      <c r="DG23" s="50"/>
      <c r="DH23" s="65"/>
      <c r="DI23" s="50">
        <v>465</v>
      </c>
      <c r="DJ23" s="50">
        <v>465</v>
      </c>
      <c r="DK23" s="50">
        <v>465</v>
      </c>
      <c r="DL23" s="50">
        <v>465</v>
      </c>
      <c r="DM23" s="50">
        <v>465</v>
      </c>
      <c r="DN23" s="50"/>
      <c r="DO23" s="65"/>
      <c r="DP23" s="50"/>
      <c r="DQ23" s="50"/>
      <c r="DR23" s="50"/>
      <c r="DS23" s="50"/>
      <c r="DT23" s="50"/>
      <c r="DU23" s="50"/>
      <c r="DV23" s="65"/>
      <c r="DW23" s="50"/>
      <c r="DX23" s="50">
        <v>465</v>
      </c>
      <c r="DY23" s="50">
        <v>465</v>
      </c>
      <c r="DZ23" s="50">
        <v>465</v>
      </c>
      <c r="EA23" s="50">
        <v>465</v>
      </c>
      <c r="EB23" s="50"/>
      <c r="EC23" s="65"/>
      <c r="ED23" s="50">
        <v>465</v>
      </c>
      <c r="EE23" s="50">
        <v>465</v>
      </c>
      <c r="EF23" s="50">
        <f>465-285</f>
        <v>180</v>
      </c>
      <c r="EG23" s="50">
        <v>465</v>
      </c>
      <c r="EH23" s="50">
        <v>465</v>
      </c>
      <c r="EI23" s="50"/>
      <c r="EJ23" s="65"/>
      <c r="EK23" s="50">
        <v>465</v>
      </c>
      <c r="EL23" s="50">
        <v>465</v>
      </c>
      <c r="EM23" s="50">
        <f>465-180</f>
        <v>285</v>
      </c>
      <c r="EN23" s="50">
        <f>465-120</f>
        <v>345</v>
      </c>
      <c r="EO23" s="50"/>
      <c r="EP23" s="50"/>
      <c r="EQ23" s="65"/>
      <c r="ER23" s="50">
        <v>0</v>
      </c>
      <c r="ES23" s="50">
        <v>465</v>
      </c>
      <c r="ET23" s="50">
        <f>465-180</f>
        <v>285</v>
      </c>
      <c r="EU23" s="50">
        <f>465-120</f>
        <v>345</v>
      </c>
      <c r="EV23" s="50">
        <v>465</v>
      </c>
      <c r="EW23" s="50"/>
      <c r="EX23" s="65"/>
      <c r="EY23" s="50">
        <v>465</v>
      </c>
      <c r="EZ23" s="50">
        <v>465</v>
      </c>
      <c r="FA23" s="50">
        <v>465</v>
      </c>
      <c r="FB23" s="50">
        <v>465</v>
      </c>
      <c r="FC23" s="50">
        <v>465</v>
      </c>
      <c r="FD23" s="50"/>
      <c r="FE23" s="65"/>
      <c r="FF23" s="50">
        <v>465</v>
      </c>
      <c r="FG23" s="50">
        <v>465</v>
      </c>
      <c r="FH23" s="50">
        <v>465</v>
      </c>
      <c r="FI23" s="50">
        <v>465</v>
      </c>
      <c r="FJ23" s="50">
        <v>465</v>
      </c>
      <c r="FK23" s="50"/>
      <c r="FL23" s="65"/>
      <c r="FM23" s="50">
        <v>0</v>
      </c>
      <c r="FN23" s="50">
        <v>465</v>
      </c>
      <c r="FO23" s="137">
        <v>465</v>
      </c>
      <c r="FP23" s="50">
        <v>465</v>
      </c>
      <c r="FQ23" s="50">
        <v>465</v>
      </c>
      <c r="FR23" s="50"/>
      <c r="FS23" s="65"/>
      <c r="FT23" s="50">
        <v>0</v>
      </c>
      <c r="FU23" s="50">
        <v>465</v>
      </c>
      <c r="FV23" s="50">
        <v>0</v>
      </c>
      <c r="FW23" s="50">
        <v>0</v>
      </c>
      <c r="FX23" s="50">
        <v>465</v>
      </c>
      <c r="FY23" s="50"/>
      <c r="FZ23" s="65"/>
      <c r="GA23" s="50">
        <v>465</v>
      </c>
      <c r="GB23" s="50">
        <v>465</v>
      </c>
      <c r="GC23" s="50">
        <v>465</v>
      </c>
      <c r="GD23" s="50">
        <v>465</v>
      </c>
      <c r="GE23" s="50">
        <v>0</v>
      </c>
      <c r="GF23" s="50"/>
      <c r="GG23" s="65"/>
      <c r="GH23" s="50">
        <v>0</v>
      </c>
      <c r="GI23" s="50">
        <v>465</v>
      </c>
      <c r="GJ23" s="50">
        <v>465</v>
      </c>
      <c r="GK23" s="50">
        <v>465</v>
      </c>
      <c r="GL23" s="50">
        <v>465</v>
      </c>
      <c r="GM23" s="50"/>
      <c r="GN23" s="65"/>
      <c r="GO23" s="50"/>
      <c r="GP23" s="50">
        <v>0</v>
      </c>
      <c r="GQ23" s="50">
        <v>465</v>
      </c>
      <c r="GR23" s="50">
        <v>0</v>
      </c>
      <c r="GS23" s="50">
        <v>465</v>
      </c>
      <c r="GT23" s="50"/>
      <c r="GU23" s="65"/>
      <c r="GV23" s="50">
        <v>465</v>
      </c>
      <c r="GW23" s="50">
        <v>465</v>
      </c>
      <c r="GX23" s="50">
        <v>465</v>
      </c>
      <c r="GY23" s="50">
        <v>465</v>
      </c>
      <c r="GZ23" s="50">
        <v>0</v>
      </c>
      <c r="HA23" s="50"/>
      <c r="HB23" s="65"/>
      <c r="HC23" s="50">
        <v>465</v>
      </c>
      <c r="HD23" s="50">
        <v>465</v>
      </c>
      <c r="HE23" s="50">
        <v>465</v>
      </c>
      <c r="HF23" s="50">
        <v>465</v>
      </c>
      <c r="HG23" s="50">
        <v>465</v>
      </c>
      <c r="HH23" s="50"/>
      <c r="HI23" s="65"/>
      <c r="HJ23" s="50">
        <v>465</v>
      </c>
      <c r="HK23" s="50">
        <v>465</v>
      </c>
      <c r="HL23" s="50">
        <v>465</v>
      </c>
      <c r="HM23" s="50">
        <v>465</v>
      </c>
      <c r="HN23" s="50">
        <f>465-120</f>
        <v>345</v>
      </c>
      <c r="HO23" s="50"/>
      <c r="HP23" s="65"/>
      <c r="HQ23" s="50">
        <v>0</v>
      </c>
      <c r="HR23" s="50">
        <v>465</v>
      </c>
      <c r="HS23" s="50">
        <v>465</v>
      </c>
      <c r="HT23" s="50">
        <v>465</v>
      </c>
      <c r="HU23" s="50">
        <v>465</v>
      </c>
      <c r="HV23" s="50"/>
      <c r="HW23" s="65"/>
      <c r="HX23" s="50">
        <v>0</v>
      </c>
      <c r="HY23" s="50">
        <v>465</v>
      </c>
      <c r="HZ23" s="50">
        <v>465</v>
      </c>
      <c r="IA23" s="50">
        <v>465</v>
      </c>
      <c r="IB23" s="50">
        <v>300</v>
      </c>
      <c r="IC23" s="50"/>
      <c r="ID23" s="65"/>
      <c r="IE23" s="50">
        <v>0</v>
      </c>
      <c r="IF23" s="50">
        <v>465</v>
      </c>
      <c r="IG23" s="50">
        <v>465</v>
      </c>
      <c r="IH23" s="50"/>
      <c r="II23" s="50"/>
      <c r="IJ23" s="50"/>
      <c r="IK23" s="65"/>
      <c r="IL23" s="50">
        <v>0</v>
      </c>
      <c r="IM23" s="50">
        <v>0</v>
      </c>
      <c r="IN23" s="50">
        <v>0</v>
      </c>
      <c r="IO23" s="50">
        <v>0</v>
      </c>
      <c r="IP23" s="50">
        <v>0</v>
      </c>
      <c r="IQ23" s="50"/>
      <c r="IR23" s="65"/>
      <c r="IS23" s="50">
        <v>0</v>
      </c>
      <c r="IT23" s="50">
        <v>465</v>
      </c>
      <c r="IU23" s="50">
        <v>465</v>
      </c>
      <c r="IV23" s="50">
        <v>465</v>
      </c>
      <c r="IW23" s="50">
        <v>465</v>
      </c>
      <c r="IX23" s="50"/>
      <c r="IY23" s="65"/>
      <c r="IZ23" s="50">
        <v>465</v>
      </c>
      <c r="JA23" s="50">
        <v>465</v>
      </c>
      <c r="JB23" s="50">
        <v>465</v>
      </c>
      <c r="JC23" s="50">
        <v>465</v>
      </c>
      <c r="JD23" s="50">
        <v>465</v>
      </c>
      <c r="JE23" s="50"/>
      <c r="JF23" s="65"/>
      <c r="JG23" s="50">
        <v>465</v>
      </c>
      <c r="JH23" s="50">
        <v>465</v>
      </c>
      <c r="JI23" s="50">
        <v>465</v>
      </c>
      <c r="JJ23" s="50">
        <v>465</v>
      </c>
      <c r="JK23" s="50">
        <v>465</v>
      </c>
      <c r="JL23" s="50"/>
      <c r="JM23" s="65"/>
      <c r="JN23" s="50">
        <v>0</v>
      </c>
      <c r="JO23" s="50">
        <v>0</v>
      </c>
      <c r="JP23" s="50">
        <v>465</v>
      </c>
      <c r="JQ23" s="50">
        <f>465-40</f>
        <v>425</v>
      </c>
      <c r="JR23" s="50">
        <v>465</v>
      </c>
      <c r="JS23" s="50"/>
      <c r="JT23" s="65"/>
      <c r="JU23" s="50">
        <v>465</v>
      </c>
      <c r="JV23" s="50">
        <v>465</v>
      </c>
      <c r="JW23" s="50">
        <v>465</v>
      </c>
      <c r="JX23" s="50">
        <v>465</v>
      </c>
      <c r="JY23" s="50">
        <v>465</v>
      </c>
      <c r="JZ23" s="50"/>
      <c r="KA23" s="65"/>
      <c r="KB23" s="50">
        <v>465</v>
      </c>
      <c r="KC23" s="50">
        <v>0</v>
      </c>
      <c r="KD23" s="50">
        <v>465</v>
      </c>
      <c r="KE23" s="50">
        <v>465</v>
      </c>
      <c r="KF23" s="50">
        <v>465</v>
      </c>
      <c r="KG23" s="50"/>
      <c r="KH23" s="65"/>
      <c r="KI23" s="50">
        <v>465</v>
      </c>
      <c r="KJ23" s="50">
        <v>465</v>
      </c>
      <c r="KK23" s="50">
        <v>465</v>
      </c>
      <c r="KL23" s="50">
        <v>465</v>
      </c>
      <c r="KM23" s="50">
        <v>465</v>
      </c>
      <c r="KN23" s="50"/>
      <c r="KO23" s="65"/>
      <c r="KP23" s="50">
        <v>465</v>
      </c>
      <c r="KQ23" s="50">
        <v>465</v>
      </c>
      <c r="KR23" s="50">
        <v>465</v>
      </c>
      <c r="KS23" s="50">
        <v>465</v>
      </c>
      <c r="KT23" s="50">
        <v>465</v>
      </c>
      <c r="KU23" s="50"/>
      <c r="KV23" s="65"/>
      <c r="KW23" s="50">
        <v>465</v>
      </c>
      <c r="KX23" s="50">
        <v>465</v>
      </c>
      <c r="KY23" s="50">
        <f>465-20</f>
        <v>445</v>
      </c>
      <c r="KZ23" s="50">
        <v>465</v>
      </c>
      <c r="LA23" s="50">
        <v>465</v>
      </c>
      <c r="LB23" s="50"/>
      <c r="LC23" s="65"/>
      <c r="LD23" s="50">
        <v>465</v>
      </c>
      <c r="LE23" s="50">
        <v>465</v>
      </c>
      <c r="LF23" s="50">
        <v>465</v>
      </c>
      <c r="LG23" s="50">
        <f>465-15</f>
        <v>450</v>
      </c>
      <c r="LH23" s="50">
        <f>465-60</f>
        <v>405</v>
      </c>
      <c r="LI23" s="50"/>
      <c r="LJ23" s="65"/>
      <c r="LK23" s="50">
        <v>465</v>
      </c>
      <c r="LL23" s="50">
        <v>465</v>
      </c>
      <c r="LM23" s="50">
        <v>465</v>
      </c>
      <c r="LN23" s="50">
        <f>465-120</f>
        <v>345</v>
      </c>
      <c r="LO23" s="50"/>
      <c r="LP23" s="50"/>
      <c r="LQ23" s="65"/>
      <c r="LR23" s="50">
        <v>465</v>
      </c>
      <c r="LS23" s="50">
        <v>465</v>
      </c>
      <c r="LT23" s="50">
        <v>465</v>
      </c>
      <c r="LU23" s="50">
        <v>465</v>
      </c>
      <c r="LV23" s="50">
        <v>465</v>
      </c>
      <c r="LW23" s="50"/>
      <c r="LX23" s="65"/>
      <c r="LY23" s="50">
        <v>465</v>
      </c>
      <c r="LZ23" s="50">
        <v>465</v>
      </c>
      <c r="MA23" s="50">
        <v>465</v>
      </c>
      <c r="MB23" s="50">
        <v>465</v>
      </c>
      <c r="MC23" s="50">
        <v>465</v>
      </c>
      <c r="MD23" s="50"/>
      <c r="ME23" s="65"/>
      <c r="MF23" s="50">
        <v>465</v>
      </c>
      <c r="MG23" s="50">
        <v>465</v>
      </c>
      <c r="MH23" s="50">
        <v>465</v>
      </c>
      <c r="MI23" s="50">
        <v>465</v>
      </c>
      <c r="MJ23" s="50">
        <v>465</v>
      </c>
      <c r="MK23" s="50"/>
      <c r="ML23" s="65"/>
      <c r="MM23" s="50">
        <v>465</v>
      </c>
      <c r="MN23" s="50">
        <v>465</v>
      </c>
      <c r="MO23" s="50">
        <v>465</v>
      </c>
      <c r="MP23" s="50">
        <v>0</v>
      </c>
      <c r="MQ23" s="50"/>
      <c r="MR23" s="50"/>
      <c r="MS23" s="65"/>
      <c r="MT23" s="50">
        <v>0</v>
      </c>
      <c r="MU23" s="50">
        <f>465-30</f>
        <v>435</v>
      </c>
      <c r="MV23" s="50">
        <v>465</v>
      </c>
      <c r="MW23" s="50">
        <v>465</v>
      </c>
      <c r="MX23" s="50">
        <v>465</v>
      </c>
      <c r="MY23" s="50"/>
      <c r="MZ23" s="65"/>
      <c r="NA23" s="50">
        <v>0</v>
      </c>
      <c r="NB23" s="50">
        <f>465-30</f>
        <v>435</v>
      </c>
      <c r="NC23" s="50">
        <v>465</v>
      </c>
      <c r="ND23" s="50">
        <v>465</v>
      </c>
      <c r="NE23" s="50">
        <v>465</v>
      </c>
      <c r="NF23" s="50"/>
      <c r="NG23" s="65"/>
      <c r="NH23" s="50">
        <v>465</v>
      </c>
      <c r="NI23" s="50">
        <v>465</v>
      </c>
      <c r="NJ23" s="50">
        <v>465</v>
      </c>
      <c r="NK23" s="50">
        <f>465-90</f>
        <v>375</v>
      </c>
      <c r="NL23" s="50">
        <v>465</v>
      </c>
      <c r="NM23" s="50"/>
      <c r="NN23" s="65"/>
      <c r="NO23" s="50">
        <v>465</v>
      </c>
      <c r="NP23" s="50">
        <v>465</v>
      </c>
      <c r="NQ23" s="50">
        <v>465</v>
      </c>
      <c r="NR23" s="50">
        <v>465</v>
      </c>
      <c r="NS23" s="50">
        <v>465</v>
      </c>
      <c r="NT23" s="50"/>
      <c r="NU23" s="65"/>
      <c r="NV23" s="50">
        <f>465-90</f>
        <v>375</v>
      </c>
      <c r="NW23" s="50">
        <v>465</v>
      </c>
      <c r="NX23" s="50">
        <v>465</v>
      </c>
      <c r="NY23" s="50">
        <v>465</v>
      </c>
      <c r="NZ23" s="50">
        <v>465</v>
      </c>
      <c r="OA23" s="50"/>
      <c r="OB23" s="65"/>
      <c r="OC23" s="50">
        <v>465</v>
      </c>
      <c r="OD23" s="50">
        <v>465</v>
      </c>
      <c r="OE23" s="50">
        <v>465</v>
      </c>
      <c r="OF23" s="50">
        <v>465</v>
      </c>
      <c r="OG23" s="50">
        <v>465</v>
      </c>
      <c r="OH23" s="50"/>
      <c r="OI23" s="65"/>
      <c r="OJ23" s="50">
        <v>0</v>
      </c>
      <c r="OK23" s="50">
        <v>0</v>
      </c>
      <c r="OL23" s="50">
        <v>0</v>
      </c>
      <c r="OM23" s="50">
        <v>465</v>
      </c>
      <c r="ON23" s="50">
        <v>0</v>
      </c>
      <c r="OO23" s="50"/>
      <c r="OP23" s="65"/>
      <c r="OQ23" s="50">
        <v>465</v>
      </c>
      <c r="OR23" s="50">
        <v>465</v>
      </c>
      <c r="OS23" s="50">
        <v>465</v>
      </c>
      <c r="OT23" s="50">
        <v>465</v>
      </c>
      <c r="OU23" s="50">
        <v>465</v>
      </c>
      <c r="OV23" s="50"/>
      <c r="OW23" s="65"/>
      <c r="OX23" s="50">
        <v>465</v>
      </c>
      <c r="OY23" s="50">
        <v>465</v>
      </c>
      <c r="OZ23" s="50">
        <f>465-60</f>
        <v>405</v>
      </c>
      <c r="PA23" s="50"/>
      <c r="PB23" s="50"/>
      <c r="PC23" s="50"/>
      <c r="PD23" s="65"/>
      <c r="PE23" s="50">
        <v>465</v>
      </c>
      <c r="PF23" s="50">
        <v>465</v>
      </c>
      <c r="PG23" s="50">
        <v>465</v>
      </c>
      <c r="PH23" s="50">
        <v>465</v>
      </c>
      <c r="PI23" s="50">
        <v>465</v>
      </c>
      <c r="PJ23" s="50"/>
      <c r="PK23" s="65"/>
      <c r="PL23" s="50">
        <v>465</v>
      </c>
      <c r="PM23" s="50">
        <v>465</v>
      </c>
      <c r="PN23" s="50">
        <v>465</v>
      </c>
      <c r="PO23" s="50">
        <v>465</v>
      </c>
      <c r="PP23" s="50"/>
      <c r="PQ23" s="50"/>
      <c r="PR23" s="65"/>
    </row>
    <row r="24" spans="1:434" s="38" customFormat="1" ht="11.25" customHeight="1">
      <c r="A24" s="167" t="s">
        <v>2533</v>
      </c>
      <c r="B24" s="39" t="s">
        <v>2168</v>
      </c>
      <c r="C24" s="31">
        <f>SUMIFS(AKORD[[CZASY]:[CZASY]],AKORD[[DATA]:[DATA]],C5,AKORD[[IMIE]:[IMIE]],$A$24)</f>
        <v>0</v>
      </c>
      <c r="D24" s="31">
        <f>SUMIFS(AKORD[[CZASY]:[CZASY]],AKORD[[DATA]:[DATA]],D5,AKORD[[IMIE]:[IMIE]],$A$24)</f>
        <v>0</v>
      </c>
      <c r="E24" s="31">
        <f>SUMIFS(AKORD[[CZASY]:[CZASY]],AKORD[[DATA]:[DATA]],E5,AKORD[[IMIE]:[IMIE]],$A$24)</f>
        <v>0</v>
      </c>
      <c r="F24" s="54">
        <f>SUMIFS(AKORD[[CZASY]:[CZASY]],AKORD[[DATA]:[DATA]],F5,AKORD[[IMIE]:[IMIE]],$A$24)</f>
        <v>0</v>
      </c>
      <c r="G24" s="57">
        <f>SUMIFS(AKORD[[CZASY]:[CZASY]],AKORD[[DATA]:[DATA]],G5,AKORD[[IMIE]:[IMIE]],$A$24)</f>
        <v>0</v>
      </c>
      <c r="H24" s="31">
        <f>SUMIFS(AKORD[[CZASY]:[CZASY]],AKORD[[DATA]:[DATA]],H5,AKORD[[IMIE]:[IMIE]],$A$24)</f>
        <v>0</v>
      </c>
      <c r="I24" s="31">
        <f>SUMIFS(AKORD[[CZASY]:[CZASY]],AKORD[[DATA]:[DATA]],I5,AKORD[[IMIE]:[IMIE]],$A$24)</f>
        <v>0</v>
      </c>
      <c r="J24" s="31">
        <f>SUMIFS(AKORD[[CZASY]:[CZASY]],AKORD[[DATA]:[DATA]],J5,AKORD[[IMIE]:[IMIE]],$A$24)</f>
        <v>0</v>
      </c>
      <c r="K24" s="31">
        <f>SUMIFS(AKORD[[CZASY]:[CZASY]],AKORD[[DATA]:[DATA]],K5,AKORD[[IMIE]:[IMIE]],$A$24)</f>
        <v>0</v>
      </c>
      <c r="L24" s="31">
        <f>SUMIFS(AKORD[[CZASY]:[CZASY]],AKORD[[DATA]:[DATA]],L5,AKORD[[IMIE]:[IMIE]],$A$24)</f>
        <v>0</v>
      </c>
      <c r="M24" s="54">
        <f>SUMIFS(AKORD[[CZASY]:[CZASY]],AKORD[[DATA]:[DATA]],M5,AKORD[[IMIE]:[IMIE]],$A$24)</f>
        <v>0</v>
      </c>
      <c r="N24" s="57">
        <f>SUMIFS(AKORD[[CZASY]:[CZASY]],AKORD[[DATA]:[DATA]],N5,AKORD[[IMIE]:[IMIE]],$A$24)</f>
        <v>0</v>
      </c>
      <c r="O24" s="31">
        <f>SUMIFS(AKORD[[CZASY]:[CZASY]],AKORD[[DATA]:[DATA]],O5,AKORD[[IMIE]:[IMIE]],$A$24)</f>
        <v>0</v>
      </c>
      <c r="P24" s="31">
        <f>SUMIFS(AKORD[[CZASY]:[CZASY]],AKORD[[DATA]:[DATA]],P5,AKORD[[IMIE]:[IMIE]],$A$24)</f>
        <v>0</v>
      </c>
      <c r="Q24" s="31">
        <f>SUMIFS(AKORD[[CZASY]:[CZASY]],AKORD[[DATA]:[DATA]],Q5,AKORD[[IMIE]:[IMIE]],$A$24)</f>
        <v>0</v>
      </c>
      <c r="R24" s="31">
        <f>SUMIFS(AKORD[[CZASY]:[CZASY]],AKORD[[DATA]:[DATA]],R5,AKORD[[IMIE]:[IMIE]],$A$24)</f>
        <v>0</v>
      </c>
      <c r="S24" s="31">
        <f>SUMIFS(AKORD[[CZASY]:[CZASY]],AKORD[[DATA]:[DATA]],S5,AKORD[[IMIE]:[IMIE]],$A$24)</f>
        <v>0</v>
      </c>
      <c r="T24" s="54">
        <f>SUMIFS(AKORD[[CZASY]:[CZASY]],AKORD[[DATA]:[DATA]],T5,AKORD[[IMIE]:[IMIE]],$A$24)</f>
        <v>0</v>
      </c>
      <c r="U24" s="57">
        <f>SUMIFS(AKORD[[CZASY]:[CZASY]],AKORD[[DATA]:[DATA]],U5,AKORD[[IMIE]:[IMIE]],$A$24)</f>
        <v>0</v>
      </c>
      <c r="V24" s="31">
        <f>SUMIFS(AKORD[[CZASY]:[CZASY]],AKORD[[DATA]:[DATA]],V5,AKORD[[IMIE]:[IMIE]],$A$24)</f>
        <v>0</v>
      </c>
      <c r="W24" s="31">
        <f>SUMIFS(AKORD[[CZASY]:[CZASY]],AKORD[[DATA]:[DATA]],W5,AKORD[[IMIE]:[IMIE]],$A$24)</f>
        <v>0</v>
      </c>
      <c r="X24" s="31">
        <f>SUMIFS(AKORD[[CZASY]:[CZASY]],AKORD[[DATA]:[DATA]],X5,AKORD[[IMIE]:[IMIE]],$A$24)</f>
        <v>0</v>
      </c>
      <c r="Y24" s="31">
        <f>SUMIFS(AKORD[[CZASY]:[CZASY]],AKORD[[DATA]:[DATA]],Y5,AKORD[[IMIE]:[IMIE]],$A$24)</f>
        <v>0</v>
      </c>
      <c r="Z24" s="31">
        <f>SUMIFS(AKORD[[CZASY]:[CZASY]],AKORD[[DATA]:[DATA]],Z5,AKORD[[IMIE]:[IMIE]],$A$24)</f>
        <v>0</v>
      </c>
      <c r="AA24" s="54">
        <f>SUMIFS(AKORD[[CZASY]:[CZASY]],AKORD[[DATA]:[DATA]],AA5,AKORD[[IMIE]:[IMIE]],$A$24)</f>
        <v>0</v>
      </c>
      <c r="AB24" s="57">
        <f>SUMIFS(AKORD[[CZASY]:[CZASY]],AKORD[[DATA]:[DATA]],AB5,AKORD[[IMIE]:[IMIE]],$A$24)</f>
        <v>0</v>
      </c>
      <c r="AC24" s="31">
        <f>SUMIFS(AKORD[[CZASY]:[CZASY]],AKORD[[DATA]:[DATA]],AC5,AKORD[[IMIE]:[IMIE]],$A$24)</f>
        <v>0</v>
      </c>
      <c r="AD24" s="31">
        <f>SUMIFS(AKORD[[CZASY]:[CZASY]],AKORD[[DATA]:[DATA]],AD5,AKORD[[IMIE]:[IMIE]],$A$24)</f>
        <v>0</v>
      </c>
      <c r="AE24" s="31">
        <f>SUMIFS(AKORD[[CZASY]:[CZASY]],AKORD[[DATA]:[DATA]],AE5,AKORD[[IMIE]:[IMIE]],$A$24)</f>
        <v>0</v>
      </c>
      <c r="AF24" s="31">
        <f>SUMIFS(AKORD[[CZASY]:[CZASY]],AKORD[[DATA]:[DATA]],AF5,AKORD[[IMIE]:[IMIE]],$A$24)</f>
        <v>0</v>
      </c>
      <c r="AG24" s="31">
        <f>SUMIFS(AKORD[[CZASY]:[CZASY]],AKORD[[DATA]:[DATA]],AG5,AKORD[[IMIE]:[IMIE]],$A$24)</f>
        <v>0</v>
      </c>
      <c r="AH24" s="54">
        <f>SUMIFS(AKORD[[CZASY]:[CZASY]],AKORD[[DATA]:[DATA]],AH5,AKORD[[IMIE]:[IMIE]],$A$24)</f>
        <v>0</v>
      </c>
      <c r="AI24" s="57">
        <f>SUMIFS(AKORD[[CZASY]:[CZASY]],AKORD[[DATA]:[DATA]],AI5,AKORD[[IMIE]:[IMIE]],$A$24)</f>
        <v>0</v>
      </c>
      <c r="AJ24" s="31">
        <f>SUMIFS(AKORD[[CZASY]:[CZASY]],AKORD[[DATA]:[DATA]],AJ5,AKORD[[IMIE]:[IMIE]],$A$24)</f>
        <v>0</v>
      </c>
      <c r="AK24" s="31">
        <f>SUMIFS(AKORD[[CZASY]:[CZASY]],AKORD[[DATA]:[DATA]],AK5,AKORD[[IMIE]:[IMIE]],$A$24)</f>
        <v>0</v>
      </c>
      <c r="AL24" s="31">
        <f>SUMIFS(AKORD[[CZASY]:[CZASY]],AKORD[[DATA]:[DATA]],AL5,AKORD[[IMIE]:[IMIE]],$A$24)</f>
        <v>0</v>
      </c>
      <c r="AM24" s="31">
        <f>SUMIFS(AKORD[[CZASY]:[CZASY]],AKORD[[DATA]:[DATA]],AM5,AKORD[[IMIE]:[IMIE]],$A$24)</f>
        <v>0</v>
      </c>
      <c r="AN24" s="31">
        <f>SUMIFS(AKORD[[CZASY]:[CZASY]],AKORD[[DATA]:[DATA]],AN5,AKORD[[IMIE]:[IMIE]],$A$24)</f>
        <v>0</v>
      </c>
      <c r="AO24" s="54">
        <f>SUMIFS(AKORD[[CZASY]:[CZASY]],AKORD[[DATA]:[DATA]],AO5,AKORD[[IMIE]:[IMIE]],$A$24)</f>
        <v>0</v>
      </c>
      <c r="AP24" s="57">
        <f>SUMIFS(AKORD[[CZASY]:[CZASY]],AKORD[[DATA]:[DATA]],AP5,AKORD[[IMIE]:[IMIE]],$A$24)</f>
        <v>0</v>
      </c>
      <c r="AQ24" s="31">
        <f>SUMIFS(AKORD[[CZASY]:[CZASY]],AKORD[[DATA]:[DATA]],AQ5,AKORD[[IMIE]:[IMIE]],$A$24)</f>
        <v>0</v>
      </c>
      <c r="AR24" s="31">
        <f>SUMIFS(AKORD[[CZASY]:[CZASY]],AKORD[[DATA]:[DATA]],AR5,AKORD[[IMIE]:[IMIE]],$A$24)</f>
        <v>0</v>
      </c>
      <c r="AS24" s="31">
        <f>SUMIFS(AKORD[[CZASY]:[CZASY]],AKORD[[DATA]:[DATA]],AS5,AKORD[[IMIE]:[IMIE]],$A$24)</f>
        <v>0</v>
      </c>
      <c r="AT24" s="31">
        <f>SUMIFS(AKORD[[CZASY]:[CZASY]],AKORD[[DATA]:[DATA]],AT5,AKORD[[IMIE]:[IMIE]],$A$24)</f>
        <v>0</v>
      </c>
      <c r="AU24" s="31">
        <f>SUMIFS(AKORD[[CZASY]:[CZASY]],AKORD[[DATA]:[DATA]],AU5,AKORD[[IMIE]:[IMIE]],$A$24)</f>
        <v>0</v>
      </c>
      <c r="AV24" s="54">
        <f>SUMIFS(AKORD[[CZASY]:[CZASY]],AKORD[[DATA]:[DATA]],AV5,AKORD[[IMIE]:[IMIE]],$A$24)</f>
        <v>0</v>
      </c>
      <c r="AW24" s="57">
        <f>SUMIFS(AKORD[[CZASY]:[CZASY]],AKORD[[DATA]:[DATA]],AW5,AKORD[[IMIE]:[IMIE]],$A$24)</f>
        <v>0</v>
      </c>
      <c r="AX24" s="31">
        <f>SUMIFS(AKORD[[CZASY]:[CZASY]],AKORD[[DATA]:[DATA]],AX5,AKORD[[IMIE]:[IMIE]],$A$24)</f>
        <v>0</v>
      </c>
      <c r="AY24" s="31">
        <f>SUMIFS(AKORD[[CZASY]:[CZASY]],AKORD[[DATA]:[DATA]],AY5,AKORD[[IMIE]:[IMIE]],$A$24)</f>
        <v>0</v>
      </c>
      <c r="AZ24" s="31">
        <f>SUMIFS(AKORD[[CZASY]:[CZASY]],AKORD[[DATA]:[DATA]],AZ5,AKORD[[IMIE]:[IMIE]],$A$24)</f>
        <v>0</v>
      </c>
      <c r="BA24" s="31">
        <f>SUMIFS(AKORD[[CZASY]:[CZASY]],AKORD[[DATA]:[DATA]],BA5,AKORD[[IMIE]:[IMIE]],$A$24)</f>
        <v>0</v>
      </c>
      <c r="BB24" s="31">
        <f>SUMIFS(AKORD[[CZASY]:[CZASY]],AKORD[[DATA]:[DATA]],BB5,AKORD[[IMIE]:[IMIE]],$A$24)</f>
        <v>0</v>
      </c>
      <c r="BC24" s="54">
        <f>SUMIFS(AKORD[[CZASY]:[CZASY]],AKORD[[DATA]:[DATA]],BC5,AKORD[[IMIE]:[IMIE]],$A$24)</f>
        <v>0</v>
      </c>
      <c r="BD24" s="57">
        <f>SUMIFS(AKORD[[CZASY]:[CZASY]],AKORD[[DATA]:[DATA]],BD5,AKORD[[IMIE]:[IMIE]],$A$24)</f>
        <v>0</v>
      </c>
      <c r="BE24" s="31">
        <f>SUMIFS(AKORD[[CZASY]:[CZASY]],AKORD[[DATA]:[DATA]],BE5,AKORD[[IMIE]:[IMIE]],$A$24)</f>
        <v>0</v>
      </c>
      <c r="BF24" s="31">
        <f>SUMIFS(AKORD[[CZASY]:[CZASY]],AKORD[[DATA]:[DATA]],BF5,AKORD[[IMIE]:[IMIE]],$A$24)</f>
        <v>0</v>
      </c>
      <c r="BG24" s="31">
        <f>SUMIFS(AKORD[[CZASY]:[CZASY]],AKORD[[DATA]:[DATA]],BG5,AKORD[[IMIE]:[IMIE]],$A$24)</f>
        <v>0</v>
      </c>
      <c r="BH24" s="31">
        <f>SUMIFS(AKORD[[CZASY]:[CZASY]],AKORD[[DATA]:[DATA]],BH5,AKORD[[IMIE]:[IMIE]],$A$24)</f>
        <v>0</v>
      </c>
      <c r="BI24" s="31">
        <f>SUMIFS(AKORD[[CZASY]:[CZASY]],AKORD[[DATA]:[DATA]],BI5,AKORD[[IMIE]:[IMIE]],$A$24)</f>
        <v>0</v>
      </c>
      <c r="BJ24" s="54">
        <f>SUMIFS(AKORD[[CZASY]:[CZASY]],AKORD[[DATA]:[DATA]],BJ5,AKORD[[IMIE]:[IMIE]],$A$24)</f>
        <v>0</v>
      </c>
      <c r="BK24" s="57">
        <f>SUMIFS(AKORD[[CZASY]:[CZASY]],AKORD[[DATA]:[DATA]],BK5,AKORD[[IMIE]:[IMIE]],$A$24)</f>
        <v>0</v>
      </c>
      <c r="BL24" s="31">
        <f>SUMIFS(AKORD[[CZASY]:[CZASY]],AKORD[[DATA]:[DATA]],BL5,AKORD[[IMIE]:[IMIE]],$A$24)</f>
        <v>0</v>
      </c>
      <c r="BM24" s="31">
        <f>SUMIFS(AKORD[[CZASY]:[CZASY]],AKORD[[DATA]:[DATA]],BM5,AKORD[[IMIE]:[IMIE]],$A$24)</f>
        <v>0</v>
      </c>
      <c r="BN24" s="31">
        <f>SUMIFS(AKORD[[CZASY]:[CZASY]],AKORD[[DATA]:[DATA]],BN5,AKORD[[IMIE]:[IMIE]],$A$24)</f>
        <v>0</v>
      </c>
      <c r="BO24" s="31">
        <f>SUMIFS(AKORD[[CZASY]:[CZASY]],AKORD[[DATA]:[DATA]],BO5,AKORD[[IMIE]:[IMIE]],$A$24)</f>
        <v>0</v>
      </c>
      <c r="BP24" s="31">
        <f>SUMIFS(AKORD[[CZASY]:[CZASY]],AKORD[[DATA]:[DATA]],BP5,AKORD[[IMIE]:[IMIE]],$A$24)</f>
        <v>0</v>
      </c>
      <c r="BQ24" s="54">
        <f>SUMIFS(AKORD[[CZASY]:[CZASY]],AKORD[[DATA]:[DATA]],BQ5,AKORD[[IMIE]:[IMIE]],$A$24)</f>
        <v>0</v>
      </c>
      <c r="BR24" s="57">
        <f>SUMIFS(AKORD[[CZASY]:[CZASY]],AKORD[[DATA]:[DATA]],BR5,AKORD[[IMIE]:[IMIE]],$A$24)</f>
        <v>0</v>
      </c>
      <c r="BS24" s="31">
        <f>SUMIFS(AKORD[[CZASY]:[CZASY]],AKORD[[DATA]:[DATA]],BS5,AKORD[[IMIE]:[IMIE]],$A$24)</f>
        <v>0</v>
      </c>
      <c r="BT24" s="31">
        <f>SUMIFS(AKORD[[CZASY]:[CZASY]],AKORD[[DATA]:[DATA]],BT5,AKORD[[IMIE]:[IMIE]],$A$24)</f>
        <v>0</v>
      </c>
      <c r="BU24" s="31">
        <f>SUMIFS(AKORD[[CZASY]:[CZASY]],AKORD[[DATA]:[DATA]],BU5,AKORD[[IMIE]:[IMIE]],$A$24)</f>
        <v>0</v>
      </c>
      <c r="BV24" s="31">
        <f>SUMIFS(AKORD[[CZASY]:[CZASY]],AKORD[[DATA]:[DATA]],BV5,AKORD[[IMIE]:[IMIE]],$A$24)</f>
        <v>0</v>
      </c>
      <c r="BW24" s="31">
        <f>SUMIFS(AKORD[[CZASY]:[CZASY]],AKORD[[DATA]:[DATA]],BW5,AKORD[[IMIE]:[IMIE]],$A$24)</f>
        <v>0</v>
      </c>
      <c r="BX24" s="54">
        <f>SUMIFS(AKORD[[CZASY]:[CZASY]],AKORD[[DATA]:[DATA]],BX5,AKORD[[IMIE]:[IMIE]],$A$24)</f>
        <v>0</v>
      </c>
      <c r="BY24" s="57">
        <f>SUMIFS(AKORD[[CZASY]:[CZASY]],AKORD[[DATA]:[DATA]],BY5,AKORD[[IMIE]:[IMIE]],$A$24)</f>
        <v>0</v>
      </c>
      <c r="BZ24" s="31">
        <f>SUMIFS(AKORD[[CZASY]:[CZASY]],AKORD[[DATA]:[DATA]],BZ5,AKORD[[IMIE]:[IMIE]],$A$24)</f>
        <v>0</v>
      </c>
      <c r="CA24" s="31">
        <f>SUMIFS(AKORD[[CZASY]:[CZASY]],AKORD[[DATA]:[DATA]],CA5,AKORD[[IMIE]:[IMIE]],$A$24)</f>
        <v>0</v>
      </c>
      <c r="CB24" s="31">
        <f>SUMIFS(AKORD[[CZASY]:[CZASY]],AKORD[[DATA]:[DATA]],CB5,AKORD[[IMIE]:[IMIE]],$A$24)</f>
        <v>0</v>
      </c>
      <c r="CC24" s="31">
        <f>SUMIFS(AKORD[[CZASY]:[CZASY]],AKORD[[DATA]:[DATA]],CC5,AKORD[[IMIE]:[IMIE]],$A$24)</f>
        <v>0</v>
      </c>
      <c r="CD24" s="31">
        <f>SUMIFS(AKORD[[CZASY]:[CZASY]],AKORD[[DATA]:[DATA]],CD5,AKORD[[IMIE]:[IMIE]],$A$24)</f>
        <v>0</v>
      </c>
      <c r="CE24" s="54">
        <f>SUMIFS(AKORD[[CZASY]:[CZASY]],AKORD[[DATA]:[DATA]],CE5,AKORD[[IMIE]:[IMIE]],$A$24)</f>
        <v>0</v>
      </c>
      <c r="CF24" s="57">
        <f>SUMIFS(AKORD[[CZASY]:[CZASY]],AKORD[[DATA]:[DATA]],CF5,AKORD[[IMIE]:[IMIE]],$A$24)</f>
        <v>0</v>
      </c>
      <c r="CG24" s="31">
        <f>SUMIFS(AKORD[[CZASY]:[CZASY]],AKORD[[DATA]:[DATA]],CG5,AKORD[[IMIE]:[IMIE]],$A$24)</f>
        <v>0</v>
      </c>
      <c r="CH24" s="31">
        <f>SUMIFS(AKORD[[CZASY]:[CZASY]],AKORD[[DATA]:[DATA]],CH5,AKORD[[IMIE]:[IMIE]],$A$24)</f>
        <v>0</v>
      </c>
      <c r="CI24" s="31">
        <f>SUMIFS(AKORD[[CZASY]:[CZASY]],AKORD[[DATA]:[DATA]],CI5,AKORD[[IMIE]:[IMIE]],$A$24)</f>
        <v>0</v>
      </c>
      <c r="CJ24" s="31">
        <f>SUMIFS(AKORD[[CZASY]:[CZASY]],AKORD[[DATA]:[DATA]],CJ5,AKORD[[IMIE]:[IMIE]],$A$24)</f>
        <v>0</v>
      </c>
      <c r="CK24" s="31">
        <f>SUMIFS(AKORD[[CZASY]:[CZASY]],AKORD[[DATA]:[DATA]],CK5,AKORD[[IMIE]:[IMIE]],$A$24)</f>
        <v>0</v>
      </c>
      <c r="CL24" s="54">
        <f>SUMIFS(AKORD[[CZASY]:[CZASY]],AKORD[[DATA]:[DATA]],CL5,AKORD[[IMIE]:[IMIE]],$A$24)</f>
        <v>0</v>
      </c>
      <c r="CM24" s="57">
        <f>SUMIFS(AKORD[[CZASY]:[CZASY]],AKORD[[DATA]:[DATA]],CM5,AKORD[[IMIE]:[IMIE]],$A$24)</f>
        <v>0</v>
      </c>
      <c r="CN24" s="31">
        <f>SUMIFS(AKORD[[CZASY]:[CZASY]],AKORD[[DATA]:[DATA]],CN5,AKORD[[IMIE]:[IMIE]],$A$24)</f>
        <v>0</v>
      </c>
      <c r="CO24" s="31">
        <f>SUMIFS(AKORD[[CZASY]:[CZASY]],AKORD[[DATA]:[DATA]],CO5,AKORD[[IMIE]:[IMIE]],$A$24)</f>
        <v>0</v>
      </c>
      <c r="CP24" s="31">
        <f>SUMIFS(AKORD[[CZASY]:[CZASY]],AKORD[[DATA]:[DATA]],CP5,AKORD[[IMIE]:[IMIE]],$A$24)</f>
        <v>0</v>
      </c>
      <c r="CQ24" s="31">
        <f>SUMIFS(AKORD[[CZASY]:[CZASY]],AKORD[[DATA]:[DATA]],CQ5,AKORD[[IMIE]:[IMIE]],$A$24)</f>
        <v>0</v>
      </c>
      <c r="CR24" s="31">
        <f>SUMIFS(AKORD[[CZASY]:[CZASY]],AKORD[[DATA]:[DATA]],CR5,AKORD[[IMIE]:[IMIE]],$A$24)</f>
        <v>0</v>
      </c>
      <c r="CS24" s="54">
        <f>SUMIFS(AKORD[[CZASY]:[CZASY]],AKORD[[DATA]:[DATA]],CS5,AKORD[[IMIE]:[IMIE]],$A$24)</f>
        <v>0</v>
      </c>
      <c r="CT24" s="57">
        <f>SUMIFS(AKORD[[CZASY]:[CZASY]],AKORD[[DATA]:[DATA]],CT5,AKORD[[IMIE]:[IMIE]],$A$24)</f>
        <v>0</v>
      </c>
      <c r="CU24" s="31">
        <f>SUMIFS(AKORD[[CZASY]:[CZASY]],AKORD[[DATA]:[DATA]],CU5,AKORD[[IMIE]:[IMIE]],$A$24)</f>
        <v>0</v>
      </c>
      <c r="CV24" s="31">
        <f>SUMIFS(AKORD[[CZASY]:[CZASY]],AKORD[[DATA]:[DATA]],CV5,AKORD[[IMIE]:[IMIE]],$A$24)</f>
        <v>0</v>
      </c>
      <c r="CW24" s="31">
        <f>SUMIFS(AKORD[[CZASY]:[CZASY]],AKORD[[DATA]:[DATA]],CW5,AKORD[[IMIE]:[IMIE]],$A$24)</f>
        <v>0</v>
      </c>
      <c r="CX24" s="31">
        <f>SUMIFS(AKORD[[CZASY]:[CZASY]],AKORD[[DATA]:[DATA]],CX5,AKORD[[IMIE]:[IMIE]],$A$24)</f>
        <v>0</v>
      </c>
      <c r="CY24" s="31">
        <f>SUMIFS(AKORD[[CZASY]:[CZASY]],AKORD[[DATA]:[DATA]],CY5,AKORD[[IMIE]:[IMIE]],$A$24)</f>
        <v>0</v>
      </c>
      <c r="CZ24" s="54">
        <f>SUMIFS(AKORD[[CZASY]:[CZASY]],AKORD[[DATA]:[DATA]],CZ5,AKORD[[IMIE]:[IMIE]],$A$24)</f>
        <v>0</v>
      </c>
      <c r="DA24" s="57">
        <f>SUMIFS(AKORD[[CZASY]:[CZASY]],AKORD[[DATA]:[DATA]],DA5,AKORD[[IMIE]:[IMIE]],$A$24)</f>
        <v>0</v>
      </c>
      <c r="DB24" s="31">
        <f>SUMIFS(AKORD[[CZASY]:[CZASY]],AKORD[[DATA]:[DATA]],DB5,AKORD[[IMIE]:[IMIE]],$A$24)</f>
        <v>0</v>
      </c>
      <c r="DC24" s="31">
        <f>SUMIFS(AKORD[[CZASY]:[CZASY]],AKORD[[DATA]:[DATA]],DC5,AKORD[[IMIE]:[IMIE]],$A$24)</f>
        <v>0</v>
      </c>
      <c r="DD24" s="31">
        <f>SUMIFS(AKORD[[CZASY]:[CZASY]],AKORD[[DATA]:[DATA]],DD5,AKORD[[IMIE]:[IMIE]],$A$24)</f>
        <v>0</v>
      </c>
      <c r="DE24" s="31">
        <f>SUMIFS(AKORD[[CZASY]:[CZASY]],AKORD[[DATA]:[DATA]],DE5,AKORD[[IMIE]:[IMIE]],$A$24)</f>
        <v>0</v>
      </c>
      <c r="DF24" s="31">
        <f>SUMIFS(AKORD[[CZASY]:[CZASY]],AKORD[[DATA]:[DATA]],DF5,AKORD[[IMIE]:[IMIE]],$A$24)</f>
        <v>0</v>
      </c>
      <c r="DG24" s="54">
        <f>SUMIFS(AKORD[[CZASY]:[CZASY]],AKORD[[DATA]:[DATA]],DG5,AKORD[[IMIE]:[IMIE]],$A$24)</f>
        <v>0</v>
      </c>
      <c r="DH24" s="57">
        <f>SUMIFS(AKORD[[CZASY]:[CZASY]],AKORD[[DATA]:[DATA]],DH5,AKORD[[IMIE]:[IMIE]],$A$24)</f>
        <v>0</v>
      </c>
      <c r="DI24" s="31">
        <f>SUMIFS(AKORD[[CZASY]:[CZASY]],AKORD[[DATA]:[DATA]],DI5,AKORD[[IMIE]:[IMIE]],$A$24)</f>
        <v>0</v>
      </c>
      <c r="DJ24" s="31">
        <f>SUMIFS(AKORD[[CZASY]:[CZASY]],AKORD[[DATA]:[DATA]],DJ5,AKORD[[IMIE]:[IMIE]],$A$24)</f>
        <v>0</v>
      </c>
      <c r="DK24" s="31">
        <f>SUMIFS(AKORD[[CZASY]:[CZASY]],AKORD[[DATA]:[DATA]],DK5,AKORD[[IMIE]:[IMIE]],$A$24)</f>
        <v>0</v>
      </c>
      <c r="DL24" s="31">
        <f>SUMIFS(AKORD[[CZASY]:[CZASY]],AKORD[[DATA]:[DATA]],DL5,AKORD[[IMIE]:[IMIE]],$A$24)</f>
        <v>0</v>
      </c>
      <c r="DM24" s="31">
        <f>SUMIFS(AKORD[[CZASY]:[CZASY]],AKORD[[DATA]:[DATA]],DM5,AKORD[[IMIE]:[IMIE]],$A$24)</f>
        <v>0</v>
      </c>
      <c r="DN24" s="54">
        <f>SUMIFS(AKORD[[CZASY]:[CZASY]],AKORD[[DATA]:[DATA]],DN5,AKORD[[IMIE]:[IMIE]],$A$24)</f>
        <v>0</v>
      </c>
      <c r="DO24" s="57">
        <f>SUMIFS(AKORD[[CZASY]:[CZASY]],AKORD[[DATA]:[DATA]],DO5,AKORD[[IMIE]:[IMIE]],$A$24)</f>
        <v>0</v>
      </c>
      <c r="DP24" s="31">
        <f>SUMIFS(AKORD[[CZASY]:[CZASY]],AKORD[[DATA]:[DATA]],DP5,AKORD[[IMIE]:[IMIE]],$A$24)</f>
        <v>0</v>
      </c>
      <c r="DQ24" s="31">
        <f>SUMIFS(AKORD[[CZASY]:[CZASY]],AKORD[[DATA]:[DATA]],DQ5,AKORD[[IMIE]:[IMIE]],$A$24)</f>
        <v>0</v>
      </c>
      <c r="DR24" s="31">
        <f>SUMIFS(AKORD[[CZASY]:[CZASY]],AKORD[[DATA]:[DATA]],DR5,AKORD[[IMIE]:[IMIE]],$A$24)</f>
        <v>0</v>
      </c>
      <c r="DS24" s="31">
        <f>SUMIFS(AKORD[[CZASY]:[CZASY]],AKORD[[DATA]:[DATA]],DS5,AKORD[[IMIE]:[IMIE]],$A$24)</f>
        <v>0</v>
      </c>
      <c r="DT24" s="31">
        <f>SUMIFS(AKORD[[CZASY]:[CZASY]],AKORD[[DATA]:[DATA]],DT5,AKORD[[IMIE]:[IMIE]],$A$24)</f>
        <v>0</v>
      </c>
      <c r="DU24" s="54">
        <f>SUMIFS(AKORD[[CZASY]:[CZASY]],AKORD[[DATA]:[DATA]],DU5,AKORD[[IMIE]:[IMIE]],$A$24)</f>
        <v>0</v>
      </c>
      <c r="DV24" s="57">
        <f>SUMIFS(AKORD[[CZASY]:[CZASY]],AKORD[[DATA]:[DATA]],DV5,AKORD[[IMIE]:[IMIE]],$A$24)</f>
        <v>0</v>
      </c>
      <c r="DW24" s="31">
        <f>SUMIFS(AKORD[[CZASY]:[CZASY]],AKORD[[DATA]:[DATA]],DW5,AKORD[[IMIE]:[IMIE]],$A$24)</f>
        <v>0</v>
      </c>
      <c r="DX24" s="31">
        <f>SUMIFS(AKORD[[CZASY]:[CZASY]],AKORD[[DATA]:[DATA]],DX5,AKORD[[IMIE]:[IMIE]],$A$24)</f>
        <v>0</v>
      </c>
      <c r="DY24" s="31">
        <f>SUMIFS(AKORD[[CZASY]:[CZASY]],AKORD[[DATA]:[DATA]],DY5,AKORD[[IMIE]:[IMIE]],$A$24)</f>
        <v>0</v>
      </c>
      <c r="DZ24" s="31">
        <f>SUMIFS(AKORD[[CZASY]:[CZASY]],AKORD[[DATA]:[DATA]],DZ5,AKORD[[IMIE]:[IMIE]],$A$24)</f>
        <v>0</v>
      </c>
      <c r="EA24" s="31">
        <f>SUMIFS(AKORD[[CZASY]:[CZASY]],AKORD[[DATA]:[DATA]],EA5,AKORD[[IMIE]:[IMIE]],$A$24)</f>
        <v>0</v>
      </c>
      <c r="EB24" s="54">
        <f>SUMIFS(AKORD[[CZASY]:[CZASY]],AKORD[[DATA]:[DATA]],EB5,AKORD[[IMIE]:[IMIE]],$A$24)</f>
        <v>0</v>
      </c>
      <c r="EC24" s="57">
        <f>SUMIFS(AKORD[[CZASY]:[CZASY]],AKORD[[DATA]:[DATA]],EC5,AKORD[[IMIE]:[IMIE]],$A$24)</f>
        <v>0</v>
      </c>
      <c r="ED24" s="31">
        <f>SUMIFS(AKORD[[CZASY]:[CZASY]],AKORD[[DATA]:[DATA]],ED5,AKORD[[IMIE]:[IMIE]],$A$24)</f>
        <v>0</v>
      </c>
      <c r="EE24" s="31">
        <f>SUMIFS(AKORD[[CZASY]:[CZASY]],AKORD[[DATA]:[DATA]],EE5,AKORD[[IMIE]:[IMIE]],$A$24)</f>
        <v>0</v>
      </c>
      <c r="EF24" s="31">
        <f>SUMIFS(AKORD[[CZASY]:[CZASY]],AKORD[[DATA]:[DATA]],EF5,AKORD[[IMIE]:[IMIE]],$A$24)</f>
        <v>0</v>
      </c>
      <c r="EG24" s="31">
        <f>SUMIFS(AKORD[[CZASY]:[CZASY]],AKORD[[DATA]:[DATA]],EG5,AKORD[[IMIE]:[IMIE]],$A$24)</f>
        <v>0</v>
      </c>
      <c r="EH24" s="31">
        <f>SUMIFS(AKORD[[CZASY]:[CZASY]],AKORD[[DATA]:[DATA]],EH5,AKORD[[IMIE]:[IMIE]],$A$24)</f>
        <v>0</v>
      </c>
      <c r="EI24" s="54">
        <f>SUMIFS(AKORD[[CZASY]:[CZASY]],AKORD[[DATA]:[DATA]],EI5,AKORD[[IMIE]:[IMIE]],$A$24)</f>
        <v>0</v>
      </c>
      <c r="EJ24" s="57">
        <f>SUMIFS(AKORD[[CZASY]:[CZASY]],AKORD[[DATA]:[DATA]],EJ5,AKORD[[IMIE]:[IMIE]],$A$24)</f>
        <v>0</v>
      </c>
      <c r="EK24" s="31">
        <f>SUMIFS(AKORD[[CZASY]:[CZASY]],AKORD[[DATA]:[DATA]],EK5,AKORD[[IMIE]:[IMIE]],$A$24)</f>
        <v>0</v>
      </c>
      <c r="EL24" s="31">
        <f>SUMIFS(AKORD[[CZASY]:[CZASY]],AKORD[[DATA]:[DATA]],EL5,AKORD[[IMIE]:[IMIE]],$A$24)</f>
        <v>0</v>
      </c>
      <c r="EM24" s="31">
        <f>SUMIFS(AKORD[[CZASY]:[CZASY]],AKORD[[DATA]:[DATA]],EM5,AKORD[[IMIE]:[IMIE]],$A$24)</f>
        <v>0</v>
      </c>
      <c r="EN24" s="31">
        <f>SUMIFS(AKORD[[CZASY]:[CZASY]],AKORD[[DATA]:[DATA]],EN5,AKORD[[IMIE]:[IMIE]],$A$24)</f>
        <v>0</v>
      </c>
      <c r="EO24" s="31">
        <f>SUMIFS(AKORD[[CZASY]:[CZASY]],AKORD[[DATA]:[DATA]],EO5,AKORD[[IMIE]:[IMIE]],$A$24)</f>
        <v>0</v>
      </c>
      <c r="EP24" s="54">
        <f>SUMIFS(AKORD[[CZASY]:[CZASY]],AKORD[[DATA]:[DATA]],EP5,AKORD[[IMIE]:[IMIE]],$A$24)</f>
        <v>0</v>
      </c>
      <c r="EQ24" s="57">
        <f>SUMIFS(AKORD[[CZASY]:[CZASY]],AKORD[[DATA]:[DATA]],EQ5,AKORD[[IMIE]:[IMIE]],$A$24)</f>
        <v>0</v>
      </c>
      <c r="ER24" s="31">
        <f>SUMIFS(AKORD[[CZASY]:[CZASY]],AKORD[[DATA]:[DATA]],ER5,AKORD[[IMIE]:[IMIE]],$A$24)</f>
        <v>0</v>
      </c>
      <c r="ES24" s="31">
        <f>SUMIFS(AKORD[[CZASY]:[CZASY]],AKORD[[DATA]:[DATA]],ES5,AKORD[[IMIE]:[IMIE]],$A$24)</f>
        <v>0</v>
      </c>
      <c r="ET24" s="31">
        <f>SUMIFS(AKORD[[CZASY]:[CZASY]],AKORD[[DATA]:[DATA]],ET5,AKORD[[IMIE]:[IMIE]],$A$24)</f>
        <v>0</v>
      </c>
      <c r="EU24" s="31">
        <f>SUMIFS(AKORD[[CZASY]:[CZASY]],AKORD[[DATA]:[DATA]],EU5,AKORD[[IMIE]:[IMIE]],$A$24)</f>
        <v>0</v>
      </c>
      <c r="EV24" s="31">
        <f>SUMIFS(AKORD[[CZASY]:[CZASY]],AKORD[[DATA]:[DATA]],EV5,AKORD[[IMIE]:[IMIE]],$A$24)</f>
        <v>0</v>
      </c>
      <c r="EW24" s="54">
        <f>SUMIFS(AKORD[[CZASY]:[CZASY]],AKORD[[DATA]:[DATA]],EW5,AKORD[[IMIE]:[IMIE]],$A$24)</f>
        <v>0</v>
      </c>
      <c r="EX24" s="57">
        <f>SUMIFS(AKORD[[CZASY]:[CZASY]],AKORD[[DATA]:[DATA]],EX5,AKORD[[IMIE]:[IMIE]],$A$24)</f>
        <v>0</v>
      </c>
      <c r="EY24" s="31">
        <f>SUMIFS(AKORD[[CZASY]:[CZASY]],AKORD[[DATA]:[DATA]],EY5,AKORD[[IMIE]:[IMIE]],$A$24)</f>
        <v>0</v>
      </c>
      <c r="EZ24" s="31">
        <f>SUMIFS(AKORD[[CZASY]:[CZASY]],AKORD[[DATA]:[DATA]],EZ5,AKORD[[IMIE]:[IMIE]],$A$24)</f>
        <v>0</v>
      </c>
      <c r="FA24" s="31">
        <f>SUMIFS(AKORD[[CZASY]:[CZASY]],AKORD[[DATA]:[DATA]],FA5,AKORD[[IMIE]:[IMIE]],$A$24)</f>
        <v>0</v>
      </c>
      <c r="FB24" s="31">
        <f>SUMIFS(AKORD[[CZASY]:[CZASY]],AKORD[[DATA]:[DATA]],FB5,AKORD[[IMIE]:[IMIE]],$A$24)</f>
        <v>0</v>
      </c>
      <c r="FC24" s="31">
        <f>SUMIFS(AKORD[[CZASY]:[CZASY]],AKORD[[DATA]:[DATA]],FC5,AKORD[[IMIE]:[IMIE]],$A$24)</f>
        <v>0</v>
      </c>
      <c r="FD24" s="54">
        <f>SUMIFS(AKORD[[CZASY]:[CZASY]],AKORD[[DATA]:[DATA]],FD5,AKORD[[IMIE]:[IMIE]],$A$24)</f>
        <v>0</v>
      </c>
      <c r="FE24" s="57">
        <f>SUMIFS(AKORD[[CZASY]:[CZASY]],AKORD[[DATA]:[DATA]],FE5,AKORD[[IMIE]:[IMIE]],$A$24)</f>
        <v>0</v>
      </c>
      <c r="FF24" s="31">
        <f>SUMIFS(AKORD[[CZASY]:[CZASY]],AKORD[[DATA]:[DATA]],FF5,AKORD[[IMIE]:[IMIE]],$A$24)</f>
        <v>0</v>
      </c>
      <c r="FG24" s="31">
        <f>SUMIFS(AKORD[[CZASY]:[CZASY]],AKORD[[DATA]:[DATA]],FG5,AKORD[[IMIE]:[IMIE]],$A$24)</f>
        <v>0</v>
      </c>
      <c r="FH24" s="31">
        <f>SUMIFS(AKORD[[CZASY]:[CZASY]],AKORD[[DATA]:[DATA]],FH5,AKORD[[IMIE]:[IMIE]],$A$24)</f>
        <v>0</v>
      </c>
      <c r="FI24" s="31">
        <f>SUMIFS(AKORD[[CZASY]:[CZASY]],AKORD[[DATA]:[DATA]],FI5,AKORD[[IMIE]:[IMIE]],$A$24)</f>
        <v>0</v>
      </c>
      <c r="FJ24" s="31">
        <f>SUMIFS(AKORD[[CZASY]:[CZASY]],AKORD[[DATA]:[DATA]],FJ5,AKORD[[IMIE]:[IMIE]],$A$24)</f>
        <v>0</v>
      </c>
      <c r="FK24" s="54">
        <f>SUMIFS(AKORD[[CZASY]:[CZASY]],AKORD[[DATA]:[DATA]],FK5,AKORD[[IMIE]:[IMIE]],$A$24)</f>
        <v>0</v>
      </c>
      <c r="FL24" s="57">
        <f>SUMIFS(AKORD[[CZASY]:[CZASY]],AKORD[[DATA]:[DATA]],FL5,AKORD[[IMIE]:[IMIE]],$A$24)</f>
        <v>0</v>
      </c>
      <c r="FM24" s="31">
        <f>SUMIFS(AKORD[[CZASY]:[CZASY]],AKORD[[DATA]:[DATA]],FM5,AKORD[[IMIE]:[IMIE]],$A$24)</f>
        <v>0</v>
      </c>
      <c r="FN24" s="31">
        <f>SUMIFS(AKORD[[CZASY]:[CZASY]],AKORD[[DATA]:[DATA]],FN5,AKORD[[IMIE]:[IMIE]],$A$24)</f>
        <v>0</v>
      </c>
      <c r="FO24" s="31">
        <f>SUMIFS(AKORD[[CZASY]:[CZASY]],AKORD[[DATA]:[DATA]],FO5,AKORD[[IMIE]:[IMIE]],$A$24)</f>
        <v>0</v>
      </c>
      <c r="FP24" s="31">
        <f>SUMIFS(AKORD[[CZASY]:[CZASY]],AKORD[[DATA]:[DATA]],FP5,AKORD[[IMIE]:[IMIE]],$A$24)</f>
        <v>0</v>
      </c>
      <c r="FQ24" s="31">
        <f>SUMIFS(AKORD[[CZASY]:[CZASY]],AKORD[[DATA]:[DATA]],FQ5,AKORD[[IMIE]:[IMIE]],$A$24)</f>
        <v>0</v>
      </c>
      <c r="FR24" s="54">
        <f>SUMIFS(AKORD[[CZASY]:[CZASY]],AKORD[[DATA]:[DATA]],FR5,AKORD[[IMIE]:[IMIE]],$A$24)</f>
        <v>0</v>
      </c>
      <c r="FS24" s="57">
        <f>SUMIFS(AKORD[[CZASY]:[CZASY]],AKORD[[DATA]:[DATA]],FS5,AKORD[[IMIE]:[IMIE]],$A$24)</f>
        <v>0</v>
      </c>
      <c r="FT24" s="31">
        <f>SUMIFS(AKORD[[CZASY]:[CZASY]],AKORD[[DATA]:[DATA]],FT5,AKORD[[IMIE]:[IMIE]],$A$24)</f>
        <v>0</v>
      </c>
      <c r="FU24" s="31">
        <f>SUMIFS(AKORD[[CZASY]:[CZASY]],AKORD[[DATA]:[DATA]],FU5,AKORD[[IMIE]:[IMIE]],$A$24)</f>
        <v>0</v>
      </c>
      <c r="FV24" s="31">
        <f>SUMIFS(AKORD[[CZASY]:[CZASY]],AKORD[[DATA]:[DATA]],FV5,AKORD[[IMIE]:[IMIE]],$A$24)</f>
        <v>0</v>
      </c>
      <c r="FW24" s="31">
        <f>SUMIFS(AKORD[[CZASY]:[CZASY]],AKORD[[DATA]:[DATA]],FW5,AKORD[[IMIE]:[IMIE]],$A$24)</f>
        <v>0</v>
      </c>
      <c r="FX24" s="31">
        <f>SUMIFS(AKORD[[CZASY]:[CZASY]],AKORD[[DATA]:[DATA]],FX5,AKORD[[IMIE]:[IMIE]],$A$24)</f>
        <v>0</v>
      </c>
      <c r="FY24" s="54">
        <f>SUMIFS(AKORD[[CZASY]:[CZASY]],AKORD[[DATA]:[DATA]],FY5,AKORD[[IMIE]:[IMIE]],$A$24)</f>
        <v>0</v>
      </c>
      <c r="FZ24" s="57">
        <f>SUMIFS(AKORD[[CZASY]:[CZASY]],AKORD[[DATA]:[DATA]],FZ5,AKORD[[IMIE]:[IMIE]],$A$24)</f>
        <v>0</v>
      </c>
      <c r="GA24" s="31">
        <f>SUMIFS(AKORD[[CZASY]:[CZASY]],AKORD[[DATA]:[DATA]],GA5,AKORD[[IMIE]:[IMIE]],$A$24)</f>
        <v>0</v>
      </c>
      <c r="GB24" s="31">
        <f>SUMIFS(AKORD[[CZASY]:[CZASY]],AKORD[[DATA]:[DATA]],GB5,AKORD[[IMIE]:[IMIE]],$A$24)</f>
        <v>0</v>
      </c>
      <c r="GC24" s="31">
        <f>SUMIFS(AKORD[[CZASY]:[CZASY]],AKORD[[DATA]:[DATA]],GC5,AKORD[[IMIE]:[IMIE]],$A$24)</f>
        <v>0</v>
      </c>
      <c r="GD24" s="31">
        <f>SUMIFS(AKORD[[CZASY]:[CZASY]],AKORD[[DATA]:[DATA]],GD5,AKORD[[IMIE]:[IMIE]],$A$24)</f>
        <v>0</v>
      </c>
      <c r="GE24" s="31">
        <f>SUMIFS(AKORD[[CZASY]:[CZASY]],AKORD[[DATA]:[DATA]],GE5,AKORD[[IMIE]:[IMIE]],$A$24)</f>
        <v>0</v>
      </c>
      <c r="GF24" s="54">
        <f>SUMIFS(AKORD[[CZASY]:[CZASY]],AKORD[[DATA]:[DATA]],GF5,AKORD[[IMIE]:[IMIE]],$A$24)</f>
        <v>0</v>
      </c>
      <c r="GG24" s="57">
        <f>SUMIFS(AKORD[[CZASY]:[CZASY]],AKORD[[DATA]:[DATA]],GG5,AKORD[[IMIE]:[IMIE]],$A$24)</f>
        <v>0</v>
      </c>
      <c r="GH24" s="31">
        <f>SUMIFS(AKORD[[CZASY]:[CZASY]],AKORD[[DATA]:[DATA]],GH5,AKORD[[IMIE]:[IMIE]],$A$24)</f>
        <v>0</v>
      </c>
      <c r="GI24" s="31">
        <f>SUMIFS(AKORD[[CZASY]:[CZASY]],AKORD[[DATA]:[DATA]],GI5,AKORD[[IMIE]:[IMIE]],$A$24)</f>
        <v>0</v>
      </c>
      <c r="GJ24" s="31">
        <f>SUMIFS(AKORD[[CZASY]:[CZASY]],AKORD[[DATA]:[DATA]],GJ5,AKORD[[IMIE]:[IMIE]],$A$24)</f>
        <v>0</v>
      </c>
      <c r="GK24" s="31">
        <f>SUMIFS(AKORD[[CZASY]:[CZASY]],AKORD[[DATA]:[DATA]],GK5,AKORD[[IMIE]:[IMIE]],$A$24)</f>
        <v>0</v>
      </c>
      <c r="GL24" s="31">
        <f>SUMIFS(AKORD[[CZASY]:[CZASY]],AKORD[[DATA]:[DATA]],GL5,AKORD[[IMIE]:[IMIE]],$A$24)</f>
        <v>0</v>
      </c>
      <c r="GM24" s="54">
        <f>SUMIFS(AKORD[[CZASY]:[CZASY]],AKORD[[DATA]:[DATA]],GM5,AKORD[[IMIE]:[IMIE]],$A$24)</f>
        <v>0</v>
      </c>
      <c r="GN24" s="57">
        <f>SUMIFS(AKORD[[CZASY]:[CZASY]],AKORD[[DATA]:[DATA]],GN5,AKORD[[IMIE]:[IMIE]],$A$24)</f>
        <v>0</v>
      </c>
      <c r="GO24" s="31">
        <f>SUMIFS(AKORD[[CZASY]:[CZASY]],AKORD[[DATA]:[DATA]],GO5,AKORD[[IMIE]:[IMIE]],$A$24)</f>
        <v>0</v>
      </c>
      <c r="GP24" s="31">
        <f>SUMIFS(AKORD[[CZASY]:[CZASY]],AKORD[[DATA]:[DATA]],GP5,AKORD[[IMIE]:[IMIE]],$A$24)</f>
        <v>0</v>
      </c>
      <c r="GQ24" s="31">
        <f>SUMIFS(AKORD[[CZASY]:[CZASY]],AKORD[[DATA]:[DATA]],GQ5,AKORD[[IMIE]:[IMIE]],$A$24)</f>
        <v>0</v>
      </c>
      <c r="GR24" s="31">
        <f>SUMIFS(AKORD[[CZASY]:[CZASY]],AKORD[[DATA]:[DATA]],GR5,AKORD[[IMIE]:[IMIE]],$A$24)</f>
        <v>0</v>
      </c>
      <c r="GS24" s="31">
        <f>SUMIFS(AKORD[[CZASY]:[CZASY]],AKORD[[DATA]:[DATA]],GS5,AKORD[[IMIE]:[IMIE]],$A$24)</f>
        <v>0</v>
      </c>
      <c r="GT24" s="54">
        <f>SUMIFS(AKORD[[CZASY]:[CZASY]],AKORD[[DATA]:[DATA]],GT5,AKORD[[IMIE]:[IMIE]],$A$24)</f>
        <v>0</v>
      </c>
      <c r="GU24" s="57">
        <f>SUMIFS(AKORD[[CZASY]:[CZASY]],AKORD[[DATA]:[DATA]],GU5,AKORD[[IMIE]:[IMIE]],$A$24)</f>
        <v>0</v>
      </c>
      <c r="GV24" s="31">
        <f>SUMIFS(AKORD[[CZASY]:[CZASY]],AKORD[[DATA]:[DATA]],GV5,AKORD[[IMIE]:[IMIE]],$A$24)</f>
        <v>0</v>
      </c>
      <c r="GW24" s="31">
        <f>SUMIFS(AKORD[[CZASY]:[CZASY]],AKORD[[DATA]:[DATA]],GW5,AKORD[[IMIE]:[IMIE]],$A$24)</f>
        <v>0</v>
      </c>
      <c r="GX24" s="31">
        <f>SUMIFS(AKORD[[CZASY]:[CZASY]],AKORD[[DATA]:[DATA]],GX5,AKORD[[IMIE]:[IMIE]],$A$24)</f>
        <v>0</v>
      </c>
      <c r="GY24" s="31">
        <f>SUMIFS(AKORD[[CZASY]:[CZASY]],AKORD[[DATA]:[DATA]],GY5,AKORD[[IMIE]:[IMIE]],$A$24)</f>
        <v>0</v>
      </c>
      <c r="GZ24" s="31">
        <f>SUMIFS(AKORD[[CZASY]:[CZASY]],AKORD[[DATA]:[DATA]],GZ5,AKORD[[IMIE]:[IMIE]],$A$24)</f>
        <v>0</v>
      </c>
      <c r="HA24" s="54">
        <f>SUMIFS(AKORD[[CZASY]:[CZASY]],AKORD[[DATA]:[DATA]],HA5,AKORD[[IMIE]:[IMIE]],$A$24)</f>
        <v>0</v>
      </c>
      <c r="HB24" s="57">
        <f>SUMIFS(AKORD[[CZASY]:[CZASY]],AKORD[[DATA]:[DATA]],HB5,AKORD[[IMIE]:[IMIE]],$A$24)</f>
        <v>0</v>
      </c>
      <c r="HC24" s="31">
        <f>SUMIFS(AKORD[[CZASY]:[CZASY]],AKORD[[DATA]:[DATA]],HC5,AKORD[[IMIE]:[IMIE]],$A$24)</f>
        <v>0</v>
      </c>
      <c r="HD24" s="31">
        <f>SUMIFS(AKORD[[CZASY]:[CZASY]],AKORD[[DATA]:[DATA]],HD5,AKORD[[IMIE]:[IMIE]],$A$24)</f>
        <v>0</v>
      </c>
      <c r="HE24" s="31">
        <f>SUMIFS(AKORD[[CZASY]:[CZASY]],AKORD[[DATA]:[DATA]],HE5,AKORD[[IMIE]:[IMIE]],$A$24)</f>
        <v>0</v>
      </c>
      <c r="HF24" s="31">
        <f>SUMIFS(AKORD[[CZASY]:[CZASY]],AKORD[[DATA]:[DATA]],HF5,AKORD[[IMIE]:[IMIE]],$A$24)</f>
        <v>0</v>
      </c>
      <c r="HG24" s="31">
        <f>SUMIFS(AKORD[[CZASY]:[CZASY]],AKORD[[DATA]:[DATA]],HG5,AKORD[[IMIE]:[IMIE]],$A$24)</f>
        <v>0</v>
      </c>
      <c r="HH24" s="54">
        <f>SUMIFS(AKORD[[CZASY]:[CZASY]],AKORD[[DATA]:[DATA]],HH5,AKORD[[IMIE]:[IMIE]],$A$24)</f>
        <v>0</v>
      </c>
      <c r="HI24" s="57">
        <f>SUMIFS(AKORD[[CZASY]:[CZASY]],AKORD[[DATA]:[DATA]],HI5,AKORD[[IMIE]:[IMIE]],$A$24)</f>
        <v>0</v>
      </c>
      <c r="HJ24" s="31">
        <f>SUMIFS(AKORD[[CZASY]:[CZASY]],AKORD[[DATA]:[DATA]],HJ5,AKORD[[IMIE]:[IMIE]],$A$24)</f>
        <v>0</v>
      </c>
      <c r="HK24" s="31">
        <f>SUMIFS(AKORD[[CZASY]:[CZASY]],AKORD[[DATA]:[DATA]],HK5,AKORD[[IMIE]:[IMIE]],$A$24)</f>
        <v>0</v>
      </c>
      <c r="HL24" s="31">
        <f>SUMIFS(AKORD[[CZASY]:[CZASY]],AKORD[[DATA]:[DATA]],HL5,AKORD[[IMIE]:[IMIE]],$A$24)</f>
        <v>0</v>
      </c>
      <c r="HM24" s="31">
        <f>SUMIFS(AKORD[[CZASY]:[CZASY]],AKORD[[DATA]:[DATA]],HM5,AKORD[[IMIE]:[IMIE]],$A$24)</f>
        <v>0</v>
      </c>
      <c r="HN24" s="31">
        <f>SUMIFS(AKORD[[CZASY]:[CZASY]],AKORD[[DATA]:[DATA]],HN5,AKORD[[IMIE]:[IMIE]],$A$24)</f>
        <v>0</v>
      </c>
      <c r="HO24" s="54">
        <f>SUMIFS(AKORD[[CZASY]:[CZASY]],AKORD[[DATA]:[DATA]],HO5,AKORD[[IMIE]:[IMIE]],$A$24)</f>
        <v>0</v>
      </c>
      <c r="HP24" s="57">
        <f>SUMIFS(AKORD[[CZASY]:[CZASY]],AKORD[[DATA]:[DATA]],HP5,AKORD[[IMIE]:[IMIE]],$A$24)</f>
        <v>0</v>
      </c>
      <c r="HQ24" s="31">
        <f>SUMIFS(AKORD[[CZASY]:[CZASY]],AKORD[[DATA]:[DATA]],HQ5,AKORD[[IMIE]:[IMIE]],$A$24)</f>
        <v>0</v>
      </c>
      <c r="HR24" s="31">
        <f>SUMIFS(AKORD[[CZASY]:[CZASY]],AKORD[[DATA]:[DATA]],HR5,AKORD[[IMIE]:[IMIE]],$A$24)</f>
        <v>0</v>
      </c>
      <c r="HS24" s="31">
        <f>SUMIFS(AKORD[[CZASY]:[CZASY]],AKORD[[DATA]:[DATA]],HS5,AKORD[[IMIE]:[IMIE]],$A$24)</f>
        <v>0</v>
      </c>
      <c r="HT24" s="31">
        <f>SUMIFS(AKORD[[CZASY]:[CZASY]],AKORD[[DATA]:[DATA]],HT5,AKORD[[IMIE]:[IMIE]],$A$24)</f>
        <v>0</v>
      </c>
      <c r="HU24" s="31">
        <f>SUMIFS(AKORD[[CZASY]:[CZASY]],AKORD[[DATA]:[DATA]],HU5,AKORD[[IMIE]:[IMIE]],$A$24)</f>
        <v>0</v>
      </c>
      <c r="HV24" s="54">
        <f>SUMIFS(AKORD[[CZASY]:[CZASY]],AKORD[[DATA]:[DATA]],HV5,AKORD[[IMIE]:[IMIE]],$A$24)</f>
        <v>0</v>
      </c>
      <c r="HW24" s="57">
        <f>SUMIFS(AKORD[[CZASY]:[CZASY]],AKORD[[DATA]:[DATA]],HW5,AKORD[[IMIE]:[IMIE]],$A$24)</f>
        <v>0</v>
      </c>
      <c r="HX24" s="31">
        <f>SUMIFS(AKORD[[CZASY]:[CZASY]],AKORD[[DATA]:[DATA]],HX5,AKORD[[IMIE]:[IMIE]],$A$24)</f>
        <v>0</v>
      </c>
      <c r="HY24" s="31">
        <f>SUMIFS(AKORD[[CZASY]:[CZASY]],AKORD[[DATA]:[DATA]],HY5,AKORD[[IMIE]:[IMIE]],$A$24)</f>
        <v>0</v>
      </c>
      <c r="HZ24" s="31">
        <f>SUMIFS(AKORD[[CZASY]:[CZASY]],AKORD[[DATA]:[DATA]],HZ5,AKORD[[IMIE]:[IMIE]],$A$24)</f>
        <v>0</v>
      </c>
      <c r="IA24" s="31">
        <f>SUMIFS(AKORD[[CZASY]:[CZASY]],AKORD[[DATA]:[DATA]],IA5,AKORD[[IMIE]:[IMIE]],$A$24)</f>
        <v>0</v>
      </c>
      <c r="IB24" s="31">
        <f>SUMIFS(AKORD[[CZASY]:[CZASY]],AKORD[[DATA]:[DATA]],IB5,AKORD[[IMIE]:[IMIE]],$A$24)</f>
        <v>0</v>
      </c>
      <c r="IC24" s="54">
        <f>SUMIFS(AKORD[[CZASY]:[CZASY]],AKORD[[DATA]:[DATA]],IC5,AKORD[[IMIE]:[IMIE]],$A$24)</f>
        <v>0</v>
      </c>
      <c r="ID24" s="57">
        <f>SUMIFS(AKORD[[CZASY]:[CZASY]],AKORD[[DATA]:[DATA]],ID5,AKORD[[IMIE]:[IMIE]],$A$24)</f>
        <v>0</v>
      </c>
      <c r="IE24" s="31">
        <f>SUMIFS(AKORD[[CZASY]:[CZASY]],AKORD[[DATA]:[DATA]],IE5,AKORD[[IMIE]:[IMIE]],$A$24)</f>
        <v>0</v>
      </c>
      <c r="IF24" s="31">
        <f>SUMIFS(AKORD[[CZASY]:[CZASY]],AKORD[[DATA]:[DATA]],IF5,AKORD[[IMIE]:[IMIE]],$A$24)</f>
        <v>0</v>
      </c>
      <c r="IG24" s="31">
        <f>SUMIFS(AKORD[[CZASY]:[CZASY]],AKORD[[DATA]:[DATA]],IG5,AKORD[[IMIE]:[IMIE]],$A$24)</f>
        <v>0</v>
      </c>
      <c r="IH24" s="31">
        <f>SUMIFS(AKORD[[CZASY]:[CZASY]],AKORD[[DATA]:[DATA]],IH5,AKORD[[IMIE]:[IMIE]],$A$24)</f>
        <v>0</v>
      </c>
      <c r="II24" s="31">
        <f>SUMIFS(AKORD[[CZASY]:[CZASY]],AKORD[[DATA]:[DATA]],II5,AKORD[[IMIE]:[IMIE]],$A$24)</f>
        <v>0</v>
      </c>
      <c r="IJ24" s="54">
        <f>SUMIFS(AKORD[[CZASY]:[CZASY]],AKORD[[DATA]:[DATA]],IJ5,AKORD[[IMIE]:[IMIE]],$A$24)</f>
        <v>0</v>
      </c>
      <c r="IK24" s="57">
        <f>SUMIFS(AKORD[[CZASY]:[CZASY]],AKORD[[DATA]:[DATA]],IK5,AKORD[[IMIE]:[IMIE]],$A$24)</f>
        <v>0</v>
      </c>
      <c r="IL24" s="31">
        <f>SUMIFS(AKORD[[CZASY]:[CZASY]],AKORD[[DATA]:[DATA]],IL5,AKORD[[IMIE]:[IMIE]],$A$24)</f>
        <v>0</v>
      </c>
      <c r="IM24" s="31">
        <f>SUMIFS(AKORD[[CZASY]:[CZASY]],AKORD[[DATA]:[DATA]],IM5,AKORD[[IMIE]:[IMIE]],$A$24)</f>
        <v>0</v>
      </c>
      <c r="IN24" s="31">
        <f>SUMIFS(AKORD[[CZASY]:[CZASY]],AKORD[[DATA]:[DATA]],IN5,AKORD[[IMIE]:[IMIE]],$A$24)</f>
        <v>0</v>
      </c>
      <c r="IO24" s="31">
        <f>SUMIFS(AKORD[[CZASY]:[CZASY]],AKORD[[DATA]:[DATA]],IO5,AKORD[[IMIE]:[IMIE]],$A$24)</f>
        <v>0</v>
      </c>
      <c r="IP24" s="31">
        <f>SUMIFS(AKORD[[CZASY]:[CZASY]],AKORD[[DATA]:[DATA]],IP5,AKORD[[IMIE]:[IMIE]],$A$24)</f>
        <v>0</v>
      </c>
      <c r="IQ24" s="54">
        <f>SUMIFS(AKORD[[CZASY]:[CZASY]],AKORD[[DATA]:[DATA]],IQ5,AKORD[[IMIE]:[IMIE]],$A$24)</f>
        <v>0</v>
      </c>
      <c r="IR24" s="57">
        <f>SUMIFS(AKORD[[CZASY]:[CZASY]],AKORD[[DATA]:[DATA]],IR5,AKORD[[IMIE]:[IMIE]],$A$24)</f>
        <v>0</v>
      </c>
      <c r="IS24" s="31">
        <f>SUMIFS(AKORD[[CZASY]:[CZASY]],AKORD[[DATA]:[DATA]],IS5,AKORD[[IMIE]:[IMIE]],$A$24)</f>
        <v>0</v>
      </c>
      <c r="IT24" s="31">
        <f>SUMIFS(AKORD[[CZASY]:[CZASY]],AKORD[[DATA]:[DATA]],IT5,AKORD[[IMIE]:[IMIE]],$A$24)</f>
        <v>0</v>
      </c>
      <c r="IU24" s="31">
        <f>SUMIFS(AKORD[[CZASY]:[CZASY]],AKORD[[DATA]:[DATA]],IU5,AKORD[[IMIE]:[IMIE]],$A$24)</f>
        <v>0</v>
      </c>
      <c r="IV24" s="31">
        <f>SUMIFS(AKORD[[CZASY]:[CZASY]],AKORD[[DATA]:[DATA]],IV5,AKORD[[IMIE]:[IMIE]],$A$24)</f>
        <v>0</v>
      </c>
      <c r="IW24" s="31">
        <f>SUMIFS(AKORD[[CZASY]:[CZASY]],AKORD[[DATA]:[DATA]],IW5,AKORD[[IMIE]:[IMIE]],$A$24)</f>
        <v>0</v>
      </c>
      <c r="IX24" s="54">
        <f>SUMIFS(AKORD[[CZASY]:[CZASY]],AKORD[[DATA]:[DATA]],IX5,AKORD[[IMIE]:[IMIE]],$A$24)</f>
        <v>0</v>
      </c>
      <c r="IY24" s="57">
        <f>SUMIFS(AKORD[[CZASY]:[CZASY]],AKORD[[DATA]:[DATA]],IY5,AKORD[[IMIE]:[IMIE]],$A$24)</f>
        <v>0</v>
      </c>
      <c r="IZ24" s="31">
        <f>SUMIFS(AKORD[[CZASY]:[CZASY]],AKORD[[DATA]:[DATA]],IZ5,AKORD[[IMIE]:[IMIE]],$A$24)</f>
        <v>0</v>
      </c>
      <c r="JA24" s="31">
        <f>SUMIFS(AKORD[[CZASY]:[CZASY]],AKORD[[DATA]:[DATA]],JA5,AKORD[[IMIE]:[IMIE]],$A$24)</f>
        <v>0</v>
      </c>
      <c r="JB24" s="31">
        <f>SUMIFS(AKORD[[CZASY]:[CZASY]],AKORD[[DATA]:[DATA]],JB5,AKORD[[IMIE]:[IMIE]],$A$24)</f>
        <v>0</v>
      </c>
      <c r="JC24" s="31">
        <f>SUMIFS(AKORD[[CZASY]:[CZASY]],AKORD[[DATA]:[DATA]],JC5,AKORD[[IMIE]:[IMIE]],$A$24)</f>
        <v>0</v>
      </c>
      <c r="JD24" s="31">
        <f>SUMIFS(AKORD[[CZASY]:[CZASY]],AKORD[[DATA]:[DATA]],JD5,AKORD[[IMIE]:[IMIE]],$A$24)</f>
        <v>0</v>
      </c>
      <c r="JE24" s="54">
        <f>SUMIFS(AKORD[[CZASY]:[CZASY]],AKORD[[DATA]:[DATA]],JE5,AKORD[[IMIE]:[IMIE]],$A$24)</f>
        <v>0</v>
      </c>
      <c r="JF24" s="57">
        <f>SUMIFS(AKORD[[CZASY]:[CZASY]],AKORD[[DATA]:[DATA]],JF5,AKORD[[IMIE]:[IMIE]],$A$24)</f>
        <v>0</v>
      </c>
      <c r="JG24" s="31">
        <f>SUMIFS(AKORD[[CZASY]:[CZASY]],AKORD[[DATA]:[DATA]],JG5,AKORD[[IMIE]:[IMIE]],$A$24)</f>
        <v>0</v>
      </c>
      <c r="JH24" s="31">
        <f>SUMIFS(AKORD[[CZASY]:[CZASY]],AKORD[[DATA]:[DATA]],JH5,AKORD[[IMIE]:[IMIE]],$A$24)</f>
        <v>0</v>
      </c>
      <c r="JI24" s="31">
        <f>SUMIFS(AKORD[[CZASY]:[CZASY]],AKORD[[DATA]:[DATA]],JI5,AKORD[[IMIE]:[IMIE]],$A$24)</f>
        <v>0</v>
      </c>
      <c r="JJ24" s="31">
        <f>SUMIFS(AKORD[[CZASY]:[CZASY]],AKORD[[DATA]:[DATA]],JJ5,AKORD[[IMIE]:[IMIE]],$A$24)</f>
        <v>0</v>
      </c>
      <c r="JK24" s="31">
        <f>SUMIFS(AKORD[[CZASY]:[CZASY]],AKORD[[DATA]:[DATA]],JK5,AKORD[[IMIE]:[IMIE]],$A$24)</f>
        <v>0</v>
      </c>
      <c r="JL24" s="54">
        <f>SUMIFS(AKORD[[CZASY]:[CZASY]],AKORD[[DATA]:[DATA]],JL5,AKORD[[IMIE]:[IMIE]],$A$24)</f>
        <v>0</v>
      </c>
      <c r="JM24" s="57">
        <f>SUMIFS(AKORD[[CZASY]:[CZASY]],AKORD[[DATA]:[DATA]],JM5,AKORD[[IMIE]:[IMIE]],$A$24)</f>
        <v>0</v>
      </c>
      <c r="JN24" s="31">
        <f>SUMIFS(AKORD[[CZASY]:[CZASY]],AKORD[[DATA]:[DATA]],JN5,AKORD[[IMIE]:[IMIE]],$A$24)</f>
        <v>0</v>
      </c>
      <c r="JO24" s="31">
        <f>SUMIFS(AKORD[[CZASY]:[CZASY]],AKORD[[DATA]:[DATA]],JO5,AKORD[[IMIE]:[IMIE]],$A$24)</f>
        <v>0</v>
      </c>
      <c r="JP24" s="31">
        <f>SUMIFS(AKORD[[CZASY]:[CZASY]],AKORD[[DATA]:[DATA]],JP5,AKORD[[IMIE]:[IMIE]],$A$24)</f>
        <v>0</v>
      </c>
      <c r="JQ24" s="31">
        <f>SUMIFS(AKORD[[CZASY]:[CZASY]],AKORD[[DATA]:[DATA]],JQ5,AKORD[[IMIE]:[IMIE]],$A$24)</f>
        <v>0</v>
      </c>
      <c r="JR24" s="31">
        <f>SUMIFS(AKORD[[CZASY]:[CZASY]],AKORD[[DATA]:[DATA]],JR5,AKORD[[IMIE]:[IMIE]],$A$24)</f>
        <v>0</v>
      </c>
      <c r="JS24" s="54">
        <f>SUMIFS(AKORD[[CZASY]:[CZASY]],AKORD[[DATA]:[DATA]],JS5,AKORD[[IMIE]:[IMIE]],$A$24)</f>
        <v>0</v>
      </c>
      <c r="JT24" s="57">
        <f>SUMIFS(AKORD[[CZASY]:[CZASY]],AKORD[[DATA]:[DATA]],JT5,AKORD[[IMIE]:[IMIE]],$A$24)</f>
        <v>0</v>
      </c>
      <c r="JU24" s="31">
        <f>SUMIFS(AKORD[[CZASY]:[CZASY]],AKORD[[DATA]:[DATA]],JU5,AKORD[[IMIE]:[IMIE]],$A$24)</f>
        <v>0</v>
      </c>
      <c r="JV24" s="31">
        <f>SUMIFS(AKORD[[CZASY]:[CZASY]],AKORD[[DATA]:[DATA]],JV5,AKORD[[IMIE]:[IMIE]],$A$24)</f>
        <v>0</v>
      </c>
      <c r="JW24" s="31">
        <f>SUMIFS(AKORD[[CZASY]:[CZASY]],AKORD[[DATA]:[DATA]],JW5,AKORD[[IMIE]:[IMIE]],$A$24)</f>
        <v>0</v>
      </c>
      <c r="JX24" s="31">
        <f>SUMIFS(AKORD[[CZASY]:[CZASY]],AKORD[[DATA]:[DATA]],JX5,AKORD[[IMIE]:[IMIE]],$A$24)</f>
        <v>0</v>
      </c>
      <c r="JY24" s="31">
        <f>SUMIFS(AKORD[[CZASY]:[CZASY]],AKORD[[DATA]:[DATA]],JY5,AKORD[[IMIE]:[IMIE]],$A$24)</f>
        <v>0</v>
      </c>
      <c r="JZ24" s="54">
        <f>SUMIFS(AKORD[[CZASY]:[CZASY]],AKORD[[DATA]:[DATA]],JZ5,AKORD[[IMIE]:[IMIE]],$A$24)</f>
        <v>0</v>
      </c>
      <c r="KA24" s="57">
        <f>SUMIFS(AKORD[[CZASY]:[CZASY]],AKORD[[DATA]:[DATA]],KA5,AKORD[[IMIE]:[IMIE]],$A$24)</f>
        <v>0</v>
      </c>
      <c r="KB24" s="31">
        <f>SUMIFS(AKORD[[CZASY]:[CZASY]],AKORD[[DATA]:[DATA]],KB5,AKORD[[IMIE]:[IMIE]],$A$24)</f>
        <v>0</v>
      </c>
      <c r="KC24" s="31">
        <f>SUMIFS(AKORD[[CZASY]:[CZASY]],AKORD[[DATA]:[DATA]],KC5,AKORD[[IMIE]:[IMIE]],$A$24)</f>
        <v>0</v>
      </c>
      <c r="KD24" s="31">
        <f>SUMIFS(AKORD[[CZASY]:[CZASY]],AKORD[[DATA]:[DATA]],KD5,AKORD[[IMIE]:[IMIE]],$A$24)</f>
        <v>0</v>
      </c>
      <c r="KE24" s="31">
        <f>SUMIFS(AKORD[[CZASY]:[CZASY]],AKORD[[DATA]:[DATA]],KE5,AKORD[[IMIE]:[IMIE]],$A$24)</f>
        <v>0</v>
      </c>
      <c r="KF24" s="31">
        <f>SUMIFS(AKORD[[CZASY]:[CZASY]],AKORD[[DATA]:[DATA]],KF5,AKORD[[IMIE]:[IMIE]],$A$24)</f>
        <v>0</v>
      </c>
      <c r="KG24" s="54">
        <f>SUMIFS(AKORD[[CZASY]:[CZASY]],AKORD[[DATA]:[DATA]],KG5,AKORD[[IMIE]:[IMIE]],$A$24)</f>
        <v>0</v>
      </c>
      <c r="KH24" s="57">
        <f>SUMIFS(AKORD[[CZASY]:[CZASY]],AKORD[[DATA]:[DATA]],KH5,AKORD[[IMIE]:[IMIE]],$A$24)</f>
        <v>0</v>
      </c>
      <c r="KI24" s="31">
        <f>SUMIFS(AKORD[[CZASY]:[CZASY]],AKORD[[DATA]:[DATA]],KI5,AKORD[[IMIE]:[IMIE]],$A$24)</f>
        <v>0</v>
      </c>
      <c r="KJ24" s="31">
        <f>SUMIFS(AKORD[[CZASY]:[CZASY]],AKORD[[DATA]:[DATA]],KJ5,AKORD[[IMIE]:[IMIE]],$A$24)</f>
        <v>0</v>
      </c>
      <c r="KK24" s="31">
        <f>SUMIFS(AKORD[[CZASY]:[CZASY]],AKORD[[DATA]:[DATA]],KK5,AKORD[[IMIE]:[IMIE]],$A$24)</f>
        <v>0</v>
      </c>
      <c r="KL24" s="31">
        <f>SUMIFS(AKORD[[CZASY]:[CZASY]],AKORD[[DATA]:[DATA]],KL5,AKORD[[IMIE]:[IMIE]],$A$24)</f>
        <v>0</v>
      </c>
      <c r="KM24" s="31">
        <f>SUMIFS(AKORD[[CZASY]:[CZASY]],AKORD[[DATA]:[DATA]],KM5,AKORD[[IMIE]:[IMIE]],$A$24)</f>
        <v>0</v>
      </c>
      <c r="KN24" s="54">
        <f>SUMIFS(AKORD[[CZASY]:[CZASY]],AKORD[[DATA]:[DATA]],KN5,AKORD[[IMIE]:[IMIE]],$A$24)</f>
        <v>0</v>
      </c>
      <c r="KO24" s="57">
        <f>SUMIFS(AKORD[[CZASY]:[CZASY]],AKORD[[DATA]:[DATA]],KO5,AKORD[[IMIE]:[IMIE]],$A$24)</f>
        <v>0</v>
      </c>
      <c r="KP24" s="31">
        <f>SUMIFS(AKORD[[CZASY]:[CZASY]],AKORD[[DATA]:[DATA]],KP5,AKORD[[IMIE]:[IMIE]],$A$24)</f>
        <v>0</v>
      </c>
      <c r="KQ24" s="31">
        <f>SUMIFS(AKORD[[CZASY]:[CZASY]],AKORD[[DATA]:[DATA]],KQ5,AKORD[[IMIE]:[IMIE]],$A$24)</f>
        <v>0</v>
      </c>
      <c r="KR24" s="31">
        <f>SUMIFS(AKORD[[CZASY]:[CZASY]],AKORD[[DATA]:[DATA]],KR5,AKORD[[IMIE]:[IMIE]],$A$24)</f>
        <v>0</v>
      </c>
      <c r="KS24" s="31">
        <f>SUMIFS(AKORD[[CZASY]:[CZASY]],AKORD[[DATA]:[DATA]],KS5,AKORD[[IMIE]:[IMIE]],$A$24)</f>
        <v>0</v>
      </c>
      <c r="KT24" s="31">
        <f>SUMIFS(AKORD[[CZASY]:[CZASY]],AKORD[[DATA]:[DATA]],KT5,AKORD[[IMIE]:[IMIE]],$A$24)</f>
        <v>0</v>
      </c>
      <c r="KU24" s="54">
        <f>SUMIFS(AKORD[[CZASY]:[CZASY]],AKORD[[DATA]:[DATA]],KU5,AKORD[[IMIE]:[IMIE]],$A$24)</f>
        <v>0</v>
      </c>
      <c r="KV24" s="57">
        <f>SUMIFS(AKORD[[CZASY]:[CZASY]],AKORD[[DATA]:[DATA]],KV5,AKORD[[IMIE]:[IMIE]],$A$24)</f>
        <v>0</v>
      </c>
      <c r="KW24" s="31">
        <f>SUMIFS(AKORD[[CZASY]:[CZASY]],AKORD[[DATA]:[DATA]],KW5,AKORD[[IMIE]:[IMIE]],$A$24)</f>
        <v>0</v>
      </c>
      <c r="KX24" s="31">
        <f>SUMIFS(AKORD[[CZASY]:[CZASY]],AKORD[[DATA]:[DATA]],KX5,AKORD[[IMIE]:[IMIE]],$A$24)</f>
        <v>0</v>
      </c>
      <c r="KY24" s="31">
        <f>SUMIFS(AKORD[[CZASY]:[CZASY]],AKORD[[DATA]:[DATA]],KY5,AKORD[[IMIE]:[IMIE]],$A$24)</f>
        <v>0</v>
      </c>
      <c r="KZ24" s="31">
        <f>SUMIFS(AKORD[[CZASY]:[CZASY]],AKORD[[DATA]:[DATA]],KZ5,AKORD[[IMIE]:[IMIE]],$A$24)</f>
        <v>0</v>
      </c>
      <c r="LA24" s="31">
        <f>SUMIFS(AKORD[[CZASY]:[CZASY]],AKORD[[DATA]:[DATA]],LA5,AKORD[[IMIE]:[IMIE]],$A$24)</f>
        <v>0</v>
      </c>
      <c r="LB24" s="54">
        <f>SUMIFS(AKORD[[CZASY]:[CZASY]],AKORD[[DATA]:[DATA]],LB5,AKORD[[IMIE]:[IMIE]],$A$24)</f>
        <v>0</v>
      </c>
      <c r="LC24" s="57">
        <f>SUMIFS(AKORD[[CZASY]:[CZASY]],AKORD[[DATA]:[DATA]],LC5,AKORD[[IMIE]:[IMIE]],$A$24)</f>
        <v>0</v>
      </c>
      <c r="LD24" s="31">
        <f>SUMIFS(AKORD[[CZASY]:[CZASY]],AKORD[[DATA]:[DATA]],LD5,AKORD[[IMIE]:[IMIE]],$A$24)</f>
        <v>0</v>
      </c>
      <c r="LE24" s="31">
        <f>SUMIFS(AKORD[[CZASY]:[CZASY]],AKORD[[DATA]:[DATA]],LE5,AKORD[[IMIE]:[IMIE]],$A$24)</f>
        <v>0</v>
      </c>
      <c r="LF24" s="31">
        <f>SUMIFS(AKORD[[CZASY]:[CZASY]],AKORD[[DATA]:[DATA]],LF5,AKORD[[IMIE]:[IMIE]],$A$24)</f>
        <v>0</v>
      </c>
      <c r="LG24" s="31">
        <f>SUMIFS(AKORD[[CZASY]:[CZASY]],AKORD[[DATA]:[DATA]],LG5,AKORD[[IMIE]:[IMIE]],$A$24)</f>
        <v>0</v>
      </c>
      <c r="LH24" s="31">
        <f>SUMIFS(AKORD[[CZASY]:[CZASY]],AKORD[[DATA]:[DATA]],LH5,AKORD[[IMIE]:[IMIE]],$A$24)</f>
        <v>0</v>
      </c>
      <c r="LI24" s="54">
        <f>SUMIFS(AKORD[[CZASY]:[CZASY]],AKORD[[DATA]:[DATA]],LI5,AKORD[[IMIE]:[IMIE]],$A$24)</f>
        <v>0</v>
      </c>
      <c r="LJ24" s="57">
        <f>SUMIFS(AKORD[[CZASY]:[CZASY]],AKORD[[DATA]:[DATA]],LJ5,AKORD[[IMIE]:[IMIE]],$A$24)</f>
        <v>0</v>
      </c>
      <c r="LK24" s="31">
        <f>SUMIFS(AKORD[[CZASY]:[CZASY]],AKORD[[DATA]:[DATA]],LK5,AKORD[[IMIE]:[IMIE]],$A$24)</f>
        <v>0</v>
      </c>
      <c r="LL24" s="31">
        <f>SUMIFS(AKORD[[CZASY]:[CZASY]],AKORD[[DATA]:[DATA]],LL5,AKORD[[IMIE]:[IMIE]],$A$24)</f>
        <v>0</v>
      </c>
      <c r="LM24" s="31">
        <f>SUMIFS(AKORD[[CZASY]:[CZASY]],AKORD[[DATA]:[DATA]],LM5,AKORD[[IMIE]:[IMIE]],$A$24)</f>
        <v>0</v>
      </c>
      <c r="LN24" s="31">
        <f>SUMIFS(AKORD[[CZASY]:[CZASY]],AKORD[[DATA]:[DATA]],LN5,AKORD[[IMIE]:[IMIE]],$A$24)</f>
        <v>0</v>
      </c>
      <c r="LO24" s="31">
        <f>SUMIFS(AKORD[[CZASY]:[CZASY]],AKORD[[DATA]:[DATA]],LO5,AKORD[[IMIE]:[IMIE]],$A$24)</f>
        <v>0</v>
      </c>
      <c r="LP24" s="54">
        <f>SUMIFS(AKORD[[CZASY]:[CZASY]],AKORD[[DATA]:[DATA]],LP5,AKORD[[IMIE]:[IMIE]],$A$24)</f>
        <v>0</v>
      </c>
      <c r="LQ24" s="57">
        <f>SUMIFS(AKORD[[CZASY]:[CZASY]],AKORD[[DATA]:[DATA]],LQ5,AKORD[[IMIE]:[IMIE]],$A$24)</f>
        <v>0</v>
      </c>
      <c r="LR24" s="31">
        <f>SUMIFS(AKORD[[CZASY]:[CZASY]],AKORD[[DATA]:[DATA]],LR5,AKORD[[IMIE]:[IMIE]],$A$24)</f>
        <v>0</v>
      </c>
      <c r="LS24" s="31">
        <f>SUMIFS(AKORD[[CZASY]:[CZASY]],AKORD[[DATA]:[DATA]],LS5,AKORD[[IMIE]:[IMIE]],$A$24)</f>
        <v>0</v>
      </c>
      <c r="LT24" s="31">
        <f>SUMIFS(AKORD[[CZASY]:[CZASY]],AKORD[[DATA]:[DATA]],LT5,AKORD[[IMIE]:[IMIE]],$A$24)</f>
        <v>0</v>
      </c>
      <c r="LU24" s="31">
        <f>SUMIFS(AKORD[[CZASY]:[CZASY]],AKORD[[DATA]:[DATA]],LU5,AKORD[[IMIE]:[IMIE]],$A$24)</f>
        <v>0</v>
      </c>
      <c r="LV24" s="31">
        <f>SUMIFS(AKORD[[CZASY]:[CZASY]],AKORD[[DATA]:[DATA]],LV5,AKORD[[IMIE]:[IMIE]],$A$24)</f>
        <v>0</v>
      </c>
      <c r="LW24" s="54">
        <f>SUMIFS(AKORD[[CZASY]:[CZASY]],AKORD[[DATA]:[DATA]],LW5,AKORD[[IMIE]:[IMIE]],$A$24)</f>
        <v>0</v>
      </c>
      <c r="LX24" s="57">
        <f>SUMIFS(AKORD[[CZASY]:[CZASY]],AKORD[[DATA]:[DATA]],LX5,AKORD[[IMIE]:[IMIE]],$A$24)</f>
        <v>0</v>
      </c>
      <c r="LY24" s="31">
        <f>SUMIFS(AKORD[[CZASY]:[CZASY]],AKORD[[DATA]:[DATA]],LY5,AKORD[[IMIE]:[IMIE]],$A$24)</f>
        <v>0</v>
      </c>
      <c r="LZ24" s="31">
        <f>SUMIFS(AKORD[[CZASY]:[CZASY]],AKORD[[DATA]:[DATA]],LZ5,AKORD[[IMIE]:[IMIE]],$A$24)</f>
        <v>0</v>
      </c>
      <c r="MA24" s="31">
        <f>SUMIFS(AKORD[[CZASY]:[CZASY]],AKORD[[DATA]:[DATA]],MA5,AKORD[[IMIE]:[IMIE]],$A$24)</f>
        <v>0</v>
      </c>
      <c r="MB24" s="31">
        <f>SUMIFS(AKORD[[CZASY]:[CZASY]],AKORD[[DATA]:[DATA]],MB5,AKORD[[IMIE]:[IMIE]],$A$24)</f>
        <v>0</v>
      </c>
      <c r="MC24" s="31">
        <f>SUMIFS(AKORD[[CZASY]:[CZASY]],AKORD[[DATA]:[DATA]],MC5,AKORD[[IMIE]:[IMIE]],$A$24)</f>
        <v>0</v>
      </c>
      <c r="MD24" s="54">
        <f>SUMIFS(AKORD[[CZASY]:[CZASY]],AKORD[[DATA]:[DATA]],MD5,AKORD[[IMIE]:[IMIE]],$A$24)</f>
        <v>0</v>
      </c>
      <c r="ME24" s="57">
        <f>SUMIFS(AKORD[[CZASY]:[CZASY]],AKORD[[DATA]:[DATA]],ME5,AKORD[[IMIE]:[IMIE]],$A$24)</f>
        <v>0</v>
      </c>
      <c r="MF24" s="31">
        <f>SUMIFS(AKORD[[CZASY]:[CZASY]],AKORD[[DATA]:[DATA]],MF5,AKORD[[IMIE]:[IMIE]],$A$24)</f>
        <v>0</v>
      </c>
      <c r="MG24" s="31">
        <f>SUMIFS(AKORD[[CZASY]:[CZASY]],AKORD[[DATA]:[DATA]],MG5,AKORD[[IMIE]:[IMIE]],$A$24)</f>
        <v>0</v>
      </c>
      <c r="MH24" s="31">
        <f>SUMIFS(AKORD[[CZASY]:[CZASY]],AKORD[[DATA]:[DATA]],MH5,AKORD[[IMIE]:[IMIE]],$A$24)</f>
        <v>0</v>
      </c>
      <c r="MI24" s="31">
        <f>SUMIFS(AKORD[[CZASY]:[CZASY]],AKORD[[DATA]:[DATA]],MI5,AKORD[[IMIE]:[IMIE]],$A$24)</f>
        <v>0</v>
      </c>
      <c r="MJ24" s="31">
        <f>SUMIFS(AKORD[[CZASY]:[CZASY]],AKORD[[DATA]:[DATA]],MJ5,AKORD[[IMIE]:[IMIE]],$A$24)</f>
        <v>0</v>
      </c>
      <c r="MK24" s="54">
        <f>SUMIFS(AKORD[[CZASY]:[CZASY]],AKORD[[DATA]:[DATA]],MK5,AKORD[[IMIE]:[IMIE]],$A$24)</f>
        <v>0</v>
      </c>
      <c r="ML24" s="57">
        <f>SUMIFS(AKORD[[CZASY]:[CZASY]],AKORD[[DATA]:[DATA]],ML5,AKORD[[IMIE]:[IMIE]],$A$24)</f>
        <v>0</v>
      </c>
      <c r="MM24" s="31">
        <f>SUMIFS(AKORD[[CZASY]:[CZASY]],AKORD[[DATA]:[DATA]],MM5,AKORD[[IMIE]:[IMIE]],$A$24)</f>
        <v>0</v>
      </c>
      <c r="MN24" s="31">
        <f>SUMIFS(AKORD[[CZASY]:[CZASY]],AKORD[[DATA]:[DATA]],MN5,AKORD[[IMIE]:[IMIE]],$A$24)</f>
        <v>0</v>
      </c>
      <c r="MO24" s="31">
        <f>SUMIFS(AKORD[[CZASY]:[CZASY]],AKORD[[DATA]:[DATA]],MO5,AKORD[[IMIE]:[IMIE]],$A$24)</f>
        <v>0</v>
      </c>
      <c r="MP24" s="31">
        <f>SUMIFS(AKORD[[CZASY]:[CZASY]],AKORD[[DATA]:[DATA]],MP5,AKORD[[IMIE]:[IMIE]],$A$24)</f>
        <v>0</v>
      </c>
      <c r="MQ24" s="31">
        <f>SUMIFS(AKORD[[CZASY]:[CZASY]],AKORD[[DATA]:[DATA]],MQ5,AKORD[[IMIE]:[IMIE]],$A$24)</f>
        <v>0</v>
      </c>
      <c r="MR24" s="54">
        <f>SUMIFS(AKORD[[CZASY]:[CZASY]],AKORD[[DATA]:[DATA]],MR5,AKORD[[IMIE]:[IMIE]],$A$24)</f>
        <v>0</v>
      </c>
      <c r="MS24" s="57">
        <f>SUMIFS(AKORD[[CZASY]:[CZASY]],AKORD[[DATA]:[DATA]],MS5,AKORD[[IMIE]:[IMIE]],$A$24)</f>
        <v>0</v>
      </c>
      <c r="MT24" s="31">
        <f>SUMIFS(AKORD[[CZASY]:[CZASY]],AKORD[[DATA]:[DATA]],MT5,AKORD[[IMIE]:[IMIE]],$A$24)</f>
        <v>0</v>
      </c>
      <c r="MU24" s="31">
        <f>SUMIFS(AKORD[[CZASY]:[CZASY]],AKORD[[DATA]:[DATA]],MU5,AKORD[[IMIE]:[IMIE]],$A$24)</f>
        <v>0</v>
      </c>
      <c r="MV24" s="31">
        <f>SUMIFS(AKORD[[CZASY]:[CZASY]],AKORD[[DATA]:[DATA]],MV5,AKORD[[IMIE]:[IMIE]],$A$24)</f>
        <v>0</v>
      </c>
      <c r="MW24" s="31">
        <f>SUMIFS(AKORD[[CZASY]:[CZASY]],AKORD[[DATA]:[DATA]],MW5,AKORD[[IMIE]:[IMIE]],$A$24)</f>
        <v>0</v>
      </c>
      <c r="MX24" s="31">
        <f>SUMIFS(AKORD[[CZASY]:[CZASY]],AKORD[[DATA]:[DATA]],MX5,AKORD[[IMIE]:[IMIE]],$A$24)</f>
        <v>0</v>
      </c>
      <c r="MY24" s="54">
        <f>SUMIFS(AKORD[[CZASY]:[CZASY]],AKORD[[DATA]:[DATA]],MY5,AKORD[[IMIE]:[IMIE]],$A$24)</f>
        <v>0</v>
      </c>
      <c r="MZ24" s="57">
        <f>SUMIFS(AKORD[[CZASY]:[CZASY]],AKORD[[DATA]:[DATA]],MZ5,AKORD[[IMIE]:[IMIE]],$A$24)</f>
        <v>0</v>
      </c>
      <c r="NA24" s="31">
        <f>SUMIFS(AKORD[[CZASY]:[CZASY]],AKORD[[DATA]:[DATA]],NA5,AKORD[[IMIE]:[IMIE]],$A$24)</f>
        <v>0</v>
      </c>
      <c r="NB24" s="31">
        <f>SUMIFS(AKORD[[CZASY]:[CZASY]],AKORD[[DATA]:[DATA]],NB5,AKORD[[IMIE]:[IMIE]],$A$24)</f>
        <v>0</v>
      </c>
      <c r="NC24" s="31">
        <f>SUMIFS(AKORD[[CZASY]:[CZASY]],AKORD[[DATA]:[DATA]],NC5,AKORD[[IMIE]:[IMIE]],$A$24)</f>
        <v>0</v>
      </c>
      <c r="ND24" s="31">
        <f>SUMIFS(AKORD[[CZASY]:[CZASY]],AKORD[[DATA]:[DATA]],ND5,AKORD[[IMIE]:[IMIE]],$A$24)</f>
        <v>0</v>
      </c>
      <c r="NE24" s="31">
        <f>SUMIFS(AKORD[[CZASY]:[CZASY]],AKORD[[DATA]:[DATA]],NE5,AKORD[[IMIE]:[IMIE]],$A$24)</f>
        <v>0</v>
      </c>
      <c r="NF24" s="54">
        <f>SUMIFS(AKORD[[CZASY]:[CZASY]],AKORD[[DATA]:[DATA]],NF5,AKORD[[IMIE]:[IMIE]],$A$24)</f>
        <v>0</v>
      </c>
      <c r="NG24" s="57">
        <f>SUMIFS(AKORD[[CZASY]:[CZASY]],AKORD[[DATA]:[DATA]],NG5,AKORD[[IMIE]:[IMIE]],$A$24)</f>
        <v>0</v>
      </c>
      <c r="NH24" s="31">
        <f>SUMIFS(AKORD[[CZASY]:[CZASY]],AKORD[[DATA]:[DATA]],NH5,AKORD[[IMIE]:[IMIE]],$A$24)</f>
        <v>0</v>
      </c>
      <c r="NI24" s="31">
        <f>SUMIFS(AKORD[[CZASY]:[CZASY]],AKORD[[DATA]:[DATA]],NI5,AKORD[[IMIE]:[IMIE]],$A$24)</f>
        <v>0</v>
      </c>
      <c r="NJ24" s="31">
        <f>SUMIFS(AKORD[[CZASY]:[CZASY]],AKORD[[DATA]:[DATA]],NJ5,AKORD[[IMIE]:[IMIE]],$A$24)</f>
        <v>0</v>
      </c>
      <c r="NK24" s="31">
        <f>SUMIFS(AKORD[[CZASY]:[CZASY]],AKORD[[DATA]:[DATA]],NK5,AKORD[[IMIE]:[IMIE]],$A$24)</f>
        <v>0</v>
      </c>
      <c r="NL24" s="31">
        <f>SUMIFS(AKORD[[CZASY]:[CZASY]],AKORD[[DATA]:[DATA]],NL5,AKORD[[IMIE]:[IMIE]],$A$24)</f>
        <v>0</v>
      </c>
      <c r="NM24" s="54">
        <f>SUMIFS(AKORD[[CZASY]:[CZASY]],AKORD[[DATA]:[DATA]],NM5,AKORD[[IMIE]:[IMIE]],$A$24)</f>
        <v>0</v>
      </c>
      <c r="NN24" s="57">
        <f>SUMIFS(AKORD[[CZASY]:[CZASY]],AKORD[[DATA]:[DATA]],NN5,AKORD[[IMIE]:[IMIE]],$A$24)</f>
        <v>0</v>
      </c>
      <c r="NO24" s="31">
        <f>SUMIFS(AKORD[[CZASY]:[CZASY]],AKORD[[DATA]:[DATA]],NO5,AKORD[[IMIE]:[IMIE]],$A$24)</f>
        <v>0</v>
      </c>
      <c r="NP24" s="31">
        <f>SUMIFS(AKORD[[CZASY]:[CZASY]],AKORD[[DATA]:[DATA]],NP5,AKORD[[IMIE]:[IMIE]],$A$24)</f>
        <v>0</v>
      </c>
      <c r="NQ24" s="31">
        <f>SUMIFS(AKORD[[CZASY]:[CZASY]],AKORD[[DATA]:[DATA]],NQ5,AKORD[[IMIE]:[IMIE]],$A$24)</f>
        <v>0</v>
      </c>
      <c r="NR24" s="31">
        <f>SUMIFS(AKORD[[CZASY]:[CZASY]],AKORD[[DATA]:[DATA]],NR5,AKORD[[IMIE]:[IMIE]],$A$24)</f>
        <v>0</v>
      </c>
      <c r="NS24" s="31">
        <f>SUMIFS(AKORD[[CZASY]:[CZASY]],AKORD[[DATA]:[DATA]],NS5,AKORD[[IMIE]:[IMIE]],$A$24)</f>
        <v>0</v>
      </c>
      <c r="NT24" s="54">
        <f>SUMIFS(AKORD[[CZASY]:[CZASY]],AKORD[[DATA]:[DATA]],NT5,AKORD[[IMIE]:[IMIE]],$A$24)</f>
        <v>0</v>
      </c>
      <c r="NU24" s="57">
        <f>SUMIFS(AKORD[[CZASY]:[CZASY]],AKORD[[DATA]:[DATA]],NU5,AKORD[[IMIE]:[IMIE]],$A$24)</f>
        <v>0</v>
      </c>
      <c r="NV24" s="31">
        <f>SUMIFS(AKORD[[CZASY]:[CZASY]],AKORD[[DATA]:[DATA]],NV5,AKORD[[IMIE]:[IMIE]],$A$24)</f>
        <v>0</v>
      </c>
      <c r="NW24" s="31">
        <f>SUMIFS(AKORD[[CZASY]:[CZASY]],AKORD[[DATA]:[DATA]],NW5,AKORD[[IMIE]:[IMIE]],$A$24)</f>
        <v>0</v>
      </c>
      <c r="NX24" s="31">
        <f>SUMIFS(AKORD[[CZASY]:[CZASY]],AKORD[[DATA]:[DATA]],NX5,AKORD[[IMIE]:[IMIE]],$A$24)</f>
        <v>0</v>
      </c>
      <c r="NY24" s="31">
        <f>SUMIFS(AKORD[[CZASY]:[CZASY]],AKORD[[DATA]:[DATA]],NY5,AKORD[[IMIE]:[IMIE]],$A$24)</f>
        <v>0</v>
      </c>
      <c r="NZ24" s="31">
        <f>SUMIFS(AKORD[[CZASY]:[CZASY]],AKORD[[DATA]:[DATA]],NZ5,AKORD[[IMIE]:[IMIE]],$A$24)</f>
        <v>0</v>
      </c>
      <c r="OA24" s="54">
        <f>SUMIFS(AKORD[[CZASY]:[CZASY]],AKORD[[DATA]:[DATA]],OA5,AKORD[[IMIE]:[IMIE]],$A$24)</f>
        <v>0</v>
      </c>
      <c r="OB24" s="57">
        <f>SUMIFS(AKORD[[CZASY]:[CZASY]],AKORD[[DATA]:[DATA]],OB5,AKORD[[IMIE]:[IMIE]],$A$24)</f>
        <v>0</v>
      </c>
      <c r="OC24" s="31">
        <f>SUMIFS(AKORD[[CZASY]:[CZASY]],AKORD[[DATA]:[DATA]],OC5,AKORD[[IMIE]:[IMIE]],$A$24)</f>
        <v>0</v>
      </c>
      <c r="OD24" s="31">
        <f>SUMIFS(AKORD[[CZASY]:[CZASY]],AKORD[[DATA]:[DATA]],OD5,AKORD[[IMIE]:[IMIE]],$A$24)</f>
        <v>0</v>
      </c>
      <c r="OE24" s="31">
        <f>SUMIFS(AKORD[[CZASY]:[CZASY]],AKORD[[DATA]:[DATA]],OE5,AKORD[[IMIE]:[IMIE]],$A$24)</f>
        <v>0</v>
      </c>
      <c r="OF24" s="31">
        <f>SUMIFS(AKORD[[CZASY]:[CZASY]],AKORD[[DATA]:[DATA]],OF5,AKORD[[IMIE]:[IMIE]],$A$24)</f>
        <v>0</v>
      </c>
      <c r="OG24" s="31">
        <f>SUMIFS(AKORD[[CZASY]:[CZASY]],AKORD[[DATA]:[DATA]],OG5,AKORD[[IMIE]:[IMIE]],$A$24)</f>
        <v>0</v>
      </c>
      <c r="OH24" s="54">
        <f>SUMIFS(AKORD[[CZASY]:[CZASY]],AKORD[[DATA]:[DATA]],OH5,AKORD[[IMIE]:[IMIE]],$A$24)</f>
        <v>0</v>
      </c>
      <c r="OI24" s="57">
        <f>SUMIFS(AKORD[[CZASY]:[CZASY]],AKORD[[DATA]:[DATA]],OI5,AKORD[[IMIE]:[IMIE]],$A$24)</f>
        <v>0</v>
      </c>
      <c r="OJ24" s="31">
        <f>SUMIFS(AKORD[[CZASY]:[CZASY]],AKORD[[DATA]:[DATA]],OJ5,AKORD[[IMIE]:[IMIE]],$A$24)</f>
        <v>0</v>
      </c>
      <c r="OK24" s="31">
        <f>SUMIFS(AKORD[[CZASY]:[CZASY]],AKORD[[DATA]:[DATA]],OK5,AKORD[[IMIE]:[IMIE]],$A$24)</f>
        <v>0</v>
      </c>
      <c r="OL24" s="31">
        <f>SUMIFS(AKORD[[CZASY]:[CZASY]],AKORD[[DATA]:[DATA]],OL5,AKORD[[IMIE]:[IMIE]],$A$24)</f>
        <v>0</v>
      </c>
      <c r="OM24" s="31">
        <f>SUMIFS(AKORD[[CZASY]:[CZASY]],AKORD[[DATA]:[DATA]],OM5,AKORD[[IMIE]:[IMIE]],$A$24)</f>
        <v>0</v>
      </c>
      <c r="ON24" s="31">
        <f>SUMIFS(AKORD[[CZASY]:[CZASY]],AKORD[[DATA]:[DATA]],ON5,AKORD[[IMIE]:[IMIE]],$A$24)</f>
        <v>0</v>
      </c>
      <c r="OO24" s="54">
        <f>SUMIFS(AKORD[[CZASY]:[CZASY]],AKORD[[DATA]:[DATA]],OO5,AKORD[[IMIE]:[IMIE]],$A$24)</f>
        <v>0</v>
      </c>
      <c r="OP24" s="57">
        <f>SUMIFS(AKORD[[CZASY]:[CZASY]],AKORD[[DATA]:[DATA]],OP5,AKORD[[IMIE]:[IMIE]],$A$24)</f>
        <v>0</v>
      </c>
      <c r="OQ24" s="31">
        <f>SUMIFS(AKORD[[CZASY]:[CZASY]],AKORD[[DATA]:[DATA]],OQ5,AKORD[[IMIE]:[IMIE]],$A$24)</f>
        <v>0</v>
      </c>
      <c r="OR24" s="31">
        <f>SUMIFS(AKORD[[CZASY]:[CZASY]],AKORD[[DATA]:[DATA]],OR5,AKORD[[IMIE]:[IMIE]],$A$24)</f>
        <v>0</v>
      </c>
      <c r="OS24" s="31">
        <f>SUMIFS(AKORD[[CZASY]:[CZASY]],AKORD[[DATA]:[DATA]],OS5,AKORD[[IMIE]:[IMIE]],$A$24)</f>
        <v>0</v>
      </c>
      <c r="OT24" s="31">
        <f>SUMIFS(AKORD[[CZASY]:[CZASY]],AKORD[[DATA]:[DATA]],OT5,AKORD[[IMIE]:[IMIE]],$A$24)</f>
        <v>0</v>
      </c>
      <c r="OU24" s="31">
        <f>SUMIFS(AKORD[[CZASY]:[CZASY]],AKORD[[DATA]:[DATA]],OU5,AKORD[[IMIE]:[IMIE]],$A$24)</f>
        <v>0</v>
      </c>
      <c r="OV24" s="54">
        <f>SUMIFS(AKORD[[CZASY]:[CZASY]],AKORD[[DATA]:[DATA]],OV5,AKORD[[IMIE]:[IMIE]],$A$24)</f>
        <v>0</v>
      </c>
      <c r="OW24" s="57">
        <f>SUMIFS(AKORD[[CZASY]:[CZASY]],AKORD[[DATA]:[DATA]],OW5,AKORD[[IMIE]:[IMIE]],$A$24)</f>
        <v>0</v>
      </c>
      <c r="OX24" s="31">
        <f>SUMIFS(AKORD[[CZASY]:[CZASY]],AKORD[[DATA]:[DATA]],OX5,AKORD[[IMIE]:[IMIE]],$A$24)</f>
        <v>0</v>
      </c>
      <c r="OY24" s="31">
        <f>SUMIFS(AKORD[[CZASY]:[CZASY]],AKORD[[DATA]:[DATA]],OY5,AKORD[[IMIE]:[IMIE]],$A$24)</f>
        <v>0</v>
      </c>
      <c r="OZ24" s="31">
        <f>SUMIFS(AKORD[[CZASY]:[CZASY]],AKORD[[DATA]:[DATA]],OZ5,AKORD[[IMIE]:[IMIE]],$A$24)</f>
        <v>0</v>
      </c>
      <c r="PA24" s="31">
        <f>SUMIFS(AKORD[[CZASY]:[CZASY]],AKORD[[DATA]:[DATA]],PA5,AKORD[[IMIE]:[IMIE]],$A$24)</f>
        <v>0</v>
      </c>
      <c r="PB24" s="31">
        <f>SUMIFS(AKORD[[CZASY]:[CZASY]],AKORD[[DATA]:[DATA]],PB5,AKORD[[IMIE]:[IMIE]],$A$24)</f>
        <v>0</v>
      </c>
      <c r="PC24" s="54">
        <f>SUMIFS(AKORD[[CZASY]:[CZASY]],AKORD[[DATA]:[DATA]],PC5,AKORD[[IMIE]:[IMIE]],$A$24)</f>
        <v>0</v>
      </c>
      <c r="PD24" s="57">
        <f>SUMIFS(AKORD[[CZASY]:[CZASY]],AKORD[[DATA]:[DATA]],PD5,AKORD[[IMIE]:[IMIE]],$A$24)</f>
        <v>0</v>
      </c>
      <c r="PE24" s="31">
        <f>SUMIFS(AKORD[[CZASY]:[CZASY]],AKORD[[DATA]:[DATA]],PE5,AKORD[[IMIE]:[IMIE]],$A$24)</f>
        <v>0</v>
      </c>
      <c r="PF24" s="31">
        <f>SUMIFS(AKORD[[CZASY]:[CZASY]],AKORD[[DATA]:[DATA]],PF5,AKORD[[IMIE]:[IMIE]],$A$24)</f>
        <v>0</v>
      </c>
      <c r="PG24" s="31">
        <f>SUMIFS(AKORD[[CZASY]:[CZASY]],AKORD[[DATA]:[DATA]],PG5,AKORD[[IMIE]:[IMIE]],$A$24)</f>
        <v>0</v>
      </c>
      <c r="PH24" s="31">
        <f>SUMIFS(AKORD[[CZASY]:[CZASY]],AKORD[[DATA]:[DATA]],PH5,AKORD[[IMIE]:[IMIE]],$A$24)</f>
        <v>0</v>
      </c>
      <c r="PI24" s="31">
        <f>SUMIFS(AKORD[[CZASY]:[CZASY]],AKORD[[DATA]:[DATA]],PI5,AKORD[[IMIE]:[IMIE]],$A$24)</f>
        <v>0</v>
      </c>
      <c r="PJ24" s="54">
        <f>SUMIFS(AKORD[[CZASY]:[CZASY]],AKORD[[DATA]:[DATA]],PJ5,AKORD[[IMIE]:[IMIE]],$A$24)</f>
        <v>0</v>
      </c>
      <c r="PK24" s="57">
        <f>SUMIFS(AKORD[[CZASY]:[CZASY]],AKORD[[DATA]:[DATA]],PK5,AKORD[[IMIE]:[IMIE]],$A$24)</f>
        <v>0</v>
      </c>
      <c r="PL24" s="31">
        <f>SUMIFS(AKORD[[CZASY]:[CZASY]],AKORD[[DATA]:[DATA]],PL5,AKORD[[IMIE]:[IMIE]],$A$24)</f>
        <v>264</v>
      </c>
      <c r="PM24" s="31">
        <f>SUMIFS(AKORD[[CZASY]:[CZASY]],AKORD[[DATA]:[DATA]],PM5,AKORD[[IMIE]:[IMIE]],$A$24)</f>
        <v>439</v>
      </c>
      <c r="PN24" s="31">
        <f>SUMIFS(AKORD[[CZASY]:[CZASY]],AKORD[[DATA]:[DATA]],PN5,AKORD[[IMIE]:[IMIE]],$A$24)</f>
        <v>422</v>
      </c>
      <c r="PO24" s="31">
        <f>SUMIFS(AKORD[[CZASY]:[CZASY]],AKORD[[DATA]:[DATA]],PO5,AKORD[[IMIE]:[IMIE]],$A$24)</f>
        <v>435</v>
      </c>
      <c r="PP24" s="31">
        <f>SUMIFS(AKORD[[CZASY]:[CZASY]],AKORD[[DATA]:[DATA]],PP5,AKORD[[IMIE]:[IMIE]],$A$24)</f>
        <v>0</v>
      </c>
      <c r="PQ24" s="54">
        <f>SUMIFS(AKORD[[CZASY]:[CZASY]],AKORD[[DATA]:[DATA]],PQ5,AKORD[[IMIE]:[IMIE]],$A$24)</f>
        <v>0</v>
      </c>
      <c r="PR24" s="57">
        <f>SUMIFS(AKORD[[CZASY]:[CZASY]],AKORD[[DATA]:[DATA]],PR5,AKORD[[IMIE]:[IMIE]],$A$24)</f>
        <v>0</v>
      </c>
    </row>
    <row r="25" spans="1:434" ht="11.25" customHeight="1">
      <c r="A25" s="166"/>
      <c r="B25" s="40" t="s">
        <v>2169</v>
      </c>
      <c r="C25" s="26"/>
      <c r="D25" s="26"/>
      <c r="E25" s="26"/>
      <c r="F25" s="55"/>
      <c r="G25" s="64"/>
      <c r="H25" s="26"/>
      <c r="I25" s="26"/>
      <c r="J25" s="26"/>
      <c r="K25" s="26"/>
      <c r="L25" s="26"/>
      <c r="M25" s="55"/>
      <c r="N25" s="64"/>
      <c r="O25" s="26"/>
      <c r="P25" s="26"/>
      <c r="Q25" s="26"/>
      <c r="R25" s="26"/>
      <c r="S25" s="26"/>
      <c r="T25" s="55"/>
      <c r="U25" s="64"/>
      <c r="V25" s="26"/>
      <c r="W25" s="26"/>
      <c r="X25" s="26"/>
      <c r="Y25" s="26"/>
      <c r="Z25" s="26"/>
      <c r="AA25" s="55"/>
      <c r="AB25" s="64"/>
      <c r="AC25" s="26"/>
      <c r="AD25" s="26"/>
      <c r="AE25" s="26"/>
      <c r="AF25" s="26"/>
      <c r="AG25" s="26"/>
      <c r="AH25" s="55"/>
      <c r="AI25" s="64"/>
      <c r="AJ25" s="26"/>
      <c r="AK25" s="26"/>
      <c r="AL25" s="26"/>
      <c r="AM25" s="26"/>
      <c r="AN25" s="26"/>
      <c r="AO25" s="55"/>
      <c r="AP25" s="64"/>
      <c r="AQ25" s="26"/>
      <c r="AR25" s="26"/>
      <c r="AS25" s="26"/>
      <c r="AT25" s="26"/>
      <c r="AU25" s="26"/>
      <c r="AV25" s="55"/>
      <c r="AW25" s="64"/>
      <c r="AX25" s="26"/>
      <c r="AY25" s="26"/>
      <c r="AZ25" s="26"/>
      <c r="BA25" s="26"/>
      <c r="BB25" s="26"/>
      <c r="BC25" s="55"/>
      <c r="BD25" s="64"/>
      <c r="BE25" s="26"/>
      <c r="BF25" s="26"/>
      <c r="BG25" s="26"/>
      <c r="BH25" s="26"/>
      <c r="BI25" s="26"/>
      <c r="BJ25" s="55"/>
      <c r="BK25" s="64"/>
      <c r="BL25" s="26"/>
      <c r="BM25" s="26"/>
      <c r="BN25" s="26"/>
      <c r="BO25" s="26"/>
      <c r="BP25" s="26"/>
      <c r="BQ25" s="55"/>
      <c r="BR25" s="64"/>
      <c r="BS25" s="26"/>
      <c r="BT25" s="26"/>
      <c r="BU25" s="26"/>
      <c r="BV25" s="26"/>
      <c r="BW25" s="26"/>
      <c r="BX25" s="55"/>
      <c r="BY25" s="64"/>
      <c r="BZ25" s="26"/>
      <c r="CA25" s="26"/>
      <c r="CB25" s="26"/>
      <c r="CC25" s="26"/>
      <c r="CD25" s="26"/>
      <c r="CE25" s="55"/>
      <c r="CF25" s="64"/>
      <c r="CG25" s="26"/>
      <c r="CH25" s="26"/>
      <c r="CI25" s="26"/>
      <c r="CJ25" s="26"/>
      <c r="CK25" s="26"/>
      <c r="CL25" s="55"/>
      <c r="CM25" s="64"/>
      <c r="CN25" s="26"/>
      <c r="CO25" s="26"/>
      <c r="CP25" s="26"/>
      <c r="CQ25" s="26"/>
      <c r="CR25" s="26"/>
      <c r="CS25" s="55"/>
      <c r="CT25" s="64"/>
      <c r="CU25" s="26"/>
      <c r="CV25" s="26"/>
      <c r="CW25" s="26"/>
      <c r="CX25" s="26"/>
      <c r="CY25" s="26"/>
      <c r="CZ25" s="55"/>
      <c r="DA25" s="64"/>
      <c r="DB25" s="26"/>
      <c r="DC25" s="26"/>
      <c r="DD25" s="26"/>
      <c r="DE25" s="26"/>
      <c r="DF25" s="26"/>
      <c r="DG25" s="55"/>
      <c r="DH25" s="64"/>
      <c r="DI25" s="26"/>
      <c r="DJ25" s="26"/>
      <c r="DK25" s="26"/>
      <c r="DL25" s="26"/>
      <c r="DM25" s="26"/>
      <c r="DN25" s="55"/>
      <c r="DO25" s="64"/>
      <c r="DP25" s="26"/>
      <c r="DQ25" s="26"/>
      <c r="DR25" s="26"/>
      <c r="DS25" s="26"/>
      <c r="DT25" s="26"/>
      <c r="DU25" s="55"/>
      <c r="DV25" s="64"/>
      <c r="DW25" s="26"/>
      <c r="DX25" s="26"/>
      <c r="DY25" s="26"/>
      <c r="DZ25" s="26"/>
      <c r="EA25" s="26"/>
      <c r="EB25" s="55"/>
      <c r="EC25" s="64"/>
      <c r="ED25" s="26"/>
      <c r="EE25" s="26"/>
      <c r="EF25" s="26"/>
      <c r="EG25" s="26"/>
      <c r="EH25" s="26"/>
      <c r="EI25" s="55"/>
      <c r="EJ25" s="64"/>
      <c r="EK25" s="26"/>
      <c r="EL25" s="26"/>
      <c r="EM25" s="26"/>
      <c r="EN25" s="26"/>
      <c r="EO25" s="26"/>
      <c r="EP25" s="55"/>
      <c r="EQ25" s="64"/>
      <c r="ER25" s="26"/>
      <c r="ES25" s="26"/>
      <c r="ET25" s="26"/>
      <c r="EU25" s="26"/>
      <c r="EV25" s="26"/>
      <c r="EW25" s="55"/>
      <c r="EX25" s="64"/>
      <c r="EY25" s="26"/>
      <c r="EZ25" s="26"/>
      <c r="FA25" s="26"/>
      <c r="FB25" s="26"/>
      <c r="FC25" s="26"/>
      <c r="FD25" s="55"/>
      <c r="FE25" s="64"/>
      <c r="FF25" s="26"/>
      <c r="FG25" s="26"/>
      <c r="FH25" s="26"/>
      <c r="FI25" s="26"/>
      <c r="FJ25" s="26"/>
      <c r="FK25" s="55"/>
      <c r="FL25" s="64"/>
      <c r="FM25" s="26"/>
      <c r="FN25" s="26"/>
      <c r="FO25" s="26"/>
      <c r="FP25" s="26"/>
      <c r="FQ25" s="26"/>
      <c r="FR25" s="55"/>
      <c r="FS25" s="64"/>
      <c r="FT25" s="26"/>
      <c r="FU25" s="26"/>
      <c r="FV25" s="26"/>
      <c r="FW25" s="26"/>
      <c r="FX25" s="26"/>
      <c r="FY25" s="55"/>
      <c r="FZ25" s="64"/>
      <c r="GA25" s="26"/>
      <c r="GB25" s="26"/>
      <c r="GC25" s="26"/>
      <c r="GD25" s="26"/>
      <c r="GE25" s="26"/>
      <c r="GF25" s="55"/>
      <c r="GG25" s="64"/>
      <c r="GH25" s="26"/>
      <c r="GI25" s="26"/>
      <c r="GJ25" s="26"/>
      <c r="GK25" s="26"/>
      <c r="GL25" s="26"/>
      <c r="GM25" s="55"/>
      <c r="GN25" s="64"/>
      <c r="GO25" s="26"/>
      <c r="GP25" s="26"/>
      <c r="GQ25" s="26"/>
      <c r="GR25" s="26"/>
      <c r="GS25" s="26"/>
      <c r="GT25" s="55"/>
      <c r="GU25" s="64"/>
      <c r="GV25" s="26"/>
      <c r="GW25" s="26"/>
      <c r="GX25" s="26"/>
      <c r="GY25" s="26"/>
      <c r="GZ25" s="26"/>
      <c r="HA25" s="55"/>
      <c r="HB25" s="64"/>
      <c r="HC25" s="26"/>
      <c r="HD25" s="26"/>
      <c r="HE25" s="26"/>
      <c r="HF25" s="26"/>
      <c r="HG25" s="26"/>
      <c r="HH25" s="55"/>
      <c r="HI25" s="64"/>
      <c r="HJ25" s="26"/>
      <c r="HK25" s="26"/>
      <c r="HL25" s="26"/>
      <c r="HM25" s="26"/>
      <c r="HN25" s="26"/>
      <c r="HO25" s="55"/>
      <c r="HP25" s="64"/>
      <c r="HQ25" s="26"/>
      <c r="HR25" s="26"/>
      <c r="HS25" s="26"/>
      <c r="HT25" s="26"/>
      <c r="HU25" s="26"/>
      <c r="HV25" s="55"/>
      <c r="HW25" s="64"/>
      <c r="HX25" s="26"/>
      <c r="HY25" s="26"/>
      <c r="HZ25" s="26"/>
      <c r="IA25" s="26"/>
      <c r="IB25" s="26"/>
      <c r="IC25" s="55"/>
      <c r="ID25" s="64"/>
      <c r="IE25" s="26"/>
      <c r="IF25" s="26"/>
      <c r="IG25" s="26"/>
      <c r="IH25" s="26"/>
      <c r="II25" s="26"/>
      <c r="IJ25" s="55"/>
      <c r="IK25" s="64"/>
      <c r="IL25" s="26"/>
      <c r="IM25" s="26"/>
      <c r="IN25" s="26"/>
      <c r="IO25" s="26"/>
      <c r="IP25" s="26"/>
      <c r="IQ25" s="55"/>
      <c r="IR25" s="64"/>
      <c r="IS25" s="26"/>
      <c r="IT25" s="26"/>
      <c r="IU25" s="26"/>
      <c r="IV25" s="26"/>
      <c r="IW25" s="26"/>
      <c r="IX25" s="55"/>
      <c r="IY25" s="64"/>
      <c r="IZ25" s="26"/>
      <c r="JA25" s="26"/>
      <c r="JB25" s="26"/>
      <c r="JC25" s="26"/>
      <c r="JD25" s="26"/>
      <c r="JE25" s="55"/>
      <c r="JF25" s="64"/>
      <c r="JG25" s="26"/>
      <c r="JH25" s="26"/>
      <c r="JI25" s="26"/>
      <c r="JJ25" s="26"/>
      <c r="JK25" s="26"/>
      <c r="JL25" s="55"/>
      <c r="JM25" s="64"/>
      <c r="JN25" s="26"/>
      <c r="JO25" s="26"/>
      <c r="JP25" s="26"/>
      <c r="JQ25" s="26"/>
      <c r="JR25" s="26"/>
      <c r="JS25" s="55"/>
      <c r="JT25" s="64"/>
      <c r="JU25" s="26"/>
      <c r="JV25" s="26"/>
      <c r="JW25" s="26"/>
      <c r="JX25" s="26"/>
      <c r="JY25" s="26"/>
      <c r="JZ25" s="55"/>
      <c r="KA25" s="64"/>
      <c r="KB25" s="26"/>
      <c r="KC25" s="26"/>
      <c r="KD25" s="26"/>
      <c r="KE25" s="26"/>
      <c r="KF25" s="26"/>
      <c r="KG25" s="55"/>
      <c r="KH25" s="64"/>
      <c r="KI25" s="26"/>
      <c r="KJ25" s="26"/>
      <c r="KK25" s="26"/>
      <c r="KL25" s="26"/>
      <c r="KM25" s="26"/>
      <c r="KN25" s="55"/>
      <c r="KO25" s="64"/>
      <c r="KP25" s="26"/>
      <c r="KQ25" s="26"/>
      <c r="KR25" s="26"/>
      <c r="KS25" s="26"/>
      <c r="KT25" s="26"/>
      <c r="KU25" s="55"/>
      <c r="KV25" s="64"/>
      <c r="KW25" s="26"/>
      <c r="KX25" s="26"/>
      <c r="KY25" s="26"/>
      <c r="KZ25" s="26"/>
      <c r="LA25" s="26"/>
      <c r="LB25" s="55"/>
      <c r="LC25" s="64"/>
      <c r="LD25" s="26"/>
      <c r="LE25" s="26"/>
      <c r="LF25" s="26"/>
      <c r="LG25" s="26"/>
      <c r="LH25" s="26"/>
      <c r="LI25" s="55"/>
      <c r="LJ25" s="64"/>
      <c r="LK25" s="26"/>
      <c r="LL25" s="26"/>
      <c r="LM25" s="26"/>
      <c r="LN25" s="26"/>
      <c r="LO25" s="26"/>
      <c r="LP25" s="55"/>
      <c r="LQ25" s="64"/>
      <c r="LR25" s="26"/>
      <c r="LS25" s="26"/>
      <c r="LT25" s="26"/>
      <c r="LU25" s="26"/>
      <c r="LV25" s="26"/>
      <c r="LW25" s="55"/>
      <c r="LX25" s="64"/>
      <c r="LY25" s="26"/>
      <c r="LZ25" s="26"/>
      <c r="MA25" s="26"/>
      <c r="MB25" s="26"/>
      <c r="MC25" s="26"/>
      <c r="MD25" s="55"/>
      <c r="ME25" s="64"/>
      <c r="MF25" s="26"/>
      <c r="MG25" s="26"/>
      <c r="MH25" s="26"/>
      <c r="MI25" s="26"/>
      <c r="MJ25" s="26"/>
      <c r="MK25" s="55"/>
      <c r="ML25" s="64"/>
      <c r="MM25" s="26"/>
      <c r="MN25" s="26"/>
      <c r="MO25" s="26"/>
      <c r="MP25" s="26"/>
      <c r="MQ25" s="26"/>
      <c r="MR25" s="55"/>
      <c r="MS25" s="64"/>
      <c r="MT25" s="26"/>
      <c r="MU25" s="26"/>
      <c r="MV25" s="26"/>
      <c r="MW25" s="26"/>
      <c r="MX25" s="26"/>
      <c r="MY25" s="55"/>
      <c r="MZ25" s="64"/>
      <c r="NA25" s="26"/>
      <c r="NB25" s="26"/>
      <c r="NC25" s="26"/>
      <c r="ND25" s="26"/>
      <c r="NE25" s="26"/>
      <c r="NF25" s="55"/>
      <c r="NG25" s="64"/>
      <c r="NH25" s="26"/>
      <c r="NI25" s="26"/>
      <c r="NJ25" s="26"/>
      <c r="NK25" s="26"/>
      <c r="NL25" s="26"/>
      <c r="NM25" s="55"/>
      <c r="NN25" s="64"/>
      <c r="NO25" s="26"/>
      <c r="NP25" s="26"/>
      <c r="NQ25" s="26"/>
      <c r="NR25" s="26"/>
      <c r="NS25" s="26"/>
      <c r="NT25" s="55"/>
      <c r="NU25" s="64"/>
      <c r="NV25" s="26"/>
      <c r="NW25" s="26"/>
      <c r="NX25" s="26"/>
      <c r="NY25" s="26"/>
      <c r="NZ25" s="26"/>
      <c r="OA25" s="55"/>
      <c r="OB25" s="64"/>
      <c r="OC25" s="26"/>
      <c r="OD25" s="26"/>
      <c r="OE25" s="26"/>
      <c r="OF25" s="26"/>
      <c r="OG25" s="26"/>
      <c r="OH25" s="55"/>
      <c r="OI25" s="64"/>
      <c r="OJ25" s="26"/>
      <c r="OK25" s="26"/>
      <c r="OL25" s="26"/>
      <c r="OM25" s="26"/>
      <c r="ON25" s="26"/>
      <c r="OO25" s="55"/>
      <c r="OP25" s="64"/>
      <c r="OQ25" s="26"/>
      <c r="OR25" s="26"/>
      <c r="OS25" s="26"/>
      <c r="OT25" s="26"/>
      <c r="OU25" s="26"/>
      <c r="OV25" s="55"/>
      <c r="OW25" s="64"/>
      <c r="OX25" s="26"/>
      <c r="OY25" s="26"/>
      <c r="OZ25" s="26"/>
      <c r="PA25" s="26"/>
      <c r="PB25" s="26"/>
      <c r="PC25" s="55"/>
      <c r="PD25" s="64"/>
      <c r="PE25" s="26"/>
      <c r="PF25" s="26"/>
      <c r="PG25" s="26"/>
      <c r="PH25" s="26"/>
      <c r="PI25" s="26"/>
      <c r="PJ25" s="55"/>
      <c r="PK25" s="64"/>
      <c r="PL25" s="26"/>
      <c r="PM25" s="26"/>
      <c r="PN25" s="26"/>
      <c r="PO25" s="26"/>
      <c r="PP25" s="26"/>
      <c r="PQ25" s="55"/>
      <c r="PR25" s="64"/>
    </row>
    <row r="26" spans="1:434" ht="11.25" customHeight="1">
      <c r="A26" s="166"/>
      <c r="B26" s="40" t="s">
        <v>2170</v>
      </c>
      <c r="C26" s="26"/>
      <c r="D26" s="26"/>
      <c r="E26" s="26"/>
      <c r="F26" s="55"/>
      <c r="G26" s="64"/>
      <c r="H26" s="26"/>
      <c r="I26" s="26"/>
      <c r="J26" s="26"/>
      <c r="K26" s="26"/>
      <c r="L26" s="26"/>
      <c r="M26" s="55"/>
      <c r="N26" s="64"/>
      <c r="O26" s="26"/>
      <c r="P26" s="26"/>
      <c r="Q26" s="26"/>
      <c r="R26" s="26"/>
      <c r="S26" s="26"/>
      <c r="T26" s="55"/>
      <c r="U26" s="64"/>
      <c r="V26" s="26"/>
      <c r="W26" s="26"/>
      <c r="X26" s="26"/>
      <c r="Y26" s="26"/>
      <c r="Z26" s="26"/>
      <c r="AA26" s="55"/>
      <c r="AB26" s="64"/>
      <c r="AC26" s="26"/>
      <c r="AD26" s="26"/>
      <c r="AE26" s="26"/>
      <c r="AF26" s="26"/>
      <c r="AG26" s="26"/>
      <c r="AH26" s="55"/>
      <c r="AI26" s="64"/>
      <c r="AJ26" s="26"/>
      <c r="AK26" s="26"/>
      <c r="AL26" s="26"/>
      <c r="AM26" s="26"/>
      <c r="AN26" s="26"/>
      <c r="AO26" s="55"/>
      <c r="AP26" s="64"/>
      <c r="AQ26" s="26"/>
      <c r="AR26" s="26"/>
      <c r="AS26" s="26"/>
      <c r="AT26" s="26"/>
      <c r="AU26" s="26"/>
      <c r="AV26" s="55"/>
      <c r="AW26" s="64"/>
      <c r="AX26" s="26"/>
      <c r="AY26" s="26"/>
      <c r="AZ26" s="26"/>
      <c r="BA26" s="26"/>
      <c r="BB26" s="26"/>
      <c r="BC26" s="55"/>
      <c r="BD26" s="64"/>
      <c r="BE26" s="26"/>
      <c r="BF26" s="26"/>
      <c r="BG26" s="26"/>
      <c r="BH26" s="26"/>
      <c r="BI26" s="26"/>
      <c r="BJ26" s="55"/>
      <c r="BK26" s="64"/>
      <c r="BL26" s="26"/>
      <c r="BM26" s="26"/>
      <c r="BN26" s="26"/>
      <c r="BO26" s="26"/>
      <c r="BP26" s="26"/>
      <c r="BQ26" s="55"/>
      <c r="BR26" s="64"/>
      <c r="BS26" s="26"/>
      <c r="BT26" s="26"/>
      <c r="BU26" s="26"/>
      <c r="BV26" s="26"/>
      <c r="BW26" s="26"/>
      <c r="BX26" s="55"/>
      <c r="BY26" s="64"/>
      <c r="BZ26" s="26"/>
      <c r="CA26" s="26"/>
      <c r="CB26" s="26"/>
      <c r="CC26" s="26"/>
      <c r="CD26" s="26"/>
      <c r="CE26" s="55"/>
      <c r="CF26" s="64"/>
      <c r="CG26" s="26"/>
      <c r="CH26" s="26"/>
      <c r="CI26" s="26"/>
      <c r="CJ26" s="26"/>
      <c r="CK26" s="26"/>
      <c r="CL26" s="55"/>
      <c r="CM26" s="64"/>
      <c r="CN26" s="26"/>
      <c r="CO26" s="26"/>
      <c r="CP26" s="26"/>
      <c r="CQ26" s="26"/>
      <c r="CR26" s="26"/>
      <c r="CS26" s="55"/>
      <c r="CT26" s="64"/>
      <c r="CU26" s="26"/>
      <c r="CV26" s="26"/>
      <c r="CW26" s="26"/>
      <c r="CX26" s="26"/>
      <c r="CY26" s="26"/>
      <c r="CZ26" s="55"/>
      <c r="DA26" s="64"/>
      <c r="DB26" s="26"/>
      <c r="DC26" s="26"/>
      <c r="DD26" s="26"/>
      <c r="DE26" s="26"/>
      <c r="DF26" s="26"/>
      <c r="DG26" s="55"/>
      <c r="DH26" s="64"/>
      <c r="DI26" s="26"/>
      <c r="DJ26" s="26"/>
      <c r="DK26" s="26"/>
      <c r="DL26" s="26"/>
      <c r="DM26" s="26"/>
      <c r="DN26" s="55"/>
      <c r="DO26" s="64"/>
      <c r="DP26" s="26"/>
      <c r="DQ26" s="26"/>
      <c r="DR26" s="26"/>
      <c r="DS26" s="26"/>
      <c r="DT26" s="26"/>
      <c r="DU26" s="55"/>
      <c r="DV26" s="64"/>
      <c r="DW26" s="26"/>
      <c r="DX26" s="26"/>
      <c r="DY26" s="26"/>
      <c r="DZ26" s="26"/>
      <c r="EA26" s="26"/>
      <c r="EB26" s="55"/>
      <c r="EC26" s="64"/>
      <c r="ED26" s="26"/>
      <c r="EE26" s="26"/>
      <c r="EF26" s="26"/>
      <c r="EG26" s="26"/>
      <c r="EH26" s="26"/>
      <c r="EI26" s="55"/>
      <c r="EJ26" s="64"/>
      <c r="EK26" s="26"/>
      <c r="EL26" s="26"/>
      <c r="EM26" s="26"/>
      <c r="EN26" s="26"/>
      <c r="EO26" s="26"/>
      <c r="EP26" s="55"/>
      <c r="EQ26" s="64"/>
      <c r="ER26" s="26"/>
      <c r="ES26" s="26"/>
      <c r="ET26" s="26"/>
      <c r="EU26" s="26"/>
      <c r="EV26" s="26"/>
      <c r="EW26" s="55"/>
      <c r="EX26" s="64"/>
      <c r="EY26" s="26"/>
      <c r="EZ26" s="26"/>
      <c r="FA26" s="26"/>
      <c r="FB26" s="26"/>
      <c r="FC26" s="26"/>
      <c r="FD26" s="55"/>
      <c r="FE26" s="64"/>
      <c r="FF26" s="26"/>
      <c r="FG26" s="26"/>
      <c r="FH26" s="26"/>
      <c r="FI26" s="26"/>
      <c r="FJ26" s="26"/>
      <c r="FK26" s="55"/>
      <c r="FL26" s="64"/>
      <c r="FM26" s="26"/>
      <c r="FN26" s="26"/>
      <c r="FO26" s="26"/>
      <c r="FP26" s="26"/>
      <c r="FQ26" s="26"/>
      <c r="FR26" s="55"/>
      <c r="FS26" s="64"/>
      <c r="FT26" s="26"/>
      <c r="FU26" s="26"/>
      <c r="FV26" s="26"/>
      <c r="FW26" s="26"/>
      <c r="FX26" s="26"/>
      <c r="FY26" s="55"/>
      <c r="FZ26" s="64"/>
      <c r="GA26" s="26"/>
      <c r="GB26" s="26"/>
      <c r="GC26" s="26"/>
      <c r="GD26" s="26"/>
      <c r="GE26" s="26"/>
      <c r="GF26" s="55"/>
      <c r="GG26" s="64"/>
      <c r="GH26" s="26"/>
      <c r="GI26" s="26"/>
      <c r="GJ26" s="26"/>
      <c r="GK26" s="26"/>
      <c r="GL26" s="26"/>
      <c r="GM26" s="55"/>
      <c r="GN26" s="64"/>
      <c r="GO26" s="26"/>
      <c r="GP26" s="26"/>
      <c r="GQ26" s="26"/>
      <c r="GR26" s="26"/>
      <c r="GS26" s="26"/>
      <c r="GT26" s="55"/>
      <c r="GU26" s="64"/>
      <c r="GV26" s="26"/>
      <c r="GW26" s="26"/>
      <c r="GX26" s="26"/>
      <c r="GY26" s="26"/>
      <c r="GZ26" s="26"/>
      <c r="HA26" s="55"/>
      <c r="HB26" s="64"/>
      <c r="HC26" s="26"/>
      <c r="HD26" s="26"/>
      <c r="HE26" s="26"/>
      <c r="HF26" s="26"/>
      <c r="HG26" s="26"/>
      <c r="HH26" s="55"/>
      <c r="HI26" s="64"/>
      <c r="HJ26" s="26"/>
      <c r="HK26" s="26"/>
      <c r="HL26" s="26"/>
      <c r="HM26" s="26"/>
      <c r="HN26" s="26"/>
      <c r="HO26" s="55"/>
      <c r="HP26" s="64"/>
      <c r="HQ26" s="26"/>
      <c r="HR26" s="26"/>
      <c r="HS26" s="26"/>
      <c r="HT26" s="26"/>
      <c r="HU26" s="26"/>
      <c r="HV26" s="55"/>
      <c r="HW26" s="64"/>
      <c r="HX26" s="26"/>
      <c r="HY26" s="26"/>
      <c r="HZ26" s="26"/>
      <c r="IA26" s="26"/>
      <c r="IB26" s="26"/>
      <c r="IC26" s="55"/>
      <c r="ID26" s="64"/>
      <c r="IE26" s="26"/>
      <c r="IF26" s="26"/>
      <c r="IG26" s="26"/>
      <c r="IH26" s="26"/>
      <c r="II26" s="26"/>
      <c r="IJ26" s="55"/>
      <c r="IK26" s="64"/>
      <c r="IL26" s="26"/>
      <c r="IM26" s="26"/>
      <c r="IN26" s="26"/>
      <c r="IO26" s="26"/>
      <c r="IP26" s="26"/>
      <c r="IQ26" s="55"/>
      <c r="IR26" s="64"/>
      <c r="IS26" s="26"/>
      <c r="IT26" s="26"/>
      <c r="IU26" s="26"/>
      <c r="IV26" s="26"/>
      <c r="IW26" s="26"/>
      <c r="IX26" s="55"/>
      <c r="IY26" s="64"/>
      <c r="IZ26" s="26"/>
      <c r="JA26" s="26"/>
      <c r="JB26" s="26"/>
      <c r="JC26" s="26"/>
      <c r="JD26" s="26"/>
      <c r="JE26" s="55"/>
      <c r="JF26" s="64"/>
      <c r="JG26" s="26"/>
      <c r="JH26" s="26"/>
      <c r="JI26" s="26"/>
      <c r="JJ26" s="26"/>
      <c r="JK26" s="26"/>
      <c r="JL26" s="55"/>
      <c r="JM26" s="64"/>
      <c r="JN26" s="26"/>
      <c r="JO26" s="26"/>
      <c r="JP26" s="26"/>
      <c r="JQ26" s="26"/>
      <c r="JR26" s="26"/>
      <c r="JS26" s="55"/>
      <c r="JT26" s="64"/>
      <c r="JU26" s="26"/>
      <c r="JV26" s="26"/>
      <c r="JW26" s="26"/>
      <c r="JX26" s="26"/>
      <c r="JY26" s="26"/>
      <c r="JZ26" s="55"/>
      <c r="KA26" s="64"/>
      <c r="KB26" s="26"/>
      <c r="KC26" s="26"/>
      <c r="KD26" s="26"/>
      <c r="KE26" s="26"/>
      <c r="KF26" s="26"/>
      <c r="KG26" s="55"/>
      <c r="KH26" s="64"/>
      <c r="KI26" s="26"/>
      <c r="KJ26" s="26"/>
      <c r="KK26" s="26"/>
      <c r="KL26" s="26"/>
      <c r="KM26" s="26"/>
      <c r="KN26" s="55"/>
      <c r="KO26" s="64"/>
      <c r="KP26" s="26"/>
      <c r="KQ26" s="26"/>
      <c r="KR26" s="26"/>
      <c r="KS26" s="26"/>
      <c r="KT26" s="26"/>
      <c r="KU26" s="55"/>
      <c r="KV26" s="64"/>
      <c r="KW26" s="26"/>
      <c r="KX26" s="26"/>
      <c r="KY26" s="26"/>
      <c r="KZ26" s="26"/>
      <c r="LA26" s="26"/>
      <c r="LB26" s="55"/>
      <c r="LC26" s="64"/>
      <c r="LD26" s="26"/>
      <c r="LE26" s="26"/>
      <c r="LF26" s="26"/>
      <c r="LG26" s="26"/>
      <c r="LH26" s="26"/>
      <c r="LI26" s="55"/>
      <c r="LJ26" s="64"/>
      <c r="LK26" s="26"/>
      <c r="LL26" s="26"/>
      <c r="LM26" s="26"/>
      <c r="LN26" s="26"/>
      <c r="LO26" s="26"/>
      <c r="LP26" s="55"/>
      <c r="LQ26" s="64"/>
      <c r="LR26" s="26"/>
      <c r="LS26" s="26"/>
      <c r="LT26" s="26"/>
      <c r="LU26" s="26"/>
      <c r="LV26" s="26"/>
      <c r="LW26" s="55"/>
      <c r="LX26" s="64"/>
      <c r="LY26" s="26"/>
      <c r="LZ26" s="26"/>
      <c r="MA26" s="26"/>
      <c r="MB26" s="26"/>
      <c r="MC26" s="26"/>
      <c r="MD26" s="55"/>
      <c r="ME26" s="64"/>
      <c r="MF26" s="26"/>
      <c r="MG26" s="26"/>
      <c r="MH26" s="26"/>
      <c r="MI26" s="26"/>
      <c r="MJ26" s="26"/>
      <c r="MK26" s="55"/>
      <c r="ML26" s="64"/>
      <c r="MM26" s="26"/>
      <c r="MN26" s="26"/>
      <c r="MO26" s="26"/>
      <c r="MP26" s="26"/>
      <c r="MQ26" s="26"/>
      <c r="MR26" s="55"/>
      <c r="MS26" s="64"/>
      <c r="MT26" s="26"/>
      <c r="MU26" s="26"/>
      <c r="MV26" s="26"/>
      <c r="MW26" s="26"/>
      <c r="MX26" s="26"/>
      <c r="MY26" s="55"/>
      <c r="MZ26" s="64"/>
      <c r="NA26" s="26"/>
      <c r="NB26" s="26"/>
      <c r="NC26" s="26"/>
      <c r="ND26" s="26"/>
      <c r="NE26" s="26"/>
      <c r="NF26" s="55"/>
      <c r="NG26" s="64"/>
      <c r="NH26" s="26"/>
      <c r="NI26" s="26"/>
      <c r="NJ26" s="26"/>
      <c r="NK26" s="26"/>
      <c r="NL26" s="26"/>
      <c r="NM26" s="55"/>
      <c r="NN26" s="64"/>
      <c r="NO26" s="26"/>
      <c r="NP26" s="26"/>
      <c r="NQ26" s="26"/>
      <c r="NR26" s="26"/>
      <c r="NS26" s="26"/>
      <c r="NT26" s="55"/>
      <c r="NU26" s="64"/>
      <c r="NV26" s="26"/>
      <c r="NW26" s="26"/>
      <c r="NX26" s="26"/>
      <c r="NY26" s="26"/>
      <c r="NZ26" s="26"/>
      <c r="OA26" s="55"/>
      <c r="OB26" s="64"/>
      <c r="OC26" s="26"/>
      <c r="OD26" s="26"/>
      <c r="OE26" s="26"/>
      <c r="OF26" s="26"/>
      <c r="OG26" s="26"/>
      <c r="OH26" s="55"/>
      <c r="OI26" s="64"/>
      <c r="OJ26" s="26"/>
      <c r="OK26" s="26"/>
      <c r="OL26" s="26"/>
      <c r="OM26" s="26"/>
      <c r="ON26" s="26"/>
      <c r="OO26" s="55"/>
      <c r="OP26" s="64"/>
      <c r="OQ26" s="26"/>
      <c r="OR26" s="26"/>
      <c r="OS26" s="26"/>
      <c r="OT26" s="26"/>
      <c r="OU26" s="26"/>
      <c r="OV26" s="55"/>
      <c r="OW26" s="64"/>
      <c r="OX26" s="26"/>
      <c r="OY26" s="26"/>
      <c r="OZ26" s="26"/>
      <c r="PA26" s="26"/>
      <c r="PB26" s="26"/>
      <c r="PC26" s="55"/>
      <c r="PD26" s="64"/>
      <c r="PE26" s="26"/>
      <c r="PF26" s="26"/>
      <c r="PG26" s="26"/>
      <c r="PH26" s="26"/>
      <c r="PI26" s="26"/>
      <c r="PJ26" s="55"/>
      <c r="PK26" s="64"/>
      <c r="PL26" s="26"/>
      <c r="PM26" s="26"/>
      <c r="PN26" s="26"/>
      <c r="PO26" s="26"/>
      <c r="PP26" s="26"/>
      <c r="PQ26" s="55"/>
      <c r="PR26" s="64"/>
    </row>
    <row r="27" spans="1:434" ht="11.25" customHeight="1">
      <c r="A27" s="166"/>
      <c r="B27" s="40" t="s">
        <v>2143</v>
      </c>
      <c r="C27" s="26"/>
      <c r="D27" s="26"/>
      <c r="E27" s="26"/>
      <c r="F27" s="55"/>
      <c r="G27" s="64"/>
      <c r="H27" s="26"/>
      <c r="I27" s="26"/>
      <c r="J27" s="26"/>
      <c r="K27" s="26"/>
      <c r="L27" s="26"/>
      <c r="M27" s="55"/>
      <c r="N27" s="64"/>
      <c r="O27" s="26"/>
      <c r="P27" s="26"/>
      <c r="Q27" s="26"/>
      <c r="R27" s="26"/>
      <c r="S27" s="26"/>
      <c r="T27" s="55"/>
      <c r="U27" s="64"/>
      <c r="V27" s="26"/>
      <c r="W27" s="26"/>
      <c r="X27" s="26"/>
      <c r="Y27" s="26"/>
      <c r="Z27" s="26"/>
      <c r="AA27" s="55"/>
      <c r="AB27" s="64"/>
      <c r="AC27" s="26"/>
      <c r="AD27" s="26"/>
      <c r="AE27" s="26"/>
      <c r="AF27" s="26"/>
      <c r="AG27" s="26"/>
      <c r="AH27" s="55"/>
      <c r="AI27" s="64"/>
      <c r="AJ27" s="26"/>
      <c r="AK27" s="26"/>
      <c r="AL27" s="26"/>
      <c r="AM27" s="26"/>
      <c r="AN27" s="26"/>
      <c r="AO27" s="55"/>
      <c r="AP27" s="64"/>
      <c r="AQ27" s="26"/>
      <c r="AR27" s="26"/>
      <c r="AS27" s="26"/>
      <c r="AT27" s="26"/>
      <c r="AU27" s="26"/>
      <c r="AV27" s="55"/>
      <c r="AW27" s="64"/>
      <c r="AX27" s="26"/>
      <c r="AY27" s="26"/>
      <c r="AZ27" s="26"/>
      <c r="BA27" s="26"/>
      <c r="BB27" s="26"/>
      <c r="BC27" s="55"/>
      <c r="BD27" s="64"/>
      <c r="BE27" s="26"/>
      <c r="BF27" s="26"/>
      <c r="BG27" s="26"/>
      <c r="BH27" s="26"/>
      <c r="BI27" s="26"/>
      <c r="BJ27" s="55"/>
      <c r="BK27" s="64"/>
      <c r="BL27" s="26"/>
      <c r="BM27" s="26"/>
      <c r="BN27" s="26"/>
      <c r="BO27" s="26"/>
      <c r="BP27" s="26"/>
      <c r="BQ27" s="55"/>
      <c r="BR27" s="64"/>
      <c r="BS27" s="26"/>
      <c r="BT27" s="26"/>
      <c r="BU27" s="26"/>
      <c r="BV27" s="26"/>
      <c r="BW27" s="26"/>
      <c r="BX27" s="55"/>
      <c r="BY27" s="64"/>
      <c r="BZ27" s="26"/>
      <c r="CA27" s="26"/>
      <c r="CB27" s="26"/>
      <c r="CC27" s="26"/>
      <c r="CD27" s="26"/>
      <c r="CE27" s="55"/>
      <c r="CF27" s="64"/>
      <c r="CG27" s="26"/>
      <c r="CH27" s="26"/>
      <c r="CI27" s="26"/>
      <c r="CJ27" s="26"/>
      <c r="CK27" s="26"/>
      <c r="CL27" s="55"/>
      <c r="CM27" s="64"/>
      <c r="CN27" s="26"/>
      <c r="CO27" s="26"/>
      <c r="CP27" s="26"/>
      <c r="CQ27" s="26"/>
      <c r="CR27" s="26"/>
      <c r="CS27" s="55"/>
      <c r="CT27" s="64"/>
      <c r="CU27" s="26"/>
      <c r="CV27" s="26"/>
      <c r="CW27" s="26"/>
      <c r="CX27" s="26"/>
      <c r="CY27" s="26"/>
      <c r="CZ27" s="55"/>
      <c r="DA27" s="64"/>
      <c r="DB27" s="26"/>
      <c r="DC27" s="26"/>
      <c r="DD27" s="26"/>
      <c r="DE27" s="26"/>
      <c r="DF27" s="26"/>
      <c r="DG27" s="55"/>
      <c r="DH27" s="64"/>
      <c r="DI27" s="26"/>
      <c r="DJ27" s="26"/>
      <c r="DK27" s="26"/>
      <c r="DL27" s="26"/>
      <c r="DM27" s="26"/>
      <c r="DN27" s="55"/>
      <c r="DO27" s="64"/>
      <c r="DP27" s="26"/>
      <c r="DQ27" s="26"/>
      <c r="DR27" s="26"/>
      <c r="DS27" s="26"/>
      <c r="DT27" s="26"/>
      <c r="DU27" s="55"/>
      <c r="DV27" s="64"/>
      <c r="DW27" s="26"/>
      <c r="DX27" s="26"/>
      <c r="DY27" s="26"/>
      <c r="DZ27" s="26"/>
      <c r="EA27" s="26"/>
      <c r="EB27" s="55"/>
      <c r="EC27" s="64"/>
      <c r="ED27" s="26"/>
      <c r="EE27" s="26"/>
      <c r="EF27" s="26"/>
      <c r="EG27" s="26"/>
      <c r="EH27" s="26"/>
      <c r="EI27" s="55"/>
      <c r="EJ27" s="64"/>
      <c r="EK27" s="26"/>
      <c r="EL27" s="26"/>
      <c r="EM27" s="26"/>
      <c r="EN27" s="26"/>
      <c r="EO27" s="26"/>
      <c r="EP27" s="55"/>
      <c r="EQ27" s="64"/>
      <c r="ER27" s="26"/>
      <c r="ES27" s="26"/>
      <c r="ET27" s="26"/>
      <c r="EU27" s="26"/>
      <c r="EV27" s="26"/>
      <c r="EW27" s="55"/>
      <c r="EX27" s="64"/>
      <c r="EY27" s="26"/>
      <c r="EZ27" s="26"/>
      <c r="FA27" s="26"/>
      <c r="FB27" s="26"/>
      <c r="FC27" s="26"/>
      <c r="FD27" s="55"/>
      <c r="FE27" s="64"/>
      <c r="FF27" s="26"/>
      <c r="FG27" s="26"/>
      <c r="FH27" s="26"/>
      <c r="FI27" s="26"/>
      <c r="FJ27" s="26"/>
      <c r="FK27" s="55"/>
      <c r="FL27" s="64"/>
      <c r="FM27" s="26"/>
      <c r="FN27" s="26"/>
      <c r="FO27" s="26"/>
      <c r="FP27" s="26"/>
      <c r="FQ27" s="26"/>
      <c r="FR27" s="55"/>
      <c r="FS27" s="64"/>
      <c r="FT27" s="26"/>
      <c r="FU27" s="26"/>
      <c r="FV27" s="26"/>
      <c r="FW27" s="26"/>
      <c r="FX27" s="26"/>
      <c r="FY27" s="55"/>
      <c r="FZ27" s="64"/>
      <c r="GA27" s="26"/>
      <c r="GB27" s="26"/>
      <c r="GC27" s="26"/>
      <c r="GD27" s="26"/>
      <c r="GE27" s="26"/>
      <c r="GF27" s="55"/>
      <c r="GG27" s="64"/>
      <c r="GH27" s="26"/>
      <c r="GI27" s="26"/>
      <c r="GJ27" s="26"/>
      <c r="GK27" s="26"/>
      <c r="GL27" s="26"/>
      <c r="GM27" s="55"/>
      <c r="GN27" s="64"/>
      <c r="GO27" s="26"/>
      <c r="GP27" s="26"/>
      <c r="GQ27" s="26"/>
      <c r="GR27" s="26"/>
      <c r="GS27" s="26"/>
      <c r="GT27" s="55"/>
      <c r="GU27" s="64"/>
      <c r="GV27" s="26"/>
      <c r="GW27" s="26"/>
      <c r="GX27" s="26"/>
      <c r="GY27" s="26"/>
      <c r="GZ27" s="26"/>
      <c r="HA27" s="55"/>
      <c r="HB27" s="64"/>
      <c r="HC27" s="26"/>
      <c r="HD27" s="26"/>
      <c r="HE27" s="26"/>
      <c r="HF27" s="26"/>
      <c r="HG27" s="26"/>
      <c r="HH27" s="55"/>
      <c r="HI27" s="64"/>
      <c r="HJ27" s="26"/>
      <c r="HK27" s="26"/>
      <c r="HL27" s="26"/>
      <c r="HM27" s="26"/>
      <c r="HN27" s="26"/>
      <c r="HO27" s="55"/>
      <c r="HP27" s="64"/>
      <c r="HQ27" s="26"/>
      <c r="HR27" s="26"/>
      <c r="HS27" s="26"/>
      <c r="HT27" s="26"/>
      <c r="HU27" s="26"/>
      <c r="HV27" s="55"/>
      <c r="HW27" s="64"/>
      <c r="HX27" s="26"/>
      <c r="HY27" s="26"/>
      <c r="HZ27" s="26"/>
      <c r="IA27" s="26"/>
      <c r="IB27" s="26"/>
      <c r="IC27" s="55"/>
      <c r="ID27" s="64"/>
      <c r="IE27" s="26"/>
      <c r="IF27" s="26"/>
      <c r="IG27" s="26"/>
      <c r="IH27" s="26"/>
      <c r="II27" s="26"/>
      <c r="IJ27" s="55"/>
      <c r="IK27" s="64"/>
      <c r="IL27" s="26"/>
      <c r="IM27" s="26"/>
      <c r="IN27" s="26"/>
      <c r="IO27" s="26"/>
      <c r="IP27" s="26"/>
      <c r="IQ27" s="55"/>
      <c r="IR27" s="64"/>
      <c r="IS27" s="26"/>
      <c r="IT27" s="26"/>
      <c r="IU27" s="26"/>
      <c r="IV27" s="26"/>
      <c r="IW27" s="26"/>
      <c r="IX27" s="55"/>
      <c r="IY27" s="64"/>
      <c r="IZ27" s="26"/>
      <c r="JA27" s="26"/>
      <c r="JB27" s="26"/>
      <c r="JC27" s="26"/>
      <c r="JD27" s="26"/>
      <c r="JE27" s="55"/>
      <c r="JF27" s="64"/>
      <c r="JG27" s="26"/>
      <c r="JH27" s="26"/>
      <c r="JI27" s="26"/>
      <c r="JJ27" s="26"/>
      <c r="JK27" s="26"/>
      <c r="JL27" s="55"/>
      <c r="JM27" s="64"/>
      <c r="JN27" s="26"/>
      <c r="JO27" s="26"/>
      <c r="JP27" s="26"/>
      <c r="JQ27" s="26"/>
      <c r="JR27" s="26"/>
      <c r="JS27" s="55"/>
      <c r="JT27" s="64"/>
      <c r="JU27" s="26"/>
      <c r="JV27" s="26"/>
      <c r="JW27" s="26"/>
      <c r="JX27" s="26"/>
      <c r="JY27" s="26"/>
      <c r="JZ27" s="55"/>
      <c r="KA27" s="64"/>
      <c r="KB27" s="26"/>
      <c r="KC27" s="26"/>
      <c r="KD27" s="26"/>
      <c r="KE27" s="26"/>
      <c r="KF27" s="26"/>
      <c r="KG27" s="55"/>
      <c r="KH27" s="64"/>
      <c r="KI27" s="26"/>
      <c r="KJ27" s="26"/>
      <c r="KK27" s="26"/>
      <c r="KL27" s="26"/>
      <c r="KM27" s="26"/>
      <c r="KN27" s="55"/>
      <c r="KO27" s="64"/>
      <c r="KP27" s="26"/>
      <c r="KQ27" s="26"/>
      <c r="KR27" s="26"/>
      <c r="KS27" s="26"/>
      <c r="KT27" s="26"/>
      <c r="KU27" s="55"/>
      <c r="KV27" s="64"/>
      <c r="KW27" s="26"/>
      <c r="KX27" s="26"/>
      <c r="KY27" s="26"/>
      <c r="KZ27" s="26"/>
      <c r="LA27" s="26"/>
      <c r="LB27" s="55"/>
      <c r="LC27" s="64"/>
      <c r="LD27" s="26"/>
      <c r="LE27" s="26"/>
      <c r="LF27" s="26"/>
      <c r="LG27" s="26"/>
      <c r="LH27" s="26"/>
      <c r="LI27" s="55"/>
      <c r="LJ27" s="64"/>
      <c r="LK27" s="26"/>
      <c r="LL27" s="26"/>
      <c r="LM27" s="26"/>
      <c r="LN27" s="26"/>
      <c r="LO27" s="26"/>
      <c r="LP27" s="55"/>
      <c r="LQ27" s="64"/>
      <c r="LR27" s="26"/>
      <c r="LS27" s="26"/>
      <c r="LT27" s="26"/>
      <c r="LU27" s="26"/>
      <c r="LV27" s="26"/>
      <c r="LW27" s="55"/>
      <c r="LX27" s="64"/>
      <c r="LY27" s="26"/>
      <c r="LZ27" s="26"/>
      <c r="MA27" s="26"/>
      <c r="MB27" s="26"/>
      <c r="MC27" s="26"/>
      <c r="MD27" s="55"/>
      <c r="ME27" s="64"/>
      <c r="MF27" s="26"/>
      <c r="MG27" s="26"/>
      <c r="MH27" s="26"/>
      <c r="MI27" s="26"/>
      <c r="MJ27" s="26"/>
      <c r="MK27" s="55"/>
      <c r="ML27" s="64"/>
      <c r="MM27" s="26"/>
      <c r="MN27" s="26"/>
      <c r="MO27" s="26"/>
      <c r="MP27" s="26"/>
      <c r="MQ27" s="26"/>
      <c r="MR27" s="55"/>
      <c r="MS27" s="64"/>
      <c r="MT27" s="26"/>
      <c r="MU27" s="26"/>
      <c r="MV27" s="26"/>
      <c r="MW27" s="26"/>
      <c r="MX27" s="26"/>
      <c r="MY27" s="55"/>
      <c r="MZ27" s="64"/>
      <c r="NA27" s="26"/>
      <c r="NB27" s="26"/>
      <c r="NC27" s="26"/>
      <c r="ND27" s="26"/>
      <c r="NE27" s="26"/>
      <c r="NF27" s="55"/>
      <c r="NG27" s="64"/>
      <c r="NH27" s="26"/>
      <c r="NI27" s="26"/>
      <c r="NJ27" s="26"/>
      <c r="NK27" s="26"/>
      <c r="NL27" s="26"/>
      <c r="NM27" s="55"/>
      <c r="NN27" s="64"/>
      <c r="NO27" s="26"/>
      <c r="NP27" s="26"/>
      <c r="NQ27" s="26"/>
      <c r="NR27" s="26"/>
      <c r="NS27" s="26"/>
      <c r="NT27" s="55"/>
      <c r="NU27" s="64"/>
      <c r="NV27" s="26"/>
      <c r="NW27" s="26"/>
      <c r="NX27" s="26"/>
      <c r="NY27" s="26"/>
      <c r="NZ27" s="26"/>
      <c r="OA27" s="55"/>
      <c r="OB27" s="64"/>
      <c r="OC27" s="26"/>
      <c r="OD27" s="26"/>
      <c r="OE27" s="26"/>
      <c r="OF27" s="26"/>
      <c r="OG27" s="26"/>
      <c r="OH27" s="55"/>
      <c r="OI27" s="64"/>
      <c r="OJ27" s="26"/>
      <c r="OK27" s="26"/>
      <c r="OL27" s="26"/>
      <c r="OM27" s="26"/>
      <c r="ON27" s="26"/>
      <c r="OO27" s="55"/>
      <c r="OP27" s="64"/>
      <c r="OQ27" s="26"/>
      <c r="OR27" s="26"/>
      <c r="OS27" s="26"/>
      <c r="OT27" s="26"/>
      <c r="OU27" s="26"/>
      <c r="OV27" s="55"/>
      <c r="OW27" s="64"/>
      <c r="OX27" s="26"/>
      <c r="OY27" s="26"/>
      <c r="OZ27" s="26"/>
      <c r="PA27" s="26"/>
      <c r="PB27" s="26"/>
      <c r="PC27" s="55"/>
      <c r="PD27" s="64"/>
      <c r="PE27" s="26"/>
      <c r="PF27" s="26"/>
      <c r="PG27" s="26"/>
      <c r="PH27" s="26"/>
      <c r="PI27" s="26"/>
      <c r="PJ27" s="55"/>
      <c r="PK27" s="64"/>
      <c r="PL27" s="26"/>
      <c r="PM27" s="26"/>
      <c r="PN27" s="26"/>
      <c r="PO27" s="26"/>
      <c r="PP27" s="26"/>
      <c r="PQ27" s="55"/>
      <c r="PR27" s="64"/>
    </row>
    <row r="28" spans="1:434" ht="11.25" customHeight="1">
      <c r="A28" s="166"/>
      <c r="B28" s="40" t="s">
        <v>2171</v>
      </c>
      <c r="C28" s="26"/>
      <c r="D28" s="26"/>
      <c r="E28" s="26"/>
      <c r="F28" s="55"/>
      <c r="G28" s="64"/>
      <c r="H28" s="26"/>
      <c r="I28" s="26"/>
      <c r="J28" s="26"/>
      <c r="K28" s="26"/>
      <c r="L28" s="26"/>
      <c r="M28" s="55"/>
      <c r="N28" s="64"/>
      <c r="O28" s="26"/>
      <c r="P28" s="26"/>
      <c r="Q28" s="26"/>
      <c r="R28" s="26"/>
      <c r="S28" s="26"/>
      <c r="T28" s="55"/>
      <c r="U28" s="64"/>
      <c r="V28" s="26"/>
      <c r="W28" s="26"/>
      <c r="X28" s="26"/>
      <c r="Y28" s="26"/>
      <c r="Z28" s="26"/>
      <c r="AA28" s="55"/>
      <c r="AB28" s="64"/>
      <c r="AC28" s="26"/>
      <c r="AD28" s="26"/>
      <c r="AE28" s="26"/>
      <c r="AF28" s="26"/>
      <c r="AG28" s="26"/>
      <c r="AH28" s="55"/>
      <c r="AI28" s="64"/>
      <c r="AJ28" s="26"/>
      <c r="AK28" s="26"/>
      <c r="AL28" s="26"/>
      <c r="AM28" s="26"/>
      <c r="AN28" s="26"/>
      <c r="AO28" s="55"/>
      <c r="AP28" s="64"/>
      <c r="AQ28" s="26"/>
      <c r="AR28" s="26"/>
      <c r="AS28" s="26"/>
      <c r="AT28" s="26"/>
      <c r="AU28" s="26"/>
      <c r="AV28" s="55"/>
      <c r="AW28" s="64"/>
      <c r="AX28" s="26"/>
      <c r="AY28" s="26"/>
      <c r="AZ28" s="26"/>
      <c r="BA28" s="26"/>
      <c r="BB28" s="26"/>
      <c r="BC28" s="55"/>
      <c r="BD28" s="64"/>
      <c r="BE28" s="26"/>
      <c r="BF28" s="26"/>
      <c r="BG28" s="26"/>
      <c r="BH28" s="26"/>
      <c r="BI28" s="26"/>
      <c r="BJ28" s="55"/>
      <c r="BK28" s="64"/>
      <c r="BL28" s="26"/>
      <c r="BM28" s="26"/>
      <c r="BN28" s="26"/>
      <c r="BO28" s="26"/>
      <c r="BP28" s="26"/>
      <c r="BQ28" s="55"/>
      <c r="BR28" s="64"/>
      <c r="BS28" s="26"/>
      <c r="BT28" s="26"/>
      <c r="BU28" s="26"/>
      <c r="BV28" s="26"/>
      <c r="BW28" s="26"/>
      <c r="BX28" s="55"/>
      <c r="BY28" s="64"/>
      <c r="BZ28" s="26"/>
      <c r="CA28" s="26"/>
      <c r="CB28" s="26"/>
      <c r="CC28" s="26"/>
      <c r="CD28" s="26"/>
      <c r="CE28" s="55"/>
      <c r="CF28" s="64"/>
      <c r="CG28" s="26"/>
      <c r="CH28" s="26"/>
      <c r="CI28" s="26"/>
      <c r="CJ28" s="26"/>
      <c r="CK28" s="26"/>
      <c r="CL28" s="55"/>
      <c r="CM28" s="64"/>
      <c r="CN28" s="26"/>
      <c r="CO28" s="26"/>
      <c r="CP28" s="26"/>
      <c r="CQ28" s="26"/>
      <c r="CR28" s="26"/>
      <c r="CS28" s="55"/>
      <c r="CT28" s="64"/>
      <c r="CU28" s="26"/>
      <c r="CV28" s="26"/>
      <c r="CW28" s="26"/>
      <c r="CX28" s="26"/>
      <c r="CY28" s="26"/>
      <c r="CZ28" s="55"/>
      <c r="DA28" s="64"/>
      <c r="DB28" s="26"/>
      <c r="DC28" s="26"/>
      <c r="DD28" s="26"/>
      <c r="DE28" s="26"/>
      <c r="DF28" s="26"/>
      <c r="DG28" s="55"/>
      <c r="DH28" s="64"/>
      <c r="DI28" s="26"/>
      <c r="DJ28" s="26"/>
      <c r="DK28" s="26"/>
      <c r="DL28" s="26"/>
      <c r="DM28" s="26"/>
      <c r="DN28" s="55"/>
      <c r="DO28" s="64"/>
      <c r="DP28" s="26"/>
      <c r="DQ28" s="26"/>
      <c r="DR28" s="26"/>
      <c r="DS28" s="26"/>
      <c r="DT28" s="26"/>
      <c r="DU28" s="55"/>
      <c r="DV28" s="64"/>
      <c r="DW28" s="26"/>
      <c r="DX28" s="26"/>
      <c r="DY28" s="26"/>
      <c r="DZ28" s="26"/>
      <c r="EA28" s="26"/>
      <c r="EB28" s="55"/>
      <c r="EC28" s="64"/>
      <c r="ED28" s="26"/>
      <c r="EE28" s="26"/>
      <c r="EF28" s="26"/>
      <c r="EG28" s="26"/>
      <c r="EH28" s="26"/>
      <c r="EI28" s="55"/>
      <c r="EJ28" s="64"/>
      <c r="EK28" s="26"/>
      <c r="EL28" s="26"/>
      <c r="EM28" s="26"/>
      <c r="EN28" s="26"/>
      <c r="EO28" s="26"/>
      <c r="EP28" s="55"/>
      <c r="EQ28" s="64"/>
      <c r="ER28" s="26"/>
      <c r="ES28" s="26"/>
      <c r="ET28" s="26"/>
      <c r="EU28" s="26"/>
      <c r="EV28" s="26"/>
      <c r="EW28" s="55"/>
      <c r="EX28" s="64"/>
      <c r="EY28" s="26"/>
      <c r="EZ28" s="26"/>
      <c r="FA28" s="26"/>
      <c r="FB28" s="26"/>
      <c r="FC28" s="26"/>
      <c r="FD28" s="55"/>
      <c r="FE28" s="64"/>
      <c r="FF28" s="26"/>
      <c r="FG28" s="26"/>
      <c r="FH28" s="26"/>
      <c r="FI28" s="26"/>
      <c r="FJ28" s="26"/>
      <c r="FK28" s="55"/>
      <c r="FL28" s="64"/>
      <c r="FM28" s="26"/>
      <c r="FN28" s="26"/>
      <c r="FO28" s="26"/>
      <c r="FP28" s="26"/>
      <c r="FQ28" s="26"/>
      <c r="FR28" s="55"/>
      <c r="FS28" s="64"/>
      <c r="FT28" s="26"/>
      <c r="FU28" s="26"/>
      <c r="FV28" s="26"/>
      <c r="FW28" s="26"/>
      <c r="FX28" s="26"/>
      <c r="FY28" s="55"/>
      <c r="FZ28" s="64"/>
      <c r="GA28" s="26"/>
      <c r="GB28" s="26"/>
      <c r="GC28" s="26"/>
      <c r="GD28" s="26"/>
      <c r="GE28" s="26"/>
      <c r="GF28" s="55"/>
      <c r="GG28" s="64"/>
      <c r="GH28" s="26"/>
      <c r="GI28" s="26"/>
      <c r="GJ28" s="26"/>
      <c r="GK28" s="26"/>
      <c r="GL28" s="26"/>
      <c r="GM28" s="55"/>
      <c r="GN28" s="64"/>
      <c r="GO28" s="26"/>
      <c r="GP28" s="26"/>
      <c r="GQ28" s="26"/>
      <c r="GR28" s="26"/>
      <c r="GS28" s="26"/>
      <c r="GT28" s="55"/>
      <c r="GU28" s="64"/>
      <c r="GV28" s="26"/>
      <c r="GW28" s="26"/>
      <c r="GX28" s="26"/>
      <c r="GY28" s="26"/>
      <c r="GZ28" s="26"/>
      <c r="HA28" s="55"/>
      <c r="HB28" s="64"/>
      <c r="HC28" s="26"/>
      <c r="HD28" s="26"/>
      <c r="HE28" s="26"/>
      <c r="HF28" s="26"/>
      <c r="HG28" s="26"/>
      <c r="HH28" s="55"/>
      <c r="HI28" s="64"/>
      <c r="HJ28" s="26"/>
      <c r="HK28" s="26"/>
      <c r="HL28" s="26"/>
      <c r="HM28" s="26"/>
      <c r="HN28" s="26"/>
      <c r="HO28" s="55"/>
      <c r="HP28" s="64"/>
      <c r="HQ28" s="26"/>
      <c r="HR28" s="26"/>
      <c r="HS28" s="26"/>
      <c r="HT28" s="26"/>
      <c r="HU28" s="26"/>
      <c r="HV28" s="55"/>
      <c r="HW28" s="64"/>
      <c r="HX28" s="26"/>
      <c r="HY28" s="26"/>
      <c r="HZ28" s="26"/>
      <c r="IA28" s="26"/>
      <c r="IB28" s="26"/>
      <c r="IC28" s="55"/>
      <c r="ID28" s="64"/>
      <c r="IE28" s="26"/>
      <c r="IF28" s="26"/>
      <c r="IG28" s="26"/>
      <c r="IH28" s="26"/>
      <c r="II28" s="26"/>
      <c r="IJ28" s="55"/>
      <c r="IK28" s="64"/>
      <c r="IL28" s="26"/>
      <c r="IM28" s="26"/>
      <c r="IN28" s="26"/>
      <c r="IO28" s="26"/>
      <c r="IP28" s="26"/>
      <c r="IQ28" s="55"/>
      <c r="IR28" s="64"/>
      <c r="IS28" s="26"/>
      <c r="IT28" s="26"/>
      <c r="IU28" s="26"/>
      <c r="IV28" s="26"/>
      <c r="IW28" s="26"/>
      <c r="IX28" s="55"/>
      <c r="IY28" s="64"/>
      <c r="IZ28" s="26"/>
      <c r="JA28" s="26"/>
      <c r="JB28" s="26"/>
      <c r="JC28" s="26"/>
      <c r="JD28" s="26"/>
      <c r="JE28" s="55"/>
      <c r="JF28" s="64"/>
      <c r="JG28" s="26"/>
      <c r="JH28" s="26"/>
      <c r="JI28" s="26"/>
      <c r="JJ28" s="26"/>
      <c r="JK28" s="26"/>
      <c r="JL28" s="55"/>
      <c r="JM28" s="64"/>
      <c r="JN28" s="26"/>
      <c r="JO28" s="26"/>
      <c r="JP28" s="26"/>
      <c r="JQ28" s="26"/>
      <c r="JR28" s="26"/>
      <c r="JS28" s="55"/>
      <c r="JT28" s="64"/>
      <c r="JU28" s="26"/>
      <c r="JV28" s="26"/>
      <c r="JW28" s="26"/>
      <c r="JX28" s="26"/>
      <c r="JY28" s="26"/>
      <c r="JZ28" s="55"/>
      <c r="KA28" s="64"/>
      <c r="KB28" s="26"/>
      <c r="KC28" s="26"/>
      <c r="KD28" s="26"/>
      <c r="KE28" s="26"/>
      <c r="KF28" s="26"/>
      <c r="KG28" s="55"/>
      <c r="KH28" s="64"/>
      <c r="KI28" s="26"/>
      <c r="KJ28" s="26"/>
      <c r="KK28" s="26"/>
      <c r="KL28" s="26"/>
      <c r="KM28" s="26"/>
      <c r="KN28" s="55"/>
      <c r="KO28" s="64"/>
      <c r="KP28" s="26"/>
      <c r="KQ28" s="26"/>
      <c r="KR28" s="26"/>
      <c r="KS28" s="26"/>
      <c r="KT28" s="26"/>
      <c r="KU28" s="55"/>
      <c r="KV28" s="64"/>
      <c r="KW28" s="26"/>
      <c r="KX28" s="26"/>
      <c r="KY28" s="26"/>
      <c r="KZ28" s="26"/>
      <c r="LA28" s="26"/>
      <c r="LB28" s="55"/>
      <c r="LC28" s="64"/>
      <c r="LD28" s="26"/>
      <c r="LE28" s="26"/>
      <c r="LF28" s="26"/>
      <c r="LG28" s="26"/>
      <c r="LH28" s="26"/>
      <c r="LI28" s="55"/>
      <c r="LJ28" s="64"/>
      <c r="LK28" s="26"/>
      <c r="LL28" s="26"/>
      <c r="LM28" s="26"/>
      <c r="LN28" s="26"/>
      <c r="LO28" s="26"/>
      <c r="LP28" s="55"/>
      <c r="LQ28" s="64"/>
      <c r="LR28" s="26"/>
      <c r="LS28" s="26"/>
      <c r="LT28" s="26"/>
      <c r="LU28" s="26"/>
      <c r="LV28" s="26"/>
      <c r="LW28" s="55"/>
      <c r="LX28" s="64"/>
      <c r="LY28" s="26"/>
      <c r="LZ28" s="26"/>
      <c r="MA28" s="26"/>
      <c r="MB28" s="26"/>
      <c r="MC28" s="26"/>
      <c r="MD28" s="55"/>
      <c r="ME28" s="64"/>
      <c r="MF28" s="26"/>
      <c r="MG28" s="26"/>
      <c r="MH28" s="26"/>
      <c r="MI28" s="26"/>
      <c r="MJ28" s="26"/>
      <c r="MK28" s="55"/>
      <c r="ML28" s="64"/>
      <c r="MM28" s="26"/>
      <c r="MN28" s="26"/>
      <c r="MO28" s="26"/>
      <c r="MP28" s="26"/>
      <c r="MQ28" s="26"/>
      <c r="MR28" s="55"/>
      <c r="MS28" s="64"/>
      <c r="MT28" s="26"/>
      <c r="MU28" s="26"/>
      <c r="MV28" s="26"/>
      <c r="MW28" s="26"/>
      <c r="MX28" s="26"/>
      <c r="MY28" s="55"/>
      <c r="MZ28" s="64"/>
      <c r="NA28" s="26"/>
      <c r="NB28" s="26"/>
      <c r="NC28" s="26"/>
      <c r="ND28" s="26"/>
      <c r="NE28" s="26"/>
      <c r="NF28" s="55"/>
      <c r="NG28" s="64"/>
      <c r="NH28" s="26"/>
      <c r="NI28" s="26"/>
      <c r="NJ28" s="26"/>
      <c r="NK28" s="26"/>
      <c r="NL28" s="26"/>
      <c r="NM28" s="55"/>
      <c r="NN28" s="64"/>
      <c r="NO28" s="26"/>
      <c r="NP28" s="26"/>
      <c r="NQ28" s="26"/>
      <c r="NR28" s="26"/>
      <c r="NS28" s="26"/>
      <c r="NT28" s="55"/>
      <c r="NU28" s="64"/>
      <c r="NV28" s="26"/>
      <c r="NW28" s="26"/>
      <c r="NX28" s="26"/>
      <c r="NY28" s="26"/>
      <c r="NZ28" s="26"/>
      <c r="OA28" s="55"/>
      <c r="OB28" s="64"/>
      <c r="OC28" s="26"/>
      <c r="OD28" s="26"/>
      <c r="OE28" s="26"/>
      <c r="OF28" s="26"/>
      <c r="OG28" s="26"/>
      <c r="OH28" s="55"/>
      <c r="OI28" s="64"/>
      <c r="OJ28" s="26"/>
      <c r="OK28" s="26"/>
      <c r="OL28" s="26"/>
      <c r="OM28" s="26"/>
      <c r="ON28" s="26"/>
      <c r="OO28" s="55"/>
      <c r="OP28" s="64"/>
      <c r="OQ28" s="26"/>
      <c r="OR28" s="26"/>
      <c r="OS28" s="26"/>
      <c r="OT28" s="26"/>
      <c r="OU28" s="26"/>
      <c r="OV28" s="55"/>
      <c r="OW28" s="64"/>
      <c r="OX28" s="26"/>
      <c r="OY28" s="26"/>
      <c r="OZ28" s="26"/>
      <c r="PA28" s="26"/>
      <c r="PB28" s="26"/>
      <c r="PC28" s="55"/>
      <c r="PD28" s="64"/>
      <c r="PE28" s="26"/>
      <c r="PF28" s="26"/>
      <c r="PG28" s="26"/>
      <c r="PH28" s="26"/>
      <c r="PI28" s="26"/>
      <c r="PJ28" s="55"/>
      <c r="PK28" s="64"/>
      <c r="PL28" s="26"/>
      <c r="PM28" s="26"/>
      <c r="PN28" s="26"/>
      <c r="PO28" s="26"/>
      <c r="PP28" s="26"/>
      <c r="PQ28" s="55"/>
      <c r="PR28" s="64"/>
    </row>
    <row r="29" spans="1:434" s="48" customFormat="1" ht="11.25" customHeight="1" thickBot="1">
      <c r="A29" s="166"/>
      <c r="B29" s="47" t="s">
        <v>2172</v>
      </c>
      <c r="C29" s="50">
        <v>485</v>
      </c>
      <c r="D29" s="50">
        <v>490</v>
      </c>
      <c r="E29" s="50">
        <v>495</v>
      </c>
      <c r="F29" s="56"/>
      <c r="G29" s="65"/>
      <c r="H29" s="50">
        <v>475</v>
      </c>
      <c r="I29" s="50">
        <v>465</v>
      </c>
      <c r="J29" s="50">
        <v>345</v>
      </c>
      <c r="K29" s="50">
        <v>345</v>
      </c>
      <c r="L29" s="50">
        <v>465</v>
      </c>
      <c r="M29" s="56"/>
      <c r="N29" s="65"/>
      <c r="O29" s="50">
        <v>465</v>
      </c>
      <c r="P29" s="50">
        <v>465</v>
      </c>
      <c r="Q29" s="50">
        <v>465</v>
      </c>
      <c r="R29" s="50">
        <v>365</v>
      </c>
      <c r="S29" s="50">
        <v>465</v>
      </c>
      <c r="T29" s="56"/>
      <c r="U29" s="65"/>
      <c r="V29" s="50">
        <v>465</v>
      </c>
      <c r="W29" s="50">
        <v>465</v>
      </c>
      <c r="X29" s="50">
        <v>465</v>
      </c>
      <c r="Y29" s="50">
        <v>465</v>
      </c>
      <c r="Z29" s="50">
        <v>465</v>
      </c>
      <c r="AA29" s="56"/>
      <c r="AB29" s="65"/>
      <c r="AC29" s="50">
        <v>465</v>
      </c>
      <c r="AD29" s="50">
        <v>345</v>
      </c>
      <c r="AE29" s="50">
        <v>465</v>
      </c>
      <c r="AF29" s="50"/>
      <c r="AG29" s="50"/>
      <c r="AH29" s="56"/>
      <c r="AI29" s="65"/>
      <c r="AJ29" s="50">
        <v>465</v>
      </c>
      <c r="AK29" s="50">
        <v>345</v>
      </c>
      <c r="AL29" s="50">
        <v>240</v>
      </c>
      <c r="AM29" s="50">
        <v>465</v>
      </c>
      <c r="AN29" s="50">
        <v>465</v>
      </c>
      <c r="AO29" s="56"/>
      <c r="AP29" s="65"/>
      <c r="AQ29" s="50"/>
      <c r="AR29" s="50">
        <v>225</v>
      </c>
      <c r="AS29" s="50"/>
      <c r="AT29" s="50">
        <v>465</v>
      </c>
      <c r="AU29" s="50">
        <v>465</v>
      </c>
      <c r="AV29" s="56"/>
      <c r="AW29" s="65"/>
      <c r="AX29" s="50">
        <v>465</v>
      </c>
      <c r="AY29" s="50">
        <v>465</v>
      </c>
      <c r="AZ29" s="50">
        <v>405</v>
      </c>
      <c r="BA29" s="50">
        <v>405</v>
      </c>
      <c r="BB29" s="50">
        <v>465</v>
      </c>
      <c r="BC29" s="56"/>
      <c r="BD29" s="65"/>
      <c r="BE29" s="50">
        <v>465</v>
      </c>
      <c r="BF29" s="50">
        <v>465</v>
      </c>
      <c r="BG29" s="50">
        <v>465</v>
      </c>
      <c r="BH29" s="50">
        <v>365</v>
      </c>
      <c r="BI29" s="50">
        <v>465</v>
      </c>
      <c r="BJ29" s="56"/>
      <c r="BK29" s="65"/>
      <c r="BL29" s="50">
        <v>465</v>
      </c>
      <c r="BM29" s="50">
        <v>465</v>
      </c>
      <c r="BN29" s="50">
        <v>465</v>
      </c>
      <c r="BO29" s="50">
        <v>465</v>
      </c>
      <c r="BP29" s="50">
        <v>465</v>
      </c>
      <c r="BQ29" s="56"/>
      <c r="BR29" s="65"/>
      <c r="BS29" s="50">
        <v>465</v>
      </c>
      <c r="BT29" s="50">
        <v>465</v>
      </c>
      <c r="BU29" s="50">
        <v>365</v>
      </c>
      <c r="BV29" s="50">
        <v>465</v>
      </c>
      <c r="BW29" s="50">
        <v>465</v>
      </c>
      <c r="BX29" s="56"/>
      <c r="BY29" s="65"/>
      <c r="BZ29" s="50">
        <v>465</v>
      </c>
      <c r="CA29" s="50">
        <v>465</v>
      </c>
      <c r="CB29" s="50">
        <v>465</v>
      </c>
      <c r="CC29" s="50">
        <v>465</v>
      </c>
      <c r="CD29" s="50">
        <v>465</v>
      </c>
      <c r="CE29" s="56"/>
      <c r="CF29" s="65"/>
      <c r="CG29" s="50">
        <v>465</v>
      </c>
      <c r="CH29" s="50">
        <v>465</v>
      </c>
      <c r="CI29" s="50">
        <v>465</v>
      </c>
      <c r="CJ29" s="50">
        <v>465</v>
      </c>
      <c r="CK29" s="50">
        <v>465</v>
      </c>
      <c r="CL29" s="56"/>
      <c r="CM29" s="65"/>
      <c r="CN29" s="50"/>
      <c r="CO29" s="50"/>
      <c r="CP29" s="50">
        <v>465</v>
      </c>
      <c r="CQ29" s="50">
        <v>465</v>
      </c>
      <c r="CR29" s="50">
        <v>465</v>
      </c>
      <c r="CS29" s="56"/>
      <c r="CT29" s="65"/>
      <c r="CU29" s="50">
        <v>465</v>
      </c>
      <c r="CV29" s="50">
        <v>465</v>
      </c>
      <c r="CW29" s="50">
        <v>465</v>
      </c>
      <c r="CX29" s="50">
        <v>465</v>
      </c>
      <c r="CY29" s="50">
        <v>465</v>
      </c>
      <c r="CZ29" s="56"/>
      <c r="DA29" s="65"/>
      <c r="DB29" s="50">
        <v>465</v>
      </c>
      <c r="DC29" s="50">
        <v>425</v>
      </c>
      <c r="DD29" s="50">
        <v>465</v>
      </c>
      <c r="DE29" s="50"/>
      <c r="DF29" s="50"/>
      <c r="DG29" s="56"/>
      <c r="DH29" s="65"/>
      <c r="DI29" s="50">
        <v>465</v>
      </c>
      <c r="DJ29" s="50">
        <v>465</v>
      </c>
      <c r="DK29" s="50">
        <v>465</v>
      </c>
      <c r="DL29" s="50">
        <v>465</v>
      </c>
      <c r="DM29" s="50">
        <v>465</v>
      </c>
      <c r="DN29" s="56"/>
      <c r="DO29" s="65"/>
      <c r="DP29" s="50">
        <v>465</v>
      </c>
      <c r="DQ29" s="50">
        <v>465</v>
      </c>
      <c r="DR29" s="50">
        <v>465</v>
      </c>
      <c r="DS29" s="50">
        <v>465</v>
      </c>
      <c r="DT29" s="50">
        <v>465</v>
      </c>
      <c r="DU29" s="56"/>
      <c r="DV29" s="65"/>
      <c r="DW29" s="50"/>
      <c r="DX29" s="50">
        <v>365</v>
      </c>
      <c r="DY29" s="50">
        <v>465</v>
      </c>
      <c r="DZ29" s="50">
        <v>465</v>
      </c>
      <c r="EA29" s="50">
        <v>465</v>
      </c>
      <c r="EB29" s="56"/>
      <c r="EC29" s="65"/>
      <c r="ED29" s="50">
        <v>465</v>
      </c>
      <c r="EE29" s="50">
        <v>465</v>
      </c>
      <c r="EF29" s="50">
        <v>365</v>
      </c>
      <c r="EG29" s="50">
        <v>465</v>
      </c>
      <c r="EH29" s="50">
        <v>465</v>
      </c>
      <c r="EI29" s="56"/>
      <c r="EJ29" s="65"/>
      <c r="EK29" s="50">
        <v>465</v>
      </c>
      <c r="EL29" s="50">
        <f>465-60</f>
        <v>405</v>
      </c>
      <c r="EM29" s="50">
        <v>465</v>
      </c>
      <c r="EN29" s="50">
        <v>465</v>
      </c>
      <c r="EO29" s="50"/>
      <c r="EP29" s="56"/>
      <c r="EQ29" s="65"/>
      <c r="ER29" s="50">
        <v>465</v>
      </c>
      <c r="ES29" s="50">
        <v>0</v>
      </c>
      <c r="ET29" s="50">
        <v>0</v>
      </c>
      <c r="EU29" s="50">
        <v>0</v>
      </c>
      <c r="EV29" s="50">
        <v>0</v>
      </c>
      <c r="EW29" s="56"/>
      <c r="EX29" s="65"/>
      <c r="EY29" s="50">
        <v>465</v>
      </c>
      <c r="EZ29" s="50">
        <v>465</v>
      </c>
      <c r="FA29" s="50">
        <v>465</v>
      </c>
      <c r="FB29" s="50">
        <v>465</v>
      </c>
      <c r="FC29" s="50">
        <v>465</v>
      </c>
      <c r="FD29" s="56"/>
      <c r="FE29" s="65"/>
      <c r="FF29" s="50">
        <v>0</v>
      </c>
      <c r="FG29" s="50">
        <v>0</v>
      </c>
      <c r="FH29" s="50">
        <v>0</v>
      </c>
      <c r="FI29" s="50">
        <v>0</v>
      </c>
      <c r="FJ29" s="50">
        <v>0</v>
      </c>
      <c r="FK29" s="56"/>
      <c r="FL29" s="65"/>
      <c r="FM29" s="50">
        <v>465</v>
      </c>
      <c r="FN29" s="50">
        <v>0</v>
      </c>
      <c r="FO29" s="50">
        <v>465</v>
      </c>
      <c r="FP29" s="50">
        <v>465</v>
      </c>
      <c r="FQ29" s="50">
        <v>465</v>
      </c>
      <c r="FR29" s="56"/>
      <c r="FS29" s="65"/>
      <c r="FT29" s="50">
        <v>465</v>
      </c>
      <c r="FU29" s="50">
        <v>200</v>
      </c>
      <c r="FV29" s="50">
        <v>0</v>
      </c>
      <c r="FW29" s="50">
        <v>0</v>
      </c>
      <c r="FX29" s="50">
        <v>0</v>
      </c>
      <c r="FY29" s="56"/>
      <c r="FZ29" s="65"/>
      <c r="GA29" s="50">
        <v>465</v>
      </c>
      <c r="GB29" s="50">
        <v>465</v>
      </c>
      <c r="GC29" s="50">
        <v>465</v>
      </c>
      <c r="GD29" s="50">
        <v>465</v>
      </c>
      <c r="GE29" s="50"/>
      <c r="GF29" s="56"/>
      <c r="GG29" s="65"/>
      <c r="GH29" s="50">
        <f>465-20</f>
        <v>445</v>
      </c>
      <c r="GI29" s="50">
        <v>465</v>
      </c>
      <c r="GJ29" s="50">
        <v>465</v>
      </c>
      <c r="GK29" s="50">
        <f>465-83</f>
        <v>382</v>
      </c>
      <c r="GL29" s="50">
        <v>465</v>
      </c>
      <c r="GM29" s="56"/>
      <c r="GN29" s="65"/>
      <c r="GO29" s="50"/>
      <c r="GP29" s="50">
        <v>465</v>
      </c>
      <c r="GQ29" s="50">
        <v>0</v>
      </c>
      <c r="GR29" s="50">
        <v>465</v>
      </c>
      <c r="GS29" s="50">
        <v>465</v>
      </c>
      <c r="GT29" s="56"/>
      <c r="GU29" s="65"/>
      <c r="GV29" s="50">
        <v>465</v>
      </c>
      <c r="GW29" s="50">
        <v>465</v>
      </c>
      <c r="GX29" s="50">
        <v>465</v>
      </c>
      <c r="GY29" s="50">
        <v>465</v>
      </c>
      <c r="GZ29" s="50">
        <v>465</v>
      </c>
      <c r="HA29" s="56"/>
      <c r="HB29" s="65"/>
      <c r="HC29" s="50">
        <v>465</v>
      </c>
      <c r="HD29" s="50">
        <v>465</v>
      </c>
      <c r="HE29" s="50">
        <v>465</v>
      </c>
      <c r="HF29" s="50">
        <v>465</v>
      </c>
      <c r="HG29" s="50">
        <v>465</v>
      </c>
      <c r="HH29" s="56"/>
      <c r="HI29" s="65"/>
      <c r="HJ29" s="50">
        <v>465</v>
      </c>
      <c r="HK29" s="50">
        <v>465</v>
      </c>
      <c r="HL29" s="50">
        <v>465</v>
      </c>
      <c r="HM29" s="50">
        <v>465</v>
      </c>
      <c r="HN29" s="50">
        <f>465-10</f>
        <v>455</v>
      </c>
      <c r="HO29" s="56"/>
      <c r="HP29" s="65"/>
      <c r="HQ29" s="50">
        <v>465</v>
      </c>
      <c r="HR29" s="50">
        <v>465</v>
      </c>
      <c r="HS29" s="50">
        <v>465</v>
      </c>
      <c r="HT29" s="50">
        <f>465-15</f>
        <v>450</v>
      </c>
      <c r="HU29" s="50">
        <v>0</v>
      </c>
      <c r="HV29" s="56"/>
      <c r="HW29" s="65"/>
      <c r="HX29" s="50">
        <v>465</v>
      </c>
      <c r="HY29" s="50">
        <v>465</v>
      </c>
      <c r="HZ29" s="50">
        <v>465</v>
      </c>
      <c r="IA29" s="50">
        <v>465</v>
      </c>
      <c r="IB29" s="50">
        <v>300</v>
      </c>
      <c r="IC29" s="56"/>
      <c r="ID29" s="65"/>
      <c r="IE29" s="50">
        <v>0</v>
      </c>
      <c r="IF29" s="50">
        <v>0</v>
      </c>
      <c r="IG29" s="50">
        <v>0</v>
      </c>
      <c r="IH29" s="50">
        <v>0</v>
      </c>
      <c r="II29" s="50">
        <v>0</v>
      </c>
      <c r="IJ29" s="56"/>
      <c r="IK29" s="65"/>
      <c r="IL29" s="50">
        <v>0</v>
      </c>
      <c r="IM29" s="50">
        <v>0</v>
      </c>
      <c r="IN29" s="50">
        <v>0</v>
      </c>
      <c r="IO29" s="50">
        <v>0</v>
      </c>
      <c r="IP29" s="50">
        <v>0</v>
      </c>
      <c r="IQ29" s="56"/>
      <c r="IR29" s="65"/>
      <c r="IS29" s="50">
        <v>0</v>
      </c>
      <c r="IT29" s="50">
        <v>465</v>
      </c>
      <c r="IU29" s="50">
        <v>465</v>
      </c>
      <c r="IV29" s="50">
        <v>465</v>
      </c>
      <c r="IW29" s="50">
        <v>465</v>
      </c>
      <c r="IX29" s="56"/>
      <c r="IY29" s="65"/>
      <c r="IZ29" s="50">
        <v>465</v>
      </c>
      <c r="JA29" s="50">
        <v>465</v>
      </c>
      <c r="JB29" s="50">
        <v>465</v>
      </c>
      <c r="JC29" s="50">
        <v>465</v>
      </c>
      <c r="JD29" s="50">
        <v>465</v>
      </c>
      <c r="JE29" s="56"/>
      <c r="JF29" s="65"/>
      <c r="JG29" s="50">
        <v>465</v>
      </c>
      <c r="JH29" s="50">
        <v>465</v>
      </c>
      <c r="JI29" s="50">
        <f>465-60</f>
        <v>405</v>
      </c>
      <c r="JJ29" s="50">
        <v>465</v>
      </c>
      <c r="JK29" s="50">
        <v>465</v>
      </c>
      <c r="JL29" s="56"/>
      <c r="JM29" s="65"/>
      <c r="JN29" s="50">
        <v>465</v>
      </c>
      <c r="JO29" s="50">
        <v>465</v>
      </c>
      <c r="JP29" s="50">
        <v>465</v>
      </c>
      <c r="JQ29" s="50">
        <v>465</v>
      </c>
      <c r="JR29" s="50">
        <v>460</v>
      </c>
      <c r="JS29" s="56"/>
      <c r="JT29" s="65"/>
      <c r="JU29" s="50">
        <v>465</v>
      </c>
      <c r="JV29" s="50">
        <v>465</v>
      </c>
      <c r="JW29" s="50">
        <v>465</v>
      </c>
      <c r="JX29" s="50">
        <v>465</v>
      </c>
      <c r="JY29" s="50">
        <v>465</v>
      </c>
      <c r="JZ29" s="56"/>
      <c r="KA29" s="65"/>
      <c r="KB29" s="50">
        <v>465</v>
      </c>
      <c r="KC29" s="50">
        <v>0</v>
      </c>
      <c r="KD29" s="50">
        <v>465</v>
      </c>
      <c r="KE29" s="50">
        <v>465</v>
      </c>
      <c r="KF29" s="50">
        <v>465</v>
      </c>
      <c r="KG29" s="56"/>
      <c r="KH29" s="65"/>
      <c r="KI29" s="50">
        <f>465-10</f>
        <v>455</v>
      </c>
      <c r="KJ29" s="50">
        <v>465</v>
      </c>
      <c r="KK29" s="50">
        <v>465</v>
      </c>
      <c r="KL29" s="50">
        <v>465</v>
      </c>
      <c r="KM29" s="50">
        <v>465</v>
      </c>
      <c r="KN29" s="56"/>
      <c r="KO29" s="65"/>
      <c r="KP29" s="50">
        <f>465-10</f>
        <v>455</v>
      </c>
      <c r="KQ29" s="50">
        <v>0</v>
      </c>
      <c r="KR29" s="50">
        <v>465</v>
      </c>
      <c r="KS29" s="50">
        <v>465</v>
      </c>
      <c r="KT29" s="50">
        <v>465</v>
      </c>
      <c r="KU29" s="56"/>
      <c r="KV29" s="65"/>
      <c r="KW29" s="50">
        <v>0</v>
      </c>
      <c r="KX29" s="50">
        <v>465</v>
      </c>
      <c r="KY29" s="50">
        <v>465</v>
      </c>
      <c r="KZ29" s="50">
        <v>465</v>
      </c>
      <c r="LA29" s="50">
        <v>465</v>
      </c>
      <c r="LB29" s="56"/>
      <c r="LC29" s="65"/>
      <c r="LD29" s="50">
        <v>465</v>
      </c>
      <c r="LE29" s="50">
        <v>465</v>
      </c>
      <c r="LF29" s="50">
        <v>465</v>
      </c>
      <c r="LG29" s="50">
        <v>465</v>
      </c>
      <c r="LH29" s="50">
        <v>465</v>
      </c>
      <c r="LI29" s="56"/>
      <c r="LJ29" s="65"/>
      <c r="LK29" s="50">
        <v>465</v>
      </c>
      <c r="LL29" s="50">
        <v>465</v>
      </c>
      <c r="LM29" s="50">
        <v>465</v>
      </c>
      <c r="LN29" s="50">
        <v>465</v>
      </c>
      <c r="LO29" s="50"/>
      <c r="LP29" s="56"/>
      <c r="LQ29" s="65"/>
      <c r="LR29" s="50">
        <v>465</v>
      </c>
      <c r="LS29" s="50">
        <v>465</v>
      </c>
      <c r="LT29" s="50">
        <v>465</v>
      </c>
      <c r="LU29" s="50">
        <v>465</v>
      </c>
      <c r="LV29" s="50">
        <f>465-15</f>
        <v>450</v>
      </c>
      <c r="LW29" s="56"/>
      <c r="LX29" s="65"/>
      <c r="LY29" s="50">
        <v>465</v>
      </c>
      <c r="LZ29" s="50">
        <v>465</v>
      </c>
      <c r="MA29" s="50">
        <v>465</v>
      </c>
      <c r="MB29" s="50">
        <v>465</v>
      </c>
      <c r="MC29" s="50">
        <v>465</v>
      </c>
      <c r="MD29" s="56"/>
      <c r="ME29" s="65"/>
      <c r="MF29" s="50">
        <v>465</v>
      </c>
      <c r="MG29" s="50">
        <v>465</v>
      </c>
      <c r="MH29" s="50">
        <v>465</v>
      </c>
      <c r="MI29" s="50">
        <v>465</v>
      </c>
      <c r="MJ29" s="50">
        <v>465</v>
      </c>
      <c r="MK29" s="56"/>
      <c r="ML29" s="65"/>
      <c r="MM29" s="50">
        <v>465</v>
      </c>
      <c r="MN29" s="50">
        <v>465</v>
      </c>
      <c r="MO29" s="50">
        <v>465</v>
      </c>
      <c r="MP29" s="50">
        <v>465</v>
      </c>
      <c r="MQ29" s="50"/>
      <c r="MR29" s="56"/>
      <c r="MS29" s="65"/>
      <c r="MT29" s="50">
        <v>0</v>
      </c>
      <c r="MU29" s="50">
        <v>465</v>
      </c>
      <c r="MV29" s="50">
        <v>465</v>
      </c>
      <c r="MW29" s="50">
        <v>465</v>
      </c>
      <c r="MX29" s="50">
        <v>465</v>
      </c>
      <c r="MY29" s="56"/>
      <c r="MZ29" s="65"/>
      <c r="NA29" s="50">
        <v>0</v>
      </c>
      <c r="NB29" s="50">
        <v>465</v>
      </c>
      <c r="NC29" s="50">
        <v>465</v>
      </c>
      <c r="ND29" s="50">
        <v>465</v>
      </c>
      <c r="NE29" s="50">
        <v>465</v>
      </c>
      <c r="NF29" s="56"/>
      <c r="NG29" s="65"/>
      <c r="NH29" s="50">
        <v>465</v>
      </c>
      <c r="NI29" s="50">
        <v>465</v>
      </c>
      <c r="NJ29" s="50">
        <v>465</v>
      </c>
      <c r="NK29" s="50">
        <v>465</v>
      </c>
      <c r="NL29" s="50">
        <v>465</v>
      </c>
      <c r="NM29" s="56"/>
      <c r="NN29" s="65"/>
      <c r="NO29" s="50">
        <v>465</v>
      </c>
      <c r="NP29" s="50">
        <v>465</v>
      </c>
      <c r="NQ29" s="50">
        <v>465</v>
      </c>
      <c r="NR29" s="50">
        <v>465</v>
      </c>
      <c r="NS29" s="50">
        <v>465</v>
      </c>
      <c r="NT29" s="56"/>
      <c r="NU29" s="65"/>
      <c r="NV29" s="50">
        <v>465</v>
      </c>
      <c r="NW29" s="50">
        <v>465</v>
      </c>
      <c r="NX29" s="50">
        <v>465</v>
      </c>
      <c r="NY29" s="50">
        <v>465</v>
      </c>
      <c r="NZ29" s="50">
        <v>465</v>
      </c>
      <c r="OA29" s="56"/>
      <c r="OB29" s="65"/>
      <c r="OC29" s="50">
        <v>465</v>
      </c>
      <c r="OD29" s="50">
        <v>465</v>
      </c>
      <c r="OE29" s="50">
        <v>465</v>
      </c>
      <c r="OF29" s="50">
        <v>465</v>
      </c>
      <c r="OG29" s="50">
        <v>465</v>
      </c>
      <c r="OH29" s="56"/>
      <c r="OI29" s="65"/>
      <c r="OJ29" s="50">
        <v>465</v>
      </c>
      <c r="OK29" s="50">
        <v>465</v>
      </c>
      <c r="OL29" s="50">
        <v>465</v>
      </c>
      <c r="OM29" s="50">
        <v>465</v>
      </c>
      <c r="ON29" s="50">
        <v>0</v>
      </c>
      <c r="OO29" s="56"/>
      <c r="OP29" s="65"/>
      <c r="OQ29" s="50">
        <v>465</v>
      </c>
      <c r="OR29" s="50">
        <v>465</v>
      </c>
      <c r="OS29" s="50">
        <v>465</v>
      </c>
      <c r="OT29" s="50">
        <v>465</v>
      </c>
      <c r="OU29" s="50">
        <v>465</v>
      </c>
      <c r="OV29" s="56"/>
      <c r="OW29" s="65"/>
      <c r="OX29" s="50">
        <v>465</v>
      </c>
      <c r="OY29" s="50">
        <v>465</v>
      </c>
      <c r="OZ29" s="50">
        <v>465</v>
      </c>
      <c r="PA29" s="50"/>
      <c r="PB29" s="50"/>
      <c r="PC29" s="56"/>
      <c r="PD29" s="65"/>
      <c r="PE29" s="50">
        <v>465</v>
      </c>
      <c r="PF29" s="50">
        <v>465</v>
      </c>
      <c r="PG29" s="50">
        <v>465</v>
      </c>
      <c r="PH29" s="50">
        <v>465</v>
      </c>
      <c r="PI29" s="50">
        <v>465</v>
      </c>
      <c r="PJ29" s="56"/>
      <c r="PK29" s="65"/>
      <c r="PL29" s="50">
        <v>465</v>
      </c>
      <c r="PM29" s="50">
        <v>465</v>
      </c>
      <c r="PN29" s="50">
        <f>465-60</f>
        <v>405</v>
      </c>
      <c r="PO29" s="50">
        <v>465</v>
      </c>
      <c r="PP29" s="50"/>
      <c r="PQ29" s="56"/>
      <c r="PR29" s="65"/>
    </row>
    <row r="30" spans="1:434" s="38" customFormat="1" ht="11.25" customHeight="1">
      <c r="A30" s="168" t="s">
        <v>3554</v>
      </c>
      <c r="B30" s="39" t="s">
        <v>2168</v>
      </c>
      <c r="C30" s="31">
        <f>SUMIFS(AKORD[[CZASY]:[CZASY]],AKORD[[DATA]:[DATA]],C5,AKORD[[IMIE]:[IMIE]],$A$30)</f>
        <v>0</v>
      </c>
      <c r="D30" s="31">
        <f>SUMIFS(AKORD[[CZASY]:[CZASY]],AKORD[[DATA]:[DATA]],D5,AKORD[[IMIE]:[IMIE]],$A$30)</f>
        <v>0</v>
      </c>
      <c r="E30" s="31">
        <f>SUMIFS(AKORD[[CZASY]:[CZASY]],AKORD[[DATA]:[DATA]],E5,AKORD[[IMIE]:[IMIE]],$A$30)</f>
        <v>0</v>
      </c>
      <c r="F30" s="54">
        <f>SUMIFS(AKORD[[CZASY]:[CZASY]],AKORD[[DATA]:[DATA]],F5,AKORD[[IMIE]:[IMIE]],$A$30)</f>
        <v>0</v>
      </c>
      <c r="G30" s="57">
        <f>SUMIFS(AKORD[[CZASY]:[CZASY]],AKORD[[DATA]:[DATA]],G5,AKORD[[IMIE]:[IMIE]],$A$30)</f>
        <v>0</v>
      </c>
      <c r="H30" s="31">
        <f>SUMIFS(AKORD[[CZASY]:[CZASY]],AKORD[[DATA]:[DATA]],H5,AKORD[[IMIE]:[IMIE]],$A$30)</f>
        <v>0</v>
      </c>
      <c r="I30" s="31">
        <f>SUMIFS(AKORD[[CZASY]:[CZASY]],AKORD[[DATA]:[DATA]],I5,AKORD[[IMIE]:[IMIE]],$A$30)</f>
        <v>0</v>
      </c>
      <c r="J30" s="31">
        <f>SUMIFS(AKORD[[CZASY]:[CZASY]],AKORD[[DATA]:[DATA]],J5,AKORD[[IMIE]:[IMIE]],$A$30)</f>
        <v>0</v>
      </c>
      <c r="K30" s="31">
        <f>SUMIFS(AKORD[[CZASY]:[CZASY]],AKORD[[DATA]:[DATA]],K5,AKORD[[IMIE]:[IMIE]],$A$30)</f>
        <v>0</v>
      </c>
      <c r="L30" s="31">
        <f>SUMIFS(AKORD[[CZASY]:[CZASY]],AKORD[[DATA]:[DATA]],L5,AKORD[[IMIE]:[IMIE]],$A$30)</f>
        <v>0</v>
      </c>
      <c r="M30" s="54">
        <f>SUMIFS(AKORD[[CZASY]:[CZASY]],AKORD[[DATA]:[DATA]],M5,AKORD[[IMIE]:[IMIE]],$A$30)</f>
        <v>0</v>
      </c>
      <c r="N30" s="57">
        <f>SUMIFS(AKORD[[CZASY]:[CZASY]],AKORD[[DATA]:[DATA]],N5,AKORD[[IMIE]:[IMIE]],$A$30)</f>
        <v>0</v>
      </c>
      <c r="O30" s="31">
        <f>SUMIFS(AKORD[[CZASY]:[CZASY]],AKORD[[DATA]:[DATA]],O5,AKORD[[IMIE]:[IMIE]],$A$30)</f>
        <v>0</v>
      </c>
      <c r="P30" s="31">
        <f>SUMIFS(AKORD[[CZASY]:[CZASY]],AKORD[[DATA]:[DATA]],P5,AKORD[[IMIE]:[IMIE]],$A$30)</f>
        <v>0</v>
      </c>
      <c r="Q30" s="31">
        <f>SUMIFS(AKORD[[CZASY]:[CZASY]],AKORD[[DATA]:[DATA]],Q5,AKORD[[IMIE]:[IMIE]],$A$30)</f>
        <v>0</v>
      </c>
      <c r="R30" s="31">
        <f>SUMIFS(AKORD[[CZASY]:[CZASY]],AKORD[[DATA]:[DATA]],R5,AKORD[[IMIE]:[IMIE]],$A$30)</f>
        <v>0</v>
      </c>
      <c r="S30" s="31">
        <f>SUMIFS(AKORD[[CZASY]:[CZASY]],AKORD[[DATA]:[DATA]],S5,AKORD[[IMIE]:[IMIE]],$A$30)</f>
        <v>0</v>
      </c>
      <c r="T30" s="54">
        <f>SUMIFS(AKORD[[CZASY]:[CZASY]],AKORD[[DATA]:[DATA]],T5,AKORD[[IMIE]:[IMIE]],$A$30)</f>
        <v>0</v>
      </c>
      <c r="U30" s="57">
        <f>SUMIFS(AKORD[[CZASY]:[CZASY]],AKORD[[DATA]:[DATA]],U5,AKORD[[IMIE]:[IMIE]],$A$30)</f>
        <v>0</v>
      </c>
      <c r="V30" s="31">
        <f>SUMIFS(AKORD[[CZASY]:[CZASY]],AKORD[[DATA]:[DATA]],V5,AKORD[[IMIE]:[IMIE]],$A$30)</f>
        <v>0</v>
      </c>
      <c r="W30" s="31">
        <f>SUMIFS(AKORD[[CZASY]:[CZASY]],AKORD[[DATA]:[DATA]],W5,AKORD[[IMIE]:[IMIE]],$A$30)</f>
        <v>0</v>
      </c>
      <c r="X30" s="31">
        <f>SUMIFS(AKORD[[CZASY]:[CZASY]],AKORD[[DATA]:[DATA]],X5,AKORD[[IMIE]:[IMIE]],$A$30)</f>
        <v>0</v>
      </c>
      <c r="Y30" s="31">
        <f>SUMIFS(AKORD[[CZASY]:[CZASY]],AKORD[[DATA]:[DATA]],Y5,AKORD[[IMIE]:[IMIE]],$A$30)</f>
        <v>0</v>
      </c>
      <c r="Z30" s="31">
        <f>SUMIFS(AKORD[[CZASY]:[CZASY]],AKORD[[DATA]:[DATA]],Z5,AKORD[[IMIE]:[IMIE]],$A$30)</f>
        <v>0</v>
      </c>
      <c r="AA30" s="54">
        <f>SUMIFS(AKORD[[CZASY]:[CZASY]],AKORD[[DATA]:[DATA]],AA5,AKORD[[IMIE]:[IMIE]],$A$30)</f>
        <v>0</v>
      </c>
      <c r="AB30" s="57">
        <f>SUMIFS(AKORD[[CZASY]:[CZASY]],AKORD[[DATA]:[DATA]],AB5,AKORD[[IMIE]:[IMIE]],$A$30)</f>
        <v>0</v>
      </c>
      <c r="AC30" s="31">
        <f>SUMIFS(AKORD[[CZASY]:[CZASY]],AKORD[[DATA]:[DATA]],AC5,AKORD[[IMIE]:[IMIE]],$A$30)</f>
        <v>0</v>
      </c>
      <c r="AD30" s="31">
        <f>SUMIFS(AKORD[[CZASY]:[CZASY]],AKORD[[DATA]:[DATA]],AD5,AKORD[[IMIE]:[IMIE]],$A$30)</f>
        <v>0</v>
      </c>
      <c r="AE30" s="31">
        <f>SUMIFS(AKORD[[CZASY]:[CZASY]],AKORD[[DATA]:[DATA]],AE5,AKORD[[IMIE]:[IMIE]],$A$30)</f>
        <v>0</v>
      </c>
      <c r="AF30" s="31">
        <f>SUMIFS(AKORD[[CZASY]:[CZASY]],AKORD[[DATA]:[DATA]],AF5,AKORD[[IMIE]:[IMIE]],$A$30)</f>
        <v>0</v>
      </c>
      <c r="AG30" s="31">
        <f>SUMIFS(AKORD[[CZASY]:[CZASY]],AKORD[[DATA]:[DATA]],AG5,AKORD[[IMIE]:[IMIE]],$A$30)</f>
        <v>0</v>
      </c>
      <c r="AH30" s="54">
        <f>SUMIFS(AKORD[[CZASY]:[CZASY]],AKORD[[DATA]:[DATA]],AH5,AKORD[[IMIE]:[IMIE]],$A$30)</f>
        <v>0</v>
      </c>
      <c r="AI30" s="57">
        <f>SUMIFS(AKORD[[CZASY]:[CZASY]],AKORD[[DATA]:[DATA]],AI5,AKORD[[IMIE]:[IMIE]],$A$30)</f>
        <v>0</v>
      </c>
      <c r="AJ30" s="31">
        <f>SUMIFS(AKORD[[CZASY]:[CZASY]],AKORD[[DATA]:[DATA]],AJ5,AKORD[[IMIE]:[IMIE]],$A$30)</f>
        <v>0</v>
      </c>
      <c r="AK30" s="31">
        <f>SUMIFS(AKORD[[CZASY]:[CZASY]],AKORD[[DATA]:[DATA]],AK5,AKORD[[IMIE]:[IMIE]],$A$30)</f>
        <v>0</v>
      </c>
      <c r="AL30" s="31">
        <f>SUMIFS(AKORD[[CZASY]:[CZASY]],AKORD[[DATA]:[DATA]],AL5,AKORD[[IMIE]:[IMIE]],$A$30)</f>
        <v>0</v>
      </c>
      <c r="AM30" s="31">
        <f>SUMIFS(AKORD[[CZASY]:[CZASY]],AKORD[[DATA]:[DATA]],AM5,AKORD[[IMIE]:[IMIE]],$A$30)</f>
        <v>0</v>
      </c>
      <c r="AN30" s="31">
        <f>SUMIFS(AKORD[[CZASY]:[CZASY]],AKORD[[DATA]:[DATA]],AN5,AKORD[[IMIE]:[IMIE]],$A$30)</f>
        <v>0</v>
      </c>
      <c r="AO30" s="54">
        <f>SUMIFS(AKORD[[CZASY]:[CZASY]],AKORD[[DATA]:[DATA]],AO5,AKORD[[IMIE]:[IMIE]],$A$30)</f>
        <v>0</v>
      </c>
      <c r="AP30" s="57">
        <f>SUMIFS(AKORD[[CZASY]:[CZASY]],AKORD[[DATA]:[DATA]],AP5,AKORD[[IMIE]:[IMIE]],$A$30)</f>
        <v>0</v>
      </c>
      <c r="AQ30" s="31">
        <f>SUMIFS(AKORD[[CZASY]:[CZASY]],AKORD[[DATA]:[DATA]],AQ5,AKORD[[IMIE]:[IMIE]],$A$30)</f>
        <v>0</v>
      </c>
      <c r="AR30" s="31">
        <f>SUMIFS(AKORD[[CZASY]:[CZASY]],AKORD[[DATA]:[DATA]],AR5,AKORD[[IMIE]:[IMIE]],$A$30)</f>
        <v>0</v>
      </c>
      <c r="AS30" s="31">
        <f>SUMIFS(AKORD[[CZASY]:[CZASY]],AKORD[[DATA]:[DATA]],AS5,AKORD[[IMIE]:[IMIE]],$A$30)</f>
        <v>0</v>
      </c>
      <c r="AT30" s="31">
        <f>SUMIFS(AKORD[[CZASY]:[CZASY]],AKORD[[DATA]:[DATA]],AT5,AKORD[[IMIE]:[IMIE]],$A$30)</f>
        <v>0</v>
      </c>
      <c r="AU30" s="31">
        <f>SUMIFS(AKORD[[CZASY]:[CZASY]],AKORD[[DATA]:[DATA]],AU5,AKORD[[IMIE]:[IMIE]],$A$30)</f>
        <v>0</v>
      </c>
      <c r="AV30" s="54">
        <f>SUMIFS(AKORD[[CZASY]:[CZASY]],AKORD[[DATA]:[DATA]],AV5,AKORD[[IMIE]:[IMIE]],$A$30)</f>
        <v>0</v>
      </c>
      <c r="AW30" s="57">
        <f>SUMIFS(AKORD[[CZASY]:[CZASY]],AKORD[[DATA]:[DATA]],AW5,AKORD[[IMIE]:[IMIE]],$A$30)</f>
        <v>0</v>
      </c>
      <c r="AX30" s="31">
        <f>SUMIFS(AKORD[[CZASY]:[CZASY]],AKORD[[DATA]:[DATA]],AX5,AKORD[[IMIE]:[IMIE]],$A$30)</f>
        <v>0</v>
      </c>
      <c r="AY30" s="31">
        <f>SUMIFS(AKORD[[CZASY]:[CZASY]],AKORD[[DATA]:[DATA]],AY5,AKORD[[IMIE]:[IMIE]],$A$30)</f>
        <v>0</v>
      </c>
      <c r="AZ30" s="31">
        <f>SUMIFS(AKORD[[CZASY]:[CZASY]],AKORD[[DATA]:[DATA]],AZ5,AKORD[[IMIE]:[IMIE]],$A$30)</f>
        <v>0</v>
      </c>
      <c r="BA30" s="31">
        <f>SUMIFS(AKORD[[CZASY]:[CZASY]],AKORD[[DATA]:[DATA]],BA5,AKORD[[IMIE]:[IMIE]],$A$30)</f>
        <v>0</v>
      </c>
      <c r="BB30" s="31">
        <f>SUMIFS(AKORD[[CZASY]:[CZASY]],AKORD[[DATA]:[DATA]],BB5,AKORD[[IMIE]:[IMIE]],$A$30)</f>
        <v>0</v>
      </c>
      <c r="BC30" s="54">
        <f>SUMIFS(AKORD[[CZASY]:[CZASY]],AKORD[[DATA]:[DATA]],BC5,AKORD[[IMIE]:[IMIE]],$A$30)</f>
        <v>0</v>
      </c>
      <c r="BD30" s="57">
        <f>SUMIFS(AKORD[[CZASY]:[CZASY]],AKORD[[DATA]:[DATA]],BD5,AKORD[[IMIE]:[IMIE]],$A$30)</f>
        <v>0</v>
      </c>
      <c r="BE30" s="31">
        <f>SUMIFS(AKORD[[CZASY]:[CZASY]],AKORD[[DATA]:[DATA]],BE5,AKORD[[IMIE]:[IMIE]],$A$30)</f>
        <v>0</v>
      </c>
      <c r="BF30" s="31">
        <f>SUMIFS(AKORD[[CZASY]:[CZASY]],AKORD[[DATA]:[DATA]],BF5,AKORD[[IMIE]:[IMIE]],$A$30)</f>
        <v>0</v>
      </c>
      <c r="BG30" s="31">
        <f>SUMIFS(AKORD[[CZASY]:[CZASY]],AKORD[[DATA]:[DATA]],BG5,AKORD[[IMIE]:[IMIE]],$A$30)</f>
        <v>0</v>
      </c>
      <c r="BH30" s="31">
        <f>SUMIFS(AKORD[[CZASY]:[CZASY]],AKORD[[DATA]:[DATA]],BH5,AKORD[[IMIE]:[IMIE]],$A$30)</f>
        <v>0</v>
      </c>
      <c r="BI30" s="31">
        <f>SUMIFS(AKORD[[CZASY]:[CZASY]],AKORD[[DATA]:[DATA]],BI5,AKORD[[IMIE]:[IMIE]],$A$30)</f>
        <v>0</v>
      </c>
      <c r="BJ30" s="54">
        <f>SUMIFS(AKORD[[CZASY]:[CZASY]],AKORD[[DATA]:[DATA]],BJ5,AKORD[[IMIE]:[IMIE]],$A$30)</f>
        <v>0</v>
      </c>
      <c r="BK30" s="57">
        <f>SUMIFS(AKORD[[CZASY]:[CZASY]],AKORD[[DATA]:[DATA]],BK5,AKORD[[IMIE]:[IMIE]],$A$30)</f>
        <v>0</v>
      </c>
      <c r="BL30" s="31">
        <f>SUMIFS(AKORD[[CZASY]:[CZASY]],AKORD[[DATA]:[DATA]],BL5,AKORD[[IMIE]:[IMIE]],$A$30)</f>
        <v>0</v>
      </c>
      <c r="BM30" s="31">
        <f>SUMIFS(AKORD[[CZASY]:[CZASY]],AKORD[[DATA]:[DATA]],BM5,AKORD[[IMIE]:[IMIE]],$A$30)</f>
        <v>0</v>
      </c>
      <c r="BN30" s="31">
        <f>SUMIFS(AKORD[[CZASY]:[CZASY]],AKORD[[DATA]:[DATA]],BN5,AKORD[[IMIE]:[IMIE]],$A$30)</f>
        <v>0</v>
      </c>
      <c r="BO30" s="31">
        <f>SUMIFS(AKORD[[CZASY]:[CZASY]],AKORD[[DATA]:[DATA]],BO5,AKORD[[IMIE]:[IMIE]],$A$30)</f>
        <v>0</v>
      </c>
      <c r="BP30" s="31">
        <f>SUMIFS(AKORD[[CZASY]:[CZASY]],AKORD[[DATA]:[DATA]],BP5,AKORD[[IMIE]:[IMIE]],$A$30)</f>
        <v>0</v>
      </c>
      <c r="BQ30" s="54">
        <f>SUMIFS(AKORD[[CZASY]:[CZASY]],AKORD[[DATA]:[DATA]],BQ5,AKORD[[IMIE]:[IMIE]],$A$30)</f>
        <v>0</v>
      </c>
      <c r="BR30" s="57">
        <f>SUMIFS(AKORD[[CZASY]:[CZASY]],AKORD[[DATA]:[DATA]],BR5,AKORD[[IMIE]:[IMIE]],$A$30)</f>
        <v>0</v>
      </c>
      <c r="BS30" s="31">
        <f>SUMIFS(AKORD[[CZASY]:[CZASY]],AKORD[[DATA]:[DATA]],BS5,AKORD[[IMIE]:[IMIE]],$A$30)</f>
        <v>0</v>
      </c>
      <c r="BT30" s="31">
        <f>SUMIFS(AKORD[[CZASY]:[CZASY]],AKORD[[DATA]:[DATA]],BT5,AKORD[[IMIE]:[IMIE]],$A$30)</f>
        <v>0</v>
      </c>
      <c r="BU30" s="31">
        <f>SUMIFS(AKORD[[CZASY]:[CZASY]],AKORD[[DATA]:[DATA]],BU5,AKORD[[IMIE]:[IMIE]],$A$30)</f>
        <v>0</v>
      </c>
      <c r="BV30" s="31">
        <f>SUMIFS(AKORD[[CZASY]:[CZASY]],AKORD[[DATA]:[DATA]],BV5,AKORD[[IMIE]:[IMIE]],$A$30)</f>
        <v>0</v>
      </c>
      <c r="BW30" s="31">
        <f>SUMIFS(AKORD[[CZASY]:[CZASY]],AKORD[[DATA]:[DATA]],BW5,AKORD[[IMIE]:[IMIE]],$A$30)</f>
        <v>0</v>
      </c>
      <c r="BX30" s="54">
        <f>SUMIFS(AKORD[[CZASY]:[CZASY]],AKORD[[DATA]:[DATA]],BX5,AKORD[[IMIE]:[IMIE]],$A$30)</f>
        <v>0</v>
      </c>
      <c r="BY30" s="57">
        <f>SUMIFS(AKORD[[CZASY]:[CZASY]],AKORD[[DATA]:[DATA]],BY5,AKORD[[IMIE]:[IMIE]],$A$30)</f>
        <v>0</v>
      </c>
      <c r="BZ30" s="31">
        <f>SUMIFS(AKORD[[CZASY]:[CZASY]],AKORD[[DATA]:[DATA]],BZ5,AKORD[[IMIE]:[IMIE]],$A$30)</f>
        <v>0</v>
      </c>
      <c r="CA30" s="31">
        <f>SUMIFS(AKORD[[CZASY]:[CZASY]],AKORD[[DATA]:[DATA]],CA5,AKORD[[IMIE]:[IMIE]],$A$30)</f>
        <v>0</v>
      </c>
      <c r="CB30" s="31">
        <f>SUMIFS(AKORD[[CZASY]:[CZASY]],AKORD[[DATA]:[DATA]],CB5,AKORD[[IMIE]:[IMIE]],$A$30)</f>
        <v>0</v>
      </c>
      <c r="CC30" s="31">
        <f>SUMIFS(AKORD[[CZASY]:[CZASY]],AKORD[[DATA]:[DATA]],CC5,AKORD[[IMIE]:[IMIE]],$A$30)</f>
        <v>0</v>
      </c>
      <c r="CD30" s="31">
        <f>SUMIFS(AKORD[[CZASY]:[CZASY]],AKORD[[DATA]:[DATA]],CD5,AKORD[[IMIE]:[IMIE]],$A$30)</f>
        <v>0</v>
      </c>
      <c r="CE30" s="54">
        <f>SUMIFS(AKORD[[CZASY]:[CZASY]],AKORD[[DATA]:[DATA]],CE5,AKORD[[IMIE]:[IMIE]],$A$30)</f>
        <v>0</v>
      </c>
      <c r="CF30" s="57">
        <f>SUMIFS(AKORD[[CZASY]:[CZASY]],AKORD[[DATA]:[DATA]],CF5,AKORD[[IMIE]:[IMIE]],$A$30)</f>
        <v>0</v>
      </c>
      <c r="CG30" s="31">
        <f>SUMIFS(AKORD[[CZASY]:[CZASY]],AKORD[[DATA]:[DATA]],CG5,AKORD[[IMIE]:[IMIE]],$A$30)</f>
        <v>0</v>
      </c>
      <c r="CH30" s="31">
        <f>SUMIFS(AKORD[[CZASY]:[CZASY]],AKORD[[DATA]:[DATA]],CH5,AKORD[[IMIE]:[IMIE]],$A$30)</f>
        <v>0</v>
      </c>
      <c r="CI30" s="31">
        <f>SUMIFS(AKORD[[CZASY]:[CZASY]],AKORD[[DATA]:[DATA]],CI5,AKORD[[IMIE]:[IMIE]],$A$30)</f>
        <v>0</v>
      </c>
      <c r="CJ30" s="31">
        <f>SUMIFS(AKORD[[CZASY]:[CZASY]],AKORD[[DATA]:[DATA]],CJ5,AKORD[[IMIE]:[IMIE]],$A$30)</f>
        <v>0</v>
      </c>
      <c r="CK30" s="31">
        <f>SUMIFS(AKORD[[CZASY]:[CZASY]],AKORD[[DATA]:[DATA]],CK5,AKORD[[IMIE]:[IMIE]],$A$30)</f>
        <v>0</v>
      </c>
      <c r="CL30" s="54">
        <f>SUMIFS(AKORD[[CZASY]:[CZASY]],AKORD[[DATA]:[DATA]],CL5,AKORD[[IMIE]:[IMIE]],$A$30)</f>
        <v>0</v>
      </c>
      <c r="CM30" s="57">
        <f>SUMIFS(AKORD[[CZASY]:[CZASY]],AKORD[[DATA]:[DATA]],CM5,AKORD[[IMIE]:[IMIE]],$A$30)</f>
        <v>0</v>
      </c>
      <c r="CN30" s="31">
        <f>SUMIFS(AKORD[[CZASY]:[CZASY]],AKORD[[DATA]:[DATA]],CN5,AKORD[[IMIE]:[IMIE]],$A$30)</f>
        <v>0</v>
      </c>
      <c r="CO30" s="31">
        <f>SUMIFS(AKORD[[CZASY]:[CZASY]],AKORD[[DATA]:[DATA]],CO5,AKORD[[IMIE]:[IMIE]],$A$30)</f>
        <v>0</v>
      </c>
      <c r="CP30" s="31">
        <f>SUMIFS(AKORD[[CZASY]:[CZASY]],AKORD[[DATA]:[DATA]],CP5,AKORD[[IMIE]:[IMIE]],$A$30)</f>
        <v>0</v>
      </c>
      <c r="CQ30" s="31">
        <f>SUMIFS(AKORD[[CZASY]:[CZASY]],AKORD[[DATA]:[DATA]],CQ5,AKORD[[IMIE]:[IMIE]],$A$30)</f>
        <v>0</v>
      </c>
      <c r="CR30" s="31">
        <f>SUMIFS(AKORD[[CZASY]:[CZASY]],AKORD[[DATA]:[DATA]],CR5,AKORD[[IMIE]:[IMIE]],$A$30)</f>
        <v>0</v>
      </c>
      <c r="CS30" s="54">
        <f>SUMIFS(AKORD[[CZASY]:[CZASY]],AKORD[[DATA]:[DATA]],CS5,AKORD[[IMIE]:[IMIE]],$A$30)</f>
        <v>0</v>
      </c>
      <c r="CT30" s="57">
        <f>SUMIFS(AKORD[[CZASY]:[CZASY]],AKORD[[DATA]:[DATA]],CT5,AKORD[[IMIE]:[IMIE]],$A$30)</f>
        <v>0</v>
      </c>
      <c r="CU30" s="31">
        <f>SUMIFS(AKORD[[CZASY]:[CZASY]],AKORD[[DATA]:[DATA]],CU5,AKORD[[IMIE]:[IMIE]],$A$30)</f>
        <v>0</v>
      </c>
      <c r="CV30" s="31">
        <f>SUMIFS(AKORD[[CZASY]:[CZASY]],AKORD[[DATA]:[DATA]],CV5,AKORD[[IMIE]:[IMIE]],$A$30)</f>
        <v>0</v>
      </c>
      <c r="CW30" s="31">
        <f>SUMIFS(AKORD[[CZASY]:[CZASY]],AKORD[[DATA]:[DATA]],CW5,AKORD[[IMIE]:[IMIE]],$A$30)</f>
        <v>0</v>
      </c>
      <c r="CX30" s="31">
        <f>SUMIFS(AKORD[[CZASY]:[CZASY]],AKORD[[DATA]:[DATA]],CX5,AKORD[[IMIE]:[IMIE]],$A$30)</f>
        <v>0</v>
      </c>
      <c r="CY30" s="31">
        <f>SUMIFS(AKORD[[CZASY]:[CZASY]],AKORD[[DATA]:[DATA]],CY5,AKORD[[IMIE]:[IMIE]],$A$30)</f>
        <v>0</v>
      </c>
      <c r="CZ30" s="54">
        <f>SUMIFS(AKORD[[CZASY]:[CZASY]],AKORD[[DATA]:[DATA]],CZ5,AKORD[[IMIE]:[IMIE]],$A$30)</f>
        <v>0</v>
      </c>
      <c r="DA30" s="57">
        <f>SUMIFS(AKORD[[CZASY]:[CZASY]],AKORD[[DATA]:[DATA]],DA5,AKORD[[IMIE]:[IMIE]],$A$30)</f>
        <v>0</v>
      </c>
      <c r="DB30" s="31">
        <f>SUMIFS(AKORD[[CZASY]:[CZASY]],AKORD[[DATA]:[DATA]],DB5,AKORD[[IMIE]:[IMIE]],$A$30)</f>
        <v>0</v>
      </c>
      <c r="DC30" s="31">
        <f>SUMIFS(AKORD[[CZASY]:[CZASY]],AKORD[[DATA]:[DATA]],DC5,AKORD[[IMIE]:[IMIE]],$A$30)</f>
        <v>0</v>
      </c>
      <c r="DD30" s="31">
        <f>SUMIFS(AKORD[[CZASY]:[CZASY]],AKORD[[DATA]:[DATA]],DD5,AKORD[[IMIE]:[IMIE]],$A$30)</f>
        <v>0</v>
      </c>
      <c r="DE30" s="31">
        <f>SUMIFS(AKORD[[CZASY]:[CZASY]],AKORD[[DATA]:[DATA]],DE5,AKORD[[IMIE]:[IMIE]],$A$30)</f>
        <v>0</v>
      </c>
      <c r="DF30" s="31">
        <f>SUMIFS(AKORD[[CZASY]:[CZASY]],AKORD[[DATA]:[DATA]],DF5,AKORD[[IMIE]:[IMIE]],$A$30)</f>
        <v>0</v>
      </c>
      <c r="DG30" s="54">
        <f>SUMIFS(AKORD[[CZASY]:[CZASY]],AKORD[[DATA]:[DATA]],DG5,AKORD[[IMIE]:[IMIE]],$A$30)</f>
        <v>0</v>
      </c>
      <c r="DH30" s="57">
        <f>SUMIFS(AKORD[[CZASY]:[CZASY]],AKORD[[DATA]:[DATA]],DH5,AKORD[[IMIE]:[IMIE]],$A$30)</f>
        <v>0</v>
      </c>
      <c r="DI30" s="31">
        <f>SUMIFS(AKORD[[CZASY]:[CZASY]],AKORD[[DATA]:[DATA]],DI5,AKORD[[IMIE]:[IMIE]],$A$30)</f>
        <v>0</v>
      </c>
      <c r="DJ30" s="31">
        <f>SUMIFS(AKORD[[CZASY]:[CZASY]],AKORD[[DATA]:[DATA]],DJ5,AKORD[[IMIE]:[IMIE]],$A$30)</f>
        <v>0</v>
      </c>
      <c r="DK30" s="31">
        <f>SUMIFS(AKORD[[CZASY]:[CZASY]],AKORD[[DATA]:[DATA]],DK5,AKORD[[IMIE]:[IMIE]],$A$30)</f>
        <v>0</v>
      </c>
      <c r="DL30" s="31">
        <f>SUMIFS(AKORD[[CZASY]:[CZASY]],AKORD[[DATA]:[DATA]],DL5,AKORD[[IMIE]:[IMIE]],$A$30)</f>
        <v>0</v>
      </c>
      <c r="DM30" s="31">
        <f>SUMIFS(AKORD[[CZASY]:[CZASY]],AKORD[[DATA]:[DATA]],DM5,AKORD[[IMIE]:[IMIE]],$A$30)</f>
        <v>0</v>
      </c>
      <c r="DN30" s="54">
        <f>SUMIFS(AKORD[[CZASY]:[CZASY]],AKORD[[DATA]:[DATA]],DN5,AKORD[[IMIE]:[IMIE]],$A$30)</f>
        <v>0</v>
      </c>
      <c r="DO30" s="57">
        <f>SUMIFS(AKORD[[CZASY]:[CZASY]],AKORD[[DATA]:[DATA]],DO5,AKORD[[IMIE]:[IMIE]],$A$30)</f>
        <v>0</v>
      </c>
      <c r="DP30" s="31">
        <f>SUMIFS(AKORD[[CZASY]:[CZASY]],AKORD[[DATA]:[DATA]],DP5,AKORD[[IMIE]:[IMIE]],$A$30)</f>
        <v>0</v>
      </c>
      <c r="DQ30" s="31">
        <f>SUMIFS(AKORD[[CZASY]:[CZASY]],AKORD[[DATA]:[DATA]],DQ5,AKORD[[IMIE]:[IMIE]],$A$30)</f>
        <v>0</v>
      </c>
      <c r="DR30" s="31">
        <f>SUMIFS(AKORD[[CZASY]:[CZASY]],AKORD[[DATA]:[DATA]],DR5,AKORD[[IMIE]:[IMIE]],$A$30)</f>
        <v>0</v>
      </c>
      <c r="DS30" s="31">
        <f>SUMIFS(AKORD[[CZASY]:[CZASY]],AKORD[[DATA]:[DATA]],DS5,AKORD[[IMIE]:[IMIE]],$A$30)</f>
        <v>0</v>
      </c>
      <c r="DT30" s="31">
        <f>SUMIFS(AKORD[[CZASY]:[CZASY]],AKORD[[DATA]:[DATA]],DT5,AKORD[[IMIE]:[IMIE]],$A$30)</f>
        <v>0</v>
      </c>
      <c r="DU30" s="54">
        <f>SUMIFS(AKORD[[CZASY]:[CZASY]],AKORD[[DATA]:[DATA]],DU5,AKORD[[IMIE]:[IMIE]],$A$30)</f>
        <v>0</v>
      </c>
      <c r="DV30" s="57">
        <f>SUMIFS(AKORD[[CZASY]:[CZASY]],AKORD[[DATA]:[DATA]],DV5,AKORD[[IMIE]:[IMIE]],$A$30)</f>
        <v>0</v>
      </c>
      <c r="DW30" s="31">
        <f>SUMIFS(AKORD[[CZASY]:[CZASY]],AKORD[[DATA]:[DATA]],DW5,AKORD[[IMIE]:[IMIE]],$A$30)</f>
        <v>0</v>
      </c>
      <c r="DX30" s="31">
        <f>SUMIFS(AKORD[[CZASY]:[CZASY]],AKORD[[DATA]:[DATA]],DX5,AKORD[[IMIE]:[IMIE]],$A$30)</f>
        <v>0</v>
      </c>
      <c r="DY30" s="31">
        <f>SUMIFS(AKORD[[CZASY]:[CZASY]],AKORD[[DATA]:[DATA]],DY5,AKORD[[IMIE]:[IMIE]],$A$30)</f>
        <v>0</v>
      </c>
      <c r="DZ30" s="31">
        <f>SUMIFS(AKORD[[CZASY]:[CZASY]],AKORD[[DATA]:[DATA]],DZ5,AKORD[[IMIE]:[IMIE]],$A$30)</f>
        <v>0</v>
      </c>
      <c r="EA30" s="31">
        <f>SUMIFS(AKORD[[CZASY]:[CZASY]],AKORD[[DATA]:[DATA]],EA5,AKORD[[IMIE]:[IMIE]],$A$30)</f>
        <v>0</v>
      </c>
      <c r="EB30" s="54">
        <f>SUMIFS(AKORD[[CZASY]:[CZASY]],AKORD[[DATA]:[DATA]],EB5,AKORD[[IMIE]:[IMIE]],$A$30)</f>
        <v>0</v>
      </c>
      <c r="EC30" s="57">
        <f>SUMIFS(AKORD[[CZASY]:[CZASY]],AKORD[[DATA]:[DATA]],EC5,AKORD[[IMIE]:[IMIE]],$A$30)</f>
        <v>0</v>
      </c>
      <c r="ED30" s="31">
        <f>SUMIFS(AKORD[[CZASY]:[CZASY]],AKORD[[DATA]:[DATA]],ED5,AKORD[[IMIE]:[IMIE]],$A$30)</f>
        <v>0</v>
      </c>
      <c r="EE30" s="31">
        <f>SUMIFS(AKORD[[CZASY]:[CZASY]],AKORD[[DATA]:[DATA]],EE5,AKORD[[IMIE]:[IMIE]],$A$30)</f>
        <v>0</v>
      </c>
      <c r="EF30" s="31">
        <f>SUMIFS(AKORD[[CZASY]:[CZASY]],AKORD[[DATA]:[DATA]],EF5,AKORD[[IMIE]:[IMIE]],$A$30)</f>
        <v>0</v>
      </c>
      <c r="EG30" s="31">
        <f>SUMIFS(AKORD[[CZASY]:[CZASY]],AKORD[[DATA]:[DATA]],EG5,AKORD[[IMIE]:[IMIE]],$A$30)</f>
        <v>0</v>
      </c>
      <c r="EH30" s="31">
        <f>SUMIFS(AKORD[[CZASY]:[CZASY]],AKORD[[DATA]:[DATA]],EH5,AKORD[[IMIE]:[IMIE]],$A$30)</f>
        <v>0</v>
      </c>
      <c r="EI30" s="54">
        <f>SUMIFS(AKORD[[CZASY]:[CZASY]],AKORD[[DATA]:[DATA]],EI5,AKORD[[IMIE]:[IMIE]],$A$30)</f>
        <v>0</v>
      </c>
      <c r="EJ30" s="57">
        <f>SUMIFS(AKORD[[CZASY]:[CZASY]],AKORD[[DATA]:[DATA]],EJ5,AKORD[[IMIE]:[IMIE]],$A$30)</f>
        <v>0</v>
      </c>
      <c r="EK30" s="31">
        <f>SUMIFS(AKORD[[CZASY]:[CZASY]],AKORD[[DATA]:[DATA]],EK5,AKORD[[IMIE]:[IMIE]],$A$30)</f>
        <v>0</v>
      </c>
      <c r="EL30" s="31">
        <f>SUMIFS(AKORD[[CZASY]:[CZASY]],AKORD[[DATA]:[DATA]],EL5,AKORD[[IMIE]:[IMIE]],$A$30)</f>
        <v>0</v>
      </c>
      <c r="EM30" s="31">
        <f>SUMIFS(AKORD[[CZASY]:[CZASY]],AKORD[[DATA]:[DATA]],EM5,AKORD[[IMIE]:[IMIE]],$A$30)</f>
        <v>0</v>
      </c>
      <c r="EN30" s="31">
        <f>SUMIFS(AKORD[[CZASY]:[CZASY]],AKORD[[DATA]:[DATA]],EN5,AKORD[[IMIE]:[IMIE]],$A$30)</f>
        <v>0</v>
      </c>
      <c r="EO30" s="31">
        <f>SUMIFS(AKORD[[CZASY]:[CZASY]],AKORD[[DATA]:[DATA]],EO5,AKORD[[IMIE]:[IMIE]],$A$30)</f>
        <v>0</v>
      </c>
      <c r="EP30" s="54">
        <f>SUMIFS(AKORD[[CZASY]:[CZASY]],AKORD[[DATA]:[DATA]],EP5,AKORD[[IMIE]:[IMIE]],$A$30)</f>
        <v>0</v>
      </c>
      <c r="EQ30" s="57">
        <f>SUMIFS(AKORD[[CZASY]:[CZASY]],AKORD[[DATA]:[DATA]],EQ5,AKORD[[IMIE]:[IMIE]],$A$30)</f>
        <v>0</v>
      </c>
      <c r="ER30" s="31">
        <f>SUMIFS(AKORD[[CZASY]:[CZASY]],AKORD[[DATA]:[DATA]],ER5,AKORD[[IMIE]:[IMIE]],$A$30)</f>
        <v>0</v>
      </c>
      <c r="ES30" s="31">
        <f>SUMIFS(AKORD[[CZASY]:[CZASY]],AKORD[[DATA]:[DATA]],ES5,AKORD[[IMIE]:[IMIE]],$A$30)</f>
        <v>0</v>
      </c>
      <c r="ET30" s="31">
        <f>SUMIFS(AKORD[[CZASY]:[CZASY]],AKORD[[DATA]:[DATA]],ET5,AKORD[[IMIE]:[IMIE]],$A$30)</f>
        <v>0</v>
      </c>
      <c r="EU30" s="31">
        <f>SUMIFS(AKORD[[CZASY]:[CZASY]],AKORD[[DATA]:[DATA]],EU5,AKORD[[IMIE]:[IMIE]],$A$30)</f>
        <v>0</v>
      </c>
      <c r="EV30" s="31">
        <f>SUMIFS(AKORD[[CZASY]:[CZASY]],AKORD[[DATA]:[DATA]],EV5,AKORD[[IMIE]:[IMIE]],$A$30)</f>
        <v>0</v>
      </c>
      <c r="EW30" s="54">
        <f>SUMIFS(AKORD[[CZASY]:[CZASY]],AKORD[[DATA]:[DATA]],EW5,AKORD[[IMIE]:[IMIE]],$A$30)</f>
        <v>0</v>
      </c>
      <c r="EX30" s="57">
        <f>SUMIFS(AKORD[[CZASY]:[CZASY]],AKORD[[DATA]:[DATA]],EX5,AKORD[[IMIE]:[IMIE]],$A$30)</f>
        <v>0</v>
      </c>
      <c r="EY30" s="31">
        <f>SUMIFS(AKORD[[CZASY]:[CZASY]],AKORD[[DATA]:[DATA]],EY5,AKORD[[IMIE]:[IMIE]],$A$30)</f>
        <v>0</v>
      </c>
      <c r="EZ30" s="31">
        <f>SUMIFS(AKORD[[CZASY]:[CZASY]],AKORD[[DATA]:[DATA]],EZ5,AKORD[[IMIE]:[IMIE]],$A$30)</f>
        <v>0</v>
      </c>
      <c r="FA30" s="31">
        <f>SUMIFS(AKORD[[CZASY]:[CZASY]],AKORD[[DATA]:[DATA]],FA5,AKORD[[IMIE]:[IMIE]],$A$30)</f>
        <v>0</v>
      </c>
      <c r="FB30" s="31">
        <f>SUMIFS(AKORD[[CZASY]:[CZASY]],AKORD[[DATA]:[DATA]],FB5,AKORD[[IMIE]:[IMIE]],$A$30)</f>
        <v>0</v>
      </c>
      <c r="FC30" s="31">
        <f>SUMIFS(AKORD[[CZASY]:[CZASY]],AKORD[[DATA]:[DATA]],FC5,AKORD[[IMIE]:[IMIE]],$A$30)</f>
        <v>0</v>
      </c>
      <c r="FD30" s="54">
        <f>SUMIFS(AKORD[[CZASY]:[CZASY]],AKORD[[DATA]:[DATA]],FD5,AKORD[[IMIE]:[IMIE]],$A$30)</f>
        <v>0</v>
      </c>
      <c r="FE30" s="57">
        <f>SUMIFS(AKORD[[CZASY]:[CZASY]],AKORD[[DATA]:[DATA]],FE5,AKORD[[IMIE]:[IMIE]],$A$30)</f>
        <v>0</v>
      </c>
      <c r="FF30" s="31">
        <f>SUMIFS(AKORD[[CZASY]:[CZASY]],AKORD[[DATA]:[DATA]],FF5,AKORD[[IMIE]:[IMIE]],$A$30)</f>
        <v>0</v>
      </c>
      <c r="FG30" s="31">
        <f>SUMIFS(AKORD[[CZASY]:[CZASY]],AKORD[[DATA]:[DATA]],FG5,AKORD[[IMIE]:[IMIE]],$A$30)</f>
        <v>0</v>
      </c>
      <c r="FH30" s="31">
        <f>SUMIFS(AKORD[[CZASY]:[CZASY]],AKORD[[DATA]:[DATA]],FH5,AKORD[[IMIE]:[IMIE]],$A$30)</f>
        <v>0</v>
      </c>
      <c r="FI30" s="31">
        <f>SUMIFS(AKORD[[CZASY]:[CZASY]],AKORD[[DATA]:[DATA]],FI5,AKORD[[IMIE]:[IMIE]],$A$30)</f>
        <v>0</v>
      </c>
      <c r="FJ30" s="31">
        <f>SUMIFS(AKORD[[CZASY]:[CZASY]],AKORD[[DATA]:[DATA]],FJ5,AKORD[[IMIE]:[IMIE]],$A$30)</f>
        <v>0</v>
      </c>
      <c r="FK30" s="54">
        <f>SUMIFS(AKORD[[CZASY]:[CZASY]],AKORD[[DATA]:[DATA]],FK5,AKORD[[IMIE]:[IMIE]],$A$30)</f>
        <v>0</v>
      </c>
      <c r="FL30" s="57">
        <f>SUMIFS(AKORD[[CZASY]:[CZASY]],AKORD[[DATA]:[DATA]],FL5,AKORD[[IMIE]:[IMIE]],$A$30)</f>
        <v>0</v>
      </c>
      <c r="FM30" s="31">
        <f>SUMIFS(AKORD[[CZASY]:[CZASY]],AKORD[[DATA]:[DATA]],FM5,AKORD[[IMIE]:[IMIE]],$A$30)</f>
        <v>0</v>
      </c>
      <c r="FN30" s="31">
        <f>SUMIFS(AKORD[[CZASY]:[CZASY]],AKORD[[DATA]:[DATA]],FN5,AKORD[[IMIE]:[IMIE]],$A$30)</f>
        <v>0</v>
      </c>
      <c r="FO30" s="31">
        <f>SUMIFS(AKORD[[CZASY]:[CZASY]],AKORD[[DATA]:[DATA]],FO5,AKORD[[IMIE]:[IMIE]],$A$30)</f>
        <v>0</v>
      </c>
      <c r="FP30" s="31">
        <f>SUMIFS(AKORD[[CZASY]:[CZASY]],AKORD[[DATA]:[DATA]],FP5,AKORD[[IMIE]:[IMIE]],$A$30)</f>
        <v>0</v>
      </c>
      <c r="FQ30" s="31">
        <f>SUMIFS(AKORD[[CZASY]:[CZASY]],AKORD[[DATA]:[DATA]],FQ5,AKORD[[IMIE]:[IMIE]],$A$30)</f>
        <v>0</v>
      </c>
      <c r="FR30" s="54">
        <f>SUMIFS(AKORD[[CZASY]:[CZASY]],AKORD[[DATA]:[DATA]],FR5,AKORD[[IMIE]:[IMIE]],$A$30)</f>
        <v>0</v>
      </c>
      <c r="FS30" s="57">
        <f>SUMIFS(AKORD[[CZASY]:[CZASY]],AKORD[[DATA]:[DATA]],FS5,AKORD[[IMIE]:[IMIE]],$A$30)</f>
        <v>0</v>
      </c>
      <c r="FT30" s="31">
        <f>SUMIFS(AKORD[[CZASY]:[CZASY]],AKORD[[DATA]:[DATA]],FT5,AKORD[[IMIE]:[IMIE]],$A$30)</f>
        <v>0</v>
      </c>
      <c r="FU30" s="31">
        <f>SUMIFS(AKORD[[CZASY]:[CZASY]],AKORD[[DATA]:[DATA]],FU5,AKORD[[IMIE]:[IMIE]],$A$30)</f>
        <v>0</v>
      </c>
      <c r="FV30" s="31">
        <f>SUMIFS(AKORD[[CZASY]:[CZASY]],AKORD[[DATA]:[DATA]],FV5,AKORD[[IMIE]:[IMIE]],$A$30)</f>
        <v>0</v>
      </c>
      <c r="FW30" s="31">
        <f>SUMIFS(AKORD[[CZASY]:[CZASY]],AKORD[[DATA]:[DATA]],FW5,AKORD[[IMIE]:[IMIE]],$A$30)</f>
        <v>0</v>
      </c>
      <c r="FX30" s="31">
        <f>SUMIFS(AKORD[[CZASY]:[CZASY]],AKORD[[DATA]:[DATA]],FX5,AKORD[[IMIE]:[IMIE]],$A$30)</f>
        <v>0</v>
      </c>
      <c r="FY30" s="54">
        <f>SUMIFS(AKORD[[CZASY]:[CZASY]],AKORD[[DATA]:[DATA]],FY5,AKORD[[IMIE]:[IMIE]],$A$30)</f>
        <v>0</v>
      </c>
      <c r="FZ30" s="57">
        <f>SUMIFS(AKORD[[CZASY]:[CZASY]],AKORD[[DATA]:[DATA]],FZ5,AKORD[[IMIE]:[IMIE]],$A$30)</f>
        <v>0</v>
      </c>
      <c r="GA30" s="31">
        <f>SUMIFS(AKORD[[CZASY]:[CZASY]],AKORD[[DATA]:[DATA]],GA5,AKORD[[IMIE]:[IMIE]],$A$30)</f>
        <v>0</v>
      </c>
      <c r="GB30" s="31">
        <f>SUMIFS(AKORD[[CZASY]:[CZASY]],AKORD[[DATA]:[DATA]],GB5,AKORD[[IMIE]:[IMIE]],$A$30)</f>
        <v>0</v>
      </c>
      <c r="GC30" s="31">
        <f>SUMIFS(AKORD[[CZASY]:[CZASY]],AKORD[[DATA]:[DATA]],GC5,AKORD[[IMIE]:[IMIE]],$A$30)</f>
        <v>0</v>
      </c>
      <c r="GD30" s="31">
        <f>SUMIFS(AKORD[[CZASY]:[CZASY]],AKORD[[DATA]:[DATA]],GD5,AKORD[[IMIE]:[IMIE]],$A$30)</f>
        <v>0</v>
      </c>
      <c r="GE30" s="31">
        <f>SUMIFS(AKORD[[CZASY]:[CZASY]],AKORD[[DATA]:[DATA]],GE5,AKORD[[IMIE]:[IMIE]],$A$30)</f>
        <v>0</v>
      </c>
      <c r="GF30" s="54">
        <f>SUMIFS(AKORD[[CZASY]:[CZASY]],AKORD[[DATA]:[DATA]],GF5,AKORD[[IMIE]:[IMIE]],$A$30)</f>
        <v>0</v>
      </c>
      <c r="GG30" s="57">
        <f>SUMIFS(AKORD[[CZASY]:[CZASY]],AKORD[[DATA]:[DATA]],GG5,AKORD[[IMIE]:[IMIE]],$A$30)</f>
        <v>0</v>
      </c>
      <c r="GH30" s="31">
        <f>SUMIFS(AKORD[[CZASY]:[CZASY]],AKORD[[DATA]:[DATA]],GH5,AKORD[[IMIE]:[IMIE]],$A$30)</f>
        <v>0</v>
      </c>
      <c r="GI30" s="31">
        <f>SUMIFS(AKORD[[CZASY]:[CZASY]],AKORD[[DATA]:[DATA]],GI5,AKORD[[IMIE]:[IMIE]],$A$30)</f>
        <v>0</v>
      </c>
      <c r="GJ30" s="31">
        <f>SUMIFS(AKORD[[CZASY]:[CZASY]],AKORD[[DATA]:[DATA]],GJ5,AKORD[[IMIE]:[IMIE]],$A$30)</f>
        <v>0</v>
      </c>
      <c r="GK30" s="31">
        <f>SUMIFS(AKORD[[CZASY]:[CZASY]],AKORD[[DATA]:[DATA]],GK5,AKORD[[IMIE]:[IMIE]],$A$30)</f>
        <v>0</v>
      </c>
      <c r="GL30" s="31">
        <f>SUMIFS(AKORD[[CZASY]:[CZASY]],AKORD[[DATA]:[DATA]],GL5,AKORD[[IMIE]:[IMIE]],$A$30)</f>
        <v>0</v>
      </c>
      <c r="GM30" s="54">
        <f>SUMIFS(AKORD[[CZASY]:[CZASY]],AKORD[[DATA]:[DATA]],GM5,AKORD[[IMIE]:[IMIE]],$A$30)</f>
        <v>0</v>
      </c>
      <c r="GN30" s="57">
        <f>SUMIFS(AKORD[[CZASY]:[CZASY]],AKORD[[DATA]:[DATA]],GN5,AKORD[[IMIE]:[IMIE]],$A$30)</f>
        <v>0</v>
      </c>
      <c r="GO30" s="31">
        <f>SUMIFS(AKORD[[CZASY]:[CZASY]],AKORD[[DATA]:[DATA]],GO5,AKORD[[IMIE]:[IMIE]],$A$30)</f>
        <v>0</v>
      </c>
      <c r="GP30" s="31">
        <f>SUMIFS(AKORD[[CZASY]:[CZASY]],AKORD[[DATA]:[DATA]],GP5,AKORD[[IMIE]:[IMIE]],$A$30)</f>
        <v>0</v>
      </c>
      <c r="GQ30" s="31">
        <f>SUMIFS(AKORD[[CZASY]:[CZASY]],AKORD[[DATA]:[DATA]],GQ5,AKORD[[IMIE]:[IMIE]],$A$30)</f>
        <v>0</v>
      </c>
      <c r="GR30" s="31">
        <f>SUMIFS(AKORD[[CZASY]:[CZASY]],AKORD[[DATA]:[DATA]],GR5,AKORD[[IMIE]:[IMIE]],$A$30)</f>
        <v>0</v>
      </c>
      <c r="GS30" s="31">
        <f>SUMIFS(AKORD[[CZASY]:[CZASY]],AKORD[[DATA]:[DATA]],GS5,AKORD[[IMIE]:[IMIE]],$A$30)</f>
        <v>0</v>
      </c>
      <c r="GT30" s="54">
        <f>SUMIFS(AKORD[[CZASY]:[CZASY]],AKORD[[DATA]:[DATA]],GT5,AKORD[[IMIE]:[IMIE]],$A$30)</f>
        <v>0</v>
      </c>
      <c r="GU30" s="57">
        <f>SUMIFS(AKORD[[CZASY]:[CZASY]],AKORD[[DATA]:[DATA]],GU5,AKORD[[IMIE]:[IMIE]],$A$30)</f>
        <v>0</v>
      </c>
      <c r="GV30" s="31">
        <f>SUMIFS(AKORD[[CZASY]:[CZASY]],AKORD[[DATA]:[DATA]],GV5,AKORD[[IMIE]:[IMIE]],$A$30)</f>
        <v>0</v>
      </c>
      <c r="GW30" s="31">
        <f>SUMIFS(AKORD[[CZASY]:[CZASY]],AKORD[[DATA]:[DATA]],GW5,AKORD[[IMIE]:[IMIE]],$A$30)</f>
        <v>0</v>
      </c>
      <c r="GX30" s="31">
        <f>SUMIFS(AKORD[[CZASY]:[CZASY]],AKORD[[DATA]:[DATA]],GX5,AKORD[[IMIE]:[IMIE]],$A$30)</f>
        <v>0</v>
      </c>
      <c r="GY30" s="31">
        <f>SUMIFS(AKORD[[CZASY]:[CZASY]],AKORD[[DATA]:[DATA]],GY5,AKORD[[IMIE]:[IMIE]],$A$30)</f>
        <v>0</v>
      </c>
      <c r="GZ30" s="31">
        <f>SUMIFS(AKORD[[CZASY]:[CZASY]],AKORD[[DATA]:[DATA]],GZ5,AKORD[[IMIE]:[IMIE]],$A$30)</f>
        <v>0</v>
      </c>
      <c r="HA30" s="54">
        <f>SUMIFS(AKORD[[CZASY]:[CZASY]],AKORD[[DATA]:[DATA]],HA5,AKORD[[IMIE]:[IMIE]],$A$30)</f>
        <v>0</v>
      </c>
      <c r="HB30" s="57">
        <f>SUMIFS(AKORD[[CZASY]:[CZASY]],AKORD[[DATA]:[DATA]],HB5,AKORD[[IMIE]:[IMIE]],$A$30)</f>
        <v>0</v>
      </c>
      <c r="HC30" s="31">
        <f>SUMIFS(AKORD[[CZASY]:[CZASY]],AKORD[[DATA]:[DATA]],HC5,AKORD[[IMIE]:[IMIE]],$A$30)</f>
        <v>0</v>
      </c>
      <c r="HD30" s="31">
        <f>SUMIFS(AKORD[[CZASY]:[CZASY]],AKORD[[DATA]:[DATA]],HD5,AKORD[[IMIE]:[IMIE]],$A$30)</f>
        <v>0</v>
      </c>
      <c r="HE30" s="31">
        <f>SUMIFS(AKORD[[CZASY]:[CZASY]],AKORD[[DATA]:[DATA]],HE5,AKORD[[IMIE]:[IMIE]],$A$30)</f>
        <v>0</v>
      </c>
      <c r="HF30" s="31">
        <f>SUMIFS(AKORD[[CZASY]:[CZASY]],AKORD[[DATA]:[DATA]],HF5,AKORD[[IMIE]:[IMIE]],$A$30)</f>
        <v>0</v>
      </c>
      <c r="HG30" s="31">
        <f>SUMIFS(AKORD[[CZASY]:[CZASY]],AKORD[[DATA]:[DATA]],HG5,AKORD[[IMIE]:[IMIE]],$A$30)</f>
        <v>0</v>
      </c>
      <c r="HH30" s="54">
        <f>SUMIFS(AKORD[[CZASY]:[CZASY]],AKORD[[DATA]:[DATA]],HH5,AKORD[[IMIE]:[IMIE]],$A$30)</f>
        <v>0</v>
      </c>
      <c r="HI30" s="57">
        <f>SUMIFS(AKORD[[CZASY]:[CZASY]],AKORD[[DATA]:[DATA]],HI5,AKORD[[IMIE]:[IMIE]],$A$30)</f>
        <v>0</v>
      </c>
      <c r="HJ30" s="31">
        <f>SUMIFS(AKORD[[CZASY]:[CZASY]],AKORD[[DATA]:[DATA]],HJ5,AKORD[[IMIE]:[IMIE]],$A$30)</f>
        <v>0</v>
      </c>
      <c r="HK30" s="31">
        <f>SUMIFS(AKORD[[CZASY]:[CZASY]],AKORD[[DATA]:[DATA]],HK5,AKORD[[IMIE]:[IMIE]],$A$30)</f>
        <v>0</v>
      </c>
      <c r="HL30" s="31">
        <f>SUMIFS(AKORD[[CZASY]:[CZASY]],AKORD[[DATA]:[DATA]],HL5,AKORD[[IMIE]:[IMIE]],$A$30)</f>
        <v>0</v>
      </c>
      <c r="HM30" s="31">
        <f>SUMIFS(AKORD[[CZASY]:[CZASY]],AKORD[[DATA]:[DATA]],HM5,AKORD[[IMIE]:[IMIE]],$A$30)</f>
        <v>0</v>
      </c>
      <c r="HN30" s="31">
        <f>SUMIFS(AKORD[[CZASY]:[CZASY]],AKORD[[DATA]:[DATA]],HN5,AKORD[[IMIE]:[IMIE]],$A$30)</f>
        <v>0</v>
      </c>
      <c r="HO30" s="54">
        <f>SUMIFS(AKORD[[CZASY]:[CZASY]],AKORD[[DATA]:[DATA]],HO5,AKORD[[IMIE]:[IMIE]],$A$30)</f>
        <v>0</v>
      </c>
      <c r="HP30" s="57">
        <f>SUMIFS(AKORD[[CZASY]:[CZASY]],AKORD[[DATA]:[DATA]],HP5,AKORD[[IMIE]:[IMIE]],$A$30)</f>
        <v>0</v>
      </c>
      <c r="HQ30" s="31">
        <f>SUMIFS(AKORD[[CZASY]:[CZASY]],AKORD[[DATA]:[DATA]],HQ5,AKORD[[IMIE]:[IMIE]],$A$30)</f>
        <v>0</v>
      </c>
      <c r="HR30" s="31">
        <f>SUMIFS(AKORD[[CZASY]:[CZASY]],AKORD[[DATA]:[DATA]],HR5,AKORD[[IMIE]:[IMIE]],$A$30)</f>
        <v>0</v>
      </c>
      <c r="HS30" s="31">
        <f>SUMIFS(AKORD[[CZASY]:[CZASY]],AKORD[[DATA]:[DATA]],HS5,AKORD[[IMIE]:[IMIE]],$A$30)</f>
        <v>0</v>
      </c>
      <c r="HT30" s="31">
        <f>SUMIFS(AKORD[[CZASY]:[CZASY]],AKORD[[DATA]:[DATA]],HT5,AKORD[[IMIE]:[IMIE]],$A$30)</f>
        <v>0</v>
      </c>
      <c r="HU30" s="31">
        <f>SUMIFS(AKORD[[CZASY]:[CZASY]],AKORD[[DATA]:[DATA]],HU5,AKORD[[IMIE]:[IMIE]],$A$30)</f>
        <v>0</v>
      </c>
      <c r="HV30" s="54">
        <f>SUMIFS(AKORD[[CZASY]:[CZASY]],AKORD[[DATA]:[DATA]],HV5,AKORD[[IMIE]:[IMIE]],$A$30)</f>
        <v>0</v>
      </c>
      <c r="HW30" s="57">
        <f>SUMIFS(AKORD[[CZASY]:[CZASY]],AKORD[[DATA]:[DATA]],HW5,AKORD[[IMIE]:[IMIE]],$A$30)</f>
        <v>0</v>
      </c>
      <c r="HX30" s="31">
        <f>SUMIFS(AKORD[[CZASY]:[CZASY]],AKORD[[DATA]:[DATA]],HX5,AKORD[[IMIE]:[IMIE]],$A$30)</f>
        <v>0</v>
      </c>
      <c r="HY30" s="31">
        <f>SUMIFS(AKORD[[CZASY]:[CZASY]],AKORD[[DATA]:[DATA]],HY5,AKORD[[IMIE]:[IMIE]],$A$30)</f>
        <v>0</v>
      </c>
      <c r="HZ30" s="31">
        <f>SUMIFS(AKORD[[CZASY]:[CZASY]],AKORD[[DATA]:[DATA]],HZ5,AKORD[[IMIE]:[IMIE]],$A$30)</f>
        <v>0</v>
      </c>
      <c r="IA30" s="31">
        <f>SUMIFS(AKORD[[CZASY]:[CZASY]],AKORD[[DATA]:[DATA]],IA5,AKORD[[IMIE]:[IMIE]],$A$30)</f>
        <v>0</v>
      </c>
      <c r="IB30" s="31">
        <f>SUMIFS(AKORD[[CZASY]:[CZASY]],AKORD[[DATA]:[DATA]],IB5,AKORD[[IMIE]:[IMIE]],$A$30)</f>
        <v>0</v>
      </c>
      <c r="IC30" s="54">
        <f>SUMIFS(AKORD[[CZASY]:[CZASY]],AKORD[[DATA]:[DATA]],IC5,AKORD[[IMIE]:[IMIE]],$A$30)</f>
        <v>0</v>
      </c>
      <c r="ID30" s="57">
        <f>SUMIFS(AKORD[[CZASY]:[CZASY]],AKORD[[DATA]:[DATA]],ID5,AKORD[[IMIE]:[IMIE]],$A$30)</f>
        <v>0</v>
      </c>
      <c r="IE30" s="31">
        <f>SUMIFS(AKORD[[CZASY]:[CZASY]],AKORD[[DATA]:[DATA]],IE5,AKORD[[IMIE]:[IMIE]],$A$30)</f>
        <v>0</v>
      </c>
      <c r="IF30" s="31">
        <f>SUMIFS(AKORD[[CZASY]:[CZASY]],AKORD[[DATA]:[DATA]],IF5,AKORD[[IMIE]:[IMIE]],$A$30)</f>
        <v>0</v>
      </c>
      <c r="IG30" s="31">
        <f>SUMIFS(AKORD[[CZASY]:[CZASY]],AKORD[[DATA]:[DATA]],IG5,AKORD[[IMIE]:[IMIE]],$A$30)</f>
        <v>0</v>
      </c>
      <c r="IH30" s="31">
        <f>SUMIFS(AKORD[[CZASY]:[CZASY]],AKORD[[DATA]:[DATA]],IH5,AKORD[[IMIE]:[IMIE]],$A$30)</f>
        <v>0</v>
      </c>
      <c r="II30" s="31">
        <f>SUMIFS(AKORD[[CZASY]:[CZASY]],AKORD[[DATA]:[DATA]],II5,AKORD[[IMIE]:[IMIE]],$A$30)</f>
        <v>0</v>
      </c>
      <c r="IJ30" s="54">
        <f>SUMIFS(AKORD[[CZASY]:[CZASY]],AKORD[[DATA]:[DATA]],IJ5,AKORD[[IMIE]:[IMIE]],$A$30)</f>
        <v>0</v>
      </c>
      <c r="IK30" s="57">
        <f>SUMIFS(AKORD[[CZASY]:[CZASY]],AKORD[[DATA]:[DATA]],IK5,AKORD[[IMIE]:[IMIE]],$A$30)</f>
        <v>0</v>
      </c>
      <c r="IL30" s="31">
        <f>SUMIFS(AKORD[[CZASY]:[CZASY]],AKORD[[DATA]:[DATA]],IL5,AKORD[[IMIE]:[IMIE]],$A$30)</f>
        <v>0</v>
      </c>
      <c r="IM30" s="31">
        <f>SUMIFS(AKORD[[CZASY]:[CZASY]],AKORD[[DATA]:[DATA]],IM5,AKORD[[IMIE]:[IMIE]],$A$30)</f>
        <v>0</v>
      </c>
      <c r="IN30" s="31">
        <f>SUMIFS(AKORD[[CZASY]:[CZASY]],AKORD[[DATA]:[DATA]],IN5,AKORD[[IMIE]:[IMIE]],$A$30)</f>
        <v>0</v>
      </c>
      <c r="IO30" s="31">
        <f>SUMIFS(AKORD[[CZASY]:[CZASY]],AKORD[[DATA]:[DATA]],IO5,AKORD[[IMIE]:[IMIE]],$A$30)</f>
        <v>0</v>
      </c>
      <c r="IP30" s="31">
        <f>SUMIFS(AKORD[[CZASY]:[CZASY]],AKORD[[DATA]:[DATA]],IP5,AKORD[[IMIE]:[IMIE]],$A$30)</f>
        <v>0</v>
      </c>
      <c r="IQ30" s="54">
        <f>SUMIFS(AKORD[[CZASY]:[CZASY]],AKORD[[DATA]:[DATA]],IQ5,AKORD[[IMIE]:[IMIE]],$A$30)</f>
        <v>0</v>
      </c>
      <c r="IR30" s="57">
        <f>SUMIFS(AKORD[[CZASY]:[CZASY]],AKORD[[DATA]:[DATA]],IR5,AKORD[[IMIE]:[IMIE]],$A$30)</f>
        <v>0</v>
      </c>
      <c r="IS30" s="31">
        <f>SUMIFS(AKORD[[CZASY]:[CZASY]],AKORD[[DATA]:[DATA]],IS5,AKORD[[IMIE]:[IMIE]],$A$30)</f>
        <v>0</v>
      </c>
      <c r="IT30" s="31">
        <f>SUMIFS(AKORD[[CZASY]:[CZASY]],AKORD[[DATA]:[DATA]],IT5,AKORD[[IMIE]:[IMIE]],$A$30)</f>
        <v>0</v>
      </c>
      <c r="IU30" s="31">
        <f>SUMIFS(AKORD[[CZASY]:[CZASY]],AKORD[[DATA]:[DATA]],IU5,AKORD[[IMIE]:[IMIE]],$A$30)</f>
        <v>0</v>
      </c>
      <c r="IV30" s="31">
        <f>SUMIFS(AKORD[[CZASY]:[CZASY]],AKORD[[DATA]:[DATA]],IV5,AKORD[[IMIE]:[IMIE]],$A$30)</f>
        <v>0</v>
      </c>
      <c r="IW30" s="31">
        <f>SUMIFS(AKORD[[CZASY]:[CZASY]],AKORD[[DATA]:[DATA]],IW5,AKORD[[IMIE]:[IMIE]],$A$30)</f>
        <v>0</v>
      </c>
      <c r="IX30" s="54">
        <f>SUMIFS(AKORD[[CZASY]:[CZASY]],AKORD[[DATA]:[DATA]],IX5,AKORD[[IMIE]:[IMIE]],$A$30)</f>
        <v>0</v>
      </c>
      <c r="IY30" s="57">
        <f>SUMIFS(AKORD[[CZASY]:[CZASY]],AKORD[[DATA]:[DATA]],IY5,AKORD[[IMIE]:[IMIE]],$A$30)</f>
        <v>0</v>
      </c>
      <c r="IZ30" s="31">
        <f>SUMIFS(AKORD[[CZASY]:[CZASY]],AKORD[[DATA]:[DATA]],IZ5,AKORD[[IMIE]:[IMIE]],$A$30)</f>
        <v>0</v>
      </c>
      <c r="JA30" s="31">
        <f>SUMIFS(AKORD[[CZASY]:[CZASY]],AKORD[[DATA]:[DATA]],JA5,AKORD[[IMIE]:[IMIE]],$A$30)</f>
        <v>0</v>
      </c>
      <c r="JB30" s="31">
        <f>SUMIFS(AKORD[[CZASY]:[CZASY]],AKORD[[DATA]:[DATA]],JB5,AKORD[[IMIE]:[IMIE]],$A$30)</f>
        <v>0</v>
      </c>
      <c r="JC30" s="31">
        <f>SUMIFS(AKORD[[CZASY]:[CZASY]],AKORD[[DATA]:[DATA]],JC5,AKORD[[IMIE]:[IMIE]],$A$30)</f>
        <v>0</v>
      </c>
      <c r="JD30" s="31">
        <f>SUMIFS(AKORD[[CZASY]:[CZASY]],AKORD[[DATA]:[DATA]],JD5,AKORD[[IMIE]:[IMIE]],$A$30)</f>
        <v>0</v>
      </c>
      <c r="JE30" s="54">
        <f>SUMIFS(AKORD[[CZASY]:[CZASY]],AKORD[[DATA]:[DATA]],JE5,AKORD[[IMIE]:[IMIE]],$A$30)</f>
        <v>0</v>
      </c>
      <c r="JF30" s="57">
        <f>SUMIFS(AKORD[[CZASY]:[CZASY]],AKORD[[DATA]:[DATA]],JF5,AKORD[[IMIE]:[IMIE]],$A$30)</f>
        <v>0</v>
      </c>
      <c r="JG30" s="31">
        <f>SUMIFS(AKORD[[CZASY]:[CZASY]],AKORD[[DATA]:[DATA]],JG5,AKORD[[IMIE]:[IMIE]],$A$30)</f>
        <v>0</v>
      </c>
      <c r="JH30" s="31">
        <f>SUMIFS(AKORD[[CZASY]:[CZASY]],AKORD[[DATA]:[DATA]],JH5,AKORD[[IMIE]:[IMIE]],$A$30)</f>
        <v>0</v>
      </c>
      <c r="JI30" s="31">
        <f>SUMIFS(AKORD[[CZASY]:[CZASY]],AKORD[[DATA]:[DATA]],JI5,AKORD[[IMIE]:[IMIE]],$A$30)</f>
        <v>0</v>
      </c>
      <c r="JJ30" s="31">
        <f>SUMIFS(AKORD[[CZASY]:[CZASY]],AKORD[[DATA]:[DATA]],JJ5,AKORD[[IMIE]:[IMIE]],$A$30)</f>
        <v>0</v>
      </c>
      <c r="JK30" s="31">
        <f>SUMIFS(AKORD[[CZASY]:[CZASY]],AKORD[[DATA]:[DATA]],JK5,AKORD[[IMIE]:[IMIE]],$A$30)</f>
        <v>0</v>
      </c>
      <c r="JL30" s="54">
        <f>SUMIFS(AKORD[[CZASY]:[CZASY]],AKORD[[DATA]:[DATA]],JL5,AKORD[[IMIE]:[IMIE]],$A$30)</f>
        <v>0</v>
      </c>
      <c r="JM30" s="57">
        <f>SUMIFS(AKORD[[CZASY]:[CZASY]],AKORD[[DATA]:[DATA]],JM5,AKORD[[IMIE]:[IMIE]],$A$30)</f>
        <v>0</v>
      </c>
      <c r="JN30" s="31">
        <f>SUMIFS(AKORD[[CZASY]:[CZASY]],AKORD[[DATA]:[DATA]],JN5,AKORD[[IMIE]:[IMIE]],$A$30)</f>
        <v>0</v>
      </c>
      <c r="JO30" s="31">
        <f>SUMIFS(AKORD[[CZASY]:[CZASY]],AKORD[[DATA]:[DATA]],JO5,AKORD[[IMIE]:[IMIE]],$A$30)</f>
        <v>0</v>
      </c>
      <c r="JP30" s="31">
        <f>SUMIFS(AKORD[[CZASY]:[CZASY]],AKORD[[DATA]:[DATA]],JP5,AKORD[[IMIE]:[IMIE]],$A$30)</f>
        <v>0</v>
      </c>
      <c r="JQ30" s="31">
        <f>SUMIFS(AKORD[[CZASY]:[CZASY]],AKORD[[DATA]:[DATA]],JQ5,AKORD[[IMIE]:[IMIE]],$A$30)</f>
        <v>0</v>
      </c>
      <c r="JR30" s="31">
        <f>SUMIFS(AKORD[[CZASY]:[CZASY]],AKORD[[DATA]:[DATA]],JR5,AKORD[[IMIE]:[IMIE]],$A$30)</f>
        <v>0</v>
      </c>
      <c r="JS30" s="54">
        <f>SUMIFS(AKORD[[CZASY]:[CZASY]],AKORD[[DATA]:[DATA]],JS5,AKORD[[IMIE]:[IMIE]],$A$30)</f>
        <v>0</v>
      </c>
      <c r="JT30" s="57">
        <f>SUMIFS(AKORD[[CZASY]:[CZASY]],AKORD[[DATA]:[DATA]],JT5,AKORD[[IMIE]:[IMIE]],$A$30)</f>
        <v>0</v>
      </c>
      <c r="JU30" s="31">
        <f>SUMIFS(AKORD[[CZASY]:[CZASY]],AKORD[[DATA]:[DATA]],JU5,AKORD[[IMIE]:[IMIE]],$A$30)</f>
        <v>0</v>
      </c>
      <c r="JV30" s="31">
        <f>SUMIFS(AKORD[[CZASY]:[CZASY]],AKORD[[DATA]:[DATA]],JV5,AKORD[[IMIE]:[IMIE]],$A$30)</f>
        <v>0</v>
      </c>
      <c r="JW30" s="31">
        <f>SUMIFS(AKORD[[CZASY]:[CZASY]],AKORD[[DATA]:[DATA]],JW5,AKORD[[IMIE]:[IMIE]],$A$30)</f>
        <v>0</v>
      </c>
      <c r="JX30" s="31">
        <f>SUMIFS(AKORD[[CZASY]:[CZASY]],AKORD[[DATA]:[DATA]],JX5,AKORD[[IMIE]:[IMIE]],$A$30)</f>
        <v>0</v>
      </c>
      <c r="JY30" s="31">
        <f>SUMIFS(AKORD[[CZASY]:[CZASY]],AKORD[[DATA]:[DATA]],JY5,AKORD[[IMIE]:[IMIE]],$A$30)</f>
        <v>0</v>
      </c>
      <c r="JZ30" s="54">
        <f>SUMIFS(AKORD[[CZASY]:[CZASY]],AKORD[[DATA]:[DATA]],JZ5,AKORD[[IMIE]:[IMIE]],$A$30)</f>
        <v>0</v>
      </c>
      <c r="KA30" s="57">
        <f>SUMIFS(AKORD[[CZASY]:[CZASY]],AKORD[[DATA]:[DATA]],KA5,AKORD[[IMIE]:[IMIE]],$A$30)</f>
        <v>0</v>
      </c>
      <c r="KB30" s="31">
        <f>SUMIFS(AKORD[[CZASY]:[CZASY]],AKORD[[DATA]:[DATA]],KB5,AKORD[[IMIE]:[IMIE]],$A$30)</f>
        <v>0</v>
      </c>
      <c r="KC30" s="31">
        <f>SUMIFS(AKORD[[CZASY]:[CZASY]],AKORD[[DATA]:[DATA]],KC5,AKORD[[IMIE]:[IMIE]],$A$30)</f>
        <v>0</v>
      </c>
      <c r="KD30" s="31">
        <f>SUMIFS(AKORD[[CZASY]:[CZASY]],AKORD[[DATA]:[DATA]],KD5,AKORD[[IMIE]:[IMIE]],$A$30)</f>
        <v>0</v>
      </c>
      <c r="KE30" s="31">
        <f>SUMIFS(AKORD[[CZASY]:[CZASY]],AKORD[[DATA]:[DATA]],KE5,AKORD[[IMIE]:[IMIE]],$A$30)</f>
        <v>0</v>
      </c>
      <c r="KF30" s="31">
        <f>SUMIFS(AKORD[[CZASY]:[CZASY]],AKORD[[DATA]:[DATA]],KF5,AKORD[[IMIE]:[IMIE]],$A$30)</f>
        <v>0</v>
      </c>
      <c r="KG30" s="54">
        <f>SUMIFS(AKORD[[CZASY]:[CZASY]],AKORD[[DATA]:[DATA]],KG5,AKORD[[IMIE]:[IMIE]],$A$30)</f>
        <v>0</v>
      </c>
      <c r="KH30" s="57">
        <f>SUMIFS(AKORD[[CZASY]:[CZASY]],AKORD[[DATA]:[DATA]],KH5,AKORD[[IMIE]:[IMIE]],$A$30)</f>
        <v>0</v>
      </c>
      <c r="KI30" s="31">
        <f>SUMIFS(AKORD[[CZASY]:[CZASY]],AKORD[[DATA]:[DATA]],KI5,AKORD[[IMIE]:[IMIE]],$A$30)</f>
        <v>0</v>
      </c>
      <c r="KJ30" s="31">
        <f>SUMIFS(AKORD[[CZASY]:[CZASY]],AKORD[[DATA]:[DATA]],KJ5,AKORD[[IMIE]:[IMIE]],$A$30)</f>
        <v>0</v>
      </c>
      <c r="KK30" s="31">
        <f>SUMIFS(AKORD[[CZASY]:[CZASY]],AKORD[[DATA]:[DATA]],KK5,AKORD[[IMIE]:[IMIE]],$A$30)</f>
        <v>0</v>
      </c>
      <c r="KL30" s="31">
        <f>SUMIFS(AKORD[[CZASY]:[CZASY]],AKORD[[DATA]:[DATA]],KL5,AKORD[[IMIE]:[IMIE]],$A$30)</f>
        <v>0</v>
      </c>
      <c r="KM30" s="31">
        <f>SUMIFS(AKORD[[CZASY]:[CZASY]],AKORD[[DATA]:[DATA]],KM5,AKORD[[IMIE]:[IMIE]],$A$30)</f>
        <v>0</v>
      </c>
      <c r="KN30" s="54">
        <f>SUMIFS(AKORD[[CZASY]:[CZASY]],AKORD[[DATA]:[DATA]],KN5,AKORD[[IMIE]:[IMIE]],$A$30)</f>
        <v>0</v>
      </c>
      <c r="KO30" s="57">
        <f>SUMIFS(AKORD[[CZASY]:[CZASY]],AKORD[[DATA]:[DATA]],KO5,AKORD[[IMIE]:[IMIE]],$A$30)</f>
        <v>0</v>
      </c>
      <c r="KP30" s="31">
        <f>SUMIFS(AKORD[[CZASY]:[CZASY]],AKORD[[DATA]:[DATA]],KP5,AKORD[[IMIE]:[IMIE]],$A$30)</f>
        <v>0</v>
      </c>
      <c r="KQ30" s="31">
        <f>SUMIFS(AKORD[[CZASY]:[CZASY]],AKORD[[DATA]:[DATA]],KQ5,AKORD[[IMIE]:[IMIE]],$A$30)</f>
        <v>0</v>
      </c>
      <c r="KR30" s="31">
        <f>SUMIFS(AKORD[[CZASY]:[CZASY]],AKORD[[DATA]:[DATA]],KR5,AKORD[[IMIE]:[IMIE]],$A$30)</f>
        <v>0</v>
      </c>
      <c r="KS30" s="31">
        <f>SUMIFS(AKORD[[CZASY]:[CZASY]],AKORD[[DATA]:[DATA]],KS5,AKORD[[IMIE]:[IMIE]],$A$30)</f>
        <v>0</v>
      </c>
      <c r="KT30" s="31">
        <f>SUMIFS(AKORD[[CZASY]:[CZASY]],AKORD[[DATA]:[DATA]],KT5,AKORD[[IMIE]:[IMIE]],$A$30)</f>
        <v>0</v>
      </c>
      <c r="KU30" s="54">
        <f>SUMIFS(AKORD[[CZASY]:[CZASY]],AKORD[[DATA]:[DATA]],KU5,AKORD[[IMIE]:[IMIE]],$A$30)</f>
        <v>0</v>
      </c>
      <c r="KV30" s="57">
        <f>SUMIFS(AKORD[[CZASY]:[CZASY]],AKORD[[DATA]:[DATA]],KV5,AKORD[[IMIE]:[IMIE]],$A$30)</f>
        <v>0</v>
      </c>
      <c r="KW30" s="31">
        <f>SUMIFS(AKORD[[CZASY]:[CZASY]],AKORD[[DATA]:[DATA]],KW5,AKORD[[IMIE]:[IMIE]],$A$30)</f>
        <v>0</v>
      </c>
      <c r="KX30" s="31">
        <f>SUMIFS(AKORD[[CZASY]:[CZASY]],AKORD[[DATA]:[DATA]],KX5,AKORD[[IMIE]:[IMIE]],$A$30)</f>
        <v>0</v>
      </c>
      <c r="KY30" s="31">
        <f>SUMIFS(AKORD[[CZASY]:[CZASY]],AKORD[[DATA]:[DATA]],KY5,AKORD[[IMIE]:[IMIE]],$A$30)</f>
        <v>0</v>
      </c>
      <c r="KZ30" s="31">
        <f>SUMIFS(AKORD[[CZASY]:[CZASY]],AKORD[[DATA]:[DATA]],KZ5,AKORD[[IMIE]:[IMIE]],$A$30)</f>
        <v>0</v>
      </c>
      <c r="LA30" s="31">
        <f>SUMIFS(AKORD[[CZASY]:[CZASY]],AKORD[[DATA]:[DATA]],LA5,AKORD[[IMIE]:[IMIE]],$A$30)</f>
        <v>0</v>
      </c>
      <c r="LB30" s="54">
        <f>SUMIFS(AKORD[[CZASY]:[CZASY]],AKORD[[DATA]:[DATA]],LB5,AKORD[[IMIE]:[IMIE]],$A$30)</f>
        <v>0</v>
      </c>
      <c r="LC30" s="57">
        <f>SUMIFS(AKORD[[CZASY]:[CZASY]],AKORD[[DATA]:[DATA]],LC5,AKORD[[IMIE]:[IMIE]],$A$30)</f>
        <v>0</v>
      </c>
      <c r="LD30" s="31">
        <f>SUMIFS(AKORD[[CZASY]:[CZASY]],AKORD[[DATA]:[DATA]],LD5,AKORD[[IMIE]:[IMIE]],$A$30)</f>
        <v>0</v>
      </c>
      <c r="LE30" s="31">
        <f>SUMIFS(AKORD[[CZASY]:[CZASY]],AKORD[[DATA]:[DATA]],LE5,AKORD[[IMIE]:[IMIE]],$A$30)</f>
        <v>0</v>
      </c>
      <c r="LF30" s="31">
        <f>SUMIFS(AKORD[[CZASY]:[CZASY]],AKORD[[DATA]:[DATA]],LF5,AKORD[[IMIE]:[IMIE]],$A$30)</f>
        <v>0</v>
      </c>
      <c r="LG30" s="31">
        <f>SUMIFS(AKORD[[CZASY]:[CZASY]],AKORD[[DATA]:[DATA]],LG5,AKORD[[IMIE]:[IMIE]],$A$30)</f>
        <v>0</v>
      </c>
      <c r="LH30" s="31">
        <f>SUMIFS(AKORD[[CZASY]:[CZASY]],AKORD[[DATA]:[DATA]],LH5,AKORD[[IMIE]:[IMIE]],$A$30)</f>
        <v>0</v>
      </c>
      <c r="LI30" s="54">
        <f>SUMIFS(AKORD[[CZASY]:[CZASY]],AKORD[[DATA]:[DATA]],LI5,AKORD[[IMIE]:[IMIE]],$A$30)</f>
        <v>0</v>
      </c>
      <c r="LJ30" s="57">
        <f>SUMIFS(AKORD[[CZASY]:[CZASY]],AKORD[[DATA]:[DATA]],LJ5,AKORD[[IMIE]:[IMIE]],$A$30)</f>
        <v>0</v>
      </c>
      <c r="LK30" s="31">
        <f>SUMIFS(AKORD[[CZASY]:[CZASY]],AKORD[[DATA]:[DATA]],LK5,AKORD[[IMIE]:[IMIE]],$A$30)</f>
        <v>0</v>
      </c>
      <c r="LL30" s="31">
        <f>SUMIFS(AKORD[[CZASY]:[CZASY]],AKORD[[DATA]:[DATA]],LL5,AKORD[[IMIE]:[IMIE]],$A$30)</f>
        <v>0</v>
      </c>
      <c r="LM30" s="31">
        <f>SUMIFS(AKORD[[CZASY]:[CZASY]],AKORD[[DATA]:[DATA]],LM5,AKORD[[IMIE]:[IMIE]],$A$30)</f>
        <v>0</v>
      </c>
      <c r="LN30" s="31">
        <f>SUMIFS(AKORD[[CZASY]:[CZASY]],AKORD[[DATA]:[DATA]],LN5,AKORD[[IMIE]:[IMIE]],$A$30)</f>
        <v>0</v>
      </c>
      <c r="LO30" s="31">
        <f>SUMIFS(AKORD[[CZASY]:[CZASY]],AKORD[[DATA]:[DATA]],LO5,AKORD[[IMIE]:[IMIE]],$A$30)</f>
        <v>0</v>
      </c>
      <c r="LP30" s="54">
        <f>SUMIFS(AKORD[[CZASY]:[CZASY]],AKORD[[DATA]:[DATA]],LP5,AKORD[[IMIE]:[IMIE]],$A$30)</f>
        <v>0</v>
      </c>
      <c r="LQ30" s="57">
        <f>SUMIFS(AKORD[[CZASY]:[CZASY]],AKORD[[DATA]:[DATA]],LQ5,AKORD[[IMIE]:[IMIE]],$A$30)</f>
        <v>0</v>
      </c>
      <c r="LR30" s="31">
        <f>SUMIFS(AKORD[[CZASY]:[CZASY]],AKORD[[DATA]:[DATA]],LR5,AKORD[[IMIE]:[IMIE]],$A$30)</f>
        <v>0</v>
      </c>
      <c r="LS30" s="31">
        <f>SUMIFS(AKORD[[CZASY]:[CZASY]],AKORD[[DATA]:[DATA]],LS5,AKORD[[IMIE]:[IMIE]],$A$30)</f>
        <v>0</v>
      </c>
      <c r="LT30" s="31">
        <f>SUMIFS(AKORD[[CZASY]:[CZASY]],AKORD[[DATA]:[DATA]],LT5,AKORD[[IMIE]:[IMIE]],$A$30)</f>
        <v>0</v>
      </c>
      <c r="LU30" s="31">
        <f>SUMIFS(AKORD[[CZASY]:[CZASY]],AKORD[[DATA]:[DATA]],LU5,AKORD[[IMIE]:[IMIE]],$A$30)</f>
        <v>0</v>
      </c>
      <c r="LV30" s="31">
        <f>SUMIFS(AKORD[[CZASY]:[CZASY]],AKORD[[DATA]:[DATA]],LV5,AKORD[[IMIE]:[IMIE]],$A$30)</f>
        <v>0</v>
      </c>
      <c r="LW30" s="54">
        <f>SUMIFS(AKORD[[CZASY]:[CZASY]],AKORD[[DATA]:[DATA]],LW5,AKORD[[IMIE]:[IMIE]],$A$30)</f>
        <v>0</v>
      </c>
      <c r="LX30" s="57">
        <f>SUMIFS(AKORD[[CZASY]:[CZASY]],AKORD[[DATA]:[DATA]],LX5,AKORD[[IMIE]:[IMIE]],$A$30)</f>
        <v>0</v>
      </c>
      <c r="LY30" s="31">
        <f>SUMIFS(AKORD[[CZASY]:[CZASY]],AKORD[[DATA]:[DATA]],LY5,AKORD[[IMIE]:[IMIE]],$A$30)</f>
        <v>0</v>
      </c>
      <c r="LZ30" s="31">
        <f>SUMIFS(AKORD[[CZASY]:[CZASY]],AKORD[[DATA]:[DATA]],LZ5,AKORD[[IMIE]:[IMIE]],$A$30)</f>
        <v>0</v>
      </c>
      <c r="MA30" s="31">
        <f>SUMIFS(AKORD[[CZASY]:[CZASY]],AKORD[[DATA]:[DATA]],MA5,AKORD[[IMIE]:[IMIE]],$A$30)</f>
        <v>0</v>
      </c>
      <c r="MB30" s="31">
        <f>SUMIFS(AKORD[[CZASY]:[CZASY]],AKORD[[DATA]:[DATA]],MB5,AKORD[[IMIE]:[IMIE]],$A$30)</f>
        <v>0</v>
      </c>
      <c r="MC30" s="31">
        <f>SUMIFS(AKORD[[CZASY]:[CZASY]],AKORD[[DATA]:[DATA]],MC5,AKORD[[IMIE]:[IMIE]],$A$30)</f>
        <v>0</v>
      </c>
      <c r="MD30" s="54">
        <f>SUMIFS(AKORD[[CZASY]:[CZASY]],AKORD[[DATA]:[DATA]],MD5,AKORD[[IMIE]:[IMIE]],$A$30)</f>
        <v>0</v>
      </c>
      <c r="ME30" s="57">
        <f>SUMIFS(AKORD[[CZASY]:[CZASY]],AKORD[[DATA]:[DATA]],ME5,AKORD[[IMIE]:[IMIE]],$A$30)</f>
        <v>0</v>
      </c>
      <c r="MF30" s="31">
        <f>SUMIFS(AKORD[[CZASY]:[CZASY]],AKORD[[DATA]:[DATA]],MF5,AKORD[[IMIE]:[IMIE]],$A$30)</f>
        <v>0</v>
      </c>
      <c r="MG30" s="31">
        <f>SUMIFS(AKORD[[CZASY]:[CZASY]],AKORD[[DATA]:[DATA]],MG5,AKORD[[IMIE]:[IMIE]],$A$30)</f>
        <v>0</v>
      </c>
      <c r="MH30" s="31">
        <f>SUMIFS(AKORD[[CZASY]:[CZASY]],AKORD[[DATA]:[DATA]],MH5,AKORD[[IMIE]:[IMIE]],$A$30)</f>
        <v>0</v>
      </c>
      <c r="MI30" s="31">
        <f>SUMIFS(AKORD[[CZASY]:[CZASY]],AKORD[[DATA]:[DATA]],MI5,AKORD[[IMIE]:[IMIE]],$A$30)</f>
        <v>0</v>
      </c>
      <c r="MJ30" s="31">
        <f>SUMIFS(AKORD[[CZASY]:[CZASY]],AKORD[[DATA]:[DATA]],MJ5,AKORD[[IMIE]:[IMIE]],$A$30)</f>
        <v>0</v>
      </c>
      <c r="MK30" s="54">
        <f>SUMIFS(AKORD[[CZASY]:[CZASY]],AKORD[[DATA]:[DATA]],MK5,AKORD[[IMIE]:[IMIE]],$A$30)</f>
        <v>0</v>
      </c>
      <c r="ML30" s="57">
        <f>SUMIFS(AKORD[[CZASY]:[CZASY]],AKORD[[DATA]:[DATA]],ML5,AKORD[[IMIE]:[IMIE]],$A$30)</f>
        <v>0</v>
      </c>
      <c r="MM30" s="31">
        <f>SUMIFS(AKORD[[CZASY]:[CZASY]],AKORD[[DATA]:[DATA]],MM5,AKORD[[IMIE]:[IMIE]],$A$30)</f>
        <v>0</v>
      </c>
      <c r="MN30" s="31">
        <f>SUMIFS(AKORD[[CZASY]:[CZASY]],AKORD[[DATA]:[DATA]],MN5,AKORD[[IMIE]:[IMIE]],$A$30)</f>
        <v>0</v>
      </c>
      <c r="MO30" s="31">
        <f>SUMIFS(AKORD[[CZASY]:[CZASY]],AKORD[[DATA]:[DATA]],MO5,AKORD[[IMIE]:[IMIE]],$A$30)</f>
        <v>0</v>
      </c>
      <c r="MP30" s="31">
        <f>SUMIFS(AKORD[[CZASY]:[CZASY]],AKORD[[DATA]:[DATA]],MP5,AKORD[[IMIE]:[IMIE]],$A$30)</f>
        <v>0</v>
      </c>
      <c r="MQ30" s="31">
        <f>SUMIFS(AKORD[[CZASY]:[CZASY]],AKORD[[DATA]:[DATA]],MQ5,AKORD[[IMIE]:[IMIE]],$A$30)</f>
        <v>0</v>
      </c>
      <c r="MR30" s="54">
        <f>SUMIFS(AKORD[[CZASY]:[CZASY]],AKORD[[DATA]:[DATA]],MR5,AKORD[[IMIE]:[IMIE]],$A$30)</f>
        <v>0</v>
      </c>
      <c r="MS30" s="57">
        <f>SUMIFS(AKORD[[CZASY]:[CZASY]],AKORD[[DATA]:[DATA]],MS5,AKORD[[IMIE]:[IMIE]],$A$30)</f>
        <v>0</v>
      </c>
      <c r="MT30" s="31">
        <f>SUMIFS(AKORD[[CZASY]:[CZASY]],AKORD[[DATA]:[DATA]],MT5,AKORD[[IMIE]:[IMIE]],$A$30)</f>
        <v>0</v>
      </c>
      <c r="MU30" s="31">
        <f>SUMIFS(AKORD[[CZASY]:[CZASY]],AKORD[[DATA]:[DATA]],MU5,AKORD[[IMIE]:[IMIE]],$A$30)</f>
        <v>0</v>
      </c>
      <c r="MV30" s="31">
        <f>SUMIFS(AKORD[[CZASY]:[CZASY]],AKORD[[DATA]:[DATA]],MV5,AKORD[[IMIE]:[IMIE]],$A$30)</f>
        <v>0</v>
      </c>
      <c r="MW30" s="31">
        <f>SUMIFS(AKORD[[CZASY]:[CZASY]],AKORD[[DATA]:[DATA]],MW5,AKORD[[IMIE]:[IMIE]],$A$30)</f>
        <v>0</v>
      </c>
      <c r="MX30" s="31">
        <f>SUMIFS(AKORD[[CZASY]:[CZASY]],AKORD[[DATA]:[DATA]],MX5,AKORD[[IMIE]:[IMIE]],$A$30)</f>
        <v>0</v>
      </c>
      <c r="MY30" s="54">
        <f>SUMIFS(AKORD[[CZASY]:[CZASY]],AKORD[[DATA]:[DATA]],MY5,AKORD[[IMIE]:[IMIE]],$A$30)</f>
        <v>0</v>
      </c>
      <c r="MZ30" s="57">
        <f>SUMIFS(AKORD[[CZASY]:[CZASY]],AKORD[[DATA]:[DATA]],MZ5,AKORD[[IMIE]:[IMIE]],$A$30)</f>
        <v>0</v>
      </c>
      <c r="NA30" s="31">
        <f>SUMIFS(AKORD[[CZASY]:[CZASY]],AKORD[[DATA]:[DATA]],NA5,AKORD[[IMIE]:[IMIE]],$A$30)</f>
        <v>0</v>
      </c>
      <c r="NB30" s="31">
        <f>SUMIFS(AKORD[[CZASY]:[CZASY]],AKORD[[DATA]:[DATA]],NB5,AKORD[[IMIE]:[IMIE]],$A$30)</f>
        <v>0</v>
      </c>
      <c r="NC30" s="31">
        <f>SUMIFS(AKORD[[CZASY]:[CZASY]],AKORD[[DATA]:[DATA]],NC5,AKORD[[IMIE]:[IMIE]],$A$30)</f>
        <v>0</v>
      </c>
      <c r="ND30" s="31">
        <f>SUMIFS(AKORD[[CZASY]:[CZASY]],AKORD[[DATA]:[DATA]],ND5,AKORD[[IMIE]:[IMIE]],$A$30)</f>
        <v>0</v>
      </c>
      <c r="NE30" s="31">
        <f>SUMIFS(AKORD[[CZASY]:[CZASY]],AKORD[[DATA]:[DATA]],NE5,AKORD[[IMIE]:[IMIE]],$A$30)</f>
        <v>0</v>
      </c>
      <c r="NF30" s="54">
        <f>SUMIFS(AKORD[[CZASY]:[CZASY]],AKORD[[DATA]:[DATA]],NF5,AKORD[[IMIE]:[IMIE]],$A$30)</f>
        <v>0</v>
      </c>
      <c r="NG30" s="57">
        <f>SUMIFS(AKORD[[CZASY]:[CZASY]],AKORD[[DATA]:[DATA]],NG5,AKORD[[IMIE]:[IMIE]],$A$30)</f>
        <v>0</v>
      </c>
      <c r="NH30" s="31">
        <f>SUMIFS(AKORD[[CZASY]:[CZASY]],AKORD[[DATA]:[DATA]],NH5,AKORD[[IMIE]:[IMIE]],$A$30)</f>
        <v>0</v>
      </c>
      <c r="NI30" s="31">
        <f>SUMIFS(AKORD[[CZASY]:[CZASY]],AKORD[[DATA]:[DATA]],NI5,AKORD[[IMIE]:[IMIE]],$A$30)</f>
        <v>0</v>
      </c>
      <c r="NJ30" s="31">
        <f>SUMIFS(AKORD[[CZASY]:[CZASY]],AKORD[[DATA]:[DATA]],NJ5,AKORD[[IMIE]:[IMIE]],$A$30)</f>
        <v>0</v>
      </c>
      <c r="NK30" s="31">
        <f>SUMIFS(AKORD[[CZASY]:[CZASY]],AKORD[[DATA]:[DATA]],NK5,AKORD[[IMIE]:[IMIE]],$A$30)</f>
        <v>0</v>
      </c>
      <c r="NL30" s="31">
        <f>SUMIFS(AKORD[[CZASY]:[CZASY]],AKORD[[DATA]:[DATA]],NL5,AKORD[[IMIE]:[IMIE]],$A$30)</f>
        <v>0</v>
      </c>
      <c r="NM30" s="54">
        <f>SUMIFS(AKORD[[CZASY]:[CZASY]],AKORD[[DATA]:[DATA]],NM5,AKORD[[IMIE]:[IMIE]],$A$30)</f>
        <v>0</v>
      </c>
      <c r="NN30" s="57">
        <f>SUMIFS(AKORD[[CZASY]:[CZASY]],AKORD[[DATA]:[DATA]],NN5,AKORD[[IMIE]:[IMIE]],$A$30)</f>
        <v>0</v>
      </c>
      <c r="NO30" s="31">
        <f>SUMIFS(AKORD[[CZASY]:[CZASY]],AKORD[[DATA]:[DATA]],NO5,AKORD[[IMIE]:[IMIE]],$A$30)</f>
        <v>0</v>
      </c>
      <c r="NP30" s="31">
        <f>SUMIFS(AKORD[[CZASY]:[CZASY]],AKORD[[DATA]:[DATA]],NP5,AKORD[[IMIE]:[IMIE]],$A$30)</f>
        <v>0</v>
      </c>
      <c r="NQ30" s="31">
        <f>SUMIFS(AKORD[[CZASY]:[CZASY]],AKORD[[DATA]:[DATA]],NQ5,AKORD[[IMIE]:[IMIE]],$A$30)</f>
        <v>0</v>
      </c>
      <c r="NR30" s="31">
        <f>SUMIFS(AKORD[[CZASY]:[CZASY]],AKORD[[DATA]:[DATA]],NR5,AKORD[[IMIE]:[IMIE]],$A$30)</f>
        <v>0</v>
      </c>
      <c r="NS30" s="31">
        <f>SUMIFS(AKORD[[CZASY]:[CZASY]],AKORD[[DATA]:[DATA]],NS5,AKORD[[IMIE]:[IMIE]],$A$30)</f>
        <v>0</v>
      </c>
      <c r="NT30" s="54">
        <f>SUMIFS(AKORD[[CZASY]:[CZASY]],AKORD[[DATA]:[DATA]],NT5,AKORD[[IMIE]:[IMIE]],$A$30)</f>
        <v>0</v>
      </c>
      <c r="NU30" s="57">
        <f>SUMIFS(AKORD[[CZASY]:[CZASY]],AKORD[[DATA]:[DATA]],NU5,AKORD[[IMIE]:[IMIE]],$A$30)</f>
        <v>0</v>
      </c>
      <c r="NV30" s="31">
        <f>SUMIFS(AKORD[[CZASY]:[CZASY]],AKORD[[DATA]:[DATA]],NV5,AKORD[[IMIE]:[IMIE]],$A$30)</f>
        <v>0</v>
      </c>
      <c r="NW30" s="31">
        <f>SUMIFS(AKORD[[CZASY]:[CZASY]],AKORD[[DATA]:[DATA]],NW5,AKORD[[IMIE]:[IMIE]],$A$30)</f>
        <v>0</v>
      </c>
      <c r="NX30" s="31">
        <f>SUMIFS(AKORD[[CZASY]:[CZASY]],AKORD[[DATA]:[DATA]],NX5,AKORD[[IMIE]:[IMIE]],$A$30)</f>
        <v>0</v>
      </c>
      <c r="NY30" s="31">
        <f>SUMIFS(AKORD[[CZASY]:[CZASY]],AKORD[[DATA]:[DATA]],NY5,AKORD[[IMIE]:[IMIE]],$A$30)</f>
        <v>0</v>
      </c>
      <c r="NZ30" s="31">
        <f>SUMIFS(AKORD[[CZASY]:[CZASY]],AKORD[[DATA]:[DATA]],NZ5,AKORD[[IMIE]:[IMIE]],$A$30)</f>
        <v>0</v>
      </c>
      <c r="OA30" s="54">
        <f>SUMIFS(AKORD[[CZASY]:[CZASY]],AKORD[[DATA]:[DATA]],OA5,AKORD[[IMIE]:[IMIE]],$A$30)</f>
        <v>0</v>
      </c>
      <c r="OB30" s="57">
        <f>SUMIFS(AKORD[[CZASY]:[CZASY]],AKORD[[DATA]:[DATA]],OB5,AKORD[[IMIE]:[IMIE]],$A$30)</f>
        <v>0</v>
      </c>
      <c r="OC30" s="31">
        <f>SUMIFS(AKORD[[CZASY]:[CZASY]],AKORD[[DATA]:[DATA]],OC5,AKORD[[IMIE]:[IMIE]],$A$30)</f>
        <v>0</v>
      </c>
      <c r="OD30" s="31">
        <f>SUMIFS(AKORD[[CZASY]:[CZASY]],AKORD[[DATA]:[DATA]],OD5,AKORD[[IMIE]:[IMIE]],$A$30)</f>
        <v>0</v>
      </c>
      <c r="OE30" s="31">
        <f>SUMIFS(AKORD[[CZASY]:[CZASY]],AKORD[[DATA]:[DATA]],OE5,AKORD[[IMIE]:[IMIE]],$A$30)</f>
        <v>0</v>
      </c>
      <c r="OF30" s="31">
        <f>SUMIFS(AKORD[[CZASY]:[CZASY]],AKORD[[DATA]:[DATA]],OF5,AKORD[[IMIE]:[IMIE]],$A$30)</f>
        <v>0</v>
      </c>
      <c r="OG30" s="31">
        <f>SUMIFS(AKORD[[CZASY]:[CZASY]],AKORD[[DATA]:[DATA]],OG5,AKORD[[IMIE]:[IMIE]],$A$30)</f>
        <v>0</v>
      </c>
      <c r="OH30" s="54">
        <f>SUMIFS(AKORD[[CZASY]:[CZASY]],AKORD[[DATA]:[DATA]],OH5,AKORD[[IMIE]:[IMIE]],$A$30)</f>
        <v>0</v>
      </c>
      <c r="OI30" s="57">
        <f>SUMIFS(AKORD[[CZASY]:[CZASY]],AKORD[[DATA]:[DATA]],OI5,AKORD[[IMIE]:[IMIE]],$A$30)</f>
        <v>0</v>
      </c>
      <c r="OJ30" s="31">
        <f>SUMIFS(AKORD[[CZASY]:[CZASY]],AKORD[[DATA]:[DATA]],OJ5,AKORD[[IMIE]:[IMIE]],$A$30)</f>
        <v>0</v>
      </c>
      <c r="OK30" s="31">
        <f>SUMIFS(AKORD[[CZASY]:[CZASY]],AKORD[[DATA]:[DATA]],OK5,AKORD[[IMIE]:[IMIE]],$A$30)</f>
        <v>0</v>
      </c>
      <c r="OL30" s="31">
        <f>SUMIFS(AKORD[[CZASY]:[CZASY]],AKORD[[DATA]:[DATA]],OL5,AKORD[[IMIE]:[IMIE]],$A$30)</f>
        <v>0</v>
      </c>
      <c r="OM30" s="31">
        <f>SUMIFS(AKORD[[CZASY]:[CZASY]],AKORD[[DATA]:[DATA]],OM5,AKORD[[IMIE]:[IMIE]],$A$30)</f>
        <v>0</v>
      </c>
      <c r="ON30" s="31">
        <f>SUMIFS(AKORD[[CZASY]:[CZASY]],AKORD[[DATA]:[DATA]],ON5,AKORD[[IMIE]:[IMIE]],$A$30)</f>
        <v>0</v>
      </c>
      <c r="OO30" s="54">
        <f>SUMIFS(AKORD[[CZASY]:[CZASY]],AKORD[[DATA]:[DATA]],OO5,AKORD[[IMIE]:[IMIE]],$A$30)</f>
        <v>0</v>
      </c>
      <c r="OP30" s="57">
        <f>SUMIFS(AKORD[[CZASY]:[CZASY]],AKORD[[DATA]:[DATA]],OP5,AKORD[[IMIE]:[IMIE]],$A$30)</f>
        <v>0</v>
      </c>
      <c r="OQ30" s="31">
        <f>SUMIFS(AKORD[[CZASY]:[CZASY]],AKORD[[DATA]:[DATA]],OQ5,AKORD[[IMIE]:[IMIE]],$A$30)</f>
        <v>0</v>
      </c>
      <c r="OR30" s="31">
        <f>SUMIFS(AKORD[[CZASY]:[CZASY]],AKORD[[DATA]:[DATA]],OR5,AKORD[[IMIE]:[IMIE]],$A$30)</f>
        <v>0</v>
      </c>
      <c r="OS30" s="31">
        <f>SUMIFS(AKORD[[CZASY]:[CZASY]],AKORD[[DATA]:[DATA]],OS5,AKORD[[IMIE]:[IMIE]],$A$30)</f>
        <v>0</v>
      </c>
      <c r="OT30" s="31">
        <f>SUMIFS(AKORD[[CZASY]:[CZASY]],AKORD[[DATA]:[DATA]],OT5,AKORD[[IMIE]:[IMIE]],$A$30)</f>
        <v>0</v>
      </c>
      <c r="OU30" s="31">
        <f>SUMIFS(AKORD[[CZASY]:[CZASY]],AKORD[[DATA]:[DATA]],OU5,AKORD[[IMIE]:[IMIE]],$A$30)</f>
        <v>0</v>
      </c>
      <c r="OV30" s="54">
        <f>SUMIFS(AKORD[[CZASY]:[CZASY]],AKORD[[DATA]:[DATA]],OV5,AKORD[[IMIE]:[IMIE]],$A$30)</f>
        <v>0</v>
      </c>
      <c r="OW30" s="57">
        <f>SUMIFS(AKORD[[CZASY]:[CZASY]],AKORD[[DATA]:[DATA]],OW5,AKORD[[IMIE]:[IMIE]],$A$30)</f>
        <v>0</v>
      </c>
      <c r="OX30" s="31">
        <f>SUMIFS(AKORD[[CZASY]:[CZASY]],AKORD[[DATA]:[DATA]],OX5,AKORD[[IMIE]:[IMIE]],$A$30)</f>
        <v>0</v>
      </c>
      <c r="OY30" s="31">
        <f>SUMIFS(AKORD[[CZASY]:[CZASY]],AKORD[[DATA]:[DATA]],OY5,AKORD[[IMIE]:[IMIE]],$A$30)</f>
        <v>0</v>
      </c>
      <c r="OZ30" s="31">
        <f>SUMIFS(AKORD[[CZASY]:[CZASY]],AKORD[[DATA]:[DATA]],OZ5,AKORD[[IMIE]:[IMIE]],$A$30)</f>
        <v>0</v>
      </c>
      <c r="PA30" s="31">
        <f>SUMIFS(AKORD[[CZASY]:[CZASY]],AKORD[[DATA]:[DATA]],PA5,AKORD[[IMIE]:[IMIE]],$A$30)</f>
        <v>0</v>
      </c>
      <c r="PB30" s="31">
        <f>SUMIFS(AKORD[[CZASY]:[CZASY]],AKORD[[DATA]:[DATA]],PB5,AKORD[[IMIE]:[IMIE]],$A$30)</f>
        <v>0</v>
      </c>
      <c r="PC30" s="54">
        <f>SUMIFS(AKORD[[CZASY]:[CZASY]],AKORD[[DATA]:[DATA]],PC5,AKORD[[IMIE]:[IMIE]],$A$30)</f>
        <v>0</v>
      </c>
      <c r="PD30" s="57">
        <f>SUMIFS(AKORD[[CZASY]:[CZASY]],AKORD[[DATA]:[DATA]],PD5,AKORD[[IMIE]:[IMIE]],$A$30)</f>
        <v>0</v>
      </c>
      <c r="PE30" s="31">
        <f>SUMIFS(AKORD[[CZASY]:[CZASY]],AKORD[[DATA]:[DATA]],PE5,AKORD[[IMIE]:[IMIE]],$A$30)</f>
        <v>0</v>
      </c>
      <c r="PF30" s="31">
        <f>SUMIFS(AKORD[[CZASY]:[CZASY]],AKORD[[DATA]:[DATA]],PF5,AKORD[[IMIE]:[IMIE]],$A$30)</f>
        <v>0</v>
      </c>
      <c r="PG30" s="31">
        <f>SUMIFS(AKORD[[CZASY]:[CZASY]],AKORD[[DATA]:[DATA]],PG5,AKORD[[IMIE]:[IMIE]],$A$30)</f>
        <v>0</v>
      </c>
      <c r="PH30" s="31">
        <f>SUMIFS(AKORD[[CZASY]:[CZASY]],AKORD[[DATA]:[DATA]],PH5,AKORD[[IMIE]:[IMIE]],$A$30)</f>
        <v>0</v>
      </c>
      <c r="PI30" s="31">
        <f>SUMIFS(AKORD[[CZASY]:[CZASY]],AKORD[[DATA]:[DATA]],PI5,AKORD[[IMIE]:[IMIE]],$A$30)</f>
        <v>0</v>
      </c>
      <c r="PJ30" s="54">
        <f>SUMIFS(AKORD[[CZASY]:[CZASY]],AKORD[[DATA]:[DATA]],PJ5,AKORD[[IMIE]:[IMIE]],$A$30)</f>
        <v>0</v>
      </c>
      <c r="PK30" s="57">
        <f>SUMIFS(AKORD[[CZASY]:[CZASY]],AKORD[[DATA]:[DATA]],PK5,AKORD[[IMIE]:[IMIE]],$A$30)</f>
        <v>0</v>
      </c>
      <c r="PL30" s="31">
        <f>SUMIFS(AKORD[[CZASY]:[CZASY]],AKORD[[DATA]:[DATA]],PL5,AKORD[[IMIE]:[IMIE]],$A$30)</f>
        <v>343</v>
      </c>
      <c r="PM30" s="31">
        <f>SUMIFS(AKORD[[CZASY]:[CZASY]],AKORD[[DATA]:[DATA]],PM5,AKORD[[IMIE]:[IMIE]],$A$30)</f>
        <v>584</v>
      </c>
      <c r="PN30" s="31">
        <f>SUMIFS(AKORD[[CZASY]:[CZASY]],AKORD[[DATA]:[DATA]],PN5,AKORD[[IMIE]:[IMIE]],$A$30)</f>
        <v>481</v>
      </c>
      <c r="PO30" s="31">
        <f>SUMIFS(AKORD[[CZASY]:[CZASY]],AKORD[[DATA]:[DATA]],PO5,AKORD[[IMIE]:[IMIE]],$A$30)</f>
        <v>444</v>
      </c>
      <c r="PP30" s="31">
        <f>SUMIFS(AKORD[[CZASY]:[CZASY]],AKORD[[DATA]:[DATA]],PP5,AKORD[[IMIE]:[IMIE]],$A$30)</f>
        <v>0</v>
      </c>
      <c r="PQ30" s="54">
        <f>SUMIFS(AKORD[[CZASY]:[CZASY]],AKORD[[DATA]:[DATA]],PQ5,AKORD[[IMIE]:[IMIE]],$A$30)</f>
        <v>0</v>
      </c>
      <c r="PR30" s="57">
        <f>SUMIFS(AKORD[[CZASY]:[CZASY]],AKORD[[DATA]:[DATA]],PR5,AKORD[[IMIE]:[IMIE]],$A$30)</f>
        <v>0</v>
      </c>
    </row>
    <row r="31" spans="1:434" ht="11.25" customHeight="1">
      <c r="A31" s="169"/>
      <c r="B31" s="40" t="s">
        <v>2169</v>
      </c>
      <c r="C31" s="26"/>
      <c r="D31" s="26"/>
      <c r="E31" s="26"/>
      <c r="F31" s="55"/>
      <c r="G31" s="64"/>
      <c r="H31" s="26"/>
      <c r="I31" s="26"/>
      <c r="J31" s="26"/>
      <c r="K31" s="26"/>
      <c r="L31" s="26"/>
      <c r="M31" s="55"/>
      <c r="N31" s="64"/>
      <c r="O31" s="26"/>
      <c r="P31" s="26"/>
      <c r="Q31" s="26"/>
      <c r="R31" s="26"/>
      <c r="S31" s="26"/>
      <c r="T31" s="55"/>
      <c r="U31" s="64"/>
      <c r="V31" s="26"/>
      <c r="W31" s="26"/>
      <c r="X31" s="26"/>
      <c r="Y31" s="26"/>
      <c r="Z31" s="26"/>
      <c r="AA31" s="55"/>
      <c r="AB31" s="64"/>
      <c r="AC31" s="26"/>
      <c r="AD31" s="26"/>
      <c r="AE31" s="26"/>
      <c r="AF31" s="26"/>
      <c r="AG31" s="26"/>
      <c r="AH31" s="55"/>
      <c r="AI31" s="64"/>
      <c r="AJ31" s="26"/>
      <c r="AK31" s="26"/>
      <c r="AL31" s="26"/>
      <c r="AM31" s="26"/>
      <c r="AN31" s="26"/>
      <c r="AO31" s="55"/>
      <c r="AP31" s="64"/>
      <c r="AQ31" s="26"/>
      <c r="AR31" s="26"/>
      <c r="AS31" s="26"/>
      <c r="AT31" s="26"/>
      <c r="AU31" s="26"/>
      <c r="AV31" s="55"/>
      <c r="AW31" s="64"/>
      <c r="AX31" s="26"/>
      <c r="AY31" s="26"/>
      <c r="AZ31" s="26"/>
      <c r="BA31" s="26"/>
      <c r="BB31" s="26"/>
      <c r="BC31" s="55"/>
      <c r="BD31" s="64"/>
      <c r="BE31" s="26"/>
      <c r="BF31" s="26"/>
      <c r="BG31" s="26"/>
      <c r="BH31" s="26"/>
      <c r="BI31" s="26"/>
      <c r="BJ31" s="55"/>
      <c r="BK31" s="64"/>
      <c r="BL31" s="26"/>
      <c r="BM31" s="26"/>
      <c r="BN31" s="26"/>
      <c r="BO31" s="26"/>
      <c r="BP31" s="26"/>
      <c r="BQ31" s="55"/>
      <c r="BR31" s="64"/>
      <c r="BS31" s="26"/>
      <c r="BT31" s="26"/>
      <c r="BU31" s="26"/>
      <c r="BV31" s="26"/>
      <c r="BW31" s="26"/>
      <c r="BX31" s="55"/>
      <c r="BY31" s="64"/>
      <c r="BZ31" s="26"/>
      <c r="CA31" s="26"/>
      <c r="CB31" s="26"/>
      <c r="CC31" s="26"/>
      <c r="CD31" s="26"/>
      <c r="CE31" s="55"/>
      <c r="CF31" s="64"/>
      <c r="CG31" s="26"/>
      <c r="CH31" s="26"/>
      <c r="CI31" s="26"/>
      <c r="CJ31" s="26"/>
      <c r="CK31" s="26"/>
      <c r="CL31" s="55"/>
      <c r="CM31" s="64"/>
      <c r="CN31" s="26"/>
      <c r="CO31" s="26"/>
      <c r="CP31" s="26"/>
      <c r="CQ31" s="26"/>
      <c r="CR31" s="26"/>
      <c r="CS31" s="55"/>
      <c r="CT31" s="64"/>
      <c r="CU31" s="26"/>
      <c r="CV31" s="26"/>
      <c r="CW31" s="26"/>
      <c r="CX31" s="26"/>
      <c r="CY31" s="26"/>
      <c r="CZ31" s="55"/>
      <c r="DA31" s="64"/>
      <c r="DB31" s="26"/>
      <c r="DC31" s="26"/>
      <c r="DD31" s="26"/>
      <c r="DE31" s="26"/>
      <c r="DF31" s="26"/>
      <c r="DG31" s="55"/>
      <c r="DH31" s="64"/>
      <c r="DI31" s="26"/>
      <c r="DJ31" s="26"/>
      <c r="DK31" s="26"/>
      <c r="DL31" s="26"/>
      <c r="DM31" s="26"/>
      <c r="DN31" s="55"/>
      <c r="DO31" s="64"/>
      <c r="DP31" s="26"/>
      <c r="DQ31" s="26"/>
      <c r="DR31" s="26"/>
      <c r="DS31" s="26"/>
      <c r="DT31" s="26"/>
      <c r="DU31" s="55"/>
      <c r="DV31" s="64"/>
      <c r="DW31" s="26"/>
      <c r="DX31" s="26"/>
      <c r="DY31" s="26"/>
      <c r="DZ31" s="26"/>
      <c r="EA31" s="26"/>
      <c r="EB31" s="55"/>
      <c r="EC31" s="64"/>
      <c r="ED31" s="26"/>
      <c r="EE31" s="26"/>
      <c r="EF31" s="26"/>
      <c r="EG31" s="26"/>
      <c r="EH31" s="26"/>
      <c r="EI31" s="55"/>
      <c r="EJ31" s="64"/>
      <c r="EK31" s="26"/>
      <c r="EL31" s="26"/>
      <c r="EM31" s="26"/>
      <c r="EN31" s="26"/>
      <c r="EO31" s="26"/>
      <c r="EP31" s="55"/>
      <c r="EQ31" s="64"/>
      <c r="ER31" s="26"/>
      <c r="ES31" s="26"/>
      <c r="ET31" s="26"/>
      <c r="EU31" s="26"/>
      <c r="EV31" s="26"/>
      <c r="EW31" s="55"/>
      <c r="EX31" s="64"/>
      <c r="EY31" s="26"/>
      <c r="EZ31" s="26"/>
      <c r="FA31" s="26"/>
      <c r="FB31" s="26"/>
      <c r="FC31" s="26"/>
      <c r="FD31" s="55"/>
      <c r="FE31" s="64"/>
      <c r="FF31" s="26"/>
      <c r="FG31" s="26"/>
      <c r="FH31" s="26"/>
      <c r="FI31" s="26"/>
      <c r="FJ31" s="26"/>
      <c r="FK31" s="55"/>
      <c r="FL31" s="64"/>
      <c r="FM31" s="26"/>
      <c r="FN31" s="26"/>
      <c r="FO31" s="26"/>
      <c r="FP31" s="26"/>
      <c r="FQ31" s="26"/>
      <c r="FR31" s="55"/>
      <c r="FS31" s="64"/>
      <c r="FT31" s="26"/>
      <c r="FU31" s="26"/>
      <c r="FV31" s="26"/>
      <c r="FW31" s="26"/>
      <c r="FX31" s="26"/>
      <c r="FY31" s="55"/>
      <c r="FZ31" s="64"/>
      <c r="GA31" s="26"/>
      <c r="GB31" s="26"/>
      <c r="GC31" s="26"/>
      <c r="GD31" s="26"/>
      <c r="GE31" s="26"/>
      <c r="GF31" s="55"/>
      <c r="GG31" s="64"/>
      <c r="GH31" s="26"/>
      <c r="GI31" s="26"/>
      <c r="GJ31" s="26"/>
      <c r="GK31" s="26"/>
      <c r="GL31" s="26"/>
      <c r="GM31" s="55"/>
      <c r="GN31" s="64"/>
      <c r="GO31" s="26"/>
      <c r="GP31" s="26"/>
      <c r="GQ31" s="26"/>
      <c r="GR31" s="26"/>
      <c r="GS31" s="26"/>
      <c r="GT31" s="55"/>
      <c r="GU31" s="64"/>
      <c r="GV31" s="26"/>
      <c r="GW31" s="26"/>
      <c r="GX31" s="26"/>
      <c r="GY31" s="26"/>
      <c r="GZ31" s="26"/>
      <c r="HA31" s="55"/>
      <c r="HB31" s="64"/>
      <c r="HC31" s="26"/>
      <c r="HD31" s="26"/>
      <c r="HE31" s="26"/>
      <c r="HF31" s="26"/>
      <c r="HG31" s="26"/>
      <c r="HH31" s="55"/>
      <c r="HI31" s="64"/>
      <c r="HJ31" s="26"/>
      <c r="HK31" s="26"/>
      <c r="HL31" s="26"/>
      <c r="HM31" s="26"/>
      <c r="HN31" s="26"/>
      <c r="HO31" s="55"/>
      <c r="HP31" s="64"/>
      <c r="HQ31" s="26"/>
      <c r="HR31" s="26"/>
      <c r="HS31" s="26"/>
      <c r="HT31" s="26"/>
      <c r="HU31" s="26"/>
      <c r="HV31" s="55"/>
      <c r="HW31" s="64"/>
      <c r="HX31" s="26"/>
      <c r="HY31" s="26"/>
      <c r="HZ31" s="26"/>
      <c r="IA31" s="26"/>
      <c r="IB31" s="26"/>
      <c r="IC31" s="55"/>
      <c r="ID31" s="64"/>
      <c r="IE31" s="26"/>
      <c r="IF31" s="26"/>
      <c r="IG31" s="26"/>
      <c r="IH31" s="26"/>
      <c r="II31" s="26"/>
      <c r="IJ31" s="55"/>
      <c r="IK31" s="64"/>
      <c r="IL31" s="26"/>
      <c r="IM31" s="26"/>
      <c r="IN31" s="26"/>
      <c r="IO31" s="26"/>
      <c r="IP31" s="26"/>
      <c r="IQ31" s="55"/>
      <c r="IR31" s="64"/>
      <c r="IS31" s="26"/>
      <c r="IT31" s="26"/>
      <c r="IU31" s="26"/>
      <c r="IV31" s="26"/>
      <c r="IW31" s="26"/>
      <c r="IX31" s="55"/>
      <c r="IY31" s="64"/>
      <c r="IZ31" s="26"/>
      <c r="JA31" s="26"/>
      <c r="JB31" s="26"/>
      <c r="JC31" s="26"/>
      <c r="JD31" s="26"/>
      <c r="JE31" s="55"/>
      <c r="JF31" s="64"/>
      <c r="JG31" s="26"/>
      <c r="JH31" s="26"/>
      <c r="JI31" s="26"/>
      <c r="JJ31" s="26"/>
      <c r="JK31" s="26"/>
      <c r="JL31" s="55"/>
      <c r="JM31" s="64"/>
      <c r="JN31" s="26"/>
      <c r="JO31" s="26"/>
      <c r="JP31" s="26"/>
      <c r="JQ31" s="26"/>
      <c r="JR31" s="26"/>
      <c r="JS31" s="55"/>
      <c r="JT31" s="64"/>
      <c r="JU31" s="26"/>
      <c r="JV31" s="26"/>
      <c r="JW31" s="26"/>
      <c r="JX31" s="26"/>
      <c r="JY31" s="26"/>
      <c r="JZ31" s="55"/>
      <c r="KA31" s="64"/>
      <c r="KB31" s="26"/>
      <c r="KC31" s="26"/>
      <c r="KD31" s="26"/>
      <c r="KE31" s="26"/>
      <c r="KF31" s="26"/>
      <c r="KG31" s="55"/>
      <c r="KH31" s="64"/>
      <c r="KI31" s="26"/>
      <c r="KJ31" s="26"/>
      <c r="KK31" s="26"/>
      <c r="KL31" s="26"/>
      <c r="KM31" s="26"/>
      <c r="KN31" s="55"/>
      <c r="KO31" s="64"/>
      <c r="KP31" s="26"/>
      <c r="KQ31" s="26"/>
      <c r="KR31" s="26"/>
      <c r="KS31" s="26"/>
      <c r="KT31" s="26"/>
      <c r="KU31" s="55"/>
      <c r="KV31" s="64"/>
      <c r="KW31" s="26"/>
      <c r="KX31" s="26"/>
      <c r="KY31" s="26"/>
      <c r="KZ31" s="26"/>
      <c r="LA31" s="26"/>
      <c r="LB31" s="55"/>
      <c r="LC31" s="64"/>
      <c r="LD31" s="26"/>
      <c r="LE31" s="26"/>
      <c r="LF31" s="26"/>
      <c r="LG31" s="26"/>
      <c r="LH31" s="26"/>
      <c r="LI31" s="55"/>
      <c r="LJ31" s="64"/>
      <c r="LK31" s="26"/>
      <c r="LL31" s="26"/>
      <c r="LM31" s="26"/>
      <c r="LN31" s="26"/>
      <c r="LO31" s="26"/>
      <c r="LP31" s="55"/>
      <c r="LQ31" s="64"/>
      <c r="LR31" s="26"/>
      <c r="LS31" s="26"/>
      <c r="LT31" s="26"/>
      <c r="LU31" s="26"/>
      <c r="LV31" s="26"/>
      <c r="LW31" s="55"/>
      <c r="LX31" s="64"/>
      <c r="LY31" s="26"/>
      <c r="LZ31" s="26"/>
      <c r="MA31" s="26"/>
      <c r="MB31" s="26"/>
      <c r="MC31" s="26"/>
      <c r="MD31" s="55"/>
      <c r="ME31" s="64"/>
      <c r="MF31" s="26"/>
      <c r="MG31" s="26"/>
      <c r="MH31" s="26"/>
      <c r="MI31" s="26"/>
      <c r="MJ31" s="26"/>
      <c r="MK31" s="55"/>
      <c r="ML31" s="64"/>
      <c r="MM31" s="26"/>
      <c r="MN31" s="26"/>
      <c r="MO31" s="26"/>
      <c r="MP31" s="26"/>
      <c r="MQ31" s="26"/>
      <c r="MR31" s="55"/>
      <c r="MS31" s="64"/>
      <c r="MT31" s="26"/>
      <c r="MU31" s="26"/>
      <c r="MV31" s="26"/>
      <c r="MW31" s="26"/>
      <c r="MX31" s="26"/>
      <c r="MY31" s="55"/>
      <c r="MZ31" s="64"/>
      <c r="NA31" s="26"/>
      <c r="NB31" s="26"/>
      <c r="NC31" s="26"/>
      <c r="ND31" s="26"/>
      <c r="NE31" s="26"/>
      <c r="NF31" s="55"/>
      <c r="NG31" s="64"/>
      <c r="NH31" s="26"/>
      <c r="NI31" s="26"/>
      <c r="NJ31" s="26"/>
      <c r="NK31" s="26"/>
      <c r="NL31" s="26"/>
      <c r="NM31" s="55"/>
      <c r="NN31" s="64"/>
      <c r="NO31" s="26"/>
      <c r="NP31" s="26"/>
      <c r="NQ31" s="26"/>
      <c r="NR31" s="26"/>
      <c r="NS31" s="26"/>
      <c r="NT31" s="55"/>
      <c r="NU31" s="64"/>
      <c r="NV31" s="26"/>
      <c r="NW31" s="26"/>
      <c r="NX31" s="26"/>
      <c r="NY31" s="26"/>
      <c r="NZ31" s="26"/>
      <c r="OA31" s="55"/>
      <c r="OB31" s="64"/>
      <c r="OC31" s="26"/>
      <c r="OD31" s="26"/>
      <c r="OE31" s="26"/>
      <c r="OF31" s="26"/>
      <c r="OG31" s="26"/>
      <c r="OH31" s="55"/>
      <c r="OI31" s="64"/>
      <c r="OJ31" s="26"/>
      <c r="OK31" s="26"/>
      <c r="OL31" s="26"/>
      <c r="OM31" s="26"/>
      <c r="ON31" s="26"/>
      <c r="OO31" s="55"/>
      <c r="OP31" s="64"/>
      <c r="OQ31" s="26"/>
      <c r="OR31" s="26"/>
      <c r="OS31" s="26"/>
      <c r="OT31" s="26"/>
      <c r="OU31" s="26"/>
      <c r="OV31" s="55"/>
      <c r="OW31" s="64"/>
      <c r="OX31" s="26"/>
      <c r="OY31" s="26"/>
      <c r="OZ31" s="26"/>
      <c r="PA31" s="26"/>
      <c r="PB31" s="26"/>
      <c r="PC31" s="55"/>
      <c r="PD31" s="64"/>
      <c r="PE31" s="26"/>
      <c r="PF31" s="26"/>
      <c r="PG31" s="26"/>
      <c r="PH31" s="26"/>
      <c r="PI31" s="26"/>
      <c r="PJ31" s="55"/>
      <c r="PK31" s="64"/>
      <c r="PL31" s="26"/>
      <c r="PM31" s="26"/>
      <c r="PN31" s="26"/>
      <c r="PO31" s="26"/>
      <c r="PP31" s="26"/>
      <c r="PQ31" s="55"/>
      <c r="PR31" s="64"/>
    </row>
    <row r="32" spans="1:434" ht="11.25" customHeight="1">
      <c r="A32" s="169"/>
      <c r="B32" s="40" t="s">
        <v>2170</v>
      </c>
      <c r="C32" s="26"/>
      <c r="D32" s="26"/>
      <c r="E32" s="26"/>
      <c r="F32" s="55"/>
      <c r="G32" s="64"/>
      <c r="H32" s="26"/>
      <c r="I32" s="26"/>
      <c r="J32" s="26"/>
      <c r="K32" s="26"/>
      <c r="L32" s="26"/>
      <c r="M32" s="55"/>
      <c r="N32" s="64"/>
      <c r="O32" s="26"/>
      <c r="P32" s="26"/>
      <c r="Q32" s="26"/>
      <c r="R32" s="26"/>
      <c r="S32" s="26"/>
      <c r="T32" s="55"/>
      <c r="U32" s="64"/>
      <c r="V32" s="26"/>
      <c r="W32" s="26"/>
      <c r="X32" s="26"/>
      <c r="Y32" s="26"/>
      <c r="Z32" s="26"/>
      <c r="AA32" s="55"/>
      <c r="AB32" s="64"/>
      <c r="AC32" s="26"/>
      <c r="AD32" s="26"/>
      <c r="AE32" s="26"/>
      <c r="AF32" s="26"/>
      <c r="AG32" s="26"/>
      <c r="AH32" s="55"/>
      <c r="AI32" s="64"/>
      <c r="AJ32" s="26"/>
      <c r="AK32" s="26"/>
      <c r="AL32" s="26"/>
      <c r="AM32" s="26"/>
      <c r="AN32" s="26"/>
      <c r="AO32" s="55"/>
      <c r="AP32" s="64"/>
      <c r="AQ32" s="26"/>
      <c r="AR32" s="26"/>
      <c r="AS32" s="26"/>
      <c r="AT32" s="26"/>
      <c r="AU32" s="26"/>
      <c r="AV32" s="55"/>
      <c r="AW32" s="64"/>
      <c r="AX32" s="26"/>
      <c r="AY32" s="26"/>
      <c r="AZ32" s="26"/>
      <c r="BA32" s="26"/>
      <c r="BB32" s="26"/>
      <c r="BC32" s="55"/>
      <c r="BD32" s="64"/>
      <c r="BE32" s="26"/>
      <c r="BF32" s="26"/>
      <c r="BG32" s="26"/>
      <c r="BH32" s="26"/>
      <c r="BI32" s="26"/>
      <c r="BJ32" s="55"/>
      <c r="BK32" s="64"/>
      <c r="BL32" s="26"/>
      <c r="BM32" s="26"/>
      <c r="BN32" s="26"/>
      <c r="BO32" s="26"/>
      <c r="BP32" s="26"/>
      <c r="BQ32" s="55"/>
      <c r="BR32" s="64"/>
      <c r="BS32" s="26"/>
      <c r="BT32" s="26"/>
      <c r="BU32" s="26"/>
      <c r="BV32" s="26"/>
      <c r="BW32" s="26"/>
      <c r="BX32" s="55"/>
      <c r="BY32" s="64"/>
      <c r="BZ32" s="26"/>
      <c r="CA32" s="26"/>
      <c r="CB32" s="26"/>
      <c r="CC32" s="26"/>
      <c r="CD32" s="26"/>
      <c r="CE32" s="55"/>
      <c r="CF32" s="64"/>
      <c r="CG32" s="26"/>
      <c r="CH32" s="26"/>
      <c r="CI32" s="26"/>
      <c r="CJ32" s="26"/>
      <c r="CK32" s="26"/>
      <c r="CL32" s="55"/>
      <c r="CM32" s="64"/>
      <c r="CN32" s="26"/>
      <c r="CO32" s="26"/>
      <c r="CP32" s="26"/>
      <c r="CQ32" s="26"/>
      <c r="CR32" s="26"/>
      <c r="CS32" s="55"/>
      <c r="CT32" s="64"/>
      <c r="CU32" s="26"/>
      <c r="CV32" s="26"/>
      <c r="CW32" s="26"/>
      <c r="CX32" s="26"/>
      <c r="CY32" s="26"/>
      <c r="CZ32" s="55"/>
      <c r="DA32" s="64"/>
      <c r="DB32" s="26"/>
      <c r="DC32" s="26"/>
      <c r="DD32" s="26"/>
      <c r="DE32" s="26"/>
      <c r="DF32" s="26"/>
      <c r="DG32" s="55"/>
      <c r="DH32" s="64"/>
      <c r="DI32" s="26"/>
      <c r="DJ32" s="26"/>
      <c r="DK32" s="26"/>
      <c r="DL32" s="26"/>
      <c r="DM32" s="26"/>
      <c r="DN32" s="55"/>
      <c r="DO32" s="64"/>
      <c r="DP32" s="26"/>
      <c r="DQ32" s="26"/>
      <c r="DR32" s="26"/>
      <c r="DS32" s="26"/>
      <c r="DT32" s="26"/>
      <c r="DU32" s="55"/>
      <c r="DV32" s="64"/>
      <c r="DW32" s="26"/>
      <c r="DX32" s="26"/>
      <c r="DY32" s="26"/>
      <c r="DZ32" s="26"/>
      <c r="EA32" s="26"/>
      <c r="EB32" s="55"/>
      <c r="EC32" s="64"/>
      <c r="ED32" s="26"/>
      <c r="EE32" s="26"/>
      <c r="EF32" s="26"/>
      <c r="EG32" s="26"/>
      <c r="EH32" s="26"/>
      <c r="EI32" s="55"/>
      <c r="EJ32" s="64"/>
      <c r="EK32" s="26"/>
      <c r="EL32" s="26"/>
      <c r="EM32" s="26"/>
      <c r="EN32" s="26"/>
      <c r="EO32" s="26"/>
      <c r="EP32" s="55"/>
      <c r="EQ32" s="64"/>
      <c r="ER32" s="26"/>
      <c r="ES32" s="26"/>
      <c r="ET32" s="26"/>
      <c r="EU32" s="26"/>
      <c r="EV32" s="26"/>
      <c r="EW32" s="55"/>
      <c r="EX32" s="64"/>
      <c r="EY32" s="26"/>
      <c r="EZ32" s="26"/>
      <c r="FA32" s="26"/>
      <c r="FB32" s="26"/>
      <c r="FC32" s="26"/>
      <c r="FD32" s="55"/>
      <c r="FE32" s="64"/>
      <c r="FF32" s="26"/>
      <c r="FG32" s="26"/>
      <c r="FH32" s="26"/>
      <c r="FI32" s="26"/>
      <c r="FJ32" s="26"/>
      <c r="FK32" s="55"/>
      <c r="FL32" s="64"/>
      <c r="FM32" s="26"/>
      <c r="FN32" s="26"/>
      <c r="FO32" s="26"/>
      <c r="FP32" s="26"/>
      <c r="FQ32" s="26"/>
      <c r="FR32" s="55"/>
      <c r="FS32" s="64"/>
      <c r="FT32" s="26"/>
      <c r="FU32" s="26"/>
      <c r="FV32" s="26"/>
      <c r="FW32" s="26"/>
      <c r="FX32" s="26"/>
      <c r="FY32" s="55"/>
      <c r="FZ32" s="64"/>
      <c r="GA32" s="26"/>
      <c r="GB32" s="26"/>
      <c r="GC32" s="26"/>
      <c r="GD32" s="26"/>
      <c r="GE32" s="26"/>
      <c r="GF32" s="55"/>
      <c r="GG32" s="64"/>
      <c r="GH32" s="26"/>
      <c r="GI32" s="26"/>
      <c r="GJ32" s="26"/>
      <c r="GK32" s="26"/>
      <c r="GL32" s="26"/>
      <c r="GM32" s="55"/>
      <c r="GN32" s="64"/>
      <c r="GO32" s="26"/>
      <c r="GP32" s="26"/>
      <c r="GQ32" s="26"/>
      <c r="GR32" s="26"/>
      <c r="GS32" s="26"/>
      <c r="GT32" s="55"/>
      <c r="GU32" s="64"/>
      <c r="GV32" s="26"/>
      <c r="GW32" s="26"/>
      <c r="GX32" s="26"/>
      <c r="GY32" s="26"/>
      <c r="GZ32" s="26"/>
      <c r="HA32" s="55"/>
      <c r="HB32" s="64"/>
      <c r="HC32" s="26"/>
      <c r="HD32" s="26"/>
      <c r="HE32" s="26"/>
      <c r="HF32" s="26"/>
      <c r="HG32" s="26"/>
      <c r="HH32" s="55"/>
      <c r="HI32" s="64"/>
      <c r="HJ32" s="26"/>
      <c r="HK32" s="26"/>
      <c r="HL32" s="26"/>
      <c r="HM32" s="26"/>
      <c r="HN32" s="26"/>
      <c r="HO32" s="55"/>
      <c r="HP32" s="64"/>
      <c r="HQ32" s="26"/>
      <c r="HR32" s="26"/>
      <c r="HS32" s="26"/>
      <c r="HT32" s="26"/>
      <c r="HU32" s="26"/>
      <c r="HV32" s="55"/>
      <c r="HW32" s="64"/>
      <c r="HX32" s="26"/>
      <c r="HY32" s="26"/>
      <c r="HZ32" s="26"/>
      <c r="IA32" s="26"/>
      <c r="IB32" s="26"/>
      <c r="IC32" s="55"/>
      <c r="ID32" s="64"/>
      <c r="IE32" s="26"/>
      <c r="IF32" s="26"/>
      <c r="IG32" s="26"/>
      <c r="IH32" s="26"/>
      <c r="II32" s="26"/>
      <c r="IJ32" s="55"/>
      <c r="IK32" s="64"/>
      <c r="IL32" s="26"/>
      <c r="IM32" s="26"/>
      <c r="IN32" s="26"/>
      <c r="IO32" s="26"/>
      <c r="IP32" s="26"/>
      <c r="IQ32" s="55"/>
      <c r="IR32" s="64"/>
      <c r="IS32" s="26"/>
      <c r="IT32" s="26"/>
      <c r="IU32" s="26"/>
      <c r="IV32" s="26"/>
      <c r="IW32" s="26"/>
      <c r="IX32" s="55"/>
      <c r="IY32" s="64"/>
      <c r="IZ32" s="26"/>
      <c r="JA32" s="26"/>
      <c r="JB32" s="26"/>
      <c r="JC32" s="26"/>
      <c r="JD32" s="26"/>
      <c r="JE32" s="55"/>
      <c r="JF32" s="64"/>
      <c r="JG32" s="26"/>
      <c r="JH32" s="26"/>
      <c r="JI32" s="26"/>
      <c r="JJ32" s="26"/>
      <c r="JK32" s="26"/>
      <c r="JL32" s="55"/>
      <c r="JM32" s="64"/>
      <c r="JN32" s="26"/>
      <c r="JO32" s="26"/>
      <c r="JP32" s="26"/>
      <c r="JQ32" s="26"/>
      <c r="JR32" s="26"/>
      <c r="JS32" s="55"/>
      <c r="JT32" s="64"/>
      <c r="JU32" s="26"/>
      <c r="JV32" s="26"/>
      <c r="JW32" s="26"/>
      <c r="JX32" s="26"/>
      <c r="JY32" s="26"/>
      <c r="JZ32" s="55"/>
      <c r="KA32" s="64"/>
      <c r="KB32" s="26"/>
      <c r="KC32" s="26"/>
      <c r="KD32" s="26"/>
      <c r="KE32" s="26"/>
      <c r="KF32" s="26"/>
      <c r="KG32" s="55"/>
      <c r="KH32" s="64"/>
      <c r="KI32" s="26"/>
      <c r="KJ32" s="26"/>
      <c r="KK32" s="26"/>
      <c r="KL32" s="26"/>
      <c r="KM32" s="26"/>
      <c r="KN32" s="55"/>
      <c r="KO32" s="64"/>
      <c r="KP32" s="26"/>
      <c r="KQ32" s="26"/>
      <c r="KR32" s="26"/>
      <c r="KS32" s="26"/>
      <c r="KT32" s="26"/>
      <c r="KU32" s="55"/>
      <c r="KV32" s="64"/>
      <c r="KW32" s="26"/>
      <c r="KX32" s="26"/>
      <c r="KY32" s="26"/>
      <c r="KZ32" s="26"/>
      <c r="LA32" s="26"/>
      <c r="LB32" s="55"/>
      <c r="LC32" s="64"/>
      <c r="LD32" s="26"/>
      <c r="LE32" s="26"/>
      <c r="LF32" s="26"/>
      <c r="LG32" s="26"/>
      <c r="LH32" s="26"/>
      <c r="LI32" s="55"/>
      <c r="LJ32" s="64"/>
      <c r="LK32" s="26"/>
      <c r="LL32" s="26"/>
      <c r="LM32" s="26"/>
      <c r="LN32" s="26"/>
      <c r="LO32" s="26"/>
      <c r="LP32" s="55"/>
      <c r="LQ32" s="64"/>
      <c r="LR32" s="26"/>
      <c r="LS32" s="26"/>
      <c r="LT32" s="26"/>
      <c r="LU32" s="26"/>
      <c r="LV32" s="26"/>
      <c r="LW32" s="55"/>
      <c r="LX32" s="64"/>
      <c r="LY32" s="26"/>
      <c r="LZ32" s="26"/>
      <c r="MA32" s="26"/>
      <c r="MB32" s="26"/>
      <c r="MC32" s="26"/>
      <c r="MD32" s="55"/>
      <c r="ME32" s="64"/>
      <c r="MF32" s="26"/>
      <c r="MG32" s="26"/>
      <c r="MH32" s="26"/>
      <c r="MI32" s="26"/>
      <c r="MJ32" s="26"/>
      <c r="MK32" s="55"/>
      <c r="ML32" s="64"/>
      <c r="MM32" s="26"/>
      <c r="MN32" s="26"/>
      <c r="MO32" s="26"/>
      <c r="MP32" s="26"/>
      <c r="MQ32" s="26"/>
      <c r="MR32" s="55"/>
      <c r="MS32" s="64"/>
      <c r="MT32" s="26"/>
      <c r="MU32" s="26"/>
      <c r="MV32" s="26"/>
      <c r="MW32" s="26"/>
      <c r="MX32" s="26"/>
      <c r="MY32" s="55"/>
      <c r="MZ32" s="64"/>
      <c r="NA32" s="26"/>
      <c r="NB32" s="26"/>
      <c r="NC32" s="26"/>
      <c r="ND32" s="26"/>
      <c r="NE32" s="26"/>
      <c r="NF32" s="55"/>
      <c r="NG32" s="64"/>
      <c r="NH32" s="26"/>
      <c r="NI32" s="26"/>
      <c r="NJ32" s="26"/>
      <c r="NK32" s="26"/>
      <c r="NL32" s="26"/>
      <c r="NM32" s="55"/>
      <c r="NN32" s="64"/>
      <c r="NO32" s="26"/>
      <c r="NP32" s="26"/>
      <c r="NQ32" s="26"/>
      <c r="NR32" s="26"/>
      <c r="NS32" s="26"/>
      <c r="NT32" s="55"/>
      <c r="NU32" s="64"/>
      <c r="NV32" s="26"/>
      <c r="NW32" s="26"/>
      <c r="NX32" s="26"/>
      <c r="NY32" s="26"/>
      <c r="NZ32" s="26"/>
      <c r="OA32" s="55"/>
      <c r="OB32" s="64"/>
      <c r="OC32" s="26"/>
      <c r="OD32" s="26"/>
      <c r="OE32" s="26"/>
      <c r="OF32" s="26"/>
      <c r="OG32" s="26"/>
      <c r="OH32" s="55"/>
      <c r="OI32" s="64"/>
      <c r="OJ32" s="26"/>
      <c r="OK32" s="26"/>
      <c r="OL32" s="26"/>
      <c r="OM32" s="26"/>
      <c r="ON32" s="26"/>
      <c r="OO32" s="55"/>
      <c r="OP32" s="64"/>
      <c r="OQ32" s="26"/>
      <c r="OR32" s="26"/>
      <c r="OS32" s="26"/>
      <c r="OT32" s="26"/>
      <c r="OU32" s="26"/>
      <c r="OV32" s="55"/>
      <c r="OW32" s="64"/>
      <c r="OX32" s="26"/>
      <c r="OY32" s="26"/>
      <c r="OZ32" s="26"/>
      <c r="PA32" s="26"/>
      <c r="PB32" s="26"/>
      <c r="PC32" s="55"/>
      <c r="PD32" s="64"/>
      <c r="PE32" s="26"/>
      <c r="PF32" s="26"/>
      <c r="PG32" s="26"/>
      <c r="PH32" s="26"/>
      <c r="PI32" s="26"/>
      <c r="PJ32" s="55"/>
      <c r="PK32" s="64"/>
      <c r="PL32" s="26"/>
      <c r="PM32" s="26"/>
      <c r="PN32" s="26"/>
      <c r="PO32" s="26"/>
      <c r="PP32" s="26"/>
      <c r="PQ32" s="55"/>
      <c r="PR32" s="64"/>
    </row>
    <row r="33" spans="1:434 14670:14670" ht="11.25" customHeight="1">
      <c r="A33" s="169"/>
      <c r="B33" s="40" t="s">
        <v>2143</v>
      </c>
      <c r="C33" s="26"/>
      <c r="D33" s="26"/>
      <c r="E33" s="26"/>
      <c r="F33" s="55"/>
      <c r="G33" s="64"/>
      <c r="H33" s="26"/>
      <c r="I33" s="26"/>
      <c r="J33" s="26"/>
      <c r="K33" s="26"/>
      <c r="L33" s="26"/>
      <c r="M33" s="55"/>
      <c r="N33" s="64"/>
      <c r="O33" s="26"/>
      <c r="P33" s="26"/>
      <c r="Q33" s="26"/>
      <c r="R33" s="26"/>
      <c r="S33" s="26"/>
      <c r="T33" s="55"/>
      <c r="U33" s="64"/>
      <c r="V33" s="26"/>
      <c r="W33" s="26"/>
      <c r="X33" s="26"/>
      <c r="Y33" s="26"/>
      <c r="Z33" s="26"/>
      <c r="AA33" s="55"/>
      <c r="AB33" s="64"/>
      <c r="AC33" s="26"/>
      <c r="AD33" s="26"/>
      <c r="AE33" s="26"/>
      <c r="AF33" s="26"/>
      <c r="AG33" s="26"/>
      <c r="AH33" s="55"/>
      <c r="AI33" s="64"/>
      <c r="AJ33" s="26"/>
      <c r="AK33" s="26"/>
      <c r="AL33" s="26"/>
      <c r="AM33" s="26"/>
      <c r="AN33" s="26"/>
      <c r="AO33" s="55"/>
      <c r="AP33" s="64"/>
      <c r="AQ33" s="26"/>
      <c r="AR33" s="26"/>
      <c r="AS33" s="26"/>
      <c r="AT33" s="26"/>
      <c r="AU33" s="26"/>
      <c r="AV33" s="55"/>
      <c r="AW33" s="64"/>
      <c r="AX33" s="26"/>
      <c r="AY33" s="26"/>
      <c r="AZ33" s="26"/>
      <c r="BA33" s="26"/>
      <c r="BB33" s="26"/>
      <c r="BC33" s="55"/>
      <c r="BD33" s="64"/>
      <c r="BE33" s="26"/>
      <c r="BF33" s="26"/>
      <c r="BG33" s="26"/>
      <c r="BH33" s="26"/>
      <c r="BI33" s="26"/>
      <c r="BJ33" s="55"/>
      <c r="BK33" s="64"/>
      <c r="BL33" s="26"/>
      <c r="BM33" s="26"/>
      <c r="BN33" s="26"/>
      <c r="BO33" s="26"/>
      <c r="BP33" s="26"/>
      <c r="BQ33" s="55"/>
      <c r="BR33" s="64"/>
      <c r="BS33" s="26"/>
      <c r="BT33" s="26"/>
      <c r="BU33" s="26"/>
      <c r="BV33" s="26"/>
      <c r="BW33" s="26"/>
      <c r="BX33" s="55"/>
      <c r="BY33" s="64"/>
      <c r="BZ33" s="26"/>
      <c r="CA33" s="26"/>
      <c r="CB33" s="26"/>
      <c r="CC33" s="26"/>
      <c r="CD33" s="26"/>
      <c r="CE33" s="55"/>
      <c r="CF33" s="64"/>
      <c r="CG33" s="26"/>
      <c r="CH33" s="26"/>
      <c r="CI33" s="26"/>
      <c r="CJ33" s="26"/>
      <c r="CK33" s="26"/>
      <c r="CL33" s="55"/>
      <c r="CM33" s="64"/>
      <c r="CN33" s="26"/>
      <c r="CO33" s="26"/>
      <c r="CP33" s="26"/>
      <c r="CQ33" s="26"/>
      <c r="CR33" s="26"/>
      <c r="CS33" s="55"/>
      <c r="CT33" s="64"/>
      <c r="CU33" s="26"/>
      <c r="CV33" s="26"/>
      <c r="CW33" s="26"/>
      <c r="CX33" s="26"/>
      <c r="CY33" s="26"/>
      <c r="CZ33" s="55"/>
      <c r="DA33" s="64"/>
      <c r="DB33" s="26"/>
      <c r="DC33" s="26"/>
      <c r="DD33" s="26"/>
      <c r="DE33" s="26"/>
      <c r="DF33" s="26"/>
      <c r="DG33" s="55"/>
      <c r="DH33" s="64"/>
      <c r="DI33" s="26"/>
      <c r="DJ33" s="26"/>
      <c r="DK33" s="26"/>
      <c r="DL33" s="26"/>
      <c r="DM33" s="26"/>
      <c r="DN33" s="55"/>
      <c r="DO33" s="64"/>
      <c r="DP33" s="26"/>
      <c r="DQ33" s="26"/>
      <c r="DR33" s="26"/>
      <c r="DS33" s="26"/>
      <c r="DT33" s="26"/>
      <c r="DU33" s="55"/>
      <c r="DV33" s="64"/>
      <c r="DW33" s="26"/>
      <c r="DX33" s="26"/>
      <c r="DY33" s="26"/>
      <c r="DZ33" s="26"/>
      <c r="EA33" s="26"/>
      <c r="EB33" s="55"/>
      <c r="EC33" s="64"/>
      <c r="ED33" s="26"/>
      <c r="EE33" s="26"/>
      <c r="EF33" s="26"/>
      <c r="EG33" s="26"/>
      <c r="EH33" s="26"/>
      <c r="EI33" s="55"/>
      <c r="EJ33" s="64"/>
      <c r="EK33" s="26"/>
      <c r="EL33" s="26"/>
      <c r="EM33" s="26"/>
      <c r="EN33" s="26"/>
      <c r="EO33" s="26"/>
      <c r="EP33" s="55"/>
      <c r="EQ33" s="64"/>
      <c r="ER33" s="26"/>
      <c r="ES33" s="26"/>
      <c r="ET33" s="26"/>
      <c r="EU33" s="26"/>
      <c r="EV33" s="26"/>
      <c r="EW33" s="55"/>
      <c r="EX33" s="64"/>
      <c r="EY33" s="26"/>
      <c r="EZ33" s="26"/>
      <c r="FA33" s="26"/>
      <c r="FB33" s="26"/>
      <c r="FC33" s="26"/>
      <c r="FD33" s="55"/>
      <c r="FE33" s="64"/>
      <c r="FF33" s="26"/>
      <c r="FG33" s="26"/>
      <c r="FH33" s="26"/>
      <c r="FI33" s="26"/>
      <c r="FJ33" s="26"/>
      <c r="FK33" s="55"/>
      <c r="FL33" s="64"/>
      <c r="FM33" s="26"/>
      <c r="FN33" s="26"/>
      <c r="FO33" s="26"/>
      <c r="FP33" s="26"/>
      <c r="FQ33" s="26"/>
      <c r="FR33" s="55"/>
      <c r="FS33" s="64"/>
      <c r="FT33" s="26"/>
      <c r="FU33" s="26"/>
      <c r="FV33" s="26"/>
      <c r="FW33" s="26"/>
      <c r="FX33" s="26"/>
      <c r="FY33" s="55"/>
      <c r="FZ33" s="64"/>
      <c r="GA33" s="26"/>
      <c r="GB33" s="26"/>
      <c r="GC33" s="26"/>
      <c r="GD33" s="26"/>
      <c r="GE33" s="26"/>
      <c r="GF33" s="55"/>
      <c r="GG33" s="64"/>
      <c r="GH33" s="26"/>
      <c r="GI33" s="26"/>
      <c r="GJ33" s="26"/>
      <c r="GK33" s="26"/>
      <c r="GL33" s="26"/>
      <c r="GM33" s="55"/>
      <c r="GN33" s="64"/>
      <c r="GO33" s="26"/>
      <c r="GP33" s="26"/>
      <c r="GQ33" s="26"/>
      <c r="GR33" s="26"/>
      <c r="GS33" s="26"/>
      <c r="GT33" s="55"/>
      <c r="GU33" s="64"/>
      <c r="GV33" s="26"/>
      <c r="GW33" s="26"/>
      <c r="GX33" s="26"/>
      <c r="GY33" s="26"/>
      <c r="GZ33" s="26"/>
      <c r="HA33" s="55"/>
      <c r="HB33" s="64"/>
      <c r="HC33" s="26"/>
      <c r="HD33" s="26"/>
      <c r="HE33" s="26"/>
      <c r="HF33" s="26"/>
      <c r="HG33" s="26"/>
      <c r="HH33" s="55"/>
      <c r="HI33" s="64"/>
      <c r="HJ33" s="26"/>
      <c r="HK33" s="26"/>
      <c r="HL33" s="26"/>
      <c r="HM33" s="26"/>
      <c r="HN33" s="26"/>
      <c r="HO33" s="55"/>
      <c r="HP33" s="64"/>
      <c r="HQ33" s="26"/>
      <c r="HR33" s="26"/>
      <c r="HS33" s="26"/>
      <c r="HT33" s="26"/>
      <c r="HU33" s="26"/>
      <c r="HV33" s="55"/>
      <c r="HW33" s="64"/>
      <c r="HX33" s="26"/>
      <c r="HY33" s="26"/>
      <c r="HZ33" s="26"/>
      <c r="IA33" s="26"/>
      <c r="IB33" s="26"/>
      <c r="IC33" s="55"/>
      <c r="ID33" s="64"/>
      <c r="IE33" s="26"/>
      <c r="IF33" s="26"/>
      <c r="IG33" s="26"/>
      <c r="IH33" s="26"/>
      <c r="II33" s="26"/>
      <c r="IJ33" s="55"/>
      <c r="IK33" s="64"/>
      <c r="IL33" s="26"/>
      <c r="IM33" s="26"/>
      <c r="IN33" s="26"/>
      <c r="IO33" s="26"/>
      <c r="IP33" s="26"/>
      <c r="IQ33" s="55"/>
      <c r="IR33" s="64"/>
      <c r="IS33" s="26"/>
      <c r="IT33" s="26"/>
      <c r="IU33" s="26"/>
      <c r="IV33" s="26"/>
      <c r="IW33" s="26"/>
      <c r="IX33" s="55"/>
      <c r="IY33" s="64"/>
      <c r="IZ33" s="26"/>
      <c r="JA33" s="26"/>
      <c r="JB33" s="26"/>
      <c r="JC33" s="26"/>
      <c r="JD33" s="26"/>
      <c r="JE33" s="55"/>
      <c r="JF33" s="64"/>
      <c r="JG33" s="26"/>
      <c r="JH33" s="26"/>
      <c r="JI33" s="26"/>
      <c r="JJ33" s="26"/>
      <c r="JK33" s="26"/>
      <c r="JL33" s="55"/>
      <c r="JM33" s="64"/>
      <c r="JN33" s="26"/>
      <c r="JO33" s="26"/>
      <c r="JP33" s="26"/>
      <c r="JQ33" s="26"/>
      <c r="JR33" s="26"/>
      <c r="JS33" s="55"/>
      <c r="JT33" s="64"/>
      <c r="JU33" s="26"/>
      <c r="JV33" s="26"/>
      <c r="JW33" s="26"/>
      <c r="JX33" s="26"/>
      <c r="JY33" s="26"/>
      <c r="JZ33" s="55"/>
      <c r="KA33" s="64"/>
      <c r="KB33" s="26"/>
      <c r="KC33" s="26"/>
      <c r="KD33" s="26"/>
      <c r="KE33" s="26"/>
      <c r="KF33" s="26"/>
      <c r="KG33" s="55"/>
      <c r="KH33" s="64"/>
      <c r="KI33" s="26"/>
      <c r="KJ33" s="26"/>
      <c r="KK33" s="26"/>
      <c r="KL33" s="26"/>
      <c r="KM33" s="26"/>
      <c r="KN33" s="55"/>
      <c r="KO33" s="64"/>
      <c r="KP33" s="26"/>
      <c r="KQ33" s="26"/>
      <c r="KR33" s="26"/>
      <c r="KS33" s="26"/>
      <c r="KT33" s="26"/>
      <c r="KU33" s="55"/>
      <c r="KV33" s="64"/>
      <c r="KW33" s="26"/>
      <c r="KX33" s="26"/>
      <c r="KY33" s="26"/>
      <c r="KZ33" s="26"/>
      <c r="LA33" s="26"/>
      <c r="LB33" s="55"/>
      <c r="LC33" s="64"/>
      <c r="LD33" s="26"/>
      <c r="LE33" s="26"/>
      <c r="LF33" s="26"/>
      <c r="LG33" s="26"/>
      <c r="LH33" s="26"/>
      <c r="LI33" s="55"/>
      <c r="LJ33" s="64"/>
      <c r="LK33" s="26"/>
      <c r="LL33" s="26"/>
      <c r="LM33" s="26"/>
      <c r="LN33" s="26"/>
      <c r="LO33" s="26"/>
      <c r="LP33" s="55"/>
      <c r="LQ33" s="64"/>
      <c r="LR33" s="26"/>
      <c r="LS33" s="26"/>
      <c r="LT33" s="26"/>
      <c r="LU33" s="26"/>
      <c r="LV33" s="26"/>
      <c r="LW33" s="55"/>
      <c r="LX33" s="64"/>
      <c r="LY33" s="26"/>
      <c r="LZ33" s="26"/>
      <c r="MA33" s="26"/>
      <c r="MB33" s="26"/>
      <c r="MC33" s="26"/>
      <c r="MD33" s="55"/>
      <c r="ME33" s="64"/>
      <c r="MF33" s="26"/>
      <c r="MG33" s="26"/>
      <c r="MH33" s="26"/>
      <c r="MI33" s="26"/>
      <c r="MJ33" s="26"/>
      <c r="MK33" s="55"/>
      <c r="ML33" s="64"/>
      <c r="MM33" s="26"/>
      <c r="MN33" s="26"/>
      <c r="MO33" s="26"/>
      <c r="MP33" s="26"/>
      <c r="MQ33" s="26"/>
      <c r="MR33" s="55"/>
      <c r="MS33" s="64"/>
      <c r="MT33" s="26"/>
      <c r="MU33" s="26"/>
      <c r="MV33" s="26"/>
      <c r="MW33" s="26"/>
      <c r="MX33" s="26"/>
      <c r="MY33" s="55"/>
      <c r="MZ33" s="64"/>
      <c r="NA33" s="26"/>
      <c r="NB33" s="26"/>
      <c r="NC33" s="26"/>
      <c r="ND33" s="26"/>
      <c r="NE33" s="26"/>
      <c r="NF33" s="55"/>
      <c r="NG33" s="64"/>
      <c r="NH33" s="26"/>
      <c r="NI33" s="26"/>
      <c r="NJ33" s="26"/>
      <c r="NK33" s="26"/>
      <c r="NL33" s="26"/>
      <c r="NM33" s="55"/>
      <c r="NN33" s="64"/>
      <c r="NO33" s="26"/>
      <c r="NP33" s="26"/>
      <c r="NQ33" s="26"/>
      <c r="NR33" s="26"/>
      <c r="NS33" s="26"/>
      <c r="NT33" s="55"/>
      <c r="NU33" s="64"/>
      <c r="NV33" s="26"/>
      <c r="NW33" s="26"/>
      <c r="NX33" s="26"/>
      <c r="NY33" s="26"/>
      <c r="NZ33" s="26"/>
      <c r="OA33" s="55"/>
      <c r="OB33" s="64"/>
      <c r="OC33" s="26"/>
      <c r="OD33" s="26"/>
      <c r="OE33" s="26"/>
      <c r="OF33" s="26"/>
      <c r="OG33" s="26"/>
      <c r="OH33" s="55"/>
      <c r="OI33" s="64"/>
      <c r="OJ33" s="26"/>
      <c r="OK33" s="26"/>
      <c r="OL33" s="26"/>
      <c r="OM33" s="26"/>
      <c r="ON33" s="26"/>
      <c r="OO33" s="55"/>
      <c r="OP33" s="64"/>
      <c r="OQ33" s="26"/>
      <c r="OR33" s="26"/>
      <c r="OS33" s="26"/>
      <c r="OT33" s="26"/>
      <c r="OU33" s="26"/>
      <c r="OV33" s="55"/>
      <c r="OW33" s="64"/>
      <c r="OX33" s="26"/>
      <c r="OY33" s="26"/>
      <c r="OZ33" s="26"/>
      <c r="PA33" s="26"/>
      <c r="PB33" s="26"/>
      <c r="PC33" s="55"/>
      <c r="PD33" s="64"/>
      <c r="PE33" s="26"/>
      <c r="PF33" s="26"/>
      <c r="PG33" s="26"/>
      <c r="PH33" s="26"/>
      <c r="PI33" s="26"/>
      <c r="PJ33" s="55"/>
      <c r="PK33" s="64"/>
      <c r="PL33" s="26"/>
      <c r="PM33" s="26"/>
      <c r="PN33" s="26"/>
      <c r="PO33" s="26"/>
      <c r="PP33" s="26"/>
      <c r="PQ33" s="55"/>
      <c r="PR33" s="64"/>
    </row>
    <row r="34" spans="1:434 14670:14670" ht="11.25" customHeight="1">
      <c r="A34" s="169"/>
      <c r="B34" s="40" t="s">
        <v>2171</v>
      </c>
      <c r="C34" s="26"/>
      <c r="D34" s="26"/>
      <c r="E34" s="26"/>
      <c r="F34" s="55"/>
      <c r="G34" s="64"/>
      <c r="H34" s="26"/>
      <c r="I34" s="26"/>
      <c r="J34" s="26"/>
      <c r="K34" s="26"/>
      <c r="L34" s="26"/>
      <c r="M34" s="55"/>
      <c r="N34" s="64"/>
      <c r="O34" s="26"/>
      <c r="P34" s="26"/>
      <c r="Q34" s="26"/>
      <c r="R34" s="26"/>
      <c r="S34" s="26"/>
      <c r="T34" s="55"/>
      <c r="U34" s="64"/>
      <c r="V34" s="26"/>
      <c r="W34" s="26"/>
      <c r="X34" s="26"/>
      <c r="Y34" s="26"/>
      <c r="Z34" s="26"/>
      <c r="AA34" s="55"/>
      <c r="AB34" s="64"/>
      <c r="AC34" s="26"/>
      <c r="AD34" s="26"/>
      <c r="AE34" s="26"/>
      <c r="AF34" s="26"/>
      <c r="AG34" s="26"/>
      <c r="AH34" s="55"/>
      <c r="AI34" s="64"/>
      <c r="AJ34" s="26"/>
      <c r="AK34" s="26"/>
      <c r="AL34" s="26"/>
      <c r="AM34" s="26"/>
      <c r="AN34" s="26"/>
      <c r="AO34" s="55"/>
      <c r="AP34" s="64"/>
      <c r="AQ34" s="26"/>
      <c r="AR34" s="26"/>
      <c r="AS34" s="26"/>
      <c r="AT34" s="26"/>
      <c r="AU34" s="26"/>
      <c r="AV34" s="55"/>
      <c r="AW34" s="64"/>
      <c r="AX34" s="26"/>
      <c r="AY34" s="26"/>
      <c r="AZ34" s="26"/>
      <c r="BA34" s="26"/>
      <c r="BB34" s="26"/>
      <c r="BC34" s="55"/>
      <c r="BD34" s="64"/>
      <c r="BE34" s="26"/>
      <c r="BF34" s="26"/>
      <c r="BG34" s="26"/>
      <c r="BH34" s="26"/>
      <c r="BI34" s="26"/>
      <c r="BJ34" s="55"/>
      <c r="BK34" s="64"/>
      <c r="BL34" s="26"/>
      <c r="BM34" s="26"/>
      <c r="BN34" s="26"/>
      <c r="BO34" s="26"/>
      <c r="BP34" s="26"/>
      <c r="BQ34" s="55"/>
      <c r="BR34" s="64"/>
      <c r="BS34" s="26"/>
      <c r="BT34" s="26"/>
      <c r="BU34" s="26"/>
      <c r="BV34" s="26"/>
      <c r="BW34" s="26"/>
      <c r="BX34" s="55"/>
      <c r="BY34" s="64"/>
      <c r="BZ34" s="26"/>
      <c r="CA34" s="26"/>
      <c r="CB34" s="26"/>
      <c r="CC34" s="26"/>
      <c r="CD34" s="26"/>
      <c r="CE34" s="55"/>
      <c r="CF34" s="64"/>
      <c r="CG34" s="26"/>
      <c r="CH34" s="26"/>
      <c r="CI34" s="26"/>
      <c r="CJ34" s="26"/>
      <c r="CK34" s="26"/>
      <c r="CL34" s="55"/>
      <c r="CM34" s="64"/>
      <c r="CN34" s="26"/>
      <c r="CO34" s="26"/>
      <c r="CP34" s="26"/>
      <c r="CQ34" s="26"/>
      <c r="CR34" s="26"/>
      <c r="CS34" s="55"/>
      <c r="CT34" s="64"/>
      <c r="CU34" s="26"/>
      <c r="CV34" s="26"/>
      <c r="CW34" s="26"/>
      <c r="CX34" s="26"/>
      <c r="CY34" s="26"/>
      <c r="CZ34" s="55"/>
      <c r="DA34" s="64"/>
      <c r="DB34" s="26"/>
      <c r="DC34" s="26"/>
      <c r="DD34" s="26"/>
      <c r="DE34" s="26"/>
      <c r="DF34" s="26"/>
      <c r="DG34" s="55"/>
      <c r="DH34" s="64"/>
      <c r="DI34" s="26"/>
      <c r="DJ34" s="26"/>
      <c r="DK34" s="26"/>
      <c r="DL34" s="26"/>
      <c r="DM34" s="26"/>
      <c r="DN34" s="55"/>
      <c r="DO34" s="64"/>
      <c r="DP34" s="26"/>
      <c r="DQ34" s="26"/>
      <c r="DR34" s="26"/>
      <c r="DS34" s="26"/>
      <c r="DT34" s="26"/>
      <c r="DU34" s="55"/>
      <c r="DV34" s="64"/>
      <c r="DW34" s="26"/>
      <c r="DX34" s="26"/>
      <c r="DY34" s="26"/>
      <c r="DZ34" s="26"/>
      <c r="EA34" s="26"/>
      <c r="EB34" s="55"/>
      <c r="EC34" s="64"/>
      <c r="ED34" s="26"/>
      <c r="EE34" s="26"/>
      <c r="EF34" s="26"/>
      <c r="EG34" s="26"/>
      <c r="EH34" s="26"/>
      <c r="EI34" s="55"/>
      <c r="EJ34" s="64"/>
      <c r="EK34" s="26"/>
      <c r="EL34" s="26"/>
      <c r="EM34" s="26"/>
      <c r="EN34" s="26"/>
      <c r="EO34" s="26"/>
      <c r="EP34" s="55"/>
      <c r="EQ34" s="64"/>
      <c r="ER34" s="26"/>
      <c r="ES34" s="26"/>
      <c r="ET34" s="26"/>
      <c r="EU34" s="26"/>
      <c r="EV34" s="26"/>
      <c r="EW34" s="55"/>
      <c r="EX34" s="64"/>
      <c r="EY34" s="26"/>
      <c r="EZ34" s="26"/>
      <c r="FA34" s="26"/>
      <c r="FB34" s="26"/>
      <c r="FC34" s="26"/>
      <c r="FD34" s="55"/>
      <c r="FE34" s="64"/>
      <c r="FF34" s="26"/>
      <c r="FG34" s="26"/>
      <c r="FH34" s="26"/>
      <c r="FI34" s="26"/>
      <c r="FJ34" s="26"/>
      <c r="FK34" s="55"/>
      <c r="FL34" s="64"/>
      <c r="FM34" s="26"/>
      <c r="FN34" s="26"/>
      <c r="FO34" s="26"/>
      <c r="FP34" s="26"/>
      <c r="FQ34" s="26"/>
      <c r="FR34" s="55"/>
      <c r="FS34" s="64"/>
      <c r="FT34" s="26"/>
      <c r="FU34" s="26"/>
      <c r="FV34" s="26"/>
      <c r="FW34" s="26"/>
      <c r="FX34" s="26"/>
      <c r="FY34" s="55"/>
      <c r="FZ34" s="64"/>
      <c r="GA34" s="26"/>
      <c r="GB34" s="26"/>
      <c r="GC34" s="26"/>
      <c r="GD34" s="26"/>
      <c r="GE34" s="26"/>
      <c r="GF34" s="55"/>
      <c r="GG34" s="64"/>
      <c r="GH34" s="26"/>
      <c r="GI34" s="26"/>
      <c r="GJ34" s="26"/>
      <c r="GK34" s="26"/>
      <c r="GL34" s="26"/>
      <c r="GM34" s="55"/>
      <c r="GN34" s="64"/>
      <c r="GO34" s="26"/>
      <c r="GP34" s="26"/>
      <c r="GQ34" s="26"/>
      <c r="GR34" s="26"/>
      <c r="GS34" s="26"/>
      <c r="GT34" s="55"/>
      <c r="GU34" s="64"/>
      <c r="GV34" s="26"/>
      <c r="GW34" s="26"/>
      <c r="GX34" s="26"/>
      <c r="GY34" s="26"/>
      <c r="GZ34" s="26"/>
      <c r="HA34" s="55"/>
      <c r="HB34" s="64"/>
      <c r="HC34" s="26"/>
      <c r="HD34" s="26"/>
      <c r="HE34" s="26"/>
      <c r="HF34" s="26"/>
      <c r="HG34" s="26"/>
      <c r="HH34" s="55"/>
      <c r="HI34" s="64"/>
      <c r="HJ34" s="26"/>
      <c r="HK34" s="26"/>
      <c r="HL34" s="26"/>
      <c r="HM34" s="26"/>
      <c r="HN34" s="26"/>
      <c r="HO34" s="55"/>
      <c r="HP34" s="64"/>
      <c r="HQ34" s="26"/>
      <c r="HR34" s="26"/>
      <c r="HS34" s="26"/>
      <c r="HT34" s="26"/>
      <c r="HU34" s="26"/>
      <c r="HV34" s="55"/>
      <c r="HW34" s="64"/>
      <c r="HX34" s="26"/>
      <c r="HY34" s="26"/>
      <c r="HZ34" s="26"/>
      <c r="IA34" s="26"/>
      <c r="IB34" s="26"/>
      <c r="IC34" s="55"/>
      <c r="ID34" s="64"/>
      <c r="IE34" s="26"/>
      <c r="IF34" s="26"/>
      <c r="IG34" s="26"/>
      <c r="IH34" s="26"/>
      <c r="II34" s="26"/>
      <c r="IJ34" s="55"/>
      <c r="IK34" s="64"/>
      <c r="IL34" s="26"/>
      <c r="IM34" s="26"/>
      <c r="IN34" s="26"/>
      <c r="IO34" s="26"/>
      <c r="IP34" s="26"/>
      <c r="IQ34" s="55"/>
      <c r="IR34" s="64"/>
      <c r="IS34" s="26"/>
      <c r="IT34" s="26"/>
      <c r="IU34" s="26"/>
      <c r="IV34" s="26"/>
      <c r="IW34" s="26"/>
      <c r="IX34" s="55"/>
      <c r="IY34" s="64"/>
      <c r="IZ34" s="26"/>
      <c r="JA34" s="26"/>
      <c r="JB34" s="26"/>
      <c r="JC34" s="26"/>
      <c r="JD34" s="26"/>
      <c r="JE34" s="55"/>
      <c r="JF34" s="64"/>
      <c r="JG34" s="26"/>
      <c r="JH34" s="26"/>
      <c r="JI34" s="26"/>
      <c r="JJ34" s="26"/>
      <c r="JK34" s="26"/>
      <c r="JL34" s="55"/>
      <c r="JM34" s="64"/>
      <c r="JN34" s="26"/>
      <c r="JO34" s="26"/>
      <c r="JP34" s="26"/>
      <c r="JQ34" s="26"/>
      <c r="JR34" s="26"/>
      <c r="JS34" s="55"/>
      <c r="JT34" s="64"/>
      <c r="JU34" s="26"/>
      <c r="JV34" s="26"/>
      <c r="JW34" s="26"/>
      <c r="JX34" s="26"/>
      <c r="JY34" s="26"/>
      <c r="JZ34" s="55"/>
      <c r="KA34" s="64"/>
      <c r="KB34" s="26"/>
      <c r="KC34" s="26"/>
      <c r="KD34" s="26"/>
      <c r="KE34" s="26"/>
      <c r="KF34" s="26"/>
      <c r="KG34" s="55"/>
      <c r="KH34" s="64"/>
      <c r="KI34" s="26"/>
      <c r="KJ34" s="26"/>
      <c r="KK34" s="26"/>
      <c r="KL34" s="26"/>
      <c r="KM34" s="26"/>
      <c r="KN34" s="55"/>
      <c r="KO34" s="64"/>
      <c r="KP34" s="26"/>
      <c r="KQ34" s="26"/>
      <c r="KR34" s="26"/>
      <c r="KS34" s="26"/>
      <c r="KT34" s="26"/>
      <c r="KU34" s="55"/>
      <c r="KV34" s="64"/>
      <c r="KW34" s="26"/>
      <c r="KX34" s="26"/>
      <c r="KY34" s="26"/>
      <c r="KZ34" s="26"/>
      <c r="LA34" s="26"/>
      <c r="LB34" s="55"/>
      <c r="LC34" s="64"/>
      <c r="LD34" s="26"/>
      <c r="LE34" s="26"/>
      <c r="LF34" s="26"/>
      <c r="LG34" s="26"/>
      <c r="LH34" s="26"/>
      <c r="LI34" s="55"/>
      <c r="LJ34" s="64"/>
      <c r="LK34" s="26"/>
      <c r="LL34" s="26"/>
      <c r="LM34" s="26"/>
      <c r="LN34" s="26"/>
      <c r="LO34" s="26"/>
      <c r="LP34" s="55"/>
      <c r="LQ34" s="64"/>
      <c r="LR34" s="26"/>
      <c r="LS34" s="26"/>
      <c r="LT34" s="26"/>
      <c r="LU34" s="26"/>
      <c r="LV34" s="26"/>
      <c r="LW34" s="55"/>
      <c r="LX34" s="64"/>
      <c r="LY34" s="26"/>
      <c r="LZ34" s="26"/>
      <c r="MA34" s="26"/>
      <c r="MB34" s="26"/>
      <c r="MC34" s="26"/>
      <c r="MD34" s="55"/>
      <c r="ME34" s="64"/>
      <c r="MF34" s="26"/>
      <c r="MG34" s="26"/>
      <c r="MH34" s="26"/>
      <c r="MI34" s="26"/>
      <c r="MJ34" s="26"/>
      <c r="MK34" s="55"/>
      <c r="ML34" s="64"/>
      <c r="MM34" s="26"/>
      <c r="MN34" s="26"/>
      <c r="MO34" s="26"/>
      <c r="MP34" s="26"/>
      <c r="MQ34" s="26"/>
      <c r="MR34" s="55"/>
      <c r="MS34" s="64"/>
      <c r="MT34" s="26"/>
      <c r="MU34" s="26"/>
      <c r="MV34" s="26"/>
      <c r="MW34" s="26"/>
      <c r="MX34" s="26"/>
      <c r="MY34" s="55"/>
      <c r="MZ34" s="64"/>
      <c r="NA34" s="26"/>
      <c r="NB34" s="26"/>
      <c r="NC34" s="26"/>
      <c r="ND34" s="26"/>
      <c r="NE34" s="26"/>
      <c r="NF34" s="55"/>
      <c r="NG34" s="64"/>
      <c r="NH34" s="26"/>
      <c r="NI34" s="26"/>
      <c r="NJ34" s="26"/>
      <c r="NK34" s="26"/>
      <c r="NL34" s="26"/>
      <c r="NM34" s="55"/>
      <c r="NN34" s="64"/>
      <c r="NO34" s="26"/>
      <c r="NP34" s="26"/>
      <c r="NQ34" s="26"/>
      <c r="NR34" s="26"/>
      <c r="NS34" s="26"/>
      <c r="NT34" s="55"/>
      <c r="NU34" s="64"/>
      <c r="NV34" s="26"/>
      <c r="NW34" s="26"/>
      <c r="NX34" s="26"/>
      <c r="NY34" s="26"/>
      <c r="NZ34" s="26"/>
      <c r="OA34" s="55"/>
      <c r="OB34" s="64"/>
      <c r="OC34" s="26"/>
      <c r="OD34" s="26"/>
      <c r="OE34" s="26"/>
      <c r="OF34" s="26"/>
      <c r="OG34" s="26"/>
      <c r="OH34" s="55"/>
      <c r="OI34" s="64"/>
      <c r="OJ34" s="26"/>
      <c r="OK34" s="26"/>
      <c r="OL34" s="26"/>
      <c r="OM34" s="26"/>
      <c r="ON34" s="26"/>
      <c r="OO34" s="55"/>
      <c r="OP34" s="64"/>
      <c r="OQ34" s="26"/>
      <c r="OR34" s="26"/>
      <c r="OS34" s="26"/>
      <c r="OT34" s="26"/>
      <c r="OU34" s="26"/>
      <c r="OV34" s="55"/>
      <c r="OW34" s="64"/>
      <c r="OX34" s="26"/>
      <c r="OY34" s="26"/>
      <c r="OZ34" s="26"/>
      <c r="PA34" s="26"/>
      <c r="PB34" s="26"/>
      <c r="PC34" s="55"/>
      <c r="PD34" s="64"/>
      <c r="PE34" s="26"/>
      <c r="PF34" s="26"/>
      <c r="PG34" s="26"/>
      <c r="PH34" s="26"/>
      <c r="PI34" s="26"/>
      <c r="PJ34" s="55"/>
      <c r="PK34" s="64"/>
      <c r="PL34" s="26"/>
      <c r="PM34" s="26"/>
      <c r="PN34" s="26"/>
      <c r="PO34" s="26"/>
      <c r="PP34" s="26"/>
      <c r="PQ34" s="55"/>
      <c r="PR34" s="64"/>
    </row>
    <row r="35" spans="1:434 14670:14670" s="48" customFormat="1" ht="11.25" customHeight="1" thickBot="1">
      <c r="A35" s="169"/>
      <c r="B35" s="47" t="s">
        <v>2172</v>
      </c>
      <c r="C35" s="50">
        <v>465</v>
      </c>
      <c r="D35" s="50">
        <v>465</v>
      </c>
      <c r="E35" s="50">
        <v>465</v>
      </c>
      <c r="F35" s="50"/>
      <c r="G35" s="65"/>
      <c r="H35" s="50">
        <v>465</v>
      </c>
      <c r="I35" s="50">
        <v>465</v>
      </c>
      <c r="J35" s="50">
        <v>445</v>
      </c>
      <c r="K35" s="50">
        <v>465</v>
      </c>
      <c r="L35" s="50">
        <v>465</v>
      </c>
      <c r="M35" s="50"/>
      <c r="N35" s="65"/>
      <c r="O35" s="50">
        <v>465</v>
      </c>
      <c r="P35" s="50">
        <v>465</v>
      </c>
      <c r="Q35" s="50">
        <v>465</v>
      </c>
      <c r="R35" s="50"/>
      <c r="S35" s="50">
        <v>465</v>
      </c>
      <c r="T35" s="50"/>
      <c r="U35" s="65"/>
      <c r="V35" s="50">
        <v>465</v>
      </c>
      <c r="W35" s="50">
        <v>465</v>
      </c>
      <c r="X35" s="50">
        <v>465</v>
      </c>
      <c r="Y35" s="50">
        <v>465</v>
      </c>
      <c r="Z35" s="50">
        <v>465</v>
      </c>
      <c r="AA35" s="50">
        <v>465</v>
      </c>
      <c r="AB35" s="65"/>
      <c r="AC35" s="50">
        <v>465</v>
      </c>
      <c r="AD35" s="50">
        <v>465</v>
      </c>
      <c r="AE35" s="50">
        <v>465</v>
      </c>
      <c r="AF35" s="50"/>
      <c r="AG35" s="50"/>
      <c r="AH35" s="50"/>
      <c r="AI35" s="65"/>
      <c r="AJ35" s="50"/>
      <c r="AK35" s="50">
        <v>465</v>
      </c>
      <c r="AL35" s="50">
        <v>465</v>
      </c>
      <c r="AM35" s="50">
        <v>465</v>
      </c>
      <c r="AN35" s="50">
        <v>465</v>
      </c>
      <c r="AO35" s="50"/>
      <c r="AP35" s="65"/>
      <c r="AQ35" s="50">
        <v>465</v>
      </c>
      <c r="AR35" s="50">
        <v>465</v>
      </c>
      <c r="AS35" s="50">
        <v>465</v>
      </c>
      <c r="AT35" s="50">
        <v>465</v>
      </c>
      <c r="AU35" s="50">
        <v>465</v>
      </c>
      <c r="AV35" s="50"/>
      <c r="AW35" s="65"/>
      <c r="AX35" s="50">
        <v>465</v>
      </c>
      <c r="AY35" s="50">
        <v>465</v>
      </c>
      <c r="AZ35" s="50">
        <v>465</v>
      </c>
      <c r="BA35" s="50">
        <v>465</v>
      </c>
      <c r="BB35" s="50">
        <v>465</v>
      </c>
      <c r="BC35" s="50"/>
      <c r="BD35" s="65"/>
      <c r="BE35" s="50">
        <v>465</v>
      </c>
      <c r="BF35" s="50">
        <v>465</v>
      </c>
      <c r="BG35" s="50">
        <v>405</v>
      </c>
      <c r="BH35" s="50">
        <v>465</v>
      </c>
      <c r="BI35" s="50">
        <v>465</v>
      </c>
      <c r="BJ35" s="50"/>
      <c r="BK35" s="65"/>
      <c r="BL35" s="50">
        <v>465</v>
      </c>
      <c r="BM35" s="50">
        <v>465</v>
      </c>
      <c r="BN35" s="50">
        <v>465</v>
      </c>
      <c r="BO35" s="50">
        <v>465</v>
      </c>
      <c r="BP35" s="50">
        <v>465</v>
      </c>
      <c r="BQ35" s="50"/>
      <c r="BR35" s="65"/>
      <c r="BS35" s="50">
        <v>465</v>
      </c>
      <c r="BT35" s="50">
        <v>465</v>
      </c>
      <c r="BU35" s="50">
        <v>465</v>
      </c>
      <c r="BV35" s="50">
        <v>465</v>
      </c>
      <c r="BW35" s="50">
        <v>465</v>
      </c>
      <c r="BX35" s="50"/>
      <c r="BY35" s="65"/>
      <c r="BZ35" s="50">
        <v>465</v>
      </c>
      <c r="CA35" s="50">
        <v>465</v>
      </c>
      <c r="CB35" s="50">
        <v>465</v>
      </c>
      <c r="CC35" s="50">
        <v>465</v>
      </c>
      <c r="CD35" s="50">
        <v>465</v>
      </c>
      <c r="CE35" s="50"/>
      <c r="CF35" s="65"/>
      <c r="CG35" s="50">
        <v>465</v>
      </c>
      <c r="CH35" s="50">
        <v>465</v>
      </c>
      <c r="CI35" s="50">
        <v>465</v>
      </c>
      <c r="CJ35" s="50">
        <v>465</v>
      </c>
      <c r="CK35" s="50">
        <v>465</v>
      </c>
      <c r="CL35" s="50"/>
      <c r="CM35" s="65"/>
      <c r="CN35" s="50"/>
      <c r="CO35" s="50"/>
      <c r="CP35" s="50">
        <v>465</v>
      </c>
      <c r="CQ35" s="50">
        <v>465</v>
      </c>
      <c r="CR35" s="50">
        <v>465</v>
      </c>
      <c r="CS35" s="50"/>
      <c r="CT35" s="65"/>
      <c r="CU35" s="50">
        <v>465</v>
      </c>
      <c r="CV35" s="50">
        <v>465</v>
      </c>
      <c r="CW35" s="50">
        <v>465</v>
      </c>
      <c r="CX35" s="50">
        <v>465</v>
      </c>
      <c r="CY35" s="50">
        <v>465</v>
      </c>
      <c r="CZ35" s="50"/>
      <c r="DA35" s="65"/>
      <c r="DB35" s="50">
        <v>465</v>
      </c>
      <c r="DC35" s="50">
        <v>465</v>
      </c>
      <c r="DD35" s="50">
        <v>465</v>
      </c>
      <c r="DE35" s="50"/>
      <c r="DF35" s="50"/>
      <c r="DG35" s="50"/>
      <c r="DH35" s="65"/>
      <c r="DI35" s="50">
        <v>465</v>
      </c>
      <c r="DJ35" s="50">
        <v>465</v>
      </c>
      <c r="DK35" s="50">
        <v>465</v>
      </c>
      <c r="DL35" s="50">
        <v>465</v>
      </c>
      <c r="DM35" s="50">
        <v>465</v>
      </c>
      <c r="DN35" s="50"/>
      <c r="DO35" s="65"/>
      <c r="DP35" s="50">
        <v>465</v>
      </c>
      <c r="DQ35" s="50">
        <v>465</v>
      </c>
      <c r="DR35" s="50">
        <v>365</v>
      </c>
      <c r="DS35" s="50">
        <v>465</v>
      </c>
      <c r="DT35" s="50">
        <v>365</v>
      </c>
      <c r="DU35" s="50"/>
      <c r="DV35" s="65"/>
      <c r="DW35" s="50"/>
      <c r="DX35" s="50">
        <v>465</v>
      </c>
      <c r="DY35" s="50">
        <v>465</v>
      </c>
      <c r="DZ35" s="50">
        <v>465</v>
      </c>
      <c r="EA35" s="50">
        <v>365</v>
      </c>
      <c r="EB35" s="50"/>
      <c r="EC35" s="65"/>
      <c r="ED35" s="50">
        <v>465</v>
      </c>
      <c r="EE35" s="50">
        <v>465</v>
      </c>
      <c r="EF35" s="50">
        <v>465</v>
      </c>
      <c r="EG35" s="50">
        <v>465</v>
      </c>
      <c r="EH35" s="50">
        <v>465</v>
      </c>
      <c r="EI35" s="50"/>
      <c r="EJ35" s="65"/>
      <c r="EK35" s="50">
        <v>465</v>
      </c>
      <c r="EL35" s="50">
        <v>465</v>
      </c>
      <c r="EM35" s="50">
        <v>465</v>
      </c>
      <c r="EN35" s="50">
        <v>465</v>
      </c>
      <c r="EO35" s="50"/>
      <c r="EP35" s="50"/>
      <c r="EQ35" s="65"/>
      <c r="ER35" s="50">
        <f>465-120</f>
        <v>345</v>
      </c>
      <c r="ES35" s="50">
        <v>465</v>
      </c>
      <c r="ET35" s="50">
        <v>465</v>
      </c>
      <c r="EU35" s="50">
        <v>0</v>
      </c>
      <c r="EV35" s="50">
        <v>0</v>
      </c>
      <c r="EW35" s="50"/>
      <c r="EX35" s="65"/>
      <c r="EY35" s="50">
        <v>465</v>
      </c>
      <c r="EZ35" s="50">
        <v>465</v>
      </c>
      <c r="FA35" s="50">
        <v>465</v>
      </c>
      <c r="FB35" s="50">
        <v>465</v>
      </c>
      <c r="FC35" s="50">
        <v>465</v>
      </c>
      <c r="FD35" s="50"/>
      <c r="FE35" s="65"/>
      <c r="FF35" s="50">
        <v>465</v>
      </c>
      <c r="FG35" s="50">
        <v>465</v>
      </c>
      <c r="FH35" s="50">
        <v>465</v>
      </c>
      <c r="FI35" s="50">
        <v>465</v>
      </c>
      <c r="FJ35" s="50">
        <v>465</v>
      </c>
      <c r="FK35" s="50"/>
      <c r="FL35" s="65"/>
      <c r="FM35" s="50">
        <v>465</v>
      </c>
      <c r="FN35" s="50">
        <v>465</v>
      </c>
      <c r="FO35" s="50">
        <v>465</v>
      </c>
      <c r="FP35" s="50">
        <f>465-60</f>
        <v>405</v>
      </c>
      <c r="FQ35" s="50">
        <v>0</v>
      </c>
      <c r="FR35" s="50"/>
      <c r="FS35" s="65"/>
      <c r="FT35" s="50">
        <v>0</v>
      </c>
      <c r="FU35" s="50">
        <v>0</v>
      </c>
      <c r="FV35" s="50">
        <v>0</v>
      </c>
      <c r="FW35" s="50">
        <v>0</v>
      </c>
      <c r="FX35" s="50">
        <v>0</v>
      </c>
      <c r="FY35" s="50"/>
      <c r="FZ35" s="65"/>
      <c r="GA35" s="50">
        <v>0</v>
      </c>
      <c r="GB35" s="50">
        <v>0</v>
      </c>
      <c r="GC35" s="50">
        <v>0</v>
      </c>
      <c r="GD35" s="50">
        <v>0</v>
      </c>
      <c r="GE35" s="50">
        <v>0</v>
      </c>
      <c r="GF35" s="50"/>
      <c r="GG35" s="65"/>
      <c r="GH35" s="50">
        <v>0</v>
      </c>
      <c r="GI35" s="50">
        <v>0</v>
      </c>
      <c r="GJ35" s="50">
        <v>0</v>
      </c>
      <c r="GK35" s="50">
        <v>0</v>
      </c>
      <c r="GL35" s="50">
        <v>0</v>
      </c>
      <c r="GM35" s="50"/>
      <c r="GN35" s="65"/>
      <c r="GO35" s="50"/>
      <c r="GP35" s="50">
        <v>0</v>
      </c>
      <c r="GQ35" s="50">
        <f>465-25</f>
        <v>440</v>
      </c>
      <c r="GR35" s="50">
        <v>465</v>
      </c>
      <c r="GS35" s="50">
        <v>465</v>
      </c>
      <c r="GT35" s="50"/>
      <c r="GU35" s="65"/>
      <c r="GV35" s="50">
        <v>465</v>
      </c>
      <c r="GW35" s="50">
        <v>465</v>
      </c>
      <c r="GX35" s="50">
        <v>0</v>
      </c>
      <c r="GY35" s="50">
        <v>465</v>
      </c>
      <c r="GZ35" s="50">
        <v>465</v>
      </c>
      <c r="HA35" s="50"/>
      <c r="HB35" s="65"/>
      <c r="HC35" s="50">
        <v>465</v>
      </c>
      <c r="HD35" s="50">
        <v>0</v>
      </c>
      <c r="HE35" s="50">
        <v>465</v>
      </c>
      <c r="HF35" s="50">
        <v>465</v>
      </c>
      <c r="HG35" s="50">
        <v>465</v>
      </c>
      <c r="HH35" s="50"/>
      <c r="HI35" s="65"/>
      <c r="HJ35" s="50">
        <v>465</v>
      </c>
      <c r="HK35" s="50">
        <v>465</v>
      </c>
      <c r="HL35" s="50">
        <v>465</v>
      </c>
      <c r="HM35" s="50">
        <v>465</v>
      </c>
      <c r="HN35" s="50">
        <v>465</v>
      </c>
      <c r="HO35" s="50"/>
      <c r="HP35" s="65"/>
      <c r="HQ35" s="50">
        <v>465</v>
      </c>
      <c r="HR35" s="50">
        <v>0</v>
      </c>
      <c r="HS35" s="50">
        <v>465</v>
      </c>
      <c r="HT35" s="50">
        <f>465-15</f>
        <v>450</v>
      </c>
      <c r="HU35" s="50">
        <v>465</v>
      </c>
      <c r="HV35" s="50"/>
      <c r="HW35" s="65"/>
      <c r="HX35" s="50">
        <v>465</v>
      </c>
      <c r="HY35" s="50">
        <v>465</v>
      </c>
      <c r="HZ35" s="50">
        <v>465</v>
      </c>
      <c r="IA35" s="50">
        <v>465</v>
      </c>
      <c r="IB35" s="50">
        <v>0</v>
      </c>
      <c r="IC35" s="50"/>
      <c r="ID35" s="65"/>
      <c r="IE35" s="50">
        <v>0</v>
      </c>
      <c r="IF35" s="50">
        <v>0</v>
      </c>
      <c r="IG35" s="50">
        <v>0</v>
      </c>
      <c r="IH35" s="50">
        <v>0</v>
      </c>
      <c r="II35" s="50">
        <v>0</v>
      </c>
      <c r="IJ35" s="50"/>
      <c r="IK35" s="65"/>
      <c r="IL35" s="50">
        <v>0</v>
      </c>
      <c r="IM35" s="50">
        <v>0</v>
      </c>
      <c r="IN35" s="50">
        <v>0</v>
      </c>
      <c r="IO35" s="50">
        <v>0</v>
      </c>
      <c r="IP35" s="50">
        <v>0</v>
      </c>
      <c r="IQ35" s="50"/>
      <c r="IR35" s="65"/>
      <c r="IS35" s="50">
        <v>0</v>
      </c>
      <c r="IT35" s="50">
        <f>465-48</f>
        <v>417</v>
      </c>
      <c r="IU35" s="50">
        <v>465</v>
      </c>
      <c r="IV35" s="50">
        <v>465</v>
      </c>
      <c r="IW35" s="50">
        <v>465</v>
      </c>
      <c r="IX35" s="50"/>
      <c r="IY35" s="65"/>
      <c r="IZ35" s="50">
        <v>465</v>
      </c>
      <c r="JA35" s="50">
        <v>465</v>
      </c>
      <c r="JB35" s="50">
        <f>465-120</f>
        <v>345</v>
      </c>
      <c r="JC35" s="50">
        <v>465</v>
      </c>
      <c r="JD35" s="50">
        <v>465</v>
      </c>
      <c r="JE35" s="50"/>
      <c r="JF35" s="65"/>
      <c r="JG35" s="50">
        <v>465</v>
      </c>
      <c r="JH35" s="50">
        <v>465</v>
      </c>
      <c r="JI35" s="50">
        <v>465</v>
      </c>
      <c r="JJ35" s="50">
        <v>465</v>
      </c>
      <c r="JK35" s="50">
        <v>465</v>
      </c>
      <c r="JL35" s="50"/>
      <c r="JM35" s="65"/>
      <c r="JN35" s="50">
        <v>465</v>
      </c>
      <c r="JO35" s="50">
        <v>465</v>
      </c>
      <c r="JP35" s="50">
        <v>465</v>
      </c>
      <c r="JQ35" s="50">
        <v>465</v>
      </c>
      <c r="JR35" s="50">
        <v>465</v>
      </c>
      <c r="JS35" s="50"/>
      <c r="JT35" s="65"/>
      <c r="JU35" s="50">
        <v>465</v>
      </c>
      <c r="JV35" s="50">
        <v>465</v>
      </c>
      <c r="JW35" s="50">
        <v>465</v>
      </c>
      <c r="JX35" s="50">
        <v>465</v>
      </c>
      <c r="JY35" s="50">
        <v>465</v>
      </c>
      <c r="JZ35" s="50"/>
      <c r="KA35" s="65"/>
      <c r="KB35" s="50">
        <v>465</v>
      </c>
      <c r="KC35" s="50">
        <v>465</v>
      </c>
      <c r="KD35" s="50">
        <v>465</v>
      </c>
      <c r="KE35" s="50">
        <v>465</v>
      </c>
      <c r="KF35" s="50">
        <v>465</v>
      </c>
      <c r="KG35" s="50"/>
      <c r="KH35" s="65"/>
      <c r="KI35" s="50">
        <v>465</v>
      </c>
      <c r="KJ35" s="50">
        <v>0</v>
      </c>
      <c r="KK35" s="50">
        <v>465</v>
      </c>
      <c r="KL35" s="50">
        <v>465</v>
      </c>
      <c r="KM35" s="50">
        <v>465</v>
      </c>
      <c r="KN35" s="50"/>
      <c r="KO35" s="65"/>
      <c r="KP35" s="50">
        <v>465</v>
      </c>
      <c r="KQ35" s="50">
        <f>465-45</f>
        <v>420</v>
      </c>
      <c r="KR35" s="50">
        <v>0</v>
      </c>
      <c r="KS35" s="50">
        <v>465</v>
      </c>
      <c r="KT35" s="50">
        <v>465</v>
      </c>
      <c r="KU35" s="50"/>
      <c r="KV35" s="65"/>
      <c r="KW35" s="50">
        <v>465</v>
      </c>
      <c r="KX35" s="50">
        <v>465</v>
      </c>
      <c r="KY35" s="50">
        <v>465</v>
      </c>
      <c r="KZ35" s="50">
        <v>465</v>
      </c>
      <c r="LA35" s="50">
        <v>465</v>
      </c>
      <c r="LB35" s="50"/>
      <c r="LC35" s="65"/>
      <c r="LD35" s="50">
        <f>465-141</f>
        <v>324</v>
      </c>
      <c r="LE35" s="50">
        <f>465-60</f>
        <v>405</v>
      </c>
      <c r="LF35" s="50">
        <v>465</v>
      </c>
      <c r="LG35" s="50">
        <v>465</v>
      </c>
      <c r="LH35" s="50">
        <f>465-50</f>
        <v>415</v>
      </c>
      <c r="LI35" s="50"/>
      <c r="LJ35" s="65"/>
      <c r="LK35" s="50">
        <v>465</v>
      </c>
      <c r="LL35" s="50">
        <v>465</v>
      </c>
      <c r="LM35" s="50">
        <v>465</v>
      </c>
      <c r="LN35" s="50">
        <v>465</v>
      </c>
      <c r="LO35" s="50"/>
      <c r="LP35" s="50"/>
      <c r="LQ35" s="65"/>
      <c r="LR35" s="50">
        <v>465</v>
      </c>
      <c r="LS35" s="50">
        <v>465</v>
      </c>
      <c r="LT35" s="50">
        <v>465</v>
      </c>
      <c r="LU35" s="50">
        <v>465</v>
      </c>
      <c r="LV35" s="50">
        <v>465</v>
      </c>
      <c r="LW35" s="50"/>
      <c r="LX35" s="65"/>
      <c r="LY35" s="50">
        <v>465</v>
      </c>
      <c r="LZ35" s="50">
        <v>465</v>
      </c>
      <c r="MA35" s="50">
        <v>465</v>
      </c>
      <c r="MB35" s="50">
        <v>465</v>
      </c>
      <c r="MC35" s="50">
        <f>465-20</f>
        <v>445</v>
      </c>
      <c r="MD35" s="50"/>
      <c r="ME35" s="65"/>
      <c r="MF35" s="50">
        <v>465</v>
      </c>
      <c r="MG35" s="50">
        <v>465</v>
      </c>
      <c r="MH35" s="50">
        <f>465-25</f>
        <v>440</v>
      </c>
      <c r="MI35" s="50">
        <v>465</v>
      </c>
      <c r="MJ35" s="50">
        <v>465</v>
      </c>
      <c r="MK35" s="50"/>
      <c r="ML35" s="65"/>
      <c r="MM35" s="50">
        <v>465</v>
      </c>
      <c r="MN35" s="50">
        <v>465</v>
      </c>
      <c r="MO35" s="50">
        <v>465</v>
      </c>
      <c r="MP35" s="50">
        <v>465</v>
      </c>
      <c r="MQ35" s="50"/>
      <c r="MR35" s="50"/>
      <c r="MS35" s="65"/>
      <c r="MT35" s="50">
        <v>465</v>
      </c>
      <c r="MU35" s="50">
        <v>465</v>
      </c>
      <c r="MV35" s="50">
        <v>465</v>
      </c>
      <c r="MW35" s="50">
        <v>465</v>
      </c>
      <c r="MX35" s="50">
        <f>465-15</f>
        <v>450</v>
      </c>
      <c r="MY35" s="50"/>
      <c r="MZ35" s="65"/>
      <c r="NA35" s="50">
        <v>465</v>
      </c>
      <c r="NB35" s="50">
        <v>465</v>
      </c>
      <c r="NC35" s="50">
        <v>465</v>
      </c>
      <c r="ND35" s="50">
        <v>465</v>
      </c>
      <c r="NE35" s="50">
        <f>465-15</f>
        <v>450</v>
      </c>
      <c r="NF35" s="50"/>
      <c r="NG35" s="65"/>
      <c r="NH35" s="50">
        <v>465</v>
      </c>
      <c r="NI35" s="50">
        <v>465</v>
      </c>
      <c r="NJ35" s="50">
        <v>465</v>
      </c>
      <c r="NK35" s="50">
        <v>465</v>
      </c>
      <c r="NL35" s="50">
        <v>465</v>
      </c>
      <c r="NM35" s="50"/>
      <c r="NN35" s="65"/>
      <c r="NO35" s="50">
        <v>465</v>
      </c>
      <c r="NP35" s="50">
        <v>465</v>
      </c>
      <c r="NQ35" s="50">
        <v>465</v>
      </c>
      <c r="NR35" s="50">
        <v>465</v>
      </c>
      <c r="NS35" s="50">
        <v>465</v>
      </c>
      <c r="NT35" s="50"/>
      <c r="NU35" s="65"/>
      <c r="NV35" s="50">
        <v>465</v>
      </c>
      <c r="NW35" s="50">
        <v>465</v>
      </c>
      <c r="NX35" s="50">
        <v>465</v>
      </c>
      <c r="NY35" s="50">
        <v>0</v>
      </c>
      <c r="NZ35" s="50">
        <v>0</v>
      </c>
      <c r="OA35" s="50"/>
      <c r="OB35" s="65"/>
      <c r="OC35" s="50">
        <v>0</v>
      </c>
      <c r="OD35" s="50">
        <v>0</v>
      </c>
      <c r="OE35" s="50">
        <v>0</v>
      </c>
      <c r="OF35" s="50">
        <v>0</v>
      </c>
      <c r="OG35" s="50">
        <v>0</v>
      </c>
      <c r="OH35" s="50"/>
      <c r="OI35" s="65"/>
      <c r="OJ35" s="50">
        <v>465</v>
      </c>
      <c r="OK35" s="50">
        <v>465</v>
      </c>
      <c r="OL35" s="50">
        <v>465</v>
      </c>
      <c r="OM35" s="50">
        <v>465</v>
      </c>
      <c r="ON35" s="50">
        <v>0</v>
      </c>
      <c r="OO35" s="50"/>
      <c r="OP35" s="65"/>
      <c r="OQ35" s="50">
        <v>465</v>
      </c>
      <c r="OR35" s="50">
        <v>465</v>
      </c>
      <c r="OS35" s="50">
        <v>465</v>
      </c>
      <c r="OT35" s="50">
        <f>465-180-20</f>
        <v>265</v>
      </c>
      <c r="OU35" s="50">
        <v>465</v>
      </c>
      <c r="OV35" s="50"/>
      <c r="OW35" s="65"/>
      <c r="OX35" s="50">
        <v>465</v>
      </c>
      <c r="OY35" s="50">
        <v>465</v>
      </c>
      <c r="OZ35" s="50">
        <f>465-60</f>
        <v>405</v>
      </c>
      <c r="PA35" s="50"/>
      <c r="PB35" s="50"/>
      <c r="PC35" s="50"/>
      <c r="PD35" s="65"/>
      <c r="PE35" s="50">
        <v>465</v>
      </c>
      <c r="PF35" s="50">
        <v>465</v>
      </c>
      <c r="PG35" s="50">
        <v>465</v>
      </c>
      <c r="PH35" s="50">
        <f>465-20</f>
        <v>445</v>
      </c>
      <c r="PI35" s="50">
        <f>465-35</f>
        <v>430</v>
      </c>
      <c r="PJ35" s="50"/>
      <c r="PK35" s="65"/>
      <c r="PL35" s="50">
        <v>465</v>
      </c>
      <c r="PM35" s="50">
        <v>465</v>
      </c>
      <c r="PN35" s="50">
        <v>465</v>
      </c>
      <c r="PO35" s="50">
        <v>465</v>
      </c>
      <c r="PP35" s="50"/>
      <c r="PQ35" s="50"/>
      <c r="PR35" s="65"/>
    </row>
    <row r="36" spans="1:434 14670:14670" s="38" customFormat="1" ht="11.25" customHeight="1">
      <c r="A36" s="167" t="s">
        <v>2148</v>
      </c>
      <c r="B36" s="39" t="s">
        <v>2168</v>
      </c>
      <c r="C36" s="31">
        <f>SUMIFS(AKORD[[CZASY]:[CZASY]],AKORD[[DATA]:[DATA]],C5,AKORD[[IMIE]:[IMIE]],$A$36)</f>
        <v>0</v>
      </c>
      <c r="D36" s="31">
        <f>SUMIFS(AKORD[[CZASY]:[CZASY]],AKORD[[DATA]:[DATA]],D5,AKORD[[IMIE]:[IMIE]],$A$36)</f>
        <v>0</v>
      </c>
      <c r="E36" s="31">
        <f>SUMIFS(AKORD[[CZASY]:[CZASY]],AKORD[[DATA]:[DATA]],E5,AKORD[[IMIE]:[IMIE]],$A$36)</f>
        <v>0</v>
      </c>
      <c r="F36" s="54">
        <f>SUMIFS(AKORD[[CZASY]:[CZASY]],AKORD[[DATA]:[DATA]],F5,AKORD[[IMIE]:[IMIE]],$A$36)</f>
        <v>0</v>
      </c>
      <c r="G36" s="57">
        <f>SUMIFS(AKORD[[CZASY]:[CZASY]],AKORD[[DATA]:[DATA]],G5,AKORD[[IMIE]:[IMIE]],$A$36)</f>
        <v>0</v>
      </c>
      <c r="H36" s="31">
        <f>SUMIFS(AKORD[[CZASY]:[CZASY]],AKORD[[DATA]:[DATA]],H5,AKORD[[IMIE]:[IMIE]],$A$36)</f>
        <v>0</v>
      </c>
      <c r="I36" s="31">
        <f>SUMIFS(AKORD[[CZASY]:[CZASY]],AKORD[[DATA]:[DATA]],I5,AKORD[[IMIE]:[IMIE]],$A$36)</f>
        <v>0</v>
      </c>
      <c r="J36" s="31">
        <f>SUMIFS(AKORD[[CZASY]:[CZASY]],AKORD[[DATA]:[DATA]],J5,AKORD[[IMIE]:[IMIE]],$A$36)</f>
        <v>0</v>
      </c>
      <c r="K36" s="31">
        <f>SUMIFS(AKORD[[CZASY]:[CZASY]],AKORD[[DATA]:[DATA]],K5,AKORD[[IMIE]:[IMIE]],$A$36)</f>
        <v>0</v>
      </c>
      <c r="L36" s="31">
        <f>SUMIFS(AKORD[[CZASY]:[CZASY]],AKORD[[DATA]:[DATA]],L5,AKORD[[IMIE]:[IMIE]],$A$36)</f>
        <v>0</v>
      </c>
      <c r="M36" s="54">
        <f>SUMIFS(AKORD[[CZASY]:[CZASY]],AKORD[[DATA]:[DATA]],M5,AKORD[[IMIE]:[IMIE]],$A$36)</f>
        <v>0</v>
      </c>
      <c r="N36" s="57">
        <f>SUMIFS(AKORD[[CZASY]:[CZASY]],AKORD[[DATA]:[DATA]],N5,AKORD[[IMIE]:[IMIE]],$A$36)</f>
        <v>0</v>
      </c>
      <c r="O36" s="31">
        <f>SUMIFS(AKORD[[CZASY]:[CZASY]],AKORD[[DATA]:[DATA]],O5,AKORD[[IMIE]:[IMIE]],$A$36)</f>
        <v>0</v>
      </c>
      <c r="P36" s="31">
        <f>SUMIFS(AKORD[[CZASY]:[CZASY]],AKORD[[DATA]:[DATA]],P5,AKORD[[IMIE]:[IMIE]],$A$36)</f>
        <v>0</v>
      </c>
      <c r="Q36" s="31">
        <f>SUMIFS(AKORD[[CZASY]:[CZASY]],AKORD[[DATA]:[DATA]],Q5,AKORD[[IMIE]:[IMIE]],$A$36)</f>
        <v>0</v>
      </c>
      <c r="R36" s="31">
        <f>SUMIFS(AKORD[[CZASY]:[CZASY]],AKORD[[DATA]:[DATA]],R5,AKORD[[IMIE]:[IMIE]],$A$36)</f>
        <v>0</v>
      </c>
      <c r="S36" s="31">
        <f>SUMIFS(AKORD[[CZASY]:[CZASY]],AKORD[[DATA]:[DATA]],S5,AKORD[[IMIE]:[IMIE]],$A$36)</f>
        <v>0</v>
      </c>
      <c r="T36" s="54">
        <f>SUMIFS(AKORD[[CZASY]:[CZASY]],AKORD[[DATA]:[DATA]],T5,AKORD[[IMIE]:[IMIE]],$A$36)</f>
        <v>0</v>
      </c>
      <c r="U36" s="57">
        <f>SUMIFS(AKORD[[CZASY]:[CZASY]],AKORD[[DATA]:[DATA]],U5,AKORD[[IMIE]:[IMIE]],$A$36)</f>
        <v>0</v>
      </c>
      <c r="V36" s="31">
        <f>SUMIFS(AKORD[[CZASY]:[CZASY]],AKORD[[DATA]:[DATA]],V5,AKORD[[IMIE]:[IMIE]],$A$36)</f>
        <v>0</v>
      </c>
      <c r="W36" s="31">
        <f>SUMIFS(AKORD[[CZASY]:[CZASY]],AKORD[[DATA]:[DATA]],W5,AKORD[[IMIE]:[IMIE]],$A$36)</f>
        <v>0</v>
      </c>
      <c r="X36" s="31">
        <f>SUMIFS(AKORD[[CZASY]:[CZASY]],AKORD[[DATA]:[DATA]],X5,AKORD[[IMIE]:[IMIE]],$A$36)</f>
        <v>0</v>
      </c>
      <c r="Y36" s="31">
        <f>SUMIFS(AKORD[[CZASY]:[CZASY]],AKORD[[DATA]:[DATA]],Y5,AKORD[[IMIE]:[IMIE]],$A$36)</f>
        <v>0</v>
      </c>
      <c r="Z36" s="31">
        <f>SUMIFS(AKORD[[CZASY]:[CZASY]],AKORD[[DATA]:[DATA]],Z5,AKORD[[IMIE]:[IMIE]],$A$36)</f>
        <v>0</v>
      </c>
      <c r="AA36" s="54">
        <f>SUMIFS(AKORD[[CZASY]:[CZASY]],AKORD[[DATA]:[DATA]],AA5,AKORD[[IMIE]:[IMIE]],$A$36)</f>
        <v>0</v>
      </c>
      <c r="AB36" s="57">
        <f>SUMIFS(AKORD[[CZASY]:[CZASY]],AKORD[[DATA]:[DATA]],AB5,AKORD[[IMIE]:[IMIE]],$A$36)</f>
        <v>0</v>
      </c>
      <c r="AC36" s="31">
        <f>SUMIFS(AKORD[[CZASY]:[CZASY]],AKORD[[DATA]:[DATA]],AC5,AKORD[[IMIE]:[IMIE]],$A$36)</f>
        <v>0</v>
      </c>
      <c r="AD36" s="31">
        <f>SUMIFS(AKORD[[CZASY]:[CZASY]],AKORD[[DATA]:[DATA]],AD5,AKORD[[IMIE]:[IMIE]],$A$36)</f>
        <v>0</v>
      </c>
      <c r="AE36" s="31">
        <f>SUMIFS(AKORD[[CZASY]:[CZASY]],AKORD[[DATA]:[DATA]],AE5,AKORD[[IMIE]:[IMIE]],$A$36)</f>
        <v>0</v>
      </c>
      <c r="AF36" s="31">
        <f>SUMIFS(AKORD[[CZASY]:[CZASY]],AKORD[[DATA]:[DATA]],AF5,AKORD[[IMIE]:[IMIE]],$A$36)</f>
        <v>0</v>
      </c>
      <c r="AG36" s="31">
        <f>SUMIFS(AKORD[[CZASY]:[CZASY]],AKORD[[DATA]:[DATA]],AG5,AKORD[[IMIE]:[IMIE]],$A$36)</f>
        <v>0</v>
      </c>
      <c r="AH36" s="54">
        <f>SUMIFS(AKORD[[CZASY]:[CZASY]],AKORD[[DATA]:[DATA]],AH5,AKORD[[IMIE]:[IMIE]],$A$36)</f>
        <v>0</v>
      </c>
      <c r="AI36" s="57">
        <f>SUMIFS(AKORD[[CZASY]:[CZASY]],AKORD[[DATA]:[DATA]],AI5,AKORD[[IMIE]:[IMIE]],$A$36)</f>
        <v>0</v>
      </c>
      <c r="AJ36" s="31">
        <f>SUMIFS(AKORD[[CZASY]:[CZASY]],AKORD[[DATA]:[DATA]],AJ5,AKORD[[IMIE]:[IMIE]],$A$36)</f>
        <v>0</v>
      </c>
      <c r="AK36" s="31">
        <f>SUMIFS(AKORD[[CZASY]:[CZASY]],AKORD[[DATA]:[DATA]],AK5,AKORD[[IMIE]:[IMIE]],$A$36)</f>
        <v>0</v>
      </c>
      <c r="AL36" s="31">
        <f>SUMIFS(AKORD[[CZASY]:[CZASY]],AKORD[[DATA]:[DATA]],AL5,AKORD[[IMIE]:[IMIE]],$A$36)</f>
        <v>0</v>
      </c>
      <c r="AM36" s="31">
        <f>SUMIFS(AKORD[[CZASY]:[CZASY]],AKORD[[DATA]:[DATA]],AM5,AKORD[[IMIE]:[IMIE]],$A$36)</f>
        <v>0</v>
      </c>
      <c r="AN36" s="31">
        <f>SUMIFS(AKORD[[CZASY]:[CZASY]],AKORD[[DATA]:[DATA]],AN5,AKORD[[IMIE]:[IMIE]],$A$36)</f>
        <v>0</v>
      </c>
      <c r="AO36" s="54">
        <f>SUMIFS(AKORD[[CZASY]:[CZASY]],AKORD[[DATA]:[DATA]],AO5,AKORD[[IMIE]:[IMIE]],$A$36)</f>
        <v>0</v>
      </c>
      <c r="AP36" s="57">
        <f>SUMIFS(AKORD[[CZASY]:[CZASY]],AKORD[[DATA]:[DATA]],AP5,AKORD[[IMIE]:[IMIE]],$A$36)</f>
        <v>0</v>
      </c>
      <c r="AQ36" s="31">
        <f>SUMIFS(AKORD[[CZASY]:[CZASY]],AKORD[[DATA]:[DATA]],AQ5,AKORD[[IMIE]:[IMIE]],$A$36)</f>
        <v>0</v>
      </c>
      <c r="AR36" s="31">
        <f>SUMIFS(AKORD[[CZASY]:[CZASY]],AKORD[[DATA]:[DATA]],AR5,AKORD[[IMIE]:[IMIE]],$A$36)</f>
        <v>0</v>
      </c>
      <c r="AS36" s="31">
        <f>SUMIFS(AKORD[[CZASY]:[CZASY]],AKORD[[DATA]:[DATA]],AS5,AKORD[[IMIE]:[IMIE]],$A$36)</f>
        <v>0</v>
      </c>
      <c r="AT36" s="31">
        <f>SUMIFS(AKORD[[CZASY]:[CZASY]],AKORD[[DATA]:[DATA]],AT5,AKORD[[IMIE]:[IMIE]],$A$36)</f>
        <v>0</v>
      </c>
      <c r="AU36" s="31">
        <f>SUMIFS(AKORD[[CZASY]:[CZASY]],AKORD[[DATA]:[DATA]],AU5,AKORD[[IMIE]:[IMIE]],$A$36)</f>
        <v>0</v>
      </c>
      <c r="AV36" s="54">
        <f>SUMIFS(AKORD[[CZASY]:[CZASY]],AKORD[[DATA]:[DATA]],AV5,AKORD[[IMIE]:[IMIE]],$A$36)</f>
        <v>0</v>
      </c>
      <c r="AW36" s="57">
        <f>SUMIFS(AKORD[[CZASY]:[CZASY]],AKORD[[DATA]:[DATA]],AW5,AKORD[[IMIE]:[IMIE]],$A$36)</f>
        <v>0</v>
      </c>
      <c r="AX36" s="31">
        <f>SUMIFS(AKORD[[CZASY]:[CZASY]],AKORD[[DATA]:[DATA]],AX5,AKORD[[IMIE]:[IMIE]],$A$36)</f>
        <v>0</v>
      </c>
      <c r="AY36" s="31">
        <f>SUMIFS(AKORD[[CZASY]:[CZASY]],AKORD[[DATA]:[DATA]],AY5,AKORD[[IMIE]:[IMIE]],$A$36)</f>
        <v>0</v>
      </c>
      <c r="AZ36" s="31">
        <f>SUMIFS(AKORD[[CZASY]:[CZASY]],AKORD[[DATA]:[DATA]],AZ5,AKORD[[IMIE]:[IMIE]],$A$36)</f>
        <v>0</v>
      </c>
      <c r="BA36" s="31">
        <f>SUMIFS(AKORD[[CZASY]:[CZASY]],AKORD[[DATA]:[DATA]],BA5,AKORD[[IMIE]:[IMIE]],$A$36)</f>
        <v>0</v>
      </c>
      <c r="BB36" s="31">
        <f>SUMIFS(AKORD[[CZASY]:[CZASY]],AKORD[[DATA]:[DATA]],BB5,AKORD[[IMIE]:[IMIE]],$A$36)</f>
        <v>0</v>
      </c>
      <c r="BC36" s="54">
        <f>SUMIFS(AKORD[[CZASY]:[CZASY]],AKORD[[DATA]:[DATA]],BC5,AKORD[[IMIE]:[IMIE]],$A$36)</f>
        <v>0</v>
      </c>
      <c r="BD36" s="57">
        <f>SUMIFS(AKORD[[CZASY]:[CZASY]],AKORD[[DATA]:[DATA]],BD5,AKORD[[IMIE]:[IMIE]],$A$36)</f>
        <v>0</v>
      </c>
      <c r="BE36" s="31">
        <f>SUMIFS(AKORD[[CZASY]:[CZASY]],AKORD[[DATA]:[DATA]],BE5,AKORD[[IMIE]:[IMIE]],$A$36)</f>
        <v>0</v>
      </c>
      <c r="BF36" s="31">
        <f>SUMIFS(AKORD[[CZASY]:[CZASY]],AKORD[[DATA]:[DATA]],BF5,AKORD[[IMIE]:[IMIE]],$A$36)</f>
        <v>0</v>
      </c>
      <c r="BG36" s="31">
        <f>SUMIFS(AKORD[[CZASY]:[CZASY]],AKORD[[DATA]:[DATA]],BG5,AKORD[[IMIE]:[IMIE]],$A$36)</f>
        <v>0</v>
      </c>
      <c r="BH36" s="106">
        <v>376</v>
      </c>
      <c r="BI36" s="31">
        <f>SUMIFS(AKORD[[CZASY]:[CZASY]],AKORD[[DATA]:[DATA]],BI5,AKORD[[IMIE]:[IMIE]],$A$36)</f>
        <v>0</v>
      </c>
      <c r="BJ36" s="54">
        <f>SUMIFS(AKORD[[CZASY]:[CZASY]],AKORD[[DATA]:[DATA]],BJ5,AKORD[[IMIE]:[IMIE]],$A$36)</f>
        <v>0</v>
      </c>
      <c r="BK36" s="57">
        <f>SUMIFS(AKORD[[CZASY]:[CZASY]],AKORD[[DATA]:[DATA]],BK5,AKORD[[IMIE]:[IMIE]],$A$36)</f>
        <v>0</v>
      </c>
      <c r="BL36" s="31">
        <f>SUMIFS(AKORD[[CZASY]:[CZASY]],AKORD[[DATA]:[DATA]],BL5,AKORD[[IMIE]:[IMIE]],$A$36)</f>
        <v>0</v>
      </c>
      <c r="BM36" s="31">
        <f>SUMIFS(AKORD[[CZASY]:[CZASY]],AKORD[[DATA]:[DATA]],BM5,AKORD[[IMIE]:[IMIE]],$A$36)</f>
        <v>0</v>
      </c>
      <c r="BN36" s="31">
        <f>SUMIFS(AKORD[[CZASY]:[CZASY]],AKORD[[DATA]:[DATA]],BN5,AKORD[[IMIE]:[IMIE]],$A$36)</f>
        <v>0</v>
      </c>
      <c r="BO36" s="31">
        <f>SUMIFS(AKORD[[CZASY]:[CZASY]],AKORD[[DATA]:[DATA]],BO5,AKORD[[IMIE]:[IMIE]],$A$36)</f>
        <v>0</v>
      </c>
      <c r="BP36" s="31">
        <f>SUMIFS(AKORD[[CZASY]:[CZASY]],AKORD[[DATA]:[DATA]],BP5,AKORD[[IMIE]:[IMIE]],$A$36)</f>
        <v>0</v>
      </c>
      <c r="BQ36" s="54">
        <f>SUMIFS(AKORD[[CZASY]:[CZASY]],AKORD[[DATA]:[DATA]],BQ5,AKORD[[IMIE]:[IMIE]],$A$36)</f>
        <v>0</v>
      </c>
      <c r="BR36" s="57">
        <f>SUMIFS(AKORD[[CZASY]:[CZASY]],AKORD[[DATA]:[DATA]],BR5,AKORD[[IMIE]:[IMIE]],$A$36)</f>
        <v>0</v>
      </c>
      <c r="BS36" s="31">
        <f>SUMIFS(AKORD[[CZASY]:[CZASY]],AKORD[[DATA]:[DATA]],BS5,AKORD[[IMIE]:[IMIE]],$A$36)</f>
        <v>0</v>
      </c>
      <c r="BT36" s="31">
        <f>SUMIFS(AKORD[[CZASY]:[CZASY]],AKORD[[DATA]:[DATA]],BT5,AKORD[[IMIE]:[IMIE]],$A$36)</f>
        <v>0</v>
      </c>
      <c r="BU36" s="31">
        <f>SUMIFS(AKORD[[CZASY]:[CZASY]],AKORD[[DATA]:[DATA]],BU5,AKORD[[IMIE]:[IMIE]],$A$36)</f>
        <v>0</v>
      </c>
      <c r="BV36" s="31">
        <f>SUMIFS(AKORD[[CZASY]:[CZASY]],AKORD[[DATA]:[DATA]],BV5,AKORD[[IMIE]:[IMIE]],$A$36)</f>
        <v>0</v>
      </c>
      <c r="BW36" s="31">
        <f>SUMIFS(AKORD[[CZASY]:[CZASY]],AKORD[[DATA]:[DATA]],BW5,AKORD[[IMIE]:[IMIE]],$A$36)</f>
        <v>0</v>
      </c>
      <c r="BX36" s="54">
        <f>SUMIFS(AKORD[[CZASY]:[CZASY]],AKORD[[DATA]:[DATA]],BX5,AKORD[[IMIE]:[IMIE]],$A$36)</f>
        <v>0</v>
      </c>
      <c r="BY36" s="57">
        <f>SUMIFS(AKORD[[CZASY]:[CZASY]],AKORD[[DATA]:[DATA]],BY5,AKORD[[IMIE]:[IMIE]],$A$36)</f>
        <v>0</v>
      </c>
      <c r="BZ36" s="31">
        <f>SUMIFS(AKORD[[CZASY]:[CZASY]],AKORD[[DATA]:[DATA]],BZ5,AKORD[[IMIE]:[IMIE]],$A$36)</f>
        <v>0</v>
      </c>
      <c r="CA36" s="31">
        <f>SUMIFS(AKORD[[CZASY]:[CZASY]],AKORD[[DATA]:[DATA]],CA5,AKORD[[IMIE]:[IMIE]],$A$36)</f>
        <v>0</v>
      </c>
      <c r="CB36" s="31">
        <f>SUMIFS(AKORD[[CZASY]:[CZASY]],AKORD[[DATA]:[DATA]],CB5,AKORD[[IMIE]:[IMIE]],$A$36)</f>
        <v>0</v>
      </c>
      <c r="CC36" s="31">
        <f>SUMIFS(AKORD[[CZASY]:[CZASY]],AKORD[[DATA]:[DATA]],CC5,AKORD[[IMIE]:[IMIE]],$A$36)</f>
        <v>0</v>
      </c>
      <c r="CD36" s="31">
        <f>SUMIFS(AKORD[[CZASY]:[CZASY]],AKORD[[DATA]:[DATA]],CD5,AKORD[[IMIE]:[IMIE]],$A$36)</f>
        <v>0</v>
      </c>
      <c r="CE36" s="54">
        <f>SUMIFS(AKORD[[CZASY]:[CZASY]],AKORD[[DATA]:[DATA]],CE5,AKORD[[IMIE]:[IMIE]],$A$36)</f>
        <v>0</v>
      </c>
      <c r="CF36" s="57">
        <f>SUMIFS(AKORD[[CZASY]:[CZASY]],AKORD[[DATA]:[DATA]],CF5,AKORD[[IMIE]:[IMIE]],$A$36)</f>
        <v>0</v>
      </c>
      <c r="CG36" s="31">
        <f>SUMIFS(AKORD[[CZASY]:[CZASY]],AKORD[[DATA]:[DATA]],CG5,AKORD[[IMIE]:[IMIE]],$A$36)</f>
        <v>0</v>
      </c>
      <c r="CH36" s="31">
        <f>SUMIFS(AKORD[[CZASY]:[CZASY]],AKORD[[DATA]:[DATA]],CH5,AKORD[[IMIE]:[IMIE]],$A$36)</f>
        <v>0</v>
      </c>
      <c r="CI36" s="31">
        <f>SUMIFS(AKORD[[CZASY]:[CZASY]],AKORD[[DATA]:[DATA]],CI5,AKORD[[IMIE]:[IMIE]],$A$36)</f>
        <v>0</v>
      </c>
      <c r="CJ36" s="31">
        <f>SUMIFS(AKORD[[CZASY]:[CZASY]],AKORD[[DATA]:[DATA]],CJ5,AKORD[[IMIE]:[IMIE]],$A$36)</f>
        <v>0</v>
      </c>
      <c r="CK36" s="31">
        <f>SUMIFS(AKORD[[CZASY]:[CZASY]],AKORD[[DATA]:[DATA]],CK5,AKORD[[IMIE]:[IMIE]],$A$36)</f>
        <v>0</v>
      </c>
      <c r="CL36" s="54">
        <f>SUMIFS(AKORD[[CZASY]:[CZASY]],AKORD[[DATA]:[DATA]],CL5,AKORD[[IMIE]:[IMIE]],$A$36)</f>
        <v>0</v>
      </c>
      <c r="CM36" s="57">
        <f>SUMIFS(AKORD[[CZASY]:[CZASY]],AKORD[[DATA]:[DATA]],CM5,AKORD[[IMIE]:[IMIE]],$A$36)</f>
        <v>0</v>
      </c>
      <c r="CN36" s="31">
        <f>SUMIFS(AKORD[[CZASY]:[CZASY]],AKORD[[DATA]:[DATA]],CN5,AKORD[[IMIE]:[IMIE]],$A$36)</f>
        <v>0</v>
      </c>
      <c r="CO36" s="31">
        <f>SUMIFS(AKORD[[CZASY]:[CZASY]],AKORD[[DATA]:[DATA]],CO5,AKORD[[IMIE]:[IMIE]],$A$36)</f>
        <v>0</v>
      </c>
      <c r="CP36" s="31">
        <f>SUMIFS(AKORD[[CZASY]:[CZASY]],AKORD[[DATA]:[DATA]],CP5,AKORD[[IMIE]:[IMIE]],$A$36)</f>
        <v>0</v>
      </c>
      <c r="CQ36" s="31">
        <f>SUMIFS(AKORD[[CZASY]:[CZASY]],AKORD[[DATA]:[DATA]],CQ5,AKORD[[IMIE]:[IMIE]],$A$36)</f>
        <v>0</v>
      </c>
      <c r="CR36" s="31">
        <f>SUMIFS(AKORD[[CZASY]:[CZASY]],AKORD[[DATA]:[DATA]],CR5,AKORD[[IMIE]:[IMIE]],$A$36)</f>
        <v>0</v>
      </c>
      <c r="CS36" s="54">
        <f>SUMIFS(AKORD[[CZASY]:[CZASY]],AKORD[[DATA]:[DATA]],CS5,AKORD[[IMIE]:[IMIE]],$A$36)</f>
        <v>0</v>
      </c>
      <c r="CT36" s="57">
        <f>SUMIFS(AKORD[[CZASY]:[CZASY]],AKORD[[DATA]:[DATA]],CT5,AKORD[[IMIE]:[IMIE]],$A$36)</f>
        <v>0</v>
      </c>
      <c r="CU36" s="31">
        <f>SUMIFS(AKORD[[CZASY]:[CZASY]],AKORD[[DATA]:[DATA]],CU5,AKORD[[IMIE]:[IMIE]],$A$36)</f>
        <v>0</v>
      </c>
      <c r="CV36" s="31">
        <f>SUMIFS(AKORD[[CZASY]:[CZASY]],AKORD[[DATA]:[DATA]],CV5,AKORD[[IMIE]:[IMIE]],$A$36)</f>
        <v>0</v>
      </c>
      <c r="CW36" s="31">
        <f>SUMIFS(AKORD[[CZASY]:[CZASY]],AKORD[[DATA]:[DATA]],CW5,AKORD[[IMIE]:[IMIE]],$A$36)</f>
        <v>0</v>
      </c>
      <c r="CX36" s="31">
        <f>SUMIFS(AKORD[[CZASY]:[CZASY]],AKORD[[DATA]:[DATA]],CX5,AKORD[[IMIE]:[IMIE]],$A$36)</f>
        <v>0</v>
      </c>
      <c r="CY36" s="31">
        <f>SUMIFS(AKORD[[CZASY]:[CZASY]],AKORD[[DATA]:[DATA]],CY5,AKORD[[IMIE]:[IMIE]],$A$36)</f>
        <v>0</v>
      </c>
      <c r="CZ36" s="54">
        <f>SUMIFS(AKORD[[CZASY]:[CZASY]],AKORD[[DATA]:[DATA]],CZ5,AKORD[[IMIE]:[IMIE]],$A$36)</f>
        <v>0</v>
      </c>
      <c r="DA36" s="57">
        <f>SUMIFS(AKORD[[CZASY]:[CZASY]],AKORD[[DATA]:[DATA]],DA5,AKORD[[IMIE]:[IMIE]],$A$36)</f>
        <v>0</v>
      </c>
      <c r="DB36" s="31">
        <f>SUMIFS(AKORD[[CZASY]:[CZASY]],AKORD[[DATA]:[DATA]],DB5,AKORD[[IMIE]:[IMIE]],$A$36)</f>
        <v>0</v>
      </c>
      <c r="DC36" s="31">
        <f>SUMIFS(AKORD[[CZASY]:[CZASY]],AKORD[[DATA]:[DATA]],DC5,AKORD[[IMIE]:[IMIE]],$A$36)</f>
        <v>0</v>
      </c>
      <c r="DD36" s="31">
        <f>SUMIFS(AKORD[[CZASY]:[CZASY]],AKORD[[DATA]:[DATA]],DD5,AKORD[[IMIE]:[IMIE]],$A$36)</f>
        <v>0</v>
      </c>
      <c r="DE36" s="31">
        <f>SUMIFS(AKORD[[CZASY]:[CZASY]],AKORD[[DATA]:[DATA]],DE5,AKORD[[IMIE]:[IMIE]],$A$36)</f>
        <v>0</v>
      </c>
      <c r="DF36" s="31">
        <f>SUMIFS(AKORD[[CZASY]:[CZASY]],AKORD[[DATA]:[DATA]],DF5,AKORD[[IMIE]:[IMIE]],$A$36)</f>
        <v>0</v>
      </c>
      <c r="DG36" s="54">
        <f>SUMIFS(AKORD[[CZASY]:[CZASY]],AKORD[[DATA]:[DATA]],DG5,AKORD[[IMIE]:[IMIE]],$A$36)</f>
        <v>0</v>
      </c>
      <c r="DH36" s="57">
        <f>SUMIFS(AKORD[[CZASY]:[CZASY]],AKORD[[DATA]:[DATA]],DH5,AKORD[[IMIE]:[IMIE]],$A$36)</f>
        <v>0</v>
      </c>
      <c r="DI36" s="31">
        <f>SUMIFS(AKORD[[CZASY]:[CZASY]],AKORD[[DATA]:[DATA]],DI5,AKORD[[IMIE]:[IMIE]],$A$36)</f>
        <v>0</v>
      </c>
      <c r="DJ36" s="31">
        <f>SUMIFS(AKORD[[CZASY]:[CZASY]],AKORD[[DATA]:[DATA]],DJ5,AKORD[[IMIE]:[IMIE]],$A$36)</f>
        <v>0</v>
      </c>
      <c r="DK36" s="31">
        <f>SUMIFS(AKORD[[CZASY]:[CZASY]],AKORD[[DATA]:[DATA]],DK5,AKORD[[IMIE]:[IMIE]],$A$36)</f>
        <v>0</v>
      </c>
      <c r="DL36" s="31">
        <f>SUMIFS(AKORD[[CZASY]:[CZASY]],AKORD[[DATA]:[DATA]],DL5,AKORD[[IMIE]:[IMIE]],$A$36)</f>
        <v>0</v>
      </c>
      <c r="DM36" s="31">
        <f>SUMIFS(AKORD[[CZASY]:[CZASY]],AKORD[[DATA]:[DATA]],DM5,AKORD[[IMIE]:[IMIE]],$A$36)</f>
        <v>0</v>
      </c>
      <c r="DN36" s="54">
        <f>SUMIFS(AKORD[[CZASY]:[CZASY]],AKORD[[DATA]:[DATA]],DN5,AKORD[[IMIE]:[IMIE]],$A$36)</f>
        <v>0</v>
      </c>
      <c r="DO36" s="57">
        <f>SUMIFS(AKORD[[CZASY]:[CZASY]],AKORD[[DATA]:[DATA]],DO5,AKORD[[IMIE]:[IMIE]],$A$36)</f>
        <v>0</v>
      </c>
      <c r="DP36" s="31">
        <f>SUMIFS(AKORD[[CZASY]:[CZASY]],AKORD[[DATA]:[DATA]],DP5,AKORD[[IMIE]:[IMIE]],$A$36)</f>
        <v>0</v>
      </c>
      <c r="DQ36" s="31">
        <f>SUMIFS(AKORD[[CZASY]:[CZASY]],AKORD[[DATA]:[DATA]],DQ5,AKORD[[IMIE]:[IMIE]],$A$36)</f>
        <v>0</v>
      </c>
      <c r="DR36" s="31">
        <f>SUMIFS(AKORD[[CZASY]:[CZASY]],AKORD[[DATA]:[DATA]],DR5,AKORD[[IMIE]:[IMIE]],$A$36)</f>
        <v>0</v>
      </c>
      <c r="DS36" s="31">
        <f>SUMIFS(AKORD[[CZASY]:[CZASY]],AKORD[[DATA]:[DATA]],DS5,AKORD[[IMIE]:[IMIE]],$A$36)</f>
        <v>0</v>
      </c>
      <c r="DT36" s="31">
        <f>SUMIFS(AKORD[[CZASY]:[CZASY]],AKORD[[DATA]:[DATA]],DT5,AKORD[[IMIE]:[IMIE]],$A$36)</f>
        <v>0</v>
      </c>
      <c r="DU36" s="54">
        <f>SUMIFS(AKORD[[CZASY]:[CZASY]],AKORD[[DATA]:[DATA]],DU5,AKORD[[IMIE]:[IMIE]],$A$36)</f>
        <v>0</v>
      </c>
      <c r="DV36" s="57">
        <f>SUMIFS(AKORD[[CZASY]:[CZASY]],AKORD[[DATA]:[DATA]],DV5,AKORD[[IMIE]:[IMIE]],$A$36)</f>
        <v>0</v>
      </c>
      <c r="DW36" s="31">
        <f>SUMIFS(AKORD[[CZASY]:[CZASY]],AKORD[[DATA]:[DATA]],DW5,AKORD[[IMIE]:[IMIE]],$A$36)</f>
        <v>0</v>
      </c>
      <c r="DX36" s="31">
        <f>SUMIFS(AKORD[[CZASY]:[CZASY]],AKORD[[DATA]:[DATA]],DX5,AKORD[[IMIE]:[IMIE]],$A$36)</f>
        <v>0</v>
      </c>
      <c r="DY36" s="31">
        <f>SUMIFS(AKORD[[CZASY]:[CZASY]],AKORD[[DATA]:[DATA]],DY5,AKORD[[IMIE]:[IMIE]],$A$36)</f>
        <v>0</v>
      </c>
      <c r="DZ36" s="31">
        <f>SUMIFS(AKORD[[CZASY]:[CZASY]],AKORD[[DATA]:[DATA]],DZ5,AKORD[[IMIE]:[IMIE]],$A$36)</f>
        <v>0</v>
      </c>
      <c r="EA36" s="31">
        <f>SUMIFS(AKORD[[CZASY]:[CZASY]],AKORD[[DATA]:[DATA]],EA5,AKORD[[IMIE]:[IMIE]],$A$36)</f>
        <v>0</v>
      </c>
      <c r="EB36" s="54">
        <f>SUMIFS(AKORD[[CZASY]:[CZASY]],AKORD[[DATA]:[DATA]],EB5,AKORD[[IMIE]:[IMIE]],$A$36)</f>
        <v>0</v>
      </c>
      <c r="EC36" s="57">
        <f>SUMIFS(AKORD[[CZASY]:[CZASY]],AKORD[[DATA]:[DATA]],EC5,AKORD[[IMIE]:[IMIE]],$A$36)</f>
        <v>0</v>
      </c>
      <c r="ED36" s="31">
        <f>SUMIFS(AKORD[[CZASY]:[CZASY]],AKORD[[DATA]:[DATA]],ED5,AKORD[[IMIE]:[IMIE]],$A$36)</f>
        <v>0</v>
      </c>
      <c r="EE36" s="31">
        <f>SUMIFS(AKORD[[CZASY]:[CZASY]],AKORD[[DATA]:[DATA]],EE5,AKORD[[IMIE]:[IMIE]],$A$36)</f>
        <v>0</v>
      </c>
      <c r="EF36" s="31">
        <f>SUMIFS(AKORD[[CZASY]:[CZASY]],AKORD[[DATA]:[DATA]],EF5,AKORD[[IMIE]:[IMIE]],$A$36)</f>
        <v>0</v>
      </c>
      <c r="EG36" s="31">
        <f>SUMIFS(AKORD[[CZASY]:[CZASY]],AKORD[[DATA]:[DATA]],EG5,AKORD[[IMIE]:[IMIE]],$A$36)</f>
        <v>0</v>
      </c>
      <c r="EH36" s="31">
        <f>SUMIFS(AKORD[[CZASY]:[CZASY]],AKORD[[DATA]:[DATA]],EH5,AKORD[[IMIE]:[IMIE]],$A$36)</f>
        <v>0</v>
      </c>
      <c r="EI36" s="54">
        <f>SUMIFS(AKORD[[CZASY]:[CZASY]],AKORD[[DATA]:[DATA]],EI5,AKORD[[IMIE]:[IMIE]],$A$36)</f>
        <v>0</v>
      </c>
      <c r="EJ36" s="57">
        <f>SUMIFS(AKORD[[CZASY]:[CZASY]],AKORD[[DATA]:[DATA]],EJ5,AKORD[[IMIE]:[IMIE]],$A$36)</f>
        <v>0</v>
      </c>
      <c r="EK36" s="31">
        <f>SUMIFS(AKORD[[CZASY]:[CZASY]],AKORD[[DATA]:[DATA]],EK5,AKORD[[IMIE]:[IMIE]],$A$36)</f>
        <v>0</v>
      </c>
      <c r="EL36" s="31">
        <f>SUMIFS(AKORD[[CZASY]:[CZASY]],AKORD[[DATA]:[DATA]],EL5,AKORD[[IMIE]:[IMIE]],$A$36)</f>
        <v>0</v>
      </c>
      <c r="EM36" s="31">
        <f>SUMIFS(AKORD[[CZASY]:[CZASY]],AKORD[[DATA]:[DATA]],EM5,AKORD[[IMIE]:[IMIE]],$A$36)</f>
        <v>0</v>
      </c>
      <c r="EN36" s="31">
        <f>SUMIFS(AKORD[[CZASY]:[CZASY]],AKORD[[DATA]:[DATA]],EN5,AKORD[[IMIE]:[IMIE]],$A$36)</f>
        <v>0</v>
      </c>
      <c r="EO36" s="31">
        <f>SUMIFS(AKORD[[CZASY]:[CZASY]],AKORD[[DATA]:[DATA]],EO5,AKORD[[IMIE]:[IMIE]],$A$36)</f>
        <v>0</v>
      </c>
      <c r="EP36" s="54">
        <f>SUMIFS(AKORD[[CZASY]:[CZASY]],AKORD[[DATA]:[DATA]],EP5,AKORD[[IMIE]:[IMIE]],$A$36)</f>
        <v>0</v>
      </c>
      <c r="EQ36" s="57">
        <f>SUMIFS(AKORD[[CZASY]:[CZASY]],AKORD[[DATA]:[DATA]],EQ5,AKORD[[IMIE]:[IMIE]],$A$36)</f>
        <v>0</v>
      </c>
      <c r="ER36" s="31">
        <f>SUMIFS(AKORD[[CZASY]:[CZASY]],AKORD[[DATA]:[DATA]],ER5,AKORD[[IMIE]:[IMIE]],$A$36)</f>
        <v>0</v>
      </c>
      <c r="ES36" s="31">
        <f>SUMIFS(AKORD[[CZASY]:[CZASY]],AKORD[[DATA]:[DATA]],ES5,AKORD[[IMIE]:[IMIE]],$A$36)</f>
        <v>0</v>
      </c>
      <c r="ET36" s="31">
        <f>SUMIFS(AKORD[[CZASY]:[CZASY]],AKORD[[DATA]:[DATA]],ET5,AKORD[[IMIE]:[IMIE]],$A$36)</f>
        <v>0</v>
      </c>
      <c r="EU36" s="31">
        <f>SUMIFS(AKORD[[CZASY]:[CZASY]],AKORD[[DATA]:[DATA]],EU5,AKORD[[IMIE]:[IMIE]],$A$36)</f>
        <v>0</v>
      </c>
      <c r="EV36" s="31">
        <f>SUMIFS(AKORD[[CZASY]:[CZASY]],AKORD[[DATA]:[DATA]],EV5,AKORD[[IMIE]:[IMIE]],$A$36)</f>
        <v>0</v>
      </c>
      <c r="EW36" s="54">
        <f>SUMIFS(AKORD[[CZASY]:[CZASY]],AKORD[[DATA]:[DATA]],EW5,AKORD[[IMIE]:[IMIE]],$A$36)</f>
        <v>0</v>
      </c>
      <c r="EX36" s="57">
        <f>SUMIFS(AKORD[[CZASY]:[CZASY]],AKORD[[DATA]:[DATA]],EX5,AKORD[[IMIE]:[IMIE]],$A$36)</f>
        <v>0</v>
      </c>
      <c r="EY36" s="31">
        <f>SUMIFS(AKORD[[CZASY]:[CZASY]],AKORD[[DATA]:[DATA]],EY5,AKORD[[IMIE]:[IMIE]],$A$36)</f>
        <v>0</v>
      </c>
      <c r="EZ36" s="31">
        <f>SUMIFS(AKORD[[CZASY]:[CZASY]],AKORD[[DATA]:[DATA]],EZ5,AKORD[[IMIE]:[IMIE]],$A$36)</f>
        <v>0</v>
      </c>
      <c r="FA36" s="31">
        <f>SUMIFS(AKORD[[CZASY]:[CZASY]],AKORD[[DATA]:[DATA]],FA5,AKORD[[IMIE]:[IMIE]],$A$36)</f>
        <v>0</v>
      </c>
      <c r="FB36" s="31">
        <f>SUMIFS(AKORD[[CZASY]:[CZASY]],AKORD[[DATA]:[DATA]],FB5,AKORD[[IMIE]:[IMIE]],$A$36)</f>
        <v>0</v>
      </c>
      <c r="FC36" s="31">
        <f>SUMIFS(AKORD[[CZASY]:[CZASY]],AKORD[[DATA]:[DATA]],FC5,AKORD[[IMIE]:[IMIE]],$A$36)</f>
        <v>0</v>
      </c>
      <c r="FD36" s="54">
        <f>SUMIFS(AKORD[[CZASY]:[CZASY]],AKORD[[DATA]:[DATA]],FD5,AKORD[[IMIE]:[IMIE]],$A$36)</f>
        <v>0</v>
      </c>
      <c r="FE36" s="57">
        <f>SUMIFS(AKORD[[CZASY]:[CZASY]],AKORD[[DATA]:[DATA]],FE5,AKORD[[IMIE]:[IMIE]],$A$36)</f>
        <v>0</v>
      </c>
      <c r="FF36" s="31">
        <f>SUMIFS(AKORD[[CZASY]:[CZASY]],AKORD[[DATA]:[DATA]],FF5,AKORD[[IMIE]:[IMIE]],$A$36)</f>
        <v>0</v>
      </c>
      <c r="FG36" s="31">
        <f>SUMIFS(AKORD[[CZASY]:[CZASY]],AKORD[[DATA]:[DATA]],FG5,AKORD[[IMIE]:[IMIE]],$A$36)</f>
        <v>0</v>
      </c>
      <c r="FH36" s="31">
        <f>SUMIFS(AKORD[[CZASY]:[CZASY]],AKORD[[DATA]:[DATA]],FH5,AKORD[[IMIE]:[IMIE]],$A$36)</f>
        <v>0</v>
      </c>
      <c r="FI36" s="31">
        <f>SUMIFS(AKORD[[CZASY]:[CZASY]],AKORD[[DATA]:[DATA]],FI5,AKORD[[IMIE]:[IMIE]],$A$36)</f>
        <v>0</v>
      </c>
      <c r="FJ36" s="31">
        <f>SUMIFS(AKORD[[CZASY]:[CZASY]],AKORD[[DATA]:[DATA]],FJ5,AKORD[[IMIE]:[IMIE]],$A$36)</f>
        <v>0</v>
      </c>
      <c r="FK36" s="54">
        <f>SUMIFS(AKORD[[CZASY]:[CZASY]],AKORD[[DATA]:[DATA]],FK5,AKORD[[IMIE]:[IMIE]],$A$36)</f>
        <v>0</v>
      </c>
      <c r="FL36" s="57">
        <f>SUMIFS(AKORD[[CZASY]:[CZASY]],AKORD[[DATA]:[DATA]],FL5,AKORD[[IMIE]:[IMIE]],$A$36)</f>
        <v>0</v>
      </c>
      <c r="FM36" s="31">
        <f>SUMIFS(AKORD[[CZASY]:[CZASY]],AKORD[[DATA]:[DATA]],FM5,AKORD[[IMIE]:[IMIE]],$A$36)</f>
        <v>0</v>
      </c>
      <c r="FN36" s="31">
        <f>SUMIFS(AKORD[[CZASY]:[CZASY]],AKORD[[DATA]:[DATA]],FN5,AKORD[[IMIE]:[IMIE]],$A$36)</f>
        <v>0</v>
      </c>
      <c r="FO36" s="31">
        <f>SUMIFS(AKORD[[CZASY]:[CZASY]],AKORD[[DATA]:[DATA]],FO5,AKORD[[IMIE]:[IMIE]],$A$36)</f>
        <v>0</v>
      </c>
      <c r="FP36" s="31">
        <f>SUMIFS(AKORD[[CZASY]:[CZASY]],AKORD[[DATA]:[DATA]],FP5,AKORD[[IMIE]:[IMIE]],$A$36)</f>
        <v>0</v>
      </c>
      <c r="FQ36" s="31">
        <f>SUMIFS(AKORD[[CZASY]:[CZASY]],AKORD[[DATA]:[DATA]],FQ5,AKORD[[IMIE]:[IMIE]],$A$36)</f>
        <v>0</v>
      </c>
      <c r="FR36" s="54">
        <f>SUMIFS(AKORD[[CZASY]:[CZASY]],AKORD[[DATA]:[DATA]],FR5,AKORD[[IMIE]:[IMIE]],$A$36)</f>
        <v>0</v>
      </c>
      <c r="FS36" s="57">
        <f>SUMIFS(AKORD[[CZASY]:[CZASY]],AKORD[[DATA]:[DATA]],FS5,AKORD[[IMIE]:[IMIE]],$A$36)</f>
        <v>0</v>
      </c>
      <c r="FT36" s="31">
        <f>SUMIFS(AKORD[[CZASY]:[CZASY]],AKORD[[DATA]:[DATA]],FT5,AKORD[[IMIE]:[IMIE]],$A$36)</f>
        <v>0</v>
      </c>
      <c r="FU36" s="31">
        <f>SUMIFS(AKORD[[CZASY]:[CZASY]],AKORD[[DATA]:[DATA]],FU5,AKORD[[IMIE]:[IMIE]],$A$36)</f>
        <v>0</v>
      </c>
      <c r="FV36" s="31">
        <f>SUMIFS(AKORD[[CZASY]:[CZASY]],AKORD[[DATA]:[DATA]],FV5,AKORD[[IMIE]:[IMIE]],$A$36)</f>
        <v>0</v>
      </c>
      <c r="FW36" s="31">
        <f>SUMIFS(AKORD[[CZASY]:[CZASY]],AKORD[[DATA]:[DATA]],FW5,AKORD[[IMIE]:[IMIE]],$A$36)</f>
        <v>0</v>
      </c>
      <c r="FX36" s="31">
        <f>SUMIFS(AKORD[[CZASY]:[CZASY]],AKORD[[DATA]:[DATA]],FX5,AKORD[[IMIE]:[IMIE]],$A$36)</f>
        <v>0</v>
      </c>
      <c r="FY36" s="54">
        <f>SUMIFS(AKORD[[CZASY]:[CZASY]],AKORD[[DATA]:[DATA]],FY5,AKORD[[IMIE]:[IMIE]],$A$36)</f>
        <v>0</v>
      </c>
      <c r="FZ36" s="57">
        <f>SUMIFS(AKORD[[CZASY]:[CZASY]],AKORD[[DATA]:[DATA]],FZ5,AKORD[[IMIE]:[IMIE]],$A$36)</f>
        <v>0</v>
      </c>
      <c r="GA36" s="31">
        <f>SUMIFS(AKORD[[CZASY]:[CZASY]],AKORD[[DATA]:[DATA]],GA5,AKORD[[IMIE]:[IMIE]],$A$36)</f>
        <v>0</v>
      </c>
      <c r="GB36" s="31">
        <f>SUMIFS(AKORD[[CZASY]:[CZASY]],AKORD[[DATA]:[DATA]],GB5,AKORD[[IMIE]:[IMIE]],$A$36)</f>
        <v>0</v>
      </c>
      <c r="GC36" s="31">
        <f>SUMIFS(AKORD[[CZASY]:[CZASY]],AKORD[[DATA]:[DATA]],GC5,AKORD[[IMIE]:[IMIE]],$A$36)</f>
        <v>0</v>
      </c>
      <c r="GD36" s="31">
        <f>SUMIFS(AKORD[[CZASY]:[CZASY]],AKORD[[DATA]:[DATA]],GD5,AKORD[[IMIE]:[IMIE]],$A$36)</f>
        <v>0</v>
      </c>
      <c r="GE36" s="31">
        <f>SUMIFS(AKORD[[CZASY]:[CZASY]],AKORD[[DATA]:[DATA]],GE5,AKORD[[IMIE]:[IMIE]],$A$36)</f>
        <v>0</v>
      </c>
      <c r="GF36" s="54">
        <f>SUMIFS(AKORD[[CZASY]:[CZASY]],AKORD[[DATA]:[DATA]],GF5,AKORD[[IMIE]:[IMIE]],$A$36)</f>
        <v>0</v>
      </c>
      <c r="GG36" s="57">
        <f>SUMIFS(AKORD[[CZASY]:[CZASY]],AKORD[[DATA]:[DATA]],GG5,AKORD[[IMIE]:[IMIE]],$A$36)</f>
        <v>0</v>
      </c>
      <c r="GH36" s="31">
        <f>SUMIFS(AKORD[[CZASY]:[CZASY]],AKORD[[DATA]:[DATA]],GH5,AKORD[[IMIE]:[IMIE]],$A$36)</f>
        <v>0</v>
      </c>
      <c r="GI36" s="31">
        <f>SUMIFS(AKORD[[CZASY]:[CZASY]],AKORD[[DATA]:[DATA]],GI5,AKORD[[IMIE]:[IMIE]],$A$36)</f>
        <v>0</v>
      </c>
      <c r="GJ36" s="31">
        <f>SUMIFS(AKORD[[CZASY]:[CZASY]],AKORD[[DATA]:[DATA]],GJ5,AKORD[[IMIE]:[IMIE]],$A$36)</f>
        <v>0</v>
      </c>
      <c r="GK36" s="31">
        <f>SUMIFS(AKORD[[CZASY]:[CZASY]],AKORD[[DATA]:[DATA]],GK5,AKORD[[IMIE]:[IMIE]],$A$36)</f>
        <v>0</v>
      </c>
      <c r="GL36" s="31">
        <f>SUMIFS(AKORD[[CZASY]:[CZASY]],AKORD[[DATA]:[DATA]],GL5,AKORD[[IMIE]:[IMIE]],$A$36)</f>
        <v>0</v>
      </c>
      <c r="GM36" s="54">
        <f>SUMIFS(AKORD[[CZASY]:[CZASY]],AKORD[[DATA]:[DATA]],GM5,AKORD[[IMIE]:[IMIE]],$A$36)</f>
        <v>0</v>
      </c>
      <c r="GN36" s="57">
        <f>SUMIFS(AKORD[[CZASY]:[CZASY]],AKORD[[DATA]:[DATA]],GN5,AKORD[[IMIE]:[IMIE]],$A$36)</f>
        <v>0</v>
      </c>
      <c r="GO36" s="31">
        <f>SUMIFS(AKORD[[CZASY]:[CZASY]],AKORD[[DATA]:[DATA]],GO5,AKORD[[IMIE]:[IMIE]],$A$36)</f>
        <v>0</v>
      </c>
      <c r="GP36" s="31">
        <f>SUMIFS(AKORD[[CZASY]:[CZASY]],AKORD[[DATA]:[DATA]],GP5,AKORD[[IMIE]:[IMIE]],$A$36)</f>
        <v>0</v>
      </c>
      <c r="GQ36" s="31">
        <f>SUMIFS(AKORD[[CZASY]:[CZASY]],AKORD[[DATA]:[DATA]],GQ5,AKORD[[IMIE]:[IMIE]],$A$36)</f>
        <v>0</v>
      </c>
      <c r="GR36" s="31">
        <f>SUMIFS(AKORD[[CZASY]:[CZASY]],AKORD[[DATA]:[DATA]],GR5,AKORD[[IMIE]:[IMIE]],$A$36)</f>
        <v>0</v>
      </c>
      <c r="GS36" s="31">
        <f>SUMIFS(AKORD[[CZASY]:[CZASY]],AKORD[[DATA]:[DATA]],GS5,AKORD[[IMIE]:[IMIE]],$A$36)</f>
        <v>0</v>
      </c>
      <c r="GT36" s="54">
        <f>SUMIFS(AKORD[[CZASY]:[CZASY]],AKORD[[DATA]:[DATA]],GT5,AKORD[[IMIE]:[IMIE]],$A$36)</f>
        <v>0</v>
      </c>
      <c r="GU36" s="57">
        <f>SUMIFS(AKORD[[CZASY]:[CZASY]],AKORD[[DATA]:[DATA]],GU5,AKORD[[IMIE]:[IMIE]],$A$36)</f>
        <v>0</v>
      </c>
      <c r="GV36" s="31">
        <f>SUMIFS(AKORD[[CZASY]:[CZASY]],AKORD[[DATA]:[DATA]],GV5,AKORD[[IMIE]:[IMIE]],$A$36)</f>
        <v>0</v>
      </c>
      <c r="GW36" s="31">
        <f>SUMIFS(AKORD[[CZASY]:[CZASY]],AKORD[[DATA]:[DATA]],GW5,AKORD[[IMIE]:[IMIE]],$A$36)</f>
        <v>0</v>
      </c>
      <c r="GX36" s="31">
        <f>SUMIFS(AKORD[[CZASY]:[CZASY]],AKORD[[DATA]:[DATA]],GX5,AKORD[[IMIE]:[IMIE]],$A$36)</f>
        <v>0</v>
      </c>
      <c r="GY36" s="31">
        <f>SUMIFS(AKORD[[CZASY]:[CZASY]],AKORD[[DATA]:[DATA]],GY5,AKORD[[IMIE]:[IMIE]],$A$36)</f>
        <v>0</v>
      </c>
      <c r="GZ36" s="31">
        <f>SUMIFS(AKORD[[CZASY]:[CZASY]],AKORD[[DATA]:[DATA]],GZ5,AKORD[[IMIE]:[IMIE]],$A$36)</f>
        <v>0</v>
      </c>
      <c r="HA36" s="54">
        <f>SUMIFS(AKORD[[CZASY]:[CZASY]],AKORD[[DATA]:[DATA]],HA5,AKORD[[IMIE]:[IMIE]],$A$36)</f>
        <v>0</v>
      </c>
      <c r="HB36" s="57">
        <f>SUMIFS(AKORD[[CZASY]:[CZASY]],AKORD[[DATA]:[DATA]],HB5,AKORD[[IMIE]:[IMIE]],$A$36)</f>
        <v>0</v>
      </c>
      <c r="HC36" s="31">
        <f>SUMIFS(AKORD[[CZASY]:[CZASY]],AKORD[[DATA]:[DATA]],HC5,AKORD[[IMIE]:[IMIE]],$A$36)</f>
        <v>0</v>
      </c>
      <c r="HD36" s="31">
        <f>SUMIFS(AKORD[[CZASY]:[CZASY]],AKORD[[DATA]:[DATA]],HD5,AKORD[[IMIE]:[IMIE]],$A$36)</f>
        <v>0</v>
      </c>
      <c r="HE36" s="31">
        <f>SUMIFS(AKORD[[CZASY]:[CZASY]],AKORD[[DATA]:[DATA]],HE5,AKORD[[IMIE]:[IMIE]],$A$36)</f>
        <v>0</v>
      </c>
      <c r="HF36" s="31">
        <f>SUMIFS(AKORD[[CZASY]:[CZASY]],AKORD[[DATA]:[DATA]],HF5,AKORD[[IMIE]:[IMIE]],$A$36)</f>
        <v>0</v>
      </c>
      <c r="HG36" s="31">
        <f>SUMIFS(AKORD[[CZASY]:[CZASY]],AKORD[[DATA]:[DATA]],HG5,AKORD[[IMIE]:[IMIE]],$A$36)</f>
        <v>0</v>
      </c>
      <c r="HH36" s="54">
        <f>SUMIFS(AKORD[[CZASY]:[CZASY]],AKORD[[DATA]:[DATA]],HH5,AKORD[[IMIE]:[IMIE]],$A$36)</f>
        <v>0</v>
      </c>
      <c r="HI36" s="57">
        <f>SUMIFS(AKORD[[CZASY]:[CZASY]],AKORD[[DATA]:[DATA]],HI5,AKORD[[IMIE]:[IMIE]],$A$36)</f>
        <v>0</v>
      </c>
      <c r="HJ36" s="31">
        <f>SUMIFS(AKORD[[CZASY]:[CZASY]],AKORD[[DATA]:[DATA]],HJ5,AKORD[[IMIE]:[IMIE]],$A$36)</f>
        <v>0</v>
      </c>
      <c r="HK36" s="31">
        <f>SUMIFS(AKORD[[CZASY]:[CZASY]],AKORD[[DATA]:[DATA]],HK5,AKORD[[IMIE]:[IMIE]],$A$36)</f>
        <v>0</v>
      </c>
      <c r="HL36" s="31">
        <f>SUMIFS(AKORD[[CZASY]:[CZASY]],AKORD[[DATA]:[DATA]],HL5,AKORD[[IMIE]:[IMIE]],$A$36)</f>
        <v>0</v>
      </c>
      <c r="HM36" s="31">
        <f>SUMIFS(AKORD[[CZASY]:[CZASY]],AKORD[[DATA]:[DATA]],HM5,AKORD[[IMIE]:[IMIE]],$A$36)</f>
        <v>0</v>
      </c>
      <c r="HN36" s="31">
        <f>SUMIFS(AKORD[[CZASY]:[CZASY]],AKORD[[DATA]:[DATA]],HN5,AKORD[[IMIE]:[IMIE]],$A$36)</f>
        <v>0</v>
      </c>
      <c r="HO36" s="54">
        <f>SUMIFS(AKORD[[CZASY]:[CZASY]],AKORD[[DATA]:[DATA]],HO5,AKORD[[IMIE]:[IMIE]],$A$36)</f>
        <v>0</v>
      </c>
      <c r="HP36" s="57">
        <f>SUMIFS(AKORD[[CZASY]:[CZASY]],AKORD[[DATA]:[DATA]],HP5,AKORD[[IMIE]:[IMIE]],$A$36)</f>
        <v>0</v>
      </c>
      <c r="HQ36" s="31">
        <f>SUMIFS(AKORD[[CZASY]:[CZASY]],AKORD[[DATA]:[DATA]],HQ5,AKORD[[IMIE]:[IMIE]],$A$36)</f>
        <v>0</v>
      </c>
      <c r="HR36" s="31">
        <f>SUMIFS(AKORD[[CZASY]:[CZASY]],AKORD[[DATA]:[DATA]],HR5,AKORD[[IMIE]:[IMIE]],$A$36)</f>
        <v>0</v>
      </c>
      <c r="HS36" s="31">
        <f>SUMIFS(AKORD[[CZASY]:[CZASY]],AKORD[[DATA]:[DATA]],HS5,AKORD[[IMIE]:[IMIE]],$A$36)</f>
        <v>0</v>
      </c>
      <c r="HT36" s="31">
        <f>SUMIFS(AKORD[[CZASY]:[CZASY]],AKORD[[DATA]:[DATA]],HT5,AKORD[[IMIE]:[IMIE]],$A$36)</f>
        <v>0</v>
      </c>
      <c r="HU36" s="31">
        <f>SUMIFS(AKORD[[CZASY]:[CZASY]],AKORD[[DATA]:[DATA]],HU5,AKORD[[IMIE]:[IMIE]],$A$36)</f>
        <v>0</v>
      </c>
      <c r="HV36" s="54">
        <f>SUMIFS(AKORD[[CZASY]:[CZASY]],AKORD[[DATA]:[DATA]],HV5,AKORD[[IMIE]:[IMIE]],$A$36)</f>
        <v>0</v>
      </c>
      <c r="HW36" s="57">
        <f>SUMIFS(AKORD[[CZASY]:[CZASY]],AKORD[[DATA]:[DATA]],HW5,AKORD[[IMIE]:[IMIE]],$A$36)</f>
        <v>0</v>
      </c>
      <c r="HX36" s="31">
        <f>SUMIFS(AKORD[[CZASY]:[CZASY]],AKORD[[DATA]:[DATA]],HX5,AKORD[[IMIE]:[IMIE]],$A$36)</f>
        <v>0</v>
      </c>
      <c r="HY36" s="31">
        <f>SUMIFS(AKORD[[CZASY]:[CZASY]],AKORD[[DATA]:[DATA]],HY5,AKORD[[IMIE]:[IMIE]],$A$36)</f>
        <v>0</v>
      </c>
      <c r="HZ36" s="31">
        <f>SUMIFS(AKORD[[CZASY]:[CZASY]],AKORD[[DATA]:[DATA]],HZ5,AKORD[[IMIE]:[IMIE]],$A$36)</f>
        <v>0</v>
      </c>
      <c r="IA36" s="31">
        <f>SUMIFS(AKORD[[CZASY]:[CZASY]],AKORD[[DATA]:[DATA]],IA5,AKORD[[IMIE]:[IMIE]],$A$36)</f>
        <v>0</v>
      </c>
      <c r="IB36" s="31">
        <f>SUMIFS(AKORD[[CZASY]:[CZASY]],AKORD[[DATA]:[DATA]],IB5,AKORD[[IMIE]:[IMIE]],$A$36)</f>
        <v>0</v>
      </c>
      <c r="IC36" s="54">
        <f>SUMIFS(AKORD[[CZASY]:[CZASY]],AKORD[[DATA]:[DATA]],IC5,AKORD[[IMIE]:[IMIE]],$A$36)</f>
        <v>0</v>
      </c>
      <c r="ID36" s="57">
        <f>SUMIFS(AKORD[[CZASY]:[CZASY]],AKORD[[DATA]:[DATA]],ID5,AKORD[[IMIE]:[IMIE]],$A$36)</f>
        <v>0</v>
      </c>
      <c r="IE36" s="31">
        <f>SUMIFS(AKORD[[CZASY]:[CZASY]],AKORD[[DATA]:[DATA]],IE5,AKORD[[IMIE]:[IMIE]],$A$36)</f>
        <v>0</v>
      </c>
      <c r="IF36" s="31">
        <f>SUMIFS(AKORD[[CZASY]:[CZASY]],AKORD[[DATA]:[DATA]],IF5,AKORD[[IMIE]:[IMIE]],$A$36)</f>
        <v>0</v>
      </c>
      <c r="IG36" s="31">
        <f>SUMIFS(AKORD[[CZASY]:[CZASY]],AKORD[[DATA]:[DATA]],IG5,AKORD[[IMIE]:[IMIE]],$A$36)</f>
        <v>0</v>
      </c>
      <c r="IH36" s="31">
        <f>SUMIFS(AKORD[[CZASY]:[CZASY]],AKORD[[DATA]:[DATA]],IH5,AKORD[[IMIE]:[IMIE]],$A$36)</f>
        <v>0</v>
      </c>
      <c r="II36" s="31">
        <f>SUMIFS(AKORD[[CZASY]:[CZASY]],AKORD[[DATA]:[DATA]],II5,AKORD[[IMIE]:[IMIE]],$A$36)</f>
        <v>0</v>
      </c>
      <c r="IJ36" s="54">
        <f>SUMIFS(AKORD[[CZASY]:[CZASY]],AKORD[[DATA]:[DATA]],IJ5,AKORD[[IMIE]:[IMIE]],$A$36)</f>
        <v>0</v>
      </c>
      <c r="IK36" s="57">
        <f>SUMIFS(AKORD[[CZASY]:[CZASY]],AKORD[[DATA]:[DATA]],IK5,AKORD[[IMIE]:[IMIE]],$A$36)</f>
        <v>0</v>
      </c>
      <c r="IL36" s="31">
        <f>SUMIFS(AKORD[[CZASY]:[CZASY]],AKORD[[DATA]:[DATA]],IL5,AKORD[[IMIE]:[IMIE]],$A$36)</f>
        <v>0</v>
      </c>
      <c r="IM36" s="31">
        <f>SUMIFS(AKORD[[CZASY]:[CZASY]],AKORD[[DATA]:[DATA]],IM5,AKORD[[IMIE]:[IMIE]],$A$36)</f>
        <v>0</v>
      </c>
      <c r="IN36" s="31">
        <f>SUMIFS(AKORD[[CZASY]:[CZASY]],AKORD[[DATA]:[DATA]],IN5,AKORD[[IMIE]:[IMIE]],$A$36)</f>
        <v>0</v>
      </c>
      <c r="IO36" s="31">
        <f>SUMIFS(AKORD[[CZASY]:[CZASY]],AKORD[[DATA]:[DATA]],IO5,AKORD[[IMIE]:[IMIE]],$A$36)</f>
        <v>0</v>
      </c>
      <c r="IP36" s="31">
        <f>SUMIFS(AKORD[[CZASY]:[CZASY]],AKORD[[DATA]:[DATA]],IP5,AKORD[[IMIE]:[IMIE]],$A$36)</f>
        <v>0</v>
      </c>
      <c r="IQ36" s="54">
        <f>SUMIFS(AKORD[[CZASY]:[CZASY]],AKORD[[DATA]:[DATA]],IQ5,AKORD[[IMIE]:[IMIE]],$A$36)</f>
        <v>0</v>
      </c>
      <c r="IR36" s="57">
        <f>SUMIFS(AKORD[[CZASY]:[CZASY]],AKORD[[DATA]:[DATA]],IR5,AKORD[[IMIE]:[IMIE]],$A$36)</f>
        <v>0</v>
      </c>
      <c r="IS36" s="31">
        <f>SUMIFS(AKORD[[CZASY]:[CZASY]],AKORD[[DATA]:[DATA]],IS5,AKORD[[IMIE]:[IMIE]],$A$36)</f>
        <v>0</v>
      </c>
      <c r="IT36" s="31">
        <f>SUMIFS(AKORD[[CZASY]:[CZASY]],AKORD[[DATA]:[DATA]],IT5,AKORD[[IMIE]:[IMIE]],$A$36)</f>
        <v>0</v>
      </c>
      <c r="IU36" s="31">
        <f>SUMIFS(AKORD[[CZASY]:[CZASY]],AKORD[[DATA]:[DATA]],IU5,AKORD[[IMIE]:[IMIE]],$A$36)</f>
        <v>0</v>
      </c>
      <c r="IV36" s="31">
        <f>SUMIFS(AKORD[[CZASY]:[CZASY]],AKORD[[DATA]:[DATA]],IV5,AKORD[[IMIE]:[IMIE]],$A$36)</f>
        <v>0</v>
      </c>
      <c r="IW36" s="31">
        <f>SUMIFS(AKORD[[CZASY]:[CZASY]],AKORD[[DATA]:[DATA]],IW5,AKORD[[IMIE]:[IMIE]],$A$36)</f>
        <v>0</v>
      </c>
      <c r="IX36" s="54">
        <f>SUMIFS(AKORD[[CZASY]:[CZASY]],AKORD[[DATA]:[DATA]],IX5,AKORD[[IMIE]:[IMIE]],$A$36)</f>
        <v>0</v>
      </c>
      <c r="IY36" s="57">
        <f>SUMIFS(AKORD[[CZASY]:[CZASY]],AKORD[[DATA]:[DATA]],IY5,AKORD[[IMIE]:[IMIE]],$A$36)</f>
        <v>0</v>
      </c>
      <c r="IZ36" s="31">
        <f>SUMIFS(AKORD[[CZASY]:[CZASY]],AKORD[[DATA]:[DATA]],IZ5,AKORD[[IMIE]:[IMIE]],$A$36)</f>
        <v>0</v>
      </c>
      <c r="JA36" s="31">
        <f>SUMIFS(AKORD[[CZASY]:[CZASY]],AKORD[[DATA]:[DATA]],JA5,AKORD[[IMIE]:[IMIE]],$A$36)</f>
        <v>0</v>
      </c>
      <c r="JB36" s="31">
        <f>SUMIFS(AKORD[[CZASY]:[CZASY]],AKORD[[DATA]:[DATA]],JB5,AKORD[[IMIE]:[IMIE]],$A$36)</f>
        <v>0</v>
      </c>
      <c r="JC36" s="31">
        <f>SUMIFS(AKORD[[CZASY]:[CZASY]],AKORD[[DATA]:[DATA]],JC5,AKORD[[IMIE]:[IMIE]],$A$36)</f>
        <v>0</v>
      </c>
      <c r="JD36" s="31">
        <f>SUMIFS(AKORD[[CZASY]:[CZASY]],AKORD[[DATA]:[DATA]],JD5,AKORD[[IMIE]:[IMIE]],$A$36)</f>
        <v>0</v>
      </c>
      <c r="JE36" s="54">
        <f>SUMIFS(AKORD[[CZASY]:[CZASY]],AKORD[[DATA]:[DATA]],JE5,AKORD[[IMIE]:[IMIE]],$A$36)</f>
        <v>0</v>
      </c>
      <c r="JF36" s="57">
        <f>SUMIFS(AKORD[[CZASY]:[CZASY]],AKORD[[DATA]:[DATA]],JF5,AKORD[[IMIE]:[IMIE]],$A$36)</f>
        <v>0</v>
      </c>
      <c r="JG36" s="31">
        <f>SUMIFS(AKORD[[CZASY]:[CZASY]],AKORD[[DATA]:[DATA]],JG5,AKORD[[IMIE]:[IMIE]],$A$36)</f>
        <v>0</v>
      </c>
      <c r="JH36" s="31">
        <f>SUMIFS(AKORD[[CZASY]:[CZASY]],AKORD[[DATA]:[DATA]],JH5,AKORD[[IMIE]:[IMIE]],$A$36)</f>
        <v>0</v>
      </c>
      <c r="JI36" s="31">
        <f>SUMIFS(AKORD[[CZASY]:[CZASY]],AKORD[[DATA]:[DATA]],JI5,AKORD[[IMIE]:[IMIE]],$A$36)</f>
        <v>0</v>
      </c>
      <c r="JJ36" s="31">
        <f>SUMIFS(AKORD[[CZASY]:[CZASY]],AKORD[[DATA]:[DATA]],JJ5,AKORD[[IMIE]:[IMIE]],$A$36)</f>
        <v>0</v>
      </c>
      <c r="JK36" s="31">
        <f>SUMIFS(AKORD[[CZASY]:[CZASY]],AKORD[[DATA]:[DATA]],JK5,AKORD[[IMIE]:[IMIE]],$A$36)</f>
        <v>0</v>
      </c>
      <c r="JL36" s="54">
        <f>SUMIFS(AKORD[[CZASY]:[CZASY]],AKORD[[DATA]:[DATA]],JL5,AKORD[[IMIE]:[IMIE]],$A$36)</f>
        <v>0</v>
      </c>
      <c r="JM36" s="57">
        <f>SUMIFS(AKORD[[CZASY]:[CZASY]],AKORD[[DATA]:[DATA]],JM5,AKORD[[IMIE]:[IMIE]],$A$36)</f>
        <v>0</v>
      </c>
      <c r="JN36" s="31">
        <f>SUMIFS(AKORD[[CZASY]:[CZASY]],AKORD[[DATA]:[DATA]],JN5,AKORD[[IMIE]:[IMIE]],$A$36)</f>
        <v>0</v>
      </c>
      <c r="JO36" s="31">
        <f>SUMIFS(AKORD[[CZASY]:[CZASY]],AKORD[[DATA]:[DATA]],JO5,AKORD[[IMIE]:[IMIE]],$A$36)</f>
        <v>0</v>
      </c>
      <c r="JP36" s="31">
        <f>SUMIFS(AKORD[[CZASY]:[CZASY]],AKORD[[DATA]:[DATA]],JP5,AKORD[[IMIE]:[IMIE]],$A$36)</f>
        <v>0</v>
      </c>
      <c r="JQ36" s="31">
        <f>SUMIFS(AKORD[[CZASY]:[CZASY]],AKORD[[DATA]:[DATA]],JQ5,AKORD[[IMIE]:[IMIE]],$A$36)</f>
        <v>0</v>
      </c>
      <c r="JR36" s="31">
        <f>SUMIFS(AKORD[[CZASY]:[CZASY]],AKORD[[DATA]:[DATA]],JR5,AKORD[[IMIE]:[IMIE]],$A$36)</f>
        <v>0</v>
      </c>
      <c r="JS36" s="54">
        <f>SUMIFS(AKORD[[CZASY]:[CZASY]],AKORD[[DATA]:[DATA]],JS5,AKORD[[IMIE]:[IMIE]],$A$36)</f>
        <v>0</v>
      </c>
      <c r="JT36" s="57">
        <f>SUMIFS(AKORD[[CZASY]:[CZASY]],AKORD[[DATA]:[DATA]],JT5,AKORD[[IMIE]:[IMIE]],$A$36)</f>
        <v>0</v>
      </c>
      <c r="JU36" s="31">
        <f>SUMIFS(AKORD[[CZASY]:[CZASY]],AKORD[[DATA]:[DATA]],JU5,AKORD[[IMIE]:[IMIE]],$A$36)</f>
        <v>0</v>
      </c>
      <c r="JV36" s="31">
        <f>SUMIFS(AKORD[[CZASY]:[CZASY]],AKORD[[DATA]:[DATA]],JV5,AKORD[[IMIE]:[IMIE]],$A$36)</f>
        <v>0</v>
      </c>
      <c r="JW36" s="31">
        <f>SUMIFS(AKORD[[CZASY]:[CZASY]],AKORD[[DATA]:[DATA]],JW5,AKORD[[IMIE]:[IMIE]],$A$36)</f>
        <v>0</v>
      </c>
      <c r="JX36" s="31">
        <f>SUMIFS(AKORD[[CZASY]:[CZASY]],AKORD[[DATA]:[DATA]],JX5,AKORD[[IMIE]:[IMIE]],$A$36)</f>
        <v>0</v>
      </c>
      <c r="JY36" s="31">
        <f>SUMIFS(AKORD[[CZASY]:[CZASY]],AKORD[[DATA]:[DATA]],JY5,AKORD[[IMIE]:[IMIE]],$A$36)</f>
        <v>0</v>
      </c>
      <c r="JZ36" s="54">
        <f>SUMIFS(AKORD[[CZASY]:[CZASY]],AKORD[[DATA]:[DATA]],JZ5,AKORD[[IMIE]:[IMIE]],$A$36)</f>
        <v>0</v>
      </c>
      <c r="KA36" s="57">
        <f>SUMIFS(AKORD[[CZASY]:[CZASY]],AKORD[[DATA]:[DATA]],KA5,AKORD[[IMIE]:[IMIE]],$A$36)</f>
        <v>0</v>
      </c>
      <c r="KB36" s="31">
        <f>SUMIFS(AKORD[[CZASY]:[CZASY]],AKORD[[DATA]:[DATA]],KB5,AKORD[[IMIE]:[IMIE]],$A$36)</f>
        <v>0</v>
      </c>
      <c r="KC36" s="31">
        <f>SUMIFS(AKORD[[CZASY]:[CZASY]],AKORD[[DATA]:[DATA]],KC5,AKORD[[IMIE]:[IMIE]],$A$36)</f>
        <v>0</v>
      </c>
      <c r="KD36" s="31">
        <f>SUMIFS(AKORD[[CZASY]:[CZASY]],AKORD[[DATA]:[DATA]],KD5,AKORD[[IMIE]:[IMIE]],$A$36)</f>
        <v>0</v>
      </c>
      <c r="KE36" s="31">
        <f>SUMIFS(AKORD[[CZASY]:[CZASY]],AKORD[[DATA]:[DATA]],KE5,AKORD[[IMIE]:[IMIE]],$A$36)</f>
        <v>0</v>
      </c>
      <c r="KF36" s="31">
        <f>SUMIFS(AKORD[[CZASY]:[CZASY]],AKORD[[DATA]:[DATA]],KF5,AKORD[[IMIE]:[IMIE]],$A$36)</f>
        <v>0</v>
      </c>
      <c r="KG36" s="54">
        <f>SUMIFS(AKORD[[CZASY]:[CZASY]],AKORD[[DATA]:[DATA]],KG5,AKORD[[IMIE]:[IMIE]],$A$36)</f>
        <v>0</v>
      </c>
      <c r="KH36" s="57">
        <f>SUMIFS(AKORD[[CZASY]:[CZASY]],AKORD[[DATA]:[DATA]],KH5,AKORD[[IMIE]:[IMIE]],$A$36)</f>
        <v>0</v>
      </c>
      <c r="KI36" s="31">
        <f>SUMIFS(AKORD[[CZASY]:[CZASY]],AKORD[[DATA]:[DATA]],KI5,AKORD[[IMIE]:[IMIE]],$A$36)</f>
        <v>0</v>
      </c>
      <c r="KJ36" s="31">
        <f>SUMIFS(AKORD[[CZASY]:[CZASY]],AKORD[[DATA]:[DATA]],KJ5,AKORD[[IMIE]:[IMIE]],$A$36)</f>
        <v>0</v>
      </c>
      <c r="KK36" s="31">
        <f>SUMIFS(AKORD[[CZASY]:[CZASY]],AKORD[[DATA]:[DATA]],KK5,AKORD[[IMIE]:[IMIE]],$A$36)</f>
        <v>0</v>
      </c>
      <c r="KL36" s="31">
        <f>SUMIFS(AKORD[[CZASY]:[CZASY]],AKORD[[DATA]:[DATA]],KL5,AKORD[[IMIE]:[IMIE]],$A$36)</f>
        <v>0</v>
      </c>
      <c r="KM36" s="31">
        <f>SUMIFS(AKORD[[CZASY]:[CZASY]],AKORD[[DATA]:[DATA]],KM5,AKORD[[IMIE]:[IMIE]],$A$36)</f>
        <v>0</v>
      </c>
      <c r="KN36" s="54">
        <f>SUMIFS(AKORD[[CZASY]:[CZASY]],AKORD[[DATA]:[DATA]],KN5,AKORD[[IMIE]:[IMIE]],$A$36)</f>
        <v>0</v>
      </c>
      <c r="KO36" s="57">
        <f>SUMIFS(AKORD[[CZASY]:[CZASY]],AKORD[[DATA]:[DATA]],KO5,AKORD[[IMIE]:[IMIE]],$A$36)</f>
        <v>0</v>
      </c>
      <c r="KP36" s="31">
        <f>SUMIFS(AKORD[[CZASY]:[CZASY]],AKORD[[DATA]:[DATA]],KP5,AKORD[[IMIE]:[IMIE]],$A$36)</f>
        <v>0</v>
      </c>
      <c r="KQ36" s="31">
        <f>SUMIFS(AKORD[[CZASY]:[CZASY]],AKORD[[DATA]:[DATA]],KQ5,AKORD[[IMIE]:[IMIE]],$A$36)</f>
        <v>0</v>
      </c>
      <c r="KR36" s="31">
        <f>SUMIFS(AKORD[[CZASY]:[CZASY]],AKORD[[DATA]:[DATA]],KR5,AKORD[[IMIE]:[IMIE]],$A$36)</f>
        <v>0</v>
      </c>
      <c r="KS36" s="31">
        <f>SUMIFS(AKORD[[CZASY]:[CZASY]],AKORD[[DATA]:[DATA]],KS5,AKORD[[IMIE]:[IMIE]],$A$36)</f>
        <v>0</v>
      </c>
      <c r="KT36" s="31">
        <f>SUMIFS(AKORD[[CZASY]:[CZASY]],AKORD[[DATA]:[DATA]],KT5,AKORD[[IMIE]:[IMIE]],$A$36)</f>
        <v>0</v>
      </c>
      <c r="KU36" s="54">
        <f>SUMIFS(AKORD[[CZASY]:[CZASY]],AKORD[[DATA]:[DATA]],KU5,AKORD[[IMIE]:[IMIE]],$A$36)</f>
        <v>0</v>
      </c>
      <c r="KV36" s="57">
        <f>SUMIFS(AKORD[[CZASY]:[CZASY]],AKORD[[DATA]:[DATA]],KV5,AKORD[[IMIE]:[IMIE]],$A$36)</f>
        <v>0</v>
      </c>
      <c r="KW36" s="31">
        <f>SUMIFS(AKORD[[CZASY]:[CZASY]],AKORD[[DATA]:[DATA]],KW5,AKORD[[IMIE]:[IMIE]],$A$36)</f>
        <v>0</v>
      </c>
      <c r="KX36" s="31">
        <f>SUMIFS(AKORD[[CZASY]:[CZASY]],AKORD[[DATA]:[DATA]],KX5,AKORD[[IMIE]:[IMIE]],$A$36)</f>
        <v>0</v>
      </c>
      <c r="KY36" s="31">
        <f>SUMIFS(AKORD[[CZASY]:[CZASY]],AKORD[[DATA]:[DATA]],KY5,AKORD[[IMIE]:[IMIE]],$A$36)</f>
        <v>0</v>
      </c>
      <c r="KZ36" s="31">
        <f>SUMIFS(AKORD[[CZASY]:[CZASY]],AKORD[[DATA]:[DATA]],KZ5,AKORD[[IMIE]:[IMIE]],$A$36)</f>
        <v>0</v>
      </c>
      <c r="LA36" s="31">
        <f>SUMIFS(AKORD[[CZASY]:[CZASY]],AKORD[[DATA]:[DATA]],LA5,AKORD[[IMIE]:[IMIE]],$A$36)</f>
        <v>0</v>
      </c>
      <c r="LB36" s="54">
        <f>SUMIFS(AKORD[[CZASY]:[CZASY]],AKORD[[DATA]:[DATA]],LB5,AKORD[[IMIE]:[IMIE]],$A$36)</f>
        <v>0</v>
      </c>
      <c r="LC36" s="57">
        <f>SUMIFS(AKORD[[CZASY]:[CZASY]],AKORD[[DATA]:[DATA]],LC5,AKORD[[IMIE]:[IMIE]],$A$36)</f>
        <v>0</v>
      </c>
      <c r="LD36" s="31">
        <f>SUMIFS(AKORD[[CZASY]:[CZASY]],AKORD[[DATA]:[DATA]],LD5,AKORD[[IMIE]:[IMIE]],$A$36)</f>
        <v>0</v>
      </c>
      <c r="LE36" s="31">
        <f>SUMIFS(AKORD[[CZASY]:[CZASY]],AKORD[[DATA]:[DATA]],LE5,AKORD[[IMIE]:[IMIE]],$A$36)</f>
        <v>0</v>
      </c>
      <c r="LF36" s="31">
        <f>SUMIFS(AKORD[[CZASY]:[CZASY]],AKORD[[DATA]:[DATA]],LF5,AKORD[[IMIE]:[IMIE]],$A$36)</f>
        <v>0</v>
      </c>
      <c r="LG36" s="31">
        <f>SUMIFS(AKORD[[CZASY]:[CZASY]],AKORD[[DATA]:[DATA]],LG5,AKORD[[IMIE]:[IMIE]],$A$36)</f>
        <v>0</v>
      </c>
      <c r="LH36" s="31">
        <f>SUMIFS(AKORD[[CZASY]:[CZASY]],AKORD[[DATA]:[DATA]],LH5,AKORD[[IMIE]:[IMIE]],$A$36)</f>
        <v>0</v>
      </c>
      <c r="LI36" s="54">
        <f>SUMIFS(AKORD[[CZASY]:[CZASY]],AKORD[[DATA]:[DATA]],LI5,AKORD[[IMIE]:[IMIE]],$A$36)</f>
        <v>0</v>
      </c>
      <c r="LJ36" s="57">
        <f>SUMIFS(AKORD[[CZASY]:[CZASY]],AKORD[[DATA]:[DATA]],LJ5,AKORD[[IMIE]:[IMIE]],$A$36)</f>
        <v>0</v>
      </c>
      <c r="LK36" s="31">
        <f>SUMIFS(AKORD[[CZASY]:[CZASY]],AKORD[[DATA]:[DATA]],LK5,AKORD[[IMIE]:[IMIE]],$A$36)</f>
        <v>0</v>
      </c>
      <c r="LL36" s="31">
        <f>SUMIFS(AKORD[[CZASY]:[CZASY]],AKORD[[DATA]:[DATA]],LL5,AKORD[[IMIE]:[IMIE]],$A$36)</f>
        <v>0</v>
      </c>
      <c r="LM36" s="31">
        <f>SUMIFS(AKORD[[CZASY]:[CZASY]],AKORD[[DATA]:[DATA]],LM5,AKORD[[IMIE]:[IMIE]],$A$36)</f>
        <v>0</v>
      </c>
      <c r="LN36" s="31">
        <f>SUMIFS(AKORD[[CZASY]:[CZASY]],AKORD[[DATA]:[DATA]],LN5,AKORD[[IMIE]:[IMIE]],$A$36)</f>
        <v>0</v>
      </c>
      <c r="LO36" s="31">
        <f>SUMIFS(AKORD[[CZASY]:[CZASY]],AKORD[[DATA]:[DATA]],LO5,AKORD[[IMIE]:[IMIE]],$A$36)</f>
        <v>0</v>
      </c>
      <c r="LP36" s="54">
        <f>SUMIFS(AKORD[[CZASY]:[CZASY]],AKORD[[DATA]:[DATA]],LP5,AKORD[[IMIE]:[IMIE]],$A$36)</f>
        <v>0</v>
      </c>
      <c r="LQ36" s="57">
        <f>SUMIFS(AKORD[[CZASY]:[CZASY]],AKORD[[DATA]:[DATA]],LQ5,AKORD[[IMIE]:[IMIE]],$A$36)</f>
        <v>0</v>
      </c>
      <c r="LR36" s="31">
        <f>SUMIFS(AKORD[[CZASY]:[CZASY]],AKORD[[DATA]:[DATA]],LR5,AKORD[[IMIE]:[IMIE]],$A$36)</f>
        <v>0</v>
      </c>
      <c r="LS36" s="31">
        <f>SUMIFS(AKORD[[CZASY]:[CZASY]],AKORD[[DATA]:[DATA]],LS5,AKORD[[IMIE]:[IMIE]],$A$36)</f>
        <v>0</v>
      </c>
      <c r="LT36" s="31">
        <f>SUMIFS(AKORD[[CZASY]:[CZASY]],AKORD[[DATA]:[DATA]],LT5,AKORD[[IMIE]:[IMIE]],$A$36)</f>
        <v>0</v>
      </c>
      <c r="LU36" s="31">
        <f>SUMIFS(AKORD[[CZASY]:[CZASY]],AKORD[[DATA]:[DATA]],LU5,AKORD[[IMIE]:[IMIE]],$A$36)</f>
        <v>0</v>
      </c>
      <c r="LV36" s="31">
        <f>SUMIFS(AKORD[[CZASY]:[CZASY]],AKORD[[DATA]:[DATA]],LV5,AKORD[[IMIE]:[IMIE]],$A$36)</f>
        <v>0</v>
      </c>
      <c r="LW36" s="54">
        <f>SUMIFS(AKORD[[CZASY]:[CZASY]],AKORD[[DATA]:[DATA]],LW5,AKORD[[IMIE]:[IMIE]],$A$36)</f>
        <v>0</v>
      </c>
      <c r="LX36" s="57">
        <f>SUMIFS(AKORD[[CZASY]:[CZASY]],AKORD[[DATA]:[DATA]],LX5,AKORD[[IMIE]:[IMIE]],$A$36)</f>
        <v>0</v>
      </c>
      <c r="LY36" s="31">
        <f>SUMIFS(AKORD[[CZASY]:[CZASY]],AKORD[[DATA]:[DATA]],LY5,AKORD[[IMIE]:[IMIE]],$A$36)</f>
        <v>0</v>
      </c>
      <c r="LZ36" s="31">
        <f>SUMIFS(AKORD[[CZASY]:[CZASY]],AKORD[[DATA]:[DATA]],LZ5,AKORD[[IMIE]:[IMIE]],$A$36)</f>
        <v>0</v>
      </c>
      <c r="MA36" s="31">
        <f>SUMIFS(AKORD[[CZASY]:[CZASY]],AKORD[[DATA]:[DATA]],MA5,AKORD[[IMIE]:[IMIE]],$A$36)</f>
        <v>0</v>
      </c>
      <c r="MB36" s="31">
        <f>SUMIFS(AKORD[[CZASY]:[CZASY]],AKORD[[DATA]:[DATA]],MB5,AKORD[[IMIE]:[IMIE]],$A$36)</f>
        <v>0</v>
      </c>
      <c r="MC36" s="31">
        <f>SUMIFS(AKORD[[CZASY]:[CZASY]],AKORD[[DATA]:[DATA]],MC5,AKORD[[IMIE]:[IMIE]],$A$36)</f>
        <v>0</v>
      </c>
      <c r="MD36" s="54">
        <f>SUMIFS(AKORD[[CZASY]:[CZASY]],AKORD[[DATA]:[DATA]],MD5,AKORD[[IMIE]:[IMIE]],$A$36)</f>
        <v>0</v>
      </c>
      <c r="ME36" s="57">
        <f>SUMIFS(AKORD[[CZASY]:[CZASY]],AKORD[[DATA]:[DATA]],ME5,AKORD[[IMIE]:[IMIE]],$A$36)</f>
        <v>0</v>
      </c>
      <c r="MF36" s="31">
        <f>SUMIFS(AKORD[[CZASY]:[CZASY]],AKORD[[DATA]:[DATA]],MF5,AKORD[[IMIE]:[IMIE]],$A$36)</f>
        <v>0</v>
      </c>
      <c r="MG36" s="31">
        <f>SUMIFS(AKORD[[CZASY]:[CZASY]],AKORD[[DATA]:[DATA]],MG5,AKORD[[IMIE]:[IMIE]],$A$36)</f>
        <v>0</v>
      </c>
      <c r="MH36" s="31">
        <f>SUMIFS(AKORD[[CZASY]:[CZASY]],AKORD[[DATA]:[DATA]],MH5,AKORD[[IMIE]:[IMIE]],$A$36)</f>
        <v>0</v>
      </c>
      <c r="MI36" s="31">
        <f>SUMIFS(AKORD[[CZASY]:[CZASY]],AKORD[[DATA]:[DATA]],MI5,AKORD[[IMIE]:[IMIE]],$A$36)</f>
        <v>0</v>
      </c>
      <c r="MJ36" s="31">
        <f>SUMIFS(AKORD[[CZASY]:[CZASY]],AKORD[[DATA]:[DATA]],MJ5,AKORD[[IMIE]:[IMIE]],$A$36)</f>
        <v>0</v>
      </c>
      <c r="MK36" s="54">
        <f>SUMIFS(AKORD[[CZASY]:[CZASY]],AKORD[[DATA]:[DATA]],MK5,AKORD[[IMIE]:[IMIE]],$A$36)</f>
        <v>0</v>
      </c>
      <c r="ML36" s="57">
        <f>SUMIFS(AKORD[[CZASY]:[CZASY]],AKORD[[DATA]:[DATA]],ML5,AKORD[[IMIE]:[IMIE]],$A$36)</f>
        <v>0</v>
      </c>
      <c r="MM36" s="31">
        <f>SUMIFS(AKORD[[CZASY]:[CZASY]],AKORD[[DATA]:[DATA]],MM5,AKORD[[IMIE]:[IMIE]],$A$36)</f>
        <v>0</v>
      </c>
      <c r="MN36" s="31">
        <f>SUMIFS(AKORD[[CZASY]:[CZASY]],AKORD[[DATA]:[DATA]],MN5,AKORD[[IMIE]:[IMIE]],$A$36)</f>
        <v>0</v>
      </c>
      <c r="MO36" s="31">
        <f>SUMIFS(AKORD[[CZASY]:[CZASY]],AKORD[[DATA]:[DATA]],MO5,AKORD[[IMIE]:[IMIE]],$A$36)</f>
        <v>0</v>
      </c>
      <c r="MP36" s="31">
        <f>SUMIFS(AKORD[[CZASY]:[CZASY]],AKORD[[DATA]:[DATA]],MP5,AKORD[[IMIE]:[IMIE]],$A$36)</f>
        <v>0</v>
      </c>
      <c r="MQ36" s="31">
        <f>SUMIFS(AKORD[[CZASY]:[CZASY]],AKORD[[DATA]:[DATA]],MQ5,AKORD[[IMIE]:[IMIE]],$A$36)</f>
        <v>0</v>
      </c>
      <c r="MR36" s="54">
        <f>SUMIFS(AKORD[[CZASY]:[CZASY]],AKORD[[DATA]:[DATA]],MR5,AKORD[[IMIE]:[IMIE]],$A$36)</f>
        <v>0</v>
      </c>
      <c r="MS36" s="57">
        <f>SUMIFS(AKORD[[CZASY]:[CZASY]],AKORD[[DATA]:[DATA]],MS5,AKORD[[IMIE]:[IMIE]],$A$36)</f>
        <v>0</v>
      </c>
      <c r="MT36" s="31">
        <f>SUMIFS(AKORD[[CZASY]:[CZASY]],AKORD[[DATA]:[DATA]],MT5,AKORD[[IMIE]:[IMIE]],$A$36)</f>
        <v>0</v>
      </c>
      <c r="MU36" s="31">
        <f>SUMIFS(AKORD[[CZASY]:[CZASY]],AKORD[[DATA]:[DATA]],MU5,AKORD[[IMIE]:[IMIE]],$A$36)</f>
        <v>0</v>
      </c>
      <c r="MV36" s="31">
        <f>SUMIFS(AKORD[[CZASY]:[CZASY]],AKORD[[DATA]:[DATA]],MV5,AKORD[[IMIE]:[IMIE]],$A$36)</f>
        <v>0</v>
      </c>
      <c r="MW36" s="31">
        <f>SUMIFS(AKORD[[CZASY]:[CZASY]],AKORD[[DATA]:[DATA]],MW5,AKORD[[IMIE]:[IMIE]],$A$36)</f>
        <v>0</v>
      </c>
      <c r="MX36" s="31">
        <f>SUMIFS(AKORD[[CZASY]:[CZASY]],AKORD[[DATA]:[DATA]],MX5,AKORD[[IMIE]:[IMIE]],$A$36)</f>
        <v>0</v>
      </c>
      <c r="MY36" s="54">
        <f>SUMIFS(AKORD[[CZASY]:[CZASY]],AKORD[[DATA]:[DATA]],MY5,AKORD[[IMIE]:[IMIE]],$A$36)</f>
        <v>0</v>
      </c>
      <c r="MZ36" s="57">
        <f>SUMIFS(AKORD[[CZASY]:[CZASY]],AKORD[[DATA]:[DATA]],MZ5,AKORD[[IMIE]:[IMIE]],$A$36)</f>
        <v>0</v>
      </c>
      <c r="NA36" s="31">
        <f>SUMIFS(AKORD[[CZASY]:[CZASY]],AKORD[[DATA]:[DATA]],NA5,AKORD[[IMIE]:[IMIE]],$A$36)</f>
        <v>0</v>
      </c>
      <c r="NB36" s="31">
        <f>SUMIFS(AKORD[[CZASY]:[CZASY]],AKORD[[DATA]:[DATA]],NB5,AKORD[[IMIE]:[IMIE]],$A$36)</f>
        <v>0</v>
      </c>
      <c r="NC36" s="31">
        <f>SUMIFS(AKORD[[CZASY]:[CZASY]],AKORD[[DATA]:[DATA]],NC5,AKORD[[IMIE]:[IMIE]],$A$36)</f>
        <v>0</v>
      </c>
      <c r="ND36" s="31">
        <f>SUMIFS(AKORD[[CZASY]:[CZASY]],AKORD[[DATA]:[DATA]],ND5,AKORD[[IMIE]:[IMIE]],$A$36)</f>
        <v>0</v>
      </c>
      <c r="NE36" s="31">
        <f>SUMIFS(AKORD[[CZASY]:[CZASY]],AKORD[[DATA]:[DATA]],NE5,AKORD[[IMIE]:[IMIE]],$A$36)</f>
        <v>0</v>
      </c>
      <c r="NF36" s="54">
        <f>SUMIFS(AKORD[[CZASY]:[CZASY]],AKORD[[DATA]:[DATA]],NF5,AKORD[[IMIE]:[IMIE]],$A$36)</f>
        <v>0</v>
      </c>
      <c r="NG36" s="57">
        <f>SUMIFS(AKORD[[CZASY]:[CZASY]],AKORD[[DATA]:[DATA]],NG5,AKORD[[IMIE]:[IMIE]],$A$36)</f>
        <v>0</v>
      </c>
      <c r="NH36" s="31">
        <f>SUMIFS(AKORD[[CZASY]:[CZASY]],AKORD[[DATA]:[DATA]],NH5,AKORD[[IMIE]:[IMIE]],$A$36)</f>
        <v>0</v>
      </c>
      <c r="NI36" s="31">
        <f>SUMIFS(AKORD[[CZASY]:[CZASY]],AKORD[[DATA]:[DATA]],NI5,AKORD[[IMIE]:[IMIE]],$A$36)</f>
        <v>0</v>
      </c>
      <c r="NJ36" s="31">
        <f>SUMIFS(AKORD[[CZASY]:[CZASY]],AKORD[[DATA]:[DATA]],NJ5,AKORD[[IMIE]:[IMIE]],$A$36)</f>
        <v>0</v>
      </c>
      <c r="NK36" s="31">
        <f>SUMIFS(AKORD[[CZASY]:[CZASY]],AKORD[[DATA]:[DATA]],NK5,AKORD[[IMIE]:[IMIE]],$A$36)</f>
        <v>0</v>
      </c>
      <c r="NL36" s="31">
        <f>SUMIFS(AKORD[[CZASY]:[CZASY]],AKORD[[DATA]:[DATA]],NL5,AKORD[[IMIE]:[IMIE]],$A$36)</f>
        <v>0</v>
      </c>
      <c r="NM36" s="54">
        <f>SUMIFS(AKORD[[CZASY]:[CZASY]],AKORD[[DATA]:[DATA]],NM5,AKORD[[IMIE]:[IMIE]],$A$36)</f>
        <v>0</v>
      </c>
      <c r="NN36" s="57">
        <f>SUMIFS(AKORD[[CZASY]:[CZASY]],AKORD[[DATA]:[DATA]],NN5,AKORD[[IMIE]:[IMIE]],$A$36)</f>
        <v>0</v>
      </c>
      <c r="NO36" s="31">
        <f>SUMIFS(AKORD[[CZASY]:[CZASY]],AKORD[[DATA]:[DATA]],NO5,AKORD[[IMIE]:[IMIE]],$A$36)</f>
        <v>0</v>
      </c>
      <c r="NP36" s="31">
        <f>SUMIFS(AKORD[[CZASY]:[CZASY]],AKORD[[DATA]:[DATA]],NP5,AKORD[[IMIE]:[IMIE]],$A$36)</f>
        <v>0</v>
      </c>
      <c r="NQ36" s="31">
        <f>SUMIFS(AKORD[[CZASY]:[CZASY]],AKORD[[DATA]:[DATA]],NQ5,AKORD[[IMIE]:[IMIE]],$A$36)</f>
        <v>0</v>
      </c>
      <c r="NR36" s="31">
        <f>SUMIFS(AKORD[[CZASY]:[CZASY]],AKORD[[DATA]:[DATA]],NR5,AKORD[[IMIE]:[IMIE]],$A$36)</f>
        <v>0</v>
      </c>
      <c r="NS36" s="31">
        <f>SUMIFS(AKORD[[CZASY]:[CZASY]],AKORD[[DATA]:[DATA]],NS5,AKORD[[IMIE]:[IMIE]],$A$36)</f>
        <v>0</v>
      </c>
      <c r="NT36" s="54">
        <f>SUMIFS(AKORD[[CZASY]:[CZASY]],AKORD[[DATA]:[DATA]],NT5,AKORD[[IMIE]:[IMIE]],$A$36)</f>
        <v>0</v>
      </c>
      <c r="NU36" s="57">
        <f>SUMIFS(AKORD[[CZASY]:[CZASY]],AKORD[[DATA]:[DATA]],NU5,AKORD[[IMIE]:[IMIE]],$A$36)</f>
        <v>0</v>
      </c>
      <c r="NV36" s="31">
        <f>SUMIFS(AKORD[[CZASY]:[CZASY]],AKORD[[DATA]:[DATA]],NV5,AKORD[[IMIE]:[IMIE]],$A$36)</f>
        <v>0</v>
      </c>
      <c r="NW36" s="31">
        <f>SUMIFS(AKORD[[CZASY]:[CZASY]],AKORD[[DATA]:[DATA]],NW5,AKORD[[IMIE]:[IMIE]],$A$36)</f>
        <v>0</v>
      </c>
      <c r="NX36" s="31">
        <f>SUMIFS(AKORD[[CZASY]:[CZASY]],AKORD[[DATA]:[DATA]],NX5,AKORD[[IMIE]:[IMIE]],$A$36)</f>
        <v>0</v>
      </c>
      <c r="NY36" s="31">
        <f>SUMIFS(AKORD[[CZASY]:[CZASY]],AKORD[[DATA]:[DATA]],NY5,AKORD[[IMIE]:[IMIE]],$A$36)</f>
        <v>0</v>
      </c>
      <c r="NZ36" s="31">
        <f>SUMIFS(AKORD[[CZASY]:[CZASY]],AKORD[[DATA]:[DATA]],NZ5,AKORD[[IMIE]:[IMIE]],$A$36)</f>
        <v>0</v>
      </c>
      <c r="OA36" s="54">
        <f>SUMIFS(AKORD[[CZASY]:[CZASY]],AKORD[[DATA]:[DATA]],OA5,AKORD[[IMIE]:[IMIE]],$A$36)</f>
        <v>0</v>
      </c>
      <c r="OB36" s="57">
        <f>SUMIFS(AKORD[[CZASY]:[CZASY]],AKORD[[DATA]:[DATA]],OB5,AKORD[[IMIE]:[IMIE]],$A$36)</f>
        <v>0</v>
      </c>
      <c r="OC36" s="31">
        <f>SUMIFS(AKORD[[CZASY]:[CZASY]],AKORD[[DATA]:[DATA]],OC5,AKORD[[IMIE]:[IMIE]],$A$36)</f>
        <v>0</v>
      </c>
      <c r="OD36" s="31">
        <f>SUMIFS(AKORD[[CZASY]:[CZASY]],AKORD[[DATA]:[DATA]],OD5,AKORD[[IMIE]:[IMIE]],$A$36)</f>
        <v>0</v>
      </c>
      <c r="OE36" s="31">
        <f>SUMIFS(AKORD[[CZASY]:[CZASY]],AKORD[[DATA]:[DATA]],OE5,AKORD[[IMIE]:[IMIE]],$A$36)</f>
        <v>0</v>
      </c>
      <c r="OF36" s="31">
        <f>SUMIFS(AKORD[[CZASY]:[CZASY]],AKORD[[DATA]:[DATA]],OF5,AKORD[[IMIE]:[IMIE]],$A$36)</f>
        <v>0</v>
      </c>
      <c r="OG36" s="31">
        <f>SUMIFS(AKORD[[CZASY]:[CZASY]],AKORD[[DATA]:[DATA]],OG5,AKORD[[IMIE]:[IMIE]],$A$36)</f>
        <v>0</v>
      </c>
      <c r="OH36" s="54">
        <f>SUMIFS(AKORD[[CZASY]:[CZASY]],AKORD[[DATA]:[DATA]],OH5,AKORD[[IMIE]:[IMIE]],$A$36)</f>
        <v>0</v>
      </c>
      <c r="OI36" s="57">
        <f>SUMIFS(AKORD[[CZASY]:[CZASY]],AKORD[[DATA]:[DATA]],OI5,AKORD[[IMIE]:[IMIE]],$A$36)</f>
        <v>0</v>
      </c>
      <c r="OJ36" s="31">
        <f>SUMIFS(AKORD[[CZASY]:[CZASY]],AKORD[[DATA]:[DATA]],OJ5,AKORD[[IMIE]:[IMIE]],$A$36)</f>
        <v>0</v>
      </c>
      <c r="OK36" s="31">
        <f>SUMIFS(AKORD[[CZASY]:[CZASY]],AKORD[[DATA]:[DATA]],OK5,AKORD[[IMIE]:[IMIE]],$A$36)</f>
        <v>0</v>
      </c>
      <c r="OL36" s="31">
        <f>SUMIFS(AKORD[[CZASY]:[CZASY]],AKORD[[DATA]:[DATA]],OL5,AKORD[[IMIE]:[IMIE]],$A$36)</f>
        <v>0</v>
      </c>
      <c r="OM36" s="31">
        <f>SUMIFS(AKORD[[CZASY]:[CZASY]],AKORD[[DATA]:[DATA]],OM5,AKORD[[IMIE]:[IMIE]],$A$36)</f>
        <v>0</v>
      </c>
      <c r="ON36" s="31">
        <f>SUMIFS(AKORD[[CZASY]:[CZASY]],AKORD[[DATA]:[DATA]],ON5,AKORD[[IMIE]:[IMIE]],$A$36)</f>
        <v>0</v>
      </c>
      <c r="OO36" s="54">
        <f>SUMIFS(AKORD[[CZASY]:[CZASY]],AKORD[[DATA]:[DATA]],OO5,AKORD[[IMIE]:[IMIE]],$A$36)</f>
        <v>0</v>
      </c>
      <c r="OP36" s="57">
        <f>SUMIFS(AKORD[[CZASY]:[CZASY]],AKORD[[DATA]:[DATA]],OP5,AKORD[[IMIE]:[IMIE]],$A$36)</f>
        <v>0</v>
      </c>
      <c r="OQ36" s="31">
        <f>SUMIFS(AKORD[[CZASY]:[CZASY]],AKORD[[DATA]:[DATA]],OQ5,AKORD[[IMIE]:[IMIE]],$A$36)</f>
        <v>0</v>
      </c>
      <c r="OR36" s="31">
        <f>SUMIFS(AKORD[[CZASY]:[CZASY]],AKORD[[DATA]:[DATA]],OR5,AKORD[[IMIE]:[IMIE]],$A$36)</f>
        <v>0</v>
      </c>
      <c r="OS36" s="31">
        <f>SUMIFS(AKORD[[CZASY]:[CZASY]],AKORD[[DATA]:[DATA]],OS5,AKORD[[IMIE]:[IMIE]],$A$36)</f>
        <v>0</v>
      </c>
      <c r="OT36" s="31">
        <f>SUMIFS(AKORD[[CZASY]:[CZASY]],AKORD[[DATA]:[DATA]],OT5,AKORD[[IMIE]:[IMIE]],$A$36)</f>
        <v>0</v>
      </c>
      <c r="OU36" s="31">
        <f>SUMIFS(AKORD[[CZASY]:[CZASY]],AKORD[[DATA]:[DATA]],OU5,AKORD[[IMIE]:[IMIE]],$A$36)</f>
        <v>0</v>
      </c>
      <c r="OV36" s="54">
        <f>SUMIFS(AKORD[[CZASY]:[CZASY]],AKORD[[DATA]:[DATA]],OV5,AKORD[[IMIE]:[IMIE]],$A$36)</f>
        <v>0</v>
      </c>
      <c r="OW36" s="57">
        <f>SUMIFS(AKORD[[CZASY]:[CZASY]],AKORD[[DATA]:[DATA]],OW5,AKORD[[IMIE]:[IMIE]],$A$36)</f>
        <v>0</v>
      </c>
      <c r="OX36" s="31">
        <f>SUMIFS(AKORD[[CZASY]:[CZASY]],AKORD[[DATA]:[DATA]],OX5,AKORD[[IMIE]:[IMIE]],$A$36)</f>
        <v>0</v>
      </c>
      <c r="OY36" s="31">
        <f>SUMIFS(AKORD[[CZASY]:[CZASY]],AKORD[[DATA]:[DATA]],OY5,AKORD[[IMIE]:[IMIE]],$A$36)</f>
        <v>0</v>
      </c>
      <c r="OZ36" s="31">
        <f>SUMIFS(AKORD[[CZASY]:[CZASY]],AKORD[[DATA]:[DATA]],OZ5,AKORD[[IMIE]:[IMIE]],$A$36)</f>
        <v>0</v>
      </c>
      <c r="PA36" s="31">
        <f>SUMIFS(AKORD[[CZASY]:[CZASY]],AKORD[[DATA]:[DATA]],PA5,AKORD[[IMIE]:[IMIE]],$A$36)</f>
        <v>0</v>
      </c>
      <c r="PB36" s="31">
        <f>SUMIFS(AKORD[[CZASY]:[CZASY]],AKORD[[DATA]:[DATA]],PB5,AKORD[[IMIE]:[IMIE]],$A$36)</f>
        <v>0</v>
      </c>
      <c r="PC36" s="54">
        <f>SUMIFS(AKORD[[CZASY]:[CZASY]],AKORD[[DATA]:[DATA]],PC5,AKORD[[IMIE]:[IMIE]],$A$36)</f>
        <v>0</v>
      </c>
      <c r="PD36" s="57">
        <f>SUMIFS(AKORD[[CZASY]:[CZASY]],AKORD[[DATA]:[DATA]],PD5,AKORD[[IMIE]:[IMIE]],$A$36)</f>
        <v>0</v>
      </c>
      <c r="PE36" s="31">
        <f>SUMIFS(AKORD[[CZASY]:[CZASY]],AKORD[[DATA]:[DATA]],PE5,AKORD[[IMIE]:[IMIE]],$A$36)</f>
        <v>0</v>
      </c>
      <c r="PF36" s="31">
        <f>SUMIFS(AKORD[[CZASY]:[CZASY]],AKORD[[DATA]:[DATA]],PF5,AKORD[[IMIE]:[IMIE]],$A$36)</f>
        <v>0</v>
      </c>
      <c r="PG36" s="31">
        <f>SUMIFS(AKORD[[CZASY]:[CZASY]],AKORD[[DATA]:[DATA]],PG5,AKORD[[IMIE]:[IMIE]],$A$36)</f>
        <v>0</v>
      </c>
      <c r="PH36" s="31">
        <f>SUMIFS(AKORD[[CZASY]:[CZASY]],AKORD[[DATA]:[DATA]],PH5,AKORD[[IMIE]:[IMIE]],$A$36)</f>
        <v>0</v>
      </c>
      <c r="PI36" s="31">
        <f>SUMIFS(AKORD[[CZASY]:[CZASY]],AKORD[[DATA]:[DATA]],PI5,AKORD[[IMIE]:[IMIE]],$A$36)</f>
        <v>0</v>
      </c>
      <c r="PJ36" s="54">
        <f>SUMIFS(AKORD[[CZASY]:[CZASY]],AKORD[[DATA]:[DATA]],PJ5,AKORD[[IMIE]:[IMIE]],$A$36)</f>
        <v>0</v>
      </c>
      <c r="PK36" s="57">
        <f>SUMIFS(AKORD[[CZASY]:[CZASY]],AKORD[[DATA]:[DATA]],PK5,AKORD[[IMIE]:[IMIE]],$A$36)</f>
        <v>0</v>
      </c>
      <c r="PL36" s="31">
        <f>SUMIFS(AKORD[[CZASY]:[CZASY]],AKORD[[DATA]:[DATA]],PL5,AKORD[[IMIE]:[IMIE]],$A$36)</f>
        <v>541</v>
      </c>
      <c r="PM36" s="31">
        <f>SUMIFS(AKORD[[CZASY]:[CZASY]],AKORD[[DATA]:[DATA]],PM5,AKORD[[IMIE]:[IMIE]],$A$36)</f>
        <v>410</v>
      </c>
      <c r="PN36" s="31">
        <f>SUMIFS(AKORD[[CZASY]:[CZASY]],AKORD[[DATA]:[DATA]],PN5,AKORD[[IMIE]:[IMIE]],$A$36)</f>
        <v>219</v>
      </c>
      <c r="PO36" s="31">
        <f>SUMIFS(AKORD[[CZASY]:[CZASY]],AKORD[[DATA]:[DATA]],PO5,AKORD[[IMIE]:[IMIE]],$A$36)</f>
        <v>549</v>
      </c>
      <c r="PP36" s="31">
        <f>SUMIFS(AKORD[[CZASY]:[CZASY]],AKORD[[DATA]:[DATA]],PP5,AKORD[[IMIE]:[IMIE]],$A$36)</f>
        <v>0</v>
      </c>
      <c r="PQ36" s="54">
        <f>SUMIFS(AKORD[[CZASY]:[CZASY]],AKORD[[DATA]:[DATA]],PQ5,AKORD[[IMIE]:[IMIE]],$A$36)</f>
        <v>0</v>
      </c>
      <c r="PR36" s="57">
        <f>SUMIFS(AKORD[[CZASY]:[CZASY]],AKORD[[DATA]:[DATA]],PR5,AKORD[[IMIE]:[IMIE]],$A$36)</f>
        <v>0</v>
      </c>
      <c r="URF36" s="31"/>
    </row>
    <row r="37" spans="1:434 14670:14670" ht="11.25" customHeight="1">
      <c r="A37" s="166"/>
      <c r="B37" s="40" t="s">
        <v>2169</v>
      </c>
      <c r="C37" s="26"/>
      <c r="D37" s="26"/>
      <c r="E37" s="26"/>
      <c r="F37" s="55"/>
      <c r="G37" s="64"/>
      <c r="H37" s="26"/>
      <c r="I37" s="26"/>
      <c r="J37" s="26"/>
      <c r="K37" s="26"/>
      <c r="L37" s="26"/>
      <c r="M37" s="55"/>
      <c r="N37" s="64"/>
      <c r="O37" s="26"/>
      <c r="P37" s="26"/>
      <c r="Q37" s="26"/>
      <c r="R37" s="26"/>
      <c r="S37" s="26"/>
      <c r="T37" s="55"/>
      <c r="U37" s="64"/>
      <c r="V37" s="26"/>
      <c r="W37" s="26"/>
      <c r="X37" s="26"/>
      <c r="Y37" s="26"/>
      <c r="Z37" s="26"/>
      <c r="AA37" s="55"/>
      <c r="AB37" s="64"/>
      <c r="AC37" s="26"/>
      <c r="AD37" s="26"/>
      <c r="AE37" s="26"/>
      <c r="AF37" s="26"/>
      <c r="AG37" s="26"/>
      <c r="AH37" s="55"/>
      <c r="AI37" s="64"/>
      <c r="AJ37" s="26"/>
      <c r="AK37" s="26"/>
      <c r="AL37" s="26"/>
      <c r="AM37" s="26"/>
      <c r="AN37" s="26"/>
      <c r="AO37" s="55"/>
      <c r="AP37" s="64"/>
      <c r="AQ37" s="26"/>
      <c r="AR37" s="26"/>
      <c r="AS37" s="26"/>
      <c r="AT37" s="26"/>
      <c r="AU37" s="26"/>
      <c r="AV37" s="55"/>
      <c r="AW37" s="64"/>
      <c r="AX37" s="26"/>
      <c r="AY37" s="26"/>
      <c r="AZ37" s="26"/>
      <c r="BA37" s="26"/>
      <c r="BB37" s="26"/>
      <c r="BC37" s="55"/>
      <c r="BD37" s="64"/>
      <c r="BE37" s="26"/>
      <c r="BF37" s="26"/>
      <c r="BG37" s="26"/>
      <c r="BH37" s="26"/>
      <c r="BI37" s="26"/>
      <c r="BJ37" s="55"/>
      <c r="BK37" s="64"/>
      <c r="BL37" s="26"/>
      <c r="BM37" s="26"/>
      <c r="BN37" s="26"/>
      <c r="BO37" s="26"/>
      <c r="BP37" s="26"/>
      <c r="BQ37" s="55"/>
      <c r="BR37" s="64"/>
      <c r="BS37" s="26"/>
      <c r="BT37" s="26"/>
      <c r="BU37" s="26"/>
      <c r="BV37" s="26"/>
      <c r="BW37" s="26"/>
      <c r="BX37" s="55"/>
      <c r="BY37" s="64"/>
      <c r="BZ37" s="26"/>
      <c r="CA37" s="26"/>
      <c r="CB37" s="26"/>
      <c r="CC37" s="26"/>
      <c r="CD37" s="26"/>
      <c r="CE37" s="55"/>
      <c r="CF37" s="64"/>
      <c r="CG37" s="26"/>
      <c r="CH37" s="26"/>
      <c r="CI37" s="26"/>
      <c r="CJ37" s="26"/>
      <c r="CK37" s="26"/>
      <c r="CL37" s="55"/>
      <c r="CM37" s="64"/>
      <c r="CN37" s="26"/>
      <c r="CO37" s="26"/>
      <c r="CP37" s="26"/>
      <c r="CQ37" s="26"/>
      <c r="CR37" s="26"/>
      <c r="CS37" s="55"/>
      <c r="CT37" s="64"/>
      <c r="CU37" s="26"/>
      <c r="CV37" s="26"/>
      <c r="CW37" s="26"/>
      <c r="CX37" s="26"/>
      <c r="CY37" s="26"/>
      <c r="CZ37" s="55"/>
      <c r="DA37" s="64"/>
      <c r="DB37" s="26"/>
      <c r="DC37" s="26"/>
      <c r="DD37" s="26"/>
      <c r="DE37" s="26"/>
      <c r="DF37" s="26"/>
      <c r="DG37" s="55"/>
      <c r="DH37" s="64"/>
      <c r="DI37" s="26"/>
      <c r="DJ37" s="26"/>
      <c r="DK37" s="26"/>
      <c r="DL37" s="26"/>
      <c r="DM37" s="26"/>
      <c r="DN37" s="55"/>
      <c r="DO37" s="64"/>
      <c r="DP37" s="26"/>
      <c r="DQ37" s="26"/>
      <c r="DR37" s="26"/>
      <c r="DS37" s="26"/>
      <c r="DT37" s="26"/>
      <c r="DU37" s="55"/>
      <c r="DV37" s="64"/>
      <c r="DW37" s="26"/>
      <c r="DX37" s="26"/>
      <c r="DY37" s="26"/>
      <c r="DZ37" s="26"/>
      <c r="EA37" s="26"/>
      <c r="EB37" s="55"/>
      <c r="EC37" s="64"/>
      <c r="ED37" s="26"/>
      <c r="EE37" s="26"/>
      <c r="EF37" s="26"/>
      <c r="EG37" s="26"/>
      <c r="EH37" s="26"/>
      <c r="EI37" s="55"/>
      <c r="EJ37" s="64"/>
      <c r="EK37" s="26"/>
      <c r="EL37" s="26"/>
      <c r="EM37" s="26"/>
      <c r="EN37" s="26"/>
      <c r="EO37" s="26"/>
      <c r="EP37" s="55"/>
      <c r="EQ37" s="64"/>
      <c r="ER37" s="26"/>
      <c r="ES37" s="26"/>
      <c r="ET37" s="26"/>
      <c r="EU37" s="26"/>
      <c r="EV37" s="26"/>
      <c r="EW37" s="55"/>
      <c r="EX37" s="64"/>
      <c r="EY37" s="26"/>
      <c r="EZ37" s="26"/>
      <c r="FA37" s="26"/>
      <c r="FB37" s="26"/>
      <c r="FC37" s="26"/>
      <c r="FD37" s="55"/>
      <c r="FE37" s="64"/>
      <c r="FF37" s="26"/>
      <c r="FG37" s="26"/>
      <c r="FH37" s="26"/>
      <c r="FI37" s="26"/>
      <c r="FJ37" s="26"/>
      <c r="FK37" s="55"/>
      <c r="FL37" s="64"/>
      <c r="FM37" s="26"/>
      <c r="FN37" s="26"/>
      <c r="FO37" s="26"/>
      <c r="FP37" s="26"/>
      <c r="FQ37" s="26"/>
      <c r="FR37" s="55"/>
      <c r="FS37" s="64"/>
      <c r="FT37" s="26"/>
      <c r="FU37" s="26"/>
      <c r="FV37" s="26"/>
      <c r="FW37" s="26"/>
      <c r="FX37" s="26"/>
      <c r="FY37" s="55"/>
      <c r="FZ37" s="64"/>
      <c r="GA37" s="26"/>
      <c r="GB37" s="26"/>
      <c r="GC37" s="26"/>
      <c r="GD37" s="26"/>
      <c r="GE37" s="26"/>
      <c r="GF37" s="55"/>
      <c r="GG37" s="64"/>
      <c r="GH37" s="26"/>
      <c r="GI37" s="26"/>
      <c r="GJ37" s="26"/>
      <c r="GK37" s="26"/>
      <c r="GL37" s="26"/>
      <c r="GM37" s="55"/>
      <c r="GN37" s="64"/>
      <c r="GO37" s="26"/>
      <c r="GP37" s="26"/>
      <c r="GQ37" s="26"/>
      <c r="GR37" s="26"/>
      <c r="GS37" s="26"/>
      <c r="GT37" s="55"/>
      <c r="GU37" s="64"/>
      <c r="GV37" s="26"/>
      <c r="GW37" s="26"/>
      <c r="GX37" s="26"/>
      <c r="GY37" s="26"/>
      <c r="GZ37" s="26"/>
      <c r="HA37" s="55"/>
      <c r="HB37" s="64"/>
      <c r="HC37" s="26"/>
      <c r="HD37" s="26"/>
      <c r="HE37" s="26"/>
      <c r="HF37" s="26"/>
      <c r="HG37" s="26"/>
      <c r="HH37" s="55"/>
      <c r="HI37" s="64"/>
      <c r="HJ37" s="26"/>
      <c r="HK37" s="26"/>
      <c r="HL37" s="26"/>
      <c r="HM37" s="26"/>
      <c r="HN37" s="26"/>
      <c r="HO37" s="55"/>
      <c r="HP37" s="64"/>
      <c r="HQ37" s="26"/>
      <c r="HR37" s="26"/>
      <c r="HS37" s="26"/>
      <c r="HT37" s="26"/>
      <c r="HU37" s="26"/>
      <c r="HV37" s="55"/>
      <c r="HW37" s="64"/>
      <c r="HX37" s="26"/>
      <c r="HY37" s="26"/>
      <c r="HZ37" s="26"/>
      <c r="IA37" s="26"/>
      <c r="IB37" s="26"/>
      <c r="IC37" s="55"/>
      <c r="ID37" s="64"/>
      <c r="IE37" s="26"/>
      <c r="IF37" s="26"/>
      <c r="IG37" s="26"/>
      <c r="IH37" s="26"/>
      <c r="II37" s="26"/>
      <c r="IJ37" s="55"/>
      <c r="IK37" s="64"/>
      <c r="IL37" s="26"/>
      <c r="IM37" s="26"/>
      <c r="IN37" s="26"/>
      <c r="IO37" s="26"/>
      <c r="IP37" s="26"/>
      <c r="IQ37" s="55"/>
      <c r="IR37" s="64"/>
      <c r="IS37" s="26"/>
      <c r="IT37" s="26"/>
      <c r="IU37" s="26"/>
      <c r="IV37" s="26"/>
      <c r="IW37" s="26"/>
      <c r="IX37" s="55"/>
      <c r="IY37" s="64"/>
      <c r="IZ37" s="26"/>
      <c r="JA37" s="26"/>
      <c r="JB37" s="26"/>
      <c r="JC37" s="26"/>
      <c r="JD37" s="26"/>
      <c r="JE37" s="55"/>
      <c r="JF37" s="64"/>
      <c r="JG37" s="26"/>
      <c r="JH37" s="26"/>
      <c r="JI37" s="26"/>
      <c r="JJ37" s="26"/>
      <c r="JK37" s="26"/>
      <c r="JL37" s="55"/>
      <c r="JM37" s="64"/>
      <c r="JN37" s="26"/>
      <c r="JO37" s="26"/>
      <c r="JP37" s="26"/>
      <c r="JQ37" s="26"/>
      <c r="JR37" s="26"/>
      <c r="JS37" s="55"/>
      <c r="JT37" s="64"/>
      <c r="JU37" s="26"/>
      <c r="JV37" s="26"/>
      <c r="JW37" s="26"/>
      <c r="JX37" s="26"/>
      <c r="JY37" s="26"/>
      <c r="JZ37" s="55"/>
      <c r="KA37" s="64"/>
      <c r="KB37" s="26"/>
      <c r="KC37" s="26"/>
      <c r="KD37" s="26"/>
      <c r="KE37" s="26"/>
      <c r="KF37" s="26"/>
      <c r="KG37" s="55"/>
      <c r="KH37" s="64"/>
      <c r="KI37" s="26"/>
      <c r="KJ37" s="26"/>
      <c r="KK37" s="26"/>
      <c r="KL37" s="26"/>
      <c r="KM37" s="26"/>
      <c r="KN37" s="55"/>
      <c r="KO37" s="64"/>
      <c r="KP37" s="26"/>
      <c r="KQ37" s="26"/>
      <c r="KR37" s="26"/>
      <c r="KS37" s="26"/>
      <c r="KT37" s="26"/>
      <c r="KU37" s="55"/>
      <c r="KV37" s="64"/>
      <c r="KW37" s="26"/>
      <c r="KX37" s="26"/>
      <c r="KY37" s="26"/>
      <c r="KZ37" s="26"/>
      <c r="LA37" s="26"/>
      <c r="LB37" s="55"/>
      <c r="LC37" s="64"/>
      <c r="LD37" s="26"/>
      <c r="LE37" s="26"/>
      <c r="LF37" s="26"/>
      <c r="LG37" s="26"/>
      <c r="LH37" s="26"/>
      <c r="LI37" s="55"/>
      <c r="LJ37" s="64"/>
      <c r="LK37" s="26"/>
      <c r="LL37" s="26"/>
      <c r="LM37" s="26"/>
      <c r="LN37" s="26"/>
      <c r="LO37" s="26"/>
      <c r="LP37" s="55"/>
      <c r="LQ37" s="64"/>
      <c r="LR37" s="26"/>
      <c r="LS37" s="26"/>
      <c r="LT37" s="26"/>
      <c r="LU37" s="26"/>
      <c r="LV37" s="26"/>
      <c r="LW37" s="55"/>
      <c r="LX37" s="64"/>
      <c r="LY37" s="26"/>
      <c r="LZ37" s="26"/>
      <c r="MA37" s="26"/>
      <c r="MB37" s="26"/>
      <c r="MC37" s="26"/>
      <c r="MD37" s="55"/>
      <c r="ME37" s="64"/>
      <c r="MF37" s="26"/>
      <c r="MG37" s="26"/>
      <c r="MH37" s="26"/>
      <c r="MI37" s="26"/>
      <c r="MJ37" s="26"/>
      <c r="MK37" s="55"/>
      <c r="ML37" s="64"/>
      <c r="MM37" s="26"/>
      <c r="MN37" s="26"/>
      <c r="MO37" s="26"/>
      <c r="MP37" s="26"/>
      <c r="MQ37" s="26"/>
      <c r="MR37" s="55"/>
      <c r="MS37" s="64"/>
      <c r="MT37" s="26"/>
      <c r="MU37" s="26"/>
      <c r="MV37" s="26"/>
      <c r="MW37" s="26"/>
      <c r="MX37" s="26"/>
      <c r="MY37" s="55"/>
      <c r="MZ37" s="64"/>
      <c r="NA37" s="26"/>
      <c r="NB37" s="26"/>
      <c r="NC37" s="26"/>
      <c r="ND37" s="26"/>
      <c r="NE37" s="26"/>
      <c r="NF37" s="55"/>
      <c r="NG37" s="64"/>
      <c r="NH37" s="26"/>
      <c r="NI37" s="26"/>
      <c r="NJ37" s="26"/>
      <c r="NK37" s="26"/>
      <c r="NL37" s="26"/>
      <c r="NM37" s="55"/>
      <c r="NN37" s="64"/>
      <c r="NO37" s="26"/>
      <c r="NP37" s="26"/>
      <c r="NQ37" s="26"/>
      <c r="NR37" s="26"/>
      <c r="NS37" s="26"/>
      <c r="NT37" s="55"/>
      <c r="NU37" s="64"/>
      <c r="NV37" s="26"/>
      <c r="NW37" s="26"/>
      <c r="NX37" s="26"/>
      <c r="NY37" s="26"/>
      <c r="NZ37" s="26"/>
      <c r="OA37" s="55"/>
      <c r="OB37" s="64"/>
      <c r="OC37" s="26"/>
      <c r="OD37" s="26"/>
      <c r="OE37" s="26"/>
      <c r="OF37" s="26"/>
      <c r="OG37" s="26"/>
      <c r="OH37" s="55"/>
      <c r="OI37" s="64"/>
      <c r="OJ37" s="26"/>
      <c r="OK37" s="26"/>
      <c r="OL37" s="26"/>
      <c r="OM37" s="26"/>
      <c r="ON37" s="26"/>
      <c r="OO37" s="55"/>
      <c r="OP37" s="64"/>
      <c r="OQ37" s="26"/>
      <c r="OR37" s="26"/>
      <c r="OS37" s="26"/>
      <c r="OT37" s="26"/>
      <c r="OU37" s="26"/>
      <c r="OV37" s="55"/>
      <c r="OW37" s="64"/>
      <c r="OX37" s="26"/>
      <c r="OY37" s="26"/>
      <c r="OZ37" s="26"/>
      <c r="PA37" s="26"/>
      <c r="PB37" s="26"/>
      <c r="PC37" s="55"/>
      <c r="PD37" s="64"/>
      <c r="PE37" s="26"/>
      <c r="PF37" s="26"/>
      <c r="PG37" s="26"/>
      <c r="PH37" s="26"/>
      <c r="PI37" s="26"/>
      <c r="PJ37" s="55"/>
      <c r="PK37" s="64"/>
      <c r="PL37" s="26"/>
      <c r="PM37" s="26"/>
      <c r="PN37" s="26"/>
      <c r="PO37" s="26"/>
      <c r="PP37" s="26"/>
      <c r="PQ37" s="55"/>
      <c r="PR37" s="64"/>
    </row>
    <row r="38" spans="1:434 14670:14670" ht="11.25" customHeight="1">
      <c r="A38" s="166"/>
      <c r="B38" s="40" t="s">
        <v>2170</v>
      </c>
      <c r="C38" s="26"/>
      <c r="D38" s="26"/>
      <c r="E38" s="26"/>
      <c r="F38" s="55"/>
      <c r="G38" s="64"/>
      <c r="H38" s="26"/>
      <c r="I38" s="26"/>
      <c r="J38" s="26"/>
      <c r="K38" s="26"/>
      <c r="L38" s="26"/>
      <c r="M38" s="55"/>
      <c r="N38" s="64"/>
      <c r="O38" s="26"/>
      <c r="P38" s="26"/>
      <c r="Q38" s="26"/>
      <c r="R38" s="26"/>
      <c r="S38" s="26"/>
      <c r="T38" s="55"/>
      <c r="U38" s="64"/>
      <c r="V38" s="26"/>
      <c r="W38" s="26"/>
      <c r="X38" s="26"/>
      <c r="Y38" s="26"/>
      <c r="Z38" s="26"/>
      <c r="AA38" s="55"/>
      <c r="AB38" s="64"/>
      <c r="AC38" s="26"/>
      <c r="AD38" s="26"/>
      <c r="AE38" s="26"/>
      <c r="AF38" s="26"/>
      <c r="AG38" s="26"/>
      <c r="AH38" s="55"/>
      <c r="AI38" s="64"/>
      <c r="AJ38" s="26"/>
      <c r="AK38" s="26"/>
      <c r="AL38" s="26"/>
      <c r="AM38" s="26"/>
      <c r="AN38" s="26"/>
      <c r="AO38" s="55"/>
      <c r="AP38" s="64"/>
      <c r="AQ38" s="26"/>
      <c r="AR38" s="26"/>
      <c r="AS38" s="26"/>
      <c r="AT38" s="26"/>
      <c r="AU38" s="26"/>
      <c r="AV38" s="55"/>
      <c r="AW38" s="64"/>
      <c r="AX38" s="26"/>
      <c r="AY38" s="26"/>
      <c r="AZ38" s="26"/>
      <c r="BA38" s="26"/>
      <c r="BB38" s="26"/>
      <c r="BC38" s="55"/>
      <c r="BD38" s="64"/>
      <c r="BE38" s="26"/>
      <c r="BF38" s="26"/>
      <c r="BG38" s="26"/>
      <c r="BH38" s="26"/>
      <c r="BI38" s="26"/>
      <c r="BJ38" s="55"/>
      <c r="BK38" s="64"/>
      <c r="BL38" s="26"/>
      <c r="BM38" s="26"/>
      <c r="BN38" s="26"/>
      <c r="BO38" s="26"/>
      <c r="BP38" s="26"/>
      <c r="BQ38" s="55"/>
      <c r="BR38" s="64"/>
      <c r="BS38" s="26"/>
      <c r="BT38" s="26"/>
      <c r="BU38" s="26"/>
      <c r="BV38" s="26"/>
      <c r="BW38" s="26"/>
      <c r="BX38" s="55"/>
      <c r="BY38" s="64"/>
      <c r="BZ38" s="26"/>
      <c r="CA38" s="26"/>
      <c r="CB38" s="26"/>
      <c r="CC38" s="26"/>
      <c r="CD38" s="26"/>
      <c r="CE38" s="55"/>
      <c r="CF38" s="64"/>
      <c r="CG38" s="26"/>
      <c r="CH38" s="26"/>
      <c r="CI38" s="26"/>
      <c r="CJ38" s="26"/>
      <c r="CK38" s="26"/>
      <c r="CL38" s="55"/>
      <c r="CM38" s="64"/>
      <c r="CN38" s="26"/>
      <c r="CO38" s="26"/>
      <c r="CP38" s="26"/>
      <c r="CQ38" s="26"/>
      <c r="CR38" s="26"/>
      <c r="CS38" s="55"/>
      <c r="CT38" s="64"/>
      <c r="CU38" s="26"/>
      <c r="CV38" s="26"/>
      <c r="CW38" s="26"/>
      <c r="CX38" s="26"/>
      <c r="CY38" s="26"/>
      <c r="CZ38" s="55"/>
      <c r="DA38" s="64"/>
      <c r="DB38" s="26"/>
      <c r="DC38" s="26"/>
      <c r="DD38" s="26"/>
      <c r="DE38" s="26"/>
      <c r="DF38" s="26"/>
      <c r="DG38" s="55"/>
      <c r="DH38" s="64"/>
      <c r="DI38" s="26"/>
      <c r="DJ38" s="26"/>
      <c r="DK38" s="26"/>
      <c r="DL38" s="26"/>
      <c r="DM38" s="26"/>
      <c r="DN38" s="55"/>
      <c r="DO38" s="64"/>
      <c r="DP38" s="26"/>
      <c r="DQ38" s="26"/>
      <c r="DR38" s="26"/>
      <c r="DS38" s="26"/>
      <c r="DT38" s="26"/>
      <c r="DU38" s="55"/>
      <c r="DV38" s="64"/>
      <c r="DW38" s="26"/>
      <c r="DX38" s="26"/>
      <c r="DY38" s="26"/>
      <c r="DZ38" s="26"/>
      <c r="EA38" s="26"/>
      <c r="EB38" s="55"/>
      <c r="EC38" s="64"/>
      <c r="ED38" s="26"/>
      <c r="EE38" s="26"/>
      <c r="EF38" s="26"/>
      <c r="EG38" s="26"/>
      <c r="EH38" s="26"/>
      <c r="EI38" s="55"/>
      <c r="EJ38" s="64"/>
      <c r="EK38" s="26"/>
      <c r="EL38" s="26"/>
      <c r="EM38" s="26"/>
      <c r="EN38" s="26"/>
      <c r="EO38" s="26"/>
      <c r="EP38" s="55"/>
      <c r="EQ38" s="64"/>
      <c r="ER38" s="26"/>
      <c r="ES38" s="26"/>
      <c r="ET38" s="26"/>
      <c r="EU38" s="26"/>
      <c r="EV38" s="26"/>
      <c r="EW38" s="55"/>
      <c r="EX38" s="64"/>
      <c r="EY38" s="26"/>
      <c r="EZ38" s="26"/>
      <c r="FA38" s="26"/>
      <c r="FB38" s="26"/>
      <c r="FC38" s="26"/>
      <c r="FD38" s="55"/>
      <c r="FE38" s="64"/>
      <c r="FF38" s="26"/>
      <c r="FG38" s="26"/>
      <c r="FH38" s="26"/>
      <c r="FI38" s="26"/>
      <c r="FJ38" s="26"/>
      <c r="FK38" s="55"/>
      <c r="FL38" s="64"/>
      <c r="FM38" s="26"/>
      <c r="FN38" s="26"/>
      <c r="FO38" s="26"/>
      <c r="FP38" s="26"/>
      <c r="FQ38" s="26"/>
      <c r="FR38" s="55"/>
      <c r="FS38" s="64"/>
      <c r="FT38" s="26"/>
      <c r="FU38" s="26"/>
      <c r="FV38" s="26"/>
      <c r="FW38" s="26"/>
      <c r="FX38" s="26"/>
      <c r="FY38" s="55"/>
      <c r="FZ38" s="64"/>
      <c r="GA38" s="26"/>
      <c r="GB38" s="26"/>
      <c r="GC38" s="26"/>
      <c r="GD38" s="26"/>
      <c r="GE38" s="26"/>
      <c r="GF38" s="55"/>
      <c r="GG38" s="64"/>
      <c r="GH38" s="26"/>
      <c r="GI38" s="26"/>
      <c r="GJ38" s="26"/>
      <c r="GK38" s="26"/>
      <c r="GL38" s="26"/>
      <c r="GM38" s="55"/>
      <c r="GN38" s="64"/>
      <c r="GO38" s="26"/>
      <c r="GP38" s="26"/>
      <c r="GQ38" s="26"/>
      <c r="GR38" s="26"/>
      <c r="GS38" s="26"/>
      <c r="GT38" s="55"/>
      <c r="GU38" s="64"/>
      <c r="GV38" s="26"/>
      <c r="GW38" s="26"/>
      <c r="GX38" s="26"/>
      <c r="GY38" s="26"/>
      <c r="GZ38" s="26"/>
      <c r="HA38" s="55"/>
      <c r="HB38" s="64"/>
      <c r="HC38" s="26"/>
      <c r="HD38" s="26"/>
      <c r="HE38" s="26"/>
      <c r="HF38" s="26"/>
      <c r="HG38" s="26"/>
      <c r="HH38" s="55"/>
      <c r="HI38" s="64"/>
      <c r="HJ38" s="26"/>
      <c r="HK38" s="26"/>
      <c r="HL38" s="26"/>
      <c r="HM38" s="26"/>
      <c r="HN38" s="26"/>
      <c r="HO38" s="55"/>
      <c r="HP38" s="64"/>
      <c r="HQ38" s="26"/>
      <c r="HR38" s="26"/>
      <c r="HS38" s="26"/>
      <c r="HT38" s="26"/>
      <c r="HU38" s="26"/>
      <c r="HV38" s="55"/>
      <c r="HW38" s="64"/>
      <c r="HX38" s="26"/>
      <c r="HY38" s="26"/>
      <c r="HZ38" s="26"/>
      <c r="IA38" s="26"/>
      <c r="IB38" s="26"/>
      <c r="IC38" s="55"/>
      <c r="ID38" s="64"/>
      <c r="IE38" s="26"/>
      <c r="IF38" s="26"/>
      <c r="IG38" s="26"/>
      <c r="IH38" s="26"/>
      <c r="II38" s="26"/>
      <c r="IJ38" s="55"/>
      <c r="IK38" s="64"/>
      <c r="IL38" s="26"/>
      <c r="IM38" s="26"/>
      <c r="IN38" s="26"/>
      <c r="IO38" s="26"/>
      <c r="IP38" s="26"/>
      <c r="IQ38" s="55"/>
      <c r="IR38" s="64"/>
      <c r="IS38" s="26"/>
      <c r="IT38" s="26"/>
      <c r="IU38" s="26"/>
      <c r="IV38" s="26"/>
      <c r="IW38" s="26"/>
      <c r="IX38" s="55"/>
      <c r="IY38" s="64"/>
      <c r="IZ38" s="26"/>
      <c r="JA38" s="26"/>
      <c r="JB38" s="26"/>
      <c r="JC38" s="26"/>
      <c r="JD38" s="26"/>
      <c r="JE38" s="55"/>
      <c r="JF38" s="64"/>
      <c r="JG38" s="26"/>
      <c r="JH38" s="26"/>
      <c r="JI38" s="26"/>
      <c r="JJ38" s="26"/>
      <c r="JK38" s="26"/>
      <c r="JL38" s="55"/>
      <c r="JM38" s="64"/>
      <c r="JN38" s="26"/>
      <c r="JO38" s="26"/>
      <c r="JP38" s="26"/>
      <c r="JQ38" s="26"/>
      <c r="JR38" s="26"/>
      <c r="JS38" s="55"/>
      <c r="JT38" s="64"/>
      <c r="JU38" s="26"/>
      <c r="JV38" s="26"/>
      <c r="JW38" s="26"/>
      <c r="JX38" s="26"/>
      <c r="JY38" s="26"/>
      <c r="JZ38" s="55"/>
      <c r="KA38" s="64"/>
      <c r="KB38" s="26"/>
      <c r="KC38" s="26"/>
      <c r="KD38" s="26"/>
      <c r="KE38" s="26"/>
      <c r="KF38" s="26"/>
      <c r="KG38" s="55"/>
      <c r="KH38" s="64"/>
      <c r="KI38" s="26"/>
      <c r="KJ38" s="26"/>
      <c r="KK38" s="26"/>
      <c r="KL38" s="26"/>
      <c r="KM38" s="26"/>
      <c r="KN38" s="55"/>
      <c r="KO38" s="64"/>
      <c r="KP38" s="26"/>
      <c r="KQ38" s="26"/>
      <c r="KR38" s="26"/>
      <c r="KS38" s="26"/>
      <c r="KT38" s="26"/>
      <c r="KU38" s="55"/>
      <c r="KV38" s="64"/>
      <c r="KW38" s="26"/>
      <c r="KX38" s="26"/>
      <c r="KY38" s="26"/>
      <c r="KZ38" s="26"/>
      <c r="LA38" s="26"/>
      <c r="LB38" s="55"/>
      <c r="LC38" s="64"/>
      <c r="LD38" s="26"/>
      <c r="LE38" s="26"/>
      <c r="LF38" s="26"/>
      <c r="LG38" s="26"/>
      <c r="LH38" s="26"/>
      <c r="LI38" s="55"/>
      <c r="LJ38" s="64"/>
      <c r="LK38" s="26"/>
      <c r="LL38" s="26"/>
      <c r="LM38" s="26"/>
      <c r="LN38" s="26"/>
      <c r="LO38" s="26"/>
      <c r="LP38" s="55"/>
      <c r="LQ38" s="64"/>
      <c r="LR38" s="26"/>
      <c r="LS38" s="26"/>
      <c r="LT38" s="26"/>
      <c r="LU38" s="26"/>
      <c r="LV38" s="26"/>
      <c r="LW38" s="55"/>
      <c r="LX38" s="64"/>
      <c r="LY38" s="26"/>
      <c r="LZ38" s="26"/>
      <c r="MA38" s="26"/>
      <c r="MB38" s="26"/>
      <c r="MC38" s="26"/>
      <c r="MD38" s="55"/>
      <c r="ME38" s="64"/>
      <c r="MF38" s="26"/>
      <c r="MG38" s="26"/>
      <c r="MH38" s="26"/>
      <c r="MI38" s="26"/>
      <c r="MJ38" s="26"/>
      <c r="MK38" s="55"/>
      <c r="ML38" s="64"/>
      <c r="MM38" s="26"/>
      <c r="MN38" s="26"/>
      <c r="MO38" s="26"/>
      <c r="MP38" s="26"/>
      <c r="MQ38" s="26"/>
      <c r="MR38" s="55"/>
      <c r="MS38" s="64"/>
      <c r="MT38" s="26"/>
      <c r="MU38" s="26"/>
      <c r="MV38" s="26"/>
      <c r="MW38" s="26"/>
      <c r="MX38" s="26"/>
      <c r="MY38" s="55"/>
      <c r="MZ38" s="64"/>
      <c r="NA38" s="26"/>
      <c r="NB38" s="26"/>
      <c r="NC38" s="26"/>
      <c r="ND38" s="26"/>
      <c r="NE38" s="26"/>
      <c r="NF38" s="55"/>
      <c r="NG38" s="64"/>
      <c r="NH38" s="26"/>
      <c r="NI38" s="26"/>
      <c r="NJ38" s="26"/>
      <c r="NK38" s="26"/>
      <c r="NL38" s="26"/>
      <c r="NM38" s="55"/>
      <c r="NN38" s="64"/>
      <c r="NO38" s="26"/>
      <c r="NP38" s="26"/>
      <c r="NQ38" s="26"/>
      <c r="NR38" s="26"/>
      <c r="NS38" s="26"/>
      <c r="NT38" s="55"/>
      <c r="NU38" s="64"/>
      <c r="NV38" s="26"/>
      <c r="NW38" s="26"/>
      <c r="NX38" s="26"/>
      <c r="NY38" s="26"/>
      <c r="NZ38" s="26"/>
      <c r="OA38" s="55"/>
      <c r="OB38" s="64"/>
      <c r="OC38" s="26"/>
      <c r="OD38" s="26"/>
      <c r="OE38" s="26"/>
      <c r="OF38" s="26"/>
      <c r="OG38" s="26"/>
      <c r="OH38" s="55"/>
      <c r="OI38" s="64"/>
      <c r="OJ38" s="26"/>
      <c r="OK38" s="26"/>
      <c r="OL38" s="26"/>
      <c r="OM38" s="26"/>
      <c r="ON38" s="26"/>
      <c r="OO38" s="55"/>
      <c r="OP38" s="64"/>
      <c r="OQ38" s="26"/>
      <c r="OR38" s="26"/>
      <c r="OS38" s="26"/>
      <c r="OT38" s="26"/>
      <c r="OU38" s="26"/>
      <c r="OV38" s="55"/>
      <c r="OW38" s="64"/>
      <c r="OX38" s="26"/>
      <c r="OY38" s="26"/>
      <c r="OZ38" s="26"/>
      <c r="PA38" s="26"/>
      <c r="PB38" s="26"/>
      <c r="PC38" s="55"/>
      <c r="PD38" s="64"/>
      <c r="PE38" s="26"/>
      <c r="PF38" s="26"/>
      <c r="PG38" s="26"/>
      <c r="PH38" s="26"/>
      <c r="PI38" s="26"/>
      <c r="PJ38" s="55"/>
      <c r="PK38" s="64"/>
      <c r="PL38" s="26"/>
      <c r="PM38" s="26"/>
      <c r="PN38" s="26"/>
      <c r="PO38" s="26"/>
      <c r="PP38" s="26"/>
      <c r="PQ38" s="55"/>
      <c r="PR38" s="64"/>
    </row>
    <row r="39" spans="1:434 14670:14670" ht="11.25" customHeight="1">
      <c r="A39" s="166"/>
      <c r="B39" s="40" t="s">
        <v>2143</v>
      </c>
      <c r="C39" s="26"/>
      <c r="D39" s="26"/>
      <c r="E39" s="26"/>
      <c r="F39" s="55"/>
      <c r="G39" s="64"/>
      <c r="H39" s="26"/>
      <c r="I39" s="26"/>
      <c r="J39" s="26"/>
      <c r="K39" s="26"/>
      <c r="L39" s="26"/>
      <c r="M39" s="55"/>
      <c r="N39" s="64"/>
      <c r="O39" s="26"/>
      <c r="P39" s="26"/>
      <c r="Q39" s="26"/>
      <c r="R39" s="26"/>
      <c r="S39" s="26"/>
      <c r="T39" s="55"/>
      <c r="U39" s="64"/>
      <c r="V39" s="26"/>
      <c r="W39" s="26"/>
      <c r="X39" s="26"/>
      <c r="Y39" s="26"/>
      <c r="Z39" s="26"/>
      <c r="AA39" s="55"/>
      <c r="AB39" s="64"/>
      <c r="AC39" s="26"/>
      <c r="AD39" s="26"/>
      <c r="AE39" s="26"/>
      <c r="AF39" s="26"/>
      <c r="AG39" s="26"/>
      <c r="AH39" s="55"/>
      <c r="AI39" s="64"/>
      <c r="AJ39" s="26"/>
      <c r="AK39" s="26"/>
      <c r="AL39" s="26"/>
      <c r="AM39" s="26"/>
      <c r="AN39" s="26"/>
      <c r="AO39" s="55"/>
      <c r="AP39" s="64"/>
      <c r="AQ39" s="26"/>
      <c r="AR39" s="26"/>
      <c r="AS39" s="26"/>
      <c r="AT39" s="26"/>
      <c r="AU39" s="26"/>
      <c r="AV39" s="55"/>
      <c r="AW39" s="64"/>
      <c r="AX39" s="26"/>
      <c r="AY39" s="26"/>
      <c r="AZ39" s="26"/>
      <c r="BA39" s="26"/>
      <c r="BB39" s="26"/>
      <c r="BC39" s="55"/>
      <c r="BD39" s="64"/>
      <c r="BE39" s="26"/>
      <c r="BF39" s="26"/>
      <c r="BG39" s="26"/>
      <c r="BH39" s="26"/>
      <c r="BI39" s="26"/>
      <c r="BJ39" s="55"/>
      <c r="BK39" s="64"/>
      <c r="BL39" s="26"/>
      <c r="BM39" s="26"/>
      <c r="BN39" s="26"/>
      <c r="BO39" s="26"/>
      <c r="BP39" s="26"/>
      <c r="BQ39" s="55"/>
      <c r="BR39" s="64"/>
      <c r="BS39" s="26"/>
      <c r="BT39" s="26"/>
      <c r="BU39" s="26"/>
      <c r="BV39" s="26"/>
      <c r="BW39" s="26"/>
      <c r="BX39" s="55"/>
      <c r="BY39" s="64"/>
      <c r="BZ39" s="26"/>
      <c r="CA39" s="26"/>
      <c r="CB39" s="26"/>
      <c r="CC39" s="26"/>
      <c r="CD39" s="26"/>
      <c r="CE39" s="55"/>
      <c r="CF39" s="64"/>
      <c r="CG39" s="26"/>
      <c r="CH39" s="26"/>
      <c r="CI39" s="26"/>
      <c r="CJ39" s="26"/>
      <c r="CK39" s="26"/>
      <c r="CL39" s="55"/>
      <c r="CM39" s="64"/>
      <c r="CN39" s="26"/>
      <c r="CO39" s="26"/>
      <c r="CP39" s="26"/>
      <c r="CQ39" s="26"/>
      <c r="CR39" s="26"/>
      <c r="CS39" s="55"/>
      <c r="CT39" s="64"/>
      <c r="CU39" s="26"/>
      <c r="CV39" s="26"/>
      <c r="CW39" s="26"/>
      <c r="CX39" s="26"/>
      <c r="CY39" s="26"/>
      <c r="CZ39" s="55"/>
      <c r="DA39" s="64"/>
      <c r="DB39" s="26"/>
      <c r="DC39" s="26"/>
      <c r="DD39" s="26"/>
      <c r="DE39" s="26"/>
      <c r="DF39" s="26"/>
      <c r="DG39" s="55"/>
      <c r="DH39" s="64"/>
      <c r="DI39" s="26"/>
      <c r="DJ39" s="26"/>
      <c r="DK39" s="26"/>
      <c r="DL39" s="26"/>
      <c r="DM39" s="26"/>
      <c r="DN39" s="55"/>
      <c r="DO39" s="64"/>
      <c r="DP39" s="26"/>
      <c r="DQ39" s="26"/>
      <c r="DR39" s="26"/>
      <c r="DS39" s="26"/>
      <c r="DT39" s="26"/>
      <c r="DU39" s="55"/>
      <c r="DV39" s="64"/>
      <c r="DW39" s="26"/>
      <c r="DX39" s="26"/>
      <c r="DY39" s="26"/>
      <c r="DZ39" s="26"/>
      <c r="EA39" s="26"/>
      <c r="EB39" s="55"/>
      <c r="EC39" s="64"/>
      <c r="ED39" s="26"/>
      <c r="EE39" s="26"/>
      <c r="EF39" s="26"/>
      <c r="EG39" s="26"/>
      <c r="EH39" s="26"/>
      <c r="EI39" s="55"/>
      <c r="EJ39" s="64"/>
      <c r="EK39" s="26"/>
      <c r="EL39" s="26"/>
      <c r="EM39" s="26"/>
      <c r="EN39" s="26"/>
      <c r="EO39" s="26"/>
      <c r="EP39" s="55"/>
      <c r="EQ39" s="64"/>
      <c r="ER39" s="26"/>
      <c r="ES39" s="26"/>
      <c r="ET39" s="26"/>
      <c r="EU39" s="26"/>
      <c r="EV39" s="26"/>
      <c r="EW39" s="55"/>
      <c r="EX39" s="64"/>
      <c r="EY39" s="26"/>
      <c r="EZ39" s="26"/>
      <c r="FA39" s="26"/>
      <c r="FB39" s="26"/>
      <c r="FC39" s="26"/>
      <c r="FD39" s="55"/>
      <c r="FE39" s="64"/>
      <c r="FF39" s="26"/>
      <c r="FG39" s="26"/>
      <c r="FH39" s="26"/>
      <c r="FI39" s="26"/>
      <c r="FJ39" s="26"/>
      <c r="FK39" s="55"/>
      <c r="FL39" s="64"/>
      <c r="FM39" s="26"/>
      <c r="FN39" s="26"/>
      <c r="FO39" s="26"/>
      <c r="FP39" s="26"/>
      <c r="FQ39" s="26"/>
      <c r="FR39" s="55"/>
      <c r="FS39" s="64"/>
      <c r="FT39" s="26"/>
      <c r="FU39" s="26"/>
      <c r="FV39" s="26"/>
      <c r="FW39" s="26"/>
      <c r="FX39" s="26"/>
      <c r="FY39" s="55"/>
      <c r="FZ39" s="64"/>
      <c r="GA39" s="26"/>
      <c r="GB39" s="26"/>
      <c r="GC39" s="26"/>
      <c r="GD39" s="26"/>
      <c r="GE39" s="26"/>
      <c r="GF39" s="55"/>
      <c r="GG39" s="64"/>
      <c r="GH39" s="26"/>
      <c r="GI39" s="26"/>
      <c r="GJ39" s="26"/>
      <c r="GK39" s="26"/>
      <c r="GL39" s="26"/>
      <c r="GM39" s="55"/>
      <c r="GN39" s="64"/>
      <c r="GO39" s="26"/>
      <c r="GP39" s="26"/>
      <c r="GQ39" s="26"/>
      <c r="GR39" s="26"/>
      <c r="GS39" s="26"/>
      <c r="GT39" s="55"/>
      <c r="GU39" s="64"/>
      <c r="GV39" s="26"/>
      <c r="GW39" s="26"/>
      <c r="GX39" s="26"/>
      <c r="GY39" s="26"/>
      <c r="GZ39" s="26"/>
      <c r="HA39" s="55"/>
      <c r="HB39" s="64"/>
      <c r="HC39" s="26"/>
      <c r="HD39" s="26"/>
      <c r="HE39" s="26"/>
      <c r="HF39" s="26"/>
      <c r="HG39" s="26"/>
      <c r="HH39" s="55"/>
      <c r="HI39" s="64"/>
      <c r="HJ39" s="26"/>
      <c r="HK39" s="26"/>
      <c r="HL39" s="26"/>
      <c r="HM39" s="26"/>
      <c r="HN39" s="26"/>
      <c r="HO39" s="55"/>
      <c r="HP39" s="64"/>
      <c r="HQ39" s="26"/>
      <c r="HR39" s="26"/>
      <c r="HS39" s="26"/>
      <c r="HT39" s="26"/>
      <c r="HU39" s="26"/>
      <c r="HV39" s="55"/>
      <c r="HW39" s="64"/>
      <c r="HX39" s="26"/>
      <c r="HY39" s="26"/>
      <c r="HZ39" s="26"/>
      <c r="IA39" s="26"/>
      <c r="IB39" s="26"/>
      <c r="IC39" s="55"/>
      <c r="ID39" s="64"/>
      <c r="IE39" s="26"/>
      <c r="IF39" s="26"/>
      <c r="IG39" s="26"/>
      <c r="IH39" s="26"/>
      <c r="II39" s="26"/>
      <c r="IJ39" s="55"/>
      <c r="IK39" s="64"/>
      <c r="IL39" s="26"/>
      <c r="IM39" s="26"/>
      <c r="IN39" s="26"/>
      <c r="IO39" s="26"/>
      <c r="IP39" s="26"/>
      <c r="IQ39" s="55"/>
      <c r="IR39" s="64"/>
      <c r="IS39" s="26"/>
      <c r="IT39" s="26"/>
      <c r="IU39" s="26"/>
      <c r="IV39" s="26"/>
      <c r="IW39" s="26"/>
      <c r="IX39" s="55"/>
      <c r="IY39" s="64"/>
      <c r="IZ39" s="26"/>
      <c r="JA39" s="26"/>
      <c r="JB39" s="26"/>
      <c r="JC39" s="26"/>
      <c r="JD39" s="26"/>
      <c r="JE39" s="55"/>
      <c r="JF39" s="64"/>
      <c r="JG39" s="26"/>
      <c r="JH39" s="26"/>
      <c r="JI39" s="26"/>
      <c r="JJ39" s="26"/>
      <c r="JK39" s="26"/>
      <c r="JL39" s="55"/>
      <c r="JM39" s="64"/>
      <c r="JN39" s="26"/>
      <c r="JO39" s="26"/>
      <c r="JP39" s="26"/>
      <c r="JQ39" s="26"/>
      <c r="JR39" s="26"/>
      <c r="JS39" s="55"/>
      <c r="JT39" s="64"/>
      <c r="JU39" s="26"/>
      <c r="JV39" s="26"/>
      <c r="JW39" s="26"/>
      <c r="JX39" s="26"/>
      <c r="JY39" s="26"/>
      <c r="JZ39" s="55"/>
      <c r="KA39" s="64"/>
      <c r="KB39" s="26"/>
      <c r="KC39" s="26"/>
      <c r="KD39" s="26"/>
      <c r="KE39" s="26"/>
      <c r="KF39" s="26"/>
      <c r="KG39" s="55"/>
      <c r="KH39" s="64"/>
      <c r="KI39" s="26"/>
      <c r="KJ39" s="26"/>
      <c r="KK39" s="26"/>
      <c r="KL39" s="26"/>
      <c r="KM39" s="26"/>
      <c r="KN39" s="55"/>
      <c r="KO39" s="64"/>
      <c r="KP39" s="26"/>
      <c r="KQ39" s="26"/>
      <c r="KR39" s="26"/>
      <c r="KS39" s="26"/>
      <c r="KT39" s="26"/>
      <c r="KU39" s="55"/>
      <c r="KV39" s="64"/>
      <c r="KW39" s="26"/>
      <c r="KX39" s="26"/>
      <c r="KY39" s="26"/>
      <c r="KZ39" s="26"/>
      <c r="LA39" s="26"/>
      <c r="LB39" s="55"/>
      <c r="LC39" s="64"/>
      <c r="LD39" s="26"/>
      <c r="LE39" s="26"/>
      <c r="LF39" s="26"/>
      <c r="LG39" s="26"/>
      <c r="LH39" s="26"/>
      <c r="LI39" s="55"/>
      <c r="LJ39" s="64"/>
      <c r="LK39" s="26"/>
      <c r="LL39" s="26"/>
      <c r="LM39" s="26"/>
      <c r="LN39" s="26"/>
      <c r="LO39" s="26"/>
      <c r="LP39" s="55"/>
      <c r="LQ39" s="64"/>
      <c r="LR39" s="26"/>
      <c r="LS39" s="26"/>
      <c r="LT39" s="26"/>
      <c r="LU39" s="26"/>
      <c r="LV39" s="26"/>
      <c r="LW39" s="55"/>
      <c r="LX39" s="64"/>
      <c r="LY39" s="26"/>
      <c r="LZ39" s="26"/>
      <c r="MA39" s="26"/>
      <c r="MB39" s="26"/>
      <c r="MC39" s="26"/>
      <c r="MD39" s="55"/>
      <c r="ME39" s="64"/>
      <c r="MF39" s="26"/>
      <c r="MG39" s="26"/>
      <c r="MH39" s="26"/>
      <c r="MI39" s="26"/>
      <c r="MJ39" s="26"/>
      <c r="MK39" s="55"/>
      <c r="ML39" s="64"/>
      <c r="MM39" s="26"/>
      <c r="MN39" s="26"/>
      <c r="MO39" s="26"/>
      <c r="MP39" s="26"/>
      <c r="MQ39" s="26"/>
      <c r="MR39" s="55"/>
      <c r="MS39" s="64"/>
      <c r="MT39" s="26"/>
      <c r="MU39" s="26"/>
      <c r="MV39" s="26"/>
      <c r="MW39" s="26"/>
      <c r="MX39" s="26"/>
      <c r="MY39" s="55"/>
      <c r="MZ39" s="64"/>
      <c r="NA39" s="26"/>
      <c r="NB39" s="26"/>
      <c r="NC39" s="26"/>
      <c r="ND39" s="26"/>
      <c r="NE39" s="26"/>
      <c r="NF39" s="55"/>
      <c r="NG39" s="64"/>
      <c r="NH39" s="26"/>
      <c r="NI39" s="26"/>
      <c r="NJ39" s="26"/>
      <c r="NK39" s="26"/>
      <c r="NL39" s="26"/>
      <c r="NM39" s="55"/>
      <c r="NN39" s="64"/>
      <c r="NO39" s="26"/>
      <c r="NP39" s="26"/>
      <c r="NQ39" s="26"/>
      <c r="NR39" s="26"/>
      <c r="NS39" s="26"/>
      <c r="NT39" s="55"/>
      <c r="NU39" s="64"/>
      <c r="NV39" s="26"/>
      <c r="NW39" s="26"/>
      <c r="NX39" s="26"/>
      <c r="NY39" s="26"/>
      <c r="NZ39" s="26"/>
      <c r="OA39" s="55"/>
      <c r="OB39" s="64"/>
      <c r="OC39" s="26"/>
      <c r="OD39" s="26"/>
      <c r="OE39" s="26"/>
      <c r="OF39" s="26"/>
      <c r="OG39" s="26"/>
      <c r="OH39" s="55"/>
      <c r="OI39" s="64"/>
      <c r="OJ39" s="26"/>
      <c r="OK39" s="26"/>
      <c r="OL39" s="26"/>
      <c r="OM39" s="26"/>
      <c r="ON39" s="26"/>
      <c r="OO39" s="55"/>
      <c r="OP39" s="64"/>
      <c r="OQ39" s="26"/>
      <c r="OR39" s="26"/>
      <c r="OS39" s="26"/>
      <c r="OT39" s="26"/>
      <c r="OU39" s="26"/>
      <c r="OV39" s="55"/>
      <c r="OW39" s="64"/>
      <c r="OX39" s="26"/>
      <c r="OY39" s="26"/>
      <c r="OZ39" s="26"/>
      <c r="PA39" s="26"/>
      <c r="PB39" s="26"/>
      <c r="PC39" s="55"/>
      <c r="PD39" s="64"/>
      <c r="PE39" s="26"/>
      <c r="PF39" s="26"/>
      <c r="PG39" s="26"/>
      <c r="PH39" s="26"/>
      <c r="PI39" s="26"/>
      <c r="PJ39" s="55"/>
      <c r="PK39" s="64"/>
      <c r="PL39" s="26"/>
      <c r="PM39" s="26"/>
      <c r="PN39" s="26"/>
      <c r="PO39" s="26"/>
      <c r="PP39" s="26"/>
      <c r="PQ39" s="55"/>
      <c r="PR39" s="64"/>
    </row>
    <row r="40" spans="1:434 14670:14670" ht="11.25" customHeight="1">
      <c r="A40" s="166"/>
      <c r="B40" s="40" t="s">
        <v>2171</v>
      </c>
      <c r="C40" s="26"/>
      <c r="D40" s="26"/>
      <c r="E40" s="26"/>
      <c r="F40" s="55"/>
      <c r="G40" s="64"/>
      <c r="H40" s="26"/>
      <c r="I40" s="26"/>
      <c r="J40" s="26"/>
      <c r="K40" s="26"/>
      <c r="L40" s="26"/>
      <c r="M40" s="55"/>
      <c r="N40" s="64"/>
      <c r="O40" s="26"/>
      <c r="P40" s="26"/>
      <c r="Q40" s="26"/>
      <c r="R40" s="26"/>
      <c r="S40" s="26"/>
      <c r="T40" s="55"/>
      <c r="U40" s="64"/>
      <c r="V40" s="26"/>
      <c r="W40" s="26"/>
      <c r="X40" s="26"/>
      <c r="Y40" s="26"/>
      <c r="Z40" s="26"/>
      <c r="AA40" s="55"/>
      <c r="AB40" s="64"/>
      <c r="AC40" s="26"/>
      <c r="AD40" s="26"/>
      <c r="AE40" s="26"/>
      <c r="AF40" s="26"/>
      <c r="AG40" s="26"/>
      <c r="AH40" s="55"/>
      <c r="AI40" s="64"/>
      <c r="AJ40" s="26"/>
      <c r="AK40" s="26"/>
      <c r="AL40" s="26"/>
      <c r="AM40" s="26"/>
      <c r="AN40" s="26"/>
      <c r="AO40" s="55"/>
      <c r="AP40" s="64"/>
      <c r="AQ40" s="26"/>
      <c r="AR40" s="26"/>
      <c r="AS40" s="26"/>
      <c r="AT40" s="26"/>
      <c r="AU40" s="26"/>
      <c r="AV40" s="55"/>
      <c r="AW40" s="64"/>
      <c r="AX40" s="26"/>
      <c r="AY40" s="26"/>
      <c r="AZ40" s="26"/>
      <c r="BA40" s="26"/>
      <c r="BB40" s="26"/>
      <c r="BC40" s="55"/>
      <c r="BD40" s="64"/>
      <c r="BE40" s="26"/>
      <c r="BF40" s="26"/>
      <c r="BG40" s="26"/>
      <c r="BH40" s="26"/>
      <c r="BI40" s="26"/>
      <c r="BJ40" s="55"/>
      <c r="BK40" s="64"/>
      <c r="BL40" s="26"/>
      <c r="BM40" s="26"/>
      <c r="BN40" s="26"/>
      <c r="BO40" s="26"/>
      <c r="BP40" s="26"/>
      <c r="BQ40" s="55"/>
      <c r="BR40" s="64"/>
      <c r="BS40" s="26"/>
      <c r="BT40" s="26"/>
      <c r="BU40" s="26"/>
      <c r="BV40" s="26"/>
      <c r="BW40" s="26"/>
      <c r="BX40" s="55"/>
      <c r="BY40" s="64"/>
      <c r="BZ40" s="26"/>
      <c r="CA40" s="26"/>
      <c r="CB40" s="26"/>
      <c r="CC40" s="26"/>
      <c r="CD40" s="26"/>
      <c r="CE40" s="55"/>
      <c r="CF40" s="64"/>
      <c r="CG40" s="26"/>
      <c r="CH40" s="26"/>
      <c r="CI40" s="26"/>
      <c r="CJ40" s="26"/>
      <c r="CK40" s="26"/>
      <c r="CL40" s="55"/>
      <c r="CM40" s="64"/>
      <c r="CN40" s="26"/>
      <c r="CO40" s="26"/>
      <c r="CP40" s="26"/>
      <c r="CQ40" s="26"/>
      <c r="CR40" s="26"/>
      <c r="CS40" s="55"/>
      <c r="CT40" s="64"/>
      <c r="CU40" s="26"/>
      <c r="CV40" s="26"/>
      <c r="CW40" s="26"/>
      <c r="CX40" s="26"/>
      <c r="CY40" s="26"/>
      <c r="CZ40" s="55"/>
      <c r="DA40" s="64"/>
      <c r="DB40" s="26"/>
      <c r="DC40" s="26"/>
      <c r="DD40" s="26"/>
      <c r="DE40" s="26"/>
      <c r="DF40" s="26"/>
      <c r="DG40" s="55"/>
      <c r="DH40" s="64"/>
      <c r="DI40" s="26"/>
      <c r="DJ40" s="26"/>
      <c r="DK40" s="26"/>
      <c r="DL40" s="26"/>
      <c r="DM40" s="26"/>
      <c r="DN40" s="55"/>
      <c r="DO40" s="64"/>
      <c r="DP40" s="26"/>
      <c r="DQ40" s="26"/>
      <c r="DR40" s="26"/>
      <c r="DS40" s="26"/>
      <c r="DT40" s="26"/>
      <c r="DU40" s="55"/>
      <c r="DV40" s="64"/>
      <c r="DW40" s="26"/>
      <c r="DX40" s="26"/>
      <c r="DY40" s="26"/>
      <c r="DZ40" s="26"/>
      <c r="EA40" s="26"/>
      <c r="EB40" s="55"/>
      <c r="EC40" s="64"/>
      <c r="ED40" s="26"/>
      <c r="EE40" s="26"/>
      <c r="EF40" s="26"/>
      <c r="EG40" s="26"/>
      <c r="EH40" s="26"/>
      <c r="EI40" s="55"/>
      <c r="EJ40" s="64"/>
      <c r="EK40" s="26"/>
      <c r="EL40" s="26"/>
      <c r="EM40" s="26"/>
      <c r="EN40" s="26"/>
      <c r="EO40" s="26"/>
      <c r="EP40" s="55"/>
      <c r="EQ40" s="64"/>
      <c r="ER40" s="26"/>
      <c r="ES40" s="26"/>
      <c r="ET40" s="26"/>
      <c r="EU40" s="26"/>
      <c r="EV40" s="26"/>
      <c r="EW40" s="55"/>
      <c r="EX40" s="64"/>
      <c r="EY40" s="26"/>
      <c r="EZ40" s="26"/>
      <c r="FA40" s="26"/>
      <c r="FB40" s="26"/>
      <c r="FC40" s="26"/>
      <c r="FD40" s="55"/>
      <c r="FE40" s="64"/>
      <c r="FF40" s="26"/>
      <c r="FG40" s="26"/>
      <c r="FH40" s="26"/>
      <c r="FI40" s="26"/>
      <c r="FJ40" s="26"/>
      <c r="FK40" s="55"/>
      <c r="FL40" s="64"/>
      <c r="FM40" s="26"/>
      <c r="FN40" s="26"/>
      <c r="FO40" s="26"/>
      <c r="FP40" s="26"/>
      <c r="FQ40" s="26"/>
      <c r="FR40" s="55"/>
      <c r="FS40" s="64"/>
      <c r="FT40" s="26"/>
      <c r="FU40" s="26"/>
      <c r="FV40" s="26"/>
      <c r="FW40" s="26"/>
      <c r="FX40" s="26"/>
      <c r="FY40" s="55"/>
      <c r="FZ40" s="64"/>
      <c r="GA40" s="26"/>
      <c r="GB40" s="26"/>
      <c r="GC40" s="26"/>
      <c r="GD40" s="26"/>
      <c r="GE40" s="26"/>
      <c r="GF40" s="55"/>
      <c r="GG40" s="64"/>
      <c r="GH40" s="26"/>
      <c r="GI40" s="26"/>
      <c r="GJ40" s="26"/>
      <c r="GK40" s="26"/>
      <c r="GL40" s="26"/>
      <c r="GM40" s="55"/>
      <c r="GN40" s="64"/>
      <c r="GO40" s="26"/>
      <c r="GP40" s="26"/>
      <c r="GQ40" s="26"/>
      <c r="GR40" s="26"/>
      <c r="GS40" s="26"/>
      <c r="GT40" s="55"/>
      <c r="GU40" s="64"/>
      <c r="GV40" s="26"/>
      <c r="GW40" s="26"/>
      <c r="GX40" s="26"/>
      <c r="GY40" s="26"/>
      <c r="GZ40" s="26"/>
      <c r="HA40" s="55"/>
      <c r="HB40" s="64"/>
      <c r="HC40" s="26"/>
      <c r="HD40" s="26"/>
      <c r="HE40" s="26"/>
      <c r="HF40" s="26"/>
      <c r="HG40" s="26"/>
      <c r="HH40" s="55"/>
      <c r="HI40" s="64"/>
      <c r="HJ40" s="26"/>
      <c r="HK40" s="26"/>
      <c r="HL40" s="26"/>
      <c r="HM40" s="26"/>
      <c r="HN40" s="26"/>
      <c r="HO40" s="55"/>
      <c r="HP40" s="64"/>
      <c r="HQ40" s="26"/>
      <c r="HR40" s="26"/>
      <c r="HS40" s="26"/>
      <c r="HT40" s="26"/>
      <c r="HU40" s="26"/>
      <c r="HV40" s="55"/>
      <c r="HW40" s="64"/>
      <c r="HX40" s="26"/>
      <c r="HY40" s="26"/>
      <c r="HZ40" s="26"/>
      <c r="IA40" s="26"/>
      <c r="IB40" s="26"/>
      <c r="IC40" s="55"/>
      <c r="ID40" s="64"/>
      <c r="IE40" s="26"/>
      <c r="IF40" s="26"/>
      <c r="IG40" s="26"/>
      <c r="IH40" s="26"/>
      <c r="II40" s="26"/>
      <c r="IJ40" s="55"/>
      <c r="IK40" s="64"/>
      <c r="IL40" s="26"/>
      <c r="IM40" s="26"/>
      <c r="IN40" s="26"/>
      <c r="IO40" s="26"/>
      <c r="IP40" s="26"/>
      <c r="IQ40" s="55"/>
      <c r="IR40" s="64"/>
      <c r="IS40" s="26"/>
      <c r="IT40" s="26"/>
      <c r="IU40" s="26"/>
      <c r="IV40" s="26"/>
      <c r="IW40" s="26"/>
      <c r="IX40" s="55"/>
      <c r="IY40" s="64"/>
      <c r="IZ40" s="26"/>
      <c r="JA40" s="26"/>
      <c r="JB40" s="26"/>
      <c r="JC40" s="26"/>
      <c r="JD40" s="26"/>
      <c r="JE40" s="55"/>
      <c r="JF40" s="64"/>
      <c r="JG40" s="26"/>
      <c r="JH40" s="26"/>
      <c r="JI40" s="26"/>
      <c r="JJ40" s="26"/>
      <c r="JK40" s="26"/>
      <c r="JL40" s="55"/>
      <c r="JM40" s="64"/>
      <c r="JN40" s="26"/>
      <c r="JO40" s="26"/>
      <c r="JP40" s="26"/>
      <c r="JQ40" s="26"/>
      <c r="JR40" s="26"/>
      <c r="JS40" s="55"/>
      <c r="JT40" s="64"/>
      <c r="JU40" s="26"/>
      <c r="JV40" s="26"/>
      <c r="JW40" s="26"/>
      <c r="JX40" s="26"/>
      <c r="JY40" s="26"/>
      <c r="JZ40" s="55"/>
      <c r="KA40" s="64"/>
      <c r="KB40" s="26"/>
      <c r="KC40" s="26"/>
      <c r="KD40" s="26"/>
      <c r="KE40" s="26"/>
      <c r="KF40" s="26"/>
      <c r="KG40" s="55"/>
      <c r="KH40" s="64"/>
      <c r="KI40" s="26"/>
      <c r="KJ40" s="26"/>
      <c r="KK40" s="26"/>
      <c r="KL40" s="26"/>
      <c r="KM40" s="26"/>
      <c r="KN40" s="55"/>
      <c r="KO40" s="64"/>
      <c r="KP40" s="26"/>
      <c r="KQ40" s="26"/>
      <c r="KR40" s="26"/>
      <c r="KS40" s="26"/>
      <c r="KT40" s="26"/>
      <c r="KU40" s="55"/>
      <c r="KV40" s="64"/>
      <c r="KW40" s="26"/>
      <c r="KX40" s="26"/>
      <c r="KY40" s="26"/>
      <c r="KZ40" s="26"/>
      <c r="LA40" s="26"/>
      <c r="LB40" s="55"/>
      <c r="LC40" s="64"/>
      <c r="LD40" s="26"/>
      <c r="LE40" s="26"/>
      <c r="LF40" s="26"/>
      <c r="LG40" s="26"/>
      <c r="LH40" s="26"/>
      <c r="LI40" s="55"/>
      <c r="LJ40" s="64"/>
      <c r="LK40" s="26"/>
      <c r="LL40" s="26"/>
      <c r="LM40" s="26"/>
      <c r="LN40" s="26"/>
      <c r="LO40" s="26"/>
      <c r="LP40" s="55"/>
      <c r="LQ40" s="64"/>
      <c r="LR40" s="26"/>
      <c r="LS40" s="26"/>
      <c r="LT40" s="26"/>
      <c r="LU40" s="26"/>
      <c r="LV40" s="26"/>
      <c r="LW40" s="55"/>
      <c r="LX40" s="64"/>
      <c r="LY40" s="26"/>
      <c r="LZ40" s="26"/>
      <c r="MA40" s="26"/>
      <c r="MB40" s="26"/>
      <c r="MC40" s="26"/>
      <c r="MD40" s="55"/>
      <c r="ME40" s="64"/>
      <c r="MF40" s="26"/>
      <c r="MG40" s="26"/>
      <c r="MH40" s="26"/>
      <c r="MI40" s="26"/>
      <c r="MJ40" s="26"/>
      <c r="MK40" s="55"/>
      <c r="ML40" s="64"/>
      <c r="MM40" s="26"/>
      <c r="MN40" s="26"/>
      <c r="MO40" s="26"/>
      <c r="MP40" s="26"/>
      <c r="MQ40" s="26"/>
      <c r="MR40" s="55"/>
      <c r="MS40" s="64"/>
      <c r="MT40" s="26"/>
      <c r="MU40" s="26"/>
      <c r="MV40" s="26"/>
      <c r="MW40" s="26"/>
      <c r="MX40" s="26"/>
      <c r="MY40" s="55"/>
      <c r="MZ40" s="64"/>
      <c r="NA40" s="26"/>
      <c r="NB40" s="26"/>
      <c r="NC40" s="26"/>
      <c r="ND40" s="26"/>
      <c r="NE40" s="26"/>
      <c r="NF40" s="55"/>
      <c r="NG40" s="64"/>
      <c r="NH40" s="26"/>
      <c r="NI40" s="26"/>
      <c r="NJ40" s="26"/>
      <c r="NK40" s="26"/>
      <c r="NL40" s="26"/>
      <c r="NM40" s="55"/>
      <c r="NN40" s="64"/>
      <c r="NO40" s="26"/>
      <c r="NP40" s="26"/>
      <c r="NQ40" s="26"/>
      <c r="NR40" s="26"/>
      <c r="NS40" s="26"/>
      <c r="NT40" s="55"/>
      <c r="NU40" s="64"/>
      <c r="NV40" s="26"/>
      <c r="NW40" s="26"/>
      <c r="NX40" s="26"/>
      <c r="NY40" s="26"/>
      <c r="NZ40" s="26"/>
      <c r="OA40" s="55"/>
      <c r="OB40" s="64"/>
      <c r="OC40" s="26"/>
      <c r="OD40" s="26"/>
      <c r="OE40" s="26"/>
      <c r="OF40" s="26"/>
      <c r="OG40" s="26"/>
      <c r="OH40" s="55"/>
      <c r="OI40" s="64"/>
      <c r="OJ40" s="26"/>
      <c r="OK40" s="26"/>
      <c r="OL40" s="26"/>
      <c r="OM40" s="26"/>
      <c r="ON40" s="26"/>
      <c r="OO40" s="55"/>
      <c r="OP40" s="64"/>
      <c r="OQ40" s="26"/>
      <c r="OR40" s="26"/>
      <c r="OS40" s="26"/>
      <c r="OT40" s="26"/>
      <c r="OU40" s="26"/>
      <c r="OV40" s="55"/>
      <c r="OW40" s="64"/>
      <c r="OX40" s="26"/>
      <c r="OY40" s="26"/>
      <c r="OZ40" s="26"/>
      <c r="PA40" s="26"/>
      <c r="PB40" s="26"/>
      <c r="PC40" s="55"/>
      <c r="PD40" s="64"/>
      <c r="PE40" s="26"/>
      <c r="PF40" s="26"/>
      <c r="PG40" s="26"/>
      <c r="PH40" s="26"/>
      <c r="PI40" s="26"/>
      <c r="PJ40" s="55"/>
      <c r="PK40" s="64"/>
      <c r="PL40" s="26"/>
      <c r="PM40" s="26"/>
      <c r="PN40" s="26"/>
      <c r="PO40" s="26"/>
      <c r="PP40" s="26"/>
      <c r="PQ40" s="55"/>
      <c r="PR40" s="64"/>
    </row>
    <row r="41" spans="1:434 14670:14670" s="48" customFormat="1" ht="11.25" customHeight="1" thickBot="1">
      <c r="A41" s="166"/>
      <c r="B41" s="47" t="s">
        <v>2172</v>
      </c>
      <c r="C41" s="50">
        <v>465</v>
      </c>
      <c r="D41" s="50">
        <v>465</v>
      </c>
      <c r="E41" s="50">
        <v>465</v>
      </c>
      <c r="F41" s="56"/>
      <c r="G41" s="65"/>
      <c r="H41" s="50">
        <v>225</v>
      </c>
      <c r="I41" s="50">
        <v>465</v>
      </c>
      <c r="J41" s="50">
        <v>345</v>
      </c>
      <c r="K41" s="50">
        <v>465</v>
      </c>
      <c r="L41" s="50">
        <v>345</v>
      </c>
      <c r="M41" s="56"/>
      <c r="N41" s="65"/>
      <c r="O41" s="50">
        <v>465</v>
      </c>
      <c r="P41" s="50">
        <v>465</v>
      </c>
      <c r="Q41" s="50">
        <v>465</v>
      </c>
      <c r="R41" s="50">
        <v>285</v>
      </c>
      <c r="S41" s="50">
        <v>465</v>
      </c>
      <c r="T41" s="56"/>
      <c r="U41" s="65"/>
      <c r="V41" s="50">
        <v>465</v>
      </c>
      <c r="W41" s="50">
        <v>465</v>
      </c>
      <c r="X41" s="50">
        <v>465</v>
      </c>
      <c r="Y41" s="50">
        <v>465</v>
      </c>
      <c r="Z41" s="50">
        <v>465</v>
      </c>
      <c r="AA41" s="56"/>
      <c r="AB41" s="65"/>
      <c r="AC41" s="50">
        <v>465</v>
      </c>
      <c r="AD41" s="50">
        <v>465</v>
      </c>
      <c r="AE41" s="50">
        <v>465</v>
      </c>
      <c r="AF41" s="50"/>
      <c r="AG41" s="50"/>
      <c r="AH41" s="56"/>
      <c r="AI41" s="65"/>
      <c r="AJ41" s="50">
        <v>465</v>
      </c>
      <c r="AK41" s="50">
        <v>465</v>
      </c>
      <c r="AL41" s="50">
        <v>240</v>
      </c>
      <c r="AM41" s="50"/>
      <c r="AN41" s="50">
        <v>465</v>
      </c>
      <c r="AO41" s="56"/>
      <c r="AP41" s="65"/>
      <c r="AQ41" s="50"/>
      <c r="AR41" s="50"/>
      <c r="AS41" s="50"/>
      <c r="AT41" s="50"/>
      <c r="AU41" s="50"/>
      <c r="AV41" s="56"/>
      <c r="AW41" s="65"/>
      <c r="AX41" s="50">
        <v>465</v>
      </c>
      <c r="AY41" s="50">
        <v>465</v>
      </c>
      <c r="AZ41" s="50">
        <v>465</v>
      </c>
      <c r="BA41" s="50">
        <v>465</v>
      </c>
      <c r="BB41" s="50">
        <v>465</v>
      </c>
      <c r="BC41" s="56"/>
      <c r="BD41" s="65"/>
      <c r="BE41" s="50">
        <v>465</v>
      </c>
      <c r="BF41" s="50">
        <v>465</v>
      </c>
      <c r="BG41" s="50">
        <v>465</v>
      </c>
      <c r="BH41" s="50">
        <v>465</v>
      </c>
      <c r="BI41" s="50">
        <v>465</v>
      </c>
      <c r="BJ41" s="56"/>
      <c r="BK41" s="65"/>
      <c r="BL41" s="50">
        <v>465</v>
      </c>
      <c r="BM41" s="50">
        <v>465</v>
      </c>
      <c r="BN41" s="50">
        <v>465</v>
      </c>
      <c r="BO41" s="50">
        <v>465</v>
      </c>
      <c r="BP41" s="50">
        <v>465</v>
      </c>
      <c r="BQ41" s="56"/>
      <c r="BR41" s="65"/>
      <c r="BS41" s="50">
        <v>465</v>
      </c>
      <c r="BT41" s="50">
        <v>465</v>
      </c>
      <c r="BU41" s="50">
        <v>465</v>
      </c>
      <c r="BV41" s="50">
        <v>465</v>
      </c>
      <c r="BW41" s="50">
        <v>465</v>
      </c>
      <c r="BX41" s="56"/>
      <c r="BY41" s="65"/>
      <c r="BZ41" s="50">
        <v>465</v>
      </c>
      <c r="CA41" s="50">
        <v>465</v>
      </c>
      <c r="CB41" s="50">
        <v>465</v>
      </c>
      <c r="CC41" s="50">
        <v>465</v>
      </c>
      <c r="CD41" s="50">
        <v>465</v>
      </c>
      <c r="CE41" s="56"/>
      <c r="CF41" s="65"/>
      <c r="CG41" s="50">
        <v>465</v>
      </c>
      <c r="CH41" s="50">
        <v>465</v>
      </c>
      <c r="CI41" s="50">
        <v>465</v>
      </c>
      <c r="CJ41" s="50">
        <v>465</v>
      </c>
      <c r="CK41" s="50">
        <v>465</v>
      </c>
      <c r="CL41" s="56"/>
      <c r="CM41" s="65"/>
      <c r="CN41" s="50"/>
      <c r="CO41" s="50"/>
      <c r="CP41" s="50">
        <v>465</v>
      </c>
      <c r="CQ41" s="50">
        <v>465</v>
      </c>
      <c r="CR41" s="50">
        <v>465</v>
      </c>
      <c r="CS41" s="56"/>
      <c r="CT41" s="65"/>
      <c r="CU41" s="50">
        <v>465</v>
      </c>
      <c r="CV41" s="50">
        <v>465</v>
      </c>
      <c r="CW41" s="50">
        <v>465</v>
      </c>
      <c r="CX41" s="50">
        <v>465</v>
      </c>
      <c r="CY41" s="50">
        <v>465</v>
      </c>
      <c r="CZ41" s="56"/>
      <c r="DA41" s="65"/>
      <c r="DB41" s="50">
        <v>465</v>
      </c>
      <c r="DC41" s="50">
        <v>465</v>
      </c>
      <c r="DD41" s="50"/>
      <c r="DE41" s="50"/>
      <c r="DF41" s="50"/>
      <c r="DG41" s="56"/>
      <c r="DH41" s="65"/>
      <c r="DI41" s="50">
        <v>465</v>
      </c>
      <c r="DJ41" s="50">
        <v>465</v>
      </c>
      <c r="DK41" s="50">
        <v>465</v>
      </c>
      <c r="DL41" s="50">
        <v>465</v>
      </c>
      <c r="DM41" s="50">
        <v>465</v>
      </c>
      <c r="DN41" s="56"/>
      <c r="DO41" s="65"/>
      <c r="DP41" s="50">
        <v>465</v>
      </c>
      <c r="DQ41" s="50">
        <v>465</v>
      </c>
      <c r="DR41" s="50">
        <v>365</v>
      </c>
      <c r="DS41" s="50">
        <v>465</v>
      </c>
      <c r="DT41" s="50">
        <v>465</v>
      </c>
      <c r="DU41" s="56"/>
      <c r="DV41" s="65"/>
      <c r="DW41" s="50"/>
      <c r="DX41" s="50">
        <v>465</v>
      </c>
      <c r="DY41" s="50">
        <v>465</v>
      </c>
      <c r="DZ41" s="50">
        <v>465</v>
      </c>
      <c r="EA41" s="50">
        <v>425</v>
      </c>
      <c r="EB41" s="56"/>
      <c r="EC41" s="65"/>
      <c r="ED41" s="50">
        <v>465</v>
      </c>
      <c r="EE41" s="50">
        <v>465</v>
      </c>
      <c r="EF41" s="50">
        <v>465</v>
      </c>
      <c r="EG41" s="50"/>
      <c r="EH41" s="50">
        <v>465</v>
      </c>
      <c r="EI41" s="56"/>
      <c r="EJ41" s="65"/>
      <c r="EK41" s="50">
        <v>465</v>
      </c>
      <c r="EL41" s="50">
        <v>465</v>
      </c>
      <c r="EM41" s="50">
        <v>465</v>
      </c>
      <c r="EN41" s="50">
        <v>465</v>
      </c>
      <c r="EO41" s="50"/>
      <c r="EP41" s="56"/>
      <c r="EQ41" s="65"/>
      <c r="ER41" s="50">
        <v>465</v>
      </c>
      <c r="ES41" s="50">
        <v>0</v>
      </c>
      <c r="ET41" s="50">
        <v>0</v>
      </c>
      <c r="EU41" s="50">
        <v>0</v>
      </c>
      <c r="EV41" s="50">
        <v>0</v>
      </c>
      <c r="EW41" s="56"/>
      <c r="EX41" s="65"/>
      <c r="EY41" s="50">
        <v>465</v>
      </c>
      <c r="EZ41" s="50">
        <v>465</v>
      </c>
      <c r="FA41" s="50">
        <v>465</v>
      </c>
      <c r="FB41" s="50">
        <v>465</v>
      </c>
      <c r="FC41" s="50">
        <v>0</v>
      </c>
      <c r="FD41" s="56"/>
      <c r="FE41" s="65"/>
      <c r="FF41" s="50">
        <v>0</v>
      </c>
      <c r="FG41" s="50">
        <v>0</v>
      </c>
      <c r="FH41" s="50">
        <v>0</v>
      </c>
      <c r="FI41" s="50">
        <v>465</v>
      </c>
      <c r="FJ41" s="50">
        <v>465</v>
      </c>
      <c r="FK41" s="56"/>
      <c r="FL41" s="65"/>
      <c r="FM41" s="50">
        <v>465</v>
      </c>
      <c r="FN41" s="50">
        <v>465</v>
      </c>
      <c r="FO41" s="50">
        <v>465</v>
      </c>
      <c r="FP41" s="50">
        <v>465</v>
      </c>
      <c r="FQ41" s="50">
        <v>465</v>
      </c>
      <c r="FR41" s="56"/>
      <c r="FS41" s="65"/>
      <c r="FT41" s="50">
        <v>465</v>
      </c>
      <c r="FU41" s="50">
        <v>465</v>
      </c>
      <c r="FV41" s="50">
        <v>465</v>
      </c>
      <c r="FW41" s="50">
        <v>465</v>
      </c>
      <c r="FX41" s="50">
        <f>465-20</f>
        <v>445</v>
      </c>
      <c r="FY41" s="56"/>
      <c r="FZ41" s="65"/>
      <c r="GA41" s="50">
        <v>465</v>
      </c>
      <c r="GB41" s="50">
        <v>465</v>
      </c>
      <c r="GC41" s="50">
        <v>465</v>
      </c>
      <c r="GD41" s="50">
        <v>465</v>
      </c>
      <c r="GE41" s="50">
        <v>0</v>
      </c>
      <c r="GF41" s="56"/>
      <c r="GG41" s="65"/>
      <c r="GH41" s="50">
        <v>465</v>
      </c>
      <c r="GI41" s="50">
        <v>465</v>
      </c>
      <c r="GJ41" s="50">
        <v>465</v>
      </c>
      <c r="GK41" s="50">
        <v>465</v>
      </c>
      <c r="GL41" s="50">
        <v>465</v>
      </c>
      <c r="GM41" s="56"/>
      <c r="GN41" s="65"/>
      <c r="GO41" s="50"/>
      <c r="GP41" s="50">
        <v>465</v>
      </c>
      <c r="GQ41" s="50">
        <v>0</v>
      </c>
      <c r="GR41" s="50">
        <v>465</v>
      </c>
      <c r="GS41" s="50">
        <v>465</v>
      </c>
      <c r="GT41" s="56"/>
      <c r="GU41" s="65"/>
      <c r="GV41" s="50">
        <v>465</v>
      </c>
      <c r="GW41" s="50">
        <v>465</v>
      </c>
      <c r="GX41" s="50">
        <f>465-220</f>
        <v>245</v>
      </c>
      <c r="GY41" s="50">
        <v>465</v>
      </c>
      <c r="GZ41" s="50">
        <v>0</v>
      </c>
      <c r="HA41" s="56"/>
      <c r="HB41" s="65"/>
      <c r="HC41" s="50">
        <v>465</v>
      </c>
      <c r="HD41" s="50">
        <v>465</v>
      </c>
      <c r="HE41" s="50">
        <v>0</v>
      </c>
      <c r="HF41" s="50">
        <v>0</v>
      </c>
      <c r="HG41" s="50">
        <v>465</v>
      </c>
      <c r="HH41" s="56"/>
      <c r="HI41" s="65"/>
      <c r="HJ41" s="50">
        <v>465</v>
      </c>
      <c r="HK41" s="50">
        <v>465</v>
      </c>
      <c r="HL41" s="50">
        <v>465</v>
      </c>
      <c r="HM41" s="50">
        <v>465</v>
      </c>
      <c r="HN41" s="50">
        <v>465</v>
      </c>
      <c r="HO41" s="56"/>
      <c r="HP41" s="65"/>
      <c r="HQ41" s="50">
        <v>465</v>
      </c>
      <c r="HR41" s="50">
        <v>465</v>
      </c>
      <c r="HS41" s="50">
        <v>465</v>
      </c>
      <c r="HT41" s="50">
        <v>465</v>
      </c>
      <c r="HU41" s="50">
        <v>465</v>
      </c>
      <c r="HV41" s="56"/>
      <c r="HW41" s="65"/>
      <c r="HX41" s="50">
        <v>0</v>
      </c>
      <c r="HY41" s="50">
        <v>0</v>
      </c>
      <c r="HZ41" s="50">
        <v>0</v>
      </c>
      <c r="IA41" s="50">
        <v>0</v>
      </c>
      <c r="IB41" s="50">
        <v>0</v>
      </c>
      <c r="IC41" s="56"/>
      <c r="ID41" s="65"/>
      <c r="IE41" s="50">
        <v>0</v>
      </c>
      <c r="IF41" s="50">
        <v>0</v>
      </c>
      <c r="IG41" s="50">
        <v>0</v>
      </c>
      <c r="IH41" s="50">
        <v>0</v>
      </c>
      <c r="II41" s="50">
        <v>0</v>
      </c>
      <c r="IJ41" s="56"/>
      <c r="IK41" s="65"/>
      <c r="IL41" s="50">
        <v>0</v>
      </c>
      <c r="IM41" s="50">
        <v>0</v>
      </c>
      <c r="IN41" s="50">
        <v>0</v>
      </c>
      <c r="IO41" s="50"/>
      <c r="IP41" s="50"/>
      <c r="IQ41" s="56"/>
      <c r="IR41" s="65"/>
      <c r="IS41" s="50">
        <v>0</v>
      </c>
      <c r="IT41" s="50">
        <v>465</v>
      </c>
      <c r="IU41" s="50">
        <f>465-60</f>
        <v>405</v>
      </c>
      <c r="IV41" s="50">
        <v>0</v>
      </c>
      <c r="IW41" s="50">
        <v>465</v>
      </c>
      <c r="IX41" s="56"/>
      <c r="IY41" s="65"/>
      <c r="IZ41" s="50">
        <v>465</v>
      </c>
      <c r="JA41" s="50">
        <v>465</v>
      </c>
      <c r="JB41" s="50">
        <v>465</v>
      </c>
      <c r="JC41" s="50">
        <v>465</v>
      </c>
      <c r="JD41" s="50">
        <v>465</v>
      </c>
      <c r="JE41" s="56"/>
      <c r="JF41" s="65"/>
      <c r="JG41" s="50">
        <v>465</v>
      </c>
      <c r="JH41" s="50">
        <v>465</v>
      </c>
      <c r="JI41" s="50">
        <v>465</v>
      </c>
      <c r="JJ41" s="50">
        <v>465</v>
      </c>
      <c r="JK41" s="50">
        <v>465</v>
      </c>
      <c r="JL41" s="56"/>
      <c r="JM41" s="65"/>
      <c r="JN41" s="50">
        <v>465</v>
      </c>
      <c r="JO41" s="50">
        <v>465</v>
      </c>
      <c r="JP41" s="50">
        <v>465</v>
      </c>
      <c r="JQ41" s="50">
        <v>465</v>
      </c>
      <c r="JR41" s="50">
        <v>465</v>
      </c>
      <c r="JS41" s="56"/>
      <c r="JT41" s="65"/>
      <c r="JU41" s="50">
        <f>465-20-10-10</f>
        <v>425</v>
      </c>
      <c r="JV41" s="50">
        <v>465</v>
      </c>
      <c r="JW41" s="50">
        <v>465</v>
      </c>
      <c r="JX41" s="50">
        <v>465</v>
      </c>
      <c r="JY41" s="50">
        <v>465</v>
      </c>
      <c r="JZ41" s="56"/>
      <c r="KA41" s="65"/>
      <c r="KB41" s="50">
        <v>465</v>
      </c>
      <c r="KC41" s="50"/>
      <c r="KD41" s="50">
        <v>465</v>
      </c>
      <c r="KE41" s="50">
        <v>465</v>
      </c>
      <c r="KF41" s="50">
        <v>465</v>
      </c>
      <c r="KG41" s="56"/>
      <c r="KH41" s="65"/>
      <c r="KI41" s="50">
        <v>465</v>
      </c>
      <c r="KJ41" s="50">
        <v>465</v>
      </c>
      <c r="KK41" s="50">
        <v>465</v>
      </c>
      <c r="KL41" s="50">
        <v>465</v>
      </c>
      <c r="KM41" s="50">
        <v>465</v>
      </c>
      <c r="KN41" s="56"/>
      <c r="KO41" s="65"/>
      <c r="KP41" s="50">
        <v>0</v>
      </c>
      <c r="KQ41" s="50">
        <v>465</v>
      </c>
      <c r="KR41" s="50">
        <v>465</v>
      </c>
      <c r="KS41" s="50">
        <v>465</v>
      </c>
      <c r="KT41" s="50">
        <v>465</v>
      </c>
      <c r="KU41" s="56"/>
      <c r="KV41" s="65"/>
      <c r="KW41" s="50">
        <v>465</v>
      </c>
      <c r="KX41" s="50">
        <v>465</v>
      </c>
      <c r="KY41" s="50">
        <f>465-10</f>
        <v>455</v>
      </c>
      <c r="KZ41" s="50">
        <v>465</v>
      </c>
      <c r="LA41" s="50">
        <v>465</v>
      </c>
      <c r="LB41" s="56"/>
      <c r="LC41" s="65"/>
      <c r="LD41" s="50">
        <f>465-10</f>
        <v>455</v>
      </c>
      <c r="LE41" s="50">
        <v>465</v>
      </c>
      <c r="LF41" s="50">
        <v>465</v>
      </c>
      <c r="LG41" s="50">
        <v>465</v>
      </c>
      <c r="LH41" s="50">
        <v>465</v>
      </c>
      <c r="LI41" s="56"/>
      <c r="LJ41" s="65"/>
      <c r="LK41" s="50">
        <v>465</v>
      </c>
      <c r="LL41" s="50">
        <v>465</v>
      </c>
      <c r="LM41" s="50">
        <v>465</v>
      </c>
      <c r="LN41" s="50">
        <v>465</v>
      </c>
      <c r="LO41" s="50"/>
      <c r="LP41" s="56"/>
      <c r="LQ41" s="65"/>
      <c r="LR41" s="50">
        <v>465</v>
      </c>
      <c r="LS41" s="50">
        <v>0</v>
      </c>
      <c r="LT41" s="50">
        <v>465</v>
      </c>
      <c r="LU41" s="50">
        <v>465</v>
      </c>
      <c r="LV41" s="50">
        <v>465</v>
      </c>
      <c r="LW41" s="56"/>
      <c r="LX41" s="65"/>
      <c r="LY41" s="50">
        <v>465</v>
      </c>
      <c r="LZ41" s="50">
        <v>465</v>
      </c>
      <c r="MA41" s="50">
        <v>465</v>
      </c>
      <c r="MB41" s="50">
        <v>465</v>
      </c>
      <c r="MC41" s="50">
        <v>465</v>
      </c>
      <c r="MD41" s="56"/>
      <c r="ME41" s="65"/>
      <c r="MF41" s="50">
        <f>465-45</f>
        <v>420</v>
      </c>
      <c r="MG41" s="50">
        <v>465</v>
      </c>
      <c r="MH41" s="50">
        <v>465</v>
      </c>
      <c r="MI41" s="50">
        <v>465</v>
      </c>
      <c r="MJ41" s="50">
        <v>465</v>
      </c>
      <c r="MK41" s="56"/>
      <c r="ML41" s="65"/>
      <c r="MM41" s="50">
        <f>465-45</f>
        <v>420</v>
      </c>
      <c r="MN41" s="50">
        <v>465</v>
      </c>
      <c r="MO41" s="50">
        <v>465</v>
      </c>
      <c r="MP41" s="50">
        <v>465</v>
      </c>
      <c r="MQ41" s="50"/>
      <c r="MR41" s="56"/>
      <c r="MS41" s="65"/>
      <c r="MT41" s="50">
        <v>0</v>
      </c>
      <c r="MU41" s="50">
        <f>465-208</f>
        <v>257</v>
      </c>
      <c r="MV41" s="50">
        <v>465</v>
      </c>
      <c r="MW41" s="50">
        <v>465</v>
      </c>
      <c r="MX41" s="50">
        <v>0</v>
      </c>
      <c r="MY41" s="56"/>
      <c r="MZ41" s="65"/>
      <c r="NA41" s="50">
        <v>0</v>
      </c>
      <c r="NB41" s="50">
        <f>465-208</f>
        <v>257</v>
      </c>
      <c r="NC41" s="50">
        <v>465</v>
      </c>
      <c r="ND41" s="50">
        <v>465</v>
      </c>
      <c r="NE41" s="50">
        <v>0</v>
      </c>
      <c r="NF41" s="56"/>
      <c r="NG41" s="65"/>
      <c r="NH41" s="50">
        <v>465</v>
      </c>
      <c r="NI41" s="50">
        <v>465</v>
      </c>
      <c r="NJ41" s="50">
        <v>465</v>
      </c>
      <c r="NK41" s="50">
        <v>465</v>
      </c>
      <c r="NL41" s="50">
        <v>465</v>
      </c>
      <c r="NM41" s="56"/>
      <c r="NN41" s="65"/>
      <c r="NO41" s="50">
        <v>465</v>
      </c>
      <c r="NP41" s="50">
        <v>465</v>
      </c>
      <c r="NQ41" s="50">
        <v>465</v>
      </c>
      <c r="NR41" s="50">
        <v>465</v>
      </c>
      <c r="NS41" s="50">
        <v>465</v>
      </c>
      <c r="NT41" s="56"/>
      <c r="NU41" s="65"/>
      <c r="NV41" s="50">
        <f>465-240</f>
        <v>225</v>
      </c>
      <c r="NW41" s="50">
        <f>465-120</f>
        <v>345</v>
      </c>
      <c r="NX41" s="50">
        <f>465-240</f>
        <v>225</v>
      </c>
      <c r="NY41" s="50">
        <v>465</v>
      </c>
      <c r="NZ41" s="50">
        <v>465</v>
      </c>
      <c r="OA41" s="56"/>
      <c r="OB41" s="65"/>
      <c r="OC41" s="50">
        <v>465</v>
      </c>
      <c r="OD41" s="50">
        <v>465</v>
      </c>
      <c r="OE41" s="50">
        <v>465</v>
      </c>
      <c r="OF41" s="50">
        <v>465</v>
      </c>
      <c r="OG41" s="50">
        <v>465</v>
      </c>
      <c r="OH41" s="56"/>
      <c r="OI41" s="65"/>
      <c r="OJ41" s="50">
        <f>465-120</f>
        <v>345</v>
      </c>
      <c r="OK41" s="50">
        <v>465</v>
      </c>
      <c r="OL41" s="50">
        <v>465</v>
      </c>
      <c r="OM41" s="50">
        <v>465</v>
      </c>
      <c r="ON41" s="50">
        <v>0</v>
      </c>
      <c r="OO41" s="56"/>
      <c r="OP41" s="65"/>
      <c r="OQ41" s="50">
        <v>465</v>
      </c>
      <c r="OR41" s="50">
        <v>465</v>
      </c>
      <c r="OS41" s="50">
        <v>465</v>
      </c>
      <c r="OT41" s="50">
        <v>465</v>
      </c>
      <c r="OU41" s="50">
        <v>465</v>
      </c>
      <c r="OV41" s="56"/>
      <c r="OW41" s="65"/>
      <c r="OX41" s="50">
        <v>465</v>
      </c>
      <c r="OY41" s="50">
        <v>465</v>
      </c>
      <c r="OZ41" s="50">
        <v>465</v>
      </c>
      <c r="PA41" s="50"/>
      <c r="PB41" s="50"/>
      <c r="PC41" s="56"/>
      <c r="PD41" s="65"/>
      <c r="PE41" s="50">
        <v>465</v>
      </c>
      <c r="PF41" s="50">
        <v>465</v>
      </c>
      <c r="PG41" s="50">
        <v>465</v>
      </c>
      <c r="PH41" s="50">
        <f>465-40</f>
        <v>425</v>
      </c>
      <c r="PI41" s="50">
        <v>465</v>
      </c>
      <c r="PJ41" s="56"/>
      <c r="PK41" s="65"/>
      <c r="PL41" s="50">
        <v>465</v>
      </c>
      <c r="PM41" s="50">
        <v>465</v>
      </c>
      <c r="PN41" s="50">
        <v>465</v>
      </c>
      <c r="PO41" s="50">
        <v>465</v>
      </c>
      <c r="PP41" s="50"/>
      <c r="PQ41" s="56"/>
      <c r="PR41" s="65"/>
    </row>
    <row r="42" spans="1:434 14670:14670" s="38" customFormat="1" ht="11.25" customHeight="1">
      <c r="A42" s="168" t="s">
        <v>7042</v>
      </c>
      <c r="B42" s="39" t="s">
        <v>2168</v>
      </c>
      <c r="C42" s="31">
        <f>SUMIFS(AKORD[[CZASY]:[CZASY]],AKORD[[DATA]:[DATA]],C5,AKORD[[IMIE]:[IMIE]],$A$42)</f>
        <v>0</v>
      </c>
      <c r="D42" s="31">
        <f>SUMIFS(AKORD[[CZASY]:[CZASY]],AKORD[[DATA]:[DATA]],D5,AKORD[[IMIE]:[IMIE]],$A$42)</f>
        <v>0</v>
      </c>
      <c r="E42" s="31">
        <f>SUMIFS(AKORD[[CZASY]:[CZASY]],AKORD[[DATA]:[DATA]],E5,AKORD[[IMIE]:[IMIE]],$A$42)</f>
        <v>0</v>
      </c>
      <c r="F42" s="31">
        <f>SUMIFS(AKORD[[CZASY]:[CZASY]],AKORD[[DATA]:[DATA]],F5,AKORD[[IMIE]:[IMIE]],$A$42)</f>
        <v>0</v>
      </c>
      <c r="G42" s="31">
        <f>SUMIFS(AKORD[[CZASY]:[CZASY]],AKORD[[DATA]:[DATA]],G5,AKORD[[IMIE]:[IMIE]],$A$42)</f>
        <v>0</v>
      </c>
      <c r="H42" s="31">
        <f>SUMIFS(AKORD[[CZASY]:[CZASY]],AKORD[[DATA]:[DATA]],H5,AKORD[[IMIE]:[IMIE]],$A$42)</f>
        <v>0</v>
      </c>
      <c r="I42" s="31">
        <f>SUMIFS(AKORD[[CZASY]:[CZASY]],AKORD[[DATA]:[DATA]],I5,AKORD[[IMIE]:[IMIE]],$A$42)</f>
        <v>0</v>
      </c>
      <c r="J42" s="31">
        <f>SUMIFS(AKORD[[CZASY]:[CZASY]],AKORD[[DATA]:[DATA]],J5,AKORD[[IMIE]:[IMIE]],$A$42)</f>
        <v>0</v>
      </c>
      <c r="K42" s="31">
        <f>SUMIFS(AKORD[[CZASY]:[CZASY]],AKORD[[DATA]:[DATA]],K5,AKORD[[IMIE]:[IMIE]],$A$42)</f>
        <v>0</v>
      </c>
      <c r="L42" s="31">
        <f>SUMIFS(AKORD[[CZASY]:[CZASY]],AKORD[[DATA]:[DATA]],L5,AKORD[[IMIE]:[IMIE]],$A$42)</f>
        <v>0</v>
      </c>
      <c r="M42" s="31">
        <f>SUMIFS(AKORD[[CZASY]:[CZASY]],AKORD[[DATA]:[DATA]],M5,AKORD[[IMIE]:[IMIE]],$A$42)</f>
        <v>0</v>
      </c>
      <c r="N42" s="31">
        <f>SUMIFS(AKORD[[CZASY]:[CZASY]],AKORD[[DATA]:[DATA]],N5,AKORD[[IMIE]:[IMIE]],$A$42)</f>
        <v>0</v>
      </c>
      <c r="O42" s="31">
        <f>SUMIFS(AKORD[[CZASY]:[CZASY]],AKORD[[DATA]:[DATA]],O5,AKORD[[IMIE]:[IMIE]],$A$42)</f>
        <v>0</v>
      </c>
      <c r="P42" s="31">
        <f>SUMIFS(AKORD[[CZASY]:[CZASY]],AKORD[[DATA]:[DATA]],P5,AKORD[[IMIE]:[IMIE]],$A$42)</f>
        <v>0</v>
      </c>
      <c r="Q42" s="31">
        <f>SUMIFS(AKORD[[CZASY]:[CZASY]],AKORD[[DATA]:[DATA]],Q5,AKORD[[IMIE]:[IMIE]],$A$42)</f>
        <v>0</v>
      </c>
      <c r="R42" s="31">
        <f>SUMIFS(AKORD[[CZASY]:[CZASY]],AKORD[[DATA]:[DATA]],R5,AKORD[[IMIE]:[IMIE]],$A$42)</f>
        <v>0</v>
      </c>
      <c r="S42" s="31">
        <f>SUMIFS(AKORD[[CZASY]:[CZASY]],AKORD[[DATA]:[DATA]],S5,AKORD[[IMIE]:[IMIE]],$A$42)</f>
        <v>0</v>
      </c>
      <c r="T42" s="31">
        <f>SUMIFS(AKORD[[CZASY]:[CZASY]],AKORD[[DATA]:[DATA]],T5,AKORD[[IMIE]:[IMIE]],$A$42)</f>
        <v>0</v>
      </c>
      <c r="U42" s="31">
        <f>SUMIFS(AKORD[[CZASY]:[CZASY]],AKORD[[DATA]:[DATA]],U5,AKORD[[IMIE]:[IMIE]],$A$42)</f>
        <v>0</v>
      </c>
      <c r="V42" s="31">
        <f>SUMIFS(AKORD[[CZASY]:[CZASY]],AKORD[[DATA]:[DATA]],V5,AKORD[[IMIE]:[IMIE]],$A$42)</f>
        <v>0</v>
      </c>
      <c r="W42" s="31">
        <f>SUMIFS(AKORD[[CZASY]:[CZASY]],AKORD[[DATA]:[DATA]],W5,AKORD[[IMIE]:[IMIE]],$A$42)</f>
        <v>0</v>
      </c>
      <c r="X42" s="31">
        <f>SUMIFS(AKORD[[CZASY]:[CZASY]],AKORD[[DATA]:[DATA]],X5,AKORD[[IMIE]:[IMIE]],$A$42)</f>
        <v>0</v>
      </c>
      <c r="Y42" s="31">
        <f>SUMIFS(AKORD[[CZASY]:[CZASY]],AKORD[[DATA]:[DATA]],Y5,AKORD[[IMIE]:[IMIE]],$A$42)</f>
        <v>0</v>
      </c>
      <c r="Z42" s="31">
        <f>SUMIFS(AKORD[[CZASY]:[CZASY]],AKORD[[DATA]:[DATA]],Z5,AKORD[[IMIE]:[IMIE]],$A$42)</f>
        <v>0</v>
      </c>
      <c r="AA42" s="31">
        <f>SUMIFS(AKORD[[CZASY]:[CZASY]],AKORD[[DATA]:[DATA]],AA5,AKORD[[IMIE]:[IMIE]],$A$42)</f>
        <v>0</v>
      </c>
      <c r="AB42" s="31">
        <f>SUMIFS(AKORD[[CZASY]:[CZASY]],AKORD[[DATA]:[DATA]],AB5,AKORD[[IMIE]:[IMIE]],$A$42)</f>
        <v>0</v>
      </c>
      <c r="AC42" s="31">
        <f>SUMIFS(AKORD[[CZASY]:[CZASY]],AKORD[[DATA]:[DATA]],AC5,AKORD[[IMIE]:[IMIE]],$A$42)</f>
        <v>0</v>
      </c>
      <c r="AD42" s="31">
        <f>SUMIFS(AKORD[[CZASY]:[CZASY]],AKORD[[DATA]:[DATA]],AD5,AKORD[[IMIE]:[IMIE]],$A$42)</f>
        <v>0</v>
      </c>
      <c r="AE42" s="31">
        <f>SUMIFS(AKORD[[CZASY]:[CZASY]],AKORD[[DATA]:[DATA]],AE5,AKORD[[IMIE]:[IMIE]],$A$42)</f>
        <v>0</v>
      </c>
      <c r="AF42" s="31">
        <f>SUMIFS(AKORD[[CZASY]:[CZASY]],AKORD[[DATA]:[DATA]],AF5,AKORD[[IMIE]:[IMIE]],$A$42)</f>
        <v>0</v>
      </c>
      <c r="AG42" s="31">
        <f>SUMIFS(AKORD[[CZASY]:[CZASY]],AKORD[[DATA]:[DATA]],AG5,AKORD[[IMIE]:[IMIE]],$A$42)</f>
        <v>0</v>
      </c>
      <c r="AH42" s="31">
        <f>SUMIFS(AKORD[[CZASY]:[CZASY]],AKORD[[DATA]:[DATA]],AH5,AKORD[[IMIE]:[IMIE]],$A$42)</f>
        <v>0</v>
      </c>
      <c r="AI42" s="31">
        <f>SUMIFS(AKORD[[CZASY]:[CZASY]],AKORD[[DATA]:[DATA]],AI5,AKORD[[IMIE]:[IMIE]],$A$42)</f>
        <v>0</v>
      </c>
      <c r="AJ42" s="31">
        <v>478</v>
      </c>
      <c r="AK42" s="31">
        <f>SUMIFS(AKORD[[CZASY]:[CZASY]],AKORD[[DATA]:[DATA]],AK5,AKORD[[IMIE]:[IMIE]],$A$42)</f>
        <v>0</v>
      </c>
      <c r="AL42" s="31">
        <f>SUMIFS(AKORD[[CZASY]:[CZASY]],AKORD[[DATA]:[DATA]],AL5,AKORD[[IMIE]:[IMIE]],$A$42)</f>
        <v>0</v>
      </c>
      <c r="AM42" s="31">
        <f>SUMIFS(AKORD[[CZASY]:[CZASY]],AKORD[[DATA]:[DATA]],AM5,AKORD[[IMIE]:[IMIE]],$A$42)</f>
        <v>0</v>
      </c>
      <c r="AN42" s="31">
        <f>SUMIFS(AKORD[[CZASY]:[CZASY]],AKORD[[DATA]:[DATA]],AN5,AKORD[[IMIE]:[IMIE]],$A$42)</f>
        <v>0</v>
      </c>
      <c r="AO42" s="31">
        <f>SUMIFS(AKORD[[CZASY]:[CZASY]],AKORD[[DATA]:[DATA]],AO5,AKORD[[IMIE]:[IMIE]],$A$42)</f>
        <v>0</v>
      </c>
      <c r="AP42" s="31">
        <f>SUMIFS(AKORD[[CZASY]:[CZASY]],AKORD[[DATA]:[DATA]],AP5,AKORD[[IMIE]:[IMIE]],$A$42)</f>
        <v>0</v>
      </c>
      <c r="AQ42" s="31">
        <v>478</v>
      </c>
      <c r="AR42" s="31">
        <f>SUMIFS(AKORD[[CZASY]:[CZASY]],AKORD[[DATA]:[DATA]],AR5,AKORD[[IMIE]:[IMIE]],$A$42)</f>
        <v>0</v>
      </c>
      <c r="AS42" s="31">
        <f>SUMIFS(AKORD[[CZASY]:[CZASY]],AKORD[[DATA]:[DATA]],AS5,AKORD[[IMIE]:[IMIE]],$A$42)</f>
        <v>0</v>
      </c>
      <c r="AT42" s="31">
        <f>SUMIFS(AKORD[[CZASY]:[CZASY]],AKORD[[DATA]:[DATA]],AT5,AKORD[[IMIE]:[IMIE]],$A$42)</f>
        <v>0</v>
      </c>
      <c r="AU42" s="31">
        <f>SUMIFS(AKORD[[CZASY]:[CZASY]],AKORD[[DATA]:[DATA]],AU5,AKORD[[IMIE]:[IMIE]],$A$42)</f>
        <v>0</v>
      </c>
      <c r="AV42" s="31">
        <f>SUMIFS(AKORD[[CZASY]:[CZASY]],AKORD[[DATA]:[DATA]],AV5,AKORD[[IMIE]:[IMIE]],$A$42)</f>
        <v>0</v>
      </c>
      <c r="AW42" s="31">
        <f>SUMIFS(AKORD[[CZASY]:[CZASY]],AKORD[[DATA]:[DATA]],AW5,AKORD[[IMIE]:[IMIE]],$A$42)</f>
        <v>0</v>
      </c>
      <c r="AX42" s="31">
        <f>SUMIFS(AKORD[[CZASY]:[CZASY]],AKORD[[DATA]:[DATA]],AX5,AKORD[[IMIE]:[IMIE]],$A$42)</f>
        <v>0</v>
      </c>
      <c r="AY42" s="31">
        <f>SUMIFS(AKORD[[CZASY]:[CZASY]],AKORD[[DATA]:[DATA]],AY5,AKORD[[IMIE]:[IMIE]],$A$42)</f>
        <v>0</v>
      </c>
      <c r="AZ42" s="31">
        <f>SUMIFS(AKORD[[CZASY]:[CZASY]],AKORD[[DATA]:[DATA]],AZ5,AKORD[[IMIE]:[IMIE]],$A$42)</f>
        <v>0</v>
      </c>
      <c r="BA42" s="31">
        <f>SUMIFS(AKORD[[CZASY]:[CZASY]],AKORD[[DATA]:[DATA]],BA5,AKORD[[IMIE]:[IMIE]],$A$42)</f>
        <v>0</v>
      </c>
      <c r="BB42" s="31">
        <f>SUMIFS(AKORD[[CZASY]:[CZASY]],AKORD[[DATA]:[DATA]],BB5,AKORD[[IMIE]:[IMIE]],$A$42)</f>
        <v>0</v>
      </c>
      <c r="BC42" s="31">
        <f>SUMIFS(AKORD[[CZASY]:[CZASY]],AKORD[[DATA]:[DATA]],BC5,AKORD[[IMIE]:[IMIE]],$A$42)</f>
        <v>0</v>
      </c>
      <c r="BD42" s="31">
        <f>SUMIFS(AKORD[[CZASY]:[CZASY]],AKORD[[DATA]:[DATA]],BD5,AKORD[[IMIE]:[IMIE]],$A$42)</f>
        <v>0</v>
      </c>
      <c r="BE42" s="31">
        <f>SUMIFS(AKORD[[CZASY]:[CZASY]],AKORD[[DATA]:[DATA]],BE5,AKORD[[IMIE]:[IMIE]],$A$42)</f>
        <v>0</v>
      </c>
      <c r="BF42" s="31">
        <f>SUMIFS(AKORD[[CZASY]:[CZASY]],AKORD[[DATA]:[DATA]],BF5,AKORD[[IMIE]:[IMIE]],$A$42)</f>
        <v>0</v>
      </c>
      <c r="BG42" s="31">
        <f>SUMIFS(AKORD[[CZASY]:[CZASY]],AKORD[[DATA]:[DATA]],BG5,AKORD[[IMIE]:[IMIE]],$A$42)</f>
        <v>0</v>
      </c>
      <c r="BH42" s="31">
        <f>SUMIFS(AKORD[[CZASY]:[CZASY]],AKORD[[DATA]:[DATA]],BH5,AKORD[[IMIE]:[IMIE]],$A$42)</f>
        <v>0</v>
      </c>
      <c r="BI42" s="31">
        <f>SUMIFS(AKORD[[CZASY]:[CZASY]],AKORD[[DATA]:[DATA]],BI5,AKORD[[IMIE]:[IMIE]],$A$42)</f>
        <v>0</v>
      </c>
      <c r="BJ42" s="31">
        <f>SUMIFS(AKORD[[CZASY]:[CZASY]],AKORD[[DATA]:[DATA]],BJ5,AKORD[[IMIE]:[IMIE]],$A$42)</f>
        <v>0</v>
      </c>
      <c r="BK42" s="31">
        <f>SUMIFS(AKORD[[CZASY]:[CZASY]],AKORD[[DATA]:[DATA]],BK5,AKORD[[IMIE]:[IMIE]],$A$42)</f>
        <v>0</v>
      </c>
      <c r="BL42" s="31">
        <f>SUMIFS(AKORD[[CZASY]:[CZASY]],AKORD[[DATA]:[DATA]],BL5,AKORD[[IMIE]:[IMIE]],$A$42)</f>
        <v>0</v>
      </c>
      <c r="BM42" s="31">
        <f>SUMIFS(AKORD[[CZASY]:[CZASY]],AKORD[[DATA]:[DATA]],BM5,AKORD[[IMIE]:[IMIE]],$A$42)</f>
        <v>0</v>
      </c>
      <c r="BN42" s="31">
        <f>SUMIFS(AKORD[[CZASY]:[CZASY]],AKORD[[DATA]:[DATA]],BN5,AKORD[[IMIE]:[IMIE]],$A$42)</f>
        <v>0</v>
      </c>
      <c r="BO42" s="31">
        <f>SUMIFS(AKORD[[CZASY]:[CZASY]],AKORD[[DATA]:[DATA]],BO5,AKORD[[IMIE]:[IMIE]],$A$42)</f>
        <v>0</v>
      </c>
      <c r="BP42" s="31">
        <f>SUMIFS(AKORD[[CZASY]:[CZASY]],AKORD[[DATA]:[DATA]],BP5,AKORD[[IMIE]:[IMIE]],$A$42)</f>
        <v>0</v>
      </c>
      <c r="BQ42" s="31">
        <f>SUMIFS(AKORD[[CZASY]:[CZASY]],AKORD[[DATA]:[DATA]],BQ5,AKORD[[IMIE]:[IMIE]],$A$42)</f>
        <v>0</v>
      </c>
      <c r="BR42" s="31">
        <f>SUMIFS(AKORD[[CZASY]:[CZASY]],AKORD[[DATA]:[DATA]],BR5,AKORD[[IMIE]:[IMIE]],$A$42)</f>
        <v>0</v>
      </c>
      <c r="BS42" s="31">
        <f>SUMIFS(AKORD[[CZASY]:[CZASY]],AKORD[[DATA]:[DATA]],BS5,AKORD[[IMIE]:[IMIE]],$A$42)</f>
        <v>0</v>
      </c>
      <c r="BT42" s="31">
        <f>SUMIFS(AKORD[[CZASY]:[CZASY]],AKORD[[DATA]:[DATA]],BT5,AKORD[[IMIE]:[IMIE]],$A$42)</f>
        <v>0</v>
      </c>
      <c r="BU42" s="31">
        <f>SUMIFS(AKORD[[CZASY]:[CZASY]],AKORD[[DATA]:[DATA]],BU5,AKORD[[IMIE]:[IMIE]],$A$42)</f>
        <v>0</v>
      </c>
      <c r="BV42" s="31">
        <f>SUMIFS(AKORD[[CZASY]:[CZASY]],AKORD[[DATA]:[DATA]],BV5,AKORD[[IMIE]:[IMIE]],$A$42)</f>
        <v>0</v>
      </c>
      <c r="BW42" s="31">
        <f>SUMIFS(AKORD[[CZASY]:[CZASY]],AKORD[[DATA]:[DATA]],BW5,AKORD[[IMIE]:[IMIE]],$A$42)</f>
        <v>0</v>
      </c>
      <c r="BX42" s="31">
        <f>SUMIFS(AKORD[[CZASY]:[CZASY]],AKORD[[DATA]:[DATA]],BX5,AKORD[[IMIE]:[IMIE]],$A$42)</f>
        <v>0</v>
      </c>
      <c r="BY42" s="31">
        <f>SUMIFS(AKORD[[CZASY]:[CZASY]],AKORD[[DATA]:[DATA]],BY5,AKORD[[IMIE]:[IMIE]],$A$42)</f>
        <v>0</v>
      </c>
      <c r="BZ42" s="31">
        <f>SUMIFS(AKORD[[CZASY]:[CZASY]],AKORD[[DATA]:[DATA]],BZ5,AKORD[[IMIE]:[IMIE]],$A$42)</f>
        <v>0</v>
      </c>
      <c r="CA42" s="31">
        <f>SUMIFS(AKORD[[CZASY]:[CZASY]],AKORD[[DATA]:[DATA]],CA5,AKORD[[IMIE]:[IMIE]],$A$42)</f>
        <v>0</v>
      </c>
      <c r="CB42" s="31">
        <f>SUMIFS(AKORD[[CZASY]:[CZASY]],AKORD[[DATA]:[DATA]],CB5,AKORD[[IMIE]:[IMIE]],$A$42)</f>
        <v>0</v>
      </c>
      <c r="CC42" s="31">
        <f>SUMIFS(AKORD[[CZASY]:[CZASY]],AKORD[[DATA]:[DATA]],CC5,AKORD[[IMIE]:[IMIE]],$A$42)</f>
        <v>0</v>
      </c>
      <c r="CD42" s="31">
        <f>SUMIFS(AKORD[[CZASY]:[CZASY]],AKORD[[DATA]:[DATA]],CD5,AKORD[[IMIE]:[IMIE]],$A$42)</f>
        <v>0</v>
      </c>
      <c r="CE42" s="31">
        <f>SUMIFS(AKORD[[CZASY]:[CZASY]],AKORD[[DATA]:[DATA]],CE5,AKORD[[IMIE]:[IMIE]],$A$42)</f>
        <v>0</v>
      </c>
      <c r="CF42" s="31">
        <f>SUMIFS(AKORD[[CZASY]:[CZASY]],AKORD[[DATA]:[DATA]],CF5,AKORD[[IMIE]:[IMIE]],$A$42)</f>
        <v>0</v>
      </c>
      <c r="CG42" s="31">
        <f>SUMIFS(AKORD[[CZASY]:[CZASY]],AKORD[[DATA]:[DATA]],CG5,AKORD[[IMIE]:[IMIE]],$A$42)</f>
        <v>0</v>
      </c>
      <c r="CH42" s="31">
        <f>SUMIFS(AKORD[[CZASY]:[CZASY]],AKORD[[DATA]:[DATA]],CH5,AKORD[[IMIE]:[IMIE]],$A$42)</f>
        <v>0</v>
      </c>
      <c r="CI42" s="31">
        <f>SUMIFS(AKORD[[CZASY]:[CZASY]],AKORD[[DATA]:[DATA]],CI5,AKORD[[IMIE]:[IMIE]],$A$42)</f>
        <v>0</v>
      </c>
      <c r="CJ42" s="31">
        <f>SUMIFS(AKORD[[CZASY]:[CZASY]],AKORD[[DATA]:[DATA]],CJ5,AKORD[[IMIE]:[IMIE]],$A$42)</f>
        <v>0</v>
      </c>
      <c r="CK42" s="31">
        <f>SUMIFS(AKORD[[CZASY]:[CZASY]],AKORD[[DATA]:[DATA]],CK5,AKORD[[IMIE]:[IMIE]],$A$42)</f>
        <v>0</v>
      </c>
      <c r="CL42" s="31">
        <f>SUMIFS(AKORD[[CZASY]:[CZASY]],AKORD[[DATA]:[DATA]],CL5,AKORD[[IMIE]:[IMIE]],$A$42)</f>
        <v>0</v>
      </c>
      <c r="CM42" s="31">
        <f>SUMIFS(AKORD[[CZASY]:[CZASY]],AKORD[[DATA]:[DATA]],CM5,AKORD[[IMIE]:[IMIE]],$A$42)</f>
        <v>0</v>
      </c>
      <c r="CN42" s="31">
        <f>SUMIFS(AKORD[[CZASY]:[CZASY]],AKORD[[DATA]:[DATA]],CN5,AKORD[[IMIE]:[IMIE]],$A$42)</f>
        <v>0</v>
      </c>
      <c r="CO42" s="31">
        <f>SUMIFS(AKORD[[CZASY]:[CZASY]],AKORD[[DATA]:[DATA]],CO5,AKORD[[IMIE]:[IMIE]],$A$42)</f>
        <v>0</v>
      </c>
      <c r="CP42" s="31">
        <f>SUMIFS(AKORD[[CZASY]:[CZASY]],AKORD[[DATA]:[DATA]],CP5,AKORD[[IMIE]:[IMIE]],$A$42)</f>
        <v>0</v>
      </c>
      <c r="CQ42" s="31">
        <f>SUMIFS(AKORD[[CZASY]:[CZASY]],AKORD[[DATA]:[DATA]],CQ5,AKORD[[IMIE]:[IMIE]],$A$42)</f>
        <v>0</v>
      </c>
      <c r="CR42" s="31">
        <f>SUMIFS(AKORD[[CZASY]:[CZASY]],AKORD[[DATA]:[DATA]],CR5,AKORD[[IMIE]:[IMIE]],$A$42)</f>
        <v>0</v>
      </c>
      <c r="CS42" s="31">
        <f>SUMIFS(AKORD[[CZASY]:[CZASY]],AKORD[[DATA]:[DATA]],CS5,AKORD[[IMIE]:[IMIE]],$A$42)</f>
        <v>0</v>
      </c>
      <c r="CT42" s="31">
        <f>SUMIFS(AKORD[[CZASY]:[CZASY]],AKORD[[DATA]:[DATA]],CT5,AKORD[[IMIE]:[IMIE]],$A$42)</f>
        <v>0</v>
      </c>
      <c r="CU42" s="31">
        <f>SUMIFS(AKORD[[CZASY]:[CZASY]],AKORD[[DATA]:[DATA]],CU5,AKORD[[IMIE]:[IMIE]],$A$42)</f>
        <v>0</v>
      </c>
      <c r="CV42" s="31">
        <f>SUMIFS(AKORD[[CZASY]:[CZASY]],AKORD[[DATA]:[DATA]],CV5,AKORD[[IMIE]:[IMIE]],$A$42)</f>
        <v>0</v>
      </c>
      <c r="CW42" s="31">
        <f>SUMIFS(AKORD[[CZASY]:[CZASY]],AKORD[[DATA]:[DATA]],CW5,AKORD[[IMIE]:[IMIE]],$A$42)</f>
        <v>0</v>
      </c>
      <c r="CX42" s="31">
        <f>SUMIFS(AKORD[[CZASY]:[CZASY]],AKORD[[DATA]:[DATA]],CX5,AKORD[[IMIE]:[IMIE]],$A$42)</f>
        <v>0</v>
      </c>
      <c r="CY42" s="31">
        <f>SUMIFS(AKORD[[CZASY]:[CZASY]],AKORD[[DATA]:[DATA]],CY5,AKORD[[IMIE]:[IMIE]],$A$42)</f>
        <v>0</v>
      </c>
      <c r="CZ42" s="31">
        <f>SUMIFS(AKORD[[CZASY]:[CZASY]],AKORD[[DATA]:[DATA]],CZ5,AKORD[[IMIE]:[IMIE]],$A$42)</f>
        <v>0</v>
      </c>
      <c r="DA42" s="31">
        <f>SUMIFS(AKORD[[CZASY]:[CZASY]],AKORD[[DATA]:[DATA]],DA5,AKORD[[IMIE]:[IMIE]],$A$42)</f>
        <v>0</v>
      </c>
      <c r="DB42" s="31">
        <f>SUMIFS(AKORD[[CZASY]:[CZASY]],AKORD[[DATA]:[DATA]],DB5,AKORD[[IMIE]:[IMIE]],$A$42)</f>
        <v>0</v>
      </c>
      <c r="DC42" s="31">
        <f>SUMIFS(AKORD[[CZASY]:[CZASY]],AKORD[[DATA]:[DATA]],DC5,AKORD[[IMIE]:[IMIE]],$A$42)</f>
        <v>0</v>
      </c>
      <c r="DD42" s="31">
        <f>SUMIFS(AKORD[[CZASY]:[CZASY]],AKORD[[DATA]:[DATA]],DD5,AKORD[[IMIE]:[IMIE]],$A$42)</f>
        <v>0</v>
      </c>
      <c r="DE42" s="31">
        <f>SUMIFS(AKORD[[CZASY]:[CZASY]],AKORD[[DATA]:[DATA]],DE5,AKORD[[IMIE]:[IMIE]],$A$42)</f>
        <v>0</v>
      </c>
      <c r="DF42" s="31">
        <f>SUMIFS(AKORD[[CZASY]:[CZASY]],AKORD[[DATA]:[DATA]],DF5,AKORD[[IMIE]:[IMIE]],$A$42)</f>
        <v>0</v>
      </c>
      <c r="DG42" s="31">
        <f>SUMIFS(AKORD[[CZASY]:[CZASY]],AKORD[[DATA]:[DATA]],DG5,AKORD[[IMIE]:[IMIE]],$A$42)</f>
        <v>0</v>
      </c>
      <c r="DH42" s="31">
        <f>SUMIFS(AKORD[[CZASY]:[CZASY]],AKORD[[DATA]:[DATA]],DH5,AKORD[[IMIE]:[IMIE]],$A$42)</f>
        <v>0</v>
      </c>
      <c r="DI42" s="31">
        <f>SUMIFS(AKORD[[CZASY]:[CZASY]],AKORD[[DATA]:[DATA]],DI5,AKORD[[IMIE]:[IMIE]],$A$42)</f>
        <v>0</v>
      </c>
      <c r="DJ42" s="31">
        <f>SUMIFS(AKORD[[CZASY]:[CZASY]],AKORD[[DATA]:[DATA]],DJ5,AKORD[[IMIE]:[IMIE]],$A$42)</f>
        <v>0</v>
      </c>
      <c r="DK42" s="31">
        <f>SUMIFS(AKORD[[CZASY]:[CZASY]],AKORD[[DATA]:[DATA]],DK5,AKORD[[IMIE]:[IMIE]],$A$42)</f>
        <v>0</v>
      </c>
      <c r="DL42" s="31">
        <f>SUMIFS(AKORD[[CZASY]:[CZASY]],AKORD[[DATA]:[DATA]],DL5,AKORD[[IMIE]:[IMIE]],$A$42)</f>
        <v>0</v>
      </c>
      <c r="DM42" s="31">
        <f>SUMIFS(AKORD[[CZASY]:[CZASY]],AKORD[[DATA]:[DATA]],DM5,AKORD[[IMIE]:[IMIE]],$A$42)</f>
        <v>0</v>
      </c>
      <c r="DN42" s="31">
        <f>SUMIFS(AKORD[[CZASY]:[CZASY]],AKORD[[DATA]:[DATA]],DN5,AKORD[[IMIE]:[IMIE]],$A$42)</f>
        <v>0</v>
      </c>
      <c r="DO42" s="31">
        <f>SUMIFS(AKORD[[CZASY]:[CZASY]],AKORD[[DATA]:[DATA]],DO5,AKORD[[IMIE]:[IMIE]],$A$42)</f>
        <v>0</v>
      </c>
      <c r="DP42" s="31">
        <f>SUMIFS(AKORD[[CZASY]:[CZASY]],AKORD[[DATA]:[DATA]],DP5,AKORD[[IMIE]:[IMIE]],$A$42)</f>
        <v>0</v>
      </c>
      <c r="DQ42" s="31">
        <f>SUMIFS(AKORD[[CZASY]:[CZASY]],AKORD[[DATA]:[DATA]],DQ5,AKORD[[IMIE]:[IMIE]],$A$42)</f>
        <v>0</v>
      </c>
      <c r="DR42" s="31">
        <f>SUMIFS(AKORD[[CZASY]:[CZASY]],AKORD[[DATA]:[DATA]],DR5,AKORD[[IMIE]:[IMIE]],$A$42)</f>
        <v>0</v>
      </c>
      <c r="DS42" s="31">
        <f>SUMIFS(AKORD[[CZASY]:[CZASY]],AKORD[[DATA]:[DATA]],DS5,AKORD[[IMIE]:[IMIE]],$A$42)</f>
        <v>0</v>
      </c>
      <c r="DT42" s="31">
        <f>SUMIFS(AKORD[[CZASY]:[CZASY]],AKORD[[DATA]:[DATA]],DT5,AKORD[[IMIE]:[IMIE]],$A$42)</f>
        <v>0</v>
      </c>
      <c r="DU42" s="31">
        <f>SUMIFS(AKORD[[CZASY]:[CZASY]],AKORD[[DATA]:[DATA]],DU5,AKORD[[IMIE]:[IMIE]],$A$42)</f>
        <v>0</v>
      </c>
      <c r="DV42" s="31">
        <f>SUMIFS(AKORD[[CZASY]:[CZASY]],AKORD[[DATA]:[DATA]],DV5,AKORD[[IMIE]:[IMIE]],$A$42)</f>
        <v>0</v>
      </c>
      <c r="DW42" s="31">
        <f>SUMIFS(AKORD[[CZASY]:[CZASY]],AKORD[[DATA]:[DATA]],DW5,AKORD[[IMIE]:[IMIE]],$A$42)</f>
        <v>0</v>
      </c>
      <c r="DX42" s="31">
        <f>SUMIFS(AKORD[[CZASY]:[CZASY]],AKORD[[DATA]:[DATA]],DX5,AKORD[[IMIE]:[IMIE]],$A$42)</f>
        <v>0</v>
      </c>
      <c r="DY42" s="31">
        <f>SUMIFS(AKORD[[CZASY]:[CZASY]],AKORD[[DATA]:[DATA]],DY5,AKORD[[IMIE]:[IMIE]],$A$42)</f>
        <v>0</v>
      </c>
      <c r="DZ42" s="31">
        <f>SUMIFS(AKORD[[CZASY]:[CZASY]],AKORD[[DATA]:[DATA]],DZ5,AKORD[[IMIE]:[IMIE]],$A$42)</f>
        <v>0</v>
      </c>
      <c r="EA42" s="31">
        <f>SUMIFS(AKORD[[CZASY]:[CZASY]],AKORD[[DATA]:[DATA]],EA5,AKORD[[IMIE]:[IMIE]],$A$42)</f>
        <v>0</v>
      </c>
      <c r="EB42" s="31">
        <f>SUMIFS(AKORD[[CZASY]:[CZASY]],AKORD[[DATA]:[DATA]],EB5,AKORD[[IMIE]:[IMIE]],$A$42)</f>
        <v>0</v>
      </c>
      <c r="EC42" s="31">
        <f>SUMIFS(AKORD[[CZASY]:[CZASY]],AKORD[[DATA]:[DATA]],EC5,AKORD[[IMIE]:[IMIE]],$A$42)</f>
        <v>0</v>
      </c>
      <c r="ED42" s="31">
        <f>SUMIFS(AKORD[[CZASY]:[CZASY]],AKORD[[DATA]:[DATA]],ED5,AKORD[[IMIE]:[IMIE]],$A$42)</f>
        <v>0</v>
      </c>
      <c r="EE42" s="31">
        <f>SUMIFS(AKORD[[CZASY]:[CZASY]],AKORD[[DATA]:[DATA]],EE5,AKORD[[IMIE]:[IMIE]],$A$42)</f>
        <v>0</v>
      </c>
      <c r="EF42" s="31">
        <f>SUMIFS(AKORD[[CZASY]:[CZASY]],AKORD[[DATA]:[DATA]],EF5,AKORD[[IMIE]:[IMIE]],$A$42)</f>
        <v>0</v>
      </c>
      <c r="EG42" s="31">
        <f>SUMIFS(AKORD[[CZASY]:[CZASY]],AKORD[[DATA]:[DATA]],EG5,AKORD[[IMIE]:[IMIE]],$A$42)</f>
        <v>0</v>
      </c>
      <c r="EH42" s="31">
        <f>SUMIFS(AKORD[[CZASY]:[CZASY]],AKORD[[DATA]:[DATA]],EH5,AKORD[[IMIE]:[IMIE]],$A$42)</f>
        <v>0</v>
      </c>
      <c r="EI42" s="31">
        <f>SUMIFS(AKORD[[CZASY]:[CZASY]],AKORD[[DATA]:[DATA]],EI5,AKORD[[IMIE]:[IMIE]],$A$42)</f>
        <v>0</v>
      </c>
      <c r="EJ42" s="31">
        <f>SUMIFS(AKORD[[CZASY]:[CZASY]],AKORD[[DATA]:[DATA]],EJ5,AKORD[[IMIE]:[IMIE]],$A$42)</f>
        <v>0</v>
      </c>
      <c r="EK42" s="31">
        <f>SUMIFS(AKORD[[CZASY]:[CZASY]],AKORD[[DATA]:[DATA]],EK5,AKORD[[IMIE]:[IMIE]],$A$42)</f>
        <v>0</v>
      </c>
      <c r="EL42" s="31">
        <f>SUMIFS(AKORD[[CZASY]:[CZASY]],AKORD[[DATA]:[DATA]],EL5,AKORD[[IMIE]:[IMIE]],$A$42)</f>
        <v>0</v>
      </c>
      <c r="EM42" s="31">
        <f>SUMIFS(AKORD[[CZASY]:[CZASY]],AKORD[[DATA]:[DATA]],EM5,AKORD[[IMIE]:[IMIE]],$A$42)</f>
        <v>0</v>
      </c>
      <c r="EN42" s="31">
        <f>SUMIFS(AKORD[[CZASY]:[CZASY]],AKORD[[DATA]:[DATA]],EN5,AKORD[[IMIE]:[IMIE]],$A$42)</f>
        <v>0</v>
      </c>
      <c r="EO42" s="31">
        <f>SUMIFS(AKORD[[CZASY]:[CZASY]],AKORD[[DATA]:[DATA]],EO5,AKORD[[IMIE]:[IMIE]],$A$42)</f>
        <v>0</v>
      </c>
      <c r="EP42" s="31">
        <f>SUMIFS(AKORD[[CZASY]:[CZASY]],AKORD[[DATA]:[DATA]],EP5,AKORD[[IMIE]:[IMIE]],$A$42)</f>
        <v>0</v>
      </c>
      <c r="EQ42" s="31">
        <f>SUMIFS(AKORD[[CZASY]:[CZASY]],AKORD[[DATA]:[DATA]],EQ5,AKORD[[IMIE]:[IMIE]],$A$42)</f>
        <v>0</v>
      </c>
      <c r="ER42" s="31">
        <f>SUMIFS(AKORD[[CZASY]:[CZASY]],AKORD[[DATA]:[DATA]],ER5,AKORD[[IMIE]:[IMIE]],$A$42)</f>
        <v>0</v>
      </c>
      <c r="ES42" s="31">
        <f>SUMIFS(AKORD[[CZASY]:[CZASY]],AKORD[[DATA]:[DATA]],ES5,AKORD[[IMIE]:[IMIE]],$A$42)</f>
        <v>0</v>
      </c>
      <c r="ET42" s="31">
        <f>SUMIFS(AKORD[[CZASY]:[CZASY]],AKORD[[DATA]:[DATA]],ET5,AKORD[[IMIE]:[IMIE]],$A$42)</f>
        <v>0</v>
      </c>
      <c r="EU42" s="31">
        <f>SUMIFS(AKORD[[CZASY]:[CZASY]],AKORD[[DATA]:[DATA]],EU5,AKORD[[IMIE]:[IMIE]],$A$42)</f>
        <v>0</v>
      </c>
      <c r="EV42" s="31">
        <f>SUMIFS(AKORD[[CZASY]:[CZASY]],AKORD[[DATA]:[DATA]],EV5,AKORD[[IMIE]:[IMIE]],$A$42)</f>
        <v>0</v>
      </c>
      <c r="EW42" s="31">
        <f>SUMIFS(AKORD[[CZASY]:[CZASY]],AKORD[[DATA]:[DATA]],EW5,AKORD[[IMIE]:[IMIE]],$A$42)</f>
        <v>0</v>
      </c>
      <c r="EX42" s="31">
        <f>SUMIFS(AKORD[[CZASY]:[CZASY]],AKORD[[DATA]:[DATA]],EX5,AKORD[[IMIE]:[IMIE]],$A$42)</f>
        <v>0</v>
      </c>
      <c r="EY42" s="31">
        <f>SUMIFS(AKORD[[CZASY]:[CZASY]],AKORD[[DATA]:[DATA]],EY5,AKORD[[IMIE]:[IMIE]],$A$42)</f>
        <v>0</v>
      </c>
      <c r="EZ42" s="31">
        <f>SUMIFS(AKORD[[CZASY]:[CZASY]],AKORD[[DATA]:[DATA]],EZ5,AKORD[[IMIE]:[IMIE]],$A$42)</f>
        <v>0</v>
      </c>
      <c r="FA42" s="31">
        <f>SUMIFS(AKORD[[CZASY]:[CZASY]],AKORD[[DATA]:[DATA]],FA5,AKORD[[IMIE]:[IMIE]],$A$42)</f>
        <v>0</v>
      </c>
      <c r="FB42" s="31">
        <f>SUMIFS(AKORD[[CZASY]:[CZASY]],AKORD[[DATA]:[DATA]],FB5,AKORD[[IMIE]:[IMIE]],$A$42)</f>
        <v>0</v>
      </c>
      <c r="FC42" s="31">
        <f>SUMIFS(AKORD[[CZASY]:[CZASY]],AKORD[[DATA]:[DATA]],FC5,AKORD[[IMIE]:[IMIE]],$A$42)</f>
        <v>0</v>
      </c>
      <c r="FD42" s="31">
        <f>SUMIFS(AKORD[[CZASY]:[CZASY]],AKORD[[DATA]:[DATA]],FD5,AKORD[[IMIE]:[IMIE]],$A$42)</f>
        <v>0</v>
      </c>
      <c r="FE42" s="31">
        <f>SUMIFS(AKORD[[CZASY]:[CZASY]],AKORD[[DATA]:[DATA]],FE5,AKORD[[IMIE]:[IMIE]],$A$42)</f>
        <v>0</v>
      </c>
      <c r="FF42" s="31">
        <f>SUMIFS(AKORD[[CZASY]:[CZASY]],AKORD[[DATA]:[DATA]],FF5,AKORD[[IMIE]:[IMIE]],$A$42)</f>
        <v>0</v>
      </c>
      <c r="FG42" s="31">
        <f>SUMIFS(AKORD[[CZASY]:[CZASY]],AKORD[[DATA]:[DATA]],FG5,AKORD[[IMIE]:[IMIE]],$A$42)</f>
        <v>0</v>
      </c>
      <c r="FH42" s="31">
        <f>SUMIFS(AKORD[[CZASY]:[CZASY]],AKORD[[DATA]:[DATA]],FH5,AKORD[[IMIE]:[IMIE]],$A$42)</f>
        <v>0</v>
      </c>
      <c r="FI42" s="31">
        <f>SUMIFS(AKORD[[CZASY]:[CZASY]],AKORD[[DATA]:[DATA]],FI5,AKORD[[IMIE]:[IMIE]],$A$42)</f>
        <v>0</v>
      </c>
      <c r="FJ42" s="31">
        <f>SUMIFS(AKORD[[CZASY]:[CZASY]],AKORD[[DATA]:[DATA]],FJ5,AKORD[[IMIE]:[IMIE]],$A$42)</f>
        <v>0</v>
      </c>
      <c r="FK42" s="31">
        <f>SUMIFS(AKORD[[CZASY]:[CZASY]],AKORD[[DATA]:[DATA]],FK5,AKORD[[IMIE]:[IMIE]],$A$42)</f>
        <v>0</v>
      </c>
      <c r="FL42" s="31">
        <f>SUMIFS(AKORD[[CZASY]:[CZASY]],AKORD[[DATA]:[DATA]],FL5,AKORD[[IMIE]:[IMIE]],$A$42)</f>
        <v>0</v>
      </c>
      <c r="FM42" s="31">
        <f>SUMIFS(AKORD[[CZASY]:[CZASY]],AKORD[[DATA]:[DATA]],FM5,AKORD[[IMIE]:[IMIE]],$A$42)</f>
        <v>0</v>
      </c>
      <c r="FN42" s="31">
        <f>SUMIFS(AKORD[[CZASY]:[CZASY]],AKORD[[DATA]:[DATA]],FN5,AKORD[[IMIE]:[IMIE]],$A$42)</f>
        <v>0</v>
      </c>
      <c r="FO42" s="31">
        <f>SUMIFS(AKORD[[CZASY]:[CZASY]],AKORD[[DATA]:[DATA]],FO5,AKORD[[IMIE]:[IMIE]],$A$42)</f>
        <v>0</v>
      </c>
      <c r="FP42" s="31">
        <f>SUMIFS(AKORD[[CZASY]:[CZASY]],AKORD[[DATA]:[DATA]],FP5,AKORD[[IMIE]:[IMIE]],$A$42)</f>
        <v>0</v>
      </c>
      <c r="FQ42" s="31">
        <f>SUMIFS(AKORD[[CZASY]:[CZASY]],AKORD[[DATA]:[DATA]],FQ5,AKORD[[IMIE]:[IMIE]],$A$42)</f>
        <v>0</v>
      </c>
      <c r="FR42" s="31">
        <f>SUMIFS(AKORD[[CZASY]:[CZASY]],AKORD[[DATA]:[DATA]],FR5,AKORD[[IMIE]:[IMIE]],$A$42)</f>
        <v>0</v>
      </c>
      <c r="FS42" s="31">
        <f>SUMIFS(AKORD[[CZASY]:[CZASY]],AKORD[[DATA]:[DATA]],FS5,AKORD[[IMIE]:[IMIE]],$A$42)</f>
        <v>0</v>
      </c>
      <c r="FT42" s="31">
        <f>SUMIFS(AKORD[[CZASY]:[CZASY]],AKORD[[DATA]:[DATA]],FT5,AKORD[[IMIE]:[IMIE]],$A$42)</f>
        <v>0</v>
      </c>
      <c r="FU42" s="31">
        <f>SUMIFS(AKORD[[CZASY]:[CZASY]],AKORD[[DATA]:[DATA]],FU5,AKORD[[IMIE]:[IMIE]],$A$42)</f>
        <v>0</v>
      </c>
      <c r="FV42" s="31">
        <f>SUMIFS(AKORD[[CZASY]:[CZASY]],AKORD[[DATA]:[DATA]],FV5,AKORD[[IMIE]:[IMIE]],$A$42)</f>
        <v>0</v>
      </c>
      <c r="FW42" s="31">
        <f>SUMIFS(AKORD[[CZASY]:[CZASY]],AKORD[[DATA]:[DATA]],FW5,AKORD[[IMIE]:[IMIE]],$A$42)</f>
        <v>0</v>
      </c>
      <c r="FX42" s="31">
        <f>SUMIFS(AKORD[[CZASY]:[CZASY]],AKORD[[DATA]:[DATA]],FX5,AKORD[[IMIE]:[IMIE]],$A$42)</f>
        <v>0</v>
      </c>
      <c r="FY42" s="31">
        <f>SUMIFS(AKORD[[CZASY]:[CZASY]],AKORD[[DATA]:[DATA]],FY5,AKORD[[IMIE]:[IMIE]],$A$42)</f>
        <v>0</v>
      </c>
      <c r="FZ42" s="31">
        <f>SUMIFS(AKORD[[CZASY]:[CZASY]],AKORD[[DATA]:[DATA]],FZ5,AKORD[[IMIE]:[IMIE]],$A$42)</f>
        <v>0</v>
      </c>
      <c r="GA42" s="31">
        <f>SUMIFS(AKORD[[CZASY]:[CZASY]],AKORD[[DATA]:[DATA]],GA5,AKORD[[IMIE]:[IMIE]],$A$42)</f>
        <v>0</v>
      </c>
      <c r="GB42" s="31">
        <f>SUMIFS(AKORD[[CZASY]:[CZASY]],AKORD[[DATA]:[DATA]],GB5,AKORD[[IMIE]:[IMIE]],$A$42)</f>
        <v>0</v>
      </c>
      <c r="GC42" s="31">
        <f>SUMIFS(AKORD[[CZASY]:[CZASY]],AKORD[[DATA]:[DATA]],GC5,AKORD[[IMIE]:[IMIE]],$A$42)</f>
        <v>0</v>
      </c>
      <c r="GD42" s="31">
        <f>SUMIFS(AKORD[[CZASY]:[CZASY]],AKORD[[DATA]:[DATA]],GD5,AKORD[[IMIE]:[IMIE]],$A$42)</f>
        <v>0</v>
      </c>
      <c r="GE42" s="31">
        <f>SUMIFS(AKORD[[CZASY]:[CZASY]],AKORD[[DATA]:[DATA]],GE5,AKORD[[IMIE]:[IMIE]],$A$42)</f>
        <v>0</v>
      </c>
      <c r="GF42" s="31">
        <f>SUMIFS(AKORD[[CZASY]:[CZASY]],AKORD[[DATA]:[DATA]],GF5,AKORD[[IMIE]:[IMIE]],$A$42)</f>
        <v>0</v>
      </c>
      <c r="GG42" s="31">
        <f>SUMIFS(AKORD[[CZASY]:[CZASY]],AKORD[[DATA]:[DATA]],GG5,AKORD[[IMIE]:[IMIE]],$A$42)</f>
        <v>0</v>
      </c>
      <c r="GH42" s="31">
        <f>SUMIFS(AKORD[[CZASY]:[CZASY]],AKORD[[DATA]:[DATA]],GH5,AKORD[[IMIE]:[IMIE]],$A$42)</f>
        <v>0</v>
      </c>
      <c r="GI42" s="31">
        <f>SUMIFS(AKORD[[CZASY]:[CZASY]],AKORD[[DATA]:[DATA]],GI5,AKORD[[IMIE]:[IMIE]],$A$42)</f>
        <v>0</v>
      </c>
      <c r="GJ42" s="31">
        <f>SUMIFS(AKORD[[CZASY]:[CZASY]],AKORD[[DATA]:[DATA]],GJ5,AKORD[[IMIE]:[IMIE]],$A$42)</f>
        <v>0</v>
      </c>
      <c r="GK42" s="31">
        <f>SUMIFS(AKORD[[CZASY]:[CZASY]],AKORD[[DATA]:[DATA]],GK5,AKORD[[IMIE]:[IMIE]],$A$42)</f>
        <v>0</v>
      </c>
      <c r="GL42" s="31">
        <f>SUMIFS(AKORD[[CZASY]:[CZASY]],AKORD[[DATA]:[DATA]],GL5,AKORD[[IMIE]:[IMIE]],$A$42)</f>
        <v>0</v>
      </c>
      <c r="GM42" s="31">
        <f>SUMIFS(AKORD[[CZASY]:[CZASY]],AKORD[[DATA]:[DATA]],GM5,AKORD[[IMIE]:[IMIE]],$A$42)</f>
        <v>0</v>
      </c>
      <c r="GN42" s="31">
        <f>SUMIFS(AKORD[[CZASY]:[CZASY]],AKORD[[DATA]:[DATA]],GN5,AKORD[[IMIE]:[IMIE]],$A$42)</f>
        <v>0</v>
      </c>
      <c r="GO42" s="31">
        <f>SUMIFS(AKORD[[CZASY]:[CZASY]],AKORD[[DATA]:[DATA]],GO5,AKORD[[IMIE]:[IMIE]],$A$42)</f>
        <v>0</v>
      </c>
      <c r="GP42" s="31">
        <f>SUMIFS(AKORD[[CZASY]:[CZASY]],AKORD[[DATA]:[DATA]],GP5,AKORD[[IMIE]:[IMIE]],$A$42)</f>
        <v>0</v>
      </c>
      <c r="GQ42" s="31">
        <f>SUMIFS(AKORD[[CZASY]:[CZASY]],AKORD[[DATA]:[DATA]],GQ5,AKORD[[IMIE]:[IMIE]],$A$42)</f>
        <v>0</v>
      </c>
      <c r="GR42" s="31">
        <f>SUMIFS(AKORD[[CZASY]:[CZASY]],AKORD[[DATA]:[DATA]],GR5,AKORD[[IMIE]:[IMIE]],$A$42)</f>
        <v>0</v>
      </c>
      <c r="GS42" s="31">
        <f>SUMIFS(AKORD[[CZASY]:[CZASY]],AKORD[[DATA]:[DATA]],GS5,AKORD[[IMIE]:[IMIE]],$A$42)</f>
        <v>0</v>
      </c>
      <c r="GT42" s="31">
        <f>SUMIFS(AKORD[[CZASY]:[CZASY]],AKORD[[DATA]:[DATA]],GT5,AKORD[[IMIE]:[IMIE]],$A$42)</f>
        <v>0</v>
      </c>
      <c r="GU42" s="31">
        <f>SUMIFS(AKORD[[CZASY]:[CZASY]],AKORD[[DATA]:[DATA]],GU5,AKORD[[IMIE]:[IMIE]],$A$42)</f>
        <v>0</v>
      </c>
      <c r="GV42" s="31">
        <f>SUMIFS(AKORD[[CZASY]:[CZASY]],AKORD[[DATA]:[DATA]],GV5,AKORD[[IMIE]:[IMIE]],$A$42)</f>
        <v>0</v>
      </c>
      <c r="GW42" s="31">
        <f>SUMIFS(AKORD[[CZASY]:[CZASY]],AKORD[[DATA]:[DATA]],GW5,AKORD[[IMIE]:[IMIE]],$A$42)</f>
        <v>0</v>
      </c>
      <c r="GX42" s="31">
        <f>SUMIFS(AKORD[[CZASY]:[CZASY]],AKORD[[DATA]:[DATA]],GX5,AKORD[[IMIE]:[IMIE]],$A$42)</f>
        <v>0</v>
      </c>
      <c r="GY42" s="31">
        <f>SUMIFS(AKORD[[CZASY]:[CZASY]],AKORD[[DATA]:[DATA]],GY5,AKORD[[IMIE]:[IMIE]],$A$42)</f>
        <v>0</v>
      </c>
      <c r="GZ42" s="31">
        <f>SUMIFS(AKORD[[CZASY]:[CZASY]],AKORD[[DATA]:[DATA]],GZ5,AKORD[[IMIE]:[IMIE]],$A$42)</f>
        <v>0</v>
      </c>
      <c r="HA42" s="31">
        <f>SUMIFS(AKORD[[CZASY]:[CZASY]],AKORD[[DATA]:[DATA]],HA5,AKORD[[IMIE]:[IMIE]],$A$42)</f>
        <v>0</v>
      </c>
      <c r="HB42" s="31">
        <f>SUMIFS(AKORD[[CZASY]:[CZASY]],AKORD[[DATA]:[DATA]],HB5,AKORD[[IMIE]:[IMIE]],$A$42)</f>
        <v>0</v>
      </c>
      <c r="HC42" s="31">
        <f>SUMIFS(AKORD[[CZASY]:[CZASY]],AKORD[[DATA]:[DATA]],HC5,AKORD[[IMIE]:[IMIE]],$A$42)</f>
        <v>0</v>
      </c>
      <c r="HD42" s="31">
        <f>SUMIFS(AKORD[[CZASY]:[CZASY]],AKORD[[DATA]:[DATA]],HD5,AKORD[[IMIE]:[IMIE]],$A$42)</f>
        <v>0</v>
      </c>
      <c r="HE42" s="31">
        <f>SUMIFS(AKORD[[CZASY]:[CZASY]],AKORD[[DATA]:[DATA]],HE5,AKORD[[IMIE]:[IMIE]],$A$42)</f>
        <v>0</v>
      </c>
      <c r="HF42" s="31">
        <f>SUMIFS(AKORD[[CZASY]:[CZASY]],AKORD[[DATA]:[DATA]],HF5,AKORD[[IMIE]:[IMIE]],$A$42)</f>
        <v>0</v>
      </c>
      <c r="HG42" s="31">
        <f>SUMIFS(AKORD[[CZASY]:[CZASY]],AKORD[[DATA]:[DATA]],HG5,AKORD[[IMIE]:[IMIE]],$A$42)</f>
        <v>0</v>
      </c>
      <c r="HH42" s="31">
        <f>SUMIFS(AKORD[[CZASY]:[CZASY]],AKORD[[DATA]:[DATA]],HH5,AKORD[[IMIE]:[IMIE]],$A$42)</f>
        <v>0</v>
      </c>
      <c r="HI42" s="31">
        <f>SUMIFS(AKORD[[CZASY]:[CZASY]],AKORD[[DATA]:[DATA]],HI5,AKORD[[IMIE]:[IMIE]],$A$42)</f>
        <v>0</v>
      </c>
      <c r="HJ42" s="31">
        <f>SUMIFS(AKORD[[CZASY]:[CZASY]],AKORD[[DATA]:[DATA]],HJ5,AKORD[[IMIE]:[IMIE]],$A$42)</f>
        <v>0</v>
      </c>
      <c r="HK42" s="31">
        <f>SUMIFS(AKORD[[CZASY]:[CZASY]],AKORD[[DATA]:[DATA]],HK5,AKORD[[IMIE]:[IMIE]],$A$42)</f>
        <v>0</v>
      </c>
      <c r="HL42" s="31">
        <f>SUMIFS(AKORD[[CZASY]:[CZASY]],AKORD[[DATA]:[DATA]],HL5,AKORD[[IMIE]:[IMIE]],$A$42)</f>
        <v>0</v>
      </c>
      <c r="HM42" s="31">
        <f>SUMIFS(AKORD[[CZASY]:[CZASY]],AKORD[[DATA]:[DATA]],HM5,AKORD[[IMIE]:[IMIE]],$A$42)</f>
        <v>0</v>
      </c>
      <c r="HN42" s="31">
        <f>SUMIFS(AKORD[[CZASY]:[CZASY]],AKORD[[DATA]:[DATA]],HN5,AKORD[[IMIE]:[IMIE]],$A$42)</f>
        <v>0</v>
      </c>
      <c r="HO42" s="31">
        <f>SUMIFS(AKORD[[CZASY]:[CZASY]],AKORD[[DATA]:[DATA]],HO5,AKORD[[IMIE]:[IMIE]],$A$42)</f>
        <v>0</v>
      </c>
      <c r="HP42" s="31">
        <f>SUMIFS(AKORD[[CZASY]:[CZASY]],AKORD[[DATA]:[DATA]],HP5,AKORD[[IMIE]:[IMIE]],$A$42)</f>
        <v>0</v>
      </c>
      <c r="HQ42" s="31">
        <f>SUMIFS(AKORD[[CZASY]:[CZASY]],AKORD[[DATA]:[DATA]],HQ5,AKORD[[IMIE]:[IMIE]],$A$42)</f>
        <v>0</v>
      </c>
      <c r="HR42" s="31">
        <f>SUMIFS(AKORD[[CZASY]:[CZASY]],AKORD[[DATA]:[DATA]],HR5,AKORD[[IMIE]:[IMIE]],$A$42)</f>
        <v>0</v>
      </c>
      <c r="HS42" s="31">
        <f>SUMIFS(AKORD[[CZASY]:[CZASY]],AKORD[[DATA]:[DATA]],HS5,AKORD[[IMIE]:[IMIE]],$A$42)</f>
        <v>0</v>
      </c>
      <c r="HT42" s="31">
        <f>SUMIFS(AKORD[[CZASY]:[CZASY]],AKORD[[DATA]:[DATA]],HT5,AKORD[[IMIE]:[IMIE]],$A$42)</f>
        <v>0</v>
      </c>
      <c r="HU42" s="31">
        <f>SUMIFS(AKORD[[CZASY]:[CZASY]],AKORD[[DATA]:[DATA]],HU5,AKORD[[IMIE]:[IMIE]],$A$42)</f>
        <v>0</v>
      </c>
      <c r="HV42" s="31">
        <f>SUMIFS(AKORD[[CZASY]:[CZASY]],AKORD[[DATA]:[DATA]],HV5,AKORD[[IMIE]:[IMIE]],$A$42)</f>
        <v>0</v>
      </c>
      <c r="HW42" s="31">
        <f>SUMIFS(AKORD[[CZASY]:[CZASY]],AKORD[[DATA]:[DATA]],HW5,AKORD[[IMIE]:[IMIE]],$A$42)</f>
        <v>0</v>
      </c>
      <c r="HX42" s="31">
        <f>SUMIFS(AKORD[[CZASY]:[CZASY]],AKORD[[DATA]:[DATA]],HX5,AKORD[[IMIE]:[IMIE]],$A$42)</f>
        <v>0</v>
      </c>
      <c r="HY42" s="31">
        <f>SUMIFS(AKORD[[CZASY]:[CZASY]],AKORD[[DATA]:[DATA]],HY5,AKORD[[IMIE]:[IMIE]],$A$42)</f>
        <v>0</v>
      </c>
      <c r="HZ42" s="31">
        <f>SUMIFS(AKORD[[CZASY]:[CZASY]],AKORD[[DATA]:[DATA]],HZ5,AKORD[[IMIE]:[IMIE]],$A$42)</f>
        <v>0</v>
      </c>
      <c r="IA42" s="31">
        <f>SUMIFS(AKORD[[CZASY]:[CZASY]],AKORD[[DATA]:[DATA]],IA5,AKORD[[IMIE]:[IMIE]],$A$42)</f>
        <v>0</v>
      </c>
      <c r="IB42" s="31">
        <f>SUMIFS(AKORD[[CZASY]:[CZASY]],AKORD[[DATA]:[DATA]],IB5,AKORD[[IMIE]:[IMIE]],$A$42)</f>
        <v>0</v>
      </c>
      <c r="IC42" s="31">
        <f>SUMIFS(AKORD[[CZASY]:[CZASY]],AKORD[[DATA]:[DATA]],IC5,AKORD[[IMIE]:[IMIE]],$A$42)</f>
        <v>0</v>
      </c>
      <c r="ID42" s="31">
        <f>SUMIFS(AKORD[[CZASY]:[CZASY]],AKORD[[DATA]:[DATA]],ID5,AKORD[[IMIE]:[IMIE]],$A$42)</f>
        <v>0</v>
      </c>
      <c r="IE42" s="31">
        <f>SUMIFS(AKORD[[CZASY]:[CZASY]],AKORD[[DATA]:[DATA]],IE5,AKORD[[IMIE]:[IMIE]],$A$42)</f>
        <v>0</v>
      </c>
      <c r="IF42" s="31">
        <f>SUMIFS(AKORD[[CZASY]:[CZASY]],AKORD[[DATA]:[DATA]],IF5,AKORD[[IMIE]:[IMIE]],$A$42)</f>
        <v>0</v>
      </c>
      <c r="IG42" s="31">
        <f>SUMIFS(AKORD[[CZASY]:[CZASY]],AKORD[[DATA]:[DATA]],IG5,AKORD[[IMIE]:[IMIE]],$A$42)</f>
        <v>0</v>
      </c>
      <c r="IH42" s="31">
        <f>SUMIFS(AKORD[[CZASY]:[CZASY]],AKORD[[DATA]:[DATA]],IH5,AKORD[[IMIE]:[IMIE]],$A$42)</f>
        <v>0</v>
      </c>
      <c r="II42" s="31">
        <f>SUMIFS(AKORD[[CZASY]:[CZASY]],AKORD[[DATA]:[DATA]],II5,AKORD[[IMIE]:[IMIE]],$A$42)</f>
        <v>0</v>
      </c>
      <c r="IJ42" s="31">
        <f>SUMIFS(AKORD[[CZASY]:[CZASY]],AKORD[[DATA]:[DATA]],IJ5,AKORD[[IMIE]:[IMIE]],$A$42)</f>
        <v>0</v>
      </c>
      <c r="IK42" s="31">
        <f>SUMIFS(AKORD[[CZASY]:[CZASY]],AKORD[[DATA]:[DATA]],IK5,AKORD[[IMIE]:[IMIE]],$A$42)</f>
        <v>0</v>
      </c>
      <c r="IL42" s="31">
        <f>SUMIFS(AKORD[[CZASY]:[CZASY]],AKORD[[DATA]:[DATA]],IL5,AKORD[[IMIE]:[IMIE]],$A$42)</f>
        <v>0</v>
      </c>
      <c r="IM42" s="31">
        <f>SUMIFS(AKORD[[CZASY]:[CZASY]],AKORD[[DATA]:[DATA]],IM5,AKORD[[IMIE]:[IMIE]],$A$42)</f>
        <v>0</v>
      </c>
      <c r="IN42" s="31">
        <f>SUMIFS(AKORD[[CZASY]:[CZASY]],AKORD[[DATA]:[DATA]],IN5,AKORD[[IMIE]:[IMIE]],$A$42)</f>
        <v>0</v>
      </c>
      <c r="IO42" s="31">
        <f>SUMIFS(AKORD[[CZASY]:[CZASY]],AKORD[[DATA]:[DATA]],IO5,AKORD[[IMIE]:[IMIE]],$A$42)</f>
        <v>0</v>
      </c>
      <c r="IP42" s="31">
        <f>SUMIFS(AKORD[[CZASY]:[CZASY]],AKORD[[DATA]:[DATA]],IP5,AKORD[[IMIE]:[IMIE]],$A$42)</f>
        <v>0</v>
      </c>
      <c r="IQ42" s="31">
        <f>SUMIFS(AKORD[[CZASY]:[CZASY]],AKORD[[DATA]:[DATA]],IQ5,AKORD[[IMIE]:[IMIE]],$A$42)</f>
        <v>0</v>
      </c>
      <c r="IR42" s="31">
        <f>SUMIFS(AKORD[[CZASY]:[CZASY]],AKORD[[DATA]:[DATA]],IR5,AKORD[[IMIE]:[IMIE]],$A$42)</f>
        <v>0</v>
      </c>
      <c r="IS42" s="31">
        <f>SUMIFS(AKORD[[CZASY]:[CZASY]],AKORD[[DATA]:[DATA]],IS5,AKORD[[IMIE]:[IMIE]],$A$42)</f>
        <v>0</v>
      </c>
      <c r="IT42" s="31">
        <f>SUMIFS(AKORD[[CZASY]:[CZASY]],AKORD[[DATA]:[DATA]],IT5,AKORD[[IMIE]:[IMIE]],$A$42)</f>
        <v>0</v>
      </c>
      <c r="IU42" s="31">
        <f>SUMIFS(AKORD[[CZASY]:[CZASY]],AKORD[[DATA]:[DATA]],IU5,AKORD[[IMIE]:[IMIE]],$A$42)</f>
        <v>0</v>
      </c>
      <c r="IV42" s="31">
        <f>SUMIFS(AKORD[[CZASY]:[CZASY]],AKORD[[DATA]:[DATA]],IV5,AKORD[[IMIE]:[IMIE]],$A$42)</f>
        <v>0</v>
      </c>
      <c r="IW42" s="31">
        <f>SUMIFS(AKORD[[CZASY]:[CZASY]],AKORD[[DATA]:[DATA]],IW5,AKORD[[IMIE]:[IMIE]],$A$42)</f>
        <v>0</v>
      </c>
      <c r="IX42" s="31">
        <f>SUMIFS(AKORD[[CZASY]:[CZASY]],AKORD[[DATA]:[DATA]],IX5,AKORD[[IMIE]:[IMIE]],$A$42)</f>
        <v>0</v>
      </c>
      <c r="IY42" s="31">
        <f>SUMIFS(AKORD[[CZASY]:[CZASY]],AKORD[[DATA]:[DATA]],IY5,AKORD[[IMIE]:[IMIE]],$A$42)</f>
        <v>0</v>
      </c>
      <c r="IZ42" s="31">
        <f>SUMIFS(AKORD[[CZASY]:[CZASY]],AKORD[[DATA]:[DATA]],IZ5,AKORD[[IMIE]:[IMIE]],$A$42)</f>
        <v>0</v>
      </c>
      <c r="JA42" s="31">
        <f>SUMIFS(AKORD[[CZASY]:[CZASY]],AKORD[[DATA]:[DATA]],JA5,AKORD[[IMIE]:[IMIE]],$A$42)</f>
        <v>0</v>
      </c>
      <c r="JB42" s="31">
        <f>SUMIFS(AKORD[[CZASY]:[CZASY]],AKORD[[DATA]:[DATA]],JB5,AKORD[[IMIE]:[IMIE]],$A$42)</f>
        <v>0</v>
      </c>
      <c r="JC42" s="31">
        <f>SUMIFS(AKORD[[CZASY]:[CZASY]],AKORD[[DATA]:[DATA]],JC5,AKORD[[IMIE]:[IMIE]],$A$42)</f>
        <v>0</v>
      </c>
      <c r="JD42" s="31">
        <f>SUMIFS(AKORD[[CZASY]:[CZASY]],AKORD[[DATA]:[DATA]],JD5,AKORD[[IMIE]:[IMIE]],$A$42)</f>
        <v>0</v>
      </c>
      <c r="JE42" s="31">
        <f>SUMIFS(AKORD[[CZASY]:[CZASY]],AKORD[[DATA]:[DATA]],JE5,AKORD[[IMIE]:[IMIE]],$A$42)</f>
        <v>0</v>
      </c>
      <c r="JF42" s="31">
        <f>SUMIFS(AKORD[[CZASY]:[CZASY]],AKORD[[DATA]:[DATA]],JF5,AKORD[[IMIE]:[IMIE]],$A$42)</f>
        <v>0</v>
      </c>
      <c r="JG42" s="31">
        <f>SUMIFS(AKORD[[CZASY]:[CZASY]],AKORD[[DATA]:[DATA]],JG5,AKORD[[IMIE]:[IMIE]],$A$42)</f>
        <v>0</v>
      </c>
      <c r="JH42" s="31">
        <f>SUMIFS(AKORD[[CZASY]:[CZASY]],AKORD[[DATA]:[DATA]],JH5,AKORD[[IMIE]:[IMIE]],$A$42)</f>
        <v>0</v>
      </c>
      <c r="JI42" s="31">
        <f>SUMIFS(AKORD[[CZASY]:[CZASY]],AKORD[[DATA]:[DATA]],JI5,AKORD[[IMIE]:[IMIE]],$A$42)</f>
        <v>0</v>
      </c>
      <c r="JJ42" s="31">
        <f>SUMIFS(AKORD[[CZASY]:[CZASY]],AKORD[[DATA]:[DATA]],JJ5,AKORD[[IMIE]:[IMIE]],$A$42)</f>
        <v>0</v>
      </c>
      <c r="JK42" s="31">
        <f>SUMIFS(AKORD[[CZASY]:[CZASY]],AKORD[[DATA]:[DATA]],JK5,AKORD[[IMIE]:[IMIE]],$A$42)</f>
        <v>0</v>
      </c>
      <c r="JL42" s="31">
        <f>SUMIFS(AKORD[[CZASY]:[CZASY]],AKORD[[DATA]:[DATA]],JL5,AKORD[[IMIE]:[IMIE]],$A$42)</f>
        <v>0</v>
      </c>
      <c r="JM42" s="31">
        <f>SUMIFS(AKORD[[CZASY]:[CZASY]],AKORD[[DATA]:[DATA]],JM5,AKORD[[IMIE]:[IMIE]],$A$42)</f>
        <v>0</v>
      </c>
      <c r="JN42" s="31">
        <f>SUMIFS(AKORD[[CZASY]:[CZASY]],AKORD[[DATA]:[DATA]],JN5,AKORD[[IMIE]:[IMIE]],$A$42)</f>
        <v>0</v>
      </c>
      <c r="JO42" s="31">
        <f>SUMIFS(AKORD[[CZASY]:[CZASY]],AKORD[[DATA]:[DATA]],JO5,AKORD[[IMIE]:[IMIE]],$A$42)</f>
        <v>0</v>
      </c>
      <c r="JP42" s="31">
        <f>SUMIFS(AKORD[[CZASY]:[CZASY]],AKORD[[DATA]:[DATA]],JP5,AKORD[[IMIE]:[IMIE]],$A$42)</f>
        <v>0</v>
      </c>
      <c r="JQ42" s="31">
        <f>SUMIFS(AKORD[[CZASY]:[CZASY]],AKORD[[DATA]:[DATA]],JQ5,AKORD[[IMIE]:[IMIE]],$A$42)</f>
        <v>0</v>
      </c>
      <c r="JR42" s="31">
        <f>SUMIFS(AKORD[[CZASY]:[CZASY]],AKORD[[DATA]:[DATA]],JR5,AKORD[[IMIE]:[IMIE]],$A$42)</f>
        <v>0</v>
      </c>
      <c r="JS42" s="31">
        <f>SUMIFS(AKORD[[CZASY]:[CZASY]],AKORD[[DATA]:[DATA]],JS5,AKORD[[IMIE]:[IMIE]],$A$42)</f>
        <v>0</v>
      </c>
      <c r="JT42" s="31">
        <f>SUMIFS(AKORD[[CZASY]:[CZASY]],AKORD[[DATA]:[DATA]],JT5,AKORD[[IMIE]:[IMIE]],$A$42)</f>
        <v>0</v>
      </c>
      <c r="JU42" s="31">
        <f>SUMIFS(AKORD[[CZASY]:[CZASY]],AKORD[[DATA]:[DATA]],JU5,AKORD[[IMIE]:[IMIE]],$A$42)</f>
        <v>0</v>
      </c>
      <c r="JV42" s="31">
        <f>SUMIFS(AKORD[[CZASY]:[CZASY]],AKORD[[DATA]:[DATA]],JV5,AKORD[[IMIE]:[IMIE]],$A$42)</f>
        <v>0</v>
      </c>
      <c r="JW42" s="31">
        <f>SUMIFS(AKORD[[CZASY]:[CZASY]],AKORD[[DATA]:[DATA]],JW5,AKORD[[IMIE]:[IMIE]],$A$42)</f>
        <v>0</v>
      </c>
      <c r="JX42" s="31">
        <f>SUMIFS(AKORD[[CZASY]:[CZASY]],AKORD[[DATA]:[DATA]],JX5,AKORD[[IMIE]:[IMIE]],$A$42)</f>
        <v>0</v>
      </c>
      <c r="JY42" s="31">
        <f>SUMIFS(AKORD[[CZASY]:[CZASY]],AKORD[[DATA]:[DATA]],JY5,AKORD[[IMIE]:[IMIE]],$A$42)</f>
        <v>0</v>
      </c>
      <c r="JZ42" s="31">
        <f>SUMIFS(AKORD[[CZASY]:[CZASY]],AKORD[[DATA]:[DATA]],JZ5,AKORD[[IMIE]:[IMIE]],$A$42)</f>
        <v>0</v>
      </c>
      <c r="KA42" s="31">
        <f>SUMIFS(AKORD[[CZASY]:[CZASY]],AKORD[[DATA]:[DATA]],KA5,AKORD[[IMIE]:[IMIE]],$A$42)</f>
        <v>0</v>
      </c>
      <c r="KB42" s="31">
        <f>SUMIFS(AKORD[[CZASY]:[CZASY]],AKORD[[DATA]:[DATA]],KB5,AKORD[[IMIE]:[IMIE]],$A$42)</f>
        <v>0</v>
      </c>
      <c r="KC42" s="31">
        <f>SUMIFS(AKORD[[CZASY]:[CZASY]],AKORD[[DATA]:[DATA]],KC5,AKORD[[IMIE]:[IMIE]],$A$42)</f>
        <v>0</v>
      </c>
      <c r="KD42" s="31">
        <f>SUMIFS(AKORD[[CZASY]:[CZASY]],AKORD[[DATA]:[DATA]],KD5,AKORD[[IMIE]:[IMIE]],$A$42)</f>
        <v>0</v>
      </c>
      <c r="KE42" s="31">
        <f>SUMIFS(AKORD[[CZASY]:[CZASY]],AKORD[[DATA]:[DATA]],KE5,AKORD[[IMIE]:[IMIE]],$A$42)</f>
        <v>0</v>
      </c>
      <c r="KF42" s="31">
        <f>SUMIFS(AKORD[[CZASY]:[CZASY]],AKORD[[DATA]:[DATA]],KF5,AKORD[[IMIE]:[IMIE]],$A$42)</f>
        <v>0</v>
      </c>
      <c r="KG42" s="31">
        <f>SUMIFS(AKORD[[CZASY]:[CZASY]],AKORD[[DATA]:[DATA]],KG5,AKORD[[IMIE]:[IMIE]],$A$42)</f>
        <v>0</v>
      </c>
      <c r="KH42" s="31">
        <f>SUMIFS(AKORD[[CZASY]:[CZASY]],AKORD[[DATA]:[DATA]],KH5,AKORD[[IMIE]:[IMIE]],$A$42)</f>
        <v>0</v>
      </c>
      <c r="KI42" s="31">
        <f>SUMIFS(AKORD[[CZASY]:[CZASY]],AKORD[[DATA]:[DATA]],KI5,AKORD[[IMIE]:[IMIE]],$A$42)</f>
        <v>0</v>
      </c>
      <c r="KJ42" s="31">
        <f>SUMIFS(AKORD[[CZASY]:[CZASY]],AKORD[[DATA]:[DATA]],KJ5,AKORD[[IMIE]:[IMIE]],$A$42)</f>
        <v>0</v>
      </c>
      <c r="KK42" s="31">
        <f>SUMIFS(AKORD[[CZASY]:[CZASY]],AKORD[[DATA]:[DATA]],KK5,AKORD[[IMIE]:[IMIE]],$A$42)</f>
        <v>0</v>
      </c>
      <c r="KL42" s="31">
        <f>SUMIFS(AKORD[[CZASY]:[CZASY]],AKORD[[DATA]:[DATA]],KL5,AKORD[[IMIE]:[IMIE]],$A$42)</f>
        <v>0</v>
      </c>
      <c r="KM42" s="31">
        <f>SUMIFS(AKORD[[CZASY]:[CZASY]],AKORD[[DATA]:[DATA]],KM5,AKORD[[IMIE]:[IMIE]],$A$42)</f>
        <v>0</v>
      </c>
      <c r="KN42" s="31">
        <f>SUMIFS(AKORD[[CZASY]:[CZASY]],AKORD[[DATA]:[DATA]],KN5,AKORD[[IMIE]:[IMIE]],$A$42)</f>
        <v>0</v>
      </c>
      <c r="KO42" s="31">
        <f>SUMIFS(AKORD[[CZASY]:[CZASY]],AKORD[[DATA]:[DATA]],KO5,AKORD[[IMIE]:[IMIE]],$A$42)</f>
        <v>0</v>
      </c>
      <c r="KP42" s="31">
        <f>SUMIFS(AKORD[[CZASY]:[CZASY]],AKORD[[DATA]:[DATA]],KP5,AKORD[[IMIE]:[IMIE]],$A$42)</f>
        <v>0</v>
      </c>
      <c r="KQ42" s="31">
        <f>SUMIFS(AKORD[[CZASY]:[CZASY]],AKORD[[DATA]:[DATA]],KQ5,AKORD[[IMIE]:[IMIE]],$A$42)</f>
        <v>0</v>
      </c>
      <c r="KR42" s="31">
        <f>SUMIFS(AKORD[[CZASY]:[CZASY]],AKORD[[DATA]:[DATA]],KR5,AKORD[[IMIE]:[IMIE]],$A$42)</f>
        <v>0</v>
      </c>
      <c r="KS42" s="31">
        <f>SUMIFS(AKORD[[CZASY]:[CZASY]],AKORD[[DATA]:[DATA]],KS5,AKORD[[IMIE]:[IMIE]],$A$42)</f>
        <v>0</v>
      </c>
      <c r="KT42" s="31">
        <f>SUMIFS(AKORD[[CZASY]:[CZASY]],AKORD[[DATA]:[DATA]],KT5,AKORD[[IMIE]:[IMIE]],$A$42)</f>
        <v>0</v>
      </c>
      <c r="KU42" s="31">
        <f>SUMIFS(AKORD[[CZASY]:[CZASY]],AKORD[[DATA]:[DATA]],KU5,AKORD[[IMIE]:[IMIE]],$A$42)</f>
        <v>0</v>
      </c>
      <c r="KV42" s="31">
        <f>SUMIFS(AKORD[[CZASY]:[CZASY]],AKORD[[DATA]:[DATA]],KV5,AKORD[[IMIE]:[IMIE]],$A$42)</f>
        <v>0</v>
      </c>
      <c r="KW42" s="31">
        <f>SUMIFS(AKORD[[CZASY]:[CZASY]],AKORD[[DATA]:[DATA]],KW5,AKORD[[IMIE]:[IMIE]],$A$42)</f>
        <v>0</v>
      </c>
      <c r="KX42" s="31">
        <f>SUMIFS(AKORD[[CZASY]:[CZASY]],AKORD[[DATA]:[DATA]],KX5,AKORD[[IMIE]:[IMIE]],$A$42)</f>
        <v>0</v>
      </c>
      <c r="KY42" s="31">
        <f>SUMIFS(AKORD[[CZASY]:[CZASY]],AKORD[[DATA]:[DATA]],KY5,AKORD[[IMIE]:[IMIE]],$A$42)</f>
        <v>0</v>
      </c>
      <c r="KZ42" s="31">
        <f>SUMIFS(AKORD[[CZASY]:[CZASY]],AKORD[[DATA]:[DATA]],KZ5,AKORD[[IMIE]:[IMIE]],$A$42)</f>
        <v>0</v>
      </c>
      <c r="LA42" s="31">
        <f>SUMIFS(AKORD[[CZASY]:[CZASY]],AKORD[[DATA]:[DATA]],LA5,AKORD[[IMIE]:[IMIE]],$A$42)</f>
        <v>0</v>
      </c>
      <c r="LB42" s="31">
        <f>SUMIFS(AKORD[[CZASY]:[CZASY]],AKORD[[DATA]:[DATA]],LB5,AKORD[[IMIE]:[IMIE]],$A$42)</f>
        <v>0</v>
      </c>
      <c r="LC42" s="31">
        <f>SUMIFS(AKORD[[CZASY]:[CZASY]],AKORD[[DATA]:[DATA]],LC5,AKORD[[IMIE]:[IMIE]],$A$42)</f>
        <v>0</v>
      </c>
      <c r="LD42" s="31">
        <f>SUMIFS(AKORD[[CZASY]:[CZASY]],AKORD[[DATA]:[DATA]],LD5,AKORD[[IMIE]:[IMIE]],$A$42)</f>
        <v>0</v>
      </c>
      <c r="LE42" s="31">
        <f>SUMIFS(AKORD[[CZASY]:[CZASY]],AKORD[[DATA]:[DATA]],LE5,AKORD[[IMIE]:[IMIE]],$A$42)</f>
        <v>0</v>
      </c>
      <c r="LF42" s="31">
        <f>SUMIFS(AKORD[[CZASY]:[CZASY]],AKORD[[DATA]:[DATA]],LF5,AKORD[[IMIE]:[IMIE]],$A$42)</f>
        <v>0</v>
      </c>
      <c r="LG42" s="31">
        <f>SUMIFS(AKORD[[CZASY]:[CZASY]],AKORD[[DATA]:[DATA]],LG5,AKORD[[IMIE]:[IMIE]],$A$42)</f>
        <v>0</v>
      </c>
      <c r="LH42" s="31">
        <f>SUMIFS(AKORD[[CZASY]:[CZASY]],AKORD[[DATA]:[DATA]],LH5,AKORD[[IMIE]:[IMIE]],$A$42)</f>
        <v>0</v>
      </c>
      <c r="LI42" s="31">
        <f>SUMIFS(AKORD[[CZASY]:[CZASY]],AKORD[[DATA]:[DATA]],LI5,AKORD[[IMIE]:[IMIE]],$A$42)</f>
        <v>0</v>
      </c>
      <c r="LJ42" s="31">
        <f>SUMIFS(AKORD[[CZASY]:[CZASY]],AKORD[[DATA]:[DATA]],LJ5,AKORD[[IMIE]:[IMIE]],$A$42)</f>
        <v>0</v>
      </c>
      <c r="LK42" s="31">
        <f>SUMIFS(AKORD[[CZASY]:[CZASY]],AKORD[[DATA]:[DATA]],LK5,AKORD[[IMIE]:[IMIE]],$A$42)</f>
        <v>0</v>
      </c>
      <c r="LL42" s="31">
        <f>SUMIFS(AKORD[[CZASY]:[CZASY]],AKORD[[DATA]:[DATA]],LL5,AKORD[[IMIE]:[IMIE]],$A$42)</f>
        <v>0</v>
      </c>
      <c r="LM42" s="31">
        <f>SUMIFS(AKORD[[CZASY]:[CZASY]],AKORD[[DATA]:[DATA]],LM5,AKORD[[IMIE]:[IMIE]],$A$42)</f>
        <v>0</v>
      </c>
      <c r="LN42" s="31">
        <f>SUMIFS(AKORD[[CZASY]:[CZASY]],AKORD[[DATA]:[DATA]],LN5,AKORD[[IMIE]:[IMIE]],$A$42)</f>
        <v>0</v>
      </c>
      <c r="LO42" s="31">
        <f>SUMIFS(AKORD[[CZASY]:[CZASY]],AKORD[[DATA]:[DATA]],LO5,AKORD[[IMIE]:[IMIE]],$A$42)</f>
        <v>0</v>
      </c>
      <c r="LP42" s="31">
        <f>SUMIFS(AKORD[[CZASY]:[CZASY]],AKORD[[DATA]:[DATA]],LP5,AKORD[[IMIE]:[IMIE]],$A$42)</f>
        <v>0</v>
      </c>
      <c r="LQ42" s="31">
        <f>SUMIFS(AKORD[[CZASY]:[CZASY]],AKORD[[DATA]:[DATA]],LQ5,AKORD[[IMIE]:[IMIE]],$A$42)</f>
        <v>0</v>
      </c>
      <c r="LR42" s="31">
        <f>SUMIFS(AKORD[[CZASY]:[CZASY]],AKORD[[DATA]:[DATA]],LR5,AKORD[[IMIE]:[IMIE]],$A$42)</f>
        <v>0</v>
      </c>
      <c r="LS42" s="31">
        <f>SUMIFS(AKORD[[CZASY]:[CZASY]],AKORD[[DATA]:[DATA]],LS5,AKORD[[IMIE]:[IMIE]],$A$42)</f>
        <v>0</v>
      </c>
      <c r="LT42" s="31">
        <f>SUMIFS(AKORD[[CZASY]:[CZASY]],AKORD[[DATA]:[DATA]],LT5,AKORD[[IMIE]:[IMIE]],$A$42)</f>
        <v>0</v>
      </c>
      <c r="LU42" s="31">
        <f>SUMIFS(AKORD[[CZASY]:[CZASY]],AKORD[[DATA]:[DATA]],LU5,AKORD[[IMIE]:[IMIE]],$A$42)</f>
        <v>0</v>
      </c>
      <c r="LV42" s="31">
        <f>SUMIFS(AKORD[[CZASY]:[CZASY]],AKORD[[DATA]:[DATA]],LV5,AKORD[[IMIE]:[IMIE]],$A$42)</f>
        <v>0</v>
      </c>
      <c r="LW42" s="31">
        <f>SUMIFS(AKORD[[CZASY]:[CZASY]],AKORD[[DATA]:[DATA]],LW5,AKORD[[IMIE]:[IMIE]],$A$42)</f>
        <v>0</v>
      </c>
      <c r="LX42" s="31">
        <f>SUMIFS(AKORD[[CZASY]:[CZASY]],AKORD[[DATA]:[DATA]],LX5,AKORD[[IMIE]:[IMIE]],$A$42)</f>
        <v>0</v>
      </c>
      <c r="LY42" s="31">
        <f>SUMIFS(AKORD[[CZASY]:[CZASY]],AKORD[[DATA]:[DATA]],LY5,AKORD[[IMIE]:[IMIE]],$A$42)</f>
        <v>0</v>
      </c>
      <c r="LZ42" s="31">
        <f>SUMIFS(AKORD[[CZASY]:[CZASY]],AKORD[[DATA]:[DATA]],LZ5,AKORD[[IMIE]:[IMIE]],$A$42)</f>
        <v>0</v>
      </c>
      <c r="MA42" s="31">
        <f>SUMIFS(AKORD[[CZASY]:[CZASY]],AKORD[[DATA]:[DATA]],MA5,AKORD[[IMIE]:[IMIE]],$A$42)</f>
        <v>0</v>
      </c>
      <c r="MB42" s="31">
        <f>SUMIFS(AKORD[[CZASY]:[CZASY]],AKORD[[DATA]:[DATA]],MB5,AKORD[[IMIE]:[IMIE]],$A$42)</f>
        <v>0</v>
      </c>
      <c r="MC42" s="31">
        <f>SUMIFS(AKORD[[CZASY]:[CZASY]],AKORD[[DATA]:[DATA]],MC5,AKORD[[IMIE]:[IMIE]],$A$42)</f>
        <v>0</v>
      </c>
      <c r="MD42" s="31">
        <f>SUMIFS(AKORD[[CZASY]:[CZASY]],AKORD[[DATA]:[DATA]],MD5,AKORD[[IMIE]:[IMIE]],$A$42)</f>
        <v>0</v>
      </c>
      <c r="ME42" s="31">
        <f>SUMIFS(AKORD[[CZASY]:[CZASY]],AKORD[[DATA]:[DATA]],ME5,AKORD[[IMIE]:[IMIE]],$A$42)</f>
        <v>0</v>
      </c>
      <c r="MF42" s="31">
        <f>SUMIFS(AKORD[[CZASY]:[CZASY]],AKORD[[DATA]:[DATA]],MF5,AKORD[[IMIE]:[IMIE]],$A$42)</f>
        <v>0</v>
      </c>
      <c r="MG42" s="31">
        <f>SUMIFS(AKORD[[CZASY]:[CZASY]],AKORD[[DATA]:[DATA]],MG5,AKORD[[IMIE]:[IMIE]],$A$42)</f>
        <v>0</v>
      </c>
      <c r="MH42" s="31">
        <f>SUMIFS(AKORD[[CZASY]:[CZASY]],AKORD[[DATA]:[DATA]],MH5,AKORD[[IMIE]:[IMIE]],$A$42)</f>
        <v>0</v>
      </c>
      <c r="MI42" s="31">
        <f>SUMIFS(AKORD[[CZASY]:[CZASY]],AKORD[[DATA]:[DATA]],MI5,AKORD[[IMIE]:[IMIE]],$A$42)</f>
        <v>0</v>
      </c>
      <c r="MJ42" s="31">
        <f>SUMIFS(AKORD[[CZASY]:[CZASY]],AKORD[[DATA]:[DATA]],MJ5,AKORD[[IMIE]:[IMIE]],$A$42)</f>
        <v>0</v>
      </c>
      <c r="MK42" s="31">
        <f>SUMIFS(AKORD[[CZASY]:[CZASY]],AKORD[[DATA]:[DATA]],MK5,AKORD[[IMIE]:[IMIE]],$A$42)</f>
        <v>0</v>
      </c>
      <c r="ML42" s="31">
        <f>SUMIFS(AKORD[[CZASY]:[CZASY]],AKORD[[DATA]:[DATA]],ML5,AKORD[[IMIE]:[IMIE]],$A$42)</f>
        <v>0</v>
      </c>
      <c r="MM42" s="31">
        <f>SUMIFS(AKORD[[CZASY]:[CZASY]],AKORD[[DATA]:[DATA]],MM5,AKORD[[IMIE]:[IMIE]],$A$42)</f>
        <v>0</v>
      </c>
      <c r="MN42" s="31">
        <f>SUMIFS(AKORD[[CZASY]:[CZASY]],AKORD[[DATA]:[DATA]],MN5,AKORD[[IMIE]:[IMIE]],$A$42)</f>
        <v>0</v>
      </c>
      <c r="MO42" s="31">
        <f>SUMIFS(AKORD[[CZASY]:[CZASY]],AKORD[[DATA]:[DATA]],MO5,AKORD[[IMIE]:[IMIE]],$A$42)</f>
        <v>0</v>
      </c>
      <c r="MP42" s="31">
        <f>SUMIFS(AKORD[[CZASY]:[CZASY]],AKORD[[DATA]:[DATA]],MP5,AKORD[[IMIE]:[IMIE]],$A$42)</f>
        <v>0</v>
      </c>
      <c r="MQ42" s="31">
        <f>SUMIFS(AKORD[[CZASY]:[CZASY]],AKORD[[DATA]:[DATA]],MQ5,AKORD[[IMIE]:[IMIE]],$A$42)</f>
        <v>0</v>
      </c>
      <c r="MR42" s="31">
        <f>SUMIFS(AKORD[[CZASY]:[CZASY]],AKORD[[DATA]:[DATA]],MR5,AKORD[[IMIE]:[IMIE]],$A$42)</f>
        <v>0</v>
      </c>
      <c r="MS42" s="31">
        <f>SUMIFS(AKORD[[CZASY]:[CZASY]],AKORD[[DATA]:[DATA]],MS5,AKORD[[IMIE]:[IMIE]],$A$42)</f>
        <v>0</v>
      </c>
      <c r="MT42" s="31">
        <f>SUMIFS(AKORD[[CZASY]:[CZASY]],AKORD[[DATA]:[DATA]],MT5,AKORD[[IMIE]:[IMIE]],$A$42)</f>
        <v>0</v>
      </c>
      <c r="MU42" s="31">
        <f>SUMIFS(AKORD[[CZASY]:[CZASY]],AKORD[[DATA]:[DATA]],MU5,AKORD[[IMIE]:[IMIE]],$A$42)</f>
        <v>0</v>
      </c>
      <c r="MV42" s="31">
        <f>SUMIFS(AKORD[[CZASY]:[CZASY]],AKORD[[DATA]:[DATA]],MV5,AKORD[[IMIE]:[IMIE]],$A$42)</f>
        <v>0</v>
      </c>
      <c r="MW42" s="31">
        <f>SUMIFS(AKORD[[CZASY]:[CZASY]],AKORD[[DATA]:[DATA]],MW5,AKORD[[IMIE]:[IMIE]],$A$42)</f>
        <v>0</v>
      </c>
      <c r="MX42" s="31">
        <f>SUMIFS(AKORD[[CZASY]:[CZASY]],AKORD[[DATA]:[DATA]],MX5,AKORD[[IMIE]:[IMIE]],$A$42)</f>
        <v>0</v>
      </c>
      <c r="MY42" s="31">
        <f>SUMIFS(AKORD[[CZASY]:[CZASY]],AKORD[[DATA]:[DATA]],MY5,AKORD[[IMIE]:[IMIE]],$A$42)</f>
        <v>0</v>
      </c>
      <c r="MZ42" s="31">
        <f>SUMIFS(AKORD[[CZASY]:[CZASY]],AKORD[[DATA]:[DATA]],MZ5,AKORD[[IMIE]:[IMIE]],$A$42)</f>
        <v>0</v>
      </c>
      <c r="NA42" s="31">
        <f>SUMIFS(AKORD[[CZASY]:[CZASY]],AKORD[[DATA]:[DATA]],NA5,AKORD[[IMIE]:[IMIE]],$A$42)</f>
        <v>0</v>
      </c>
      <c r="NB42" s="31">
        <f>SUMIFS(AKORD[[CZASY]:[CZASY]],AKORD[[DATA]:[DATA]],NB5,AKORD[[IMIE]:[IMIE]],$A$42)</f>
        <v>0</v>
      </c>
      <c r="NC42" s="31">
        <f>SUMIFS(AKORD[[CZASY]:[CZASY]],AKORD[[DATA]:[DATA]],NC5,AKORD[[IMIE]:[IMIE]],$A$42)</f>
        <v>0</v>
      </c>
      <c r="ND42" s="31">
        <f>SUMIFS(AKORD[[CZASY]:[CZASY]],AKORD[[DATA]:[DATA]],ND5,AKORD[[IMIE]:[IMIE]],$A$42)</f>
        <v>0</v>
      </c>
      <c r="NE42" s="31">
        <f>SUMIFS(AKORD[[CZASY]:[CZASY]],AKORD[[DATA]:[DATA]],NE5,AKORD[[IMIE]:[IMIE]],$A$42)</f>
        <v>0</v>
      </c>
      <c r="NF42" s="31">
        <f>SUMIFS(AKORD[[CZASY]:[CZASY]],AKORD[[DATA]:[DATA]],NF5,AKORD[[IMIE]:[IMIE]],$A$42)</f>
        <v>0</v>
      </c>
      <c r="NG42" s="31">
        <f>SUMIFS(AKORD[[CZASY]:[CZASY]],AKORD[[DATA]:[DATA]],NG5,AKORD[[IMIE]:[IMIE]],$A$42)</f>
        <v>0</v>
      </c>
      <c r="NH42" s="31">
        <f>SUMIFS(AKORD[[CZASY]:[CZASY]],AKORD[[DATA]:[DATA]],NH5,AKORD[[IMIE]:[IMIE]],$A$42)</f>
        <v>0</v>
      </c>
      <c r="NI42" s="31">
        <f>SUMIFS(AKORD[[CZASY]:[CZASY]],AKORD[[DATA]:[DATA]],NI5,AKORD[[IMIE]:[IMIE]],$A$42)</f>
        <v>0</v>
      </c>
      <c r="NJ42" s="31">
        <f>SUMIFS(AKORD[[CZASY]:[CZASY]],AKORD[[DATA]:[DATA]],NJ5,AKORD[[IMIE]:[IMIE]],$A$42)</f>
        <v>0</v>
      </c>
      <c r="NK42" s="31">
        <f>SUMIFS(AKORD[[CZASY]:[CZASY]],AKORD[[DATA]:[DATA]],NK5,AKORD[[IMIE]:[IMIE]],$A$42)</f>
        <v>0</v>
      </c>
      <c r="NL42" s="31">
        <f>SUMIFS(AKORD[[CZASY]:[CZASY]],AKORD[[DATA]:[DATA]],NL5,AKORD[[IMIE]:[IMIE]],$A$42)</f>
        <v>0</v>
      </c>
      <c r="NM42" s="31">
        <f>SUMIFS(AKORD[[CZASY]:[CZASY]],AKORD[[DATA]:[DATA]],NM5,AKORD[[IMIE]:[IMIE]],$A$42)</f>
        <v>0</v>
      </c>
      <c r="NN42" s="31">
        <f>SUMIFS(AKORD[[CZASY]:[CZASY]],AKORD[[DATA]:[DATA]],NN5,AKORD[[IMIE]:[IMIE]],$A$42)</f>
        <v>0</v>
      </c>
      <c r="NO42" s="31">
        <f>SUMIFS(AKORD[[CZASY]:[CZASY]],AKORD[[DATA]:[DATA]],NO5,AKORD[[IMIE]:[IMIE]],$A$42)</f>
        <v>0</v>
      </c>
      <c r="NP42" s="31">
        <f>SUMIFS(AKORD[[CZASY]:[CZASY]],AKORD[[DATA]:[DATA]],NP5,AKORD[[IMIE]:[IMIE]],$A$42)</f>
        <v>0</v>
      </c>
      <c r="NQ42" s="31">
        <f>SUMIFS(AKORD[[CZASY]:[CZASY]],AKORD[[DATA]:[DATA]],NQ5,AKORD[[IMIE]:[IMIE]],$A$42)</f>
        <v>0</v>
      </c>
      <c r="NR42" s="31">
        <f>SUMIFS(AKORD[[CZASY]:[CZASY]],AKORD[[DATA]:[DATA]],NR5,AKORD[[IMIE]:[IMIE]],$A$42)</f>
        <v>0</v>
      </c>
      <c r="NS42" s="31">
        <f>SUMIFS(AKORD[[CZASY]:[CZASY]],AKORD[[DATA]:[DATA]],NS5,AKORD[[IMIE]:[IMIE]],$A$42)</f>
        <v>0</v>
      </c>
      <c r="NT42" s="31">
        <f>SUMIFS(AKORD[[CZASY]:[CZASY]],AKORD[[DATA]:[DATA]],NT5,AKORD[[IMIE]:[IMIE]],$A$42)</f>
        <v>0</v>
      </c>
      <c r="NU42" s="31">
        <f>SUMIFS(AKORD[[CZASY]:[CZASY]],AKORD[[DATA]:[DATA]],NU5,AKORD[[IMIE]:[IMIE]],$A$42)</f>
        <v>0</v>
      </c>
      <c r="NV42" s="31">
        <f>SUMIFS(AKORD[[CZASY]:[CZASY]],AKORD[[DATA]:[DATA]],NV5,AKORD[[IMIE]:[IMIE]],$A$42)</f>
        <v>0</v>
      </c>
      <c r="NW42" s="31">
        <f>SUMIFS(AKORD[[CZASY]:[CZASY]],AKORD[[DATA]:[DATA]],NW5,AKORD[[IMIE]:[IMIE]],$A$42)</f>
        <v>0</v>
      </c>
      <c r="NX42" s="31">
        <f>SUMIFS(AKORD[[CZASY]:[CZASY]],AKORD[[DATA]:[DATA]],NX5,AKORD[[IMIE]:[IMIE]],$A$42)</f>
        <v>0</v>
      </c>
      <c r="NY42" s="31">
        <f>SUMIFS(AKORD[[CZASY]:[CZASY]],AKORD[[DATA]:[DATA]],NY5,AKORD[[IMIE]:[IMIE]],$A$42)</f>
        <v>0</v>
      </c>
      <c r="NZ42" s="31">
        <f>SUMIFS(AKORD[[CZASY]:[CZASY]],AKORD[[DATA]:[DATA]],NZ5,AKORD[[IMIE]:[IMIE]],$A$42)</f>
        <v>0</v>
      </c>
      <c r="OA42" s="31">
        <f>SUMIFS(AKORD[[CZASY]:[CZASY]],AKORD[[DATA]:[DATA]],OA5,AKORD[[IMIE]:[IMIE]],$A$42)</f>
        <v>0</v>
      </c>
      <c r="OB42" s="31">
        <f>SUMIFS(AKORD[[CZASY]:[CZASY]],AKORD[[DATA]:[DATA]],OB5,AKORD[[IMIE]:[IMIE]],$A$42)</f>
        <v>0</v>
      </c>
      <c r="OC42" s="31">
        <f>SUMIFS(AKORD[[CZASY]:[CZASY]],AKORD[[DATA]:[DATA]],OC5,AKORD[[IMIE]:[IMIE]],$A$42)</f>
        <v>0</v>
      </c>
      <c r="OD42" s="31">
        <f>SUMIFS(AKORD[[CZASY]:[CZASY]],AKORD[[DATA]:[DATA]],OD5,AKORD[[IMIE]:[IMIE]],$A$42)</f>
        <v>0</v>
      </c>
      <c r="OE42" s="31">
        <f>SUMIFS(AKORD[[CZASY]:[CZASY]],AKORD[[DATA]:[DATA]],OE5,AKORD[[IMIE]:[IMIE]],$A$42)</f>
        <v>0</v>
      </c>
      <c r="OF42" s="31">
        <f>SUMIFS(AKORD[[CZASY]:[CZASY]],AKORD[[DATA]:[DATA]],OF5,AKORD[[IMIE]:[IMIE]],$A$42)</f>
        <v>0</v>
      </c>
      <c r="OG42" s="31">
        <f>SUMIFS(AKORD[[CZASY]:[CZASY]],AKORD[[DATA]:[DATA]],OG5,AKORD[[IMIE]:[IMIE]],$A$42)</f>
        <v>0</v>
      </c>
      <c r="OH42" s="31">
        <f>SUMIFS(AKORD[[CZASY]:[CZASY]],AKORD[[DATA]:[DATA]],OH5,AKORD[[IMIE]:[IMIE]],$A$42)</f>
        <v>0</v>
      </c>
      <c r="OI42" s="31">
        <f>SUMIFS(AKORD[[CZASY]:[CZASY]],AKORD[[DATA]:[DATA]],OI5,AKORD[[IMIE]:[IMIE]],$A$42)</f>
        <v>0</v>
      </c>
      <c r="OJ42" s="31">
        <f>SUMIFS(AKORD[[CZASY]:[CZASY]],AKORD[[DATA]:[DATA]],OJ5,AKORD[[IMIE]:[IMIE]],$A$42)</f>
        <v>0</v>
      </c>
      <c r="OK42" s="31">
        <f>SUMIFS(AKORD[[CZASY]:[CZASY]],AKORD[[DATA]:[DATA]],OK5,AKORD[[IMIE]:[IMIE]],$A$42)</f>
        <v>0</v>
      </c>
      <c r="OL42" s="31">
        <f>SUMIFS(AKORD[[CZASY]:[CZASY]],AKORD[[DATA]:[DATA]],OL5,AKORD[[IMIE]:[IMIE]],$A$42)</f>
        <v>0</v>
      </c>
      <c r="OM42" s="31">
        <f>SUMIFS(AKORD[[CZASY]:[CZASY]],AKORD[[DATA]:[DATA]],OM5,AKORD[[IMIE]:[IMIE]],$A$42)</f>
        <v>0</v>
      </c>
      <c r="ON42" s="31">
        <f>SUMIFS(AKORD[[CZASY]:[CZASY]],AKORD[[DATA]:[DATA]],ON5,AKORD[[IMIE]:[IMIE]],$A$42)</f>
        <v>0</v>
      </c>
      <c r="OO42" s="31">
        <f>SUMIFS(AKORD[[CZASY]:[CZASY]],AKORD[[DATA]:[DATA]],OO5,AKORD[[IMIE]:[IMIE]],$A$42)</f>
        <v>0</v>
      </c>
      <c r="OP42" s="31">
        <f>SUMIFS(AKORD[[CZASY]:[CZASY]],AKORD[[DATA]:[DATA]],OP5,AKORD[[IMIE]:[IMIE]],$A$42)</f>
        <v>0</v>
      </c>
      <c r="OQ42" s="31">
        <f>SUMIFS(AKORD[[CZASY]:[CZASY]],AKORD[[DATA]:[DATA]],OQ5,AKORD[[IMIE]:[IMIE]],$A$42)</f>
        <v>0</v>
      </c>
      <c r="OR42" s="31">
        <f>SUMIFS(AKORD[[CZASY]:[CZASY]],AKORD[[DATA]:[DATA]],OR5,AKORD[[IMIE]:[IMIE]],$A$42)</f>
        <v>0</v>
      </c>
      <c r="OS42" s="31">
        <f>SUMIFS(AKORD[[CZASY]:[CZASY]],AKORD[[DATA]:[DATA]],OS5,AKORD[[IMIE]:[IMIE]],$A$42)</f>
        <v>0</v>
      </c>
      <c r="OT42" s="31">
        <f>SUMIFS(AKORD[[CZASY]:[CZASY]],AKORD[[DATA]:[DATA]],OT5,AKORD[[IMIE]:[IMIE]],$A$42)</f>
        <v>0</v>
      </c>
      <c r="OU42" s="31">
        <f>SUMIFS(AKORD[[CZASY]:[CZASY]],AKORD[[DATA]:[DATA]],OU5,AKORD[[IMIE]:[IMIE]],$A$42)</f>
        <v>0</v>
      </c>
      <c r="OV42" s="31">
        <f>SUMIFS(AKORD[[CZASY]:[CZASY]],AKORD[[DATA]:[DATA]],OV5,AKORD[[IMIE]:[IMIE]],$A$42)</f>
        <v>0</v>
      </c>
      <c r="OW42" s="31">
        <f>SUMIFS(AKORD[[CZASY]:[CZASY]],AKORD[[DATA]:[DATA]],OW5,AKORD[[IMIE]:[IMIE]],$A$42)</f>
        <v>0</v>
      </c>
      <c r="OX42" s="31">
        <f>SUMIFS(AKORD[[CZASY]:[CZASY]],AKORD[[DATA]:[DATA]],OX5,AKORD[[IMIE]:[IMIE]],$A$42)</f>
        <v>0</v>
      </c>
      <c r="OY42" s="31">
        <f>SUMIFS(AKORD[[CZASY]:[CZASY]],AKORD[[DATA]:[DATA]],OY5,AKORD[[IMIE]:[IMIE]],$A$42)</f>
        <v>0</v>
      </c>
      <c r="OZ42" s="31">
        <f>SUMIFS(AKORD[[CZASY]:[CZASY]],AKORD[[DATA]:[DATA]],OZ5,AKORD[[IMIE]:[IMIE]],$A$42)</f>
        <v>0</v>
      </c>
      <c r="PA42" s="31">
        <f>SUMIFS(AKORD[[CZASY]:[CZASY]],AKORD[[DATA]:[DATA]],PA5,AKORD[[IMIE]:[IMIE]],$A$42)</f>
        <v>0</v>
      </c>
      <c r="PB42" s="31">
        <f>SUMIFS(AKORD[[CZASY]:[CZASY]],AKORD[[DATA]:[DATA]],PB5,AKORD[[IMIE]:[IMIE]],$A$42)</f>
        <v>0</v>
      </c>
      <c r="PC42" s="31">
        <f>SUMIFS(AKORD[[CZASY]:[CZASY]],AKORD[[DATA]:[DATA]],PC5,AKORD[[IMIE]:[IMIE]],$A$42)</f>
        <v>0</v>
      </c>
      <c r="PD42" s="31">
        <f>SUMIFS(AKORD[[CZASY]:[CZASY]],AKORD[[DATA]:[DATA]],PD5,AKORD[[IMIE]:[IMIE]],$A$42)</f>
        <v>0</v>
      </c>
      <c r="PE42" s="31">
        <f>SUMIFS(AKORD[[CZASY]:[CZASY]],AKORD[[DATA]:[DATA]],PE5,AKORD[[IMIE]:[IMIE]],$A$42)</f>
        <v>0</v>
      </c>
      <c r="PF42" s="31">
        <f>SUMIFS(AKORD[[CZASY]:[CZASY]],AKORD[[DATA]:[DATA]],PF5,AKORD[[IMIE]:[IMIE]],$A$42)</f>
        <v>0</v>
      </c>
      <c r="PG42" s="31">
        <f>SUMIFS(AKORD[[CZASY]:[CZASY]],AKORD[[DATA]:[DATA]],PG5,AKORD[[IMIE]:[IMIE]],$A$42)</f>
        <v>0</v>
      </c>
      <c r="PH42" s="31">
        <f>SUMIFS(AKORD[[CZASY]:[CZASY]],AKORD[[DATA]:[DATA]],PH5,AKORD[[IMIE]:[IMIE]],$A$42)</f>
        <v>0</v>
      </c>
      <c r="PI42" s="31">
        <f>SUMIFS(AKORD[[CZASY]:[CZASY]],AKORD[[DATA]:[DATA]],PI5,AKORD[[IMIE]:[IMIE]],$A$42)</f>
        <v>0</v>
      </c>
      <c r="PJ42" s="31">
        <f>SUMIFS(AKORD[[CZASY]:[CZASY]],AKORD[[DATA]:[DATA]],PJ5,AKORD[[IMIE]:[IMIE]],$A$42)</f>
        <v>0</v>
      </c>
      <c r="PK42" s="31">
        <f>SUMIFS(AKORD[[CZASY]:[CZASY]],AKORD[[DATA]:[DATA]],PK5,AKORD[[IMIE]:[IMIE]],$A$42)</f>
        <v>0</v>
      </c>
      <c r="PL42" s="31">
        <f>SUMIFS(AKORD[[CZASY]:[CZASY]],AKORD[[DATA]:[DATA]],PL5,AKORD[[IMIE]:[IMIE]],$A$42)</f>
        <v>413</v>
      </c>
      <c r="PM42" s="31">
        <f>SUMIFS(AKORD[[CZASY]:[CZASY]],AKORD[[DATA]:[DATA]],PM5,AKORD[[IMIE]:[IMIE]],$A$42)</f>
        <v>351</v>
      </c>
      <c r="PN42" s="31">
        <f>SUMIFS(AKORD[[CZASY]:[CZASY]],AKORD[[DATA]:[DATA]],PN5,AKORD[[IMIE]:[IMIE]],$A$42)</f>
        <v>433</v>
      </c>
      <c r="PO42" s="31">
        <f>SUMIFS(AKORD[[CZASY]:[CZASY]],AKORD[[DATA]:[DATA]],PO5,AKORD[[IMIE]:[IMIE]],$A$42)</f>
        <v>422</v>
      </c>
      <c r="PP42" s="31">
        <f>SUMIFS(AKORD[[CZASY]:[CZASY]],AKORD[[DATA]:[DATA]],PP5,AKORD[[IMIE]:[IMIE]],$A$42)</f>
        <v>29</v>
      </c>
      <c r="PQ42" s="31">
        <f>SUMIFS(AKORD[[CZASY]:[CZASY]],AKORD[[DATA]:[DATA]],PQ5,AKORD[[IMIE]:[IMIE]],$A$42)</f>
        <v>0</v>
      </c>
      <c r="PR42" s="31">
        <f>SUMIFS(AKORD[[CZASY]:[CZASY]],AKORD[[DATA]:[DATA]],PR5,AKORD[[IMIE]:[IMIE]],$A$42)</f>
        <v>0</v>
      </c>
    </row>
    <row r="43" spans="1:434 14670:14670" ht="11.25" customHeight="1">
      <c r="A43" s="169"/>
      <c r="B43" s="40" t="s">
        <v>2169</v>
      </c>
      <c r="C43" s="26"/>
      <c r="D43" s="26"/>
      <c r="E43" s="26"/>
      <c r="F43" s="55"/>
      <c r="G43" s="64"/>
      <c r="H43" s="26"/>
      <c r="I43" s="26"/>
      <c r="J43" s="26"/>
      <c r="K43" s="26"/>
      <c r="L43" s="26"/>
      <c r="M43" s="55"/>
      <c r="N43" s="64"/>
      <c r="O43" s="26"/>
      <c r="P43" s="26"/>
      <c r="Q43" s="26"/>
      <c r="R43" s="26"/>
      <c r="S43" s="26"/>
      <c r="T43" s="55"/>
      <c r="U43" s="64"/>
      <c r="V43" s="26"/>
      <c r="W43" s="26"/>
      <c r="X43" s="26"/>
      <c r="Y43" s="26"/>
      <c r="Z43" s="26"/>
      <c r="AA43" s="55"/>
      <c r="AB43" s="64"/>
      <c r="AC43" s="26"/>
      <c r="AD43" s="26"/>
      <c r="AE43" s="26"/>
      <c r="AF43" s="26"/>
      <c r="AG43" s="26"/>
      <c r="AH43" s="55"/>
      <c r="AI43" s="64"/>
      <c r="AJ43" s="26"/>
      <c r="AK43" s="26"/>
      <c r="AL43" s="26"/>
      <c r="AM43" s="26"/>
      <c r="AN43" s="26"/>
      <c r="AO43" s="55"/>
      <c r="AP43" s="64"/>
      <c r="AQ43" s="26"/>
      <c r="AR43" s="26"/>
      <c r="AS43" s="26"/>
      <c r="AT43" s="26"/>
      <c r="AU43" s="26"/>
      <c r="AV43" s="55"/>
      <c r="AW43" s="64"/>
      <c r="AX43" s="26"/>
      <c r="AY43" s="26"/>
      <c r="AZ43" s="26"/>
      <c r="BA43" s="26"/>
      <c r="BB43" s="26"/>
      <c r="BC43" s="55"/>
      <c r="BD43" s="64"/>
      <c r="BE43" s="26"/>
      <c r="BF43" s="26"/>
      <c r="BG43" s="26"/>
      <c r="BH43" s="26"/>
      <c r="BI43" s="26"/>
      <c r="BJ43" s="55"/>
      <c r="BK43" s="64"/>
      <c r="BL43" s="26"/>
      <c r="BM43" s="26"/>
      <c r="BN43" s="26"/>
      <c r="BO43" s="26"/>
      <c r="BP43" s="26"/>
      <c r="BQ43" s="55"/>
      <c r="BR43" s="64"/>
      <c r="BS43" s="26"/>
      <c r="BT43" s="26"/>
      <c r="BU43" s="26"/>
      <c r="BV43" s="26"/>
      <c r="BW43" s="26"/>
      <c r="BX43" s="55"/>
      <c r="BY43" s="64"/>
      <c r="BZ43" s="26"/>
      <c r="CA43" s="26"/>
      <c r="CB43" s="26"/>
      <c r="CC43" s="26"/>
      <c r="CD43" s="26"/>
      <c r="CE43" s="55"/>
      <c r="CF43" s="64"/>
      <c r="CG43" s="26"/>
      <c r="CH43" s="26"/>
      <c r="CI43" s="26"/>
      <c r="CJ43" s="26"/>
      <c r="CK43" s="26"/>
      <c r="CL43" s="55"/>
      <c r="CM43" s="64"/>
      <c r="CN43" s="26"/>
      <c r="CO43" s="26"/>
      <c r="CP43" s="26"/>
      <c r="CQ43" s="26"/>
      <c r="CR43" s="26"/>
      <c r="CS43" s="55"/>
      <c r="CT43" s="64"/>
      <c r="CU43" s="26"/>
      <c r="CV43" s="26"/>
      <c r="CW43" s="26"/>
      <c r="CX43" s="26"/>
      <c r="CY43" s="26"/>
      <c r="CZ43" s="55"/>
      <c r="DA43" s="64"/>
      <c r="DB43" s="26"/>
      <c r="DC43" s="26"/>
      <c r="DD43" s="26"/>
      <c r="DE43" s="26"/>
      <c r="DF43" s="26"/>
      <c r="DG43" s="55"/>
      <c r="DH43" s="64"/>
      <c r="DI43" s="26"/>
      <c r="DJ43" s="26"/>
      <c r="DK43" s="26"/>
      <c r="DL43" s="26"/>
      <c r="DM43" s="26"/>
      <c r="DN43" s="55"/>
      <c r="DO43" s="64"/>
      <c r="DP43" s="26"/>
      <c r="DQ43" s="26"/>
      <c r="DR43" s="26"/>
      <c r="DS43" s="26"/>
      <c r="DT43" s="26"/>
      <c r="DU43" s="55"/>
      <c r="DV43" s="64"/>
      <c r="DW43" s="26"/>
      <c r="DX43" s="26"/>
      <c r="DY43" s="26"/>
      <c r="DZ43" s="26"/>
      <c r="EA43" s="26"/>
      <c r="EB43" s="55"/>
      <c r="EC43" s="64"/>
      <c r="ED43" s="26"/>
      <c r="EE43" s="26"/>
      <c r="EF43" s="26"/>
      <c r="EG43" s="26"/>
      <c r="EH43" s="26"/>
      <c r="EI43" s="55"/>
      <c r="EJ43" s="64"/>
      <c r="EK43" s="26"/>
      <c r="EL43" s="26"/>
      <c r="EM43" s="26"/>
      <c r="EN43" s="26"/>
      <c r="EO43" s="26"/>
      <c r="EP43" s="55"/>
      <c r="EQ43" s="64"/>
      <c r="ER43" s="26"/>
      <c r="ES43" s="26"/>
      <c r="ET43" s="26"/>
      <c r="EU43" s="26"/>
      <c r="EV43" s="26"/>
      <c r="EW43" s="55"/>
      <c r="EX43" s="64"/>
      <c r="EY43" s="26"/>
      <c r="EZ43" s="26"/>
      <c r="FA43" s="26"/>
      <c r="FB43" s="26"/>
      <c r="FC43" s="26"/>
      <c r="FD43" s="55"/>
      <c r="FE43" s="64"/>
      <c r="FF43" s="26"/>
      <c r="FG43" s="26"/>
      <c r="FH43" s="26"/>
      <c r="FI43" s="26"/>
      <c r="FJ43" s="26"/>
      <c r="FK43" s="55"/>
      <c r="FL43" s="64"/>
      <c r="FM43" s="26"/>
      <c r="FN43" s="26"/>
      <c r="FO43" s="26"/>
      <c r="FP43" s="26"/>
      <c r="FQ43" s="26"/>
      <c r="FR43" s="55"/>
      <c r="FS43" s="64"/>
      <c r="FT43" s="26"/>
      <c r="FU43" s="26"/>
      <c r="FV43" s="26"/>
      <c r="FW43" s="26"/>
      <c r="FX43" s="26"/>
      <c r="FY43" s="55"/>
      <c r="FZ43" s="64"/>
      <c r="GA43" s="26"/>
      <c r="GB43" s="26"/>
      <c r="GC43" s="26"/>
      <c r="GD43" s="26"/>
      <c r="GE43" s="26"/>
      <c r="GF43" s="55"/>
      <c r="GG43" s="64"/>
      <c r="GH43" s="26"/>
      <c r="GI43" s="26"/>
      <c r="GJ43" s="26"/>
      <c r="GK43" s="26"/>
      <c r="GL43" s="26"/>
      <c r="GM43" s="55"/>
      <c r="GN43" s="64"/>
      <c r="GO43" s="26"/>
      <c r="GP43" s="26"/>
      <c r="GQ43" s="26"/>
      <c r="GR43" s="26"/>
      <c r="GS43" s="26"/>
      <c r="GT43" s="55"/>
      <c r="GU43" s="64"/>
      <c r="GV43" s="26"/>
      <c r="GW43" s="26"/>
      <c r="GX43" s="26"/>
      <c r="GY43" s="26"/>
      <c r="GZ43" s="26"/>
      <c r="HA43" s="55"/>
      <c r="HB43" s="64"/>
      <c r="HC43" s="26"/>
      <c r="HD43" s="26"/>
      <c r="HE43" s="26"/>
      <c r="HF43" s="26"/>
      <c r="HG43" s="26"/>
      <c r="HH43" s="55"/>
      <c r="HI43" s="64"/>
      <c r="HJ43" s="26"/>
      <c r="HK43" s="26"/>
      <c r="HL43" s="26"/>
      <c r="HM43" s="26"/>
      <c r="HN43" s="26"/>
      <c r="HO43" s="55"/>
      <c r="HP43" s="64"/>
      <c r="HQ43" s="26"/>
      <c r="HR43" s="26"/>
      <c r="HS43" s="26"/>
      <c r="HT43" s="26"/>
      <c r="HU43" s="26"/>
      <c r="HV43" s="55"/>
      <c r="HW43" s="64"/>
      <c r="HX43" s="26"/>
      <c r="HY43" s="26"/>
      <c r="HZ43" s="26"/>
      <c r="IA43" s="26"/>
      <c r="IB43" s="26"/>
      <c r="IC43" s="55"/>
      <c r="ID43" s="64"/>
      <c r="IE43" s="26"/>
      <c r="IF43" s="26"/>
      <c r="IG43" s="26"/>
      <c r="IH43" s="26"/>
      <c r="II43" s="26"/>
      <c r="IJ43" s="55"/>
      <c r="IK43" s="64"/>
      <c r="IL43" s="26"/>
      <c r="IM43" s="26"/>
      <c r="IN43" s="26"/>
      <c r="IO43" s="26"/>
      <c r="IP43" s="26"/>
      <c r="IQ43" s="55"/>
      <c r="IR43" s="64"/>
      <c r="IS43" s="26"/>
      <c r="IT43" s="26"/>
      <c r="IU43" s="26"/>
      <c r="IV43" s="26"/>
      <c r="IW43" s="26"/>
      <c r="IX43" s="55"/>
      <c r="IY43" s="64"/>
      <c r="IZ43" s="26"/>
      <c r="JA43" s="26"/>
      <c r="JB43" s="26"/>
      <c r="JC43" s="26"/>
      <c r="JD43" s="26"/>
      <c r="JE43" s="55"/>
      <c r="JF43" s="64"/>
      <c r="JG43" s="26"/>
      <c r="JH43" s="26"/>
      <c r="JI43" s="26"/>
      <c r="JJ43" s="26"/>
      <c r="JK43" s="26"/>
      <c r="JL43" s="55"/>
      <c r="JM43" s="64"/>
      <c r="JN43" s="26"/>
      <c r="JO43" s="26"/>
      <c r="JP43" s="26"/>
      <c r="JQ43" s="26"/>
      <c r="JR43" s="26"/>
      <c r="JS43" s="55"/>
      <c r="JT43" s="64"/>
      <c r="JU43" s="26"/>
      <c r="JV43" s="26"/>
      <c r="JW43" s="26"/>
      <c r="JX43" s="26"/>
      <c r="JY43" s="26"/>
      <c r="JZ43" s="55"/>
      <c r="KA43" s="64"/>
      <c r="KB43" s="26"/>
      <c r="KC43" s="26"/>
      <c r="KD43" s="26"/>
      <c r="KE43" s="26"/>
      <c r="KF43" s="26"/>
      <c r="KG43" s="55"/>
      <c r="KH43" s="64"/>
      <c r="KI43" s="26"/>
      <c r="KJ43" s="26"/>
      <c r="KK43" s="26"/>
      <c r="KL43" s="26"/>
      <c r="KM43" s="26"/>
      <c r="KN43" s="55"/>
      <c r="KO43" s="64"/>
      <c r="KP43" s="26"/>
      <c r="KQ43" s="26"/>
      <c r="KR43" s="26"/>
      <c r="KS43" s="26"/>
      <c r="KT43" s="26"/>
      <c r="KU43" s="55"/>
      <c r="KV43" s="64"/>
      <c r="KW43" s="26"/>
      <c r="KX43" s="26"/>
      <c r="KY43" s="26"/>
      <c r="KZ43" s="26"/>
      <c r="LA43" s="26"/>
      <c r="LB43" s="55"/>
      <c r="LC43" s="64"/>
      <c r="LD43" s="26"/>
      <c r="LE43" s="26"/>
      <c r="LF43" s="26"/>
      <c r="LG43" s="26"/>
      <c r="LH43" s="26"/>
      <c r="LI43" s="55"/>
      <c r="LJ43" s="64"/>
      <c r="LK43" s="26"/>
      <c r="LL43" s="26"/>
      <c r="LM43" s="26"/>
      <c r="LN43" s="26"/>
      <c r="LO43" s="26"/>
      <c r="LP43" s="55"/>
      <c r="LQ43" s="64"/>
      <c r="LR43" s="26"/>
      <c r="LS43" s="26"/>
      <c r="LT43" s="26"/>
      <c r="LU43" s="26"/>
      <c r="LV43" s="26"/>
      <c r="LW43" s="55"/>
      <c r="LX43" s="64"/>
      <c r="LY43" s="26"/>
      <c r="LZ43" s="26"/>
      <c r="MA43" s="26"/>
      <c r="MB43" s="26"/>
      <c r="MC43" s="26"/>
      <c r="MD43" s="55"/>
      <c r="ME43" s="64"/>
      <c r="MF43" s="26"/>
      <c r="MG43" s="26"/>
      <c r="MH43" s="26"/>
      <c r="MI43" s="26"/>
      <c r="MJ43" s="26"/>
      <c r="MK43" s="55"/>
      <c r="ML43" s="64"/>
      <c r="MM43" s="26"/>
      <c r="MN43" s="26"/>
      <c r="MO43" s="26"/>
      <c r="MP43" s="26"/>
      <c r="MQ43" s="26"/>
      <c r="MR43" s="55"/>
      <c r="MS43" s="64"/>
      <c r="MT43" s="26"/>
      <c r="MU43" s="26"/>
      <c r="MV43" s="26"/>
      <c r="MW43" s="26"/>
      <c r="MX43" s="26"/>
      <c r="MY43" s="55"/>
      <c r="MZ43" s="64"/>
      <c r="NA43" s="26"/>
      <c r="NB43" s="26"/>
      <c r="NC43" s="26"/>
      <c r="ND43" s="26"/>
      <c r="NE43" s="26"/>
      <c r="NF43" s="55"/>
      <c r="NG43" s="64"/>
      <c r="NH43" s="26"/>
      <c r="NI43" s="26"/>
      <c r="NJ43" s="26"/>
      <c r="NK43" s="26"/>
      <c r="NL43" s="26"/>
      <c r="NM43" s="55"/>
      <c r="NN43" s="64"/>
      <c r="NO43" s="26"/>
      <c r="NP43" s="26"/>
      <c r="NQ43" s="26"/>
      <c r="NR43" s="26"/>
      <c r="NS43" s="26"/>
      <c r="NT43" s="55"/>
      <c r="NU43" s="64"/>
      <c r="NV43" s="26"/>
      <c r="NW43" s="26"/>
      <c r="NX43" s="26"/>
      <c r="NY43" s="26"/>
      <c r="NZ43" s="26"/>
      <c r="OA43" s="55"/>
      <c r="OB43" s="64"/>
      <c r="OC43" s="26"/>
      <c r="OD43" s="26"/>
      <c r="OE43" s="26"/>
      <c r="OF43" s="26"/>
      <c r="OG43" s="26"/>
      <c r="OH43" s="55"/>
      <c r="OI43" s="64"/>
      <c r="OJ43" s="26"/>
      <c r="OK43" s="26"/>
      <c r="OL43" s="26"/>
      <c r="OM43" s="26"/>
      <c r="ON43" s="26"/>
      <c r="OO43" s="55"/>
      <c r="OP43" s="64"/>
      <c r="OQ43" s="26"/>
      <c r="OR43" s="26"/>
      <c r="OS43" s="26"/>
      <c r="OT43" s="26"/>
      <c r="OU43" s="26"/>
      <c r="OV43" s="55"/>
      <c r="OW43" s="64"/>
      <c r="OX43" s="26"/>
      <c r="OY43" s="26"/>
      <c r="OZ43" s="26"/>
      <c r="PA43" s="26"/>
      <c r="PB43" s="26"/>
      <c r="PC43" s="55"/>
      <c r="PD43" s="64"/>
      <c r="PE43" s="26"/>
      <c r="PF43" s="26"/>
      <c r="PG43" s="26"/>
      <c r="PH43" s="26"/>
      <c r="PI43" s="26"/>
      <c r="PJ43" s="55"/>
      <c r="PK43" s="64"/>
      <c r="PL43" s="26"/>
      <c r="PM43" s="26"/>
      <c r="PN43" s="26"/>
      <c r="PO43" s="26"/>
      <c r="PP43" s="26"/>
      <c r="PQ43" s="55"/>
      <c r="PR43" s="64"/>
    </row>
    <row r="44" spans="1:434 14670:14670" ht="11.25" customHeight="1">
      <c r="A44" s="169"/>
      <c r="B44" s="40" t="s">
        <v>2170</v>
      </c>
      <c r="C44" s="26"/>
      <c r="D44" s="26"/>
      <c r="E44" s="26"/>
      <c r="F44" s="55"/>
      <c r="G44" s="64"/>
      <c r="H44" s="26"/>
      <c r="I44" s="26"/>
      <c r="J44" s="26"/>
      <c r="K44" s="26"/>
      <c r="L44" s="26"/>
      <c r="M44" s="55"/>
      <c r="N44" s="64"/>
      <c r="O44" s="26"/>
      <c r="P44" s="26"/>
      <c r="Q44" s="26"/>
      <c r="R44" s="26"/>
      <c r="S44" s="26"/>
      <c r="T44" s="55"/>
      <c r="U44" s="64"/>
      <c r="V44" s="26"/>
      <c r="W44" s="26"/>
      <c r="X44" s="26"/>
      <c r="Y44" s="26"/>
      <c r="Z44" s="26"/>
      <c r="AA44" s="55"/>
      <c r="AB44" s="64"/>
      <c r="AC44" s="26"/>
      <c r="AD44" s="26"/>
      <c r="AE44" s="26"/>
      <c r="AF44" s="26"/>
      <c r="AG44" s="26"/>
      <c r="AH44" s="55"/>
      <c r="AI44" s="64"/>
      <c r="AJ44" s="26"/>
      <c r="AK44" s="26"/>
      <c r="AL44" s="26"/>
      <c r="AM44" s="26"/>
      <c r="AN44" s="26"/>
      <c r="AO44" s="55"/>
      <c r="AP44" s="64"/>
      <c r="AQ44" s="26"/>
      <c r="AR44" s="26"/>
      <c r="AS44" s="26"/>
      <c r="AT44" s="26"/>
      <c r="AU44" s="26"/>
      <c r="AV44" s="55"/>
      <c r="AW44" s="64"/>
      <c r="AX44" s="26"/>
      <c r="AY44" s="26"/>
      <c r="AZ44" s="26"/>
      <c r="BA44" s="26"/>
      <c r="BB44" s="26"/>
      <c r="BC44" s="55"/>
      <c r="BD44" s="64"/>
      <c r="BE44" s="26"/>
      <c r="BF44" s="26"/>
      <c r="BG44" s="26"/>
      <c r="BH44" s="26"/>
      <c r="BI44" s="26"/>
      <c r="BJ44" s="55"/>
      <c r="BK44" s="64"/>
      <c r="BL44" s="26"/>
      <c r="BM44" s="26"/>
      <c r="BN44" s="26"/>
      <c r="BO44" s="26"/>
      <c r="BP44" s="26"/>
      <c r="BQ44" s="55"/>
      <c r="BR44" s="64"/>
      <c r="BS44" s="26"/>
      <c r="BT44" s="26"/>
      <c r="BU44" s="26"/>
      <c r="BV44" s="26"/>
      <c r="BW44" s="26"/>
      <c r="BX44" s="55"/>
      <c r="BY44" s="64"/>
      <c r="BZ44" s="26"/>
      <c r="CA44" s="26"/>
      <c r="CB44" s="26"/>
      <c r="CC44" s="26"/>
      <c r="CD44" s="26"/>
      <c r="CE44" s="55"/>
      <c r="CF44" s="64"/>
      <c r="CG44" s="26"/>
      <c r="CH44" s="26"/>
      <c r="CI44" s="26"/>
      <c r="CJ44" s="26"/>
      <c r="CK44" s="26"/>
      <c r="CL44" s="55"/>
      <c r="CM44" s="64"/>
      <c r="CN44" s="26"/>
      <c r="CO44" s="26"/>
      <c r="CP44" s="26"/>
      <c r="CQ44" s="26"/>
      <c r="CR44" s="26"/>
      <c r="CS44" s="55"/>
      <c r="CT44" s="64"/>
      <c r="CU44" s="26"/>
      <c r="CV44" s="26"/>
      <c r="CW44" s="26"/>
      <c r="CX44" s="26"/>
      <c r="CY44" s="26"/>
      <c r="CZ44" s="55"/>
      <c r="DA44" s="64"/>
      <c r="DB44" s="26"/>
      <c r="DC44" s="26"/>
      <c r="DD44" s="26"/>
      <c r="DE44" s="26"/>
      <c r="DF44" s="26"/>
      <c r="DG44" s="55"/>
      <c r="DH44" s="64"/>
      <c r="DI44" s="26"/>
      <c r="DJ44" s="26"/>
      <c r="DK44" s="26"/>
      <c r="DL44" s="26"/>
      <c r="DM44" s="26"/>
      <c r="DN44" s="55"/>
      <c r="DO44" s="64"/>
      <c r="DP44" s="26"/>
      <c r="DQ44" s="26"/>
      <c r="DR44" s="26"/>
      <c r="DS44" s="26"/>
      <c r="DT44" s="26"/>
      <c r="DU44" s="55"/>
      <c r="DV44" s="64"/>
      <c r="DW44" s="26"/>
      <c r="DX44" s="26"/>
      <c r="DY44" s="26"/>
      <c r="DZ44" s="26"/>
      <c r="EA44" s="26"/>
      <c r="EB44" s="55"/>
      <c r="EC44" s="64"/>
      <c r="ED44" s="26"/>
      <c r="EE44" s="26"/>
      <c r="EF44" s="26"/>
      <c r="EG44" s="26"/>
      <c r="EH44" s="26"/>
      <c r="EI44" s="55"/>
      <c r="EJ44" s="64"/>
      <c r="EK44" s="26"/>
      <c r="EL44" s="26"/>
      <c r="EM44" s="26"/>
      <c r="EN44" s="26"/>
      <c r="EO44" s="26"/>
      <c r="EP44" s="55"/>
      <c r="EQ44" s="64"/>
      <c r="ER44" s="26"/>
      <c r="ES44" s="26"/>
      <c r="ET44" s="26"/>
      <c r="EU44" s="26"/>
      <c r="EV44" s="26"/>
      <c r="EW44" s="55"/>
      <c r="EX44" s="64"/>
      <c r="EY44" s="26"/>
      <c r="EZ44" s="26"/>
      <c r="FA44" s="26"/>
      <c r="FB44" s="26"/>
      <c r="FC44" s="26"/>
      <c r="FD44" s="55"/>
      <c r="FE44" s="64"/>
      <c r="FF44" s="26"/>
      <c r="FG44" s="26"/>
      <c r="FH44" s="26"/>
      <c r="FI44" s="26"/>
      <c r="FJ44" s="26"/>
      <c r="FK44" s="55"/>
      <c r="FL44" s="64"/>
      <c r="FM44" s="26"/>
      <c r="FN44" s="26"/>
      <c r="FO44" s="26"/>
      <c r="FP44" s="26"/>
      <c r="FQ44" s="26"/>
      <c r="FR44" s="55"/>
      <c r="FS44" s="64"/>
      <c r="FT44" s="26"/>
      <c r="FU44" s="26"/>
      <c r="FV44" s="26"/>
      <c r="FW44" s="26"/>
      <c r="FX44" s="26"/>
      <c r="FY44" s="55"/>
      <c r="FZ44" s="64"/>
      <c r="GA44" s="26"/>
      <c r="GB44" s="26"/>
      <c r="GC44" s="26"/>
      <c r="GD44" s="26"/>
      <c r="GE44" s="26"/>
      <c r="GF44" s="55"/>
      <c r="GG44" s="64"/>
      <c r="GH44" s="26"/>
      <c r="GI44" s="26"/>
      <c r="GJ44" s="26"/>
      <c r="GK44" s="26"/>
      <c r="GL44" s="26"/>
      <c r="GM44" s="55"/>
      <c r="GN44" s="64"/>
      <c r="GO44" s="26"/>
      <c r="GP44" s="26"/>
      <c r="GQ44" s="26"/>
      <c r="GR44" s="26"/>
      <c r="GS44" s="26"/>
      <c r="GT44" s="55"/>
      <c r="GU44" s="64"/>
      <c r="GV44" s="26"/>
      <c r="GW44" s="26"/>
      <c r="GX44" s="26"/>
      <c r="GY44" s="26"/>
      <c r="GZ44" s="26"/>
      <c r="HA44" s="55"/>
      <c r="HB44" s="64"/>
      <c r="HC44" s="26"/>
      <c r="HD44" s="26"/>
      <c r="HE44" s="26"/>
      <c r="HF44" s="26"/>
      <c r="HG44" s="26"/>
      <c r="HH44" s="55"/>
      <c r="HI44" s="64"/>
      <c r="HJ44" s="26"/>
      <c r="HK44" s="26"/>
      <c r="HL44" s="26"/>
      <c r="HM44" s="26"/>
      <c r="HN44" s="26"/>
      <c r="HO44" s="55"/>
      <c r="HP44" s="64"/>
      <c r="HQ44" s="26"/>
      <c r="HR44" s="26"/>
      <c r="HS44" s="26"/>
      <c r="HT44" s="26"/>
      <c r="HU44" s="26"/>
      <c r="HV44" s="55"/>
      <c r="HW44" s="64"/>
      <c r="HX44" s="26"/>
      <c r="HY44" s="26"/>
      <c r="HZ44" s="26"/>
      <c r="IA44" s="26"/>
      <c r="IB44" s="26"/>
      <c r="IC44" s="55"/>
      <c r="ID44" s="64"/>
      <c r="IE44" s="26"/>
      <c r="IF44" s="26"/>
      <c r="IG44" s="26"/>
      <c r="IH44" s="26"/>
      <c r="II44" s="26"/>
      <c r="IJ44" s="55"/>
      <c r="IK44" s="64"/>
      <c r="IL44" s="26"/>
      <c r="IM44" s="26"/>
      <c r="IN44" s="26"/>
      <c r="IO44" s="26"/>
      <c r="IP44" s="26"/>
      <c r="IQ44" s="55"/>
      <c r="IR44" s="64"/>
      <c r="IS44" s="26"/>
      <c r="IT44" s="26"/>
      <c r="IU44" s="26"/>
      <c r="IV44" s="26"/>
      <c r="IW44" s="26"/>
      <c r="IX44" s="55"/>
      <c r="IY44" s="64"/>
      <c r="IZ44" s="26"/>
      <c r="JA44" s="26"/>
      <c r="JB44" s="26"/>
      <c r="JC44" s="26"/>
      <c r="JD44" s="26"/>
      <c r="JE44" s="55"/>
      <c r="JF44" s="64"/>
      <c r="JG44" s="26"/>
      <c r="JH44" s="26"/>
      <c r="JI44" s="26"/>
      <c r="JJ44" s="26"/>
      <c r="JK44" s="26"/>
      <c r="JL44" s="55"/>
      <c r="JM44" s="64"/>
      <c r="JN44" s="26"/>
      <c r="JO44" s="26"/>
      <c r="JP44" s="26"/>
      <c r="JQ44" s="26"/>
      <c r="JR44" s="26"/>
      <c r="JS44" s="55"/>
      <c r="JT44" s="64"/>
      <c r="JU44" s="26"/>
      <c r="JV44" s="26"/>
      <c r="JW44" s="26"/>
      <c r="JX44" s="26"/>
      <c r="JY44" s="26"/>
      <c r="JZ44" s="55"/>
      <c r="KA44" s="64"/>
      <c r="KB44" s="26"/>
      <c r="KC44" s="26"/>
      <c r="KD44" s="26"/>
      <c r="KE44" s="26"/>
      <c r="KF44" s="26"/>
      <c r="KG44" s="55"/>
      <c r="KH44" s="64"/>
      <c r="KI44" s="26"/>
      <c r="KJ44" s="26"/>
      <c r="KK44" s="26"/>
      <c r="KL44" s="26"/>
      <c r="KM44" s="26"/>
      <c r="KN44" s="55"/>
      <c r="KO44" s="64"/>
      <c r="KP44" s="26"/>
      <c r="KQ44" s="26"/>
      <c r="KR44" s="26"/>
      <c r="KS44" s="26"/>
      <c r="KT44" s="26"/>
      <c r="KU44" s="55"/>
      <c r="KV44" s="64"/>
      <c r="KW44" s="26"/>
      <c r="KX44" s="26"/>
      <c r="KY44" s="26"/>
      <c r="KZ44" s="26"/>
      <c r="LA44" s="26"/>
      <c r="LB44" s="55"/>
      <c r="LC44" s="64"/>
      <c r="LD44" s="26"/>
      <c r="LE44" s="26"/>
      <c r="LF44" s="26"/>
      <c r="LG44" s="26"/>
      <c r="LH44" s="26"/>
      <c r="LI44" s="55"/>
      <c r="LJ44" s="64"/>
      <c r="LK44" s="26"/>
      <c r="LL44" s="26"/>
      <c r="LM44" s="26"/>
      <c r="LN44" s="26"/>
      <c r="LO44" s="26"/>
      <c r="LP44" s="55"/>
      <c r="LQ44" s="64"/>
      <c r="LR44" s="26"/>
      <c r="LS44" s="26"/>
      <c r="LT44" s="26"/>
      <c r="LU44" s="26"/>
      <c r="LV44" s="26"/>
      <c r="LW44" s="55"/>
      <c r="LX44" s="64"/>
      <c r="LY44" s="26"/>
      <c r="LZ44" s="26"/>
      <c r="MA44" s="26"/>
      <c r="MB44" s="26"/>
      <c r="MC44" s="26"/>
      <c r="MD44" s="55"/>
      <c r="ME44" s="64"/>
      <c r="MF44" s="26"/>
      <c r="MG44" s="26"/>
      <c r="MH44" s="26"/>
      <c r="MI44" s="26"/>
      <c r="MJ44" s="26"/>
      <c r="MK44" s="55"/>
      <c r="ML44" s="64"/>
      <c r="MM44" s="26"/>
      <c r="MN44" s="26"/>
      <c r="MO44" s="26"/>
      <c r="MP44" s="26"/>
      <c r="MQ44" s="26"/>
      <c r="MR44" s="55"/>
      <c r="MS44" s="64"/>
      <c r="MT44" s="26"/>
      <c r="MU44" s="26"/>
      <c r="MV44" s="26"/>
      <c r="MW44" s="26"/>
      <c r="MX44" s="26"/>
      <c r="MY44" s="55"/>
      <c r="MZ44" s="64"/>
      <c r="NA44" s="26"/>
      <c r="NB44" s="26"/>
      <c r="NC44" s="26"/>
      <c r="ND44" s="26"/>
      <c r="NE44" s="26"/>
      <c r="NF44" s="55"/>
      <c r="NG44" s="64"/>
      <c r="NH44" s="26"/>
      <c r="NI44" s="26"/>
      <c r="NJ44" s="26"/>
      <c r="NK44" s="26"/>
      <c r="NL44" s="26"/>
      <c r="NM44" s="55"/>
      <c r="NN44" s="64"/>
      <c r="NO44" s="26"/>
      <c r="NP44" s="26"/>
      <c r="NQ44" s="26"/>
      <c r="NR44" s="26"/>
      <c r="NS44" s="26"/>
      <c r="NT44" s="55"/>
      <c r="NU44" s="64"/>
      <c r="NV44" s="26"/>
      <c r="NW44" s="26"/>
      <c r="NX44" s="26"/>
      <c r="NY44" s="26"/>
      <c r="NZ44" s="26"/>
      <c r="OA44" s="55"/>
      <c r="OB44" s="64"/>
      <c r="OC44" s="26"/>
      <c r="OD44" s="26"/>
      <c r="OE44" s="26"/>
      <c r="OF44" s="26"/>
      <c r="OG44" s="26"/>
      <c r="OH44" s="55"/>
      <c r="OI44" s="64"/>
      <c r="OJ44" s="26"/>
      <c r="OK44" s="26"/>
      <c r="OL44" s="26"/>
      <c r="OM44" s="26"/>
      <c r="ON44" s="26"/>
      <c r="OO44" s="55"/>
      <c r="OP44" s="64"/>
      <c r="OQ44" s="26"/>
      <c r="OR44" s="26"/>
      <c r="OS44" s="26"/>
      <c r="OT44" s="26"/>
      <c r="OU44" s="26"/>
      <c r="OV44" s="55"/>
      <c r="OW44" s="64"/>
      <c r="OX44" s="26"/>
      <c r="OY44" s="26"/>
      <c r="OZ44" s="26"/>
      <c r="PA44" s="26"/>
      <c r="PB44" s="26"/>
      <c r="PC44" s="55"/>
      <c r="PD44" s="64"/>
      <c r="PE44" s="26"/>
      <c r="PF44" s="26"/>
      <c r="PG44" s="26"/>
      <c r="PH44" s="26"/>
      <c r="PI44" s="26"/>
      <c r="PJ44" s="55"/>
      <c r="PK44" s="64"/>
      <c r="PL44" s="26"/>
      <c r="PM44" s="26"/>
      <c r="PN44" s="26"/>
      <c r="PO44" s="26"/>
      <c r="PP44" s="26"/>
      <c r="PQ44" s="55"/>
      <c r="PR44" s="64"/>
    </row>
    <row r="45" spans="1:434 14670:14670" ht="11.25" customHeight="1">
      <c r="A45" s="169"/>
      <c r="B45" s="40" t="s">
        <v>2143</v>
      </c>
      <c r="C45" s="26"/>
      <c r="D45" s="26"/>
      <c r="E45" s="26"/>
      <c r="F45" s="55"/>
      <c r="G45" s="64"/>
      <c r="H45" s="26"/>
      <c r="I45" s="26"/>
      <c r="J45" s="26"/>
      <c r="K45" s="26"/>
      <c r="L45" s="26"/>
      <c r="M45" s="55"/>
      <c r="N45" s="64"/>
      <c r="O45" s="26"/>
      <c r="P45" s="26"/>
      <c r="Q45" s="26"/>
      <c r="R45" s="26"/>
      <c r="S45" s="26"/>
      <c r="T45" s="55"/>
      <c r="U45" s="64"/>
      <c r="V45" s="26"/>
      <c r="W45" s="26"/>
      <c r="X45" s="26"/>
      <c r="Y45" s="26"/>
      <c r="Z45" s="26"/>
      <c r="AA45" s="55"/>
      <c r="AB45" s="64"/>
      <c r="AC45" s="26"/>
      <c r="AD45" s="26"/>
      <c r="AE45" s="26"/>
      <c r="AF45" s="26"/>
      <c r="AG45" s="26"/>
      <c r="AH45" s="55"/>
      <c r="AI45" s="64"/>
      <c r="AJ45" s="26"/>
      <c r="AK45" s="26"/>
      <c r="AL45" s="26"/>
      <c r="AM45" s="26"/>
      <c r="AN45" s="26"/>
      <c r="AO45" s="55"/>
      <c r="AP45" s="64"/>
      <c r="AQ45" s="26"/>
      <c r="AR45" s="26"/>
      <c r="AS45" s="26"/>
      <c r="AT45" s="26"/>
      <c r="AU45" s="26"/>
      <c r="AV45" s="55"/>
      <c r="AW45" s="64"/>
      <c r="AX45" s="26"/>
      <c r="AY45" s="26"/>
      <c r="AZ45" s="26"/>
      <c r="BA45" s="26"/>
      <c r="BB45" s="26"/>
      <c r="BC45" s="55"/>
      <c r="BD45" s="64"/>
      <c r="BE45" s="26"/>
      <c r="BF45" s="26"/>
      <c r="BG45" s="26"/>
      <c r="BH45" s="26"/>
      <c r="BI45" s="26"/>
      <c r="BJ45" s="55"/>
      <c r="BK45" s="64"/>
      <c r="BL45" s="26"/>
      <c r="BM45" s="26"/>
      <c r="BN45" s="26"/>
      <c r="BO45" s="26"/>
      <c r="BP45" s="26"/>
      <c r="BQ45" s="55"/>
      <c r="BR45" s="64"/>
      <c r="BS45" s="26"/>
      <c r="BT45" s="26"/>
      <c r="BU45" s="26"/>
      <c r="BV45" s="26"/>
      <c r="BW45" s="26"/>
      <c r="BX45" s="55"/>
      <c r="BY45" s="64"/>
      <c r="BZ45" s="26"/>
      <c r="CA45" s="26"/>
      <c r="CB45" s="26"/>
      <c r="CC45" s="26"/>
      <c r="CD45" s="26"/>
      <c r="CE45" s="55"/>
      <c r="CF45" s="64"/>
      <c r="CG45" s="26"/>
      <c r="CH45" s="26"/>
      <c r="CI45" s="26"/>
      <c r="CJ45" s="26"/>
      <c r="CK45" s="26"/>
      <c r="CL45" s="55"/>
      <c r="CM45" s="64"/>
      <c r="CN45" s="26"/>
      <c r="CO45" s="26"/>
      <c r="CP45" s="26"/>
      <c r="CQ45" s="26"/>
      <c r="CR45" s="26"/>
      <c r="CS45" s="55"/>
      <c r="CT45" s="64"/>
      <c r="CU45" s="26"/>
      <c r="CV45" s="26"/>
      <c r="CW45" s="26"/>
      <c r="CX45" s="26"/>
      <c r="CY45" s="26"/>
      <c r="CZ45" s="55"/>
      <c r="DA45" s="64"/>
      <c r="DB45" s="26"/>
      <c r="DC45" s="26"/>
      <c r="DD45" s="26"/>
      <c r="DE45" s="26"/>
      <c r="DF45" s="26"/>
      <c r="DG45" s="55"/>
      <c r="DH45" s="64"/>
      <c r="DI45" s="26"/>
      <c r="DJ45" s="26"/>
      <c r="DK45" s="26"/>
      <c r="DL45" s="26"/>
      <c r="DM45" s="26"/>
      <c r="DN45" s="55"/>
      <c r="DO45" s="64"/>
      <c r="DP45" s="26"/>
      <c r="DQ45" s="26"/>
      <c r="DR45" s="26"/>
      <c r="DS45" s="26"/>
      <c r="DT45" s="26"/>
      <c r="DU45" s="55"/>
      <c r="DV45" s="64"/>
      <c r="DW45" s="26"/>
      <c r="DX45" s="26"/>
      <c r="DY45" s="26"/>
      <c r="DZ45" s="26"/>
      <c r="EA45" s="26"/>
      <c r="EB45" s="55"/>
      <c r="EC45" s="64"/>
      <c r="ED45" s="26"/>
      <c r="EE45" s="26"/>
      <c r="EF45" s="26"/>
      <c r="EG45" s="26"/>
      <c r="EH45" s="26"/>
      <c r="EI45" s="55"/>
      <c r="EJ45" s="64"/>
      <c r="EK45" s="26"/>
      <c r="EL45" s="26"/>
      <c r="EM45" s="26"/>
      <c r="EN45" s="26"/>
      <c r="EO45" s="26"/>
      <c r="EP45" s="55"/>
      <c r="EQ45" s="64"/>
      <c r="ER45" s="26"/>
      <c r="ES45" s="26"/>
      <c r="ET45" s="26"/>
      <c r="EU45" s="26"/>
      <c r="EV45" s="26"/>
      <c r="EW45" s="55"/>
      <c r="EX45" s="64"/>
      <c r="EY45" s="26"/>
      <c r="EZ45" s="26"/>
      <c r="FA45" s="26"/>
      <c r="FB45" s="26"/>
      <c r="FC45" s="26"/>
      <c r="FD45" s="55"/>
      <c r="FE45" s="64"/>
      <c r="FF45" s="26"/>
      <c r="FG45" s="26"/>
      <c r="FH45" s="26"/>
      <c r="FI45" s="26"/>
      <c r="FJ45" s="26"/>
      <c r="FK45" s="55"/>
      <c r="FL45" s="64"/>
      <c r="FM45" s="26"/>
      <c r="FN45" s="26"/>
      <c r="FO45" s="26"/>
      <c r="FP45" s="26"/>
      <c r="FQ45" s="26"/>
      <c r="FR45" s="55"/>
      <c r="FS45" s="64"/>
      <c r="FT45" s="26"/>
      <c r="FU45" s="26"/>
      <c r="FV45" s="26"/>
      <c r="FW45" s="26"/>
      <c r="FX45" s="26"/>
      <c r="FY45" s="55"/>
      <c r="FZ45" s="64"/>
      <c r="GA45" s="26"/>
      <c r="GB45" s="26"/>
      <c r="GC45" s="26"/>
      <c r="GD45" s="26"/>
      <c r="GE45" s="26"/>
      <c r="GF45" s="55"/>
      <c r="GG45" s="64"/>
      <c r="GH45" s="26"/>
      <c r="GI45" s="26"/>
      <c r="GJ45" s="26"/>
      <c r="GK45" s="26"/>
      <c r="GL45" s="26"/>
      <c r="GM45" s="55"/>
      <c r="GN45" s="64"/>
      <c r="GO45" s="26"/>
      <c r="GP45" s="26"/>
      <c r="GQ45" s="26"/>
      <c r="GR45" s="26"/>
      <c r="GS45" s="26"/>
      <c r="GT45" s="55"/>
      <c r="GU45" s="64"/>
      <c r="GV45" s="26"/>
      <c r="GW45" s="26"/>
      <c r="GX45" s="26"/>
      <c r="GY45" s="26"/>
      <c r="GZ45" s="26"/>
      <c r="HA45" s="55"/>
      <c r="HB45" s="64"/>
      <c r="HC45" s="26"/>
      <c r="HD45" s="26"/>
      <c r="HE45" s="26"/>
      <c r="HF45" s="26"/>
      <c r="HG45" s="26"/>
      <c r="HH45" s="55"/>
      <c r="HI45" s="64"/>
      <c r="HJ45" s="26"/>
      <c r="HK45" s="26"/>
      <c r="HL45" s="26"/>
      <c r="HM45" s="26"/>
      <c r="HN45" s="26"/>
      <c r="HO45" s="55"/>
      <c r="HP45" s="64"/>
      <c r="HQ45" s="26"/>
      <c r="HR45" s="26"/>
      <c r="HS45" s="26"/>
      <c r="HT45" s="26"/>
      <c r="HU45" s="26"/>
      <c r="HV45" s="55"/>
      <c r="HW45" s="64"/>
      <c r="HX45" s="26"/>
      <c r="HY45" s="26"/>
      <c r="HZ45" s="26"/>
      <c r="IA45" s="26"/>
      <c r="IB45" s="26"/>
      <c r="IC45" s="55"/>
      <c r="ID45" s="64"/>
      <c r="IE45" s="26"/>
      <c r="IF45" s="26"/>
      <c r="IG45" s="26"/>
      <c r="IH45" s="26"/>
      <c r="II45" s="26"/>
      <c r="IJ45" s="55"/>
      <c r="IK45" s="64"/>
      <c r="IL45" s="26"/>
      <c r="IM45" s="26"/>
      <c r="IN45" s="26"/>
      <c r="IO45" s="26"/>
      <c r="IP45" s="26"/>
      <c r="IQ45" s="55"/>
      <c r="IR45" s="64"/>
      <c r="IS45" s="26"/>
      <c r="IT45" s="26"/>
      <c r="IU45" s="26"/>
      <c r="IV45" s="26"/>
      <c r="IW45" s="26"/>
      <c r="IX45" s="55"/>
      <c r="IY45" s="64"/>
      <c r="IZ45" s="26"/>
      <c r="JA45" s="26"/>
      <c r="JB45" s="26"/>
      <c r="JC45" s="26"/>
      <c r="JD45" s="26"/>
      <c r="JE45" s="55"/>
      <c r="JF45" s="64"/>
      <c r="JG45" s="26"/>
      <c r="JH45" s="26"/>
      <c r="JI45" s="26"/>
      <c r="JJ45" s="26"/>
      <c r="JK45" s="26"/>
      <c r="JL45" s="55"/>
      <c r="JM45" s="64"/>
      <c r="JN45" s="26"/>
      <c r="JO45" s="26"/>
      <c r="JP45" s="26"/>
      <c r="JQ45" s="26"/>
      <c r="JR45" s="26"/>
      <c r="JS45" s="55"/>
      <c r="JT45" s="64"/>
      <c r="JU45" s="26"/>
      <c r="JV45" s="26"/>
      <c r="JW45" s="26"/>
      <c r="JX45" s="26"/>
      <c r="JY45" s="26"/>
      <c r="JZ45" s="55"/>
      <c r="KA45" s="64"/>
      <c r="KB45" s="26"/>
      <c r="KC45" s="26"/>
      <c r="KD45" s="26"/>
      <c r="KE45" s="26"/>
      <c r="KF45" s="26"/>
      <c r="KG45" s="55"/>
      <c r="KH45" s="64"/>
      <c r="KI45" s="26"/>
      <c r="KJ45" s="26"/>
      <c r="KK45" s="26"/>
      <c r="KL45" s="26"/>
      <c r="KM45" s="26"/>
      <c r="KN45" s="55"/>
      <c r="KO45" s="64"/>
      <c r="KP45" s="26"/>
      <c r="KQ45" s="26"/>
      <c r="KR45" s="26"/>
      <c r="KS45" s="26"/>
      <c r="KT45" s="26"/>
      <c r="KU45" s="55"/>
      <c r="KV45" s="64"/>
      <c r="KW45" s="26"/>
      <c r="KX45" s="26"/>
      <c r="KY45" s="26"/>
      <c r="KZ45" s="26"/>
      <c r="LA45" s="26"/>
      <c r="LB45" s="55"/>
      <c r="LC45" s="64"/>
      <c r="LD45" s="26"/>
      <c r="LE45" s="26"/>
      <c r="LF45" s="26"/>
      <c r="LG45" s="26"/>
      <c r="LH45" s="26"/>
      <c r="LI45" s="55"/>
      <c r="LJ45" s="64"/>
      <c r="LK45" s="26"/>
      <c r="LL45" s="26"/>
      <c r="LM45" s="26"/>
      <c r="LN45" s="26"/>
      <c r="LO45" s="26"/>
      <c r="LP45" s="55"/>
      <c r="LQ45" s="64"/>
      <c r="LR45" s="26"/>
      <c r="LS45" s="26"/>
      <c r="LT45" s="26"/>
      <c r="LU45" s="26"/>
      <c r="LV45" s="26"/>
      <c r="LW45" s="55"/>
      <c r="LX45" s="64"/>
      <c r="LY45" s="26"/>
      <c r="LZ45" s="26"/>
      <c r="MA45" s="26"/>
      <c r="MB45" s="26"/>
      <c r="MC45" s="26"/>
      <c r="MD45" s="55"/>
      <c r="ME45" s="64"/>
      <c r="MF45" s="26"/>
      <c r="MG45" s="26"/>
      <c r="MH45" s="26"/>
      <c r="MI45" s="26"/>
      <c r="MJ45" s="26"/>
      <c r="MK45" s="55"/>
      <c r="ML45" s="64"/>
      <c r="MM45" s="26"/>
      <c r="MN45" s="26"/>
      <c r="MO45" s="26"/>
      <c r="MP45" s="26"/>
      <c r="MQ45" s="26"/>
      <c r="MR45" s="55"/>
      <c r="MS45" s="64"/>
      <c r="MT45" s="26"/>
      <c r="MU45" s="26"/>
      <c r="MV45" s="26"/>
      <c r="MW45" s="26"/>
      <c r="MX45" s="26"/>
      <c r="MY45" s="55"/>
      <c r="MZ45" s="64"/>
      <c r="NA45" s="26"/>
      <c r="NB45" s="26"/>
      <c r="NC45" s="26"/>
      <c r="ND45" s="26"/>
      <c r="NE45" s="26"/>
      <c r="NF45" s="55"/>
      <c r="NG45" s="64"/>
      <c r="NH45" s="26"/>
      <c r="NI45" s="26"/>
      <c r="NJ45" s="26"/>
      <c r="NK45" s="26"/>
      <c r="NL45" s="26"/>
      <c r="NM45" s="55"/>
      <c r="NN45" s="64"/>
      <c r="NO45" s="26"/>
      <c r="NP45" s="26"/>
      <c r="NQ45" s="26"/>
      <c r="NR45" s="26"/>
      <c r="NS45" s="26"/>
      <c r="NT45" s="55"/>
      <c r="NU45" s="64"/>
      <c r="NV45" s="26"/>
      <c r="NW45" s="26"/>
      <c r="NX45" s="26"/>
      <c r="NY45" s="26"/>
      <c r="NZ45" s="26"/>
      <c r="OA45" s="55"/>
      <c r="OB45" s="64"/>
      <c r="OC45" s="26"/>
      <c r="OD45" s="26"/>
      <c r="OE45" s="26"/>
      <c r="OF45" s="26"/>
      <c r="OG45" s="26"/>
      <c r="OH45" s="55"/>
      <c r="OI45" s="64"/>
      <c r="OJ45" s="26"/>
      <c r="OK45" s="26"/>
      <c r="OL45" s="26"/>
      <c r="OM45" s="26"/>
      <c r="ON45" s="26"/>
      <c r="OO45" s="55"/>
      <c r="OP45" s="64"/>
      <c r="OQ45" s="26"/>
      <c r="OR45" s="26"/>
      <c r="OS45" s="26"/>
      <c r="OT45" s="26"/>
      <c r="OU45" s="26"/>
      <c r="OV45" s="55"/>
      <c r="OW45" s="64"/>
      <c r="OX45" s="26"/>
      <c r="OY45" s="26"/>
      <c r="OZ45" s="26"/>
      <c r="PA45" s="26"/>
      <c r="PB45" s="26"/>
      <c r="PC45" s="55"/>
      <c r="PD45" s="64"/>
      <c r="PE45" s="26"/>
      <c r="PF45" s="26"/>
      <c r="PG45" s="26"/>
      <c r="PH45" s="26"/>
      <c r="PI45" s="26"/>
      <c r="PJ45" s="55"/>
      <c r="PK45" s="64"/>
      <c r="PL45" s="26"/>
      <c r="PM45" s="26"/>
      <c r="PN45" s="26"/>
      <c r="PO45" s="26"/>
      <c r="PP45" s="26"/>
      <c r="PQ45" s="55"/>
      <c r="PR45" s="64"/>
    </row>
    <row r="46" spans="1:434 14670:14670" ht="11.25" customHeight="1">
      <c r="A46" s="169"/>
      <c r="B46" s="40" t="s">
        <v>2171</v>
      </c>
      <c r="C46" s="26"/>
      <c r="D46" s="26"/>
      <c r="E46" s="26"/>
      <c r="F46" s="55"/>
      <c r="G46" s="64"/>
      <c r="H46" s="26"/>
      <c r="I46" s="26"/>
      <c r="J46" s="26"/>
      <c r="K46" s="26"/>
      <c r="L46" s="26"/>
      <c r="M46" s="55"/>
      <c r="N46" s="64"/>
      <c r="O46" s="26"/>
      <c r="P46" s="26"/>
      <c r="Q46" s="26"/>
      <c r="R46" s="26"/>
      <c r="S46" s="26"/>
      <c r="T46" s="55"/>
      <c r="U46" s="64"/>
      <c r="V46" s="26"/>
      <c r="W46" s="26"/>
      <c r="X46" s="26"/>
      <c r="Y46" s="26"/>
      <c r="Z46" s="26"/>
      <c r="AA46" s="55"/>
      <c r="AB46" s="64"/>
      <c r="AC46" s="26"/>
      <c r="AD46" s="26"/>
      <c r="AE46" s="26"/>
      <c r="AF46" s="26"/>
      <c r="AG46" s="26"/>
      <c r="AH46" s="55"/>
      <c r="AI46" s="64"/>
      <c r="AJ46" s="26"/>
      <c r="AK46" s="26"/>
      <c r="AL46" s="26"/>
      <c r="AM46" s="26"/>
      <c r="AN46" s="26"/>
      <c r="AO46" s="55"/>
      <c r="AP46" s="64"/>
      <c r="AQ46" s="26"/>
      <c r="AR46" s="26"/>
      <c r="AS46" s="26"/>
      <c r="AT46" s="26"/>
      <c r="AU46" s="26"/>
      <c r="AV46" s="55"/>
      <c r="AW46" s="64"/>
      <c r="AX46" s="26"/>
      <c r="AY46" s="26"/>
      <c r="AZ46" s="26"/>
      <c r="BA46" s="26"/>
      <c r="BB46" s="26"/>
      <c r="BC46" s="55"/>
      <c r="BD46" s="64"/>
      <c r="BE46" s="26"/>
      <c r="BF46" s="26"/>
      <c r="BG46" s="26"/>
      <c r="BH46" s="26"/>
      <c r="BI46" s="26"/>
      <c r="BJ46" s="55"/>
      <c r="BK46" s="64"/>
      <c r="BL46" s="26"/>
      <c r="BM46" s="26"/>
      <c r="BN46" s="26"/>
      <c r="BO46" s="26"/>
      <c r="BP46" s="26"/>
      <c r="BQ46" s="55"/>
      <c r="BR46" s="64"/>
      <c r="BS46" s="26"/>
      <c r="BT46" s="26"/>
      <c r="BU46" s="26"/>
      <c r="BV46" s="26"/>
      <c r="BW46" s="26"/>
      <c r="BX46" s="55"/>
      <c r="BY46" s="64"/>
      <c r="BZ46" s="26"/>
      <c r="CA46" s="26"/>
      <c r="CB46" s="26"/>
      <c r="CC46" s="26"/>
      <c r="CD46" s="26"/>
      <c r="CE46" s="55"/>
      <c r="CF46" s="64"/>
      <c r="CG46" s="26"/>
      <c r="CH46" s="26"/>
      <c r="CI46" s="26"/>
      <c r="CJ46" s="26"/>
      <c r="CK46" s="26"/>
      <c r="CL46" s="55"/>
      <c r="CM46" s="64"/>
      <c r="CN46" s="26"/>
      <c r="CO46" s="26"/>
      <c r="CP46" s="26"/>
      <c r="CQ46" s="26"/>
      <c r="CR46" s="26"/>
      <c r="CS46" s="55"/>
      <c r="CT46" s="64"/>
      <c r="CU46" s="26"/>
      <c r="CV46" s="26"/>
      <c r="CW46" s="26"/>
      <c r="CX46" s="26"/>
      <c r="CY46" s="26"/>
      <c r="CZ46" s="55"/>
      <c r="DA46" s="64"/>
      <c r="DB46" s="26"/>
      <c r="DC46" s="26"/>
      <c r="DD46" s="26"/>
      <c r="DE46" s="26"/>
      <c r="DF46" s="26"/>
      <c r="DG46" s="55"/>
      <c r="DH46" s="64"/>
      <c r="DI46" s="26"/>
      <c r="DJ46" s="26"/>
      <c r="DK46" s="26"/>
      <c r="DL46" s="26"/>
      <c r="DM46" s="26"/>
      <c r="DN46" s="55"/>
      <c r="DO46" s="64"/>
      <c r="DP46" s="26"/>
      <c r="DQ46" s="26"/>
      <c r="DR46" s="26"/>
      <c r="DS46" s="26"/>
      <c r="DT46" s="26"/>
      <c r="DU46" s="55"/>
      <c r="DV46" s="64"/>
      <c r="DW46" s="26"/>
      <c r="DX46" s="26"/>
      <c r="DY46" s="26"/>
      <c r="DZ46" s="26"/>
      <c r="EA46" s="26"/>
      <c r="EB46" s="55"/>
      <c r="EC46" s="64"/>
      <c r="ED46" s="26"/>
      <c r="EE46" s="26"/>
      <c r="EF46" s="26"/>
      <c r="EG46" s="26"/>
      <c r="EH46" s="26"/>
      <c r="EI46" s="55"/>
      <c r="EJ46" s="64"/>
      <c r="EK46" s="26"/>
      <c r="EL46" s="26"/>
      <c r="EM46" s="26"/>
      <c r="EN46" s="26"/>
      <c r="EO46" s="26"/>
      <c r="EP46" s="55"/>
      <c r="EQ46" s="64"/>
      <c r="ER46" s="26"/>
      <c r="ES46" s="26"/>
      <c r="ET46" s="26"/>
      <c r="EU46" s="26"/>
      <c r="EV46" s="26"/>
      <c r="EW46" s="55"/>
      <c r="EX46" s="64"/>
      <c r="EY46" s="26"/>
      <c r="EZ46" s="26"/>
      <c r="FA46" s="26"/>
      <c r="FB46" s="26"/>
      <c r="FC46" s="26"/>
      <c r="FD46" s="55"/>
      <c r="FE46" s="64"/>
      <c r="FF46" s="26"/>
      <c r="FG46" s="26"/>
      <c r="FH46" s="26"/>
      <c r="FI46" s="26"/>
      <c r="FJ46" s="26"/>
      <c r="FK46" s="55"/>
      <c r="FL46" s="64"/>
      <c r="FM46" s="26"/>
      <c r="FN46" s="26"/>
      <c r="FO46" s="26"/>
      <c r="FP46" s="26"/>
      <c r="FQ46" s="26"/>
      <c r="FR46" s="55"/>
      <c r="FS46" s="64"/>
      <c r="FT46" s="26"/>
      <c r="FU46" s="26"/>
      <c r="FV46" s="26"/>
      <c r="FW46" s="26"/>
      <c r="FX46" s="26"/>
      <c r="FY46" s="55"/>
      <c r="FZ46" s="64"/>
      <c r="GA46" s="26"/>
      <c r="GB46" s="26"/>
      <c r="GC46" s="26"/>
      <c r="GD46" s="26"/>
      <c r="GE46" s="26"/>
      <c r="GF46" s="55"/>
      <c r="GG46" s="64"/>
      <c r="GH46" s="26"/>
      <c r="GI46" s="26"/>
      <c r="GJ46" s="26"/>
      <c r="GK46" s="26"/>
      <c r="GL46" s="26"/>
      <c r="GM46" s="55"/>
      <c r="GN46" s="64"/>
      <c r="GO46" s="26"/>
      <c r="GP46" s="26"/>
      <c r="GQ46" s="26"/>
      <c r="GR46" s="26"/>
      <c r="GS46" s="26"/>
      <c r="GT46" s="55"/>
      <c r="GU46" s="64"/>
      <c r="GV46" s="26"/>
      <c r="GW46" s="26"/>
      <c r="GX46" s="26"/>
      <c r="GY46" s="26"/>
      <c r="GZ46" s="26"/>
      <c r="HA46" s="55"/>
      <c r="HB46" s="64"/>
      <c r="HC46" s="26"/>
      <c r="HD46" s="26"/>
      <c r="HE46" s="26"/>
      <c r="HF46" s="26"/>
      <c r="HG46" s="26"/>
      <c r="HH46" s="55"/>
      <c r="HI46" s="64"/>
      <c r="HJ46" s="26"/>
      <c r="HK46" s="26"/>
      <c r="HL46" s="26"/>
      <c r="HM46" s="26"/>
      <c r="HN46" s="26"/>
      <c r="HO46" s="55"/>
      <c r="HP46" s="64"/>
      <c r="HQ46" s="26"/>
      <c r="HR46" s="26"/>
      <c r="HS46" s="26"/>
      <c r="HT46" s="26"/>
      <c r="HU46" s="26"/>
      <c r="HV46" s="55"/>
      <c r="HW46" s="64"/>
      <c r="HX46" s="26"/>
      <c r="HY46" s="26"/>
      <c r="HZ46" s="26"/>
      <c r="IA46" s="26"/>
      <c r="IB46" s="26"/>
      <c r="IC46" s="55"/>
      <c r="ID46" s="64"/>
      <c r="IE46" s="26"/>
      <c r="IF46" s="26"/>
      <c r="IG46" s="26"/>
      <c r="IH46" s="26"/>
      <c r="II46" s="26"/>
      <c r="IJ46" s="55"/>
      <c r="IK46" s="64"/>
      <c r="IL46" s="26"/>
      <c r="IM46" s="26"/>
      <c r="IN46" s="26"/>
      <c r="IO46" s="26"/>
      <c r="IP46" s="26"/>
      <c r="IQ46" s="55"/>
      <c r="IR46" s="64"/>
      <c r="IS46" s="26"/>
      <c r="IT46" s="26"/>
      <c r="IU46" s="26"/>
      <c r="IV46" s="26"/>
      <c r="IW46" s="26"/>
      <c r="IX46" s="55"/>
      <c r="IY46" s="64"/>
      <c r="IZ46" s="26"/>
      <c r="JA46" s="26"/>
      <c r="JB46" s="26"/>
      <c r="JC46" s="26"/>
      <c r="JD46" s="26"/>
      <c r="JE46" s="55"/>
      <c r="JF46" s="64"/>
      <c r="JG46" s="26"/>
      <c r="JH46" s="26"/>
      <c r="JI46" s="26"/>
      <c r="JJ46" s="26"/>
      <c r="JK46" s="26"/>
      <c r="JL46" s="55"/>
      <c r="JM46" s="64"/>
      <c r="JN46" s="26"/>
      <c r="JO46" s="26"/>
      <c r="JP46" s="26"/>
      <c r="JQ46" s="26"/>
      <c r="JR46" s="26"/>
      <c r="JS46" s="55"/>
      <c r="JT46" s="64"/>
      <c r="JU46" s="26"/>
      <c r="JV46" s="26"/>
      <c r="JW46" s="26"/>
      <c r="JX46" s="26"/>
      <c r="JY46" s="26"/>
      <c r="JZ46" s="55"/>
      <c r="KA46" s="64"/>
      <c r="KB46" s="26"/>
      <c r="KC46" s="26"/>
      <c r="KD46" s="26"/>
      <c r="KE46" s="26"/>
      <c r="KF46" s="26"/>
      <c r="KG46" s="55"/>
      <c r="KH46" s="64"/>
      <c r="KI46" s="26"/>
      <c r="KJ46" s="26"/>
      <c r="KK46" s="26"/>
      <c r="KL46" s="26"/>
      <c r="KM46" s="26"/>
      <c r="KN46" s="55"/>
      <c r="KO46" s="64"/>
      <c r="KP46" s="26"/>
      <c r="KQ46" s="26"/>
      <c r="KR46" s="26"/>
      <c r="KS46" s="26"/>
      <c r="KT46" s="26"/>
      <c r="KU46" s="55"/>
      <c r="KV46" s="64"/>
      <c r="KW46" s="26"/>
      <c r="KX46" s="26"/>
      <c r="KY46" s="26"/>
      <c r="KZ46" s="26"/>
      <c r="LA46" s="26"/>
      <c r="LB46" s="55"/>
      <c r="LC46" s="64"/>
      <c r="LD46" s="26"/>
      <c r="LE46" s="26"/>
      <c r="LF46" s="26"/>
      <c r="LG46" s="26"/>
      <c r="LH46" s="26"/>
      <c r="LI46" s="55"/>
      <c r="LJ46" s="64"/>
      <c r="LK46" s="26"/>
      <c r="LL46" s="26"/>
      <c r="LM46" s="26"/>
      <c r="LN46" s="26"/>
      <c r="LO46" s="26"/>
      <c r="LP46" s="55"/>
      <c r="LQ46" s="64"/>
      <c r="LR46" s="26"/>
      <c r="LS46" s="26"/>
      <c r="LT46" s="26"/>
      <c r="LU46" s="26"/>
      <c r="LV46" s="26"/>
      <c r="LW46" s="55"/>
      <c r="LX46" s="64"/>
      <c r="LY46" s="26"/>
      <c r="LZ46" s="26"/>
      <c r="MA46" s="26"/>
      <c r="MB46" s="26"/>
      <c r="MC46" s="26"/>
      <c r="MD46" s="55"/>
      <c r="ME46" s="64"/>
      <c r="MF46" s="26"/>
      <c r="MG46" s="26"/>
      <c r="MH46" s="26"/>
      <c r="MI46" s="26"/>
      <c r="MJ46" s="26"/>
      <c r="MK46" s="55"/>
      <c r="ML46" s="64"/>
      <c r="MM46" s="26"/>
      <c r="MN46" s="26"/>
      <c r="MO46" s="26"/>
      <c r="MP46" s="26"/>
      <c r="MQ46" s="26"/>
      <c r="MR46" s="55"/>
      <c r="MS46" s="64"/>
      <c r="MT46" s="26"/>
      <c r="MU46" s="26"/>
      <c r="MV46" s="26"/>
      <c r="MW46" s="26"/>
      <c r="MX46" s="26"/>
      <c r="MY46" s="55"/>
      <c r="MZ46" s="64"/>
      <c r="NA46" s="26"/>
      <c r="NB46" s="26"/>
      <c r="NC46" s="26"/>
      <c r="ND46" s="26"/>
      <c r="NE46" s="26"/>
      <c r="NF46" s="55"/>
      <c r="NG46" s="64"/>
      <c r="NH46" s="26"/>
      <c r="NI46" s="26"/>
      <c r="NJ46" s="26"/>
      <c r="NK46" s="26"/>
      <c r="NL46" s="26"/>
      <c r="NM46" s="55"/>
      <c r="NN46" s="64"/>
      <c r="NO46" s="26"/>
      <c r="NP46" s="26"/>
      <c r="NQ46" s="26"/>
      <c r="NR46" s="26"/>
      <c r="NS46" s="26"/>
      <c r="NT46" s="55"/>
      <c r="NU46" s="64"/>
      <c r="NV46" s="26"/>
      <c r="NW46" s="26"/>
      <c r="NX46" s="26"/>
      <c r="NY46" s="26"/>
      <c r="NZ46" s="26"/>
      <c r="OA46" s="55"/>
      <c r="OB46" s="64"/>
      <c r="OC46" s="26"/>
      <c r="OD46" s="26"/>
      <c r="OE46" s="26"/>
      <c r="OF46" s="26"/>
      <c r="OG46" s="26"/>
      <c r="OH46" s="55"/>
      <c r="OI46" s="64"/>
      <c r="OJ46" s="26"/>
      <c r="OK46" s="26"/>
      <c r="OL46" s="26"/>
      <c r="OM46" s="26"/>
      <c r="ON46" s="26"/>
      <c r="OO46" s="55"/>
      <c r="OP46" s="64"/>
      <c r="OQ46" s="26"/>
      <c r="OR46" s="26"/>
      <c r="OS46" s="26"/>
      <c r="OT46" s="26"/>
      <c r="OU46" s="26"/>
      <c r="OV46" s="55"/>
      <c r="OW46" s="64"/>
      <c r="OX46" s="26"/>
      <c r="OY46" s="26"/>
      <c r="OZ46" s="26"/>
      <c r="PA46" s="26"/>
      <c r="PB46" s="26"/>
      <c r="PC46" s="55"/>
      <c r="PD46" s="64"/>
      <c r="PE46" s="26"/>
      <c r="PF46" s="26"/>
      <c r="PG46" s="26"/>
      <c r="PH46" s="26"/>
      <c r="PI46" s="26"/>
      <c r="PJ46" s="55"/>
      <c r="PK46" s="64"/>
      <c r="PL46" s="26"/>
      <c r="PM46" s="26"/>
      <c r="PN46" s="26"/>
      <c r="PO46" s="26"/>
      <c r="PP46" s="26"/>
      <c r="PQ46" s="55"/>
      <c r="PR46" s="64"/>
    </row>
    <row r="47" spans="1:434 14670:14670" s="48" customFormat="1" ht="10.5" customHeight="1" thickBot="1">
      <c r="A47" s="169"/>
      <c r="B47" s="49" t="s">
        <v>2172</v>
      </c>
      <c r="C47" s="50"/>
      <c r="D47" s="50"/>
      <c r="E47" s="50"/>
      <c r="F47" s="55"/>
      <c r="G47" s="64"/>
      <c r="H47" s="50"/>
      <c r="I47" s="50"/>
      <c r="J47" s="50"/>
      <c r="K47" s="50"/>
      <c r="L47" s="50"/>
      <c r="M47" s="55"/>
      <c r="N47" s="64"/>
      <c r="O47" s="50"/>
      <c r="P47" s="50"/>
      <c r="Q47" s="50"/>
      <c r="R47" s="50"/>
      <c r="S47" s="50"/>
      <c r="T47" s="55"/>
      <c r="U47" s="64"/>
      <c r="V47" s="50"/>
      <c r="W47" s="50"/>
      <c r="X47" s="50">
        <v>345</v>
      </c>
      <c r="Y47" s="50">
        <v>465</v>
      </c>
      <c r="Z47" s="50">
        <v>465</v>
      </c>
      <c r="AA47" s="55"/>
      <c r="AB47" s="64"/>
      <c r="AC47" s="50">
        <v>465</v>
      </c>
      <c r="AD47" s="50">
        <v>465</v>
      </c>
      <c r="AE47" s="50">
        <v>465</v>
      </c>
      <c r="AF47" s="50"/>
      <c r="AG47" s="50"/>
      <c r="AH47" s="55"/>
      <c r="AI47" s="64"/>
      <c r="AJ47" s="50">
        <v>465</v>
      </c>
      <c r="AK47" s="50">
        <v>465</v>
      </c>
      <c r="AL47" s="50">
        <v>465</v>
      </c>
      <c r="AM47" s="50">
        <v>465</v>
      </c>
      <c r="AN47" s="50">
        <v>465</v>
      </c>
      <c r="AO47" s="55"/>
      <c r="AP47" s="64"/>
      <c r="AQ47" s="50">
        <v>465</v>
      </c>
      <c r="AR47" s="50">
        <v>465</v>
      </c>
      <c r="AS47" s="50">
        <v>465</v>
      </c>
      <c r="AT47" s="50">
        <v>465</v>
      </c>
      <c r="AU47" s="50">
        <v>465</v>
      </c>
      <c r="AV47" s="55"/>
      <c r="AW47" s="64"/>
      <c r="AX47" s="50">
        <v>465</v>
      </c>
      <c r="AY47" s="50">
        <v>465</v>
      </c>
      <c r="AZ47" s="50">
        <v>465</v>
      </c>
      <c r="BA47" s="50">
        <v>465</v>
      </c>
      <c r="BB47" s="50">
        <v>465</v>
      </c>
      <c r="BC47" s="55"/>
      <c r="BD47" s="64"/>
      <c r="BE47" s="50"/>
      <c r="BF47" s="50"/>
      <c r="BG47" s="50"/>
      <c r="BH47" s="50"/>
      <c r="BI47" s="50"/>
      <c r="BJ47" s="55"/>
      <c r="BK47" s="64"/>
      <c r="BL47" s="50">
        <v>465</v>
      </c>
      <c r="BM47" s="50">
        <v>465</v>
      </c>
      <c r="BN47" s="50">
        <v>465</v>
      </c>
      <c r="BO47" s="50">
        <v>465</v>
      </c>
      <c r="BP47" s="50">
        <v>465</v>
      </c>
      <c r="BQ47" s="55"/>
      <c r="BR47" s="64"/>
      <c r="BS47" s="50">
        <v>0</v>
      </c>
      <c r="BT47" s="50">
        <v>0</v>
      </c>
      <c r="BU47" s="50">
        <v>0</v>
      </c>
      <c r="BV47" s="50">
        <v>0</v>
      </c>
      <c r="BW47" s="50">
        <v>0</v>
      </c>
      <c r="BX47" s="55"/>
      <c r="BY47" s="64"/>
      <c r="BZ47" s="50">
        <v>465</v>
      </c>
      <c r="CA47" s="50">
        <v>465</v>
      </c>
      <c r="CB47" s="50">
        <v>465</v>
      </c>
      <c r="CC47" s="50">
        <v>465</v>
      </c>
      <c r="CD47" s="50">
        <v>465</v>
      </c>
      <c r="CE47" s="55"/>
      <c r="CF47" s="64"/>
      <c r="CG47" s="50">
        <v>465</v>
      </c>
      <c r="CH47" s="50">
        <v>465</v>
      </c>
      <c r="CI47" s="50">
        <v>465</v>
      </c>
      <c r="CJ47" s="50">
        <v>465</v>
      </c>
      <c r="CK47" s="50">
        <v>465</v>
      </c>
      <c r="CL47" s="55"/>
      <c r="CM47" s="64"/>
      <c r="CN47" s="50"/>
      <c r="CO47" s="50"/>
      <c r="CP47" s="50"/>
      <c r="CQ47" s="50"/>
      <c r="CR47" s="50"/>
      <c r="CS47" s="55"/>
      <c r="CT47" s="64"/>
      <c r="CU47" s="50"/>
      <c r="CV47" s="50"/>
      <c r="CW47" s="50"/>
      <c r="CX47" s="50"/>
      <c r="CY47" s="50"/>
      <c r="CZ47" s="55"/>
      <c r="DA47" s="64"/>
      <c r="DB47" s="50"/>
      <c r="DC47" s="50"/>
      <c r="DD47" s="50"/>
      <c r="DE47" s="50"/>
      <c r="DF47" s="50"/>
      <c r="DG47" s="55"/>
      <c r="DH47" s="64"/>
      <c r="DI47" s="50">
        <v>200</v>
      </c>
      <c r="DJ47" s="50">
        <v>465</v>
      </c>
      <c r="DK47" s="50">
        <v>465</v>
      </c>
      <c r="DL47" s="50">
        <v>465</v>
      </c>
      <c r="DM47" s="50">
        <v>465</v>
      </c>
      <c r="DN47" s="55"/>
      <c r="DO47" s="64"/>
      <c r="DP47" s="50">
        <v>200</v>
      </c>
      <c r="DQ47" s="50">
        <v>465</v>
      </c>
      <c r="DR47" s="50">
        <v>465</v>
      </c>
      <c r="DS47" s="50">
        <v>465</v>
      </c>
      <c r="DT47" s="50">
        <v>465</v>
      </c>
      <c r="DU47" s="55"/>
      <c r="DV47" s="64"/>
      <c r="DW47" s="50"/>
      <c r="DX47" s="50">
        <v>465</v>
      </c>
      <c r="DY47" s="50">
        <v>465</v>
      </c>
      <c r="DZ47" s="50">
        <v>465</v>
      </c>
      <c r="EA47" s="50">
        <v>465</v>
      </c>
      <c r="EB47" s="55"/>
      <c r="EC47" s="64"/>
      <c r="ED47" s="50">
        <v>465</v>
      </c>
      <c r="EE47" s="50">
        <v>465</v>
      </c>
      <c r="EF47" s="50">
        <v>465</v>
      </c>
      <c r="EG47" s="50">
        <v>465</v>
      </c>
      <c r="EH47" s="50">
        <v>465</v>
      </c>
      <c r="EI47" s="55"/>
      <c r="EJ47" s="64"/>
      <c r="EK47" s="50">
        <v>465</v>
      </c>
      <c r="EL47" s="50">
        <v>465</v>
      </c>
      <c r="EM47" s="50">
        <f>465-120</f>
        <v>345</v>
      </c>
      <c r="EN47" s="50">
        <v>465</v>
      </c>
      <c r="EO47" s="50"/>
      <c r="EP47" s="55"/>
      <c r="EQ47" s="64"/>
      <c r="ER47" s="50">
        <v>0</v>
      </c>
      <c r="ES47" s="50">
        <v>465</v>
      </c>
      <c r="ET47" s="50">
        <f>465</f>
        <v>465</v>
      </c>
      <c r="EU47" s="50">
        <v>465</v>
      </c>
      <c r="EV47" s="50">
        <v>465</v>
      </c>
      <c r="EW47" s="55"/>
      <c r="EX47" s="64"/>
      <c r="EY47" s="50">
        <f>465/2</f>
        <v>232.5</v>
      </c>
      <c r="EZ47" s="50">
        <v>465</v>
      </c>
      <c r="FA47" s="50">
        <v>0</v>
      </c>
      <c r="FB47" s="50">
        <v>0</v>
      </c>
      <c r="FC47" s="50">
        <v>0</v>
      </c>
      <c r="FD47" s="55"/>
      <c r="FE47" s="64"/>
      <c r="FF47" s="50">
        <v>0</v>
      </c>
      <c r="FG47" s="50">
        <v>0</v>
      </c>
      <c r="FH47" s="50">
        <v>0</v>
      </c>
      <c r="FI47" s="50">
        <v>0</v>
      </c>
      <c r="FJ47" s="50">
        <v>0</v>
      </c>
      <c r="FK47" s="55"/>
      <c r="FL47" s="64"/>
      <c r="FM47" s="50">
        <v>0</v>
      </c>
      <c r="FN47" s="50">
        <v>465</v>
      </c>
      <c r="FO47" s="50">
        <v>465</v>
      </c>
      <c r="FP47" s="50">
        <v>465</v>
      </c>
      <c r="FQ47" s="50">
        <v>465</v>
      </c>
      <c r="FR47" s="55"/>
      <c r="FS47" s="64"/>
      <c r="FT47" s="50">
        <v>465</v>
      </c>
      <c r="FU47" s="50">
        <v>465</v>
      </c>
      <c r="FV47" s="50">
        <v>465</v>
      </c>
      <c r="FW47" s="50">
        <v>180</v>
      </c>
      <c r="FX47" s="50">
        <v>0</v>
      </c>
      <c r="FY47" s="55"/>
      <c r="FZ47" s="64"/>
      <c r="GA47" s="50">
        <v>0</v>
      </c>
      <c r="GB47" s="50">
        <v>0</v>
      </c>
      <c r="GC47" s="50">
        <v>0</v>
      </c>
      <c r="GD47" s="50">
        <v>0</v>
      </c>
      <c r="GE47" s="50">
        <v>0</v>
      </c>
      <c r="GF47" s="55"/>
      <c r="GG47" s="64"/>
      <c r="GH47" s="50">
        <v>465</v>
      </c>
      <c r="GI47" s="50">
        <v>465</v>
      </c>
      <c r="GJ47" s="50">
        <v>465</v>
      </c>
      <c r="GK47" s="50">
        <v>465</v>
      </c>
      <c r="GL47" s="50">
        <v>465</v>
      </c>
      <c r="GM47" s="55"/>
      <c r="GN47" s="64"/>
      <c r="GO47" s="50"/>
      <c r="GP47" s="50">
        <v>465</v>
      </c>
      <c r="GQ47" s="50">
        <v>465</v>
      </c>
      <c r="GR47" s="50">
        <v>465</v>
      </c>
      <c r="GS47" s="50">
        <v>465</v>
      </c>
      <c r="GT47" s="55"/>
      <c r="GU47" s="64"/>
      <c r="GV47" s="50">
        <v>465</v>
      </c>
      <c r="GW47" s="50">
        <v>465</v>
      </c>
      <c r="GX47" s="50">
        <v>465</v>
      </c>
      <c r="GY47" s="50">
        <v>0</v>
      </c>
      <c r="GZ47" s="50">
        <v>465</v>
      </c>
      <c r="HA47" s="55"/>
      <c r="HB47" s="64"/>
      <c r="HC47" s="50">
        <v>465</v>
      </c>
      <c r="HD47" s="50">
        <v>465</v>
      </c>
      <c r="HE47" s="50">
        <v>465</v>
      </c>
      <c r="HF47" s="50">
        <v>465</v>
      </c>
      <c r="HG47" s="50">
        <v>465</v>
      </c>
      <c r="HH47" s="55"/>
      <c r="HI47" s="64"/>
      <c r="HJ47" s="50">
        <v>465</v>
      </c>
      <c r="HK47" s="50">
        <v>465</v>
      </c>
      <c r="HL47" s="50">
        <v>465</v>
      </c>
      <c r="HM47" s="50">
        <v>465</v>
      </c>
      <c r="HN47" s="50">
        <v>465</v>
      </c>
      <c r="HO47" s="55"/>
      <c r="HP47" s="64"/>
      <c r="HQ47" s="50">
        <v>465</v>
      </c>
      <c r="HR47" s="50">
        <v>465</v>
      </c>
      <c r="HS47" s="50">
        <v>465</v>
      </c>
      <c r="HT47" s="50">
        <v>0</v>
      </c>
      <c r="HU47" s="50">
        <v>465</v>
      </c>
      <c r="HV47" s="55"/>
      <c r="HW47" s="64"/>
      <c r="HX47" s="50">
        <v>465</v>
      </c>
      <c r="HY47" s="50">
        <v>465</v>
      </c>
      <c r="HZ47" s="50">
        <v>465</v>
      </c>
      <c r="IA47" s="50">
        <v>465</v>
      </c>
      <c r="IB47" s="50">
        <v>300</v>
      </c>
      <c r="IC47" s="55"/>
      <c r="ID47" s="64"/>
      <c r="IE47" s="50">
        <v>0</v>
      </c>
      <c r="IF47" s="50">
        <v>0</v>
      </c>
      <c r="IG47" s="50">
        <v>0</v>
      </c>
      <c r="IH47" s="50">
        <v>0</v>
      </c>
      <c r="II47" s="50">
        <v>0</v>
      </c>
      <c r="IJ47" s="55"/>
      <c r="IK47" s="64"/>
      <c r="IL47" s="50">
        <v>0</v>
      </c>
      <c r="IM47" s="50">
        <v>0</v>
      </c>
      <c r="IN47" s="50">
        <v>0</v>
      </c>
      <c r="IO47" s="50">
        <v>0</v>
      </c>
      <c r="IP47" s="50">
        <v>0</v>
      </c>
      <c r="IQ47" s="55"/>
      <c r="IR47" s="64"/>
      <c r="IS47" s="50">
        <v>0</v>
      </c>
      <c r="IT47" s="50">
        <v>465</v>
      </c>
      <c r="IU47" s="50">
        <v>465</v>
      </c>
      <c r="IV47" s="50">
        <v>465</v>
      </c>
      <c r="IW47" s="50">
        <v>465</v>
      </c>
      <c r="IX47" s="55"/>
      <c r="IY47" s="64"/>
      <c r="IZ47" s="50">
        <v>465</v>
      </c>
      <c r="JA47" s="50">
        <f>465-20</f>
        <v>445</v>
      </c>
      <c r="JB47" s="50">
        <v>465</v>
      </c>
      <c r="JC47" s="50">
        <v>465</v>
      </c>
      <c r="JD47" s="50">
        <v>0</v>
      </c>
      <c r="JE47" s="55"/>
      <c r="JF47" s="64"/>
      <c r="JG47" s="50">
        <v>465</v>
      </c>
      <c r="JH47" s="50">
        <f>465-40</f>
        <v>425</v>
      </c>
      <c r="JI47" s="50">
        <v>465</v>
      </c>
      <c r="JJ47" s="50">
        <v>465</v>
      </c>
      <c r="JK47" s="50">
        <v>465</v>
      </c>
      <c r="JL47" s="55"/>
      <c r="JM47" s="64"/>
      <c r="JN47" s="50">
        <v>465</v>
      </c>
      <c r="JO47" s="50">
        <v>465</v>
      </c>
      <c r="JP47" s="50">
        <v>465</v>
      </c>
      <c r="JQ47" s="50">
        <v>465</v>
      </c>
      <c r="JR47" s="50">
        <v>465</v>
      </c>
      <c r="JS47" s="55"/>
      <c r="JT47" s="64"/>
      <c r="JU47" s="50">
        <v>465</v>
      </c>
      <c r="JV47" s="50">
        <v>465</v>
      </c>
      <c r="JW47" s="50">
        <v>465</v>
      </c>
      <c r="JX47" s="50">
        <v>0</v>
      </c>
      <c r="JY47" s="50">
        <v>465</v>
      </c>
      <c r="JZ47" s="55"/>
      <c r="KA47" s="64"/>
      <c r="KB47" s="50">
        <v>465</v>
      </c>
      <c r="KC47" s="50">
        <v>465</v>
      </c>
      <c r="KD47" s="50">
        <v>465</v>
      </c>
      <c r="KE47" s="50">
        <v>465</v>
      </c>
      <c r="KF47" s="50">
        <v>465</v>
      </c>
      <c r="KG47" s="55"/>
      <c r="KH47" s="64"/>
      <c r="KI47" s="50">
        <v>0</v>
      </c>
      <c r="KJ47" s="50">
        <v>0</v>
      </c>
      <c r="KK47" s="50">
        <v>465</v>
      </c>
      <c r="KL47" s="50">
        <v>0</v>
      </c>
      <c r="KM47" s="50">
        <v>0</v>
      </c>
      <c r="KN47" s="55"/>
      <c r="KO47" s="64"/>
      <c r="KP47" s="50">
        <v>0</v>
      </c>
      <c r="KQ47" s="50">
        <v>465</v>
      </c>
      <c r="KR47" s="50">
        <v>0</v>
      </c>
      <c r="KS47" s="50">
        <v>465</v>
      </c>
      <c r="KT47" s="50">
        <v>465</v>
      </c>
      <c r="KU47" s="55"/>
      <c r="KV47" s="64"/>
      <c r="KW47" s="50">
        <v>465</v>
      </c>
      <c r="KX47" s="50">
        <f>465-30</f>
        <v>435</v>
      </c>
      <c r="KY47" s="50">
        <v>465</v>
      </c>
      <c r="KZ47" s="50">
        <v>465</v>
      </c>
      <c r="LA47" s="50">
        <f>465-65</f>
        <v>400</v>
      </c>
      <c r="LB47" s="55"/>
      <c r="LC47" s="64"/>
      <c r="LD47" s="50">
        <v>465</v>
      </c>
      <c r="LE47" s="50">
        <v>465</v>
      </c>
      <c r="LF47" s="50">
        <v>465</v>
      </c>
      <c r="LG47" s="50">
        <v>465</v>
      </c>
      <c r="LH47" s="50">
        <f>465-50</f>
        <v>415</v>
      </c>
      <c r="LI47" s="55"/>
      <c r="LJ47" s="64"/>
      <c r="LK47" s="50">
        <v>465</v>
      </c>
      <c r="LL47" s="50">
        <v>465</v>
      </c>
      <c r="LM47" s="50">
        <v>465</v>
      </c>
      <c r="LN47" s="50">
        <v>465</v>
      </c>
      <c r="LO47" s="50"/>
      <c r="LP47" s="55"/>
      <c r="LQ47" s="64"/>
      <c r="LR47" s="50">
        <v>465</v>
      </c>
      <c r="LS47" s="50">
        <v>465</v>
      </c>
      <c r="LT47" s="50">
        <v>465</v>
      </c>
      <c r="LU47" s="50">
        <v>465</v>
      </c>
      <c r="LV47" s="50">
        <f>465-30</f>
        <v>435</v>
      </c>
      <c r="LW47" s="55"/>
      <c r="LX47" s="64"/>
      <c r="LY47" s="50">
        <v>465</v>
      </c>
      <c r="LZ47" s="50">
        <v>465</v>
      </c>
      <c r="MA47" s="50">
        <v>465</v>
      </c>
      <c r="MB47" s="50">
        <v>465</v>
      </c>
      <c r="MC47" s="50">
        <f>465-60</f>
        <v>405</v>
      </c>
      <c r="MD47" s="55"/>
      <c r="ME47" s="64"/>
      <c r="MF47" s="50">
        <v>465</v>
      </c>
      <c r="MG47" s="50">
        <v>465</v>
      </c>
      <c r="MH47" s="50">
        <f>465-25</f>
        <v>440</v>
      </c>
      <c r="MI47" s="50">
        <v>465</v>
      </c>
      <c r="MJ47" s="50">
        <v>465</v>
      </c>
      <c r="MK47" s="55"/>
      <c r="ML47" s="64"/>
      <c r="MM47" s="50">
        <v>465</v>
      </c>
      <c r="MN47" s="50">
        <v>465</v>
      </c>
      <c r="MO47" s="50">
        <v>465</v>
      </c>
      <c r="MP47" s="50">
        <v>465</v>
      </c>
      <c r="MQ47" s="50"/>
      <c r="MR47" s="55"/>
      <c r="MS47" s="64"/>
      <c r="MT47" s="50">
        <v>0</v>
      </c>
      <c r="MU47" s="50">
        <v>465</v>
      </c>
      <c r="MV47" s="50">
        <v>465</v>
      </c>
      <c r="MW47" s="50">
        <v>465</v>
      </c>
      <c r="MX47" s="50">
        <v>465</v>
      </c>
      <c r="MY47" s="55"/>
      <c r="MZ47" s="64"/>
      <c r="NA47" s="50">
        <v>0</v>
      </c>
      <c r="NB47" s="50">
        <v>465</v>
      </c>
      <c r="NC47" s="50">
        <v>465</v>
      </c>
      <c r="ND47" s="50">
        <v>465</v>
      </c>
      <c r="NE47" s="50">
        <v>465</v>
      </c>
      <c r="NF47" s="55"/>
      <c r="NG47" s="64"/>
      <c r="NH47" s="50">
        <f>465-60</f>
        <v>405</v>
      </c>
      <c r="NI47" s="50">
        <v>465</v>
      </c>
      <c r="NJ47" s="50">
        <v>465</v>
      </c>
      <c r="NK47" s="50">
        <v>465</v>
      </c>
      <c r="NL47" s="50">
        <v>465</v>
      </c>
      <c r="NM47" s="55"/>
      <c r="NN47" s="64"/>
      <c r="NO47" s="50">
        <v>465</v>
      </c>
      <c r="NP47" s="50">
        <v>465</v>
      </c>
      <c r="NQ47" s="50">
        <v>465</v>
      </c>
      <c r="NR47" s="50">
        <v>465</v>
      </c>
      <c r="NS47" s="50">
        <v>465</v>
      </c>
      <c r="NT47" s="55"/>
      <c r="NU47" s="64"/>
      <c r="NV47" s="50">
        <v>465</v>
      </c>
      <c r="NW47" s="50">
        <v>465</v>
      </c>
      <c r="NX47" s="50">
        <v>465</v>
      </c>
      <c r="NY47" s="50">
        <v>465</v>
      </c>
      <c r="NZ47" s="50">
        <v>465</v>
      </c>
      <c r="OA47" s="55"/>
      <c r="OB47" s="64"/>
      <c r="OC47" s="50">
        <v>465</v>
      </c>
      <c r="OD47" s="50">
        <v>465</v>
      </c>
      <c r="OE47" s="50">
        <v>465</v>
      </c>
      <c r="OF47" s="50">
        <v>465</v>
      </c>
      <c r="OG47" s="50">
        <v>465</v>
      </c>
      <c r="OH47" s="55"/>
      <c r="OI47" s="64"/>
      <c r="OJ47" s="50">
        <v>465</v>
      </c>
      <c r="OK47" s="50">
        <v>465</v>
      </c>
      <c r="OL47" s="50">
        <v>465</v>
      </c>
      <c r="OM47" s="50">
        <v>465</v>
      </c>
      <c r="ON47" s="50">
        <v>0</v>
      </c>
      <c r="OO47" s="55"/>
      <c r="OP47" s="64"/>
      <c r="OQ47" s="50">
        <v>465</v>
      </c>
      <c r="OR47" s="50">
        <v>465</v>
      </c>
      <c r="OS47" s="50">
        <f>465-180</f>
        <v>285</v>
      </c>
      <c r="OT47" s="50">
        <f>465-60</f>
        <v>405</v>
      </c>
      <c r="OU47" s="50">
        <v>465</v>
      </c>
      <c r="OV47" s="55"/>
      <c r="OW47" s="64"/>
      <c r="OX47" s="50">
        <v>465</v>
      </c>
      <c r="OY47" s="50">
        <f>465-45</f>
        <v>420</v>
      </c>
      <c r="OZ47" s="50">
        <v>465</v>
      </c>
      <c r="PA47" s="50"/>
      <c r="PB47" s="50"/>
      <c r="PC47" s="55"/>
      <c r="PD47" s="64"/>
      <c r="PE47" s="50">
        <v>465</v>
      </c>
      <c r="PF47" s="50">
        <f>465-55-20</f>
        <v>390</v>
      </c>
      <c r="PG47" s="50">
        <v>465</v>
      </c>
      <c r="PH47" s="50">
        <v>465</v>
      </c>
      <c r="PI47" s="50">
        <v>465</v>
      </c>
      <c r="PJ47" s="55"/>
      <c r="PK47" s="64"/>
      <c r="PL47" s="50">
        <v>465</v>
      </c>
      <c r="PM47" s="50">
        <v>465</v>
      </c>
      <c r="PN47" s="50">
        <v>465</v>
      </c>
      <c r="PO47" s="50">
        <v>465</v>
      </c>
      <c r="PP47" s="50"/>
      <c r="PQ47" s="55"/>
      <c r="PR47" s="64"/>
    </row>
    <row r="48" spans="1:434 14670:14670" s="38" customFormat="1" ht="11.25" hidden="1" customHeight="1">
      <c r="A48" s="170" t="s">
        <v>7055</v>
      </c>
      <c r="B48" s="39" t="s">
        <v>2168</v>
      </c>
      <c r="C48" s="31">
        <f>SUMIFS(AKORD[[CZASY]:[CZASY]],AKORD[[DATA]:[DATA]],C5,AKORD[[IMIE]:[IMIE]],$A$48)</f>
        <v>0</v>
      </c>
      <c r="D48" s="31">
        <f>SUMIFS(AKORD[[CZASY]:[CZASY]],AKORD[[DATA]:[DATA]],D5,AKORD[[IMIE]:[IMIE]],$A$48)</f>
        <v>0</v>
      </c>
      <c r="E48" s="31">
        <f>SUMIFS(AKORD[[CZASY]:[CZASY]],AKORD[[DATA]:[DATA]],E5,AKORD[[IMIE]:[IMIE]],$A$48)</f>
        <v>0</v>
      </c>
      <c r="F48" s="31">
        <f>SUMIFS(AKORD[[CZASY]:[CZASY]],AKORD[[DATA]:[DATA]],F5,AKORD[[IMIE]:[IMIE]],$A$48)</f>
        <v>0</v>
      </c>
      <c r="G48" s="31">
        <f>SUMIFS(AKORD[[CZASY]:[CZASY]],AKORD[[DATA]:[DATA]],G5,AKORD[[IMIE]:[IMIE]],$A$48)</f>
        <v>0</v>
      </c>
      <c r="H48" s="31">
        <f>SUMIFS(AKORD[[CZASY]:[CZASY]],AKORD[[DATA]:[DATA]],H5,AKORD[[IMIE]:[IMIE]],$A$48)</f>
        <v>0</v>
      </c>
      <c r="I48" s="31">
        <f>SUMIFS(AKORD[[CZASY]:[CZASY]],AKORD[[DATA]:[DATA]],I5,AKORD[[IMIE]:[IMIE]],$A$48)</f>
        <v>0</v>
      </c>
      <c r="J48" s="31">
        <f>SUMIFS(AKORD[[CZASY]:[CZASY]],AKORD[[DATA]:[DATA]],J5,AKORD[[IMIE]:[IMIE]],$A$48)</f>
        <v>0</v>
      </c>
      <c r="K48" s="31">
        <f>SUMIFS(AKORD[[CZASY]:[CZASY]],AKORD[[DATA]:[DATA]],K5,AKORD[[IMIE]:[IMIE]],$A$48)</f>
        <v>0</v>
      </c>
      <c r="L48" s="31">
        <f>SUMIFS(AKORD[[CZASY]:[CZASY]],AKORD[[DATA]:[DATA]],L5,AKORD[[IMIE]:[IMIE]],$A$48)</f>
        <v>0</v>
      </c>
      <c r="M48" s="31">
        <f>SUMIFS(AKORD[[CZASY]:[CZASY]],AKORD[[DATA]:[DATA]],M5,AKORD[[IMIE]:[IMIE]],$A$48)</f>
        <v>0</v>
      </c>
      <c r="N48" s="31">
        <f>SUMIFS(AKORD[[CZASY]:[CZASY]],AKORD[[DATA]:[DATA]],N5,AKORD[[IMIE]:[IMIE]],$A$48)</f>
        <v>0</v>
      </c>
      <c r="O48" s="31">
        <f>SUMIFS(AKORD[[CZASY]:[CZASY]],AKORD[[DATA]:[DATA]],O5,AKORD[[IMIE]:[IMIE]],$A$48)</f>
        <v>0</v>
      </c>
      <c r="P48" s="31">
        <f>SUMIFS(AKORD[[CZASY]:[CZASY]],AKORD[[DATA]:[DATA]],P5,AKORD[[IMIE]:[IMIE]],$A$48)</f>
        <v>0</v>
      </c>
      <c r="Q48" s="31">
        <f>SUMIFS(AKORD[[CZASY]:[CZASY]],AKORD[[DATA]:[DATA]],Q5,AKORD[[IMIE]:[IMIE]],$A$48)</f>
        <v>0</v>
      </c>
      <c r="R48" s="31">
        <f>SUMIFS(AKORD[[CZASY]:[CZASY]],AKORD[[DATA]:[DATA]],R5,AKORD[[IMIE]:[IMIE]],$A$48)</f>
        <v>0</v>
      </c>
      <c r="S48" s="31">
        <f>SUMIFS(AKORD[[CZASY]:[CZASY]],AKORD[[DATA]:[DATA]],S5,AKORD[[IMIE]:[IMIE]],$A$48)</f>
        <v>0</v>
      </c>
      <c r="T48" s="31">
        <f>SUMIFS(AKORD[[CZASY]:[CZASY]],AKORD[[DATA]:[DATA]],T5,AKORD[[IMIE]:[IMIE]],$A$48)</f>
        <v>0</v>
      </c>
      <c r="U48" s="31">
        <f>SUMIFS(AKORD[[CZASY]:[CZASY]],AKORD[[DATA]:[DATA]],U5,AKORD[[IMIE]:[IMIE]],$A$48)</f>
        <v>0</v>
      </c>
      <c r="V48" s="31">
        <f>SUMIFS(AKORD[[CZASY]:[CZASY]],AKORD[[DATA]:[DATA]],V5,AKORD[[IMIE]:[IMIE]],$A$48)</f>
        <v>0</v>
      </c>
      <c r="W48" s="31">
        <f>SUMIFS(AKORD[[CZASY]:[CZASY]],AKORD[[DATA]:[DATA]],W5,AKORD[[IMIE]:[IMIE]],$A$48)</f>
        <v>0</v>
      </c>
      <c r="X48" s="31">
        <f>SUMIFS(AKORD[[CZASY]:[CZASY]],AKORD[[DATA]:[DATA]],X5,AKORD[[IMIE]:[IMIE]],$A$48)</f>
        <v>0</v>
      </c>
      <c r="Y48" s="31">
        <f>SUMIFS(AKORD[[CZASY]:[CZASY]],AKORD[[DATA]:[DATA]],Y5,AKORD[[IMIE]:[IMIE]],$A$48)</f>
        <v>0</v>
      </c>
      <c r="Z48" s="31">
        <f>SUMIFS(AKORD[[CZASY]:[CZASY]],AKORD[[DATA]:[DATA]],Z5,AKORD[[IMIE]:[IMIE]],$A$48)</f>
        <v>0</v>
      </c>
      <c r="AA48" s="31">
        <f>SUMIFS(AKORD[[CZASY]:[CZASY]],AKORD[[DATA]:[DATA]],AA5,AKORD[[IMIE]:[IMIE]],$A$48)</f>
        <v>0</v>
      </c>
      <c r="AB48" s="31">
        <f>SUMIFS(AKORD[[CZASY]:[CZASY]],AKORD[[DATA]:[DATA]],AB5,AKORD[[IMIE]:[IMIE]],$A$48)</f>
        <v>0</v>
      </c>
      <c r="AC48" s="31">
        <f>SUMIFS(AKORD[[CZASY]:[CZASY]],AKORD[[DATA]:[DATA]],AC5,AKORD[[IMIE]:[IMIE]],$A$48)</f>
        <v>0</v>
      </c>
      <c r="AD48" s="31">
        <f>SUMIFS(AKORD[[CZASY]:[CZASY]],AKORD[[DATA]:[DATA]],AD5,AKORD[[IMIE]:[IMIE]],$A$48)</f>
        <v>0</v>
      </c>
      <c r="AE48" s="31">
        <f>SUMIFS(AKORD[[CZASY]:[CZASY]],AKORD[[DATA]:[DATA]],AE5,AKORD[[IMIE]:[IMIE]],$A$48)</f>
        <v>0</v>
      </c>
      <c r="AF48" s="31">
        <f>SUMIFS(AKORD[[CZASY]:[CZASY]],AKORD[[DATA]:[DATA]],AF5,AKORD[[IMIE]:[IMIE]],$A$48)</f>
        <v>0</v>
      </c>
      <c r="AG48" s="31">
        <f>SUMIFS(AKORD[[CZASY]:[CZASY]],AKORD[[DATA]:[DATA]],AG5,AKORD[[IMIE]:[IMIE]],$A$48)</f>
        <v>0</v>
      </c>
      <c r="AH48" s="31">
        <f>SUMIFS(AKORD[[CZASY]:[CZASY]],AKORD[[DATA]:[DATA]],AH5,AKORD[[IMIE]:[IMIE]],$A$48)</f>
        <v>0</v>
      </c>
      <c r="AI48" s="31">
        <f>SUMIFS(AKORD[[CZASY]:[CZASY]],AKORD[[DATA]:[DATA]],AI5,AKORD[[IMIE]:[IMIE]],$A$48)</f>
        <v>0</v>
      </c>
      <c r="AJ48" s="31">
        <f>SUMIFS(AKORD[[CZASY]:[CZASY]],AKORD[[DATA]:[DATA]],AJ5,AKORD[[IMIE]:[IMIE]],$A$48)</f>
        <v>0</v>
      </c>
      <c r="AK48" s="31">
        <f>SUMIFS(AKORD[[CZASY]:[CZASY]],AKORD[[DATA]:[DATA]],AK5,AKORD[[IMIE]:[IMIE]],$A$48)</f>
        <v>0</v>
      </c>
      <c r="AL48" s="31">
        <f>SUMIFS(AKORD[[CZASY]:[CZASY]],AKORD[[DATA]:[DATA]],AL5,AKORD[[IMIE]:[IMIE]],$A$48)</f>
        <v>0</v>
      </c>
      <c r="AM48" s="31">
        <f>SUMIFS(AKORD[[CZASY]:[CZASY]],AKORD[[DATA]:[DATA]],AM5,AKORD[[IMIE]:[IMIE]],$A$48)</f>
        <v>0</v>
      </c>
      <c r="AN48" s="31">
        <f>SUMIFS(AKORD[[CZASY]:[CZASY]],AKORD[[DATA]:[DATA]],AN5,AKORD[[IMIE]:[IMIE]],$A$48)</f>
        <v>0</v>
      </c>
      <c r="AO48" s="31">
        <f>SUMIFS(AKORD[[CZASY]:[CZASY]],AKORD[[DATA]:[DATA]],AO5,AKORD[[IMIE]:[IMIE]],$A$48)</f>
        <v>0</v>
      </c>
      <c r="AP48" s="31">
        <f>SUMIFS(AKORD[[CZASY]:[CZASY]],AKORD[[DATA]:[DATA]],AP5,AKORD[[IMIE]:[IMIE]],$A$48)</f>
        <v>0</v>
      </c>
      <c r="AQ48" s="31">
        <f>SUMIFS(AKORD[[CZASY]:[CZASY]],AKORD[[DATA]:[DATA]],AQ5,AKORD[[IMIE]:[IMIE]],$A$48)</f>
        <v>0</v>
      </c>
      <c r="AR48" s="31">
        <f>SUMIFS(AKORD[[CZASY]:[CZASY]],AKORD[[DATA]:[DATA]],AR5,AKORD[[IMIE]:[IMIE]],$A$48)</f>
        <v>0</v>
      </c>
      <c r="AS48" s="31">
        <f>SUMIFS(AKORD[[CZASY]:[CZASY]],AKORD[[DATA]:[DATA]],AS5,AKORD[[IMIE]:[IMIE]],$A$48)</f>
        <v>0</v>
      </c>
      <c r="AT48" s="31">
        <f>SUMIFS(AKORD[[CZASY]:[CZASY]],AKORD[[DATA]:[DATA]],AT5,AKORD[[IMIE]:[IMIE]],$A$48)</f>
        <v>0</v>
      </c>
      <c r="AU48" s="31">
        <f>SUMIFS(AKORD[[CZASY]:[CZASY]],AKORD[[DATA]:[DATA]],AU5,AKORD[[IMIE]:[IMIE]],$A$48)</f>
        <v>0</v>
      </c>
      <c r="AV48" s="31">
        <f>SUMIFS(AKORD[[CZASY]:[CZASY]],AKORD[[DATA]:[DATA]],AV5,AKORD[[IMIE]:[IMIE]],$A$48)</f>
        <v>0</v>
      </c>
      <c r="AW48" s="31">
        <f>SUMIFS(AKORD[[CZASY]:[CZASY]],AKORD[[DATA]:[DATA]],AW5,AKORD[[IMIE]:[IMIE]],$A$48)</f>
        <v>0</v>
      </c>
      <c r="AX48" s="31">
        <f>SUMIFS(AKORD[[CZASY]:[CZASY]],AKORD[[DATA]:[DATA]],AX5,AKORD[[IMIE]:[IMIE]],$A$48)</f>
        <v>0</v>
      </c>
      <c r="AY48" s="31">
        <f>SUMIFS(AKORD[[CZASY]:[CZASY]],AKORD[[DATA]:[DATA]],AY5,AKORD[[IMIE]:[IMIE]],$A$48)</f>
        <v>0</v>
      </c>
      <c r="AZ48" s="31">
        <f>SUMIFS(AKORD[[CZASY]:[CZASY]],AKORD[[DATA]:[DATA]],AZ5,AKORD[[IMIE]:[IMIE]],$A$48)</f>
        <v>0</v>
      </c>
      <c r="BA48" s="31">
        <f>SUMIFS(AKORD[[CZASY]:[CZASY]],AKORD[[DATA]:[DATA]],BA5,AKORD[[IMIE]:[IMIE]],$A$48)</f>
        <v>0</v>
      </c>
      <c r="BB48" s="31">
        <f>SUMIFS(AKORD[[CZASY]:[CZASY]],AKORD[[DATA]:[DATA]],BB5,AKORD[[IMIE]:[IMIE]],$A$48)</f>
        <v>0</v>
      </c>
      <c r="BC48" s="31">
        <f>SUMIFS(AKORD[[CZASY]:[CZASY]],AKORD[[DATA]:[DATA]],BC5,AKORD[[IMIE]:[IMIE]],$A$48)</f>
        <v>0</v>
      </c>
      <c r="BD48" s="31">
        <f>SUMIFS(AKORD[[CZASY]:[CZASY]],AKORD[[DATA]:[DATA]],BD5,AKORD[[IMIE]:[IMIE]],$A$48)</f>
        <v>0</v>
      </c>
      <c r="BE48" s="31">
        <f>SUMIFS(AKORD[[CZASY]:[CZASY]],AKORD[[DATA]:[DATA]],BE5,AKORD[[IMIE]:[IMIE]],$A$48)</f>
        <v>0</v>
      </c>
      <c r="BF48" s="31">
        <f>SUMIFS(AKORD[[CZASY]:[CZASY]],AKORD[[DATA]:[DATA]],BF5,AKORD[[IMIE]:[IMIE]],$A$48)</f>
        <v>0</v>
      </c>
      <c r="BG48" s="31">
        <f>SUMIFS(AKORD[[CZASY]:[CZASY]],AKORD[[DATA]:[DATA]],BG5,AKORD[[IMIE]:[IMIE]],$A$48)</f>
        <v>0</v>
      </c>
      <c r="BH48" s="31">
        <f>SUMIFS(AKORD[[CZASY]:[CZASY]],AKORD[[DATA]:[DATA]],BH5,AKORD[[IMIE]:[IMIE]],$A$48)</f>
        <v>0</v>
      </c>
      <c r="BI48" s="31">
        <f>SUMIFS(AKORD[[CZASY]:[CZASY]],AKORD[[DATA]:[DATA]],BI5,AKORD[[IMIE]:[IMIE]],$A$48)</f>
        <v>0</v>
      </c>
      <c r="BJ48" s="31">
        <f>SUMIFS(AKORD[[CZASY]:[CZASY]],AKORD[[DATA]:[DATA]],BJ5,AKORD[[IMIE]:[IMIE]],$A$48)</f>
        <v>0</v>
      </c>
      <c r="BK48" s="31">
        <f>SUMIFS(AKORD[[CZASY]:[CZASY]],AKORD[[DATA]:[DATA]],BK5,AKORD[[IMIE]:[IMIE]],$A$48)</f>
        <v>0</v>
      </c>
      <c r="BL48" s="31">
        <f>SUMIFS(AKORD[[CZASY]:[CZASY]],AKORD[[DATA]:[DATA]],BL5,AKORD[[IMIE]:[IMIE]],$A$48)</f>
        <v>0</v>
      </c>
      <c r="BM48" s="31">
        <f>SUMIFS(AKORD[[CZASY]:[CZASY]],AKORD[[DATA]:[DATA]],BM5,AKORD[[IMIE]:[IMIE]],$A$48)</f>
        <v>0</v>
      </c>
      <c r="BN48" s="31">
        <f>SUMIFS(AKORD[[CZASY]:[CZASY]],AKORD[[DATA]:[DATA]],BN5,AKORD[[IMIE]:[IMIE]],$A$48)</f>
        <v>0</v>
      </c>
      <c r="BO48" s="31">
        <f>SUMIFS(AKORD[[CZASY]:[CZASY]],AKORD[[DATA]:[DATA]],BO5,AKORD[[IMIE]:[IMIE]],$A$48)</f>
        <v>0</v>
      </c>
      <c r="BP48" s="31">
        <f>SUMIFS(AKORD[[CZASY]:[CZASY]],AKORD[[DATA]:[DATA]],BP5,AKORD[[IMIE]:[IMIE]],$A$48)</f>
        <v>0</v>
      </c>
      <c r="BQ48" s="31">
        <f>SUMIFS(AKORD[[CZASY]:[CZASY]],AKORD[[DATA]:[DATA]],BQ5,AKORD[[IMIE]:[IMIE]],$A$48)</f>
        <v>0</v>
      </c>
      <c r="BR48" s="31">
        <f>SUMIFS(AKORD[[CZASY]:[CZASY]],AKORD[[DATA]:[DATA]],BR5,AKORD[[IMIE]:[IMIE]],$A$48)</f>
        <v>0</v>
      </c>
      <c r="BS48" s="31">
        <f>SUMIFS(AKORD[[CZASY]:[CZASY]],AKORD[[DATA]:[DATA]],BS5,AKORD[[IMIE]:[IMIE]],$A$48)</f>
        <v>0</v>
      </c>
      <c r="BT48" s="31">
        <f>SUMIFS(AKORD[[CZASY]:[CZASY]],AKORD[[DATA]:[DATA]],BT5,AKORD[[IMIE]:[IMIE]],$A$48)</f>
        <v>0</v>
      </c>
      <c r="BU48" s="31">
        <f>SUMIFS(AKORD[[CZASY]:[CZASY]],AKORD[[DATA]:[DATA]],BU5,AKORD[[IMIE]:[IMIE]],$A$48)</f>
        <v>0</v>
      </c>
      <c r="BV48" s="31">
        <f>SUMIFS(AKORD[[CZASY]:[CZASY]],AKORD[[DATA]:[DATA]],BV5,AKORD[[IMIE]:[IMIE]],$A$48)</f>
        <v>0</v>
      </c>
      <c r="BW48" s="31">
        <f>SUMIFS(AKORD[[CZASY]:[CZASY]],AKORD[[DATA]:[DATA]],BW5,AKORD[[IMIE]:[IMIE]],$A$48)</f>
        <v>0</v>
      </c>
      <c r="BX48" s="31">
        <f>SUMIFS(AKORD[[CZASY]:[CZASY]],AKORD[[DATA]:[DATA]],BX5,AKORD[[IMIE]:[IMIE]],$A$48)</f>
        <v>0</v>
      </c>
      <c r="BY48" s="31">
        <f>SUMIFS(AKORD[[CZASY]:[CZASY]],AKORD[[DATA]:[DATA]],BY5,AKORD[[IMIE]:[IMIE]],$A$48)</f>
        <v>0</v>
      </c>
      <c r="BZ48" s="31">
        <f>SUMIFS(AKORD[[CZASY]:[CZASY]],AKORD[[DATA]:[DATA]],BZ5,AKORD[[IMIE]:[IMIE]],$A$48)</f>
        <v>0</v>
      </c>
      <c r="CA48" s="31">
        <f>SUMIFS(AKORD[[CZASY]:[CZASY]],AKORD[[DATA]:[DATA]],CA5,AKORD[[IMIE]:[IMIE]],$A$48)</f>
        <v>0</v>
      </c>
      <c r="CB48" s="31">
        <f>SUMIFS(AKORD[[CZASY]:[CZASY]],AKORD[[DATA]:[DATA]],CB5,AKORD[[IMIE]:[IMIE]],$A$48)</f>
        <v>0</v>
      </c>
      <c r="CC48" s="31">
        <f>SUMIFS(AKORD[[CZASY]:[CZASY]],AKORD[[DATA]:[DATA]],CC5,AKORD[[IMIE]:[IMIE]],$A$48)</f>
        <v>0</v>
      </c>
      <c r="CD48" s="31">
        <f>SUMIFS(AKORD[[CZASY]:[CZASY]],AKORD[[DATA]:[DATA]],CD5,AKORD[[IMIE]:[IMIE]],$A$48)</f>
        <v>0</v>
      </c>
      <c r="CE48" s="31">
        <f>SUMIFS(AKORD[[CZASY]:[CZASY]],AKORD[[DATA]:[DATA]],CE5,AKORD[[IMIE]:[IMIE]],$A$48)</f>
        <v>0</v>
      </c>
      <c r="CF48" s="31">
        <f>SUMIFS(AKORD[[CZASY]:[CZASY]],AKORD[[DATA]:[DATA]],CF5,AKORD[[IMIE]:[IMIE]],$A$48)</f>
        <v>0</v>
      </c>
      <c r="CG48" s="31">
        <f>SUMIFS(AKORD[[CZASY]:[CZASY]],AKORD[[DATA]:[DATA]],CG5,AKORD[[IMIE]:[IMIE]],$A$48)</f>
        <v>0</v>
      </c>
      <c r="CH48" s="31">
        <f>SUMIFS(AKORD[[CZASY]:[CZASY]],AKORD[[DATA]:[DATA]],CH5,AKORD[[IMIE]:[IMIE]],$A$48)</f>
        <v>0</v>
      </c>
      <c r="CI48" s="31">
        <f>SUMIFS(AKORD[[CZASY]:[CZASY]],AKORD[[DATA]:[DATA]],CI5,AKORD[[IMIE]:[IMIE]],$A$48)</f>
        <v>0</v>
      </c>
      <c r="CJ48" s="31">
        <f>SUMIFS(AKORD[[CZASY]:[CZASY]],AKORD[[DATA]:[DATA]],CJ5,AKORD[[IMIE]:[IMIE]],$A$48)</f>
        <v>0</v>
      </c>
      <c r="CK48" s="31">
        <f>SUMIFS(AKORD[[CZASY]:[CZASY]],AKORD[[DATA]:[DATA]],CK5,AKORD[[IMIE]:[IMIE]],$A$48)</f>
        <v>0</v>
      </c>
      <c r="CL48" s="31">
        <f>SUMIFS(AKORD[[CZASY]:[CZASY]],AKORD[[DATA]:[DATA]],CL5,AKORD[[IMIE]:[IMIE]],$A$48)</f>
        <v>0</v>
      </c>
      <c r="CM48" s="31">
        <f>SUMIFS(AKORD[[CZASY]:[CZASY]],AKORD[[DATA]:[DATA]],CM5,AKORD[[IMIE]:[IMIE]],$A$48)</f>
        <v>0</v>
      </c>
      <c r="CN48" s="31">
        <f>SUMIFS(AKORD[[CZASY]:[CZASY]],AKORD[[DATA]:[DATA]],CN5,AKORD[[IMIE]:[IMIE]],$A$48)</f>
        <v>0</v>
      </c>
      <c r="CO48" s="31">
        <f>SUMIFS(AKORD[[CZASY]:[CZASY]],AKORD[[DATA]:[DATA]],CO5,AKORD[[IMIE]:[IMIE]],$A$48)</f>
        <v>0</v>
      </c>
      <c r="CP48" s="31">
        <f>SUMIFS(AKORD[[CZASY]:[CZASY]],AKORD[[DATA]:[DATA]],CP5,AKORD[[IMIE]:[IMIE]],$A$48)</f>
        <v>0</v>
      </c>
      <c r="CQ48" s="31">
        <f>SUMIFS(AKORD[[CZASY]:[CZASY]],AKORD[[DATA]:[DATA]],CQ5,AKORD[[IMIE]:[IMIE]],$A$48)</f>
        <v>0</v>
      </c>
      <c r="CR48" s="31">
        <f>SUMIFS(AKORD[[CZASY]:[CZASY]],AKORD[[DATA]:[DATA]],CR5,AKORD[[IMIE]:[IMIE]],$A$48)</f>
        <v>0</v>
      </c>
      <c r="CS48" s="31">
        <f>SUMIFS(AKORD[[CZASY]:[CZASY]],AKORD[[DATA]:[DATA]],CS5,AKORD[[IMIE]:[IMIE]],$A$48)</f>
        <v>0</v>
      </c>
      <c r="CT48" s="31">
        <f>SUMIFS(AKORD[[CZASY]:[CZASY]],AKORD[[DATA]:[DATA]],CT5,AKORD[[IMIE]:[IMIE]],$A$48)</f>
        <v>0</v>
      </c>
      <c r="CU48" s="31">
        <f>SUMIFS(AKORD[[CZASY]:[CZASY]],AKORD[[DATA]:[DATA]],CU5,AKORD[[IMIE]:[IMIE]],$A$48)</f>
        <v>0</v>
      </c>
      <c r="CV48" s="31">
        <f>SUMIFS(AKORD[[CZASY]:[CZASY]],AKORD[[DATA]:[DATA]],CV5,AKORD[[IMIE]:[IMIE]],$A$48)</f>
        <v>0</v>
      </c>
      <c r="CW48" s="31">
        <f>SUMIFS(AKORD[[CZASY]:[CZASY]],AKORD[[DATA]:[DATA]],CW5,AKORD[[IMIE]:[IMIE]],$A$48)</f>
        <v>0</v>
      </c>
      <c r="CX48" s="31">
        <f>SUMIFS(AKORD[[CZASY]:[CZASY]],AKORD[[DATA]:[DATA]],CX5,AKORD[[IMIE]:[IMIE]],$A$48)</f>
        <v>0</v>
      </c>
      <c r="CY48" s="31">
        <f>SUMIFS(AKORD[[CZASY]:[CZASY]],AKORD[[DATA]:[DATA]],CY5,AKORD[[IMIE]:[IMIE]],$A$48)</f>
        <v>0</v>
      </c>
      <c r="CZ48" s="31">
        <f>SUMIFS(AKORD[[CZASY]:[CZASY]],AKORD[[DATA]:[DATA]],CZ5,AKORD[[IMIE]:[IMIE]],$A$48)</f>
        <v>0</v>
      </c>
      <c r="DA48" s="31">
        <f>SUMIFS(AKORD[[CZASY]:[CZASY]],AKORD[[DATA]:[DATA]],DA5,AKORD[[IMIE]:[IMIE]],$A$48)</f>
        <v>0</v>
      </c>
      <c r="DB48" s="31">
        <f>SUMIFS(AKORD[[CZASY]:[CZASY]],AKORD[[DATA]:[DATA]],DB5,AKORD[[IMIE]:[IMIE]],$A$48)</f>
        <v>0</v>
      </c>
      <c r="DC48" s="31">
        <f>SUMIFS(AKORD[[CZASY]:[CZASY]],AKORD[[DATA]:[DATA]],DC5,AKORD[[IMIE]:[IMIE]],$A$48)</f>
        <v>0</v>
      </c>
      <c r="DD48" s="31">
        <f>SUMIFS(AKORD[[CZASY]:[CZASY]],AKORD[[DATA]:[DATA]],DD5,AKORD[[IMIE]:[IMIE]],$A$48)</f>
        <v>0</v>
      </c>
      <c r="DE48" s="31">
        <f>SUMIFS(AKORD[[CZASY]:[CZASY]],AKORD[[DATA]:[DATA]],DE5,AKORD[[IMIE]:[IMIE]],$A$48)</f>
        <v>0</v>
      </c>
      <c r="DF48" s="31">
        <f>SUMIFS(AKORD[[CZASY]:[CZASY]],AKORD[[DATA]:[DATA]],DF5,AKORD[[IMIE]:[IMIE]],$A$48)</f>
        <v>0</v>
      </c>
      <c r="DG48" s="31">
        <f>SUMIFS(AKORD[[CZASY]:[CZASY]],AKORD[[DATA]:[DATA]],DG5,AKORD[[IMIE]:[IMIE]],$A$48)</f>
        <v>0</v>
      </c>
      <c r="DH48" s="31">
        <f>SUMIFS(AKORD[[CZASY]:[CZASY]],AKORD[[DATA]:[DATA]],DH5,AKORD[[IMIE]:[IMIE]],$A$48)</f>
        <v>0</v>
      </c>
      <c r="DI48" s="31">
        <f>SUMIFS(AKORD[[CZASY]:[CZASY]],AKORD[[DATA]:[DATA]],DI5,AKORD[[IMIE]:[IMIE]],$A$48)</f>
        <v>0</v>
      </c>
      <c r="DJ48" s="31">
        <f>SUMIFS(AKORD[[CZASY]:[CZASY]],AKORD[[DATA]:[DATA]],DJ5,AKORD[[IMIE]:[IMIE]],$A$48)</f>
        <v>0</v>
      </c>
      <c r="DK48" s="31">
        <f>SUMIFS(AKORD[[CZASY]:[CZASY]],AKORD[[DATA]:[DATA]],DK5,AKORD[[IMIE]:[IMIE]],$A$48)</f>
        <v>0</v>
      </c>
      <c r="DL48" s="31">
        <f>SUMIFS(AKORD[[CZASY]:[CZASY]],AKORD[[DATA]:[DATA]],DL5,AKORD[[IMIE]:[IMIE]],$A$48)</f>
        <v>0</v>
      </c>
      <c r="DM48" s="31">
        <f>SUMIFS(AKORD[[CZASY]:[CZASY]],AKORD[[DATA]:[DATA]],DM5,AKORD[[IMIE]:[IMIE]],$A$48)</f>
        <v>0</v>
      </c>
      <c r="DN48" s="31">
        <f>SUMIFS(AKORD[[CZASY]:[CZASY]],AKORD[[DATA]:[DATA]],DN5,AKORD[[IMIE]:[IMIE]],$A$48)</f>
        <v>0</v>
      </c>
      <c r="DO48" s="31">
        <f>SUMIFS(AKORD[[CZASY]:[CZASY]],AKORD[[DATA]:[DATA]],DO5,AKORD[[IMIE]:[IMIE]],$A$48)</f>
        <v>0</v>
      </c>
      <c r="DP48" s="31">
        <f>SUMIFS(AKORD[[CZASY]:[CZASY]],AKORD[[DATA]:[DATA]],DP5,AKORD[[IMIE]:[IMIE]],$A$48)</f>
        <v>0</v>
      </c>
      <c r="DQ48" s="31">
        <f>SUMIFS(AKORD[[CZASY]:[CZASY]],AKORD[[DATA]:[DATA]],DQ5,AKORD[[IMIE]:[IMIE]],$A$48)</f>
        <v>0</v>
      </c>
      <c r="DR48" s="31">
        <f>SUMIFS(AKORD[[CZASY]:[CZASY]],AKORD[[DATA]:[DATA]],DR5,AKORD[[IMIE]:[IMIE]],$A$48)</f>
        <v>0</v>
      </c>
      <c r="DS48" s="31">
        <f>SUMIFS(AKORD[[CZASY]:[CZASY]],AKORD[[DATA]:[DATA]],DS5,AKORD[[IMIE]:[IMIE]],$A$48)</f>
        <v>0</v>
      </c>
      <c r="DT48" s="31">
        <f>SUMIFS(AKORD[[CZASY]:[CZASY]],AKORD[[DATA]:[DATA]],DT5,AKORD[[IMIE]:[IMIE]],$A$48)</f>
        <v>0</v>
      </c>
      <c r="DU48" s="31">
        <f>SUMIFS(AKORD[[CZASY]:[CZASY]],AKORD[[DATA]:[DATA]],DU5,AKORD[[IMIE]:[IMIE]],$A$48)</f>
        <v>0</v>
      </c>
      <c r="DV48" s="31">
        <f>SUMIFS(AKORD[[CZASY]:[CZASY]],AKORD[[DATA]:[DATA]],DV5,AKORD[[IMIE]:[IMIE]],$A$48)</f>
        <v>0</v>
      </c>
      <c r="DW48" s="31">
        <f>SUMIFS(AKORD[[CZASY]:[CZASY]],AKORD[[DATA]:[DATA]],DW5,AKORD[[IMIE]:[IMIE]],$A$48)</f>
        <v>0</v>
      </c>
      <c r="DX48" s="31">
        <f>SUMIFS(AKORD[[CZASY]:[CZASY]],AKORD[[DATA]:[DATA]],DX5,AKORD[[IMIE]:[IMIE]],$A$48)</f>
        <v>0</v>
      </c>
      <c r="DY48" s="31">
        <f>SUMIFS(AKORD[[CZASY]:[CZASY]],AKORD[[DATA]:[DATA]],DY5,AKORD[[IMIE]:[IMIE]],$A$48)</f>
        <v>0</v>
      </c>
      <c r="DZ48" s="31">
        <f>SUMIFS(AKORD[[CZASY]:[CZASY]],AKORD[[DATA]:[DATA]],DZ5,AKORD[[IMIE]:[IMIE]],$A$48)</f>
        <v>0</v>
      </c>
      <c r="EA48" s="31">
        <f>SUMIFS(AKORD[[CZASY]:[CZASY]],AKORD[[DATA]:[DATA]],EA5,AKORD[[IMIE]:[IMIE]],$A$48)</f>
        <v>0</v>
      </c>
      <c r="EB48" s="31">
        <f>SUMIFS(AKORD[[CZASY]:[CZASY]],AKORD[[DATA]:[DATA]],EB5,AKORD[[IMIE]:[IMIE]],$A$48)</f>
        <v>0</v>
      </c>
      <c r="EC48" s="31">
        <f>SUMIFS(AKORD[[CZASY]:[CZASY]],AKORD[[DATA]:[DATA]],EC5,AKORD[[IMIE]:[IMIE]],$A$48)</f>
        <v>0</v>
      </c>
      <c r="ED48" s="31">
        <f>SUMIFS(AKORD[[CZASY]:[CZASY]],AKORD[[DATA]:[DATA]],ED5,AKORD[[IMIE]:[IMIE]],$A$48)</f>
        <v>0</v>
      </c>
      <c r="EE48" s="31">
        <f>SUMIFS(AKORD[[CZASY]:[CZASY]],AKORD[[DATA]:[DATA]],EE5,AKORD[[IMIE]:[IMIE]],$A$48)</f>
        <v>0</v>
      </c>
      <c r="EF48" s="31">
        <f>SUMIFS(AKORD[[CZASY]:[CZASY]],AKORD[[DATA]:[DATA]],EF5,AKORD[[IMIE]:[IMIE]],$A$48)</f>
        <v>0</v>
      </c>
      <c r="EG48" s="31">
        <f>SUMIFS(AKORD[[CZASY]:[CZASY]],AKORD[[DATA]:[DATA]],EG5,AKORD[[IMIE]:[IMIE]],$A$48)</f>
        <v>0</v>
      </c>
      <c r="EH48" s="31">
        <f>SUMIFS(AKORD[[CZASY]:[CZASY]],AKORD[[DATA]:[DATA]],EH5,AKORD[[IMIE]:[IMIE]],$A$48)</f>
        <v>0</v>
      </c>
      <c r="EI48" s="31">
        <f>SUMIFS(AKORD[[CZASY]:[CZASY]],AKORD[[DATA]:[DATA]],EI5,AKORD[[IMIE]:[IMIE]],$A$48)</f>
        <v>0</v>
      </c>
      <c r="EJ48" s="31">
        <f>SUMIFS(AKORD[[CZASY]:[CZASY]],AKORD[[DATA]:[DATA]],EJ5,AKORD[[IMIE]:[IMIE]],$A$48)</f>
        <v>0</v>
      </c>
      <c r="EK48" s="31">
        <f>SUMIFS(AKORD[[CZASY]:[CZASY]],AKORD[[DATA]:[DATA]],EK5,AKORD[[IMIE]:[IMIE]],$A$48)</f>
        <v>0</v>
      </c>
      <c r="EL48" s="31">
        <f>SUMIFS(AKORD[[CZASY]:[CZASY]],AKORD[[DATA]:[DATA]],EL5,AKORD[[IMIE]:[IMIE]],$A$48)</f>
        <v>0</v>
      </c>
      <c r="EM48" s="31">
        <f>SUMIFS(AKORD[[CZASY]:[CZASY]],AKORD[[DATA]:[DATA]],EM5,AKORD[[IMIE]:[IMIE]],$A$48)</f>
        <v>0</v>
      </c>
      <c r="EN48" s="31">
        <f>SUMIFS(AKORD[[CZASY]:[CZASY]],AKORD[[DATA]:[DATA]],EN5,AKORD[[IMIE]:[IMIE]],$A$48)</f>
        <v>0</v>
      </c>
      <c r="EO48" s="31">
        <f>SUMIFS(AKORD[[CZASY]:[CZASY]],AKORD[[DATA]:[DATA]],EO5,AKORD[[IMIE]:[IMIE]],$A$48)</f>
        <v>0</v>
      </c>
      <c r="EP48" s="31">
        <f>SUMIFS(AKORD[[CZASY]:[CZASY]],AKORD[[DATA]:[DATA]],EP5,AKORD[[IMIE]:[IMIE]],$A$48)</f>
        <v>0</v>
      </c>
      <c r="EQ48" s="31">
        <f>SUMIFS(AKORD[[CZASY]:[CZASY]],AKORD[[DATA]:[DATA]],EQ5,AKORD[[IMIE]:[IMIE]],$A$48)</f>
        <v>0</v>
      </c>
      <c r="ER48" s="31">
        <f>SUMIFS(AKORD[[CZASY]:[CZASY]],AKORD[[DATA]:[DATA]],ER5,AKORD[[IMIE]:[IMIE]],$A$48)</f>
        <v>0</v>
      </c>
      <c r="ES48" s="31">
        <f>SUMIFS(AKORD[[CZASY]:[CZASY]],AKORD[[DATA]:[DATA]],ES5,AKORD[[IMIE]:[IMIE]],$A$48)</f>
        <v>0</v>
      </c>
      <c r="ET48" s="31">
        <f>SUMIFS(AKORD[[CZASY]:[CZASY]],AKORD[[DATA]:[DATA]],ET5,AKORD[[IMIE]:[IMIE]],$A$48)</f>
        <v>0</v>
      </c>
      <c r="EU48" s="31">
        <f>SUMIFS(AKORD[[CZASY]:[CZASY]],AKORD[[DATA]:[DATA]],EU5,AKORD[[IMIE]:[IMIE]],$A$48)</f>
        <v>0</v>
      </c>
      <c r="EV48" s="31">
        <f>SUMIFS(AKORD[[CZASY]:[CZASY]],AKORD[[DATA]:[DATA]],EV5,AKORD[[IMIE]:[IMIE]],$A$48)</f>
        <v>0</v>
      </c>
      <c r="EW48" s="31">
        <f>SUMIFS(AKORD[[CZASY]:[CZASY]],AKORD[[DATA]:[DATA]],EW5,AKORD[[IMIE]:[IMIE]],$A$48)</f>
        <v>0</v>
      </c>
      <c r="EX48" s="31">
        <f>SUMIFS(AKORD[[CZASY]:[CZASY]],AKORD[[DATA]:[DATA]],EX5,AKORD[[IMIE]:[IMIE]],$A$48)</f>
        <v>0</v>
      </c>
      <c r="EY48" s="31">
        <f>SUMIFS(AKORD[[CZASY]:[CZASY]],AKORD[[DATA]:[DATA]],EY5,AKORD[[IMIE]:[IMIE]],$A$48)</f>
        <v>0</v>
      </c>
      <c r="EZ48" s="31">
        <f>SUMIFS(AKORD[[CZASY]:[CZASY]],AKORD[[DATA]:[DATA]],EZ5,AKORD[[IMIE]:[IMIE]],$A$48)</f>
        <v>0</v>
      </c>
      <c r="FA48" s="31">
        <f>SUMIFS(AKORD[[CZASY]:[CZASY]],AKORD[[DATA]:[DATA]],FA5,AKORD[[IMIE]:[IMIE]],$A$48)</f>
        <v>0</v>
      </c>
      <c r="FB48" s="31">
        <f>SUMIFS(AKORD[[CZASY]:[CZASY]],AKORD[[DATA]:[DATA]],FB5,AKORD[[IMIE]:[IMIE]],$A$48)</f>
        <v>0</v>
      </c>
      <c r="FC48" s="31">
        <f>SUMIFS(AKORD[[CZASY]:[CZASY]],AKORD[[DATA]:[DATA]],FC5,AKORD[[IMIE]:[IMIE]],$A$48)</f>
        <v>0</v>
      </c>
      <c r="FD48" s="31">
        <f>SUMIFS(AKORD[[CZASY]:[CZASY]],AKORD[[DATA]:[DATA]],FD5,AKORD[[IMIE]:[IMIE]],$A$48)</f>
        <v>0</v>
      </c>
      <c r="FE48" s="31">
        <f>SUMIFS(AKORD[[CZASY]:[CZASY]],AKORD[[DATA]:[DATA]],FE5,AKORD[[IMIE]:[IMIE]],$A$48)</f>
        <v>0</v>
      </c>
      <c r="FF48" s="31">
        <f>SUMIFS(AKORD[[CZASY]:[CZASY]],AKORD[[DATA]:[DATA]],FF5,AKORD[[IMIE]:[IMIE]],$A$48)</f>
        <v>0</v>
      </c>
      <c r="FG48" s="31">
        <f>SUMIFS(AKORD[[CZASY]:[CZASY]],AKORD[[DATA]:[DATA]],FG5,AKORD[[IMIE]:[IMIE]],$A$48)</f>
        <v>0</v>
      </c>
      <c r="FH48" s="31">
        <f>SUMIFS(AKORD[[CZASY]:[CZASY]],AKORD[[DATA]:[DATA]],FH5,AKORD[[IMIE]:[IMIE]],$A$48)</f>
        <v>0</v>
      </c>
      <c r="FI48" s="31">
        <f>SUMIFS(AKORD[[CZASY]:[CZASY]],AKORD[[DATA]:[DATA]],FI5,AKORD[[IMIE]:[IMIE]],$A$48)</f>
        <v>0</v>
      </c>
      <c r="FJ48" s="31">
        <f>SUMIFS(AKORD[[CZASY]:[CZASY]],AKORD[[DATA]:[DATA]],FJ5,AKORD[[IMIE]:[IMIE]],$A$48)</f>
        <v>0</v>
      </c>
      <c r="FK48" s="31">
        <f>SUMIFS(AKORD[[CZASY]:[CZASY]],AKORD[[DATA]:[DATA]],FK5,AKORD[[IMIE]:[IMIE]],$A$48)</f>
        <v>0</v>
      </c>
      <c r="FL48" s="31">
        <f>SUMIFS(AKORD[[CZASY]:[CZASY]],AKORD[[DATA]:[DATA]],FL5,AKORD[[IMIE]:[IMIE]],$A$48)</f>
        <v>0</v>
      </c>
      <c r="FM48" s="31">
        <f>SUMIFS(AKORD[[CZASY]:[CZASY]],AKORD[[DATA]:[DATA]],FM5,AKORD[[IMIE]:[IMIE]],$A$48)</f>
        <v>0</v>
      </c>
      <c r="FN48" s="31">
        <f>SUMIFS(AKORD[[CZASY]:[CZASY]],AKORD[[DATA]:[DATA]],FN5,AKORD[[IMIE]:[IMIE]],$A$48)</f>
        <v>0</v>
      </c>
      <c r="FO48" s="31">
        <f>SUMIFS(AKORD[[CZASY]:[CZASY]],AKORD[[DATA]:[DATA]],FO5,AKORD[[IMIE]:[IMIE]],$A$48)</f>
        <v>0</v>
      </c>
      <c r="FP48" s="31">
        <f>SUMIFS(AKORD[[CZASY]:[CZASY]],AKORD[[DATA]:[DATA]],FP5,AKORD[[IMIE]:[IMIE]],$A$48)</f>
        <v>0</v>
      </c>
      <c r="FQ48" s="31">
        <f>SUMIFS(AKORD[[CZASY]:[CZASY]],AKORD[[DATA]:[DATA]],FQ5,AKORD[[IMIE]:[IMIE]],$A$48)</f>
        <v>0</v>
      </c>
      <c r="FR48" s="31">
        <f>SUMIFS(AKORD[[CZASY]:[CZASY]],AKORD[[DATA]:[DATA]],FR5,AKORD[[IMIE]:[IMIE]],$A$48)</f>
        <v>0</v>
      </c>
      <c r="FS48" s="31">
        <f>SUMIFS(AKORD[[CZASY]:[CZASY]],AKORD[[DATA]:[DATA]],FS5,AKORD[[IMIE]:[IMIE]],$A$48)</f>
        <v>0</v>
      </c>
      <c r="FT48" s="31">
        <f>SUMIFS(AKORD[[CZASY]:[CZASY]],AKORD[[DATA]:[DATA]],FT5,AKORD[[IMIE]:[IMIE]],$A$48)</f>
        <v>0</v>
      </c>
      <c r="FU48" s="31">
        <f>SUMIFS(AKORD[[CZASY]:[CZASY]],AKORD[[DATA]:[DATA]],FU5,AKORD[[IMIE]:[IMIE]],$A$48)</f>
        <v>0</v>
      </c>
      <c r="FV48" s="31">
        <f>SUMIFS(AKORD[[CZASY]:[CZASY]],AKORD[[DATA]:[DATA]],FV5,AKORD[[IMIE]:[IMIE]],$A$48)</f>
        <v>0</v>
      </c>
      <c r="FW48" s="31">
        <f>SUMIFS(AKORD[[CZASY]:[CZASY]],AKORD[[DATA]:[DATA]],FW5,AKORD[[IMIE]:[IMIE]],$A$48)</f>
        <v>0</v>
      </c>
      <c r="FX48" s="31">
        <f>SUMIFS(AKORD[[CZASY]:[CZASY]],AKORD[[DATA]:[DATA]],FX5,AKORD[[IMIE]:[IMIE]],$A$48)</f>
        <v>0</v>
      </c>
      <c r="FY48" s="31">
        <f>SUMIFS(AKORD[[CZASY]:[CZASY]],AKORD[[DATA]:[DATA]],FY5,AKORD[[IMIE]:[IMIE]],$A$48)</f>
        <v>0</v>
      </c>
      <c r="FZ48" s="31">
        <f>SUMIFS(AKORD[[CZASY]:[CZASY]],AKORD[[DATA]:[DATA]],FZ5,AKORD[[IMIE]:[IMIE]],$A$48)</f>
        <v>0</v>
      </c>
      <c r="GA48" s="31">
        <f>SUMIFS(AKORD[[CZASY]:[CZASY]],AKORD[[DATA]:[DATA]],GA5,AKORD[[IMIE]:[IMIE]],$A$48)</f>
        <v>0</v>
      </c>
      <c r="GB48" s="31">
        <f>SUMIFS(AKORD[[CZASY]:[CZASY]],AKORD[[DATA]:[DATA]],GB5,AKORD[[IMIE]:[IMIE]],$A$48)</f>
        <v>0</v>
      </c>
      <c r="GC48" s="31">
        <f>SUMIFS(AKORD[[CZASY]:[CZASY]],AKORD[[DATA]:[DATA]],GC5,AKORD[[IMIE]:[IMIE]],$A$48)</f>
        <v>0</v>
      </c>
      <c r="GD48" s="31">
        <f>SUMIFS(AKORD[[CZASY]:[CZASY]],AKORD[[DATA]:[DATA]],GD5,AKORD[[IMIE]:[IMIE]],$A$48)</f>
        <v>0</v>
      </c>
      <c r="GE48" s="31">
        <f>SUMIFS(AKORD[[CZASY]:[CZASY]],AKORD[[DATA]:[DATA]],GE5,AKORD[[IMIE]:[IMIE]],$A$48)</f>
        <v>0</v>
      </c>
      <c r="GF48" s="31">
        <f>SUMIFS(AKORD[[CZASY]:[CZASY]],AKORD[[DATA]:[DATA]],GF5,AKORD[[IMIE]:[IMIE]],$A$48)</f>
        <v>0</v>
      </c>
      <c r="GG48" s="31">
        <f>SUMIFS(AKORD[[CZASY]:[CZASY]],AKORD[[DATA]:[DATA]],GG5,AKORD[[IMIE]:[IMIE]],$A$48)</f>
        <v>0</v>
      </c>
      <c r="GH48" s="31">
        <f>SUMIFS(AKORD[[CZASY]:[CZASY]],AKORD[[DATA]:[DATA]],GH5,AKORD[[IMIE]:[IMIE]],$A$48)</f>
        <v>0</v>
      </c>
      <c r="GI48" s="31">
        <f>SUMIFS(AKORD[[CZASY]:[CZASY]],AKORD[[DATA]:[DATA]],GI5,AKORD[[IMIE]:[IMIE]],$A$48)</f>
        <v>0</v>
      </c>
      <c r="GJ48" s="31">
        <f>SUMIFS(AKORD[[CZASY]:[CZASY]],AKORD[[DATA]:[DATA]],GJ5,AKORD[[IMIE]:[IMIE]],$A$48)</f>
        <v>0</v>
      </c>
      <c r="GK48" s="31">
        <f>SUMIFS(AKORD[[CZASY]:[CZASY]],AKORD[[DATA]:[DATA]],GK5,AKORD[[IMIE]:[IMIE]],$A$48)</f>
        <v>0</v>
      </c>
      <c r="GL48" s="31">
        <f>SUMIFS(AKORD[[CZASY]:[CZASY]],AKORD[[DATA]:[DATA]],GL5,AKORD[[IMIE]:[IMIE]],$A$48)</f>
        <v>0</v>
      </c>
      <c r="GM48" s="31">
        <f>SUMIFS(AKORD[[CZASY]:[CZASY]],AKORD[[DATA]:[DATA]],GM5,AKORD[[IMIE]:[IMIE]],$A$48)</f>
        <v>0</v>
      </c>
      <c r="GN48" s="31">
        <f>SUMIFS(AKORD[[CZASY]:[CZASY]],AKORD[[DATA]:[DATA]],GN5,AKORD[[IMIE]:[IMIE]],$A$48)</f>
        <v>0</v>
      </c>
      <c r="GO48" s="31">
        <f>SUMIFS(AKORD[[CZASY]:[CZASY]],AKORD[[DATA]:[DATA]],GO5,AKORD[[IMIE]:[IMIE]],$A$48)</f>
        <v>0</v>
      </c>
      <c r="GP48" s="31">
        <f>SUMIFS(AKORD[[CZASY]:[CZASY]],AKORD[[DATA]:[DATA]],GP5,AKORD[[IMIE]:[IMIE]],$A$48)</f>
        <v>0</v>
      </c>
      <c r="GQ48" s="31">
        <f>SUMIFS(AKORD[[CZASY]:[CZASY]],AKORD[[DATA]:[DATA]],GQ5,AKORD[[IMIE]:[IMIE]],$A$48)</f>
        <v>0</v>
      </c>
      <c r="GR48" s="31">
        <f>SUMIFS(AKORD[[CZASY]:[CZASY]],AKORD[[DATA]:[DATA]],GR5,AKORD[[IMIE]:[IMIE]],$A$48)</f>
        <v>0</v>
      </c>
      <c r="GS48" s="31">
        <f>SUMIFS(AKORD[[CZASY]:[CZASY]],AKORD[[DATA]:[DATA]],GS5,AKORD[[IMIE]:[IMIE]],$A$48)</f>
        <v>0</v>
      </c>
      <c r="GT48" s="31">
        <f>SUMIFS(AKORD[[CZASY]:[CZASY]],AKORD[[DATA]:[DATA]],GT5,AKORD[[IMIE]:[IMIE]],$A$48)</f>
        <v>0</v>
      </c>
      <c r="GU48" s="31">
        <f>SUMIFS(AKORD[[CZASY]:[CZASY]],AKORD[[DATA]:[DATA]],GU5,AKORD[[IMIE]:[IMIE]],$A$48)</f>
        <v>0</v>
      </c>
      <c r="GV48" s="31">
        <f>SUMIFS(AKORD[[CZASY]:[CZASY]],AKORD[[DATA]:[DATA]],GV5,AKORD[[IMIE]:[IMIE]],$A$48)</f>
        <v>0</v>
      </c>
      <c r="GW48" s="31">
        <f>SUMIFS(AKORD[[CZASY]:[CZASY]],AKORD[[DATA]:[DATA]],GW5,AKORD[[IMIE]:[IMIE]],$A$48)</f>
        <v>0</v>
      </c>
      <c r="GX48" s="31">
        <f>SUMIFS(AKORD[[CZASY]:[CZASY]],AKORD[[DATA]:[DATA]],GX5,AKORD[[IMIE]:[IMIE]],$A$48)</f>
        <v>0</v>
      </c>
      <c r="GY48" s="31">
        <f>SUMIFS(AKORD[[CZASY]:[CZASY]],AKORD[[DATA]:[DATA]],GY5,AKORD[[IMIE]:[IMIE]],$A$48)</f>
        <v>0</v>
      </c>
      <c r="GZ48" s="31">
        <f>SUMIFS(AKORD[[CZASY]:[CZASY]],AKORD[[DATA]:[DATA]],GZ5,AKORD[[IMIE]:[IMIE]],$A$48)</f>
        <v>0</v>
      </c>
      <c r="HA48" s="31">
        <f>SUMIFS(AKORD[[CZASY]:[CZASY]],AKORD[[DATA]:[DATA]],HA5,AKORD[[IMIE]:[IMIE]],$A$48)</f>
        <v>0</v>
      </c>
      <c r="HB48" s="31">
        <f>SUMIFS(AKORD[[CZASY]:[CZASY]],AKORD[[DATA]:[DATA]],HB5,AKORD[[IMIE]:[IMIE]],$A$48)</f>
        <v>0</v>
      </c>
      <c r="HC48" s="31">
        <f>SUMIFS(AKORD[[CZASY]:[CZASY]],AKORD[[DATA]:[DATA]],HC5,AKORD[[IMIE]:[IMIE]],$A$48)</f>
        <v>0</v>
      </c>
      <c r="HD48" s="31">
        <f>SUMIFS(AKORD[[CZASY]:[CZASY]],AKORD[[DATA]:[DATA]],HD5,AKORD[[IMIE]:[IMIE]],$A$48)</f>
        <v>0</v>
      </c>
      <c r="HE48" s="31">
        <f>SUMIFS(AKORD[[CZASY]:[CZASY]],AKORD[[DATA]:[DATA]],HE5,AKORD[[IMIE]:[IMIE]],$A$48)</f>
        <v>0</v>
      </c>
      <c r="HF48" s="31">
        <f>SUMIFS(AKORD[[CZASY]:[CZASY]],AKORD[[DATA]:[DATA]],HF5,AKORD[[IMIE]:[IMIE]],$A$48)</f>
        <v>0</v>
      </c>
      <c r="HG48" s="31">
        <f>SUMIFS(AKORD[[CZASY]:[CZASY]],AKORD[[DATA]:[DATA]],HG5,AKORD[[IMIE]:[IMIE]],$A$48)</f>
        <v>0</v>
      </c>
      <c r="HH48" s="31">
        <f>SUMIFS(AKORD[[CZASY]:[CZASY]],AKORD[[DATA]:[DATA]],HH5,AKORD[[IMIE]:[IMIE]],$A$48)</f>
        <v>0</v>
      </c>
      <c r="HI48" s="31">
        <f>SUMIFS(AKORD[[CZASY]:[CZASY]],AKORD[[DATA]:[DATA]],HI5,AKORD[[IMIE]:[IMIE]],$A$48)</f>
        <v>0</v>
      </c>
      <c r="HJ48" s="31">
        <f>SUMIFS(AKORD[[CZASY]:[CZASY]],AKORD[[DATA]:[DATA]],HJ5,AKORD[[IMIE]:[IMIE]],$A$48)</f>
        <v>0</v>
      </c>
      <c r="HK48" s="31">
        <f>SUMIFS(AKORD[[CZASY]:[CZASY]],AKORD[[DATA]:[DATA]],HK5,AKORD[[IMIE]:[IMIE]],$A$48)</f>
        <v>0</v>
      </c>
      <c r="HL48" s="31">
        <f>SUMIFS(AKORD[[CZASY]:[CZASY]],AKORD[[DATA]:[DATA]],HL5,AKORD[[IMIE]:[IMIE]],$A$48)</f>
        <v>0</v>
      </c>
      <c r="HM48" s="31">
        <f>SUMIFS(AKORD[[CZASY]:[CZASY]],AKORD[[DATA]:[DATA]],HM5,AKORD[[IMIE]:[IMIE]],$A$48)</f>
        <v>0</v>
      </c>
      <c r="HN48" s="31">
        <f>SUMIFS(AKORD[[CZASY]:[CZASY]],AKORD[[DATA]:[DATA]],HN5,AKORD[[IMIE]:[IMIE]],$A$48)</f>
        <v>0</v>
      </c>
      <c r="HO48" s="31">
        <f>SUMIFS(AKORD[[CZASY]:[CZASY]],AKORD[[DATA]:[DATA]],HO5,AKORD[[IMIE]:[IMIE]],$A$48)</f>
        <v>0</v>
      </c>
      <c r="HP48" s="31">
        <f>SUMIFS(AKORD[[CZASY]:[CZASY]],AKORD[[DATA]:[DATA]],HP5,AKORD[[IMIE]:[IMIE]],$A$48)</f>
        <v>0</v>
      </c>
      <c r="HQ48" s="31">
        <f>SUMIFS(AKORD[[CZASY]:[CZASY]],AKORD[[DATA]:[DATA]],HQ5,AKORD[[IMIE]:[IMIE]],$A$48)</f>
        <v>0</v>
      </c>
      <c r="HR48" s="31">
        <f>SUMIFS(AKORD[[CZASY]:[CZASY]],AKORD[[DATA]:[DATA]],HR5,AKORD[[IMIE]:[IMIE]],$A$48)</f>
        <v>0</v>
      </c>
      <c r="HS48" s="31">
        <f>SUMIFS(AKORD[[CZASY]:[CZASY]],AKORD[[DATA]:[DATA]],HS5,AKORD[[IMIE]:[IMIE]],$A$48)</f>
        <v>0</v>
      </c>
      <c r="HT48" s="31">
        <f>SUMIFS(AKORD[[CZASY]:[CZASY]],AKORD[[DATA]:[DATA]],HT5,AKORD[[IMIE]:[IMIE]],$A$48)</f>
        <v>0</v>
      </c>
      <c r="HU48" s="31">
        <f>SUMIFS(AKORD[[CZASY]:[CZASY]],AKORD[[DATA]:[DATA]],HU5,AKORD[[IMIE]:[IMIE]],$A$48)</f>
        <v>0</v>
      </c>
      <c r="HV48" s="31">
        <f>SUMIFS(AKORD[[CZASY]:[CZASY]],AKORD[[DATA]:[DATA]],HV5,AKORD[[IMIE]:[IMIE]],$A$48)</f>
        <v>0</v>
      </c>
      <c r="HW48" s="31">
        <f>SUMIFS(AKORD[[CZASY]:[CZASY]],AKORD[[DATA]:[DATA]],HW5,AKORD[[IMIE]:[IMIE]],$A$48)</f>
        <v>0</v>
      </c>
      <c r="HX48" s="31">
        <f>SUMIFS(AKORD[[CZASY]:[CZASY]],AKORD[[DATA]:[DATA]],HX5,AKORD[[IMIE]:[IMIE]],$A$48)</f>
        <v>0</v>
      </c>
      <c r="HY48" s="31">
        <f>SUMIFS(AKORD[[CZASY]:[CZASY]],AKORD[[DATA]:[DATA]],HY5,AKORD[[IMIE]:[IMIE]],$A$48)</f>
        <v>0</v>
      </c>
      <c r="HZ48" s="31">
        <f>SUMIFS(AKORD[[CZASY]:[CZASY]],AKORD[[DATA]:[DATA]],HZ5,AKORD[[IMIE]:[IMIE]],$A$48)</f>
        <v>0</v>
      </c>
      <c r="IA48" s="31">
        <f>SUMIFS(AKORD[[CZASY]:[CZASY]],AKORD[[DATA]:[DATA]],IA5,AKORD[[IMIE]:[IMIE]],$A$48)</f>
        <v>0</v>
      </c>
      <c r="IB48" s="31">
        <f>SUMIFS(AKORD[[CZASY]:[CZASY]],AKORD[[DATA]:[DATA]],IB5,AKORD[[IMIE]:[IMIE]],$A$48)</f>
        <v>0</v>
      </c>
      <c r="IC48" s="31">
        <f>SUMIFS(AKORD[[CZASY]:[CZASY]],AKORD[[DATA]:[DATA]],IC5,AKORD[[IMIE]:[IMIE]],$A$48)</f>
        <v>0</v>
      </c>
      <c r="ID48" s="31">
        <f>SUMIFS(AKORD[[CZASY]:[CZASY]],AKORD[[DATA]:[DATA]],ID5,AKORD[[IMIE]:[IMIE]],$A$48)</f>
        <v>0</v>
      </c>
      <c r="IE48" s="31">
        <f>SUMIFS(AKORD[[CZASY]:[CZASY]],AKORD[[DATA]:[DATA]],IE5,AKORD[[IMIE]:[IMIE]],$A$48)</f>
        <v>0</v>
      </c>
      <c r="IF48" s="31">
        <f>SUMIFS(AKORD[[CZASY]:[CZASY]],AKORD[[DATA]:[DATA]],IF5,AKORD[[IMIE]:[IMIE]],$A$48)</f>
        <v>0</v>
      </c>
      <c r="IG48" s="31">
        <f>SUMIFS(AKORD[[CZASY]:[CZASY]],AKORD[[DATA]:[DATA]],IG5,AKORD[[IMIE]:[IMIE]],$A$48)</f>
        <v>0</v>
      </c>
      <c r="IH48" s="31">
        <f>SUMIFS(AKORD[[CZASY]:[CZASY]],AKORD[[DATA]:[DATA]],IH5,AKORD[[IMIE]:[IMIE]],$A$48)</f>
        <v>0</v>
      </c>
      <c r="II48" s="31">
        <f>SUMIFS(AKORD[[CZASY]:[CZASY]],AKORD[[DATA]:[DATA]],II5,AKORD[[IMIE]:[IMIE]],$A$48)</f>
        <v>0</v>
      </c>
      <c r="IJ48" s="31">
        <f>SUMIFS(AKORD[[CZASY]:[CZASY]],AKORD[[DATA]:[DATA]],IJ5,AKORD[[IMIE]:[IMIE]],$A$48)</f>
        <v>0</v>
      </c>
      <c r="IK48" s="31">
        <f>SUMIFS(AKORD[[CZASY]:[CZASY]],AKORD[[DATA]:[DATA]],IK5,AKORD[[IMIE]:[IMIE]],$A$48)</f>
        <v>0</v>
      </c>
      <c r="IL48" s="31">
        <f>SUMIFS(AKORD[[CZASY]:[CZASY]],AKORD[[DATA]:[DATA]],IL5,AKORD[[IMIE]:[IMIE]],$A$48)</f>
        <v>0</v>
      </c>
      <c r="IM48" s="31">
        <f>SUMIFS(AKORD[[CZASY]:[CZASY]],AKORD[[DATA]:[DATA]],IM5,AKORD[[IMIE]:[IMIE]],$A$48)</f>
        <v>0</v>
      </c>
      <c r="IN48" s="31">
        <f>SUMIFS(AKORD[[CZASY]:[CZASY]],AKORD[[DATA]:[DATA]],IN5,AKORD[[IMIE]:[IMIE]],$A$48)</f>
        <v>0</v>
      </c>
      <c r="IO48" s="31">
        <f>SUMIFS(AKORD[[CZASY]:[CZASY]],AKORD[[DATA]:[DATA]],IO5,AKORD[[IMIE]:[IMIE]],$A$48)</f>
        <v>0</v>
      </c>
      <c r="IP48" s="31">
        <f>SUMIFS(AKORD[[CZASY]:[CZASY]],AKORD[[DATA]:[DATA]],IP5,AKORD[[IMIE]:[IMIE]],$A$48)</f>
        <v>0</v>
      </c>
      <c r="IQ48" s="31">
        <f>SUMIFS(AKORD[[CZASY]:[CZASY]],AKORD[[DATA]:[DATA]],IQ5,AKORD[[IMIE]:[IMIE]],$A$48)</f>
        <v>0</v>
      </c>
      <c r="IR48" s="31">
        <f>SUMIFS(AKORD[[CZASY]:[CZASY]],AKORD[[DATA]:[DATA]],IR5,AKORD[[IMIE]:[IMIE]],$A$48)</f>
        <v>0</v>
      </c>
      <c r="IS48" s="31">
        <f>SUMIFS(AKORD[[CZASY]:[CZASY]],AKORD[[DATA]:[DATA]],IS5,AKORD[[IMIE]:[IMIE]],$A$48)</f>
        <v>0</v>
      </c>
      <c r="IT48" s="31">
        <f>SUMIFS(AKORD[[CZASY]:[CZASY]],AKORD[[DATA]:[DATA]],IT5,AKORD[[IMIE]:[IMIE]],$A$48)</f>
        <v>0</v>
      </c>
      <c r="IU48" s="31">
        <f>SUMIFS(AKORD[[CZASY]:[CZASY]],AKORD[[DATA]:[DATA]],IU5,AKORD[[IMIE]:[IMIE]],$A$48)</f>
        <v>0</v>
      </c>
      <c r="IV48" s="31">
        <f>SUMIFS(AKORD[[CZASY]:[CZASY]],AKORD[[DATA]:[DATA]],IV5,AKORD[[IMIE]:[IMIE]],$A$48)</f>
        <v>0</v>
      </c>
      <c r="IW48" s="31">
        <f>SUMIFS(AKORD[[CZASY]:[CZASY]],AKORD[[DATA]:[DATA]],IW5,AKORD[[IMIE]:[IMIE]],$A$48)</f>
        <v>0</v>
      </c>
      <c r="IX48" s="31">
        <f>SUMIFS(AKORD[[CZASY]:[CZASY]],AKORD[[DATA]:[DATA]],IX5,AKORD[[IMIE]:[IMIE]],$A$48)</f>
        <v>0</v>
      </c>
      <c r="IY48" s="31">
        <f>SUMIFS(AKORD[[CZASY]:[CZASY]],AKORD[[DATA]:[DATA]],IY5,AKORD[[IMIE]:[IMIE]],$A$48)</f>
        <v>0</v>
      </c>
      <c r="IZ48" s="31">
        <f>SUMIFS(AKORD[[CZASY]:[CZASY]],AKORD[[DATA]:[DATA]],IZ5,AKORD[[IMIE]:[IMIE]],$A$48)</f>
        <v>0</v>
      </c>
      <c r="JA48" s="31">
        <f>SUMIFS(AKORD[[CZASY]:[CZASY]],AKORD[[DATA]:[DATA]],JA5,AKORD[[IMIE]:[IMIE]],$A$48)</f>
        <v>0</v>
      </c>
      <c r="JB48" s="31">
        <f>SUMIFS(AKORD[[CZASY]:[CZASY]],AKORD[[DATA]:[DATA]],JB5,AKORD[[IMIE]:[IMIE]],$A$48)</f>
        <v>0</v>
      </c>
      <c r="JC48" s="31">
        <f>SUMIFS(AKORD[[CZASY]:[CZASY]],AKORD[[DATA]:[DATA]],JC5,AKORD[[IMIE]:[IMIE]],$A$48)</f>
        <v>0</v>
      </c>
      <c r="JD48" s="31">
        <f>SUMIFS(AKORD[[CZASY]:[CZASY]],AKORD[[DATA]:[DATA]],JD5,AKORD[[IMIE]:[IMIE]],$A$48)</f>
        <v>0</v>
      </c>
      <c r="JE48" s="31">
        <f>SUMIFS(AKORD[[CZASY]:[CZASY]],AKORD[[DATA]:[DATA]],JE5,AKORD[[IMIE]:[IMIE]],$A$48)</f>
        <v>0</v>
      </c>
      <c r="JF48" s="31">
        <f>SUMIFS(AKORD[[CZASY]:[CZASY]],AKORD[[DATA]:[DATA]],JF5,AKORD[[IMIE]:[IMIE]],$A$48)</f>
        <v>0</v>
      </c>
      <c r="JG48" s="31">
        <f>SUMIFS(AKORD[[CZASY]:[CZASY]],AKORD[[DATA]:[DATA]],JG5,AKORD[[IMIE]:[IMIE]],$A$48)</f>
        <v>0</v>
      </c>
      <c r="JH48" s="31">
        <f>SUMIFS(AKORD[[CZASY]:[CZASY]],AKORD[[DATA]:[DATA]],JH5,AKORD[[IMIE]:[IMIE]],$A$48)</f>
        <v>0</v>
      </c>
      <c r="JI48" s="31">
        <f>SUMIFS(AKORD[[CZASY]:[CZASY]],AKORD[[DATA]:[DATA]],JI5,AKORD[[IMIE]:[IMIE]],$A$48)</f>
        <v>0</v>
      </c>
      <c r="JJ48" s="31">
        <f>SUMIFS(AKORD[[CZASY]:[CZASY]],AKORD[[DATA]:[DATA]],JJ5,AKORD[[IMIE]:[IMIE]],$A$48)</f>
        <v>0</v>
      </c>
      <c r="JK48" s="31">
        <f>SUMIFS(AKORD[[CZASY]:[CZASY]],AKORD[[DATA]:[DATA]],JK5,AKORD[[IMIE]:[IMIE]],$A$48)</f>
        <v>0</v>
      </c>
      <c r="JL48" s="31">
        <f>SUMIFS(AKORD[[CZASY]:[CZASY]],AKORD[[DATA]:[DATA]],JL5,AKORD[[IMIE]:[IMIE]],$A$48)</f>
        <v>0</v>
      </c>
      <c r="JM48" s="31">
        <f>SUMIFS(AKORD[[CZASY]:[CZASY]],AKORD[[DATA]:[DATA]],JM5,AKORD[[IMIE]:[IMIE]],$A$48)</f>
        <v>0</v>
      </c>
      <c r="JN48" s="31">
        <f>SUMIFS(AKORD[[CZASY]:[CZASY]],AKORD[[DATA]:[DATA]],JN5,AKORD[[IMIE]:[IMIE]],$A$48)</f>
        <v>0</v>
      </c>
      <c r="JO48" s="31">
        <f>SUMIFS(AKORD[[CZASY]:[CZASY]],AKORD[[DATA]:[DATA]],JO5,AKORD[[IMIE]:[IMIE]],$A$48)</f>
        <v>0</v>
      </c>
      <c r="JP48" s="31">
        <f>SUMIFS(AKORD[[CZASY]:[CZASY]],AKORD[[DATA]:[DATA]],JP5,AKORD[[IMIE]:[IMIE]],$A$48)</f>
        <v>0</v>
      </c>
      <c r="JQ48" s="31">
        <f>SUMIFS(AKORD[[CZASY]:[CZASY]],AKORD[[DATA]:[DATA]],JQ5,AKORD[[IMIE]:[IMIE]],$A$48)</f>
        <v>0</v>
      </c>
      <c r="JR48" s="31">
        <f>SUMIFS(AKORD[[CZASY]:[CZASY]],AKORD[[DATA]:[DATA]],JR5,AKORD[[IMIE]:[IMIE]],$A$48)</f>
        <v>0</v>
      </c>
      <c r="JS48" s="31">
        <f>SUMIFS(AKORD[[CZASY]:[CZASY]],AKORD[[DATA]:[DATA]],JS5,AKORD[[IMIE]:[IMIE]],$A$48)</f>
        <v>0</v>
      </c>
      <c r="JT48" s="31">
        <f>SUMIFS(AKORD[[CZASY]:[CZASY]],AKORD[[DATA]:[DATA]],JT5,AKORD[[IMIE]:[IMIE]],$A$48)</f>
        <v>0</v>
      </c>
      <c r="JU48" s="31">
        <f>SUMIFS(AKORD[[CZASY]:[CZASY]],AKORD[[DATA]:[DATA]],JU5,AKORD[[IMIE]:[IMIE]],$A$48)</f>
        <v>0</v>
      </c>
      <c r="JV48" s="31">
        <f>SUMIFS(AKORD[[CZASY]:[CZASY]],AKORD[[DATA]:[DATA]],JV5,AKORD[[IMIE]:[IMIE]],$A$48)</f>
        <v>0</v>
      </c>
      <c r="JW48" s="31">
        <f>SUMIFS(AKORD[[CZASY]:[CZASY]],AKORD[[DATA]:[DATA]],JW5,AKORD[[IMIE]:[IMIE]],$A$48)</f>
        <v>0</v>
      </c>
      <c r="JX48" s="31">
        <f>SUMIFS(AKORD[[CZASY]:[CZASY]],AKORD[[DATA]:[DATA]],JX5,AKORD[[IMIE]:[IMIE]],$A$48)</f>
        <v>0</v>
      </c>
      <c r="JY48" s="31">
        <f>SUMIFS(AKORD[[CZASY]:[CZASY]],AKORD[[DATA]:[DATA]],JY5,AKORD[[IMIE]:[IMIE]],$A$48)</f>
        <v>0</v>
      </c>
      <c r="JZ48" s="31">
        <f>SUMIFS(AKORD[[CZASY]:[CZASY]],AKORD[[DATA]:[DATA]],JZ5,AKORD[[IMIE]:[IMIE]],$A$48)</f>
        <v>0</v>
      </c>
      <c r="KA48" s="31">
        <f>SUMIFS(AKORD[[CZASY]:[CZASY]],AKORD[[DATA]:[DATA]],KA5,AKORD[[IMIE]:[IMIE]],$A$48)</f>
        <v>0</v>
      </c>
      <c r="KB48" s="31">
        <f>SUMIFS(AKORD[[CZASY]:[CZASY]],AKORD[[DATA]:[DATA]],KB5,AKORD[[IMIE]:[IMIE]],$A$48)</f>
        <v>0</v>
      </c>
      <c r="KC48" s="31">
        <f>SUMIFS(AKORD[[CZASY]:[CZASY]],AKORD[[DATA]:[DATA]],KC5,AKORD[[IMIE]:[IMIE]],$A$48)</f>
        <v>0</v>
      </c>
      <c r="KD48" s="31">
        <f>SUMIFS(AKORD[[CZASY]:[CZASY]],AKORD[[DATA]:[DATA]],KD5,AKORD[[IMIE]:[IMIE]],$A$48)</f>
        <v>0</v>
      </c>
      <c r="KE48" s="31">
        <f>SUMIFS(AKORD[[CZASY]:[CZASY]],AKORD[[DATA]:[DATA]],KE5,AKORD[[IMIE]:[IMIE]],$A$48)</f>
        <v>0</v>
      </c>
      <c r="KF48" s="31">
        <f>SUMIFS(AKORD[[CZASY]:[CZASY]],AKORD[[DATA]:[DATA]],KF5,AKORD[[IMIE]:[IMIE]],$A$48)</f>
        <v>0</v>
      </c>
      <c r="KG48" s="31">
        <f>SUMIFS(AKORD[[CZASY]:[CZASY]],AKORD[[DATA]:[DATA]],KG5,AKORD[[IMIE]:[IMIE]],$A$48)</f>
        <v>0</v>
      </c>
      <c r="KH48" s="31">
        <f>SUMIFS(AKORD[[CZASY]:[CZASY]],AKORD[[DATA]:[DATA]],KH5,AKORD[[IMIE]:[IMIE]],$A$48)</f>
        <v>0</v>
      </c>
      <c r="KI48" s="31">
        <f>SUMIFS(AKORD[[CZASY]:[CZASY]],AKORD[[DATA]:[DATA]],KI5,AKORD[[IMIE]:[IMIE]],$A$48)</f>
        <v>0</v>
      </c>
      <c r="KJ48" s="31">
        <f>SUMIFS(AKORD[[CZASY]:[CZASY]],AKORD[[DATA]:[DATA]],KJ5,AKORD[[IMIE]:[IMIE]],$A$48)</f>
        <v>0</v>
      </c>
      <c r="KK48" s="31">
        <f>SUMIFS(AKORD[[CZASY]:[CZASY]],AKORD[[DATA]:[DATA]],KK5,AKORD[[IMIE]:[IMIE]],$A$48)</f>
        <v>0</v>
      </c>
      <c r="KL48" s="31">
        <f>SUMIFS(AKORD[[CZASY]:[CZASY]],AKORD[[DATA]:[DATA]],KL5,AKORD[[IMIE]:[IMIE]],$A$48)</f>
        <v>0</v>
      </c>
      <c r="KM48" s="31">
        <f>SUMIFS(AKORD[[CZASY]:[CZASY]],AKORD[[DATA]:[DATA]],KM5,AKORD[[IMIE]:[IMIE]],$A$48)</f>
        <v>0</v>
      </c>
      <c r="KN48" s="31">
        <f>SUMIFS(AKORD[[CZASY]:[CZASY]],AKORD[[DATA]:[DATA]],KN5,AKORD[[IMIE]:[IMIE]],$A$48)</f>
        <v>0</v>
      </c>
      <c r="KO48" s="31">
        <f>SUMIFS(AKORD[[CZASY]:[CZASY]],AKORD[[DATA]:[DATA]],KO5,AKORD[[IMIE]:[IMIE]],$A$48)</f>
        <v>0</v>
      </c>
      <c r="KP48" s="31">
        <f>SUMIFS(AKORD[[CZASY]:[CZASY]],AKORD[[DATA]:[DATA]],KP5,AKORD[[IMIE]:[IMIE]],$A$48)</f>
        <v>0</v>
      </c>
      <c r="KQ48" s="31">
        <f>SUMIFS(AKORD[[CZASY]:[CZASY]],AKORD[[DATA]:[DATA]],KQ5,AKORD[[IMIE]:[IMIE]],$A$48)</f>
        <v>0</v>
      </c>
      <c r="KR48" s="31">
        <f>SUMIFS(AKORD[[CZASY]:[CZASY]],AKORD[[DATA]:[DATA]],KR5,AKORD[[IMIE]:[IMIE]],$A$48)</f>
        <v>0</v>
      </c>
      <c r="KS48" s="31">
        <f>SUMIFS(AKORD[[CZASY]:[CZASY]],AKORD[[DATA]:[DATA]],KS5,AKORD[[IMIE]:[IMIE]],$A$48)</f>
        <v>0</v>
      </c>
      <c r="KT48" s="31">
        <f>SUMIFS(AKORD[[CZASY]:[CZASY]],AKORD[[DATA]:[DATA]],KT5,AKORD[[IMIE]:[IMIE]],$A$48)</f>
        <v>0</v>
      </c>
      <c r="KU48" s="31">
        <f>SUMIFS(AKORD[[CZASY]:[CZASY]],AKORD[[DATA]:[DATA]],KU5,AKORD[[IMIE]:[IMIE]],$A$48)</f>
        <v>0</v>
      </c>
      <c r="KV48" s="31">
        <f>SUMIFS(AKORD[[CZASY]:[CZASY]],AKORD[[DATA]:[DATA]],KV5,AKORD[[IMIE]:[IMIE]],$A$48)</f>
        <v>0</v>
      </c>
      <c r="KW48" s="31">
        <f>SUMIFS(AKORD[[CZASY]:[CZASY]],AKORD[[DATA]:[DATA]],KW5,AKORD[[IMIE]:[IMIE]],$A$48)</f>
        <v>0</v>
      </c>
      <c r="KX48" s="31">
        <f>SUMIFS(AKORD[[CZASY]:[CZASY]],AKORD[[DATA]:[DATA]],KX5,AKORD[[IMIE]:[IMIE]],$A$48)</f>
        <v>0</v>
      </c>
      <c r="KY48" s="31">
        <f>SUMIFS(AKORD[[CZASY]:[CZASY]],AKORD[[DATA]:[DATA]],KY5,AKORD[[IMIE]:[IMIE]],$A$48)</f>
        <v>0</v>
      </c>
      <c r="KZ48" s="31">
        <f>SUMIFS(AKORD[[CZASY]:[CZASY]],AKORD[[DATA]:[DATA]],KZ5,AKORD[[IMIE]:[IMIE]],$A$48)</f>
        <v>0</v>
      </c>
      <c r="LA48" s="31">
        <f>SUMIFS(AKORD[[CZASY]:[CZASY]],AKORD[[DATA]:[DATA]],LA5,AKORD[[IMIE]:[IMIE]],$A$48)</f>
        <v>0</v>
      </c>
      <c r="LB48" s="31">
        <f>SUMIFS(AKORD[[CZASY]:[CZASY]],AKORD[[DATA]:[DATA]],LB5,AKORD[[IMIE]:[IMIE]],$A$48)</f>
        <v>0</v>
      </c>
      <c r="LC48" s="31">
        <f>SUMIFS(AKORD[[CZASY]:[CZASY]],AKORD[[DATA]:[DATA]],LC5,AKORD[[IMIE]:[IMIE]],$A$48)</f>
        <v>0</v>
      </c>
      <c r="LD48" s="31">
        <f>SUMIFS(AKORD[[CZASY]:[CZASY]],AKORD[[DATA]:[DATA]],LD5,AKORD[[IMIE]:[IMIE]],$A$48)</f>
        <v>0</v>
      </c>
      <c r="LE48" s="31">
        <f>SUMIFS(AKORD[[CZASY]:[CZASY]],AKORD[[DATA]:[DATA]],LE5,AKORD[[IMIE]:[IMIE]],$A$48)</f>
        <v>0</v>
      </c>
      <c r="LF48" s="31">
        <f>SUMIFS(AKORD[[CZASY]:[CZASY]],AKORD[[DATA]:[DATA]],LF5,AKORD[[IMIE]:[IMIE]],$A$48)</f>
        <v>0</v>
      </c>
      <c r="LG48" s="31">
        <f>SUMIFS(AKORD[[CZASY]:[CZASY]],AKORD[[DATA]:[DATA]],LG5,AKORD[[IMIE]:[IMIE]],$A$48)</f>
        <v>0</v>
      </c>
      <c r="LH48" s="31">
        <f>SUMIFS(AKORD[[CZASY]:[CZASY]],AKORD[[DATA]:[DATA]],LH5,AKORD[[IMIE]:[IMIE]],$A$48)</f>
        <v>0</v>
      </c>
      <c r="LI48" s="31">
        <f>SUMIFS(AKORD[[CZASY]:[CZASY]],AKORD[[DATA]:[DATA]],LI5,AKORD[[IMIE]:[IMIE]],$A$48)</f>
        <v>0</v>
      </c>
      <c r="LJ48" s="31">
        <f>SUMIFS(AKORD[[CZASY]:[CZASY]],AKORD[[DATA]:[DATA]],LJ5,AKORD[[IMIE]:[IMIE]],$A$48)</f>
        <v>0</v>
      </c>
      <c r="LK48" s="31">
        <f>SUMIFS(AKORD[[CZASY]:[CZASY]],AKORD[[DATA]:[DATA]],LK5,AKORD[[IMIE]:[IMIE]],$A$48)</f>
        <v>0</v>
      </c>
      <c r="LL48" s="31">
        <f>SUMIFS(AKORD[[CZASY]:[CZASY]],AKORD[[DATA]:[DATA]],LL5,AKORD[[IMIE]:[IMIE]],$A$48)</f>
        <v>0</v>
      </c>
      <c r="LM48" s="31">
        <f>SUMIFS(AKORD[[CZASY]:[CZASY]],AKORD[[DATA]:[DATA]],LM5,AKORD[[IMIE]:[IMIE]],$A$48)</f>
        <v>0</v>
      </c>
      <c r="LN48" s="31">
        <f>SUMIFS(AKORD[[CZASY]:[CZASY]],AKORD[[DATA]:[DATA]],LN5,AKORD[[IMIE]:[IMIE]],$A$48)</f>
        <v>0</v>
      </c>
      <c r="LO48" s="31">
        <f>SUMIFS(AKORD[[CZASY]:[CZASY]],AKORD[[DATA]:[DATA]],LO5,AKORD[[IMIE]:[IMIE]],$A$48)</f>
        <v>0</v>
      </c>
      <c r="LP48" s="31">
        <f>SUMIFS(AKORD[[CZASY]:[CZASY]],AKORD[[DATA]:[DATA]],LP5,AKORD[[IMIE]:[IMIE]],$A$48)</f>
        <v>0</v>
      </c>
      <c r="LQ48" s="31">
        <f>SUMIFS(AKORD[[CZASY]:[CZASY]],AKORD[[DATA]:[DATA]],LQ5,AKORD[[IMIE]:[IMIE]],$A$48)</f>
        <v>0</v>
      </c>
      <c r="LR48" s="31">
        <f>SUMIFS(AKORD[[CZASY]:[CZASY]],AKORD[[DATA]:[DATA]],LR5,AKORD[[IMIE]:[IMIE]],$A$48)</f>
        <v>0</v>
      </c>
      <c r="LS48" s="31">
        <f>SUMIFS(AKORD[[CZASY]:[CZASY]],AKORD[[DATA]:[DATA]],LS5,AKORD[[IMIE]:[IMIE]],$A$48)</f>
        <v>0</v>
      </c>
      <c r="LT48" s="31">
        <f>SUMIFS(AKORD[[CZASY]:[CZASY]],AKORD[[DATA]:[DATA]],LT5,AKORD[[IMIE]:[IMIE]],$A$48)</f>
        <v>0</v>
      </c>
      <c r="LU48" s="31">
        <f>SUMIFS(AKORD[[CZASY]:[CZASY]],AKORD[[DATA]:[DATA]],LU5,AKORD[[IMIE]:[IMIE]],$A$48)</f>
        <v>0</v>
      </c>
      <c r="LV48" s="31">
        <f>SUMIFS(AKORD[[CZASY]:[CZASY]],AKORD[[DATA]:[DATA]],LV5,AKORD[[IMIE]:[IMIE]],$A$48)</f>
        <v>0</v>
      </c>
      <c r="LW48" s="31">
        <f>SUMIFS(AKORD[[CZASY]:[CZASY]],AKORD[[DATA]:[DATA]],LW5,AKORD[[IMIE]:[IMIE]],$A$48)</f>
        <v>0</v>
      </c>
      <c r="LX48" s="31">
        <f>SUMIFS(AKORD[[CZASY]:[CZASY]],AKORD[[DATA]:[DATA]],LX5,AKORD[[IMIE]:[IMIE]],$A$48)</f>
        <v>0</v>
      </c>
      <c r="LY48" s="31">
        <f>SUMIFS(AKORD[[CZASY]:[CZASY]],AKORD[[DATA]:[DATA]],LY5,AKORD[[IMIE]:[IMIE]],$A$48)</f>
        <v>0</v>
      </c>
      <c r="LZ48" s="31">
        <f>SUMIFS(AKORD[[CZASY]:[CZASY]],AKORD[[DATA]:[DATA]],LZ5,AKORD[[IMIE]:[IMIE]],$A$48)</f>
        <v>0</v>
      </c>
      <c r="MA48" s="31">
        <f>SUMIFS(AKORD[[CZASY]:[CZASY]],AKORD[[DATA]:[DATA]],MA5,AKORD[[IMIE]:[IMIE]],$A$48)</f>
        <v>0</v>
      </c>
      <c r="MB48" s="31">
        <f>SUMIFS(AKORD[[CZASY]:[CZASY]],AKORD[[DATA]:[DATA]],MB5,AKORD[[IMIE]:[IMIE]],$A$48)</f>
        <v>0</v>
      </c>
      <c r="MC48" s="31">
        <f>SUMIFS(AKORD[[CZASY]:[CZASY]],AKORD[[DATA]:[DATA]],MC5,AKORD[[IMIE]:[IMIE]],$A$48)</f>
        <v>0</v>
      </c>
      <c r="MD48" s="31">
        <f>SUMIFS(AKORD[[CZASY]:[CZASY]],AKORD[[DATA]:[DATA]],MD5,AKORD[[IMIE]:[IMIE]],$A$48)</f>
        <v>0</v>
      </c>
      <c r="ME48" s="31">
        <f>SUMIFS(AKORD[[CZASY]:[CZASY]],AKORD[[DATA]:[DATA]],ME5,AKORD[[IMIE]:[IMIE]],$A$48)</f>
        <v>0</v>
      </c>
      <c r="MF48" s="31">
        <f>SUMIFS(AKORD[[CZASY]:[CZASY]],AKORD[[DATA]:[DATA]],MF5,AKORD[[IMIE]:[IMIE]],$A$48)</f>
        <v>0</v>
      </c>
      <c r="MG48" s="31">
        <f>SUMIFS(AKORD[[CZASY]:[CZASY]],AKORD[[DATA]:[DATA]],MG5,AKORD[[IMIE]:[IMIE]],$A$48)</f>
        <v>0</v>
      </c>
      <c r="MH48" s="31">
        <f>SUMIFS(AKORD[[CZASY]:[CZASY]],AKORD[[DATA]:[DATA]],MH5,AKORD[[IMIE]:[IMIE]],$A$48)</f>
        <v>0</v>
      </c>
      <c r="MI48" s="31">
        <f>SUMIFS(AKORD[[CZASY]:[CZASY]],AKORD[[DATA]:[DATA]],MI5,AKORD[[IMIE]:[IMIE]],$A$48)</f>
        <v>0</v>
      </c>
      <c r="MJ48" s="31">
        <f>SUMIFS(AKORD[[CZASY]:[CZASY]],AKORD[[DATA]:[DATA]],MJ5,AKORD[[IMIE]:[IMIE]],$A$48)</f>
        <v>0</v>
      </c>
      <c r="MK48" s="31">
        <f>SUMIFS(AKORD[[CZASY]:[CZASY]],AKORD[[DATA]:[DATA]],MK5,AKORD[[IMIE]:[IMIE]],$A$48)</f>
        <v>0</v>
      </c>
      <c r="ML48" s="31">
        <f>SUMIFS(AKORD[[CZASY]:[CZASY]],AKORD[[DATA]:[DATA]],ML5,AKORD[[IMIE]:[IMIE]],$A$48)</f>
        <v>0</v>
      </c>
      <c r="MM48" s="31">
        <f>SUMIFS(AKORD[[CZASY]:[CZASY]],AKORD[[DATA]:[DATA]],MM5,AKORD[[IMIE]:[IMIE]],$A$48)</f>
        <v>0</v>
      </c>
      <c r="MN48" s="31">
        <f>SUMIFS(AKORD[[CZASY]:[CZASY]],AKORD[[DATA]:[DATA]],MN5,AKORD[[IMIE]:[IMIE]],$A$48)</f>
        <v>0</v>
      </c>
      <c r="MO48" s="31">
        <f>SUMIFS(AKORD[[CZASY]:[CZASY]],AKORD[[DATA]:[DATA]],MO5,AKORD[[IMIE]:[IMIE]],$A$48)</f>
        <v>0</v>
      </c>
      <c r="MP48" s="31">
        <f>SUMIFS(AKORD[[CZASY]:[CZASY]],AKORD[[DATA]:[DATA]],MP5,AKORD[[IMIE]:[IMIE]],$A$48)</f>
        <v>0</v>
      </c>
      <c r="MQ48" s="31">
        <f>SUMIFS(AKORD[[CZASY]:[CZASY]],AKORD[[DATA]:[DATA]],MQ5,AKORD[[IMIE]:[IMIE]],$A$48)</f>
        <v>0</v>
      </c>
      <c r="MR48" s="31">
        <f>SUMIFS(AKORD[[CZASY]:[CZASY]],AKORD[[DATA]:[DATA]],MR5,AKORD[[IMIE]:[IMIE]],$A$48)</f>
        <v>0</v>
      </c>
      <c r="MS48" s="31">
        <f>SUMIFS(AKORD[[CZASY]:[CZASY]],AKORD[[DATA]:[DATA]],MS5,AKORD[[IMIE]:[IMIE]],$A$48)</f>
        <v>0</v>
      </c>
      <c r="MT48" s="31">
        <f>SUMIFS(AKORD[[CZASY]:[CZASY]],AKORD[[DATA]:[DATA]],MT5,AKORD[[IMIE]:[IMIE]],$A$48)</f>
        <v>0</v>
      </c>
      <c r="MU48" s="31">
        <f>SUMIFS(AKORD[[CZASY]:[CZASY]],AKORD[[DATA]:[DATA]],MU5,AKORD[[IMIE]:[IMIE]],$A$48)</f>
        <v>0</v>
      </c>
      <c r="MV48" s="31">
        <f>SUMIFS(AKORD[[CZASY]:[CZASY]],AKORD[[DATA]:[DATA]],MV5,AKORD[[IMIE]:[IMIE]],$A$48)</f>
        <v>0</v>
      </c>
      <c r="MW48" s="31">
        <f>SUMIFS(AKORD[[CZASY]:[CZASY]],AKORD[[DATA]:[DATA]],MW5,AKORD[[IMIE]:[IMIE]],$A$48)</f>
        <v>0</v>
      </c>
      <c r="MX48" s="31">
        <f>SUMIFS(AKORD[[CZASY]:[CZASY]],AKORD[[DATA]:[DATA]],MX5,AKORD[[IMIE]:[IMIE]],$A$48)</f>
        <v>0</v>
      </c>
      <c r="MY48" s="31">
        <f>SUMIFS(AKORD[[CZASY]:[CZASY]],AKORD[[DATA]:[DATA]],MY5,AKORD[[IMIE]:[IMIE]],$A$48)</f>
        <v>0</v>
      </c>
      <c r="MZ48" s="31">
        <f>SUMIFS(AKORD[[CZASY]:[CZASY]],AKORD[[DATA]:[DATA]],MZ5,AKORD[[IMIE]:[IMIE]],$A$48)</f>
        <v>0</v>
      </c>
      <c r="NA48" s="31">
        <f>SUMIFS(AKORD[[CZASY]:[CZASY]],AKORD[[DATA]:[DATA]],NA5,AKORD[[IMIE]:[IMIE]],$A$48)</f>
        <v>0</v>
      </c>
      <c r="NB48" s="31">
        <f>SUMIFS(AKORD[[CZASY]:[CZASY]],AKORD[[DATA]:[DATA]],NB5,AKORD[[IMIE]:[IMIE]],$A$48)</f>
        <v>0</v>
      </c>
      <c r="NC48" s="31">
        <f>SUMIFS(AKORD[[CZASY]:[CZASY]],AKORD[[DATA]:[DATA]],NC5,AKORD[[IMIE]:[IMIE]],$A$48)</f>
        <v>0</v>
      </c>
      <c r="ND48" s="31">
        <f>SUMIFS(AKORD[[CZASY]:[CZASY]],AKORD[[DATA]:[DATA]],ND5,AKORD[[IMIE]:[IMIE]],$A$48)</f>
        <v>0</v>
      </c>
      <c r="NE48" s="31">
        <f>SUMIFS(AKORD[[CZASY]:[CZASY]],AKORD[[DATA]:[DATA]],NE5,AKORD[[IMIE]:[IMIE]],$A$48)</f>
        <v>0</v>
      </c>
      <c r="NF48" s="31">
        <f>SUMIFS(AKORD[[CZASY]:[CZASY]],AKORD[[DATA]:[DATA]],NF5,AKORD[[IMIE]:[IMIE]],$A$48)</f>
        <v>0</v>
      </c>
      <c r="NG48" s="31">
        <f>SUMIFS(AKORD[[CZASY]:[CZASY]],AKORD[[DATA]:[DATA]],NG5,AKORD[[IMIE]:[IMIE]],$A$48)</f>
        <v>0</v>
      </c>
      <c r="NH48" s="31">
        <f>SUMIFS(AKORD[[CZASY]:[CZASY]],AKORD[[DATA]:[DATA]],NH5,AKORD[[IMIE]:[IMIE]],$A$48)</f>
        <v>0</v>
      </c>
      <c r="NI48" s="31">
        <f>SUMIFS(AKORD[[CZASY]:[CZASY]],AKORD[[DATA]:[DATA]],NI5,AKORD[[IMIE]:[IMIE]],$A$48)</f>
        <v>0</v>
      </c>
      <c r="NJ48" s="31">
        <f>SUMIFS(AKORD[[CZASY]:[CZASY]],AKORD[[DATA]:[DATA]],NJ5,AKORD[[IMIE]:[IMIE]],$A$48)</f>
        <v>0</v>
      </c>
      <c r="NK48" s="31">
        <f>SUMIFS(AKORD[[CZASY]:[CZASY]],AKORD[[DATA]:[DATA]],NK5,AKORD[[IMIE]:[IMIE]],$A$48)</f>
        <v>0</v>
      </c>
      <c r="NL48" s="31">
        <f>SUMIFS(AKORD[[CZASY]:[CZASY]],AKORD[[DATA]:[DATA]],NL5,AKORD[[IMIE]:[IMIE]],$A$48)</f>
        <v>0</v>
      </c>
      <c r="NM48" s="31">
        <f>SUMIFS(AKORD[[CZASY]:[CZASY]],AKORD[[DATA]:[DATA]],NM5,AKORD[[IMIE]:[IMIE]],$A$48)</f>
        <v>0</v>
      </c>
      <c r="NN48" s="31">
        <f>SUMIFS(AKORD[[CZASY]:[CZASY]],AKORD[[DATA]:[DATA]],NN5,AKORD[[IMIE]:[IMIE]],$A$48)</f>
        <v>0</v>
      </c>
      <c r="NO48" s="31">
        <f>SUMIFS(AKORD[[CZASY]:[CZASY]],AKORD[[DATA]:[DATA]],NO5,AKORD[[IMIE]:[IMIE]],$A$48)</f>
        <v>0</v>
      </c>
      <c r="NP48" s="31">
        <f>SUMIFS(AKORD[[CZASY]:[CZASY]],AKORD[[DATA]:[DATA]],NP5,AKORD[[IMIE]:[IMIE]],$A$48)</f>
        <v>0</v>
      </c>
      <c r="NQ48" s="31">
        <f>SUMIFS(AKORD[[CZASY]:[CZASY]],AKORD[[DATA]:[DATA]],NQ5,AKORD[[IMIE]:[IMIE]],$A$48)</f>
        <v>0</v>
      </c>
      <c r="NR48" s="31">
        <f>SUMIFS(AKORD[[CZASY]:[CZASY]],AKORD[[DATA]:[DATA]],NR5,AKORD[[IMIE]:[IMIE]],$A$48)</f>
        <v>0</v>
      </c>
      <c r="NS48" s="31">
        <f>SUMIFS(AKORD[[CZASY]:[CZASY]],AKORD[[DATA]:[DATA]],NS5,AKORD[[IMIE]:[IMIE]],$A$48)</f>
        <v>0</v>
      </c>
      <c r="NT48" s="31">
        <f>SUMIFS(AKORD[[CZASY]:[CZASY]],AKORD[[DATA]:[DATA]],NT5,AKORD[[IMIE]:[IMIE]],$A$48)</f>
        <v>0</v>
      </c>
      <c r="NU48" s="31">
        <f>SUMIFS(AKORD[[CZASY]:[CZASY]],AKORD[[DATA]:[DATA]],NU5,AKORD[[IMIE]:[IMIE]],$A$48)</f>
        <v>0</v>
      </c>
      <c r="NV48" s="31">
        <f>SUMIFS(AKORD[[CZASY]:[CZASY]],AKORD[[DATA]:[DATA]],NV5,AKORD[[IMIE]:[IMIE]],$A$48)</f>
        <v>0</v>
      </c>
      <c r="NW48" s="31">
        <f>SUMIFS(AKORD[[CZASY]:[CZASY]],AKORD[[DATA]:[DATA]],NW5,AKORD[[IMIE]:[IMIE]],$A$48)</f>
        <v>0</v>
      </c>
      <c r="NX48" s="31">
        <f>SUMIFS(AKORD[[CZASY]:[CZASY]],AKORD[[DATA]:[DATA]],NX5,AKORD[[IMIE]:[IMIE]],$A$48)</f>
        <v>0</v>
      </c>
      <c r="NY48" s="31">
        <f>SUMIFS(AKORD[[CZASY]:[CZASY]],AKORD[[DATA]:[DATA]],NY5,AKORD[[IMIE]:[IMIE]],$A$48)</f>
        <v>0</v>
      </c>
      <c r="NZ48" s="31">
        <f>SUMIFS(AKORD[[CZASY]:[CZASY]],AKORD[[DATA]:[DATA]],NZ5,AKORD[[IMIE]:[IMIE]],$A$48)</f>
        <v>0</v>
      </c>
      <c r="OA48" s="31">
        <f>SUMIFS(AKORD[[CZASY]:[CZASY]],AKORD[[DATA]:[DATA]],OA5,AKORD[[IMIE]:[IMIE]],$A$48)</f>
        <v>0</v>
      </c>
      <c r="OB48" s="31">
        <f>SUMIFS(AKORD[[CZASY]:[CZASY]],AKORD[[DATA]:[DATA]],OB5,AKORD[[IMIE]:[IMIE]],$A$48)</f>
        <v>0</v>
      </c>
      <c r="OC48" s="31">
        <f>SUMIFS(AKORD[[CZASY]:[CZASY]],AKORD[[DATA]:[DATA]],OC5,AKORD[[IMIE]:[IMIE]],$A$48)</f>
        <v>0</v>
      </c>
      <c r="OD48" s="31">
        <f>SUMIFS(AKORD[[CZASY]:[CZASY]],AKORD[[DATA]:[DATA]],OD5,AKORD[[IMIE]:[IMIE]],$A$48)</f>
        <v>0</v>
      </c>
      <c r="OE48" s="31">
        <f>SUMIFS(AKORD[[CZASY]:[CZASY]],AKORD[[DATA]:[DATA]],OE5,AKORD[[IMIE]:[IMIE]],$A$48)</f>
        <v>0</v>
      </c>
      <c r="OF48" s="31">
        <f>SUMIFS(AKORD[[CZASY]:[CZASY]],AKORD[[DATA]:[DATA]],OF5,AKORD[[IMIE]:[IMIE]],$A$48)</f>
        <v>0</v>
      </c>
      <c r="OG48" s="31">
        <f>SUMIFS(AKORD[[CZASY]:[CZASY]],AKORD[[DATA]:[DATA]],OG5,AKORD[[IMIE]:[IMIE]],$A$48)</f>
        <v>0</v>
      </c>
      <c r="OH48" s="31">
        <f>SUMIFS(AKORD[[CZASY]:[CZASY]],AKORD[[DATA]:[DATA]],OH5,AKORD[[IMIE]:[IMIE]],$A$48)</f>
        <v>0</v>
      </c>
      <c r="OI48" s="31">
        <f>SUMIFS(AKORD[[CZASY]:[CZASY]],AKORD[[DATA]:[DATA]],OI5,AKORD[[IMIE]:[IMIE]],$A$48)</f>
        <v>0</v>
      </c>
      <c r="OJ48" s="31">
        <f>SUMIFS(AKORD[[CZASY]:[CZASY]],AKORD[[DATA]:[DATA]],OJ5,AKORD[[IMIE]:[IMIE]],$A$48)</f>
        <v>0</v>
      </c>
      <c r="OK48" s="31">
        <f>SUMIFS(AKORD[[CZASY]:[CZASY]],AKORD[[DATA]:[DATA]],OK5,AKORD[[IMIE]:[IMIE]],$A$48)</f>
        <v>0</v>
      </c>
      <c r="OL48" s="31">
        <f>SUMIFS(AKORD[[CZASY]:[CZASY]],AKORD[[DATA]:[DATA]],OL5,AKORD[[IMIE]:[IMIE]],$A$48)</f>
        <v>0</v>
      </c>
      <c r="OM48" s="31">
        <f>SUMIFS(AKORD[[CZASY]:[CZASY]],AKORD[[DATA]:[DATA]],OM5,AKORD[[IMIE]:[IMIE]],$A$48)</f>
        <v>0</v>
      </c>
      <c r="ON48" s="31">
        <f>SUMIFS(AKORD[[CZASY]:[CZASY]],AKORD[[DATA]:[DATA]],ON5,AKORD[[IMIE]:[IMIE]],$A$48)</f>
        <v>0</v>
      </c>
      <c r="OO48" s="31">
        <f>SUMIFS(AKORD[[CZASY]:[CZASY]],AKORD[[DATA]:[DATA]],OO5,AKORD[[IMIE]:[IMIE]],$A$48)</f>
        <v>0</v>
      </c>
      <c r="OP48" s="31">
        <f>SUMIFS(AKORD[[CZASY]:[CZASY]],AKORD[[DATA]:[DATA]],OP5,AKORD[[IMIE]:[IMIE]],$A$48)</f>
        <v>0</v>
      </c>
      <c r="OQ48" s="31">
        <f>SUMIFS(AKORD[[CZASY]:[CZASY]],AKORD[[DATA]:[DATA]],OQ5,AKORD[[IMIE]:[IMIE]],$A$48)</f>
        <v>0</v>
      </c>
      <c r="OR48" s="31">
        <f>SUMIFS(AKORD[[CZASY]:[CZASY]],AKORD[[DATA]:[DATA]],OR5,AKORD[[IMIE]:[IMIE]],$A$48)</f>
        <v>0</v>
      </c>
      <c r="OS48" s="31">
        <f>SUMIFS(AKORD[[CZASY]:[CZASY]],AKORD[[DATA]:[DATA]],OS5,AKORD[[IMIE]:[IMIE]],$A$48)</f>
        <v>0</v>
      </c>
      <c r="OT48" s="31">
        <f>SUMIFS(AKORD[[CZASY]:[CZASY]],AKORD[[DATA]:[DATA]],OT5,AKORD[[IMIE]:[IMIE]],$A$48)</f>
        <v>0</v>
      </c>
      <c r="OU48" s="31">
        <f>SUMIFS(AKORD[[CZASY]:[CZASY]],AKORD[[DATA]:[DATA]],OU5,AKORD[[IMIE]:[IMIE]],$A$48)</f>
        <v>0</v>
      </c>
      <c r="OV48" s="31">
        <f>SUMIFS(AKORD[[CZASY]:[CZASY]],AKORD[[DATA]:[DATA]],OV5,AKORD[[IMIE]:[IMIE]],$A$48)</f>
        <v>0</v>
      </c>
      <c r="OW48" s="31">
        <f>SUMIFS(AKORD[[CZASY]:[CZASY]],AKORD[[DATA]:[DATA]],OW5,AKORD[[IMIE]:[IMIE]],$A$48)</f>
        <v>0</v>
      </c>
      <c r="OX48" s="31">
        <f>SUMIFS(AKORD[[CZASY]:[CZASY]],AKORD[[DATA]:[DATA]],OX5,AKORD[[IMIE]:[IMIE]],$A$48)</f>
        <v>0</v>
      </c>
      <c r="OY48" s="31">
        <f>SUMIFS(AKORD[[CZASY]:[CZASY]],AKORD[[DATA]:[DATA]],OY5,AKORD[[IMIE]:[IMIE]],$A$48)</f>
        <v>0</v>
      </c>
      <c r="OZ48" s="31">
        <f>SUMIFS(AKORD[[CZASY]:[CZASY]],AKORD[[DATA]:[DATA]],OZ5,AKORD[[IMIE]:[IMIE]],$A$48)</f>
        <v>0</v>
      </c>
      <c r="PA48" s="31">
        <f>SUMIFS(AKORD[[CZASY]:[CZASY]],AKORD[[DATA]:[DATA]],PA5,AKORD[[IMIE]:[IMIE]],$A$48)</f>
        <v>0</v>
      </c>
      <c r="PB48" s="31">
        <f>SUMIFS(AKORD[[CZASY]:[CZASY]],AKORD[[DATA]:[DATA]],PB5,AKORD[[IMIE]:[IMIE]],$A$48)</f>
        <v>0</v>
      </c>
      <c r="PC48" s="31">
        <f>SUMIFS(AKORD[[CZASY]:[CZASY]],AKORD[[DATA]:[DATA]],PC5,AKORD[[IMIE]:[IMIE]],$A$48)</f>
        <v>0</v>
      </c>
      <c r="PD48" s="31">
        <f>SUMIFS(AKORD[[CZASY]:[CZASY]],AKORD[[DATA]:[DATA]],PD5,AKORD[[IMIE]:[IMIE]],$A$48)</f>
        <v>0</v>
      </c>
      <c r="PE48" s="31">
        <f>SUMIFS(AKORD[[CZASY]:[CZASY]],AKORD[[DATA]:[DATA]],PE5,AKORD[[IMIE]:[IMIE]],$A$48)</f>
        <v>0</v>
      </c>
      <c r="PF48" s="31">
        <f>SUMIFS(AKORD[[CZASY]:[CZASY]],AKORD[[DATA]:[DATA]],PF5,AKORD[[IMIE]:[IMIE]],$A$48)</f>
        <v>0</v>
      </c>
      <c r="PG48" s="31">
        <f>SUMIFS(AKORD[[CZASY]:[CZASY]],AKORD[[DATA]:[DATA]],PG5,AKORD[[IMIE]:[IMIE]],$A$48)</f>
        <v>0</v>
      </c>
      <c r="PH48" s="31">
        <f>SUMIFS(AKORD[[CZASY]:[CZASY]],AKORD[[DATA]:[DATA]],PH5,AKORD[[IMIE]:[IMIE]],$A$48)</f>
        <v>0</v>
      </c>
      <c r="PI48" s="31">
        <f>SUMIFS(AKORD[[CZASY]:[CZASY]],AKORD[[DATA]:[DATA]],PI5,AKORD[[IMIE]:[IMIE]],$A$48)</f>
        <v>0</v>
      </c>
      <c r="PJ48" s="31">
        <f>SUMIFS(AKORD[[CZASY]:[CZASY]],AKORD[[DATA]:[DATA]],PJ5,AKORD[[IMIE]:[IMIE]],$A$48)</f>
        <v>0</v>
      </c>
      <c r="PK48" s="31">
        <f>SUMIFS(AKORD[[CZASY]:[CZASY]],AKORD[[DATA]:[DATA]],PK5,AKORD[[IMIE]:[IMIE]],$A$48)</f>
        <v>0</v>
      </c>
      <c r="PL48" s="31">
        <f>SUMIFS(AKORD[[CZASY]:[CZASY]],AKORD[[DATA]:[DATA]],PL5,AKORD[[IMIE]:[IMIE]],$A$48)</f>
        <v>0</v>
      </c>
      <c r="PM48" s="31">
        <f>SUMIFS(AKORD[[CZASY]:[CZASY]],AKORD[[DATA]:[DATA]],PM5,AKORD[[IMIE]:[IMIE]],$A$48)</f>
        <v>0</v>
      </c>
      <c r="PN48" s="31">
        <f>SUMIFS(AKORD[[CZASY]:[CZASY]],AKORD[[DATA]:[DATA]],PN5,AKORD[[IMIE]:[IMIE]],$A$48)</f>
        <v>0</v>
      </c>
      <c r="PO48" s="31">
        <f>SUMIFS(AKORD[[CZASY]:[CZASY]],AKORD[[DATA]:[DATA]],PO5,AKORD[[IMIE]:[IMIE]],$A$48)</f>
        <v>0</v>
      </c>
      <c r="PP48" s="31">
        <f>SUMIFS(AKORD[[CZASY]:[CZASY]],AKORD[[DATA]:[DATA]],PP5,AKORD[[IMIE]:[IMIE]],$A$48)</f>
        <v>0</v>
      </c>
      <c r="PQ48" s="31">
        <f>SUMIFS(AKORD[[CZASY]:[CZASY]],AKORD[[DATA]:[DATA]],PQ5,AKORD[[IMIE]:[IMIE]],$A$48)</f>
        <v>0</v>
      </c>
      <c r="PR48" s="31">
        <f>SUMIFS(AKORD[[CZASY]:[CZASY]],AKORD[[DATA]:[DATA]],PR5,AKORD[[IMIE]:[IMIE]],$A$48)</f>
        <v>0</v>
      </c>
    </row>
    <row r="49" spans="1:434" ht="11.25" hidden="1" customHeight="1">
      <c r="A49" s="171"/>
      <c r="B49" s="40" t="s">
        <v>2169</v>
      </c>
      <c r="C49" s="26"/>
      <c r="D49" s="26"/>
      <c r="E49" s="26"/>
      <c r="F49" s="55"/>
      <c r="G49" s="64"/>
      <c r="H49" s="26"/>
      <c r="I49" s="26"/>
      <c r="J49" s="26"/>
      <c r="K49" s="26"/>
      <c r="L49" s="26"/>
      <c r="M49" s="55"/>
      <c r="N49" s="64"/>
      <c r="O49" s="26"/>
      <c r="P49" s="26"/>
      <c r="Q49" s="26"/>
      <c r="R49" s="26"/>
      <c r="S49" s="26"/>
      <c r="T49" s="55"/>
      <c r="U49" s="64"/>
      <c r="V49" s="26"/>
      <c r="W49" s="26"/>
      <c r="X49" s="26"/>
      <c r="Y49" s="26"/>
      <c r="Z49" s="26"/>
      <c r="AA49" s="55"/>
      <c r="AB49" s="64"/>
      <c r="AC49" s="26"/>
      <c r="AD49" s="26"/>
      <c r="AE49" s="26"/>
      <c r="AF49" s="26"/>
      <c r="AG49" s="26"/>
      <c r="AH49" s="55"/>
      <c r="AI49" s="64"/>
      <c r="AJ49" s="26"/>
      <c r="AK49" s="26"/>
      <c r="AL49" s="26"/>
      <c r="AM49" s="26"/>
      <c r="AN49" s="26"/>
      <c r="AO49" s="55"/>
      <c r="AP49" s="64"/>
      <c r="AQ49" s="26"/>
      <c r="AR49" s="26"/>
      <c r="AS49" s="26"/>
      <c r="AT49" s="26"/>
      <c r="AU49" s="26"/>
      <c r="AV49" s="55"/>
      <c r="AW49" s="64"/>
      <c r="AX49" s="26"/>
      <c r="AY49" s="26"/>
      <c r="AZ49" s="26"/>
      <c r="BA49" s="26"/>
      <c r="BB49" s="26"/>
      <c r="BC49" s="55"/>
      <c r="BD49" s="64"/>
      <c r="BE49" s="26"/>
      <c r="BF49" s="26"/>
      <c r="BG49" s="26"/>
      <c r="BH49" s="26"/>
      <c r="BI49" s="26"/>
      <c r="BJ49" s="55"/>
      <c r="BK49" s="64"/>
      <c r="BL49" s="26"/>
      <c r="BM49" s="26"/>
      <c r="BN49" s="26"/>
      <c r="BO49" s="26"/>
      <c r="BP49" s="26"/>
      <c r="BQ49" s="55"/>
      <c r="BR49" s="64"/>
      <c r="BS49" s="26"/>
      <c r="BT49" s="26"/>
      <c r="BU49" s="26"/>
      <c r="BV49" s="26"/>
      <c r="BW49" s="26"/>
      <c r="BX49" s="55"/>
      <c r="BY49" s="64"/>
      <c r="BZ49" s="26"/>
      <c r="CA49" s="26"/>
      <c r="CB49" s="26"/>
      <c r="CC49" s="26"/>
      <c r="CD49" s="26"/>
      <c r="CE49" s="55"/>
      <c r="CF49" s="64"/>
      <c r="CG49" s="26"/>
      <c r="CH49" s="26"/>
      <c r="CI49" s="26"/>
      <c r="CJ49" s="26"/>
      <c r="CK49" s="26"/>
      <c r="CL49" s="55"/>
      <c r="CM49" s="64"/>
      <c r="CN49" s="26"/>
      <c r="CO49" s="26"/>
      <c r="CP49" s="26"/>
      <c r="CQ49" s="26"/>
      <c r="CR49" s="26"/>
      <c r="CS49" s="55"/>
      <c r="CT49" s="64"/>
      <c r="CU49" s="26"/>
      <c r="CV49" s="26"/>
      <c r="CW49" s="26"/>
      <c r="CX49" s="26"/>
      <c r="CY49" s="26"/>
      <c r="CZ49" s="55"/>
      <c r="DA49" s="64"/>
      <c r="DB49" s="26"/>
      <c r="DC49" s="26"/>
      <c r="DD49" s="26"/>
      <c r="DE49" s="26"/>
      <c r="DF49" s="26"/>
      <c r="DG49" s="55"/>
      <c r="DH49" s="64"/>
      <c r="DI49" s="26"/>
      <c r="DJ49" s="26"/>
      <c r="DK49" s="26"/>
      <c r="DL49" s="26"/>
      <c r="DM49" s="26"/>
      <c r="DN49" s="55"/>
      <c r="DO49" s="64"/>
      <c r="DP49" s="26"/>
      <c r="DQ49" s="26"/>
      <c r="DR49" s="26"/>
      <c r="DS49" s="26"/>
      <c r="DT49" s="26"/>
      <c r="DU49" s="55"/>
      <c r="DV49" s="64"/>
      <c r="DW49" s="26"/>
      <c r="DX49" s="26"/>
      <c r="DY49" s="26"/>
      <c r="DZ49" s="26"/>
      <c r="EA49" s="26"/>
      <c r="EB49" s="55"/>
      <c r="EC49" s="64"/>
      <c r="ED49" s="26"/>
      <c r="EE49" s="26"/>
      <c r="EF49" s="26"/>
      <c r="EG49" s="26"/>
      <c r="EH49" s="26"/>
      <c r="EI49" s="55"/>
      <c r="EJ49" s="64"/>
      <c r="EK49" s="26"/>
      <c r="EL49" s="26"/>
      <c r="EM49" s="26"/>
      <c r="EN49" s="26"/>
      <c r="EO49" s="26"/>
      <c r="EP49" s="55"/>
      <c r="EQ49" s="64"/>
      <c r="ER49" s="26"/>
      <c r="ES49" s="26"/>
      <c r="ET49" s="26"/>
      <c r="EU49" s="26"/>
      <c r="EV49" s="26"/>
      <c r="EW49" s="55"/>
      <c r="EX49" s="64"/>
      <c r="EY49" s="26"/>
      <c r="EZ49" s="26"/>
      <c r="FA49" s="26"/>
      <c r="FB49" s="26"/>
      <c r="FC49" s="26"/>
      <c r="FD49" s="55"/>
      <c r="FE49" s="64"/>
      <c r="FF49" s="26"/>
      <c r="FG49" s="26"/>
      <c r="FH49" s="26"/>
      <c r="FI49" s="26"/>
      <c r="FJ49" s="26"/>
      <c r="FK49" s="55"/>
      <c r="FL49" s="64"/>
      <c r="FM49" s="26"/>
      <c r="FN49" s="26"/>
      <c r="FO49" s="26"/>
      <c r="FP49" s="26"/>
      <c r="FQ49" s="26"/>
      <c r="FR49" s="55"/>
      <c r="FS49" s="64"/>
      <c r="FT49" s="26"/>
      <c r="FU49" s="26"/>
      <c r="FV49" s="26"/>
      <c r="FW49" s="26"/>
      <c r="FX49" s="26"/>
      <c r="FY49" s="55"/>
      <c r="FZ49" s="64"/>
      <c r="GA49" s="26"/>
      <c r="GB49" s="26"/>
      <c r="GC49" s="26"/>
      <c r="GD49" s="26"/>
      <c r="GE49" s="26"/>
      <c r="GF49" s="55"/>
      <c r="GG49" s="64"/>
      <c r="GH49" s="26"/>
      <c r="GI49" s="26"/>
      <c r="GJ49" s="26"/>
      <c r="GK49" s="26"/>
      <c r="GL49" s="26"/>
      <c r="GM49" s="55"/>
      <c r="GN49" s="64"/>
      <c r="GO49" s="26"/>
      <c r="GP49" s="26"/>
      <c r="GQ49" s="26"/>
      <c r="GR49" s="26"/>
      <c r="GS49" s="26"/>
      <c r="GT49" s="55"/>
      <c r="GU49" s="64"/>
      <c r="GV49" s="26"/>
      <c r="GW49" s="26"/>
      <c r="GX49" s="26"/>
      <c r="GY49" s="26"/>
      <c r="GZ49" s="26"/>
      <c r="HA49" s="55"/>
      <c r="HB49" s="64"/>
      <c r="HC49" s="26"/>
      <c r="HD49" s="26"/>
      <c r="HE49" s="26"/>
      <c r="HF49" s="26"/>
      <c r="HG49" s="26"/>
      <c r="HH49" s="55"/>
      <c r="HI49" s="64"/>
      <c r="HJ49" s="26"/>
      <c r="HK49" s="26"/>
      <c r="HL49" s="26"/>
      <c r="HM49" s="26"/>
      <c r="HN49" s="26"/>
      <c r="HO49" s="55"/>
      <c r="HP49" s="64"/>
      <c r="HQ49" s="26"/>
      <c r="HR49" s="26"/>
      <c r="HS49" s="26"/>
      <c r="HT49" s="26"/>
      <c r="HU49" s="26"/>
      <c r="HV49" s="55"/>
      <c r="HW49" s="64"/>
      <c r="HX49" s="26"/>
      <c r="HY49" s="26"/>
      <c r="HZ49" s="26"/>
      <c r="IA49" s="26"/>
      <c r="IB49" s="26"/>
      <c r="IC49" s="55"/>
      <c r="ID49" s="64"/>
      <c r="IE49" s="26"/>
      <c r="IF49" s="26"/>
      <c r="IG49" s="26"/>
      <c r="IH49" s="26"/>
      <c r="II49" s="26"/>
      <c r="IJ49" s="55"/>
      <c r="IK49" s="64"/>
      <c r="IL49" s="26"/>
      <c r="IM49" s="26"/>
      <c r="IN49" s="26"/>
      <c r="IO49" s="26"/>
      <c r="IP49" s="26"/>
      <c r="IQ49" s="55"/>
      <c r="IR49" s="64"/>
      <c r="IS49" s="26"/>
      <c r="IT49" s="26"/>
      <c r="IU49" s="26"/>
      <c r="IV49" s="26"/>
      <c r="IW49" s="26"/>
      <c r="IX49" s="55"/>
      <c r="IY49" s="64"/>
      <c r="IZ49" s="26"/>
      <c r="JA49" s="26"/>
      <c r="JB49" s="26"/>
      <c r="JC49" s="26"/>
      <c r="JD49" s="26"/>
      <c r="JE49" s="55"/>
      <c r="JF49" s="64"/>
      <c r="JG49" s="26"/>
      <c r="JH49" s="26"/>
      <c r="JI49" s="26"/>
      <c r="JJ49" s="26"/>
      <c r="JK49" s="26"/>
      <c r="JL49" s="55"/>
      <c r="JM49" s="64"/>
      <c r="JN49" s="26"/>
      <c r="JO49" s="26"/>
      <c r="JP49" s="26"/>
      <c r="JQ49" s="26"/>
      <c r="JR49" s="26"/>
      <c r="JS49" s="55"/>
      <c r="JT49" s="64"/>
      <c r="JU49" s="26"/>
      <c r="JV49" s="26"/>
      <c r="JW49" s="26"/>
      <c r="JX49" s="26"/>
      <c r="JY49" s="26"/>
      <c r="JZ49" s="55"/>
      <c r="KA49" s="64"/>
      <c r="KB49" s="26"/>
      <c r="KC49" s="26"/>
      <c r="KD49" s="26"/>
      <c r="KE49" s="26"/>
      <c r="KF49" s="26"/>
      <c r="KG49" s="55"/>
      <c r="KH49" s="64"/>
      <c r="KI49" s="26"/>
      <c r="KJ49" s="26"/>
      <c r="KK49" s="26"/>
      <c r="KL49" s="26"/>
      <c r="KM49" s="26"/>
      <c r="KN49" s="55"/>
      <c r="KO49" s="64"/>
      <c r="KP49" s="26"/>
      <c r="KQ49" s="26"/>
      <c r="KR49" s="26"/>
      <c r="KS49" s="26"/>
      <c r="KT49" s="26"/>
      <c r="KU49" s="55"/>
      <c r="KV49" s="64"/>
      <c r="KW49" s="26"/>
      <c r="KX49" s="26"/>
      <c r="KY49" s="26"/>
      <c r="KZ49" s="26"/>
      <c r="LA49" s="26"/>
      <c r="LB49" s="55"/>
      <c r="LC49" s="64"/>
      <c r="LD49" s="26"/>
      <c r="LE49" s="26"/>
      <c r="LF49" s="26"/>
      <c r="LG49" s="26"/>
      <c r="LH49" s="26"/>
      <c r="LI49" s="55"/>
      <c r="LJ49" s="64"/>
      <c r="LK49" s="26"/>
      <c r="LL49" s="26"/>
      <c r="LM49" s="26"/>
      <c r="LN49" s="26"/>
      <c r="LO49" s="26"/>
      <c r="LP49" s="55"/>
      <c r="LQ49" s="64"/>
      <c r="LR49" s="26"/>
      <c r="LS49" s="26"/>
      <c r="LT49" s="26"/>
      <c r="LU49" s="26"/>
      <c r="LV49" s="26"/>
      <c r="LW49" s="55"/>
      <c r="LX49" s="64"/>
      <c r="LY49" s="26"/>
      <c r="LZ49" s="26"/>
      <c r="MA49" s="26"/>
      <c r="MB49" s="26"/>
      <c r="MC49" s="26"/>
      <c r="MD49" s="55"/>
      <c r="ME49" s="64"/>
      <c r="MF49" s="26"/>
      <c r="MG49" s="26"/>
      <c r="MH49" s="26"/>
      <c r="MI49" s="26"/>
      <c r="MJ49" s="26"/>
      <c r="MK49" s="55"/>
      <c r="ML49" s="64"/>
      <c r="MM49" s="26"/>
      <c r="MN49" s="26"/>
      <c r="MO49" s="26"/>
      <c r="MP49" s="26"/>
      <c r="MQ49" s="26"/>
      <c r="MR49" s="55"/>
      <c r="MS49" s="64"/>
      <c r="MT49" s="26"/>
      <c r="MU49" s="26"/>
      <c r="MV49" s="26"/>
      <c r="MW49" s="26"/>
      <c r="MX49" s="26"/>
      <c r="MY49" s="55"/>
      <c r="MZ49" s="64"/>
      <c r="NA49" s="26"/>
      <c r="NB49" s="26"/>
      <c r="NC49" s="26"/>
      <c r="ND49" s="26"/>
      <c r="NE49" s="26"/>
      <c r="NF49" s="55"/>
      <c r="NG49" s="64"/>
      <c r="NH49" s="26"/>
      <c r="NI49" s="26"/>
      <c r="NJ49" s="26"/>
      <c r="NK49" s="26"/>
      <c r="NL49" s="26"/>
      <c r="NM49" s="55"/>
      <c r="NN49" s="64"/>
      <c r="NO49" s="26"/>
      <c r="NP49" s="26"/>
      <c r="NQ49" s="26"/>
      <c r="NR49" s="26"/>
      <c r="NS49" s="26"/>
      <c r="NT49" s="55"/>
      <c r="NU49" s="64"/>
      <c r="NV49" s="26"/>
      <c r="NW49" s="26"/>
      <c r="NX49" s="26"/>
      <c r="NY49" s="26"/>
      <c r="NZ49" s="26"/>
      <c r="OA49" s="55"/>
      <c r="OB49" s="64"/>
      <c r="OC49" s="26"/>
      <c r="OD49" s="26"/>
      <c r="OE49" s="26"/>
      <c r="OF49" s="26"/>
      <c r="OG49" s="26"/>
      <c r="OH49" s="55"/>
      <c r="OI49" s="64"/>
      <c r="OJ49" s="26"/>
      <c r="OK49" s="26"/>
      <c r="OL49" s="26"/>
      <c r="OM49" s="26"/>
      <c r="ON49" s="26"/>
      <c r="OO49" s="55"/>
      <c r="OP49" s="64"/>
      <c r="OQ49" s="26"/>
      <c r="OR49" s="26"/>
      <c r="OS49" s="26"/>
      <c r="OT49" s="26"/>
      <c r="OU49" s="26"/>
      <c r="OV49" s="55"/>
      <c r="OW49" s="64"/>
      <c r="OX49" s="26"/>
      <c r="OY49" s="26"/>
      <c r="OZ49" s="26"/>
      <c r="PA49" s="26"/>
      <c r="PB49" s="26"/>
      <c r="PC49" s="55"/>
      <c r="PD49" s="64"/>
      <c r="PE49" s="26"/>
      <c r="PF49" s="26"/>
      <c r="PG49" s="26"/>
      <c r="PH49" s="26"/>
      <c r="PI49" s="26"/>
      <c r="PJ49" s="55"/>
      <c r="PK49" s="64"/>
      <c r="PL49" s="26"/>
      <c r="PM49" s="26"/>
      <c r="PN49" s="26"/>
      <c r="PO49" s="26"/>
      <c r="PP49" s="26"/>
      <c r="PQ49" s="55"/>
      <c r="PR49" s="64"/>
    </row>
    <row r="50" spans="1:434" ht="11.25" hidden="1" customHeight="1">
      <c r="A50" s="171"/>
      <c r="B50" s="40" t="s">
        <v>2170</v>
      </c>
      <c r="C50" s="26"/>
      <c r="D50" s="26"/>
      <c r="E50" s="26"/>
      <c r="F50" s="55"/>
      <c r="G50" s="64"/>
      <c r="H50" s="26"/>
      <c r="I50" s="26"/>
      <c r="J50" s="26"/>
      <c r="K50" s="26"/>
      <c r="L50" s="26"/>
      <c r="M50" s="55"/>
      <c r="N50" s="64"/>
      <c r="O50" s="26"/>
      <c r="P50" s="26"/>
      <c r="Q50" s="26"/>
      <c r="R50" s="26"/>
      <c r="S50" s="26"/>
      <c r="T50" s="55"/>
      <c r="U50" s="64"/>
      <c r="V50" s="26"/>
      <c r="W50" s="26"/>
      <c r="X50" s="26"/>
      <c r="Y50" s="26"/>
      <c r="Z50" s="26"/>
      <c r="AA50" s="55"/>
      <c r="AB50" s="64"/>
      <c r="AC50" s="26"/>
      <c r="AD50" s="26"/>
      <c r="AE50" s="26"/>
      <c r="AF50" s="26"/>
      <c r="AG50" s="26"/>
      <c r="AH50" s="55"/>
      <c r="AI50" s="64"/>
      <c r="AJ50" s="26"/>
      <c r="AK50" s="26"/>
      <c r="AL50" s="26"/>
      <c r="AM50" s="26"/>
      <c r="AN50" s="26"/>
      <c r="AO50" s="55"/>
      <c r="AP50" s="64"/>
      <c r="AQ50" s="26"/>
      <c r="AR50" s="26"/>
      <c r="AS50" s="26"/>
      <c r="AT50" s="26"/>
      <c r="AU50" s="26"/>
      <c r="AV50" s="55"/>
      <c r="AW50" s="64"/>
      <c r="AX50" s="26"/>
      <c r="AY50" s="26"/>
      <c r="AZ50" s="26"/>
      <c r="BA50" s="26"/>
      <c r="BB50" s="26"/>
      <c r="BC50" s="55"/>
      <c r="BD50" s="64"/>
      <c r="BE50" s="26"/>
      <c r="BF50" s="26"/>
      <c r="BG50" s="26"/>
      <c r="BH50" s="26"/>
      <c r="BI50" s="26"/>
      <c r="BJ50" s="55"/>
      <c r="BK50" s="64"/>
      <c r="BL50" s="26"/>
      <c r="BM50" s="26"/>
      <c r="BN50" s="26"/>
      <c r="BO50" s="26"/>
      <c r="BP50" s="26"/>
      <c r="BQ50" s="55"/>
      <c r="BR50" s="64"/>
      <c r="BS50" s="26"/>
      <c r="BT50" s="26"/>
      <c r="BU50" s="26"/>
      <c r="BV50" s="26"/>
      <c r="BW50" s="26"/>
      <c r="BX50" s="55"/>
      <c r="BY50" s="64"/>
      <c r="BZ50" s="26"/>
      <c r="CA50" s="26"/>
      <c r="CB50" s="26"/>
      <c r="CC50" s="26"/>
      <c r="CD50" s="26"/>
      <c r="CE50" s="55"/>
      <c r="CF50" s="64"/>
      <c r="CG50" s="26"/>
      <c r="CH50" s="26"/>
      <c r="CI50" s="26"/>
      <c r="CJ50" s="26"/>
      <c r="CK50" s="26"/>
      <c r="CL50" s="55"/>
      <c r="CM50" s="64"/>
      <c r="CN50" s="26"/>
      <c r="CO50" s="26"/>
      <c r="CP50" s="26"/>
      <c r="CQ50" s="26"/>
      <c r="CR50" s="26"/>
      <c r="CS50" s="55"/>
      <c r="CT50" s="64"/>
      <c r="CU50" s="26"/>
      <c r="CV50" s="26"/>
      <c r="CW50" s="26"/>
      <c r="CX50" s="26"/>
      <c r="CY50" s="26"/>
      <c r="CZ50" s="55"/>
      <c r="DA50" s="64"/>
      <c r="DB50" s="26"/>
      <c r="DC50" s="26"/>
      <c r="DD50" s="26"/>
      <c r="DE50" s="26"/>
      <c r="DF50" s="26"/>
      <c r="DG50" s="55"/>
      <c r="DH50" s="64"/>
      <c r="DI50" s="26"/>
      <c r="DJ50" s="26"/>
      <c r="DK50" s="26"/>
      <c r="DL50" s="26"/>
      <c r="DM50" s="26"/>
      <c r="DN50" s="55"/>
      <c r="DO50" s="64"/>
      <c r="DP50" s="26"/>
      <c r="DQ50" s="26"/>
      <c r="DR50" s="26"/>
      <c r="DS50" s="26"/>
      <c r="DT50" s="26"/>
      <c r="DU50" s="55"/>
      <c r="DV50" s="64"/>
      <c r="DW50" s="26"/>
      <c r="DX50" s="26"/>
      <c r="DY50" s="26"/>
      <c r="DZ50" s="26"/>
      <c r="EA50" s="26"/>
      <c r="EB50" s="55"/>
      <c r="EC50" s="64"/>
      <c r="ED50" s="26"/>
      <c r="EE50" s="26"/>
      <c r="EF50" s="26"/>
      <c r="EG50" s="26"/>
      <c r="EH50" s="26"/>
      <c r="EI50" s="55"/>
      <c r="EJ50" s="64"/>
      <c r="EK50" s="26"/>
      <c r="EL50" s="26"/>
      <c r="EM50" s="26"/>
      <c r="EN50" s="26"/>
      <c r="EO50" s="26"/>
      <c r="EP50" s="55"/>
      <c r="EQ50" s="64"/>
      <c r="ER50" s="26"/>
      <c r="ES50" s="26"/>
      <c r="ET50" s="26"/>
      <c r="EU50" s="26"/>
      <c r="EV50" s="26"/>
      <c r="EW50" s="55"/>
      <c r="EX50" s="64"/>
      <c r="EY50" s="26"/>
      <c r="EZ50" s="26"/>
      <c r="FA50" s="26"/>
      <c r="FB50" s="26"/>
      <c r="FC50" s="26"/>
      <c r="FD50" s="55"/>
      <c r="FE50" s="64"/>
      <c r="FF50" s="26"/>
      <c r="FG50" s="26"/>
      <c r="FH50" s="26"/>
      <c r="FI50" s="26"/>
      <c r="FJ50" s="26"/>
      <c r="FK50" s="55"/>
      <c r="FL50" s="64"/>
      <c r="FM50" s="26"/>
      <c r="FN50" s="26"/>
      <c r="FO50" s="26"/>
      <c r="FP50" s="26"/>
      <c r="FQ50" s="26"/>
      <c r="FR50" s="55"/>
      <c r="FS50" s="64"/>
      <c r="FT50" s="26"/>
      <c r="FU50" s="26"/>
      <c r="FV50" s="26"/>
      <c r="FW50" s="26"/>
      <c r="FX50" s="26"/>
      <c r="FY50" s="55"/>
      <c r="FZ50" s="64"/>
      <c r="GA50" s="26"/>
      <c r="GB50" s="26"/>
      <c r="GC50" s="26"/>
      <c r="GD50" s="26"/>
      <c r="GE50" s="26"/>
      <c r="GF50" s="55"/>
      <c r="GG50" s="64"/>
      <c r="GH50" s="26"/>
      <c r="GI50" s="26"/>
      <c r="GJ50" s="26"/>
      <c r="GK50" s="26"/>
      <c r="GL50" s="26"/>
      <c r="GM50" s="55"/>
      <c r="GN50" s="64"/>
      <c r="GO50" s="26"/>
      <c r="GP50" s="26"/>
      <c r="GQ50" s="26"/>
      <c r="GR50" s="26"/>
      <c r="GS50" s="26"/>
      <c r="GT50" s="55"/>
      <c r="GU50" s="64"/>
      <c r="GV50" s="26"/>
      <c r="GW50" s="26"/>
      <c r="GX50" s="26"/>
      <c r="GY50" s="26"/>
      <c r="GZ50" s="26"/>
      <c r="HA50" s="55"/>
      <c r="HB50" s="64"/>
      <c r="HC50" s="26"/>
      <c r="HD50" s="26"/>
      <c r="HE50" s="26"/>
      <c r="HF50" s="26"/>
      <c r="HG50" s="26"/>
      <c r="HH50" s="55"/>
      <c r="HI50" s="64"/>
      <c r="HJ50" s="26"/>
      <c r="HK50" s="26"/>
      <c r="HL50" s="26"/>
      <c r="HM50" s="26"/>
      <c r="HN50" s="26"/>
      <c r="HO50" s="55"/>
      <c r="HP50" s="64"/>
      <c r="HQ50" s="26"/>
      <c r="HR50" s="26"/>
      <c r="HS50" s="26"/>
      <c r="HT50" s="26"/>
      <c r="HU50" s="26"/>
      <c r="HV50" s="55"/>
      <c r="HW50" s="64"/>
      <c r="HX50" s="26"/>
      <c r="HY50" s="26"/>
      <c r="HZ50" s="26"/>
      <c r="IA50" s="26"/>
      <c r="IB50" s="26"/>
      <c r="IC50" s="55"/>
      <c r="ID50" s="64"/>
      <c r="IE50" s="26"/>
      <c r="IF50" s="26"/>
      <c r="IG50" s="26"/>
      <c r="IH50" s="26"/>
      <c r="II50" s="26"/>
      <c r="IJ50" s="55"/>
      <c r="IK50" s="64"/>
      <c r="IL50" s="26"/>
      <c r="IM50" s="26"/>
      <c r="IN50" s="26"/>
      <c r="IO50" s="26"/>
      <c r="IP50" s="26"/>
      <c r="IQ50" s="55"/>
      <c r="IR50" s="64"/>
      <c r="IS50" s="26"/>
      <c r="IT50" s="26"/>
      <c r="IU50" s="26"/>
      <c r="IV50" s="26"/>
      <c r="IW50" s="26"/>
      <c r="IX50" s="55"/>
      <c r="IY50" s="64"/>
      <c r="IZ50" s="26"/>
      <c r="JA50" s="26"/>
      <c r="JB50" s="26"/>
      <c r="JC50" s="26"/>
      <c r="JD50" s="26"/>
      <c r="JE50" s="55"/>
      <c r="JF50" s="64"/>
      <c r="JG50" s="26"/>
      <c r="JH50" s="26"/>
      <c r="JI50" s="26"/>
      <c r="JJ50" s="26"/>
      <c r="JK50" s="26"/>
      <c r="JL50" s="55"/>
      <c r="JM50" s="64"/>
      <c r="JN50" s="26"/>
      <c r="JO50" s="26"/>
      <c r="JP50" s="26"/>
      <c r="JQ50" s="26"/>
      <c r="JR50" s="26"/>
      <c r="JS50" s="55"/>
      <c r="JT50" s="64"/>
      <c r="JU50" s="26"/>
      <c r="JV50" s="26"/>
      <c r="JW50" s="26"/>
      <c r="JX50" s="26"/>
      <c r="JY50" s="26"/>
      <c r="JZ50" s="55"/>
      <c r="KA50" s="64"/>
      <c r="KB50" s="26"/>
      <c r="KC50" s="26"/>
      <c r="KD50" s="26"/>
      <c r="KE50" s="26"/>
      <c r="KF50" s="26"/>
      <c r="KG50" s="55"/>
      <c r="KH50" s="64"/>
      <c r="KI50" s="26"/>
      <c r="KJ50" s="26"/>
      <c r="KK50" s="26"/>
      <c r="KL50" s="26"/>
      <c r="KM50" s="26"/>
      <c r="KN50" s="55"/>
      <c r="KO50" s="64"/>
      <c r="KP50" s="26"/>
      <c r="KQ50" s="26"/>
      <c r="KR50" s="26"/>
      <c r="KS50" s="26"/>
      <c r="KT50" s="26"/>
      <c r="KU50" s="55"/>
      <c r="KV50" s="64"/>
      <c r="KW50" s="26"/>
      <c r="KX50" s="26"/>
      <c r="KY50" s="26"/>
      <c r="KZ50" s="26"/>
      <c r="LA50" s="26"/>
      <c r="LB50" s="55"/>
      <c r="LC50" s="64"/>
      <c r="LD50" s="26"/>
      <c r="LE50" s="26"/>
      <c r="LF50" s="26"/>
      <c r="LG50" s="26"/>
      <c r="LH50" s="26"/>
      <c r="LI50" s="55"/>
      <c r="LJ50" s="64"/>
      <c r="LK50" s="26"/>
      <c r="LL50" s="26"/>
      <c r="LM50" s="26"/>
      <c r="LN50" s="26"/>
      <c r="LO50" s="26"/>
      <c r="LP50" s="55"/>
      <c r="LQ50" s="64"/>
      <c r="LR50" s="26"/>
      <c r="LS50" s="26"/>
      <c r="LT50" s="26"/>
      <c r="LU50" s="26"/>
      <c r="LV50" s="26"/>
      <c r="LW50" s="55"/>
      <c r="LX50" s="64"/>
      <c r="LY50" s="26"/>
      <c r="LZ50" s="26"/>
      <c r="MA50" s="26"/>
      <c r="MB50" s="26"/>
      <c r="MC50" s="26"/>
      <c r="MD50" s="55"/>
      <c r="ME50" s="64"/>
      <c r="MF50" s="26"/>
      <c r="MG50" s="26"/>
      <c r="MH50" s="26"/>
      <c r="MI50" s="26"/>
      <c r="MJ50" s="26"/>
      <c r="MK50" s="55"/>
      <c r="ML50" s="64"/>
      <c r="MM50" s="26"/>
      <c r="MN50" s="26"/>
      <c r="MO50" s="26"/>
      <c r="MP50" s="26"/>
      <c r="MQ50" s="26"/>
      <c r="MR50" s="55"/>
      <c r="MS50" s="64"/>
      <c r="MT50" s="26"/>
      <c r="MU50" s="26"/>
      <c r="MV50" s="26"/>
      <c r="MW50" s="26"/>
      <c r="MX50" s="26"/>
      <c r="MY50" s="55"/>
      <c r="MZ50" s="64"/>
      <c r="NA50" s="26"/>
      <c r="NB50" s="26"/>
      <c r="NC50" s="26"/>
      <c r="ND50" s="26"/>
      <c r="NE50" s="26"/>
      <c r="NF50" s="55"/>
      <c r="NG50" s="64"/>
      <c r="NH50" s="26"/>
      <c r="NI50" s="26"/>
      <c r="NJ50" s="26"/>
      <c r="NK50" s="26"/>
      <c r="NL50" s="26"/>
      <c r="NM50" s="55"/>
      <c r="NN50" s="64"/>
      <c r="NO50" s="26"/>
      <c r="NP50" s="26"/>
      <c r="NQ50" s="26"/>
      <c r="NR50" s="26"/>
      <c r="NS50" s="26"/>
      <c r="NT50" s="55"/>
      <c r="NU50" s="64"/>
      <c r="NV50" s="26"/>
      <c r="NW50" s="26"/>
      <c r="NX50" s="26"/>
      <c r="NY50" s="26"/>
      <c r="NZ50" s="26"/>
      <c r="OA50" s="55"/>
      <c r="OB50" s="64"/>
      <c r="OC50" s="26"/>
      <c r="OD50" s="26"/>
      <c r="OE50" s="26"/>
      <c r="OF50" s="26"/>
      <c r="OG50" s="26"/>
      <c r="OH50" s="55"/>
      <c r="OI50" s="64"/>
      <c r="OJ50" s="26"/>
      <c r="OK50" s="26"/>
      <c r="OL50" s="26"/>
      <c r="OM50" s="26"/>
      <c r="ON50" s="26"/>
      <c r="OO50" s="55"/>
      <c r="OP50" s="64"/>
      <c r="OQ50" s="26"/>
      <c r="OR50" s="26"/>
      <c r="OS50" s="26"/>
      <c r="OT50" s="26"/>
      <c r="OU50" s="26"/>
      <c r="OV50" s="55"/>
      <c r="OW50" s="64"/>
      <c r="OX50" s="26"/>
      <c r="OY50" s="26"/>
      <c r="OZ50" s="26"/>
      <c r="PA50" s="26"/>
      <c r="PB50" s="26"/>
      <c r="PC50" s="55"/>
      <c r="PD50" s="64"/>
      <c r="PE50" s="26"/>
      <c r="PF50" s="26"/>
      <c r="PG50" s="26"/>
      <c r="PH50" s="26"/>
      <c r="PI50" s="26"/>
      <c r="PJ50" s="55"/>
      <c r="PK50" s="64"/>
      <c r="PL50" s="26"/>
      <c r="PM50" s="26"/>
      <c r="PN50" s="26"/>
      <c r="PO50" s="26"/>
      <c r="PP50" s="26"/>
      <c r="PQ50" s="55"/>
      <c r="PR50" s="64"/>
    </row>
    <row r="51" spans="1:434" ht="11.25" hidden="1" customHeight="1">
      <c r="A51" s="171"/>
      <c r="B51" s="40" t="s">
        <v>2143</v>
      </c>
      <c r="C51" s="26"/>
      <c r="D51" s="26"/>
      <c r="E51" s="26"/>
      <c r="F51" s="55"/>
      <c r="G51" s="64"/>
      <c r="H51" s="26"/>
      <c r="I51" s="26"/>
      <c r="J51" s="26"/>
      <c r="K51" s="26"/>
      <c r="L51" s="26"/>
      <c r="M51" s="55"/>
      <c r="N51" s="64"/>
      <c r="O51" s="26"/>
      <c r="P51" s="26"/>
      <c r="Q51" s="26"/>
      <c r="R51" s="26"/>
      <c r="S51" s="26"/>
      <c r="T51" s="55"/>
      <c r="U51" s="64"/>
      <c r="V51" s="26"/>
      <c r="W51" s="26"/>
      <c r="X51" s="26"/>
      <c r="Y51" s="26"/>
      <c r="Z51" s="26"/>
      <c r="AA51" s="55"/>
      <c r="AB51" s="64"/>
      <c r="AC51" s="26"/>
      <c r="AD51" s="26"/>
      <c r="AE51" s="26"/>
      <c r="AF51" s="26"/>
      <c r="AG51" s="26"/>
      <c r="AH51" s="55"/>
      <c r="AI51" s="64"/>
      <c r="AJ51" s="26"/>
      <c r="AK51" s="26"/>
      <c r="AL51" s="26"/>
      <c r="AM51" s="26"/>
      <c r="AN51" s="26"/>
      <c r="AO51" s="55"/>
      <c r="AP51" s="64"/>
      <c r="AQ51" s="26"/>
      <c r="AR51" s="26"/>
      <c r="AS51" s="26"/>
      <c r="AT51" s="26"/>
      <c r="AU51" s="26"/>
      <c r="AV51" s="55"/>
      <c r="AW51" s="64"/>
      <c r="AX51" s="26"/>
      <c r="AY51" s="26"/>
      <c r="AZ51" s="26"/>
      <c r="BA51" s="26"/>
      <c r="BB51" s="26"/>
      <c r="BC51" s="55"/>
      <c r="BD51" s="64"/>
      <c r="BE51" s="26"/>
      <c r="BF51" s="26"/>
      <c r="BG51" s="26"/>
      <c r="BH51" s="26"/>
      <c r="BI51" s="26"/>
      <c r="BJ51" s="55"/>
      <c r="BK51" s="64"/>
      <c r="BL51" s="26"/>
      <c r="BM51" s="26"/>
      <c r="BN51" s="26"/>
      <c r="BO51" s="26"/>
      <c r="BP51" s="26"/>
      <c r="BQ51" s="55"/>
      <c r="BR51" s="64"/>
      <c r="BS51" s="26"/>
      <c r="BT51" s="26"/>
      <c r="BU51" s="26"/>
      <c r="BV51" s="26"/>
      <c r="BW51" s="26"/>
      <c r="BX51" s="55"/>
      <c r="BY51" s="64"/>
      <c r="BZ51" s="26"/>
      <c r="CA51" s="26"/>
      <c r="CB51" s="26"/>
      <c r="CC51" s="26"/>
      <c r="CD51" s="26"/>
      <c r="CE51" s="55"/>
      <c r="CF51" s="64"/>
      <c r="CG51" s="26"/>
      <c r="CH51" s="26"/>
      <c r="CI51" s="26"/>
      <c r="CJ51" s="26"/>
      <c r="CK51" s="26"/>
      <c r="CL51" s="55"/>
      <c r="CM51" s="64"/>
      <c r="CN51" s="26"/>
      <c r="CO51" s="26"/>
      <c r="CP51" s="26"/>
      <c r="CQ51" s="26"/>
      <c r="CR51" s="26"/>
      <c r="CS51" s="55"/>
      <c r="CT51" s="64"/>
      <c r="CU51" s="26"/>
      <c r="CV51" s="26"/>
      <c r="CW51" s="26"/>
      <c r="CX51" s="26"/>
      <c r="CY51" s="26"/>
      <c r="CZ51" s="55"/>
      <c r="DA51" s="64"/>
      <c r="DB51" s="26"/>
      <c r="DC51" s="26"/>
      <c r="DD51" s="26"/>
      <c r="DE51" s="26"/>
      <c r="DF51" s="26"/>
      <c r="DG51" s="55"/>
      <c r="DH51" s="64"/>
      <c r="DI51" s="26"/>
      <c r="DJ51" s="26"/>
      <c r="DK51" s="26"/>
      <c r="DL51" s="26"/>
      <c r="DM51" s="26"/>
      <c r="DN51" s="55"/>
      <c r="DO51" s="64"/>
      <c r="DP51" s="26"/>
      <c r="DQ51" s="26"/>
      <c r="DR51" s="26"/>
      <c r="DS51" s="26"/>
      <c r="DT51" s="26"/>
      <c r="DU51" s="55"/>
      <c r="DV51" s="64"/>
      <c r="DW51" s="26"/>
      <c r="DX51" s="26"/>
      <c r="DY51" s="26"/>
      <c r="DZ51" s="26"/>
      <c r="EA51" s="26"/>
      <c r="EB51" s="55"/>
      <c r="EC51" s="64"/>
      <c r="ED51" s="26"/>
      <c r="EE51" s="26"/>
      <c r="EF51" s="26"/>
      <c r="EG51" s="26"/>
      <c r="EH51" s="26"/>
      <c r="EI51" s="55"/>
      <c r="EJ51" s="64"/>
      <c r="EK51" s="26"/>
      <c r="EL51" s="26"/>
      <c r="EM51" s="26"/>
      <c r="EN51" s="26"/>
      <c r="EO51" s="26"/>
      <c r="EP51" s="55"/>
      <c r="EQ51" s="64"/>
      <c r="ER51" s="26"/>
      <c r="ES51" s="26"/>
      <c r="ET51" s="26"/>
      <c r="EU51" s="26"/>
      <c r="EV51" s="26"/>
      <c r="EW51" s="55"/>
      <c r="EX51" s="64"/>
      <c r="EY51" s="26"/>
      <c r="EZ51" s="26"/>
      <c r="FA51" s="26"/>
      <c r="FB51" s="26"/>
      <c r="FC51" s="26"/>
      <c r="FD51" s="55"/>
      <c r="FE51" s="64"/>
      <c r="FF51" s="26"/>
      <c r="FG51" s="26"/>
      <c r="FH51" s="26"/>
      <c r="FI51" s="26"/>
      <c r="FJ51" s="26"/>
      <c r="FK51" s="55"/>
      <c r="FL51" s="64"/>
      <c r="FM51" s="26"/>
      <c r="FN51" s="26"/>
      <c r="FO51" s="26"/>
      <c r="FP51" s="26"/>
      <c r="FQ51" s="26"/>
      <c r="FR51" s="55"/>
      <c r="FS51" s="64"/>
      <c r="FT51" s="26"/>
      <c r="FU51" s="26"/>
      <c r="FV51" s="26"/>
      <c r="FW51" s="26"/>
      <c r="FX51" s="26"/>
      <c r="FY51" s="55"/>
      <c r="FZ51" s="64"/>
      <c r="GA51" s="26"/>
      <c r="GB51" s="26"/>
      <c r="GC51" s="26"/>
      <c r="GD51" s="26"/>
      <c r="GE51" s="26"/>
      <c r="GF51" s="55"/>
      <c r="GG51" s="64"/>
      <c r="GH51" s="26"/>
      <c r="GI51" s="26"/>
      <c r="GJ51" s="26"/>
      <c r="GK51" s="26"/>
      <c r="GL51" s="26"/>
      <c r="GM51" s="55"/>
      <c r="GN51" s="64"/>
      <c r="GO51" s="26"/>
      <c r="GP51" s="26"/>
      <c r="GQ51" s="26"/>
      <c r="GR51" s="26"/>
      <c r="GS51" s="26"/>
      <c r="GT51" s="55"/>
      <c r="GU51" s="64"/>
      <c r="GV51" s="26"/>
      <c r="GW51" s="26"/>
      <c r="GX51" s="26"/>
      <c r="GY51" s="26"/>
      <c r="GZ51" s="26"/>
      <c r="HA51" s="55"/>
      <c r="HB51" s="64"/>
      <c r="HC51" s="26"/>
      <c r="HD51" s="26"/>
      <c r="HE51" s="26"/>
      <c r="HF51" s="26"/>
      <c r="HG51" s="26"/>
      <c r="HH51" s="55"/>
      <c r="HI51" s="64"/>
      <c r="HJ51" s="26"/>
      <c r="HK51" s="26"/>
      <c r="HL51" s="26"/>
      <c r="HM51" s="26"/>
      <c r="HN51" s="26"/>
      <c r="HO51" s="55"/>
      <c r="HP51" s="64"/>
      <c r="HQ51" s="26"/>
      <c r="HR51" s="26"/>
      <c r="HS51" s="26"/>
      <c r="HT51" s="26"/>
      <c r="HU51" s="26"/>
      <c r="HV51" s="55"/>
      <c r="HW51" s="64"/>
      <c r="HX51" s="26"/>
      <c r="HY51" s="26"/>
      <c r="HZ51" s="26"/>
      <c r="IA51" s="26"/>
      <c r="IB51" s="26"/>
      <c r="IC51" s="55"/>
      <c r="ID51" s="64"/>
      <c r="IE51" s="26"/>
      <c r="IF51" s="26"/>
      <c r="IG51" s="26"/>
      <c r="IH51" s="26"/>
      <c r="II51" s="26"/>
      <c r="IJ51" s="55"/>
      <c r="IK51" s="64"/>
      <c r="IL51" s="26"/>
      <c r="IM51" s="26"/>
      <c r="IN51" s="26"/>
      <c r="IO51" s="26"/>
      <c r="IP51" s="26"/>
      <c r="IQ51" s="55"/>
      <c r="IR51" s="64"/>
      <c r="IS51" s="26"/>
      <c r="IT51" s="26"/>
      <c r="IU51" s="26"/>
      <c r="IV51" s="26"/>
      <c r="IW51" s="26"/>
      <c r="IX51" s="55"/>
      <c r="IY51" s="64"/>
      <c r="IZ51" s="26"/>
      <c r="JA51" s="26"/>
      <c r="JB51" s="26"/>
      <c r="JC51" s="26"/>
      <c r="JD51" s="26"/>
      <c r="JE51" s="55"/>
      <c r="JF51" s="64"/>
      <c r="JG51" s="26"/>
      <c r="JH51" s="26"/>
      <c r="JI51" s="26"/>
      <c r="JJ51" s="26"/>
      <c r="JK51" s="26"/>
      <c r="JL51" s="55"/>
      <c r="JM51" s="64"/>
      <c r="JN51" s="26"/>
      <c r="JO51" s="26"/>
      <c r="JP51" s="26"/>
      <c r="JQ51" s="26"/>
      <c r="JR51" s="26"/>
      <c r="JS51" s="55"/>
      <c r="JT51" s="64"/>
      <c r="JU51" s="26"/>
      <c r="JV51" s="26"/>
      <c r="JW51" s="26"/>
      <c r="JX51" s="26"/>
      <c r="JY51" s="26"/>
      <c r="JZ51" s="55"/>
      <c r="KA51" s="64"/>
      <c r="KB51" s="26"/>
      <c r="KC51" s="26"/>
      <c r="KD51" s="26"/>
      <c r="KE51" s="26"/>
      <c r="KF51" s="26"/>
      <c r="KG51" s="55"/>
      <c r="KH51" s="64"/>
      <c r="KI51" s="26"/>
      <c r="KJ51" s="26"/>
      <c r="KK51" s="26"/>
      <c r="KL51" s="26"/>
      <c r="KM51" s="26"/>
      <c r="KN51" s="55"/>
      <c r="KO51" s="64"/>
      <c r="KP51" s="26"/>
      <c r="KQ51" s="26"/>
      <c r="KR51" s="26"/>
      <c r="KS51" s="26"/>
      <c r="KT51" s="26"/>
      <c r="KU51" s="55"/>
      <c r="KV51" s="64"/>
      <c r="KW51" s="26"/>
      <c r="KX51" s="26"/>
      <c r="KY51" s="26"/>
      <c r="KZ51" s="26"/>
      <c r="LA51" s="26"/>
      <c r="LB51" s="55"/>
      <c r="LC51" s="64"/>
      <c r="LD51" s="26"/>
      <c r="LE51" s="26"/>
      <c r="LF51" s="26"/>
      <c r="LG51" s="26"/>
      <c r="LH51" s="26"/>
      <c r="LI51" s="55"/>
      <c r="LJ51" s="64"/>
      <c r="LK51" s="26"/>
      <c r="LL51" s="26"/>
      <c r="LM51" s="26"/>
      <c r="LN51" s="26"/>
      <c r="LO51" s="26"/>
      <c r="LP51" s="55"/>
      <c r="LQ51" s="64"/>
      <c r="LR51" s="26"/>
      <c r="LS51" s="26"/>
      <c r="LT51" s="26"/>
      <c r="LU51" s="26"/>
      <c r="LV51" s="26"/>
      <c r="LW51" s="55"/>
      <c r="LX51" s="64"/>
      <c r="LY51" s="26"/>
      <c r="LZ51" s="26"/>
      <c r="MA51" s="26"/>
      <c r="MB51" s="26"/>
      <c r="MC51" s="26"/>
      <c r="MD51" s="55"/>
      <c r="ME51" s="64"/>
      <c r="MF51" s="26"/>
      <c r="MG51" s="26"/>
      <c r="MH51" s="26"/>
      <c r="MI51" s="26"/>
      <c r="MJ51" s="26"/>
      <c r="MK51" s="55"/>
      <c r="ML51" s="64"/>
      <c r="MM51" s="26"/>
      <c r="MN51" s="26"/>
      <c r="MO51" s="26"/>
      <c r="MP51" s="26"/>
      <c r="MQ51" s="26"/>
      <c r="MR51" s="55"/>
      <c r="MS51" s="64"/>
      <c r="MT51" s="26"/>
      <c r="MU51" s="26"/>
      <c r="MV51" s="26"/>
      <c r="MW51" s="26"/>
      <c r="MX51" s="26"/>
      <c r="MY51" s="55"/>
      <c r="MZ51" s="64"/>
      <c r="NA51" s="26"/>
      <c r="NB51" s="26"/>
      <c r="NC51" s="26"/>
      <c r="ND51" s="26"/>
      <c r="NE51" s="26"/>
      <c r="NF51" s="55"/>
      <c r="NG51" s="64"/>
      <c r="NH51" s="26"/>
      <c r="NI51" s="26"/>
      <c r="NJ51" s="26"/>
      <c r="NK51" s="26"/>
      <c r="NL51" s="26"/>
      <c r="NM51" s="55"/>
      <c r="NN51" s="64"/>
      <c r="NO51" s="26"/>
      <c r="NP51" s="26"/>
      <c r="NQ51" s="26"/>
      <c r="NR51" s="26"/>
      <c r="NS51" s="26"/>
      <c r="NT51" s="55"/>
      <c r="NU51" s="64"/>
      <c r="NV51" s="26"/>
      <c r="NW51" s="26"/>
      <c r="NX51" s="26"/>
      <c r="NY51" s="26"/>
      <c r="NZ51" s="26"/>
      <c r="OA51" s="55"/>
      <c r="OB51" s="64"/>
      <c r="OC51" s="26"/>
      <c r="OD51" s="26"/>
      <c r="OE51" s="26"/>
      <c r="OF51" s="26"/>
      <c r="OG51" s="26"/>
      <c r="OH51" s="55"/>
      <c r="OI51" s="64"/>
      <c r="OJ51" s="26"/>
      <c r="OK51" s="26"/>
      <c r="OL51" s="26"/>
      <c r="OM51" s="26"/>
      <c r="ON51" s="26"/>
      <c r="OO51" s="55"/>
      <c r="OP51" s="64"/>
      <c r="OQ51" s="26"/>
      <c r="OR51" s="26"/>
      <c r="OS51" s="26"/>
      <c r="OT51" s="26"/>
      <c r="OU51" s="26"/>
      <c r="OV51" s="55"/>
      <c r="OW51" s="64"/>
      <c r="OX51" s="26"/>
      <c r="OY51" s="26"/>
      <c r="OZ51" s="26"/>
      <c r="PA51" s="26"/>
      <c r="PB51" s="26"/>
      <c r="PC51" s="55"/>
      <c r="PD51" s="64"/>
      <c r="PE51" s="26"/>
      <c r="PF51" s="26"/>
      <c r="PG51" s="26"/>
      <c r="PH51" s="26"/>
      <c r="PI51" s="26"/>
      <c r="PJ51" s="55"/>
      <c r="PK51" s="64"/>
      <c r="PL51" s="26"/>
      <c r="PM51" s="26"/>
      <c r="PN51" s="26"/>
      <c r="PO51" s="26"/>
      <c r="PP51" s="26"/>
      <c r="PQ51" s="55"/>
      <c r="PR51" s="64"/>
    </row>
    <row r="52" spans="1:434" ht="11.25" hidden="1" customHeight="1">
      <c r="A52" s="171"/>
      <c r="B52" s="40" t="s">
        <v>2171</v>
      </c>
      <c r="C52" s="26"/>
      <c r="D52" s="26"/>
      <c r="E52" s="26"/>
      <c r="F52" s="55"/>
      <c r="G52" s="64"/>
      <c r="H52" s="26"/>
      <c r="I52" s="26"/>
      <c r="J52" s="26"/>
      <c r="K52" s="26"/>
      <c r="L52" s="26"/>
      <c r="M52" s="55"/>
      <c r="N52" s="64"/>
      <c r="O52" s="26"/>
      <c r="P52" s="26"/>
      <c r="Q52" s="26"/>
      <c r="R52" s="26"/>
      <c r="S52" s="26"/>
      <c r="T52" s="55"/>
      <c r="U52" s="64"/>
      <c r="V52" s="26"/>
      <c r="W52" s="26"/>
      <c r="X52" s="26"/>
      <c r="Y52" s="26"/>
      <c r="Z52" s="26"/>
      <c r="AA52" s="55"/>
      <c r="AB52" s="64"/>
      <c r="AC52" s="26"/>
      <c r="AD52" s="26"/>
      <c r="AE52" s="26"/>
      <c r="AF52" s="26"/>
      <c r="AG52" s="26"/>
      <c r="AH52" s="55"/>
      <c r="AI52" s="64"/>
      <c r="AJ52" s="26"/>
      <c r="AK52" s="26"/>
      <c r="AL52" s="26"/>
      <c r="AM52" s="26"/>
      <c r="AN52" s="26"/>
      <c r="AO52" s="55"/>
      <c r="AP52" s="64"/>
      <c r="AQ52" s="26"/>
      <c r="AR52" s="26"/>
      <c r="AS52" s="26"/>
      <c r="AT52" s="26"/>
      <c r="AU52" s="26"/>
      <c r="AV52" s="55"/>
      <c r="AW52" s="64"/>
      <c r="AX52" s="26"/>
      <c r="AY52" s="26"/>
      <c r="AZ52" s="26"/>
      <c r="BA52" s="26"/>
      <c r="BB52" s="26"/>
      <c r="BC52" s="55"/>
      <c r="BD52" s="64"/>
      <c r="BE52" s="26"/>
      <c r="BF52" s="26"/>
      <c r="BG52" s="26"/>
      <c r="BH52" s="26"/>
      <c r="BI52" s="26"/>
      <c r="BJ52" s="55"/>
      <c r="BK52" s="64"/>
      <c r="BL52" s="26"/>
      <c r="BM52" s="26"/>
      <c r="BN52" s="26"/>
      <c r="BO52" s="26"/>
      <c r="BP52" s="26"/>
      <c r="BQ52" s="55"/>
      <c r="BR52" s="64"/>
      <c r="BS52" s="26"/>
      <c r="BT52" s="26"/>
      <c r="BU52" s="26"/>
      <c r="BV52" s="26"/>
      <c r="BW52" s="26"/>
      <c r="BX52" s="55"/>
      <c r="BY52" s="64"/>
      <c r="BZ52" s="26"/>
      <c r="CA52" s="26"/>
      <c r="CB52" s="26"/>
      <c r="CC52" s="26"/>
      <c r="CD52" s="26"/>
      <c r="CE52" s="55"/>
      <c r="CF52" s="64"/>
      <c r="CG52" s="26"/>
      <c r="CH52" s="26"/>
      <c r="CI52" s="26"/>
      <c r="CJ52" s="26"/>
      <c r="CK52" s="26"/>
      <c r="CL52" s="55"/>
      <c r="CM52" s="64"/>
      <c r="CN52" s="26"/>
      <c r="CO52" s="26"/>
      <c r="CP52" s="26"/>
      <c r="CQ52" s="26"/>
      <c r="CR52" s="26"/>
      <c r="CS52" s="55"/>
      <c r="CT52" s="64"/>
      <c r="CU52" s="26"/>
      <c r="CV52" s="26"/>
      <c r="CW52" s="26"/>
      <c r="CX52" s="26"/>
      <c r="CY52" s="26"/>
      <c r="CZ52" s="55"/>
      <c r="DA52" s="64"/>
      <c r="DB52" s="26"/>
      <c r="DC52" s="26"/>
      <c r="DD52" s="26"/>
      <c r="DE52" s="26"/>
      <c r="DF52" s="26"/>
      <c r="DG52" s="55"/>
      <c r="DH52" s="64"/>
      <c r="DI52" s="26"/>
      <c r="DJ52" s="26"/>
      <c r="DK52" s="26"/>
      <c r="DL52" s="26"/>
      <c r="DM52" s="26"/>
      <c r="DN52" s="55"/>
      <c r="DO52" s="64"/>
      <c r="DP52" s="26"/>
      <c r="DQ52" s="26"/>
      <c r="DR52" s="26"/>
      <c r="DS52" s="26"/>
      <c r="DT52" s="26"/>
      <c r="DU52" s="55"/>
      <c r="DV52" s="64"/>
      <c r="DW52" s="26"/>
      <c r="DX52" s="26"/>
      <c r="DY52" s="26"/>
      <c r="DZ52" s="26"/>
      <c r="EA52" s="26"/>
      <c r="EB52" s="55"/>
      <c r="EC52" s="64"/>
      <c r="ED52" s="26"/>
      <c r="EE52" s="26"/>
      <c r="EF52" s="26"/>
      <c r="EG52" s="26"/>
      <c r="EH52" s="26"/>
      <c r="EI52" s="55"/>
      <c r="EJ52" s="64"/>
      <c r="EK52" s="26"/>
      <c r="EL52" s="26"/>
      <c r="EM52" s="26"/>
      <c r="EN52" s="26"/>
      <c r="EO52" s="26"/>
      <c r="EP52" s="55"/>
      <c r="EQ52" s="64"/>
      <c r="ER52" s="26"/>
      <c r="ES52" s="26"/>
      <c r="ET52" s="26"/>
      <c r="EU52" s="26"/>
      <c r="EV52" s="26"/>
      <c r="EW52" s="55"/>
      <c r="EX52" s="64"/>
      <c r="EY52" s="26"/>
      <c r="EZ52" s="26"/>
      <c r="FA52" s="26"/>
      <c r="FB52" s="26"/>
      <c r="FC52" s="26"/>
      <c r="FD52" s="55"/>
      <c r="FE52" s="64"/>
      <c r="FF52" s="26"/>
      <c r="FG52" s="26"/>
      <c r="FH52" s="26"/>
      <c r="FI52" s="26"/>
      <c r="FJ52" s="26"/>
      <c r="FK52" s="55"/>
      <c r="FL52" s="64"/>
      <c r="FM52" s="26"/>
      <c r="FN52" s="26"/>
      <c r="FO52" s="26"/>
      <c r="FP52" s="26"/>
      <c r="FQ52" s="26"/>
      <c r="FR52" s="55"/>
      <c r="FS52" s="64"/>
      <c r="FT52" s="26"/>
      <c r="FU52" s="26"/>
      <c r="FV52" s="26"/>
      <c r="FW52" s="26"/>
      <c r="FX52" s="26"/>
      <c r="FY52" s="55"/>
      <c r="FZ52" s="64"/>
      <c r="GA52" s="26"/>
      <c r="GB52" s="26"/>
      <c r="GC52" s="26"/>
      <c r="GD52" s="26"/>
      <c r="GE52" s="26"/>
      <c r="GF52" s="55"/>
      <c r="GG52" s="64"/>
      <c r="GH52" s="26"/>
      <c r="GI52" s="26"/>
      <c r="GJ52" s="26"/>
      <c r="GK52" s="26"/>
      <c r="GL52" s="26"/>
      <c r="GM52" s="55"/>
      <c r="GN52" s="64"/>
      <c r="GO52" s="26"/>
      <c r="GP52" s="26"/>
      <c r="GQ52" s="26"/>
      <c r="GR52" s="26"/>
      <c r="GS52" s="26"/>
      <c r="GT52" s="55"/>
      <c r="GU52" s="64"/>
      <c r="GV52" s="26"/>
      <c r="GW52" s="26"/>
      <c r="GX52" s="26"/>
      <c r="GY52" s="26"/>
      <c r="GZ52" s="26"/>
      <c r="HA52" s="55"/>
      <c r="HB52" s="64"/>
      <c r="HC52" s="26"/>
      <c r="HD52" s="26"/>
      <c r="HE52" s="26"/>
      <c r="HF52" s="26"/>
      <c r="HG52" s="26"/>
      <c r="HH52" s="55"/>
      <c r="HI52" s="64"/>
      <c r="HJ52" s="26"/>
      <c r="HK52" s="26"/>
      <c r="HL52" s="26"/>
      <c r="HM52" s="26"/>
      <c r="HN52" s="26"/>
      <c r="HO52" s="55"/>
      <c r="HP52" s="64"/>
      <c r="HQ52" s="26"/>
      <c r="HR52" s="26"/>
      <c r="HS52" s="26"/>
      <c r="HT52" s="26"/>
      <c r="HU52" s="26"/>
      <c r="HV52" s="55"/>
      <c r="HW52" s="64"/>
      <c r="HX52" s="26"/>
      <c r="HY52" s="26"/>
      <c r="HZ52" s="26"/>
      <c r="IA52" s="26"/>
      <c r="IB52" s="26"/>
      <c r="IC52" s="55"/>
      <c r="ID52" s="64"/>
      <c r="IE52" s="26"/>
      <c r="IF52" s="26"/>
      <c r="IG52" s="26"/>
      <c r="IH52" s="26"/>
      <c r="II52" s="26"/>
      <c r="IJ52" s="55"/>
      <c r="IK52" s="64"/>
      <c r="IL52" s="26"/>
      <c r="IM52" s="26"/>
      <c r="IN52" s="26"/>
      <c r="IO52" s="26"/>
      <c r="IP52" s="26"/>
      <c r="IQ52" s="55"/>
      <c r="IR52" s="64"/>
      <c r="IS52" s="26"/>
      <c r="IT52" s="26"/>
      <c r="IU52" s="26"/>
      <c r="IV52" s="26"/>
      <c r="IW52" s="26"/>
      <c r="IX52" s="55"/>
      <c r="IY52" s="64"/>
      <c r="IZ52" s="26"/>
      <c r="JA52" s="26"/>
      <c r="JB52" s="26"/>
      <c r="JC52" s="26"/>
      <c r="JD52" s="26"/>
      <c r="JE52" s="55"/>
      <c r="JF52" s="64"/>
      <c r="JG52" s="26"/>
      <c r="JH52" s="26"/>
      <c r="JI52" s="26"/>
      <c r="JJ52" s="26"/>
      <c r="JK52" s="26"/>
      <c r="JL52" s="55"/>
      <c r="JM52" s="64"/>
      <c r="JN52" s="26"/>
      <c r="JO52" s="26"/>
      <c r="JP52" s="26"/>
      <c r="JQ52" s="26"/>
      <c r="JR52" s="26"/>
      <c r="JS52" s="55"/>
      <c r="JT52" s="64"/>
      <c r="JU52" s="26"/>
      <c r="JV52" s="26"/>
      <c r="JW52" s="26"/>
      <c r="JX52" s="26"/>
      <c r="JY52" s="26"/>
      <c r="JZ52" s="55"/>
      <c r="KA52" s="64"/>
      <c r="KB52" s="26"/>
      <c r="KC52" s="26"/>
      <c r="KD52" s="26"/>
      <c r="KE52" s="26"/>
      <c r="KF52" s="26"/>
      <c r="KG52" s="55"/>
      <c r="KH52" s="64"/>
      <c r="KI52" s="26"/>
      <c r="KJ52" s="26"/>
      <c r="KK52" s="26"/>
      <c r="KL52" s="26"/>
      <c r="KM52" s="26"/>
      <c r="KN52" s="55"/>
      <c r="KO52" s="64"/>
      <c r="KP52" s="26"/>
      <c r="KQ52" s="26"/>
      <c r="KR52" s="26"/>
      <c r="KS52" s="26"/>
      <c r="KT52" s="26"/>
      <c r="KU52" s="55"/>
      <c r="KV52" s="64"/>
      <c r="KW52" s="26"/>
      <c r="KX52" s="26"/>
      <c r="KY52" s="26"/>
      <c r="KZ52" s="26"/>
      <c r="LA52" s="26"/>
      <c r="LB52" s="55"/>
      <c r="LC52" s="64"/>
      <c r="LD52" s="26"/>
      <c r="LE52" s="26"/>
      <c r="LF52" s="26"/>
      <c r="LG52" s="26"/>
      <c r="LH52" s="26"/>
      <c r="LI52" s="55"/>
      <c r="LJ52" s="64"/>
      <c r="LK52" s="26"/>
      <c r="LL52" s="26"/>
      <c r="LM52" s="26"/>
      <c r="LN52" s="26"/>
      <c r="LO52" s="26"/>
      <c r="LP52" s="55"/>
      <c r="LQ52" s="64"/>
      <c r="LR52" s="26"/>
      <c r="LS52" s="26"/>
      <c r="LT52" s="26"/>
      <c r="LU52" s="26"/>
      <c r="LV52" s="26"/>
      <c r="LW52" s="55"/>
      <c r="LX52" s="64"/>
      <c r="LY52" s="26"/>
      <c r="LZ52" s="26"/>
      <c r="MA52" s="26"/>
      <c r="MB52" s="26"/>
      <c r="MC52" s="26"/>
      <c r="MD52" s="55"/>
      <c r="ME52" s="64"/>
      <c r="MF52" s="26"/>
      <c r="MG52" s="26"/>
      <c r="MH52" s="26"/>
      <c r="MI52" s="26"/>
      <c r="MJ52" s="26"/>
      <c r="MK52" s="55"/>
      <c r="ML52" s="64"/>
      <c r="MM52" s="26"/>
      <c r="MN52" s="26"/>
      <c r="MO52" s="26"/>
      <c r="MP52" s="26"/>
      <c r="MQ52" s="26"/>
      <c r="MR52" s="55"/>
      <c r="MS52" s="64"/>
      <c r="MT52" s="26"/>
      <c r="MU52" s="26"/>
      <c r="MV52" s="26"/>
      <c r="MW52" s="26"/>
      <c r="MX52" s="26"/>
      <c r="MY52" s="55"/>
      <c r="MZ52" s="64"/>
      <c r="NA52" s="26"/>
      <c r="NB52" s="26"/>
      <c r="NC52" s="26"/>
      <c r="ND52" s="26"/>
      <c r="NE52" s="26"/>
      <c r="NF52" s="55"/>
      <c r="NG52" s="64"/>
      <c r="NH52" s="26"/>
      <c r="NI52" s="26"/>
      <c r="NJ52" s="26"/>
      <c r="NK52" s="26"/>
      <c r="NL52" s="26"/>
      <c r="NM52" s="55"/>
      <c r="NN52" s="64"/>
      <c r="NO52" s="26"/>
      <c r="NP52" s="26"/>
      <c r="NQ52" s="26"/>
      <c r="NR52" s="26"/>
      <c r="NS52" s="26"/>
      <c r="NT52" s="55"/>
      <c r="NU52" s="64"/>
      <c r="NV52" s="26"/>
      <c r="NW52" s="26"/>
      <c r="NX52" s="26"/>
      <c r="NY52" s="26"/>
      <c r="NZ52" s="26"/>
      <c r="OA52" s="55"/>
      <c r="OB52" s="64"/>
      <c r="OC52" s="26"/>
      <c r="OD52" s="26"/>
      <c r="OE52" s="26"/>
      <c r="OF52" s="26"/>
      <c r="OG52" s="26"/>
      <c r="OH52" s="55"/>
      <c r="OI52" s="64"/>
      <c r="OJ52" s="26"/>
      <c r="OK52" s="26"/>
      <c r="OL52" s="26"/>
      <c r="OM52" s="26"/>
      <c r="ON52" s="26"/>
      <c r="OO52" s="55"/>
      <c r="OP52" s="64"/>
      <c r="OQ52" s="26"/>
      <c r="OR52" s="26"/>
      <c r="OS52" s="26"/>
      <c r="OT52" s="26"/>
      <c r="OU52" s="26"/>
      <c r="OV52" s="55"/>
      <c r="OW52" s="64"/>
      <c r="OX52" s="26"/>
      <c r="OY52" s="26"/>
      <c r="OZ52" s="26"/>
      <c r="PA52" s="26"/>
      <c r="PB52" s="26"/>
      <c r="PC52" s="55"/>
      <c r="PD52" s="64"/>
      <c r="PE52" s="26"/>
      <c r="PF52" s="26"/>
      <c r="PG52" s="26"/>
      <c r="PH52" s="26"/>
      <c r="PI52" s="26"/>
      <c r="PJ52" s="55"/>
      <c r="PK52" s="64"/>
      <c r="PL52" s="26"/>
      <c r="PM52" s="26"/>
      <c r="PN52" s="26"/>
      <c r="PO52" s="26"/>
      <c r="PP52" s="26"/>
      <c r="PQ52" s="55"/>
      <c r="PR52" s="64"/>
    </row>
    <row r="53" spans="1:434" s="48" customFormat="1" ht="11.25" hidden="1" customHeight="1" thickBot="1">
      <c r="A53" s="171"/>
      <c r="B53" s="49" t="s">
        <v>2172</v>
      </c>
      <c r="C53" s="50"/>
      <c r="D53" s="50"/>
      <c r="E53" s="50"/>
      <c r="F53" s="55"/>
      <c r="G53" s="64"/>
      <c r="H53" s="50"/>
      <c r="I53" s="50"/>
      <c r="J53" s="50"/>
      <c r="K53" s="50"/>
      <c r="L53" s="50"/>
      <c r="M53" s="55"/>
      <c r="N53" s="64"/>
      <c r="O53" s="50"/>
      <c r="P53" s="50"/>
      <c r="Q53" s="50"/>
      <c r="R53" s="50"/>
      <c r="S53" s="50"/>
      <c r="T53" s="55"/>
      <c r="U53" s="64"/>
      <c r="V53" s="50"/>
      <c r="W53" s="50"/>
      <c r="X53" s="50"/>
      <c r="Y53" s="50"/>
      <c r="Z53" s="50"/>
      <c r="AA53" s="55"/>
      <c r="AB53" s="64"/>
      <c r="AC53" s="50"/>
      <c r="AD53" s="50"/>
      <c r="AE53" s="50"/>
      <c r="AF53" s="50"/>
      <c r="AG53" s="50"/>
      <c r="AH53" s="55"/>
      <c r="AI53" s="64"/>
      <c r="AJ53" s="50"/>
      <c r="AK53" s="50"/>
      <c r="AL53" s="50"/>
      <c r="AM53" s="50"/>
      <c r="AN53" s="50"/>
      <c r="AO53" s="55"/>
      <c r="AP53" s="64"/>
      <c r="AQ53" s="50"/>
      <c r="AR53" s="50"/>
      <c r="AS53" s="50"/>
      <c r="AT53" s="50"/>
      <c r="AU53" s="50"/>
      <c r="AV53" s="55"/>
      <c r="AW53" s="64"/>
      <c r="AX53" s="50"/>
      <c r="AY53" s="50"/>
      <c r="AZ53" s="50"/>
      <c r="BA53" s="50"/>
      <c r="BB53" s="50"/>
      <c r="BC53" s="55"/>
      <c r="BD53" s="64"/>
      <c r="BE53" s="50"/>
      <c r="BF53" s="50"/>
      <c r="BG53" s="50"/>
      <c r="BH53" s="50"/>
      <c r="BI53" s="50"/>
      <c r="BJ53" s="55"/>
      <c r="BK53" s="64"/>
      <c r="BL53" s="50"/>
      <c r="BM53" s="50"/>
      <c r="BN53" s="50"/>
      <c r="BO53" s="50"/>
      <c r="BP53" s="50"/>
      <c r="BQ53" s="55"/>
      <c r="BR53" s="64"/>
      <c r="BS53" s="50">
        <v>0</v>
      </c>
      <c r="BT53" s="50">
        <v>0</v>
      </c>
      <c r="BU53" s="50">
        <v>0</v>
      </c>
      <c r="BV53" s="50">
        <v>0</v>
      </c>
      <c r="BW53" s="50">
        <v>0</v>
      </c>
      <c r="BX53" s="55"/>
      <c r="BY53" s="64"/>
      <c r="BZ53" s="50"/>
      <c r="CA53" s="50"/>
      <c r="CB53" s="50"/>
      <c r="CC53" s="50"/>
      <c r="CD53" s="50"/>
      <c r="CE53" s="55"/>
      <c r="CF53" s="64"/>
      <c r="CG53" s="50"/>
      <c r="CH53" s="50"/>
      <c r="CI53" s="50"/>
      <c r="CJ53" s="50"/>
      <c r="CK53" s="50"/>
      <c r="CL53" s="55"/>
      <c r="CM53" s="64"/>
      <c r="CN53" s="50"/>
      <c r="CO53" s="50"/>
      <c r="CP53" s="50"/>
      <c r="CQ53" s="50"/>
      <c r="CR53" s="50"/>
      <c r="CS53" s="55"/>
      <c r="CT53" s="64"/>
      <c r="CU53" s="50"/>
      <c r="CV53" s="50"/>
      <c r="CW53" s="50">
        <v>100</v>
      </c>
      <c r="CX53" s="50">
        <v>100</v>
      </c>
      <c r="CY53" s="50">
        <v>465</v>
      </c>
      <c r="CZ53" s="55"/>
      <c r="DA53" s="64"/>
      <c r="DB53" s="50">
        <v>465</v>
      </c>
      <c r="DC53" s="50">
        <v>465</v>
      </c>
      <c r="DD53" s="50">
        <v>465</v>
      </c>
      <c r="DE53" s="50"/>
      <c r="DF53" s="50"/>
      <c r="DG53" s="55"/>
      <c r="DH53" s="64"/>
      <c r="DI53" s="50">
        <v>465</v>
      </c>
      <c r="DJ53" s="50">
        <v>465</v>
      </c>
      <c r="DK53" s="50">
        <v>465</v>
      </c>
      <c r="DL53" s="50">
        <v>465</v>
      </c>
      <c r="DM53" s="50">
        <v>465</v>
      </c>
      <c r="DN53" s="55"/>
      <c r="DO53" s="64"/>
      <c r="DP53" s="50">
        <v>465</v>
      </c>
      <c r="DQ53" s="50">
        <v>465</v>
      </c>
      <c r="DR53" s="50">
        <v>465</v>
      </c>
      <c r="DS53" s="50">
        <v>465</v>
      </c>
      <c r="DT53" s="50">
        <v>465</v>
      </c>
      <c r="DU53" s="55"/>
      <c r="DV53" s="64"/>
      <c r="DW53" s="50"/>
      <c r="DX53" s="50"/>
      <c r="DY53" s="50"/>
      <c r="DZ53" s="50"/>
      <c r="EA53" s="50">
        <v>465</v>
      </c>
      <c r="EB53" s="55"/>
      <c r="EC53" s="64"/>
      <c r="ED53" s="50">
        <v>465</v>
      </c>
      <c r="EE53" s="50">
        <v>465</v>
      </c>
      <c r="EF53" s="50">
        <v>465</v>
      </c>
      <c r="EG53" s="50">
        <v>465</v>
      </c>
      <c r="EH53" s="50">
        <f>465-60</f>
        <v>405</v>
      </c>
      <c r="EI53" s="55"/>
      <c r="EJ53" s="64"/>
      <c r="EK53" s="50">
        <v>465</v>
      </c>
      <c r="EL53" s="50">
        <v>465</v>
      </c>
      <c r="EM53" s="50">
        <v>465</v>
      </c>
      <c r="EN53" s="50">
        <v>465</v>
      </c>
      <c r="EO53" s="50"/>
      <c r="EP53" s="55"/>
      <c r="EQ53" s="64"/>
      <c r="ER53" s="50">
        <v>465</v>
      </c>
      <c r="ES53" s="50">
        <v>465</v>
      </c>
      <c r="ET53" s="50">
        <v>465</v>
      </c>
      <c r="EU53" s="50">
        <v>465</v>
      </c>
      <c r="EV53" s="50">
        <v>465</v>
      </c>
      <c r="EW53" s="55"/>
      <c r="EX53" s="64"/>
      <c r="EY53" s="50">
        <f>465/2</f>
        <v>232.5</v>
      </c>
      <c r="EZ53" s="50">
        <v>465</v>
      </c>
      <c r="FA53" s="50">
        <v>465</v>
      </c>
      <c r="FB53" s="50">
        <v>465</v>
      </c>
      <c r="FC53" s="50">
        <v>465</v>
      </c>
      <c r="FD53" s="55"/>
      <c r="FE53" s="64"/>
      <c r="FF53" s="50">
        <v>465</v>
      </c>
      <c r="FG53" s="50">
        <v>465</v>
      </c>
      <c r="FH53" s="50">
        <v>465</v>
      </c>
      <c r="FI53" s="50">
        <v>0</v>
      </c>
      <c r="FJ53" s="50">
        <v>465</v>
      </c>
      <c r="FK53" s="55"/>
      <c r="FL53" s="64"/>
      <c r="FM53" s="50">
        <v>465</v>
      </c>
      <c r="FN53" s="50">
        <v>465</v>
      </c>
      <c r="FO53" s="50">
        <v>465</v>
      </c>
      <c r="FP53" s="50">
        <v>465</v>
      </c>
      <c r="FQ53" s="50">
        <v>465</v>
      </c>
      <c r="FR53" s="55"/>
      <c r="FS53" s="64"/>
      <c r="FT53" s="50">
        <v>465</v>
      </c>
      <c r="FU53" s="50">
        <v>465</v>
      </c>
      <c r="FV53" s="50">
        <v>465</v>
      </c>
      <c r="FW53" s="50">
        <v>465</v>
      </c>
      <c r="FX53" s="50">
        <v>465</v>
      </c>
      <c r="FY53" s="55"/>
      <c r="FZ53" s="64"/>
      <c r="GA53" s="50">
        <v>465</v>
      </c>
      <c r="GB53" s="50">
        <v>0</v>
      </c>
      <c r="GC53" s="50">
        <v>0</v>
      </c>
      <c r="GD53" s="50">
        <v>0</v>
      </c>
      <c r="GE53" s="50">
        <v>0</v>
      </c>
      <c r="GF53" s="55"/>
      <c r="GG53" s="64"/>
      <c r="GH53" s="50"/>
      <c r="GI53" s="50"/>
      <c r="GJ53" s="50"/>
      <c r="GK53" s="50"/>
      <c r="GL53" s="50"/>
      <c r="GM53" s="55"/>
      <c r="GN53" s="64"/>
      <c r="GO53" s="50"/>
      <c r="GP53" s="50">
        <v>465</v>
      </c>
      <c r="GQ53" s="50">
        <v>465</v>
      </c>
      <c r="GR53" s="50">
        <v>465</v>
      </c>
      <c r="GS53" s="50">
        <v>465</v>
      </c>
      <c r="GT53" s="55"/>
      <c r="GU53" s="64"/>
      <c r="GV53" s="50"/>
      <c r="GW53" s="50"/>
      <c r="GX53" s="50"/>
      <c r="GY53" s="50"/>
      <c r="GZ53" s="50"/>
      <c r="HA53" s="55"/>
      <c r="HB53" s="64"/>
      <c r="HC53" s="50"/>
      <c r="HD53" s="50"/>
      <c r="HE53" s="50"/>
      <c r="HF53" s="50"/>
      <c r="HG53" s="50"/>
      <c r="HH53" s="55"/>
      <c r="HI53" s="64"/>
      <c r="HJ53" s="50"/>
      <c r="HK53" s="50"/>
      <c r="HL53" s="50"/>
      <c r="HM53" s="50"/>
      <c r="HN53" s="50"/>
      <c r="HO53" s="55"/>
      <c r="HP53" s="64"/>
      <c r="HQ53" s="50"/>
      <c r="HR53" s="50"/>
      <c r="HS53" s="50"/>
      <c r="HT53" s="50"/>
      <c r="HU53" s="50"/>
      <c r="HV53" s="55"/>
      <c r="HW53" s="64"/>
      <c r="HX53" s="50"/>
      <c r="HY53" s="50"/>
      <c r="HZ53" s="50"/>
      <c r="IA53" s="50"/>
      <c r="IB53" s="50"/>
      <c r="IC53" s="55"/>
      <c r="ID53" s="64"/>
      <c r="IE53" s="50"/>
      <c r="IF53" s="50"/>
      <c r="IG53" s="50"/>
      <c r="IH53" s="50"/>
      <c r="II53" s="50"/>
      <c r="IJ53" s="55"/>
      <c r="IK53" s="64"/>
      <c r="IL53" s="50"/>
      <c r="IM53" s="50"/>
      <c r="IN53" s="50"/>
      <c r="IO53" s="50"/>
      <c r="IP53" s="50"/>
      <c r="IQ53" s="55"/>
      <c r="IR53" s="64"/>
      <c r="IS53" s="50"/>
      <c r="IT53" s="50"/>
      <c r="IU53" s="50"/>
      <c r="IV53" s="50"/>
      <c r="IW53" s="50"/>
      <c r="IX53" s="55"/>
      <c r="IY53" s="64"/>
      <c r="IZ53" s="50"/>
      <c r="JA53" s="50"/>
      <c r="JB53" s="50"/>
      <c r="JC53" s="50"/>
      <c r="JD53" s="50"/>
      <c r="JE53" s="55"/>
      <c r="JF53" s="64"/>
      <c r="JG53" s="50"/>
      <c r="JH53" s="50"/>
      <c r="JI53" s="50"/>
      <c r="JJ53" s="50"/>
      <c r="JK53" s="50"/>
      <c r="JL53" s="55"/>
      <c r="JM53" s="64"/>
      <c r="JN53" s="50"/>
      <c r="JO53" s="50"/>
      <c r="JP53" s="50"/>
      <c r="JQ53" s="50"/>
      <c r="JR53" s="50"/>
      <c r="JS53" s="55"/>
      <c r="JT53" s="64"/>
      <c r="JU53" s="50"/>
      <c r="JV53" s="50"/>
      <c r="JW53" s="50"/>
      <c r="JX53" s="50"/>
      <c r="JY53" s="50"/>
      <c r="JZ53" s="55"/>
      <c r="KA53" s="64"/>
      <c r="KB53" s="50"/>
      <c r="KC53" s="50"/>
      <c r="KD53" s="50"/>
      <c r="KE53" s="50"/>
      <c r="KF53" s="50"/>
      <c r="KG53" s="55"/>
      <c r="KH53" s="64"/>
      <c r="KI53" s="50"/>
      <c r="KJ53" s="50"/>
      <c r="KK53" s="50"/>
      <c r="KL53" s="50"/>
      <c r="KM53" s="50"/>
      <c r="KN53" s="55"/>
      <c r="KO53" s="64"/>
      <c r="KP53" s="50"/>
      <c r="KQ53" s="50"/>
      <c r="KR53" s="50"/>
      <c r="KS53" s="50"/>
      <c r="KT53" s="50"/>
      <c r="KU53" s="55"/>
      <c r="KV53" s="64"/>
      <c r="KW53" s="50"/>
      <c r="KX53" s="50"/>
      <c r="KY53" s="50"/>
      <c r="KZ53" s="50"/>
      <c r="LA53" s="50"/>
      <c r="LB53" s="55"/>
      <c r="LC53" s="64"/>
      <c r="LD53" s="50"/>
      <c r="LE53" s="50"/>
      <c r="LF53" s="50"/>
      <c r="LG53" s="50"/>
      <c r="LH53" s="50"/>
      <c r="LI53" s="55"/>
      <c r="LJ53" s="64"/>
      <c r="LK53" s="50"/>
      <c r="LL53" s="50"/>
      <c r="LM53" s="50"/>
      <c r="LN53" s="50"/>
      <c r="LO53" s="50"/>
      <c r="LP53" s="55"/>
      <c r="LQ53" s="64"/>
      <c r="LR53" s="50"/>
      <c r="LS53" s="50"/>
      <c r="LT53" s="50"/>
      <c r="LU53" s="50"/>
      <c r="LV53" s="50"/>
      <c r="LW53" s="55"/>
      <c r="LX53" s="64"/>
      <c r="LY53" s="50"/>
      <c r="LZ53" s="50"/>
      <c r="MA53" s="50"/>
      <c r="MB53" s="50"/>
      <c r="MC53" s="50"/>
      <c r="MD53" s="55"/>
      <c r="ME53" s="64"/>
      <c r="MF53" s="50"/>
      <c r="MG53" s="50"/>
      <c r="MH53" s="50"/>
      <c r="MI53" s="50"/>
      <c r="MJ53" s="50"/>
      <c r="MK53" s="55"/>
      <c r="ML53" s="64"/>
      <c r="MM53" s="50"/>
      <c r="MN53" s="50"/>
      <c r="MO53" s="50"/>
      <c r="MP53" s="50"/>
      <c r="MQ53" s="50"/>
      <c r="MR53" s="55"/>
      <c r="MS53" s="64"/>
      <c r="MT53" s="50"/>
      <c r="MU53" s="50"/>
      <c r="MV53" s="50"/>
      <c r="MW53" s="50"/>
      <c r="MX53" s="50"/>
      <c r="MY53" s="55"/>
      <c r="MZ53" s="64"/>
      <c r="NA53" s="50"/>
      <c r="NB53" s="50"/>
      <c r="NC53" s="50"/>
      <c r="ND53" s="50"/>
      <c r="NE53" s="50"/>
      <c r="NF53" s="55"/>
      <c r="NG53" s="64"/>
      <c r="NH53" s="50"/>
      <c r="NI53" s="50"/>
      <c r="NJ53" s="50"/>
      <c r="NK53" s="50"/>
      <c r="NL53" s="50"/>
      <c r="NM53" s="55"/>
      <c r="NN53" s="64"/>
      <c r="NO53" s="50"/>
      <c r="NP53" s="50"/>
      <c r="NQ53" s="50"/>
      <c r="NR53" s="50"/>
      <c r="NS53" s="50"/>
      <c r="NT53" s="55"/>
      <c r="NU53" s="64"/>
      <c r="NV53" s="50"/>
      <c r="NW53" s="50"/>
      <c r="NX53" s="50"/>
      <c r="NY53" s="50"/>
      <c r="NZ53" s="50"/>
      <c r="OA53" s="55"/>
      <c r="OB53" s="64"/>
      <c r="OC53" s="50"/>
      <c r="OD53" s="50"/>
      <c r="OE53" s="50"/>
      <c r="OF53" s="50"/>
      <c r="OG53" s="50"/>
      <c r="OH53" s="55"/>
      <c r="OI53" s="64"/>
      <c r="OJ53" s="50"/>
      <c r="OK53" s="50"/>
      <c r="OL53" s="50"/>
      <c r="OM53" s="50"/>
      <c r="ON53" s="50"/>
      <c r="OO53" s="55"/>
      <c r="OP53" s="64"/>
      <c r="OQ53" s="50"/>
      <c r="OR53" s="50"/>
      <c r="OS53" s="50"/>
      <c r="OT53" s="50"/>
      <c r="OU53" s="50"/>
      <c r="OV53" s="55"/>
      <c r="OW53" s="64"/>
      <c r="OX53" s="50"/>
      <c r="OY53" s="50"/>
      <c r="OZ53" s="50"/>
      <c r="PA53" s="50"/>
      <c r="PB53" s="50"/>
      <c r="PC53" s="55"/>
      <c r="PD53" s="64"/>
      <c r="PE53" s="50"/>
      <c r="PF53" s="50"/>
      <c r="PG53" s="50"/>
      <c r="PH53" s="50"/>
      <c r="PI53" s="50"/>
      <c r="PJ53" s="55"/>
      <c r="PK53" s="64"/>
      <c r="PL53" s="50"/>
      <c r="PM53" s="50"/>
      <c r="PN53" s="50"/>
      <c r="PO53" s="50"/>
      <c r="PP53" s="50"/>
      <c r="PQ53" s="55"/>
      <c r="PR53" s="64"/>
    </row>
    <row r="54" spans="1:434" s="38" customFormat="1" ht="11.25" customHeight="1">
      <c r="A54" s="167" t="s">
        <v>2298</v>
      </c>
      <c r="B54" s="39" t="s">
        <v>2168</v>
      </c>
      <c r="C54" s="31">
        <f>SUMIFS(AKORD[[CZASY]:[CZASY]],AKORD[[DATA]:[DATA]],C5,AKORD[[IMIE]:[IMIE]],$A$54)</f>
        <v>0</v>
      </c>
      <c r="D54" s="31">
        <f>SUMIFS(AKORD[[CZASY]:[CZASY]],AKORD[[DATA]:[DATA]],D5,AKORD[[IMIE]:[IMIE]],$A$54)</f>
        <v>0</v>
      </c>
      <c r="E54" s="31">
        <f>SUMIFS(AKORD[[CZASY]:[CZASY]],AKORD[[DATA]:[DATA]],E5,AKORD[[IMIE]:[IMIE]],$A$54)</f>
        <v>0</v>
      </c>
      <c r="F54" s="31">
        <f>SUMIFS(AKORD[[CZASY]:[CZASY]],AKORD[[DATA]:[DATA]],F5,AKORD[[IMIE]:[IMIE]],$A$54)</f>
        <v>0</v>
      </c>
      <c r="G54" s="31">
        <f>SUMIFS(AKORD[[CZASY]:[CZASY]],AKORD[[DATA]:[DATA]],G5,AKORD[[IMIE]:[IMIE]],$A$54)</f>
        <v>0</v>
      </c>
      <c r="H54" s="31">
        <f>SUMIFS(AKORD[[CZASY]:[CZASY]],AKORD[[DATA]:[DATA]],H5,AKORD[[IMIE]:[IMIE]],$A$54)</f>
        <v>0</v>
      </c>
      <c r="I54" s="31">
        <f>SUMIFS(AKORD[[CZASY]:[CZASY]],AKORD[[DATA]:[DATA]],I5,AKORD[[IMIE]:[IMIE]],$A$54)</f>
        <v>0</v>
      </c>
      <c r="J54" s="31">
        <f>SUMIFS(AKORD[[CZASY]:[CZASY]],AKORD[[DATA]:[DATA]],J5,AKORD[[IMIE]:[IMIE]],$A$54)</f>
        <v>0</v>
      </c>
      <c r="K54" s="31">
        <f>SUMIFS(AKORD[[CZASY]:[CZASY]],AKORD[[DATA]:[DATA]],K5,AKORD[[IMIE]:[IMIE]],$A$54)</f>
        <v>0</v>
      </c>
      <c r="L54" s="31">
        <f>SUMIFS(AKORD[[CZASY]:[CZASY]],AKORD[[DATA]:[DATA]],L5,AKORD[[IMIE]:[IMIE]],$A$54)</f>
        <v>0</v>
      </c>
      <c r="M54" s="31">
        <f>SUMIFS(AKORD[[CZASY]:[CZASY]],AKORD[[DATA]:[DATA]],M5,AKORD[[IMIE]:[IMIE]],$A$54)</f>
        <v>0</v>
      </c>
      <c r="N54" s="31">
        <f>SUMIFS(AKORD[[CZASY]:[CZASY]],AKORD[[DATA]:[DATA]],N5,AKORD[[IMIE]:[IMIE]],$A$54)</f>
        <v>0</v>
      </c>
      <c r="O54" s="31">
        <f>SUMIFS(AKORD[[CZASY]:[CZASY]],AKORD[[DATA]:[DATA]],O5,AKORD[[IMIE]:[IMIE]],$A$54)</f>
        <v>0</v>
      </c>
      <c r="P54" s="31">
        <f>SUMIFS(AKORD[[CZASY]:[CZASY]],AKORD[[DATA]:[DATA]],P5,AKORD[[IMIE]:[IMIE]],$A$54)</f>
        <v>0</v>
      </c>
      <c r="Q54" s="31">
        <f>SUMIFS(AKORD[[CZASY]:[CZASY]],AKORD[[DATA]:[DATA]],Q5,AKORD[[IMIE]:[IMIE]],$A$54)</f>
        <v>0</v>
      </c>
      <c r="R54" s="31">
        <f>SUMIFS(AKORD[[CZASY]:[CZASY]],AKORD[[DATA]:[DATA]],R5,AKORD[[IMIE]:[IMIE]],$A$54)</f>
        <v>0</v>
      </c>
      <c r="S54" s="31">
        <f>SUMIFS(AKORD[[CZASY]:[CZASY]],AKORD[[DATA]:[DATA]],S5,AKORD[[IMIE]:[IMIE]],$A$54)</f>
        <v>0</v>
      </c>
      <c r="T54" s="31">
        <f>SUMIFS(AKORD[[CZASY]:[CZASY]],AKORD[[DATA]:[DATA]],T5,AKORD[[IMIE]:[IMIE]],$A$54)</f>
        <v>0</v>
      </c>
      <c r="U54" s="31">
        <f>SUMIFS(AKORD[[CZASY]:[CZASY]],AKORD[[DATA]:[DATA]],U5,AKORD[[IMIE]:[IMIE]],$A$54)</f>
        <v>0</v>
      </c>
      <c r="V54" s="31">
        <f>SUMIFS(AKORD[[CZASY]:[CZASY]],AKORD[[DATA]:[DATA]],V5,AKORD[[IMIE]:[IMIE]],$A$54)</f>
        <v>0</v>
      </c>
      <c r="W54" s="31">
        <f>SUMIFS(AKORD[[CZASY]:[CZASY]],AKORD[[DATA]:[DATA]],W5,AKORD[[IMIE]:[IMIE]],$A$54)</f>
        <v>0</v>
      </c>
      <c r="X54" s="31">
        <f>SUMIFS(AKORD[[CZASY]:[CZASY]],AKORD[[DATA]:[DATA]],X5,AKORD[[IMIE]:[IMIE]],$A$54)</f>
        <v>0</v>
      </c>
      <c r="Y54" s="31">
        <f>SUMIFS(AKORD[[CZASY]:[CZASY]],AKORD[[DATA]:[DATA]],Y5,AKORD[[IMIE]:[IMIE]],$A$54)</f>
        <v>0</v>
      </c>
      <c r="Z54" s="31">
        <f>SUMIFS(AKORD[[CZASY]:[CZASY]],AKORD[[DATA]:[DATA]],Z5,AKORD[[IMIE]:[IMIE]],$A$54)</f>
        <v>0</v>
      </c>
      <c r="AA54" s="31">
        <f>SUMIFS(AKORD[[CZASY]:[CZASY]],AKORD[[DATA]:[DATA]],AA5,AKORD[[IMIE]:[IMIE]],$A$54)</f>
        <v>0</v>
      </c>
      <c r="AB54" s="31">
        <f>SUMIFS(AKORD[[CZASY]:[CZASY]],AKORD[[DATA]:[DATA]],AB5,AKORD[[IMIE]:[IMIE]],$A$54)</f>
        <v>0</v>
      </c>
      <c r="AC54" s="31">
        <f>SUMIFS(AKORD[[CZASY]:[CZASY]],AKORD[[DATA]:[DATA]],AC5,AKORD[[IMIE]:[IMIE]],$A$54)</f>
        <v>0</v>
      </c>
      <c r="AD54" s="31">
        <f>SUMIFS(AKORD[[CZASY]:[CZASY]],AKORD[[DATA]:[DATA]],AD5,AKORD[[IMIE]:[IMIE]],$A$54)</f>
        <v>0</v>
      </c>
      <c r="AE54" s="31">
        <f>SUMIFS(AKORD[[CZASY]:[CZASY]],AKORD[[DATA]:[DATA]],AE5,AKORD[[IMIE]:[IMIE]],$A$54)</f>
        <v>0</v>
      </c>
      <c r="AF54" s="31">
        <f>SUMIFS(AKORD[[CZASY]:[CZASY]],AKORD[[DATA]:[DATA]],AF5,AKORD[[IMIE]:[IMIE]],$A$54)</f>
        <v>0</v>
      </c>
      <c r="AG54" s="31">
        <f>SUMIFS(AKORD[[CZASY]:[CZASY]],AKORD[[DATA]:[DATA]],AG5,AKORD[[IMIE]:[IMIE]],$A$54)</f>
        <v>0</v>
      </c>
      <c r="AH54" s="31">
        <f>SUMIFS(AKORD[[CZASY]:[CZASY]],AKORD[[DATA]:[DATA]],AH5,AKORD[[IMIE]:[IMIE]],$A$54)</f>
        <v>0</v>
      </c>
      <c r="AI54" s="31">
        <f>SUMIFS(AKORD[[CZASY]:[CZASY]],AKORD[[DATA]:[DATA]],AI5,AKORD[[IMIE]:[IMIE]],$A$54)</f>
        <v>0</v>
      </c>
      <c r="AJ54" s="31">
        <f>SUMIFS(AKORD[[CZASY]:[CZASY]],AKORD[[DATA]:[DATA]],AJ5,AKORD[[IMIE]:[IMIE]],$A$54)</f>
        <v>0</v>
      </c>
      <c r="AK54" s="31">
        <f>SUMIFS(AKORD[[CZASY]:[CZASY]],AKORD[[DATA]:[DATA]],AK5,AKORD[[IMIE]:[IMIE]],$A$54)</f>
        <v>0</v>
      </c>
      <c r="AL54" s="31">
        <f>SUMIFS(AKORD[[CZASY]:[CZASY]],AKORD[[DATA]:[DATA]],AL5,AKORD[[IMIE]:[IMIE]],$A$54)</f>
        <v>0</v>
      </c>
      <c r="AM54" s="31">
        <f>SUMIFS(AKORD[[CZASY]:[CZASY]],AKORD[[DATA]:[DATA]],AM5,AKORD[[IMIE]:[IMIE]],$A$54)</f>
        <v>0</v>
      </c>
      <c r="AN54" s="31">
        <f>SUMIFS(AKORD[[CZASY]:[CZASY]],AKORD[[DATA]:[DATA]],AN5,AKORD[[IMIE]:[IMIE]],$A$54)</f>
        <v>0</v>
      </c>
      <c r="AO54" s="31">
        <f>SUMIFS(AKORD[[CZASY]:[CZASY]],AKORD[[DATA]:[DATA]],AO5,AKORD[[IMIE]:[IMIE]],$A$54)</f>
        <v>0</v>
      </c>
      <c r="AP54" s="31">
        <f>SUMIFS(AKORD[[CZASY]:[CZASY]],AKORD[[DATA]:[DATA]],AP5,AKORD[[IMIE]:[IMIE]],$A$54)</f>
        <v>0</v>
      </c>
      <c r="AQ54" s="31">
        <f>SUMIFS(AKORD[[CZASY]:[CZASY]],AKORD[[DATA]:[DATA]],AQ5,AKORD[[IMIE]:[IMIE]],$A$54)</f>
        <v>0</v>
      </c>
      <c r="AR54" s="31">
        <f>SUMIFS(AKORD[[CZASY]:[CZASY]],AKORD[[DATA]:[DATA]],AR5,AKORD[[IMIE]:[IMIE]],$A$54)</f>
        <v>0</v>
      </c>
      <c r="AS54" s="31">
        <f>SUMIFS(AKORD[[CZASY]:[CZASY]],AKORD[[DATA]:[DATA]],AS5,AKORD[[IMIE]:[IMIE]],$A$54)</f>
        <v>0</v>
      </c>
      <c r="AT54" s="31">
        <f>SUMIFS(AKORD[[CZASY]:[CZASY]],AKORD[[DATA]:[DATA]],AT5,AKORD[[IMIE]:[IMIE]],$A$54)</f>
        <v>0</v>
      </c>
      <c r="AU54" s="31">
        <f>SUMIFS(AKORD[[CZASY]:[CZASY]],AKORD[[DATA]:[DATA]],AU5,AKORD[[IMIE]:[IMIE]],$A$54)</f>
        <v>0</v>
      </c>
      <c r="AV54" s="31">
        <f>SUMIFS(AKORD[[CZASY]:[CZASY]],AKORD[[DATA]:[DATA]],AV5,AKORD[[IMIE]:[IMIE]],$A$54)</f>
        <v>0</v>
      </c>
      <c r="AW54" s="31">
        <f>SUMIFS(AKORD[[CZASY]:[CZASY]],AKORD[[DATA]:[DATA]],AW5,AKORD[[IMIE]:[IMIE]],$A$54)</f>
        <v>0</v>
      </c>
      <c r="AX54" s="31">
        <f>SUMIFS(AKORD[[CZASY]:[CZASY]],AKORD[[DATA]:[DATA]],AX5,AKORD[[IMIE]:[IMIE]],$A$54)</f>
        <v>0</v>
      </c>
      <c r="AY54" s="31">
        <f>SUMIFS(AKORD[[CZASY]:[CZASY]],AKORD[[DATA]:[DATA]],AY5,AKORD[[IMIE]:[IMIE]],$A$54)</f>
        <v>0</v>
      </c>
      <c r="AZ54" s="31">
        <f>SUMIFS(AKORD[[CZASY]:[CZASY]],AKORD[[DATA]:[DATA]],AZ5,AKORD[[IMIE]:[IMIE]],$A$54)</f>
        <v>0</v>
      </c>
      <c r="BA54" s="31">
        <f>SUMIFS(AKORD[[CZASY]:[CZASY]],AKORD[[DATA]:[DATA]],BA5,AKORD[[IMIE]:[IMIE]],$A$54)</f>
        <v>0</v>
      </c>
      <c r="BB54" s="31">
        <f>SUMIFS(AKORD[[CZASY]:[CZASY]],AKORD[[DATA]:[DATA]],BB5,AKORD[[IMIE]:[IMIE]],$A$54)</f>
        <v>0</v>
      </c>
      <c r="BC54" s="31">
        <f>SUMIFS(AKORD[[CZASY]:[CZASY]],AKORD[[DATA]:[DATA]],BC5,AKORD[[IMIE]:[IMIE]],$A$54)</f>
        <v>0</v>
      </c>
      <c r="BD54" s="31">
        <f>SUMIFS(AKORD[[CZASY]:[CZASY]],AKORD[[DATA]:[DATA]],BD5,AKORD[[IMIE]:[IMIE]],$A$54)</f>
        <v>0</v>
      </c>
      <c r="BE54" s="31">
        <f>SUMIFS(AKORD[[CZASY]:[CZASY]],AKORD[[DATA]:[DATA]],BE5,AKORD[[IMIE]:[IMIE]],$A$54)</f>
        <v>0</v>
      </c>
      <c r="BF54" s="31">
        <f>SUMIFS(AKORD[[CZASY]:[CZASY]],AKORD[[DATA]:[DATA]],BF5,AKORD[[IMIE]:[IMIE]],$A$54)</f>
        <v>0</v>
      </c>
      <c r="BG54" s="31">
        <f>SUMIFS(AKORD[[CZASY]:[CZASY]],AKORD[[DATA]:[DATA]],BG5,AKORD[[IMIE]:[IMIE]],$A$54)</f>
        <v>0</v>
      </c>
      <c r="BH54" s="31">
        <f>SUMIFS(AKORD[[CZASY]:[CZASY]],AKORD[[DATA]:[DATA]],BH5,AKORD[[IMIE]:[IMIE]],$A$54)</f>
        <v>0</v>
      </c>
      <c r="BI54" s="31">
        <f>SUMIFS(AKORD[[CZASY]:[CZASY]],AKORD[[DATA]:[DATA]],BI5,AKORD[[IMIE]:[IMIE]],$A$54)</f>
        <v>0</v>
      </c>
      <c r="BJ54" s="31">
        <f>SUMIFS(AKORD[[CZASY]:[CZASY]],AKORD[[DATA]:[DATA]],BJ5,AKORD[[IMIE]:[IMIE]],$A$54)</f>
        <v>0</v>
      </c>
      <c r="BK54" s="31">
        <f>SUMIFS(AKORD[[CZASY]:[CZASY]],AKORD[[DATA]:[DATA]],BK5,AKORD[[IMIE]:[IMIE]],$A$54)</f>
        <v>0</v>
      </c>
      <c r="BL54" s="31">
        <f>SUMIFS(AKORD[[CZASY]:[CZASY]],AKORD[[DATA]:[DATA]],BL5,AKORD[[IMIE]:[IMIE]],$A$54)</f>
        <v>0</v>
      </c>
      <c r="BM54" s="31">
        <f>SUMIFS(AKORD[[CZASY]:[CZASY]],AKORD[[DATA]:[DATA]],BM5,AKORD[[IMIE]:[IMIE]],$A$54)</f>
        <v>0</v>
      </c>
      <c r="BN54" s="31">
        <f>SUMIFS(AKORD[[CZASY]:[CZASY]],AKORD[[DATA]:[DATA]],BN5,AKORD[[IMIE]:[IMIE]],$A$54)</f>
        <v>0</v>
      </c>
      <c r="BO54" s="31">
        <f>SUMIFS(AKORD[[CZASY]:[CZASY]],AKORD[[DATA]:[DATA]],BO5,AKORD[[IMIE]:[IMIE]],$A$54)</f>
        <v>0</v>
      </c>
      <c r="BP54" s="31">
        <f>SUMIFS(AKORD[[CZASY]:[CZASY]],AKORD[[DATA]:[DATA]],BP5,AKORD[[IMIE]:[IMIE]],$A$54)</f>
        <v>0</v>
      </c>
      <c r="BQ54" s="31">
        <f>SUMIFS(AKORD[[CZASY]:[CZASY]],AKORD[[DATA]:[DATA]],BQ5,AKORD[[IMIE]:[IMIE]],$A$54)</f>
        <v>0</v>
      </c>
      <c r="BR54" s="31">
        <f>SUMIFS(AKORD[[CZASY]:[CZASY]],AKORD[[DATA]:[DATA]],BR5,AKORD[[IMIE]:[IMIE]],$A$54)</f>
        <v>0</v>
      </c>
      <c r="BS54" s="31">
        <f>SUMIFS(AKORD[[CZASY]:[CZASY]],AKORD[[DATA]:[DATA]],BS5,AKORD[[IMIE]:[IMIE]],$A$54)</f>
        <v>0</v>
      </c>
      <c r="BT54" s="31">
        <f>SUMIFS(AKORD[[CZASY]:[CZASY]],AKORD[[DATA]:[DATA]],BT5,AKORD[[IMIE]:[IMIE]],$A$54)</f>
        <v>0</v>
      </c>
      <c r="BU54" s="31">
        <f>SUMIFS(AKORD[[CZASY]:[CZASY]],AKORD[[DATA]:[DATA]],BU5,AKORD[[IMIE]:[IMIE]],$A$54)</f>
        <v>0</v>
      </c>
      <c r="BV54" s="31">
        <f>SUMIFS(AKORD[[CZASY]:[CZASY]],AKORD[[DATA]:[DATA]],BV5,AKORD[[IMIE]:[IMIE]],$A$54)</f>
        <v>0</v>
      </c>
      <c r="BW54" s="31">
        <f>SUMIFS(AKORD[[CZASY]:[CZASY]],AKORD[[DATA]:[DATA]],BW5,AKORD[[IMIE]:[IMIE]],$A$54)</f>
        <v>0</v>
      </c>
      <c r="BX54" s="31">
        <f>SUMIFS(AKORD[[CZASY]:[CZASY]],AKORD[[DATA]:[DATA]],BX5,AKORD[[IMIE]:[IMIE]],$A$54)</f>
        <v>0</v>
      </c>
      <c r="BY54" s="31">
        <f>SUMIFS(AKORD[[CZASY]:[CZASY]],AKORD[[DATA]:[DATA]],BY5,AKORD[[IMIE]:[IMIE]],$A$54)</f>
        <v>0</v>
      </c>
      <c r="BZ54" s="31">
        <f>SUMIFS(AKORD[[CZASY]:[CZASY]],AKORD[[DATA]:[DATA]],BZ5,AKORD[[IMIE]:[IMIE]],$A$54)</f>
        <v>0</v>
      </c>
      <c r="CA54" s="31">
        <f>SUMIFS(AKORD[[CZASY]:[CZASY]],AKORD[[DATA]:[DATA]],CA5,AKORD[[IMIE]:[IMIE]],$A$54)</f>
        <v>0</v>
      </c>
      <c r="CB54" s="31">
        <f>SUMIFS(AKORD[[CZASY]:[CZASY]],AKORD[[DATA]:[DATA]],CB5,AKORD[[IMIE]:[IMIE]],$A$54)</f>
        <v>0</v>
      </c>
      <c r="CC54" s="31">
        <f>SUMIFS(AKORD[[CZASY]:[CZASY]],AKORD[[DATA]:[DATA]],CC5,AKORD[[IMIE]:[IMIE]],$A$54)</f>
        <v>0</v>
      </c>
      <c r="CD54" s="31">
        <f>SUMIFS(AKORD[[CZASY]:[CZASY]],AKORD[[DATA]:[DATA]],CD5,AKORD[[IMIE]:[IMIE]],$A$54)</f>
        <v>0</v>
      </c>
      <c r="CE54" s="31">
        <f>SUMIFS(AKORD[[CZASY]:[CZASY]],AKORD[[DATA]:[DATA]],CE5,AKORD[[IMIE]:[IMIE]],$A$54)</f>
        <v>0</v>
      </c>
      <c r="CF54" s="31">
        <f>SUMIFS(AKORD[[CZASY]:[CZASY]],AKORD[[DATA]:[DATA]],CF5,AKORD[[IMIE]:[IMIE]],$A$54)</f>
        <v>0</v>
      </c>
      <c r="CG54" s="31">
        <f>SUMIFS(AKORD[[CZASY]:[CZASY]],AKORD[[DATA]:[DATA]],CG5,AKORD[[IMIE]:[IMIE]],$A$54)</f>
        <v>0</v>
      </c>
      <c r="CH54" s="31">
        <f>SUMIFS(AKORD[[CZASY]:[CZASY]],AKORD[[DATA]:[DATA]],CH5,AKORD[[IMIE]:[IMIE]],$A$54)</f>
        <v>0</v>
      </c>
      <c r="CI54" s="31">
        <f>SUMIFS(AKORD[[CZASY]:[CZASY]],AKORD[[DATA]:[DATA]],CI5,AKORD[[IMIE]:[IMIE]],$A$54)</f>
        <v>0</v>
      </c>
      <c r="CJ54" s="31">
        <f>SUMIFS(AKORD[[CZASY]:[CZASY]],AKORD[[DATA]:[DATA]],CJ5,AKORD[[IMIE]:[IMIE]],$A$54)</f>
        <v>0</v>
      </c>
      <c r="CK54" s="31">
        <f>SUMIFS(AKORD[[CZASY]:[CZASY]],AKORD[[DATA]:[DATA]],CK5,AKORD[[IMIE]:[IMIE]],$A$54)</f>
        <v>0</v>
      </c>
      <c r="CL54" s="31">
        <f>SUMIFS(AKORD[[CZASY]:[CZASY]],AKORD[[DATA]:[DATA]],CL5,AKORD[[IMIE]:[IMIE]],$A$54)</f>
        <v>0</v>
      </c>
      <c r="CM54" s="31">
        <f>SUMIFS(AKORD[[CZASY]:[CZASY]],AKORD[[DATA]:[DATA]],CM5,AKORD[[IMIE]:[IMIE]],$A$54)</f>
        <v>0</v>
      </c>
      <c r="CN54" s="31">
        <f>SUMIFS(AKORD[[CZASY]:[CZASY]],AKORD[[DATA]:[DATA]],CN5,AKORD[[IMIE]:[IMIE]],$A$54)</f>
        <v>0</v>
      </c>
      <c r="CO54" s="31">
        <f>SUMIFS(AKORD[[CZASY]:[CZASY]],AKORD[[DATA]:[DATA]],CO5,AKORD[[IMIE]:[IMIE]],$A$54)</f>
        <v>0</v>
      </c>
      <c r="CP54" s="31">
        <f>SUMIFS(AKORD[[CZASY]:[CZASY]],AKORD[[DATA]:[DATA]],CP5,AKORD[[IMIE]:[IMIE]],$A$54)</f>
        <v>0</v>
      </c>
      <c r="CQ54" s="31">
        <f>SUMIFS(AKORD[[CZASY]:[CZASY]],AKORD[[DATA]:[DATA]],CQ5,AKORD[[IMIE]:[IMIE]],$A$54)</f>
        <v>0</v>
      </c>
      <c r="CR54" s="31">
        <f>SUMIFS(AKORD[[CZASY]:[CZASY]],AKORD[[DATA]:[DATA]],CR5,AKORD[[IMIE]:[IMIE]],$A$54)</f>
        <v>0</v>
      </c>
      <c r="CS54" s="31">
        <f>SUMIFS(AKORD[[CZASY]:[CZASY]],AKORD[[DATA]:[DATA]],CS5,AKORD[[IMIE]:[IMIE]],$A$54)</f>
        <v>0</v>
      </c>
      <c r="CT54" s="31">
        <f>SUMIFS(AKORD[[CZASY]:[CZASY]],AKORD[[DATA]:[DATA]],CT5,AKORD[[IMIE]:[IMIE]],$A$54)</f>
        <v>0</v>
      </c>
      <c r="CU54" s="31">
        <f>SUMIFS(AKORD[[CZASY]:[CZASY]],AKORD[[DATA]:[DATA]],CU5,AKORD[[IMIE]:[IMIE]],$A$54)</f>
        <v>0</v>
      </c>
      <c r="CV54" s="31">
        <f>SUMIFS(AKORD[[CZASY]:[CZASY]],AKORD[[DATA]:[DATA]],CV5,AKORD[[IMIE]:[IMIE]],$A$54)</f>
        <v>0</v>
      </c>
      <c r="CW54" s="31">
        <f>SUMIFS(AKORD[[CZASY]:[CZASY]],AKORD[[DATA]:[DATA]],CW5,AKORD[[IMIE]:[IMIE]],$A$54)</f>
        <v>0</v>
      </c>
      <c r="CX54" s="31">
        <f>SUMIFS(AKORD[[CZASY]:[CZASY]],AKORD[[DATA]:[DATA]],CX5,AKORD[[IMIE]:[IMIE]],$A$54)</f>
        <v>0</v>
      </c>
      <c r="CY54" s="31">
        <f>SUMIFS(AKORD[[CZASY]:[CZASY]],AKORD[[DATA]:[DATA]],CY5,AKORD[[IMIE]:[IMIE]],$A$54)</f>
        <v>0</v>
      </c>
      <c r="CZ54" s="31">
        <f>SUMIFS(AKORD[[CZASY]:[CZASY]],AKORD[[DATA]:[DATA]],CZ5,AKORD[[IMIE]:[IMIE]],$A$54)</f>
        <v>0</v>
      </c>
      <c r="DA54" s="31">
        <f>SUMIFS(AKORD[[CZASY]:[CZASY]],AKORD[[DATA]:[DATA]],DA5,AKORD[[IMIE]:[IMIE]],$A$54)</f>
        <v>0</v>
      </c>
      <c r="DB54" s="31">
        <f>SUMIFS(AKORD[[CZASY]:[CZASY]],AKORD[[DATA]:[DATA]],DB5,AKORD[[IMIE]:[IMIE]],$A$54)</f>
        <v>0</v>
      </c>
      <c r="DC54" s="31">
        <f>SUMIFS(AKORD[[CZASY]:[CZASY]],AKORD[[DATA]:[DATA]],DC5,AKORD[[IMIE]:[IMIE]],$A$54)</f>
        <v>0</v>
      </c>
      <c r="DD54" s="31">
        <f>SUMIFS(AKORD[[CZASY]:[CZASY]],AKORD[[DATA]:[DATA]],DD5,AKORD[[IMIE]:[IMIE]],$A$54)</f>
        <v>0</v>
      </c>
      <c r="DE54" s="31">
        <f>SUMIFS(AKORD[[CZASY]:[CZASY]],AKORD[[DATA]:[DATA]],DE5,AKORD[[IMIE]:[IMIE]],$A$54)</f>
        <v>0</v>
      </c>
      <c r="DF54" s="31">
        <f>SUMIFS(AKORD[[CZASY]:[CZASY]],AKORD[[DATA]:[DATA]],DF5,AKORD[[IMIE]:[IMIE]],$A$54)</f>
        <v>0</v>
      </c>
      <c r="DG54" s="31">
        <f>SUMIFS(AKORD[[CZASY]:[CZASY]],AKORD[[DATA]:[DATA]],DG5,AKORD[[IMIE]:[IMIE]],$A$54)</f>
        <v>0</v>
      </c>
      <c r="DH54" s="31">
        <f>SUMIFS(AKORD[[CZASY]:[CZASY]],AKORD[[DATA]:[DATA]],DH5,AKORD[[IMIE]:[IMIE]],$A$54)</f>
        <v>0</v>
      </c>
      <c r="DI54" s="31">
        <f>SUMIFS(AKORD[[CZASY]:[CZASY]],AKORD[[DATA]:[DATA]],DI5,AKORD[[IMIE]:[IMIE]],$A$54)</f>
        <v>0</v>
      </c>
      <c r="DJ54" s="31">
        <f>SUMIFS(AKORD[[CZASY]:[CZASY]],AKORD[[DATA]:[DATA]],DJ5,AKORD[[IMIE]:[IMIE]],$A$54)</f>
        <v>0</v>
      </c>
      <c r="DK54" s="31">
        <f>SUMIFS(AKORD[[CZASY]:[CZASY]],AKORD[[DATA]:[DATA]],DK5,AKORD[[IMIE]:[IMIE]],$A$54)</f>
        <v>0</v>
      </c>
      <c r="DL54" s="31">
        <f>SUMIFS(AKORD[[CZASY]:[CZASY]],AKORD[[DATA]:[DATA]],DL5,AKORD[[IMIE]:[IMIE]],$A$54)</f>
        <v>0</v>
      </c>
      <c r="DM54" s="31">
        <f>SUMIFS(AKORD[[CZASY]:[CZASY]],AKORD[[DATA]:[DATA]],DM5,AKORD[[IMIE]:[IMIE]],$A$54)</f>
        <v>0</v>
      </c>
      <c r="DN54" s="31">
        <f>SUMIFS(AKORD[[CZASY]:[CZASY]],AKORD[[DATA]:[DATA]],DN5,AKORD[[IMIE]:[IMIE]],$A$54)</f>
        <v>0</v>
      </c>
      <c r="DO54" s="31">
        <f>SUMIFS(AKORD[[CZASY]:[CZASY]],AKORD[[DATA]:[DATA]],DO5,AKORD[[IMIE]:[IMIE]],$A$54)</f>
        <v>0</v>
      </c>
      <c r="DP54" s="31">
        <f>SUMIFS(AKORD[[CZASY]:[CZASY]],AKORD[[DATA]:[DATA]],DP5,AKORD[[IMIE]:[IMIE]],$A$54)</f>
        <v>0</v>
      </c>
      <c r="DQ54" s="31">
        <f>SUMIFS(AKORD[[CZASY]:[CZASY]],AKORD[[DATA]:[DATA]],DQ5,AKORD[[IMIE]:[IMIE]],$A$54)</f>
        <v>0</v>
      </c>
      <c r="DR54" s="31">
        <f>SUMIFS(AKORD[[CZASY]:[CZASY]],AKORD[[DATA]:[DATA]],DR5,AKORD[[IMIE]:[IMIE]],$A$54)</f>
        <v>0</v>
      </c>
      <c r="DS54" s="31">
        <f>SUMIFS(AKORD[[CZASY]:[CZASY]],AKORD[[DATA]:[DATA]],DS5,AKORD[[IMIE]:[IMIE]],$A$54)</f>
        <v>0</v>
      </c>
      <c r="DT54" s="31">
        <f>SUMIFS(AKORD[[CZASY]:[CZASY]],AKORD[[DATA]:[DATA]],DT5,AKORD[[IMIE]:[IMIE]],$A$54)</f>
        <v>0</v>
      </c>
      <c r="DU54" s="31">
        <f>SUMIFS(AKORD[[CZASY]:[CZASY]],AKORD[[DATA]:[DATA]],DU5,AKORD[[IMIE]:[IMIE]],$A$54)</f>
        <v>0</v>
      </c>
      <c r="DV54" s="31">
        <f>SUMIFS(AKORD[[CZASY]:[CZASY]],AKORD[[DATA]:[DATA]],DV5,AKORD[[IMIE]:[IMIE]],$A$54)</f>
        <v>0</v>
      </c>
      <c r="DW54" s="31">
        <f>SUMIFS(AKORD[[CZASY]:[CZASY]],AKORD[[DATA]:[DATA]],DW5,AKORD[[IMIE]:[IMIE]],$A$54)</f>
        <v>0</v>
      </c>
      <c r="DX54" s="31">
        <f>SUMIFS(AKORD[[CZASY]:[CZASY]],AKORD[[DATA]:[DATA]],DX5,AKORD[[IMIE]:[IMIE]],$A$54)</f>
        <v>0</v>
      </c>
      <c r="DY54" s="31">
        <f>SUMIFS(AKORD[[CZASY]:[CZASY]],AKORD[[DATA]:[DATA]],DY5,AKORD[[IMIE]:[IMIE]],$A$54)</f>
        <v>0</v>
      </c>
      <c r="DZ54" s="31">
        <f>SUMIFS(AKORD[[CZASY]:[CZASY]],AKORD[[DATA]:[DATA]],DZ5,AKORD[[IMIE]:[IMIE]],$A$54)</f>
        <v>0</v>
      </c>
      <c r="EA54" s="31">
        <f>SUMIFS(AKORD[[CZASY]:[CZASY]],AKORD[[DATA]:[DATA]],EA5,AKORD[[IMIE]:[IMIE]],$A$54)</f>
        <v>0</v>
      </c>
      <c r="EB54" s="31">
        <f>SUMIFS(AKORD[[CZASY]:[CZASY]],AKORD[[DATA]:[DATA]],EB5,AKORD[[IMIE]:[IMIE]],$A$54)</f>
        <v>0</v>
      </c>
      <c r="EC54" s="31">
        <f>SUMIFS(AKORD[[CZASY]:[CZASY]],AKORD[[DATA]:[DATA]],EC5,AKORD[[IMIE]:[IMIE]],$A$54)</f>
        <v>0</v>
      </c>
      <c r="ED54" s="31">
        <f>SUMIFS(AKORD[[CZASY]:[CZASY]],AKORD[[DATA]:[DATA]],ED5,AKORD[[IMIE]:[IMIE]],$A$54)</f>
        <v>0</v>
      </c>
      <c r="EE54" s="31">
        <f>SUMIFS(AKORD[[CZASY]:[CZASY]],AKORD[[DATA]:[DATA]],EE5,AKORD[[IMIE]:[IMIE]],$A$54)</f>
        <v>0</v>
      </c>
      <c r="EF54" s="31">
        <f>SUMIFS(AKORD[[CZASY]:[CZASY]],AKORD[[DATA]:[DATA]],EF5,AKORD[[IMIE]:[IMIE]],$A$54)</f>
        <v>0</v>
      </c>
      <c r="EG54" s="31">
        <f>SUMIFS(AKORD[[CZASY]:[CZASY]],AKORD[[DATA]:[DATA]],EG5,AKORD[[IMIE]:[IMIE]],$A$54)</f>
        <v>0</v>
      </c>
      <c r="EH54" s="31">
        <f>SUMIFS(AKORD[[CZASY]:[CZASY]],AKORD[[DATA]:[DATA]],EH5,AKORD[[IMIE]:[IMIE]],$A$54)</f>
        <v>0</v>
      </c>
      <c r="EI54" s="31">
        <f>SUMIFS(AKORD[[CZASY]:[CZASY]],AKORD[[DATA]:[DATA]],EI5,AKORD[[IMIE]:[IMIE]],$A$54)</f>
        <v>0</v>
      </c>
      <c r="EJ54" s="31">
        <f>SUMIFS(AKORD[[CZASY]:[CZASY]],AKORD[[DATA]:[DATA]],EJ5,AKORD[[IMIE]:[IMIE]],$A$54)</f>
        <v>0</v>
      </c>
      <c r="EK54" s="31">
        <f>SUMIFS(AKORD[[CZASY]:[CZASY]],AKORD[[DATA]:[DATA]],EK5,AKORD[[IMIE]:[IMIE]],$A$54)</f>
        <v>0</v>
      </c>
      <c r="EL54" s="31">
        <f>SUMIFS(AKORD[[CZASY]:[CZASY]],AKORD[[DATA]:[DATA]],EL5,AKORD[[IMIE]:[IMIE]],$A$54)</f>
        <v>0</v>
      </c>
      <c r="EM54" s="31">
        <f>SUMIFS(AKORD[[CZASY]:[CZASY]],AKORD[[DATA]:[DATA]],EM5,AKORD[[IMIE]:[IMIE]],$A$54)</f>
        <v>0</v>
      </c>
      <c r="EN54" s="31">
        <f>SUMIFS(AKORD[[CZASY]:[CZASY]],AKORD[[DATA]:[DATA]],EN5,AKORD[[IMIE]:[IMIE]],$A$54)</f>
        <v>0</v>
      </c>
      <c r="EO54" s="31">
        <f>SUMIFS(AKORD[[CZASY]:[CZASY]],AKORD[[DATA]:[DATA]],EO5,AKORD[[IMIE]:[IMIE]],$A$54)</f>
        <v>0</v>
      </c>
      <c r="EP54" s="31">
        <f>SUMIFS(AKORD[[CZASY]:[CZASY]],AKORD[[DATA]:[DATA]],EP5,AKORD[[IMIE]:[IMIE]],$A$54)</f>
        <v>0</v>
      </c>
      <c r="EQ54" s="31">
        <f>SUMIFS(AKORD[[CZASY]:[CZASY]],AKORD[[DATA]:[DATA]],EQ5,AKORD[[IMIE]:[IMIE]],$A$54)</f>
        <v>0</v>
      </c>
      <c r="ER54" s="31">
        <f>SUMIFS(AKORD[[CZASY]:[CZASY]],AKORD[[DATA]:[DATA]],ER5,AKORD[[IMIE]:[IMIE]],$A$54)</f>
        <v>0</v>
      </c>
      <c r="ES54" s="31">
        <f>SUMIFS(AKORD[[CZASY]:[CZASY]],AKORD[[DATA]:[DATA]],ES5,AKORD[[IMIE]:[IMIE]],$A$54)</f>
        <v>0</v>
      </c>
      <c r="ET54" s="31">
        <f>SUMIFS(AKORD[[CZASY]:[CZASY]],AKORD[[DATA]:[DATA]],ET5,AKORD[[IMIE]:[IMIE]],$A$54)</f>
        <v>0</v>
      </c>
      <c r="EU54" s="31">
        <f>SUMIFS(AKORD[[CZASY]:[CZASY]],AKORD[[DATA]:[DATA]],EU5,AKORD[[IMIE]:[IMIE]],$A$54)</f>
        <v>0</v>
      </c>
      <c r="EV54" s="31">
        <f>SUMIFS(AKORD[[CZASY]:[CZASY]],AKORD[[DATA]:[DATA]],EV5,AKORD[[IMIE]:[IMIE]],$A$54)</f>
        <v>0</v>
      </c>
      <c r="EW54" s="31">
        <f>SUMIFS(AKORD[[CZASY]:[CZASY]],AKORD[[DATA]:[DATA]],EW5,AKORD[[IMIE]:[IMIE]],$A$54)</f>
        <v>0</v>
      </c>
      <c r="EX54" s="31">
        <f>SUMIFS(AKORD[[CZASY]:[CZASY]],AKORD[[DATA]:[DATA]],EX5,AKORD[[IMIE]:[IMIE]],$A$54)</f>
        <v>0</v>
      </c>
      <c r="EY54" s="31">
        <f>SUMIFS(AKORD[[CZASY]:[CZASY]],AKORD[[DATA]:[DATA]],EY5,AKORD[[IMIE]:[IMIE]],$A$54)</f>
        <v>0</v>
      </c>
      <c r="EZ54" s="31">
        <f>SUMIFS(AKORD[[CZASY]:[CZASY]],AKORD[[DATA]:[DATA]],EZ5,AKORD[[IMIE]:[IMIE]],$A$54)</f>
        <v>0</v>
      </c>
      <c r="FA54" s="31">
        <f>SUMIFS(AKORD[[CZASY]:[CZASY]],AKORD[[DATA]:[DATA]],FA5,AKORD[[IMIE]:[IMIE]],$A$54)</f>
        <v>0</v>
      </c>
      <c r="FB54" s="31">
        <f>SUMIFS(AKORD[[CZASY]:[CZASY]],AKORD[[DATA]:[DATA]],FB5,AKORD[[IMIE]:[IMIE]],$A$54)</f>
        <v>0</v>
      </c>
      <c r="FC54" s="31">
        <f>SUMIFS(AKORD[[CZASY]:[CZASY]],AKORD[[DATA]:[DATA]],FC5,AKORD[[IMIE]:[IMIE]],$A$54)</f>
        <v>0</v>
      </c>
      <c r="FD54" s="31">
        <f>SUMIFS(AKORD[[CZASY]:[CZASY]],AKORD[[DATA]:[DATA]],FD5,AKORD[[IMIE]:[IMIE]],$A$54)</f>
        <v>0</v>
      </c>
      <c r="FE54" s="31">
        <f>SUMIFS(AKORD[[CZASY]:[CZASY]],AKORD[[DATA]:[DATA]],FE5,AKORD[[IMIE]:[IMIE]],$A$54)</f>
        <v>0</v>
      </c>
      <c r="FF54" s="31">
        <f>SUMIFS(AKORD[[CZASY]:[CZASY]],AKORD[[DATA]:[DATA]],FF5,AKORD[[IMIE]:[IMIE]],$A$54)</f>
        <v>0</v>
      </c>
      <c r="FG54" s="31">
        <f>SUMIFS(AKORD[[CZASY]:[CZASY]],AKORD[[DATA]:[DATA]],FG5,AKORD[[IMIE]:[IMIE]],$A$54)</f>
        <v>0</v>
      </c>
      <c r="FH54" s="31">
        <f>SUMIFS(AKORD[[CZASY]:[CZASY]],AKORD[[DATA]:[DATA]],FH5,AKORD[[IMIE]:[IMIE]],$A$54)</f>
        <v>0</v>
      </c>
      <c r="FI54" s="31">
        <f>SUMIFS(AKORD[[CZASY]:[CZASY]],AKORD[[DATA]:[DATA]],FI5,AKORD[[IMIE]:[IMIE]],$A$54)</f>
        <v>0</v>
      </c>
      <c r="FJ54" s="31">
        <f>SUMIFS(AKORD[[CZASY]:[CZASY]],AKORD[[DATA]:[DATA]],FJ5,AKORD[[IMIE]:[IMIE]],$A$54)</f>
        <v>0</v>
      </c>
      <c r="FK54" s="31">
        <f>SUMIFS(AKORD[[CZASY]:[CZASY]],AKORD[[DATA]:[DATA]],FK5,AKORD[[IMIE]:[IMIE]],$A$54)</f>
        <v>0</v>
      </c>
      <c r="FL54" s="31">
        <f>SUMIFS(AKORD[[CZASY]:[CZASY]],AKORD[[DATA]:[DATA]],FL5,AKORD[[IMIE]:[IMIE]],$A$54)</f>
        <v>0</v>
      </c>
      <c r="FM54" s="31">
        <f>SUMIFS(AKORD[[CZASY]:[CZASY]],AKORD[[DATA]:[DATA]],FM5,AKORD[[IMIE]:[IMIE]],$A$54)</f>
        <v>0</v>
      </c>
      <c r="FN54" s="31">
        <f>SUMIFS(AKORD[[CZASY]:[CZASY]],AKORD[[DATA]:[DATA]],FN5,AKORD[[IMIE]:[IMIE]],$A$54)</f>
        <v>0</v>
      </c>
      <c r="FO54" s="31">
        <f>SUMIFS(AKORD[[CZASY]:[CZASY]],AKORD[[DATA]:[DATA]],FO5,AKORD[[IMIE]:[IMIE]],$A$54)</f>
        <v>0</v>
      </c>
      <c r="FP54" s="31">
        <f>SUMIFS(AKORD[[CZASY]:[CZASY]],AKORD[[DATA]:[DATA]],FP5,AKORD[[IMIE]:[IMIE]],$A$54)</f>
        <v>0</v>
      </c>
      <c r="FQ54" s="31">
        <f>SUMIFS(AKORD[[CZASY]:[CZASY]],AKORD[[DATA]:[DATA]],FQ5,AKORD[[IMIE]:[IMIE]],$A$54)</f>
        <v>0</v>
      </c>
      <c r="FR54" s="31">
        <f>SUMIFS(AKORD[[CZASY]:[CZASY]],AKORD[[DATA]:[DATA]],FR5,AKORD[[IMIE]:[IMIE]],$A$54)</f>
        <v>0</v>
      </c>
      <c r="FS54" s="31">
        <f>SUMIFS(AKORD[[CZASY]:[CZASY]],AKORD[[DATA]:[DATA]],FS5,AKORD[[IMIE]:[IMIE]],$A$54)</f>
        <v>0</v>
      </c>
      <c r="FT54" s="31">
        <f>SUMIFS(AKORD[[CZASY]:[CZASY]],AKORD[[DATA]:[DATA]],FT5,AKORD[[IMIE]:[IMIE]],$A$54)</f>
        <v>0</v>
      </c>
      <c r="FU54" s="31">
        <f>SUMIFS(AKORD[[CZASY]:[CZASY]],AKORD[[DATA]:[DATA]],FU5,AKORD[[IMIE]:[IMIE]],$A$54)</f>
        <v>0</v>
      </c>
      <c r="FV54" s="31">
        <f>SUMIFS(AKORD[[CZASY]:[CZASY]],AKORD[[DATA]:[DATA]],FV5,AKORD[[IMIE]:[IMIE]],$A$54)</f>
        <v>0</v>
      </c>
      <c r="FW54" s="31">
        <f>SUMIFS(AKORD[[CZASY]:[CZASY]],AKORD[[DATA]:[DATA]],FW5,AKORD[[IMIE]:[IMIE]],$A$54)</f>
        <v>0</v>
      </c>
      <c r="FX54" s="31">
        <f>SUMIFS(AKORD[[CZASY]:[CZASY]],AKORD[[DATA]:[DATA]],FX5,AKORD[[IMIE]:[IMIE]],$A$54)</f>
        <v>0</v>
      </c>
      <c r="FY54" s="31">
        <f>SUMIFS(AKORD[[CZASY]:[CZASY]],AKORD[[DATA]:[DATA]],FY5,AKORD[[IMIE]:[IMIE]],$A$54)</f>
        <v>0</v>
      </c>
      <c r="FZ54" s="31">
        <f>SUMIFS(AKORD[[CZASY]:[CZASY]],AKORD[[DATA]:[DATA]],FZ5,AKORD[[IMIE]:[IMIE]],$A$54)</f>
        <v>0</v>
      </c>
      <c r="GA54" s="31">
        <f>SUMIFS(AKORD[[CZASY]:[CZASY]],AKORD[[DATA]:[DATA]],GA5,AKORD[[IMIE]:[IMIE]],$A$54)</f>
        <v>0</v>
      </c>
      <c r="GB54" s="31">
        <f>SUMIFS(AKORD[[CZASY]:[CZASY]],AKORD[[DATA]:[DATA]],GB5,AKORD[[IMIE]:[IMIE]],$A$54)</f>
        <v>0</v>
      </c>
      <c r="GC54" s="31">
        <f>SUMIFS(AKORD[[CZASY]:[CZASY]],AKORD[[DATA]:[DATA]],GC5,AKORD[[IMIE]:[IMIE]],$A$54)</f>
        <v>0</v>
      </c>
      <c r="GD54" s="31">
        <f>SUMIFS(AKORD[[CZASY]:[CZASY]],AKORD[[DATA]:[DATA]],GD5,AKORD[[IMIE]:[IMIE]],$A$54)</f>
        <v>0</v>
      </c>
      <c r="GE54" s="31">
        <f>SUMIFS(AKORD[[CZASY]:[CZASY]],AKORD[[DATA]:[DATA]],GE5,AKORD[[IMIE]:[IMIE]],$A$54)</f>
        <v>0</v>
      </c>
      <c r="GF54" s="31">
        <f>SUMIFS(AKORD[[CZASY]:[CZASY]],AKORD[[DATA]:[DATA]],GF5,AKORD[[IMIE]:[IMIE]],$A$54)</f>
        <v>0</v>
      </c>
      <c r="GG54" s="31">
        <f>SUMIFS(AKORD[[CZASY]:[CZASY]],AKORD[[DATA]:[DATA]],GG5,AKORD[[IMIE]:[IMIE]],$A$54)</f>
        <v>0</v>
      </c>
      <c r="GH54" s="31">
        <f>SUMIFS(AKORD[[CZASY]:[CZASY]],AKORD[[DATA]:[DATA]],GH5,AKORD[[IMIE]:[IMIE]],$A$54)</f>
        <v>0</v>
      </c>
      <c r="GI54" s="31">
        <f>SUMIFS(AKORD[[CZASY]:[CZASY]],AKORD[[DATA]:[DATA]],GI5,AKORD[[IMIE]:[IMIE]],$A$54)</f>
        <v>0</v>
      </c>
      <c r="GJ54" s="31">
        <f>SUMIFS(AKORD[[CZASY]:[CZASY]],AKORD[[DATA]:[DATA]],GJ5,AKORD[[IMIE]:[IMIE]],$A$54)</f>
        <v>0</v>
      </c>
      <c r="GK54" s="31">
        <f>SUMIFS(AKORD[[CZASY]:[CZASY]],AKORD[[DATA]:[DATA]],GK5,AKORD[[IMIE]:[IMIE]],$A$54)</f>
        <v>0</v>
      </c>
      <c r="GL54" s="31">
        <f>SUMIFS(AKORD[[CZASY]:[CZASY]],AKORD[[DATA]:[DATA]],GL5,AKORD[[IMIE]:[IMIE]],$A$54)</f>
        <v>0</v>
      </c>
      <c r="GM54" s="31">
        <f>SUMIFS(AKORD[[CZASY]:[CZASY]],AKORD[[DATA]:[DATA]],GM5,AKORD[[IMIE]:[IMIE]],$A$54)</f>
        <v>0</v>
      </c>
      <c r="GN54" s="31">
        <f>SUMIFS(AKORD[[CZASY]:[CZASY]],AKORD[[DATA]:[DATA]],GN5,AKORD[[IMIE]:[IMIE]],$A$54)</f>
        <v>0</v>
      </c>
      <c r="GO54" s="31">
        <f>SUMIFS(AKORD[[CZASY]:[CZASY]],AKORD[[DATA]:[DATA]],GO5,AKORD[[IMIE]:[IMIE]],$A$54)</f>
        <v>0</v>
      </c>
      <c r="GP54" s="31">
        <f>SUMIFS(AKORD[[CZASY]:[CZASY]],AKORD[[DATA]:[DATA]],GP5,AKORD[[IMIE]:[IMIE]],$A$54)</f>
        <v>0</v>
      </c>
      <c r="GQ54" s="31">
        <f>SUMIFS(AKORD[[CZASY]:[CZASY]],AKORD[[DATA]:[DATA]],GQ5,AKORD[[IMIE]:[IMIE]],$A$54)</f>
        <v>0</v>
      </c>
      <c r="GR54" s="31">
        <f>SUMIFS(AKORD[[CZASY]:[CZASY]],AKORD[[DATA]:[DATA]],GR5,AKORD[[IMIE]:[IMIE]],$A$54)</f>
        <v>0</v>
      </c>
      <c r="GS54" s="31">
        <f>SUMIFS(AKORD[[CZASY]:[CZASY]],AKORD[[DATA]:[DATA]],GS5,AKORD[[IMIE]:[IMIE]],$A$54)</f>
        <v>0</v>
      </c>
      <c r="GT54" s="31">
        <f>SUMIFS(AKORD[[CZASY]:[CZASY]],AKORD[[DATA]:[DATA]],GT5,AKORD[[IMIE]:[IMIE]],$A$54)</f>
        <v>0</v>
      </c>
      <c r="GU54" s="31">
        <f>SUMIFS(AKORD[[CZASY]:[CZASY]],AKORD[[DATA]:[DATA]],GU5,AKORD[[IMIE]:[IMIE]],$A$54)</f>
        <v>0</v>
      </c>
      <c r="GV54" s="31">
        <f>SUMIFS(AKORD[[CZASY]:[CZASY]],AKORD[[DATA]:[DATA]],GV5,AKORD[[IMIE]:[IMIE]],$A$54)</f>
        <v>0</v>
      </c>
      <c r="GW54" s="31">
        <f>SUMIFS(AKORD[[CZASY]:[CZASY]],AKORD[[DATA]:[DATA]],GW5,AKORD[[IMIE]:[IMIE]],$A$54)</f>
        <v>0</v>
      </c>
      <c r="GX54" s="31">
        <f>SUMIFS(AKORD[[CZASY]:[CZASY]],AKORD[[DATA]:[DATA]],GX5,AKORD[[IMIE]:[IMIE]],$A$54)</f>
        <v>0</v>
      </c>
      <c r="GY54" s="31">
        <f>SUMIFS(AKORD[[CZASY]:[CZASY]],AKORD[[DATA]:[DATA]],GY5,AKORD[[IMIE]:[IMIE]],$A$54)</f>
        <v>0</v>
      </c>
      <c r="GZ54" s="31">
        <f>SUMIFS(AKORD[[CZASY]:[CZASY]],AKORD[[DATA]:[DATA]],GZ5,AKORD[[IMIE]:[IMIE]],$A$54)</f>
        <v>0</v>
      </c>
      <c r="HA54" s="31">
        <f>SUMIFS(AKORD[[CZASY]:[CZASY]],AKORD[[DATA]:[DATA]],HA5,AKORD[[IMIE]:[IMIE]],$A$54)</f>
        <v>0</v>
      </c>
      <c r="HB54" s="31">
        <f>SUMIFS(AKORD[[CZASY]:[CZASY]],AKORD[[DATA]:[DATA]],HB5,AKORD[[IMIE]:[IMIE]],$A$54)</f>
        <v>0</v>
      </c>
      <c r="HC54" s="31">
        <f>SUMIFS(AKORD[[CZASY]:[CZASY]],AKORD[[DATA]:[DATA]],HC5,AKORD[[IMIE]:[IMIE]],$A$54)</f>
        <v>0</v>
      </c>
      <c r="HD54" s="31">
        <f>SUMIFS(AKORD[[CZASY]:[CZASY]],AKORD[[DATA]:[DATA]],HD5,AKORD[[IMIE]:[IMIE]],$A$54)</f>
        <v>0</v>
      </c>
      <c r="HE54" s="31">
        <f>SUMIFS(AKORD[[CZASY]:[CZASY]],AKORD[[DATA]:[DATA]],HE5,AKORD[[IMIE]:[IMIE]],$A$54)</f>
        <v>0</v>
      </c>
      <c r="HF54" s="31">
        <f>SUMIFS(AKORD[[CZASY]:[CZASY]],AKORD[[DATA]:[DATA]],HF5,AKORD[[IMIE]:[IMIE]],$A$54)</f>
        <v>0</v>
      </c>
      <c r="HG54" s="31">
        <f>SUMIFS(AKORD[[CZASY]:[CZASY]],AKORD[[DATA]:[DATA]],HG5,AKORD[[IMIE]:[IMIE]],$A$54)</f>
        <v>0</v>
      </c>
      <c r="HH54" s="31">
        <f>SUMIFS(AKORD[[CZASY]:[CZASY]],AKORD[[DATA]:[DATA]],HH5,AKORD[[IMIE]:[IMIE]],$A$54)</f>
        <v>0</v>
      </c>
      <c r="HI54" s="31">
        <f>SUMIFS(AKORD[[CZASY]:[CZASY]],AKORD[[DATA]:[DATA]],HI5,AKORD[[IMIE]:[IMIE]],$A$54)</f>
        <v>0</v>
      </c>
      <c r="HJ54" s="31">
        <f>SUMIFS(AKORD[[CZASY]:[CZASY]],AKORD[[DATA]:[DATA]],HJ5,AKORD[[IMIE]:[IMIE]],$A$54)</f>
        <v>0</v>
      </c>
      <c r="HK54" s="31">
        <f>SUMIFS(AKORD[[CZASY]:[CZASY]],AKORD[[DATA]:[DATA]],HK5,AKORD[[IMIE]:[IMIE]],$A$54)</f>
        <v>0</v>
      </c>
      <c r="HL54" s="31">
        <f>SUMIFS(AKORD[[CZASY]:[CZASY]],AKORD[[DATA]:[DATA]],HL5,AKORD[[IMIE]:[IMIE]],$A$54)</f>
        <v>0</v>
      </c>
      <c r="HM54" s="31">
        <f>SUMIFS(AKORD[[CZASY]:[CZASY]],AKORD[[DATA]:[DATA]],HM5,AKORD[[IMIE]:[IMIE]],$A$54)</f>
        <v>0</v>
      </c>
      <c r="HN54" s="31">
        <f>SUMIFS(AKORD[[CZASY]:[CZASY]],AKORD[[DATA]:[DATA]],HN5,AKORD[[IMIE]:[IMIE]],$A$54)</f>
        <v>0</v>
      </c>
      <c r="HO54" s="31">
        <f>SUMIFS(AKORD[[CZASY]:[CZASY]],AKORD[[DATA]:[DATA]],HO5,AKORD[[IMIE]:[IMIE]],$A$54)</f>
        <v>0</v>
      </c>
      <c r="HP54" s="31">
        <f>SUMIFS(AKORD[[CZASY]:[CZASY]],AKORD[[DATA]:[DATA]],HP5,AKORD[[IMIE]:[IMIE]],$A$54)</f>
        <v>0</v>
      </c>
      <c r="HQ54" s="31">
        <f>SUMIFS(AKORD[[CZASY]:[CZASY]],AKORD[[DATA]:[DATA]],HQ5,AKORD[[IMIE]:[IMIE]],$A$54)</f>
        <v>0</v>
      </c>
      <c r="HR54" s="31">
        <f>SUMIFS(AKORD[[CZASY]:[CZASY]],AKORD[[DATA]:[DATA]],HR5,AKORD[[IMIE]:[IMIE]],$A$54)</f>
        <v>0</v>
      </c>
      <c r="HS54" s="31">
        <f>SUMIFS(AKORD[[CZASY]:[CZASY]],AKORD[[DATA]:[DATA]],HS5,AKORD[[IMIE]:[IMIE]],$A$54)</f>
        <v>0</v>
      </c>
      <c r="HT54" s="31">
        <f>SUMIFS(AKORD[[CZASY]:[CZASY]],AKORD[[DATA]:[DATA]],HT5,AKORD[[IMIE]:[IMIE]],$A$54)</f>
        <v>0</v>
      </c>
      <c r="HU54" s="31">
        <f>SUMIFS(AKORD[[CZASY]:[CZASY]],AKORD[[DATA]:[DATA]],HU5,AKORD[[IMIE]:[IMIE]],$A$54)</f>
        <v>0</v>
      </c>
      <c r="HV54" s="31">
        <f>SUMIFS(AKORD[[CZASY]:[CZASY]],AKORD[[DATA]:[DATA]],HV5,AKORD[[IMIE]:[IMIE]],$A$54)</f>
        <v>0</v>
      </c>
      <c r="HW54" s="31">
        <f>SUMIFS(AKORD[[CZASY]:[CZASY]],AKORD[[DATA]:[DATA]],HW5,AKORD[[IMIE]:[IMIE]],$A$54)</f>
        <v>0</v>
      </c>
      <c r="HX54" s="31">
        <f>SUMIFS(AKORD[[CZASY]:[CZASY]],AKORD[[DATA]:[DATA]],HX5,AKORD[[IMIE]:[IMIE]],$A$54)</f>
        <v>0</v>
      </c>
      <c r="HY54" s="31">
        <f>SUMIFS(AKORD[[CZASY]:[CZASY]],AKORD[[DATA]:[DATA]],HY5,AKORD[[IMIE]:[IMIE]],$A$54)</f>
        <v>0</v>
      </c>
      <c r="HZ54" s="31">
        <f>SUMIFS(AKORD[[CZASY]:[CZASY]],AKORD[[DATA]:[DATA]],HZ5,AKORD[[IMIE]:[IMIE]],$A$54)</f>
        <v>0</v>
      </c>
      <c r="IA54" s="31">
        <f>SUMIFS(AKORD[[CZASY]:[CZASY]],AKORD[[DATA]:[DATA]],IA5,AKORD[[IMIE]:[IMIE]],$A$54)</f>
        <v>0</v>
      </c>
      <c r="IB54" s="31">
        <f>SUMIFS(AKORD[[CZASY]:[CZASY]],AKORD[[DATA]:[DATA]],IB5,AKORD[[IMIE]:[IMIE]],$A$54)</f>
        <v>0</v>
      </c>
      <c r="IC54" s="31">
        <f>SUMIFS(AKORD[[CZASY]:[CZASY]],AKORD[[DATA]:[DATA]],IC5,AKORD[[IMIE]:[IMIE]],$A$54)</f>
        <v>0</v>
      </c>
      <c r="ID54" s="31">
        <f>SUMIFS(AKORD[[CZASY]:[CZASY]],AKORD[[DATA]:[DATA]],ID5,AKORD[[IMIE]:[IMIE]],$A$54)</f>
        <v>0</v>
      </c>
      <c r="IE54" s="31">
        <f>SUMIFS(AKORD[[CZASY]:[CZASY]],AKORD[[DATA]:[DATA]],IE5,AKORD[[IMIE]:[IMIE]],$A$54)</f>
        <v>0</v>
      </c>
      <c r="IF54" s="31">
        <f>SUMIFS(AKORD[[CZASY]:[CZASY]],AKORD[[DATA]:[DATA]],IF5,AKORD[[IMIE]:[IMIE]],$A$54)</f>
        <v>0</v>
      </c>
      <c r="IG54" s="31">
        <f>SUMIFS(AKORD[[CZASY]:[CZASY]],AKORD[[DATA]:[DATA]],IG5,AKORD[[IMIE]:[IMIE]],$A$54)</f>
        <v>0</v>
      </c>
      <c r="IH54" s="31">
        <f>SUMIFS(AKORD[[CZASY]:[CZASY]],AKORD[[DATA]:[DATA]],IH5,AKORD[[IMIE]:[IMIE]],$A$54)</f>
        <v>0</v>
      </c>
      <c r="II54" s="31">
        <f>SUMIFS(AKORD[[CZASY]:[CZASY]],AKORD[[DATA]:[DATA]],II5,AKORD[[IMIE]:[IMIE]],$A$54)</f>
        <v>0</v>
      </c>
      <c r="IJ54" s="31">
        <f>SUMIFS(AKORD[[CZASY]:[CZASY]],AKORD[[DATA]:[DATA]],IJ5,AKORD[[IMIE]:[IMIE]],$A$54)</f>
        <v>0</v>
      </c>
      <c r="IK54" s="31">
        <f>SUMIFS(AKORD[[CZASY]:[CZASY]],AKORD[[DATA]:[DATA]],IK5,AKORD[[IMIE]:[IMIE]],$A$54)</f>
        <v>0</v>
      </c>
      <c r="IL54" s="31">
        <f>SUMIFS(AKORD[[CZASY]:[CZASY]],AKORD[[DATA]:[DATA]],IL5,AKORD[[IMIE]:[IMIE]],$A$54)</f>
        <v>0</v>
      </c>
      <c r="IM54" s="31">
        <f>SUMIFS(AKORD[[CZASY]:[CZASY]],AKORD[[DATA]:[DATA]],IM5,AKORD[[IMIE]:[IMIE]],$A$54)</f>
        <v>0</v>
      </c>
      <c r="IN54" s="31">
        <f>SUMIFS(AKORD[[CZASY]:[CZASY]],AKORD[[DATA]:[DATA]],IN5,AKORD[[IMIE]:[IMIE]],$A$54)</f>
        <v>0</v>
      </c>
      <c r="IO54" s="31">
        <f>SUMIFS(AKORD[[CZASY]:[CZASY]],AKORD[[DATA]:[DATA]],IO5,AKORD[[IMIE]:[IMIE]],$A$54)</f>
        <v>0</v>
      </c>
      <c r="IP54" s="31">
        <f>SUMIFS(AKORD[[CZASY]:[CZASY]],AKORD[[DATA]:[DATA]],IP5,AKORD[[IMIE]:[IMIE]],$A$54)</f>
        <v>0</v>
      </c>
      <c r="IQ54" s="31">
        <f>SUMIFS(AKORD[[CZASY]:[CZASY]],AKORD[[DATA]:[DATA]],IQ5,AKORD[[IMIE]:[IMIE]],$A$54)</f>
        <v>0</v>
      </c>
      <c r="IR54" s="31">
        <f>SUMIFS(AKORD[[CZASY]:[CZASY]],AKORD[[DATA]:[DATA]],IR5,AKORD[[IMIE]:[IMIE]],$A$54)</f>
        <v>0</v>
      </c>
      <c r="IS54" s="31">
        <f>SUMIFS(AKORD[[CZASY]:[CZASY]],AKORD[[DATA]:[DATA]],IS5,AKORD[[IMIE]:[IMIE]],$A$54)</f>
        <v>0</v>
      </c>
      <c r="IT54" s="31">
        <f>SUMIFS(AKORD[[CZASY]:[CZASY]],AKORD[[DATA]:[DATA]],IT5,AKORD[[IMIE]:[IMIE]],$A$54)</f>
        <v>0</v>
      </c>
      <c r="IU54" s="31">
        <f>SUMIFS(AKORD[[CZASY]:[CZASY]],AKORD[[DATA]:[DATA]],IU5,AKORD[[IMIE]:[IMIE]],$A$54)</f>
        <v>0</v>
      </c>
      <c r="IV54" s="31">
        <f>SUMIFS(AKORD[[CZASY]:[CZASY]],AKORD[[DATA]:[DATA]],IV5,AKORD[[IMIE]:[IMIE]],$A$54)</f>
        <v>0</v>
      </c>
      <c r="IW54" s="31">
        <f>SUMIFS(AKORD[[CZASY]:[CZASY]],AKORD[[DATA]:[DATA]],IW5,AKORD[[IMIE]:[IMIE]],$A$54)</f>
        <v>0</v>
      </c>
      <c r="IX54" s="31">
        <f>SUMIFS(AKORD[[CZASY]:[CZASY]],AKORD[[DATA]:[DATA]],IX5,AKORD[[IMIE]:[IMIE]],$A$54)</f>
        <v>0</v>
      </c>
      <c r="IY54" s="31">
        <f>SUMIFS(AKORD[[CZASY]:[CZASY]],AKORD[[DATA]:[DATA]],IY5,AKORD[[IMIE]:[IMIE]],$A$54)</f>
        <v>0</v>
      </c>
      <c r="IZ54" s="31">
        <f>SUMIFS(AKORD[[CZASY]:[CZASY]],AKORD[[DATA]:[DATA]],IZ5,AKORD[[IMIE]:[IMIE]],$A$54)</f>
        <v>0</v>
      </c>
      <c r="JA54" s="31">
        <f>SUMIFS(AKORD[[CZASY]:[CZASY]],AKORD[[DATA]:[DATA]],JA5,AKORD[[IMIE]:[IMIE]],$A$54)</f>
        <v>0</v>
      </c>
      <c r="JB54" s="31">
        <f>SUMIFS(AKORD[[CZASY]:[CZASY]],AKORD[[DATA]:[DATA]],JB5,AKORD[[IMIE]:[IMIE]],$A$54)</f>
        <v>0</v>
      </c>
      <c r="JC54" s="31">
        <f>SUMIFS(AKORD[[CZASY]:[CZASY]],AKORD[[DATA]:[DATA]],JC5,AKORD[[IMIE]:[IMIE]],$A$54)</f>
        <v>0</v>
      </c>
      <c r="JD54" s="31">
        <f>SUMIFS(AKORD[[CZASY]:[CZASY]],AKORD[[DATA]:[DATA]],JD5,AKORD[[IMIE]:[IMIE]],$A$54)</f>
        <v>0</v>
      </c>
      <c r="JE54" s="31">
        <f>SUMIFS(AKORD[[CZASY]:[CZASY]],AKORD[[DATA]:[DATA]],JE5,AKORD[[IMIE]:[IMIE]],$A$54)</f>
        <v>0</v>
      </c>
      <c r="JF54" s="31">
        <f>SUMIFS(AKORD[[CZASY]:[CZASY]],AKORD[[DATA]:[DATA]],JF5,AKORD[[IMIE]:[IMIE]],$A$54)</f>
        <v>0</v>
      </c>
      <c r="JG54" s="31">
        <f>SUMIFS(AKORD[[CZASY]:[CZASY]],AKORD[[DATA]:[DATA]],JG5,AKORD[[IMIE]:[IMIE]],$A$54)</f>
        <v>0</v>
      </c>
      <c r="JH54" s="31">
        <f>SUMIFS(AKORD[[CZASY]:[CZASY]],AKORD[[DATA]:[DATA]],JH5,AKORD[[IMIE]:[IMIE]],$A$54)</f>
        <v>0</v>
      </c>
      <c r="JI54" s="31">
        <f>SUMIFS(AKORD[[CZASY]:[CZASY]],AKORD[[DATA]:[DATA]],JI5,AKORD[[IMIE]:[IMIE]],$A$54)</f>
        <v>0</v>
      </c>
      <c r="JJ54" s="31">
        <f>SUMIFS(AKORD[[CZASY]:[CZASY]],AKORD[[DATA]:[DATA]],JJ5,AKORD[[IMIE]:[IMIE]],$A$54)</f>
        <v>0</v>
      </c>
      <c r="JK54" s="31">
        <f>SUMIFS(AKORD[[CZASY]:[CZASY]],AKORD[[DATA]:[DATA]],JK5,AKORD[[IMIE]:[IMIE]],$A$54)</f>
        <v>0</v>
      </c>
      <c r="JL54" s="31">
        <f>SUMIFS(AKORD[[CZASY]:[CZASY]],AKORD[[DATA]:[DATA]],JL5,AKORD[[IMIE]:[IMIE]],$A$54)</f>
        <v>0</v>
      </c>
      <c r="JM54" s="31">
        <f>SUMIFS(AKORD[[CZASY]:[CZASY]],AKORD[[DATA]:[DATA]],JM5,AKORD[[IMIE]:[IMIE]],$A$54)</f>
        <v>0</v>
      </c>
      <c r="JN54" s="31">
        <f>SUMIFS(AKORD[[CZASY]:[CZASY]],AKORD[[DATA]:[DATA]],JN5,AKORD[[IMIE]:[IMIE]],$A$54)</f>
        <v>0</v>
      </c>
      <c r="JO54" s="31">
        <f>SUMIFS(AKORD[[CZASY]:[CZASY]],AKORD[[DATA]:[DATA]],JO5,AKORD[[IMIE]:[IMIE]],$A$54)</f>
        <v>0</v>
      </c>
      <c r="JP54" s="31">
        <f>SUMIFS(AKORD[[CZASY]:[CZASY]],AKORD[[DATA]:[DATA]],JP5,AKORD[[IMIE]:[IMIE]],$A$54)</f>
        <v>0</v>
      </c>
      <c r="JQ54" s="31">
        <f>SUMIFS(AKORD[[CZASY]:[CZASY]],AKORD[[DATA]:[DATA]],JQ5,AKORD[[IMIE]:[IMIE]],$A$54)</f>
        <v>0</v>
      </c>
      <c r="JR54" s="31">
        <f>SUMIFS(AKORD[[CZASY]:[CZASY]],AKORD[[DATA]:[DATA]],JR5,AKORD[[IMIE]:[IMIE]],$A$54)</f>
        <v>0</v>
      </c>
      <c r="JS54" s="31">
        <f>SUMIFS(AKORD[[CZASY]:[CZASY]],AKORD[[DATA]:[DATA]],JS5,AKORD[[IMIE]:[IMIE]],$A$54)</f>
        <v>0</v>
      </c>
      <c r="JT54" s="31">
        <f>SUMIFS(AKORD[[CZASY]:[CZASY]],AKORD[[DATA]:[DATA]],JT5,AKORD[[IMIE]:[IMIE]],$A$54)</f>
        <v>0</v>
      </c>
      <c r="JU54" s="31">
        <f>SUMIFS(AKORD[[CZASY]:[CZASY]],AKORD[[DATA]:[DATA]],JU5,AKORD[[IMIE]:[IMIE]],$A$54)</f>
        <v>0</v>
      </c>
      <c r="JV54" s="31">
        <f>SUMIFS(AKORD[[CZASY]:[CZASY]],AKORD[[DATA]:[DATA]],JV5,AKORD[[IMIE]:[IMIE]],$A$54)</f>
        <v>0</v>
      </c>
      <c r="JW54" s="31">
        <f>SUMIFS(AKORD[[CZASY]:[CZASY]],AKORD[[DATA]:[DATA]],JW5,AKORD[[IMIE]:[IMIE]],$A$54)</f>
        <v>0</v>
      </c>
      <c r="JX54" s="31">
        <f>SUMIFS(AKORD[[CZASY]:[CZASY]],AKORD[[DATA]:[DATA]],JX5,AKORD[[IMIE]:[IMIE]],$A$54)</f>
        <v>0</v>
      </c>
      <c r="JY54" s="31">
        <f>SUMIFS(AKORD[[CZASY]:[CZASY]],AKORD[[DATA]:[DATA]],JY5,AKORD[[IMIE]:[IMIE]],$A$54)</f>
        <v>0</v>
      </c>
      <c r="JZ54" s="31">
        <f>SUMIFS(AKORD[[CZASY]:[CZASY]],AKORD[[DATA]:[DATA]],JZ5,AKORD[[IMIE]:[IMIE]],$A$54)</f>
        <v>0</v>
      </c>
      <c r="KA54" s="31">
        <f>SUMIFS(AKORD[[CZASY]:[CZASY]],AKORD[[DATA]:[DATA]],KA5,AKORD[[IMIE]:[IMIE]],$A$54)</f>
        <v>0</v>
      </c>
      <c r="KB54" s="31">
        <f>SUMIFS(AKORD[[CZASY]:[CZASY]],AKORD[[DATA]:[DATA]],KB5,AKORD[[IMIE]:[IMIE]],$A$54)</f>
        <v>0</v>
      </c>
      <c r="KC54" s="31">
        <f>SUMIFS(AKORD[[CZASY]:[CZASY]],AKORD[[DATA]:[DATA]],KC5,AKORD[[IMIE]:[IMIE]],$A$54)</f>
        <v>0</v>
      </c>
      <c r="KD54" s="31">
        <f>SUMIFS(AKORD[[CZASY]:[CZASY]],AKORD[[DATA]:[DATA]],KD5,AKORD[[IMIE]:[IMIE]],$A$54)</f>
        <v>0</v>
      </c>
      <c r="KE54" s="31">
        <f>SUMIFS(AKORD[[CZASY]:[CZASY]],AKORD[[DATA]:[DATA]],KE5,AKORD[[IMIE]:[IMIE]],$A$54)</f>
        <v>0</v>
      </c>
      <c r="KF54" s="31">
        <f>SUMIFS(AKORD[[CZASY]:[CZASY]],AKORD[[DATA]:[DATA]],KF5,AKORD[[IMIE]:[IMIE]],$A$54)</f>
        <v>0</v>
      </c>
      <c r="KG54" s="31">
        <f>SUMIFS(AKORD[[CZASY]:[CZASY]],AKORD[[DATA]:[DATA]],KG5,AKORD[[IMIE]:[IMIE]],$A$54)</f>
        <v>0</v>
      </c>
      <c r="KH54" s="31">
        <f>SUMIFS(AKORD[[CZASY]:[CZASY]],AKORD[[DATA]:[DATA]],KH5,AKORD[[IMIE]:[IMIE]],$A$54)</f>
        <v>0</v>
      </c>
      <c r="KI54" s="31">
        <f>SUMIFS(AKORD[[CZASY]:[CZASY]],AKORD[[DATA]:[DATA]],KI5,AKORD[[IMIE]:[IMIE]],$A$54)</f>
        <v>0</v>
      </c>
      <c r="KJ54" s="31">
        <f>SUMIFS(AKORD[[CZASY]:[CZASY]],AKORD[[DATA]:[DATA]],KJ5,AKORD[[IMIE]:[IMIE]],$A$54)</f>
        <v>0</v>
      </c>
      <c r="KK54" s="31">
        <f>SUMIFS(AKORD[[CZASY]:[CZASY]],AKORD[[DATA]:[DATA]],KK5,AKORD[[IMIE]:[IMIE]],$A$54)</f>
        <v>0</v>
      </c>
      <c r="KL54" s="31">
        <f>SUMIFS(AKORD[[CZASY]:[CZASY]],AKORD[[DATA]:[DATA]],KL5,AKORD[[IMIE]:[IMIE]],$A$54)</f>
        <v>0</v>
      </c>
      <c r="KM54" s="31">
        <f>SUMIFS(AKORD[[CZASY]:[CZASY]],AKORD[[DATA]:[DATA]],KM5,AKORD[[IMIE]:[IMIE]],$A$54)</f>
        <v>0</v>
      </c>
      <c r="KN54" s="31">
        <f>SUMIFS(AKORD[[CZASY]:[CZASY]],AKORD[[DATA]:[DATA]],KN5,AKORD[[IMIE]:[IMIE]],$A$54)</f>
        <v>0</v>
      </c>
      <c r="KO54" s="31">
        <f>SUMIFS(AKORD[[CZASY]:[CZASY]],AKORD[[DATA]:[DATA]],KO5,AKORD[[IMIE]:[IMIE]],$A$54)</f>
        <v>0</v>
      </c>
      <c r="KP54" s="31">
        <f>SUMIFS(AKORD[[CZASY]:[CZASY]],AKORD[[DATA]:[DATA]],KP5,AKORD[[IMIE]:[IMIE]],$A$54)</f>
        <v>0</v>
      </c>
      <c r="KQ54" s="31">
        <f>SUMIFS(AKORD[[CZASY]:[CZASY]],AKORD[[DATA]:[DATA]],KQ5,AKORD[[IMIE]:[IMIE]],$A$54)</f>
        <v>0</v>
      </c>
      <c r="KR54" s="31">
        <f>SUMIFS(AKORD[[CZASY]:[CZASY]],AKORD[[DATA]:[DATA]],KR5,AKORD[[IMIE]:[IMIE]],$A$54)</f>
        <v>0</v>
      </c>
      <c r="KS54" s="31">
        <f>SUMIFS(AKORD[[CZASY]:[CZASY]],AKORD[[DATA]:[DATA]],KS5,AKORD[[IMIE]:[IMIE]],$A$54)</f>
        <v>0</v>
      </c>
      <c r="KT54" s="31">
        <f>SUMIFS(AKORD[[CZASY]:[CZASY]],AKORD[[DATA]:[DATA]],KT5,AKORD[[IMIE]:[IMIE]],$A$54)</f>
        <v>0</v>
      </c>
      <c r="KU54" s="31">
        <f>SUMIFS(AKORD[[CZASY]:[CZASY]],AKORD[[DATA]:[DATA]],KU5,AKORD[[IMIE]:[IMIE]],$A$54)</f>
        <v>0</v>
      </c>
      <c r="KV54" s="31">
        <f>SUMIFS(AKORD[[CZASY]:[CZASY]],AKORD[[DATA]:[DATA]],KV5,AKORD[[IMIE]:[IMIE]],$A$54)</f>
        <v>0</v>
      </c>
      <c r="KW54" s="31">
        <f>SUMIFS(AKORD[[CZASY]:[CZASY]],AKORD[[DATA]:[DATA]],KW5,AKORD[[IMIE]:[IMIE]],$A$54)</f>
        <v>0</v>
      </c>
      <c r="KX54" s="31">
        <f>SUMIFS(AKORD[[CZASY]:[CZASY]],AKORD[[DATA]:[DATA]],KX5,AKORD[[IMIE]:[IMIE]],$A$54)</f>
        <v>0</v>
      </c>
      <c r="KY54" s="31">
        <f>SUMIFS(AKORD[[CZASY]:[CZASY]],AKORD[[DATA]:[DATA]],KY5,AKORD[[IMIE]:[IMIE]],$A$54)</f>
        <v>0</v>
      </c>
      <c r="KZ54" s="31">
        <f>SUMIFS(AKORD[[CZASY]:[CZASY]],AKORD[[DATA]:[DATA]],KZ5,AKORD[[IMIE]:[IMIE]],$A$54)</f>
        <v>0</v>
      </c>
      <c r="LA54" s="31">
        <f>SUMIFS(AKORD[[CZASY]:[CZASY]],AKORD[[DATA]:[DATA]],LA5,AKORD[[IMIE]:[IMIE]],$A$54)</f>
        <v>0</v>
      </c>
      <c r="LB54" s="31">
        <f>SUMIFS(AKORD[[CZASY]:[CZASY]],AKORD[[DATA]:[DATA]],LB5,AKORD[[IMIE]:[IMIE]],$A$54)</f>
        <v>0</v>
      </c>
      <c r="LC54" s="31">
        <f>SUMIFS(AKORD[[CZASY]:[CZASY]],AKORD[[DATA]:[DATA]],LC5,AKORD[[IMIE]:[IMIE]],$A$54)</f>
        <v>0</v>
      </c>
      <c r="LD54" s="31">
        <f>SUMIFS(AKORD[[CZASY]:[CZASY]],AKORD[[DATA]:[DATA]],LD5,AKORD[[IMIE]:[IMIE]],$A$54)</f>
        <v>0</v>
      </c>
      <c r="LE54" s="31">
        <f>SUMIFS(AKORD[[CZASY]:[CZASY]],AKORD[[DATA]:[DATA]],LE5,AKORD[[IMIE]:[IMIE]],$A$54)</f>
        <v>0</v>
      </c>
      <c r="LF54" s="31">
        <f>SUMIFS(AKORD[[CZASY]:[CZASY]],AKORD[[DATA]:[DATA]],LF5,AKORD[[IMIE]:[IMIE]],$A$54)</f>
        <v>0</v>
      </c>
      <c r="LG54" s="31">
        <f>SUMIFS(AKORD[[CZASY]:[CZASY]],AKORD[[DATA]:[DATA]],LG5,AKORD[[IMIE]:[IMIE]],$A$54)</f>
        <v>0</v>
      </c>
      <c r="LH54" s="31">
        <f>SUMIFS(AKORD[[CZASY]:[CZASY]],AKORD[[DATA]:[DATA]],LH5,AKORD[[IMIE]:[IMIE]],$A$54)</f>
        <v>0</v>
      </c>
      <c r="LI54" s="31">
        <f>SUMIFS(AKORD[[CZASY]:[CZASY]],AKORD[[DATA]:[DATA]],LI5,AKORD[[IMIE]:[IMIE]],$A$54)</f>
        <v>0</v>
      </c>
      <c r="LJ54" s="31">
        <f>SUMIFS(AKORD[[CZASY]:[CZASY]],AKORD[[DATA]:[DATA]],LJ5,AKORD[[IMIE]:[IMIE]],$A$54)</f>
        <v>0</v>
      </c>
      <c r="LK54" s="31">
        <f>SUMIFS(AKORD[[CZASY]:[CZASY]],AKORD[[DATA]:[DATA]],LK5,AKORD[[IMIE]:[IMIE]],$A$54)</f>
        <v>0</v>
      </c>
      <c r="LL54" s="31">
        <f>SUMIFS(AKORD[[CZASY]:[CZASY]],AKORD[[DATA]:[DATA]],LL5,AKORD[[IMIE]:[IMIE]],$A$54)</f>
        <v>0</v>
      </c>
      <c r="LM54" s="31">
        <f>SUMIFS(AKORD[[CZASY]:[CZASY]],AKORD[[DATA]:[DATA]],LM5,AKORD[[IMIE]:[IMIE]],$A$54)</f>
        <v>0</v>
      </c>
      <c r="LN54" s="31">
        <f>SUMIFS(AKORD[[CZASY]:[CZASY]],AKORD[[DATA]:[DATA]],LN5,AKORD[[IMIE]:[IMIE]],$A$54)</f>
        <v>0</v>
      </c>
      <c r="LO54" s="31">
        <f>SUMIFS(AKORD[[CZASY]:[CZASY]],AKORD[[DATA]:[DATA]],LO5,AKORD[[IMIE]:[IMIE]],$A$54)</f>
        <v>0</v>
      </c>
      <c r="LP54" s="31">
        <f>SUMIFS(AKORD[[CZASY]:[CZASY]],AKORD[[DATA]:[DATA]],LP5,AKORD[[IMIE]:[IMIE]],$A$54)</f>
        <v>0</v>
      </c>
      <c r="LQ54" s="31">
        <f>SUMIFS(AKORD[[CZASY]:[CZASY]],AKORD[[DATA]:[DATA]],LQ5,AKORD[[IMIE]:[IMIE]],$A$54)</f>
        <v>0</v>
      </c>
      <c r="LR54" s="31">
        <f>SUMIFS(AKORD[[CZASY]:[CZASY]],AKORD[[DATA]:[DATA]],LR5,AKORD[[IMIE]:[IMIE]],$A$54)</f>
        <v>0</v>
      </c>
      <c r="LS54" s="31">
        <f>SUMIFS(AKORD[[CZASY]:[CZASY]],AKORD[[DATA]:[DATA]],LS5,AKORD[[IMIE]:[IMIE]],$A$54)</f>
        <v>0</v>
      </c>
      <c r="LT54" s="31">
        <f>SUMIFS(AKORD[[CZASY]:[CZASY]],AKORD[[DATA]:[DATA]],LT5,AKORD[[IMIE]:[IMIE]],$A$54)</f>
        <v>0</v>
      </c>
      <c r="LU54" s="31">
        <f>SUMIFS(AKORD[[CZASY]:[CZASY]],AKORD[[DATA]:[DATA]],LU5,AKORD[[IMIE]:[IMIE]],$A$54)</f>
        <v>0</v>
      </c>
      <c r="LV54" s="31">
        <f>SUMIFS(AKORD[[CZASY]:[CZASY]],AKORD[[DATA]:[DATA]],LV5,AKORD[[IMIE]:[IMIE]],$A$54)</f>
        <v>0</v>
      </c>
      <c r="LW54" s="31">
        <f>SUMIFS(AKORD[[CZASY]:[CZASY]],AKORD[[DATA]:[DATA]],LW5,AKORD[[IMIE]:[IMIE]],$A$54)</f>
        <v>0</v>
      </c>
      <c r="LX54" s="31">
        <f>SUMIFS(AKORD[[CZASY]:[CZASY]],AKORD[[DATA]:[DATA]],LX5,AKORD[[IMIE]:[IMIE]],$A$54)</f>
        <v>0</v>
      </c>
      <c r="LY54" s="31">
        <f>SUMIFS(AKORD[[CZASY]:[CZASY]],AKORD[[DATA]:[DATA]],LY5,AKORD[[IMIE]:[IMIE]],$A$54)</f>
        <v>0</v>
      </c>
      <c r="LZ54" s="31">
        <f>SUMIFS(AKORD[[CZASY]:[CZASY]],AKORD[[DATA]:[DATA]],LZ5,AKORD[[IMIE]:[IMIE]],$A$54)</f>
        <v>0</v>
      </c>
      <c r="MA54" s="31">
        <f>SUMIFS(AKORD[[CZASY]:[CZASY]],AKORD[[DATA]:[DATA]],MA5,AKORD[[IMIE]:[IMIE]],$A$54)</f>
        <v>0</v>
      </c>
      <c r="MB54" s="31">
        <f>SUMIFS(AKORD[[CZASY]:[CZASY]],AKORD[[DATA]:[DATA]],MB5,AKORD[[IMIE]:[IMIE]],$A$54)</f>
        <v>0</v>
      </c>
      <c r="MC54" s="31">
        <f>SUMIFS(AKORD[[CZASY]:[CZASY]],AKORD[[DATA]:[DATA]],MC5,AKORD[[IMIE]:[IMIE]],$A$54)</f>
        <v>0</v>
      </c>
      <c r="MD54" s="31">
        <f>SUMIFS(AKORD[[CZASY]:[CZASY]],AKORD[[DATA]:[DATA]],MD5,AKORD[[IMIE]:[IMIE]],$A$54)</f>
        <v>0</v>
      </c>
      <c r="ME54" s="31">
        <f>SUMIFS(AKORD[[CZASY]:[CZASY]],AKORD[[DATA]:[DATA]],ME5,AKORD[[IMIE]:[IMIE]],$A$54)</f>
        <v>0</v>
      </c>
      <c r="MF54" s="31">
        <f>SUMIFS(AKORD[[CZASY]:[CZASY]],AKORD[[DATA]:[DATA]],MF5,AKORD[[IMIE]:[IMIE]],$A$54)</f>
        <v>0</v>
      </c>
      <c r="MG54" s="31">
        <f>SUMIFS(AKORD[[CZASY]:[CZASY]],AKORD[[DATA]:[DATA]],MG5,AKORD[[IMIE]:[IMIE]],$A$54)</f>
        <v>0</v>
      </c>
      <c r="MH54" s="31">
        <f>SUMIFS(AKORD[[CZASY]:[CZASY]],AKORD[[DATA]:[DATA]],MH5,AKORD[[IMIE]:[IMIE]],$A$54)</f>
        <v>0</v>
      </c>
      <c r="MI54" s="31">
        <f>SUMIFS(AKORD[[CZASY]:[CZASY]],AKORD[[DATA]:[DATA]],MI5,AKORD[[IMIE]:[IMIE]],$A$54)</f>
        <v>0</v>
      </c>
      <c r="MJ54" s="31">
        <f>SUMIFS(AKORD[[CZASY]:[CZASY]],AKORD[[DATA]:[DATA]],MJ5,AKORD[[IMIE]:[IMIE]],$A$54)</f>
        <v>0</v>
      </c>
      <c r="MK54" s="31">
        <f>SUMIFS(AKORD[[CZASY]:[CZASY]],AKORD[[DATA]:[DATA]],MK5,AKORD[[IMIE]:[IMIE]],$A$54)</f>
        <v>0</v>
      </c>
      <c r="ML54" s="31">
        <f>SUMIFS(AKORD[[CZASY]:[CZASY]],AKORD[[DATA]:[DATA]],ML5,AKORD[[IMIE]:[IMIE]],$A$54)</f>
        <v>0</v>
      </c>
      <c r="MM54" s="31">
        <f>SUMIFS(AKORD[[CZASY]:[CZASY]],AKORD[[DATA]:[DATA]],MM5,AKORD[[IMIE]:[IMIE]],$A$54)</f>
        <v>0</v>
      </c>
      <c r="MN54" s="31">
        <f>SUMIFS(AKORD[[CZASY]:[CZASY]],AKORD[[DATA]:[DATA]],MN5,AKORD[[IMIE]:[IMIE]],$A$54)</f>
        <v>0</v>
      </c>
      <c r="MO54" s="31">
        <f>SUMIFS(AKORD[[CZASY]:[CZASY]],AKORD[[DATA]:[DATA]],MO5,AKORD[[IMIE]:[IMIE]],$A$54)</f>
        <v>0</v>
      </c>
      <c r="MP54" s="31">
        <f>SUMIFS(AKORD[[CZASY]:[CZASY]],AKORD[[DATA]:[DATA]],MP5,AKORD[[IMIE]:[IMIE]],$A$54)</f>
        <v>0</v>
      </c>
      <c r="MQ54" s="31">
        <f>SUMIFS(AKORD[[CZASY]:[CZASY]],AKORD[[DATA]:[DATA]],MQ5,AKORD[[IMIE]:[IMIE]],$A$54)</f>
        <v>0</v>
      </c>
      <c r="MR54" s="31">
        <f>SUMIFS(AKORD[[CZASY]:[CZASY]],AKORD[[DATA]:[DATA]],MR5,AKORD[[IMIE]:[IMIE]],$A$54)</f>
        <v>0</v>
      </c>
      <c r="MS54" s="31">
        <f>SUMIFS(AKORD[[CZASY]:[CZASY]],AKORD[[DATA]:[DATA]],MS5,AKORD[[IMIE]:[IMIE]],$A$54)</f>
        <v>0</v>
      </c>
      <c r="MT54" s="31">
        <f>SUMIFS(AKORD[[CZASY]:[CZASY]],AKORD[[DATA]:[DATA]],MT5,AKORD[[IMIE]:[IMIE]],$A$54)</f>
        <v>0</v>
      </c>
      <c r="MU54" s="31">
        <f>SUMIFS(AKORD[[CZASY]:[CZASY]],AKORD[[DATA]:[DATA]],MU5,AKORD[[IMIE]:[IMIE]],$A$54)</f>
        <v>0</v>
      </c>
      <c r="MV54" s="31">
        <f>SUMIFS(AKORD[[CZASY]:[CZASY]],AKORD[[DATA]:[DATA]],MV5,AKORD[[IMIE]:[IMIE]],$A$54)</f>
        <v>0</v>
      </c>
      <c r="MW54" s="31">
        <f>SUMIFS(AKORD[[CZASY]:[CZASY]],AKORD[[DATA]:[DATA]],MW5,AKORD[[IMIE]:[IMIE]],$A$54)</f>
        <v>0</v>
      </c>
      <c r="MX54" s="31">
        <f>SUMIFS(AKORD[[CZASY]:[CZASY]],AKORD[[DATA]:[DATA]],MX5,AKORD[[IMIE]:[IMIE]],$A$54)</f>
        <v>0</v>
      </c>
      <c r="MY54" s="31">
        <f>SUMIFS(AKORD[[CZASY]:[CZASY]],AKORD[[DATA]:[DATA]],MY5,AKORD[[IMIE]:[IMIE]],$A$54)</f>
        <v>0</v>
      </c>
      <c r="MZ54" s="31">
        <f>SUMIFS(AKORD[[CZASY]:[CZASY]],AKORD[[DATA]:[DATA]],MZ5,AKORD[[IMIE]:[IMIE]],$A$54)</f>
        <v>0</v>
      </c>
      <c r="NA54" s="31">
        <f>SUMIFS(AKORD[[CZASY]:[CZASY]],AKORD[[DATA]:[DATA]],NA5,AKORD[[IMIE]:[IMIE]],$A$54)</f>
        <v>0</v>
      </c>
      <c r="NB54" s="31">
        <f>SUMIFS(AKORD[[CZASY]:[CZASY]],AKORD[[DATA]:[DATA]],NB5,AKORD[[IMIE]:[IMIE]],$A$54)</f>
        <v>0</v>
      </c>
      <c r="NC54" s="31">
        <f>SUMIFS(AKORD[[CZASY]:[CZASY]],AKORD[[DATA]:[DATA]],NC5,AKORD[[IMIE]:[IMIE]],$A$54)</f>
        <v>0</v>
      </c>
      <c r="ND54" s="31">
        <f>SUMIFS(AKORD[[CZASY]:[CZASY]],AKORD[[DATA]:[DATA]],ND5,AKORD[[IMIE]:[IMIE]],$A$54)</f>
        <v>0</v>
      </c>
      <c r="NE54" s="31">
        <f>SUMIFS(AKORD[[CZASY]:[CZASY]],AKORD[[DATA]:[DATA]],NE5,AKORD[[IMIE]:[IMIE]],$A$54)</f>
        <v>0</v>
      </c>
      <c r="NF54" s="31">
        <f>SUMIFS(AKORD[[CZASY]:[CZASY]],AKORD[[DATA]:[DATA]],NF5,AKORD[[IMIE]:[IMIE]],$A$54)</f>
        <v>0</v>
      </c>
      <c r="NG54" s="31">
        <f>SUMIFS(AKORD[[CZASY]:[CZASY]],AKORD[[DATA]:[DATA]],NG5,AKORD[[IMIE]:[IMIE]],$A$54)</f>
        <v>0</v>
      </c>
      <c r="NH54" s="31">
        <f>SUMIFS(AKORD[[CZASY]:[CZASY]],AKORD[[DATA]:[DATA]],NH5,AKORD[[IMIE]:[IMIE]],$A$54)</f>
        <v>0</v>
      </c>
      <c r="NI54" s="31">
        <f>SUMIFS(AKORD[[CZASY]:[CZASY]],AKORD[[DATA]:[DATA]],NI5,AKORD[[IMIE]:[IMIE]],$A$54)</f>
        <v>0</v>
      </c>
      <c r="NJ54" s="31">
        <f>SUMIFS(AKORD[[CZASY]:[CZASY]],AKORD[[DATA]:[DATA]],NJ5,AKORD[[IMIE]:[IMIE]],$A$54)</f>
        <v>0</v>
      </c>
      <c r="NK54" s="31">
        <f>SUMIFS(AKORD[[CZASY]:[CZASY]],AKORD[[DATA]:[DATA]],NK5,AKORD[[IMIE]:[IMIE]],$A$54)</f>
        <v>0</v>
      </c>
      <c r="NL54" s="31">
        <f>SUMIFS(AKORD[[CZASY]:[CZASY]],AKORD[[DATA]:[DATA]],NL5,AKORD[[IMIE]:[IMIE]],$A$54)</f>
        <v>0</v>
      </c>
      <c r="NM54" s="31">
        <f>SUMIFS(AKORD[[CZASY]:[CZASY]],AKORD[[DATA]:[DATA]],NM5,AKORD[[IMIE]:[IMIE]],$A$54)</f>
        <v>0</v>
      </c>
      <c r="NN54" s="31">
        <f>SUMIFS(AKORD[[CZASY]:[CZASY]],AKORD[[DATA]:[DATA]],NN5,AKORD[[IMIE]:[IMIE]],$A$54)</f>
        <v>0</v>
      </c>
      <c r="NO54" s="31">
        <f>SUMIFS(AKORD[[CZASY]:[CZASY]],AKORD[[DATA]:[DATA]],NO5,AKORD[[IMIE]:[IMIE]],$A$54)</f>
        <v>0</v>
      </c>
      <c r="NP54" s="31">
        <f>SUMIFS(AKORD[[CZASY]:[CZASY]],AKORD[[DATA]:[DATA]],NP5,AKORD[[IMIE]:[IMIE]],$A$54)</f>
        <v>0</v>
      </c>
      <c r="NQ54" s="31">
        <f>SUMIFS(AKORD[[CZASY]:[CZASY]],AKORD[[DATA]:[DATA]],NQ5,AKORD[[IMIE]:[IMIE]],$A$54)</f>
        <v>0</v>
      </c>
      <c r="NR54" s="31">
        <f>SUMIFS(AKORD[[CZASY]:[CZASY]],AKORD[[DATA]:[DATA]],NR5,AKORD[[IMIE]:[IMIE]],$A$54)</f>
        <v>0</v>
      </c>
      <c r="NS54" s="31">
        <f>SUMIFS(AKORD[[CZASY]:[CZASY]],AKORD[[DATA]:[DATA]],NS5,AKORD[[IMIE]:[IMIE]],$A$54)</f>
        <v>0</v>
      </c>
      <c r="NT54" s="31">
        <f>SUMIFS(AKORD[[CZASY]:[CZASY]],AKORD[[DATA]:[DATA]],NT5,AKORD[[IMIE]:[IMIE]],$A$54)</f>
        <v>0</v>
      </c>
      <c r="NU54" s="31">
        <f>SUMIFS(AKORD[[CZASY]:[CZASY]],AKORD[[DATA]:[DATA]],NU5,AKORD[[IMIE]:[IMIE]],$A$54)</f>
        <v>0</v>
      </c>
      <c r="NV54" s="31">
        <f>SUMIFS(AKORD[[CZASY]:[CZASY]],AKORD[[DATA]:[DATA]],NV5,AKORD[[IMIE]:[IMIE]],$A$54)</f>
        <v>0</v>
      </c>
      <c r="NW54" s="31">
        <f>SUMIFS(AKORD[[CZASY]:[CZASY]],AKORD[[DATA]:[DATA]],NW5,AKORD[[IMIE]:[IMIE]],$A$54)</f>
        <v>0</v>
      </c>
      <c r="NX54" s="31">
        <f>SUMIFS(AKORD[[CZASY]:[CZASY]],AKORD[[DATA]:[DATA]],NX5,AKORD[[IMIE]:[IMIE]],$A$54)</f>
        <v>0</v>
      </c>
      <c r="NY54" s="31">
        <f>SUMIFS(AKORD[[CZASY]:[CZASY]],AKORD[[DATA]:[DATA]],NY5,AKORD[[IMIE]:[IMIE]],$A$54)</f>
        <v>0</v>
      </c>
      <c r="NZ54" s="31">
        <f>SUMIFS(AKORD[[CZASY]:[CZASY]],AKORD[[DATA]:[DATA]],NZ5,AKORD[[IMIE]:[IMIE]],$A$54)</f>
        <v>0</v>
      </c>
      <c r="OA54" s="31">
        <f>SUMIFS(AKORD[[CZASY]:[CZASY]],AKORD[[DATA]:[DATA]],OA5,AKORD[[IMIE]:[IMIE]],$A$54)</f>
        <v>0</v>
      </c>
      <c r="OB54" s="31">
        <f>SUMIFS(AKORD[[CZASY]:[CZASY]],AKORD[[DATA]:[DATA]],OB5,AKORD[[IMIE]:[IMIE]],$A$54)</f>
        <v>0</v>
      </c>
      <c r="OC54" s="31">
        <f>SUMIFS(AKORD[[CZASY]:[CZASY]],AKORD[[DATA]:[DATA]],OC5,AKORD[[IMIE]:[IMIE]],$A$54)</f>
        <v>0</v>
      </c>
      <c r="OD54" s="31">
        <f>SUMIFS(AKORD[[CZASY]:[CZASY]],AKORD[[DATA]:[DATA]],OD5,AKORD[[IMIE]:[IMIE]],$A$54)</f>
        <v>0</v>
      </c>
      <c r="OE54" s="31">
        <f>SUMIFS(AKORD[[CZASY]:[CZASY]],AKORD[[DATA]:[DATA]],OE5,AKORD[[IMIE]:[IMIE]],$A$54)</f>
        <v>0</v>
      </c>
      <c r="OF54" s="31">
        <f>SUMIFS(AKORD[[CZASY]:[CZASY]],AKORD[[DATA]:[DATA]],OF5,AKORD[[IMIE]:[IMIE]],$A$54)</f>
        <v>0</v>
      </c>
      <c r="OG54" s="31">
        <f>SUMIFS(AKORD[[CZASY]:[CZASY]],AKORD[[DATA]:[DATA]],OG5,AKORD[[IMIE]:[IMIE]],$A$54)</f>
        <v>0</v>
      </c>
      <c r="OH54" s="31">
        <f>SUMIFS(AKORD[[CZASY]:[CZASY]],AKORD[[DATA]:[DATA]],OH5,AKORD[[IMIE]:[IMIE]],$A$54)</f>
        <v>0</v>
      </c>
      <c r="OI54" s="31">
        <f>SUMIFS(AKORD[[CZASY]:[CZASY]],AKORD[[DATA]:[DATA]],OI5,AKORD[[IMIE]:[IMIE]],$A$54)</f>
        <v>0</v>
      </c>
      <c r="OJ54" s="31">
        <f>SUMIFS(AKORD[[CZASY]:[CZASY]],AKORD[[DATA]:[DATA]],OJ5,AKORD[[IMIE]:[IMIE]],$A$54)</f>
        <v>0</v>
      </c>
      <c r="OK54" s="31">
        <f>SUMIFS(AKORD[[CZASY]:[CZASY]],AKORD[[DATA]:[DATA]],OK5,AKORD[[IMIE]:[IMIE]],$A$54)</f>
        <v>0</v>
      </c>
      <c r="OL54" s="31">
        <f>SUMIFS(AKORD[[CZASY]:[CZASY]],AKORD[[DATA]:[DATA]],OL5,AKORD[[IMIE]:[IMIE]],$A$54)</f>
        <v>0</v>
      </c>
      <c r="OM54" s="31">
        <f>SUMIFS(AKORD[[CZASY]:[CZASY]],AKORD[[DATA]:[DATA]],OM5,AKORD[[IMIE]:[IMIE]],$A$54)</f>
        <v>0</v>
      </c>
      <c r="ON54" s="31">
        <f>SUMIFS(AKORD[[CZASY]:[CZASY]],AKORD[[DATA]:[DATA]],ON5,AKORD[[IMIE]:[IMIE]],$A$54)</f>
        <v>0</v>
      </c>
      <c r="OO54" s="31">
        <f>SUMIFS(AKORD[[CZASY]:[CZASY]],AKORD[[DATA]:[DATA]],OO5,AKORD[[IMIE]:[IMIE]],$A$54)</f>
        <v>0</v>
      </c>
      <c r="OP54" s="31">
        <f>SUMIFS(AKORD[[CZASY]:[CZASY]],AKORD[[DATA]:[DATA]],OP5,AKORD[[IMIE]:[IMIE]],$A$54)</f>
        <v>0</v>
      </c>
      <c r="OQ54" s="31">
        <f>SUMIFS(AKORD[[CZASY]:[CZASY]],AKORD[[DATA]:[DATA]],OQ5,AKORD[[IMIE]:[IMIE]],$A$54)</f>
        <v>0</v>
      </c>
      <c r="OR54" s="31">
        <f>SUMIFS(AKORD[[CZASY]:[CZASY]],AKORD[[DATA]:[DATA]],OR5,AKORD[[IMIE]:[IMIE]],$A$54)</f>
        <v>0</v>
      </c>
      <c r="OS54" s="31">
        <f>SUMIFS(AKORD[[CZASY]:[CZASY]],AKORD[[DATA]:[DATA]],OS5,AKORD[[IMIE]:[IMIE]],$A$54)</f>
        <v>0</v>
      </c>
      <c r="OT54" s="31">
        <f>SUMIFS(AKORD[[CZASY]:[CZASY]],AKORD[[DATA]:[DATA]],OT5,AKORD[[IMIE]:[IMIE]],$A$54)</f>
        <v>0</v>
      </c>
      <c r="OU54" s="31">
        <f>SUMIFS(AKORD[[CZASY]:[CZASY]],AKORD[[DATA]:[DATA]],OU5,AKORD[[IMIE]:[IMIE]],$A$54)</f>
        <v>0</v>
      </c>
      <c r="OV54" s="31">
        <f>SUMIFS(AKORD[[CZASY]:[CZASY]],AKORD[[DATA]:[DATA]],OV5,AKORD[[IMIE]:[IMIE]],$A$54)</f>
        <v>0</v>
      </c>
      <c r="OW54" s="31">
        <f>SUMIFS(AKORD[[CZASY]:[CZASY]],AKORD[[DATA]:[DATA]],OW5,AKORD[[IMIE]:[IMIE]],$A$54)</f>
        <v>0</v>
      </c>
      <c r="OX54" s="31">
        <f>SUMIFS(AKORD[[CZASY]:[CZASY]],AKORD[[DATA]:[DATA]],OX5,AKORD[[IMIE]:[IMIE]],$A$54)</f>
        <v>0</v>
      </c>
      <c r="OY54" s="31">
        <f>SUMIFS(AKORD[[CZASY]:[CZASY]],AKORD[[DATA]:[DATA]],OY5,AKORD[[IMIE]:[IMIE]],$A$54)</f>
        <v>0</v>
      </c>
      <c r="OZ54" s="31">
        <f>SUMIFS(AKORD[[CZASY]:[CZASY]],AKORD[[DATA]:[DATA]],OZ5,AKORD[[IMIE]:[IMIE]],$A$54)</f>
        <v>0</v>
      </c>
      <c r="PA54" s="31">
        <f>SUMIFS(AKORD[[CZASY]:[CZASY]],AKORD[[DATA]:[DATA]],PA5,AKORD[[IMIE]:[IMIE]],$A$54)</f>
        <v>0</v>
      </c>
      <c r="PB54" s="31">
        <f>SUMIFS(AKORD[[CZASY]:[CZASY]],AKORD[[DATA]:[DATA]],PB5,AKORD[[IMIE]:[IMIE]],$A$54)</f>
        <v>0</v>
      </c>
      <c r="PC54" s="31">
        <f>SUMIFS(AKORD[[CZASY]:[CZASY]],AKORD[[DATA]:[DATA]],PC5,AKORD[[IMIE]:[IMIE]],$A$54)</f>
        <v>0</v>
      </c>
      <c r="PD54" s="31">
        <f>SUMIFS(AKORD[[CZASY]:[CZASY]],AKORD[[DATA]:[DATA]],PD5,AKORD[[IMIE]:[IMIE]],$A$54)</f>
        <v>0</v>
      </c>
      <c r="PE54" s="31">
        <f>SUMIFS(AKORD[[CZASY]:[CZASY]],AKORD[[DATA]:[DATA]],PE5,AKORD[[IMIE]:[IMIE]],$A$54)</f>
        <v>0</v>
      </c>
      <c r="PF54" s="31">
        <f>SUMIFS(AKORD[[CZASY]:[CZASY]],AKORD[[DATA]:[DATA]],PF5,AKORD[[IMIE]:[IMIE]],$A$54)</f>
        <v>0</v>
      </c>
      <c r="PG54" s="31">
        <f>SUMIFS(AKORD[[CZASY]:[CZASY]],AKORD[[DATA]:[DATA]],PG5,AKORD[[IMIE]:[IMIE]],$A$54)</f>
        <v>0</v>
      </c>
      <c r="PH54" s="31">
        <f>SUMIFS(AKORD[[CZASY]:[CZASY]],AKORD[[DATA]:[DATA]],PH5,AKORD[[IMIE]:[IMIE]],$A$54)</f>
        <v>0</v>
      </c>
      <c r="PI54" s="31">
        <f>SUMIFS(AKORD[[CZASY]:[CZASY]],AKORD[[DATA]:[DATA]],PI5,AKORD[[IMIE]:[IMIE]],$A$54)</f>
        <v>0</v>
      </c>
      <c r="PJ54" s="31">
        <f>SUMIFS(AKORD[[CZASY]:[CZASY]],AKORD[[DATA]:[DATA]],PJ5,AKORD[[IMIE]:[IMIE]],$A$54)</f>
        <v>0</v>
      </c>
      <c r="PK54" s="31">
        <f>SUMIFS(AKORD[[CZASY]:[CZASY]],AKORD[[DATA]:[DATA]],PK5,AKORD[[IMIE]:[IMIE]],$A$54)</f>
        <v>0</v>
      </c>
      <c r="PL54" s="31">
        <f>SUMIFS(AKORD[[CZASY]:[CZASY]],AKORD[[DATA]:[DATA]],PL5,AKORD[[IMIE]:[IMIE]],$A$54)</f>
        <v>1316</v>
      </c>
      <c r="PM54" s="31">
        <f>SUMIFS(AKORD[[CZASY]:[CZASY]],AKORD[[DATA]:[DATA]],PM5,AKORD[[IMIE]:[IMIE]],$A$54)</f>
        <v>708</v>
      </c>
      <c r="PN54" s="31">
        <f>SUMIFS(AKORD[[CZASY]:[CZASY]],AKORD[[DATA]:[DATA]],PN5,AKORD[[IMIE]:[IMIE]],$A$54)</f>
        <v>677</v>
      </c>
      <c r="PO54" s="31">
        <f>SUMIFS(AKORD[[CZASY]:[CZASY]],AKORD[[DATA]:[DATA]],PO5,AKORD[[IMIE]:[IMIE]],$A$54)</f>
        <v>756</v>
      </c>
      <c r="PP54" s="31">
        <f>SUMIFS(AKORD[[CZASY]:[CZASY]],AKORD[[DATA]:[DATA]],PP5,AKORD[[IMIE]:[IMIE]],$A$54)</f>
        <v>0</v>
      </c>
      <c r="PQ54" s="31">
        <f>SUMIFS(AKORD[[CZASY]:[CZASY]],AKORD[[DATA]:[DATA]],PQ5,AKORD[[IMIE]:[IMIE]],$A$54)</f>
        <v>0</v>
      </c>
      <c r="PR54" s="31">
        <f>SUMIFS(AKORD[[CZASY]:[CZASY]],AKORD[[DATA]:[DATA]],PR5,AKORD[[IMIE]:[IMIE]],$A$54)</f>
        <v>0</v>
      </c>
    </row>
    <row r="55" spans="1:434" ht="11.25" customHeight="1">
      <c r="A55" s="166"/>
      <c r="B55" s="40" t="s">
        <v>2169</v>
      </c>
      <c r="C55" s="26"/>
      <c r="D55" s="26"/>
      <c r="E55" s="26"/>
      <c r="F55" s="55"/>
      <c r="G55" s="64"/>
      <c r="H55" s="26"/>
      <c r="I55" s="26"/>
      <c r="J55" s="26"/>
      <c r="K55" s="26"/>
      <c r="L55" s="26"/>
      <c r="M55" s="55"/>
      <c r="N55" s="64"/>
      <c r="O55" s="26"/>
      <c r="P55" s="26"/>
      <c r="Q55" s="26"/>
      <c r="R55" s="26"/>
      <c r="S55" s="26"/>
      <c r="T55" s="55"/>
      <c r="U55" s="64"/>
      <c r="V55" s="26"/>
      <c r="W55" s="26"/>
      <c r="X55" s="26"/>
      <c r="Y55" s="26"/>
      <c r="Z55" s="26"/>
      <c r="AA55" s="55"/>
      <c r="AB55" s="64"/>
      <c r="AC55" s="26"/>
      <c r="AD55" s="26"/>
      <c r="AE55" s="26"/>
      <c r="AF55" s="26"/>
      <c r="AG55" s="26"/>
      <c r="AH55" s="55"/>
      <c r="AI55" s="64"/>
      <c r="AJ55" s="26"/>
      <c r="AK55" s="26"/>
      <c r="AL55" s="26"/>
      <c r="AM55" s="26"/>
      <c r="AN55" s="26"/>
      <c r="AO55" s="55"/>
      <c r="AP55" s="64"/>
      <c r="AQ55" s="26"/>
      <c r="AR55" s="26"/>
      <c r="AS55" s="26"/>
      <c r="AT55" s="26"/>
      <c r="AU55" s="26"/>
      <c r="AV55" s="55"/>
      <c r="AW55" s="64"/>
      <c r="AX55" s="26"/>
      <c r="AY55" s="26"/>
      <c r="AZ55" s="26"/>
      <c r="BA55" s="26"/>
      <c r="BB55" s="26"/>
      <c r="BC55" s="55"/>
      <c r="BD55" s="64"/>
      <c r="BE55" s="26"/>
      <c r="BF55" s="26"/>
      <c r="BG55" s="26"/>
      <c r="BH55" s="26"/>
      <c r="BI55" s="26"/>
      <c r="BJ55" s="55"/>
      <c r="BK55" s="64"/>
      <c r="BL55" s="26"/>
      <c r="BM55" s="26"/>
      <c r="BN55" s="26"/>
      <c r="BO55" s="26"/>
      <c r="BP55" s="26"/>
      <c r="BQ55" s="55"/>
      <c r="BR55" s="64"/>
      <c r="BS55" s="26"/>
      <c r="BT55" s="26"/>
      <c r="BU55" s="26"/>
      <c r="BV55" s="26"/>
      <c r="BW55" s="26"/>
      <c r="BX55" s="55"/>
      <c r="BY55" s="64"/>
      <c r="BZ55" s="26"/>
      <c r="CA55" s="26"/>
      <c r="CB55" s="26"/>
      <c r="CC55" s="26"/>
      <c r="CD55" s="26"/>
      <c r="CE55" s="55"/>
      <c r="CF55" s="64"/>
      <c r="CG55" s="26"/>
      <c r="CH55" s="26"/>
      <c r="CI55" s="26"/>
      <c r="CJ55" s="26"/>
      <c r="CK55" s="26"/>
      <c r="CL55" s="55"/>
      <c r="CM55" s="64"/>
      <c r="CN55" s="26"/>
      <c r="CO55" s="26"/>
      <c r="CP55" s="26"/>
      <c r="CQ55" s="26"/>
      <c r="CR55" s="26"/>
      <c r="CS55" s="55"/>
      <c r="CT55" s="64"/>
      <c r="CU55" s="26"/>
      <c r="CV55" s="26"/>
      <c r="CW55" s="26"/>
      <c r="CX55" s="26"/>
      <c r="CY55" s="26"/>
      <c r="CZ55" s="55"/>
      <c r="DA55" s="64"/>
      <c r="DB55" s="26"/>
      <c r="DC55" s="26"/>
      <c r="DD55" s="26"/>
      <c r="DE55" s="26"/>
      <c r="DF55" s="26"/>
      <c r="DG55" s="55"/>
      <c r="DH55" s="64"/>
      <c r="DI55" s="26"/>
      <c r="DJ55" s="26"/>
      <c r="DK55" s="26"/>
      <c r="DL55" s="26"/>
      <c r="DM55" s="26"/>
      <c r="DN55" s="55"/>
      <c r="DO55" s="64"/>
      <c r="DP55" s="26"/>
      <c r="DQ55" s="26"/>
      <c r="DR55" s="26"/>
      <c r="DS55" s="26"/>
      <c r="DT55" s="26"/>
      <c r="DU55" s="55"/>
      <c r="DV55" s="64"/>
      <c r="DW55" s="26"/>
      <c r="DX55" s="26"/>
      <c r="DY55" s="26"/>
      <c r="DZ55" s="26"/>
      <c r="EA55" s="26"/>
      <c r="EB55" s="55"/>
      <c r="EC55" s="64"/>
      <c r="ED55" s="26"/>
      <c r="EE55" s="26"/>
      <c r="EF55" s="26"/>
      <c r="EG55" s="26"/>
      <c r="EH55" s="26"/>
      <c r="EI55" s="55"/>
      <c r="EJ55" s="64"/>
      <c r="EK55" s="26"/>
      <c r="EL55" s="26"/>
      <c r="EM55" s="26"/>
      <c r="EN55" s="26"/>
      <c r="EO55" s="26"/>
      <c r="EP55" s="55"/>
      <c r="EQ55" s="64"/>
      <c r="ER55" s="26"/>
      <c r="ES55" s="26"/>
      <c r="ET55" s="26"/>
      <c r="EU55" s="26"/>
      <c r="EV55" s="26"/>
      <c r="EW55" s="55"/>
      <c r="EX55" s="64"/>
      <c r="EY55" s="26"/>
      <c r="EZ55" s="26"/>
      <c r="FA55" s="26"/>
      <c r="FB55" s="26"/>
      <c r="FC55" s="26"/>
      <c r="FD55" s="55"/>
      <c r="FE55" s="64"/>
      <c r="FF55" s="26"/>
      <c r="FG55" s="26"/>
      <c r="FH55" s="26"/>
      <c r="FI55" s="26"/>
      <c r="FJ55" s="26"/>
      <c r="FK55" s="55"/>
      <c r="FL55" s="64"/>
      <c r="FM55" s="26"/>
      <c r="FN55" s="26"/>
      <c r="FO55" s="26"/>
      <c r="FP55" s="26"/>
      <c r="FQ55" s="26"/>
      <c r="FR55" s="55"/>
      <c r="FS55" s="64"/>
      <c r="FT55" s="26"/>
      <c r="FU55" s="26"/>
      <c r="FV55" s="26"/>
      <c r="FW55" s="26"/>
      <c r="FX55" s="26"/>
      <c r="FY55" s="55"/>
      <c r="FZ55" s="64"/>
      <c r="GA55" s="26"/>
      <c r="GB55" s="26"/>
      <c r="GC55" s="26"/>
      <c r="GD55" s="26"/>
      <c r="GE55" s="26"/>
      <c r="GF55" s="55"/>
      <c r="GG55" s="64"/>
      <c r="GH55" s="26"/>
      <c r="GI55" s="26"/>
      <c r="GJ55" s="26"/>
      <c r="GK55" s="26"/>
      <c r="GL55" s="26"/>
      <c r="GM55" s="55"/>
      <c r="GN55" s="64"/>
      <c r="GO55" s="26"/>
      <c r="GP55" s="26"/>
      <c r="GQ55" s="26"/>
      <c r="GR55" s="26"/>
      <c r="GS55" s="26"/>
      <c r="GT55" s="55"/>
      <c r="GU55" s="64"/>
      <c r="GV55" s="26"/>
      <c r="GW55" s="26"/>
      <c r="GX55" s="26"/>
      <c r="GY55" s="26"/>
      <c r="GZ55" s="26"/>
      <c r="HA55" s="55"/>
      <c r="HB55" s="64"/>
      <c r="HC55" s="26"/>
      <c r="HD55" s="26"/>
      <c r="HE55" s="26"/>
      <c r="HF55" s="26"/>
      <c r="HG55" s="26"/>
      <c r="HH55" s="55"/>
      <c r="HI55" s="64"/>
      <c r="HJ55" s="26"/>
      <c r="HK55" s="26"/>
      <c r="HL55" s="26"/>
      <c r="HM55" s="26"/>
      <c r="HN55" s="26"/>
      <c r="HO55" s="55"/>
      <c r="HP55" s="64"/>
      <c r="HQ55" s="26"/>
      <c r="HR55" s="26"/>
      <c r="HS55" s="26"/>
      <c r="HT55" s="26"/>
      <c r="HU55" s="26"/>
      <c r="HV55" s="55"/>
      <c r="HW55" s="64"/>
      <c r="HX55" s="26"/>
      <c r="HY55" s="26"/>
      <c r="HZ55" s="26"/>
      <c r="IA55" s="26"/>
      <c r="IB55" s="26"/>
      <c r="IC55" s="55"/>
      <c r="ID55" s="64"/>
      <c r="IE55" s="26"/>
      <c r="IF55" s="26"/>
      <c r="IG55" s="26"/>
      <c r="IH55" s="26"/>
      <c r="II55" s="26"/>
      <c r="IJ55" s="55"/>
      <c r="IK55" s="64"/>
      <c r="IL55" s="26"/>
      <c r="IM55" s="26"/>
      <c r="IN55" s="26"/>
      <c r="IO55" s="26"/>
      <c r="IP55" s="26"/>
      <c r="IQ55" s="55"/>
      <c r="IR55" s="64"/>
      <c r="IS55" s="26"/>
      <c r="IT55" s="26"/>
      <c r="IU55" s="26"/>
      <c r="IV55" s="26"/>
      <c r="IW55" s="26"/>
      <c r="IX55" s="55"/>
      <c r="IY55" s="64"/>
      <c r="IZ55" s="26"/>
      <c r="JA55" s="26"/>
      <c r="JB55" s="26"/>
      <c r="JC55" s="26"/>
      <c r="JD55" s="26"/>
      <c r="JE55" s="55"/>
      <c r="JF55" s="64"/>
      <c r="JG55" s="26"/>
      <c r="JH55" s="26"/>
      <c r="JI55" s="26"/>
      <c r="JJ55" s="26"/>
      <c r="JK55" s="26"/>
      <c r="JL55" s="55"/>
      <c r="JM55" s="64"/>
      <c r="JN55" s="26"/>
      <c r="JO55" s="26"/>
      <c r="JP55" s="26"/>
      <c r="JQ55" s="26"/>
      <c r="JR55" s="26"/>
      <c r="JS55" s="55"/>
      <c r="JT55" s="64"/>
      <c r="JU55" s="26"/>
      <c r="JV55" s="26"/>
      <c r="JW55" s="26"/>
      <c r="JX55" s="26"/>
      <c r="JY55" s="26"/>
      <c r="JZ55" s="55"/>
      <c r="KA55" s="64"/>
      <c r="KB55" s="26"/>
      <c r="KC55" s="26"/>
      <c r="KD55" s="26"/>
      <c r="KE55" s="26"/>
      <c r="KF55" s="26"/>
      <c r="KG55" s="55"/>
      <c r="KH55" s="64"/>
      <c r="KI55" s="26"/>
      <c r="KJ55" s="26"/>
      <c r="KK55" s="26"/>
      <c r="KL55" s="26"/>
      <c r="KM55" s="26"/>
      <c r="KN55" s="55"/>
      <c r="KO55" s="64"/>
      <c r="KP55" s="26"/>
      <c r="KQ55" s="26"/>
      <c r="KR55" s="26"/>
      <c r="KS55" s="26"/>
      <c r="KT55" s="26"/>
      <c r="KU55" s="55"/>
      <c r="KV55" s="64"/>
      <c r="KW55" s="26"/>
      <c r="KX55" s="26"/>
      <c r="KY55" s="26"/>
      <c r="KZ55" s="26"/>
      <c r="LA55" s="26"/>
      <c r="LB55" s="55"/>
      <c r="LC55" s="64"/>
      <c r="LD55" s="26"/>
      <c r="LE55" s="26"/>
      <c r="LF55" s="26"/>
      <c r="LG55" s="26"/>
      <c r="LH55" s="26"/>
      <c r="LI55" s="55"/>
      <c r="LJ55" s="64"/>
      <c r="LK55" s="26"/>
      <c r="LL55" s="26"/>
      <c r="LM55" s="26"/>
      <c r="LN55" s="26"/>
      <c r="LO55" s="26"/>
      <c r="LP55" s="55"/>
      <c r="LQ55" s="64"/>
      <c r="LR55" s="26"/>
      <c r="LS55" s="26"/>
      <c r="LT55" s="26"/>
      <c r="LU55" s="26"/>
      <c r="LV55" s="26"/>
      <c r="LW55" s="55"/>
      <c r="LX55" s="64"/>
      <c r="LY55" s="26"/>
      <c r="LZ55" s="26"/>
      <c r="MA55" s="26"/>
      <c r="MB55" s="26"/>
      <c r="MC55" s="26"/>
      <c r="MD55" s="55"/>
      <c r="ME55" s="64"/>
      <c r="MF55" s="26"/>
      <c r="MG55" s="26"/>
      <c r="MH55" s="26"/>
      <c r="MI55" s="26"/>
      <c r="MJ55" s="26"/>
      <c r="MK55" s="55"/>
      <c r="ML55" s="64"/>
      <c r="MM55" s="26"/>
      <c r="MN55" s="26"/>
      <c r="MO55" s="26"/>
      <c r="MP55" s="26"/>
      <c r="MQ55" s="26"/>
      <c r="MR55" s="55"/>
      <c r="MS55" s="64"/>
      <c r="MT55" s="26"/>
      <c r="MU55" s="26"/>
      <c r="MV55" s="26"/>
      <c r="MW55" s="26"/>
      <c r="MX55" s="26"/>
      <c r="MY55" s="55"/>
      <c r="MZ55" s="64"/>
      <c r="NA55" s="26"/>
      <c r="NB55" s="26"/>
      <c r="NC55" s="26"/>
      <c r="ND55" s="26"/>
      <c r="NE55" s="26"/>
      <c r="NF55" s="55"/>
      <c r="NG55" s="64"/>
      <c r="NH55" s="26"/>
      <c r="NI55" s="26"/>
      <c r="NJ55" s="26"/>
      <c r="NK55" s="26"/>
      <c r="NL55" s="26"/>
      <c r="NM55" s="55"/>
      <c r="NN55" s="64"/>
      <c r="NO55" s="26"/>
      <c r="NP55" s="26"/>
      <c r="NQ55" s="26"/>
      <c r="NR55" s="26"/>
      <c r="NS55" s="26"/>
      <c r="NT55" s="55"/>
      <c r="NU55" s="64"/>
      <c r="NV55" s="26"/>
      <c r="NW55" s="26"/>
      <c r="NX55" s="26"/>
      <c r="NY55" s="26"/>
      <c r="NZ55" s="26"/>
      <c r="OA55" s="55"/>
      <c r="OB55" s="64"/>
      <c r="OC55" s="26"/>
      <c r="OD55" s="26"/>
      <c r="OE55" s="26"/>
      <c r="OF55" s="26"/>
      <c r="OG55" s="26"/>
      <c r="OH55" s="55"/>
      <c r="OI55" s="64"/>
      <c r="OJ55" s="26"/>
      <c r="OK55" s="26"/>
      <c r="OL55" s="26"/>
      <c r="OM55" s="26"/>
      <c r="ON55" s="26"/>
      <c r="OO55" s="55"/>
      <c r="OP55" s="64"/>
      <c r="OQ55" s="26"/>
      <c r="OR55" s="26"/>
      <c r="OS55" s="26"/>
      <c r="OT55" s="26"/>
      <c r="OU55" s="26"/>
      <c r="OV55" s="55"/>
      <c r="OW55" s="64"/>
      <c r="OX55" s="26"/>
      <c r="OY55" s="26"/>
      <c r="OZ55" s="26"/>
      <c r="PA55" s="26"/>
      <c r="PB55" s="26"/>
      <c r="PC55" s="55"/>
      <c r="PD55" s="64"/>
      <c r="PE55" s="26"/>
      <c r="PF55" s="26"/>
      <c r="PG55" s="26"/>
      <c r="PH55" s="26"/>
      <c r="PI55" s="26"/>
      <c r="PJ55" s="55"/>
      <c r="PK55" s="64"/>
      <c r="PL55" s="26"/>
      <c r="PM55" s="26"/>
      <c r="PN55" s="26"/>
      <c r="PO55" s="26"/>
      <c r="PP55" s="26"/>
      <c r="PQ55" s="55"/>
      <c r="PR55" s="64"/>
    </row>
    <row r="56" spans="1:434" ht="11.25" customHeight="1">
      <c r="A56" s="166"/>
      <c r="B56" s="40" t="s">
        <v>2170</v>
      </c>
      <c r="C56" s="26"/>
      <c r="D56" s="26"/>
      <c r="E56" s="26"/>
      <c r="F56" s="55"/>
      <c r="G56" s="64"/>
      <c r="H56" s="26"/>
      <c r="I56" s="26"/>
      <c r="J56" s="26"/>
      <c r="K56" s="26"/>
      <c r="L56" s="26"/>
      <c r="M56" s="55"/>
      <c r="N56" s="64"/>
      <c r="O56" s="26"/>
      <c r="P56" s="26"/>
      <c r="Q56" s="26"/>
      <c r="R56" s="26"/>
      <c r="S56" s="26"/>
      <c r="T56" s="55"/>
      <c r="U56" s="64"/>
      <c r="V56" s="26"/>
      <c r="W56" s="26"/>
      <c r="X56" s="26"/>
      <c r="Y56" s="26"/>
      <c r="Z56" s="26"/>
      <c r="AA56" s="55"/>
      <c r="AB56" s="64"/>
      <c r="AC56" s="26"/>
      <c r="AD56" s="26"/>
      <c r="AE56" s="26"/>
      <c r="AF56" s="26"/>
      <c r="AG56" s="26"/>
      <c r="AH56" s="55"/>
      <c r="AI56" s="64"/>
      <c r="AJ56" s="26"/>
      <c r="AK56" s="26"/>
      <c r="AL56" s="26"/>
      <c r="AM56" s="26"/>
      <c r="AN56" s="26"/>
      <c r="AO56" s="55"/>
      <c r="AP56" s="64"/>
      <c r="AQ56" s="26"/>
      <c r="AR56" s="26"/>
      <c r="AS56" s="26"/>
      <c r="AT56" s="26"/>
      <c r="AU56" s="26"/>
      <c r="AV56" s="55"/>
      <c r="AW56" s="64"/>
      <c r="AX56" s="26"/>
      <c r="AY56" s="26"/>
      <c r="AZ56" s="26"/>
      <c r="BA56" s="26"/>
      <c r="BB56" s="26"/>
      <c r="BC56" s="55"/>
      <c r="BD56" s="64"/>
      <c r="BE56" s="26"/>
      <c r="BF56" s="26"/>
      <c r="BG56" s="26"/>
      <c r="BH56" s="26"/>
      <c r="BI56" s="26"/>
      <c r="BJ56" s="55"/>
      <c r="BK56" s="64"/>
      <c r="BL56" s="26"/>
      <c r="BM56" s="26"/>
      <c r="BN56" s="26"/>
      <c r="BO56" s="26"/>
      <c r="BP56" s="26"/>
      <c r="BQ56" s="55"/>
      <c r="BR56" s="64"/>
      <c r="BS56" s="26"/>
      <c r="BT56" s="26"/>
      <c r="BU56" s="26"/>
      <c r="BV56" s="26"/>
      <c r="BW56" s="26"/>
      <c r="BX56" s="55"/>
      <c r="BY56" s="64"/>
      <c r="BZ56" s="26"/>
      <c r="CA56" s="26"/>
      <c r="CB56" s="26"/>
      <c r="CC56" s="26"/>
      <c r="CD56" s="26"/>
      <c r="CE56" s="55"/>
      <c r="CF56" s="64"/>
      <c r="CG56" s="26"/>
      <c r="CH56" s="26"/>
      <c r="CI56" s="26"/>
      <c r="CJ56" s="26"/>
      <c r="CK56" s="26"/>
      <c r="CL56" s="55"/>
      <c r="CM56" s="64"/>
      <c r="CN56" s="26"/>
      <c r="CO56" s="26"/>
      <c r="CP56" s="26"/>
      <c r="CQ56" s="26"/>
      <c r="CR56" s="26"/>
      <c r="CS56" s="55"/>
      <c r="CT56" s="64"/>
      <c r="CU56" s="26"/>
      <c r="CV56" s="26"/>
      <c r="CW56" s="26"/>
      <c r="CX56" s="26"/>
      <c r="CY56" s="26"/>
      <c r="CZ56" s="55"/>
      <c r="DA56" s="64"/>
      <c r="DB56" s="26"/>
      <c r="DC56" s="26"/>
      <c r="DD56" s="26"/>
      <c r="DE56" s="26"/>
      <c r="DF56" s="26"/>
      <c r="DG56" s="55"/>
      <c r="DH56" s="64"/>
      <c r="DI56" s="26"/>
      <c r="DJ56" s="26"/>
      <c r="DK56" s="26"/>
      <c r="DL56" s="26"/>
      <c r="DM56" s="26"/>
      <c r="DN56" s="55"/>
      <c r="DO56" s="64"/>
      <c r="DP56" s="26"/>
      <c r="DQ56" s="26"/>
      <c r="DR56" s="26"/>
      <c r="DS56" s="26"/>
      <c r="DT56" s="26"/>
      <c r="DU56" s="55"/>
      <c r="DV56" s="64"/>
      <c r="DW56" s="26"/>
      <c r="DX56" s="26"/>
      <c r="DY56" s="26"/>
      <c r="DZ56" s="26"/>
      <c r="EA56" s="26"/>
      <c r="EB56" s="55"/>
      <c r="EC56" s="64"/>
      <c r="ED56" s="26"/>
      <c r="EE56" s="26"/>
      <c r="EF56" s="26"/>
      <c r="EG56" s="26"/>
      <c r="EH56" s="26"/>
      <c r="EI56" s="55"/>
      <c r="EJ56" s="64"/>
      <c r="EK56" s="26"/>
      <c r="EL56" s="26"/>
      <c r="EM56" s="26"/>
      <c r="EN56" s="26"/>
      <c r="EO56" s="26"/>
      <c r="EP56" s="55"/>
      <c r="EQ56" s="64"/>
      <c r="ER56" s="26"/>
      <c r="ES56" s="26"/>
      <c r="ET56" s="26"/>
      <c r="EU56" s="26"/>
      <c r="EV56" s="26"/>
      <c r="EW56" s="55"/>
      <c r="EX56" s="64"/>
      <c r="EY56" s="26"/>
      <c r="EZ56" s="26"/>
      <c r="FA56" s="26"/>
      <c r="FB56" s="26"/>
      <c r="FC56" s="26"/>
      <c r="FD56" s="55"/>
      <c r="FE56" s="64"/>
      <c r="FF56" s="26"/>
      <c r="FG56" s="26"/>
      <c r="FH56" s="26"/>
      <c r="FI56" s="26"/>
      <c r="FJ56" s="26"/>
      <c r="FK56" s="55"/>
      <c r="FL56" s="64"/>
      <c r="FM56" s="26"/>
      <c r="FN56" s="26"/>
      <c r="FO56" s="26"/>
      <c r="FP56" s="26"/>
      <c r="FQ56" s="26"/>
      <c r="FR56" s="55"/>
      <c r="FS56" s="64"/>
      <c r="FT56" s="26"/>
      <c r="FU56" s="26"/>
      <c r="FV56" s="26"/>
      <c r="FW56" s="26"/>
      <c r="FX56" s="26"/>
      <c r="FY56" s="55"/>
      <c r="FZ56" s="64"/>
      <c r="GA56" s="26"/>
      <c r="GB56" s="26"/>
      <c r="GC56" s="26"/>
      <c r="GD56" s="26"/>
      <c r="GE56" s="26"/>
      <c r="GF56" s="55"/>
      <c r="GG56" s="64"/>
      <c r="GH56" s="26"/>
      <c r="GI56" s="26"/>
      <c r="GJ56" s="26"/>
      <c r="GK56" s="26"/>
      <c r="GL56" s="26"/>
      <c r="GM56" s="55"/>
      <c r="GN56" s="64"/>
      <c r="GO56" s="26"/>
      <c r="GP56" s="26"/>
      <c r="GQ56" s="26"/>
      <c r="GR56" s="26"/>
      <c r="GS56" s="26"/>
      <c r="GT56" s="55"/>
      <c r="GU56" s="64"/>
      <c r="GV56" s="26"/>
      <c r="GW56" s="26"/>
      <c r="GX56" s="26"/>
      <c r="GY56" s="26"/>
      <c r="GZ56" s="26"/>
      <c r="HA56" s="55"/>
      <c r="HB56" s="64"/>
      <c r="HC56" s="26"/>
      <c r="HD56" s="26"/>
      <c r="HE56" s="26"/>
      <c r="HF56" s="26"/>
      <c r="HG56" s="26"/>
      <c r="HH56" s="55"/>
      <c r="HI56" s="64"/>
      <c r="HJ56" s="26"/>
      <c r="HK56" s="26"/>
      <c r="HL56" s="26"/>
      <c r="HM56" s="26"/>
      <c r="HN56" s="26"/>
      <c r="HO56" s="55"/>
      <c r="HP56" s="64"/>
      <c r="HQ56" s="26"/>
      <c r="HR56" s="26"/>
      <c r="HS56" s="26"/>
      <c r="HT56" s="26"/>
      <c r="HU56" s="26"/>
      <c r="HV56" s="55"/>
      <c r="HW56" s="64"/>
      <c r="HX56" s="26"/>
      <c r="HY56" s="26"/>
      <c r="HZ56" s="26"/>
      <c r="IA56" s="26"/>
      <c r="IB56" s="26"/>
      <c r="IC56" s="55"/>
      <c r="ID56" s="64"/>
      <c r="IE56" s="26"/>
      <c r="IF56" s="26"/>
      <c r="IG56" s="26"/>
      <c r="IH56" s="26"/>
      <c r="II56" s="26"/>
      <c r="IJ56" s="55"/>
      <c r="IK56" s="64"/>
      <c r="IL56" s="26"/>
      <c r="IM56" s="26"/>
      <c r="IN56" s="26"/>
      <c r="IO56" s="26"/>
      <c r="IP56" s="26"/>
      <c r="IQ56" s="55"/>
      <c r="IR56" s="64"/>
      <c r="IS56" s="26"/>
      <c r="IT56" s="26"/>
      <c r="IU56" s="26"/>
      <c r="IV56" s="26"/>
      <c r="IW56" s="26"/>
      <c r="IX56" s="55"/>
      <c r="IY56" s="64"/>
      <c r="IZ56" s="26"/>
      <c r="JA56" s="26"/>
      <c r="JB56" s="26"/>
      <c r="JC56" s="26"/>
      <c r="JD56" s="26"/>
      <c r="JE56" s="55"/>
      <c r="JF56" s="64"/>
      <c r="JG56" s="26"/>
      <c r="JH56" s="26"/>
      <c r="JI56" s="26"/>
      <c r="JJ56" s="26"/>
      <c r="JK56" s="26"/>
      <c r="JL56" s="55"/>
      <c r="JM56" s="64"/>
      <c r="JN56" s="26"/>
      <c r="JO56" s="26"/>
      <c r="JP56" s="26"/>
      <c r="JQ56" s="26"/>
      <c r="JR56" s="26"/>
      <c r="JS56" s="55"/>
      <c r="JT56" s="64"/>
      <c r="JU56" s="26"/>
      <c r="JV56" s="26"/>
      <c r="JW56" s="26"/>
      <c r="JX56" s="26"/>
      <c r="JY56" s="26"/>
      <c r="JZ56" s="55"/>
      <c r="KA56" s="64"/>
      <c r="KB56" s="26"/>
      <c r="KC56" s="26"/>
      <c r="KD56" s="26"/>
      <c r="KE56" s="26"/>
      <c r="KF56" s="26"/>
      <c r="KG56" s="55"/>
      <c r="KH56" s="64"/>
      <c r="KI56" s="26"/>
      <c r="KJ56" s="26"/>
      <c r="KK56" s="26"/>
      <c r="KL56" s="26"/>
      <c r="KM56" s="26"/>
      <c r="KN56" s="55"/>
      <c r="KO56" s="64"/>
      <c r="KP56" s="26"/>
      <c r="KQ56" s="26"/>
      <c r="KR56" s="26"/>
      <c r="KS56" s="26"/>
      <c r="KT56" s="26"/>
      <c r="KU56" s="55"/>
      <c r="KV56" s="64"/>
      <c r="KW56" s="26"/>
      <c r="KX56" s="26"/>
      <c r="KY56" s="26"/>
      <c r="KZ56" s="26"/>
      <c r="LA56" s="26"/>
      <c r="LB56" s="55"/>
      <c r="LC56" s="64"/>
      <c r="LD56" s="26"/>
      <c r="LE56" s="26"/>
      <c r="LF56" s="26"/>
      <c r="LG56" s="26"/>
      <c r="LH56" s="26"/>
      <c r="LI56" s="55"/>
      <c r="LJ56" s="64"/>
      <c r="LK56" s="26"/>
      <c r="LL56" s="26"/>
      <c r="LM56" s="26"/>
      <c r="LN56" s="26"/>
      <c r="LO56" s="26"/>
      <c r="LP56" s="55"/>
      <c r="LQ56" s="64"/>
      <c r="LR56" s="26"/>
      <c r="LS56" s="26"/>
      <c r="LT56" s="26"/>
      <c r="LU56" s="26"/>
      <c r="LV56" s="26"/>
      <c r="LW56" s="55"/>
      <c r="LX56" s="64"/>
      <c r="LY56" s="26"/>
      <c r="LZ56" s="26"/>
      <c r="MA56" s="26"/>
      <c r="MB56" s="26"/>
      <c r="MC56" s="26"/>
      <c r="MD56" s="55"/>
      <c r="ME56" s="64"/>
      <c r="MF56" s="26"/>
      <c r="MG56" s="26"/>
      <c r="MH56" s="26"/>
      <c r="MI56" s="26"/>
      <c r="MJ56" s="26"/>
      <c r="MK56" s="55"/>
      <c r="ML56" s="64"/>
      <c r="MM56" s="26"/>
      <c r="MN56" s="26"/>
      <c r="MO56" s="26"/>
      <c r="MP56" s="26"/>
      <c r="MQ56" s="26"/>
      <c r="MR56" s="55"/>
      <c r="MS56" s="64"/>
      <c r="MT56" s="26"/>
      <c r="MU56" s="26"/>
      <c r="MV56" s="26"/>
      <c r="MW56" s="26"/>
      <c r="MX56" s="26"/>
      <c r="MY56" s="55"/>
      <c r="MZ56" s="64"/>
      <c r="NA56" s="26"/>
      <c r="NB56" s="26"/>
      <c r="NC56" s="26"/>
      <c r="ND56" s="26"/>
      <c r="NE56" s="26"/>
      <c r="NF56" s="55"/>
      <c r="NG56" s="64"/>
      <c r="NH56" s="26"/>
      <c r="NI56" s="26"/>
      <c r="NJ56" s="26"/>
      <c r="NK56" s="26"/>
      <c r="NL56" s="26"/>
      <c r="NM56" s="55"/>
      <c r="NN56" s="64"/>
      <c r="NO56" s="26"/>
      <c r="NP56" s="26"/>
      <c r="NQ56" s="26"/>
      <c r="NR56" s="26"/>
      <c r="NS56" s="26"/>
      <c r="NT56" s="55"/>
      <c r="NU56" s="64"/>
      <c r="NV56" s="26"/>
      <c r="NW56" s="26"/>
      <c r="NX56" s="26"/>
      <c r="NY56" s="26"/>
      <c r="NZ56" s="26"/>
      <c r="OA56" s="55"/>
      <c r="OB56" s="64"/>
      <c r="OC56" s="26"/>
      <c r="OD56" s="26"/>
      <c r="OE56" s="26"/>
      <c r="OF56" s="26"/>
      <c r="OG56" s="26"/>
      <c r="OH56" s="55"/>
      <c r="OI56" s="64"/>
      <c r="OJ56" s="26"/>
      <c r="OK56" s="26"/>
      <c r="OL56" s="26"/>
      <c r="OM56" s="26"/>
      <c r="ON56" s="26"/>
      <c r="OO56" s="55"/>
      <c r="OP56" s="64"/>
      <c r="OQ56" s="26"/>
      <c r="OR56" s="26"/>
      <c r="OS56" s="26"/>
      <c r="OT56" s="26"/>
      <c r="OU56" s="26"/>
      <c r="OV56" s="55"/>
      <c r="OW56" s="64"/>
      <c r="OX56" s="26"/>
      <c r="OY56" s="26"/>
      <c r="OZ56" s="26"/>
      <c r="PA56" s="26"/>
      <c r="PB56" s="26"/>
      <c r="PC56" s="55"/>
      <c r="PD56" s="64"/>
      <c r="PE56" s="26"/>
      <c r="PF56" s="26"/>
      <c r="PG56" s="26"/>
      <c r="PH56" s="26"/>
      <c r="PI56" s="26"/>
      <c r="PJ56" s="55"/>
      <c r="PK56" s="64"/>
      <c r="PL56" s="26"/>
      <c r="PM56" s="26"/>
      <c r="PN56" s="26"/>
      <c r="PO56" s="26"/>
      <c r="PP56" s="26"/>
      <c r="PQ56" s="55"/>
      <c r="PR56" s="64"/>
    </row>
    <row r="57" spans="1:434" ht="11.25" customHeight="1">
      <c r="A57" s="166"/>
      <c r="B57" s="40" t="s">
        <v>2143</v>
      </c>
      <c r="C57" s="26"/>
      <c r="D57" s="26"/>
      <c r="E57" s="26"/>
      <c r="F57" s="55"/>
      <c r="G57" s="64"/>
      <c r="H57" s="26"/>
      <c r="I57" s="26"/>
      <c r="J57" s="26"/>
      <c r="K57" s="26"/>
      <c r="L57" s="26"/>
      <c r="M57" s="55"/>
      <c r="N57" s="64"/>
      <c r="O57" s="26"/>
      <c r="P57" s="26"/>
      <c r="Q57" s="26"/>
      <c r="R57" s="26"/>
      <c r="S57" s="26"/>
      <c r="T57" s="55"/>
      <c r="U57" s="64"/>
      <c r="V57" s="26"/>
      <c r="W57" s="26"/>
      <c r="X57" s="26"/>
      <c r="Y57" s="26"/>
      <c r="Z57" s="26"/>
      <c r="AA57" s="55"/>
      <c r="AB57" s="64"/>
      <c r="AC57" s="26"/>
      <c r="AD57" s="26"/>
      <c r="AE57" s="26"/>
      <c r="AF57" s="26"/>
      <c r="AG57" s="26"/>
      <c r="AH57" s="55"/>
      <c r="AI57" s="64"/>
      <c r="AJ57" s="26"/>
      <c r="AK57" s="26"/>
      <c r="AL57" s="26"/>
      <c r="AM57" s="26"/>
      <c r="AN57" s="26"/>
      <c r="AO57" s="55"/>
      <c r="AP57" s="64"/>
      <c r="AQ57" s="26"/>
      <c r="AR57" s="26"/>
      <c r="AS57" s="26"/>
      <c r="AT57" s="26"/>
      <c r="AU57" s="26"/>
      <c r="AV57" s="55"/>
      <c r="AW57" s="64"/>
      <c r="AX57" s="26"/>
      <c r="AY57" s="26"/>
      <c r="AZ57" s="26"/>
      <c r="BA57" s="26"/>
      <c r="BB57" s="26"/>
      <c r="BC57" s="55"/>
      <c r="BD57" s="64"/>
      <c r="BE57" s="26"/>
      <c r="BF57" s="26"/>
      <c r="BG57" s="26"/>
      <c r="BH57" s="26"/>
      <c r="BI57" s="26"/>
      <c r="BJ57" s="55"/>
      <c r="BK57" s="64"/>
      <c r="BL57" s="26"/>
      <c r="BM57" s="26"/>
      <c r="BN57" s="26"/>
      <c r="BO57" s="26"/>
      <c r="BP57" s="26"/>
      <c r="BQ57" s="55"/>
      <c r="BR57" s="64"/>
      <c r="BS57" s="26"/>
      <c r="BT57" s="26"/>
      <c r="BU57" s="26"/>
      <c r="BV57" s="26"/>
      <c r="BW57" s="26"/>
      <c r="BX57" s="55"/>
      <c r="BY57" s="64"/>
      <c r="BZ57" s="26"/>
      <c r="CA57" s="26"/>
      <c r="CB57" s="26"/>
      <c r="CC57" s="26"/>
      <c r="CD57" s="26"/>
      <c r="CE57" s="55"/>
      <c r="CF57" s="64"/>
      <c r="CG57" s="26"/>
      <c r="CH57" s="26"/>
      <c r="CI57" s="26"/>
      <c r="CJ57" s="26"/>
      <c r="CK57" s="26"/>
      <c r="CL57" s="55"/>
      <c r="CM57" s="64"/>
      <c r="CN57" s="26"/>
      <c r="CO57" s="26"/>
      <c r="CP57" s="26"/>
      <c r="CQ57" s="26"/>
      <c r="CR57" s="26"/>
      <c r="CS57" s="55"/>
      <c r="CT57" s="64"/>
      <c r="CU57" s="26"/>
      <c r="CV57" s="26"/>
      <c r="CW57" s="26"/>
      <c r="CX57" s="26"/>
      <c r="CY57" s="26"/>
      <c r="CZ57" s="55"/>
      <c r="DA57" s="64"/>
      <c r="DB57" s="26"/>
      <c r="DC57" s="26"/>
      <c r="DD57" s="26"/>
      <c r="DE57" s="26"/>
      <c r="DF57" s="26"/>
      <c r="DG57" s="55"/>
      <c r="DH57" s="64"/>
      <c r="DI57" s="26"/>
      <c r="DJ57" s="26"/>
      <c r="DK57" s="26"/>
      <c r="DL57" s="26"/>
      <c r="DM57" s="26"/>
      <c r="DN57" s="55"/>
      <c r="DO57" s="64"/>
      <c r="DP57" s="26"/>
      <c r="DQ57" s="26"/>
      <c r="DR57" s="26"/>
      <c r="DS57" s="26"/>
      <c r="DT57" s="26"/>
      <c r="DU57" s="55"/>
      <c r="DV57" s="64"/>
      <c r="DW57" s="26"/>
      <c r="DX57" s="26"/>
      <c r="DY57" s="26"/>
      <c r="DZ57" s="26"/>
      <c r="EA57" s="26"/>
      <c r="EB57" s="55"/>
      <c r="EC57" s="64"/>
      <c r="ED57" s="26"/>
      <c r="EE57" s="26"/>
      <c r="EF57" s="26"/>
      <c r="EG57" s="26"/>
      <c r="EH57" s="26"/>
      <c r="EI57" s="55"/>
      <c r="EJ57" s="64"/>
      <c r="EK57" s="26"/>
      <c r="EL57" s="26"/>
      <c r="EM57" s="26"/>
      <c r="EN57" s="26"/>
      <c r="EO57" s="26"/>
      <c r="EP57" s="55"/>
      <c r="EQ57" s="64"/>
      <c r="ER57" s="26"/>
      <c r="ES57" s="26"/>
      <c r="ET57" s="26"/>
      <c r="EU57" s="26"/>
      <c r="EV57" s="26"/>
      <c r="EW57" s="55"/>
      <c r="EX57" s="64"/>
      <c r="EY57" s="26"/>
      <c r="EZ57" s="26"/>
      <c r="FA57" s="26"/>
      <c r="FB57" s="26"/>
      <c r="FC57" s="26"/>
      <c r="FD57" s="55"/>
      <c r="FE57" s="64"/>
      <c r="FF57" s="26"/>
      <c r="FG57" s="26"/>
      <c r="FH57" s="26"/>
      <c r="FI57" s="26"/>
      <c r="FJ57" s="26"/>
      <c r="FK57" s="55"/>
      <c r="FL57" s="64"/>
      <c r="FM57" s="26"/>
      <c r="FN57" s="26"/>
      <c r="FO57" s="26"/>
      <c r="FP57" s="26"/>
      <c r="FQ57" s="26"/>
      <c r="FR57" s="55"/>
      <c r="FS57" s="64"/>
      <c r="FT57" s="26"/>
      <c r="FU57" s="26"/>
      <c r="FV57" s="26"/>
      <c r="FW57" s="26"/>
      <c r="FX57" s="26"/>
      <c r="FY57" s="55"/>
      <c r="FZ57" s="64"/>
      <c r="GA57" s="26"/>
      <c r="GB57" s="26"/>
      <c r="GC57" s="26"/>
      <c r="GD57" s="26"/>
      <c r="GE57" s="26"/>
      <c r="GF57" s="55"/>
      <c r="GG57" s="64"/>
      <c r="GH57" s="26"/>
      <c r="GI57" s="26"/>
      <c r="GJ57" s="26"/>
      <c r="GK57" s="26"/>
      <c r="GL57" s="26"/>
      <c r="GM57" s="55"/>
      <c r="GN57" s="64"/>
      <c r="GO57" s="26"/>
      <c r="GP57" s="26"/>
      <c r="GQ57" s="26"/>
      <c r="GR57" s="26"/>
      <c r="GS57" s="26"/>
      <c r="GT57" s="55"/>
      <c r="GU57" s="64"/>
      <c r="GV57" s="26"/>
      <c r="GW57" s="26"/>
      <c r="GX57" s="26"/>
      <c r="GY57" s="26"/>
      <c r="GZ57" s="26"/>
      <c r="HA57" s="55"/>
      <c r="HB57" s="64"/>
      <c r="HC57" s="26"/>
      <c r="HD57" s="26"/>
      <c r="HE57" s="26"/>
      <c r="HF57" s="26"/>
      <c r="HG57" s="26"/>
      <c r="HH57" s="55"/>
      <c r="HI57" s="64"/>
      <c r="HJ57" s="26"/>
      <c r="HK57" s="26"/>
      <c r="HL57" s="26"/>
      <c r="HM57" s="26"/>
      <c r="HN57" s="26"/>
      <c r="HO57" s="55"/>
      <c r="HP57" s="64"/>
      <c r="HQ57" s="26"/>
      <c r="HR57" s="26"/>
      <c r="HS57" s="26"/>
      <c r="HT57" s="26"/>
      <c r="HU57" s="26"/>
      <c r="HV57" s="55"/>
      <c r="HW57" s="64"/>
      <c r="HX57" s="26"/>
      <c r="HY57" s="26"/>
      <c r="HZ57" s="26"/>
      <c r="IA57" s="26"/>
      <c r="IB57" s="26"/>
      <c r="IC57" s="55"/>
      <c r="ID57" s="64"/>
      <c r="IE57" s="26"/>
      <c r="IF57" s="26"/>
      <c r="IG57" s="26"/>
      <c r="IH57" s="26"/>
      <c r="II57" s="26"/>
      <c r="IJ57" s="55"/>
      <c r="IK57" s="64"/>
      <c r="IL57" s="26"/>
      <c r="IM57" s="26"/>
      <c r="IN57" s="26"/>
      <c r="IO57" s="26"/>
      <c r="IP57" s="26"/>
      <c r="IQ57" s="55"/>
      <c r="IR57" s="64"/>
      <c r="IS57" s="26"/>
      <c r="IT57" s="26"/>
      <c r="IU57" s="26"/>
      <c r="IV57" s="26"/>
      <c r="IW57" s="26"/>
      <c r="IX57" s="55"/>
      <c r="IY57" s="64"/>
      <c r="IZ57" s="26"/>
      <c r="JA57" s="26"/>
      <c r="JB57" s="26"/>
      <c r="JC57" s="26"/>
      <c r="JD57" s="26"/>
      <c r="JE57" s="55"/>
      <c r="JF57" s="64"/>
      <c r="JG57" s="26"/>
      <c r="JH57" s="26"/>
      <c r="JI57" s="26"/>
      <c r="JJ57" s="26"/>
      <c r="JK57" s="26"/>
      <c r="JL57" s="55"/>
      <c r="JM57" s="64"/>
      <c r="JN57" s="26"/>
      <c r="JO57" s="26"/>
      <c r="JP57" s="26"/>
      <c r="JQ57" s="26"/>
      <c r="JR57" s="26"/>
      <c r="JS57" s="55"/>
      <c r="JT57" s="64"/>
      <c r="JU57" s="26"/>
      <c r="JV57" s="26"/>
      <c r="JW57" s="26"/>
      <c r="JX57" s="26"/>
      <c r="JY57" s="26"/>
      <c r="JZ57" s="55"/>
      <c r="KA57" s="64"/>
      <c r="KB57" s="26"/>
      <c r="KC57" s="26"/>
      <c r="KD57" s="26"/>
      <c r="KE57" s="26"/>
      <c r="KF57" s="26"/>
      <c r="KG57" s="55"/>
      <c r="KH57" s="64"/>
      <c r="KI57" s="26"/>
      <c r="KJ57" s="26"/>
      <c r="KK57" s="26"/>
      <c r="KL57" s="26"/>
      <c r="KM57" s="26"/>
      <c r="KN57" s="55"/>
      <c r="KO57" s="64"/>
      <c r="KP57" s="26"/>
      <c r="KQ57" s="26"/>
      <c r="KR57" s="26"/>
      <c r="KS57" s="26"/>
      <c r="KT57" s="26"/>
      <c r="KU57" s="55"/>
      <c r="KV57" s="64"/>
      <c r="KW57" s="26"/>
      <c r="KX57" s="26"/>
      <c r="KY57" s="26"/>
      <c r="KZ57" s="26"/>
      <c r="LA57" s="26"/>
      <c r="LB57" s="55"/>
      <c r="LC57" s="64"/>
      <c r="LD57" s="26"/>
      <c r="LE57" s="26"/>
      <c r="LF57" s="26"/>
      <c r="LG57" s="26"/>
      <c r="LH57" s="26"/>
      <c r="LI57" s="55"/>
      <c r="LJ57" s="64"/>
      <c r="LK57" s="26"/>
      <c r="LL57" s="26"/>
      <c r="LM57" s="26"/>
      <c r="LN57" s="26"/>
      <c r="LO57" s="26"/>
      <c r="LP57" s="55"/>
      <c r="LQ57" s="64"/>
      <c r="LR57" s="26"/>
      <c r="LS57" s="26"/>
      <c r="LT57" s="26"/>
      <c r="LU57" s="26"/>
      <c r="LV57" s="26"/>
      <c r="LW57" s="55"/>
      <c r="LX57" s="64"/>
      <c r="LY57" s="26"/>
      <c r="LZ57" s="26"/>
      <c r="MA57" s="26"/>
      <c r="MB57" s="26"/>
      <c r="MC57" s="26"/>
      <c r="MD57" s="55"/>
      <c r="ME57" s="64"/>
      <c r="MF57" s="26"/>
      <c r="MG57" s="26"/>
      <c r="MH57" s="26"/>
      <c r="MI57" s="26"/>
      <c r="MJ57" s="26"/>
      <c r="MK57" s="55"/>
      <c r="ML57" s="64"/>
      <c r="MM57" s="26"/>
      <c r="MN57" s="26"/>
      <c r="MO57" s="26"/>
      <c r="MP57" s="26"/>
      <c r="MQ57" s="26"/>
      <c r="MR57" s="55"/>
      <c r="MS57" s="64"/>
      <c r="MT57" s="26"/>
      <c r="MU57" s="26"/>
      <c r="MV57" s="26"/>
      <c r="MW57" s="26"/>
      <c r="MX57" s="26"/>
      <c r="MY57" s="55"/>
      <c r="MZ57" s="64"/>
      <c r="NA57" s="26"/>
      <c r="NB57" s="26"/>
      <c r="NC57" s="26"/>
      <c r="ND57" s="26"/>
      <c r="NE57" s="26"/>
      <c r="NF57" s="55"/>
      <c r="NG57" s="64"/>
      <c r="NH57" s="26"/>
      <c r="NI57" s="26"/>
      <c r="NJ57" s="26"/>
      <c r="NK57" s="26"/>
      <c r="NL57" s="26"/>
      <c r="NM57" s="55"/>
      <c r="NN57" s="64"/>
      <c r="NO57" s="26"/>
      <c r="NP57" s="26"/>
      <c r="NQ57" s="26"/>
      <c r="NR57" s="26"/>
      <c r="NS57" s="26"/>
      <c r="NT57" s="55"/>
      <c r="NU57" s="64"/>
      <c r="NV57" s="26"/>
      <c r="NW57" s="26"/>
      <c r="NX57" s="26"/>
      <c r="NY57" s="26"/>
      <c r="NZ57" s="26"/>
      <c r="OA57" s="55"/>
      <c r="OB57" s="64"/>
      <c r="OC57" s="26"/>
      <c r="OD57" s="26"/>
      <c r="OE57" s="26"/>
      <c r="OF57" s="26"/>
      <c r="OG57" s="26"/>
      <c r="OH57" s="55"/>
      <c r="OI57" s="64"/>
      <c r="OJ57" s="26"/>
      <c r="OK57" s="26"/>
      <c r="OL57" s="26"/>
      <c r="OM57" s="26"/>
      <c r="ON57" s="26"/>
      <c r="OO57" s="55"/>
      <c r="OP57" s="64"/>
      <c r="OQ57" s="26"/>
      <c r="OR57" s="26"/>
      <c r="OS57" s="26"/>
      <c r="OT57" s="26"/>
      <c r="OU57" s="26"/>
      <c r="OV57" s="55"/>
      <c r="OW57" s="64"/>
      <c r="OX57" s="26"/>
      <c r="OY57" s="26"/>
      <c r="OZ57" s="26"/>
      <c r="PA57" s="26"/>
      <c r="PB57" s="26"/>
      <c r="PC57" s="55"/>
      <c r="PD57" s="64"/>
      <c r="PE57" s="26"/>
      <c r="PF57" s="26"/>
      <c r="PG57" s="26"/>
      <c r="PH57" s="26"/>
      <c r="PI57" s="26"/>
      <c r="PJ57" s="55"/>
      <c r="PK57" s="64"/>
      <c r="PL57" s="26"/>
      <c r="PM57" s="26"/>
      <c r="PN57" s="26"/>
      <c r="PO57" s="26"/>
      <c r="PP57" s="26"/>
      <c r="PQ57" s="55"/>
      <c r="PR57" s="64"/>
    </row>
    <row r="58" spans="1:434" ht="11.25" customHeight="1">
      <c r="A58" s="166"/>
      <c r="B58" s="40" t="s">
        <v>2171</v>
      </c>
      <c r="C58" s="26"/>
      <c r="D58" s="26"/>
      <c r="E58" s="26"/>
      <c r="F58" s="55"/>
      <c r="G58" s="64"/>
      <c r="H58" s="26"/>
      <c r="I58" s="26"/>
      <c r="J58" s="26"/>
      <c r="K58" s="26"/>
      <c r="L58" s="26"/>
      <c r="M58" s="55"/>
      <c r="N58" s="64"/>
      <c r="O58" s="26"/>
      <c r="P58" s="26"/>
      <c r="Q58" s="26"/>
      <c r="R58" s="26"/>
      <c r="S58" s="26"/>
      <c r="T58" s="55"/>
      <c r="U58" s="64"/>
      <c r="V58" s="26"/>
      <c r="W58" s="26"/>
      <c r="X58" s="26"/>
      <c r="Y58" s="26"/>
      <c r="Z58" s="26"/>
      <c r="AA58" s="55"/>
      <c r="AB58" s="64"/>
      <c r="AC58" s="26"/>
      <c r="AD58" s="26"/>
      <c r="AE58" s="26"/>
      <c r="AF58" s="26"/>
      <c r="AG58" s="26"/>
      <c r="AH58" s="55"/>
      <c r="AI58" s="64"/>
      <c r="AJ58" s="26"/>
      <c r="AK58" s="26"/>
      <c r="AL58" s="26"/>
      <c r="AM58" s="26"/>
      <c r="AN58" s="26"/>
      <c r="AO58" s="55"/>
      <c r="AP58" s="64"/>
      <c r="AQ58" s="26"/>
      <c r="AR58" s="26"/>
      <c r="AS58" s="26"/>
      <c r="AT58" s="26"/>
      <c r="AU58" s="26"/>
      <c r="AV58" s="55"/>
      <c r="AW58" s="64"/>
      <c r="AX58" s="26"/>
      <c r="AY58" s="26"/>
      <c r="AZ58" s="26"/>
      <c r="BA58" s="26"/>
      <c r="BB58" s="26"/>
      <c r="BC58" s="55"/>
      <c r="BD58" s="64"/>
      <c r="BE58" s="26"/>
      <c r="BF58" s="26"/>
      <c r="BG58" s="26"/>
      <c r="BH58" s="26"/>
      <c r="BI58" s="26"/>
      <c r="BJ58" s="55"/>
      <c r="BK58" s="64"/>
      <c r="BL58" s="26"/>
      <c r="BM58" s="26"/>
      <c r="BN58" s="26"/>
      <c r="BO58" s="26"/>
      <c r="BP58" s="26"/>
      <c r="BQ58" s="55"/>
      <c r="BR58" s="64"/>
      <c r="BS58" s="26"/>
      <c r="BT58" s="26"/>
      <c r="BU58" s="26"/>
      <c r="BV58" s="26"/>
      <c r="BW58" s="26"/>
      <c r="BX58" s="55"/>
      <c r="BY58" s="64"/>
      <c r="BZ58" s="26"/>
      <c r="CA58" s="26"/>
      <c r="CB58" s="26"/>
      <c r="CC58" s="26"/>
      <c r="CD58" s="26"/>
      <c r="CE58" s="55"/>
      <c r="CF58" s="64"/>
      <c r="CG58" s="26"/>
      <c r="CH58" s="26"/>
      <c r="CI58" s="26"/>
      <c r="CJ58" s="26"/>
      <c r="CK58" s="26"/>
      <c r="CL58" s="55"/>
      <c r="CM58" s="64"/>
      <c r="CN58" s="26"/>
      <c r="CO58" s="26"/>
      <c r="CP58" s="26"/>
      <c r="CQ58" s="26"/>
      <c r="CR58" s="26"/>
      <c r="CS58" s="55"/>
      <c r="CT58" s="64"/>
      <c r="CU58" s="26"/>
      <c r="CV58" s="26"/>
      <c r="CW58" s="26"/>
      <c r="CX58" s="26"/>
      <c r="CY58" s="26"/>
      <c r="CZ58" s="55"/>
      <c r="DA58" s="64"/>
      <c r="DB58" s="26"/>
      <c r="DC58" s="26"/>
      <c r="DD58" s="26"/>
      <c r="DE58" s="26"/>
      <c r="DF58" s="26"/>
      <c r="DG58" s="55"/>
      <c r="DH58" s="64"/>
      <c r="DI58" s="26"/>
      <c r="DJ58" s="26"/>
      <c r="DK58" s="26"/>
      <c r="DL58" s="26"/>
      <c r="DM58" s="26"/>
      <c r="DN58" s="55"/>
      <c r="DO58" s="64"/>
      <c r="DP58" s="26"/>
      <c r="DQ58" s="26"/>
      <c r="DR58" s="26"/>
      <c r="DS58" s="26"/>
      <c r="DT58" s="26"/>
      <c r="DU58" s="55"/>
      <c r="DV58" s="64"/>
      <c r="DW58" s="26"/>
      <c r="DX58" s="26"/>
      <c r="DY58" s="26"/>
      <c r="DZ58" s="26"/>
      <c r="EA58" s="26"/>
      <c r="EB58" s="55"/>
      <c r="EC58" s="64"/>
      <c r="ED58" s="26"/>
      <c r="EE58" s="26"/>
      <c r="EF58" s="26"/>
      <c r="EG58" s="26"/>
      <c r="EH58" s="26"/>
      <c r="EI58" s="55"/>
      <c r="EJ58" s="64"/>
      <c r="EK58" s="26"/>
      <c r="EL58" s="26"/>
      <c r="EM58" s="26"/>
      <c r="EN58" s="26"/>
      <c r="EO58" s="26"/>
      <c r="EP58" s="55"/>
      <c r="EQ58" s="64"/>
      <c r="ER58" s="26"/>
      <c r="ES58" s="26"/>
      <c r="ET58" s="26"/>
      <c r="EU58" s="26"/>
      <c r="EV58" s="26"/>
      <c r="EW58" s="55"/>
      <c r="EX58" s="64"/>
      <c r="EY58" s="26"/>
      <c r="EZ58" s="26"/>
      <c r="FA58" s="26"/>
      <c r="FB58" s="26"/>
      <c r="FC58" s="26"/>
      <c r="FD58" s="55"/>
      <c r="FE58" s="64"/>
      <c r="FF58" s="26"/>
      <c r="FG58" s="26"/>
      <c r="FH58" s="26"/>
      <c r="FI58" s="26"/>
      <c r="FJ58" s="26"/>
      <c r="FK58" s="55"/>
      <c r="FL58" s="64"/>
      <c r="FM58" s="26"/>
      <c r="FN58" s="26"/>
      <c r="FO58" s="26"/>
      <c r="FP58" s="26"/>
      <c r="FQ58" s="26"/>
      <c r="FR58" s="55"/>
      <c r="FS58" s="64"/>
      <c r="FT58" s="26"/>
      <c r="FU58" s="26"/>
      <c r="FV58" s="26"/>
      <c r="FW58" s="26"/>
      <c r="FX58" s="26"/>
      <c r="FY58" s="55"/>
      <c r="FZ58" s="64"/>
      <c r="GA58" s="26"/>
      <c r="GB58" s="26"/>
      <c r="GC58" s="26"/>
      <c r="GD58" s="26"/>
      <c r="GE58" s="26"/>
      <c r="GF58" s="55"/>
      <c r="GG58" s="64"/>
      <c r="GH58" s="26"/>
      <c r="GI58" s="26"/>
      <c r="GJ58" s="26"/>
      <c r="GK58" s="26"/>
      <c r="GL58" s="26"/>
      <c r="GM58" s="55"/>
      <c r="GN58" s="64"/>
      <c r="GO58" s="26"/>
      <c r="GP58" s="26"/>
      <c r="GQ58" s="26"/>
      <c r="GR58" s="26"/>
      <c r="GS58" s="26"/>
      <c r="GT58" s="55"/>
      <c r="GU58" s="64"/>
      <c r="GV58" s="26"/>
      <c r="GW58" s="26"/>
      <c r="GX58" s="26"/>
      <c r="GY58" s="26"/>
      <c r="GZ58" s="26"/>
      <c r="HA58" s="55"/>
      <c r="HB58" s="64"/>
      <c r="HC58" s="26"/>
      <c r="HD58" s="26"/>
      <c r="HE58" s="26"/>
      <c r="HF58" s="26"/>
      <c r="HG58" s="26"/>
      <c r="HH58" s="55"/>
      <c r="HI58" s="64"/>
      <c r="HJ58" s="26"/>
      <c r="HK58" s="26"/>
      <c r="HL58" s="26"/>
      <c r="HM58" s="26"/>
      <c r="HN58" s="26"/>
      <c r="HO58" s="55"/>
      <c r="HP58" s="64"/>
      <c r="HQ58" s="26"/>
      <c r="HR58" s="26"/>
      <c r="HS58" s="26"/>
      <c r="HT58" s="26"/>
      <c r="HU58" s="26"/>
      <c r="HV58" s="55"/>
      <c r="HW58" s="64"/>
      <c r="HX58" s="26"/>
      <c r="HY58" s="26"/>
      <c r="HZ58" s="26"/>
      <c r="IA58" s="26"/>
      <c r="IB58" s="26"/>
      <c r="IC58" s="55"/>
      <c r="ID58" s="64"/>
      <c r="IE58" s="26"/>
      <c r="IF58" s="26"/>
      <c r="IG58" s="26"/>
      <c r="IH58" s="26"/>
      <c r="II58" s="26"/>
      <c r="IJ58" s="55"/>
      <c r="IK58" s="64"/>
      <c r="IL58" s="26"/>
      <c r="IM58" s="26"/>
      <c r="IN58" s="26"/>
      <c r="IO58" s="26"/>
      <c r="IP58" s="26"/>
      <c r="IQ58" s="55"/>
      <c r="IR58" s="64"/>
      <c r="IS58" s="26"/>
      <c r="IT58" s="26"/>
      <c r="IU58" s="26"/>
      <c r="IV58" s="26"/>
      <c r="IW58" s="26"/>
      <c r="IX58" s="55"/>
      <c r="IY58" s="64"/>
      <c r="IZ58" s="26"/>
      <c r="JA58" s="26"/>
      <c r="JB58" s="26"/>
      <c r="JC58" s="26"/>
      <c r="JD58" s="26"/>
      <c r="JE58" s="55"/>
      <c r="JF58" s="64"/>
      <c r="JG58" s="26"/>
      <c r="JH58" s="26"/>
      <c r="JI58" s="26"/>
      <c r="JJ58" s="26"/>
      <c r="JK58" s="26"/>
      <c r="JL58" s="55"/>
      <c r="JM58" s="64"/>
      <c r="JN58" s="26"/>
      <c r="JO58" s="26"/>
      <c r="JP58" s="26"/>
      <c r="JQ58" s="26"/>
      <c r="JR58" s="26"/>
      <c r="JS58" s="55"/>
      <c r="JT58" s="64"/>
      <c r="JU58" s="26"/>
      <c r="JV58" s="26"/>
      <c r="JW58" s="26"/>
      <c r="JX58" s="26"/>
      <c r="JY58" s="26"/>
      <c r="JZ58" s="55"/>
      <c r="KA58" s="64"/>
      <c r="KB58" s="26"/>
      <c r="KC58" s="26"/>
      <c r="KD58" s="26"/>
      <c r="KE58" s="26"/>
      <c r="KF58" s="26"/>
      <c r="KG58" s="55"/>
      <c r="KH58" s="64"/>
      <c r="KI58" s="26"/>
      <c r="KJ58" s="26"/>
      <c r="KK58" s="26"/>
      <c r="KL58" s="26"/>
      <c r="KM58" s="26"/>
      <c r="KN58" s="55"/>
      <c r="KO58" s="64"/>
      <c r="KP58" s="26"/>
      <c r="KQ58" s="26"/>
      <c r="KR58" s="26"/>
      <c r="KS58" s="26"/>
      <c r="KT58" s="26"/>
      <c r="KU58" s="55"/>
      <c r="KV58" s="64"/>
      <c r="KW58" s="26"/>
      <c r="KX58" s="26"/>
      <c r="KY58" s="26"/>
      <c r="KZ58" s="26"/>
      <c r="LA58" s="26"/>
      <c r="LB58" s="55"/>
      <c r="LC58" s="64"/>
      <c r="LD58" s="26"/>
      <c r="LE58" s="26"/>
      <c r="LF58" s="26"/>
      <c r="LG58" s="26"/>
      <c r="LH58" s="26"/>
      <c r="LI58" s="55"/>
      <c r="LJ58" s="64"/>
      <c r="LK58" s="26"/>
      <c r="LL58" s="26"/>
      <c r="LM58" s="26"/>
      <c r="LN58" s="26"/>
      <c r="LO58" s="26"/>
      <c r="LP58" s="55"/>
      <c r="LQ58" s="64"/>
      <c r="LR58" s="26"/>
      <c r="LS58" s="26"/>
      <c r="LT58" s="26"/>
      <c r="LU58" s="26"/>
      <c r="LV58" s="26"/>
      <c r="LW58" s="55"/>
      <c r="LX58" s="64"/>
      <c r="LY58" s="26"/>
      <c r="LZ58" s="26"/>
      <c r="MA58" s="26"/>
      <c r="MB58" s="26"/>
      <c r="MC58" s="26"/>
      <c r="MD58" s="55"/>
      <c r="ME58" s="64"/>
      <c r="MF58" s="26"/>
      <c r="MG58" s="26"/>
      <c r="MH58" s="26"/>
      <c r="MI58" s="26"/>
      <c r="MJ58" s="26"/>
      <c r="MK58" s="55"/>
      <c r="ML58" s="64"/>
      <c r="MM58" s="26"/>
      <c r="MN58" s="26"/>
      <c r="MO58" s="26"/>
      <c r="MP58" s="26"/>
      <c r="MQ58" s="26"/>
      <c r="MR58" s="55"/>
      <c r="MS58" s="64"/>
      <c r="MT58" s="26"/>
      <c r="MU58" s="26"/>
      <c r="MV58" s="26"/>
      <c r="MW58" s="26"/>
      <c r="MX58" s="26"/>
      <c r="MY58" s="55"/>
      <c r="MZ58" s="64"/>
      <c r="NA58" s="26"/>
      <c r="NB58" s="26"/>
      <c r="NC58" s="26"/>
      <c r="ND58" s="26"/>
      <c r="NE58" s="26"/>
      <c r="NF58" s="55"/>
      <c r="NG58" s="64"/>
      <c r="NH58" s="26"/>
      <c r="NI58" s="26"/>
      <c r="NJ58" s="26"/>
      <c r="NK58" s="26"/>
      <c r="NL58" s="26"/>
      <c r="NM58" s="55"/>
      <c r="NN58" s="64"/>
      <c r="NO58" s="26"/>
      <c r="NP58" s="26"/>
      <c r="NQ58" s="26"/>
      <c r="NR58" s="26"/>
      <c r="NS58" s="26"/>
      <c r="NT58" s="55"/>
      <c r="NU58" s="64"/>
      <c r="NV58" s="26"/>
      <c r="NW58" s="26"/>
      <c r="NX58" s="26"/>
      <c r="NY58" s="26"/>
      <c r="NZ58" s="26"/>
      <c r="OA58" s="55"/>
      <c r="OB58" s="64"/>
      <c r="OC58" s="26"/>
      <c r="OD58" s="26"/>
      <c r="OE58" s="26"/>
      <c r="OF58" s="26"/>
      <c r="OG58" s="26"/>
      <c r="OH58" s="55"/>
      <c r="OI58" s="64"/>
      <c r="OJ58" s="26"/>
      <c r="OK58" s="26"/>
      <c r="OL58" s="26"/>
      <c r="OM58" s="26"/>
      <c r="ON58" s="26"/>
      <c r="OO58" s="55"/>
      <c r="OP58" s="64"/>
      <c r="OQ58" s="26"/>
      <c r="OR58" s="26"/>
      <c r="OS58" s="26"/>
      <c r="OT58" s="26"/>
      <c r="OU58" s="26"/>
      <c r="OV58" s="55"/>
      <c r="OW58" s="64"/>
      <c r="OX58" s="26"/>
      <c r="OY58" s="26"/>
      <c r="OZ58" s="26"/>
      <c r="PA58" s="26"/>
      <c r="PB58" s="26"/>
      <c r="PC58" s="55"/>
      <c r="PD58" s="64"/>
      <c r="PE58" s="26"/>
      <c r="PF58" s="26"/>
      <c r="PG58" s="26"/>
      <c r="PH58" s="26"/>
      <c r="PI58" s="26"/>
      <c r="PJ58" s="55"/>
      <c r="PK58" s="64"/>
      <c r="PL58" s="26"/>
      <c r="PM58" s="26"/>
      <c r="PN58" s="26"/>
      <c r="PO58" s="26"/>
      <c r="PP58" s="26"/>
      <c r="PQ58" s="55"/>
      <c r="PR58" s="64"/>
    </row>
    <row r="59" spans="1:434" s="48" customFormat="1" ht="11.25" customHeight="1">
      <c r="A59" s="166"/>
      <c r="B59" s="49" t="s">
        <v>2172</v>
      </c>
      <c r="C59" s="50">
        <v>465</v>
      </c>
      <c r="D59" s="50">
        <v>465</v>
      </c>
      <c r="E59" s="50">
        <v>465</v>
      </c>
      <c r="F59" s="55"/>
      <c r="G59" s="64"/>
      <c r="H59" s="50">
        <v>465</v>
      </c>
      <c r="I59" s="50">
        <v>465</v>
      </c>
      <c r="J59" s="50">
        <v>465</v>
      </c>
      <c r="K59" s="50">
        <v>465</v>
      </c>
      <c r="L59" s="50">
        <v>465</v>
      </c>
      <c r="M59" s="55"/>
      <c r="N59" s="64"/>
      <c r="O59" s="50">
        <v>465</v>
      </c>
      <c r="P59" s="50">
        <v>465</v>
      </c>
      <c r="Q59" s="50">
        <v>465</v>
      </c>
      <c r="R59" s="50">
        <v>465</v>
      </c>
      <c r="S59" s="50">
        <v>465</v>
      </c>
      <c r="T59" s="55"/>
      <c r="U59" s="64"/>
      <c r="V59" s="50">
        <v>465</v>
      </c>
      <c r="W59" s="50">
        <v>465</v>
      </c>
      <c r="X59" s="50">
        <v>465</v>
      </c>
      <c r="Y59" s="50">
        <v>465</v>
      </c>
      <c r="Z59" s="50">
        <v>465</v>
      </c>
      <c r="AA59" s="50">
        <v>465</v>
      </c>
      <c r="AB59" s="64"/>
      <c r="AC59" s="50">
        <v>465</v>
      </c>
      <c r="AD59" s="50">
        <v>465</v>
      </c>
      <c r="AE59" s="50">
        <v>465</v>
      </c>
      <c r="AF59" s="50"/>
      <c r="AG59" s="50"/>
      <c r="AH59" s="50"/>
      <c r="AI59" s="64"/>
      <c r="AJ59" s="50">
        <v>465</v>
      </c>
      <c r="AK59" s="50">
        <v>465</v>
      </c>
      <c r="AL59" s="50">
        <v>465</v>
      </c>
      <c r="AM59" s="50">
        <v>465</v>
      </c>
      <c r="AN59" s="50">
        <v>465</v>
      </c>
      <c r="AO59" s="50"/>
      <c r="AP59" s="64"/>
      <c r="AQ59" s="50">
        <v>465</v>
      </c>
      <c r="AR59" s="50">
        <v>465</v>
      </c>
      <c r="AS59" s="50">
        <v>465</v>
      </c>
      <c r="AT59" s="50">
        <v>465</v>
      </c>
      <c r="AU59" s="50">
        <v>465</v>
      </c>
      <c r="AV59" s="50"/>
      <c r="AW59" s="64"/>
      <c r="AX59" s="50">
        <v>465</v>
      </c>
      <c r="AY59" s="50">
        <v>465</v>
      </c>
      <c r="AZ59" s="50">
        <v>465</v>
      </c>
      <c r="BA59" s="50">
        <v>465</v>
      </c>
      <c r="BB59" s="50"/>
      <c r="BC59" s="50"/>
      <c r="BD59" s="64"/>
      <c r="BE59" s="50">
        <v>465</v>
      </c>
      <c r="BF59" s="50">
        <v>465</v>
      </c>
      <c r="BG59" s="50">
        <v>465</v>
      </c>
      <c r="BH59" s="50">
        <v>465</v>
      </c>
      <c r="BI59" s="50">
        <v>465</v>
      </c>
      <c r="BJ59" s="50"/>
      <c r="BK59" s="64"/>
      <c r="BL59" s="50">
        <v>465</v>
      </c>
      <c r="BM59" s="50">
        <v>465</v>
      </c>
      <c r="BN59" s="50">
        <v>465</v>
      </c>
      <c r="BO59" s="50">
        <v>465</v>
      </c>
      <c r="BP59" s="50">
        <v>465</v>
      </c>
      <c r="BQ59" s="50"/>
      <c r="BR59" s="64"/>
      <c r="BS59" s="50">
        <v>465</v>
      </c>
      <c r="BT59" s="50">
        <v>465</v>
      </c>
      <c r="BU59" s="50">
        <v>465</v>
      </c>
      <c r="BV59" s="50">
        <v>465</v>
      </c>
      <c r="BW59" s="50">
        <v>465</v>
      </c>
      <c r="BX59" s="50"/>
      <c r="BY59" s="64"/>
      <c r="BZ59" s="50">
        <v>465</v>
      </c>
      <c r="CA59" s="50">
        <v>465</v>
      </c>
      <c r="CB59" s="50">
        <v>465</v>
      </c>
      <c r="CC59" s="50">
        <v>465</v>
      </c>
      <c r="CD59" s="50">
        <v>465</v>
      </c>
      <c r="CE59" s="50"/>
      <c r="CF59" s="64"/>
      <c r="CG59" s="50">
        <v>465</v>
      </c>
      <c r="CH59" s="50">
        <v>465</v>
      </c>
      <c r="CI59" s="50">
        <v>465</v>
      </c>
      <c r="CJ59" s="50">
        <v>465</v>
      </c>
      <c r="CK59" s="50">
        <v>465</v>
      </c>
      <c r="CL59" s="50"/>
      <c r="CM59" s="64"/>
      <c r="CN59" s="50"/>
      <c r="CO59" s="50"/>
      <c r="CP59" s="50">
        <v>465</v>
      </c>
      <c r="CQ59" s="50">
        <v>465</v>
      </c>
      <c r="CR59" s="50">
        <v>465</v>
      </c>
      <c r="CS59" s="50"/>
      <c r="CT59" s="64"/>
      <c r="CU59" s="50">
        <v>465</v>
      </c>
      <c r="CV59" s="50">
        <v>465</v>
      </c>
      <c r="CW59" s="50">
        <v>465</v>
      </c>
      <c r="CX59" s="50">
        <v>465</v>
      </c>
      <c r="CY59" s="50">
        <v>465</v>
      </c>
      <c r="CZ59" s="50"/>
      <c r="DA59" s="64"/>
      <c r="DB59" s="50">
        <v>465</v>
      </c>
      <c r="DC59" s="50">
        <v>465</v>
      </c>
      <c r="DD59" s="50">
        <v>465</v>
      </c>
      <c r="DE59" s="50"/>
      <c r="DF59" s="50"/>
      <c r="DG59" s="50"/>
      <c r="DH59" s="64"/>
      <c r="DI59" s="50">
        <v>465</v>
      </c>
      <c r="DJ59" s="50">
        <v>465</v>
      </c>
      <c r="DK59" s="50">
        <v>465</v>
      </c>
      <c r="DL59" s="50">
        <v>465</v>
      </c>
      <c r="DM59" s="50">
        <v>465</v>
      </c>
      <c r="DN59" s="50"/>
      <c r="DO59" s="64"/>
      <c r="DP59" s="50">
        <v>465</v>
      </c>
      <c r="DQ59" s="50">
        <v>465</v>
      </c>
      <c r="DR59" s="50">
        <v>465</v>
      </c>
      <c r="DS59" s="50">
        <v>465</v>
      </c>
      <c r="DT59" s="50">
        <v>465</v>
      </c>
      <c r="DU59" s="50"/>
      <c r="DV59" s="64"/>
      <c r="DW59" s="50"/>
      <c r="DX59" s="50">
        <v>465</v>
      </c>
      <c r="DY59" s="50">
        <v>465</v>
      </c>
      <c r="DZ59" s="50">
        <v>465</v>
      </c>
      <c r="EA59" s="50">
        <v>465</v>
      </c>
      <c r="EB59" s="50"/>
      <c r="EC59" s="64"/>
      <c r="ED59" s="50">
        <v>465</v>
      </c>
      <c r="EE59" s="50">
        <v>465</v>
      </c>
      <c r="EF59" s="50">
        <v>465</v>
      </c>
      <c r="EG59" s="50">
        <v>465</v>
      </c>
      <c r="EH59" s="50">
        <v>465</v>
      </c>
      <c r="EI59" s="50"/>
      <c r="EJ59" s="64"/>
      <c r="EK59" s="50">
        <v>465</v>
      </c>
      <c r="EL59" s="50">
        <v>465</v>
      </c>
      <c r="EM59" s="50">
        <v>465</v>
      </c>
      <c r="EN59" s="50">
        <v>465</v>
      </c>
      <c r="EO59" s="50"/>
      <c r="EP59" s="50"/>
      <c r="EQ59" s="64"/>
      <c r="ER59" s="50">
        <v>465</v>
      </c>
      <c r="ES59" s="50">
        <v>465</v>
      </c>
      <c r="ET59" s="50">
        <v>465</v>
      </c>
      <c r="EU59" s="50">
        <v>465</v>
      </c>
      <c r="EV59" s="50">
        <v>465</v>
      </c>
      <c r="EW59" s="50"/>
      <c r="EX59" s="64"/>
      <c r="EY59" s="50">
        <v>465</v>
      </c>
      <c r="EZ59" s="50">
        <v>0</v>
      </c>
      <c r="FA59" s="50">
        <v>0</v>
      </c>
      <c r="FB59" s="50">
        <v>0</v>
      </c>
      <c r="FC59" s="50">
        <v>0</v>
      </c>
      <c r="FD59" s="50"/>
      <c r="FE59" s="64"/>
      <c r="FF59" s="50">
        <v>0</v>
      </c>
      <c r="FG59" s="50">
        <v>0</v>
      </c>
      <c r="FH59" s="50">
        <v>0</v>
      </c>
      <c r="FI59" s="50">
        <v>465</v>
      </c>
      <c r="FJ59" s="50">
        <v>465</v>
      </c>
      <c r="FK59" s="50"/>
      <c r="FL59" s="64"/>
      <c r="FM59" s="50">
        <v>465</v>
      </c>
      <c r="FN59" s="50">
        <v>465</v>
      </c>
      <c r="FO59" s="50">
        <v>465</v>
      </c>
      <c r="FP59" s="50">
        <v>465</v>
      </c>
      <c r="FQ59" s="50">
        <v>465</v>
      </c>
      <c r="FR59" s="50"/>
      <c r="FS59" s="64"/>
      <c r="FT59" s="50">
        <v>0</v>
      </c>
      <c r="FU59" s="50">
        <v>0</v>
      </c>
      <c r="FV59" s="50">
        <v>465</v>
      </c>
      <c r="FW59" s="50">
        <v>465</v>
      </c>
      <c r="FX59" s="50">
        <v>465</v>
      </c>
      <c r="FY59" s="50"/>
      <c r="FZ59" s="64"/>
      <c r="GA59" s="50">
        <v>465</v>
      </c>
      <c r="GB59" s="50">
        <v>465</v>
      </c>
      <c r="GC59" s="50">
        <v>465</v>
      </c>
      <c r="GD59" s="50">
        <v>465</v>
      </c>
      <c r="GE59" s="50">
        <v>0</v>
      </c>
      <c r="GF59" s="50"/>
      <c r="GG59" s="64"/>
      <c r="GH59" s="50">
        <v>465</v>
      </c>
      <c r="GI59" s="50">
        <v>465</v>
      </c>
      <c r="GJ59" s="50">
        <v>465</v>
      </c>
      <c r="GK59" s="50">
        <v>465</v>
      </c>
      <c r="GL59" s="50">
        <v>465</v>
      </c>
      <c r="GM59" s="50"/>
      <c r="GN59" s="64"/>
      <c r="GO59" s="50"/>
      <c r="GP59" s="50">
        <v>465</v>
      </c>
      <c r="GQ59" s="50">
        <v>465</v>
      </c>
      <c r="GR59" s="50">
        <v>465</v>
      </c>
      <c r="GS59" s="50">
        <v>465</v>
      </c>
      <c r="GT59" s="50"/>
      <c r="GU59" s="64"/>
      <c r="GV59" s="50">
        <v>465</v>
      </c>
      <c r="GW59" s="50">
        <v>465</v>
      </c>
      <c r="GX59" s="50">
        <v>465</v>
      </c>
      <c r="GY59" s="50">
        <v>465</v>
      </c>
      <c r="GZ59" s="50">
        <v>465</v>
      </c>
      <c r="HA59" s="50"/>
      <c r="HB59" s="64"/>
      <c r="HC59" s="50">
        <v>465</v>
      </c>
      <c r="HD59" s="50">
        <v>465</v>
      </c>
      <c r="HE59" s="50">
        <v>465</v>
      </c>
      <c r="HF59" s="50">
        <v>465</v>
      </c>
      <c r="HG59" s="50">
        <v>465</v>
      </c>
      <c r="HH59" s="50"/>
      <c r="HI59" s="64"/>
      <c r="HJ59" s="50">
        <v>465</v>
      </c>
      <c r="HK59" s="50">
        <v>465</v>
      </c>
      <c r="HL59" s="50">
        <v>465</v>
      </c>
      <c r="HM59" s="50">
        <v>465</v>
      </c>
      <c r="HN59" s="50">
        <v>465</v>
      </c>
      <c r="HO59" s="50"/>
      <c r="HP59" s="64"/>
      <c r="HQ59" s="50">
        <v>465</v>
      </c>
      <c r="HR59" s="50">
        <v>0</v>
      </c>
      <c r="HS59" s="50">
        <v>465</v>
      </c>
      <c r="HT59" s="50">
        <v>465</v>
      </c>
      <c r="HU59" s="50">
        <v>465</v>
      </c>
      <c r="HV59" s="50"/>
      <c r="HW59" s="64"/>
      <c r="HX59" s="50">
        <v>465</v>
      </c>
      <c r="HY59" s="50">
        <v>0</v>
      </c>
      <c r="HZ59" s="50">
        <v>465</v>
      </c>
      <c r="IA59" s="50">
        <v>465</v>
      </c>
      <c r="IB59" s="50">
        <v>300</v>
      </c>
      <c r="IC59" s="50"/>
      <c r="ID59" s="64"/>
      <c r="IE59" s="50">
        <v>0</v>
      </c>
      <c r="IF59" s="50">
        <v>0</v>
      </c>
      <c r="IG59" s="50">
        <v>0</v>
      </c>
      <c r="IH59" s="50">
        <v>0</v>
      </c>
      <c r="II59" s="50">
        <v>0</v>
      </c>
      <c r="IJ59" s="50"/>
      <c r="IK59" s="64"/>
      <c r="IL59" s="50">
        <v>0</v>
      </c>
      <c r="IM59" s="50">
        <v>0</v>
      </c>
      <c r="IN59" s="50">
        <v>0</v>
      </c>
      <c r="IO59" s="50">
        <v>0</v>
      </c>
      <c r="IP59" s="50">
        <v>0</v>
      </c>
      <c r="IQ59" s="50"/>
      <c r="IR59" s="64"/>
      <c r="IS59" s="50">
        <v>0</v>
      </c>
      <c r="IT59" s="50">
        <v>465</v>
      </c>
      <c r="IU59" s="50">
        <v>465</v>
      </c>
      <c r="IV59" s="50">
        <v>465</v>
      </c>
      <c r="IW59" s="50">
        <v>465</v>
      </c>
      <c r="IX59" s="50"/>
      <c r="IY59" s="64"/>
      <c r="IZ59" s="50">
        <v>465</v>
      </c>
      <c r="JA59" s="50">
        <v>465</v>
      </c>
      <c r="JB59" s="50">
        <v>465</v>
      </c>
      <c r="JC59" s="50">
        <v>465</v>
      </c>
      <c r="JD59" s="50">
        <v>465</v>
      </c>
      <c r="JE59" s="50"/>
      <c r="JF59" s="64"/>
      <c r="JG59" s="50">
        <v>465</v>
      </c>
      <c r="JH59" s="50">
        <v>0</v>
      </c>
      <c r="JI59" s="50">
        <v>465</v>
      </c>
      <c r="JJ59" s="50">
        <v>0</v>
      </c>
      <c r="JK59" s="50">
        <v>0</v>
      </c>
      <c r="JL59" s="50"/>
      <c r="JM59" s="64"/>
      <c r="JN59" s="50">
        <v>0</v>
      </c>
      <c r="JO59" s="50">
        <v>0</v>
      </c>
      <c r="JP59" s="50">
        <v>0</v>
      </c>
      <c r="JQ59" s="50">
        <v>0</v>
      </c>
      <c r="JR59" s="50">
        <v>0</v>
      </c>
      <c r="JS59" s="50"/>
      <c r="JT59" s="64"/>
      <c r="JU59" s="50">
        <f>465-150</f>
        <v>315</v>
      </c>
      <c r="JV59" s="50">
        <v>0</v>
      </c>
      <c r="JW59" s="50">
        <v>465</v>
      </c>
      <c r="JX59" s="50">
        <v>465</v>
      </c>
      <c r="JY59" s="50">
        <v>465</v>
      </c>
      <c r="JZ59" s="50"/>
      <c r="KA59" s="64"/>
      <c r="KB59" s="50">
        <v>465</v>
      </c>
      <c r="KC59" s="50">
        <v>465</v>
      </c>
      <c r="KD59" s="50">
        <v>465</v>
      </c>
      <c r="KE59" s="50">
        <v>465</v>
      </c>
      <c r="KF59" s="50">
        <v>465</v>
      </c>
      <c r="KG59" s="50"/>
      <c r="KH59" s="64"/>
      <c r="KI59" s="50">
        <v>465</v>
      </c>
      <c r="KJ59" s="50">
        <v>465</v>
      </c>
      <c r="KK59" s="50">
        <v>465</v>
      </c>
      <c r="KL59" s="50">
        <v>465</v>
      </c>
      <c r="KM59" s="50">
        <v>465</v>
      </c>
      <c r="KN59" s="50"/>
      <c r="KO59" s="64"/>
      <c r="KP59" s="50">
        <v>465</v>
      </c>
      <c r="KQ59" s="50">
        <v>465</v>
      </c>
      <c r="KR59" s="50">
        <v>0</v>
      </c>
      <c r="KS59" s="50">
        <v>465</v>
      </c>
      <c r="KT59" s="50">
        <v>465</v>
      </c>
      <c r="KU59" s="50"/>
      <c r="KV59" s="64"/>
      <c r="KW59" s="50">
        <v>465</v>
      </c>
      <c r="KX59" s="50">
        <v>0</v>
      </c>
      <c r="KY59" s="50">
        <v>0</v>
      </c>
      <c r="KZ59" s="50">
        <v>0</v>
      </c>
      <c r="LA59" s="50">
        <v>0</v>
      </c>
      <c r="LB59" s="50"/>
      <c r="LC59" s="64"/>
      <c r="LD59" s="50">
        <v>465</v>
      </c>
      <c r="LE59" s="50">
        <v>465</v>
      </c>
      <c r="LF59" s="50">
        <v>465</v>
      </c>
      <c r="LG59" s="50">
        <v>465</v>
      </c>
      <c r="LH59" s="50">
        <v>465</v>
      </c>
      <c r="LI59" s="50"/>
      <c r="LJ59" s="64"/>
      <c r="LK59" s="50">
        <f>465-120</f>
        <v>345</v>
      </c>
      <c r="LL59" s="50">
        <v>465</v>
      </c>
      <c r="LM59" s="50">
        <v>465</v>
      </c>
      <c r="LN59" s="50">
        <v>465</v>
      </c>
      <c r="LO59" s="50"/>
      <c r="LP59" s="50"/>
      <c r="LQ59" s="64"/>
      <c r="LR59" s="50">
        <v>465</v>
      </c>
      <c r="LS59" s="50">
        <v>465</v>
      </c>
      <c r="LT59" s="50">
        <v>465</v>
      </c>
      <c r="LU59" s="50">
        <v>465</v>
      </c>
      <c r="LV59" s="50">
        <v>465</v>
      </c>
      <c r="LW59" s="50"/>
      <c r="LX59" s="64"/>
      <c r="LY59" s="50">
        <v>465</v>
      </c>
      <c r="LZ59" s="50">
        <v>465</v>
      </c>
      <c r="MA59" s="50">
        <v>465</v>
      </c>
      <c r="MB59" s="50">
        <v>465</v>
      </c>
      <c r="MC59" s="50">
        <v>465</v>
      </c>
      <c r="MD59" s="50"/>
      <c r="ME59" s="64"/>
      <c r="MF59" s="50">
        <f>465-10</f>
        <v>455</v>
      </c>
      <c r="MG59" s="50">
        <v>465</v>
      </c>
      <c r="MH59" s="50">
        <v>465</v>
      </c>
      <c r="MI59" s="50">
        <v>465</v>
      </c>
      <c r="MJ59" s="50">
        <v>465</v>
      </c>
      <c r="MK59" s="50"/>
      <c r="ML59" s="64"/>
      <c r="MM59" s="50">
        <f>465-10</f>
        <v>455</v>
      </c>
      <c r="MN59" s="50">
        <f>465-90</f>
        <v>375</v>
      </c>
      <c r="MO59" s="50">
        <v>465</v>
      </c>
      <c r="MP59" s="50">
        <v>465</v>
      </c>
      <c r="MQ59" s="50"/>
      <c r="MR59" s="50"/>
      <c r="MS59" s="64"/>
      <c r="MT59" s="50">
        <v>0</v>
      </c>
      <c r="MU59" s="50">
        <v>465</v>
      </c>
      <c r="MV59" s="50">
        <v>465</v>
      </c>
      <c r="MW59" s="50">
        <v>465</v>
      </c>
      <c r="MX59" s="50">
        <v>465</v>
      </c>
      <c r="MY59" s="50"/>
      <c r="MZ59" s="64"/>
      <c r="NA59" s="50">
        <v>0</v>
      </c>
      <c r="NB59" s="50">
        <v>465</v>
      </c>
      <c r="NC59" s="50">
        <v>465</v>
      </c>
      <c r="ND59" s="50">
        <v>465</v>
      </c>
      <c r="NE59" s="50">
        <v>465</v>
      </c>
      <c r="NF59" s="50"/>
      <c r="NG59" s="64"/>
      <c r="NH59" s="50">
        <v>465</v>
      </c>
      <c r="NI59" s="50">
        <v>465</v>
      </c>
      <c r="NJ59" s="50">
        <v>465</v>
      </c>
      <c r="NK59" s="50">
        <v>465</v>
      </c>
      <c r="NL59" s="50">
        <v>465</v>
      </c>
      <c r="NM59" s="50"/>
      <c r="NN59" s="64"/>
      <c r="NO59" s="50">
        <v>465</v>
      </c>
      <c r="NP59" s="50">
        <v>465</v>
      </c>
      <c r="NQ59" s="50">
        <v>465</v>
      </c>
      <c r="NR59" s="50">
        <v>465</v>
      </c>
      <c r="NS59" s="50">
        <v>465</v>
      </c>
      <c r="NT59" s="50"/>
      <c r="NU59" s="64"/>
      <c r="NV59" s="50">
        <v>465</v>
      </c>
      <c r="NW59" s="50">
        <v>465</v>
      </c>
      <c r="NX59" s="50">
        <v>465</v>
      </c>
      <c r="NY59" s="50">
        <v>465</v>
      </c>
      <c r="NZ59" s="50">
        <v>465</v>
      </c>
      <c r="OA59" s="50"/>
      <c r="OB59" s="64"/>
      <c r="OC59" s="50">
        <v>465</v>
      </c>
      <c r="OD59" s="50">
        <v>465</v>
      </c>
      <c r="OE59" s="50">
        <v>465</v>
      </c>
      <c r="OF59" s="50">
        <v>465</v>
      </c>
      <c r="OG59" s="50">
        <v>465</v>
      </c>
      <c r="OH59" s="50"/>
      <c r="OI59" s="64"/>
      <c r="OJ59" s="50">
        <v>465</v>
      </c>
      <c r="OK59" s="50">
        <v>465</v>
      </c>
      <c r="OL59" s="50">
        <v>465</v>
      </c>
      <c r="OM59" s="50">
        <v>465</v>
      </c>
      <c r="ON59" s="50">
        <v>0</v>
      </c>
      <c r="OO59" s="50"/>
      <c r="OP59" s="64"/>
      <c r="OQ59" s="50">
        <v>465</v>
      </c>
      <c r="OR59" s="50">
        <v>465</v>
      </c>
      <c r="OS59" s="50">
        <v>465</v>
      </c>
      <c r="OT59" s="50">
        <v>465</v>
      </c>
      <c r="OU59" s="50">
        <v>465</v>
      </c>
      <c r="OV59" s="50"/>
      <c r="OW59" s="64"/>
      <c r="OX59" s="50">
        <v>465</v>
      </c>
      <c r="OY59" s="50">
        <v>465</v>
      </c>
      <c r="OZ59" s="50">
        <v>465</v>
      </c>
      <c r="PA59" s="50"/>
      <c r="PB59" s="50"/>
      <c r="PC59" s="50"/>
      <c r="PD59" s="64"/>
      <c r="PE59" s="50">
        <v>465</v>
      </c>
      <c r="PF59" s="50">
        <v>465</v>
      </c>
      <c r="PG59" s="50">
        <v>465</v>
      </c>
      <c r="PH59" s="50">
        <v>465</v>
      </c>
      <c r="PI59" s="50">
        <v>465</v>
      </c>
      <c r="PJ59" s="50"/>
      <c r="PK59" s="64"/>
      <c r="PL59" s="50">
        <v>465</v>
      </c>
      <c r="PM59" s="50">
        <v>465</v>
      </c>
      <c r="PN59" s="50">
        <v>465</v>
      </c>
      <c r="PO59" s="50">
        <v>465</v>
      </c>
      <c r="PP59" s="50"/>
      <c r="PQ59" s="50"/>
      <c r="PR59" s="64"/>
    </row>
    <row r="60" spans="1:434" s="38" customFormat="1" hidden="1">
      <c r="A60" s="170" t="s">
        <v>3555</v>
      </c>
      <c r="B60" s="39" t="s">
        <v>2168</v>
      </c>
      <c r="C60" s="31">
        <f>SUMIFS(AKORD[[CZASY]:[CZASY]],AKORD[[DATA]:[DATA]],C5,AKORD[[IMIE]:[IMIE]],$A$60)</f>
        <v>0</v>
      </c>
      <c r="D60" s="31">
        <f>SUMIFS(AKORD[[CZASY]:[CZASY]],AKORD[[DATA]:[DATA]],D5,AKORD[[IMIE]:[IMIE]],$A$60)</f>
        <v>0</v>
      </c>
      <c r="E60" s="31">
        <f>SUMIFS(AKORD[[CZASY]:[CZASY]],AKORD[[DATA]:[DATA]],E5,AKORD[[IMIE]:[IMIE]],$A$60)</f>
        <v>0</v>
      </c>
      <c r="F60" s="31">
        <f>SUMIFS(AKORD[[CZASY]:[CZASY]],AKORD[[DATA]:[DATA]],F5,AKORD[[IMIE]:[IMIE]],$A$60)</f>
        <v>0</v>
      </c>
      <c r="G60" s="31">
        <f>SUMIFS(AKORD[[CZASY]:[CZASY]],AKORD[[DATA]:[DATA]],G5,AKORD[[IMIE]:[IMIE]],$A$60)</f>
        <v>0</v>
      </c>
      <c r="H60" s="31">
        <f>SUMIFS(AKORD[[CZASY]:[CZASY]],AKORD[[DATA]:[DATA]],H5,AKORD[[IMIE]:[IMIE]],$A$60)</f>
        <v>0</v>
      </c>
      <c r="I60" s="31">
        <f>SUMIFS(AKORD[[CZASY]:[CZASY]],AKORD[[DATA]:[DATA]],I5,AKORD[[IMIE]:[IMIE]],$A$60)</f>
        <v>0</v>
      </c>
      <c r="J60" s="31">
        <f>SUMIFS(AKORD[[CZASY]:[CZASY]],AKORD[[DATA]:[DATA]],J5,AKORD[[IMIE]:[IMIE]],$A$60)</f>
        <v>0</v>
      </c>
      <c r="K60" s="31">
        <f>SUMIFS(AKORD[[CZASY]:[CZASY]],AKORD[[DATA]:[DATA]],K5,AKORD[[IMIE]:[IMIE]],$A$60)</f>
        <v>0</v>
      </c>
      <c r="L60" s="31">
        <f>SUMIFS(AKORD[[CZASY]:[CZASY]],AKORD[[DATA]:[DATA]],L5,AKORD[[IMIE]:[IMIE]],$A$60)</f>
        <v>0</v>
      </c>
      <c r="M60" s="31">
        <f>SUMIFS(AKORD[[CZASY]:[CZASY]],AKORD[[DATA]:[DATA]],M5,AKORD[[IMIE]:[IMIE]],$A$60)</f>
        <v>0</v>
      </c>
      <c r="N60" s="31">
        <f>SUMIFS(AKORD[[CZASY]:[CZASY]],AKORD[[DATA]:[DATA]],N5,AKORD[[IMIE]:[IMIE]],$A$60)</f>
        <v>0</v>
      </c>
      <c r="O60" s="31">
        <f>SUMIFS(AKORD[[CZASY]:[CZASY]],AKORD[[DATA]:[DATA]],O5,AKORD[[IMIE]:[IMIE]],$A$60)</f>
        <v>0</v>
      </c>
      <c r="P60" s="31">
        <f>SUMIFS(AKORD[[CZASY]:[CZASY]],AKORD[[DATA]:[DATA]],P5,AKORD[[IMIE]:[IMIE]],$A$60)</f>
        <v>0</v>
      </c>
      <c r="Q60" s="31">
        <f>SUMIFS(AKORD[[CZASY]:[CZASY]],AKORD[[DATA]:[DATA]],Q5,AKORD[[IMIE]:[IMIE]],$A$60)</f>
        <v>0</v>
      </c>
      <c r="R60" s="31">
        <f>SUMIFS(AKORD[[CZASY]:[CZASY]],AKORD[[DATA]:[DATA]],R5,AKORD[[IMIE]:[IMIE]],$A$60)</f>
        <v>0</v>
      </c>
      <c r="S60" s="31">
        <f>SUMIFS(AKORD[[CZASY]:[CZASY]],AKORD[[DATA]:[DATA]],S5,AKORD[[IMIE]:[IMIE]],$A$60)</f>
        <v>0</v>
      </c>
      <c r="T60" s="31">
        <f>SUMIFS(AKORD[[CZASY]:[CZASY]],AKORD[[DATA]:[DATA]],T5,AKORD[[IMIE]:[IMIE]],$A$60)</f>
        <v>0</v>
      </c>
      <c r="U60" s="31">
        <f>SUMIFS(AKORD[[CZASY]:[CZASY]],AKORD[[DATA]:[DATA]],U5,AKORD[[IMIE]:[IMIE]],$A$60)</f>
        <v>0</v>
      </c>
      <c r="V60" s="31">
        <f>SUMIFS(AKORD[[CZASY]:[CZASY]],AKORD[[DATA]:[DATA]],V5,AKORD[[IMIE]:[IMIE]],$A$60)</f>
        <v>0</v>
      </c>
      <c r="W60" s="31">
        <f>SUMIFS(AKORD[[CZASY]:[CZASY]],AKORD[[DATA]:[DATA]],W5,AKORD[[IMIE]:[IMIE]],$A$60)</f>
        <v>0</v>
      </c>
      <c r="X60" s="31">
        <f>SUMIFS(AKORD[[CZASY]:[CZASY]],AKORD[[DATA]:[DATA]],X5,AKORD[[IMIE]:[IMIE]],$A$60)</f>
        <v>0</v>
      </c>
      <c r="Y60" s="31">
        <f>SUMIFS(AKORD[[CZASY]:[CZASY]],AKORD[[DATA]:[DATA]],Y5,AKORD[[IMIE]:[IMIE]],$A$60)</f>
        <v>0</v>
      </c>
      <c r="Z60" s="31">
        <f>SUMIFS(AKORD[[CZASY]:[CZASY]],AKORD[[DATA]:[DATA]],Z5,AKORD[[IMIE]:[IMIE]],$A$60)</f>
        <v>0</v>
      </c>
      <c r="AA60" s="31">
        <f>SUMIFS(AKORD[[CZASY]:[CZASY]],AKORD[[DATA]:[DATA]],AA5,AKORD[[IMIE]:[IMIE]],$A$60)</f>
        <v>0</v>
      </c>
      <c r="AB60" s="31">
        <f>SUMIFS(AKORD[[CZASY]:[CZASY]],AKORD[[DATA]:[DATA]],AB5,AKORD[[IMIE]:[IMIE]],$A$60)</f>
        <v>0</v>
      </c>
      <c r="AC60" s="31">
        <f>SUMIFS(AKORD[[CZASY]:[CZASY]],AKORD[[DATA]:[DATA]],AC5,AKORD[[IMIE]:[IMIE]],$A$60)</f>
        <v>0</v>
      </c>
      <c r="AD60" s="31">
        <f>SUMIFS(AKORD[[CZASY]:[CZASY]],AKORD[[DATA]:[DATA]],AD5,AKORD[[IMIE]:[IMIE]],$A$60)</f>
        <v>0</v>
      </c>
      <c r="AE60" s="31">
        <f>SUMIFS(AKORD[[CZASY]:[CZASY]],AKORD[[DATA]:[DATA]],AE5,AKORD[[IMIE]:[IMIE]],$A$60)</f>
        <v>0</v>
      </c>
      <c r="AF60" s="31">
        <f>SUMIFS(AKORD[[CZASY]:[CZASY]],AKORD[[DATA]:[DATA]],AF5,AKORD[[IMIE]:[IMIE]],$A$60)</f>
        <v>0</v>
      </c>
      <c r="AG60" s="31">
        <f>SUMIFS(AKORD[[CZASY]:[CZASY]],AKORD[[DATA]:[DATA]],AG5,AKORD[[IMIE]:[IMIE]],$A$60)</f>
        <v>0</v>
      </c>
      <c r="AH60" s="31">
        <f>SUMIFS(AKORD[[CZASY]:[CZASY]],AKORD[[DATA]:[DATA]],AH5,AKORD[[IMIE]:[IMIE]],$A$60)</f>
        <v>0</v>
      </c>
      <c r="AI60" s="31">
        <f>SUMIFS(AKORD[[CZASY]:[CZASY]],AKORD[[DATA]:[DATA]],AI5,AKORD[[IMIE]:[IMIE]],$A$60)</f>
        <v>0</v>
      </c>
      <c r="AJ60" s="31">
        <f>SUMIFS(AKORD[[CZASY]:[CZASY]],AKORD[[DATA]:[DATA]],AJ5,AKORD[[IMIE]:[IMIE]],$A$60)</f>
        <v>0</v>
      </c>
      <c r="AK60" s="31">
        <f>SUMIFS(AKORD[[CZASY]:[CZASY]],AKORD[[DATA]:[DATA]],AK5,AKORD[[IMIE]:[IMIE]],$A$60)</f>
        <v>0</v>
      </c>
      <c r="AL60" s="31">
        <f>SUMIFS(AKORD[[CZASY]:[CZASY]],AKORD[[DATA]:[DATA]],AL5,AKORD[[IMIE]:[IMIE]],$A$60)</f>
        <v>0</v>
      </c>
      <c r="AM60" s="31">
        <f>SUMIFS(AKORD[[CZASY]:[CZASY]],AKORD[[DATA]:[DATA]],AM5,AKORD[[IMIE]:[IMIE]],$A$60)</f>
        <v>0</v>
      </c>
      <c r="AN60" s="31">
        <f>SUMIFS(AKORD[[CZASY]:[CZASY]],AKORD[[DATA]:[DATA]],AN5,AKORD[[IMIE]:[IMIE]],$A$60)</f>
        <v>0</v>
      </c>
      <c r="AO60" s="31">
        <f>SUMIFS(AKORD[[CZASY]:[CZASY]],AKORD[[DATA]:[DATA]],AO5,AKORD[[IMIE]:[IMIE]],$A$60)</f>
        <v>0</v>
      </c>
      <c r="AP60" s="31">
        <f>SUMIFS(AKORD[[CZASY]:[CZASY]],AKORD[[DATA]:[DATA]],AP5,AKORD[[IMIE]:[IMIE]],$A$60)</f>
        <v>0</v>
      </c>
      <c r="AQ60" s="31">
        <f>SUMIFS(AKORD[[CZASY]:[CZASY]],AKORD[[DATA]:[DATA]],AQ5,AKORD[[IMIE]:[IMIE]],$A$60)</f>
        <v>0</v>
      </c>
      <c r="AR60" s="31">
        <f>SUMIFS(AKORD[[CZASY]:[CZASY]],AKORD[[DATA]:[DATA]],AR5,AKORD[[IMIE]:[IMIE]],$A$60)</f>
        <v>0</v>
      </c>
      <c r="AS60" s="31">
        <f>SUMIFS(AKORD[[CZASY]:[CZASY]],AKORD[[DATA]:[DATA]],AS5,AKORD[[IMIE]:[IMIE]],$A$60)</f>
        <v>0</v>
      </c>
      <c r="AT60" s="31">
        <f>SUMIFS(AKORD[[CZASY]:[CZASY]],AKORD[[DATA]:[DATA]],AT5,AKORD[[IMIE]:[IMIE]],$A$60)</f>
        <v>0</v>
      </c>
      <c r="AU60" s="31">
        <f>SUMIFS(AKORD[[CZASY]:[CZASY]],AKORD[[DATA]:[DATA]],AU5,AKORD[[IMIE]:[IMIE]],$A$60)</f>
        <v>0</v>
      </c>
      <c r="AV60" s="31">
        <f>SUMIFS(AKORD[[CZASY]:[CZASY]],AKORD[[DATA]:[DATA]],AV5,AKORD[[IMIE]:[IMIE]],$A$60)</f>
        <v>0</v>
      </c>
      <c r="AW60" s="31">
        <f>SUMIFS(AKORD[[CZASY]:[CZASY]],AKORD[[DATA]:[DATA]],AW5,AKORD[[IMIE]:[IMIE]],$A$60)</f>
        <v>0</v>
      </c>
      <c r="AX60" s="31">
        <f>SUMIFS(AKORD[[CZASY]:[CZASY]],AKORD[[DATA]:[DATA]],AX5,AKORD[[IMIE]:[IMIE]],$A$60)</f>
        <v>0</v>
      </c>
      <c r="AY60" s="31">
        <f>SUMIFS(AKORD[[CZASY]:[CZASY]],AKORD[[DATA]:[DATA]],AY5,AKORD[[IMIE]:[IMIE]],$A$60)</f>
        <v>0</v>
      </c>
      <c r="AZ60" s="31">
        <f>SUMIFS(AKORD[[CZASY]:[CZASY]],AKORD[[DATA]:[DATA]],AZ5,AKORD[[IMIE]:[IMIE]],$A$60)</f>
        <v>0</v>
      </c>
      <c r="BA60" s="31">
        <f>SUMIFS(AKORD[[CZASY]:[CZASY]],AKORD[[DATA]:[DATA]],BA5,AKORD[[IMIE]:[IMIE]],$A$60)</f>
        <v>0</v>
      </c>
      <c r="BB60" s="31">
        <f>SUMIFS(AKORD[[CZASY]:[CZASY]],AKORD[[DATA]:[DATA]],BB5,AKORD[[IMIE]:[IMIE]],$A$60)</f>
        <v>0</v>
      </c>
      <c r="BC60" s="31">
        <f>SUMIFS(AKORD[[CZASY]:[CZASY]],AKORD[[DATA]:[DATA]],BC5,AKORD[[IMIE]:[IMIE]],$A$60)</f>
        <v>0</v>
      </c>
      <c r="BD60" s="31">
        <f>SUMIFS(AKORD[[CZASY]:[CZASY]],AKORD[[DATA]:[DATA]],BD5,AKORD[[IMIE]:[IMIE]],$A$60)</f>
        <v>0</v>
      </c>
      <c r="BE60" s="31">
        <f>SUMIFS(AKORD[[CZASY]:[CZASY]],AKORD[[DATA]:[DATA]],BE5,AKORD[[IMIE]:[IMIE]],$A$60)</f>
        <v>0</v>
      </c>
      <c r="BF60" s="31">
        <f>SUMIFS(AKORD[[CZASY]:[CZASY]],AKORD[[DATA]:[DATA]],BF5,AKORD[[IMIE]:[IMIE]],$A$60)</f>
        <v>0</v>
      </c>
      <c r="BG60" s="31">
        <f>SUMIFS(AKORD[[CZASY]:[CZASY]],AKORD[[DATA]:[DATA]],BG5,AKORD[[IMIE]:[IMIE]],$A$60)</f>
        <v>0</v>
      </c>
      <c r="BH60" s="31">
        <f>SUMIFS(AKORD[[CZASY]:[CZASY]],AKORD[[DATA]:[DATA]],BH5,AKORD[[IMIE]:[IMIE]],$A$60)</f>
        <v>0</v>
      </c>
      <c r="BI60" s="31">
        <f>SUMIFS(AKORD[[CZASY]:[CZASY]],AKORD[[DATA]:[DATA]],BI5,AKORD[[IMIE]:[IMIE]],$A$60)</f>
        <v>0</v>
      </c>
      <c r="BJ60" s="31">
        <f>SUMIFS(AKORD[[CZASY]:[CZASY]],AKORD[[DATA]:[DATA]],BJ5,AKORD[[IMIE]:[IMIE]],$A$60)</f>
        <v>0</v>
      </c>
      <c r="BK60" s="31">
        <f>SUMIFS(AKORD[[CZASY]:[CZASY]],AKORD[[DATA]:[DATA]],BK5,AKORD[[IMIE]:[IMIE]],$A$60)</f>
        <v>0</v>
      </c>
      <c r="BL60" s="31">
        <f>SUMIFS(AKORD[[CZASY]:[CZASY]],AKORD[[DATA]:[DATA]],BL5,AKORD[[IMIE]:[IMIE]],$A$60)</f>
        <v>0</v>
      </c>
      <c r="BM60" s="31">
        <f>SUMIFS(AKORD[[CZASY]:[CZASY]],AKORD[[DATA]:[DATA]],BM5,AKORD[[IMIE]:[IMIE]],$A$60)</f>
        <v>0</v>
      </c>
      <c r="BN60" s="31">
        <f>SUMIFS(AKORD[[CZASY]:[CZASY]],AKORD[[DATA]:[DATA]],BN5,AKORD[[IMIE]:[IMIE]],$A$60)</f>
        <v>0</v>
      </c>
      <c r="BO60" s="31">
        <f>SUMIFS(AKORD[[CZASY]:[CZASY]],AKORD[[DATA]:[DATA]],BO5,AKORD[[IMIE]:[IMIE]],$A$60)</f>
        <v>0</v>
      </c>
      <c r="BP60" s="31">
        <f>SUMIFS(AKORD[[CZASY]:[CZASY]],AKORD[[DATA]:[DATA]],BP5,AKORD[[IMIE]:[IMIE]],$A$60)</f>
        <v>0</v>
      </c>
      <c r="BQ60" s="31">
        <f>SUMIFS(AKORD[[CZASY]:[CZASY]],AKORD[[DATA]:[DATA]],BQ5,AKORD[[IMIE]:[IMIE]],$A$60)</f>
        <v>0</v>
      </c>
      <c r="BR60" s="31">
        <f>SUMIFS(AKORD[[CZASY]:[CZASY]],AKORD[[DATA]:[DATA]],BR5,AKORD[[IMIE]:[IMIE]],$A$60)</f>
        <v>0</v>
      </c>
      <c r="BS60" s="31">
        <f>SUMIFS(AKORD[[CZASY]:[CZASY]],AKORD[[DATA]:[DATA]],BS5,AKORD[[IMIE]:[IMIE]],$A$60)</f>
        <v>0</v>
      </c>
      <c r="BT60" s="31">
        <f>SUMIFS(AKORD[[CZASY]:[CZASY]],AKORD[[DATA]:[DATA]],BT5,AKORD[[IMIE]:[IMIE]],$A$60)</f>
        <v>0</v>
      </c>
      <c r="BU60" s="31">
        <f>SUMIFS(AKORD[[CZASY]:[CZASY]],AKORD[[DATA]:[DATA]],BU5,AKORD[[IMIE]:[IMIE]],$A$60)</f>
        <v>0</v>
      </c>
      <c r="BV60" s="31">
        <f>SUMIFS(AKORD[[CZASY]:[CZASY]],AKORD[[DATA]:[DATA]],BV5,AKORD[[IMIE]:[IMIE]],$A$60)</f>
        <v>0</v>
      </c>
      <c r="BW60" s="31">
        <f>SUMIFS(AKORD[[CZASY]:[CZASY]],AKORD[[DATA]:[DATA]],BW5,AKORD[[IMIE]:[IMIE]],$A$60)</f>
        <v>0</v>
      </c>
      <c r="BX60" s="31">
        <f>SUMIFS(AKORD[[CZASY]:[CZASY]],AKORD[[DATA]:[DATA]],BX5,AKORD[[IMIE]:[IMIE]],$A$60)</f>
        <v>0</v>
      </c>
      <c r="BY60" s="31">
        <f>SUMIFS(AKORD[[CZASY]:[CZASY]],AKORD[[DATA]:[DATA]],BY5,AKORD[[IMIE]:[IMIE]],$A$60)</f>
        <v>0</v>
      </c>
      <c r="BZ60" s="31">
        <f>SUMIFS(AKORD[[CZASY]:[CZASY]],AKORD[[DATA]:[DATA]],BZ5,AKORD[[IMIE]:[IMIE]],$A$60)</f>
        <v>0</v>
      </c>
      <c r="CA60" s="31">
        <f>SUMIFS(AKORD[[CZASY]:[CZASY]],AKORD[[DATA]:[DATA]],CA5,AKORD[[IMIE]:[IMIE]],$A$60)</f>
        <v>0</v>
      </c>
      <c r="CB60" s="31">
        <f>SUMIFS(AKORD[[CZASY]:[CZASY]],AKORD[[DATA]:[DATA]],CB5,AKORD[[IMIE]:[IMIE]],$A$60)</f>
        <v>0</v>
      </c>
      <c r="CC60" s="31">
        <f>SUMIFS(AKORD[[CZASY]:[CZASY]],AKORD[[DATA]:[DATA]],CC5,AKORD[[IMIE]:[IMIE]],$A$60)</f>
        <v>0</v>
      </c>
      <c r="CD60" s="31">
        <f>SUMIFS(AKORD[[CZASY]:[CZASY]],AKORD[[DATA]:[DATA]],CD5,AKORD[[IMIE]:[IMIE]],$A$60)</f>
        <v>0</v>
      </c>
      <c r="CE60" s="31">
        <f>SUMIFS(AKORD[[CZASY]:[CZASY]],AKORD[[DATA]:[DATA]],CE5,AKORD[[IMIE]:[IMIE]],$A$60)</f>
        <v>0</v>
      </c>
      <c r="CF60" s="31">
        <f>SUMIFS(AKORD[[CZASY]:[CZASY]],AKORD[[DATA]:[DATA]],CF5,AKORD[[IMIE]:[IMIE]],$A$60)</f>
        <v>0</v>
      </c>
      <c r="CG60" s="31">
        <f>SUMIFS(AKORD[[CZASY]:[CZASY]],AKORD[[DATA]:[DATA]],CG5,AKORD[[IMIE]:[IMIE]],$A$60)</f>
        <v>0</v>
      </c>
      <c r="CH60" s="31">
        <f>SUMIFS(AKORD[[CZASY]:[CZASY]],AKORD[[DATA]:[DATA]],CH5,AKORD[[IMIE]:[IMIE]],$A$60)</f>
        <v>0</v>
      </c>
      <c r="CI60" s="31">
        <f>SUMIFS(AKORD[[CZASY]:[CZASY]],AKORD[[DATA]:[DATA]],CI5,AKORD[[IMIE]:[IMIE]],$A$60)</f>
        <v>0</v>
      </c>
      <c r="CJ60" s="31">
        <f>SUMIFS(AKORD[[CZASY]:[CZASY]],AKORD[[DATA]:[DATA]],CJ5,AKORD[[IMIE]:[IMIE]],$A$60)</f>
        <v>0</v>
      </c>
      <c r="CK60" s="31">
        <f>SUMIFS(AKORD[[CZASY]:[CZASY]],AKORD[[DATA]:[DATA]],CK5,AKORD[[IMIE]:[IMIE]],$A$60)</f>
        <v>0</v>
      </c>
      <c r="CL60" s="31">
        <f>SUMIFS(AKORD[[CZASY]:[CZASY]],AKORD[[DATA]:[DATA]],CL5,AKORD[[IMIE]:[IMIE]],$A$60)</f>
        <v>0</v>
      </c>
      <c r="CM60" s="31">
        <f>SUMIFS(AKORD[[CZASY]:[CZASY]],AKORD[[DATA]:[DATA]],CM5,AKORD[[IMIE]:[IMIE]],$A$60)</f>
        <v>0</v>
      </c>
      <c r="CN60" s="31">
        <f>SUMIFS(AKORD[[CZASY]:[CZASY]],AKORD[[DATA]:[DATA]],CN5,AKORD[[IMIE]:[IMIE]],$A$60)</f>
        <v>0</v>
      </c>
      <c r="CO60" s="31">
        <f>SUMIFS(AKORD[[CZASY]:[CZASY]],AKORD[[DATA]:[DATA]],CO5,AKORD[[IMIE]:[IMIE]],$A$60)</f>
        <v>0</v>
      </c>
      <c r="CP60" s="31">
        <f>SUMIFS(AKORD[[CZASY]:[CZASY]],AKORD[[DATA]:[DATA]],CP5,AKORD[[IMIE]:[IMIE]],$A$60)</f>
        <v>0</v>
      </c>
      <c r="CQ60" s="31">
        <f>SUMIFS(AKORD[[CZASY]:[CZASY]],AKORD[[DATA]:[DATA]],CQ5,AKORD[[IMIE]:[IMIE]],$A$60)</f>
        <v>0</v>
      </c>
      <c r="CR60" s="31">
        <f>SUMIFS(AKORD[[CZASY]:[CZASY]],AKORD[[DATA]:[DATA]],CR5,AKORD[[IMIE]:[IMIE]],$A$60)</f>
        <v>0</v>
      </c>
      <c r="CS60" s="31">
        <f>SUMIFS(AKORD[[CZASY]:[CZASY]],AKORD[[DATA]:[DATA]],CS5,AKORD[[IMIE]:[IMIE]],$A$60)</f>
        <v>0</v>
      </c>
      <c r="CT60" s="31">
        <f>SUMIFS(AKORD[[CZASY]:[CZASY]],AKORD[[DATA]:[DATA]],CT5,AKORD[[IMIE]:[IMIE]],$A$60)</f>
        <v>0</v>
      </c>
      <c r="CU60" s="31">
        <f>SUMIFS(AKORD[[CZASY]:[CZASY]],AKORD[[DATA]:[DATA]],CU5,AKORD[[IMIE]:[IMIE]],$A$60)</f>
        <v>0</v>
      </c>
      <c r="CV60" s="31">
        <f>SUMIFS(AKORD[[CZASY]:[CZASY]],AKORD[[DATA]:[DATA]],CV5,AKORD[[IMIE]:[IMIE]],$A$60)</f>
        <v>0</v>
      </c>
      <c r="CW60" s="31">
        <f>SUMIFS(AKORD[[CZASY]:[CZASY]],AKORD[[DATA]:[DATA]],CW5,AKORD[[IMIE]:[IMIE]],$A$60)</f>
        <v>0</v>
      </c>
      <c r="CX60" s="31">
        <f>SUMIFS(AKORD[[CZASY]:[CZASY]],AKORD[[DATA]:[DATA]],CX5,AKORD[[IMIE]:[IMIE]],$A$60)</f>
        <v>0</v>
      </c>
      <c r="CY60" s="31">
        <f>SUMIFS(AKORD[[CZASY]:[CZASY]],AKORD[[DATA]:[DATA]],CY5,AKORD[[IMIE]:[IMIE]],$A$60)</f>
        <v>0</v>
      </c>
      <c r="CZ60" s="31">
        <f>SUMIFS(AKORD[[CZASY]:[CZASY]],AKORD[[DATA]:[DATA]],CZ5,AKORD[[IMIE]:[IMIE]],$A$60)</f>
        <v>0</v>
      </c>
      <c r="DA60" s="31">
        <f>SUMIFS(AKORD[[CZASY]:[CZASY]],AKORD[[DATA]:[DATA]],DA5,AKORD[[IMIE]:[IMIE]],$A$60)</f>
        <v>0</v>
      </c>
      <c r="DB60" s="31">
        <f>SUMIFS(AKORD[[CZASY]:[CZASY]],AKORD[[DATA]:[DATA]],DB5,AKORD[[IMIE]:[IMIE]],$A$60)</f>
        <v>0</v>
      </c>
      <c r="DC60" s="31">
        <f>SUMIFS(AKORD[[CZASY]:[CZASY]],AKORD[[DATA]:[DATA]],DC5,AKORD[[IMIE]:[IMIE]],$A$60)</f>
        <v>0</v>
      </c>
      <c r="DD60" s="31">
        <f>SUMIFS(AKORD[[CZASY]:[CZASY]],AKORD[[DATA]:[DATA]],DD5,AKORD[[IMIE]:[IMIE]],$A$60)</f>
        <v>0</v>
      </c>
      <c r="DE60" s="31">
        <f>SUMIFS(AKORD[[CZASY]:[CZASY]],AKORD[[DATA]:[DATA]],DE5,AKORD[[IMIE]:[IMIE]],$A$60)</f>
        <v>0</v>
      </c>
      <c r="DF60" s="31">
        <f>SUMIFS(AKORD[[CZASY]:[CZASY]],AKORD[[DATA]:[DATA]],DF5,AKORD[[IMIE]:[IMIE]],$A$60)</f>
        <v>0</v>
      </c>
      <c r="DG60" s="31">
        <f>SUMIFS(AKORD[[CZASY]:[CZASY]],AKORD[[DATA]:[DATA]],DG5,AKORD[[IMIE]:[IMIE]],$A$60)</f>
        <v>0</v>
      </c>
      <c r="DH60" s="31">
        <f>SUMIFS(AKORD[[CZASY]:[CZASY]],AKORD[[DATA]:[DATA]],DH5,AKORD[[IMIE]:[IMIE]],$A$60)</f>
        <v>0</v>
      </c>
      <c r="DI60" s="31">
        <f>SUMIFS(AKORD[[CZASY]:[CZASY]],AKORD[[DATA]:[DATA]],DI5,AKORD[[IMIE]:[IMIE]],$A$60)</f>
        <v>0</v>
      </c>
      <c r="DJ60" s="31">
        <f>SUMIFS(AKORD[[CZASY]:[CZASY]],AKORD[[DATA]:[DATA]],DJ5,AKORD[[IMIE]:[IMIE]],$A$60)</f>
        <v>0</v>
      </c>
      <c r="DK60" s="31">
        <f>SUMIFS(AKORD[[CZASY]:[CZASY]],AKORD[[DATA]:[DATA]],DK5,AKORD[[IMIE]:[IMIE]],$A$60)</f>
        <v>0</v>
      </c>
      <c r="DL60" s="31">
        <f>SUMIFS(AKORD[[CZASY]:[CZASY]],AKORD[[DATA]:[DATA]],DL5,AKORD[[IMIE]:[IMIE]],$A$60)</f>
        <v>0</v>
      </c>
      <c r="DM60" s="31">
        <f>SUMIFS(AKORD[[CZASY]:[CZASY]],AKORD[[DATA]:[DATA]],DM5,AKORD[[IMIE]:[IMIE]],$A$60)</f>
        <v>0</v>
      </c>
      <c r="DN60" s="31">
        <f>SUMIFS(AKORD[[CZASY]:[CZASY]],AKORD[[DATA]:[DATA]],DN5,AKORD[[IMIE]:[IMIE]],$A$60)</f>
        <v>0</v>
      </c>
      <c r="DO60" s="31">
        <f>SUMIFS(AKORD[[CZASY]:[CZASY]],AKORD[[DATA]:[DATA]],DO5,AKORD[[IMIE]:[IMIE]],$A$60)</f>
        <v>0</v>
      </c>
      <c r="DP60" s="31">
        <f>SUMIFS(AKORD[[CZASY]:[CZASY]],AKORD[[DATA]:[DATA]],DP5,AKORD[[IMIE]:[IMIE]],$A$60)</f>
        <v>0</v>
      </c>
      <c r="DQ60" s="31">
        <f>SUMIFS(AKORD[[CZASY]:[CZASY]],AKORD[[DATA]:[DATA]],DQ5,AKORD[[IMIE]:[IMIE]],$A$60)</f>
        <v>0</v>
      </c>
      <c r="DR60" s="31">
        <f>SUMIFS(AKORD[[CZASY]:[CZASY]],AKORD[[DATA]:[DATA]],DR5,AKORD[[IMIE]:[IMIE]],$A$60)</f>
        <v>0</v>
      </c>
      <c r="DS60" s="31">
        <f>SUMIFS(AKORD[[CZASY]:[CZASY]],AKORD[[DATA]:[DATA]],DS5,AKORD[[IMIE]:[IMIE]],$A$60)</f>
        <v>0</v>
      </c>
      <c r="DT60" s="31">
        <f>SUMIFS(AKORD[[CZASY]:[CZASY]],AKORD[[DATA]:[DATA]],DT5,AKORD[[IMIE]:[IMIE]],$A$60)</f>
        <v>0</v>
      </c>
      <c r="DU60" s="31">
        <f>SUMIFS(AKORD[[CZASY]:[CZASY]],AKORD[[DATA]:[DATA]],DU5,AKORD[[IMIE]:[IMIE]],$A$60)</f>
        <v>0</v>
      </c>
      <c r="DV60" s="31">
        <f>SUMIFS(AKORD[[CZASY]:[CZASY]],AKORD[[DATA]:[DATA]],DV5,AKORD[[IMIE]:[IMIE]],$A$60)</f>
        <v>0</v>
      </c>
      <c r="DW60" s="31">
        <f>SUMIFS(AKORD[[CZASY]:[CZASY]],AKORD[[DATA]:[DATA]],DW5,AKORD[[IMIE]:[IMIE]],$A$60)</f>
        <v>0</v>
      </c>
      <c r="DX60" s="31">
        <f>SUMIFS(AKORD[[CZASY]:[CZASY]],AKORD[[DATA]:[DATA]],DX5,AKORD[[IMIE]:[IMIE]],$A$60)</f>
        <v>0</v>
      </c>
      <c r="DY60" s="31">
        <f>SUMIFS(AKORD[[CZASY]:[CZASY]],AKORD[[DATA]:[DATA]],DY5,AKORD[[IMIE]:[IMIE]],$A$60)</f>
        <v>0</v>
      </c>
      <c r="DZ60" s="31">
        <f>SUMIFS(AKORD[[CZASY]:[CZASY]],AKORD[[DATA]:[DATA]],DZ5,AKORD[[IMIE]:[IMIE]],$A$60)</f>
        <v>0</v>
      </c>
      <c r="EA60" s="31">
        <f>SUMIFS(AKORD[[CZASY]:[CZASY]],AKORD[[DATA]:[DATA]],EA5,AKORD[[IMIE]:[IMIE]],$A$60)</f>
        <v>0</v>
      </c>
      <c r="EB60" s="31">
        <f>SUMIFS(AKORD[[CZASY]:[CZASY]],AKORD[[DATA]:[DATA]],EB5,AKORD[[IMIE]:[IMIE]],$A$60)</f>
        <v>0</v>
      </c>
      <c r="EC60" s="31">
        <f>SUMIFS(AKORD[[CZASY]:[CZASY]],AKORD[[DATA]:[DATA]],EC5,AKORD[[IMIE]:[IMIE]],$A$60)</f>
        <v>0</v>
      </c>
      <c r="ED60" s="31">
        <f>SUMIFS(AKORD[[CZASY]:[CZASY]],AKORD[[DATA]:[DATA]],ED5,AKORD[[IMIE]:[IMIE]],$A$60)</f>
        <v>0</v>
      </c>
      <c r="EE60" s="31">
        <f>SUMIFS(AKORD[[CZASY]:[CZASY]],AKORD[[DATA]:[DATA]],EE5,AKORD[[IMIE]:[IMIE]],$A$60)</f>
        <v>0</v>
      </c>
      <c r="EF60" s="31">
        <f>SUMIFS(AKORD[[CZASY]:[CZASY]],AKORD[[DATA]:[DATA]],EF5,AKORD[[IMIE]:[IMIE]],$A$60)</f>
        <v>0</v>
      </c>
      <c r="EG60" s="31">
        <f>SUMIFS(AKORD[[CZASY]:[CZASY]],AKORD[[DATA]:[DATA]],EG5,AKORD[[IMIE]:[IMIE]],$A$60)</f>
        <v>0</v>
      </c>
      <c r="EH60" s="31">
        <f>SUMIFS(AKORD[[CZASY]:[CZASY]],AKORD[[DATA]:[DATA]],EH5,AKORD[[IMIE]:[IMIE]],$A$60)</f>
        <v>0</v>
      </c>
      <c r="EI60" s="31">
        <f>SUMIFS(AKORD[[CZASY]:[CZASY]],AKORD[[DATA]:[DATA]],EI5,AKORD[[IMIE]:[IMIE]],$A$60)</f>
        <v>0</v>
      </c>
      <c r="EJ60" s="31">
        <f>SUMIFS(AKORD[[CZASY]:[CZASY]],AKORD[[DATA]:[DATA]],EJ5,AKORD[[IMIE]:[IMIE]],$A$60)</f>
        <v>0</v>
      </c>
      <c r="EK60" s="31">
        <f>SUMIFS(AKORD[[CZASY]:[CZASY]],AKORD[[DATA]:[DATA]],EK5,AKORD[[IMIE]:[IMIE]],$A$60)</f>
        <v>0</v>
      </c>
      <c r="EL60" s="31">
        <f>SUMIFS(AKORD[[CZASY]:[CZASY]],AKORD[[DATA]:[DATA]],EL5,AKORD[[IMIE]:[IMIE]],$A$60)</f>
        <v>0</v>
      </c>
      <c r="EM60" s="31">
        <f>SUMIFS(AKORD[[CZASY]:[CZASY]],AKORD[[DATA]:[DATA]],EM5,AKORD[[IMIE]:[IMIE]],$A$60)</f>
        <v>0</v>
      </c>
      <c r="EN60" s="31">
        <f>SUMIFS(AKORD[[CZASY]:[CZASY]],AKORD[[DATA]:[DATA]],EN5,AKORD[[IMIE]:[IMIE]],$A$60)</f>
        <v>0</v>
      </c>
      <c r="EO60" s="31">
        <f>SUMIFS(AKORD[[CZASY]:[CZASY]],AKORD[[DATA]:[DATA]],EO5,AKORD[[IMIE]:[IMIE]],$A$60)</f>
        <v>0</v>
      </c>
      <c r="EP60" s="31">
        <f>SUMIFS(AKORD[[CZASY]:[CZASY]],AKORD[[DATA]:[DATA]],EP5,AKORD[[IMIE]:[IMIE]],$A$60)</f>
        <v>0</v>
      </c>
      <c r="EQ60" s="31">
        <f>SUMIFS(AKORD[[CZASY]:[CZASY]],AKORD[[DATA]:[DATA]],EQ5,AKORD[[IMIE]:[IMIE]],$A$60)</f>
        <v>0</v>
      </c>
      <c r="ER60" s="31">
        <f>SUMIFS(AKORD[[CZASY]:[CZASY]],AKORD[[DATA]:[DATA]],ER5,AKORD[[IMIE]:[IMIE]],$A$60)</f>
        <v>0</v>
      </c>
      <c r="ES60" s="31">
        <f>SUMIFS(AKORD[[CZASY]:[CZASY]],AKORD[[DATA]:[DATA]],ES5,AKORD[[IMIE]:[IMIE]],$A$60)</f>
        <v>0</v>
      </c>
      <c r="ET60" s="31">
        <f>SUMIFS(AKORD[[CZASY]:[CZASY]],AKORD[[DATA]:[DATA]],ET5,AKORD[[IMIE]:[IMIE]],$A$60)</f>
        <v>0</v>
      </c>
      <c r="EU60" s="31">
        <f>SUMIFS(AKORD[[CZASY]:[CZASY]],AKORD[[DATA]:[DATA]],EU5,AKORD[[IMIE]:[IMIE]],$A$60)</f>
        <v>0</v>
      </c>
      <c r="EV60" s="31">
        <f>SUMIFS(AKORD[[CZASY]:[CZASY]],AKORD[[DATA]:[DATA]],EV5,AKORD[[IMIE]:[IMIE]],$A$60)</f>
        <v>0</v>
      </c>
      <c r="EW60" s="31">
        <f>SUMIFS(AKORD[[CZASY]:[CZASY]],AKORD[[DATA]:[DATA]],EW5,AKORD[[IMIE]:[IMIE]],$A$60)</f>
        <v>0</v>
      </c>
      <c r="EX60" s="31">
        <f>SUMIFS(AKORD[[CZASY]:[CZASY]],AKORD[[DATA]:[DATA]],EX5,AKORD[[IMIE]:[IMIE]],$A$60)</f>
        <v>0</v>
      </c>
      <c r="EY60" s="31">
        <f>SUMIFS(AKORD[[CZASY]:[CZASY]],AKORD[[DATA]:[DATA]],EY5,AKORD[[IMIE]:[IMIE]],$A$60)</f>
        <v>0</v>
      </c>
      <c r="EZ60" s="31">
        <f>SUMIFS(AKORD[[CZASY]:[CZASY]],AKORD[[DATA]:[DATA]],EZ5,AKORD[[IMIE]:[IMIE]],$A$60)</f>
        <v>0</v>
      </c>
      <c r="FA60" s="31">
        <f>SUMIFS(AKORD[[CZASY]:[CZASY]],AKORD[[DATA]:[DATA]],FA5,AKORD[[IMIE]:[IMIE]],$A$60)</f>
        <v>0</v>
      </c>
      <c r="FB60" s="31">
        <f>SUMIFS(AKORD[[CZASY]:[CZASY]],AKORD[[DATA]:[DATA]],FB5,AKORD[[IMIE]:[IMIE]],$A$60)</f>
        <v>0</v>
      </c>
      <c r="FC60" s="31">
        <f>SUMIFS(AKORD[[CZASY]:[CZASY]],AKORD[[DATA]:[DATA]],FC5,AKORD[[IMIE]:[IMIE]],$A$60)</f>
        <v>0</v>
      </c>
      <c r="FD60" s="31">
        <f>SUMIFS(AKORD[[CZASY]:[CZASY]],AKORD[[DATA]:[DATA]],FD5,AKORD[[IMIE]:[IMIE]],$A$60)</f>
        <v>0</v>
      </c>
      <c r="FE60" s="31">
        <f>SUMIFS(AKORD[[CZASY]:[CZASY]],AKORD[[DATA]:[DATA]],FE5,AKORD[[IMIE]:[IMIE]],$A$60)</f>
        <v>0</v>
      </c>
      <c r="FF60" s="31">
        <f>SUMIFS(AKORD[[CZASY]:[CZASY]],AKORD[[DATA]:[DATA]],FF5,AKORD[[IMIE]:[IMIE]],$A$60)</f>
        <v>0</v>
      </c>
      <c r="FG60" s="31">
        <f>SUMIFS(AKORD[[CZASY]:[CZASY]],AKORD[[DATA]:[DATA]],FG5,AKORD[[IMIE]:[IMIE]],$A$60)</f>
        <v>0</v>
      </c>
      <c r="FH60" s="31">
        <f>SUMIFS(AKORD[[CZASY]:[CZASY]],AKORD[[DATA]:[DATA]],FH5,AKORD[[IMIE]:[IMIE]],$A$60)</f>
        <v>0</v>
      </c>
      <c r="FI60" s="31">
        <f>SUMIFS(AKORD[[CZASY]:[CZASY]],AKORD[[DATA]:[DATA]],FI5,AKORD[[IMIE]:[IMIE]],$A$60)</f>
        <v>0</v>
      </c>
      <c r="FJ60" s="31">
        <f>SUMIFS(AKORD[[CZASY]:[CZASY]],AKORD[[DATA]:[DATA]],FJ5,AKORD[[IMIE]:[IMIE]],$A$60)</f>
        <v>0</v>
      </c>
      <c r="FK60" s="31">
        <f>SUMIFS(AKORD[[CZASY]:[CZASY]],AKORD[[DATA]:[DATA]],FK5,AKORD[[IMIE]:[IMIE]],$A$60)</f>
        <v>0</v>
      </c>
      <c r="FL60" s="31">
        <f>SUMIFS(AKORD[[CZASY]:[CZASY]],AKORD[[DATA]:[DATA]],FL5,AKORD[[IMIE]:[IMIE]],$A$60)</f>
        <v>0</v>
      </c>
      <c r="FM60" s="31">
        <f>SUMIFS(AKORD[[CZASY]:[CZASY]],AKORD[[DATA]:[DATA]],FM5,AKORD[[IMIE]:[IMIE]],$A$60)</f>
        <v>0</v>
      </c>
      <c r="FN60" s="31">
        <f>SUMIFS(AKORD[[CZASY]:[CZASY]],AKORD[[DATA]:[DATA]],FN5,AKORD[[IMIE]:[IMIE]],$A$60)</f>
        <v>0</v>
      </c>
      <c r="FO60" s="31">
        <f>SUMIFS(AKORD[[CZASY]:[CZASY]],AKORD[[DATA]:[DATA]],FO5,AKORD[[IMIE]:[IMIE]],$A$60)</f>
        <v>0</v>
      </c>
      <c r="FP60" s="31">
        <f>SUMIFS(AKORD[[CZASY]:[CZASY]],AKORD[[DATA]:[DATA]],FP5,AKORD[[IMIE]:[IMIE]],$A$60)</f>
        <v>0</v>
      </c>
      <c r="FQ60" s="31">
        <f>SUMIFS(AKORD[[CZASY]:[CZASY]],AKORD[[DATA]:[DATA]],FQ5,AKORD[[IMIE]:[IMIE]],$A$60)</f>
        <v>0</v>
      </c>
      <c r="FR60" s="31">
        <f>SUMIFS(AKORD[[CZASY]:[CZASY]],AKORD[[DATA]:[DATA]],FR5,AKORD[[IMIE]:[IMIE]],$A$60)</f>
        <v>0</v>
      </c>
      <c r="FS60" s="31">
        <f>SUMIFS(AKORD[[CZASY]:[CZASY]],AKORD[[DATA]:[DATA]],FS5,AKORD[[IMIE]:[IMIE]],$A$60)</f>
        <v>0</v>
      </c>
      <c r="FT60" s="31">
        <f>SUMIFS(AKORD[[CZASY]:[CZASY]],AKORD[[DATA]:[DATA]],FT5,AKORD[[IMIE]:[IMIE]],$A$60)</f>
        <v>0</v>
      </c>
      <c r="FU60" s="31">
        <f>SUMIFS(AKORD[[CZASY]:[CZASY]],AKORD[[DATA]:[DATA]],FU5,AKORD[[IMIE]:[IMIE]],$A$60)</f>
        <v>0</v>
      </c>
      <c r="FV60" s="31">
        <f>SUMIFS(AKORD[[CZASY]:[CZASY]],AKORD[[DATA]:[DATA]],FV5,AKORD[[IMIE]:[IMIE]],$A$60)</f>
        <v>0</v>
      </c>
      <c r="FW60" s="31">
        <f>SUMIFS(AKORD[[CZASY]:[CZASY]],AKORD[[DATA]:[DATA]],FW5,AKORD[[IMIE]:[IMIE]],$A$60)</f>
        <v>0</v>
      </c>
      <c r="FX60" s="31">
        <f>SUMIFS(AKORD[[CZASY]:[CZASY]],AKORD[[DATA]:[DATA]],FX5,AKORD[[IMIE]:[IMIE]],$A$60)</f>
        <v>0</v>
      </c>
      <c r="FY60" s="31">
        <f>SUMIFS(AKORD[[CZASY]:[CZASY]],AKORD[[DATA]:[DATA]],FY5,AKORD[[IMIE]:[IMIE]],$A$60)</f>
        <v>0</v>
      </c>
      <c r="FZ60" s="31">
        <f>SUMIFS(AKORD[[CZASY]:[CZASY]],AKORD[[DATA]:[DATA]],FZ5,AKORD[[IMIE]:[IMIE]],$A$60)</f>
        <v>0</v>
      </c>
      <c r="GA60" s="31">
        <f>SUMIFS(AKORD[[CZASY]:[CZASY]],AKORD[[DATA]:[DATA]],GA5,AKORD[[IMIE]:[IMIE]],$A$60)</f>
        <v>0</v>
      </c>
      <c r="GB60" s="31">
        <f>SUMIFS(AKORD[[CZASY]:[CZASY]],AKORD[[DATA]:[DATA]],GB5,AKORD[[IMIE]:[IMIE]],$A$60)</f>
        <v>0</v>
      </c>
      <c r="GC60" s="31">
        <f>SUMIFS(AKORD[[CZASY]:[CZASY]],AKORD[[DATA]:[DATA]],GC5,AKORD[[IMIE]:[IMIE]],$A$60)</f>
        <v>0</v>
      </c>
      <c r="GD60" s="31">
        <f>SUMIFS(AKORD[[CZASY]:[CZASY]],AKORD[[DATA]:[DATA]],GD5,AKORD[[IMIE]:[IMIE]],$A$60)</f>
        <v>0</v>
      </c>
      <c r="GE60" s="31">
        <f>SUMIFS(AKORD[[CZASY]:[CZASY]],AKORD[[DATA]:[DATA]],GE5,AKORD[[IMIE]:[IMIE]],$A$60)</f>
        <v>0</v>
      </c>
      <c r="GF60" s="31">
        <f>SUMIFS(AKORD[[CZASY]:[CZASY]],AKORD[[DATA]:[DATA]],GF5,AKORD[[IMIE]:[IMIE]],$A$60)</f>
        <v>0</v>
      </c>
      <c r="GG60" s="31">
        <f>SUMIFS(AKORD[[CZASY]:[CZASY]],AKORD[[DATA]:[DATA]],GG5,AKORD[[IMIE]:[IMIE]],$A$60)</f>
        <v>0</v>
      </c>
      <c r="GH60" s="31">
        <f>SUMIFS(AKORD[[CZASY]:[CZASY]],AKORD[[DATA]:[DATA]],GH5,AKORD[[IMIE]:[IMIE]],$A$60)</f>
        <v>0</v>
      </c>
      <c r="GI60" s="31">
        <f>SUMIFS(AKORD[[CZASY]:[CZASY]],AKORD[[DATA]:[DATA]],GI5,AKORD[[IMIE]:[IMIE]],$A$60)</f>
        <v>0</v>
      </c>
      <c r="GJ60" s="31">
        <f>SUMIFS(AKORD[[CZASY]:[CZASY]],AKORD[[DATA]:[DATA]],GJ5,AKORD[[IMIE]:[IMIE]],$A$60)</f>
        <v>0</v>
      </c>
      <c r="GK60" s="31">
        <f>SUMIFS(AKORD[[CZASY]:[CZASY]],AKORD[[DATA]:[DATA]],GK5,AKORD[[IMIE]:[IMIE]],$A$60)</f>
        <v>0</v>
      </c>
      <c r="GL60" s="31">
        <f>SUMIFS(AKORD[[CZASY]:[CZASY]],AKORD[[DATA]:[DATA]],GL5,AKORD[[IMIE]:[IMIE]],$A$60)</f>
        <v>0</v>
      </c>
      <c r="GM60" s="31">
        <f>SUMIFS(AKORD[[CZASY]:[CZASY]],AKORD[[DATA]:[DATA]],GM5,AKORD[[IMIE]:[IMIE]],$A$60)</f>
        <v>0</v>
      </c>
      <c r="GN60" s="31">
        <f>SUMIFS(AKORD[[CZASY]:[CZASY]],AKORD[[DATA]:[DATA]],GN5,AKORD[[IMIE]:[IMIE]],$A$60)</f>
        <v>0</v>
      </c>
      <c r="GO60" s="31">
        <f>SUMIFS(AKORD[[CZASY]:[CZASY]],AKORD[[DATA]:[DATA]],GO5,AKORD[[IMIE]:[IMIE]],$A$60)</f>
        <v>0</v>
      </c>
      <c r="GP60" s="31">
        <f>SUMIFS(AKORD[[CZASY]:[CZASY]],AKORD[[DATA]:[DATA]],GP5,AKORD[[IMIE]:[IMIE]],$A$60)</f>
        <v>0</v>
      </c>
      <c r="GQ60" s="31">
        <f>SUMIFS(AKORD[[CZASY]:[CZASY]],AKORD[[DATA]:[DATA]],GQ5,AKORD[[IMIE]:[IMIE]],$A$60)</f>
        <v>0</v>
      </c>
      <c r="GR60" s="31">
        <f>SUMIFS(AKORD[[CZASY]:[CZASY]],AKORD[[DATA]:[DATA]],GR5,AKORD[[IMIE]:[IMIE]],$A$60)</f>
        <v>0</v>
      </c>
      <c r="GS60" s="31">
        <f>SUMIFS(AKORD[[CZASY]:[CZASY]],AKORD[[DATA]:[DATA]],GS5,AKORD[[IMIE]:[IMIE]],$A$60)</f>
        <v>0</v>
      </c>
      <c r="GT60" s="31">
        <f>SUMIFS(AKORD[[CZASY]:[CZASY]],AKORD[[DATA]:[DATA]],GT5,AKORD[[IMIE]:[IMIE]],$A$60)</f>
        <v>0</v>
      </c>
      <c r="GU60" s="31">
        <f>SUMIFS(AKORD[[CZASY]:[CZASY]],AKORD[[DATA]:[DATA]],GU5,AKORD[[IMIE]:[IMIE]],$A$60)</f>
        <v>0</v>
      </c>
      <c r="GV60" s="31">
        <f>SUMIFS(AKORD[[CZASY]:[CZASY]],AKORD[[DATA]:[DATA]],GV5,AKORD[[IMIE]:[IMIE]],$A$60)</f>
        <v>0</v>
      </c>
      <c r="GW60" s="31">
        <f>SUMIFS(AKORD[[CZASY]:[CZASY]],AKORD[[DATA]:[DATA]],GW5,AKORD[[IMIE]:[IMIE]],$A$60)</f>
        <v>0</v>
      </c>
      <c r="GX60" s="31">
        <f>SUMIFS(AKORD[[CZASY]:[CZASY]],AKORD[[DATA]:[DATA]],GX5,AKORD[[IMIE]:[IMIE]],$A$60)</f>
        <v>0</v>
      </c>
      <c r="GY60" s="31">
        <f>SUMIFS(AKORD[[CZASY]:[CZASY]],AKORD[[DATA]:[DATA]],GY5,AKORD[[IMIE]:[IMIE]],$A$60)</f>
        <v>0</v>
      </c>
      <c r="GZ60" s="31">
        <f>SUMIFS(AKORD[[CZASY]:[CZASY]],AKORD[[DATA]:[DATA]],GZ5,AKORD[[IMIE]:[IMIE]],$A$60)</f>
        <v>0</v>
      </c>
      <c r="HA60" s="31">
        <f>SUMIFS(AKORD[[CZASY]:[CZASY]],AKORD[[DATA]:[DATA]],HA5,AKORD[[IMIE]:[IMIE]],$A$60)</f>
        <v>0</v>
      </c>
      <c r="HB60" s="31">
        <f>SUMIFS(AKORD[[CZASY]:[CZASY]],AKORD[[DATA]:[DATA]],HB5,AKORD[[IMIE]:[IMIE]],$A$60)</f>
        <v>0</v>
      </c>
      <c r="HC60" s="31">
        <f>SUMIFS(AKORD[[CZASY]:[CZASY]],AKORD[[DATA]:[DATA]],HC5,AKORD[[IMIE]:[IMIE]],$A$60)</f>
        <v>0</v>
      </c>
      <c r="HD60" s="31">
        <f>SUMIFS(AKORD[[CZASY]:[CZASY]],AKORD[[DATA]:[DATA]],HD5,AKORD[[IMIE]:[IMIE]],$A$60)</f>
        <v>0</v>
      </c>
      <c r="HE60" s="31">
        <f>SUMIFS(AKORD[[CZASY]:[CZASY]],AKORD[[DATA]:[DATA]],HE5,AKORD[[IMIE]:[IMIE]],$A$60)</f>
        <v>0</v>
      </c>
      <c r="HF60" s="31">
        <f>SUMIFS(AKORD[[CZASY]:[CZASY]],AKORD[[DATA]:[DATA]],HF5,AKORD[[IMIE]:[IMIE]],$A$60)</f>
        <v>0</v>
      </c>
      <c r="HG60" s="31">
        <f>SUMIFS(AKORD[[CZASY]:[CZASY]],AKORD[[DATA]:[DATA]],HG5,AKORD[[IMIE]:[IMIE]],$A$60)</f>
        <v>0</v>
      </c>
      <c r="HH60" s="31">
        <f>SUMIFS(AKORD[[CZASY]:[CZASY]],AKORD[[DATA]:[DATA]],HH5,AKORD[[IMIE]:[IMIE]],$A$60)</f>
        <v>0</v>
      </c>
      <c r="HI60" s="31">
        <f>SUMIFS(AKORD[[CZASY]:[CZASY]],AKORD[[DATA]:[DATA]],HI5,AKORD[[IMIE]:[IMIE]],$A$60)</f>
        <v>0</v>
      </c>
      <c r="HJ60" s="31">
        <f>SUMIFS(AKORD[[CZASY]:[CZASY]],AKORD[[DATA]:[DATA]],HJ5,AKORD[[IMIE]:[IMIE]],$A$60)</f>
        <v>0</v>
      </c>
      <c r="HK60" s="31">
        <f>SUMIFS(AKORD[[CZASY]:[CZASY]],AKORD[[DATA]:[DATA]],HK5,AKORD[[IMIE]:[IMIE]],$A$60)</f>
        <v>0</v>
      </c>
      <c r="HL60" s="31">
        <f>SUMIFS(AKORD[[CZASY]:[CZASY]],AKORD[[DATA]:[DATA]],HL5,AKORD[[IMIE]:[IMIE]],$A$60)</f>
        <v>0</v>
      </c>
      <c r="HM60" s="31">
        <f>SUMIFS(AKORD[[CZASY]:[CZASY]],AKORD[[DATA]:[DATA]],HM5,AKORD[[IMIE]:[IMIE]],$A$60)</f>
        <v>0</v>
      </c>
      <c r="HN60" s="31">
        <f>SUMIFS(AKORD[[CZASY]:[CZASY]],AKORD[[DATA]:[DATA]],HN5,AKORD[[IMIE]:[IMIE]],$A$60)</f>
        <v>0</v>
      </c>
      <c r="HO60" s="31">
        <f>SUMIFS(AKORD[[CZASY]:[CZASY]],AKORD[[DATA]:[DATA]],HO5,AKORD[[IMIE]:[IMIE]],$A$60)</f>
        <v>0</v>
      </c>
      <c r="HP60" s="31">
        <f>SUMIFS(AKORD[[CZASY]:[CZASY]],AKORD[[DATA]:[DATA]],HP5,AKORD[[IMIE]:[IMIE]],$A$60)</f>
        <v>0</v>
      </c>
      <c r="HQ60" s="31">
        <f>SUMIFS(AKORD[[CZASY]:[CZASY]],AKORD[[DATA]:[DATA]],HQ5,AKORD[[IMIE]:[IMIE]],$A$60)</f>
        <v>0</v>
      </c>
      <c r="HR60" s="31">
        <f>SUMIFS(AKORD[[CZASY]:[CZASY]],AKORD[[DATA]:[DATA]],HR5,AKORD[[IMIE]:[IMIE]],$A$60)</f>
        <v>0</v>
      </c>
      <c r="HS60" s="31">
        <f>SUMIFS(AKORD[[CZASY]:[CZASY]],AKORD[[DATA]:[DATA]],HS5,AKORD[[IMIE]:[IMIE]],$A$60)</f>
        <v>0</v>
      </c>
      <c r="HT60" s="31">
        <f>SUMIFS(AKORD[[CZASY]:[CZASY]],AKORD[[DATA]:[DATA]],HT5,AKORD[[IMIE]:[IMIE]],$A$60)</f>
        <v>0</v>
      </c>
      <c r="HU60" s="31">
        <f>SUMIFS(AKORD[[CZASY]:[CZASY]],AKORD[[DATA]:[DATA]],HU5,AKORD[[IMIE]:[IMIE]],$A$60)</f>
        <v>0</v>
      </c>
      <c r="HV60" s="31">
        <f>SUMIFS(AKORD[[CZASY]:[CZASY]],AKORD[[DATA]:[DATA]],HV5,AKORD[[IMIE]:[IMIE]],$A$60)</f>
        <v>0</v>
      </c>
      <c r="HW60" s="31">
        <f>SUMIFS(AKORD[[CZASY]:[CZASY]],AKORD[[DATA]:[DATA]],HW5,AKORD[[IMIE]:[IMIE]],$A$60)</f>
        <v>0</v>
      </c>
      <c r="HX60" s="31">
        <f>SUMIFS(AKORD[[CZASY]:[CZASY]],AKORD[[DATA]:[DATA]],HX5,AKORD[[IMIE]:[IMIE]],$A$60)</f>
        <v>0</v>
      </c>
      <c r="HY60" s="31">
        <f>SUMIFS(AKORD[[CZASY]:[CZASY]],AKORD[[DATA]:[DATA]],HY5,AKORD[[IMIE]:[IMIE]],$A$60)</f>
        <v>0</v>
      </c>
      <c r="HZ60" s="31">
        <f>SUMIFS(AKORD[[CZASY]:[CZASY]],AKORD[[DATA]:[DATA]],HZ5,AKORD[[IMIE]:[IMIE]],$A$60)</f>
        <v>0</v>
      </c>
      <c r="IA60" s="31">
        <f>SUMIFS(AKORD[[CZASY]:[CZASY]],AKORD[[DATA]:[DATA]],IA5,AKORD[[IMIE]:[IMIE]],$A$60)</f>
        <v>0</v>
      </c>
      <c r="IB60" s="31">
        <f>SUMIFS(AKORD[[CZASY]:[CZASY]],AKORD[[DATA]:[DATA]],IB5,AKORD[[IMIE]:[IMIE]],$A$60)</f>
        <v>0</v>
      </c>
      <c r="IC60" s="31">
        <f>SUMIFS(AKORD[[CZASY]:[CZASY]],AKORD[[DATA]:[DATA]],IC5,AKORD[[IMIE]:[IMIE]],$A$60)</f>
        <v>0</v>
      </c>
      <c r="ID60" s="31">
        <f>SUMIFS(AKORD[[CZASY]:[CZASY]],AKORD[[DATA]:[DATA]],ID5,AKORD[[IMIE]:[IMIE]],$A$60)</f>
        <v>0</v>
      </c>
      <c r="IE60" s="31">
        <f>SUMIFS(AKORD[[CZASY]:[CZASY]],AKORD[[DATA]:[DATA]],IE5,AKORD[[IMIE]:[IMIE]],$A$60)</f>
        <v>0</v>
      </c>
      <c r="IF60" s="31">
        <f>SUMIFS(AKORD[[CZASY]:[CZASY]],AKORD[[DATA]:[DATA]],IF5,AKORD[[IMIE]:[IMIE]],$A$60)</f>
        <v>0</v>
      </c>
      <c r="IG60" s="31">
        <f>SUMIFS(AKORD[[CZASY]:[CZASY]],AKORD[[DATA]:[DATA]],IG5,AKORD[[IMIE]:[IMIE]],$A$60)</f>
        <v>0</v>
      </c>
      <c r="IH60" s="31">
        <f>SUMIFS(AKORD[[CZASY]:[CZASY]],AKORD[[DATA]:[DATA]],IH5,AKORD[[IMIE]:[IMIE]],$A$60)</f>
        <v>0</v>
      </c>
      <c r="II60" s="31">
        <f>SUMIFS(AKORD[[CZASY]:[CZASY]],AKORD[[DATA]:[DATA]],II5,AKORD[[IMIE]:[IMIE]],$A$60)</f>
        <v>0</v>
      </c>
      <c r="IJ60" s="31">
        <f>SUMIFS(AKORD[[CZASY]:[CZASY]],AKORD[[DATA]:[DATA]],IJ5,AKORD[[IMIE]:[IMIE]],$A$60)</f>
        <v>0</v>
      </c>
      <c r="IK60" s="31">
        <f>SUMIFS(AKORD[[CZASY]:[CZASY]],AKORD[[DATA]:[DATA]],IK5,AKORD[[IMIE]:[IMIE]],$A$60)</f>
        <v>0</v>
      </c>
      <c r="IL60" s="31">
        <f>SUMIFS(AKORD[[CZASY]:[CZASY]],AKORD[[DATA]:[DATA]],IL5,AKORD[[IMIE]:[IMIE]],$A$60)</f>
        <v>0</v>
      </c>
      <c r="IM60" s="31">
        <f>SUMIFS(AKORD[[CZASY]:[CZASY]],AKORD[[DATA]:[DATA]],IM5,AKORD[[IMIE]:[IMIE]],$A$60)</f>
        <v>0</v>
      </c>
      <c r="IN60" s="31">
        <f>SUMIFS(AKORD[[CZASY]:[CZASY]],AKORD[[DATA]:[DATA]],IN5,AKORD[[IMIE]:[IMIE]],$A$60)</f>
        <v>0</v>
      </c>
      <c r="IO60" s="31">
        <f>SUMIFS(AKORD[[CZASY]:[CZASY]],AKORD[[DATA]:[DATA]],IO5,AKORD[[IMIE]:[IMIE]],$A$60)</f>
        <v>0</v>
      </c>
      <c r="IP60" s="31">
        <f>SUMIFS(AKORD[[CZASY]:[CZASY]],AKORD[[DATA]:[DATA]],IP5,AKORD[[IMIE]:[IMIE]],$A$60)</f>
        <v>0</v>
      </c>
      <c r="IQ60" s="31">
        <f>SUMIFS(AKORD[[CZASY]:[CZASY]],AKORD[[DATA]:[DATA]],IQ5,AKORD[[IMIE]:[IMIE]],$A$60)</f>
        <v>0</v>
      </c>
      <c r="IR60" s="31">
        <f>SUMIFS(AKORD[[CZASY]:[CZASY]],AKORD[[DATA]:[DATA]],IR5,AKORD[[IMIE]:[IMIE]],$A$60)</f>
        <v>0</v>
      </c>
      <c r="IS60" s="31">
        <f>SUMIFS(AKORD[[CZASY]:[CZASY]],AKORD[[DATA]:[DATA]],IS5,AKORD[[IMIE]:[IMIE]],$A$60)</f>
        <v>0</v>
      </c>
      <c r="IT60" s="31">
        <f>SUMIFS(AKORD[[CZASY]:[CZASY]],AKORD[[DATA]:[DATA]],IT5,AKORD[[IMIE]:[IMIE]],$A$60)</f>
        <v>0</v>
      </c>
      <c r="IU60" s="31">
        <f>SUMIFS(AKORD[[CZASY]:[CZASY]],AKORD[[DATA]:[DATA]],IU5,AKORD[[IMIE]:[IMIE]],$A$60)</f>
        <v>0</v>
      </c>
      <c r="IV60" s="31">
        <f>SUMIFS(AKORD[[CZASY]:[CZASY]],AKORD[[DATA]:[DATA]],IV5,AKORD[[IMIE]:[IMIE]],$A$60)</f>
        <v>0</v>
      </c>
      <c r="IW60" s="31">
        <f>SUMIFS(AKORD[[CZASY]:[CZASY]],AKORD[[DATA]:[DATA]],IW5,AKORD[[IMIE]:[IMIE]],$A$60)</f>
        <v>0</v>
      </c>
      <c r="IX60" s="31">
        <f>SUMIFS(AKORD[[CZASY]:[CZASY]],AKORD[[DATA]:[DATA]],IX5,AKORD[[IMIE]:[IMIE]],$A$60)</f>
        <v>0</v>
      </c>
      <c r="IY60" s="31">
        <f>SUMIFS(AKORD[[CZASY]:[CZASY]],AKORD[[DATA]:[DATA]],IY5,AKORD[[IMIE]:[IMIE]],$A$60)</f>
        <v>0</v>
      </c>
      <c r="IZ60" s="31">
        <f>SUMIFS(AKORD[[CZASY]:[CZASY]],AKORD[[DATA]:[DATA]],IZ5,AKORD[[IMIE]:[IMIE]],$A$60)</f>
        <v>0</v>
      </c>
      <c r="JA60" s="31">
        <f>SUMIFS(AKORD[[CZASY]:[CZASY]],AKORD[[DATA]:[DATA]],JA5,AKORD[[IMIE]:[IMIE]],$A$60)</f>
        <v>0</v>
      </c>
      <c r="JB60" s="31">
        <f>SUMIFS(AKORD[[CZASY]:[CZASY]],AKORD[[DATA]:[DATA]],JB5,AKORD[[IMIE]:[IMIE]],$A$60)</f>
        <v>0</v>
      </c>
      <c r="JC60" s="31">
        <f>SUMIFS(AKORD[[CZASY]:[CZASY]],AKORD[[DATA]:[DATA]],JC5,AKORD[[IMIE]:[IMIE]],$A$60)</f>
        <v>0</v>
      </c>
      <c r="JD60" s="31">
        <f>SUMIFS(AKORD[[CZASY]:[CZASY]],AKORD[[DATA]:[DATA]],JD5,AKORD[[IMIE]:[IMIE]],$A$60)</f>
        <v>0</v>
      </c>
      <c r="JE60" s="31">
        <f>SUMIFS(AKORD[[CZASY]:[CZASY]],AKORD[[DATA]:[DATA]],JE5,AKORD[[IMIE]:[IMIE]],$A$60)</f>
        <v>0</v>
      </c>
      <c r="JF60" s="31">
        <f>SUMIFS(AKORD[[CZASY]:[CZASY]],AKORD[[DATA]:[DATA]],JF5,AKORD[[IMIE]:[IMIE]],$A$60)</f>
        <v>0</v>
      </c>
      <c r="JG60" s="31">
        <f>SUMIFS(AKORD[[CZASY]:[CZASY]],AKORD[[DATA]:[DATA]],JG5,AKORD[[IMIE]:[IMIE]],$A$60)</f>
        <v>0</v>
      </c>
      <c r="JH60" s="31">
        <f>SUMIFS(AKORD[[CZASY]:[CZASY]],AKORD[[DATA]:[DATA]],JH5,AKORD[[IMIE]:[IMIE]],$A$60)</f>
        <v>0</v>
      </c>
      <c r="JI60" s="31">
        <f>SUMIFS(AKORD[[CZASY]:[CZASY]],AKORD[[DATA]:[DATA]],JI5,AKORD[[IMIE]:[IMIE]],$A$60)</f>
        <v>0</v>
      </c>
      <c r="JJ60" s="31">
        <f>SUMIFS(AKORD[[CZASY]:[CZASY]],AKORD[[DATA]:[DATA]],JJ5,AKORD[[IMIE]:[IMIE]],$A$60)</f>
        <v>0</v>
      </c>
      <c r="JK60" s="31">
        <f>SUMIFS(AKORD[[CZASY]:[CZASY]],AKORD[[DATA]:[DATA]],JK5,AKORD[[IMIE]:[IMIE]],$A$60)</f>
        <v>0</v>
      </c>
      <c r="JL60" s="31">
        <f>SUMIFS(AKORD[[CZASY]:[CZASY]],AKORD[[DATA]:[DATA]],JL5,AKORD[[IMIE]:[IMIE]],$A$60)</f>
        <v>0</v>
      </c>
      <c r="JM60" s="31">
        <f>SUMIFS(AKORD[[CZASY]:[CZASY]],AKORD[[DATA]:[DATA]],JM5,AKORD[[IMIE]:[IMIE]],$A$60)</f>
        <v>0</v>
      </c>
      <c r="JN60" s="31">
        <f>SUMIFS(AKORD[[CZASY]:[CZASY]],AKORD[[DATA]:[DATA]],JN5,AKORD[[IMIE]:[IMIE]],$A$60)</f>
        <v>0</v>
      </c>
      <c r="JO60" s="31">
        <f>SUMIFS(AKORD[[CZASY]:[CZASY]],AKORD[[DATA]:[DATA]],JO5,AKORD[[IMIE]:[IMIE]],$A$60)</f>
        <v>0</v>
      </c>
      <c r="JP60" s="31">
        <f>SUMIFS(AKORD[[CZASY]:[CZASY]],AKORD[[DATA]:[DATA]],JP5,AKORD[[IMIE]:[IMIE]],$A$60)</f>
        <v>0</v>
      </c>
      <c r="JQ60" s="31">
        <f>SUMIFS(AKORD[[CZASY]:[CZASY]],AKORD[[DATA]:[DATA]],JQ5,AKORD[[IMIE]:[IMIE]],$A$60)</f>
        <v>0</v>
      </c>
      <c r="JR60" s="31">
        <f>SUMIFS(AKORD[[CZASY]:[CZASY]],AKORD[[DATA]:[DATA]],JR5,AKORD[[IMIE]:[IMIE]],$A$60)</f>
        <v>0</v>
      </c>
      <c r="JS60" s="31">
        <f>SUMIFS(AKORD[[CZASY]:[CZASY]],AKORD[[DATA]:[DATA]],JS5,AKORD[[IMIE]:[IMIE]],$A$60)</f>
        <v>0</v>
      </c>
      <c r="JT60" s="31">
        <f>SUMIFS(AKORD[[CZASY]:[CZASY]],AKORD[[DATA]:[DATA]],JT5,AKORD[[IMIE]:[IMIE]],$A$60)</f>
        <v>0</v>
      </c>
      <c r="JU60" s="31">
        <f>SUMIFS(AKORD[[CZASY]:[CZASY]],AKORD[[DATA]:[DATA]],JU5,AKORD[[IMIE]:[IMIE]],$A$60)</f>
        <v>0</v>
      </c>
      <c r="JV60" s="31">
        <f>SUMIFS(AKORD[[CZASY]:[CZASY]],AKORD[[DATA]:[DATA]],JV5,AKORD[[IMIE]:[IMIE]],$A$60)</f>
        <v>0</v>
      </c>
      <c r="JW60" s="31">
        <f>SUMIFS(AKORD[[CZASY]:[CZASY]],AKORD[[DATA]:[DATA]],JW5,AKORD[[IMIE]:[IMIE]],$A$60)</f>
        <v>0</v>
      </c>
      <c r="JX60" s="31">
        <f>SUMIFS(AKORD[[CZASY]:[CZASY]],AKORD[[DATA]:[DATA]],JX5,AKORD[[IMIE]:[IMIE]],$A$60)</f>
        <v>0</v>
      </c>
      <c r="JY60" s="31">
        <f>SUMIFS(AKORD[[CZASY]:[CZASY]],AKORD[[DATA]:[DATA]],JY5,AKORD[[IMIE]:[IMIE]],$A$60)</f>
        <v>0</v>
      </c>
      <c r="JZ60" s="31">
        <f>SUMIFS(AKORD[[CZASY]:[CZASY]],AKORD[[DATA]:[DATA]],JZ5,AKORD[[IMIE]:[IMIE]],$A$60)</f>
        <v>0</v>
      </c>
      <c r="KA60" s="31">
        <f>SUMIFS(AKORD[[CZASY]:[CZASY]],AKORD[[DATA]:[DATA]],KA5,AKORD[[IMIE]:[IMIE]],$A$60)</f>
        <v>0</v>
      </c>
      <c r="KB60" s="31">
        <f>SUMIFS(AKORD[[CZASY]:[CZASY]],AKORD[[DATA]:[DATA]],KB5,AKORD[[IMIE]:[IMIE]],$A$60)</f>
        <v>0</v>
      </c>
      <c r="KC60" s="31">
        <f>SUMIFS(AKORD[[CZASY]:[CZASY]],AKORD[[DATA]:[DATA]],KC5,AKORD[[IMIE]:[IMIE]],$A$60)</f>
        <v>0</v>
      </c>
      <c r="KD60" s="31">
        <f>SUMIFS(AKORD[[CZASY]:[CZASY]],AKORD[[DATA]:[DATA]],KD5,AKORD[[IMIE]:[IMIE]],$A$60)</f>
        <v>0</v>
      </c>
      <c r="KE60" s="31">
        <f>SUMIFS(AKORD[[CZASY]:[CZASY]],AKORD[[DATA]:[DATA]],KE5,AKORD[[IMIE]:[IMIE]],$A$60)</f>
        <v>0</v>
      </c>
      <c r="KF60" s="31">
        <f>SUMIFS(AKORD[[CZASY]:[CZASY]],AKORD[[DATA]:[DATA]],KF5,AKORD[[IMIE]:[IMIE]],$A$60)</f>
        <v>0</v>
      </c>
      <c r="KG60" s="31">
        <f>SUMIFS(AKORD[[CZASY]:[CZASY]],AKORD[[DATA]:[DATA]],KG5,AKORD[[IMIE]:[IMIE]],$A$60)</f>
        <v>0</v>
      </c>
      <c r="KH60" s="31">
        <f>SUMIFS(AKORD[[CZASY]:[CZASY]],AKORD[[DATA]:[DATA]],KH5,AKORD[[IMIE]:[IMIE]],$A$60)</f>
        <v>0</v>
      </c>
      <c r="KI60" s="31">
        <f>SUMIFS(AKORD[[CZASY]:[CZASY]],AKORD[[DATA]:[DATA]],KI5,AKORD[[IMIE]:[IMIE]],$A$60)</f>
        <v>0</v>
      </c>
      <c r="KJ60" s="31">
        <f>SUMIFS(AKORD[[CZASY]:[CZASY]],AKORD[[DATA]:[DATA]],KJ5,AKORD[[IMIE]:[IMIE]],$A$60)</f>
        <v>0</v>
      </c>
      <c r="KK60" s="31">
        <f>SUMIFS(AKORD[[CZASY]:[CZASY]],AKORD[[DATA]:[DATA]],KK5,AKORD[[IMIE]:[IMIE]],$A$60)</f>
        <v>0</v>
      </c>
      <c r="KL60" s="31">
        <f>SUMIFS(AKORD[[CZASY]:[CZASY]],AKORD[[DATA]:[DATA]],KL5,AKORD[[IMIE]:[IMIE]],$A$60)</f>
        <v>0</v>
      </c>
      <c r="KM60" s="31">
        <f>SUMIFS(AKORD[[CZASY]:[CZASY]],AKORD[[DATA]:[DATA]],KM5,AKORD[[IMIE]:[IMIE]],$A$60)</f>
        <v>0</v>
      </c>
      <c r="KN60" s="31">
        <f>SUMIFS(AKORD[[CZASY]:[CZASY]],AKORD[[DATA]:[DATA]],KN5,AKORD[[IMIE]:[IMIE]],$A$60)</f>
        <v>0</v>
      </c>
      <c r="KO60" s="31">
        <f>SUMIFS(AKORD[[CZASY]:[CZASY]],AKORD[[DATA]:[DATA]],KO5,AKORD[[IMIE]:[IMIE]],$A$60)</f>
        <v>0</v>
      </c>
      <c r="KP60" s="31">
        <f>SUMIFS(AKORD[[CZASY]:[CZASY]],AKORD[[DATA]:[DATA]],KP5,AKORD[[IMIE]:[IMIE]],$A$60)</f>
        <v>0</v>
      </c>
      <c r="KQ60" s="31">
        <f>SUMIFS(AKORD[[CZASY]:[CZASY]],AKORD[[DATA]:[DATA]],KQ5,AKORD[[IMIE]:[IMIE]],$A$60)</f>
        <v>0</v>
      </c>
      <c r="KR60" s="31">
        <f>SUMIFS(AKORD[[CZASY]:[CZASY]],AKORD[[DATA]:[DATA]],KR5,AKORD[[IMIE]:[IMIE]],$A$60)</f>
        <v>0</v>
      </c>
      <c r="KS60" s="31">
        <f>SUMIFS(AKORD[[CZASY]:[CZASY]],AKORD[[DATA]:[DATA]],KS5,AKORD[[IMIE]:[IMIE]],$A$60)</f>
        <v>0</v>
      </c>
      <c r="KT60" s="31">
        <f>SUMIFS(AKORD[[CZASY]:[CZASY]],AKORD[[DATA]:[DATA]],KT5,AKORD[[IMIE]:[IMIE]],$A$60)</f>
        <v>0</v>
      </c>
      <c r="KU60" s="31">
        <f>SUMIFS(AKORD[[CZASY]:[CZASY]],AKORD[[DATA]:[DATA]],KU5,AKORD[[IMIE]:[IMIE]],$A$60)</f>
        <v>0</v>
      </c>
      <c r="KV60" s="31">
        <f>SUMIFS(AKORD[[CZASY]:[CZASY]],AKORD[[DATA]:[DATA]],KV5,AKORD[[IMIE]:[IMIE]],$A$60)</f>
        <v>0</v>
      </c>
      <c r="KW60" s="31">
        <f>SUMIFS(AKORD[[CZASY]:[CZASY]],AKORD[[DATA]:[DATA]],KW5,AKORD[[IMIE]:[IMIE]],$A$60)</f>
        <v>0</v>
      </c>
      <c r="KX60" s="31">
        <f>SUMIFS(AKORD[[CZASY]:[CZASY]],AKORD[[DATA]:[DATA]],KX5,AKORD[[IMIE]:[IMIE]],$A$60)</f>
        <v>0</v>
      </c>
      <c r="KY60" s="31">
        <f>SUMIFS(AKORD[[CZASY]:[CZASY]],AKORD[[DATA]:[DATA]],KY5,AKORD[[IMIE]:[IMIE]],$A$60)</f>
        <v>0</v>
      </c>
      <c r="KZ60" s="31">
        <f>SUMIFS(AKORD[[CZASY]:[CZASY]],AKORD[[DATA]:[DATA]],KZ5,AKORD[[IMIE]:[IMIE]],$A$60)</f>
        <v>0</v>
      </c>
      <c r="LA60" s="31">
        <f>SUMIFS(AKORD[[CZASY]:[CZASY]],AKORD[[DATA]:[DATA]],LA5,AKORD[[IMIE]:[IMIE]],$A$60)</f>
        <v>0</v>
      </c>
      <c r="LB60" s="31">
        <f>SUMIFS(AKORD[[CZASY]:[CZASY]],AKORD[[DATA]:[DATA]],LB5,AKORD[[IMIE]:[IMIE]],$A$60)</f>
        <v>0</v>
      </c>
      <c r="LC60" s="31">
        <f>SUMIFS(AKORD[[CZASY]:[CZASY]],AKORD[[DATA]:[DATA]],LC5,AKORD[[IMIE]:[IMIE]],$A$60)</f>
        <v>0</v>
      </c>
      <c r="LD60" s="31">
        <f>SUMIFS(AKORD[[CZASY]:[CZASY]],AKORD[[DATA]:[DATA]],LD5,AKORD[[IMIE]:[IMIE]],$A$60)</f>
        <v>0</v>
      </c>
      <c r="LE60" s="31">
        <f>SUMIFS(AKORD[[CZASY]:[CZASY]],AKORD[[DATA]:[DATA]],LE5,AKORD[[IMIE]:[IMIE]],$A$60)</f>
        <v>0</v>
      </c>
      <c r="LF60" s="31">
        <f>SUMIFS(AKORD[[CZASY]:[CZASY]],AKORD[[DATA]:[DATA]],LF5,AKORD[[IMIE]:[IMIE]],$A$60)</f>
        <v>0</v>
      </c>
      <c r="LG60" s="31">
        <f>SUMIFS(AKORD[[CZASY]:[CZASY]],AKORD[[DATA]:[DATA]],LG5,AKORD[[IMIE]:[IMIE]],$A$60)</f>
        <v>0</v>
      </c>
      <c r="LH60" s="31">
        <f>SUMIFS(AKORD[[CZASY]:[CZASY]],AKORD[[DATA]:[DATA]],LH5,AKORD[[IMIE]:[IMIE]],$A$60)</f>
        <v>0</v>
      </c>
      <c r="LI60" s="31">
        <f>SUMIFS(AKORD[[CZASY]:[CZASY]],AKORD[[DATA]:[DATA]],LI5,AKORD[[IMIE]:[IMIE]],$A$60)</f>
        <v>0</v>
      </c>
      <c r="LJ60" s="31">
        <f>SUMIFS(AKORD[[CZASY]:[CZASY]],AKORD[[DATA]:[DATA]],LJ5,AKORD[[IMIE]:[IMIE]],$A$60)</f>
        <v>0</v>
      </c>
      <c r="LK60" s="31">
        <f>SUMIFS(AKORD[[CZASY]:[CZASY]],AKORD[[DATA]:[DATA]],LK5,AKORD[[IMIE]:[IMIE]],$A$60)</f>
        <v>0</v>
      </c>
      <c r="LL60" s="31">
        <f>SUMIFS(AKORD[[CZASY]:[CZASY]],AKORD[[DATA]:[DATA]],LL5,AKORD[[IMIE]:[IMIE]],$A$60)</f>
        <v>0</v>
      </c>
      <c r="LM60" s="31">
        <f>SUMIFS(AKORD[[CZASY]:[CZASY]],AKORD[[DATA]:[DATA]],LM5,AKORD[[IMIE]:[IMIE]],$A$60)</f>
        <v>0</v>
      </c>
      <c r="LN60" s="31">
        <f>SUMIFS(AKORD[[CZASY]:[CZASY]],AKORD[[DATA]:[DATA]],LN5,AKORD[[IMIE]:[IMIE]],$A$60)</f>
        <v>0</v>
      </c>
      <c r="LO60" s="31">
        <f>SUMIFS(AKORD[[CZASY]:[CZASY]],AKORD[[DATA]:[DATA]],LO5,AKORD[[IMIE]:[IMIE]],$A$60)</f>
        <v>0</v>
      </c>
      <c r="LP60" s="31">
        <f>SUMIFS(AKORD[[CZASY]:[CZASY]],AKORD[[DATA]:[DATA]],LP5,AKORD[[IMIE]:[IMIE]],$A$60)</f>
        <v>0</v>
      </c>
      <c r="LQ60" s="31">
        <f>SUMIFS(AKORD[[CZASY]:[CZASY]],AKORD[[DATA]:[DATA]],LQ5,AKORD[[IMIE]:[IMIE]],$A$60)</f>
        <v>0</v>
      </c>
      <c r="LR60" s="31">
        <f>SUMIFS(AKORD[[CZASY]:[CZASY]],AKORD[[DATA]:[DATA]],LR5,AKORD[[IMIE]:[IMIE]],$A$60)</f>
        <v>0</v>
      </c>
      <c r="LS60" s="31">
        <f>SUMIFS(AKORD[[CZASY]:[CZASY]],AKORD[[DATA]:[DATA]],LS5,AKORD[[IMIE]:[IMIE]],$A$60)</f>
        <v>0</v>
      </c>
      <c r="LT60" s="31">
        <f>SUMIFS(AKORD[[CZASY]:[CZASY]],AKORD[[DATA]:[DATA]],LT5,AKORD[[IMIE]:[IMIE]],$A$60)</f>
        <v>0</v>
      </c>
      <c r="LU60" s="31">
        <f>SUMIFS(AKORD[[CZASY]:[CZASY]],AKORD[[DATA]:[DATA]],LU5,AKORD[[IMIE]:[IMIE]],$A$60)</f>
        <v>0</v>
      </c>
      <c r="LV60" s="31">
        <f>SUMIFS(AKORD[[CZASY]:[CZASY]],AKORD[[DATA]:[DATA]],LV5,AKORD[[IMIE]:[IMIE]],$A$60)</f>
        <v>0</v>
      </c>
      <c r="LW60" s="31">
        <f>SUMIFS(AKORD[[CZASY]:[CZASY]],AKORD[[DATA]:[DATA]],LW5,AKORD[[IMIE]:[IMIE]],$A$60)</f>
        <v>0</v>
      </c>
      <c r="LX60" s="31">
        <f>SUMIFS(AKORD[[CZASY]:[CZASY]],AKORD[[DATA]:[DATA]],LX5,AKORD[[IMIE]:[IMIE]],$A$60)</f>
        <v>0</v>
      </c>
      <c r="LY60" s="31">
        <f>SUMIFS(AKORD[[CZASY]:[CZASY]],AKORD[[DATA]:[DATA]],LY5,AKORD[[IMIE]:[IMIE]],$A$60)</f>
        <v>0</v>
      </c>
      <c r="LZ60" s="31">
        <f>SUMIFS(AKORD[[CZASY]:[CZASY]],AKORD[[DATA]:[DATA]],LZ5,AKORD[[IMIE]:[IMIE]],$A$60)</f>
        <v>0</v>
      </c>
      <c r="MA60" s="31">
        <f>SUMIFS(AKORD[[CZASY]:[CZASY]],AKORD[[DATA]:[DATA]],MA5,AKORD[[IMIE]:[IMIE]],$A$60)</f>
        <v>0</v>
      </c>
      <c r="MB60" s="31">
        <f>SUMIFS(AKORD[[CZASY]:[CZASY]],AKORD[[DATA]:[DATA]],MB5,AKORD[[IMIE]:[IMIE]],$A$60)</f>
        <v>0</v>
      </c>
      <c r="MC60" s="31">
        <f>SUMIFS(AKORD[[CZASY]:[CZASY]],AKORD[[DATA]:[DATA]],MC5,AKORD[[IMIE]:[IMIE]],$A$60)</f>
        <v>0</v>
      </c>
      <c r="MD60" s="31">
        <f>SUMIFS(AKORD[[CZASY]:[CZASY]],AKORD[[DATA]:[DATA]],MD5,AKORD[[IMIE]:[IMIE]],$A$60)</f>
        <v>0</v>
      </c>
      <c r="ME60" s="31">
        <f>SUMIFS(AKORD[[CZASY]:[CZASY]],AKORD[[DATA]:[DATA]],ME5,AKORD[[IMIE]:[IMIE]],$A$60)</f>
        <v>0</v>
      </c>
      <c r="MF60" s="31">
        <f>SUMIFS(AKORD[[CZASY]:[CZASY]],AKORD[[DATA]:[DATA]],MF5,AKORD[[IMIE]:[IMIE]],$A$60)</f>
        <v>0</v>
      </c>
      <c r="MG60" s="31">
        <f>SUMIFS(AKORD[[CZASY]:[CZASY]],AKORD[[DATA]:[DATA]],MG5,AKORD[[IMIE]:[IMIE]],$A$60)</f>
        <v>0</v>
      </c>
      <c r="MH60" s="31">
        <f>SUMIFS(AKORD[[CZASY]:[CZASY]],AKORD[[DATA]:[DATA]],MH5,AKORD[[IMIE]:[IMIE]],$A$60)</f>
        <v>0</v>
      </c>
      <c r="MI60" s="31">
        <f>SUMIFS(AKORD[[CZASY]:[CZASY]],AKORD[[DATA]:[DATA]],MI5,AKORD[[IMIE]:[IMIE]],$A$60)</f>
        <v>0</v>
      </c>
      <c r="MJ60" s="31">
        <f>SUMIFS(AKORD[[CZASY]:[CZASY]],AKORD[[DATA]:[DATA]],MJ5,AKORD[[IMIE]:[IMIE]],$A$60)</f>
        <v>0</v>
      </c>
      <c r="MK60" s="31">
        <f>SUMIFS(AKORD[[CZASY]:[CZASY]],AKORD[[DATA]:[DATA]],MK5,AKORD[[IMIE]:[IMIE]],$A$60)</f>
        <v>0</v>
      </c>
      <c r="ML60" s="31">
        <f>SUMIFS(AKORD[[CZASY]:[CZASY]],AKORD[[DATA]:[DATA]],ML5,AKORD[[IMIE]:[IMIE]],$A$60)</f>
        <v>0</v>
      </c>
      <c r="MM60" s="31">
        <f>SUMIFS(AKORD[[CZASY]:[CZASY]],AKORD[[DATA]:[DATA]],MM5,AKORD[[IMIE]:[IMIE]],$A$60)</f>
        <v>0</v>
      </c>
      <c r="MN60" s="31">
        <f>SUMIFS(AKORD[[CZASY]:[CZASY]],AKORD[[DATA]:[DATA]],MN5,AKORD[[IMIE]:[IMIE]],$A$60)</f>
        <v>0</v>
      </c>
      <c r="MO60" s="31">
        <f>SUMIFS(AKORD[[CZASY]:[CZASY]],AKORD[[DATA]:[DATA]],MO5,AKORD[[IMIE]:[IMIE]],$A$60)</f>
        <v>0</v>
      </c>
      <c r="MP60" s="31">
        <f>SUMIFS(AKORD[[CZASY]:[CZASY]],AKORD[[DATA]:[DATA]],MP5,AKORD[[IMIE]:[IMIE]],$A$60)</f>
        <v>0</v>
      </c>
      <c r="MQ60" s="31">
        <f>SUMIFS(AKORD[[CZASY]:[CZASY]],AKORD[[DATA]:[DATA]],MQ5,AKORD[[IMIE]:[IMIE]],$A$60)</f>
        <v>0</v>
      </c>
      <c r="MR60" s="31">
        <f>SUMIFS(AKORD[[CZASY]:[CZASY]],AKORD[[DATA]:[DATA]],MR5,AKORD[[IMIE]:[IMIE]],$A$60)</f>
        <v>0</v>
      </c>
      <c r="MS60" s="31">
        <f>SUMIFS(AKORD[[CZASY]:[CZASY]],AKORD[[DATA]:[DATA]],MS5,AKORD[[IMIE]:[IMIE]],$A$60)</f>
        <v>0</v>
      </c>
      <c r="MT60" s="31">
        <f>SUMIFS(AKORD[[CZASY]:[CZASY]],AKORD[[DATA]:[DATA]],MT5,AKORD[[IMIE]:[IMIE]],$A$60)</f>
        <v>0</v>
      </c>
      <c r="MU60" s="31">
        <f>SUMIFS(AKORD[[CZASY]:[CZASY]],AKORD[[DATA]:[DATA]],MU5,AKORD[[IMIE]:[IMIE]],$A$60)</f>
        <v>0</v>
      </c>
      <c r="MV60" s="31">
        <f>SUMIFS(AKORD[[CZASY]:[CZASY]],AKORD[[DATA]:[DATA]],MV5,AKORD[[IMIE]:[IMIE]],$A$60)</f>
        <v>0</v>
      </c>
      <c r="MW60" s="31">
        <f>SUMIFS(AKORD[[CZASY]:[CZASY]],AKORD[[DATA]:[DATA]],MW5,AKORD[[IMIE]:[IMIE]],$A$60)</f>
        <v>0</v>
      </c>
      <c r="MX60" s="31">
        <f>SUMIFS(AKORD[[CZASY]:[CZASY]],AKORD[[DATA]:[DATA]],MX5,AKORD[[IMIE]:[IMIE]],$A$60)</f>
        <v>0</v>
      </c>
      <c r="MY60" s="31">
        <f>SUMIFS(AKORD[[CZASY]:[CZASY]],AKORD[[DATA]:[DATA]],MY5,AKORD[[IMIE]:[IMIE]],$A$60)</f>
        <v>0</v>
      </c>
      <c r="MZ60" s="31">
        <f>SUMIFS(AKORD[[CZASY]:[CZASY]],AKORD[[DATA]:[DATA]],MZ5,AKORD[[IMIE]:[IMIE]],$A$60)</f>
        <v>0</v>
      </c>
      <c r="NA60" s="31">
        <f>SUMIFS(AKORD[[CZASY]:[CZASY]],AKORD[[DATA]:[DATA]],NA5,AKORD[[IMIE]:[IMIE]],$A$60)</f>
        <v>0</v>
      </c>
      <c r="NB60" s="31">
        <f>SUMIFS(AKORD[[CZASY]:[CZASY]],AKORD[[DATA]:[DATA]],NB5,AKORD[[IMIE]:[IMIE]],$A$60)</f>
        <v>0</v>
      </c>
      <c r="NC60" s="31">
        <f>SUMIFS(AKORD[[CZASY]:[CZASY]],AKORD[[DATA]:[DATA]],NC5,AKORD[[IMIE]:[IMIE]],$A$60)</f>
        <v>0</v>
      </c>
      <c r="ND60" s="31">
        <f>SUMIFS(AKORD[[CZASY]:[CZASY]],AKORD[[DATA]:[DATA]],ND5,AKORD[[IMIE]:[IMIE]],$A$60)</f>
        <v>0</v>
      </c>
      <c r="NE60" s="31">
        <f>SUMIFS(AKORD[[CZASY]:[CZASY]],AKORD[[DATA]:[DATA]],NE5,AKORD[[IMIE]:[IMIE]],$A$60)</f>
        <v>0</v>
      </c>
      <c r="NF60" s="31">
        <f>SUMIFS(AKORD[[CZASY]:[CZASY]],AKORD[[DATA]:[DATA]],NF5,AKORD[[IMIE]:[IMIE]],$A$60)</f>
        <v>0</v>
      </c>
      <c r="NG60" s="31">
        <f>SUMIFS(AKORD[[CZASY]:[CZASY]],AKORD[[DATA]:[DATA]],NG5,AKORD[[IMIE]:[IMIE]],$A$60)</f>
        <v>0</v>
      </c>
      <c r="NH60" s="31">
        <f>SUMIFS(AKORD[[CZASY]:[CZASY]],AKORD[[DATA]:[DATA]],NH5,AKORD[[IMIE]:[IMIE]],$A$60)</f>
        <v>0</v>
      </c>
      <c r="NI60" s="31">
        <f>SUMIFS(AKORD[[CZASY]:[CZASY]],AKORD[[DATA]:[DATA]],NI5,AKORD[[IMIE]:[IMIE]],$A$60)</f>
        <v>0</v>
      </c>
      <c r="NJ60" s="31">
        <f>SUMIFS(AKORD[[CZASY]:[CZASY]],AKORD[[DATA]:[DATA]],NJ5,AKORD[[IMIE]:[IMIE]],$A$60)</f>
        <v>0</v>
      </c>
      <c r="NK60" s="31">
        <f>SUMIFS(AKORD[[CZASY]:[CZASY]],AKORD[[DATA]:[DATA]],NK5,AKORD[[IMIE]:[IMIE]],$A$60)</f>
        <v>0</v>
      </c>
      <c r="NL60" s="31">
        <f>SUMIFS(AKORD[[CZASY]:[CZASY]],AKORD[[DATA]:[DATA]],NL5,AKORD[[IMIE]:[IMIE]],$A$60)</f>
        <v>0</v>
      </c>
      <c r="NM60" s="31">
        <f>SUMIFS(AKORD[[CZASY]:[CZASY]],AKORD[[DATA]:[DATA]],NM5,AKORD[[IMIE]:[IMIE]],$A$60)</f>
        <v>0</v>
      </c>
      <c r="NN60" s="31">
        <f>SUMIFS(AKORD[[CZASY]:[CZASY]],AKORD[[DATA]:[DATA]],NN5,AKORD[[IMIE]:[IMIE]],$A$60)</f>
        <v>0</v>
      </c>
      <c r="NO60" s="31">
        <f>SUMIFS(AKORD[[CZASY]:[CZASY]],AKORD[[DATA]:[DATA]],NO5,AKORD[[IMIE]:[IMIE]],$A$60)</f>
        <v>0</v>
      </c>
      <c r="NP60" s="31">
        <f>SUMIFS(AKORD[[CZASY]:[CZASY]],AKORD[[DATA]:[DATA]],NP5,AKORD[[IMIE]:[IMIE]],$A$60)</f>
        <v>0</v>
      </c>
      <c r="NQ60" s="31">
        <f>SUMIFS(AKORD[[CZASY]:[CZASY]],AKORD[[DATA]:[DATA]],NQ5,AKORD[[IMIE]:[IMIE]],$A$60)</f>
        <v>0</v>
      </c>
      <c r="NR60" s="31">
        <f>SUMIFS(AKORD[[CZASY]:[CZASY]],AKORD[[DATA]:[DATA]],NR5,AKORD[[IMIE]:[IMIE]],$A$60)</f>
        <v>0</v>
      </c>
      <c r="NS60" s="31">
        <f>SUMIFS(AKORD[[CZASY]:[CZASY]],AKORD[[DATA]:[DATA]],NS5,AKORD[[IMIE]:[IMIE]],$A$60)</f>
        <v>0</v>
      </c>
      <c r="NT60" s="31">
        <f>SUMIFS(AKORD[[CZASY]:[CZASY]],AKORD[[DATA]:[DATA]],NT5,AKORD[[IMIE]:[IMIE]],$A$60)</f>
        <v>0</v>
      </c>
      <c r="NU60" s="31">
        <f>SUMIFS(AKORD[[CZASY]:[CZASY]],AKORD[[DATA]:[DATA]],NU5,AKORD[[IMIE]:[IMIE]],$A$60)</f>
        <v>0</v>
      </c>
      <c r="NV60" s="31">
        <f>SUMIFS(AKORD[[CZASY]:[CZASY]],AKORD[[DATA]:[DATA]],NV5,AKORD[[IMIE]:[IMIE]],$A$60)</f>
        <v>0</v>
      </c>
      <c r="NW60" s="31">
        <f>SUMIFS(AKORD[[CZASY]:[CZASY]],AKORD[[DATA]:[DATA]],NW5,AKORD[[IMIE]:[IMIE]],$A$60)</f>
        <v>0</v>
      </c>
      <c r="NX60" s="31">
        <f>SUMIFS(AKORD[[CZASY]:[CZASY]],AKORD[[DATA]:[DATA]],NX5,AKORD[[IMIE]:[IMIE]],$A$60)</f>
        <v>0</v>
      </c>
      <c r="NY60" s="31">
        <f>SUMIFS(AKORD[[CZASY]:[CZASY]],AKORD[[DATA]:[DATA]],NY5,AKORD[[IMIE]:[IMIE]],$A$60)</f>
        <v>0</v>
      </c>
      <c r="NZ60" s="31">
        <f>SUMIFS(AKORD[[CZASY]:[CZASY]],AKORD[[DATA]:[DATA]],NZ5,AKORD[[IMIE]:[IMIE]],$A$60)</f>
        <v>0</v>
      </c>
      <c r="OA60" s="31">
        <f>SUMIFS(AKORD[[CZASY]:[CZASY]],AKORD[[DATA]:[DATA]],OA5,AKORD[[IMIE]:[IMIE]],$A$60)</f>
        <v>0</v>
      </c>
      <c r="OB60" s="31">
        <f>SUMIFS(AKORD[[CZASY]:[CZASY]],AKORD[[DATA]:[DATA]],OB5,AKORD[[IMIE]:[IMIE]],$A$60)</f>
        <v>0</v>
      </c>
      <c r="OC60" s="31">
        <f>SUMIFS(AKORD[[CZASY]:[CZASY]],AKORD[[DATA]:[DATA]],OC5,AKORD[[IMIE]:[IMIE]],$A$60)</f>
        <v>0</v>
      </c>
      <c r="OD60" s="31">
        <f>SUMIFS(AKORD[[CZASY]:[CZASY]],AKORD[[DATA]:[DATA]],OD5,AKORD[[IMIE]:[IMIE]],$A$60)</f>
        <v>0</v>
      </c>
      <c r="OE60" s="31">
        <f>SUMIFS(AKORD[[CZASY]:[CZASY]],AKORD[[DATA]:[DATA]],OE5,AKORD[[IMIE]:[IMIE]],$A$60)</f>
        <v>0</v>
      </c>
      <c r="OF60" s="31">
        <f>SUMIFS(AKORD[[CZASY]:[CZASY]],AKORD[[DATA]:[DATA]],OF5,AKORD[[IMIE]:[IMIE]],$A$60)</f>
        <v>0</v>
      </c>
      <c r="OG60" s="31">
        <f>SUMIFS(AKORD[[CZASY]:[CZASY]],AKORD[[DATA]:[DATA]],OG5,AKORD[[IMIE]:[IMIE]],$A$60)</f>
        <v>0</v>
      </c>
      <c r="OH60" s="31">
        <f>SUMIFS(AKORD[[CZASY]:[CZASY]],AKORD[[DATA]:[DATA]],OH5,AKORD[[IMIE]:[IMIE]],$A$60)</f>
        <v>0</v>
      </c>
      <c r="OI60" s="31">
        <f>SUMIFS(AKORD[[CZASY]:[CZASY]],AKORD[[DATA]:[DATA]],OI5,AKORD[[IMIE]:[IMIE]],$A$60)</f>
        <v>0</v>
      </c>
      <c r="OJ60" s="31">
        <f>SUMIFS(AKORD[[CZASY]:[CZASY]],AKORD[[DATA]:[DATA]],OJ5,AKORD[[IMIE]:[IMIE]],$A$60)</f>
        <v>0</v>
      </c>
      <c r="OK60" s="31">
        <f>SUMIFS(AKORD[[CZASY]:[CZASY]],AKORD[[DATA]:[DATA]],OK5,AKORD[[IMIE]:[IMIE]],$A$60)</f>
        <v>0</v>
      </c>
      <c r="OL60" s="31">
        <f>SUMIFS(AKORD[[CZASY]:[CZASY]],AKORD[[DATA]:[DATA]],OL5,AKORD[[IMIE]:[IMIE]],$A$60)</f>
        <v>0</v>
      </c>
      <c r="OM60" s="31">
        <f>SUMIFS(AKORD[[CZASY]:[CZASY]],AKORD[[DATA]:[DATA]],OM5,AKORD[[IMIE]:[IMIE]],$A$60)</f>
        <v>0</v>
      </c>
      <c r="ON60" s="31">
        <f>SUMIFS(AKORD[[CZASY]:[CZASY]],AKORD[[DATA]:[DATA]],ON5,AKORD[[IMIE]:[IMIE]],$A$60)</f>
        <v>0</v>
      </c>
      <c r="OO60" s="31">
        <f>SUMIFS(AKORD[[CZASY]:[CZASY]],AKORD[[DATA]:[DATA]],OO5,AKORD[[IMIE]:[IMIE]],$A$60)</f>
        <v>0</v>
      </c>
      <c r="OP60" s="31">
        <f>SUMIFS(AKORD[[CZASY]:[CZASY]],AKORD[[DATA]:[DATA]],OP5,AKORD[[IMIE]:[IMIE]],$A$60)</f>
        <v>0</v>
      </c>
      <c r="OQ60" s="31">
        <f>SUMIFS(AKORD[[CZASY]:[CZASY]],AKORD[[DATA]:[DATA]],OQ5,AKORD[[IMIE]:[IMIE]],$A$60)</f>
        <v>0</v>
      </c>
      <c r="OR60" s="31">
        <f>SUMIFS(AKORD[[CZASY]:[CZASY]],AKORD[[DATA]:[DATA]],OR5,AKORD[[IMIE]:[IMIE]],$A$60)</f>
        <v>0</v>
      </c>
      <c r="OS60" s="31">
        <f>SUMIFS(AKORD[[CZASY]:[CZASY]],AKORD[[DATA]:[DATA]],OS5,AKORD[[IMIE]:[IMIE]],$A$60)</f>
        <v>0</v>
      </c>
      <c r="OT60" s="31">
        <f>SUMIFS(AKORD[[CZASY]:[CZASY]],AKORD[[DATA]:[DATA]],OT5,AKORD[[IMIE]:[IMIE]],$A$60)</f>
        <v>0</v>
      </c>
      <c r="OU60" s="31">
        <f>SUMIFS(AKORD[[CZASY]:[CZASY]],AKORD[[DATA]:[DATA]],OU5,AKORD[[IMIE]:[IMIE]],$A$60)</f>
        <v>0</v>
      </c>
      <c r="OV60" s="31">
        <f>SUMIFS(AKORD[[CZASY]:[CZASY]],AKORD[[DATA]:[DATA]],OV5,AKORD[[IMIE]:[IMIE]],$A$60)</f>
        <v>0</v>
      </c>
      <c r="OW60" s="31">
        <f>SUMIFS(AKORD[[CZASY]:[CZASY]],AKORD[[DATA]:[DATA]],OW5,AKORD[[IMIE]:[IMIE]],$A$60)</f>
        <v>0</v>
      </c>
      <c r="OX60" s="31">
        <f>SUMIFS(AKORD[[CZASY]:[CZASY]],AKORD[[DATA]:[DATA]],OX5,AKORD[[IMIE]:[IMIE]],$A$60)</f>
        <v>0</v>
      </c>
      <c r="OY60" s="31">
        <f>SUMIFS(AKORD[[CZASY]:[CZASY]],AKORD[[DATA]:[DATA]],OY5,AKORD[[IMIE]:[IMIE]],$A$60)</f>
        <v>0</v>
      </c>
      <c r="OZ60" s="31">
        <f>SUMIFS(AKORD[[CZASY]:[CZASY]],AKORD[[DATA]:[DATA]],OZ5,AKORD[[IMIE]:[IMIE]],$A$60)</f>
        <v>0</v>
      </c>
      <c r="PA60" s="31">
        <f>SUMIFS(AKORD[[CZASY]:[CZASY]],AKORD[[DATA]:[DATA]],PA5,AKORD[[IMIE]:[IMIE]],$A$60)</f>
        <v>0</v>
      </c>
      <c r="PB60" s="31">
        <f>SUMIFS(AKORD[[CZASY]:[CZASY]],AKORD[[DATA]:[DATA]],PB5,AKORD[[IMIE]:[IMIE]],$A$60)</f>
        <v>0</v>
      </c>
      <c r="PC60" s="31">
        <f>SUMIFS(AKORD[[CZASY]:[CZASY]],AKORD[[DATA]:[DATA]],PC5,AKORD[[IMIE]:[IMIE]],$A$60)</f>
        <v>0</v>
      </c>
      <c r="PD60" s="31">
        <f>SUMIFS(AKORD[[CZASY]:[CZASY]],AKORD[[DATA]:[DATA]],PD5,AKORD[[IMIE]:[IMIE]],$A$60)</f>
        <v>0</v>
      </c>
      <c r="PE60" s="31">
        <f>SUMIFS(AKORD[[CZASY]:[CZASY]],AKORD[[DATA]:[DATA]],PE5,AKORD[[IMIE]:[IMIE]],$A$60)</f>
        <v>0</v>
      </c>
      <c r="PF60" s="31">
        <f>SUMIFS(AKORD[[CZASY]:[CZASY]],AKORD[[DATA]:[DATA]],PF5,AKORD[[IMIE]:[IMIE]],$A$60)</f>
        <v>0</v>
      </c>
      <c r="PG60" s="31">
        <f>SUMIFS(AKORD[[CZASY]:[CZASY]],AKORD[[DATA]:[DATA]],PG5,AKORD[[IMIE]:[IMIE]],$A$60)</f>
        <v>0</v>
      </c>
      <c r="PH60" s="31">
        <f>SUMIFS(AKORD[[CZASY]:[CZASY]],AKORD[[DATA]:[DATA]],PH5,AKORD[[IMIE]:[IMIE]],$A$60)</f>
        <v>0</v>
      </c>
      <c r="PI60" s="31">
        <f>SUMIFS(AKORD[[CZASY]:[CZASY]],AKORD[[DATA]:[DATA]],PI5,AKORD[[IMIE]:[IMIE]],$A$60)</f>
        <v>0</v>
      </c>
      <c r="PJ60" s="31">
        <f>SUMIFS(AKORD[[CZASY]:[CZASY]],AKORD[[DATA]:[DATA]],PJ5,AKORD[[IMIE]:[IMIE]],$A$60)</f>
        <v>0</v>
      </c>
      <c r="PK60" s="31">
        <f>SUMIFS(AKORD[[CZASY]:[CZASY]],AKORD[[DATA]:[DATA]],PK5,AKORD[[IMIE]:[IMIE]],$A$60)</f>
        <v>0</v>
      </c>
      <c r="PL60" s="31">
        <f>SUMIFS(AKORD[[CZASY]:[CZASY]],AKORD[[DATA]:[DATA]],PL5,AKORD[[IMIE]:[IMIE]],$A$60)</f>
        <v>0</v>
      </c>
      <c r="PM60" s="31">
        <f>SUMIFS(AKORD[[CZASY]:[CZASY]],AKORD[[DATA]:[DATA]],PM5,AKORD[[IMIE]:[IMIE]],$A$60)</f>
        <v>0</v>
      </c>
      <c r="PN60" s="31">
        <f>SUMIFS(AKORD[[CZASY]:[CZASY]],AKORD[[DATA]:[DATA]],PN5,AKORD[[IMIE]:[IMIE]],$A$60)</f>
        <v>0</v>
      </c>
      <c r="PO60" s="31">
        <f>SUMIFS(AKORD[[CZASY]:[CZASY]],AKORD[[DATA]:[DATA]],PO5,AKORD[[IMIE]:[IMIE]],$A$60)</f>
        <v>0</v>
      </c>
      <c r="PP60" s="31">
        <f>SUMIFS(AKORD[[CZASY]:[CZASY]],AKORD[[DATA]:[DATA]],PP5,AKORD[[IMIE]:[IMIE]],$A$60)</f>
        <v>0</v>
      </c>
      <c r="PQ60" s="31">
        <f>SUMIFS(AKORD[[CZASY]:[CZASY]],AKORD[[DATA]:[DATA]],PQ5,AKORD[[IMIE]:[IMIE]],$A$60)</f>
        <v>0</v>
      </c>
      <c r="PR60" s="31">
        <f>SUMIFS(AKORD[[CZASY]:[CZASY]],AKORD[[DATA]:[DATA]],PR5,AKORD[[IMIE]:[IMIE]],$A$60)</f>
        <v>0</v>
      </c>
    </row>
    <row r="61" spans="1:434" hidden="1">
      <c r="A61" s="171"/>
      <c r="B61" s="40" t="s">
        <v>2169</v>
      </c>
      <c r="C61" s="26"/>
      <c r="D61" s="26"/>
      <c r="E61" s="26"/>
      <c r="F61" s="55"/>
      <c r="G61" s="64"/>
      <c r="H61" s="26"/>
      <c r="I61" s="26"/>
      <c r="J61" s="26"/>
      <c r="K61" s="26"/>
      <c r="L61" s="26"/>
      <c r="M61" s="55"/>
      <c r="N61" s="64"/>
      <c r="O61" s="26"/>
      <c r="P61" s="26"/>
      <c r="Q61" s="26"/>
      <c r="R61" s="26"/>
      <c r="S61" s="26"/>
      <c r="T61" s="55"/>
      <c r="U61" s="64"/>
      <c r="V61" s="26"/>
      <c r="W61" s="26"/>
      <c r="X61" s="26"/>
      <c r="Y61" s="26"/>
      <c r="Z61" s="26"/>
      <c r="AA61" s="55"/>
      <c r="AB61" s="64"/>
      <c r="AC61" s="26"/>
      <c r="AD61" s="26"/>
      <c r="AE61" s="26"/>
      <c r="AF61" s="26"/>
      <c r="AG61" s="26"/>
      <c r="AH61" s="55"/>
      <c r="AI61" s="64"/>
      <c r="AJ61" s="26"/>
      <c r="AK61" s="26"/>
      <c r="AL61" s="26"/>
      <c r="AM61" s="26"/>
      <c r="AN61" s="26"/>
      <c r="AO61" s="55"/>
      <c r="AP61" s="64"/>
      <c r="AQ61" s="26"/>
      <c r="AR61" s="26"/>
      <c r="AS61" s="26"/>
      <c r="AT61" s="26"/>
      <c r="AU61" s="26"/>
      <c r="AV61" s="55"/>
      <c r="AW61" s="64"/>
      <c r="AX61" s="26"/>
      <c r="AY61" s="26"/>
      <c r="AZ61" s="26"/>
      <c r="BA61" s="26"/>
      <c r="BB61" s="26"/>
      <c r="BC61" s="55"/>
      <c r="BD61" s="64"/>
      <c r="BE61" s="26"/>
      <c r="BF61" s="26"/>
      <c r="BG61" s="26"/>
      <c r="BH61" s="26"/>
      <c r="BI61" s="26"/>
      <c r="BJ61" s="55"/>
      <c r="BK61" s="64"/>
      <c r="BL61" s="26"/>
      <c r="BM61" s="26"/>
      <c r="BN61" s="26"/>
      <c r="BO61" s="26"/>
      <c r="BP61" s="26"/>
      <c r="BQ61" s="55"/>
      <c r="BR61" s="64"/>
      <c r="BS61" s="26"/>
      <c r="BT61" s="26"/>
      <c r="BU61" s="26"/>
      <c r="BV61" s="26"/>
      <c r="BW61" s="26"/>
      <c r="BX61" s="55"/>
      <c r="BY61" s="64"/>
      <c r="BZ61" s="26"/>
      <c r="CA61" s="26"/>
      <c r="CB61" s="26"/>
      <c r="CC61" s="26"/>
      <c r="CD61" s="26"/>
      <c r="CE61" s="55"/>
      <c r="CF61" s="64"/>
      <c r="CG61" s="26"/>
      <c r="CH61" s="26"/>
      <c r="CI61" s="26"/>
      <c r="CJ61" s="26"/>
      <c r="CK61" s="26"/>
      <c r="CL61" s="55"/>
      <c r="CM61" s="64"/>
      <c r="CN61" s="26"/>
      <c r="CO61" s="26"/>
      <c r="CP61" s="26"/>
      <c r="CQ61" s="26"/>
      <c r="CR61" s="26"/>
      <c r="CS61" s="55"/>
      <c r="CT61" s="64"/>
      <c r="CU61" s="26"/>
      <c r="CV61" s="26"/>
      <c r="CW61" s="26"/>
      <c r="CX61" s="26"/>
      <c r="CY61" s="26"/>
      <c r="CZ61" s="55"/>
      <c r="DA61" s="64"/>
      <c r="DB61" s="26"/>
      <c r="DC61" s="26"/>
      <c r="DD61" s="26"/>
      <c r="DE61" s="26"/>
      <c r="DF61" s="26"/>
      <c r="DG61" s="55"/>
      <c r="DH61" s="64"/>
      <c r="DI61" s="26"/>
      <c r="DJ61" s="26"/>
      <c r="DK61" s="26"/>
      <c r="DL61" s="26"/>
      <c r="DM61" s="26"/>
      <c r="DN61" s="55"/>
      <c r="DO61" s="64"/>
      <c r="DP61" s="26"/>
      <c r="DQ61" s="26"/>
      <c r="DR61" s="26"/>
      <c r="DS61" s="26"/>
      <c r="DT61" s="26"/>
      <c r="DU61" s="55"/>
      <c r="DV61" s="64"/>
      <c r="DW61" s="26"/>
      <c r="DX61" s="26"/>
      <c r="DY61" s="26"/>
      <c r="DZ61" s="26"/>
      <c r="EA61" s="26"/>
      <c r="EB61" s="55"/>
      <c r="EC61" s="64"/>
      <c r="ED61" s="26"/>
      <c r="EE61" s="26"/>
      <c r="EF61" s="26"/>
      <c r="EG61" s="26"/>
      <c r="EH61" s="26"/>
      <c r="EI61" s="55"/>
      <c r="EJ61" s="64"/>
      <c r="EK61" s="26"/>
      <c r="EL61" s="26"/>
      <c r="EM61" s="26"/>
      <c r="EN61" s="26"/>
      <c r="EO61" s="26"/>
      <c r="EP61" s="55"/>
      <c r="EQ61" s="64"/>
      <c r="ER61" s="26"/>
      <c r="ES61" s="26"/>
      <c r="ET61" s="26"/>
      <c r="EU61" s="26"/>
      <c r="EV61" s="26"/>
      <c r="EW61" s="55"/>
      <c r="EX61" s="64"/>
      <c r="EY61" s="26"/>
      <c r="EZ61" s="26"/>
      <c r="FA61" s="26"/>
      <c r="FB61" s="26"/>
      <c r="FC61" s="26"/>
      <c r="FD61" s="55"/>
      <c r="FE61" s="64"/>
      <c r="FF61" s="26"/>
      <c r="FG61" s="26"/>
      <c r="FH61" s="26"/>
      <c r="FI61" s="26"/>
      <c r="FJ61" s="26"/>
      <c r="FK61" s="55"/>
      <c r="FL61" s="64"/>
      <c r="FM61" s="26"/>
      <c r="FN61" s="26"/>
      <c r="FO61" s="26"/>
      <c r="FP61" s="26"/>
      <c r="FQ61" s="26"/>
      <c r="FR61" s="55"/>
      <c r="FS61" s="64"/>
      <c r="FT61" s="26"/>
      <c r="FU61" s="26"/>
      <c r="FV61" s="26"/>
      <c r="FW61" s="26"/>
      <c r="FX61" s="26"/>
      <c r="FY61" s="55"/>
      <c r="FZ61" s="64"/>
      <c r="GA61" s="26"/>
      <c r="GB61" s="26"/>
      <c r="GC61" s="26"/>
      <c r="GD61" s="26"/>
      <c r="GE61" s="26"/>
      <c r="GF61" s="55"/>
      <c r="GG61" s="64"/>
      <c r="GH61" s="26"/>
      <c r="GI61" s="26"/>
      <c r="GJ61" s="26"/>
      <c r="GK61" s="26"/>
      <c r="GL61" s="26"/>
      <c r="GM61" s="55"/>
      <c r="GN61" s="64"/>
      <c r="GO61" s="26"/>
      <c r="GP61" s="26"/>
      <c r="GQ61" s="26"/>
      <c r="GR61" s="26"/>
      <c r="GS61" s="26"/>
      <c r="GT61" s="55"/>
      <c r="GU61" s="64"/>
      <c r="GV61" s="26"/>
      <c r="GW61" s="26"/>
      <c r="GX61" s="26"/>
      <c r="GY61" s="26"/>
      <c r="GZ61" s="26"/>
      <c r="HA61" s="55"/>
      <c r="HB61" s="64"/>
      <c r="HC61" s="26"/>
      <c r="HD61" s="26"/>
      <c r="HE61" s="26"/>
      <c r="HF61" s="26"/>
      <c r="HG61" s="26"/>
      <c r="HH61" s="55"/>
      <c r="HI61" s="64"/>
      <c r="HJ61" s="26"/>
      <c r="HK61" s="26"/>
      <c r="HL61" s="26"/>
      <c r="HM61" s="26"/>
      <c r="HN61" s="26"/>
      <c r="HO61" s="55"/>
      <c r="HP61" s="64"/>
      <c r="HQ61" s="26"/>
      <c r="HR61" s="26"/>
      <c r="HS61" s="26"/>
      <c r="HT61" s="26"/>
      <c r="HU61" s="26"/>
      <c r="HV61" s="55"/>
      <c r="HW61" s="64"/>
      <c r="HX61" s="26"/>
      <c r="HY61" s="26"/>
      <c r="HZ61" s="26"/>
      <c r="IA61" s="26"/>
      <c r="IB61" s="26"/>
      <c r="IC61" s="55"/>
      <c r="ID61" s="64"/>
      <c r="IE61" s="26"/>
      <c r="IF61" s="26"/>
      <c r="IG61" s="26"/>
      <c r="IH61" s="26"/>
      <c r="II61" s="26"/>
      <c r="IJ61" s="55"/>
      <c r="IK61" s="64"/>
      <c r="IL61" s="26"/>
      <c r="IM61" s="26"/>
      <c r="IN61" s="26"/>
      <c r="IO61" s="26"/>
      <c r="IP61" s="26"/>
      <c r="IQ61" s="55"/>
      <c r="IR61" s="64"/>
      <c r="IS61" s="26"/>
      <c r="IT61" s="26"/>
      <c r="IU61" s="26"/>
      <c r="IV61" s="26"/>
      <c r="IW61" s="26"/>
      <c r="IX61" s="55"/>
      <c r="IY61" s="64"/>
      <c r="IZ61" s="26"/>
      <c r="JA61" s="26"/>
      <c r="JB61" s="26"/>
      <c r="JC61" s="26"/>
      <c r="JD61" s="26"/>
      <c r="JE61" s="55"/>
      <c r="JF61" s="64"/>
      <c r="JG61" s="26"/>
      <c r="JH61" s="26"/>
      <c r="JI61" s="26"/>
      <c r="JJ61" s="26"/>
      <c r="JK61" s="26"/>
      <c r="JL61" s="55"/>
      <c r="JM61" s="64"/>
      <c r="JN61" s="26"/>
      <c r="JO61" s="26"/>
      <c r="JP61" s="26"/>
      <c r="JQ61" s="26"/>
      <c r="JR61" s="26"/>
      <c r="JS61" s="55"/>
      <c r="JT61" s="64"/>
      <c r="JU61" s="26"/>
      <c r="JV61" s="26"/>
      <c r="JW61" s="26"/>
      <c r="JX61" s="26"/>
      <c r="JY61" s="26"/>
      <c r="JZ61" s="55"/>
      <c r="KA61" s="64"/>
      <c r="KB61" s="26"/>
      <c r="KC61" s="26"/>
      <c r="KD61" s="26"/>
      <c r="KE61" s="26"/>
      <c r="KF61" s="26"/>
      <c r="KG61" s="55"/>
      <c r="KH61" s="64"/>
      <c r="KI61" s="26"/>
      <c r="KJ61" s="26"/>
      <c r="KK61" s="26"/>
      <c r="KL61" s="26"/>
      <c r="KM61" s="26"/>
      <c r="KN61" s="55"/>
      <c r="KO61" s="64"/>
      <c r="KP61" s="26"/>
      <c r="KQ61" s="26"/>
      <c r="KR61" s="26"/>
      <c r="KS61" s="26"/>
      <c r="KT61" s="26"/>
      <c r="KU61" s="55"/>
      <c r="KV61" s="64"/>
      <c r="KW61" s="26"/>
      <c r="KX61" s="26"/>
      <c r="KY61" s="26"/>
      <c r="KZ61" s="26"/>
      <c r="LA61" s="26"/>
      <c r="LB61" s="55"/>
      <c r="LC61" s="64"/>
      <c r="LD61" s="26"/>
      <c r="LE61" s="26"/>
      <c r="LF61" s="26"/>
      <c r="LG61" s="26"/>
      <c r="LH61" s="26"/>
      <c r="LI61" s="55"/>
      <c r="LJ61" s="64"/>
      <c r="LK61" s="26"/>
      <c r="LL61" s="26"/>
      <c r="LM61" s="26"/>
      <c r="LN61" s="26"/>
      <c r="LO61" s="26"/>
      <c r="LP61" s="55"/>
      <c r="LQ61" s="64"/>
      <c r="LR61" s="26"/>
      <c r="LS61" s="26"/>
      <c r="LT61" s="26"/>
      <c r="LU61" s="26"/>
      <c r="LV61" s="26"/>
      <c r="LW61" s="55"/>
      <c r="LX61" s="64"/>
      <c r="LY61" s="26"/>
      <c r="LZ61" s="26"/>
      <c r="MA61" s="26"/>
      <c r="MB61" s="26"/>
      <c r="MC61" s="26"/>
      <c r="MD61" s="55"/>
      <c r="ME61" s="64"/>
      <c r="MF61" s="26"/>
      <c r="MG61" s="26"/>
      <c r="MH61" s="26"/>
      <c r="MI61" s="26"/>
      <c r="MJ61" s="26"/>
      <c r="MK61" s="55"/>
      <c r="ML61" s="64"/>
      <c r="MM61" s="26"/>
      <c r="MN61" s="26"/>
      <c r="MO61" s="26"/>
      <c r="MP61" s="26"/>
      <c r="MQ61" s="26"/>
      <c r="MR61" s="55"/>
      <c r="MS61" s="64"/>
      <c r="MT61" s="26"/>
      <c r="MU61" s="26"/>
      <c r="MV61" s="26"/>
      <c r="MW61" s="26"/>
      <c r="MX61" s="26"/>
      <c r="MY61" s="55"/>
      <c r="MZ61" s="64"/>
      <c r="NA61" s="26"/>
      <c r="NB61" s="26"/>
      <c r="NC61" s="26"/>
      <c r="ND61" s="26"/>
      <c r="NE61" s="26"/>
      <c r="NF61" s="55"/>
      <c r="NG61" s="64"/>
      <c r="NH61" s="26"/>
      <c r="NI61" s="26"/>
      <c r="NJ61" s="26"/>
      <c r="NK61" s="26"/>
      <c r="NL61" s="26"/>
      <c r="NM61" s="55"/>
      <c r="NN61" s="64"/>
      <c r="NO61" s="26"/>
      <c r="NP61" s="26"/>
      <c r="NQ61" s="26"/>
      <c r="NR61" s="26"/>
      <c r="NS61" s="26"/>
      <c r="NT61" s="55"/>
      <c r="NU61" s="64"/>
      <c r="NV61" s="26"/>
      <c r="NW61" s="26"/>
      <c r="NX61" s="26"/>
      <c r="NY61" s="26"/>
      <c r="NZ61" s="26"/>
      <c r="OA61" s="55"/>
      <c r="OB61" s="64"/>
      <c r="OC61" s="26"/>
      <c r="OD61" s="26"/>
      <c r="OE61" s="26"/>
      <c r="OF61" s="26"/>
      <c r="OG61" s="26"/>
      <c r="OH61" s="55"/>
      <c r="OI61" s="64"/>
      <c r="OJ61" s="26"/>
      <c r="OK61" s="26"/>
      <c r="OL61" s="26"/>
      <c r="OM61" s="26"/>
      <c r="ON61" s="26"/>
      <c r="OO61" s="55"/>
      <c r="OP61" s="64"/>
      <c r="OQ61" s="26"/>
      <c r="OR61" s="26"/>
      <c r="OS61" s="26"/>
      <c r="OT61" s="26"/>
      <c r="OU61" s="26"/>
      <c r="OV61" s="55"/>
      <c r="OW61" s="64"/>
      <c r="OX61" s="26"/>
      <c r="OY61" s="26"/>
      <c r="OZ61" s="26"/>
      <c r="PA61" s="26"/>
      <c r="PB61" s="26"/>
      <c r="PC61" s="55"/>
      <c r="PD61" s="64"/>
      <c r="PE61" s="26"/>
      <c r="PF61" s="26"/>
      <c r="PG61" s="26"/>
      <c r="PH61" s="26"/>
      <c r="PI61" s="26"/>
      <c r="PJ61" s="55"/>
      <c r="PK61" s="64"/>
      <c r="PL61" s="26"/>
      <c r="PM61" s="26"/>
      <c r="PN61" s="26"/>
      <c r="PO61" s="26"/>
      <c r="PP61" s="26"/>
      <c r="PQ61" s="55"/>
      <c r="PR61" s="64"/>
    </row>
    <row r="62" spans="1:434" hidden="1">
      <c r="A62" s="171"/>
      <c r="B62" s="40" t="s">
        <v>2170</v>
      </c>
      <c r="C62" s="26"/>
      <c r="D62" s="26"/>
      <c r="E62" s="26"/>
      <c r="F62" s="55"/>
      <c r="G62" s="64"/>
      <c r="H62" s="26"/>
      <c r="I62" s="26"/>
      <c r="J62" s="26"/>
      <c r="K62" s="26"/>
      <c r="L62" s="26"/>
      <c r="M62" s="55"/>
      <c r="N62" s="64"/>
      <c r="O62" s="26"/>
      <c r="P62" s="26"/>
      <c r="Q62" s="26"/>
      <c r="R62" s="26"/>
      <c r="S62" s="26"/>
      <c r="T62" s="55"/>
      <c r="U62" s="64"/>
      <c r="V62" s="26"/>
      <c r="W62" s="26"/>
      <c r="X62" s="26"/>
      <c r="Y62" s="26"/>
      <c r="Z62" s="26"/>
      <c r="AA62" s="55"/>
      <c r="AB62" s="64"/>
      <c r="AC62" s="26"/>
      <c r="AD62" s="26"/>
      <c r="AE62" s="26"/>
      <c r="AF62" s="26"/>
      <c r="AG62" s="26"/>
      <c r="AH62" s="55"/>
      <c r="AI62" s="64"/>
      <c r="AJ62" s="26"/>
      <c r="AK62" s="26"/>
      <c r="AL62" s="26"/>
      <c r="AM62" s="26"/>
      <c r="AN62" s="26"/>
      <c r="AO62" s="55"/>
      <c r="AP62" s="64"/>
      <c r="AQ62" s="26"/>
      <c r="AR62" s="26"/>
      <c r="AS62" s="26"/>
      <c r="AT62" s="26"/>
      <c r="AU62" s="26"/>
      <c r="AV62" s="55"/>
      <c r="AW62" s="64"/>
      <c r="AX62" s="26"/>
      <c r="AY62" s="26"/>
      <c r="AZ62" s="26"/>
      <c r="BA62" s="26"/>
      <c r="BB62" s="26"/>
      <c r="BC62" s="55"/>
      <c r="BD62" s="64"/>
      <c r="BE62" s="26"/>
      <c r="BF62" s="26"/>
      <c r="BG62" s="26"/>
      <c r="BH62" s="26"/>
      <c r="BI62" s="26"/>
      <c r="BJ62" s="55"/>
      <c r="BK62" s="64"/>
      <c r="BL62" s="26"/>
      <c r="BM62" s="26"/>
      <c r="BN62" s="26"/>
      <c r="BO62" s="26"/>
      <c r="BP62" s="26"/>
      <c r="BQ62" s="55"/>
      <c r="BR62" s="64"/>
      <c r="BS62" s="26"/>
      <c r="BT62" s="26"/>
      <c r="BU62" s="26"/>
      <c r="BV62" s="26"/>
      <c r="BW62" s="26"/>
      <c r="BX62" s="55"/>
      <c r="BY62" s="64"/>
      <c r="BZ62" s="26"/>
      <c r="CA62" s="26"/>
      <c r="CB62" s="26"/>
      <c r="CC62" s="26"/>
      <c r="CD62" s="26"/>
      <c r="CE62" s="55"/>
      <c r="CF62" s="64"/>
      <c r="CG62" s="26"/>
      <c r="CH62" s="26"/>
      <c r="CI62" s="26"/>
      <c r="CJ62" s="26"/>
      <c r="CK62" s="26"/>
      <c r="CL62" s="55"/>
      <c r="CM62" s="64"/>
      <c r="CN62" s="26"/>
      <c r="CO62" s="26"/>
      <c r="CP62" s="26"/>
      <c r="CQ62" s="26"/>
      <c r="CR62" s="26"/>
      <c r="CS62" s="55"/>
      <c r="CT62" s="64"/>
      <c r="CU62" s="26"/>
      <c r="CV62" s="26"/>
      <c r="CW62" s="26"/>
      <c r="CX62" s="26"/>
      <c r="CY62" s="26"/>
      <c r="CZ62" s="55"/>
      <c r="DA62" s="64"/>
      <c r="DB62" s="26"/>
      <c r="DC62" s="26"/>
      <c r="DD62" s="26"/>
      <c r="DE62" s="26"/>
      <c r="DF62" s="26"/>
      <c r="DG62" s="55"/>
      <c r="DH62" s="64"/>
      <c r="DI62" s="26"/>
      <c r="DJ62" s="26"/>
      <c r="DK62" s="26"/>
      <c r="DL62" s="26"/>
      <c r="DM62" s="26"/>
      <c r="DN62" s="55"/>
      <c r="DO62" s="64"/>
      <c r="DP62" s="26"/>
      <c r="DQ62" s="26"/>
      <c r="DR62" s="26"/>
      <c r="DS62" s="26"/>
      <c r="DT62" s="26"/>
      <c r="DU62" s="55"/>
      <c r="DV62" s="64"/>
      <c r="DW62" s="26"/>
      <c r="DX62" s="26"/>
      <c r="DY62" s="26"/>
      <c r="DZ62" s="26"/>
      <c r="EA62" s="26"/>
      <c r="EB62" s="55"/>
      <c r="EC62" s="64"/>
      <c r="ED62" s="26"/>
      <c r="EE62" s="26"/>
      <c r="EF62" s="26"/>
      <c r="EG62" s="26"/>
      <c r="EH62" s="26"/>
      <c r="EI62" s="55"/>
      <c r="EJ62" s="64"/>
      <c r="EK62" s="26"/>
      <c r="EL62" s="26"/>
      <c r="EM62" s="26"/>
      <c r="EN62" s="26"/>
      <c r="EO62" s="26"/>
      <c r="EP62" s="55"/>
      <c r="EQ62" s="64"/>
      <c r="ER62" s="26"/>
      <c r="ES62" s="26"/>
      <c r="ET62" s="26"/>
      <c r="EU62" s="26"/>
      <c r="EV62" s="26"/>
      <c r="EW62" s="55"/>
      <c r="EX62" s="64"/>
      <c r="EY62" s="26"/>
      <c r="EZ62" s="26"/>
      <c r="FA62" s="26"/>
      <c r="FB62" s="26"/>
      <c r="FC62" s="26"/>
      <c r="FD62" s="55"/>
      <c r="FE62" s="64"/>
      <c r="FF62" s="26"/>
      <c r="FG62" s="26"/>
      <c r="FH62" s="26"/>
      <c r="FI62" s="26"/>
      <c r="FJ62" s="26"/>
      <c r="FK62" s="55"/>
      <c r="FL62" s="64"/>
      <c r="FM62" s="26"/>
      <c r="FN62" s="26"/>
      <c r="FO62" s="26"/>
      <c r="FP62" s="26"/>
      <c r="FQ62" s="26"/>
      <c r="FR62" s="55"/>
      <c r="FS62" s="64"/>
      <c r="FT62" s="26"/>
      <c r="FU62" s="26"/>
      <c r="FV62" s="26"/>
      <c r="FW62" s="26"/>
      <c r="FX62" s="26"/>
      <c r="FY62" s="55"/>
      <c r="FZ62" s="64"/>
      <c r="GA62" s="26"/>
      <c r="GB62" s="26"/>
      <c r="GC62" s="26"/>
      <c r="GD62" s="26"/>
      <c r="GE62" s="26"/>
      <c r="GF62" s="55"/>
      <c r="GG62" s="64"/>
      <c r="GH62" s="26"/>
      <c r="GI62" s="26"/>
      <c r="GJ62" s="26"/>
      <c r="GK62" s="26"/>
      <c r="GL62" s="26"/>
      <c r="GM62" s="55"/>
      <c r="GN62" s="64"/>
      <c r="GO62" s="26"/>
      <c r="GP62" s="26"/>
      <c r="GQ62" s="26"/>
      <c r="GR62" s="26"/>
      <c r="GS62" s="26"/>
      <c r="GT62" s="55"/>
      <c r="GU62" s="64"/>
      <c r="GV62" s="26"/>
      <c r="GW62" s="26"/>
      <c r="GX62" s="26"/>
      <c r="GY62" s="26"/>
      <c r="GZ62" s="26"/>
      <c r="HA62" s="55"/>
      <c r="HB62" s="64"/>
      <c r="HC62" s="26"/>
      <c r="HD62" s="26"/>
      <c r="HE62" s="26"/>
      <c r="HF62" s="26"/>
      <c r="HG62" s="26"/>
      <c r="HH62" s="55"/>
      <c r="HI62" s="64"/>
      <c r="HJ62" s="26"/>
      <c r="HK62" s="26"/>
      <c r="HL62" s="26"/>
      <c r="HM62" s="26"/>
      <c r="HN62" s="26"/>
      <c r="HO62" s="55"/>
      <c r="HP62" s="64"/>
      <c r="HQ62" s="26"/>
      <c r="HR62" s="26"/>
      <c r="HS62" s="26"/>
      <c r="HT62" s="26"/>
      <c r="HU62" s="26"/>
      <c r="HV62" s="55"/>
      <c r="HW62" s="64"/>
      <c r="HX62" s="26"/>
      <c r="HY62" s="26"/>
      <c r="HZ62" s="26"/>
      <c r="IA62" s="26"/>
      <c r="IB62" s="26"/>
      <c r="IC62" s="55"/>
      <c r="ID62" s="64"/>
      <c r="IE62" s="26"/>
      <c r="IF62" s="26"/>
      <c r="IG62" s="26"/>
      <c r="IH62" s="26"/>
      <c r="II62" s="26"/>
      <c r="IJ62" s="55"/>
      <c r="IK62" s="64"/>
      <c r="IL62" s="26"/>
      <c r="IM62" s="26"/>
      <c r="IN62" s="26"/>
      <c r="IO62" s="26"/>
      <c r="IP62" s="26"/>
      <c r="IQ62" s="55"/>
      <c r="IR62" s="64"/>
      <c r="IS62" s="26"/>
      <c r="IT62" s="26"/>
      <c r="IU62" s="26"/>
      <c r="IV62" s="26"/>
      <c r="IW62" s="26"/>
      <c r="IX62" s="55"/>
      <c r="IY62" s="64"/>
      <c r="IZ62" s="26"/>
      <c r="JA62" s="26"/>
      <c r="JB62" s="26"/>
      <c r="JC62" s="26"/>
      <c r="JD62" s="26"/>
      <c r="JE62" s="55"/>
      <c r="JF62" s="64"/>
      <c r="JG62" s="26"/>
      <c r="JH62" s="26"/>
      <c r="JI62" s="26"/>
      <c r="JJ62" s="26"/>
      <c r="JK62" s="26"/>
      <c r="JL62" s="55"/>
      <c r="JM62" s="64"/>
      <c r="JN62" s="26"/>
      <c r="JO62" s="26"/>
      <c r="JP62" s="26"/>
      <c r="JQ62" s="26"/>
      <c r="JR62" s="26"/>
      <c r="JS62" s="55"/>
      <c r="JT62" s="64"/>
      <c r="JU62" s="26"/>
      <c r="JV62" s="26"/>
      <c r="JW62" s="26"/>
      <c r="JX62" s="26"/>
      <c r="JY62" s="26"/>
      <c r="JZ62" s="55"/>
      <c r="KA62" s="64"/>
      <c r="KB62" s="26"/>
      <c r="KC62" s="26"/>
      <c r="KD62" s="26"/>
      <c r="KE62" s="26"/>
      <c r="KF62" s="26"/>
      <c r="KG62" s="55"/>
      <c r="KH62" s="64"/>
      <c r="KI62" s="26"/>
      <c r="KJ62" s="26"/>
      <c r="KK62" s="26"/>
      <c r="KL62" s="26"/>
      <c r="KM62" s="26"/>
      <c r="KN62" s="55"/>
      <c r="KO62" s="64"/>
      <c r="KP62" s="26"/>
      <c r="KQ62" s="26"/>
      <c r="KR62" s="26"/>
      <c r="KS62" s="26"/>
      <c r="KT62" s="26"/>
      <c r="KU62" s="55"/>
      <c r="KV62" s="64"/>
      <c r="KW62" s="26"/>
      <c r="KX62" s="26"/>
      <c r="KY62" s="26"/>
      <c r="KZ62" s="26"/>
      <c r="LA62" s="26"/>
      <c r="LB62" s="55"/>
      <c r="LC62" s="64"/>
      <c r="LD62" s="26"/>
      <c r="LE62" s="26"/>
      <c r="LF62" s="26"/>
      <c r="LG62" s="26"/>
      <c r="LH62" s="26"/>
      <c r="LI62" s="55"/>
      <c r="LJ62" s="64"/>
      <c r="LK62" s="26"/>
      <c r="LL62" s="26"/>
      <c r="LM62" s="26"/>
      <c r="LN62" s="26"/>
      <c r="LO62" s="26"/>
      <c r="LP62" s="55"/>
      <c r="LQ62" s="64"/>
      <c r="LR62" s="26"/>
      <c r="LS62" s="26"/>
      <c r="LT62" s="26"/>
      <c r="LU62" s="26"/>
      <c r="LV62" s="26"/>
      <c r="LW62" s="55"/>
      <c r="LX62" s="64"/>
      <c r="LY62" s="26"/>
      <c r="LZ62" s="26"/>
      <c r="MA62" s="26"/>
      <c r="MB62" s="26"/>
      <c r="MC62" s="26"/>
      <c r="MD62" s="55"/>
      <c r="ME62" s="64"/>
      <c r="MF62" s="26"/>
      <c r="MG62" s="26"/>
      <c r="MH62" s="26"/>
      <c r="MI62" s="26"/>
      <c r="MJ62" s="26"/>
      <c r="MK62" s="55"/>
      <c r="ML62" s="64"/>
      <c r="MM62" s="26"/>
      <c r="MN62" s="26"/>
      <c r="MO62" s="26"/>
      <c r="MP62" s="26"/>
      <c r="MQ62" s="26"/>
      <c r="MR62" s="55"/>
      <c r="MS62" s="64"/>
      <c r="MT62" s="26"/>
      <c r="MU62" s="26"/>
      <c r="MV62" s="26"/>
      <c r="MW62" s="26"/>
      <c r="MX62" s="26"/>
      <c r="MY62" s="55"/>
      <c r="MZ62" s="64"/>
      <c r="NA62" s="26"/>
      <c r="NB62" s="26"/>
      <c r="NC62" s="26"/>
      <c r="ND62" s="26"/>
      <c r="NE62" s="26"/>
      <c r="NF62" s="55"/>
      <c r="NG62" s="64"/>
      <c r="NH62" s="26"/>
      <c r="NI62" s="26"/>
      <c r="NJ62" s="26"/>
      <c r="NK62" s="26"/>
      <c r="NL62" s="26"/>
      <c r="NM62" s="55"/>
      <c r="NN62" s="64"/>
      <c r="NO62" s="26"/>
      <c r="NP62" s="26"/>
      <c r="NQ62" s="26"/>
      <c r="NR62" s="26"/>
      <c r="NS62" s="26"/>
      <c r="NT62" s="55"/>
      <c r="NU62" s="64"/>
      <c r="NV62" s="26"/>
      <c r="NW62" s="26"/>
      <c r="NX62" s="26"/>
      <c r="NY62" s="26"/>
      <c r="NZ62" s="26"/>
      <c r="OA62" s="55"/>
      <c r="OB62" s="64"/>
      <c r="OC62" s="26"/>
      <c r="OD62" s="26"/>
      <c r="OE62" s="26"/>
      <c r="OF62" s="26"/>
      <c r="OG62" s="26"/>
      <c r="OH62" s="55"/>
      <c r="OI62" s="64"/>
      <c r="OJ62" s="26"/>
      <c r="OK62" s="26"/>
      <c r="OL62" s="26"/>
      <c r="OM62" s="26"/>
      <c r="ON62" s="26"/>
      <c r="OO62" s="55"/>
      <c r="OP62" s="64"/>
      <c r="OQ62" s="26"/>
      <c r="OR62" s="26"/>
      <c r="OS62" s="26"/>
      <c r="OT62" s="26"/>
      <c r="OU62" s="26"/>
      <c r="OV62" s="55"/>
      <c r="OW62" s="64"/>
      <c r="OX62" s="26"/>
      <c r="OY62" s="26"/>
      <c r="OZ62" s="26"/>
      <c r="PA62" s="26"/>
      <c r="PB62" s="26"/>
      <c r="PC62" s="55"/>
      <c r="PD62" s="64"/>
      <c r="PE62" s="26"/>
      <c r="PF62" s="26"/>
      <c r="PG62" s="26"/>
      <c r="PH62" s="26"/>
      <c r="PI62" s="26"/>
      <c r="PJ62" s="55"/>
      <c r="PK62" s="64"/>
      <c r="PL62" s="26"/>
      <c r="PM62" s="26"/>
      <c r="PN62" s="26"/>
      <c r="PO62" s="26"/>
      <c r="PP62" s="26"/>
      <c r="PQ62" s="55"/>
      <c r="PR62" s="64"/>
    </row>
    <row r="63" spans="1:434" hidden="1">
      <c r="A63" s="171"/>
      <c r="B63" s="40" t="s">
        <v>2143</v>
      </c>
      <c r="C63" s="26"/>
      <c r="D63" s="26"/>
      <c r="E63" s="26"/>
      <c r="F63" s="55"/>
      <c r="G63" s="64"/>
      <c r="H63" s="26"/>
      <c r="I63" s="26"/>
      <c r="J63" s="26"/>
      <c r="K63" s="26"/>
      <c r="L63" s="26"/>
      <c r="M63" s="55"/>
      <c r="N63" s="64"/>
      <c r="O63" s="26"/>
      <c r="P63" s="26"/>
      <c r="Q63" s="26"/>
      <c r="R63" s="26"/>
      <c r="S63" s="26"/>
      <c r="T63" s="55"/>
      <c r="U63" s="64"/>
      <c r="V63" s="26"/>
      <c r="W63" s="26"/>
      <c r="X63" s="26"/>
      <c r="Y63" s="26"/>
      <c r="Z63" s="26"/>
      <c r="AA63" s="55"/>
      <c r="AB63" s="64"/>
      <c r="AC63" s="26"/>
      <c r="AD63" s="26"/>
      <c r="AE63" s="26"/>
      <c r="AF63" s="26"/>
      <c r="AG63" s="26"/>
      <c r="AH63" s="55"/>
      <c r="AI63" s="64"/>
      <c r="AJ63" s="26"/>
      <c r="AK63" s="26"/>
      <c r="AL63" s="26"/>
      <c r="AM63" s="26"/>
      <c r="AN63" s="26"/>
      <c r="AO63" s="55"/>
      <c r="AP63" s="64"/>
      <c r="AQ63" s="26"/>
      <c r="AR63" s="26"/>
      <c r="AS63" s="26"/>
      <c r="AT63" s="26"/>
      <c r="AU63" s="26"/>
      <c r="AV63" s="55"/>
      <c r="AW63" s="64"/>
      <c r="AX63" s="26"/>
      <c r="AY63" s="26"/>
      <c r="AZ63" s="26"/>
      <c r="BA63" s="26"/>
      <c r="BB63" s="26"/>
      <c r="BC63" s="55"/>
      <c r="BD63" s="64"/>
      <c r="BE63" s="26"/>
      <c r="BF63" s="26"/>
      <c r="BG63" s="26"/>
      <c r="BH63" s="26"/>
      <c r="BI63" s="26"/>
      <c r="BJ63" s="55"/>
      <c r="BK63" s="64"/>
      <c r="BL63" s="26"/>
      <c r="BM63" s="26"/>
      <c r="BN63" s="26"/>
      <c r="BO63" s="26"/>
      <c r="BP63" s="26"/>
      <c r="BQ63" s="55"/>
      <c r="BR63" s="64"/>
      <c r="BS63" s="26"/>
      <c r="BT63" s="26"/>
      <c r="BU63" s="26"/>
      <c r="BV63" s="26"/>
      <c r="BW63" s="26"/>
      <c r="BX63" s="55"/>
      <c r="BY63" s="64"/>
      <c r="BZ63" s="26"/>
      <c r="CA63" s="26"/>
      <c r="CB63" s="26"/>
      <c r="CC63" s="26"/>
      <c r="CD63" s="26"/>
      <c r="CE63" s="55"/>
      <c r="CF63" s="64"/>
      <c r="CG63" s="26"/>
      <c r="CH63" s="26"/>
      <c r="CI63" s="26"/>
      <c r="CJ63" s="26"/>
      <c r="CK63" s="26"/>
      <c r="CL63" s="55"/>
      <c r="CM63" s="64"/>
      <c r="CN63" s="26"/>
      <c r="CO63" s="26"/>
      <c r="CP63" s="26"/>
      <c r="CQ63" s="26"/>
      <c r="CR63" s="26"/>
      <c r="CS63" s="55"/>
      <c r="CT63" s="64"/>
      <c r="CU63" s="26"/>
      <c r="CV63" s="26"/>
      <c r="CW63" s="26"/>
      <c r="CX63" s="26"/>
      <c r="CY63" s="26"/>
      <c r="CZ63" s="55"/>
      <c r="DA63" s="64"/>
      <c r="DB63" s="26"/>
      <c r="DC63" s="26"/>
      <c r="DD63" s="26"/>
      <c r="DE63" s="26"/>
      <c r="DF63" s="26"/>
      <c r="DG63" s="55"/>
      <c r="DH63" s="64"/>
      <c r="DI63" s="26"/>
      <c r="DJ63" s="26"/>
      <c r="DK63" s="26"/>
      <c r="DL63" s="26"/>
      <c r="DM63" s="26"/>
      <c r="DN63" s="55"/>
      <c r="DO63" s="64"/>
      <c r="DP63" s="26"/>
      <c r="DQ63" s="26"/>
      <c r="DR63" s="26"/>
      <c r="DS63" s="26"/>
      <c r="DT63" s="26"/>
      <c r="DU63" s="55"/>
      <c r="DV63" s="64"/>
      <c r="DW63" s="26"/>
      <c r="DX63" s="26"/>
      <c r="DY63" s="26"/>
      <c r="DZ63" s="26"/>
      <c r="EA63" s="26"/>
      <c r="EB63" s="55"/>
      <c r="EC63" s="64"/>
      <c r="ED63" s="26"/>
      <c r="EE63" s="26"/>
      <c r="EF63" s="26"/>
      <c r="EG63" s="26"/>
      <c r="EH63" s="26"/>
      <c r="EI63" s="55"/>
      <c r="EJ63" s="64"/>
      <c r="EK63" s="26"/>
      <c r="EL63" s="26"/>
      <c r="EM63" s="26"/>
      <c r="EN63" s="26"/>
      <c r="EO63" s="26"/>
      <c r="EP63" s="55"/>
      <c r="EQ63" s="64"/>
      <c r="ER63" s="26"/>
      <c r="ES63" s="26"/>
      <c r="ET63" s="26"/>
      <c r="EU63" s="26"/>
      <c r="EV63" s="26"/>
      <c r="EW63" s="55"/>
      <c r="EX63" s="64"/>
      <c r="EY63" s="26"/>
      <c r="EZ63" s="26"/>
      <c r="FA63" s="26"/>
      <c r="FB63" s="26"/>
      <c r="FC63" s="26"/>
      <c r="FD63" s="55"/>
      <c r="FE63" s="64"/>
      <c r="FF63" s="26"/>
      <c r="FG63" s="26"/>
      <c r="FH63" s="26"/>
      <c r="FI63" s="26"/>
      <c r="FJ63" s="26"/>
      <c r="FK63" s="55"/>
      <c r="FL63" s="64"/>
      <c r="FM63" s="26"/>
      <c r="FN63" s="26"/>
      <c r="FO63" s="26"/>
      <c r="FP63" s="26"/>
      <c r="FQ63" s="26"/>
      <c r="FR63" s="55"/>
      <c r="FS63" s="64"/>
      <c r="FT63" s="26"/>
      <c r="FU63" s="26"/>
      <c r="FV63" s="26"/>
      <c r="FW63" s="26"/>
      <c r="FX63" s="26"/>
      <c r="FY63" s="55"/>
      <c r="FZ63" s="64"/>
      <c r="GA63" s="26"/>
      <c r="GB63" s="26"/>
      <c r="GC63" s="26"/>
      <c r="GD63" s="26"/>
      <c r="GE63" s="26"/>
      <c r="GF63" s="55"/>
      <c r="GG63" s="64"/>
      <c r="GH63" s="26"/>
      <c r="GI63" s="26"/>
      <c r="GJ63" s="26"/>
      <c r="GK63" s="26"/>
      <c r="GL63" s="26"/>
      <c r="GM63" s="55"/>
      <c r="GN63" s="64"/>
      <c r="GO63" s="26"/>
      <c r="GP63" s="26"/>
      <c r="GQ63" s="26"/>
      <c r="GR63" s="26"/>
      <c r="GS63" s="26"/>
      <c r="GT63" s="55"/>
      <c r="GU63" s="64"/>
      <c r="GV63" s="26"/>
      <c r="GW63" s="26"/>
      <c r="GX63" s="26"/>
      <c r="GY63" s="26"/>
      <c r="GZ63" s="26"/>
      <c r="HA63" s="55"/>
      <c r="HB63" s="64"/>
      <c r="HC63" s="26"/>
      <c r="HD63" s="26"/>
      <c r="HE63" s="26"/>
      <c r="HF63" s="26"/>
      <c r="HG63" s="26"/>
      <c r="HH63" s="55"/>
      <c r="HI63" s="64"/>
      <c r="HJ63" s="26"/>
      <c r="HK63" s="26"/>
      <c r="HL63" s="26"/>
      <c r="HM63" s="26"/>
      <c r="HN63" s="26"/>
      <c r="HO63" s="55"/>
      <c r="HP63" s="64"/>
      <c r="HQ63" s="26"/>
      <c r="HR63" s="26"/>
      <c r="HS63" s="26"/>
      <c r="HT63" s="26"/>
      <c r="HU63" s="26"/>
      <c r="HV63" s="55"/>
      <c r="HW63" s="64"/>
      <c r="HX63" s="26"/>
      <c r="HY63" s="26"/>
      <c r="HZ63" s="26"/>
      <c r="IA63" s="26"/>
      <c r="IB63" s="26"/>
      <c r="IC63" s="55"/>
      <c r="ID63" s="64"/>
      <c r="IE63" s="26"/>
      <c r="IF63" s="26"/>
      <c r="IG63" s="26"/>
      <c r="IH63" s="26"/>
      <c r="II63" s="26"/>
      <c r="IJ63" s="55"/>
      <c r="IK63" s="64"/>
      <c r="IL63" s="26"/>
      <c r="IM63" s="26"/>
      <c r="IN63" s="26"/>
      <c r="IO63" s="26"/>
      <c r="IP63" s="26"/>
      <c r="IQ63" s="55"/>
      <c r="IR63" s="64"/>
      <c r="IS63" s="26"/>
      <c r="IT63" s="26"/>
      <c r="IU63" s="26"/>
      <c r="IV63" s="26"/>
      <c r="IW63" s="26"/>
      <c r="IX63" s="55"/>
      <c r="IY63" s="64"/>
      <c r="IZ63" s="26"/>
      <c r="JA63" s="26"/>
      <c r="JB63" s="26"/>
      <c r="JC63" s="26"/>
      <c r="JD63" s="26"/>
      <c r="JE63" s="55"/>
      <c r="JF63" s="64"/>
      <c r="JG63" s="26"/>
      <c r="JH63" s="26"/>
      <c r="JI63" s="26"/>
      <c r="JJ63" s="26"/>
      <c r="JK63" s="26"/>
      <c r="JL63" s="55"/>
      <c r="JM63" s="64"/>
      <c r="JN63" s="26"/>
      <c r="JO63" s="26"/>
      <c r="JP63" s="26"/>
      <c r="JQ63" s="26"/>
      <c r="JR63" s="26"/>
      <c r="JS63" s="55"/>
      <c r="JT63" s="64"/>
      <c r="JU63" s="26"/>
      <c r="JV63" s="26"/>
      <c r="JW63" s="26"/>
      <c r="JX63" s="26"/>
      <c r="JY63" s="26"/>
      <c r="JZ63" s="55"/>
      <c r="KA63" s="64"/>
      <c r="KB63" s="26"/>
      <c r="KC63" s="26"/>
      <c r="KD63" s="26"/>
      <c r="KE63" s="26"/>
      <c r="KF63" s="26"/>
      <c r="KG63" s="55"/>
      <c r="KH63" s="64"/>
      <c r="KI63" s="26"/>
      <c r="KJ63" s="26"/>
      <c r="KK63" s="26"/>
      <c r="KL63" s="26"/>
      <c r="KM63" s="26"/>
      <c r="KN63" s="55"/>
      <c r="KO63" s="64"/>
      <c r="KP63" s="26"/>
      <c r="KQ63" s="26"/>
      <c r="KR63" s="26"/>
      <c r="KS63" s="26"/>
      <c r="KT63" s="26"/>
      <c r="KU63" s="55"/>
      <c r="KV63" s="64"/>
      <c r="KW63" s="26"/>
      <c r="KX63" s="26"/>
      <c r="KY63" s="26"/>
      <c r="KZ63" s="26"/>
      <c r="LA63" s="26"/>
      <c r="LB63" s="55"/>
      <c r="LC63" s="64"/>
      <c r="LD63" s="26"/>
      <c r="LE63" s="26"/>
      <c r="LF63" s="26"/>
      <c r="LG63" s="26"/>
      <c r="LH63" s="26"/>
      <c r="LI63" s="55"/>
      <c r="LJ63" s="64"/>
      <c r="LK63" s="26"/>
      <c r="LL63" s="26"/>
      <c r="LM63" s="26"/>
      <c r="LN63" s="26"/>
      <c r="LO63" s="26"/>
      <c r="LP63" s="55"/>
      <c r="LQ63" s="64"/>
      <c r="LR63" s="26"/>
      <c r="LS63" s="26"/>
      <c r="LT63" s="26"/>
      <c r="LU63" s="26"/>
      <c r="LV63" s="26"/>
      <c r="LW63" s="55"/>
      <c r="LX63" s="64"/>
      <c r="LY63" s="26"/>
      <c r="LZ63" s="26"/>
      <c r="MA63" s="26"/>
      <c r="MB63" s="26"/>
      <c r="MC63" s="26"/>
      <c r="MD63" s="55"/>
      <c r="ME63" s="64"/>
      <c r="MF63" s="26"/>
      <c r="MG63" s="26"/>
      <c r="MH63" s="26"/>
      <c r="MI63" s="26"/>
      <c r="MJ63" s="26"/>
      <c r="MK63" s="55"/>
      <c r="ML63" s="64"/>
      <c r="MM63" s="26"/>
      <c r="MN63" s="26"/>
      <c r="MO63" s="26"/>
      <c r="MP63" s="26"/>
      <c r="MQ63" s="26"/>
      <c r="MR63" s="55"/>
      <c r="MS63" s="64"/>
      <c r="MT63" s="26"/>
      <c r="MU63" s="26"/>
      <c r="MV63" s="26"/>
      <c r="MW63" s="26"/>
      <c r="MX63" s="26"/>
      <c r="MY63" s="55"/>
      <c r="MZ63" s="64"/>
      <c r="NA63" s="26"/>
      <c r="NB63" s="26"/>
      <c r="NC63" s="26"/>
      <c r="ND63" s="26"/>
      <c r="NE63" s="26"/>
      <c r="NF63" s="55"/>
      <c r="NG63" s="64"/>
      <c r="NH63" s="26"/>
      <c r="NI63" s="26"/>
      <c r="NJ63" s="26"/>
      <c r="NK63" s="26"/>
      <c r="NL63" s="26"/>
      <c r="NM63" s="55"/>
      <c r="NN63" s="64"/>
      <c r="NO63" s="26"/>
      <c r="NP63" s="26"/>
      <c r="NQ63" s="26"/>
      <c r="NR63" s="26"/>
      <c r="NS63" s="26"/>
      <c r="NT63" s="55"/>
      <c r="NU63" s="64"/>
      <c r="NV63" s="26"/>
      <c r="NW63" s="26"/>
      <c r="NX63" s="26"/>
      <c r="NY63" s="26"/>
      <c r="NZ63" s="26"/>
      <c r="OA63" s="55"/>
      <c r="OB63" s="64"/>
      <c r="OC63" s="26"/>
      <c r="OD63" s="26"/>
      <c r="OE63" s="26"/>
      <c r="OF63" s="26"/>
      <c r="OG63" s="26"/>
      <c r="OH63" s="55"/>
      <c r="OI63" s="64"/>
      <c r="OJ63" s="26"/>
      <c r="OK63" s="26"/>
      <c r="OL63" s="26"/>
      <c r="OM63" s="26"/>
      <c r="ON63" s="26"/>
      <c r="OO63" s="55"/>
      <c r="OP63" s="64"/>
      <c r="OQ63" s="26"/>
      <c r="OR63" s="26"/>
      <c r="OS63" s="26"/>
      <c r="OT63" s="26"/>
      <c r="OU63" s="26"/>
      <c r="OV63" s="55"/>
      <c r="OW63" s="64"/>
      <c r="OX63" s="26"/>
      <c r="OY63" s="26"/>
      <c r="OZ63" s="26"/>
      <c r="PA63" s="26"/>
      <c r="PB63" s="26"/>
      <c r="PC63" s="55"/>
      <c r="PD63" s="64"/>
      <c r="PE63" s="26"/>
      <c r="PF63" s="26"/>
      <c r="PG63" s="26"/>
      <c r="PH63" s="26"/>
      <c r="PI63" s="26"/>
      <c r="PJ63" s="55"/>
      <c r="PK63" s="64"/>
      <c r="PL63" s="26"/>
      <c r="PM63" s="26"/>
      <c r="PN63" s="26"/>
      <c r="PO63" s="26"/>
      <c r="PP63" s="26"/>
      <c r="PQ63" s="55"/>
      <c r="PR63" s="64"/>
    </row>
    <row r="64" spans="1:434" hidden="1">
      <c r="A64" s="171"/>
      <c r="B64" s="40" t="s">
        <v>2171</v>
      </c>
      <c r="C64" s="26"/>
      <c r="D64" s="26"/>
      <c r="E64" s="26"/>
      <c r="F64" s="55"/>
      <c r="G64" s="64"/>
      <c r="H64" s="26"/>
      <c r="I64" s="26"/>
      <c r="J64" s="26"/>
      <c r="K64" s="26"/>
      <c r="L64" s="26"/>
      <c r="M64" s="55"/>
      <c r="N64" s="64"/>
      <c r="O64" s="26"/>
      <c r="P64" s="26"/>
      <c r="Q64" s="26"/>
      <c r="R64" s="26"/>
      <c r="S64" s="26"/>
      <c r="T64" s="55"/>
      <c r="U64" s="64"/>
      <c r="V64" s="26"/>
      <c r="W64" s="26"/>
      <c r="X64" s="26"/>
      <c r="Y64" s="26"/>
      <c r="Z64" s="26"/>
      <c r="AA64" s="55"/>
      <c r="AB64" s="64"/>
      <c r="AC64" s="26"/>
      <c r="AD64" s="26"/>
      <c r="AE64" s="26"/>
      <c r="AF64" s="26"/>
      <c r="AG64" s="26"/>
      <c r="AH64" s="55"/>
      <c r="AI64" s="64"/>
      <c r="AJ64" s="26"/>
      <c r="AK64" s="26"/>
      <c r="AL64" s="26"/>
      <c r="AM64" s="26"/>
      <c r="AN64" s="26"/>
      <c r="AO64" s="55"/>
      <c r="AP64" s="64"/>
      <c r="AQ64" s="26"/>
      <c r="AR64" s="26"/>
      <c r="AS64" s="26"/>
      <c r="AT64" s="26"/>
      <c r="AU64" s="26"/>
      <c r="AV64" s="55"/>
      <c r="AW64" s="64"/>
      <c r="AX64" s="26"/>
      <c r="AY64" s="26"/>
      <c r="AZ64" s="26"/>
      <c r="BA64" s="26"/>
      <c r="BB64" s="26"/>
      <c r="BC64" s="55"/>
      <c r="BD64" s="64"/>
      <c r="BE64" s="26"/>
      <c r="BF64" s="26"/>
      <c r="BG64" s="26"/>
      <c r="BH64" s="26"/>
      <c r="BI64" s="26"/>
      <c r="BJ64" s="55"/>
      <c r="BK64" s="64"/>
      <c r="BL64" s="26"/>
      <c r="BM64" s="26"/>
      <c r="BN64" s="26"/>
      <c r="BO64" s="26"/>
      <c r="BP64" s="26"/>
      <c r="BQ64" s="55"/>
      <c r="BR64" s="64"/>
      <c r="BS64" s="26"/>
      <c r="BT64" s="26"/>
      <c r="BU64" s="26"/>
      <c r="BV64" s="26"/>
      <c r="BW64" s="26"/>
      <c r="BX64" s="55"/>
      <c r="BY64" s="64"/>
      <c r="BZ64" s="26"/>
      <c r="CA64" s="26"/>
      <c r="CB64" s="26"/>
      <c r="CC64" s="26"/>
      <c r="CD64" s="26"/>
      <c r="CE64" s="55"/>
      <c r="CF64" s="64"/>
      <c r="CG64" s="26"/>
      <c r="CH64" s="26"/>
      <c r="CI64" s="26"/>
      <c r="CJ64" s="26"/>
      <c r="CK64" s="26"/>
      <c r="CL64" s="55"/>
      <c r="CM64" s="64"/>
      <c r="CN64" s="26"/>
      <c r="CO64" s="26"/>
      <c r="CP64" s="26"/>
      <c r="CQ64" s="26"/>
      <c r="CR64" s="26"/>
      <c r="CS64" s="55"/>
      <c r="CT64" s="64"/>
      <c r="CU64" s="26"/>
      <c r="CV64" s="26"/>
      <c r="CW64" s="26"/>
      <c r="CX64" s="26"/>
      <c r="CY64" s="26"/>
      <c r="CZ64" s="55"/>
      <c r="DA64" s="64"/>
      <c r="DB64" s="26"/>
      <c r="DC64" s="26"/>
      <c r="DD64" s="26"/>
      <c r="DE64" s="26"/>
      <c r="DF64" s="26"/>
      <c r="DG64" s="55"/>
      <c r="DH64" s="64"/>
      <c r="DI64" s="26"/>
      <c r="DJ64" s="26"/>
      <c r="DK64" s="26"/>
      <c r="DL64" s="26"/>
      <c r="DM64" s="26"/>
      <c r="DN64" s="55"/>
      <c r="DO64" s="64"/>
      <c r="DP64" s="26"/>
      <c r="DQ64" s="26"/>
      <c r="DR64" s="26"/>
      <c r="DS64" s="26"/>
      <c r="DT64" s="26"/>
      <c r="DU64" s="55"/>
      <c r="DV64" s="64"/>
      <c r="DW64" s="26"/>
      <c r="DX64" s="26"/>
      <c r="DY64" s="26"/>
      <c r="DZ64" s="26"/>
      <c r="EA64" s="26"/>
      <c r="EB64" s="55"/>
      <c r="EC64" s="64"/>
      <c r="ED64" s="26"/>
      <c r="EE64" s="26"/>
      <c r="EF64" s="26"/>
      <c r="EG64" s="26"/>
      <c r="EH64" s="26"/>
      <c r="EI64" s="55"/>
      <c r="EJ64" s="64"/>
      <c r="EK64" s="26"/>
      <c r="EL64" s="26"/>
      <c r="EM64" s="26"/>
      <c r="EN64" s="26"/>
      <c r="EO64" s="26"/>
      <c r="EP64" s="55"/>
      <c r="EQ64" s="64"/>
      <c r="ER64" s="26"/>
      <c r="ES64" s="26"/>
      <c r="ET64" s="26"/>
      <c r="EU64" s="26"/>
      <c r="EV64" s="26"/>
      <c r="EW64" s="55"/>
      <c r="EX64" s="64"/>
      <c r="EY64" s="26"/>
      <c r="EZ64" s="26"/>
      <c r="FA64" s="26"/>
      <c r="FB64" s="26"/>
      <c r="FC64" s="26"/>
      <c r="FD64" s="55"/>
      <c r="FE64" s="64"/>
      <c r="FF64" s="26"/>
      <c r="FG64" s="26"/>
      <c r="FH64" s="26"/>
      <c r="FI64" s="26"/>
      <c r="FJ64" s="26"/>
      <c r="FK64" s="55"/>
      <c r="FL64" s="64"/>
      <c r="FM64" s="26"/>
      <c r="FN64" s="26"/>
      <c r="FO64" s="26"/>
      <c r="FP64" s="26"/>
      <c r="FQ64" s="26"/>
      <c r="FR64" s="55"/>
      <c r="FS64" s="64"/>
      <c r="FT64" s="26"/>
      <c r="FU64" s="26"/>
      <c r="FV64" s="26"/>
      <c r="FW64" s="26"/>
      <c r="FX64" s="26"/>
      <c r="FY64" s="55"/>
      <c r="FZ64" s="64"/>
      <c r="GA64" s="26"/>
      <c r="GB64" s="26"/>
      <c r="GC64" s="26"/>
      <c r="GD64" s="26"/>
      <c r="GE64" s="26"/>
      <c r="GF64" s="55"/>
      <c r="GG64" s="64"/>
      <c r="GH64" s="26"/>
      <c r="GI64" s="26"/>
      <c r="GJ64" s="26"/>
      <c r="GK64" s="26"/>
      <c r="GL64" s="26"/>
      <c r="GM64" s="55"/>
      <c r="GN64" s="64"/>
      <c r="GO64" s="26"/>
      <c r="GP64" s="26"/>
      <c r="GQ64" s="26"/>
      <c r="GR64" s="26"/>
      <c r="GS64" s="26"/>
      <c r="GT64" s="55"/>
      <c r="GU64" s="64"/>
      <c r="GV64" s="26"/>
      <c r="GW64" s="26"/>
      <c r="GX64" s="26"/>
      <c r="GY64" s="26"/>
      <c r="GZ64" s="26"/>
      <c r="HA64" s="55"/>
      <c r="HB64" s="64"/>
      <c r="HC64" s="26"/>
      <c r="HD64" s="26"/>
      <c r="HE64" s="26"/>
      <c r="HF64" s="26"/>
      <c r="HG64" s="26"/>
      <c r="HH64" s="55"/>
      <c r="HI64" s="64"/>
      <c r="HJ64" s="26"/>
      <c r="HK64" s="26"/>
      <c r="HL64" s="26"/>
      <c r="HM64" s="26"/>
      <c r="HN64" s="26"/>
      <c r="HO64" s="55"/>
      <c r="HP64" s="64"/>
      <c r="HQ64" s="26"/>
      <c r="HR64" s="26"/>
      <c r="HS64" s="26"/>
      <c r="HT64" s="26"/>
      <c r="HU64" s="26"/>
      <c r="HV64" s="55"/>
      <c r="HW64" s="64"/>
      <c r="HX64" s="26"/>
      <c r="HY64" s="26"/>
      <c r="HZ64" s="26"/>
      <c r="IA64" s="26"/>
      <c r="IB64" s="26"/>
      <c r="IC64" s="55"/>
      <c r="ID64" s="64"/>
      <c r="IE64" s="26"/>
      <c r="IF64" s="26"/>
      <c r="IG64" s="26"/>
      <c r="IH64" s="26"/>
      <c r="II64" s="26"/>
      <c r="IJ64" s="55"/>
      <c r="IK64" s="64"/>
      <c r="IL64" s="26"/>
      <c r="IM64" s="26"/>
      <c r="IN64" s="26"/>
      <c r="IO64" s="26"/>
      <c r="IP64" s="26"/>
      <c r="IQ64" s="55"/>
      <c r="IR64" s="64"/>
      <c r="IS64" s="26"/>
      <c r="IT64" s="26"/>
      <c r="IU64" s="26"/>
      <c r="IV64" s="26"/>
      <c r="IW64" s="26"/>
      <c r="IX64" s="55"/>
      <c r="IY64" s="64"/>
      <c r="IZ64" s="26"/>
      <c r="JA64" s="26"/>
      <c r="JB64" s="26"/>
      <c r="JC64" s="26"/>
      <c r="JD64" s="26"/>
      <c r="JE64" s="55"/>
      <c r="JF64" s="64"/>
      <c r="JG64" s="26"/>
      <c r="JH64" s="26"/>
      <c r="JI64" s="26"/>
      <c r="JJ64" s="26"/>
      <c r="JK64" s="26"/>
      <c r="JL64" s="55"/>
      <c r="JM64" s="64"/>
      <c r="JN64" s="26"/>
      <c r="JO64" s="26"/>
      <c r="JP64" s="26"/>
      <c r="JQ64" s="26"/>
      <c r="JR64" s="26"/>
      <c r="JS64" s="55"/>
      <c r="JT64" s="64"/>
      <c r="JU64" s="26"/>
      <c r="JV64" s="26"/>
      <c r="JW64" s="26"/>
      <c r="JX64" s="26"/>
      <c r="JY64" s="26"/>
      <c r="JZ64" s="55"/>
      <c r="KA64" s="64"/>
      <c r="KB64" s="26"/>
      <c r="KC64" s="26"/>
      <c r="KD64" s="26"/>
      <c r="KE64" s="26"/>
      <c r="KF64" s="26"/>
      <c r="KG64" s="55"/>
      <c r="KH64" s="64"/>
      <c r="KI64" s="26"/>
      <c r="KJ64" s="26"/>
      <c r="KK64" s="26"/>
      <c r="KL64" s="26"/>
      <c r="KM64" s="26"/>
      <c r="KN64" s="55"/>
      <c r="KO64" s="64"/>
      <c r="KP64" s="26"/>
      <c r="KQ64" s="26"/>
      <c r="KR64" s="26"/>
      <c r="KS64" s="26"/>
      <c r="KT64" s="26"/>
      <c r="KU64" s="55"/>
      <c r="KV64" s="64"/>
      <c r="KW64" s="26"/>
      <c r="KX64" s="26"/>
      <c r="KY64" s="26"/>
      <c r="KZ64" s="26"/>
      <c r="LA64" s="26"/>
      <c r="LB64" s="55"/>
      <c r="LC64" s="64"/>
      <c r="LD64" s="26"/>
      <c r="LE64" s="26"/>
      <c r="LF64" s="26"/>
      <c r="LG64" s="26"/>
      <c r="LH64" s="26"/>
      <c r="LI64" s="55"/>
      <c r="LJ64" s="64"/>
      <c r="LK64" s="26"/>
      <c r="LL64" s="26"/>
      <c r="LM64" s="26"/>
      <c r="LN64" s="26"/>
      <c r="LO64" s="26"/>
      <c r="LP64" s="55"/>
      <c r="LQ64" s="64"/>
      <c r="LR64" s="26"/>
      <c r="LS64" s="26"/>
      <c r="LT64" s="26"/>
      <c r="LU64" s="26"/>
      <c r="LV64" s="26"/>
      <c r="LW64" s="55"/>
      <c r="LX64" s="64"/>
      <c r="LY64" s="26"/>
      <c r="LZ64" s="26"/>
      <c r="MA64" s="26"/>
      <c r="MB64" s="26"/>
      <c r="MC64" s="26"/>
      <c r="MD64" s="55"/>
      <c r="ME64" s="64"/>
      <c r="MF64" s="26"/>
      <c r="MG64" s="26"/>
      <c r="MH64" s="26"/>
      <c r="MI64" s="26"/>
      <c r="MJ64" s="26"/>
      <c r="MK64" s="55"/>
      <c r="ML64" s="64"/>
      <c r="MM64" s="26"/>
      <c r="MN64" s="26"/>
      <c r="MO64" s="26"/>
      <c r="MP64" s="26"/>
      <c r="MQ64" s="26"/>
      <c r="MR64" s="55"/>
      <c r="MS64" s="64"/>
      <c r="MT64" s="26"/>
      <c r="MU64" s="26"/>
      <c r="MV64" s="26"/>
      <c r="MW64" s="26"/>
      <c r="MX64" s="26"/>
      <c r="MY64" s="55"/>
      <c r="MZ64" s="64"/>
      <c r="NA64" s="26"/>
      <c r="NB64" s="26"/>
      <c r="NC64" s="26"/>
      <c r="ND64" s="26"/>
      <c r="NE64" s="26"/>
      <c r="NF64" s="55"/>
      <c r="NG64" s="64"/>
      <c r="NH64" s="26"/>
      <c r="NI64" s="26"/>
      <c r="NJ64" s="26"/>
      <c r="NK64" s="26"/>
      <c r="NL64" s="26"/>
      <c r="NM64" s="55"/>
      <c r="NN64" s="64"/>
      <c r="NO64" s="26"/>
      <c r="NP64" s="26"/>
      <c r="NQ64" s="26"/>
      <c r="NR64" s="26"/>
      <c r="NS64" s="26"/>
      <c r="NT64" s="55"/>
      <c r="NU64" s="64"/>
      <c r="NV64" s="26"/>
      <c r="NW64" s="26"/>
      <c r="NX64" s="26"/>
      <c r="NY64" s="26"/>
      <c r="NZ64" s="26"/>
      <c r="OA64" s="55"/>
      <c r="OB64" s="64"/>
      <c r="OC64" s="26"/>
      <c r="OD64" s="26"/>
      <c r="OE64" s="26"/>
      <c r="OF64" s="26"/>
      <c r="OG64" s="26"/>
      <c r="OH64" s="55"/>
      <c r="OI64" s="64"/>
      <c r="OJ64" s="26"/>
      <c r="OK64" s="26"/>
      <c r="OL64" s="26"/>
      <c r="OM64" s="26"/>
      <c r="ON64" s="26"/>
      <c r="OO64" s="55"/>
      <c r="OP64" s="64"/>
      <c r="OQ64" s="26"/>
      <c r="OR64" s="26"/>
      <c r="OS64" s="26"/>
      <c r="OT64" s="26"/>
      <c r="OU64" s="26"/>
      <c r="OV64" s="55"/>
      <c r="OW64" s="64"/>
      <c r="OX64" s="26"/>
      <c r="OY64" s="26"/>
      <c r="OZ64" s="26"/>
      <c r="PA64" s="26"/>
      <c r="PB64" s="26"/>
      <c r="PC64" s="55"/>
      <c r="PD64" s="64"/>
      <c r="PE64" s="26"/>
      <c r="PF64" s="26"/>
      <c r="PG64" s="26"/>
      <c r="PH64" s="26"/>
      <c r="PI64" s="26"/>
      <c r="PJ64" s="55"/>
      <c r="PK64" s="64"/>
      <c r="PL64" s="26"/>
      <c r="PM64" s="26"/>
      <c r="PN64" s="26"/>
      <c r="PO64" s="26"/>
      <c r="PP64" s="26"/>
      <c r="PQ64" s="55"/>
      <c r="PR64" s="64"/>
    </row>
    <row r="65" spans="1:434" s="48" customFormat="1" hidden="1">
      <c r="A65" s="171"/>
      <c r="B65" s="49" t="s">
        <v>2172</v>
      </c>
      <c r="C65" s="50">
        <v>465</v>
      </c>
      <c r="D65" s="50">
        <v>465</v>
      </c>
      <c r="E65" s="50"/>
      <c r="F65" s="50"/>
      <c r="G65" s="64"/>
      <c r="H65" s="50">
        <v>225</v>
      </c>
      <c r="I65" s="50">
        <v>465</v>
      </c>
      <c r="J65" s="50">
        <v>345</v>
      </c>
      <c r="K65" s="50">
        <v>465</v>
      </c>
      <c r="L65" s="50">
        <v>465</v>
      </c>
      <c r="M65" s="50">
        <v>465</v>
      </c>
      <c r="N65" s="64"/>
      <c r="O65" s="50">
        <v>465</v>
      </c>
      <c r="P65" s="50">
        <v>465</v>
      </c>
      <c r="Q65" s="50">
        <v>465</v>
      </c>
      <c r="R65" s="50">
        <v>465</v>
      </c>
      <c r="S65" s="50">
        <v>465</v>
      </c>
      <c r="T65" s="50"/>
      <c r="U65" s="64"/>
      <c r="V65" s="50">
        <v>465</v>
      </c>
      <c r="W65" s="50">
        <v>465</v>
      </c>
      <c r="X65" s="50">
        <v>465</v>
      </c>
      <c r="Y65" s="50">
        <v>465</v>
      </c>
      <c r="Z65" s="50">
        <v>465</v>
      </c>
      <c r="AA65" s="50">
        <v>465</v>
      </c>
      <c r="AB65" s="64"/>
      <c r="AC65" s="50">
        <v>465</v>
      </c>
      <c r="AD65" s="50">
        <v>465</v>
      </c>
      <c r="AE65" s="50">
        <v>465</v>
      </c>
      <c r="AF65" s="50"/>
      <c r="AG65" s="50"/>
      <c r="AH65" s="50"/>
      <c r="AI65" s="64"/>
      <c r="AJ65" s="50">
        <v>465</v>
      </c>
      <c r="AK65" s="50"/>
      <c r="AL65" s="50">
        <v>240</v>
      </c>
      <c r="AM65" s="50">
        <v>465</v>
      </c>
      <c r="AN65" s="50">
        <v>465</v>
      </c>
      <c r="AO65" s="50"/>
      <c r="AP65" s="64"/>
      <c r="AQ65" s="50">
        <v>465</v>
      </c>
      <c r="AR65" s="50">
        <v>465</v>
      </c>
      <c r="AS65" s="50">
        <v>465</v>
      </c>
      <c r="AT65" s="50">
        <v>465</v>
      </c>
      <c r="AU65" s="50">
        <v>465</v>
      </c>
      <c r="AV65" s="50"/>
      <c r="AW65" s="64"/>
      <c r="AX65" s="50">
        <v>465</v>
      </c>
      <c r="AY65" s="50">
        <v>465</v>
      </c>
      <c r="AZ65" s="50">
        <v>465</v>
      </c>
      <c r="BA65" s="50">
        <v>465</v>
      </c>
      <c r="BB65" s="50">
        <v>465</v>
      </c>
      <c r="BC65" s="50"/>
      <c r="BD65" s="64"/>
      <c r="BE65" s="50">
        <v>465</v>
      </c>
      <c r="BF65" s="50">
        <v>465</v>
      </c>
      <c r="BG65" s="50">
        <v>465</v>
      </c>
      <c r="BH65" s="50">
        <v>465</v>
      </c>
      <c r="BI65" s="50">
        <v>465</v>
      </c>
      <c r="BJ65" s="50"/>
      <c r="BK65" s="64"/>
      <c r="BL65" s="50">
        <v>465</v>
      </c>
      <c r="BM65" s="50">
        <v>465</v>
      </c>
      <c r="BN65" s="50">
        <v>465</v>
      </c>
      <c r="BO65" s="50">
        <v>465</v>
      </c>
      <c r="BP65" s="50">
        <v>465</v>
      </c>
      <c r="BQ65" s="50"/>
      <c r="BR65" s="64"/>
      <c r="BS65" s="50">
        <v>465</v>
      </c>
      <c r="BT65" s="50">
        <v>465</v>
      </c>
      <c r="BU65" s="50">
        <v>465</v>
      </c>
      <c r="BV65" s="50">
        <v>465</v>
      </c>
      <c r="BW65" s="50">
        <v>465</v>
      </c>
      <c r="BX65" s="50"/>
      <c r="BY65" s="64"/>
      <c r="BZ65" s="50">
        <v>465</v>
      </c>
      <c r="CA65" s="50">
        <v>465</v>
      </c>
      <c r="CB65" s="50">
        <v>465</v>
      </c>
      <c r="CC65" s="50">
        <v>465</v>
      </c>
      <c r="CD65" s="50">
        <v>465</v>
      </c>
      <c r="CE65" s="50"/>
      <c r="CF65" s="64"/>
      <c r="CG65" s="50">
        <v>465</v>
      </c>
      <c r="CH65" s="50">
        <v>465</v>
      </c>
      <c r="CI65" s="50">
        <v>465</v>
      </c>
      <c r="CJ65" s="50">
        <v>465</v>
      </c>
      <c r="CK65" s="50">
        <v>465</v>
      </c>
      <c r="CL65" s="50"/>
      <c r="CM65" s="64"/>
      <c r="CN65" s="50">
        <v>465</v>
      </c>
      <c r="CO65" s="50">
        <v>465</v>
      </c>
      <c r="CP65" s="50">
        <v>465</v>
      </c>
      <c r="CQ65" s="50">
        <v>465</v>
      </c>
      <c r="CR65" s="50">
        <v>465</v>
      </c>
      <c r="CS65" s="50"/>
      <c r="CT65" s="64"/>
      <c r="CU65" s="50">
        <v>465</v>
      </c>
      <c r="CV65" s="50">
        <v>465</v>
      </c>
      <c r="CW65" s="50">
        <v>465</v>
      </c>
      <c r="CX65" s="50">
        <v>465</v>
      </c>
      <c r="CY65" s="50">
        <v>465</v>
      </c>
      <c r="CZ65" s="50"/>
      <c r="DA65" s="64"/>
      <c r="DB65" s="50">
        <v>465</v>
      </c>
      <c r="DC65" s="50">
        <v>465</v>
      </c>
      <c r="DD65" s="50">
        <v>465</v>
      </c>
      <c r="DE65" s="50"/>
      <c r="DF65" s="50"/>
      <c r="DG65" s="50"/>
      <c r="DH65" s="64"/>
      <c r="DI65" s="50">
        <v>465</v>
      </c>
      <c r="DJ65" s="50">
        <v>465</v>
      </c>
      <c r="DK65" s="50">
        <v>465</v>
      </c>
      <c r="DL65" s="50">
        <v>465</v>
      </c>
      <c r="DM65" s="50">
        <v>465</v>
      </c>
      <c r="DN65" s="50"/>
      <c r="DO65" s="64"/>
      <c r="DP65" s="50">
        <v>465</v>
      </c>
      <c r="DQ65" s="50">
        <v>465</v>
      </c>
      <c r="DR65" s="50">
        <v>465</v>
      </c>
      <c r="DS65" s="50">
        <v>465</v>
      </c>
      <c r="DT65" s="50">
        <v>465</v>
      </c>
      <c r="DU65" s="50"/>
      <c r="DV65" s="64"/>
      <c r="DW65" s="50"/>
      <c r="DX65" s="50">
        <v>465</v>
      </c>
      <c r="DY65" s="50">
        <v>365</v>
      </c>
      <c r="DZ65" s="50">
        <v>465</v>
      </c>
      <c r="EA65" s="50">
        <v>465</v>
      </c>
      <c r="EB65" s="50"/>
      <c r="EC65" s="64"/>
      <c r="ED65" s="50"/>
      <c r="EE65" s="50"/>
      <c r="EF65" s="50"/>
      <c r="EG65" s="50">
        <v>465</v>
      </c>
      <c r="EH65" s="50">
        <v>465</v>
      </c>
      <c r="EI65" s="50"/>
      <c r="EJ65" s="64"/>
      <c r="EK65" s="50">
        <v>465</v>
      </c>
      <c r="EL65" s="50">
        <v>465</v>
      </c>
      <c r="EM65" s="50">
        <v>465</v>
      </c>
      <c r="EN65" s="50">
        <v>465</v>
      </c>
      <c r="EO65" s="50"/>
      <c r="EP65" s="50"/>
      <c r="EQ65" s="64"/>
      <c r="ER65" s="50">
        <v>465</v>
      </c>
      <c r="ES65" s="50">
        <v>465</v>
      </c>
      <c r="ET65" s="50">
        <v>465</v>
      </c>
      <c r="EU65" s="50">
        <v>465</v>
      </c>
      <c r="EV65" s="50">
        <v>465</v>
      </c>
      <c r="EW65" s="50"/>
      <c r="EX65" s="64"/>
      <c r="EY65" s="50">
        <v>465</v>
      </c>
      <c r="EZ65" s="50">
        <v>465</v>
      </c>
      <c r="FA65" s="50">
        <v>465</v>
      </c>
      <c r="FB65" s="50">
        <v>465</v>
      </c>
      <c r="FC65" s="50">
        <v>465</v>
      </c>
      <c r="FD65" s="50"/>
      <c r="FE65" s="64"/>
      <c r="FF65" s="50">
        <v>465</v>
      </c>
      <c r="FG65" s="50">
        <f>465-25</f>
        <v>440</v>
      </c>
      <c r="FH65" s="50">
        <v>465</v>
      </c>
      <c r="FI65" s="50">
        <f>465-120</f>
        <v>345</v>
      </c>
      <c r="FJ65" s="50">
        <v>465</v>
      </c>
      <c r="FK65" s="50"/>
      <c r="FL65" s="64"/>
      <c r="FM65" s="50">
        <f>465-150</f>
        <v>315</v>
      </c>
      <c r="FN65" s="50">
        <v>465</v>
      </c>
      <c r="FO65" s="50">
        <f>465-150</f>
        <v>315</v>
      </c>
      <c r="FP65" s="50">
        <v>465</v>
      </c>
      <c r="FQ65" s="50">
        <f>465-150</f>
        <v>315</v>
      </c>
      <c r="FR65" s="50"/>
      <c r="FS65" s="64"/>
      <c r="FT65" s="50">
        <f>465-150</f>
        <v>315</v>
      </c>
      <c r="FU65" s="50">
        <f>465-160</f>
        <v>305</v>
      </c>
      <c r="FV65" s="50">
        <v>465</v>
      </c>
      <c r="FW65" s="50">
        <v>0</v>
      </c>
      <c r="FX65" s="50">
        <v>465</v>
      </c>
      <c r="FY65" s="50"/>
      <c r="FZ65" s="64"/>
      <c r="GA65" s="50">
        <v>465</v>
      </c>
      <c r="GB65" s="50">
        <f>465+150</f>
        <v>615</v>
      </c>
      <c r="GC65" s="50">
        <v>465</v>
      </c>
      <c r="GD65" s="50">
        <v>465</v>
      </c>
      <c r="GE65" s="50">
        <v>0</v>
      </c>
      <c r="GF65" s="50"/>
      <c r="GG65" s="64"/>
      <c r="GH65" s="50">
        <f>465-30</f>
        <v>435</v>
      </c>
      <c r="GI65" s="50">
        <v>465</v>
      </c>
      <c r="GJ65" s="50">
        <v>465</v>
      </c>
      <c r="GK65" s="50">
        <v>465</v>
      </c>
      <c r="GL65" s="50">
        <v>465</v>
      </c>
      <c r="GM65" s="50"/>
      <c r="GN65" s="64"/>
      <c r="GO65" s="50"/>
      <c r="GP65" s="50">
        <v>465</v>
      </c>
      <c r="GQ65" s="50">
        <f>465-45</f>
        <v>420</v>
      </c>
      <c r="GR65" s="50">
        <v>465</v>
      </c>
      <c r="GS65" s="50">
        <v>465</v>
      </c>
      <c r="GT65" s="50"/>
      <c r="GU65" s="64"/>
      <c r="GV65" s="50">
        <v>465</v>
      </c>
      <c r="GW65" s="50">
        <v>465</v>
      </c>
      <c r="GX65" s="50">
        <v>465</v>
      </c>
      <c r="GY65" s="50">
        <v>0</v>
      </c>
      <c r="GZ65" s="50">
        <v>465</v>
      </c>
      <c r="HA65" s="50"/>
      <c r="HB65" s="64"/>
      <c r="HC65" s="50">
        <v>465</v>
      </c>
      <c r="HD65" s="50">
        <v>465</v>
      </c>
      <c r="HE65" s="50">
        <v>0</v>
      </c>
      <c r="HF65" s="50">
        <v>465</v>
      </c>
      <c r="HG65" s="50">
        <v>465</v>
      </c>
      <c r="HH65" s="50"/>
      <c r="HI65" s="64"/>
      <c r="HJ65" s="50">
        <f>465-15</f>
        <v>450</v>
      </c>
      <c r="HK65" s="50">
        <v>465</v>
      </c>
      <c r="HL65" s="50">
        <v>465</v>
      </c>
      <c r="HM65" s="50">
        <v>465</v>
      </c>
      <c r="HN65" s="50">
        <v>465</v>
      </c>
      <c r="HO65" s="50"/>
      <c r="HP65" s="64"/>
      <c r="HQ65" s="50">
        <f>465-15</f>
        <v>450</v>
      </c>
      <c r="HR65" s="50">
        <f>465-60</f>
        <v>405</v>
      </c>
      <c r="HS65" s="50">
        <v>465</v>
      </c>
      <c r="HT65" s="50">
        <v>0</v>
      </c>
      <c r="HU65" s="50">
        <v>465</v>
      </c>
      <c r="HV65" s="50"/>
      <c r="HW65" s="64"/>
      <c r="HX65" s="50">
        <f>465-15</f>
        <v>450</v>
      </c>
      <c r="HY65" s="50">
        <v>0</v>
      </c>
      <c r="HZ65" s="50">
        <f>465-15</f>
        <v>450</v>
      </c>
      <c r="IA65" s="50">
        <v>465</v>
      </c>
      <c r="IB65" s="50">
        <v>240</v>
      </c>
      <c r="IC65" s="50"/>
      <c r="ID65" s="64"/>
      <c r="IE65" s="50">
        <v>0</v>
      </c>
      <c r="IF65" s="50">
        <v>0</v>
      </c>
      <c r="IG65" s="50">
        <v>0</v>
      </c>
      <c r="IH65" s="50">
        <v>0</v>
      </c>
      <c r="II65" s="50">
        <v>0</v>
      </c>
      <c r="IJ65" s="50"/>
      <c r="IK65" s="64"/>
      <c r="IL65" s="50">
        <v>0</v>
      </c>
      <c r="IM65" s="50">
        <v>0</v>
      </c>
      <c r="IN65" s="50">
        <v>0</v>
      </c>
      <c r="IO65" s="50">
        <v>0</v>
      </c>
      <c r="IP65" s="50">
        <v>0</v>
      </c>
      <c r="IQ65" s="50"/>
      <c r="IR65" s="64"/>
      <c r="IS65" s="50">
        <v>0</v>
      </c>
      <c r="IT65" s="50">
        <v>0</v>
      </c>
      <c r="IU65" s="50">
        <v>0</v>
      </c>
      <c r="IV65" s="50">
        <v>0</v>
      </c>
      <c r="IW65" s="50">
        <v>0</v>
      </c>
      <c r="IX65" s="50"/>
      <c r="IY65" s="64"/>
      <c r="IZ65" s="50">
        <v>0</v>
      </c>
      <c r="JA65" s="50">
        <v>0</v>
      </c>
      <c r="JB65" s="50">
        <v>0</v>
      </c>
      <c r="JC65" s="50">
        <v>0</v>
      </c>
      <c r="JD65" s="50">
        <v>0</v>
      </c>
      <c r="JE65" s="50"/>
      <c r="JF65" s="64"/>
      <c r="JG65" s="50">
        <v>0</v>
      </c>
      <c r="JH65" s="50">
        <v>0</v>
      </c>
      <c r="JI65" s="50">
        <v>0</v>
      </c>
      <c r="JJ65" s="50">
        <v>0</v>
      </c>
      <c r="JK65" s="50">
        <v>0</v>
      </c>
      <c r="JL65" s="50"/>
      <c r="JM65" s="64"/>
      <c r="JN65" s="50">
        <v>0</v>
      </c>
      <c r="JO65" s="50">
        <v>0</v>
      </c>
      <c r="JP65" s="50">
        <v>0</v>
      </c>
      <c r="JQ65" s="50">
        <v>0</v>
      </c>
      <c r="JR65" s="50">
        <v>0</v>
      </c>
      <c r="JS65" s="50"/>
      <c r="JT65" s="64"/>
      <c r="JU65" s="50">
        <v>0</v>
      </c>
      <c r="JV65" s="50">
        <v>0</v>
      </c>
      <c r="JW65" s="50">
        <v>0</v>
      </c>
      <c r="JX65" s="50">
        <v>0</v>
      </c>
      <c r="JY65" s="50">
        <v>0</v>
      </c>
      <c r="JZ65" s="50"/>
      <c r="KA65" s="64"/>
      <c r="KB65" s="50">
        <v>0</v>
      </c>
      <c r="KC65" s="50">
        <v>0</v>
      </c>
      <c r="KD65" s="50">
        <v>0</v>
      </c>
      <c r="KE65" s="50">
        <v>0</v>
      </c>
      <c r="KF65" s="50">
        <v>0</v>
      </c>
      <c r="KG65" s="50"/>
      <c r="KH65" s="64"/>
      <c r="KI65" s="50">
        <v>0</v>
      </c>
      <c r="KJ65" s="50">
        <v>0</v>
      </c>
      <c r="KK65" s="50">
        <v>0</v>
      </c>
      <c r="KL65" s="50">
        <v>0</v>
      </c>
      <c r="KM65" s="50">
        <v>0</v>
      </c>
      <c r="KN65" s="50"/>
      <c r="KO65" s="64"/>
      <c r="KP65" s="50">
        <v>0</v>
      </c>
      <c r="KQ65" s="50">
        <v>0</v>
      </c>
      <c r="KR65" s="50">
        <v>0</v>
      </c>
      <c r="KS65" s="50">
        <v>0</v>
      </c>
      <c r="KT65" s="50">
        <v>0</v>
      </c>
      <c r="KU65" s="50"/>
      <c r="KV65" s="64"/>
      <c r="KW65" s="50">
        <v>0</v>
      </c>
      <c r="KX65" s="50">
        <v>0</v>
      </c>
      <c r="KY65" s="50">
        <v>0</v>
      </c>
      <c r="KZ65" s="50">
        <v>0</v>
      </c>
      <c r="LA65" s="50">
        <v>0</v>
      </c>
      <c r="LB65" s="50"/>
      <c r="LC65" s="64"/>
      <c r="LD65" s="50">
        <v>0</v>
      </c>
      <c r="LE65" s="50">
        <v>0</v>
      </c>
      <c r="LF65" s="50">
        <v>0</v>
      </c>
      <c r="LG65" s="50">
        <v>0</v>
      </c>
      <c r="LH65" s="50">
        <v>0</v>
      </c>
      <c r="LI65" s="50"/>
      <c r="LJ65" s="64"/>
      <c r="LK65" s="50">
        <v>0</v>
      </c>
      <c r="LL65" s="50">
        <v>0</v>
      </c>
      <c r="LM65" s="50">
        <v>0</v>
      </c>
      <c r="LN65" s="50">
        <v>0</v>
      </c>
      <c r="LO65" s="50">
        <v>0</v>
      </c>
      <c r="LP65" s="50"/>
      <c r="LQ65" s="64"/>
      <c r="LR65" s="50">
        <v>0</v>
      </c>
      <c r="LS65" s="50">
        <v>0</v>
      </c>
      <c r="LT65" s="50">
        <v>0</v>
      </c>
      <c r="LU65" s="50">
        <v>0</v>
      </c>
      <c r="LV65" s="50">
        <v>0</v>
      </c>
      <c r="LW65" s="50"/>
      <c r="LX65" s="64"/>
      <c r="LY65" s="50">
        <v>0</v>
      </c>
      <c r="LZ65" s="50">
        <v>0</v>
      </c>
      <c r="MA65" s="50">
        <v>0</v>
      </c>
      <c r="MB65" s="50">
        <v>0</v>
      </c>
      <c r="MC65" s="50">
        <v>0</v>
      </c>
      <c r="MD65" s="50"/>
      <c r="ME65" s="64"/>
      <c r="MF65" s="50">
        <v>0</v>
      </c>
      <c r="MG65" s="50">
        <v>0</v>
      </c>
      <c r="MH65" s="50">
        <v>0</v>
      </c>
      <c r="MI65" s="50">
        <v>0</v>
      </c>
      <c r="MJ65" s="50">
        <v>0</v>
      </c>
      <c r="MK65" s="50"/>
      <c r="ML65" s="64"/>
      <c r="MM65" s="50">
        <v>0</v>
      </c>
      <c r="MN65" s="50">
        <v>0</v>
      </c>
      <c r="MO65" s="50">
        <v>0</v>
      </c>
      <c r="MP65" s="50">
        <v>0</v>
      </c>
      <c r="MQ65" s="50">
        <v>0</v>
      </c>
      <c r="MR65" s="50"/>
      <c r="MS65" s="64"/>
      <c r="MT65" s="50">
        <v>0</v>
      </c>
      <c r="MU65" s="50">
        <v>0</v>
      </c>
      <c r="MV65" s="50">
        <v>0</v>
      </c>
      <c r="MW65" s="50">
        <v>0</v>
      </c>
      <c r="MX65" s="50">
        <v>0</v>
      </c>
      <c r="MY65" s="50"/>
      <c r="MZ65" s="64"/>
      <c r="NA65" s="50">
        <v>0</v>
      </c>
      <c r="NB65" s="50">
        <v>0</v>
      </c>
      <c r="NC65" s="50">
        <v>0</v>
      </c>
      <c r="ND65" s="50">
        <v>0</v>
      </c>
      <c r="NE65" s="50">
        <v>0</v>
      </c>
      <c r="NF65" s="50"/>
      <c r="NG65" s="64"/>
      <c r="NH65" s="50">
        <v>0</v>
      </c>
      <c r="NI65" s="50">
        <v>0</v>
      </c>
      <c r="NJ65" s="50">
        <v>0</v>
      </c>
      <c r="NK65" s="50">
        <v>0</v>
      </c>
      <c r="NL65" s="50">
        <v>0</v>
      </c>
      <c r="NM65" s="50"/>
      <c r="NN65" s="64"/>
      <c r="NO65" s="50">
        <v>0</v>
      </c>
      <c r="NP65" s="50">
        <v>0</v>
      </c>
      <c r="NQ65" s="50">
        <v>0</v>
      </c>
      <c r="NR65" s="50">
        <v>0</v>
      </c>
      <c r="NS65" s="50">
        <v>0</v>
      </c>
      <c r="NT65" s="50"/>
      <c r="NU65" s="64"/>
      <c r="NV65" s="50">
        <v>0</v>
      </c>
      <c r="NW65" s="50">
        <v>0</v>
      </c>
      <c r="NX65" s="50">
        <v>0</v>
      </c>
      <c r="NY65" s="50">
        <v>0</v>
      </c>
      <c r="NZ65" s="50">
        <v>0</v>
      </c>
      <c r="OA65" s="50"/>
      <c r="OB65" s="64"/>
      <c r="OC65" s="50">
        <v>0</v>
      </c>
      <c r="OD65" s="50">
        <v>0</v>
      </c>
      <c r="OE65" s="50">
        <v>0</v>
      </c>
      <c r="OF65" s="50">
        <v>0</v>
      </c>
      <c r="OG65" s="50">
        <v>0</v>
      </c>
      <c r="OH65" s="50"/>
      <c r="OI65" s="64"/>
      <c r="OJ65" s="50">
        <v>0</v>
      </c>
      <c r="OK65" s="50">
        <v>0</v>
      </c>
      <c r="OL65" s="50">
        <v>0</v>
      </c>
      <c r="OM65" s="50">
        <v>0</v>
      </c>
      <c r="ON65" s="50">
        <v>0</v>
      </c>
      <c r="OO65" s="50"/>
      <c r="OP65" s="64"/>
      <c r="OQ65" s="50">
        <v>0</v>
      </c>
      <c r="OR65" s="50">
        <v>0</v>
      </c>
      <c r="OS65" s="50">
        <v>0</v>
      </c>
      <c r="OT65" s="50">
        <v>0</v>
      </c>
      <c r="OU65" s="50">
        <v>0</v>
      </c>
      <c r="OV65" s="50"/>
      <c r="OW65" s="64"/>
      <c r="OX65" s="50">
        <v>0</v>
      </c>
      <c r="OY65" s="50">
        <v>0</v>
      </c>
      <c r="OZ65" s="50">
        <v>0</v>
      </c>
      <c r="PA65" s="50">
        <v>0</v>
      </c>
      <c r="PB65" s="50">
        <v>0</v>
      </c>
      <c r="PC65" s="50"/>
      <c r="PD65" s="64"/>
      <c r="PE65" s="50">
        <v>0</v>
      </c>
      <c r="PF65" s="50">
        <v>0</v>
      </c>
      <c r="PG65" s="50">
        <v>0</v>
      </c>
      <c r="PH65" s="50">
        <v>0</v>
      </c>
      <c r="PI65" s="50">
        <v>0</v>
      </c>
      <c r="PJ65" s="50"/>
      <c r="PK65" s="64"/>
      <c r="PL65" s="50">
        <v>0</v>
      </c>
      <c r="PM65" s="50">
        <v>0</v>
      </c>
      <c r="PN65" s="50">
        <v>0</v>
      </c>
      <c r="PO65" s="50">
        <v>0</v>
      </c>
      <c r="PP65" s="50">
        <v>0</v>
      </c>
      <c r="PQ65" s="50"/>
      <c r="PR65" s="64"/>
    </row>
    <row r="66" spans="1:434" s="38" customFormat="1" hidden="1">
      <c r="A66" s="167" t="s">
        <v>2534</v>
      </c>
      <c r="B66" s="39" t="s">
        <v>2168</v>
      </c>
      <c r="C66" s="31">
        <f>SUMIFS(AKORD[[CZASY]:[CZASY]],AKORD[[DATA]:[DATA]],C5,AKORD[[IMIE]:[IMIE]],$A$66)</f>
        <v>0</v>
      </c>
      <c r="D66" s="31">
        <f>SUMIFS(AKORD[[CZASY]:[CZASY]],AKORD[[DATA]:[DATA]],D5,AKORD[[IMIE]:[IMIE]],$A$66)</f>
        <v>0</v>
      </c>
      <c r="E66" s="31">
        <f>SUMIFS(AKORD[[CZASY]:[CZASY]],AKORD[[DATA]:[DATA]],E5,AKORD[[IMIE]:[IMIE]],$A$66)</f>
        <v>0</v>
      </c>
      <c r="F66" s="54">
        <f>SUMIFS(AKORD[[CZASY]:[CZASY]],AKORD[[DATA]:[DATA]],F5,AKORD[[IMIE]:[IMIE]],$A$66)</f>
        <v>0</v>
      </c>
      <c r="G66" s="57">
        <f>SUMIFS(AKORD[[CZASY]:[CZASY]],AKORD[[DATA]:[DATA]],G5,AKORD[[IMIE]:[IMIE]],$A$66)</f>
        <v>0</v>
      </c>
      <c r="H66" s="31">
        <f>SUMIFS(AKORD[[CZASY]:[CZASY]],AKORD[[DATA]:[DATA]],H5,AKORD[[IMIE]:[IMIE]],$A$66)</f>
        <v>0</v>
      </c>
      <c r="I66" s="31">
        <f>SUMIFS(AKORD[[CZASY]:[CZASY]],AKORD[[DATA]:[DATA]],I5,AKORD[[IMIE]:[IMIE]],$A$66)</f>
        <v>0</v>
      </c>
      <c r="J66" s="31">
        <f>SUMIFS(AKORD[[CZASY]:[CZASY]],AKORD[[DATA]:[DATA]],J5,AKORD[[IMIE]:[IMIE]],$A$66)</f>
        <v>0</v>
      </c>
      <c r="K66" s="31">
        <f>SUMIFS(AKORD[[CZASY]:[CZASY]],AKORD[[DATA]:[DATA]],K5,AKORD[[IMIE]:[IMIE]],$A$66)</f>
        <v>0</v>
      </c>
      <c r="L66" s="31">
        <f>SUMIFS(AKORD[[CZASY]:[CZASY]],AKORD[[DATA]:[DATA]],L5,AKORD[[IMIE]:[IMIE]],$A$66)</f>
        <v>0</v>
      </c>
      <c r="M66" s="54">
        <f>SUMIFS(AKORD[[CZASY]:[CZASY]],AKORD[[DATA]:[DATA]],M5,AKORD[[IMIE]:[IMIE]],$A$66)</f>
        <v>0</v>
      </c>
      <c r="N66" s="57">
        <f>SUMIFS(AKORD[[CZASY]:[CZASY]],AKORD[[DATA]:[DATA]],N5,AKORD[[IMIE]:[IMIE]],$A$66)</f>
        <v>0</v>
      </c>
      <c r="O66" s="31">
        <f>SUMIFS(AKORD[[CZASY]:[CZASY]],AKORD[[DATA]:[DATA]],O5,AKORD[[IMIE]:[IMIE]],$A$66)</f>
        <v>0</v>
      </c>
      <c r="P66" s="31">
        <f>SUMIFS(AKORD[[CZASY]:[CZASY]],AKORD[[DATA]:[DATA]],P5,AKORD[[IMIE]:[IMIE]],$A$66)</f>
        <v>0</v>
      </c>
      <c r="Q66" s="31">
        <f>SUMIFS(AKORD[[CZASY]:[CZASY]],AKORD[[DATA]:[DATA]],Q5,AKORD[[IMIE]:[IMIE]],$A$66)</f>
        <v>0</v>
      </c>
      <c r="R66" s="31">
        <f>SUMIFS(AKORD[[CZASY]:[CZASY]],AKORD[[DATA]:[DATA]],R5,AKORD[[IMIE]:[IMIE]],$A$66)</f>
        <v>0</v>
      </c>
      <c r="S66" s="31">
        <f>SUMIFS(AKORD[[CZASY]:[CZASY]],AKORD[[DATA]:[DATA]],S5,AKORD[[IMIE]:[IMIE]],$A$66)</f>
        <v>0</v>
      </c>
      <c r="T66" s="54">
        <f>SUMIFS(AKORD[[CZASY]:[CZASY]],AKORD[[DATA]:[DATA]],T5,AKORD[[IMIE]:[IMIE]],$A$66)</f>
        <v>0</v>
      </c>
      <c r="U66" s="57">
        <f>SUMIFS(AKORD[[CZASY]:[CZASY]],AKORD[[DATA]:[DATA]],U5,AKORD[[IMIE]:[IMIE]],$A$66)</f>
        <v>0</v>
      </c>
      <c r="V66" s="31">
        <f>SUMIFS(AKORD[[CZASY]:[CZASY]],AKORD[[DATA]:[DATA]],V5,AKORD[[IMIE]:[IMIE]],$A$66)</f>
        <v>0</v>
      </c>
      <c r="W66" s="31">
        <f>SUMIFS(AKORD[[CZASY]:[CZASY]],AKORD[[DATA]:[DATA]],W5,AKORD[[IMIE]:[IMIE]],$A$66)</f>
        <v>0</v>
      </c>
      <c r="X66" s="31">
        <f>SUMIFS(AKORD[[CZASY]:[CZASY]],AKORD[[DATA]:[DATA]],X5,AKORD[[IMIE]:[IMIE]],$A$66)</f>
        <v>0</v>
      </c>
      <c r="Y66" s="31">
        <f>SUMIFS(AKORD[[CZASY]:[CZASY]],AKORD[[DATA]:[DATA]],Y5,AKORD[[IMIE]:[IMIE]],$A$66)</f>
        <v>0</v>
      </c>
      <c r="Z66" s="31">
        <f>SUMIFS(AKORD[[CZASY]:[CZASY]],AKORD[[DATA]:[DATA]],Z5,AKORD[[IMIE]:[IMIE]],$A$66)</f>
        <v>0</v>
      </c>
      <c r="AA66" s="54">
        <f>SUMIFS(AKORD[[CZASY]:[CZASY]],AKORD[[DATA]:[DATA]],AA5,AKORD[[IMIE]:[IMIE]],$A$66)</f>
        <v>0</v>
      </c>
      <c r="AB66" s="57">
        <f>SUMIFS(AKORD[[CZASY]:[CZASY]],AKORD[[DATA]:[DATA]],AB5,AKORD[[IMIE]:[IMIE]],$A$66)</f>
        <v>0</v>
      </c>
      <c r="AC66" s="31">
        <f>SUMIFS(AKORD[[CZASY]:[CZASY]],AKORD[[DATA]:[DATA]],AC5,AKORD[[IMIE]:[IMIE]],$A$66)</f>
        <v>0</v>
      </c>
      <c r="AD66" s="31">
        <f>SUMIFS(AKORD[[CZASY]:[CZASY]],AKORD[[DATA]:[DATA]],AD5,AKORD[[IMIE]:[IMIE]],$A$66)</f>
        <v>0</v>
      </c>
      <c r="AE66" s="31">
        <f>SUMIFS(AKORD[[CZASY]:[CZASY]],AKORD[[DATA]:[DATA]],AE5,AKORD[[IMIE]:[IMIE]],$A$66)</f>
        <v>0</v>
      </c>
      <c r="AF66" s="31">
        <f>SUMIFS(AKORD[[CZASY]:[CZASY]],AKORD[[DATA]:[DATA]],AF5,AKORD[[IMIE]:[IMIE]],$A$66)</f>
        <v>0</v>
      </c>
      <c r="AG66" s="31">
        <f>SUMIFS(AKORD[[CZASY]:[CZASY]],AKORD[[DATA]:[DATA]],AG5,AKORD[[IMIE]:[IMIE]],$A$66)</f>
        <v>0</v>
      </c>
      <c r="AH66" s="54">
        <f>SUMIFS(AKORD[[CZASY]:[CZASY]],AKORD[[DATA]:[DATA]],AH5,AKORD[[IMIE]:[IMIE]],$A$66)</f>
        <v>0</v>
      </c>
      <c r="AI66" s="57">
        <f>SUMIFS(AKORD[[CZASY]:[CZASY]],AKORD[[DATA]:[DATA]],AI5,AKORD[[IMIE]:[IMIE]],$A$66)</f>
        <v>0</v>
      </c>
      <c r="AJ66" s="31">
        <f>SUMIFS(AKORD[[CZASY]:[CZASY]],AKORD[[DATA]:[DATA]],AJ5,AKORD[[IMIE]:[IMIE]],$A$66)</f>
        <v>0</v>
      </c>
      <c r="AK66" s="31">
        <f>SUMIFS(AKORD[[CZASY]:[CZASY]],AKORD[[DATA]:[DATA]],AK5,AKORD[[IMIE]:[IMIE]],$A$66)</f>
        <v>0</v>
      </c>
      <c r="AL66" s="31">
        <f>SUMIFS(AKORD[[CZASY]:[CZASY]],AKORD[[DATA]:[DATA]],AL5,AKORD[[IMIE]:[IMIE]],$A$66)</f>
        <v>0</v>
      </c>
      <c r="AM66" s="31">
        <f>SUMIFS(AKORD[[CZASY]:[CZASY]],AKORD[[DATA]:[DATA]],AM5,AKORD[[IMIE]:[IMIE]],$A$66)</f>
        <v>0</v>
      </c>
      <c r="AN66" s="31">
        <f>SUMIFS(AKORD[[CZASY]:[CZASY]],AKORD[[DATA]:[DATA]],AN5,AKORD[[IMIE]:[IMIE]],$A$66)</f>
        <v>0</v>
      </c>
      <c r="AO66" s="54">
        <f>SUMIFS(AKORD[[CZASY]:[CZASY]],AKORD[[DATA]:[DATA]],AO5,AKORD[[IMIE]:[IMIE]],$A$66)</f>
        <v>0</v>
      </c>
      <c r="AP66" s="57">
        <f>SUMIFS(AKORD[[CZASY]:[CZASY]],AKORD[[DATA]:[DATA]],AP5,AKORD[[IMIE]:[IMIE]],$A$66)</f>
        <v>0</v>
      </c>
      <c r="AQ66" s="31">
        <f>SUMIFS(AKORD[[CZASY]:[CZASY]],AKORD[[DATA]:[DATA]],AQ5,AKORD[[IMIE]:[IMIE]],$A$66)</f>
        <v>0</v>
      </c>
      <c r="AR66" s="31">
        <f>SUMIFS(AKORD[[CZASY]:[CZASY]],AKORD[[DATA]:[DATA]],AR5,AKORD[[IMIE]:[IMIE]],$A$66)</f>
        <v>0</v>
      </c>
      <c r="AS66" s="31">
        <f>SUMIFS(AKORD[[CZASY]:[CZASY]],AKORD[[DATA]:[DATA]],AS5,AKORD[[IMIE]:[IMIE]],$A$66)</f>
        <v>0</v>
      </c>
      <c r="AT66" s="31">
        <f>SUMIFS(AKORD[[CZASY]:[CZASY]],AKORD[[DATA]:[DATA]],AT5,AKORD[[IMIE]:[IMIE]],$A$66)</f>
        <v>0</v>
      </c>
      <c r="AU66" s="31">
        <f>SUMIFS(AKORD[[CZASY]:[CZASY]],AKORD[[DATA]:[DATA]],AU5,AKORD[[IMIE]:[IMIE]],$A$66)</f>
        <v>0</v>
      </c>
      <c r="AV66" s="54">
        <f>SUMIFS(AKORD[[CZASY]:[CZASY]],AKORD[[DATA]:[DATA]],AV5,AKORD[[IMIE]:[IMIE]],$A$66)</f>
        <v>0</v>
      </c>
      <c r="AW66" s="57">
        <f>SUMIFS(AKORD[[CZASY]:[CZASY]],AKORD[[DATA]:[DATA]],AW5,AKORD[[IMIE]:[IMIE]],$A$66)</f>
        <v>0</v>
      </c>
      <c r="AX66" s="31">
        <f>SUMIFS(AKORD[[CZASY]:[CZASY]],AKORD[[DATA]:[DATA]],AX5,AKORD[[IMIE]:[IMIE]],$A$66)</f>
        <v>0</v>
      </c>
      <c r="AY66" s="31">
        <f>SUMIFS(AKORD[[CZASY]:[CZASY]],AKORD[[DATA]:[DATA]],AY5,AKORD[[IMIE]:[IMIE]],$A$66)</f>
        <v>0</v>
      </c>
      <c r="AZ66" s="31">
        <f>SUMIFS(AKORD[[CZASY]:[CZASY]],AKORD[[DATA]:[DATA]],AZ5,AKORD[[IMIE]:[IMIE]],$A$66)</f>
        <v>0</v>
      </c>
      <c r="BA66" s="31">
        <f>SUMIFS(AKORD[[CZASY]:[CZASY]],AKORD[[DATA]:[DATA]],BA5,AKORD[[IMIE]:[IMIE]],$A$66)</f>
        <v>0</v>
      </c>
      <c r="BB66" s="31">
        <f>SUMIFS(AKORD[[CZASY]:[CZASY]],AKORD[[DATA]:[DATA]],BB5,AKORD[[IMIE]:[IMIE]],$A$66)</f>
        <v>0</v>
      </c>
      <c r="BC66" s="54">
        <f>SUMIFS(AKORD[[CZASY]:[CZASY]],AKORD[[DATA]:[DATA]],BC5,AKORD[[IMIE]:[IMIE]],$A$66)</f>
        <v>0</v>
      </c>
      <c r="BD66" s="57">
        <f>SUMIFS(AKORD[[CZASY]:[CZASY]],AKORD[[DATA]:[DATA]],BD5,AKORD[[IMIE]:[IMIE]],$A$66)</f>
        <v>0</v>
      </c>
      <c r="BE66" s="31">
        <f>SUMIFS(AKORD[[CZASY]:[CZASY]],AKORD[[DATA]:[DATA]],BE5,AKORD[[IMIE]:[IMIE]],$A$66)</f>
        <v>0</v>
      </c>
      <c r="BF66" s="31">
        <f>SUMIFS(AKORD[[CZASY]:[CZASY]],AKORD[[DATA]:[DATA]],BF5,AKORD[[IMIE]:[IMIE]],$A$66)</f>
        <v>0</v>
      </c>
      <c r="BG66" s="31">
        <f>SUMIFS(AKORD[[CZASY]:[CZASY]],AKORD[[DATA]:[DATA]],BG5,AKORD[[IMIE]:[IMIE]],$A$66)</f>
        <v>0</v>
      </c>
      <c r="BH66" s="31">
        <f>SUMIFS(AKORD[[CZASY]:[CZASY]],AKORD[[DATA]:[DATA]],BH5,AKORD[[IMIE]:[IMIE]],$A$66)</f>
        <v>0</v>
      </c>
      <c r="BI66" s="31">
        <f>SUMIFS(AKORD[[CZASY]:[CZASY]],AKORD[[DATA]:[DATA]],BI5,AKORD[[IMIE]:[IMIE]],$A$66)</f>
        <v>0</v>
      </c>
      <c r="BJ66" s="54">
        <f>SUMIFS(AKORD[[CZASY]:[CZASY]],AKORD[[DATA]:[DATA]],BJ5,AKORD[[IMIE]:[IMIE]],$A$66)</f>
        <v>0</v>
      </c>
      <c r="BK66" s="57">
        <f>SUMIFS(AKORD[[CZASY]:[CZASY]],AKORD[[DATA]:[DATA]],BK5,AKORD[[IMIE]:[IMIE]],$A$66)</f>
        <v>0</v>
      </c>
      <c r="BL66" s="31">
        <f>SUMIFS(AKORD[[CZASY]:[CZASY]],AKORD[[DATA]:[DATA]],BL5,AKORD[[IMIE]:[IMIE]],$A$66)</f>
        <v>0</v>
      </c>
      <c r="BM66" s="31">
        <f>SUMIFS(AKORD[[CZASY]:[CZASY]],AKORD[[DATA]:[DATA]],BM5,AKORD[[IMIE]:[IMIE]],$A$66)</f>
        <v>0</v>
      </c>
      <c r="BN66" s="31">
        <f>SUMIFS(AKORD[[CZASY]:[CZASY]],AKORD[[DATA]:[DATA]],BN5,AKORD[[IMIE]:[IMIE]],$A$66)</f>
        <v>0</v>
      </c>
      <c r="BO66" s="31">
        <f>SUMIFS(AKORD[[CZASY]:[CZASY]],AKORD[[DATA]:[DATA]],BO5,AKORD[[IMIE]:[IMIE]],$A$66)</f>
        <v>0</v>
      </c>
      <c r="BP66" s="31">
        <f>SUMIFS(AKORD[[CZASY]:[CZASY]],AKORD[[DATA]:[DATA]],BP5,AKORD[[IMIE]:[IMIE]],$A$66)</f>
        <v>0</v>
      </c>
      <c r="BQ66" s="54">
        <f>SUMIFS(AKORD[[CZASY]:[CZASY]],AKORD[[DATA]:[DATA]],BQ5,AKORD[[IMIE]:[IMIE]],$A$66)</f>
        <v>0</v>
      </c>
      <c r="BR66" s="57">
        <f>SUMIFS(AKORD[[CZASY]:[CZASY]],AKORD[[DATA]:[DATA]],BR5,AKORD[[IMIE]:[IMIE]],$A$66)</f>
        <v>0</v>
      </c>
      <c r="BS66" s="31">
        <f>SUMIFS(AKORD[[CZASY]:[CZASY]],AKORD[[DATA]:[DATA]],BS5,AKORD[[IMIE]:[IMIE]],$A$66)</f>
        <v>0</v>
      </c>
      <c r="BT66" s="31">
        <f>SUMIFS(AKORD[[CZASY]:[CZASY]],AKORD[[DATA]:[DATA]],BT5,AKORD[[IMIE]:[IMIE]],$A$66)</f>
        <v>0</v>
      </c>
      <c r="BU66" s="31">
        <f>SUMIFS(AKORD[[CZASY]:[CZASY]],AKORD[[DATA]:[DATA]],BU5,AKORD[[IMIE]:[IMIE]],$A$66)</f>
        <v>0</v>
      </c>
      <c r="BV66" s="31">
        <f>SUMIFS(AKORD[[CZASY]:[CZASY]],AKORD[[DATA]:[DATA]],BV5,AKORD[[IMIE]:[IMIE]],$A$66)</f>
        <v>0</v>
      </c>
      <c r="BW66" s="31">
        <f>SUMIFS(AKORD[[CZASY]:[CZASY]],AKORD[[DATA]:[DATA]],BW5,AKORD[[IMIE]:[IMIE]],$A$66)</f>
        <v>0</v>
      </c>
      <c r="BX66" s="54">
        <f>SUMIFS(AKORD[[CZASY]:[CZASY]],AKORD[[DATA]:[DATA]],BX5,AKORD[[IMIE]:[IMIE]],$A$66)</f>
        <v>0</v>
      </c>
      <c r="BY66" s="57">
        <f>SUMIFS(AKORD[[CZASY]:[CZASY]],AKORD[[DATA]:[DATA]],BY5,AKORD[[IMIE]:[IMIE]],$A$66)</f>
        <v>0</v>
      </c>
      <c r="BZ66" s="31">
        <f>SUMIFS(AKORD[[CZASY]:[CZASY]],AKORD[[DATA]:[DATA]],BZ5,AKORD[[IMIE]:[IMIE]],$A$66)</f>
        <v>0</v>
      </c>
      <c r="CA66" s="31">
        <f>SUMIFS(AKORD[[CZASY]:[CZASY]],AKORD[[DATA]:[DATA]],CA5,AKORD[[IMIE]:[IMIE]],$A$66)</f>
        <v>0</v>
      </c>
      <c r="CB66" s="31">
        <f>SUMIFS(AKORD[[CZASY]:[CZASY]],AKORD[[DATA]:[DATA]],CB5,AKORD[[IMIE]:[IMIE]],$A$66)</f>
        <v>0</v>
      </c>
      <c r="CC66" s="31">
        <f>SUMIFS(AKORD[[CZASY]:[CZASY]],AKORD[[DATA]:[DATA]],CC5,AKORD[[IMIE]:[IMIE]],$A$66)</f>
        <v>0</v>
      </c>
      <c r="CD66" s="31">
        <f>SUMIFS(AKORD[[CZASY]:[CZASY]],AKORD[[DATA]:[DATA]],CD5,AKORD[[IMIE]:[IMIE]],$A$66)</f>
        <v>0</v>
      </c>
      <c r="CE66" s="54">
        <f>SUMIFS(AKORD[[CZASY]:[CZASY]],AKORD[[DATA]:[DATA]],CE5,AKORD[[IMIE]:[IMIE]],$A$66)</f>
        <v>0</v>
      </c>
      <c r="CF66" s="57">
        <f>SUMIFS(AKORD[[CZASY]:[CZASY]],AKORD[[DATA]:[DATA]],CF5,AKORD[[IMIE]:[IMIE]],$A$66)</f>
        <v>0</v>
      </c>
      <c r="CG66" s="31">
        <f>SUMIFS(AKORD[[CZASY]:[CZASY]],AKORD[[DATA]:[DATA]],CG5,AKORD[[IMIE]:[IMIE]],$A$66)</f>
        <v>0</v>
      </c>
      <c r="CH66" s="31">
        <f>SUMIFS(AKORD[[CZASY]:[CZASY]],AKORD[[DATA]:[DATA]],CH5,AKORD[[IMIE]:[IMIE]],$A$66)</f>
        <v>0</v>
      </c>
      <c r="CI66" s="31">
        <f>SUMIFS(AKORD[[CZASY]:[CZASY]],AKORD[[DATA]:[DATA]],CI5,AKORD[[IMIE]:[IMIE]],$A$66)</f>
        <v>0</v>
      </c>
      <c r="CJ66" s="31">
        <f>SUMIFS(AKORD[[CZASY]:[CZASY]],AKORD[[DATA]:[DATA]],CJ5,AKORD[[IMIE]:[IMIE]],$A$66)</f>
        <v>0</v>
      </c>
      <c r="CK66" s="31">
        <f>SUMIFS(AKORD[[CZASY]:[CZASY]],AKORD[[DATA]:[DATA]],CK5,AKORD[[IMIE]:[IMIE]],$A$66)</f>
        <v>0</v>
      </c>
      <c r="CL66" s="54">
        <f>SUMIFS(AKORD[[CZASY]:[CZASY]],AKORD[[DATA]:[DATA]],CL5,AKORD[[IMIE]:[IMIE]],$A$66)</f>
        <v>0</v>
      </c>
      <c r="CM66" s="57">
        <f>SUMIFS(AKORD[[CZASY]:[CZASY]],AKORD[[DATA]:[DATA]],CM5,AKORD[[IMIE]:[IMIE]],$A$66)</f>
        <v>0</v>
      </c>
      <c r="CN66" s="31">
        <f>SUMIFS(AKORD[[CZASY]:[CZASY]],AKORD[[DATA]:[DATA]],CN5,AKORD[[IMIE]:[IMIE]],$A$66)</f>
        <v>0</v>
      </c>
      <c r="CO66" s="31">
        <f>SUMIFS(AKORD[[CZASY]:[CZASY]],AKORD[[DATA]:[DATA]],CO5,AKORD[[IMIE]:[IMIE]],$A$66)</f>
        <v>0</v>
      </c>
      <c r="CP66" s="31">
        <f>SUMIFS(AKORD[[CZASY]:[CZASY]],AKORD[[DATA]:[DATA]],CP5,AKORD[[IMIE]:[IMIE]],$A$66)</f>
        <v>0</v>
      </c>
      <c r="CQ66" s="31">
        <f>SUMIFS(AKORD[[CZASY]:[CZASY]],AKORD[[DATA]:[DATA]],CQ5,AKORD[[IMIE]:[IMIE]],$A$66)</f>
        <v>0</v>
      </c>
      <c r="CR66" s="31">
        <f>SUMIFS(AKORD[[CZASY]:[CZASY]],AKORD[[DATA]:[DATA]],CR5,AKORD[[IMIE]:[IMIE]],$A$66)</f>
        <v>0</v>
      </c>
      <c r="CS66" s="54">
        <f>SUMIFS(AKORD[[CZASY]:[CZASY]],AKORD[[DATA]:[DATA]],CS5,AKORD[[IMIE]:[IMIE]],$A$66)</f>
        <v>0</v>
      </c>
      <c r="CT66" s="57">
        <f>SUMIFS(AKORD[[CZASY]:[CZASY]],AKORD[[DATA]:[DATA]],CT5,AKORD[[IMIE]:[IMIE]],$A$66)</f>
        <v>0</v>
      </c>
      <c r="CU66" s="31">
        <f>SUMIFS(AKORD[[CZASY]:[CZASY]],AKORD[[DATA]:[DATA]],CU5,AKORD[[IMIE]:[IMIE]],$A$66)</f>
        <v>0</v>
      </c>
      <c r="CV66" s="31">
        <f>SUMIFS(AKORD[[CZASY]:[CZASY]],AKORD[[DATA]:[DATA]],CV5,AKORD[[IMIE]:[IMIE]],$A$66)</f>
        <v>0</v>
      </c>
      <c r="CW66" s="31">
        <f>SUMIFS(AKORD[[CZASY]:[CZASY]],AKORD[[DATA]:[DATA]],CW5,AKORD[[IMIE]:[IMIE]],$A$66)</f>
        <v>0</v>
      </c>
      <c r="CX66" s="31">
        <f>SUMIFS(AKORD[[CZASY]:[CZASY]],AKORD[[DATA]:[DATA]],CX5,AKORD[[IMIE]:[IMIE]],$A$66)</f>
        <v>0</v>
      </c>
      <c r="CY66" s="31">
        <f>SUMIFS(AKORD[[CZASY]:[CZASY]],AKORD[[DATA]:[DATA]],CY5,AKORD[[IMIE]:[IMIE]],$A$66)</f>
        <v>0</v>
      </c>
      <c r="CZ66" s="54">
        <f>SUMIFS(AKORD[[CZASY]:[CZASY]],AKORD[[DATA]:[DATA]],CZ5,AKORD[[IMIE]:[IMIE]],$A$66)</f>
        <v>0</v>
      </c>
      <c r="DA66" s="57">
        <f>SUMIFS(AKORD[[CZASY]:[CZASY]],AKORD[[DATA]:[DATA]],DA5,AKORD[[IMIE]:[IMIE]],$A$66)</f>
        <v>0</v>
      </c>
      <c r="DB66" s="31">
        <f>SUMIFS(AKORD[[CZASY]:[CZASY]],AKORD[[DATA]:[DATA]],DB5,AKORD[[IMIE]:[IMIE]],$A$66)</f>
        <v>0</v>
      </c>
      <c r="DC66" s="31">
        <f>SUMIFS(AKORD[[CZASY]:[CZASY]],AKORD[[DATA]:[DATA]],DC5,AKORD[[IMIE]:[IMIE]],$A$66)</f>
        <v>0</v>
      </c>
      <c r="DD66" s="31">
        <f>SUMIFS(AKORD[[CZASY]:[CZASY]],AKORD[[DATA]:[DATA]],DD5,AKORD[[IMIE]:[IMIE]],$A$66)</f>
        <v>0</v>
      </c>
      <c r="DE66" s="31">
        <f>SUMIFS(AKORD[[CZASY]:[CZASY]],AKORD[[DATA]:[DATA]],DE5,AKORD[[IMIE]:[IMIE]],$A$66)</f>
        <v>0</v>
      </c>
      <c r="DF66" s="31">
        <f>SUMIFS(AKORD[[CZASY]:[CZASY]],AKORD[[DATA]:[DATA]],DF5,AKORD[[IMIE]:[IMIE]],$A$66)</f>
        <v>0</v>
      </c>
      <c r="DG66" s="54">
        <f>SUMIFS(AKORD[[CZASY]:[CZASY]],AKORD[[DATA]:[DATA]],DG5,AKORD[[IMIE]:[IMIE]],$A$66)</f>
        <v>0</v>
      </c>
      <c r="DH66" s="57">
        <f>SUMIFS(AKORD[[CZASY]:[CZASY]],AKORD[[DATA]:[DATA]],DH5,AKORD[[IMIE]:[IMIE]],$A$66)</f>
        <v>0</v>
      </c>
      <c r="DI66" s="31">
        <f>SUMIFS(AKORD[[CZASY]:[CZASY]],AKORD[[DATA]:[DATA]],DI5,AKORD[[IMIE]:[IMIE]],$A$66)</f>
        <v>0</v>
      </c>
      <c r="DJ66" s="31">
        <f>SUMIFS(AKORD[[CZASY]:[CZASY]],AKORD[[DATA]:[DATA]],DJ5,AKORD[[IMIE]:[IMIE]],$A$66)</f>
        <v>0</v>
      </c>
      <c r="DK66" s="31">
        <f>SUMIFS(AKORD[[CZASY]:[CZASY]],AKORD[[DATA]:[DATA]],DK5,AKORD[[IMIE]:[IMIE]],$A$66)</f>
        <v>0</v>
      </c>
      <c r="DL66" s="31">
        <f>SUMIFS(AKORD[[CZASY]:[CZASY]],AKORD[[DATA]:[DATA]],DL5,AKORD[[IMIE]:[IMIE]],$A$66)</f>
        <v>0</v>
      </c>
      <c r="DM66" s="31">
        <f>SUMIFS(AKORD[[CZASY]:[CZASY]],AKORD[[DATA]:[DATA]],DM5,AKORD[[IMIE]:[IMIE]],$A$66)</f>
        <v>0</v>
      </c>
      <c r="DN66" s="54">
        <f>SUMIFS(AKORD[[CZASY]:[CZASY]],AKORD[[DATA]:[DATA]],DN5,AKORD[[IMIE]:[IMIE]],$A$66)</f>
        <v>0</v>
      </c>
      <c r="DO66" s="57">
        <f>SUMIFS(AKORD[[CZASY]:[CZASY]],AKORD[[DATA]:[DATA]],DO5,AKORD[[IMIE]:[IMIE]],$A$66)</f>
        <v>0</v>
      </c>
      <c r="DP66" s="31">
        <f>SUMIFS(AKORD[[CZASY]:[CZASY]],AKORD[[DATA]:[DATA]],DP5,AKORD[[IMIE]:[IMIE]],$A$66)</f>
        <v>0</v>
      </c>
      <c r="DQ66" s="31">
        <f>SUMIFS(AKORD[[CZASY]:[CZASY]],AKORD[[DATA]:[DATA]],DQ5,AKORD[[IMIE]:[IMIE]],$A$66)</f>
        <v>0</v>
      </c>
      <c r="DR66" s="31">
        <f>SUMIFS(AKORD[[CZASY]:[CZASY]],AKORD[[DATA]:[DATA]],DR5,AKORD[[IMIE]:[IMIE]],$A$66)</f>
        <v>0</v>
      </c>
      <c r="DS66" s="31">
        <f>SUMIFS(AKORD[[CZASY]:[CZASY]],AKORD[[DATA]:[DATA]],DS5,AKORD[[IMIE]:[IMIE]],$A$66)</f>
        <v>0</v>
      </c>
      <c r="DT66" s="31">
        <f>SUMIFS(AKORD[[CZASY]:[CZASY]],AKORD[[DATA]:[DATA]],DT5,AKORD[[IMIE]:[IMIE]],$A$66)</f>
        <v>0</v>
      </c>
      <c r="DU66" s="54">
        <f>SUMIFS(AKORD[[CZASY]:[CZASY]],AKORD[[DATA]:[DATA]],DU5,AKORD[[IMIE]:[IMIE]],$A$66)</f>
        <v>0</v>
      </c>
      <c r="DV66" s="57">
        <f>SUMIFS(AKORD[[CZASY]:[CZASY]],AKORD[[DATA]:[DATA]],DV5,AKORD[[IMIE]:[IMIE]],$A$66)</f>
        <v>0</v>
      </c>
      <c r="DW66" s="31">
        <f>SUMIFS(AKORD[[CZASY]:[CZASY]],AKORD[[DATA]:[DATA]],DW5,AKORD[[IMIE]:[IMIE]],$A$66)</f>
        <v>0</v>
      </c>
      <c r="DX66" s="31">
        <f>SUMIFS(AKORD[[CZASY]:[CZASY]],AKORD[[DATA]:[DATA]],DX5,AKORD[[IMIE]:[IMIE]],$A$66)</f>
        <v>0</v>
      </c>
      <c r="DY66" s="31">
        <f>SUMIFS(AKORD[[CZASY]:[CZASY]],AKORD[[DATA]:[DATA]],DY5,AKORD[[IMIE]:[IMIE]],$A$66)</f>
        <v>0</v>
      </c>
      <c r="DZ66" s="31">
        <f>SUMIFS(AKORD[[CZASY]:[CZASY]],AKORD[[DATA]:[DATA]],DZ5,AKORD[[IMIE]:[IMIE]],$A$66)</f>
        <v>0</v>
      </c>
      <c r="EA66" s="31">
        <f>SUMIFS(AKORD[[CZASY]:[CZASY]],AKORD[[DATA]:[DATA]],EA5,AKORD[[IMIE]:[IMIE]],$A$66)</f>
        <v>0</v>
      </c>
      <c r="EB66" s="54">
        <f>SUMIFS(AKORD[[CZASY]:[CZASY]],AKORD[[DATA]:[DATA]],EB5,AKORD[[IMIE]:[IMIE]],$A$66)</f>
        <v>0</v>
      </c>
      <c r="EC66" s="57">
        <f>SUMIFS(AKORD[[CZASY]:[CZASY]],AKORD[[DATA]:[DATA]],EC5,AKORD[[IMIE]:[IMIE]],$A$66)</f>
        <v>0</v>
      </c>
      <c r="ED66" s="31">
        <f>SUMIFS(AKORD[[CZASY]:[CZASY]],AKORD[[DATA]:[DATA]],ED5,AKORD[[IMIE]:[IMIE]],$A$66)</f>
        <v>0</v>
      </c>
      <c r="EE66" s="31">
        <f>SUMIFS(AKORD[[CZASY]:[CZASY]],AKORD[[DATA]:[DATA]],EE5,AKORD[[IMIE]:[IMIE]],$A$66)</f>
        <v>0</v>
      </c>
      <c r="EF66" s="31">
        <f>SUMIFS(AKORD[[CZASY]:[CZASY]],AKORD[[DATA]:[DATA]],EF5,AKORD[[IMIE]:[IMIE]],$A$66)</f>
        <v>0</v>
      </c>
      <c r="EG66" s="31">
        <f>SUMIFS(AKORD[[CZASY]:[CZASY]],AKORD[[DATA]:[DATA]],EG5,AKORD[[IMIE]:[IMIE]],$A$66)</f>
        <v>0</v>
      </c>
      <c r="EH66" s="31">
        <f>SUMIFS(AKORD[[CZASY]:[CZASY]],AKORD[[DATA]:[DATA]],EH5,AKORD[[IMIE]:[IMIE]],$A$66)</f>
        <v>0</v>
      </c>
      <c r="EI66" s="54">
        <f>SUMIFS(AKORD[[CZASY]:[CZASY]],AKORD[[DATA]:[DATA]],EI5,AKORD[[IMIE]:[IMIE]],$A$66)</f>
        <v>0</v>
      </c>
      <c r="EJ66" s="57">
        <f>SUMIFS(AKORD[[CZASY]:[CZASY]],AKORD[[DATA]:[DATA]],EJ5,AKORD[[IMIE]:[IMIE]],$A$66)</f>
        <v>0</v>
      </c>
      <c r="EK66" s="31">
        <f>SUMIFS(AKORD[[CZASY]:[CZASY]],AKORD[[DATA]:[DATA]],EK5,AKORD[[IMIE]:[IMIE]],$A$66)</f>
        <v>0</v>
      </c>
      <c r="EL66" s="31">
        <f>SUMIFS(AKORD[[CZASY]:[CZASY]],AKORD[[DATA]:[DATA]],EL5,AKORD[[IMIE]:[IMIE]],$A$66)</f>
        <v>0</v>
      </c>
      <c r="EM66" s="31">
        <f>SUMIFS(AKORD[[CZASY]:[CZASY]],AKORD[[DATA]:[DATA]],EM5,AKORD[[IMIE]:[IMIE]],$A$66)</f>
        <v>0</v>
      </c>
      <c r="EN66" s="31">
        <f>SUMIFS(AKORD[[CZASY]:[CZASY]],AKORD[[DATA]:[DATA]],EN5,AKORD[[IMIE]:[IMIE]],$A$66)</f>
        <v>0</v>
      </c>
      <c r="EO66" s="31">
        <f>SUMIFS(AKORD[[CZASY]:[CZASY]],AKORD[[DATA]:[DATA]],EO5,AKORD[[IMIE]:[IMIE]],$A$66)</f>
        <v>0</v>
      </c>
      <c r="EP66" s="54">
        <f>SUMIFS(AKORD[[CZASY]:[CZASY]],AKORD[[DATA]:[DATA]],EP5,AKORD[[IMIE]:[IMIE]],$A$66)</f>
        <v>0</v>
      </c>
      <c r="EQ66" s="57">
        <f>SUMIFS(AKORD[[CZASY]:[CZASY]],AKORD[[DATA]:[DATA]],EQ5,AKORD[[IMIE]:[IMIE]],$A$66)</f>
        <v>0</v>
      </c>
      <c r="ER66" s="31">
        <f>SUMIFS(AKORD[[CZASY]:[CZASY]],AKORD[[DATA]:[DATA]],ER5,AKORD[[IMIE]:[IMIE]],$A$66)</f>
        <v>0</v>
      </c>
      <c r="ES66" s="31">
        <f>SUMIFS(AKORD[[CZASY]:[CZASY]],AKORD[[DATA]:[DATA]],ES5,AKORD[[IMIE]:[IMIE]],$A$66)</f>
        <v>0</v>
      </c>
      <c r="ET66" s="31">
        <f>SUMIFS(AKORD[[CZASY]:[CZASY]],AKORD[[DATA]:[DATA]],ET5,AKORD[[IMIE]:[IMIE]],$A$66)</f>
        <v>0</v>
      </c>
      <c r="EU66" s="31">
        <f>SUMIFS(AKORD[[CZASY]:[CZASY]],AKORD[[DATA]:[DATA]],EU5,AKORD[[IMIE]:[IMIE]],$A$66)</f>
        <v>0</v>
      </c>
      <c r="EV66" s="31">
        <f>SUMIFS(AKORD[[CZASY]:[CZASY]],AKORD[[DATA]:[DATA]],EV5,AKORD[[IMIE]:[IMIE]],$A$66)</f>
        <v>0</v>
      </c>
      <c r="EW66" s="54">
        <f>SUMIFS(AKORD[[CZASY]:[CZASY]],AKORD[[DATA]:[DATA]],EW5,AKORD[[IMIE]:[IMIE]],$A$66)</f>
        <v>0</v>
      </c>
      <c r="EX66" s="57">
        <f>SUMIFS(AKORD[[CZASY]:[CZASY]],AKORD[[DATA]:[DATA]],EX5,AKORD[[IMIE]:[IMIE]],$A$66)</f>
        <v>0</v>
      </c>
      <c r="EY66" s="31">
        <f>SUMIFS(AKORD[[CZASY]:[CZASY]],AKORD[[DATA]:[DATA]],EY5,AKORD[[IMIE]:[IMIE]],$A$66)</f>
        <v>0</v>
      </c>
      <c r="EZ66" s="31">
        <f>SUMIFS(AKORD[[CZASY]:[CZASY]],AKORD[[DATA]:[DATA]],EZ5,AKORD[[IMIE]:[IMIE]],$A$66)</f>
        <v>0</v>
      </c>
      <c r="FA66" s="31">
        <f>SUMIFS(AKORD[[CZASY]:[CZASY]],AKORD[[DATA]:[DATA]],FA5,AKORD[[IMIE]:[IMIE]],$A$66)</f>
        <v>0</v>
      </c>
      <c r="FB66" s="31">
        <f>SUMIFS(AKORD[[CZASY]:[CZASY]],AKORD[[DATA]:[DATA]],FB5,AKORD[[IMIE]:[IMIE]],$A$66)</f>
        <v>0</v>
      </c>
      <c r="FC66" s="31">
        <f>SUMIFS(AKORD[[CZASY]:[CZASY]],AKORD[[DATA]:[DATA]],FC5,AKORD[[IMIE]:[IMIE]],$A$66)</f>
        <v>0</v>
      </c>
      <c r="FD66" s="54">
        <f>SUMIFS(AKORD[[CZASY]:[CZASY]],AKORD[[DATA]:[DATA]],FD5,AKORD[[IMIE]:[IMIE]],$A$66)</f>
        <v>0</v>
      </c>
      <c r="FE66" s="57">
        <f>SUMIFS(AKORD[[CZASY]:[CZASY]],AKORD[[DATA]:[DATA]],FE5,AKORD[[IMIE]:[IMIE]],$A$66)</f>
        <v>0</v>
      </c>
      <c r="FF66" s="31">
        <f>SUMIFS(AKORD[[CZASY]:[CZASY]],AKORD[[DATA]:[DATA]],FF5,AKORD[[IMIE]:[IMIE]],$A$66)</f>
        <v>0</v>
      </c>
      <c r="FG66" s="31">
        <f>SUMIFS(AKORD[[CZASY]:[CZASY]],AKORD[[DATA]:[DATA]],FG5,AKORD[[IMIE]:[IMIE]],$A$66)</f>
        <v>0</v>
      </c>
      <c r="FH66" s="31">
        <f>SUMIFS(AKORD[[CZASY]:[CZASY]],AKORD[[DATA]:[DATA]],FH5,AKORD[[IMIE]:[IMIE]],$A$66)</f>
        <v>0</v>
      </c>
      <c r="FI66" s="31">
        <f>SUMIFS(AKORD[[CZASY]:[CZASY]],AKORD[[DATA]:[DATA]],FI5,AKORD[[IMIE]:[IMIE]],$A$66)</f>
        <v>0</v>
      </c>
      <c r="FJ66" s="31">
        <f>SUMIFS(AKORD[[CZASY]:[CZASY]],AKORD[[DATA]:[DATA]],FJ5,AKORD[[IMIE]:[IMIE]],$A$66)</f>
        <v>0</v>
      </c>
      <c r="FK66" s="54">
        <f>SUMIFS(AKORD[[CZASY]:[CZASY]],AKORD[[DATA]:[DATA]],FK5,AKORD[[IMIE]:[IMIE]],$A$66)</f>
        <v>0</v>
      </c>
      <c r="FL66" s="57">
        <f>SUMIFS(AKORD[[CZASY]:[CZASY]],AKORD[[DATA]:[DATA]],FL5,AKORD[[IMIE]:[IMIE]],$A$66)</f>
        <v>0</v>
      </c>
      <c r="FM66" s="31">
        <f>SUMIFS(AKORD[[CZASY]:[CZASY]],AKORD[[DATA]:[DATA]],FM5,AKORD[[IMIE]:[IMIE]],$A$66)</f>
        <v>0</v>
      </c>
      <c r="FN66" s="31">
        <f>SUMIFS(AKORD[[CZASY]:[CZASY]],AKORD[[DATA]:[DATA]],FN5,AKORD[[IMIE]:[IMIE]],$A$66)</f>
        <v>0</v>
      </c>
      <c r="FO66" s="31">
        <f>SUMIFS(AKORD[[CZASY]:[CZASY]],AKORD[[DATA]:[DATA]],FO5,AKORD[[IMIE]:[IMIE]],$A$66)</f>
        <v>0</v>
      </c>
      <c r="FP66" s="31">
        <f>SUMIFS(AKORD[[CZASY]:[CZASY]],AKORD[[DATA]:[DATA]],FP5,AKORD[[IMIE]:[IMIE]],$A$66)</f>
        <v>0</v>
      </c>
      <c r="FQ66" s="31">
        <f>SUMIFS(AKORD[[CZASY]:[CZASY]],AKORD[[DATA]:[DATA]],FQ5,AKORD[[IMIE]:[IMIE]],$A$66)</f>
        <v>0</v>
      </c>
      <c r="FR66" s="54">
        <f>SUMIFS(AKORD[[CZASY]:[CZASY]],AKORD[[DATA]:[DATA]],FR5,AKORD[[IMIE]:[IMIE]],$A$66)</f>
        <v>0</v>
      </c>
      <c r="FS66" s="57">
        <f>SUMIFS(AKORD[[CZASY]:[CZASY]],AKORD[[DATA]:[DATA]],FS5,AKORD[[IMIE]:[IMIE]],$A$66)</f>
        <v>0</v>
      </c>
      <c r="FT66" s="31">
        <f>SUMIFS(AKORD[[CZASY]:[CZASY]],AKORD[[DATA]:[DATA]],FT5,AKORD[[IMIE]:[IMIE]],$A$66)</f>
        <v>0</v>
      </c>
      <c r="FU66" s="31">
        <f>SUMIFS(AKORD[[CZASY]:[CZASY]],AKORD[[DATA]:[DATA]],FU5,AKORD[[IMIE]:[IMIE]],$A$66)</f>
        <v>0</v>
      </c>
      <c r="FV66" s="31">
        <f>SUMIFS(AKORD[[CZASY]:[CZASY]],AKORD[[DATA]:[DATA]],FV5,AKORD[[IMIE]:[IMIE]],$A$66)</f>
        <v>0</v>
      </c>
      <c r="FW66" s="31">
        <f>SUMIFS(AKORD[[CZASY]:[CZASY]],AKORD[[DATA]:[DATA]],FW5,AKORD[[IMIE]:[IMIE]],$A$66)</f>
        <v>0</v>
      </c>
      <c r="FX66" s="31">
        <f>SUMIFS(AKORD[[CZASY]:[CZASY]],AKORD[[DATA]:[DATA]],FX5,AKORD[[IMIE]:[IMIE]],$A$66)</f>
        <v>0</v>
      </c>
      <c r="FY66" s="54">
        <f>SUMIFS(AKORD[[CZASY]:[CZASY]],AKORD[[DATA]:[DATA]],FY5,AKORD[[IMIE]:[IMIE]],$A$66)</f>
        <v>0</v>
      </c>
      <c r="FZ66" s="57">
        <f>SUMIFS(AKORD[[CZASY]:[CZASY]],AKORD[[DATA]:[DATA]],FZ5,AKORD[[IMIE]:[IMIE]],$A$66)</f>
        <v>0</v>
      </c>
      <c r="GA66" s="31">
        <f>SUMIFS(AKORD[[CZASY]:[CZASY]],AKORD[[DATA]:[DATA]],GA5,AKORD[[IMIE]:[IMIE]],$A$66)</f>
        <v>0</v>
      </c>
      <c r="GB66" s="31">
        <f>SUMIFS(AKORD[[CZASY]:[CZASY]],AKORD[[DATA]:[DATA]],GB5,AKORD[[IMIE]:[IMIE]],$A$66)</f>
        <v>0</v>
      </c>
      <c r="GC66" s="31">
        <f>SUMIFS(AKORD[[CZASY]:[CZASY]],AKORD[[DATA]:[DATA]],GC5,AKORD[[IMIE]:[IMIE]],$A$66)</f>
        <v>0</v>
      </c>
      <c r="GD66" s="31">
        <f>SUMIFS(AKORD[[CZASY]:[CZASY]],AKORD[[DATA]:[DATA]],GD5,AKORD[[IMIE]:[IMIE]],$A$66)</f>
        <v>0</v>
      </c>
      <c r="GE66" s="31">
        <f>SUMIFS(AKORD[[CZASY]:[CZASY]],AKORD[[DATA]:[DATA]],GE5,AKORD[[IMIE]:[IMIE]],$A$66)</f>
        <v>0</v>
      </c>
      <c r="GF66" s="54">
        <f>SUMIFS(AKORD[[CZASY]:[CZASY]],AKORD[[DATA]:[DATA]],GF5,AKORD[[IMIE]:[IMIE]],$A$66)</f>
        <v>0</v>
      </c>
      <c r="GG66" s="57">
        <f>SUMIFS(AKORD[[CZASY]:[CZASY]],AKORD[[DATA]:[DATA]],GG5,AKORD[[IMIE]:[IMIE]],$A$66)</f>
        <v>0</v>
      </c>
      <c r="GH66" s="31">
        <f>SUMIFS(AKORD[[CZASY]:[CZASY]],AKORD[[DATA]:[DATA]],GH5,AKORD[[IMIE]:[IMIE]],$A$66)</f>
        <v>0</v>
      </c>
      <c r="GI66" s="31">
        <f>SUMIFS(AKORD[[CZASY]:[CZASY]],AKORD[[DATA]:[DATA]],GI5,AKORD[[IMIE]:[IMIE]],$A$66)</f>
        <v>0</v>
      </c>
      <c r="GJ66" s="31">
        <f>SUMIFS(AKORD[[CZASY]:[CZASY]],AKORD[[DATA]:[DATA]],GJ5,AKORD[[IMIE]:[IMIE]],$A$66)</f>
        <v>0</v>
      </c>
      <c r="GK66" s="31">
        <f>SUMIFS(AKORD[[CZASY]:[CZASY]],AKORD[[DATA]:[DATA]],GK5,AKORD[[IMIE]:[IMIE]],$A$66)</f>
        <v>0</v>
      </c>
      <c r="GL66" s="31">
        <f>SUMIFS(AKORD[[CZASY]:[CZASY]],AKORD[[DATA]:[DATA]],GL5,AKORD[[IMIE]:[IMIE]],$A$66)</f>
        <v>0</v>
      </c>
      <c r="GM66" s="54">
        <f>SUMIFS(AKORD[[CZASY]:[CZASY]],AKORD[[DATA]:[DATA]],GM5,AKORD[[IMIE]:[IMIE]],$A$66)</f>
        <v>0</v>
      </c>
      <c r="GN66" s="57">
        <f>SUMIFS(AKORD[[CZASY]:[CZASY]],AKORD[[DATA]:[DATA]],GN5,AKORD[[IMIE]:[IMIE]],$A$66)</f>
        <v>0</v>
      </c>
      <c r="GO66" s="31">
        <f>SUMIFS(AKORD[[CZASY]:[CZASY]],AKORD[[DATA]:[DATA]],GO5,AKORD[[IMIE]:[IMIE]],$A$66)</f>
        <v>0</v>
      </c>
      <c r="GP66" s="31">
        <f>SUMIFS(AKORD[[CZASY]:[CZASY]],AKORD[[DATA]:[DATA]],GP5,AKORD[[IMIE]:[IMIE]],$A$66)</f>
        <v>0</v>
      </c>
      <c r="GQ66" s="31">
        <f>SUMIFS(AKORD[[CZASY]:[CZASY]],AKORD[[DATA]:[DATA]],GQ5,AKORD[[IMIE]:[IMIE]],$A$66)</f>
        <v>0</v>
      </c>
      <c r="GR66" s="31">
        <f>SUMIFS(AKORD[[CZASY]:[CZASY]],AKORD[[DATA]:[DATA]],GR5,AKORD[[IMIE]:[IMIE]],$A$66)</f>
        <v>0</v>
      </c>
      <c r="GS66" s="31">
        <f>SUMIFS(AKORD[[CZASY]:[CZASY]],AKORD[[DATA]:[DATA]],GS5,AKORD[[IMIE]:[IMIE]],$A$66)</f>
        <v>0</v>
      </c>
      <c r="GT66" s="54">
        <f>SUMIFS(AKORD[[CZASY]:[CZASY]],AKORD[[DATA]:[DATA]],GT5,AKORD[[IMIE]:[IMIE]],$A$66)</f>
        <v>0</v>
      </c>
      <c r="GU66" s="57">
        <f>SUMIFS(AKORD[[CZASY]:[CZASY]],AKORD[[DATA]:[DATA]],GU5,AKORD[[IMIE]:[IMIE]],$A$66)</f>
        <v>0</v>
      </c>
      <c r="GV66" s="31">
        <f>SUMIFS(AKORD[[CZASY]:[CZASY]],AKORD[[DATA]:[DATA]],GV5,AKORD[[IMIE]:[IMIE]],$A$66)</f>
        <v>0</v>
      </c>
      <c r="GW66" s="31">
        <f>SUMIFS(AKORD[[CZASY]:[CZASY]],AKORD[[DATA]:[DATA]],GW5,AKORD[[IMIE]:[IMIE]],$A$66)</f>
        <v>0</v>
      </c>
      <c r="GX66" s="31">
        <f>SUMIFS(AKORD[[CZASY]:[CZASY]],AKORD[[DATA]:[DATA]],GX5,AKORD[[IMIE]:[IMIE]],$A$66)</f>
        <v>0</v>
      </c>
      <c r="GY66" s="31">
        <f>SUMIFS(AKORD[[CZASY]:[CZASY]],AKORD[[DATA]:[DATA]],GY5,AKORD[[IMIE]:[IMIE]],$A$66)</f>
        <v>0</v>
      </c>
      <c r="GZ66" s="31">
        <f>SUMIFS(AKORD[[CZASY]:[CZASY]],AKORD[[DATA]:[DATA]],GZ5,AKORD[[IMIE]:[IMIE]],$A$66)</f>
        <v>0</v>
      </c>
      <c r="HA66" s="54">
        <f>SUMIFS(AKORD[[CZASY]:[CZASY]],AKORD[[DATA]:[DATA]],HA5,AKORD[[IMIE]:[IMIE]],$A$66)</f>
        <v>0</v>
      </c>
      <c r="HB66" s="57">
        <f>SUMIFS(AKORD[[CZASY]:[CZASY]],AKORD[[DATA]:[DATA]],HB5,AKORD[[IMIE]:[IMIE]],$A$66)</f>
        <v>0</v>
      </c>
      <c r="HC66" s="31">
        <f>SUMIFS(AKORD[[CZASY]:[CZASY]],AKORD[[DATA]:[DATA]],HC5,AKORD[[IMIE]:[IMIE]],$A$66)</f>
        <v>0</v>
      </c>
      <c r="HD66" s="31">
        <f>SUMIFS(AKORD[[CZASY]:[CZASY]],AKORD[[DATA]:[DATA]],HD5,AKORD[[IMIE]:[IMIE]],$A$66)</f>
        <v>0</v>
      </c>
      <c r="HE66" s="31">
        <f>SUMIFS(AKORD[[CZASY]:[CZASY]],AKORD[[DATA]:[DATA]],HE5,AKORD[[IMIE]:[IMIE]],$A$66)</f>
        <v>0</v>
      </c>
      <c r="HF66" s="31">
        <f>SUMIFS(AKORD[[CZASY]:[CZASY]],AKORD[[DATA]:[DATA]],HF5,AKORD[[IMIE]:[IMIE]],$A$66)</f>
        <v>0</v>
      </c>
      <c r="HG66" s="31">
        <f>SUMIFS(AKORD[[CZASY]:[CZASY]],AKORD[[DATA]:[DATA]],HG5,AKORD[[IMIE]:[IMIE]],$A$66)</f>
        <v>0</v>
      </c>
      <c r="HH66" s="54">
        <f>SUMIFS(AKORD[[CZASY]:[CZASY]],AKORD[[DATA]:[DATA]],HH5,AKORD[[IMIE]:[IMIE]],$A$66)</f>
        <v>0</v>
      </c>
      <c r="HI66" s="57">
        <f>SUMIFS(AKORD[[CZASY]:[CZASY]],AKORD[[DATA]:[DATA]],HI5,AKORD[[IMIE]:[IMIE]],$A$66)</f>
        <v>0</v>
      </c>
      <c r="HJ66" s="31">
        <f>SUMIFS(AKORD[[CZASY]:[CZASY]],AKORD[[DATA]:[DATA]],HJ5,AKORD[[IMIE]:[IMIE]],$A$66)</f>
        <v>0</v>
      </c>
      <c r="HK66" s="31">
        <f>SUMIFS(AKORD[[CZASY]:[CZASY]],AKORD[[DATA]:[DATA]],HK5,AKORD[[IMIE]:[IMIE]],$A$66)</f>
        <v>0</v>
      </c>
      <c r="HL66" s="31">
        <f>SUMIFS(AKORD[[CZASY]:[CZASY]],AKORD[[DATA]:[DATA]],HL5,AKORD[[IMIE]:[IMIE]],$A$66)</f>
        <v>0</v>
      </c>
      <c r="HM66" s="31">
        <f>SUMIFS(AKORD[[CZASY]:[CZASY]],AKORD[[DATA]:[DATA]],HM5,AKORD[[IMIE]:[IMIE]],$A$66)</f>
        <v>0</v>
      </c>
      <c r="HN66" s="31">
        <f>SUMIFS(AKORD[[CZASY]:[CZASY]],AKORD[[DATA]:[DATA]],HN5,AKORD[[IMIE]:[IMIE]],$A$66)</f>
        <v>0</v>
      </c>
      <c r="HO66" s="54">
        <f>SUMIFS(AKORD[[CZASY]:[CZASY]],AKORD[[DATA]:[DATA]],HO5,AKORD[[IMIE]:[IMIE]],$A$66)</f>
        <v>0</v>
      </c>
      <c r="HP66" s="57">
        <f>SUMIFS(AKORD[[CZASY]:[CZASY]],AKORD[[DATA]:[DATA]],HP5,AKORD[[IMIE]:[IMIE]],$A$66)</f>
        <v>0</v>
      </c>
      <c r="HQ66" s="31">
        <f>SUMIFS(AKORD[[CZASY]:[CZASY]],AKORD[[DATA]:[DATA]],HQ5,AKORD[[IMIE]:[IMIE]],$A$66)</f>
        <v>0</v>
      </c>
      <c r="HR66" s="31">
        <f>SUMIFS(AKORD[[CZASY]:[CZASY]],AKORD[[DATA]:[DATA]],HR5,AKORD[[IMIE]:[IMIE]],$A$66)</f>
        <v>0</v>
      </c>
      <c r="HS66" s="31">
        <f>SUMIFS(AKORD[[CZASY]:[CZASY]],AKORD[[DATA]:[DATA]],HS5,AKORD[[IMIE]:[IMIE]],$A$66)</f>
        <v>0</v>
      </c>
      <c r="HT66" s="31">
        <f>SUMIFS(AKORD[[CZASY]:[CZASY]],AKORD[[DATA]:[DATA]],HT5,AKORD[[IMIE]:[IMIE]],$A$66)</f>
        <v>0</v>
      </c>
      <c r="HU66" s="31">
        <f>SUMIFS(AKORD[[CZASY]:[CZASY]],AKORD[[DATA]:[DATA]],HU5,AKORD[[IMIE]:[IMIE]],$A$66)</f>
        <v>0</v>
      </c>
      <c r="HV66" s="54">
        <f>SUMIFS(AKORD[[CZASY]:[CZASY]],AKORD[[DATA]:[DATA]],HV5,AKORD[[IMIE]:[IMIE]],$A$66)</f>
        <v>0</v>
      </c>
      <c r="HW66" s="57">
        <f>SUMIFS(AKORD[[CZASY]:[CZASY]],AKORD[[DATA]:[DATA]],HW5,AKORD[[IMIE]:[IMIE]],$A$66)</f>
        <v>0</v>
      </c>
      <c r="HX66" s="31">
        <f>SUMIFS(AKORD[[CZASY]:[CZASY]],AKORD[[DATA]:[DATA]],HX5,AKORD[[IMIE]:[IMIE]],$A$66)</f>
        <v>0</v>
      </c>
      <c r="HY66" s="31">
        <f>SUMIFS(AKORD[[CZASY]:[CZASY]],AKORD[[DATA]:[DATA]],HY5,AKORD[[IMIE]:[IMIE]],$A$66)</f>
        <v>0</v>
      </c>
      <c r="HZ66" s="31">
        <f>SUMIFS(AKORD[[CZASY]:[CZASY]],AKORD[[DATA]:[DATA]],HZ5,AKORD[[IMIE]:[IMIE]],$A$66)</f>
        <v>0</v>
      </c>
      <c r="IA66" s="31">
        <f>SUMIFS(AKORD[[CZASY]:[CZASY]],AKORD[[DATA]:[DATA]],IA5,AKORD[[IMIE]:[IMIE]],$A$66)</f>
        <v>0</v>
      </c>
      <c r="IB66" s="31">
        <f>SUMIFS(AKORD[[CZASY]:[CZASY]],AKORD[[DATA]:[DATA]],IB5,AKORD[[IMIE]:[IMIE]],$A$66)</f>
        <v>0</v>
      </c>
      <c r="IC66" s="54">
        <f>SUMIFS(AKORD[[CZASY]:[CZASY]],AKORD[[DATA]:[DATA]],IC5,AKORD[[IMIE]:[IMIE]],$A$66)</f>
        <v>0</v>
      </c>
      <c r="ID66" s="57">
        <f>SUMIFS(AKORD[[CZASY]:[CZASY]],AKORD[[DATA]:[DATA]],ID5,AKORD[[IMIE]:[IMIE]],$A$66)</f>
        <v>0</v>
      </c>
      <c r="IE66" s="31">
        <f>SUMIFS(AKORD[[CZASY]:[CZASY]],AKORD[[DATA]:[DATA]],IE5,AKORD[[IMIE]:[IMIE]],$A$66)</f>
        <v>0</v>
      </c>
      <c r="IF66" s="31">
        <f>SUMIFS(AKORD[[CZASY]:[CZASY]],AKORD[[DATA]:[DATA]],IF5,AKORD[[IMIE]:[IMIE]],$A$66)</f>
        <v>0</v>
      </c>
      <c r="IG66" s="31">
        <f>SUMIFS(AKORD[[CZASY]:[CZASY]],AKORD[[DATA]:[DATA]],IG5,AKORD[[IMIE]:[IMIE]],$A$66)</f>
        <v>0</v>
      </c>
      <c r="IH66" s="31">
        <f>SUMIFS(AKORD[[CZASY]:[CZASY]],AKORD[[DATA]:[DATA]],IH5,AKORD[[IMIE]:[IMIE]],$A$66)</f>
        <v>0</v>
      </c>
      <c r="II66" s="31">
        <f>SUMIFS(AKORD[[CZASY]:[CZASY]],AKORD[[DATA]:[DATA]],II5,AKORD[[IMIE]:[IMIE]],$A$66)</f>
        <v>0</v>
      </c>
      <c r="IJ66" s="54">
        <f>SUMIFS(AKORD[[CZASY]:[CZASY]],AKORD[[DATA]:[DATA]],IJ5,AKORD[[IMIE]:[IMIE]],$A$66)</f>
        <v>0</v>
      </c>
      <c r="IK66" s="57">
        <f>SUMIFS(AKORD[[CZASY]:[CZASY]],AKORD[[DATA]:[DATA]],IK5,AKORD[[IMIE]:[IMIE]],$A$66)</f>
        <v>0</v>
      </c>
      <c r="IL66" s="31">
        <f>SUMIFS(AKORD[[CZASY]:[CZASY]],AKORD[[DATA]:[DATA]],IL5,AKORD[[IMIE]:[IMIE]],$A$66)</f>
        <v>0</v>
      </c>
      <c r="IM66" s="31">
        <f>SUMIFS(AKORD[[CZASY]:[CZASY]],AKORD[[DATA]:[DATA]],IM5,AKORD[[IMIE]:[IMIE]],$A$66)</f>
        <v>0</v>
      </c>
      <c r="IN66" s="31">
        <f>SUMIFS(AKORD[[CZASY]:[CZASY]],AKORD[[DATA]:[DATA]],IN5,AKORD[[IMIE]:[IMIE]],$A$66)</f>
        <v>0</v>
      </c>
      <c r="IO66" s="31">
        <f>SUMIFS(AKORD[[CZASY]:[CZASY]],AKORD[[DATA]:[DATA]],IO5,AKORD[[IMIE]:[IMIE]],$A$66)</f>
        <v>0</v>
      </c>
      <c r="IP66" s="31">
        <f>SUMIFS(AKORD[[CZASY]:[CZASY]],AKORD[[DATA]:[DATA]],IP5,AKORD[[IMIE]:[IMIE]],$A$66)</f>
        <v>0</v>
      </c>
      <c r="IQ66" s="54">
        <f>SUMIFS(AKORD[[CZASY]:[CZASY]],AKORD[[DATA]:[DATA]],IQ5,AKORD[[IMIE]:[IMIE]],$A$66)</f>
        <v>0</v>
      </c>
      <c r="IR66" s="57">
        <f>SUMIFS(AKORD[[CZASY]:[CZASY]],AKORD[[DATA]:[DATA]],IR5,AKORD[[IMIE]:[IMIE]],$A$66)</f>
        <v>0</v>
      </c>
      <c r="IS66" s="31">
        <f>SUMIFS(AKORD[[CZASY]:[CZASY]],AKORD[[DATA]:[DATA]],IS5,AKORD[[IMIE]:[IMIE]],$A$66)</f>
        <v>0</v>
      </c>
      <c r="IT66" s="31">
        <f>SUMIFS(AKORD[[CZASY]:[CZASY]],AKORD[[DATA]:[DATA]],IT5,AKORD[[IMIE]:[IMIE]],$A$66)</f>
        <v>0</v>
      </c>
      <c r="IU66" s="31">
        <f>SUMIFS(AKORD[[CZASY]:[CZASY]],AKORD[[DATA]:[DATA]],IU5,AKORD[[IMIE]:[IMIE]],$A$66)</f>
        <v>0</v>
      </c>
      <c r="IV66" s="31">
        <f>SUMIFS(AKORD[[CZASY]:[CZASY]],AKORD[[DATA]:[DATA]],IV5,AKORD[[IMIE]:[IMIE]],$A$66)</f>
        <v>0</v>
      </c>
      <c r="IW66" s="31">
        <f>SUMIFS(AKORD[[CZASY]:[CZASY]],AKORD[[DATA]:[DATA]],IW5,AKORD[[IMIE]:[IMIE]],$A$66)</f>
        <v>0</v>
      </c>
      <c r="IX66" s="54">
        <f>SUMIFS(AKORD[[CZASY]:[CZASY]],AKORD[[DATA]:[DATA]],IX5,AKORD[[IMIE]:[IMIE]],$A$66)</f>
        <v>0</v>
      </c>
      <c r="IY66" s="57">
        <f>SUMIFS(AKORD[[CZASY]:[CZASY]],AKORD[[DATA]:[DATA]],IY5,AKORD[[IMIE]:[IMIE]],$A$66)</f>
        <v>0</v>
      </c>
      <c r="IZ66" s="31">
        <f>SUMIFS(AKORD[[CZASY]:[CZASY]],AKORD[[DATA]:[DATA]],IZ5,AKORD[[IMIE]:[IMIE]],$A$66)</f>
        <v>0</v>
      </c>
      <c r="JA66" s="31">
        <f>SUMIFS(AKORD[[CZASY]:[CZASY]],AKORD[[DATA]:[DATA]],JA5,AKORD[[IMIE]:[IMIE]],$A$66)</f>
        <v>0</v>
      </c>
      <c r="JB66" s="31">
        <f>SUMIFS(AKORD[[CZASY]:[CZASY]],AKORD[[DATA]:[DATA]],JB5,AKORD[[IMIE]:[IMIE]],$A$66)</f>
        <v>0</v>
      </c>
      <c r="JC66" s="31">
        <f>SUMIFS(AKORD[[CZASY]:[CZASY]],AKORD[[DATA]:[DATA]],JC5,AKORD[[IMIE]:[IMIE]],$A$66)</f>
        <v>0</v>
      </c>
      <c r="JD66" s="31">
        <f>SUMIFS(AKORD[[CZASY]:[CZASY]],AKORD[[DATA]:[DATA]],JD5,AKORD[[IMIE]:[IMIE]],$A$66)</f>
        <v>0</v>
      </c>
      <c r="JE66" s="54">
        <f>SUMIFS(AKORD[[CZASY]:[CZASY]],AKORD[[DATA]:[DATA]],JE5,AKORD[[IMIE]:[IMIE]],$A$66)</f>
        <v>0</v>
      </c>
      <c r="JF66" s="57">
        <f>SUMIFS(AKORD[[CZASY]:[CZASY]],AKORD[[DATA]:[DATA]],JF5,AKORD[[IMIE]:[IMIE]],$A$66)</f>
        <v>0</v>
      </c>
      <c r="JG66" s="31">
        <f>SUMIFS(AKORD[[CZASY]:[CZASY]],AKORD[[DATA]:[DATA]],JG5,AKORD[[IMIE]:[IMIE]],$A$66)</f>
        <v>0</v>
      </c>
      <c r="JH66" s="31">
        <f>SUMIFS(AKORD[[CZASY]:[CZASY]],AKORD[[DATA]:[DATA]],JH5,AKORD[[IMIE]:[IMIE]],$A$66)</f>
        <v>0</v>
      </c>
      <c r="JI66" s="31">
        <f>SUMIFS(AKORD[[CZASY]:[CZASY]],AKORD[[DATA]:[DATA]],JI5,AKORD[[IMIE]:[IMIE]],$A$66)</f>
        <v>0</v>
      </c>
      <c r="JJ66" s="31">
        <f>SUMIFS(AKORD[[CZASY]:[CZASY]],AKORD[[DATA]:[DATA]],JJ5,AKORD[[IMIE]:[IMIE]],$A$66)</f>
        <v>0</v>
      </c>
      <c r="JK66" s="31">
        <f>SUMIFS(AKORD[[CZASY]:[CZASY]],AKORD[[DATA]:[DATA]],JK5,AKORD[[IMIE]:[IMIE]],$A$66)</f>
        <v>0</v>
      </c>
      <c r="JL66" s="54">
        <f>SUMIFS(AKORD[[CZASY]:[CZASY]],AKORD[[DATA]:[DATA]],JL5,AKORD[[IMIE]:[IMIE]],$A$66)</f>
        <v>0</v>
      </c>
      <c r="JM66" s="57">
        <f>SUMIFS(AKORD[[CZASY]:[CZASY]],AKORD[[DATA]:[DATA]],JM5,AKORD[[IMIE]:[IMIE]],$A$66)</f>
        <v>0</v>
      </c>
      <c r="JN66" s="31">
        <f>SUMIFS(AKORD[[CZASY]:[CZASY]],AKORD[[DATA]:[DATA]],JN5,AKORD[[IMIE]:[IMIE]],$A$66)</f>
        <v>0</v>
      </c>
      <c r="JO66" s="31">
        <f>SUMIFS(AKORD[[CZASY]:[CZASY]],AKORD[[DATA]:[DATA]],JO5,AKORD[[IMIE]:[IMIE]],$A$66)</f>
        <v>0</v>
      </c>
      <c r="JP66" s="31">
        <f>SUMIFS(AKORD[[CZASY]:[CZASY]],AKORD[[DATA]:[DATA]],JP5,AKORD[[IMIE]:[IMIE]],$A$66)</f>
        <v>0</v>
      </c>
      <c r="JQ66" s="31">
        <f>SUMIFS(AKORD[[CZASY]:[CZASY]],AKORD[[DATA]:[DATA]],JQ5,AKORD[[IMIE]:[IMIE]],$A$66)</f>
        <v>0</v>
      </c>
      <c r="JR66" s="31">
        <f>SUMIFS(AKORD[[CZASY]:[CZASY]],AKORD[[DATA]:[DATA]],JR5,AKORD[[IMIE]:[IMIE]],$A$66)</f>
        <v>0</v>
      </c>
      <c r="JS66" s="54">
        <f>SUMIFS(AKORD[[CZASY]:[CZASY]],AKORD[[DATA]:[DATA]],JS5,AKORD[[IMIE]:[IMIE]],$A$66)</f>
        <v>0</v>
      </c>
      <c r="JT66" s="57">
        <f>SUMIFS(AKORD[[CZASY]:[CZASY]],AKORD[[DATA]:[DATA]],JT5,AKORD[[IMIE]:[IMIE]],$A$66)</f>
        <v>0</v>
      </c>
      <c r="JU66" s="31">
        <f>SUMIFS(AKORD[[CZASY]:[CZASY]],AKORD[[DATA]:[DATA]],JU5,AKORD[[IMIE]:[IMIE]],$A$66)</f>
        <v>0</v>
      </c>
      <c r="JV66" s="31">
        <f>SUMIFS(AKORD[[CZASY]:[CZASY]],AKORD[[DATA]:[DATA]],JV5,AKORD[[IMIE]:[IMIE]],$A$66)</f>
        <v>0</v>
      </c>
      <c r="JW66" s="31">
        <f>SUMIFS(AKORD[[CZASY]:[CZASY]],AKORD[[DATA]:[DATA]],JW5,AKORD[[IMIE]:[IMIE]],$A$66)</f>
        <v>0</v>
      </c>
      <c r="JX66" s="31">
        <f>SUMIFS(AKORD[[CZASY]:[CZASY]],AKORD[[DATA]:[DATA]],JX5,AKORD[[IMIE]:[IMIE]],$A$66)</f>
        <v>0</v>
      </c>
      <c r="JY66" s="31">
        <f>SUMIFS(AKORD[[CZASY]:[CZASY]],AKORD[[DATA]:[DATA]],JY5,AKORD[[IMIE]:[IMIE]],$A$66)</f>
        <v>0</v>
      </c>
      <c r="JZ66" s="54">
        <f>SUMIFS(AKORD[[CZASY]:[CZASY]],AKORD[[DATA]:[DATA]],JZ5,AKORD[[IMIE]:[IMIE]],$A$66)</f>
        <v>0</v>
      </c>
      <c r="KA66" s="57">
        <f>SUMIFS(AKORD[[CZASY]:[CZASY]],AKORD[[DATA]:[DATA]],KA5,AKORD[[IMIE]:[IMIE]],$A$66)</f>
        <v>0</v>
      </c>
      <c r="KB66" s="31">
        <f>SUMIFS(AKORD[[CZASY]:[CZASY]],AKORD[[DATA]:[DATA]],KB5,AKORD[[IMIE]:[IMIE]],$A$66)</f>
        <v>0</v>
      </c>
      <c r="KC66" s="31">
        <f>SUMIFS(AKORD[[CZASY]:[CZASY]],AKORD[[DATA]:[DATA]],KC5,AKORD[[IMIE]:[IMIE]],$A$66)</f>
        <v>0</v>
      </c>
      <c r="KD66" s="31">
        <f>SUMIFS(AKORD[[CZASY]:[CZASY]],AKORD[[DATA]:[DATA]],KD5,AKORD[[IMIE]:[IMIE]],$A$66)</f>
        <v>0</v>
      </c>
      <c r="KE66" s="31">
        <f>SUMIFS(AKORD[[CZASY]:[CZASY]],AKORD[[DATA]:[DATA]],KE5,AKORD[[IMIE]:[IMIE]],$A$66)</f>
        <v>0</v>
      </c>
      <c r="KF66" s="31">
        <f>SUMIFS(AKORD[[CZASY]:[CZASY]],AKORD[[DATA]:[DATA]],KF5,AKORD[[IMIE]:[IMIE]],$A$66)</f>
        <v>0</v>
      </c>
      <c r="KG66" s="54">
        <f>SUMIFS(AKORD[[CZASY]:[CZASY]],AKORD[[DATA]:[DATA]],KG5,AKORD[[IMIE]:[IMIE]],$A$66)</f>
        <v>0</v>
      </c>
      <c r="KH66" s="57">
        <f>SUMIFS(AKORD[[CZASY]:[CZASY]],AKORD[[DATA]:[DATA]],KH5,AKORD[[IMIE]:[IMIE]],$A$66)</f>
        <v>0</v>
      </c>
      <c r="KI66" s="31">
        <f>SUMIFS(AKORD[[CZASY]:[CZASY]],AKORD[[DATA]:[DATA]],KI5,AKORD[[IMIE]:[IMIE]],$A$66)</f>
        <v>0</v>
      </c>
      <c r="KJ66" s="31">
        <f>SUMIFS(AKORD[[CZASY]:[CZASY]],AKORD[[DATA]:[DATA]],KJ5,AKORD[[IMIE]:[IMIE]],$A$66)</f>
        <v>0</v>
      </c>
      <c r="KK66" s="31">
        <f>SUMIFS(AKORD[[CZASY]:[CZASY]],AKORD[[DATA]:[DATA]],KK5,AKORD[[IMIE]:[IMIE]],$A$66)</f>
        <v>0</v>
      </c>
      <c r="KL66" s="31">
        <f>SUMIFS(AKORD[[CZASY]:[CZASY]],AKORD[[DATA]:[DATA]],KL5,AKORD[[IMIE]:[IMIE]],$A$66)</f>
        <v>0</v>
      </c>
      <c r="KM66" s="31">
        <f>SUMIFS(AKORD[[CZASY]:[CZASY]],AKORD[[DATA]:[DATA]],KM5,AKORD[[IMIE]:[IMIE]],$A$66)</f>
        <v>0</v>
      </c>
      <c r="KN66" s="54">
        <f>SUMIFS(AKORD[[CZASY]:[CZASY]],AKORD[[DATA]:[DATA]],KN5,AKORD[[IMIE]:[IMIE]],$A$66)</f>
        <v>0</v>
      </c>
      <c r="KO66" s="57">
        <f>SUMIFS(AKORD[[CZASY]:[CZASY]],AKORD[[DATA]:[DATA]],KO5,AKORD[[IMIE]:[IMIE]],$A$66)</f>
        <v>0</v>
      </c>
      <c r="KP66" s="31">
        <f>SUMIFS(AKORD[[CZASY]:[CZASY]],AKORD[[DATA]:[DATA]],KP5,AKORD[[IMIE]:[IMIE]],$A$66)</f>
        <v>0</v>
      </c>
      <c r="KQ66" s="31">
        <f>SUMIFS(AKORD[[CZASY]:[CZASY]],AKORD[[DATA]:[DATA]],KQ5,AKORD[[IMIE]:[IMIE]],$A$66)</f>
        <v>0</v>
      </c>
      <c r="KR66" s="31">
        <f>SUMIFS(AKORD[[CZASY]:[CZASY]],AKORD[[DATA]:[DATA]],KR5,AKORD[[IMIE]:[IMIE]],$A$66)</f>
        <v>0</v>
      </c>
      <c r="KS66" s="31">
        <f>SUMIFS(AKORD[[CZASY]:[CZASY]],AKORD[[DATA]:[DATA]],KS5,AKORD[[IMIE]:[IMIE]],$A$66)</f>
        <v>0</v>
      </c>
      <c r="KT66" s="31">
        <f>SUMIFS(AKORD[[CZASY]:[CZASY]],AKORD[[DATA]:[DATA]],KT5,AKORD[[IMIE]:[IMIE]],$A$66)</f>
        <v>0</v>
      </c>
      <c r="KU66" s="54">
        <f>SUMIFS(AKORD[[CZASY]:[CZASY]],AKORD[[DATA]:[DATA]],KU5,AKORD[[IMIE]:[IMIE]],$A$66)</f>
        <v>0</v>
      </c>
      <c r="KV66" s="57">
        <f>SUMIFS(AKORD[[CZASY]:[CZASY]],AKORD[[DATA]:[DATA]],KV5,AKORD[[IMIE]:[IMIE]],$A$66)</f>
        <v>0</v>
      </c>
      <c r="KW66" s="31">
        <f>SUMIFS(AKORD[[CZASY]:[CZASY]],AKORD[[DATA]:[DATA]],KW5,AKORD[[IMIE]:[IMIE]],$A$66)</f>
        <v>0</v>
      </c>
      <c r="KX66" s="31">
        <f>SUMIFS(AKORD[[CZASY]:[CZASY]],AKORD[[DATA]:[DATA]],KX5,AKORD[[IMIE]:[IMIE]],$A$66)</f>
        <v>0</v>
      </c>
      <c r="KY66" s="31">
        <f>SUMIFS(AKORD[[CZASY]:[CZASY]],AKORD[[DATA]:[DATA]],KY5,AKORD[[IMIE]:[IMIE]],$A$66)</f>
        <v>0</v>
      </c>
      <c r="KZ66" s="31">
        <f>SUMIFS(AKORD[[CZASY]:[CZASY]],AKORD[[DATA]:[DATA]],KZ5,AKORD[[IMIE]:[IMIE]],$A$66)</f>
        <v>0</v>
      </c>
      <c r="LA66" s="31">
        <f>SUMIFS(AKORD[[CZASY]:[CZASY]],AKORD[[DATA]:[DATA]],LA5,AKORD[[IMIE]:[IMIE]],$A$66)</f>
        <v>0</v>
      </c>
      <c r="LB66" s="54">
        <f>SUMIFS(AKORD[[CZASY]:[CZASY]],AKORD[[DATA]:[DATA]],LB5,AKORD[[IMIE]:[IMIE]],$A$66)</f>
        <v>0</v>
      </c>
      <c r="LC66" s="57">
        <f>SUMIFS(AKORD[[CZASY]:[CZASY]],AKORD[[DATA]:[DATA]],LC5,AKORD[[IMIE]:[IMIE]],$A$66)</f>
        <v>0</v>
      </c>
      <c r="LD66" s="31">
        <f>SUMIFS(AKORD[[CZASY]:[CZASY]],AKORD[[DATA]:[DATA]],LD5,AKORD[[IMIE]:[IMIE]],$A$66)</f>
        <v>0</v>
      </c>
      <c r="LE66" s="31">
        <f>SUMIFS(AKORD[[CZASY]:[CZASY]],AKORD[[DATA]:[DATA]],LE5,AKORD[[IMIE]:[IMIE]],$A$66)</f>
        <v>0</v>
      </c>
      <c r="LF66" s="31">
        <f>SUMIFS(AKORD[[CZASY]:[CZASY]],AKORD[[DATA]:[DATA]],LF5,AKORD[[IMIE]:[IMIE]],$A$66)</f>
        <v>0</v>
      </c>
      <c r="LG66" s="31">
        <f>SUMIFS(AKORD[[CZASY]:[CZASY]],AKORD[[DATA]:[DATA]],LG5,AKORD[[IMIE]:[IMIE]],$A$66)</f>
        <v>0</v>
      </c>
      <c r="LH66" s="31">
        <f>SUMIFS(AKORD[[CZASY]:[CZASY]],AKORD[[DATA]:[DATA]],LH5,AKORD[[IMIE]:[IMIE]],$A$66)</f>
        <v>0</v>
      </c>
      <c r="LI66" s="54">
        <f>SUMIFS(AKORD[[CZASY]:[CZASY]],AKORD[[DATA]:[DATA]],LI5,AKORD[[IMIE]:[IMIE]],$A$66)</f>
        <v>0</v>
      </c>
      <c r="LJ66" s="57">
        <f>SUMIFS(AKORD[[CZASY]:[CZASY]],AKORD[[DATA]:[DATA]],LJ5,AKORD[[IMIE]:[IMIE]],$A$66)</f>
        <v>0</v>
      </c>
      <c r="LK66" s="31">
        <f>SUMIFS(AKORD[[CZASY]:[CZASY]],AKORD[[DATA]:[DATA]],LK5,AKORD[[IMIE]:[IMIE]],$A$66)</f>
        <v>0</v>
      </c>
      <c r="LL66" s="31">
        <f>SUMIFS(AKORD[[CZASY]:[CZASY]],AKORD[[DATA]:[DATA]],LL5,AKORD[[IMIE]:[IMIE]],$A$66)</f>
        <v>0</v>
      </c>
      <c r="LM66" s="31">
        <f>SUMIFS(AKORD[[CZASY]:[CZASY]],AKORD[[DATA]:[DATA]],LM5,AKORD[[IMIE]:[IMIE]],$A$66)</f>
        <v>0</v>
      </c>
      <c r="LN66" s="31">
        <f>SUMIFS(AKORD[[CZASY]:[CZASY]],AKORD[[DATA]:[DATA]],LN5,AKORD[[IMIE]:[IMIE]],$A$66)</f>
        <v>0</v>
      </c>
      <c r="LO66" s="31">
        <f>SUMIFS(AKORD[[CZASY]:[CZASY]],AKORD[[DATA]:[DATA]],LO5,AKORD[[IMIE]:[IMIE]],$A$66)</f>
        <v>0</v>
      </c>
      <c r="LP66" s="54">
        <f>SUMIFS(AKORD[[CZASY]:[CZASY]],AKORD[[DATA]:[DATA]],LP5,AKORD[[IMIE]:[IMIE]],$A$66)</f>
        <v>0</v>
      </c>
      <c r="LQ66" s="57">
        <f>SUMIFS(AKORD[[CZASY]:[CZASY]],AKORD[[DATA]:[DATA]],LQ5,AKORD[[IMIE]:[IMIE]],$A$66)</f>
        <v>0</v>
      </c>
      <c r="LR66" s="31">
        <f>SUMIFS(AKORD[[CZASY]:[CZASY]],AKORD[[DATA]:[DATA]],LR5,AKORD[[IMIE]:[IMIE]],$A$66)</f>
        <v>0</v>
      </c>
      <c r="LS66" s="31">
        <f>SUMIFS(AKORD[[CZASY]:[CZASY]],AKORD[[DATA]:[DATA]],LS5,AKORD[[IMIE]:[IMIE]],$A$66)</f>
        <v>0</v>
      </c>
      <c r="LT66" s="31">
        <f>SUMIFS(AKORD[[CZASY]:[CZASY]],AKORD[[DATA]:[DATA]],LT5,AKORD[[IMIE]:[IMIE]],$A$66)</f>
        <v>0</v>
      </c>
      <c r="LU66" s="31">
        <f>SUMIFS(AKORD[[CZASY]:[CZASY]],AKORD[[DATA]:[DATA]],LU5,AKORD[[IMIE]:[IMIE]],$A$66)</f>
        <v>0</v>
      </c>
      <c r="LV66" s="31">
        <f>SUMIFS(AKORD[[CZASY]:[CZASY]],AKORD[[DATA]:[DATA]],LV5,AKORD[[IMIE]:[IMIE]],$A$66)</f>
        <v>0</v>
      </c>
      <c r="LW66" s="54">
        <f>SUMIFS(AKORD[[CZASY]:[CZASY]],AKORD[[DATA]:[DATA]],LW5,AKORD[[IMIE]:[IMIE]],$A$66)</f>
        <v>0</v>
      </c>
      <c r="LX66" s="57">
        <f>SUMIFS(AKORD[[CZASY]:[CZASY]],AKORD[[DATA]:[DATA]],LX5,AKORD[[IMIE]:[IMIE]],$A$66)</f>
        <v>0</v>
      </c>
      <c r="LY66" s="31">
        <f>SUMIFS(AKORD[[CZASY]:[CZASY]],AKORD[[DATA]:[DATA]],LY5,AKORD[[IMIE]:[IMIE]],$A$66)</f>
        <v>0</v>
      </c>
      <c r="LZ66" s="31">
        <f>SUMIFS(AKORD[[CZASY]:[CZASY]],AKORD[[DATA]:[DATA]],LZ5,AKORD[[IMIE]:[IMIE]],$A$66)</f>
        <v>0</v>
      </c>
      <c r="MA66" s="31">
        <f>SUMIFS(AKORD[[CZASY]:[CZASY]],AKORD[[DATA]:[DATA]],MA5,AKORD[[IMIE]:[IMIE]],$A$66)</f>
        <v>0</v>
      </c>
      <c r="MB66" s="31">
        <f>SUMIFS(AKORD[[CZASY]:[CZASY]],AKORD[[DATA]:[DATA]],MB5,AKORD[[IMIE]:[IMIE]],$A$66)</f>
        <v>0</v>
      </c>
      <c r="MC66" s="31">
        <f>SUMIFS(AKORD[[CZASY]:[CZASY]],AKORD[[DATA]:[DATA]],MC5,AKORD[[IMIE]:[IMIE]],$A$66)</f>
        <v>0</v>
      </c>
      <c r="MD66" s="54">
        <f>SUMIFS(AKORD[[CZASY]:[CZASY]],AKORD[[DATA]:[DATA]],MD5,AKORD[[IMIE]:[IMIE]],$A$66)</f>
        <v>0</v>
      </c>
      <c r="ME66" s="57">
        <f>SUMIFS(AKORD[[CZASY]:[CZASY]],AKORD[[DATA]:[DATA]],ME5,AKORD[[IMIE]:[IMIE]],$A$66)</f>
        <v>0</v>
      </c>
      <c r="MF66" s="31">
        <f>SUMIFS(AKORD[[CZASY]:[CZASY]],AKORD[[DATA]:[DATA]],MF5,AKORD[[IMIE]:[IMIE]],$A$66)</f>
        <v>0</v>
      </c>
      <c r="MG66" s="31">
        <f>SUMIFS(AKORD[[CZASY]:[CZASY]],AKORD[[DATA]:[DATA]],MG5,AKORD[[IMIE]:[IMIE]],$A$66)</f>
        <v>0</v>
      </c>
      <c r="MH66" s="31">
        <f>SUMIFS(AKORD[[CZASY]:[CZASY]],AKORD[[DATA]:[DATA]],MH5,AKORD[[IMIE]:[IMIE]],$A$66)</f>
        <v>0</v>
      </c>
      <c r="MI66" s="31">
        <f>SUMIFS(AKORD[[CZASY]:[CZASY]],AKORD[[DATA]:[DATA]],MI5,AKORD[[IMIE]:[IMIE]],$A$66)</f>
        <v>0</v>
      </c>
      <c r="MJ66" s="31">
        <f>SUMIFS(AKORD[[CZASY]:[CZASY]],AKORD[[DATA]:[DATA]],MJ5,AKORD[[IMIE]:[IMIE]],$A$66)</f>
        <v>0</v>
      </c>
      <c r="MK66" s="54">
        <f>SUMIFS(AKORD[[CZASY]:[CZASY]],AKORD[[DATA]:[DATA]],MK5,AKORD[[IMIE]:[IMIE]],$A$66)</f>
        <v>0</v>
      </c>
      <c r="ML66" s="57">
        <f>SUMIFS(AKORD[[CZASY]:[CZASY]],AKORD[[DATA]:[DATA]],ML5,AKORD[[IMIE]:[IMIE]],$A$66)</f>
        <v>0</v>
      </c>
      <c r="MM66" s="31">
        <f>SUMIFS(AKORD[[CZASY]:[CZASY]],AKORD[[DATA]:[DATA]],MM5,AKORD[[IMIE]:[IMIE]],$A$66)</f>
        <v>0</v>
      </c>
      <c r="MN66" s="31">
        <f>SUMIFS(AKORD[[CZASY]:[CZASY]],AKORD[[DATA]:[DATA]],MN5,AKORD[[IMIE]:[IMIE]],$A$66)</f>
        <v>0</v>
      </c>
      <c r="MO66" s="31">
        <f>SUMIFS(AKORD[[CZASY]:[CZASY]],AKORD[[DATA]:[DATA]],MO5,AKORD[[IMIE]:[IMIE]],$A$66)</f>
        <v>0</v>
      </c>
      <c r="MP66" s="31">
        <f>SUMIFS(AKORD[[CZASY]:[CZASY]],AKORD[[DATA]:[DATA]],MP5,AKORD[[IMIE]:[IMIE]],$A$66)</f>
        <v>0</v>
      </c>
      <c r="MQ66" s="31">
        <f>SUMIFS(AKORD[[CZASY]:[CZASY]],AKORD[[DATA]:[DATA]],MQ5,AKORD[[IMIE]:[IMIE]],$A$66)</f>
        <v>0</v>
      </c>
      <c r="MR66" s="54">
        <f>SUMIFS(AKORD[[CZASY]:[CZASY]],AKORD[[DATA]:[DATA]],MR5,AKORD[[IMIE]:[IMIE]],$A$66)</f>
        <v>0</v>
      </c>
      <c r="MS66" s="57">
        <f>SUMIFS(AKORD[[CZASY]:[CZASY]],AKORD[[DATA]:[DATA]],MS5,AKORD[[IMIE]:[IMIE]],$A$66)</f>
        <v>0</v>
      </c>
      <c r="MT66" s="31">
        <f>SUMIFS(AKORD[[CZASY]:[CZASY]],AKORD[[DATA]:[DATA]],MT5,AKORD[[IMIE]:[IMIE]],$A$66)</f>
        <v>0</v>
      </c>
      <c r="MU66" s="31">
        <f>SUMIFS(AKORD[[CZASY]:[CZASY]],AKORD[[DATA]:[DATA]],MU5,AKORD[[IMIE]:[IMIE]],$A$66)</f>
        <v>0</v>
      </c>
      <c r="MV66" s="31">
        <f>SUMIFS(AKORD[[CZASY]:[CZASY]],AKORD[[DATA]:[DATA]],MV5,AKORD[[IMIE]:[IMIE]],$A$66)</f>
        <v>0</v>
      </c>
      <c r="MW66" s="31">
        <f>SUMIFS(AKORD[[CZASY]:[CZASY]],AKORD[[DATA]:[DATA]],MW5,AKORD[[IMIE]:[IMIE]],$A$66)</f>
        <v>0</v>
      </c>
      <c r="MX66" s="31">
        <f>SUMIFS(AKORD[[CZASY]:[CZASY]],AKORD[[DATA]:[DATA]],MX5,AKORD[[IMIE]:[IMIE]],$A$66)</f>
        <v>0</v>
      </c>
      <c r="MY66" s="54">
        <f>SUMIFS(AKORD[[CZASY]:[CZASY]],AKORD[[DATA]:[DATA]],MY5,AKORD[[IMIE]:[IMIE]],$A$66)</f>
        <v>0</v>
      </c>
      <c r="MZ66" s="57">
        <f>SUMIFS(AKORD[[CZASY]:[CZASY]],AKORD[[DATA]:[DATA]],MZ5,AKORD[[IMIE]:[IMIE]],$A$66)</f>
        <v>0</v>
      </c>
      <c r="NA66" s="31">
        <f>SUMIFS(AKORD[[CZASY]:[CZASY]],AKORD[[DATA]:[DATA]],NA5,AKORD[[IMIE]:[IMIE]],$A$66)</f>
        <v>0</v>
      </c>
      <c r="NB66" s="31">
        <f>SUMIFS(AKORD[[CZASY]:[CZASY]],AKORD[[DATA]:[DATA]],NB5,AKORD[[IMIE]:[IMIE]],$A$66)</f>
        <v>0</v>
      </c>
      <c r="NC66" s="31">
        <f>SUMIFS(AKORD[[CZASY]:[CZASY]],AKORD[[DATA]:[DATA]],NC5,AKORD[[IMIE]:[IMIE]],$A$66)</f>
        <v>0</v>
      </c>
      <c r="ND66" s="31">
        <f>SUMIFS(AKORD[[CZASY]:[CZASY]],AKORD[[DATA]:[DATA]],ND5,AKORD[[IMIE]:[IMIE]],$A$66)</f>
        <v>0</v>
      </c>
      <c r="NE66" s="31">
        <f>SUMIFS(AKORD[[CZASY]:[CZASY]],AKORD[[DATA]:[DATA]],NE5,AKORD[[IMIE]:[IMIE]],$A$66)</f>
        <v>0</v>
      </c>
      <c r="NF66" s="54">
        <f>SUMIFS(AKORD[[CZASY]:[CZASY]],AKORD[[DATA]:[DATA]],NF5,AKORD[[IMIE]:[IMIE]],$A$66)</f>
        <v>0</v>
      </c>
      <c r="NG66" s="57">
        <f>SUMIFS(AKORD[[CZASY]:[CZASY]],AKORD[[DATA]:[DATA]],NG5,AKORD[[IMIE]:[IMIE]],$A$66)</f>
        <v>0</v>
      </c>
      <c r="NH66" s="31">
        <f>SUMIFS(AKORD[[CZASY]:[CZASY]],AKORD[[DATA]:[DATA]],NH5,AKORD[[IMIE]:[IMIE]],$A$66)</f>
        <v>0</v>
      </c>
      <c r="NI66" s="31">
        <f>SUMIFS(AKORD[[CZASY]:[CZASY]],AKORD[[DATA]:[DATA]],NI5,AKORD[[IMIE]:[IMIE]],$A$66)</f>
        <v>0</v>
      </c>
      <c r="NJ66" s="31">
        <f>SUMIFS(AKORD[[CZASY]:[CZASY]],AKORD[[DATA]:[DATA]],NJ5,AKORD[[IMIE]:[IMIE]],$A$66)</f>
        <v>0</v>
      </c>
      <c r="NK66" s="31">
        <f>SUMIFS(AKORD[[CZASY]:[CZASY]],AKORD[[DATA]:[DATA]],NK5,AKORD[[IMIE]:[IMIE]],$A$66)</f>
        <v>0</v>
      </c>
      <c r="NL66" s="31">
        <f>SUMIFS(AKORD[[CZASY]:[CZASY]],AKORD[[DATA]:[DATA]],NL5,AKORD[[IMIE]:[IMIE]],$A$66)</f>
        <v>0</v>
      </c>
      <c r="NM66" s="54">
        <f>SUMIFS(AKORD[[CZASY]:[CZASY]],AKORD[[DATA]:[DATA]],NM5,AKORD[[IMIE]:[IMIE]],$A$66)</f>
        <v>0</v>
      </c>
      <c r="NN66" s="57">
        <f>SUMIFS(AKORD[[CZASY]:[CZASY]],AKORD[[DATA]:[DATA]],NN5,AKORD[[IMIE]:[IMIE]],$A$66)</f>
        <v>0</v>
      </c>
      <c r="NO66" s="31">
        <f>SUMIFS(AKORD[[CZASY]:[CZASY]],AKORD[[DATA]:[DATA]],NO5,AKORD[[IMIE]:[IMIE]],$A$66)</f>
        <v>0</v>
      </c>
      <c r="NP66" s="31">
        <f>SUMIFS(AKORD[[CZASY]:[CZASY]],AKORD[[DATA]:[DATA]],NP5,AKORD[[IMIE]:[IMIE]],$A$66)</f>
        <v>0</v>
      </c>
      <c r="NQ66" s="31">
        <f>SUMIFS(AKORD[[CZASY]:[CZASY]],AKORD[[DATA]:[DATA]],NQ5,AKORD[[IMIE]:[IMIE]],$A$66)</f>
        <v>0</v>
      </c>
      <c r="NR66" s="31">
        <f>SUMIFS(AKORD[[CZASY]:[CZASY]],AKORD[[DATA]:[DATA]],NR5,AKORD[[IMIE]:[IMIE]],$A$66)</f>
        <v>0</v>
      </c>
      <c r="NS66" s="31">
        <f>SUMIFS(AKORD[[CZASY]:[CZASY]],AKORD[[DATA]:[DATA]],NS5,AKORD[[IMIE]:[IMIE]],$A$66)</f>
        <v>0</v>
      </c>
      <c r="NT66" s="54">
        <f>SUMIFS(AKORD[[CZASY]:[CZASY]],AKORD[[DATA]:[DATA]],NT5,AKORD[[IMIE]:[IMIE]],$A$66)</f>
        <v>0</v>
      </c>
      <c r="NU66" s="57">
        <f>SUMIFS(AKORD[[CZASY]:[CZASY]],AKORD[[DATA]:[DATA]],NU5,AKORD[[IMIE]:[IMIE]],$A$66)</f>
        <v>0</v>
      </c>
      <c r="NV66" s="31">
        <f>SUMIFS(AKORD[[CZASY]:[CZASY]],AKORD[[DATA]:[DATA]],NV5,AKORD[[IMIE]:[IMIE]],$A$66)</f>
        <v>0</v>
      </c>
      <c r="NW66" s="31">
        <f>SUMIFS(AKORD[[CZASY]:[CZASY]],AKORD[[DATA]:[DATA]],NW5,AKORD[[IMIE]:[IMIE]],$A$66)</f>
        <v>0</v>
      </c>
      <c r="NX66" s="31">
        <f>SUMIFS(AKORD[[CZASY]:[CZASY]],AKORD[[DATA]:[DATA]],NX5,AKORD[[IMIE]:[IMIE]],$A$66)</f>
        <v>0</v>
      </c>
      <c r="NY66" s="31">
        <f>SUMIFS(AKORD[[CZASY]:[CZASY]],AKORD[[DATA]:[DATA]],NY5,AKORD[[IMIE]:[IMIE]],$A$66)</f>
        <v>0</v>
      </c>
      <c r="NZ66" s="31">
        <f>SUMIFS(AKORD[[CZASY]:[CZASY]],AKORD[[DATA]:[DATA]],NZ5,AKORD[[IMIE]:[IMIE]],$A$66)</f>
        <v>0</v>
      </c>
      <c r="OA66" s="54">
        <f>SUMIFS(AKORD[[CZASY]:[CZASY]],AKORD[[DATA]:[DATA]],OA5,AKORD[[IMIE]:[IMIE]],$A$66)</f>
        <v>0</v>
      </c>
      <c r="OB66" s="57">
        <f>SUMIFS(AKORD[[CZASY]:[CZASY]],AKORD[[DATA]:[DATA]],OB5,AKORD[[IMIE]:[IMIE]],$A$66)</f>
        <v>0</v>
      </c>
      <c r="OC66" s="31">
        <f>SUMIFS(AKORD[[CZASY]:[CZASY]],AKORD[[DATA]:[DATA]],OC5,AKORD[[IMIE]:[IMIE]],$A$66)</f>
        <v>0</v>
      </c>
      <c r="OD66" s="31">
        <f>SUMIFS(AKORD[[CZASY]:[CZASY]],AKORD[[DATA]:[DATA]],OD5,AKORD[[IMIE]:[IMIE]],$A$66)</f>
        <v>0</v>
      </c>
      <c r="OE66" s="31">
        <f>SUMIFS(AKORD[[CZASY]:[CZASY]],AKORD[[DATA]:[DATA]],OE5,AKORD[[IMIE]:[IMIE]],$A$66)</f>
        <v>0</v>
      </c>
      <c r="OF66" s="31">
        <f>SUMIFS(AKORD[[CZASY]:[CZASY]],AKORD[[DATA]:[DATA]],OF5,AKORD[[IMIE]:[IMIE]],$A$66)</f>
        <v>0</v>
      </c>
      <c r="OG66" s="31">
        <f>SUMIFS(AKORD[[CZASY]:[CZASY]],AKORD[[DATA]:[DATA]],OG5,AKORD[[IMIE]:[IMIE]],$A$66)</f>
        <v>0</v>
      </c>
      <c r="OH66" s="54">
        <f>SUMIFS(AKORD[[CZASY]:[CZASY]],AKORD[[DATA]:[DATA]],OH5,AKORD[[IMIE]:[IMIE]],$A$66)</f>
        <v>0</v>
      </c>
      <c r="OI66" s="57">
        <f>SUMIFS(AKORD[[CZASY]:[CZASY]],AKORD[[DATA]:[DATA]],OI5,AKORD[[IMIE]:[IMIE]],$A$66)</f>
        <v>0</v>
      </c>
      <c r="OJ66" s="31">
        <f>SUMIFS(AKORD[[CZASY]:[CZASY]],AKORD[[DATA]:[DATA]],OJ5,AKORD[[IMIE]:[IMIE]],$A$66)</f>
        <v>0</v>
      </c>
      <c r="OK66" s="31">
        <f>SUMIFS(AKORD[[CZASY]:[CZASY]],AKORD[[DATA]:[DATA]],OK5,AKORD[[IMIE]:[IMIE]],$A$66)</f>
        <v>0</v>
      </c>
      <c r="OL66" s="31">
        <f>SUMIFS(AKORD[[CZASY]:[CZASY]],AKORD[[DATA]:[DATA]],OL5,AKORD[[IMIE]:[IMIE]],$A$66)</f>
        <v>0</v>
      </c>
      <c r="OM66" s="31">
        <f>SUMIFS(AKORD[[CZASY]:[CZASY]],AKORD[[DATA]:[DATA]],OM5,AKORD[[IMIE]:[IMIE]],$A$66)</f>
        <v>0</v>
      </c>
      <c r="ON66" s="31">
        <f>SUMIFS(AKORD[[CZASY]:[CZASY]],AKORD[[DATA]:[DATA]],ON5,AKORD[[IMIE]:[IMIE]],$A$66)</f>
        <v>0</v>
      </c>
      <c r="OO66" s="54">
        <f>SUMIFS(AKORD[[CZASY]:[CZASY]],AKORD[[DATA]:[DATA]],OO5,AKORD[[IMIE]:[IMIE]],$A$66)</f>
        <v>0</v>
      </c>
      <c r="OP66" s="57">
        <f>SUMIFS(AKORD[[CZASY]:[CZASY]],AKORD[[DATA]:[DATA]],OP5,AKORD[[IMIE]:[IMIE]],$A$66)</f>
        <v>0</v>
      </c>
      <c r="OQ66" s="31">
        <f>SUMIFS(AKORD[[CZASY]:[CZASY]],AKORD[[DATA]:[DATA]],OQ5,AKORD[[IMIE]:[IMIE]],$A$66)</f>
        <v>0</v>
      </c>
      <c r="OR66" s="31">
        <f>SUMIFS(AKORD[[CZASY]:[CZASY]],AKORD[[DATA]:[DATA]],OR5,AKORD[[IMIE]:[IMIE]],$A$66)</f>
        <v>0</v>
      </c>
      <c r="OS66" s="31">
        <f>SUMIFS(AKORD[[CZASY]:[CZASY]],AKORD[[DATA]:[DATA]],OS5,AKORD[[IMIE]:[IMIE]],$A$66)</f>
        <v>0</v>
      </c>
      <c r="OT66" s="31">
        <f>SUMIFS(AKORD[[CZASY]:[CZASY]],AKORD[[DATA]:[DATA]],OT5,AKORD[[IMIE]:[IMIE]],$A$66)</f>
        <v>0</v>
      </c>
      <c r="OU66" s="31">
        <f>SUMIFS(AKORD[[CZASY]:[CZASY]],AKORD[[DATA]:[DATA]],OU5,AKORD[[IMIE]:[IMIE]],$A$66)</f>
        <v>0</v>
      </c>
      <c r="OV66" s="54">
        <f>SUMIFS(AKORD[[CZASY]:[CZASY]],AKORD[[DATA]:[DATA]],OV5,AKORD[[IMIE]:[IMIE]],$A$66)</f>
        <v>0</v>
      </c>
      <c r="OW66" s="57">
        <f>SUMIFS(AKORD[[CZASY]:[CZASY]],AKORD[[DATA]:[DATA]],OW5,AKORD[[IMIE]:[IMIE]],$A$66)</f>
        <v>0</v>
      </c>
      <c r="OX66" s="31">
        <f>SUMIFS(AKORD[[CZASY]:[CZASY]],AKORD[[DATA]:[DATA]],OX5,AKORD[[IMIE]:[IMIE]],$A$66)</f>
        <v>0</v>
      </c>
      <c r="OY66" s="31">
        <f>SUMIFS(AKORD[[CZASY]:[CZASY]],AKORD[[DATA]:[DATA]],OY5,AKORD[[IMIE]:[IMIE]],$A$66)</f>
        <v>0</v>
      </c>
      <c r="OZ66" s="31">
        <f>SUMIFS(AKORD[[CZASY]:[CZASY]],AKORD[[DATA]:[DATA]],OZ5,AKORD[[IMIE]:[IMIE]],$A$66)</f>
        <v>0</v>
      </c>
      <c r="PA66" s="31">
        <f>SUMIFS(AKORD[[CZASY]:[CZASY]],AKORD[[DATA]:[DATA]],PA5,AKORD[[IMIE]:[IMIE]],$A$66)</f>
        <v>0</v>
      </c>
      <c r="PB66" s="31">
        <f>SUMIFS(AKORD[[CZASY]:[CZASY]],AKORD[[DATA]:[DATA]],PB5,AKORD[[IMIE]:[IMIE]],$A$66)</f>
        <v>0</v>
      </c>
      <c r="PC66" s="54">
        <f>SUMIFS(AKORD[[CZASY]:[CZASY]],AKORD[[DATA]:[DATA]],PC5,AKORD[[IMIE]:[IMIE]],$A$66)</f>
        <v>0</v>
      </c>
      <c r="PD66" s="57">
        <f>SUMIFS(AKORD[[CZASY]:[CZASY]],AKORD[[DATA]:[DATA]],PD5,AKORD[[IMIE]:[IMIE]],$A$66)</f>
        <v>0</v>
      </c>
      <c r="PE66" s="31">
        <f>SUMIFS(AKORD[[CZASY]:[CZASY]],AKORD[[DATA]:[DATA]],PE5,AKORD[[IMIE]:[IMIE]],$A$66)</f>
        <v>0</v>
      </c>
      <c r="PF66" s="31">
        <f>SUMIFS(AKORD[[CZASY]:[CZASY]],AKORD[[DATA]:[DATA]],PF5,AKORD[[IMIE]:[IMIE]],$A$66)</f>
        <v>0</v>
      </c>
      <c r="PG66" s="31">
        <f>SUMIFS(AKORD[[CZASY]:[CZASY]],AKORD[[DATA]:[DATA]],PG5,AKORD[[IMIE]:[IMIE]],$A$66)</f>
        <v>0</v>
      </c>
      <c r="PH66" s="31">
        <f>SUMIFS(AKORD[[CZASY]:[CZASY]],AKORD[[DATA]:[DATA]],PH5,AKORD[[IMIE]:[IMIE]],$A$66)</f>
        <v>0</v>
      </c>
      <c r="PI66" s="31">
        <f>SUMIFS(AKORD[[CZASY]:[CZASY]],AKORD[[DATA]:[DATA]],PI5,AKORD[[IMIE]:[IMIE]],$A$66)</f>
        <v>0</v>
      </c>
      <c r="PJ66" s="54">
        <f>SUMIFS(AKORD[[CZASY]:[CZASY]],AKORD[[DATA]:[DATA]],PJ5,AKORD[[IMIE]:[IMIE]],$A$66)</f>
        <v>0</v>
      </c>
      <c r="PK66" s="57">
        <f>SUMIFS(AKORD[[CZASY]:[CZASY]],AKORD[[DATA]:[DATA]],PK5,AKORD[[IMIE]:[IMIE]],$A$66)</f>
        <v>0</v>
      </c>
      <c r="PL66" s="31">
        <f>SUMIFS(AKORD[[CZASY]:[CZASY]],AKORD[[DATA]:[DATA]],PL5,AKORD[[IMIE]:[IMIE]],$A$66)</f>
        <v>0</v>
      </c>
      <c r="PM66" s="31">
        <f>SUMIFS(AKORD[[CZASY]:[CZASY]],AKORD[[DATA]:[DATA]],PM5,AKORD[[IMIE]:[IMIE]],$A$66)</f>
        <v>0</v>
      </c>
      <c r="PN66" s="31">
        <f>SUMIFS(AKORD[[CZASY]:[CZASY]],AKORD[[DATA]:[DATA]],PN5,AKORD[[IMIE]:[IMIE]],$A$66)</f>
        <v>0</v>
      </c>
      <c r="PO66" s="31">
        <f>SUMIFS(AKORD[[CZASY]:[CZASY]],AKORD[[DATA]:[DATA]],PO5,AKORD[[IMIE]:[IMIE]],$A$66)</f>
        <v>0</v>
      </c>
      <c r="PP66" s="31">
        <f>SUMIFS(AKORD[[CZASY]:[CZASY]],AKORD[[DATA]:[DATA]],PP5,AKORD[[IMIE]:[IMIE]],$A$66)</f>
        <v>0</v>
      </c>
      <c r="PQ66" s="54">
        <f>SUMIFS(AKORD[[CZASY]:[CZASY]],AKORD[[DATA]:[DATA]],PQ5,AKORD[[IMIE]:[IMIE]],$A$66)</f>
        <v>0</v>
      </c>
      <c r="PR66" s="57">
        <f>SUMIFS(AKORD[[CZASY]:[CZASY]],AKORD[[DATA]:[DATA]],PR5,AKORD[[IMIE]:[IMIE]],$A$66)</f>
        <v>0</v>
      </c>
    </row>
    <row r="67" spans="1:434" hidden="1">
      <c r="A67" s="166"/>
      <c r="B67" s="40" t="s">
        <v>2169</v>
      </c>
      <c r="C67" s="26"/>
      <c r="D67" s="26"/>
      <c r="E67" s="26"/>
      <c r="F67" s="55"/>
      <c r="G67" s="64"/>
      <c r="H67" s="26"/>
      <c r="I67" s="26"/>
      <c r="J67" s="26"/>
      <c r="K67" s="26"/>
      <c r="L67" s="26"/>
      <c r="M67" s="55"/>
      <c r="N67" s="64"/>
      <c r="O67" s="26"/>
      <c r="P67" s="26"/>
      <c r="Q67" s="26"/>
      <c r="R67" s="26"/>
      <c r="S67" s="26"/>
      <c r="T67" s="55"/>
      <c r="U67" s="64"/>
      <c r="V67" s="26"/>
      <c r="W67" s="26"/>
      <c r="X67" s="26"/>
      <c r="Y67" s="26"/>
      <c r="Z67" s="26"/>
      <c r="AA67" s="55"/>
      <c r="AB67" s="64"/>
      <c r="AC67" s="26"/>
      <c r="AD67" s="26"/>
      <c r="AE67" s="26"/>
      <c r="AF67" s="26"/>
      <c r="AG67" s="26"/>
      <c r="AH67" s="55"/>
      <c r="AI67" s="64"/>
      <c r="AJ67" s="26"/>
      <c r="AK67" s="26"/>
      <c r="AL67" s="26"/>
      <c r="AM67" s="26"/>
      <c r="AN67" s="26"/>
      <c r="AO67" s="55"/>
      <c r="AP67" s="64"/>
      <c r="AQ67" s="26"/>
      <c r="AR67" s="26"/>
      <c r="AS67" s="26"/>
      <c r="AT67" s="26"/>
      <c r="AU67" s="26"/>
      <c r="AV67" s="55"/>
      <c r="AW67" s="64"/>
      <c r="AX67" s="26"/>
      <c r="AY67" s="26"/>
      <c r="AZ67" s="26"/>
      <c r="BA67" s="26"/>
      <c r="BB67" s="26"/>
      <c r="BC67" s="55"/>
      <c r="BD67" s="64"/>
      <c r="BE67" s="26"/>
      <c r="BF67" s="26"/>
      <c r="BG67" s="26"/>
      <c r="BH67" s="26"/>
      <c r="BI67" s="26"/>
      <c r="BJ67" s="55"/>
      <c r="BK67" s="64"/>
      <c r="BL67" s="26"/>
      <c r="BM67" s="26"/>
      <c r="BN67" s="26"/>
      <c r="BO67" s="26"/>
      <c r="BP67" s="26"/>
      <c r="BQ67" s="55"/>
      <c r="BR67" s="64"/>
      <c r="BS67" s="26"/>
      <c r="BT67" s="26"/>
      <c r="BU67" s="26"/>
      <c r="BV67" s="26"/>
      <c r="BW67" s="26"/>
      <c r="BX67" s="55"/>
      <c r="BY67" s="64"/>
      <c r="BZ67" s="26"/>
      <c r="CA67" s="26"/>
      <c r="CB67" s="26"/>
      <c r="CC67" s="26"/>
      <c r="CD67" s="26"/>
      <c r="CE67" s="55"/>
      <c r="CF67" s="64"/>
      <c r="CG67" s="26"/>
      <c r="CH67" s="26"/>
      <c r="CI67" s="26"/>
      <c r="CJ67" s="26"/>
      <c r="CK67" s="26"/>
      <c r="CL67" s="55"/>
      <c r="CM67" s="64"/>
      <c r="CN67" s="26"/>
      <c r="CO67" s="26"/>
      <c r="CP67" s="26"/>
      <c r="CQ67" s="26"/>
      <c r="CR67" s="26"/>
      <c r="CS67" s="55"/>
      <c r="CT67" s="64"/>
      <c r="CU67" s="26"/>
      <c r="CV67" s="26"/>
      <c r="CW67" s="26"/>
      <c r="CX67" s="26"/>
      <c r="CY67" s="26"/>
      <c r="CZ67" s="55"/>
      <c r="DA67" s="64"/>
      <c r="DB67" s="26"/>
      <c r="DC67" s="26"/>
      <c r="DD67" s="26"/>
      <c r="DE67" s="26"/>
      <c r="DF67" s="26"/>
      <c r="DG67" s="55"/>
      <c r="DH67" s="64"/>
      <c r="DI67" s="26"/>
      <c r="DJ67" s="26"/>
      <c r="DK67" s="26"/>
      <c r="DL67" s="26"/>
      <c r="DM67" s="26"/>
      <c r="DN67" s="55"/>
      <c r="DO67" s="64"/>
      <c r="DP67" s="26"/>
      <c r="DQ67" s="26"/>
      <c r="DR67" s="26"/>
      <c r="DS67" s="26"/>
      <c r="DT67" s="26"/>
      <c r="DU67" s="55"/>
      <c r="DV67" s="64"/>
      <c r="DW67" s="26"/>
      <c r="DX67" s="26"/>
      <c r="DY67" s="26"/>
      <c r="DZ67" s="26"/>
      <c r="EA67" s="26"/>
      <c r="EB67" s="55"/>
      <c r="EC67" s="64"/>
      <c r="ED67" s="26"/>
      <c r="EE67" s="26"/>
      <c r="EF67" s="26"/>
      <c r="EG67" s="26"/>
      <c r="EH67" s="26"/>
      <c r="EI67" s="55"/>
      <c r="EJ67" s="64"/>
      <c r="EK67" s="26"/>
      <c r="EL67" s="26"/>
      <c r="EM67" s="26"/>
      <c r="EN67" s="26"/>
      <c r="EO67" s="26"/>
      <c r="EP67" s="55"/>
      <c r="EQ67" s="64"/>
      <c r="ER67" s="26"/>
      <c r="ES67" s="26"/>
      <c r="ET67" s="26"/>
      <c r="EU67" s="26"/>
      <c r="EV67" s="26"/>
      <c r="EW67" s="55"/>
      <c r="EX67" s="64"/>
      <c r="EY67" s="26"/>
      <c r="EZ67" s="26"/>
      <c r="FA67" s="26"/>
      <c r="FB67" s="26"/>
      <c r="FC67" s="26"/>
      <c r="FD67" s="55"/>
      <c r="FE67" s="64"/>
      <c r="FF67" s="26"/>
      <c r="FG67" s="26"/>
      <c r="FH67" s="26"/>
      <c r="FI67" s="26"/>
      <c r="FJ67" s="26"/>
      <c r="FK67" s="55"/>
      <c r="FL67" s="64"/>
      <c r="FM67" s="26"/>
      <c r="FN67" s="26"/>
      <c r="FO67" s="26"/>
      <c r="FP67" s="26"/>
      <c r="FQ67" s="26"/>
      <c r="FR67" s="55"/>
      <c r="FS67" s="64"/>
      <c r="FT67" s="26"/>
      <c r="FU67" s="26"/>
      <c r="FV67" s="26"/>
      <c r="FW67" s="26"/>
      <c r="FX67" s="26"/>
      <c r="FY67" s="55"/>
      <c r="FZ67" s="64"/>
      <c r="GA67" s="26"/>
      <c r="GB67" s="26"/>
      <c r="GC67" s="26"/>
      <c r="GD67" s="26"/>
      <c r="GE67" s="26"/>
      <c r="GF67" s="55"/>
      <c r="GG67" s="64"/>
      <c r="GH67" s="26"/>
      <c r="GI67" s="26"/>
      <c r="GJ67" s="26"/>
      <c r="GK67" s="26"/>
      <c r="GL67" s="26"/>
      <c r="GM67" s="55"/>
      <c r="GN67" s="64"/>
      <c r="GO67" s="26"/>
      <c r="GP67" s="26"/>
      <c r="GQ67" s="26"/>
      <c r="GR67" s="26"/>
      <c r="GS67" s="26"/>
      <c r="GT67" s="55"/>
      <c r="GU67" s="64"/>
      <c r="GV67" s="26"/>
      <c r="GW67" s="26"/>
      <c r="GX67" s="26"/>
      <c r="GY67" s="26"/>
      <c r="GZ67" s="26"/>
      <c r="HA67" s="55"/>
      <c r="HB67" s="64"/>
      <c r="HC67" s="26"/>
      <c r="HD67" s="26"/>
      <c r="HE67" s="26"/>
      <c r="HF67" s="26"/>
      <c r="HG67" s="26"/>
      <c r="HH67" s="55"/>
      <c r="HI67" s="64"/>
      <c r="HJ67" s="26"/>
      <c r="HK67" s="26"/>
      <c r="HL67" s="26"/>
      <c r="HM67" s="26"/>
      <c r="HN67" s="26"/>
      <c r="HO67" s="55"/>
      <c r="HP67" s="64"/>
      <c r="HQ67" s="26"/>
      <c r="HR67" s="26"/>
      <c r="HS67" s="26"/>
      <c r="HT67" s="26"/>
      <c r="HU67" s="26"/>
      <c r="HV67" s="55"/>
      <c r="HW67" s="64"/>
      <c r="HX67" s="26"/>
      <c r="HY67" s="26"/>
      <c r="HZ67" s="26"/>
      <c r="IA67" s="26"/>
      <c r="IB67" s="26"/>
      <c r="IC67" s="55"/>
      <c r="ID67" s="64"/>
      <c r="IE67" s="26"/>
      <c r="IF67" s="26"/>
      <c r="IG67" s="26"/>
      <c r="IH67" s="26"/>
      <c r="II67" s="26"/>
      <c r="IJ67" s="55"/>
      <c r="IK67" s="64"/>
      <c r="IL67" s="26"/>
      <c r="IM67" s="26"/>
      <c r="IN67" s="26"/>
      <c r="IO67" s="26"/>
      <c r="IP67" s="26"/>
      <c r="IQ67" s="55"/>
      <c r="IR67" s="64"/>
      <c r="IS67" s="26"/>
      <c r="IT67" s="26"/>
      <c r="IU67" s="26"/>
      <c r="IV67" s="26"/>
      <c r="IW67" s="26"/>
      <c r="IX67" s="55"/>
      <c r="IY67" s="64"/>
      <c r="IZ67" s="26"/>
      <c r="JA67" s="26"/>
      <c r="JB67" s="26"/>
      <c r="JC67" s="26"/>
      <c r="JD67" s="26"/>
      <c r="JE67" s="55"/>
      <c r="JF67" s="64"/>
      <c r="JG67" s="26"/>
      <c r="JH67" s="26"/>
      <c r="JI67" s="26"/>
      <c r="JJ67" s="26"/>
      <c r="JK67" s="26"/>
      <c r="JL67" s="55"/>
      <c r="JM67" s="64"/>
      <c r="JN67" s="26"/>
      <c r="JO67" s="26"/>
      <c r="JP67" s="26"/>
      <c r="JQ67" s="26"/>
      <c r="JR67" s="26"/>
      <c r="JS67" s="55"/>
      <c r="JT67" s="64"/>
      <c r="JU67" s="26"/>
      <c r="JV67" s="26"/>
      <c r="JW67" s="26"/>
      <c r="JX67" s="26"/>
      <c r="JY67" s="26"/>
      <c r="JZ67" s="55"/>
      <c r="KA67" s="64"/>
      <c r="KB67" s="26"/>
      <c r="KC67" s="26"/>
      <c r="KD67" s="26"/>
      <c r="KE67" s="26"/>
      <c r="KF67" s="26"/>
      <c r="KG67" s="55"/>
      <c r="KH67" s="64"/>
      <c r="KI67" s="26"/>
      <c r="KJ67" s="26"/>
      <c r="KK67" s="26"/>
      <c r="KL67" s="26"/>
      <c r="KM67" s="26"/>
      <c r="KN67" s="55"/>
      <c r="KO67" s="64"/>
      <c r="KP67" s="26"/>
      <c r="KQ67" s="26"/>
      <c r="KR67" s="26"/>
      <c r="KS67" s="26"/>
      <c r="KT67" s="26"/>
      <c r="KU67" s="55"/>
      <c r="KV67" s="64"/>
      <c r="KW67" s="26"/>
      <c r="KX67" s="26"/>
      <c r="KY67" s="26"/>
      <c r="KZ67" s="26"/>
      <c r="LA67" s="26"/>
      <c r="LB67" s="55"/>
      <c r="LC67" s="64"/>
      <c r="LD67" s="26"/>
      <c r="LE67" s="26"/>
      <c r="LF67" s="26"/>
      <c r="LG67" s="26"/>
      <c r="LH67" s="26"/>
      <c r="LI67" s="55"/>
      <c r="LJ67" s="64"/>
      <c r="LK67" s="26"/>
      <c r="LL67" s="26"/>
      <c r="LM67" s="26"/>
      <c r="LN67" s="26"/>
      <c r="LO67" s="26"/>
      <c r="LP67" s="55"/>
      <c r="LQ67" s="64"/>
      <c r="LR67" s="26"/>
      <c r="LS67" s="26"/>
      <c r="LT67" s="26"/>
      <c r="LU67" s="26"/>
      <c r="LV67" s="26"/>
      <c r="LW67" s="55"/>
      <c r="LX67" s="64"/>
      <c r="LY67" s="26"/>
      <c r="LZ67" s="26"/>
      <c r="MA67" s="26"/>
      <c r="MB67" s="26"/>
      <c r="MC67" s="26"/>
      <c r="MD67" s="55"/>
      <c r="ME67" s="64"/>
      <c r="MF67" s="26"/>
      <c r="MG67" s="26"/>
      <c r="MH67" s="26"/>
      <c r="MI67" s="26"/>
      <c r="MJ67" s="26"/>
      <c r="MK67" s="55"/>
      <c r="ML67" s="64"/>
      <c r="MM67" s="26"/>
      <c r="MN67" s="26"/>
      <c r="MO67" s="26"/>
      <c r="MP67" s="26"/>
      <c r="MQ67" s="26"/>
      <c r="MR67" s="55"/>
      <c r="MS67" s="64"/>
      <c r="MT67" s="26"/>
      <c r="MU67" s="26"/>
      <c r="MV67" s="26"/>
      <c r="MW67" s="26"/>
      <c r="MX67" s="26"/>
      <c r="MY67" s="55"/>
      <c r="MZ67" s="64"/>
      <c r="NA67" s="26"/>
      <c r="NB67" s="26"/>
      <c r="NC67" s="26"/>
      <c r="ND67" s="26"/>
      <c r="NE67" s="26"/>
      <c r="NF67" s="55"/>
      <c r="NG67" s="64"/>
      <c r="NH67" s="26"/>
      <c r="NI67" s="26"/>
      <c r="NJ67" s="26"/>
      <c r="NK67" s="26"/>
      <c r="NL67" s="26"/>
      <c r="NM67" s="55"/>
      <c r="NN67" s="64"/>
      <c r="NO67" s="26"/>
      <c r="NP67" s="26"/>
      <c r="NQ67" s="26"/>
      <c r="NR67" s="26"/>
      <c r="NS67" s="26"/>
      <c r="NT67" s="55"/>
      <c r="NU67" s="64"/>
      <c r="NV67" s="26"/>
      <c r="NW67" s="26"/>
      <c r="NX67" s="26"/>
      <c r="NY67" s="26"/>
      <c r="NZ67" s="26"/>
      <c r="OA67" s="55"/>
      <c r="OB67" s="64"/>
      <c r="OC67" s="26"/>
      <c r="OD67" s="26"/>
      <c r="OE67" s="26"/>
      <c r="OF67" s="26"/>
      <c r="OG67" s="26"/>
      <c r="OH67" s="55"/>
      <c r="OI67" s="64"/>
      <c r="OJ67" s="26"/>
      <c r="OK67" s="26"/>
      <c r="OL67" s="26"/>
      <c r="OM67" s="26"/>
      <c r="ON67" s="26"/>
      <c r="OO67" s="55"/>
      <c r="OP67" s="64"/>
      <c r="OQ67" s="26"/>
      <c r="OR67" s="26"/>
      <c r="OS67" s="26"/>
      <c r="OT67" s="26"/>
      <c r="OU67" s="26"/>
      <c r="OV67" s="55"/>
      <c r="OW67" s="64"/>
      <c r="OX67" s="26"/>
      <c r="OY67" s="26"/>
      <c r="OZ67" s="26"/>
      <c r="PA67" s="26"/>
      <c r="PB67" s="26"/>
      <c r="PC67" s="55"/>
      <c r="PD67" s="64"/>
      <c r="PE67" s="26"/>
      <c r="PF67" s="26"/>
      <c r="PG67" s="26"/>
      <c r="PH67" s="26"/>
      <c r="PI67" s="26"/>
      <c r="PJ67" s="55"/>
      <c r="PK67" s="64"/>
      <c r="PL67" s="26"/>
      <c r="PM67" s="26"/>
      <c r="PN67" s="26"/>
      <c r="PO67" s="26"/>
      <c r="PP67" s="26"/>
      <c r="PQ67" s="55"/>
      <c r="PR67" s="64"/>
    </row>
    <row r="68" spans="1:434" hidden="1">
      <c r="A68" s="166"/>
      <c r="B68" s="40" t="s">
        <v>2170</v>
      </c>
      <c r="C68" s="26"/>
      <c r="D68" s="26"/>
      <c r="E68" s="26"/>
      <c r="F68" s="55"/>
      <c r="G68" s="64"/>
      <c r="H68" s="26"/>
      <c r="I68" s="26"/>
      <c r="J68" s="26"/>
      <c r="K68" s="26"/>
      <c r="L68" s="26"/>
      <c r="M68" s="55"/>
      <c r="N68" s="64"/>
      <c r="O68" s="26"/>
      <c r="P68" s="26"/>
      <c r="Q68" s="26"/>
      <c r="R68" s="26"/>
      <c r="S68" s="26"/>
      <c r="T68" s="55"/>
      <c r="U68" s="64"/>
      <c r="V68" s="26"/>
      <c r="W68" s="26"/>
      <c r="X68" s="26"/>
      <c r="Y68" s="26"/>
      <c r="Z68" s="26"/>
      <c r="AA68" s="55"/>
      <c r="AB68" s="64"/>
      <c r="AC68" s="26"/>
      <c r="AD68" s="26"/>
      <c r="AE68" s="26"/>
      <c r="AF68" s="26"/>
      <c r="AG68" s="26"/>
      <c r="AH68" s="55"/>
      <c r="AI68" s="64"/>
      <c r="AJ68" s="26"/>
      <c r="AK68" s="26"/>
      <c r="AL68" s="26"/>
      <c r="AM68" s="26"/>
      <c r="AN68" s="26"/>
      <c r="AO68" s="55"/>
      <c r="AP68" s="64"/>
      <c r="AQ68" s="26"/>
      <c r="AR68" s="26"/>
      <c r="AS68" s="26"/>
      <c r="AT68" s="26"/>
      <c r="AU68" s="26"/>
      <c r="AV68" s="55"/>
      <c r="AW68" s="64"/>
      <c r="AX68" s="26"/>
      <c r="AY68" s="26"/>
      <c r="AZ68" s="26"/>
      <c r="BA68" s="26"/>
      <c r="BB68" s="26"/>
      <c r="BC68" s="55"/>
      <c r="BD68" s="64"/>
      <c r="BE68" s="26"/>
      <c r="BF68" s="26"/>
      <c r="BG68" s="26"/>
      <c r="BH68" s="26"/>
      <c r="BI68" s="26"/>
      <c r="BJ68" s="55"/>
      <c r="BK68" s="64"/>
      <c r="BL68" s="26"/>
      <c r="BM68" s="26"/>
      <c r="BN68" s="26"/>
      <c r="BO68" s="26"/>
      <c r="BP68" s="26"/>
      <c r="BQ68" s="55"/>
      <c r="BR68" s="64"/>
      <c r="BS68" s="26"/>
      <c r="BT68" s="26"/>
      <c r="BU68" s="26"/>
      <c r="BV68" s="26"/>
      <c r="BW68" s="26"/>
      <c r="BX68" s="55"/>
      <c r="BY68" s="64"/>
      <c r="BZ68" s="26"/>
      <c r="CA68" s="26"/>
      <c r="CB68" s="26"/>
      <c r="CC68" s="26"/>
      <c r="CD68" s="26"/>
      <c r="CE68" s="55"/>
      <c r="CF68" s="64"/>
      <c r="CG68" s="26"/>
      <c r="CH68" s="26"/>
      <c r="CI68" s="26"/>
      <c r="CJ68" s="26"/>
      <c r="CK68" s="26"/>
      <c r="CL68" s="55"/>
      <c r="CM68" s="64"/>
      <c r="CN68" s="26"/>
      <c r="CO68" s="26"/>
      <c r="CP68" s="26"/>
      <c r="CQ68" s="26"/>
      <c r="CR68" s="26"/>
      <c r="CS68" s="55"/>
      <c r="CT68" s="64"/>
      <c r="CU68" s="26"/>
      <c r="CV68" s="26"/>
      <c r="CW68" s="26"/>
      <c r="CX68" s="26"/>
      <c r="CY68" s="26"/>
      <c r="CZ68" s="55"/>
      <c r="DA68" s="64"/>
      <c r="DB68" s="26"/>
      <c r="DC68" s="26"/>
      <c r="DD68" s="26"/>
      <c r="DE68" s="26"/>
      <c r="DF68" s="26"/>
      <c r="DG68" s="55"/>
      <c r="DH68" s="64"/>
      <c r="DI68" s="26"/>
      <c r="DJ68" s="26"/>
      <c r="DK68" s="26"/>
      <c r="DL68" s="26"/>
      <c r="DM68" s="26"/>
      <c r="DN68" s="55"/>
      <c r="DO68" s="64"/>
      <c r="DP68" s="26"/>
      <c r="DQ68" s="26"/>
      <c r="DR68" s="26"/>
      <c r="DS68" s="26"/>
      <c r="DT68" s="26"/>
      <c r="DU68" s="55"/>
      <c r="DV68" s="64"/>
      <c r="DW68" s="26"/>
      <c r="DX68" s="26"/>
      <c r="DY68" s="26"/>
      <c r="DZ68" s="26"/>
      <c r="EA68" s="26"/>
      <c r="EB68" s="55"/>
      <c r="EC68" s="64"/>
      <c r="ED68" s="26"/>
      <c r="EE68" s="26"/>
      <c r="EF68" s="26"/>
      <c r="EG68" s="26"/>
      <c r="EH68" s="26"/>
      <c r="EI68" s="55"/>
      <c r="EJ68" s="64"/>
      <c r="EK68" s="26"/>
      <c r="EL68" s="26"/>
      <c r="EM68" s="26"/>
      <c r="EN68" s="26"/>
      <c r="EO68" s="26"/>
      <c r="EP68" s="55"/>
      <c r="EQ68" s="64"/>
      <c r="ER68" s="26"/>
      <c r="ES68" s="26"/>
      <c r="ET68" s="26"/>
      <c r="EU68" s="26"/>
      <c r="EV68" s="26"/>
      <c r="EW68" s="55"/>
      <c r="EX68" s="64"/>
      <c r="EY68" s="26"/>
      <c r="EZ68" s="26"/>
      <c r="FA68" s="26"/>
      <c r="FB68" s="26"/>
      <c r="FC68" s="26"/>
      <c r="FD68" s="55"/>
      <c r="FE68" s="64"/>
      <c r="FF68" s="26"/>
      <c r="FG68" s="26"/>
      <c r="FH68" s="26"/>
      <c r="FI68" s="26"/>
      <c r="FJ68" s="26"/>
      <c r="FK68" s="55"/>
      <c r="FL68" s="64"/>
      <c r="FM68" s="26"/>
      <c r="FN68" s="26"/>
      <c r="FO68" s="26"/>
      <c r="FP68" s="26"/>
      <c r="FQ68" s="26"/>
      <c r="FR68" s="55"/>
      <c r="FS68" s="64"/>
      <c r="FT68" s="26"/>
      <c r="FU68" s="26"/>
      <c r="FV68" s="26"/>
      <c r="FW68" s="26"/>
      <c r="FX68" s="26"/>
      <c r="FY68" s="55"/>
      <c r="FZ68" s="64"/>
      <c r="GA68" s="26"/>
      <c r="GB68" s="26"/>
      <c r="GC68" s="26"/>
      <c r="GD68" s="26"/>
      <c r="GE68" s="26"/>
      <c r="GF68" s="55"/>
      <c r="GG68" s="64"/>
      <c r="GH68" s="26"/>
      <c r="GI68" s="26"/>
      <c r="GJ68" s="26"/>
      <c r="GK68" s="26"/>
      <c r="GL68" s="26"/>
      <c r="GM68" s="55"/>
      <c r="GN68" s="64"/>
      <c r="GO68" s="26"/>
      <c r="GP68" s="26"/>
      <c r="GQ68" s="26"/>
      <c r="GR68" s="26"/>
      <c r="GS68" s="26"/>
      <c r="GT68" s="55"/>
      <c r="GU68" s="64"/>
      <c r="GV68" s="26"/>
      <c r="GW68" s="26"/>
      <c r="GX68" s="26"/>
      <c r="GY68" s="26"/>
      <c r="GZ68" s="26"/>
      <c r="HA68" s="55"/>
      <c r="HB68" s="64"/>
      <c r="HC68" s="26"/>
      <c r="HD68" s="26"/>
      <c r="HE68" s="26"/>
      <c r="HF68" s="26"/>
      <c r="HG68" s="26"/>
      <c r="HH68" s="55"/>
      <c r="HI68" s="64"/>
      <c r="HJ68" s="26"/>
      <c r="HK68" s="26"/>
      <c r="HL68" s="26"/>
      <c r="HM68" s="26"/>
      <c r="HN68" s="26"/>
      <c r="HO68" s="55"/>
      <c r="HP68" s="64"/>
      <c r="HQ68" s="26"/>
      <c r="HR68" s="26"/>
      <c r="HS68" s="26"/>
      <c r="HT68" s="26"/>
      <c r="HU68" s="26"/>
      <c r="HV68" s="55"/>
      <c r="HW68" s="64"/>
      <c r="HX68" s="26"/>
      <c r="HY68" s="26"/>
      <c r="HZ68" s="26"/>
      <c r="IA68" s="26"/>
      <c r="IB68" s="26"/>
      <c r="IC68" s="55"/>
      <c r="ID68" s="64"/>
      <c r="IE68" s="26"/>
      <c r="IF68" s="26"/>
      <c r="IG68" s="26"/>
      <c r="IH68" s="26"/>
      <c r="II68" s="26"/>
      <c r="IJ68" s="55"/>
      <c r="IK68" s="64"/>
      <c r="IL68" s="26"/>
      <c r="IM68" s="26"/>
      <c r="IN68" s="26"/>
      <c r="IO68" s="26"/>
      <c r="IP68" s="26"/>
      <c r="IQ68" s="55"/>
      <c r="IR68" s="64"/>
      <c r="IS68" s="26"/>
      <c r="IT68" s="26"/>
      <c r="IU68" s="26"/>
      <c r="IV68" s="26"/>
      <c r="IW68" s="26"/>
      <c r="IX68" s="55"/>
      <c r="IY68" s="64"/>
      <c r="IZ68" s="26"/>
      <c r="JA68" s="26"/>
      <c r="JB68" s="26"/>
      <c r="JC68" s="26"/>
      <c r="JD68" s="26"/>
      <c r="JE68" s="55"/>
      <c r="JF68" s="64"/>
      <c r="JG68" s="26"/>
      <c r="JH68" s="26"/>
      <c r="JI68" s="26"/>
      <c r="JJ68" s="26"/>
      <c r="JK68" s="26"/>
      <c r="JL68" s="55"/>
      <c r="JM68" s="64"/>
      <c r="JN68" s="26"/>
      <c r="JO68" s="26"/>
      <c r="JP68" s="26"/>
      <c r="JQ68" s="26"/>
      <c r="JR68" s="26"/>
      <c r="JS68" s="55"/>
      <c r="JT68" s="64"/>
      <c r="JU68" s="26"/>
      <c r="JV68" s="26"/>
      <c r="JW68" s="26"/>
      <c r="JX68" s="26"/>
      <c r="JY68" s="26"/>
      <c r="JZ68" s="55"/>
      <c r="KA68" s="64"/>
      <c r="KB68" s="26"/>
      <c r="KC68" s="26"/>
      <c r="KD68" s="26"/>
      <c r="KE68" s="26"/>
      <c r="KF68" s="26"/>
      <c r="KG68" s="55"/>
      <c r="KH68" s="64"/>
      <c r="KI68" s="26"/>
      <c r="KJ68" s="26"/>
      <c r="KK68" s="26"/>
      <c r="KL68" s="26"/>
      <c r="KM68" s="26"/>
      <c r="KN68" s="55"/>
      <c r="KO68" s="64"/>
      <c r="KP68" s="26"/>
      <c r="KQ68" s="26"/>
      <c r="KR68" s="26"/>
      <c r="KS68" s="26"/>
      <c r="KT68" s="26"/>
      <c r="KU68" s="55"/>
      <c r="KV68" s="64"/>
      <c r="KW68" s="26"/>
      <c r="KX68" s="26"/>
      <c r="KY68" s="26"/>
      <c r="KZ68" s="26"/>
      <c r="LA68" s="26"/>
      <c r="LB68" s="55"/>
      <c r="LC68" s="64"/>
      <c r="LD68" s="26"/>
      <c r="LE68" s="26"/>
      <c r="LF68" s="26"/>
      <c r="LG68" s="26"/>
      <c r="LH68" s="26"/>
      <c r="LI68" s="55"/>
      <c r="LJ68" s="64"/>
      <c r="LK68" s="26"/>
      <c r="LL68" s="26"/>
      <c r="LM68" s="26"/>
      <c r="LN68" s="26"/>
      <c r="LO68" s="26"/>
      <c r="LP68" s="55"/>
      <c r="LQ68" s="64"/>
      <c r="LR68" s="26"/>
      <c r="LS68" s="26"/>
      <c r="LT68" s="26"/>
      <c r="LU68" s="26"/>
      <c r="LV68" s="26"/>
      <c r="LW68" s="55"/>
      <c r="LX68" s="64"/>
      <c r="LY68" s="26"/>
      <c r="LZ68" s="26"/>
      <c r="MA68" s="26"/>
      <c r="MB68" s="26"/>
      <c r="MC68" s="26"/>
      <c r="MD68" s="55"/>
      <c r="ME68" s="64"/>
      <c r="MF68" s="26"/>
      <c r="MG68" s="26"/>
      <c r="MH68" s="26"/>
      <c r="MI68" s="26"/>
      <c r="MJ68" s="26"/>
      <c r="MK68" s="55"/>
      <c r="ML68" s="64"/>
      <c r="MM68" s="26"/>
      <c r="MN68" s="26"/>
      <c r="MO68" s="26"/>
      <c r="MP68" s="26"/>
      <c r="MQ68" s="26"/>
      <c r="MR68" s="55"/>
      <c r="MS68" s="64"/>
      <c r="MT68" s="26"/>
      <c r="MU68" s="26"/>
      <c r="MV68" s="26"/>
      <c r="MW68" s="26"/>
      <c r="MX68" s="26"/>
      <c r="MY68" s="55"/>
      <c r="MZ68" s="64"/>
      <c r="NA68" s="26"/>
      <c r="NB68" s="26"/>
      <c r="NC68" s="26"/>
      <c r="ND68" s="26"/>
      <c r="NE68" s="26"/>
      <c r="NF68" s="55"/>
      <c r="NG68" s="64"/>
      <c r="NH68" s="26"/>
      <c r="NI68" s="26"/>
      <c r="NJ68" s="26"/>
      <c r="NK68" s="26"/>
      <c r="NL68" s="26"/>
      <c r="NM68" s="55"/>
      <c r="NN68" s="64"/>
      <c r="NO68" s="26"/>
      <c r="NP68" s="26"/>
      <c r="NQ68" s="26"/>
      <c r="NR68" s="26"/>
      <c r="NS68" s="26"/>
      <c r="NT68" s="55"/>
      <c r="NU68" s="64"/>
      <c r="NV68" s="26"/>
      <c r="NW68" s="26"/>
      <c r="NX68" s="26"/>
      <c r="NY68" s="26"/>
      <c r="NZ68" s="26"/>
      <c r="OA68" s="55"/>
      <c r="OB68" s="64"/>
      <c r="OC68" s="26"/>
      <c r="OD68" s="26"/>
      <c r="OE68" s="26"/>
      <c r="OF68" s="26"/>
      <c r="OG68" s="26"/>
      <c r="OH68" s="55"/>
      <c r="OI68" s="64"/>
      <c r="OJ68" s="26"/>
      <c r="OK68" s="26"/>
      <c r="OL68" s="26"/>
      <c r="OM68" s="26"/>
      <c r="ON68" s="26"/>
      <c r="OO68" s="55"/>
      <c r="OP68" s="64"/>
      <c r="OQ68" s="26"/>
      <c r="OR68" s="26"/>
      <c r="OS68" s="26"/>
      <c r="OT68" s="26"/>
      <c r="OU68" s="26"/>
      <c r="OV68" s="55"/>
      <c r="OW68" s="64"/>
      <c r="OX68" s="26"/>
      <c r="OY68" s="26"/>
      <c r="OZ68" s="26"/>
      <c r="PA68" s="26"/>
      <c r="PB68" s="26"/>
      <c r="PC68" s="55"/>
      <c r="PD68" s="64"/>
      <c r="PE68" s="26"/>
      <c r="PF68" s="26"/>
      <c r="PG68" s="26"/>
      <c r="PH68" s="26"/>
      <c r="PI68" s="26"/>
      <c r="PJ68" s="55"/>
      <c r="PK68" s="64"/>
      <c r="PL68" s="26"/>
      <c r="PM68" s="26"/>
      <c r="PN68" s="26"/>
      <c r="PO68" s="26"/>
      <c r="PP68" s="26"/>
      <c r="PQ68" s="55"/>
      <c r="PR68" s="64"/>
    </row>
    <row r="69" spans="1:434" hidden="1">
      <c r="A69" s="166"/>
      <c r="B69" s="40" t="s">
        <v>2143</v>
      </c>
      <c r="C69" s="26"/>
      <c r="D69" s="26"/>
      <c r="E69" s="26"/>
      <c r="F69" s="55"/>
      <c r="G69" s="64"/>
      <c r="H69" s="26"/>
      <c r="I69" s="26"/>
      <c r="J69" s="26"/>
      <c r="K69" s="26"/>
      <c r="L69" s="26"/>
      <c r="M69" s="55"/>
      <c r="N69" s="64"/>
      <c r="O69" s="26"/>
      <c r="P69" s="26"/>
      <c r="Q69" s="26"/>
      <c r="R69" s="26"/>
      <c r="S69" s="26"/>
      <c r="T69" s="55"/>
      <c r="U69" s="64"/>
      <c r="V69" s="26"/>
      <c r="W69" s="26"/>
      <c r="X69" s="26"/>
      <c r="Y69" s="26"/>
      <c r="Z69" s="26"/>
      <c r="AA69" s="55"/>
      <c r="AB69" s="64"/>
      <c r="AC69" s="26"/>
      <c r="AD69" s="26"/>
      <c r="AE69" s="26"/>
      <c r="AF69" s="26"/>
      <c r="AG69" s="26"/>
      <c r="AH69" s="55"/>
      <c r="AI69" s="64"/>
      <c r="AJ69" s="26"/>
      <c r="AK69" s="26"/>
      <c r="AL69" s="26"/>
      <c r="AM69" s="26"/>
      <c r="AN69" s="26"/>
      <c r="AO69" s="55"/>
      <c r="AP69" s="64"/>
      <c r="AQ69" s="26"/>
      <c r="AR69" s="26"/>
      <c r="AS69" s="26"/>
      <c r="AT69" s="26"/>
      <c r="AU69" s="26"/>
      <c r="AV69" s="55"/>
      <c r="AW69" s="64"/>
      <c r="AX69" s="26"/>
      <c r="AY69" s="26"/>
      <c r="AZ69" s="26"/>
      <c r="BA69" s="26"/>
      <c r="BB69" s="26"/>
      <c r="BC69" s="55"/>
      <c r="BD69" s="64"/>
      <c r="BE69" s="26"/>
      <c r="BF69" s="26"/>
      <c r="BG69" s="26"/>
      <c r="BH69" s="26"/>
      <c r="BI69" s="26"/>
      <c r="BJ69" s="55"/>
      <c r="BK69" s="64"/>
      <c r="BL69" s="26"/>
      <c r="BM69" s="26"/>
      <c r="BN69" s="26"/>
      <c r="BO69" s="26"/>
      <c r="BP69" s="26"/>
      <c r="BQ69" s="55"/>
      <c r="BR69" s="64"/>
      <c r="BS69" s="26"/>
      <c r="BT69" s="26"/>
      <c r="BU69" s="26"/>
      <c r="BV69" s="26"/>
      <c r="BW69" s="26"/>
      <c r="BX69" s="55"/>
      <c r="BY69" s="64"/>
      <c r="BZ69" s="26"/>
      <c r="CA69" s="26"/>
      <c r="CB69" s="26"/>
      <c r="CC69" s="26"/>
      <c r="CD69" s="26"/>
      <c r="CE69" s="55"/>
      <c r="CF69" s="64"/>
      <c r="CG69" s="26"/>
      <c r="CH69" s="26"/>
      <c r="CI69" s="26"/>
      <c r="CJ69" s="26"/>
      <c r="CK69" s="26"/>
      <c r="CL69" s="55"/>
      <c r="CM69" s="64"/>
      <c r="CN69" s="26"/>
      <c r="CO69" s="26"/>
      <c r="CP69" s="26"/>
      <c r="CQ69" s="26"/>
      <c r="CR69" s="26"/>
      <c r="CS69" s="55"/>
      <c r="CT69" s="64"/>
      <c r="CU69" s="26"/>
      <c r="CV69" s="26"/>
      <c r="CW69" s="26"/>
      <c r="CX69" s="26"/>
      <c r="CY69" s="26"/>
      <c r="CZ69" s="55"/>
      <c r="DA69" s="64"/>
      <c r="DB69" s="26"/>
      <c r="DC69" s="26"/>
      <c r="DD69" s="26"/>
      <c r="DE69" s="26"/>
      <c r="DF69" s="26"/>
      <c r="DG69" s="55"/>
      <c r="DH69" s="64"/>
      <c r="DI69" s="26"/>
      <c r="DJ69" s="26"/>
      <c r="DK69" s="26"/>
      <c r="DL69" s="26"/>
      <c r="DM69" s="26"/>
      <c r="DN69" s="55"/>
      <c r="DO69" s="64"/>
      <c r="DP69" s="26"/>
      <c r="DQ69" s="26"/>
      <c r="DR69" s="26"/>
      <c r="DS69" s="26"/>
      <c r="DT69" s="26"/>
      <c r="DU69" s="55"/>
      <c r="DV69" s="64"/>
      <c r="DW69" s="26"/>
      <c r="DX69" s="26"/>
      <c r="DY69" s="26"/>
      <c r="DZ69" s="26"/>
      <c r="EA69" s="26"/>
      <c r="EB69" s="55"/>
      <c r="EC69" s="64"/>
      <c r="ED69" s="26"/>
      <c r="EE69" s="26"/>
      <c r="EF69" s="26"/>
      <c r="EG69" s="26"/>
      <c r="EH69" s="26"/>
      <c r="EI69" s="55"/>
      <c r="EJ69" s="64"/>
      <c r="EK69" s="26"/>
      <c r="EL69" s="26"/>
      <c r="EM69" s="26"/>
      <c r="EN69" s="26"/>
      <c r="EO69" s="26"/>
      <c r="EP69" s="55"/>
      <c r="EQ69" s="64"/>
      <c r="ER69" s="26"/>
      <c r="ES69" s="26"/>
      <c r="ET69" s="26"/>
      <c r="EU69" s="26"/>
      <c r="EV69" s="26"/>
      <c r="EW69" s="55"/>
      <c r="EX69" s="64"/>
      <c r="EY69" s="26"/>
      <c r="EZ69" s="26"/>
      <c r="FA69" s="26"/>
      <c r="FB69" s="26"/>
      <c r="FC69" s="26"/>
      <c r="FD69" s="55"/>
      <c r="FE69" s="64"/>
      <c r="FF69" s="26"/>
      <c r="FG69" s="26"/>
      <c r="FH69" s="26"/>
      <c r="FI69" s="26"/>
      <c r="FJ69" s="26"/>
      <c r="FK69" s="55"/>
      <c r="FL69" s="64"/>
      <c r="FM69" s="26"/>
      <c r="FN69" s="26"/>
      <c r="FO69" s="26"/>
      <c r="FP69" s="26"/>
      <c r="FQ69" s="26"/>
      <c r="FR69" s="55"/>
      <c r="FS69" s="64"/>
      <c r="FT69" s="26"/>
      <c r="FU69" s="26"/>
      <c r="FV69" s="26"/>
      <c r="FW69" s="26"/>
      <c r="FX69" s="26"/>
      <c r="FY69" s="55"/>
      <c r="FZ69" s="64"/>
      <c r="GA69" s="26"/>
      <c r="GB69" s="26"/>
      <c r="GC69" s="26"/>
      <c r="GD69" s="26"/>
      <c r="GE69" s="26"/>
      <c r="GF69" s="55"/>
      <c r="GG69" s="64"/>
      <c r="GH69" s="26"/>
      <c r="GI69" s="26"/>
      <c r="GJ69" s="26"/>
      <c r="GK69" s="26"/>
      <c r="GL69" s="26"/>
      <c r="GM69" s="55"/>
      <c r="GN69" s="64"/>
      <c r="GO69" s="26"/>
      <c r="GP69" s="26"/>
      <c r="GQ69" s="26"/>
      <c r="GR69" s="26"/>
      <c r="GS69" s="26"/>
      <c r="GT69" s="55"/>
      <c r="GU69" s="64"/>
      <c r="GV69" s="26"/>
      <c r="GW69" s="26"/>
      <c r="GX69" s="26"/>
      <c r="GY69" s="26"/>
      <c r="GZ69" s="26"/>
      <c r="HA69" s="55"/>
      <c r="HB69" s="64"/>
      <c r="HC69" s="26"/>
      <c r="HD69" s="26"/>
      <c r="HE69" s="26"/>
      <c r="HF69" s="26"/>
      <c r="HG69" s="26"/>
      <c r="HH69" s="55"/>
      <c r="HI69" s="64"/>
      <c r="HJ69" s="26"/>
      <c r="HK69" s="26"/>
      <c r="HL69" s="26"/>
      <c r="HM69" s="26"/>
      <c r="HN69" s="26"/>
      <c r="HO69" s="55"/>
      <c r="HP69" s="64"/>
      <c r="HQ69" s="26"/>
      <c r="HR69" s="26"/>
      <c r="HS69" s="26"/>
      <c r="HT69" s="26"/>
      <c r="HU69" s="26"/>
      <c r="HV69" s="55"/>
      <c r="HW69" s="64"/>
      <c r="HX69" s="26"/>
      <c r="HY69" s="26"/>
      <c r="HZ69" s="26"/>
      <c r="IA69" s="26"/>
      <c r="IB69" s="26"/>
      <c r="IC69" s="55"/>
      <c r="ID69" s="64"/>
      <c r="IE69" s="26"/>
      <c r="IF69" s="26"/>
      <c r="IG69" s="26"/>
      <c r="IH69" s="26"/>
      <c r="II69" s="26"/>
      <c r="IJ69" s="55"/>
      <c r="IK69" s="64"/>
      <c r="IL69" s="26"/>
      <c r="IM69" s="26"/>
      <c r="IN69" s="26"/>
      <c r="IO69" s="26"/>
      <c r="IP69" s="26"/>
      <c r="IQ69" s="55"/>
      <c r="IR69" s="64"/>
      <c r="IS69" s="26"/>
      <c r="IT69" s="26"/>
      <c r="IU69" s="26"/>
      <c r="IV69" s="26"/>
      <c r="IW69" s="26"/>
      <c r="IX69" s="55"/>
      <c r="IY69" s="64"/>
      <c r="IZ69" s="26"/>
      <c r="JA69" s="26"/>
      <c r="JB69" s="26"/>
      <c r="JC69" s="26"/>
      <c r="JD69" s="26"/>
      <c r="JE69" s="55"/>
      <c r="JF69" s="64"/>
      <c r="JG69" s="26"/>
      <c r="JH69" s="26"/>
      <c r="JI69" s="26"/>
      <c r="JJ69" s="26"/>
      <c r="JK69" s="26"/>
      <c r="JL69" s="55"/>
      <c r="JM69" s="64"/>
      <c r="JN69" s="26"/>
      <c r="JO69" s="26"/>
      <c r="JP69" s="26"/>
      <c r="JQ69" s="26"/>
      <c r="JR69" s="26"/>
      <c r="JS69" s="55"/>
      <c r="JT69" s="64"/>
      <c r="JU69" s="26"/>
      <c r="JV69" s="26"/>
      <c r="JW69" s="26"/>
      <c r="JX69" s="26"/>
      <c r="JY69" s="26"/>
      <c r="JZ69" s="55"/>
      <c r="KA69" s="64"/>
      <c r="KB69" s="26"/>
      <c r="KC69" s="26"/>
      <c r="KD69" s="26"/>
      <c r="KE69" s="26"/>
      <c r="KF69" s="26"/>
      <c r="KG69" s="55"/>
      <c r="KH69" s="64"/>
      <c r="KI69" s="26"/>
      <c r="KJ69" s="26"/>
      <c r="KK69" s="26"/>
      <c r="KL69" s="26"/>
      <c r="KM69" s="26"/>
      <c r="KN69" s="55"/>
      <c r="KO69" s="64"/>
      <c r="KP69" s="26"/>
      <c r="KQ69" s="26"/>
      <c r="KR69" s="26"/>
      <c r="KS69" s="26"/>
      <c r="KT69" s="26"/>
      <c r="KU69" s="55"/>
      <c r="KV69" s="64"/>
      <c r="KW69" s="26"/>
      <c r="KX69" s="26"/>
      <c r="KY69" s="26"/>
      <c r="KZ69" s="26"/>
      <c r="LA69" s="26"/>
      <c r="LB69" s="55"/>
      <c r="LC69" s="64"/>
      <c r="LD69" s="26"/>
      <c r="LE69" s="26"/>
      <c r="LF69" s="26"/>
      <c r="LG69" s="26"/>
      <c r="LH69" s="26"/>
      <c r="LI69" s="55"/>
      <c r="LJ69" s="64"/>
      <c r="LK69" s="26"/>
      <c r="LL69" s="26"/>
      <c r="LM69" s="26"/>
      <c r="LN69" s="26"/>
      <c r="LO69" s="26"/>
      <c r="LP69" s="55"/>
      <c r="LQ69" s="64"/>
      <c r="LR69" s="26"/>
      <c r="LS69" s="26"/>
      <c r="LT69" s="26"/>
      <c r="LU69" s="26"/>
      <c r="LV69" s="26"/>
      <c r="LW69" s="55"/>
      <c r="LX69" s="64"/>
      <c r="LY69" s="26"/>
      <c r="LZ69" s="26"/>
      <c r="MA69" s="26"/>
      <c r="MB69" s="26"/>
      <c r="MC69" s="26"/>
      <c r="MD69" s="55"/>
      <c r="ME69" s="64"/>
      <c r="MF69" s="26"/>
      <c r="MG69" s="26"/>
      <c r="MH69" s="26"/>
      <c r="MI69" s="26"/>
      <c r="MJ69" s="26"/>
      <c r="MK69" s="55"/>
      <c r="ML69" s="64"/>
      <c r="MM69" s="26"/>
      <c r="MN69" s="26"/>
      <c r="MO69" s="26"/>
      <c r="MP69" s="26"/>
      <c r="MQ69" s="26"/>
      <c r="MR69" s="55"/>
      <c r="MS69" s="64"/>
      <c r="MT69" s="26"/>
      <c r="MU69" s="26"/>
      <c r="MV69" s="26"/>
      <c r="MW69" s="26"/>
      <c r="MX69" s="26"/>
      <c r="MY69" s="55"/>
      <c r="MZ69" s="64"/>
      <c r="NA69" s="26"/>
      <c r="NB69" s="26"/>
      <c r="NC69" s="26"/>
      <c r="ND69" s="26"/>
      <c r="NE69" s="26"/>
      <c r="NF69" s="55"/>
      <c r="NG69" s="64"/>
      <c r="NH69" s="26"/>
      <c r="NI69" s="26"/>
      <c r="NJ69" s="26"/>
      <c r="NK69" s="26"/>
      <c r="NL69" s="26"/>
      <c r="NM69" s="55"/>
      <c r="NN69" s="64"/>
      <c r="NO69" s="26"/>
      <c r="NP69" s="26"/>
      <c r="NQ69" s="26"/>
      <c r="NR69" s="26"/>
      <c r="NS69" s="26"/>
      <c r="NT69" s="55"/>
      <c r="NU69" s="64"/>
      <c r="NV69" s="26"/>
      <c r="NW69" s="26"/>
      <c r="NX69" s="26"/>
      <c r="NY69" s="26"/>
      <c r="NZ69" s="26"/>
      <c r="OA69" s="55"/>
      <c r="OB69" s="64"/>
      <c r="OC69" s="26"/>
      <c r="OD69" s="26"/>
      <c r="OE69" s="26"/>
      <c r="OF69" s="26"/>
      <c r="OG69" s="26"/>
      <c r="OH69" s="55"/>
      <c r="OI69" s="64"/>
      <c r="OJ69" s="26"/>
      <c r="OK69" s="26"/>
      <c r="OL69" s="26"/>
      <c r="OM69" s="26"/>
      <c r="ON69" s="26"/>
      <c r="OO69" s="55"/>
      <c r="OP69" s="64"/>
      <c r="OQ69" s="26"/>
      <c r="OR69" s="26"/>
      <c r="OS69" s="26"/>
      <c r="OT69" s="26"/>
      <c r="OU69" s="26"/>
      <c r="OV69" s="55"/>
      <c r="OW69" s="64"/>
      <c r="OX69" s="26"/>
      <c r="OY69" s="26"/>
      <c r="OZ69" s="26"/>
      <c r="PA69" s="26"/>
      <c r="PB69" s="26"/>
      <c r="PC69" s="55"/>
      <c r="PD69" s="64"/>
      <c r="PE69" s="26"/>
      <c r="PF69" s="26"/>
      <c r="PG69" s="26"/>
      <c r="PH69" s="26"/>
      <c r="PI69" s="26"/>
      <c r="PJ69" s="55"/>
      <c r="PK69" s="64"/>
      <c r="PL69" s="26"/>
      <c r="PM69" s="26"/>
      <c r="PN69" s="26"/>
      <c r="PO69" s="26"/>
      <c r="PP69" s="26"/>
      <c r="PQ69" s="55"/>
      <c r="PR69" s="64"/>
    </row>
    <row r="70" spans="1:434" hidden="1">
      <c r="A70" s="166"/>
      <c r="B70" s="40" t="s">
        <v>2171</v>
      </c>
      <c r="C70" s="26"/>
      <c r="D70" s="26"/>
      <c r="E70" s="26"/>
      <c r="F70" s="55"/>
      <c r="G70" s="64"/>
      <c r="H70" s="26"/>
      <c r="I70" s="26"/>
      <c r="J70" s="26"/>
      <c r="K70" s="26"/>
      <c r="L70" s="26"/>
      <c r="M70" s="55"/>
      <c r="N70" s="64"/>
      <c r="O70" s="26"/>
      <c r="P70" s="26"/>
      <c r="Q70" s="26"/>
      <c r="R70" s="26"/>
      <c r="S70" s="26"/>
      <c r="T70" s="55"/>
      <c r="U70" s="64"/>
      <c r="V70" s="26"/>
      <c r="W70" s="26"/>
      <c r="X70" s="26"/>
      <c r="Y70" s="26"/>
      <c r="Z70" s="26"/>
      <c r="AA70" s="55"/>
      <c r="AB70" s="64"/>
      <c r="AC70" s="26"/>
      <c r="AD70" s="26"/>
      <c r="AE70" s="26"/>
      <c r="AF70" s="26"/>
      <c r="AG70" s="26"/>
      <c r="AH70" s="55"/>
      <c r="AI70" s="64"/>
      <c r="AJ70" s="26"/>
      <c r="AK70" s="26"/>
      <c r="AL70" s="26"/>
      <c r="AM70" s="26"/>
      <c r="AN70" s="26"/>
      <c r="AO70" s="55"/>
      <c r="AP70" s="64"/>
      <c r="AQ70" s="26"/>
      <c r="AR70" s="26"/>
      <c r="AS70" s="26"/>
      <c r="AT70" s="26"/>
      <c r="AU70" s="26"/>
      <c r="AV70" s="55"/>
      <c r="AW70" s="64"/>
      <c r="AX70" s="26"/>
      <c r="AY70" s="26"/>
      <c r="AZ70" s="26"/>
      <c r="BA70" s="26"/>
      <c r="BB70" s="26"/>
      <c r="BC70" s="55"/>
      <c r="BD70" s="64"/>
      <c r="BE70" s="26"/>
      <c r="BF70" s="26"/>
      <c r="BG70" s="26"/>
      <c r="BH70" s="26"/>
      <c r="BI70" s="26"/>
      <c r="BJ70" s="55"/>
      <c r="BK70" s="64"/>
      <c r="BL70" s="26"/>
      <c r="BM70" s="26"/>
      <c r="BN70" s="26"/>
      <c r="BO70" s="26"/>
      <c r="BP70" s="26"/>
      <c r="BQ70" s="55"/>
      <c r="BR70" s="64"/>
      <c r="BS70" s="26"/>
      <c r="BT70" s="26"/>
      <c r="BU70" s="26"/>
      <c r="BV70" s="26"/>
      <c r="BW70" s="26"/>
      <c r="BX70" s="55"/>
      <c r="BY70" s="64"/>
      <c r="BZ70" s="26"/>
      <c r="CA70" s="26"/>
      <c r="CB70" s="26"/>
      <c r="CC70" s="26"/>
      <c r="CD70" s="26"/>
      <c r="CE70" s="55"/>
      <c r="CF70" s="64"/>
      <c r="CG70" s="26"/>
      <c r="CH70" s="26"/>
      <c r="CI70" s="26"/>
      <c r="CJ70" s="26"/>
      <c r="CK70" s="26"/>
      <c r="CL70" s="55"/>
      <c r="CM70" s="64"/>
      <c r="CN70" s="26"/>
      <c r="CO70" s="26"/>
      <c r="CP70" s="26"/>
      <c r="CQ70" s="26"/>
      <c r="CR70" s="26"/>
      <c r="CS70" s="55"/>
      <c r="CT70" s="64"/>
      <c r="CU70" s="26"/>
      <c r="CV70" s="26"/>
      <c r="CW70" s="26"/>
      <c r="CX70" s="26"/>
      <c r="CY70" s="26"/>
      <c r="CZ70" s="55"/>
      <c r="DA70" s="64"/>
      <c r="DB70" s="26"/>
      <c r="DC70" s="26"/>
      <c r="DD70" s="26"/>
      <c r="DE70" s="26"/>
      <c r="DF70" s="26"/>
      <c r="DG70" s="55"/>
      <c r="DH70" s="64"/>
      <c r="DI70" s="26"/>
      <c r="DJ70" s="26"/>
      <c r="DK70" s="26"/>
      <c r="DL70" s="26"/>
      <c r="DM70" s="26"/>
      <c r="DN70" s="55"/>
      <c r="DO70" s="64"/>
      <c r="DP70" s="26"/>
      <c r="DQ70" s="26"/>
      <c r="DR70" s="26"/>
      <c r="DS70" s="26"/>
      <c r="DT70" s="26"/>
      <c r="DU70" s="55"/>
      <c r="DV70" s="64"/>
      <c r="DW70" s="26"/>
      <c r="DX70" s="26"/>
      <c r="DY70" s="26"/>
      <c r="DZ70" s="26"/>
      <c r="EA70" s="26"/>
      <c r="EB70" s="55"/>
      <c r="EC70" s="64"/>
      <c r="ED70" s="26"/>
      <c r="EE70" s="26"/>
      <c r="EF70" s="26"/>
      <c r="EG70" s="26"/>
      <c r="EH70" s="26"/>
      <c r="EI70" s="55"/>
      <c r="EJ70" s="64"/>
      <c r="EK70" s="26"/>
      <c r="EL70" s="26"/>
      <c r="EM70" s="26"/>
      <c r="EN70" s="26"/>
      <c r="EO70" s="26"/>
      <c r="EP70" s="55"/>
      <c r="EQ70" s="64"/>
      <c r="ER70" s="26"/>
      <c r="ES70" s="26"/>
      <c r="ET70" s="26"/>
      <c r="EU70" s="26"/>
      <c r="EV70" s="26"/>
      <c r="EW70" s="55"/>
      <c r="EX70" s="64"/>
      <c r="EY70" s="26"/>
      <c r="EZ70" s="26"/>
      <c r="FA70" s="26"/>
      <c r="FB70" s="26"/>
      <c r="FC70" s="26"/>
      <c r="FD70" s="55"/>
      <c r="FE70" s="64"/>
      <c r="FF70" s="26"/>
      <c r="FG70" s="26"/>
      <c r="FH70" s="26"/>
      <c r="FI70" s="26"/>
      <c r="FJ70" s="26"/>
      <c r="FK70" s="55"/>
      <c r="FL70" s="64"/>
      <c r="FM70" s="26"/>
      <c r="FN70" s="26"/>
      <c r="FO70" s="26"/>
      <c r="FP70" s="26"/>
      <c r="FQ70" s="26"/>
      <c r="FR70" s="55"/>
      <c r="FS70" s="64"/>
      <c r="FT70" s="26"/>
      <c r="FU70" s="26"/>
      <c r="FV70" s="26"/>
      <c r="FW70" s="26"/>
      <c r="FX70" s="26"/>
      <c r="FY70" s="55"/>
      <c r="FZ70" s="64"/>
      <c r="GA70" s="26"/>
      <c r="GB70" s="26"/>
      <c r="GC70" s="26"/>
      <c r="GD70" s="26"/>
      <c r="GE70" s="26"/>
      <c r="GF70" s="55"/>
      <c r="GG70" s="64"/>
      <c r="GH70" s="26"/>
      <c r="GI70" s="26"/>
      <c r="GJ70" s="26"/>
      <c r="GK70" s="26"/>
      <c r="GL70" s="26"/>
      <c r="GM70" s="55"/>
      <c r="GN70" s="64"/>
      <c r="GO70" s="26"/>
      <c r="GP70" s="26"/>
      <c r="GQ70" s="26"/>
      <c r="GR70" s="26"/>
      <c r="GS70" s="26"/>
      <c r="GT70" s="55"/>
      <c r="GU70" s="64"/>
      <c r="GV70" s="26"/>
      <c r="GW70" s="26"/>
      <c r="GX70" s="26"/>
      <c r="GY70" s="26"/>
      <c r="GZ70" s="26"/>
      <c r="HA70" s="55"/>
      <c r="HB70" s="64"/>
      <c r="HC70" s="26"/>
      <c r="HD70" s="26"/>
      <c r="HE70" s="26"/>
      <c r="HF70" s="26"/>
      <c r="HG70" s="26"/>
      <c r="HH70" s="55"/>
      <c r="HI70" s="64"/>
      <c r="HJ70" s="26"/>
      <c r="HK70" s="26"/>
      <c r="HL70" s="26"/>
      <c r="HM70" s="26"/>
      <c r="HN70" s="26"/>
      <c r="HO70" s="55"/>
      <c r="HP70" s="64"/>
      <c r="HQ70" s="26"/>
      <c r="HR70" s="26"/>
      <c r="HS70" s="26"/>
      <c r="HT70" s="26"/>
      <c r="HU70" s="26"/>
      <c r="HV70" s="55"/>
      <c r="HW70" s="64"/>
      <c r="HX70" s="26"/>
      <c r="HY70" s="26"/>
      <c r="HZ70" s="26"/>
      <c r="IA70" s="26"/>
      <c r="IB70" s="26"/>
      <c r="IC70" s="55"/>
      <c r="ID70" s="64"/>
      <c r="IE70" s="26"/>
      <c r="IF70" s="26"/>
      <c r="IG70" s="26"/>
      <c r="IH70" s="26"/>
      <c r="II70" s="26"/>
      <c r="IJ70" s="55"/>
      <c r="IK70" s="64"/>
      <c r="IL70" s="26"/>
      <c r="IM70" s="26"/>
      <c r="IN70" s="26"/>
      <c r="IO70" s="26"/>
      <c r="IP70" s="26"/>
      <c r="IQ70" s="55"/>
      <c r="IR70" s="64"/>
      <c r="IS70" s="26"/>
      <c r="IT70" s="26"/>
      <c r="IU70" s="26"/>
      <c r="IV70" s="26"/>
      <c r="IW70" s="26"/>
      <c r="IX70" s="55"/>
      <c r="IY70" s="64"/>
      <c r="IZ70" s="26"/>
      <c r="JA70" s="26"/>
      <c r="JB70" s="26"/>
      <c r="JC70" s="26"/>
      <c r="JD70" s="26"/>
      <c r="JE70" s="55"/>
      <c r="JF70" s="64"/>
      <c r="JG70" s="26"/>
      <c r="JH70" s="26"/>
      <c r="JI70" s="26"/>
      <c r="JJ70" s="26"/>
      <c r="JK70" s="26"/>
      <c r="JL70" s="55"/>
      <c r="JM70" s="64"/>
      <c r="JN70" s="26"/>
      <c r="JO70" s="26"/>
      <c r="JP70" s="26"/>
      <c r="JQ70" s="26"/>
      <c r="JR70" s="26"/>
      <c r="JS70" s="55"/>
      <c r="JT70" s="64"/>
      <c r="JU70" s="26"/>
      <c r="JV70" s="26"/>
      <c r="JW70" s="26"/>
      <c r="JX70" s="26"/>
      <c r="JY70" s="26"/>
      <c r="JZ70" s="55"/>
      <c r="KA70" s="64"/>
      <c r="KB70" s="26"/>
      <c r="KC70" s="26"/>
      <c r="KD70" s="26"/>
      <c r="KE70" s="26"/>
      <c r="KF70" s="26"/>
      <c r="KG70" s="55"/>
      <c r="KH70" s="64"/>
      <c r="KI70" s="26"/>
      <c r="KJ70" s="26"/>
      <c r="KK70" s="26"/>
      <c r="KL70" s="26"/>
      <c r="KM70" s="26"/>
      <c r="KN70" s="55"/>
      <c r="KO70" s="64"/>
      <c r="KP70" s="26"/>
      <c r="KQ70" s="26"/>
      <c r="KR70" s="26"/>
      <c r="KS70" s="26"/>
      <c r="KT70" s="26"/>
      <c r="KU70" s="55"/>
      <c r="KV70" s="64"/>
      <c r="KW70" s="26"/>
      <c r="KX70" s="26"/>
      <c r="KY70" s="26"/>
      <c r="KZ70" s="26"/>
      <c r="LA70" s="26"/>
      <c r="LB70" s="55"/>
      <c r="LC70" s="64"/>
      <c r="LD70" s="26"/>
      <c r="LE70" s="26"/>
      <c r="LF70" s="26"/>
      <c r="LG70" s="26"/>
      <c r="LH70" s="26"/>
      <c r="LI70" s="55"/>
      <c r="LJ70" s="64"/>
      <c r="LK70" s="26"/>
      <c r="LL70" s="26"/>
      <c r="LM70" s="26"/>
      <c r="LN70" s="26"/>
      <c r="LO70" s="26"/>
      <c r="LP70" s="55"/>
      <c r="LQ70" s="64"/>
      <c r="LR70" s="26"/>
      <c r="LS70" s="26"/>
      <c r="LT70" s="26"/>
      <c r="LU70" s="26"/>
      <c r="LV70" s="26"/>
      <c r="LW70" s="55"/>
      <c r="LX70" s="64"/>
      <c r="LY70" s="26"/>
      <c r="LZ70" s="26"/>
      <c r="MA70" s="26"/>
      <c r="MB70" s="26"/>
      <c r="MC70" s="26"/>
      <c r="MD70" s="55"/>
      <c r="ME70" s="64"/>
      <c r="MF70" s="26"/>
      <c r="MG70" s="26"/>
      <c r="MH70" s="26"/>
      <c r="MI70" s="26"/>
      <c r="MJ70" s="26"/>
      <c r="MK70" s="55"/>
      <c r="ML70" s="64"/>
      <c r="MM70" s="26"/>
      <c r="MN70" s="26"/>
      <c r="MO70" s="26"/>
      <c r="MP70" s="26"/>
      <c r="MQ70" s="26"/>
      <c r="MR70" s="55"/>
      <c r="MS70" s="64"/>
      <c r="MT70" s="26"/>
      <c r="MU70" s="26"/>
      <c r="MV70" s="26"/>
      <c r="MW70" s="26"/>
      <c r="MX70" s="26"/>
      <c r="MY70" s="55"/>
      <c r="MZ70" s="64"/>
      <c r="NA70" s="26"/>
      <c r="NB70" s="26"/>
      <c r="NC70" s="26"/>
      <c r="ND70" s="26"/>
      <c r="NE70" s="26"/>
      <c r="NF70" s="55"/>
      <c r="NG70" s="64"/>
      <c r="NH70" s="26"/>
      <c r="NI70" s="26"/>
      <c r="NJ70" s="26"/>
      <c r="NK70" s="26"/>
      <c r="NL70" s="26"/>
      <c r="NM70" s="55"/>
      <c r="NN70" s="64"/>
      <c r="NO70" s="26"/>
      <c r="NP70" s="26"/>
      <c r="NQ70" s="26"/>
      <c r="NR70" s="26"/>
      <c r="NS70" s="26"/>
      <c r="NT70" s="55"/>
      <c r="NU70" s="64"/>
      <c r="NV70" s="26"/>
      <c r="NW70" s="26"/>
      <c r="NX70" s="26"/>
      <c r="NY70" s="26"/>
      <c r="NZ70" s="26"/>
      <c r="OA70" s="55"/>
      <c r="OB70" s="64"/>
      <c r="OC70" s="26"/>
      <c r="OD70" s="26"/>
      <c r="OE70" s="26"/>
      <c r="OF70" s="26"/>
      <c r="OG70" s="26"/>
      <c r="OH70" s="55"/>
      <c r="OI70" s="64"/>
      <c r="OJ70" s="26"/>
      <c r="OK70" s="26"/>
      <c r="OL70" s="26"/>
      <c r="OM70" s="26"/>
      <c r="ON70" s="26"/>
      <c r="OO70" s="55"/>
      <c r="OP70" s="64"/>
      <c r="OQ70" s="26"/>
      <c r="OR70" s="26"/>
      <c r="OS70" s="26"/>
      <c r="OT70" s="26"/>
      <c r="OU70" s="26"/>
      <c r="OV70" s="55"/>
      <c r="OW70" s="64"/>
      <c r="OX70" s="26"/>
      <c r="OY70" s="26"/>
      <c r="OZ70" s="26"/>
      <c r="PA70" s="26"/>
      <c r="PB70" s="26"/>
      <c r="PC70" s="55"/>
      <c r="PD70" s="64"/>
      <c r="PE70" s="26"/>
      <c r="PF70" s="26"/>
      <c r="PG70" s="26"/>
      <c r="PH70" s="26"/>
      <c r="PI70" s="26"/>
      <c r="PJ70" s="55"/>
      <c r="PK70" s="64"/>
      <c r="PL70" s="26"/>
      <c r="PM70" s="26"/>
      <c r="PN70" s="26"/>
      <c r="PO70" s="26"/>
      <c r="PP70" s="26"/>
      <c r="PQ70" s="55"/>
      <c r="PR70" s="64"/>
    </row>
    <row r="71" spans="1:434" s="48" customFormat="1" hidden="1">
      <c r="A71" s="166"/>
      <c r="B71" s="49" t="s">
        <v>2172</v>
      </c>
      <c r="C71" s="50">
        <v>473</v>
      </c>
      <c r="D71" s="50">
        <v>475</v>
      </c>
      <c r="E71" s="50">
        <v>477</v>
      </c>
      <c r="F71" s="55"/>
      <c r="G71" s="64"/>
      <c r="H71" s="50">
        <v>0</v>
      </c>
      <c r="I71" s="50">
        <v>0</v>
      </c>
      <c r="J71" s="50">
        <v>0</v>
      </c>
      <c r="K71" s="50"/>
      <c r="L71" s="50"/>
      <c r="M71" s="55"/>
      <c r="N71" s="64"/>
      <c r="O71" s="50">
        <v>0</v>
      </c>
      <c r="P71" s="50">
        <v>0</v>
      </c>
      <c r="Q71" s="50">
        <v>0</v>
      </c>
      <c r="R71" s="50"/>
      <c r="S71" s="50"/>
      <c r="T71" s="55"/>
      <c r="U71" s="64"/>
      <c r="V71" s="50">
        <v>0</v>
      </c>
      <c r="W71" s="50">
        <v>0</v>
      </c>
      <c r="X71" s="50">
        <v>0</v>
      </c>
      <c r="Y71" s="50"/>
      <c r="Z71" s="50"/>
      <c r="AA71" s="55"/>
      <c r="AB71" s="64"/>
      <c r="AC71" s="50"/>
      <c r="AD71" s="50"/>
      <c r="AE71" s="50"/>
      <c r="AF71" s="50"/>
      <c r="AG71" s="50"/>
      <c r="AH71" s="55"/>
      <c r="AI71" s="64"/>
      <c r="AJ71" s="50"/>
      <c r="AK71" s="50"/>
      <c r="AL71" s="50"/>
      <c r="AM71" s="50"/>
      <c r="AN71" s="50"/>
      <c r="AO71" s="55"/>
      <c r="AP71" s="64"/>
      <c r="AQ71" s="50"/>
      <c r="AR71" s="50"/>
      <c r="AS71" s="50"/>
      <c r="AT71" s="50"/>
      <c r="AU71" s="50"/>
      <c r="AV71" s="55"/>
      <c r="AW71" s="64"/>
      <c r="AX71" s="50"/>
      <c r="AY71" s="50"/>
      <c r="AZ71" s="50"/>
      <c r="BA71" s="50"/>
      <c r="BB71" s="50"/>
      <c r="BC71" s="55"/>
      <c r="BD71" s="64"/>
      <c r="BE71" s="50"/>
      <c r="BF71" s="50"/>
      <c r="BG71" s="50"/>
      <c r="BH71" s="50"/>
      <c r="BI71" s="50"/>
      <c r="BJ71" s="55"/>
      <c r="BK71" s="64"/>
      <c r="BL71" s="50"/>
      <c r="BM71" s="50"/>
      <c r="BN71" s="50"/>
      <c r="BO71" s="50"/>
      <c r="BP71" s="50"/>
      <c r="BQ71" s="55"/>
      <c r="BR71" s="64"/>
      <c r="BS71" s="50"/>
      <c r="BT71" s="50"/>
      <c r="BU71" s="50"/>
      <c r="BV71" s="50"/>
      <c r="BW71" s="50"/>
      <c r="BX71" s="55"/>
      <c r="BY71" s="64"/>
      <c r="BZ71" s="50"/>
      <c r="CA71" s="50"/>
      <c r="CB71" s="50"/>
      <c r="CC71" s="50"/>
      <c r="CD71" s="50"/>
      <c r="CE71" s="55"/>
      <c r="CF71" s="64"/>
      <c r="CG71" s="50"/>
      <c r="CH71" s="50"/>
      <c r="CI71" s="50"/>
      <c r="CJ71" s="50"/>
      <c r="CK71" s="50"/>
      <c r="CL71" s="55"/>
      <c r="CM71" s="64"/>
      <c r="CN71" s="50"/>
      <c r="CO71" s="50"/>
      <c r="CP71" s="50"/>
      <c r="CQ71" s="50"/>
      <c r="CR71" s="50"/>
      <c r="CS71" s="55"/>
      <c r="CT71" s="64"/>
      <c r="CU71" s="50"/>
      <c r="CV71" s="50"/>
      <c r="CW71" s="50"/>
      <c r="CX71" s="50"/>
      <c r="CY71" s="50"/>
      <c r="CZ71" s="55"/>
      <c r="DA71" s="64"/>
      <c r="DB71" s="50"/>
      <c r="DC71" s="50"/>
      <c r="DD71" s="50"/>
      <c r="DE71" s="50"/>
      <c r="DF71" s="50"/>
      <c r="DG71" s="55"/>
      <c r="DH71" s="64"/>
      <c r="DI71" s="50"/>
      <c r="DJ71" s="50"/>
      <c r="DK71" s="50"/>
      <c r="DL71" s="50"/>
      <c r="DM71" s="50"/>
      <c r="DN71" s="55"/>
      <c r="DO71" s="64"/>
      <c r="DP71" s="50"/>
      <c r="DQ71" s="50"/>
      <c r="DR71" s="50"/>
      <c r="DS71" s="50"/>
      <c r="DT71" s="50"/>
      <c r="DU71" s="55"/>
      <c r="DV71" s="64"/>
      <c r="DW71" s="50"/>
      <c r="DX71" s="50"/>
      <c r="DY71" s="50"/>
      <c r="DZ71" s="50"/>
      <c r="EA71" s="50"/>
      <c r="EB71" s="55"/>
      <c r="EC71" s="64"/>
      <c r="ED71" s="50"/>
      <c r="EE71" s="50"/>
      <c r="EF71" s="50"/>
      <c r="EG71" s="50"/>
      <c r="EH71" s="50"/>
      <c r="EI71" s="55"/>
      <c r="EJ71" s="64"/>
      <c r="EK71" s="50"/>
      <c r="EL71" s="50"/>
      <c r="EM71" s="50"/>
      <c r="EN71" s="50"/>
      <c r="EO71" s="50"/>
      <c r="EP71" s="55"/>
      <c r="EQ71" s="64"/>
      <c r="ER71" s="50"/>
      <c r="ES71" s="50"/>
      <c r="ET71" s="50"/>
      <c r="EU71" s="50"/>
      <c r="EV71" s="50"/>
      <c r="EW71" s="55"/>
      <c r="EX71" s="64"/>
      <c r="EY71" s="50"/>
      <c r="EZ71" s="50"/>
      <c r="FA71" s="50"/>
      <c r="FB71" s="50"/>
      <c r="FC71" s="50"/>
      <c r="FD71" s="55"/>
      <c r="FE71" s="64"/>
      <c r="FF71" s="50"/>
      <c r="FG71" s="50"/>
      <c r="FH71" s="50"/>
      <c r="FI71" s="50"/>
      <c r="FJ71" s="50"/>
      <c r="FK71" s="55"/>
      <c r="FL71" s="64"/>
      <c r="FM71" s="50"/>
      <c r="FN71" s="50"/>
      <c r="FO71" s="50"/>
      <c r="FP71" s="50"/>
      <c r="FQ71" s="50"/>
      <c r="FR71" s="55"/>
      <c r="FS71" s="64"/>
      <c r="FT71" s="50"/>
      <c r="FU71" s="50"/>
      <c r="FV71" s="50"/>
      <c r="FW71" s="50"/>
      <c r="FX71" s="50"/>
      <c r="FY71" s="55"/>
      <c r="FZ71" s="64"/>
      <c r="GA71" s="50"/>
      <c r="GB71" s="50"/>
      <c r="GC71" s="50"/>
      <c r="GD71" s="50"/>
      <c r="GE71" s="50"/>
      <c r="GF71" s="55"/>
      <c r="GG71" s="64"/>
      <c r="GH71" s="50"/>
      <c r="GI71" s="50"/>
      <c r="GJ71" s="50"/>
      <c r="GK71" s="50"/>
      <c r="GL71" s="50"/>
      <c r="GM71" s="55"/>
      <c r="GN71" s="64"/>
      <c r="GO71" s="50"/>
      <c r="GP71" s="50"/>
      <c r="GQ71" s="50"/>
      <c r="GR71" s="50"/>
      <c r="GS71" s="50"/>
      <c r="GT71" s="55"/>
      <c r="GU71" s="64"/>
      <c r="GV71" s="50"/>
      <c r="GW71" s="50"/>
      <c r="GX71" s="50"/>
      <c r="GY71" s="50"/>
      <c r="GZ71" s="50"/>
      <c r="HA71" s="55"/>
      <c r="HB71" s="64"/>
      <c r="HC71" s="50"/>
      <c r="HD71" s="50"/>
      <c r="HE71" s="50"/>
      <c r="HF71" s="50"/>
      <c r="HG71" s="50"/>
      <c r="HH71" s="55"/>
      <c r="HI71" s="64"/>
      <c r="HJ71" s="50"/>
      <c r="HK71" s="50"/>
      <c r="HL71" s="50"/>
      <c r="HM71" s="50"/>
      <c r="HN71" s="50"/>
      <c r="HO71" s="55"/>
      <c r="HP71" s="64"/>
      <c r="HQ71" s="50"/>
      <c r="HR71" s="50"/>
      <c r="HS71" s="50"/>
      <c r="HT71" s="50"/>
      <c r="HU71" s="50"/>
      <c r="HV71" s="55"/>
      <c r="HW71" s="64"/>
      <c r="HX71" s="50"/>
      <c r="HY71" s="50"/>
      <c r="HZ71" s="50"/>
      <c r="IA71" s="50"/>
      <c r="IB71" s="50"/>
      <c r="IC71" s="55"/>
      <c r="ID71" s="64"/>
      <c r="IE71" s="50"/>
      <c r="IF71" s="50"/>
      <c r="IG71" s="50"/>
      <c r="IH71" s="50"/>
      <c r="II71" s="50"/>
      <c r="IJ71" s="55"/>
      <c r="IK71" s="64"/>
      <c r="IL71" s="50"/>
      <c r="IM71" s="50"/>
      <c r="IN71" s="50"/>
      <c r="IO71" s="50"/>
      <c r="IP71" s="50"/>
      <c r="IQ71" s="55"/>
      <c r="IR71" s="64"/>
      <c r="IS71" s="50"/>
      <c r="IT71" s="50"/>
      <c r="IU71" s="50"/>
      <c r="IV71" s="50"/>
      <c r="IW71" s="50"/>
      <c r="IX71" s="55"/>
      <c r="IY71" s="64"/>
      <c r="IZ71" s="50"/>
      <c r="JA71" s="50"/>
      <c r="JB71" s="50"/>
      <c r="JC71" s="50"/>
      <c r="JD71" s="50"/>
      <c r="JE71" s="55"/>
      <c r="JF71" s="64"/>
      <c r="JG71" s="50"/>
      <c r="JH71" s="50"/>
      <c r="JI71" s="50"/>
      <c r="JJ71" s="50"/>
      <c r="JK71" s="50"/>
      <c r="JL71" s="55"/>
      <c r="JM71" s="64"/>
      <c r="JN71" s="50"/>
      <c r="JO71" s="50"/>
      <c r="JP71" s="50"/>
      <c r="JQ71" s="50"/>
      <c r="JR71" s="50"/>
      <c r="JS71" s="55"/>
      <c r="JT71" s="64"/>
      <c r="JU71" s="50"/>
      <c r="JV71" s="50"/>
      <c r="JW71" s="50"/>
      <c r="JX71" s="50"/>
      <c r="JY71" s="50"/>
      <c r="JZ71" s="55"/>
      <c r="KA71" s="64"/>
      <c r="KB71" s="50"/>
      <c r="KC71" s="50"/>
      <c r="KD71" s="50"/>
      <c r="KE71" s="50"/>
      <c r="KF71" s="50"/>
      <c r="KG71" s="55"/>
      <c r="KH71" s="64"/>
      <c r="KI71" s="50"/>
      <c r="KJ71" s="50"/>
      <c r="KK71" s="50"/>
      <c r="KL71" s="50"/>
      <c r="KM71" s="50"/>
      <c r="KN71" s="55"/>
      <c r="KO71" s="64"/>
      <c r="KP71" s="50"/>
      <c r="KQ71" s="50"/>
      <c r="KR71" s="50"/>
      <c r="KS71" s="50"/>
      <c r="KT71" s="50"/>
      <c r="KU71" s="55"/>
      <c r="KV71" s="64"/>
      <c r="KW71" s="50"/>
      <c r="KX71" s="50"/>
      <c r="KY71" s="50"/>
      <c r="KZ71" s="50"/>
      <c r="LA71" s="50"/>
      <c r="LB71" s="55"/>
      <c r="LC71" s="64"/>
      <c r="LD71" s="50"/>
      <c r="LE71" s="50"/>
      <c r="LF71" s="50"/>
      <c r="LG71" s="50"/>
      <c r="LH71" s="50"/>
      <c r="LI71" s="55"/>
      <c r="LJ71" s="64"/>
      <c r="LK71" s="50"/>
      <c r="LL71" s="50"/>
      <c r="LM71" s="50"/>
      <c r="LN71" s="50"/>
      <c r="LO71" s="50"/>
      <c r="LP71" s="55"/>
      <c r="LQ71" s="64"/>
      <c r="LR71" s="50"/>
      <c r="LS71" s="50"/>
      <c r="LT71" s="50"/>
      <c r="LU71" s="50"/>
      <c r="LV71" s="50"/>
      <c r="LW71" s="55"/>
      <c r="LX71" s="64"/>
      <c r="LY71" s="50"/>
      <c r="LZ71" s="50"/>
      <c r="MA71" s="50"/>
      <c r="MB71" s="50"/>
      <c r="MC71" s="50"/>
      <c r="MD71" s="55"/>
      <c r="ME71" s="64"/>
      <c r="MF71" s="50"/>
      <c r="MG71" s="50"/>
      <c r="MH71" s="50"/>
      <c r="MI71" s="50"/>
      <c r="MJ71" s="50"/>
      <c r="MK71" s="55"/>
      <c r="ML71" s="64"/>
      <c r="MM71" s="50"/>
      <c r="MN71" s="50"/>
      <c r="MO71" s="50"/>
      <c r="MP71" s="50"/>
      <c r="MQ71" s="50"/>
      <c r="MR71" s="55"/>
      <c r="MS71" s="64"/>
      <c r="MT71" s="50"/>
      <c r="MU71" s="50"/>
      <c r="MV71" s="50"/>
      <c r="MW71" s="50"/>
      <c r="MX71" s="50"/>
      <c r="MY71" s="55"/>
      <c r="MZ71" s="64"/>
      <c r="NA71" s="50"/>
      <c r="NB71" s="50"/>
      <c r="NC71" s="50"/>
      <c r="ND71" s="50"/>
      <c r="NE71" s="50"/>
      <c r="NF71" s="55"/>
      <c r="NG71" s="64"/>
      <c r="NH71" s="50"/>
      <c r="NI71" s="50"/>
      <c r="NJ71" s="50"/>
      <c r="NK71" s="50"/>
      <c r="NL71" s="50"/>
      <c r="NM71" s="55"/>
      <c r="NN71" s="64"/>
      <c r="NO71" s="50"/>
      <c r="NP71" s="50"/>
      <c r="NQ71" s="50"/>
      <c r="NR71" s="50"/>
      <c r="NS71" s="50"/>
      <c r="NT71" s="55"/>
      <c r="NU71" s="64"/>
      <c r="NV71" s="50"/>
      <c r="NW71" s="50"/>
      <c r="NX71" s="50"/>
      <c r="NY71" s="50"/>
      <c r="NZ71" s="50"/>
      <c r="OA71" s="55"/>
      <c r="OB71" s="64"/>
      <c r="OC71" s="50"/>
      <c r="OD71" s="50"/>
      <c r="OE71" s="50"/>
      <c r="OF71" s="50"/>
      <c r="OG71" s="50"/>
      <c r="OH71" s="55"/>
      <c r="OI71" s="64"/>
      <c r="OJ71" s="50"/>
      <c r="OK71" s="50"/>
      <c r="OL71" s="50"/>
      <c r="OM71" s="50"/>
      <c r="ON71" s="50"/>
      <c r="OO71" s="55"/>
      <c r="OP71" s="64"/>
      <c r="OQ71" s="50"/>
      <c r="OR71" s="50"/>
      <c r="OS71" s="50"/>
      <c r="OT71" s="50"/>
      <c r="OU71" s="50"/>
      <c r="OV71" s="55"/>
      <c r="OW71" s="64"/>
      <c r="OX71" s="50"/>
      <c r="OY71" s="50"/>
      <c r="OZ71" s="50"/>
      <c r="PA71" s="50"/>
      <c r="PB71" s="50"/>
      <c r="PC71" s="55"/>
      <c r="PD71" s="64"/>
      <c r="PE71" s="50"/>
      <c r="PF71" s="50"/>
      <c r="PG71" s="50"/>
      <c r="PH71" s="50"/>
      <c r="PI71" s="50"/>
      <c r="PJ71" s="55"/>
      <c r="PK71" s="64"/>
      <c r="PL71" s="50"/>
      <c r="PM71" s="50"/>
      <c r="PN71" s="50"/>
      <c r="PO71" s="50"/>
      <c r="PP71" s="50"/>
      <c r="PQ71" s="55"/>
      <c r="PR71" s="64"/>
    </row>
    <row r="72" spans="1:434" s="48" customFormat="1" ht="14.25" hidden="1" customHeight="1">
      <c r="A72" s="168" t="s">
        <v>5001</v>
      </c>
      <c r="B72" s="39" t="s">
        <v>2168</v>
      </c>
      <c r="C72" s="31">
        <f>SUMIFS(AKORD[[CZASY]:[CZASY]],AKORD[[DATA]:[DATA]],C5,AKORD[[IMIE]:[IMIE]],$A$72)</f>
        <v>0</v>
      </c>
      <c r="D72" s="31">
        <f>SUMIFS(AKORD[[CZASY]:[CZASY]],AKORD[[DATA]:[DATA]],D5,AKORD[[IMIE]:[IMIE]],$A$72)</f>
        <v>0</v>
      </c>
      <c r="E72" s="31">
        <f>SUMIFS(AKORD[[CZASY]:[CZASY]],AKORD[[DATA]:[DATA]],E5,AKORD[[IMIE]:[IMIE]],$A$72)</f>
        <v>0</v>
      </c>
      <c r="F72" s="54">
        <f>SUMIFS(AKORD[[CZASY]:[CZASY]],AKORD[[DATA]:[DATA]],F11,AKORD[[IMIE]:[IMIE]],$A$66)</f>
        <v>0</v>
      </c>
      <c r="G72" s="57">
        <f>SUMIFS(AKORD[[CZASY]:[CZASY]],AKORD[[DATA]:[DATA]],G11,AKORD[[IMIE]:[IMIE]],$A$66)</f>
        <v>0</v>
      </c>
      <c r="H72" s="31">
        <f>SUMIFS(AKORD[[CZASY]:[CZASY]],AKORD[[DATA]:[DATA]],H5,AKORD[[IMIE]:[IMIE]],$A$72)</f>
        <v>0</v>
      </c>
      <c r="I72" s="31">
        <f>SUMIFS(AKORD[[CZASY]:[CZASY]],AKORD[[DATA]:[DATA]],I5,AKORD[[IMIE]:[IMIE]],$A$72)</f>
        <v>0</v>
      </c>
      <c r="J72" s="31">
        <f>SUMIFS(AKORD[[CZASY]:[CZASY]],AKORD[[DATA]:[DATA]],J5,AKORD[[IMIE]:[IMIE]],$A$72)</f>
        <v>0</v>
      </c>
      <c r="K72" s="31">
        <f>SUMIFS(AKORD[[CZASY]:[CZASY]],AKORD[[DATA]:[DATA]],K5,AKORD[[IMIE]:[IMIE]],$A$72)</f>
        <v>0</v>
      </c>
      <c r="L72" s="31">
        <f>SUMIFS(AKORD[[CZASY]:[CZASY]],AKORD[[DATA]:[DATA]],L5,AKORD[[IMIE]:[IMIE]],$A$72)</f>
        <v>0</v>
      </c>
      <c r="M72" s="54">
        <f>SUMIFS(AKORD[[CZASY]:[CZASY]],AKORD[[DATA]:[DATA]],M11,AKORD[[IMIE]:[IMIE]],$A$66)</f>
        <v>0</v>
      </c>
      <c r="N72" s="57">
        <f>SUMIFS(AKORD[[CZASY]:[CZASY]],AKORD[[DATA]:[DATA]],N11,AKORD[[IMIE]:[IMIE]],$A$66)</f>
        <v>0</v>
      </c>
      <c r="O72" s="31">
        <f>SUMIFS(AKORD[[CZASY]:[CZASY]],AKORD[[DATA]:[DATA]],O5,AKORD[[IMIE]:[IMIE]],$A$72)</f>
        <v>0</v>
      </c>
      <c r="P72" s="31">
        <f>SUMIFS(AKORD[[CZASY]:[CZASY]],AKORD[[DATA]:[DATA]],P5,AKORD[[IMIE]:[IMIE]],$A$72)</f>
        <v>0</v>
      </c>
      <c r="Q72" s="31">
        <f>SUMIFS(AKORD[[CZASY]:[CZASY]],AKORD[[DATA]:[DATA]],Q5,AKORD[[IMIE]:[IMIE]],$A$72)</f>
        <v>0</v>
      </c>
      <c r="R72" s="31">
        <f>SUMIFS(AKORD[[CZASY]:[CZASY]],AKORD[[DATA]:[DATA]],R5,AKORD[[IMIE]:[IMIE]],$A$72)</f>
        <v>0</v>
      </c>
      <c r="S72" s="31">
        <f>SUMIFS(AKORD[[CZASY]:[CZASY]],AKORD[[DATA]:[DATA]],S5,AKORD[[IMIE]:[IMIE]],$A$72)</f>
        <v>0</v>
      </c>
      <c r="T72" s="54">
        <f>SUMIFS(AKORD[[CZASY]:[CZASY]],AKORD[[DATA]:[DATA]],T11,AKORD[[IMIE]:[IMIE]],$A$66)</f>
        <v>0</v>
      </c>
      <c r="U72" s="57">
        <f>SUMIFS(AKORD[[CZASY]:[CZASY]],AKORD[[DATA]:[DATA]],U11,AKORD[[IMIE]:[IMIE]],$A$66)</f>
        <v>0</v>
      </c>
      <c r="V72" s="31">
        <f>SUMIFS(AKORD[[CZASY]:[CZASY]],AKORD[[DATA]:[DATA]],V5,AKORD[[IMIE]:[IMIE]],$A$72)</f>
        <v>0</v>
      </c>
      <c r="W72" s="31">
        <f>SUMIFS(AKORD[[CZASY]:[CZASY]],AKORD[[DATA]:[DATA]],W5,AKORD[[IMIE]:[IMIE]],$A$72)</f>
        <v>0</v>
      </c>
      <c r="X72" s="31">
        <f>SUMIFS(AKORD[[CZASY]:[CZASY]],AKORD[[DATA]:[DATA]],X5,AKORD[[IMIE]:[IMIE]],$A$72)</f>
        <v>0</v>
      </c>
      <c r="Y72" s="31">
        <f>SUMIFS(AKORD[[CZASY]:[CZASY]],AKORD[[DATA]:[DATA]],Y5,AKORD[[IMIE]:[IMIE]],$A$72)</f>
        <v>0</v>
      </c>
      <c r="Z72" s="31">
        <f>SUMIFS(AKORD[[CZASY]:[CZASY]],AKORD[[DATA]:[DATA]],Z5,AKORD[[IMIE]:[IMIE]],$A$72)</f>
        <v>0</v>
      </c>
      <c r="AA72" s="54">
        <f>SUMIFS(AKORD[[CZASY]:[CZASY]],AKORD[[DATA]:[DATA]],AA11,AKORD[[IMIE]:[IMIE]],$A$66)</f>
        <v>0</v>
      </c>
      <c r="AB72" s="57">
        <f>SUMIFS(AKORD[[CZASY]:[CZASY]],AKORD[[DATA]:[DATA]],AB11,AKORD[[IMIE]:[IMIE]],$A$66)</f>
        <v>0</v>
      </c>
      <c r="AC72" s="31">
        <f>SUMIFS(AKORD[[CZASY]:[CZASY]],AKORD[[DATA]:[DATA]],AC5,AKORD[[IMIE]:[IMIE]],$A$72)</f>
        <v>0</v>
      </c>
      <c r="AD72" s="31">
        <f>SUMIFS(AKORD[[CZASY]:[CZASY]],AKORD[[DATA]:[DATA]],AD5,AKORD[[IMIE]:[IMIE]],$A$72)</f>
        <v>0</v>
      </c>
      <c r="AE72" s="31">
        <f>SUMIFS(AKORD[[CZASY]:[CZASY]],AKORD[[DATA]:[DATA]],AE5,AKORD[[IMIE]:[IMIE]],$A$72)</f>
        <v>0</v>
      </c>
      <c r="AF72" s="31">
        <f>SUMIFS(AKORD[[CZASY]:[CZASY]],AKORD[[DATA]:[DATA]],AF5,AKORD[[IMIE]:[IMIE]],$A$72)</f>
        <v>0</v>
      </c>
      <c r="AG72" s="31">
        <f>SUMIFS(AKORD[[CZASY]:[CZASY]],AKORD[[DATA]:[DATA]],AG5,AKORD[[IMIE]:[IMIE]],$A$72)</f>
        <v>0</v>
      </c>
      <c r="AH72" s="54">
        <f>SUMIFS(AKORD[[CZASY]:[CZASY]],AKORD[[DATA]:[DATA]],AH11,AKORD[[IMIE]:[IMIE]],$A$66)</f>
        <v>0</v>
      </c>
      <c r="AI72" s="57">
        <f>SUMIFS(AKORD[[CZASY]:[CZASY]],AKORD[[DATA]:[DATA]],AI11,AKORD[[IMIE]:[IMIE]],$A$66)</f>
        <v>0</v>
      </c>
      <c r="AJ72" s="31">
        <f>SUMIFS(AKORD[[CZASY]:[CZASY]],AKORD[[DATA]:[DATA]],AJ5,AKORD[[IMIE]:[IMIE]],$A$72)</f>
        <v>0</v>
      </c>
      <c r="AK72" s="31">
        <f>SUMIFS(AKORD[[CZASY]:[CZASY]],AKORD[[DATA]:[DATA]],AK5,AKORD[[IMIE]:[IMIE]],$A$72)</f>
        <v>0</v>
      </c>
      <c r="AL72" s="31">
        <f>SUMIFS(AKORD[[CZASY]:[CZASY]],AKORD[[DATA]:[DATA]],AL5,AKORD[[IMIE]:[IMIE]],$A$72)</f>
        <v>0</v>
      </c>
      <c r="AM72" s="31">
        <f>SUMIFS(AKORD[[CZASY]:[CZASY]],AKORD[[DATA]:[DATA]],AM5,AKORD[[IMIE]:[IMIE]],$A$72)</f>
        <v>0</v>
      </c>
      <c r="AN72" s="31">
        <f>SUMIFS(AKORD[[CZASY]:[CZASY]],AKORD[[DATA]:[DATA]],AN5,AKORD[[IMIE]:[IMIE]],$A$72)</f>
        <v>0</v>
      </c>
      <c r="AO72" s="54">
        <f>SUMIFS(AKORD[[CZASY]:[CZASY]],AKORD[[DATA]:[DATA]],AO11,AKORD[[IMIE]:[IMIE]],$A$66)</f>
        <v>0</v>
      </c>
      <c r="AP72" s="57">
        <f>SUMIFS(AKORD[[CZASY]:[CZASY]],AKORD[[DATA]:[DATA]],AP11,AKORD[[IMIE]:[IMIE]],$A$66)</f>
        <v>0</v>
      </c>
      <c r="AQ72" s="31">
        <f>SUMIFS(AKORD[[CZASY]:[CZASY]],AKORD[[DATA]:[DATA]],AQ5,AKORD[[IMIE]:[IMIE]],$A$72)</f>
        <v>0</v>
      </c>
      <c r="AR72" s="31">
        <f>SUMIFS(AKORD[[CZASY]:[CZASY]],AKORD[[DATA]:[DATA]],AR5,AKORD[[IMIE]:[IMIE]],$A$72)</f>
        <v>0</v>
      </c>
      <c r="AS72" s="31">
        <f>SUMIFS(AKORD[[CZASY]:[CZASY]],AKORD[[DATA]:[DATA]],AS5,AKORD[[IMIE]:[IMIE]],$A$72)</f>
        <v>0</v>
      </c>
      <c r="AT72" s="31">
        <f>SUMIFS(AKORD[[CZASY]:[CZASY]],AKORD[[DATA]:[DATA]],AT5,AKORD[[IMIE]:[IMIE]],$A$72)</f>
        <v>0</v>
      </c>
      <c r="AU72" s="31">
        <f>SUMIFS(AKORD[[CZASY]:[CZASY]],AKORD[[DATA]:[DATA]],AU5,AKORD[[IMIE]:[IMIE]],$A$72)</f>
        <v>0</v>
      </c>
      <c r="AV72" s="54">
        <f>SUMIFS(AKORD[[CZASY]:[CZASY]],AKORD[[DATA]:[DATA]],AV11,AKORD[[IMIE]:[IMIE]],$A$66)</f>
        <v>0</v>
      </c>
      <c r="AW72" s="57">
        <f>SUMIFS(AKORD[[CZASY]:[CZASY]],AKORD[[DATA]:[DATA]],AW11,AKORD[[IMIE]:[IMIE]],$A$66)</f>
        <v>0</v>
      </c>
      <c r="AX72" s="31">
        <f>SUMIFS(AKORD[[CZASY]:[CZASY]],AKORD[[DATA]:[DATA]],AX5,AKORD[[IMIE]:[IMIE]],$A$72)</f>
        <v>0</v>
      </c>
      <c r="AY72" s="31">
        <f>SUMIFS(AKORD[[CZASY]:[CZASY]],AKORD[[DATA]:[DATA]],AY5,AKORD[[IMIE]:[IMIE]],$A$72)</f>
        <v>0</v>
      </c>
      <c r="AZ72" s="31">
        <f>SUMIFS(AKORD[[CZASY]:[CZASY]],AKORD[[DATA]:[DATA]],AZ5,AKORD[[IMIE]:[IMIE]],$A$72)</f>
        <v>0</v>
      </c>
      <c r="BA72" s="31">
        <f>SUMIFS(AKORD[[CZASY]:[CZASY]],AKORD[[DATA]:[DATA]],BA5,AKORD[[IMIE]:[IMIE]],$A$72)</f>
        <v>0</v>
      </c>
      <c r="BB72" s="31">
        <f>SUMIFS(AKORD[[CZASY]:[CZASY]],AKORD[[DATA]:[DATA]],BB5,AKORD[[IMIE]:[IMIE]],$A$72)</f>
        <v>0</v>
      </c>
      <c r="BC72" s="54">
        <f>SUMIFS(AKORD[[CZASY]:[CZASY]],AKORD[[DATA]:[DATA]],BC11,AKORD[[IMIE]:[IMIE]],$A$66)</f>
        <v>0</v>
      </c>
      <c r="BD72" s="57">
        <f>SUMIFS(AKORD[[CZASY]:[CZASY]],AKORD[[DATA]:[DATA]],BD11,AKORD[[IMIE]:[IMIE]],$A$66)</f>
        <v>0</v>
      </c>
      <c r="BE72" s="31">
        <f>SUMIFS(AKORD[[CZASY]:[CZASY]],AKORD[[DATA]:[DATA]],BE5,AKORD[[IMIE]:[IMIE]],$A$72)</f>
        <v>0</v>
      </c>
      <c r="BF72" s="31">
        <f>SUMIFS(AKORD[[CZASY]:[CZASY]],AKORD[[DATA]:[DATA]],BF5,AKORD[[IMIE]:[IMIE]],$A$72)</f>
        <v>0</v>
      </c>
      <c r="BG72" s="31">
        <f>SUMIFS(AKORD[[CZASY]:[CZASY]],AKORD[[DATA]:[DATA]],BG5,AKORD[[IMIE]:[IMIE]],$A$72)</f>
        <v>0</v>
      </c>
      <c r="BH72" s="31">
        <f>SUMIFS(AKORD[[CZASY]:[CZASY]],AKORD[[DATA]:[DATA]],BH5,AKORD[[IMIE]:[IMIE]],$A$72)</f>
        <v>0</v>
      </c>
      <c r="BI72" s="31">
        <f>SUMIFS(AKORD[[CZASY]:[CZASY]],AKORD[[DATA]:[DATA]],BI5,AKORD[[IMIE]:[IMIE]],$A$72)</f>
        <v>0</v>
      </c>
      <c r="BJ72" s="54">
        <f>SUMIFS(AKORD[[CZASY]:[CZASY]],AKORD[[DATA]:[DATA]],BJ11,AKORD[[IMIE]:[IMIE]],$A$66)</f>
        <v>0</v>
      </c>
      <c r="BK72" s="57">
        <f>SUMIFS(AKORD[[CZASY]:[CZASY]],AKORD[[DATA]:[DATA]],BK11,AKORD[[IMIE]:[IMIE]],$A$66)</f>
        <v>0</v>
      </c>
      <c r="BL72" s="31">
        <f>SUMIFS(AKORD[[CZASY]:[CZASY]],AKORD[[DATA]:[DATA]],BL5,AKORD[[IMIE]:[IMIE]],$A$72)</f>
        <v>0</v>
      </c>
      <c r="BM72" s="31">
        <f>SUMIFS(AKORD[[CZASY]:[CZASY]],AKORD[[DATA]:[DATA]],BM5,AKORD[[IMIE]:[IMIE]],$A$72)</f>
        <v>0</v>
      </c>
      <c r="BN72" s="31">
        <f>SUMIFS(AKORD[[CZASY]:[CZASY]],AKORD[[DATA]:[DATA]],BN5,AKORD[[IMIE]:[IMIE]],$A$72)</f>
        <v>0</v>
      </c>
      <c r="BO72" s="31">
        <f>SUMIFS(AKORD[[CZASY]:[CZASY]],AKORD[[DATA]:[DATA]],BO5,AKORD[[IMIE]:[IMIE]],$A$72)</f>
        <v>0</v>
      </c>
      <c r="BP72" s="31">
        <f>SUMIFS(AKORD[[CZASY]:[CZASY]],AKORD[[DATA]:[DATA]],BP5,AKORD[[IMIE]:[IMIE]],$A$72)</f>
        <v>0</v>
      </c>
      <c r="BQ72" s="54">
        <f>SUMIFS(AKORD[[CZASY]:[CZASY]],AKORD[[DATA]:[DATA]],BQ11,AKORD[[IMIE]:[IMIE]],$A$66)</f>
        <v>0</v>
      </c>
      <c r="BR72" s="57">
        <f>SUMIFS(AKORD[[CZASY]:[CZASY]],AKORD[[DATA]:[DATA]],BR11,AKORD[[IMIE]:[IMIE]],$A$66)</f>
        <v>0</v>
      </c>
      <c r="BS72" s="31">
        <f>SUMIFS(AKORD[[CZASY]:[CZASY]],AKORD[[DATA]:[DATA]],BS5,AKORD[[IMIE]:[IMIE]],$A$72)</f>
        <v>0</v>
      </c>
      <c r="BT72" s="31">
        <f>SUMIFS(AKORD[[CZASY]:[CZASY]],AKORD[[DATA]:[DATA]],BT5,AKORD[[IMIE]:[IMIE]],$A$72)</f>
        <v>0</v>
      </c>
      <c r="BU72" s="31">
        <f>SUMIFS(AKORD[[CZASY]:[CZASY]],AKORD[[DATA]:[DATA]],BU5,AKORD[[IMIE]:[IMIE]],$A$72)</f>
        <v>0</v>
      </c>
      <c r="BV72" s="31">
        <f>SUMIFS(AKORD[[CZASY]:[CZASY]],AKORD[[DATA]:[DATA]],BV5,AKORD[[IMIE]:[IMIE]],$A$72)</f>
        <v>0</v>
      </c>
      <c r="BW72" s="31">
        <f>SUMIFS(AKORD[[CZASY]:[CZASY]],AKORD[[DATA]:[DATA]],BW5,AKORD[[IMIE]:[IMIE]],$A$72)</f>
        <v>0</v>
      </c>
      <c r="BX72" s="54">
        <f>SUMIFS(AKORD[[CZASY]:[CZASY]],AKORD[[DATA]:[DATA]],BX11,AKORD[[IMIE]:[IMIE]],$A$66)</f>
        <v>0</v>
      </c>
      <c r="BY72" s="57">
        <f>SUMIFS(AKORD[[CZASY]:[CZASY]],AKORD[[DATA]:[DATA]],BY11,AKORD[[IMIE]:[IMIE]],$A$66)</f>
        <v>0</v>
      </c>
      <c r="BZ72" s="31">
        <f>SUMIFS(AKORD[[CZASY]:[CZASY]],AKORD[[DATA]:[DATA]],BZ5,AKORD[[IMIE]:[IMIE]],$A$72)</f>
        <v>0</v>
      </c>
      <c r="CA72" s="31">
        <f>SUMIFS(AKORD[[CZASY]:[CZASY]],AKORD[[DATA]:[DATA]],CA5,AKORD[[IMIE]:[IMIE]],$A$72)</f>
        <v>0</v>
      </c>
      <c r="CB72" s="31">
        <f>SUMIFS(AKORD[[CZASY]:[CZASY]],AKORD[[DATA]:[DATA]],CB5,AKORD[[IMIE]:[IMIE]],$A$72)</f>
        <v>0</v>
      </c>
      <c r="CC72" s="31">
        <f>SUMIFS(AKORD[[CZASY]:[CZASY]],AKORD[[DATA]:[DATA]],CC5,AKORD[[IMIE]:[IMIE]],$A$72)</f>
        <v>0</v>
      </c>
      <c r="CD72" s="31">
        <f>SUMIFS(AKORD[[CZASY]:[CZASY]],AKORD[[DATA]:[DATA]],CD5,AKORD[[IMIE]:[IMIE]],$A$72)</f>
        <v>0</v>
      </c>
      <c r="CE72" s="54">
        <f>SUMIFS(AKORD[[CZASY]:[CZASY]],AKORD[[DATA]:[DATA]],CE11,AKORD[[IMIE]:[IMIE]],$A$66)</f>
        <v>0</v>
      </c>
      <c r="CF72" s="57">
        <f>SUMIFS(AKORD[[CZASY]:[CZASY]],AKORD[[DATA]:[DATA]],CF11,AKORD[[IMIE]:[IMIE]],$A$66)</f>
        <v>0</v>
      </c>
      <c r="CG72" s="31">
        <f>SUMIFS(AKORD[[CZASY]:[CZASY]],AKORD[[DATA]:[DATA]],CG5,AKORD[[IMIE]:[IMIE]],$A$72)</f>
        <v>0</v>
      </c>
      <c r="CH72" s="31">
        <f>SUMIFS(AKORD[[CZASY]:[CZASY]],AKORD[[DATA]:[DATA]],CH5,AKORD[[IMIE]:[IMIE]],$A$72)</f>
        <v>0</v>
      </c>
      <c r="CI72" s="31">
        <f>SUMIFS(AKORD[[CZASY]:[CZASY]],AKORD[[DATA]:[DATA]],CI5,AKORD[[IMIE]:[IMIE]],$A$72)</f>
        <v>0</v>
      </c>
      <c r="CJ72" s="31">
        <f>SUMIFS(AKORD[[CZASY]:[CZASY]],AKORD[[DATA]:[DATA]],CJ5,AKORD[[IMIE]:[IMIE]],$A$72)</f>
        <v>0</v>
      </c>
      <c r="CK72" s="31">
        <f>SUMIFS(AKORD[[CZASY]:[CZASY]],AKORD[[DATA]:[DATA]],CK5,AKORD[[IMIE]:[IMIE]],$A$72)</f>
        <v>0</v>
      </c>
      <c r="CL72" s="54">
        <f>SUMIFS(AKORD[[CZASY]:[CZASY]],AKORD[[DATA]:[DATA]],CL11,AKORD[[IMIE]:[IMIE]],$A$66)</f>
        <v>0</v>
      </c>
      <c r="CM72" s="57">
        <f>SUMIFS(AKORD[[CZASY]:[CZASY]],AKORD[[DATA]:[DATA]],CM11,AKORD[[IMIE]:[IMIE]],$A$66)</f>
        <v>0</v>
      </c>
      <c r="CN72" s="31">
        <f>SUMIFS(AKORD[[CZASY]:[CZASY]],AKORD[[DATA]:[DATA]],CN5,AKORD[[IMIE]:[IMIE]],$A$72)</f>
        <v>0</v>
      </c>
      <c r="CO72" s="31">
        <f>SUMIFS(AKORD[[CZASY]:[CZASY]],AKORD[[DATA]:[DATA]],CO5,AKORD[[IMIE]:[IMIE]],$A$72)</f>
        <v>0</v>
      </c>
      <c r="CP72" s="31">
        <f>SUMIFS(AKORD[[CZASY]:[CZASY]],AKORD[[DATA]:[DATA]],CP5,AKORD[[IMIE]:[IMIE]],$A$72)</f>
        <v>0</v>
      </c>
      <c r="CQ72" s="31">
        <f>SUMIFS(AKORD[[CZASY]:[CZASY]],AKORD[[DATA]:[DATA]],CQ5,AKORD[[IMIE]:[IMIE]],$A$72)</f>
        <v>0</v>
      </c>
      <c r="CR72" s="31">
        <f>SUMIFS(AKORD[[CZASY]:[CZASY]],AKORD[[DATA]:[DATA]],CR5,AKORD[[IMIE]:[IMIE]],$A$72)</f>
        <v>0</v>
      </c>
      <c r="CS72" s="54">
        <f>SUMIFS(AKORD[[CZASY]:[CZASY]],AKORD[[DATA]:[DATA]],CS11,AKORD[[IMIE]:[IMIE]],$A$66)</f>
        <v>0</v>
      </c>
      <c r="CT72" s="57">
        <f>SUMIFS(AKORD[[CZASY]:[CZASY]],AKORD[[DATA]:[DATA]],CT11,AKORD[[IMIE]:[IMIE]],$A$66)</f>
        <v>0</v>
      </c>
      <c r="CU72" s="31">
        <f>SUMIFS(AKORD[[CZASY]:[CZASY]],AKORD[[DATA]:[DATA]],CU5,AKORD[[IMIE]:[IMIE]],$A$72)</f>
        <v>0</v>
      </c>
      <c r="CV72" s="31">
        <f>SUMIFS(AKORD[[CZASY]:[CZASY]],AKORD[[DATA]:[DATA]],CV5,AKORD[[IMIE]:[IMIE]],$A$72)</f>
        <v>0</v>
      </c>
      <c r="CW72" s="31">
        <f>SUMIFS(AKORD[[CZASY]:[CZASY]],AKORD[[DATA]:[DATA]],CW5,AKORD[[IMIE]:[IMIE]],$A$72)</f>
        <v>0</v>
      </c>
      <c r="CX72" s="31">
        <f>SUMIFS(AKORD[[CZASY]:[CZASY]],AKORD[[DATA]:[DATA]],CX5,AKORD[[IMIE]:[IMIE]],$A$72)</f>
        <v>0</v>
      </c>
      <c r="CY72" s="31">
        <f>SUMIFS(AKORD[[CZASY]:[CZASY]],AKORD[[DATA]:[DATA]],CY5,AKORD[[IMIE]:[IMIE]],$A$72)</f>
        <v>0</v>
      </c>
      <c r="CZ72" s="54">
        <f>SUMIFS(AKORD[[CZASY]:[CZASY]],AKORD[[DATA]:[DATA]],CZ11,AKORD[[IMIE]:[IMIE]],$A$66)</f>
        <v>0</v>
      </c>
      <c r="DA72" s="57">
        <f>SUMIFS(AKORD[[CZASY]:[CZASY]],AKORD[[DATA]:[DATA]],DA11,AKORD[[IMIE]:[IMIE]],$A$66)</f>
        <v>0</v>
      </c>
      <c r="DB72" s="31">
        <f>SUMIFS(AKORD[[CZASY]:[CZASY]],AKORD[[DATA]:[DATA]],DB5,AKORD[[IMIE]:[IMIE]],$A$72)</f>
        <v>0</v>
      </c>
      <c r="DC72" s="31">
        <f>SUMIFS(AKORD[[CZASY]:[CZASY]],AKORD[[DATA]:[DATA]],DC5,AKORD[[IMIE]:[IMIE]],$A$72)</f>
        <v>0</v>
      </c>
      <c r="DD72" s="31">
        <f>SUMIFS(AKORD[[CZASY]:[CZASY]],AKORD[[DATA]:[DATA]],DD5,AKORD[[IMIE]:[IMIE]],$A$72)</f>
        <v>0</v>
      </c>
      <c r="DE72" s="31">
        <f>SUMIFS(AKORD[[CZASY]:[CZASY]],AKORD[[DATA]:[DATA]],DE5,AKORD[[IMIE]:[IMIE]],$A$72)</f>
        <v>0</v>
      </c>
      <c r="DF72" s="31">
        <f>SUMIFS(AKORD[[CZASY]:[CZASY]],AKORD[[DATA]:[DATA]],DF5,AKORD[[IMIE]:[IMIE]],$A$72)</f>
        <v>0</v>
      </c>
      <c r="DG72" s="54">
        <f>SUMIFS(AKORD[[CZASY]:[CZASY]],AKORD[[DATA]:[DATA]],DG11,AKORD[[IMIE]:[IMIE]],$A$66)</f>
        <v>0</v>
      </c>
      <c r="DH72" s="57">
        <f>SUMIFS(AKORD[[CZASY]:[CZASY]],AKORD[[DATA]:[DATA]],DH11,AKORD[[IMIE]:[IMIE]],$A$66)</f>
        <v>0</v>
      </c>
      <c r="DI72" s="31">
        <f>SUMIFS(AKORD[[CZASY]:[CZASY]],AKORD[[DATA]:[DATA]],DI5,AKORD[[IMIE]:[IMIE]],$A$72)</f>
        <v>0</v>
      </c>
      <c r="DJ72" s="31">
        <f>SUMIFS(AKORD[[CZASY]:[CZASY]],AKORD[[DATA]:[DATA]],DJ5,AKORD[[IMIE]:[IMIE]],$A$72)</f>
        <v>0</v>
      </c>
      <c r="DK72" s="31">
        <f>SUMIFS(AKORD[[CZASY]:[CZASY]],AKORD[[DATA]:[DATA]],DK5,AKORD[[IMIE]:[IMIE]],$A$72)</f>
        <v>0</v>
      </c>
      <c r="DL72" s="31">
        <f>SUMIFS(AKORD[[CZASY]:[CZASY]],AKORD[[DATA]:[DATA]],DL5,AKORD[[IMIE]:[IMIE]],$A$72)</f>
        <v>0</v>
      </c>
      <c r="DM72" s="31">
        <f>SUMIFS(AKORD[[CZASY]:[CZASY]],AKORD[[DATA]:[DATA]],DM5,AKORD[[IMIE]:[IMIE]],$A$72)</f>
        <v>0</v>
      </c>
      <c r="DN72" s="54">
        <f>SUMIFS(AKORD[[CZASY]:[CZASY]],AKORD[[DATA]:[DATA]],DN11,AKORD[[IMIE]:[IMIE]],$A$66)</f>
        <v>0</v>
      </c>
      <c r="DO72" s="57">
        <f>SUMIFS(AKORD[[CZASY]:[CZASY]],AKORD[[DATA]:[DATA]],DO11,AKORD[[IMIE]:[IMIE]],$A$66)</f>
        <v>0</v>
      </c>
      <c r="DP72" s="31">
        <f>SUMIFS(AKORD[[CZASY]:[CZASY]],AKORD[[DATA]:[DATA]],DP5,AKORD[[IMIE]:[IMIE]],$A$72)</f>
        <v>0</v>
      </c>
      <c r="DQ72" s="31">
        <f>SUMIFS(AKORD[[CZASY]:[CZASY]],AKORD[[DATA]:[DATA]],DQ5,AKORD[[IMIE]:[IMIE]],$A$72)</f>
        <v>0</v>
      </c>
      <c r="DR72" s="31">
        <f>SUMIFS(AKORD[[CZASY]:[CZASY]],AKORD[[DATA]:[DATA]],DR5,AKORD[[IMIE]:[IMIE]],$A$72)</f>
        <v>0</v>
      </c>
      <c r="DS72" s="31">
        <f>SUMIFS(AKORD[[CZASY]:[CZASY]],AKORD[[DATA]:[DATA]],DS5,AKORD[[IMIE]:[IMIE]],$A$72)</f>
        <v>0</v>
      </c>
      <c r="DT72" s="31">
        <f>SUMIFS(AKORD[[CZASY]:[CZASY]],AKORD[[DATA]:[DATA]],DT5,AKORD[[IMIE]:[IMIE]],$A$72)</f>
        <v>0</v>
      </c>
      <c r="DU72" s="54">
        <f>SUMIFS(AKORD[[CZASY]:[CZASY]],AKORD[[DATA]:[DATA]],DU11,AKORD[[IMIE]:[IMIE]],$A$66)</f>
        <v>0</v>
      </c>
      <c r="DV72" s="57">
        <f>SUMIFS(AKORD[[CZASY]:[CZASY]],AKORD[[DATA]:[DATA]],DV11,AKORD[[IMIE]:[IMIE]],$A$66)</f>
        <v>0</v>
      </c>
      <c r="DW72" s="31">
        <f>SUMIFS(AKORD[[CZASY]:[CZASY]],AKORD[[DATA]:[DATA]],DW5,AKORD[[IMIE]:[IMIE]],$A$72)</f>
        <v>0</v>
      </c>
      <c r="DX72" s="31">
        <f>SUMIFS(AKORD[[CZASY]:[CZASY]],AKORD[[DATA]:[DATA]],DX5,AKORD[[IMIE]:[IMIE]],$A$72)</f>
        <v>0</v>
      </c>
      <c r="DY72" s="31">
        <f>SUMIFS(AKORD[[CZASY]:[CZASY]],AKORD[[DATA]:[DATA]],DY5,AKORD[[IMIE]:[IMIE]],$A$72)</f>
        <v>0</v>
      </c>
      <c r="DZ72" s="31">
        <f>SUMIFS(AKORD[[CZASY]:[CZASY]],AKORD[[DATA]:[DATA]],DZ5,AKORD[[IMIE]:[IMIE]],$A$72)</f>
        <v>0</v>
      </c>
      <c r="EA72" s="31">
        <f>SUMIFS(AKORD[[CZASY]:[CZASY]],AKORD[[DATA]:[DATA]],EA5,AKORD[[IMIE]:[IMIE]],$A$72)</f>
        <v>0</v>
      </c>
      <c r="EB72" s="54">
        <f>SUMIFS(AKORD[[CZASY]:[CZASY]],AKORD[[DATA]:[DATA]],EB11,AKORD[[IMIE]:[IMIE]],$A$66)</f>
        <v>0</v>
      </c>
      <c r="EC72" s="57">
        <f>SUMIFS(AKORD[[CZASY]:[CZASY]],AKORD[[DATA]:[DATA]],EC11,AKORD[[IMIE]:[IMIE]],$A$66)</f>
        <v>0</v>
      </c>
      <c r="ED72" s="31">
        <f>SUMIFS(AKORD[[CZASY]:[CZASY]],AKORD[[DATA]:[DATA]],ED5,AKORD[[IMIE]:[IMIE]],$A$72)</f>
        <v>0</v>
      </c>
      <c r="EE72" s="31">
        <f>SUMIFS(AKORD[[CZASY]:[CZASY]],AKORD[[DATA]:[DATA]],EE5,AKORD[[IMIE]:[IMIE]],$A$72)</f>
        <v>0</v>
      </c>
      <c r="EF72" s="31">
        <f>SUMIFS(AKORD[[CZASY]:[CZASY]],AKORD[[DATA]:[DATA]],EF5,AKORD[[IMIE]:[IMIE]],$A$72)</f>
        <v>0</v>
      </c>
      <c r="EG72" s="31">
        <f>SUMIFS(AKORD[[CZASY]:[CZASY]],AKORD[[DATA]:[DATA]],EG5,AKORD[[IMIE]:[IMIE]],$A$72)</f>
        <v>0</v>
      </c>
      <c r="EH72" s="31">
        <f>SUMIFS(AKORD[[CZASY]:[CZASY]],AKORD[[DATA]:[DATA]],EH5,AKORD[[IMIE]:[IMIE]],$A$72)</f>
        <v>0</v>
      </c>
      <c r="EI72" s="54">
        <f>SUMIFS(AKORD[[CZASY]:[CZASY]],AKORD[[DATA]:[DATA]],EI11,AKORD[[IMIE]:[IMIE]],$A$66)</f>
        <v>0</v>
      </c>
      <c r="EJ72" s="57">
        <f>SUMIFS(AKORD[[CZASY]:[CZASY]],AKORD[[DATA]:[DATA]],EJ11,AKORD[[IMIE]:[IMIE]],$A$66)</f>
        <v>0</v>
      </c>
      <c r="EK72" s="31">
        <f>SUMIFS(AKORD[[CZASY]:[CZASY]],AKORD[[DATA]:[DATA]],EK5,AKORD[[IMIE]:[IMIE]],$A$72)</f>
        <v>0</v>
      </c>
      <c r="EL72" s="31">
        <f>SUMIFS(AKORD[[CZASY]:[CZASY]],AKORD[[DATA]:[DATA]],EL5,AKORD[[IMIE]:[IMIE]],$A$72)</f>
        <v>0</v>
      </c>
      <c r="EM72" s="31">
        <f>SUMIFS(AKORD[[CZASY]:[CZASY]],AKORD[[DATA]:[DATA]],EM5,AKORD[[IMIE]:[IMIE]],$A$72)</f>
        <v>0</v>
      </c>
      <c r="EN72" s="31">
        <f>SUMIFS(AKORD[[CZASY]:[CZASY]],AKORD[[DATA]:[DATA]],EN5,AKORD[[IMIE]:[IMIE]],$A$72)</f>
        <v>0</v>
      </c>
      <c r="EO72" s="31">
        <f>SUMIFS(AKORD[[CZASY]:[CZASY]],AKORD[[DATA]:[DATA]],EO5,AKORD[[IMIE]:[IMIE]],$A$72)</f>
        <v>0</v>
      </c>
      <c r="EP72" s="54">
        <f>SUMIFS(AKORD[[CZASY]:[CZASY]],AKORD[[DATA]:[DATA]],EP11,AKORD[[IMIE]:[IMIE]],$A$66)</f>
        <v>0</v>
      </c>
      <c r="EQ72" s="57">
        <f>SUMIFS(AKORD[[CZASY]:[CZASY]],AKORD[[DATA]:[DATA]],EQ11,AKORD[[IMIE]:[IMIE]],$A$66)</f>
        <v>0</v>
      </c>
      <c r="ER72" s="31">
        <f>SUMIFS(AKORD[[CZASY]:[CZASY]],AKORD[[DATA]:[DATA]],ER5,AKORD[[IMIE]:[IMIE]],$A$72)</f>
        <v>0</v>
      </c>
      <c r="ES72" s="31">
        <f>SUMIFS(AKORD[[CZASY]:[CZASY]],AKORD[[DATA]:[DATA]],ES5,AKORD[[IMIE]:[IMIE]],$A$72)</f>
        <v>0</v>
      </c>
      <c r="ET72" s="31">
        <f>SUMIFS(AKORD[[CZASY]:[CZASY]],AKORD[[DATA]:[DATA]],ET5,AKORD[[IMIE]:[IMIE]],$A$72)</f>
        <v>0</v>
      </c>
      <c r="EU72" s="31">
        <f>SUMIFS(AKORD[[CZASY]:[CZASY]],AKORD[[DATA]:[DATA]],EU5,AKORD[[IMIE]:[IMIE]],$A$72)</f>
        <v>0</v>
      </c>
      <c r="EV72" s="31">
        <f>SUMIFS(AKORD[[CZASY]:[CZASY]],AKORD[[DATA]:[DATA]],EV5,AKORD[[IMIE]:[IMIE]],$A$72)</f>
        <v>0</v>
      </c>
      <c r="EW72" s="54">
        <f>SUMIFS(AKORD[[CZASY]:[CZASY]],AKORD[[DATA]:[DATA]],EW11,AKORD[[IMIE]:[IMIE]],$A$66)</f>
        <v>0</v>
      </c>
      <c r="EX72" s="57">
        <f>SUMIFS(AKORD[[CZASY]:[CZASY]],AKORD[[DATA]:[DATA]],EX11,AKORD[[IMIE]:[IMIE]],$A$66)</f>
        <v>0</v>
      </c>
      <c r="EY72" s="31">
        <f>SUMIFS(AKORD[[CZASY]:[CZASY]],AKORD[[DATA]:[DATA]],EY5,AKORD[[IMIE]:[IMIE]],$A$72)</f>
        <v>0</v>
      </c>
      <c r="EZ72" s="31">
        <f>SUMIFS(AKORD[[CZASY]:[CZASY]],AKORD[[DATA]:[DATA]],EZ5,AKORD[[IMIE]:[IMIE]],$A$72)</f>
        <v>0</v>
      </c>
      <c r="FA72" s="31">
        <f>SUMIFS(AKORD[[CZASY]:[CZASY]],AKORD[[DATA]:[DATA]],FA5,AKORD[[IMIE]:[IMIE]],$A$72)</f>
        <v>0</v>
      </c>
      <c r="FB72" s="31">
        <f>SUMIFS(AKORD[[CZASY]:[CZASY]],AKORD[[DATA]:[DATA]],FB5,AKORD[[IMIE]:[IMIE]],$A$72)</f>
        <v>0</v>
      </c>
      <c r="FC72" s="31">
        <f>SUMIFS(AKORD[[CZASY]:[CZASY]],AKORD[[DATA]:[DATA]],FC5,AKORD[[IMIE]:[IMIE]],$A$72)</f>
        <v>0</v>
      </c>
      <c r="FD72" s="54">
        <f>SUMIFS(AKORD[[CZASY]:[CZASY]],AKORD[[DATA]:[DATA]],FD11,AKORD[[IMIE]:[IMIE]],$A$66)</f>
        <v>0</v>
      </c>
      <c r="FE72" s="57">
        <f>SUMIFS(AKORD[[CZASY]:[CZASY]],AKORD[[DATA]:[DATA]],FE11,AKORD[[IMIE]:[IMIE]],$A$66)</f>
        <v>0</v>
      </c>
      <c r="FF72" s="31">
        <f>SUMIFS(AKORD[[CZASY]:[CZASY]],AKORD[[DATA]:[DATA]],FF5,AKORD[[IMIE]:[IMIE]],$A$72)</f>
        <v>0</v>
      </c>
      <c r="FG72" s="31">
        <f>SUMIFS(AKORD[[CZASY]:[CZASY]],AKORD[[DATA]:[DATA]],FG5,AKORD[[IMIE]:[IMIE]],$A$72)</f>
        <v>0</v>
      </c>
      <c r="FH72" s="31">
        <f>SUMIFS(AKORD[[CZASY]:[CZASY]],AKORD[[DATA]:[DATA]],FH5,AKORD[[IMIE]:[IMIE]],$A$72)</f>
        <v>0</v>
      </c>
      <c r="FI72" s="31">
        <f>SUMIFS(AKORD[[CZASY]:[CZASY]],AKORD[[DATA]:[DATA]],FI5,AKORD[[IMIE]:[IMIE]],$A$72)</f>
        <v>0</v>
      </c>
      <c r="FJ72" s="31">
        <f>SUMIFS(AKORD[[CZASY]:[CZASY]],AKORD[[DATA]:[DATA]],FJ5,AKORD[[IMIE]:[IMIE]],$A$72)</f>
        <v>0</v>
      </c>
      <c r="FK72" s="54">
        <f>SUMIFS(AKORD[[CZASY]:[CZASY]],AKORD[[DATA]:[DATA]],FK11,AKORD[[IMIE]:[IMIE]],$A$66)</f>
        <v>0</v>
      </c>
      <c r="FL72" s="57">
        <f>SUMIFS(AKORD[[CZASY]:[CZASY]],AKORD[[DATA]:[DATA]],FL11,AKORD[[IMIE]:[IMIE]],$A$66)</f>
        <v>0</v>
      </c>
      <c r="FM72" s="31">
        <f>SUMIFS(AKORD[[CZASY]:[CZASY]],AKORD[[DATA]:[DATA]],FM5,AKORD[[IMIE]:[IMIE]],$A$72)</f>
        <v>0</v>
      </c>
      <c r="FN72" s="31">
        <f>SUMIFS(AKORD[[CZASY]:[CZASY]],AKORD[[DATA]:[DATA]],FN5,AKORD[[IMIE]:[IMIE]],$A$72)</f>
        <v>0</v>
      </c>
      <c r="FO72" s="31">
        <f>SUMIFS(AKORD[[CZASY]:[CZASY]],AKORD[[DATA]:[DATA]],FO5,AKORD[[IMIE]:[IMIE]],$A$72)</f>
        <v>0</v>
      </c>
      <c r="FP72" s="31">
        <f>SUMIFS(AKORD[[CZASY]:[CZASY]],AKORD[[DATA]:[DATA]],FP5,AKORD[[IMIE]:[IMIE]],$A$72)</f>
        <v>0</v>
      </c>
      <c r="FQ72" s="31">
        <f>SUMIFS(AKORD[[CZASY]:[CZASY]],AKORD[[DATA]:[DATA]],FQ5,AKORD[[IMIE]:[IMIE]],$A$72)</f>
        <v>0</v>
      </c>
      <c r="FR72" s="54">
        <f>SUMIFS(AKORD[[CZASY]:[CZASY]],AKORD[[DATA]:[DATA]],FR11,AKORD[[IMIE]:[IMIE]],$A$66)</f>
        <v>0</v>
      </c>
      <c r="FS72" s="57">
        <f>SUMIFS(AKORD[[CZASY]:[CZASY]],AKORD[[DATA]:[DATA]],FS11,AKORD[[IMIE]:[IMIE]],$A$66)</f>
        <v>0</v>
      </c>
      <c r="FT72" s="31">
        <f>SUMIFS(AKORD[[CZASY]:[CZASY]],AKORD[[DATA]:[DATA]],FT5,AKORD[[IMIE]:[IMIE]],$A$72)</f>
        <v>0</v>
      </c>
      <c r="FU72" s="31">
        <f>SUMIFS(AKORD[[CZASY]:[CZASY]],AKORD[[DATA]:[DATA]],FU5,AKORD[[IMIE]:[IMIE]],$A$72)</f>
        <v>0</v>
      </c>
      <c r="FV72" s="31">
        <f>SUMIFS(AKORD[[CZASY]:[CZASY]],AKORD[[DATA]:[DATA]],FV5,AKORD[[IMIE]:[IMIE]],$A$72)</f>
        <v>0</v>
      </c>
      <c r="FW72" s="31">
        <f>SUMIFS(AKORD[[CZASY]:[CZASY]],AKORD[[DATA]:[DATA]],FW5,AKORD[[IMIE]:[IMIE]],$A$72)</f>
        <v>0</v>
      </c>
      <c r="FX72" s="31">
        <f>SUMIFS(AKORD[[CZASY]:[CZASY]],AKORD[[DATA]:[DATA]],FX5,AKORD[[IMIE]:[IMIE]],$A$72)</f>
        <v>0</v>
      </c>
      <c r="FY72" s="54">
        <f>SUMIFS(AKORD[[CZASY]:[CZASY]],AKORD[[DATA]:[DATA]],FY11,AKORD[[IMIE]:[IMIE]],$A$66)</f>
        <v>0</v>
      </c>
      <c r="FZ72" s="57">
        <f>SUMIFS(AKORD[[CZASY]:[CZASY]],AKORD[[DATA]:[DATA]],FZ11,AKORD[[IMIE]:[IMIE]],$A$66)</f>
        <v>0</v>
      </c>
      <c r="GA72" s="31">
        <f>SUMIFS(AKORD[[CZASY]:[CZASY]],AKORD[[DATA]:[DATA]],GA5,AKORD[[IMIE]:[IMIE]],$A$72)</f>
        <v>0</v>
      </c>
      <c r="GB72" s="31">
        <f>SUMIFS(AKORD[[CZASY]:[CZASY]],AKORD[[DATA]:[DATA]],GB5,AKORD[[IMIE]:[IMIE]],$A$72)</f>
        <v>0</v>
      </c>
      <c r="GC72" s="31">
        <f>SUMIFS(AKORD[[CZASY]:[CZASY]],AKORD[[DATA]:[DATA]],GC5,AKORD[[IMIE]:[IMIE]],$A$72)</f>
        <v>0</v>
      </c>
      <c r="GD72" s="31">
        <f>SUMIFS(AKORD[[CZASY]:[CZASY]],AKORD[[DATA]:[DATA]],GD5,AKORD[[IMIE]:[IMIE]],$A$72)</f>
        <v>0</v>
      </c>
      <c r="GE72" s="31">
        <f>SUMIFS(AKORD[[CZASY]:[CZASY]],AKORD[[DATA]:[DATA]],GE5,AKORD[[IMIE]:[IMIE]],$A$72)</f>
        <v>0</v>
      </c>
      <c r="GF72" s="54">
        <f>SUMIFS(AKORD[[CZASY]:[CZASY]],AKORD[[DATA]:[DATA]],GF11,AKORD[[IMIE]:[IMIE]],$A$66)</f>
        <v>0</v>
      </c>
      <c r="GG72" s="57">
        <f>SUMIFS(AKORD[[CZASY]:[CZASY]],AKORD[[DATA]:[DATA]],GG11,AKORD[[IMIE]:[IMIE]],$A$66)</f>
        <v>0</v>
      </c>
      <c r="GH72" s="31">
        <f>SUMIFS(AKORD[[CZASY]:[CZASY]],AKORD[[DATA]:[DATA]],GH5,AKORD[[IMIE]:[IMIE]],$A$72)</f>
        <v>0</v>
      </c>
      <c r="GI72" s="31">
        <f>SUMIFS(AKORD[[CZASY]:[CZASY]],AKORD[[DATA]:[DATA]],GI5,AKORD[[IMIE]:[IMIE]],$A$72)</f>
        <v>0</v>
      </c>
      <c r="GJ72" s="31">
        <f>SUMIFS(AKORD[[CZASY]:[CZASY]],AKORD[[DATA]:[DATA]],GJ5,AKORD[[IMIE]:[IMIE]],$A$72)</f>
        <v>0</v>
      </c>
      <c r="GK72" s="31">
        <f>SUMIFS(AKORD[[CZASY]:[CZASY]],AKORD[[DATA]:[DATA]],GK5,AKORD[[IMIE]:[IMIE]],$A$72)</f>
        <v>0</v>
      </c>
      <c r="GL72" s="31">
        <f>SUMIFS(AKORD[[CZASY]:[CZASY]],AKORD[[DATA]:[DATA]],GL5,AKORD[[IMIE]:[IMIE]],$A$72)</f>
        <v>0</v>
      </c>
      <c r="GM72" s="54">
        <f>SUMIFS(AKORD[[CZASY]:[CZASY]],AKORD[[DATA]:[DATA]],GM11,AKORD[[IMIE]:[IMIE]],$A$66)</f>
        <v>0</v>
      </c>
      <c r="GN72" s="57">
        <f>SUMIFS(AKORD[[CZASY]:[CZASY]],AKORD[[DATA]:[DATA]],GN11,AKORD[[IMIE]:[IMIE]],$A$66)</f>
        <v>0</v>
      </c>
      <c r="GO72" s="31">
        <f>SUMIFS(AKORD[[CZASY]:[CZASY]],AKORD[[DATA]:[DATA]],GO5,AKORD[[IMIE]:[IMIE]],$A$72)</f>
        <v>0</v>
      </c>
      <c r="GP72" s="31">
        <f>SUMIFS(AKORD[[CZASY]:[CZASY]],AKORD[[DATA]:[DATA]],GP5,AKORD[[IMIE]:[IMIE]],$A$72)</f>
        <v>0</v>
      </c>
      <c r="GQ72" s="31">
        <f>SUMIFS(AKORD[[CZASY]:[CZASY]],AKORD[[DATA]:[DATA]],GQ5,AKORD[[IMIE]:[IMIE]],$A$72)</f>
        <v>0</v>
      </c>
      <c r="GR72" s="31">
        <f>SUMIFS(AKORD[[CZASY]:[CZASY]],AKORD[[DATA]:[DATA]],GR5,AKORD[[IMIE]:[IMIE]],$A$72)</f>
        <v>0</v>
      </c>
      <c r="GS72" s="31">
        <f>SUMIFS(AKORD[[CZASY]:[CZASY]],AKORD[[DATA]:[DATA]],GS5,AKORD[[IMIE]:[IMIE]],$A$72)</f>
        <v>0</v>
      </c>
      <c r="GT72" s="54">
        <f>SUMIFS(AKORD[[CZASY]:[CZASY]],AKORD[[DATA]:[DATA]],GT11,AKORD[[IMIE]:[IMIE]],$A$66)</f>
        <v>0</v>
      </c>
      <c r="GU72" s="57">
        <f>SUMIFS(AKORD[[CZASY]:[CZASY]],AKORD[[DATA]:[DATA]],GU11,AKORD[[IMIE]:[IMIE]],$A$66)</f>
        <v>0</v>
      </c>
      <c r="GV72" s="31">
        <f>SUMIFS(AKORD[[CZASY]:[CZASY]],AKORD[[DATA]:[DATA]],GV5,AKORD[[IMIE]:[IMIE]],$A$72)</f>
        <v>0</v>
      </c>
      <c r="GW72" s="31">
        <f>SUMIFS(AKORD[[CZASY]:[CZASY]],AKORD[[DATA]:[DATA]],GW5,AKORD[[IMIE]:[IMIE]],$A$72)</f>
        <v>0</v>
      </c>
      <c r="GX72" s="31">
        <f>SUMIFS(AKORD[[CZASY]:[CZASY]],AKORD[[DATA]:[DATA]],GX5,AKORD[[IMIE]:[IMIE]],$A$72)</f>
        <v>0</v>
      </c>
      <c r="GY72" s="31">
        <f>SUMIFS(AKORD[[CZASY]:[CZASY]],AKORD[[DATA]:[DATA]],GY5,AKORD[[IMIE]:[IMIE]],$A$72)</f>
        <v>0</v>
      </c>
      <c r="GZ72" s="31">
        <f>SUMIFS(AKORD[[CZASY]:[CZASY]],AKORD[[DATA]:[DATA]],GZ5,AKORD[[IMIE]:[IMIE]],$A$72)</f>
        <v>0</v>
      </c>
      <c r="HA72" s="54">
        <f>SUMIFS(AKORD[[CZASY]:[CZASY]],AKORD[[DATA]:[DATA]],HA11,AKORD[[IMIE]:[IMIE]],$A$66)</f>
        <v>0</v>
      </c>
      <c r="HB72" s="57">
        <f>SUMIFS(AKORD[[CZASY]:[CZASY]],AKORD[[DATA]:[DATA]],HB11,AKORD[[IMIE]:[IMIE]],$A$66)</f>
        <v>0</v>
      </c>
      <c r="HC72" s="31">
        <f>SUMIFS(AKORD[[CZASY]:[CZASY]],AKORD[[DATA]:[DATA]],HC5,AKORD[[IMIE]:[IMIE]],$A$72)</f>
        <v>0</v>
      </c>
      <c r="HD72" s="31">
        <f>SUMIFS(AKORD[[CZASY]:[CZASY]],AKORD[[DATA]:[DATA]],HD5,AKORD[[IMIE]:[IMIE]],$A$72)</f>
        <v>0</v>
      </c>
      <c r="HE72" s="31">
        <f>SUMIFS(AKORD[[CZASY]:[CZASY]],AKORD[[DATA]:[DATA]],HE5,AKORD[[IMIE]:[IMIE]],$A$72)</f>
        <v>0</v>
      </c>
      <c r="HF72" s="31">
        <f>SUMIFS(AKORD[[CZASY]:[CZASY]],AKORD[[DATA]:[DATA]],HF5,AKORD[[IMIE]:[IMIE]],$A$72)</f>
        <v>0</v>
      </c>
      <c r="HG72" s="31">
        <f>SUMIFS(AKORD[[CZASY]:[CZASY]],AKORD[[DATA]:[DATA]],HG5,AKORD[[IMIE]:[IMIE]],$A$72)</f>
        <v>0</v>
      </c>
      <c r="HH72" s="54">
        <f>SUMIFS(AKORD[[CZASY]:[CZASY]],AKORD[[DATA]:[DATA]],HH11,AKORD[[IMIE]:[IMIE]],$A$66)</f>
        <v>0</v>
      </c>
      <c r="HI72" s="57">
        <f>SUMIFS(AKORD[[CZASY]:[CZASY]],AKORD[[DATA]:[DATA]],HI11,AKORD[[IMIE]:[IMIE]],$A$66)</f>
        <v>0</v>
      </c>
      <c r="HJ72" s="31">
        <f>SUMIFS(AKORD[[CZASY]:[CZASY]],AKORD[[DATA]:[DATA]],HJ5,AKORD[[IMIE]:[IMIE]],$A$72)</f>
        <v>0</v>
      </c>
      <c r="HK72" s="31">
        <f>SUMIFS(AKORD[[CZASY]:[CZASY]],AKORD[[DATA]:[DATA]],HK5,AKORD[[IMIE]:[IMIE]],$A$72)</f>
        <v>0</v>
      </c>
      <c r="HL72" s="31">
        <f>SUMIFS(AKORD[[CZASY]:[CZASY]],AKORD[[DATA]:[DATA]],HL5,AKORD[[IMIE]:[IMIE]],$A$72)</f>
        <v>0</v>
      </c>
      <c r="HM72" s="31">
        <f>SUMIFS(AKORD[[CZASY]:[CZASY]],AKORD[[DATA]:[DATA]],HM5,AKORD[[IMIE]:[IMIE]],$A$72)</f>
        <v>0</v>
      </c>
      <c r="HN72" s="31">
        <f>SUMIFS(AKORD[[CZASY]:[CZASY]],AKORD[[DATA]:[DATA]],HN5,AKORD[[IMIE]:[IMIE]],$A$72)</f>
        <v>0</v>
      </c>
      <c r="HO72" s="54">
        <f>SUMIFS(AKORD[[CZASY]:[CZASY]],AKORD[[DATA]:[DATA]],HO11,AKORD[[IMIE]:[IMIE]],$A$66)</f>
        <v>0</v>
      </c>
      <c r="HP72" s="57">
        <f>SUMIFS(AKORD[[CZASY]:[CZASY]],AKORD[[DATA]:[DATA]],HP11,AKORD[[IMIE]:[IMIE]],$A$66)</f>
        <v>0</v>
      </c>
      <c r="HQ72" s="31">
        <f>SUMIFS(AKORD[[CZASY]:[CZASY]],AKORD[[DATA]:[DATA]],HQ5,AKORD[[IMIE]:[IMIE]],$A$72)</f>
        <v>0</v>
      </c>
      <c r="HR72" s="31">
        <f>SUMIFS(AKORD[[CZASY]:[CZASY]],AKORD[[DATA]:[DATA]],HR5,AKORD[[IMIE]:[IMIE]],$A$72)</f>
        <v>0</v>
      </c>
      <c r="HS72" s="31">
        <f>SUMIFS(AKORD[[CZASY]:[CZASY]],AKORD[[DATA]:[DATA]],HS5,AKORD[[IMIE]:[IMIE]],$A$72)</f>
        <v>0</v>
      </c>
      <c r="HT72" s="31">
        <f>SUMIFS(AKORD[[CZASY]:[CZASY]],AKORD[[DATA]:[DATA]],HT5,AKORD[[IMIE]:[IMIE]],$A$72)</f>
        <v>0</v>
      </c>
      <c r="HU72" s="31">
        <f>SUMIFS(AKORD[[CZASY]:[CZASY]],AKORD[[DATA]:[DATA]],HU5,AKORD[[IMIE]:[IMIE]],$A$72)</f>
        <v>0</v>
      </c>
      <c r="HV72" s="54">
        <f>SUMIFS(AKORD[[CZASY]:[CZASY]],AKORD[[DATA]:[DATA]],HV11,AKORD[[IMIE]:[IMIE]],$A$66)</f>
        <v>0</v>
      </c>
      <c r="HW72" s="57">
        <f>SUMIFS(AKORD[[CZASY]:[CZASY]],AKORD[[DATA]:[DATA]],HW11,AKORD[[IMIE]:[IMIE]],$A$66)</f>
        <v>0</v>
      </c>
      <c r="HX72" s="31">
        <f>SUMIFS(AKORD[[CZASY]:[CZASY]],AKORD[[DATA]:[DATA]],HX5,AKORD[[IMIE]:[IMIE]],$A$72)</f>
        <v>0</v>
      </c>
      <c r="HY72" s="31">
        <f>SUMIFS(AKORD[[CZASY]:[CZASY]],AKORD[[DATA]:[DATA]],HY5,AKORD[[IMIE]:[IMIE]],$A$72)</f>
        <v>0</v>
      </c>
      <c r="HZ72" s="31">
        <f>SUMIFS(AKORD[[CZASY]:[CZASY]],AKORD[[DATA]:[DATA]],HZ5,AKORD[[IMIE]:[IMIE]],$A$72)</f>
        <v>0</v>
      </c>
      <c r="IA72" s="31">
        <f>SUMIFS(AKORD[[CZASY]:[CZASY]],AKORD[[DATA]:[DATA]],IA5,AKORD[[IMIE]:[IMIE]],$A$72)</f>
        <v>0</v>
      </c>
      <c r="IB72" s="31">
        <f>SUMIFS(AKORD[[CZASY]:[CZASY]],AKORD[[DATA]:[DATA]],IB5,AKORD[[IMIE]:[IMIE]],$A$72)</f>
        <v>0</v>
      </c>
      <c r="IC72" s="54">
        <f>SUMIFS(AKORD[[CZASY]:[CZASY]],AKORD[[DATA]:[DATA]],IC11,AKORD[[IMIE]:[IMIE]],$A$66)</f>
        <v>0</v>
      </c>
      <c r="ID72" s="57">
        <f>SUMIFS(AKORD[[CZASY]:[CZASY]],AKORD[[DATA]:[DATA]],ID11,AKORD[[IMIE]:[IMIE]],$A$66)</f>
        <v>0</v>
      </c>
      <c r="IE72" s="31">
        <f>SUMIFS(AKORD[[CZASY]:[CZASY]],AKORD[[DATA]:[DATA]],IE5,AKORD[[IMIE]:[IMIE]],$A$72)</f>
        <v>0</v>
      </c>
      <c r="IF72" s="31">
        <f>SUMIFS(AKORD[[CZASY]:[CZASY]],AKORD[[DATA]:[DATA]],IF5,AKORD[[IMIE]:[IMIE]],$A$72)</f>
        <v>0</v>
      </c>
      <c r="IG72" s="31">
        <f>SUMIFS(AKORD[[CZASY]:[CZASY]],AKORD[[DATA]:[DATA]],IG5,AKORD[[IMIE]:[IMIE]],$A$72)</f>
        <v>0</v>
      </c>
      <c r="IH72" s="31">
        <f>SUMIFS(AKORD[[CZASY]:[CZASY]],AKORD[[DATA]:[DATA]],IH5,AKORD[[IMIE]:[IMIE]],$A$72)</f>
        <v>0</v>
      </c>
      <c r="II72" s="31">
        <f>SUMIFS(AKORD[[CZASY]:[CZASY]],AKORD[[DATA]:[DATA]],II5,AKORD[[IMIE]:[IMIE]],$A$72)</f>
        <v>0</v>
      </c>
      <c r="IJ72" s="54">
        <f>SUMIFS(AKORD[[CZASY]:[CZASY]],AKORD[[DATA]:[DATA]],IJ11,AKORD[[IMIE]:[IMIE]],$A$66)</f>
        <v>0</v>
      </c>
      <c r="IK72" s="57">
        <f>SUMIFS(AKORD[[CZASY]:[CZASY]],AKORD[[DATA]:[DATA]],IK11,AKORD[[IMIE]:[IMIE]],$A$66)</f>
        <v>0</v>
      </c>
      <c r="IL72" s="31">
        <f>SUMIFS(AKORD[[CZASY]:[CZASY]],AKORD[[DATA]:[DATA]],IL5,AKORD[[IMIE]:[IMIE]],$A$72)</f>
        <v>0</v>
      </c>
      <c r="IM72" s="31">
        <f>SUMIFS(AKORD[[CZASY]:[CZASY]],AKORD[[DATA]:[DATA]],IM5,AKORD[[IMIE]:[IMIE]],$A$72)</f>
        <v>0</v>
      </c>
      <c r="IN72" s="31">
        <f>SUMIFS(AKORD[[CZASY]:[CZASY]],AKORD[[DATA]:[DATA]],IN5,AKORD[[IMIE]:[IMIE]],$A$72)</f>
        <v>0</v>
      </c>
      <c r="IO72" s="31">
        <f>SUMIFS(AKORD[[CZASY]:[CZASY]],AKORD[[DATA]:[DATA]],IO5,AKORD[[IMIE]:[IMIE]],$A$72)</f>
        <v>0</v>
      </c>
      <c r="IP72" s="31">
        <f>SUMIFS(AKORD[[CZASY]:[CZASY]],AKORD[[DATA]:[DATA]],IP5,AKORD[[IMIE]:[IMIE]],$A$72)</f>
        <v>0</v>
      </c>
      <c r="IQ72" s="54">
        <f>SUMIFS(AKORD[[CZASY]:[CZASY]],AKORD[[DATA]:[DATA]],IQ11,AKORD[[IMIE]:[IMIE]],$A$66)</f>
        <v>0</v>
      </c>
      <c r="IR72" s="57">
        <f>SUMIFS(AKORD[[CZASY]:[CZASY]],AKORD[[DATA]:[DATA]],IR11,AKORD[[IMIE]:[IMIE]],$A$66)</f>
        <v>0</v>
      </c>
      <c r="IS72" s="31">
        <f>SUMIFS(AKORD[[CZASY]:[CZASY]],AKORD[[DATA]:[DATA]],IS5,AKORD[[IMIE]:[IMIE]],$A$72)</f>
        <v>0</v>
      </c>
      <c r="IT72" s="31">
        <f>SUMIFS(AKORD[[CZASY]:[CZASY]],AKORD[[DATA]:[DATA]],IT5,AKORD[[IMIE]:[IMIE]],$A$72)</f>
        <v>0</v>
      </c>
      <c r="IU72" s="31">
        <f>SUMIFS(AKORD[[CZASY]:[CZASY]],AKORD[[DATA]:[DATA]],IU5,AKORD[[IMIE]:[IMIE]],$A$72)</f>
        <v>0</v>
      </c>
      <c r="IV72" s="31">
        <f>SUMIFS(AKORD[[CZASY]:[CZASY]],AKORD[[DATA]:[DATA]],IV5,AKORD[[IMIE]:[IMIE]],$A$72)</f>
        <v>0</v>
      </c>
      <c r="IW72" s="31">
        <f>SUMIFS(AKORD[[CZASY]:[CZASY]],AKORD[[DATA]:[DATA]],IW5,AKORD[[IMIE]:[IMIE]],$A$72)</f>
        <v>0</v>
      </c>
      <c r="IX72" s="54">
        <f>SUMIFS(AKORD[[CZASY]:[CZASY]],AKORD[[DATA]:[DATA]],IX11,AKORD[[IMIE]:[IMIE]],$A$66)</f>
        <v>0</v>
      </c>
      <c r="IY72" s="57">
        <f>SUMIFS(AKORD[[CZASY]:[CZASY]],AKORD[[DATA]:[DATA]],IY11,AKORD[[IMIE]:[IMIE]],$A$66)</f>
        <v>0</v>
      </c>
      <c r="IZ72" s="31">
        <f>SUMIFS(AKORD[[CZASY]:[CZASY]],AKORD[[DATA]:[DATA]],IZ5,AKORD[[IMIE]:[IMIE]],$A$72)</f>
        <v>0</v>
      </c>
      <c r="JA72" s="31">
        <f>SUMIFS(AKORD[[CZASY]:[CZASY]],AKORD[[DATA]:[DATA]],JA5,AKORD[[IMIE]:[IMIE]],$A$72)</f>
        <v>0</v>
      </c>
      <c r="JB72" s="31">
        <f>SUMIFS(AKORD[[CZASY]:[CZASY]],AKORD[[DATA]:[DATA]],JB5,AKORD[[IMIE]:[IMIE]],$A$72)</f>
        <v>0</v>
      </c>
      <c r="JC72" s="31">
        <f>SUMIFS(AKORD[[CZASY]:[CZASY]],AKORD[[DATA]:[DATA]],JC5,AKORD[[IMIE]:[IMIE]],$A$72)</f>
        <v>0</v>
      </c>
      <c r="JD72" s="31">
        <f>SUMIFS(AKORD[[CZASY]:[CZASY]],AKORD[[DATA]:[DATA]],JD5,AKORD[[IMIE]:[IMIE]],$A$72)</f>
        <v>0</v>
      </c>
      <c r="JE72" s="54">
        <f>SUMIFS(AKORD[[CZASY]:[CZASY]],AKORD[[DATA]:[DATA]],JE11,AKORD[[IMIE]:[IMIE]],$A$66)</f>
        <v>0</v>
      </c>
      <c r="JF72" s="57">
        <f>SUMIFS(AKORD[[CZASY]:[CZASY]],AKORD[[DATA]:[DATA]],JF11,AKORD[[IMIE]:[IMIE]],$A$66)</f>
        <v>0</v>
      </c>
      <c r="JG72" s="31">
        <f>SUMIFS(AKORD[[CZASY]:[CZASY]],AKORD[[DATA]:[DATA]],JG5,AKORD[[IMIE]:[IMIE]],$A$72)</f>
        <v>0</v>
      </c>
      <c r="JH72" s="31">
        <f>SUMIFS(AKORD[[CZASY]:[CZASY]],AKORD[[DATA]:[DATA]],JH5,AKORD[[IMIE]:[IMIE]],$A$72)</f>
        <v>0</v>
      </c>
      <c r="JI72" s="31">
        <f>SUMIFS(AKORD[[CZASY]:[CZASY]],AKORD[[DATA]:[DATA]],JI5,AKORD[[IMIE]:[IMIE]],$A$72)</f>
        <v>0</v>
      </c>
      <c r="JJ72" s="31">
        <f>SUMIFS(AKORD[[CZASY]:[CZASY]],AKORD[[DATA]:[DATA]],JJ5,AKORD[[IMIE]:[IMIE]],$A$72)</f>
        <v>0</v>
      </c>
      <c r="JK72" s="31">
        <f>SUMIFS(AKORD[[CZASY]:[CZASY]],AKORD[[DATA]:[DATA]],JK5,AKORD[[IMIE]:[IMIE]],$A$72)</f>
        <v>0</v>
      </c>
      <c r="JL72" s="54">
        <f>SUMIFS(AKORD[[CZASY]:[CZASY]],AKORD[[DATA]:[DATA]],JL11,AKORD[[IMIE]:[IMIE]],$A$66)</f>
        <v>0</v>
      </c>
      <c r="JM72" s="57">
        <f>SUMIFS(AKORD[[CZASY]:[CZASY]],AKORD[[DATA]:[DATA]],JM11,AKORD[[IMIE]:[IMIE]],$A$66)</f>
        <v>0</v>
      </c>
      <c r="JN72" s="31">
        <f>SUMIFS(AKORD[[CZASY]:[CZASY]],AKORD[[DATA]:[DATA]],JN5,AKORD[[IMIE]:[IMIE]],$A$72)</f>
        <v>0</v>
      </c>
      <c r="JO72" s="31">
        <f>SUMIFS(AKORD[[CZASY]:[CZASY]],AKORD[[DATA]:[DATA]],JO5,AKORD[[IMIE]:[IMIE]],$A$72)</f>
        <v>0</v>
      </c>
      <c r="JP72" s="31">
        <f>SUMIFS(AKORD[[CZASY]:[CZASY]],AKORD[[DATA]:[DATA]],JP5,AKORD[[IMIE]:[IMIE]],$A$72)</f>
        <v>0</v>
      </c>
      <c r="JQ72" s="31">
        <f>SUMIFS(AKORD[[CZASY]:[CZASY]],AKORD[[DATA]:[DATA]],JQ5,AKORD[[IMIE]:[IMIE]],$A$72)</f>
        <v>0</v>
      </c>
      <c r="JR72" s="31">
        <f>SUMIFS(AKORD[[CZASY]:[CZASY]],AKORD[[DATA]:[DATA]],JR5,AKORD[[IMIE]:[IMIE]],$A$72)</f>
        <v>0</v>
      </c>
      <c r="JS72" s="54">
        <f>SUMIFS(AKORD[[CZASY]:[CZASY]],AKORD[[DATA]:[DATA]],JS11,AKORD[[IMIE]:[IMIE]],$A$66)</f>
        <v>0</v>
      </c>
      <c r="JT72" s="57">
        <f>SUMIFS(AKORD[[CZASY]:[CZASY]],AKORD[[DATA]:[DATA]],JT11,AKORD[[IMIE]:[IMIE]],$A$66)</f>
        <v>0</v>
      </c>
      <c r="JU72" s="31">
        <f>SUMIFS(AKORD[[CZASY]:[CZASY]],AKORD[[DATA]:[DATA]],JU5,AKORD[[IMIE]:[IMIE]],$A$72)</f>
        <v>0</v>
      </c>
      <c r="JV72" s="31">
        <f>SUMIFS(AKORD[[CZASY]:[CZASY]],AKORD[[DATA]:[DATA]],JV5,AKORD[[IMIE]:[IMIE]],$A$72)</f>
        <v>0</v>
      </c>
      <c r="JW72" s="31">
        <f>SUMIFS(AKORD[[CZASY]:[CZASY]],AKORD[[DATA]:[DATA]],JW5,AKORD[[IMIE]:[IMIE]],$A$72)</f>
        <v>0</v>
      </c>
      <c r="JX72" s="31">
        <f>SUMIFS(AKORD[[CZASY]:[CZASY]],AKORD[[DATA]:[DATA]],JX5,AKORD[[IMIE]:[IMIE]],$A$72)</f>
        <v>0</v>
      </c>
      <c r="JY72" s="31">
        <f>SUMIFS(AKORD[[CZASY]:[CZASY]],AKORD[[DATA]:[DATA]],JY5,AKORD[[IMIE]:[IMIE]],$A$72)</f>
        <v>0</v>
      </c>
      <c r="JZ72" s="54">
        <f>SUMIFS(AKORD[[CZASY]:[CZASY]],AKORD[[DATA]:[DATA]],JZ11,AKORD[[IMIE]:[IMIE]],$A$66)</f>
        <v>0</v>
      </c>
      <c r="KA72" s="57">
        <f>SUMIFS(AKORD[[CZASY]:[CZASY]],AKORD[[DATA]:[DATA]],KA11,AKORD[[IMIE]:[IMIE]],$A$66)</f>
        <v>0</v>
      </c>
      <c r="KB72" s="31">
        <f>SUMIFS(AKORD[[CZASY]:[CZASY]],AKORD[[DATA]:[DATA]],KB5,AKORD[[IMIE]:[IMIE]],$A$72)</f>
        <v>0</v>
      </c>
      <c r="KC72" s="31">
        <f>SUMIFS(AKORD[[CZASY]:[CZASY]],AKORD[[DATA]:[DATA]],KC5,AKORD[[IMIE]:[IMIE]],$A$72)</f>
        <v>0</v>
      </c>
      <c r="KD72" s="31">
        <f>SUMIFS(AKORD[[CZASY]:[CZASY]],AKORD[[DATA]:[DATA]],KD5,AKORD[[IMIE]:[IMIE]],$A$72)</f>
        <v>0</v>
      </c>
      <c r="KE72" s="31">
        <f>SUMIFS(AKORD[[CZASY]:[CZASY]],AKORD[[DATA]:[DATA]],KE5,AKORD[[IMIE]:[IMIE]],$A$72)</f>
        <v>0</v>
      </c>
      <c r="KF72" s="31">
        <f>SUMIFS(AKORD[[CZASY]:[CZASY]],AKORD[[DATA]:[DATA]],KF5,AKORD[[IMIE]:[IMIE]],$A$72)</f>
        <v>0</v>
      </c>
      <c r="KG72" s="54">
        <f>SUMIFS(AKORD[[CZASY]:[CZASY]],AKORD[[DATA]:[DATA]],KG11,AKORD[[IMIE]:[IMIE]],$A$66)</f>
        <v>0</v>
      </c>
      <c r="KH72" s="57">
        <f>SUMIFS(AKORD[[CZASY]:[CZASY]],AKORD[[DATA]:[DATA]],KH11,AKORD[[IMIE]:[IMIE]],$A$66)</f>
        <v>0</v>
      </c>
      <c r="KI72" s="31">
        <f>SUMIFS(AKORD[[CZASY]:[CZASY]],AKORD[[DATA]:[DATA]],KI5,AKORD[[IMIE]:[IMIE]],$A$72)</f>
        <v>0</v>
      </c>
      <c r="KJ72" s="31">
        <f>SUMIFS(AKORD[[CZASY]:[CZASY]],AKORD[[DATA]:[DATA]],KJ5,AKORD[[IMIE]:[IMIE]],$A$72)</f>
        <v>0</v>
      </c>
      <c r="KK72" s="31">
        <f>SUMIFS(AKORD[[CZASY]:[CZASY]],AKORD[[DATA]:[DATA]],KK5,AKORD[[IMIE]:[IMIE]],$A$72)</f>
        <v>0</v>
      </c>
      <c r="KL72" s="31">
        <f>SUMIFS(AKORD[[CZASY]:[CZASY]],AKORD[[DATA]:[DATA]],KL5,AKORD[[IMIE]:[IMIE]],$A$72)</f>
        <v>0</v>
      </c>
      <c r="KM72" s="31">
        <f>SUMIFS(AKORD[[CZASY]:[CZASY]],AKORD[[DATA]:[DATA]],KM5,AKORD[[IMIE]:[IMIE]],$A$72)</f>
        <v>0</v>
      </c>
      <c r="KN72" s="54">
        <f>SUMIFS(AKORD[[CZASY]:[CZASY]],AKORD[[DATA]:[DATA]],KN11,AKORD[[IMIE]:[IMIE]],$A$66)</f>
        <v>0</v>
      </c>
      <c r="KO72" s="57">
        <f>SUMIFS(AKORD[[CZASY]:[CZASY]],AKORD[[DATA]:[DATA]],KO11,AKORD[[IMIE]:[IMIE]],$A$66)</f>
        <v>0</v>
      </c>
      <c r="KP72" s="31">
        <f>SUMIFS(AKORD[[CZASY]:[CZASY]],AKORD[[DATA]:[DATA]],KP5,AKORD[[IMIE]:[IMIE]],$A$72)</f>
        <v>0</v>
      </c>
      <c r="KQ72" s="31">
        <f>SUMIFS(AKORD[[CZASY]:[CZASY]],AKORD[[DATA]:[DATA]],KQ5,AKORD[[IMIE]:[IMIE]],$A$72)</f>
        <v>0</v>
      </c>
      <c r="KR72" s="31">
        <f>SUMIFS(AKORD[[CZASY]:[CZASY]],AKORD[[DATA]:[DATA]],KR5,AKORD[[IMIE]:[IMIE]],$A$72)</f>
        <v>0</v>
      </c>
      <c r="KS72" s="31">
        <f>SUMIFS(AKORD[[CZASY]:[CZASY]],AKORD[[DATA]:[DATA]],KS5,AKORD[[IMIE]:[IMIE]],$A$72)</f>
        <v>0</v>
      </c>
      <c r="KT72" s="31">
        <f>SUMIFS(AKORD[[CZASY]:[CZASY]],AKORD[[DATA]:[DATA]],KT5,AKORD[[IMIE]:[IMIE]],$A$72)</f>
        <v>0</v>
      </c>
      <c r="KU72" s="54">
        <f>SUMIFS(AKORD[[CZASY]:[CZASY]],AKORD[[DATA]:[DATA]],KU11,AKORD[[IMIE]:[IMIE]],$A$66)</f>
        <v>0</v>
      </c>
      <c r="KV72" s="57">
        <f>SUMIFS(AKORD[[CZASY]:[CZASY]],AKORD[[DATA]:[DATA]],KV11,AKORD[[IMIE]:[IMIE]],$A$66)</f>
        <v>0</v>
      </c>
      <c r="KW72" s="31">
        <f>SUMIFS(AKORD[[CZASY]:[CZASY]],AKORD[[DATA]:[DATA]],KW5,AKORD[[IMIE]:[IMIE]],$A$72)</f>
        <v>0</v>
      </c>
      <c r="KX72" s="31">
        <f>SUMIFS(AKORD[[CZASY]:[CZASY]],AKORD[[DATA]:[DATA]],KX5,AKORD[[IMIE]:[IMIE]],$A$72)</f>
        <v>0</v>
      </c>
      <c r="KY72" s="31">
        <f>SUMIFS(AKORD[[CZASY]:[CZASY]],AKORD[[DATA]:[DATA]],KY5,AKORD[[IMIE]:[IMIE]],$A$72)</f>
        <v>0</v>
      </c>
      <c r="KZ72" s="31">
        <f>SUMIFS(AKORD[[CZASY]:[CZASY]],AKORD[[DATA]:[DATA]],KZ5,AKORD[[IMIE]:[IMIE]],$A$72)</f>
        <v>0</v>
      </c>
      <c r="LA72" s="31">
        <f>SUMIFS(AKORD[[CZASY]:[CZASY]],AKORD[[DATA]:[DATA]],LA5,AKORD[[IMIE]:[IMIE]],$A$72)</f>
        <v>0</v>
      </c>
      <c r="LB72" s="54">
        <f>SUMIFS(AKORD[[CZASY]:[CZASY]],AKORD[[DATA]:[DATA]],LB11,AKORD[[IMIE]:[IMIE]],$A$66)</f>
        <v>0</v>
      </c>
      <c r="LC72" s="57">
        <f>SUMIFS(AKORD[[CZASY]:[CZASY]],AKORD[[DATA]:[DATA]],LC11,AKORD[[IMIE]:[IMIE]],$A$66)</f>
        <v>0</v>
      </c>
      <c r="LD72" s="31">
        <f>SUMIFS(AKORD[[CZASY]:[CZASY]],AKORD[[DATA]:[DATA]],LD5,AKORD[[IMIE]:[IMIE]],$A$72)</f>
        <v>0</v>
      </c>
      <c r="LE72" s="31">
        <f>SUMIFS(AKORD[[CZASY]:[CZASY]],AKORD[[DATA]:[DATA]],LE5,AKORD[[IMIE]:[IMIE]],$A$72)</f>
        <v>0</v>
      </c>
      <c r="LF72" s="31">
        <f>SUMIFS(AKORD[[CZASY]:[CZASY]],AKORD[[DATA]:[DATA]],LF5,AKORD[[IMIE]:[IMIE]],$A$72)</f>
        <v>0</v>
      </c>
      <c r="LG72" s="31">
        <f>SUMIFS(AKORD[[CZASY]:[CZASY]],AKORD[[DATA]:[DATA]],LG5,AKORD[[IMIE]:[IMIE]],$A$72)</f>
        <v>0</v>
      </c>
      <c r="LH72" s="31">
        <f>SUMIFS(AKORD[[CZASY]:[CZASY]],AKORD[[DATA]:[DATA]],LH5,AKORD[[IMIE]:[IMIE]],$A$72)</f>
        <v>0</v>
      </c>
      <c r="LI72" s="54">
        <f>SUMIFS(AKORD[[CZASY]:[CZASY]],AKORD[[DATA]:[DATA]],LI11,AKORD[[IMIE]:[IMIE]],$A$66)</f>
        <v>0</v>
      </c>
      <c r="LJ72" s="57">
        <f>SUMIFS(AKORD[[CZASY]:[CZASY]],AKORD[[DATA]:[DATA]],LJ11,AKORD[[IMIE]:[IMIE]],$A$66)</f>
        <v>0</v>
      </c>
      <c r="LK72" s="31">
        <f>SUMIFS(AKORD[[CZASY]:[CZASY]],AKORD[[DATA]:[DATA]],LK5,AKORD[[IMIE]:[IMIE]],$A$72)</f>
        <v>0</v>
      </c>
      <c r="LL72" s="31">
        <f>SUMIFS(AKORD[[CZASY]:[CZASY]],AKORD[[DATA]:[DATA]],LL5,AKORD[[IMIE]:[IMIE]],$A$72)</f>
        <v>0</v>
      </c>
      <c r="LM72" s="31">
        <f>SUMIFS(AKORD[[CZASY]:[CZASY]],AKORD[[DATA]:[DATA]],LM5,AKORD[[IMIE]:[IMIE]],$A$72)</f>
        <v>0</v>
      </c>
      <c r="LN72" s="31">
        <f>SUMIFS(AKORD[[CZASY]:[CZASY]],AKORD[[DATA]:[DATA]],LN5,AKORD[[IMIE]:[IMIE]],$A$72)</f>
        <v>0</v>
      </c>
      <c r="LO72" s="31">
        <f>SUMIFS(AKORD[[CZASY]:[CZASY]],AKORD[[DATA]:[DATA]],LO5,AKORD[[IMIE]:[IMIE]],$A$72)</f>
        <v>0</v>
      </c>
      <c r="LP72" s="54">
        <f>SUMIFS(AKORD[[CZASY]:[CZASY]],AKORD[[DATA]:[DATA]],LP11,AKORD[[IMIE]:[IMIE]],$A$66)</f>
        <v>0</v>
      </c>
      <c r="LQ72" s="57">
        <f>SUMIFS(AKORD[[CZASY]:[CZASY]],AKORD[[DATA]:[DATA]],LQ11,AKORD[[IMIE]:[IMIE]],$A$66)</f>
        <v>0</v>
      </c>
      <c r="LR72" s="31">
        <f>SUMIFS(AKORD[[CZASY]:[CZASY]],AKORD[[DATA]:[DATA]],LR5,AKORD[[IMIE]:[IMIE]],$A$72)</f>
        <v>0</v>
      </c>
      <c r="LS72" s="31">
        <f>SUMIFS(AKORD[[CZASY]:[CZASY]],AKORD[[DATA]:[DATA]],LS5,AKORD[[IMIE]:[IMIE]],$A$72)</f>
        <v>0</v>
      </c>
      <c r="LT72" s="31">
        <f>SUMIFS(AKORD[[CZASY]:[CZASY]],AKORD[[DATA]:[DATA]],LT5,AKORD[[IMIE]:[IMIE]],$A$72)</f>
        <v>0</v>
      </c>
      <c r="LU72" s="31">
        <f>SUMIFS(AKORD[[CZASY]:[CZASY]],AKORD[[DATA]:[DATA]],LU5,AKORD[[IMIE]:[IMIE]],$A$72)</f>
        <v>0</v>
      </c>
      <c r="LV72" s="31">
        <f>SUMIFS(AKORD[[CZASY]:[CZASY]],AKORD[[DATA]:[DATA]],LV5,AKORD[[IMIE]:[IMIE]],$A$72)</f>
        <v>0</v>
      </c>
      <c r="LW72" s="54">
        <f>SUMIFS(AKORD[[CZASY]:[CZASY]],AKORD[[DATA]:[DATA]],LW11,AKORD[[IMIE]:[IMIE]],$A$66)</f>
        <v>0</v>
      </c>
      <c r="LX72" s="57">
        <f>SUMIFS(AKORD[[CZASY]:[CZASY]],AKORD[[DATA]:[DATA]],LX11,AKORD[[IMIE]:[IMIE]],$A$66)</f>
        <v>0</v>
      </c>
      <c r="LY72" s="31">
        <f>SUMIFS(AKORD[[CZASY]:[CZASY]],AKORD[[DATA]:[DATA]],LY5,AKORD[[IMIE]:[IMIE]],$A$72)</f>
        <v>0</v>
      </c>
      <c r="LZ72" s="31">
        <f>SUMIFS(AKORD[[CZASY]:[CZASY]],AKORD[[DATA]:[DATA]],LZ5,AKORD[[IMIE]:[IMIE]],$A$72)</f>
        <v>0</v>
      </c>
      <c r="MA72" s="31">
        <f>SUMIFS(AKORD[[CZASY]:[CZASY]],AKORD[[DATA]:[DATA]],MA5,AKORD[[IMIE]:[IMIE]],$A$72)</f>
        <v>0</v>
      </c>
      <c r="MB72" s="31">
        <f>SUMIFS(AKORD[[CZASY]:[CZASY]],AKORD[[DATA]:[DATA]],MB5,AKORD[[IMIE]:[IMIE]],$A$72)</f>
        <v>0</v>
      </c>
      <c r="MC72" s="31">
        <f>SUMIFS(AKORD[[CZASY]:[CZASY]],AKORD[[DATA]:[DATA]],MC5,AKORD[[IMIE]:[IMIE]],$A$72)</f>
        <v>0</v>
      </c>
      <c r="MD72" s="54">
        <f>SUMIFS(AKORD[[CZASY]:[CZASY]],AKORD[[DATA]:[DATA]],MD11,AKORD[[IMIE]:[IMIE]],$A$66)</f>
        <v>0</v>
      </c>
      <c r="ME72" s="57">
        <f>SUMIFS(AKORD[[CZASY]:[CZASY]],AKORD[[DATA]:[DATA]],ME11,AKORD[[IMIE]:[IMIE]],$A$66)</f>
        <v>0</v>
      </c>
      <c r="MF72" s="31">
        <f>SUMIFS(AKORD[[CZASY]:[CZASY]],AKORD[[DATA]:[DATA]],MF5,AKORD[[IMIE]:[IMIE]],$A$72)</f>
        <v>0</v>
      </c>
      <c r="MG72" s="31">
        <f>SUMIFS(AKORD[[CZASY]:[CZASY]],AKORD[[DATA]:[DATA]],MG5,AKORD[[IMIE]:[IMIE]],$A$72)</f>
        <v>0</v>
      </c>
      <c r="MH72" s="31">
        <f>SUMIFS(AKORD[[CZASY]:[CZASY]],AKORD[[DATA]:[DATA]],MH5,AKORD[[IMIE]:[IMIE]],$A$72)</f>
        <v>0</v>
      </c>
      <c r="MI72" s="31">
        <f>SUMIFS(AKORD[[CZASY]:[CZASY]],AKORD[[DATA]:[DATA]],MI5,AKORD[[IMIE]:[IMIE]],$A$72)</f>
        <v>0</v>
      </c>
      <c r="MJ72" s="31">
        <f>SUMIFS(AKORD[[CZASY]:[CZASY]],AKORD[[DATA]:[DATA]],MJ5,AKORD[[IMIE]:[IMIE]],$A$72)</f>
        <v>0</v>
      </c>
      <c r="MK72" s="54">
        <f>SUMIFS(AKORD[[CZASY]:[CZASY]],AKORD[[DATA]:[DATA]],MK11,AKORD[[IMIE]:[IMIE]],$A$66)</f>
        <v>0</v>
      </c>
      <c r="ML72" s="57">
        <f>SUMIFS(AKORD[[CZASY]:[CZASY]],AKORD[[DATA]:[DATA]],ML11,AKORD[[IMIE]:[IMIE]],$A$66)</f>
        <v>0</v>
      </c>
      <c r="MM72" s="31">
        <f>SUMIFS(AKORD[[CZASY]:[CZASY]],AKORD[[DATA]:[DATA]],MM5,AKORD[[IMIE]:[IMIE]],$A$72)</f>
        <v>0</v>
      </c>
      <c r="MN72" s="31">
        <f>SUMIFS(AKORD[[CZASY]:[CZASY]],AKORD[[DATA]:[DATA]],MN5,AKORD[[IMIE]:[IMIE]],$A$72)</f>
        <v>0</v>
      </c>
      <c r="MO72" s="31">
        <f>SUMIFS(AKORD[[CZASY]:[CZASY]],AKORD[[DATA]:[DATA]],MO5,AKORD[[IMIE]:[IMIE]],$A$72)</f>
        <v>0</v>
      </c>
      <c r="MP72" s="31">
        <f>SUMIFS(AKORD[[CZASY]:[CZASY]],AKORD[[DATA]:[DATA]],MP5,AKORD[[IMIE]:[IMIE]],$A$72)</f>
        <v>0</v>
      </c>
      <c r="MQ72" s="31">
        <f>SUMIFS(AKORD[[CZASY]:[CZASY]],AKORD[[DATA]:[DATA]],MQ5,AKORD[[IMIE]:[IMIE]],$A$72)</f>
        <v>0</v>
      </c>
      <c r="MR72" s="54">
        <f>SUMIFS(AKORD[[CZASY]:[CZASY]],AKORD[[DATA]:[DATA]],MR11,AKORD[[IMIE]:[IMIE]],$A$66)</f>
        <v>0</v>
      </c>
      <c r="MS72" s="57">
        <f>SUMIFS(AKORD[[CZASY]:[CZASY]],AKORD[[DATA]:[DATA]],MS11,AKORD[[IMIE]:[IMIE]],$A$66)</f>
        <v>0</v>
      </c>
      <c r="MT72" s="31">
        <f>SUMIFS(AKORD[[CZASY]:[CZASY]],AKORD[[DATA]:[DATA]],MT5,AKORD[[IMIE]:[IMIE]],$A$72)</f>
        <v>0</v>
      </c>
      <c r="MU72" s="31">
        <f>SUMIFS(AKORD[[CZASY]:[CZASY]],AKORD[[DATA]:[DATA]],MU5,AKORD[[IMIE]:[IMIE]],$A$72)</f>
        <v>0</v>
      </c>
      <c r="MV72" s="31">
        <f>SUMIFS(AKORD[[CZASY]:[CZASY]],AKORD[[DATA]:[DATA]],MV5,AKORD[[IMIE]:[IMIE]],$A$72)</f>
        <v>0</v>
      </c>
      <c r="MW72" s="31">
        <f>SUMIFS(AKORD[[CZASY]:[CZASY]],AKORD[[DATA]:[DATA]],MW5,AKORD[[IMIE]:[IMIE]],$A$72)</f>
        <v>0</v>
      </c>
      <c r="MX72" s="31">
        <f>SUMIFS(AKORD[[CZASY]:[CZASY]],AKORD[[DATA]:[DATA]],MX5,AKORD[[IMIE]:[IMIE]],$A$72)</f>
        <v>0</v>
      </c>
      <c r="MY72" s="54">
        <f>SUMIFS(AKORD[[CZASY]:[CZASY]],AKORD[[DATA]:[DATA]],MY11,AKORD[[IMIE]:[IMIE]],$A$66)</f>
        <v>0</v>
      </c>
      <c r="MZ72" s="57">
        <f>SUMIFS(AKORD[[CZASY]:[CZASY]],AKORD[[DATA]:[DATA]],MZ11,AKORD[[IMIE]:[IMIE]],$A$66)</f>
        <v>0</v>
      </c>
      <c r="NA72" s="31">
        <f>SUMIFS(AKORD[[CZASY]:[CZASY]],AKORD[[DATA]:[DATA]],NA5,AKORD[[IMIE]:[IMIE]],$A$72)</f>
        <v>0</v>
      </c>
      <c r="NB72" s="31">
        <f>SUMIFS(AKORD[[CZASY]:[CZASY]],AKORD[[DATA]:[DATA]],NB5,AKORD[[IMIE]:[IMIE]],$A$72)</f>
        <v>0</v>
      </c>
      <c r="NC72" s="31">
        <f>SUMIFS(AKORD[[CZASY]:[CZASY]],AKORD[[DATA]:[DATA]],NC5,AKORD[[IMIE]:[IMIE]],$A$72)</f>
        <v>0</v>
      </c>
      <c r="ND72" s="31">
        <f>SUMIFS(AKORD[[CZASY]:[CZASY]],AKORD[[DATA]:[DATA]],ND5,AKORD[[IMIE]:[IMIE]],$A$72)</f>
        <v>0</v>
      </c>
      <c r="NE72" s="31">
        <f>SUMIFS(AKORD[[CZASY]:[CZASY]],AKORD[[DATA]:[DATA]],NE5,AKORD[[IMIE]:[IMIE]],$A$72)</f>
        <v>0</v>
      </c>
      <c r="NF72" s="54">
        <f>SUMIFS(AKORD[[CZASY]:[CZASY]],AKORD[[DATA]:[DATA]],NF11,AKORD[[IMIE]:[IMIE]],$A$66)</f>
        <v>0</v>
      </c>
      <c r="NG72" s="57">
        <f>SUMIFS(AKORD[[CZASY]:[CZASY]],AKORD[[DATA]:[DATA]],NG11,AKORD[[IMIE]:[IMIE]],$A$66)</f>
        <v>0</v>
      </c>
      <c r="NH72" s="31">
        <f>SUMIFS(AKORD[[CZASY]:[CZASY]],AKORD[[DATA]:[DATA]],NH5,AKORD[[IMIE]:[IMIE]],$A$72)</f>
        <v>0</v>
      </c>
      <c r="NI72" s="31">
        <f>SUMIFS(AKORD[[CZASY]:[CZASY]],AKORD[[DATA]:[DATA]],NI5,AKORD[[IMIE]:[IMIE]],$A$72)</f>
        <v>0</v>
      </c>
      <c r="NJ72" s="31">
        <f>SUMIFS(AKORD[[CZASY]:[CZASY]],AKORD[[DATA]:[DATA]],NJ5,AKORD[[IMIE]:[IMIE]],$A$72)</f>
        <v>0</v>
      </c>
      <c r="NK72" s="31">
        <f>SUMIFS(AKORD[[CZASY]:[CZASY]],AKORD[[DATA]:[DATA]],NK5,AKORD[[IMIE]:[IMIE]],$A$72)</f>
        <v>0</v>
      </c>
      <c r="NL72" s="31">
        <f>SUMIFS(AKORD[[CZASY]:[CZASY]],AKORD[[DATA]:[DATA]],NL5,AKORD[[IMIE]:[IMIE]],$A$72)</f>
        <v>0</v>
      </c>
      <c r="NM72" s="54">
        <f>SUMIFS(AKORD[[CZASY]:[CZASY]],AKORD[[DATA]:[DATA]],NM11,AKORD[[IMIE]:[IMIE]],$A$66)</f>
        <v>0</v>
      </c>
      <c r="NN72" s="57">
        <f>SUMIFS(AKORD[[CZASY]:[CZASY]],AKORD[[DATA]:[DATA]],NN11,AKORD[[IMIE]:[IMIE]],$A$66)</f>
        <v>0</v>
      </c>
      <c r="NO72" s="31">
        <f>SUMIFS(AKORD[[CZASY]:[CZASY]],AKORD[[DATA]:[DATA]],NO5,AKORD[[IMIE]:[IMIE]],$A$72)</f>
        <v>0</v>
      </c>
      <c r="NP72" s="31">
        <f>SUMIFS(AKORD[[CZASY]:[CZASY]],AKORD[[DATA]:[DATA]],NP5,AKORD[[IMIE]:[IMIE]],$A$72)</f>
        <v>0</v>
      </c>
      <c r="NQ72" s="31">
        <f>SUMIFS(AKORD[[CZASY]:[CZASY]],AKORD[[DATA]:[DATA]],NQ5,AKORD[[IMIE]:[IMIE]],$A$72)</f>
        <v>0</v>
      </c>
      <c r="NR72" s="31">
        <f>SUMIFS(AKORD[[CZASY]:[CZASY]],AKORD[[DATA]:[DATA]],NR5,AKORD[[IMIE]:[IMIE]],$A$72)</f>
        <v>0</v>
      </c>
      <c r="NS72" s="31">
        <f>SUMIFS(AKORD[[CZASY]:[CZASY]],AKORD[[DATA]:[DATA]],NS5,AKORD[[IMIE]:[IMIE]],$A$72)</f>
        <v>0</v>
      </c>
      <c r="NT72" s="54">
        <f>SUMIFS(AKORD[[CZASY]:[CZASY]],AKORD[[DATA]:[DATA]],NT11,AKORD[[IMIE]:[IMIE]],$A$66)</f>
        <v>0</v>
      </c>
      <c r="NU72" s="57">
        <f>SUMIFS(AKORD[[CZASY]:[CZASY]],AKORD[[DATA]:[DATA]],NU11,AKORD[[IMIE]:[IMIE]],$A$66)</f>
        <v>0</v>
      </c>
      <c r="NV72" s="31">
        <f>SUMIFS(AKORD[[CZASY]:[CZASY]],AKORD[[DATA]:[DATA]],NV5,AKORD[[IMIE]:[IMIE]],$A$72)</f>
        <v>0</v>
      </c>
      <c r="NW72" s="31">
        <f>SUMIFS(AKORD[[CZASY]:[CZASY]],AKORD[[DATA]:[DATA]],NW5,AKORD[[IMIE]:[IMIE]],$A$72)</f>
        <v>0</v>
      </c>
      <c r="NX72" s="31">
        <f>SUMIFS(AKORD[[CZASY]:[CZASY]],AKORD[[DATA]:[DATA]],NX5,AKORD[[IMIE]:[IMIE]],$A$72)</f>
        <v>0</v>
      </c>
      <c r="NY72" s="31">
        <f>SUMIFS(AKORD[[CZASY]:[CZASY]],AKORD[[DATA]:[DATA]],NY5,AKORD[[IMIE]:[IMIE]],$A$72)</f>
        <v>0</v>
      </c>
      <c r="NZ72" s="31">
        <f>SUMIFS(AKORD[[CZASY]:[CZASY]],AKORD[[DATA]:[DATA]],NZ5,AKORD[[IMIE]:[IMIE]],$A$72)</f>
        <v>0</v>
      </c>
      <c r="OA72" s="54">
        <f>SUMIFS(AKORD[[CZASY]:[CZASY]],AKORD[[DATA]:[DATA]],OA11,AKORD[[IMIE]:[IMIE]],$A$66)</f>
        <v>0</v>
      </c>
      <c r="OB72" s="57">
        <f>SUMIFS(AKORD[[CZASY]:[CZASY]],AKORD[[DATA]:[DATA]],OB11,AKORD[[IMIE]:[IMIE]],$A$66)</f>
        <v>0</v>
      </c>
      <c r="OC72" s="31">
        <f>SUMIFS(AKORD[[CZASY]:[CZASY]],AKORD[[DATA]:[DATA]],OC5,AKORD[[IMIE]:[IMIE]],$A$72)</f>
        <v>0</v>
      </c>
      <c r="OD72" s="31">
        <f>SUMIFS(AKORD[[CZASY]:[CZASY]],AKORD[[DATA]:[DATA]],OD5,AKORD[[IMIE]:[IMIE]],$A$72)</f>
        <v>0</v>
      </c>
      <c r="OE72" s="31">
        <f>SUMIFS(AKORD[[CZASY]:[CZASY]],AKORD[[DATA]:[DATA]],OE5,AKORD[[IMIE]:[IMIE]],$A$72)</f>
        <v>0</v>
      </c>
      <c r="OF72" s="31">
        <f>SUMIFS(AKORD[[CZASY]:[CZASY]],AKORD[[DATA]:[DATA]],OF5,AKORD[[IMIE]:[IMIE]],$A$72)</f>
        <v>0</v>
      </c>
      <c r="OG72" s="31">
        <f>SUMIFS(AKORD[[CZASY]:[CZASY]],AKORD[[DATA]:[DATA]],OG5,AKORD[[IMIE]:[IMIE]],$A$72)</f>
        <v>0</v>
      </c>
      <c r="OH72" s="54">
        <f>SUMIFS(AKORD[[CZASY]:[CZASY]],AKORD[[DATA]:[DATA]],OH11,AKORD[[IMIE]:[IMIE]],$A$66)</f>
        <v>0</v>
      </c>
      <c r="OI72" s="57">
        <f>SUMIFS(AKORD[[CZASY]:[CZASY]],AKORD[[DATA]:[DATA]],OI11,AKORD[[IMIE]:[IMIE]],$A$66)</f>
        <v>0</v>
      </c>
      <c r="OJ72" s="31">
        <f>SUMIFS(AKORD[[CZASY]:[CZASY]],AKORD[[DATA]:[DATA]],OJ5,AKORD[[IMIE]:[IMIE]],$A$72)</f>
        <v>0</v>
      </c>
      <c r="OK72" s="31">
        <f>SUMIFS(AKORD[[CZASY]:[CZASY]],AKORD[[DATA]:[DATA]],OK5,AKORD[[IMIE]:[IMIE]],$A$72)</f>
        <v>0</v>
      </c>
      <c r="OL72" s="31">
        <f>SUMIFS(AKORD[[CZASY]:[CZASY]],AKORD[[DATA]:[DATA]],OL5,AKORD[[IMIE]:[IMIE]],$A$72)</f>
        <v>0</v>
      </c>
      <c r="OM72" s="31">
        <f>SUMIFS(AKORD[[CZASY]:[CZASY]],AKORD[[DATA]:[DATA]],OM5,AKORD[[IMIE]:[IMIE]],$A$72)</f>
        <v>0</v>
      </c>
      <c r="ON72" s="31">
        <f>SUMIFS(AKORD[[CZASY]:[CZASY]],AKORD[[DATA]:[DATA]],ON5,AKORD[[IMIE]:[IMIE]],$A$72)</f>
        <v>0</v>
      </c>
      <c r="OO72" s="54">
        <f>SUMIFS(AKORD[[CZASY]:[CZASY]],AKORD[[DATA]:[DATA]],OO11,AKORD[[IMIE]:[IMIE]],$A$66)</f>
        <v>0</v>
      </c>
      <c r="OP72" s="57">
        <f>SUMIFS(AKORD[[CZASY]:[CZASY]],AKORD[[DATA]:[DATA]],OP11,AKORD[[IMIE]:[IMIE]],$A$66)</f>
        <v>0</v>
      </c>
      <c r="OQ72" s="31">
        <f>SUMIFS(AKORD[[CZASY]:[CZASY]],AKORD[[DATA]:[DATA]],OQ5,AKORD[[IMIE]:[IMIE]],$A$72)</f>
        <v>0</v>
      </c>
      <c r="OR72" s="31">
        <f>SUMIFS(AKORD[[CZASY]:[CZASY]],AKORD[[DATA]:[DATA]],OR5,AKORD[[IMIE]:[IMIE]],$A$72)</f>
        <v>0</v>
      </c>
      <c r="OS72" s="31">
        <f>SUMIFS(AKORD[[CZASY]:[CZASY]],AKORD[[DATA]:[DATA]],OS5,AKORD[[IMIE]:[IMIE]],$A$72)</f>
        <v>0</v>
      </c>
      <c r="OT72" s="31">
        <f>SUMIFS(AKORD[[CZASY]:[CZASY]],AKORD[[DATA]:[DATA]],OT5,AKORD[[IMIE]:[IMIE]],$A$72)</f>
        <v>0</v>
      </c>
      <c r="OU72" s="31">
        <f>SUMIFS(AKORD[[CZASY]:[CZASY]],AKORD[[DATA]:[DATA]],OU5,AKORD[[IMIE]:[IMIE]],$A$72)</f>
        <v>0</v>
      </c>
      <c r="OV72" s="54">
        <f>SUMIFS(AKORD[[CZASY]:[CZASY]],AKORD[[DATA]:[DATA]],OV11,AKORD[[IMIE]:[IMIE]],$A$66)</f>
        <v>0</v>
      </c>
      <c r="OW72" s="57">
        <f>SUMIFS(AKORD[[CZASY]:[CZASY]],AKORD[[DATA]:[DATA]],OW11,AKORD[[IMIE]:[IMIE]],$A$66)</f>
        <v>0</v>
      </c>
      <c r="OX72" s="31">
        <f>SUMIFS(AKORD[[CZASY]:[CZASY]],AKORD[[DATA]:[DATA]],OX5,AKORD[[IMIE]:[IMIE]],$A$72)</f>
        <v>0</v>
      </c>
      <c r="OY72" s="31">
        <f>SUMIFS(AKORD[[CZASY]:[CZASY]],AKORD[[DATA]:[DATA]],OY5,AKORD[[IMIE]:[IMIE]],$A$72)</f>
        <v>0</v>
      </c>
      <c r="OZ72" s="31">
        <f>SUMIFS(AKORD[[CZASY]:[CZASY]],AKORD[[DATA]:[DATA]],OZ5,AKORD[[IMIE]:[IMIE]],$A$72)</f>
        <v>0</v>
      </c>
      <c r="PA72" s="31">
        <f>SUMIFS(AKORD[[CZASY]:[CZASY]],AKORD[[DATA]:[DATA]],PA5,AKORD[[IMIE]:[IMIE]],$A$72)</f>
        <v>0</v>
      </c>
      <c r="PB72" s="31">
        <f>SUMIFS(AKORD[[CZASY]:[CZASY]],AKORD[[DATA]:[DATA]],PB5,AKORD[[IMIE]:[IMIE]],$A$72)</f>
        <v>0</v>
      </c>
      <c r="PC72" s="54">
        <f>SUMIFS(AKORD[[CZASY]:[CZASY]],AKORD[[DATA]:[DATA]],PC11,AKORD[[IMIE]:[IMIE]],$A$66)</f>
        <v>0</v>
      </c>
      <c r="PD72" s="57">
        <f>SUMIFS(AKORD[[CZASY]:[CZASY]],AKORD[[DATA]:[DATA]],PD11,AKORD[[IMIE]:[IMIE]],$A$66)</f>
        <v>0</v>
      </c>
      <c r="PE72" s="31">
        <f>SUMIFS(AKORD[[CZASY]:[CZASY]],AKORD[[DATA]:[DATA]],PE5,AKORD[[IMIE]:[IMIE]],$A$72)</f>
        <v>0</v>
      </c>
      <c r="PF72" s="31">
        <f>SUMIFS(AKORD[[CZASY]:[CZASY]],AKORD[[DATA]:[DATA]],PF5,AKORD[[IMIE]:[IMIE]],$A$72)</f>
        <v>0</v>
      </c>
      <c r="PG72" s="31">
        <f>SUMIFS(AKORD[[CZASY]:[CZASY]],AKORD[[DATA]:[DATA]],PG5,AKORD[[IMIE]:[IMIE]],$A$72)</f>
        <v>0</v>
      </c>
      <c r="PH72" s="31">
        <f>SUMIFS(AKORD[[CZASY]:[CZASY]],AKORD[[DATA]:[DATA]],PH5,AKORD[[IMIE]:[IMIE]],$A$72)</f>
        <v>0</v>
      </c>
      <c r="PI72" s="31">
        <f>SUMIFS(AKORD[[CZASY]:[CZASY]],AKORD[[DATA]:[DATA]],PI5,AKORD[[IMIE]:[IMIE]],$A$72)</f>
        <v>0</v>
      </c>
      <c r="PJ72" s="54">
        <f>SUMIFS(AKORD[[CZASY]:[CZASY]],AKORD[[DATA]:[DATA]],PJ11,AKORD[[IMIE]:[IMIE]],$A$66)</f>
        <v>0</v>
      </c>
      <c r="PK72" s="57">
        <f>SUMIFS(AKORD[[CZASY]:[CZASY]],AKORD[[DATA]:[DATA]],PK11,AKORD[[IMIE]:[IMIE]],$A$66)</f>
        <v>0</v>
      </c>
      <c r="PL72" s="31">
        <f>SUMIFS(AKORD[[CZASY]:[CZASY]],AKORD[[DATA]:[DATA]],PL5,AKORD[[IMIE]:[IMIE]],$A$72)</f>
        <v>0</v>
      </c>
      <c r="PM72" s="31">
        <f>SUMIFS(AKORD[[CZASY]:[CZASY]],AKORD[[DATA]:[DATA]],PM5,AKORD[[IMIE]:[IMIE]],$A$72)</f>
        <v>0</v>
      </c>
      <c r="PN72" s="31">
        <f>SUMIFS(AKORD[[CZASY]:[CZASY]],AKORD[[DATA]:[DATA]],PN5,AKORD[[IMIE]:[IMIE]],$A$72)</f>
        <v>0</v>
      </c>
      <c r="PO72" s="31">
        <f>SUMIFS(AKORD[[CZASY]:[CZASY]],AKORD[[DATA]:[DATA]],PO5,AKORD[[IMIE]:[IMIE]],$A$72)</f>
        <v>0</v>
      </c>
      <c r="PP72" s="31">
        <f>SUMIFS(AKORD[[CZASY]:[CZASY]],AKORD[[DATA]:[DATA]],PP5,AKORD[[IMIE]:[IMIE]],$A$72)</f>
        <v>0</v>
      </c>
      <c r="PQ72" s="54">
        <f>SUMIFS(AKORD[[CZASY]:[CZASY]],AKORD[[DATA]:[DATA]],PQ11,AKORD[[IMIE]:[IMIE]],$A$66)</f>
        <v>0</v>
      </c>
      <c r="PR72" s="57">
        <f>SUMIFS(AKORD[[CZASY]:[CZASY]],AKORD[[DATA]:[DATA]],PR11,AKORD[[IMIE]:[IMIE]],$A$66)</f>
        <v>0</v>
      </c>
    </row>
    <row r="73" spans="1:434" s="48" customFormat="1" hidden="1">
      <c r="A73" s="169"/>
      <c r="B73" s="40" t="s">
        <v>2169</v>
      </c>
      <c r="C73" s="26"/>
      <c r="D73" s="26"/>
      <c r="E73" s="26"/>
      <c r="F73" s="55"/>
      <c r="G73" s="64"/>
      <c r="H73" s="26"/>
      <c r="I73" s="26"/>
      <c r="J73" s="26"/>
      <c r="K73" s="26"/>
      <c r="L73" s="26"/>
      <c r="M73" s="55"/>
      <c r="N73" s="64"/>
      <c r="O73" s="26"/>
      <c r="P73" s="26"/>
      <c r="Q73" s="26"/>
      <c r="R73" s="26"/>
      <c r="S73" s="26"/>
      <c r="T73" s="55"/>
      <c r="U73" s="64"/>
      <c r="V73" s="26"/>
      <c r="W73" s="26"/>
      <c r="X73" s="26"/>
      <c r="Y73" s="26"/>
      <c r="Z73" s="26"/>
      <c r="AA73" s="55"/>
      <c r="AB73" s="64"/>
      <c r="AC73" s="26"/>
      <c r="AD73" s="26"/>
      <c r="AE73" s="26"/>
      <c r="AF73" s="26"/>
      <c r="AG73" s="26"/>
      <c r="AH73" s="55"/>
      <c r="AI73" s="64"/>
      <c r="AJ73" s="26"/>
      <c r="AK73" s="26"/>
      <c r="AL73" s="26"/>
      <c r="AM73" s="26"/>
      <c r="AN73" s="26"/>
      <c r="AO73" s="55"/>
      <c r="AP73" s="64"/>
      <c r="AQ73" s="26"/>
      <c r="AR73" s="26"/>
      <c r="AS73" s="26"/>
      <c r="AT73" s="26"/>
      <c r="AU73" s="26"/>
      <c r="AV73" s="55"/>
      <c r="AW73" s="64"/>
      <c r="AX73" s="26"/>
      <c r="AY73" s="26"/>
      <c r="AZ73" s="26"/>
      <c r="BA73" s="26"/>
      <c r="BB73" s="26"/>
      <c r="BC73" s="55"/>
      <c r="BD73" s="64"/>
      <c r="BE73" s="26"/>
      <c r="BF73" s="26"/>
      <c r="BG73" s="26"/>
      <c r="BH73" s="26"/>
      <c r="BI73" s="26"/>
      <c r="BJ73" s="55"/>
      <c r="BK73" s="64"/>
      <c r="BL73" s="26"/>
      <c r="BM73" s="26"/>
      <c r="BN73" s="26"/>
      <c r="BO73" s="26"/>
      <c r="BP73" s="26"/>
      <c r="BQ73" s="55"/>
      <c r="BR73" s="64"/>
      <c r="BS73" s="26"/>
      <c r="BT73" s="26"/>
      <c r="BU73" s="26"/>
      <c r="BV73" s="26"/>
      <c r="BW73" s="26"/>
      <c r="BX73" s="55"/>
      <c r="BY73" s="64"/>
      <c r="BZ73" s="26"/>
      <c r="CA73" s="26"/>
      <c r="CB73" s="26"/>
      <c r="CC73" s="26"/>
      <c r="CD73" s="26"/>
      <c r="CE73" s="55"/>
      <c r="CF73" s="64"/>
      <c r="CG73" s="26"/>
      <c r="CH73" s="26"/>
      <c r="CI73" s="26"/>
      <c r="CJ73" s="26"/>
      <c r="CK73" s="26"/>
      <c r="CL73" s="55"/>
      <c r="CM73" s="64"/>
      <c r="CN73" s="26"/>
      <c r="CO73" s="26"/>
      <c r="CP73" s="26"/>
      <c r="CQ73" s="26"/>
      <c r="CR73" s="26"/>
      <c r="CS73" s="55"/>
      <c r="CT73" s="64"/>
      <c r="CU73" s="26"/>
      <c r="CV73" s="26"/>
      <c r="CW73" s="26"/>
      <c r="CX73" s="26"/>
      <c r="CY73" s="26"/>
      <c r="CZ73" s="55"/>
      <c r="DA73" s="64"/>
      <c r="DB73" s="26"/>
      <c r="DC73" s="26"/>
      <c r="DD73" s="26"/>
      <c r="DE73" s="26"/>
      <c r="DF73" s="26"/>
      <c r="DG73" s="55"/>
      <c r="DH73" s="64"/>
      <c r="DI73" s="26"/>
      <c r="DJ73" s="26"/>
      <c r="DK73" s="26"/>
      <c r="DL73" s="26"/>
      <c r="DM73" s="26"/>
      <c r="DN73" s="55"/>
      <c r="DO73" s="64"/>
      <c r="DP73" s="26"/>
      <c r="DQ73" s="26"/>
      <c r="DR73" s="26"/>
      <c r="DS73" s="26"/>
      <c r="DT73" s="26"/>
      <c r="DU73" s="55"/>
      <c r="DV73" s="64"/>
      <c r="DW73" s="26"/>
      <c r="DX73" s="26"/>
      <c r="DY73" s="26"/>
      <c r="DZ73" s="26"/>
      <c r="EA73" s="26"/>
      <c r="EB73" s="55"/>
      <c r="EC73" s="64"/>
      <c r="ED73" s="26"/>
      <c r="EE73" s="26"/>
      <c r="EF73" s="26"/>
      <c r="EG73" s="26"/>
      <c r="EH73" s="26"/>
      <c r="EI73" s="55"/>
      <c r="EJ73" s="64"/>
      <c r="EK73" s="26"/>
      <c r="EL73" s="26"/>
      <c r="EM73" s="26"/>
      <c r="EN73" s="26"/>
      <c r="EO73" s="26"/>
      <c r="EP73" s="55"/>
      <c r="EQ73" s="64"/>
      <c r="ER73" s="26"/>
      <c r="ES73" s="26"/>
      <c r="ET73" s="26"/>
      <c r="EU73" s="26"/>
      <c r="EV73" s="26"/>
      <c r="EW73" s="55"/>
      <c r="EX73" s="64"/>
      <c r="EY73" s="26"/>
      <c r="EZ73" s="26"/>
      <c r="FA73" s="26"/>
      <c r="FB73" s="26"/>
      <c r="FC73" s="26"/>
      <c r="FD73" s="55"/>
      <c r="FE73" s="64"/>
      <c r="FF73" s="26"/>
      <c r="FG73" s="26"/>
      <c r="FH73" s="26"/>
      <c r="FI73" s="26"/>
      <c r="FJ73" s="26"/>
      <c r="FK73" s="55"/>
      <c r="FL73" s="64"/>
      <c r="FM73" s="26"/>
      <c r="FN73" s="26"/>
      <c r="FO73" s="26"/>
      <c r="FP73" s="26"/>
      <c r="FQ73" s="26"/>
      <c r="FR73" s="55"/>
      <c r="FS73" s="64"/>
      <c r="FT73" s="26"/>
      <c r="FU73" s="26"/>
      <c r="FV73" s="26"/>
      <c r="FW73" s="26"/>
      <c r="FX73" s="26"/>
      <c r="FY73" s="55"/>
      <c r="FZ73" s="64"/>
      <c r="GA73" s="26"/>
      <c r="GB73" s="26"/>
      <c r="GC73" s="26"/>
      <c r="GD73" s="26"/>
      <c r="GE73" s="26"/>
      <c r="GF73" s="55"/>
      <c r="GG73" s="64"/>
      <c r="GH73" s="26"/>
      <c r="GI73" s="26"/>
      <c r="GJ73" s="26"/>
      <c r="GK73" s="26"/>
      <c r="GL73" s="26"/>
      <c r="GM73" s="55"/>
      <c r="GN73" s="64"/>
      <c r="GO73" s="26"/>
      <c r="GP73" s="26"/>
      <c r="GQ73" s="26"/>
      <c r="GR73" s="26"/>
      <c r="GS73" s="26"/>
      <c r="GT73" s="55"/>
      <c r="GU73" s="64"/>
      <c r="GV73" s="26"/>
      <c r="GW73" s="26"/>
      <c r="GX73" s="26"/>
      <c r="GY73" s="26"/>
      <c r="GZ73" s="26"/>
      <c r="HA73" s="55"/>
      <c r="HB73" s="64"/>
      <c r="HC73" s="26"/>
      <c r="HD73" s="26"/>
      <c r="HE73" s="26"/>
      <c r="HF73" s="26"/>
      <c r="HG73" s="26"/>
      <c r="HH73" s="55"/>
      <c r="HI73" s="64"/>
      <c r="HJ73" s="26"/>
      <c r="HK73" s="26"/>
      <c r="HL73" s="26"/>
      <c r="HM73" s="26"/>
      <c r="HN73" s="26"/>
      <c r="HO73" s="55"/>
      <c r="HP73" s="64"/>
      <c r="HQ73" s="26"/>
      <c r="HR73" s="26"/>
      <c r="HS73" s="26"/>
      <c r="HT73" s="26"/>
      <c r="HU73" s="26"/>
      <c r="HV73" s="55"/>
      <c r="HW73" s="64"/>
      <c r="HX73" s="26"/>
      <c r="HY73" s="26"/>
      <c r="HZ73" s="26"/>
      <c r="IA73" s="26"/>
      <c r="IB73" s="26"/>
      <c r="IC73" s="55"/>
      <c r="ID73" s="64"/>
      <c r="IE73" s="26"/>
      <c r="IF73" s="26"/>
      <c r="IG73" s="26"/>
      <c r="IH73" s="26"/>
      <c r="II73" s="26"/>
      <c r="IJ73" s="55"/>
      <c r="IK73" s="64"/>
      <c r="IL73" s="26"/>
      <c r="IM73" s="26"/>
      <c r="IN73" s="26"/>
      <c r="IO73" s="26"/>
      <c r="IP73" s="26"/>
      <c r="IQ73" s="55"/>
      <c r="IR73" s="64"/>
      <c r="IS73" s="26"/>
      <c r="IT73" s="26"/>
      <c r="IU73" s="26"/>
      <c r="IV73" s="26"/>
      <c r="IW73" s="26"/>
      <c r="IX73" s="55"/>
      <c r="IY73" s="64"/>
      <c r="IZ73" s="26"/>
      <c r="JA73" s="26"/>
      <c r="JB73" s="26"/>
      <c r="JC73" s="26"/>
      <c r="JD73" s="26"/>
      <c r="JE73" s="55"/>
      <c r="JF73" s="64"/>
      <c r="JG73" s="26"/>
      <c r="JH73" s="26"/>
      <c r="JI73" s="26"/>
      <c r="JJ73" s="26"/>
      <c r="JK73" s="26"/>
      <c r="JL73" s="55"/>
      <c r="JM73" s="64"/>
      <c r="JN73" s="26"/>
      <c r="JO73" s="26"/>
      <c r="JP73" s="26"/>
      <c r="JQ73" s="26"/>
      <c r="JR73" s="26"/>
      <c r="JS73" s="55"/>
      <c r="JT73" s="64"/>
      <c r="JU73" s="26"/>
      <c r="JV73" s="26"/>
      <c r="JW73" s="26"/>
      <c r="JX73" s="26"/>
      <c r="JY73" s="26"/>
      <c r="JZ73" s="55"/>
      <c r="KA73" s="64"/>
      <c r="KB73" s="26"/>
      <c r="KC73" s="26"/>
      <c r="KD73" s="26"/>
      <c r="KE73" s="26"/>
      <c r="KF73" s="26"/>
      <c r="KG73" s="55"/>
      <c r="KH73" s="64"/>
      <c r="KI73" s="26"/>
      <c r="KJ73" s="26"/>
      <c r="KK73" s="26"/>
      <c r="KL73" s="26"/>
      <c r="KM73" s="26"/>
      <c r="KN73" s="55"/>
      <c r="KO73" s="64"/>
      <c r="KP73" s="26"/>
      <c r="KQ73" s="26"/>
      <c r="KR73" s="26"/>
      <c r="KS73" s="26"/>
      <c r="KT73" s="26"/>
      <c r="KU73" s="55"/>
      <c r="KV73" s="64"/>
      <c r="KW73" s="26"/>
      <c r="KX73" s="26"/>
      <c r="KY73" s="26"/>
      <c r="KZ73" s="26"/>
      <c r="LA73" s="26"/>
      <c r="LB73" s="55"/>
      <c r="LC73" s="64"/>
      <c r="LD73" s="26"/>
      <c r="LE73" s="26"/>
      <c r="LF73" s="26"/>
      <c r="LG73" s="26"/>
      <c r="LH73" s="26"/>
      <c r="LI73" s="55"/>
      <c r="LJ73" s="64"/>
      <c r="LK73" s="26"/>
      <c r="LL73" s="26"/>
      <c r="LM73" s="26"/>
      <c r="LN73" s="26"/>
      <c r="LO73" s="26"/>
      <c r="LP73" s="55"/>
      <c r="LQ73" s="64"/>
      <c r="LR73" s="26"/>
      <c r="LS73" s="26"/>
      <c r="LT73" s="26"/>
      <c r="LU73" s="26"/>
      <c r="LV73" s="26"/>
      <c r="LW73" s="55"/>
      <c r="LX73" s="64"/>
      <c r="LY73" s="26"/>
      <c r="LZ73" s="26"/>
      <c r="MA73" s="26"/>
      <c r="MB73" s="26"/>
      <c r="MC73" s="26"/>
      <c r="MD73" s="55"/>
      <c r="ME73" s="64"/>
      <c r="MF73" s="26"/>
      <c r="MG73" s="26"/>
      <c r="MH73" s="26"/>
      <c r="MI73" s="26"/>
      <c r="MJ73" s="26"/>
      <c r="MK73" s="55"/>
      <c r="ML73" s="64"/>
      <c r="MM73" s="26"/>
      <c r="MN73" s="26"/>
      <c r="MO73" s="26"/>
      <c r="MP73" s="26"/>
      <c r="MQ73" s="26"/>
      <c r="MR73" s="55"/>
      <c r="MS73" s="64"/>
      <c r="MT73" s="26"/>
      <c r="MU73" s="26"/>
      <c r="MV73" s="26"/>
      <c r="MW73" s="26"/>
      <c r="MX73" s="26"/>
      <c r="MY73" s="55"/>
      <c r="MZ73" s="64"/>
      <c r="NA73" s="26"/>
      <c r="NB73" s="26"/>
      <c r="NC73" s="26"/>
      <c r="ND73" s="26"/>
      <c r="NE73" s="26"/>
      <c r="NF73" s="55"/>
      <c r="NG73" s="64"/>
      <c r="NH73" s="26"/>
      <c r="NI73" s="26"/>
      <c r="NJ73" s="26"/>
      <c r="NK73" s="26"/>
      <c r="NL73" s="26"/>
      <c r="NM73" s="55"/>
      <c r="NN73" s="64"/>
      <c r="NO73" s="26"/>
      <c r="NP73" s="26"/>
      <c r="NQ73" s="26"/>
      <c r="NR73" s="26"/>
      <c r="NS73" s="26"/>
      <c r="NT73" s="55"/>
      <c r="NU73" s="64"/>
      <c r="NV73" s="26"/>
      <c r="NW73" s="26"/>
      <c r="NX73" s="26"/>
      <c r="NY73" s="26"/>
      <c r="NZ73" s="26"/>
      <c r="OA73" s="55"/>
      <c r="OB73" s="64"/>
      <c r="OC73" s="26"/>
      <c r="OD73" s="26"/>
      <c r="OE73" s="26"/>
      <c r="OF73" s="26"/>
      <c r="OG73" s="26"/>
      <c r="OH73" s="55"/>
      <c r="OI73" s="64"/>
      <c r="OJ73" s="26"/>
      <c r="OK73" s="26"/>
      <c r="OL73" s="26"/>
      <c r="OM73" s="26"/>
      <c r="ON73" s="26"/>
      <c r="OO73" s="55"/>
      <c r="OP73" s="64"/>
      <c r="OQ73" s="26"/>
      <c r="OR73" s="26"/>
      <c r="OS73" s="26"/>
      <c r="OT73" s="26"/>
      <c r="OU73" s="26"/>
      <c r="OV73" s="55"/>
      <c r="OW73" s="64"/>
      <c r="OX73" s="26"/>
      <c r="OY73" s="26"/>
      <c r="OZ73" s="26"/>
      <c r="PA73" s="26"/>
      <c r="PB73" s="26"/>
      <c r="PC73" s="55"/>
      <c r="PD73" s="64"/>
      <c r="PE73" s="26"/>
      <c r="PF73" s="26"/>
      <c r="PG73" s="26"/>
      <c r="PH73" s="26"/>
      <c r="PI73" s="26"/>
      <c r="PJ73" s="55"/>
      <c r="PK73" s="64"/>
      <c r="PL73" s="26"/>
      <c r="PM73" s="26"/>
      <c r="PN73" s="26"/>
      <c r="PO73" s="26"/>
      <c r="PP73" s="26"/>
      <c r="PQ73" s="55"/>
      <c r="PR73" s="64"/>
    </row>
    <row r="74" spans="1:434" s="48" customFormat="1" hidden="1">
      <c r="A74" s="169"/>
      <c r="B74" s="40" t="s">
        <v>2170</v>
      </c>
      <c r="C74" s="26"/>
      <c r="D74" s="26"/>
      <c r="E74" s="26"/>
      <c r="F74" s="55"/>
      <c r="G74" s="64"/>
      <c r="H74" s="26"/>
      <c r="I74" s="26"/>
      <c r="J74" s="26"/>
      <c r="K74" s="26"/>
      <c r="L74" s="26"/>
      <c r="M74" s="55"/>
      <c r="N74" s="64"/>
      <c r="O74" s="26"/>
      <c r="P74" s="26"/>
      <c r="Q74" s="26"/>
      <c r="R74" s="26"/>
      <c r="S74" s="26"/>
      <c r="T74" s="55"/>
      <c r="U74" s="64"/>
      <c r="V74" s="26"/>
      <c r="W74" s="26"/>
      <c r="X74" s="26"/>
      <c r="Y74" s="26"/>
      <c r="Z74" s="26"/>
      <c r="AA74" s="55"/>
      <c r="AB74" s="64"/>
      <c r="AC74" s="26"/>
      <c r="AD74" s="26"/>
      <c r="AE74" s="26"/>
      <c r="AF74" s="26"/>
      <c r="AG74" s="26"/>
      <c r="AH74" s="55"/>
      <c r="AI74" s="64"/>
      <c r="AJ74" s="26"/>
      <c r="AK74" s="26"/>
      <c r="AL74" s="26"/>
      <c r="AM74" s="26"/>
      <c r="AN74" s="26"/>
      <c r="AO74" s="55"/>
      <c r="AP74" s="64"/>
      <c r="AQ74" s="26"/>
      <c r="AR74" s="26"/>
      <c r="AS74" s="26"/>
      <c r="AT74" s="26"/>
      <c r="AU74" s="26"/>
      <c r="AV74" s="55"/>
      <c r="AW74" s="64"/>
      <c r="AX74" s="26"/>
      <c r="AY74" s="26"/>
      <c r="AZ74" s="26"/>
      <c r="BA74" s="26"/>
      <c r="BB74" s="26"/>
      <c r="BC74" s="55"/>
      <c r="BD74" s="64"/>
      <c r="BE74" s="26"/>
      <c r="BF74" s="26"/>
      <c r="BG74" s="26"/>
      <c r="BH74" s="26"/>
      <c r="BI74" s="26"/>
      <c r="BJ74" s="55"/>
      <c r="BK74" s="64"/>
      <c r="BL74" s="26"/>
      <c r="BM74" s="26"/>
      <c r="BN74" s="26"/>
      <c r="BO74" s="26"/>
      <c r="BP74" s="26"/>
      <c r="BQ74" s="55"/>
      <c r="BR74" s="64"/>
      <c r="BS74" s="26"/>
      <c r="BT74" s="26"/>
      <c r="BU74" s="26"/>
      <c r="BV74" s="26"/>
      <c r="BW74" s="26"/>
      <c r="BX74" s="55"/>
      <c r="BY74" s="64"/>
      <c r="BZ74" s="26"/>
      <c r="CA74" s="26"/>
      <c r="CB74" s="26"/>
      <c r="CC74" s="26"/>
      <c r="CD74" s="26"/>
      <c r="CE74" s="55"/>
      <c r="CF74" s="64"/>
      <c r="CG74" s="26"/>
      <c r="CH74" s="26"/>
      <c r="CI74" s="26"/>
      <c r="CJ74" s="26"/>
      <c r="CK74" s="26"/>
      <c r="CL74" s="55"/>
      <c r="CM74" s="64"/>
      <c r="CN74" s="26"/>
      <c r="CO74" s="26"/>
      <c r="CP74" s="26"/>
      <c r="CQ74" s="26"/>
      <c r="CR74" s="26"/>
      <c r="CS74" s="55"/>
      <c r="CT74" s="64"/>
      <c r="CU74" s="26"/>
      <c r="CV74" s="26"/>
      <c r="CW74" s="26"/>
      <c r="CX74" s="26"/>
      <c r="CY74" s="26"/>
      <c r="CZ74" s="55"/>
      <c r="DA74" s="64"/>
      <c r="DB74" s="26"/>
      <c r="DC74" s="26"/>
      <c r="DD74" s="26"/>
      <c r="DE74" s="26"/>
      <c r="DF74" s="26"/>
      <c r="DG74" s="55"/>
      <c r="DH74" s="64"/>
      <c r="DI74" s="26"/>
      <c r="DJ74" s="26"/>
      <c r="DK74" s="26"/>
      <c r="DL74" s="26"/>
      <c r="DM74" s="26"/>
      <c r="DN74" s="55"/>
      <c r="DO74" s="64"/>
      <c r="DP74" s="26"/>
      <c r="DQ74" s="26"/>
      <c r="DR74" s="26"/>
      <c r="DS74" s="26"/>
      <c r="DT74" s="26"/>
      <c r="DU74" s="55"/>
      <c r="DV74" s="64"/>
      <c r="DW74" s="26"/>
      <c r="DX74" s="26"/>
      <c r="DY74" s="26"/>
      <c r="DZ74" s="26"/>
      <c r="EA74" s="26"/>
      <c r="EB74" s="55"/>
      <c r="EC74" s="64"/>
      <c r="ED74" s="26"/>
      <c r="EE74" s="26"/>
      <c r="EF74" s="26"/>
      <c r="EG74" s="26"/>
      <c r="EH74" s="26"/>
      <c r="EI74" s="55"/>
      <c r="EJ74" s="64"/>
      <c r="EK74" s="26"/>
      <c r="EL74" s="26"/>
      <c r="EM74" s="26"/>
      <c r="EN74" s="26"/>
      <c r="EO74" s="26"/>
      <c r="EP74" s="55"/>
      <c r="EQ74" s="64"/>
      <c r="ER74" s="26"/>
      <c r="ES74" s="26"/>
      <c r="ET74" s="26"/>
      <c r="EU74" s="26"/>
      <c r="EV74" s="26"/>
      <c r="EW74" s="55"/>
      <c r="EX74" s="64"/>
      <c r="EY74" s="26"/>
      <c r="EZ74" s="26"/>
      <c r="FA74" s="26"/>
      <c r="FB74" s="26"/>
      <c r="FC74" s="26"/>
      <c r="FD74" s="55"/>
      <c r="FE74" s="64"/>
      <c r="FF74" s="26"/>
      <c r="FG74" s="26"/>
      <c r="FH74" s="26"/>
      <c r="FI74" s="26"/>
      <c r="FJ74" s="26"/>
      <c r="FK74" s="55"/>
      <c r="FL74" s="64"/>
      <c r="FM74" s="26"/>
      <c r="FN74" s="26"/>
      <c r="FO74" s="26"/>
      <c r="FP74" s="26"/>
      <c r="FQ74" s="26"/>
      <c r="FR74" s="55"/>
      <c r="FS74" s="64"/>
      <c r="FT74" s="26"/>
      <c r="FU74" s="26"/>
      <c r="FV74" s="26"/>
      <c r="FW74" s="26"/>
      <c r="FX74" s="26"/>
      <c r="FY74" s="55"/>
      <c r="FZ74" s="64"/>
      <c r="GA74" s="26"/>
      <c r="GB74" s="26"/>
      <c r="GC74" s="26"/>
      <c r="GD74" s="26"/>
      <c r="GE74" s="26"/>
      <c r="GF74" s="55"/>
      <c r="GG74" s="64"/>
      <c r="GH74" s="26"/>
      <c r="GI74" s="26"/>
      <c r="GJ74" s="26"/>
      <c r="GK74" s="26"/>
      <c r="GL74" s="26"/>
      <c r="GM74" s="55"/>
      <c r="GN74" s="64"/>
      <c r="GO74" s="26"/>
      <c r="GP74" s="26"/>
      <c r="GQ74" s="26"/>
      <c r="GR74" s="26"/>
      <c r="GS74" s="26"/>
      <c r="GT74" s="55"/>
      <c r="GU74" s="64"/>
      <c r="GV74" s="26"/>
      <c r="GW74" s="26"/>
      <c r="GX74" s="26"/>
      <c r="GY74" s="26"/>
      <c r="GZ74" s="26"/>
      <c r="HA74" s="55"/>
      <c r="HB74" s="64"/>
      <c r="HC74" s="26"/>
      <c r="HD74" s="26"/>
      <c r="HE74" s="26"/>
      <c r="HF74" s="26"/>
      <c r="HG74" s="26"/>
      <c r="HH74" s="55"/>
      <c r="HI74" s="64"/>
      <c r="HJ74" s="26"/>
      <c r="HK74" s="26"/>
      <c r="HL74" s="26"/>
      <c r="HM74" s="26"/>
      <c r="HN74" s="26"/>
      <c r="HO74" s="55"/>
      <c r="HP74" s="64"/>
      <c r="HQ74" s="26"/>
      <c r="HR74" s="26"/>
      <c r="HS74" s="26"/>
      <c r="HT74" s="26"/>
      <c r="HU74" s="26"/>
      <c r="HV74" s="55"/>
      <c r="HW74" s="64"/>
      <c r="HX74" s="26"/>
      <c r="HY74" s="26"/>
      <c r="HZ74" s="26"/>
      <c r="IA74" s="26"/>
      <c r="IB74" s="26"/>
      <c r="IC74" s="55"/>
      <c r="ID74" s="64"/>
      <c r="IE74" s="26"/>
      <c r="IF74" s="26"/>
      <c r="IG74" s="26"/>
      <c r="IH74" s="26"/>
      <c r="II74" s="26"/>
      <c r="IJ74" s="55"/>
      <c r="IK74" s="64"/>
      <c r="IL74" s="26"/>
      <c r="IM74" s="26"/>
      <c r="IN74" s="26"/>
      <c r="IO74" s="26"/>
      <c r="IP74" s="26"/>
      <c r="IQ74" s="55"/>
      <c r="IR74" s="64"/>
      <c r="IS74" s="26"/>
      <c r="IT74" s="26"/>
      <c r="IU74" s="26"/>
      <c r="IV74" s="26"/>
      <c r="IW74" s="26"/>
      <c r="IX74" s="55"/>
      <c r="IY74" s="64"/>
      <c r="IZ74" s="26"/>
      <c r="JA74" s="26"/>
      <c r="JB74" s="26"/>
      <c r="JC74" s="26"/>
      <c r="JD74" s="26"/>
      <c r="JE74" s="55"/>
      <c r="JF74" s="64"/>
      <c r="JG74" s="26"/>
      <c r="JH74" s="26"/>
      <c r="JI74" s="26"/>
      <c r="JJ74" s="26"/>
      <c r="JK74" s="26"/>
      <c r="JL74" s="55"/>
      <c r="JM74" s="64"/>
      <c r="JN74" s="26"/>
      <c r="JO74" s="26"/>
      <c r="JP74" s="26"/>
      <c r="JQ74" s="26"/>
      <c r="JR74" s="26"/>
      <c r="JS74" s="55"/>
      <c r="JT74" s="64"/>
      <c r="JU74" s="26"/>
      <c r="JV74" s="26"/>
      <c r="JW74" s="26"/>
      <c r="JX74" s="26"/>
      <c r="JY74" s="26"/>
      <c r="JZ74" s="55"/>
      <c r="KA74" s="64"/>
      <c r="KB74" s="26"/>
      <c r="KC74" s="26"/>
      <c r="KD74" s="26"/>
      <c r="KE74" s="26"/>
      <c r="KF74" s="26"/>
      <c r="KG74" s="55"/>
      <c r="KH74" s="64"/>
      <c r="KI74" s="26"/>
      <c r="KJ74" s="26"/>
      <c r="KK74" s="26"/>
      <c r="KL74" s="26"/>
      <c r="KM74" s="26"/>
      <c r="KN74" s="55"/>
      <c r="KO74" s="64"/>
      <c r="KP74" s="26"/>
      <c r="KQ74" s="26"/>
      <c r="KR74" s="26"/>
      <c r="KS74" s="26"/>
      <c r="KT74" s="26"/>
      <c r="KU74" s="55"/>
      <c r="KV74" s="64"/>
      <c r="KW74" s="26"/>
      <c r="KX74" s="26"/>
      <c r="KY74" s="26"/>
      <c r="KZ74" s="26"/>
      <c r="LA74" s="26"/>
      <c r="LB74" s="55"/>
      <c r="LC74" s="64"/>
      <c r="LD74" s="26"/>
      <c r="LE74" s="26"/>
      <c r="LF74" s="26"/>
      <c r="LG74" s="26"/>
      <c r="LH74" s="26"/>
      <c r="LI74" s="55"/>
      <c r="LJ74" s="64"/>
      <c r="LK74" s="26"/>
      <c r="LL74" s="26"/>
      <c r="LM74" s="26"/>
      <c r="LN74" s="26"/>
      <c r="LO74" s="26"/>
      <c r="LP74" s="55"/>
      <c r="LQ74" s="64"/>
      <c r="LR74" s="26"/>
      <c r="LS74" s="26"/>
      <c r="LT74" s="26"/>
      <c r="LU74" s="26"/>
      <c r="LV74" s="26"/>
      <c r="LW74" s="55"/>
      <c r="LX74" s="64"/>
      <c r="LY74" s="26"/>
      <c r="LZ74" s="26"/>
      <c r="MA74" s="26"/>
      <c r="MB74" s="26"/>
      <c r="MC74" s="26"/>
      <c r="MD74" s="55"/>
      <c r="ME74" s="64"/>
      <c r="MF74" s="26"/>
      <c r="MG74" s="26"/>
      <c r="MH74" s="26"/>
      <c r="MI74" s="26"/>
      <c r="MJ74" s="26"/>
      <c r="MK74" s="55"/>
      <c r="ML74" s="64"/>
      <c r="MM74" s="26"/>
      <c r="MN74" s="26"/>
      <c r="MO74" s="26"/>
      <c r="MP74" s="26"/>
      <c r="MQ74" s="26"/>
      <c r="MR74" s="55"/>
      <c r="MS74" s="64"/>
      <c r="MT74" s="26"/>
      <c r="MU74" s="26"/>
      <c r="MV74" s="26"/>
      <c r="MW74" s="26"/>
      <c r="MX74" s="26"/>
      <c r="MY74" s="55"/>
      <c r="MZ74" s="64"/>
      <c r="NA74" s="26"/>
      <c r="NB74" s="26"/>
      <c r="NC74" s="26"/>
      <c r="ND74" s="26"/>
      <c r="NE74" s="26"/>
      <c r="NF74" s="55"/>
      <c r="NG74" s="64"/>
      <c r="NH74" s="26"/>
      <c r="NI74" s="26"/>
      <c r="NJ74" s="26"/>
      <c r="NK74" s="26"/>
      <c r="NL74" s="26"/>
      <c r="NM74" s="55"/>
      <c r="NN74" s="64"/>
      <c r="NO74" s="26"/>
      <c r="NP74" s="26"/>
      <c r="NQ74" s="26"/>
      <c r="NR74" s="26"/>
      <c r="NS74" s="26"/>
      <c r="NT74" s="55"/>
      <c r="NU74" s="64"/>
      <c r="NV74" s="26"/>
      <c r="NW74" s="26"/>
      <c r="NX74" s="26"/>
      <c r="NY74" s="26"/>
      <c r="NZ74" s="26"/>
      <c r="OA74" s="55"/>
      <c r="OB74" s="64"/>
      <c r="OC74" s="26"/>
      <c r="OD74" s="26"/>
      <c r="OE74" s="26"/>
      <c r="OF74" s="26"/>
      <c r="OG74" s="26"/>
      <c r="OH74" s="55"/>
      <c r="OI74" s="64"/>
      <c r="OJ74" s="26"/>
      <c r="OK74" s="26"/>
      <c r="OL74" s="26"/>
      <c r="OM74" s="26"/>
      <c r="ON74" s="26"/>
      <c r="OO74" s="55"/>
      <c r="OP74" s="64"/>
      <c r="OQ74" s="26"/>
      <c r="OR74" s="26"/>
      <c r="OS74" s="26"/>
      <c r="OT74" s="26"/>
      <c r="OU74" s="26"/>
      <c r="OV74" s="55"/>
      <c r="OW74" s="64"/>
      <c r="OX74" s="26"/>
      <c r="OY74" s="26"/>
      <c r="OZ74" s="26"/>
      <c r="PA74" s="26"/>
      <c r="PB74" s="26"/>
      <c r="PC74" s="55"/>
      <c r="PD74" s="64"/>
      <c r="PE74" s="26"/>
      <c r="PF74" s="26"/>
      <c r="PG74" s="26"/>
      <c r="PH74" s="26"/>
      <c r="PI74" s="26"/>
      <c r="PJ74" s="55"/>
      <c r="PK74" s="64"/>
      <c r="PL74" s="26"/>
      <c r="PM74" s="26"/>
      <c r="PN74" s="26"/>
      <c r="PO74" s="26"/>
      <c r="PP74" s="26"/>
      <c r="PQ74" s="55"/>
      <c r="PR74" s="64"/>
    </row>
    <row r="75" spans="1:434" s="48" customFormat="1" hidden="1">
      <c r="A75" s="169"/>
      <c r="B75" s="40" t="s">
        <v>2143</v>
      </c>
      <c r="C75" s="26"/>
      <c r="D75" s="26"/>
      <c r="E75" s="26"/>
      <c r="F75" s="55"/>
      <c r="G75" s="64"/>
      <c r="H75" s="26"/>
      <c r="I75" s="26"/>
      <c r="J75" s="26"/>
      <c r="K75" s="26"/>
      <c r="L75" s="26"/>
      <c r="M75" s="55"/>
      <c r="N75" s="64"/>
      <c r="O75" s="26"/>
      <c r="P75" s="26"/>
      <c r="Q75" s="26"/>
      <c r="R75" s="26"/>
      <c r="S75" s="26"/>
      <c r="T75" s="55"/>
      <c r="U75" s="64"/>
      <c r="V75" s="26"/>
      <c r="W75" s="26"/>
      <c r="X75" s="26"/>
      <c r="Y75" s="26"/>
      <c r="Z75" s="26"/>
      <c r="AA75" s="55"/>
      <c r="AB75" s="64"/>
      <c r="AC75" s="26"/>
      <c r="AD75" s="26"/>
      <c r="AE75" s="26"/>
      <c r="AF75" s="26"/>
      <c r="AG75" s="26"/>
      <c r="AH75" s="55"/>
      <c r="AI75" s="64"/>
      <c r="AJ75" s="26"/>
      <c r="AK75" s="26"/>
      <c r="AL75" s="26"/>
      <c r="AM75" s="26"/>
      <c r="AN75" s="26"/>
      <c r="AO75" s="55"/>
      <c r="AP75" s="64"/>
      <c r="AQ75" s="26"/>
      <c r="AR75" s="26"/>
      <c r="AS75" s="26"/>
      <c r="AT75" s="26"/>
      <c r="AU75" s="26"/>
      <c r="AV75" s="55"/>
      <c r="AW75" s="64"/>
      <c r="AX75" s="26"/>
      <c r="AY75" s="26"/>
      <c r="AZ75" s="26"/>
      <c r="BA75" s="26"/>
      <c r="BB75" s="26"/>
      <c r="BC75" s="55"/>
      <c r="BD75" s="64"/>
      <c r="BE75" s="26"/>
      <c r="BF75" s="26"/>
      <c r="BG75" s="26"/>
      <c r="BH75" s="26"/>
      <c r="BI75" s="26"/>
      <c r="BJ75" s="55"/>
      <c r="BK75" s="64"/>
      <c r="BL75" s="26"/>
      <c r="BM75" s="26"/>
      <c r="BN75" s="26"/>
      <c r="BO75" s="26"/>
      <c r="BP75" s="26"/>
      <c r="BQ75" s="55"/>
      <c r="BR75" s="64"/>
      <c r="BS75" s="26"/>
      <c r="BT75" s="26"/>
      <c r="BU75" s="26"/>
      <c r="BV75" s="26"/>
      <c r="BW75" s="26"/>
      <c r="BX75" s="55"/>
      <c r="BY75" s="64"/>
      <c r="BZ75" s="26"/>
      <c r="CA75" s="26"/>
      <c r="CB75" s="26"/>
      <c r="CC75" s="26"/>
      <c r="CD75" s="26"/>
      <c r="CE75" s="55"/>
      <c r="CF75" s="64"/>
      <c r="CG75" s="26"/>
      <c r="CH75" s="26"/>
      <c r="CI75" s="26"/>
      <c r="CJ75" s="26"/>
      <c r="CK75" s="26"/>
      <c r="CL75" s="55"/>
      <c r="CM75" s="64"/>
      <c r="CN75" s="26"/>
      <c r="CO75" s="26"/>
      <c r="CP75" s="26"/>
      <c r="CQ75" s="26"/>
      <c r="CR75" s="26"/>
      <c r="CS75" s="55"/>
      <c r="CT75" s="64"/>
      <c r="CU75" s="26"/>
      <c r="CV75" s="26"/>
      <c r="CW75" s="26"/>
      <c r="CX75" s="26"/>
      <c r="CY75" s="26"/>
      <c r="CZ75" s="55"/>
      <c r="DA75" s="64"/>
      <c r="DB75" s="26"/>
      <c r="DC75" s="26"/>
      <c r="DD75" s="26"/>
      <c r="DE75" s="26"/>
      <c r="DF75" s="26"/>
      <c r="DG75" s="55"/>
      <c r="DH75" s="64"/>
      <c r="DI75" s="26"/>
      <c r="DJ75" s="26"/>
      <c r="DK75" s="26"/>
      <c r="DL75" s="26"/>
      <c r="DM75" s="26"/>
      <c r="DN75" s="55"/>
      <c r="DO75" s="64"/>
      <c r="DP75" s="26"/>
      <c r="DQ75" s="26"/>
      <c r="DR75" s="26"/>
      <c r="DS75" s="26"/>
      <c r="DT75" s="26"/>
      <c r="DU75" s="55"/>
      <c r="DV75" s="64"/>
      <c r="DW75" s="26"/>
      <c r="DX75" s="26"/>
      <c r="DY75" s="26"/>
      <c r="DZ75" s="26"/>
      <c r="EA75" s="26"/>
      <c r="EB75" s="55"/>
      <c r="EC75" s="64"/>
      <c r="ED75" s="26"/>
      <c r="EE75" s="26"/>
      <c r="EF75" s="26"/>
      <c r="EG75" s="26"/>
      <c r="EH75" s="26"/>
      <c r="EI75" s="55"/>
      <c r="EJ75" s="64"/>
      <c r="EK75" s="26"/>
      <c r="EL75" s="26"/>
      <c r="EM75" s="26"/>
      <c r="EN75" s="26"/>
      <c r="EO75" s="26"/>
      <c r="EP75" s="55"/>
      <c r="EQ75" s="64"/>
      <c r="ER75" s="26"/>
      <c r="ES75" s="26"/>
      <c r="ET75" s="26"/>
      <c r="EU75" s="26"/>
      <c r="EV75" s="26"/>
      <c r="EW75" s="55"/>
      <c r="EX75" s="64"/>
      <c r="EY75" s="26"/>
      <c r="EZ75" s="26"/>
      <c r="FA75" s="26"/>
      <c r="FB75" s="26"/>
      <c r="FC75" s="26"/>
      <c r="FD75" s="55"/>
      <c r="FE75" s="64"/>
      <c r="FF75" s="26"/>
      <c r="FG75" s="26"/>
      <c r="FH75" s="26"/>
      <c r="FI75" s="26"/>
      <c r="FJ75" s="26"/>
      <c r="FK75" s="55"/>
      <c r="FL75" s="64"/>
      <c r="FM75" s="26"/>
      <c r="FN75" s="26"/>
      <c r="FO75" s="26"/>
      <c r="FP75" s="26"/>
      <c r="FQ75" s="26"/>
      <c r="FR75" s="55"/>
      <c r="FS75" s="64"/>
      <c r="FT75" s="26"/>
      <c r="FU75" s="26"/>
      <c r="FV75" s="26"/>
      <c r="FW75" s="26"/>
      <c r="FX75" s="26"/>
      <c r="FY75" s="55"/>
      <c r="FZ75" s="64"/>
      <c r="GA75" s="26"/>
      <c r="GB75" s="26"/>
      <c r="GC75" s="26"/>
      <c r="GD75" s="26"/>
      <c r="GE75" s="26"/>
      <c r="GF75" s="55"/>
      <c r="GG75" s="64"/>
      <c r="GH75" s="26"/>
      <c r="GI75" s="26"/>
      <c r="GJ75" s="26"/>
      <c r="GK75" s="26"/>
      <c r="GL75" s="26"/>
      <c r="GM75" s="55"/>
      <c r="GN75" s="64"/>
      <c r="GO75" s="26"/>
      <c r="GP75" s="26"/>
      <c r="GQ75" s="26"/>
      <c r="GR75" s="26"/>
      <c r="GS75" s="26"/>
      <c r="GT75" s="55"/>
      <c r="GU75" s="64"/>
      <c r="GV75" s="26"/>
      <c r="GW75" s="26"/>
      <c r="GX75" s="26"/>
      <c r="GY75" s="26"/>
      <c r="GZ75" s="26"/>
      <c r="HA75" s="55"/>
      <c r="HB75" s="64"/>
      <c r="HC75" s="26"/>
      <c r="HD75" s="26"/>
      <c r="HE75" s="26"/>
      <c r="HF75" s="26"/>
      <c r="HG75" s="26"/>
      <c r="HH75" s="55"/>
      <c r="HI75" s="64"/>
      <c r="HJ75" s="26"/>
      <c r="HK75" s="26"/>
      <c r="HL75" s="26"/>
      <c r="HM75" s="26"/>
      <c r="HN75" s="26"/>
      <c r="HO75" s="55"/>
      <c r="HP75" s="64"/>
      <c r="HQ75" s="26"/>
      <c r="HR75" s="26"/>
      <c r="HS75" s="26"/>
      <c r="HT75" s="26"/>
      <c r="HU75" s="26"/>
      <c r="HV75" s="55"/>
      <c r="HW75" s="64"/>
      <c r="HX75" s="26"/>
      <c r="HY75" s="26"/>
      <c r="HZ75" s="26"/>
      <c r="IA75" s="26"/>
      <c r="IB75" s="26"/>
      <c r="IC75" s="55"/>
      <c r="ID75" s="64"/>
      <c r="IE75" s="26"/>
      <c r="IF75" s="26"/>
      <c r="IG75" s="26"/>
      <c r="IH75" s="26"/>
      <c r="II75" s="26"/>
      <c r="IJ75" s="55"/>
      <c r="IK75" s="64"/>
      <c r="IL75" s="26"/>
      <c r="IM75" s="26"/>
      <c r="IN75" s="26"/>
      <c r="IO75" s="26"/>
      <c r="IP75" s="26"/>
      <c r="IQ75" s="55"/>
      <c r="IR75" s="64"/>
      <c r="IS75" s="26"/>
      <c r="IT75" s="26"/>
      <c r="IU75" s="26"/>
      <c r="IV75" s="26"/>
      <c r="IW75" s="26"/>
      <c r="IX75" s="55"/>
      <c r="IY75" s="64"/>
      <c r="IZ75" s="26"/>
      <c r="JA75" s="26"/>
      <c r="JB75" s="26"/>
      <c r="JC75" s="26"/>
      <c r="JD75" s="26"/>
      <c r="JE75" s="55"/>
      <c r="JF75" s="64"/>
      <c r="JG75" s="26"/>
      <c r="JH75" s="26"/>
      <c r="JI75" s="26"/>
      <c r="JJ75" s="26"/>
      <c r="JK75" s="26"/>
      <c r="JL75" s="55"/>
      <c r="JM75" s="64"/>
      <c r="JN75" s="26"/>
      <c r="JO75" s="26"/>
      <c r="JP75" s="26"/>
      <c r="JQ75" s="26"/>
      <c r="JR75" s="26"/>
      <c r="JS75" s="55"/>
      <c r="JT75" s="64"/>
      <c r="JU75" s="26"/>
      <c r="JV75" s="26"/>
      <c r="JW75" s="26"/>
      <c r="JX75" s="26"/>
      <c r="JY75" s="26"/>
      <c r="JZ75" s="55"/>
      <c r="KA75" s="64"/>
      <c r="KB75" s="26"/>
      <c r="KC75" s="26"/>
      <c r="KD75" s="26"/>
      <c r="KE75" s="26"/>
      <c r="KF75" s="26"/>
      <c r="KG75" s="55"/>
      <c r="KH75" s="64"/>
      <c r="KI75" s="26"/>
      <c r="KJ75" s="26"/>
      <c r="KK75" s="26"/>
      <c r="KL75" s="26"/>
      <c r="KM75" s="26"/>
      <c r="KN75" s="55"/>
      <c r="KO75" s="64"/>
      <c r="KP75" s="26"/>
      <c r="KQ75" s="26"/>
      <c r="KR75" s="26"/>
      <c r="KS75" s="26"/>
      <c r="KT75" s="26"/>
      <c r="KU75" s="55"/>
      <c r="KV75" s="64"/>
      <c r="KW75" s="26"/>
      <c r="KX75" s="26"/>
      <c r="KY75" s="26"/>
      <c r="KZ75" s="26"/>
      <c r="LA75" s="26"/>
      <c r="LB75" s="55"/>
      <c r="LC75" s="64"/>
      <c r="LD75" s="26"/>
      <c r="LE75" s="26"/>
      <c r="LF75" s="26"/>
      <c r="LG75" s="26"/>
      <c r="LH75" s="26"/>
      <c r="LI75" s="55"/>
      <c r="LJ75" s="64"/>
      <c r="LK75" s="26"/>
      <c r="LL75" s="26"/>
      <c r="LM75" s="26"/>
      <c r="LN75" s="26"/>
      <c r="LO75" s="26"/>
      <c r="LP75" s="55"/>
      <c r="LQ75" s="64"/>
      <c r="LR75" s="26"/>
      <c r="LS75" s="26"/>
      <c r="LT75" s="26"/>
      <c r="LU75" s="26"/>
      <c r="LV75" s="26"/>
      <c r="LW75" s="55"/>
      <c r="LX75" s="64"/>
      <c r="LY75" s="26"/>
      <c r="LZ75" s="26"/>
      <c r="MA75" s="26"/>
      <c r="MB75" s="26"/>
      <c r="MC75" s="26"/>
      <c r="MD75" s="55"/>
      <c r="ME75" s="64"/>
      <c r="MF75" s="26"/>
      <c r="MG75" s="26"/>
      <c r="MH75" s="26"/>
      <c r="MI75" s="26"/>
      <c r="MJ75" s="26"/>
      <c r="MK75" s="55"/>
      <c r="ML75" s="64"/>
      <c r="MM75" s="26"/>
      <c r="MN75" s="26"/>
      <c r="MO75" s="26"/>
      <c r="MP75" s="26"/>
      <c r="MQ75" s="26"/>
      <c r="MR75" s="55"/>
      <c r="MS75" s="64"/>
      <c r="MT75" s="26"/>
      <c r="MU75" s="26"/>
      <c r="MV75" s="26"/>
      <c r="MW75" s="26"/>
      <c r="MX75" s="26"/>
      <c r="MY75" s="55"/>
      <c r="MZ75" s="64"/>
      <c r="NA75" s="26"/>
      <c r="NB75" s="26"/>
      <c r="NC75" s="26"/>
      <c r="ND75" s="26"/>
      <c r="NE75" s="26"/>
      <c r="NF75" s="55"/>
      <c r="NG75" s="64"/>
      <c r="NH75" s="26"/>
      <c r="NI75" s="26"/>
      <c r="NJ75" s="26"/>
      <c r="NK75" s="26"/>
      <c r="NL75" s="26"/>
      <c r="NM75" s="55"/>
      <c r="NN75" s="64"/>
      <c r="NO75" s="26"/>
      <c r="NP75" s="26"/>
      <c r="NQ75" s="26"/>
      <c r="NR75" s="26"/>
      <c r="NS75" s="26"/>
      <c r="NT75" s="55"/>
      <c r="NU75" s="64"/>
      <c r="NV75" s="26"/>
      <c r="NW75" s="26"/>
      <c r="NX75" s="26"/>
      <c r="NY75" s="26"/>
      <c r="NZ75" s="26"/>
      <c r="OA75" s="55"/>
      <c r="OB75" s="64"/>
      <c r="OC75" s="26"/>
      <c r="OD75" s="26"/>
      <c r="OE75" s="26"/>
      <c r="OF75" s="26"/>
      <c r="OG75" s="26"/>
      <c r="OH75" s="55"/>
      <c r="OI75" s="64"/>
      <c r="OJ75" s="26"/>
      <c r="OK75" s="26"/>
      <c r="OL75" s="26"/>
      <c r="OM75" s="26"/>
      <c r="ON75" s="26"/>
      <c r="OO75" s="55"/>
      <c r="OP75" s="64"/>
      <c r="OQ75" s="26"/>
      <c r="OR75" s="26"/>
      <c r="OS75" s="26"/>
      <c r="OT75" s="26"/>
      <c r="OU75" s="26"/>
      <c r="OV75" s="55"/>
      <c r="OW75" s="64"/>
      <c r="OX75" s="26"/>
      <c r="OY75" s="26"/>
      <c r="OZ75" s="26"/>
      <c r="PA75" s="26"/>
      <c r="PB75" s="26"/>
      <c r="PC75" s="55"/>
      <c r="PD75" s="64"/>
      <c r="PE75" s="26"/>
      <c r="PF75" s="26"/>
      <c r="PG75" s="26"/>
      <c r="PH75" s="26"/>
      <c r="PI75" s="26"/>
      <c r="PJ75" s="55"/>
      <c r="PK75" s="64"/>
      <c r="PL75" s="26"/>
      <c r="PM75" s="26"/>
      <c r="PN75" s="26"/>
      <c r="PO75" s="26"/>
      <c r="PP75" s="26"/>
      <c r="PQ75" s="55"/>
      <c r="PR75" s="64"/>
    </row>
    <row r="76" spans="1:434" s="48" customFormat="1" hidden="1">
      <c r="A76" s="169"/>
      <c r="B76" s="40" t="s">
        <v>2171</v>
      </c>
      <c r="C76" s="26"/>
      <c r="D76" s="26"/>
      <c r="E76" s="26"/>
      <c r="F76" s="55"/>
      <c r="G76" s="64"/>
      <c r="H76" s="26"/>
      <c r="I76" s="26"/>
      <c r="J76" s="26"/>
      <c r="K76" s="26"/>
      <c r="L76" s="26"/>
      <c r="M76" s="55"/>
      <c r="N76" s="64"/>
      <c r="O76" s="26"/>
      <c r="P76" s="26"/>
      <c r="Q76" s="26"/>
      <c r="R76" s="26"/>
      <c r="S76" s="26"/>
      <c r="T76" s="55"/>
      <c r="U76" s="64"/>
      <c r="V76" s="26"/>
      <c r="W76" s="26"/>
      <c r="X76" s="26"/>
      <c r="Y76" s="26"/>
      <c r="Z76" s="26"/>
      <c r="AA76" s="55"/>
      <c r="AB76" s="64"/>
      <c r="AC76" s="26"/>
      <c r="AD76" s="26"/>
      <c r="AE76" s="26"/>
      <c r="AF76" s="26"/>
      <c r="AG76" s="26"/>
      <c r="AH76" s="55"/>
      <c r="AI76" s="64"/>
      <c r="AJ76" s="26"/>
      <c r="AK76" s="26"/>
      <c r="AL76" s="26"/>
      <c r="AM76" s="26"/>
      <c r="AN76" s="26"/>
      <c r="AO76" s="55"/>
      <c r="AP76" s="64"/>
      <c r="AQ76" s="26"/>
      <c r="AR76" s="26"/>
      <c r="AS76" s="26"/>
      <c r="AT76" s="26"/>
      <c r="AU76" s="26"/>
      <c r="AV76" s="55"/>
      <c r="AW76" s="64"/>
      <c r="AX76" s="26"/>
      <c r="AY76" s="26"/>
      <c r="AZ76" s="26"/>
      <c r="BA76" s="26"/>
      <c r="BB76" s="26"/>
      <c r="BC76" s="55"/>
      <c r="BD76" s="64"/>
      <c r="BE76" s="26"/>
      <c r="BF76" s="26"/>
      <c r="BG76" s="26"/>
      <c r="BH76" s="26"/>
      <c r="BI76" s="26"/>
      <c r="BJ76" s="55"/>
      <c r="BK76" s="64"/>
      <c r="BL76" s="26"/>
      <c r="BM76" s="26"/>
      <c r="BN76" s="26"/>
      <c r="BO76" s="26"/>
      <c r="BP76" s="26"/>
      <c r="BQ76" s="55"/>
      <c r="BR76" s="64"/>
      <c r="BS76" s="26"/>
      <c r="BT76" s="26"/>
      <c r="BU76" s="26"/>
      <c r="BV76" s="26"/>
      <c r="BW76" s="26"/>
      <c r="BX76" s="55"/>
      <c r="BY76" s="64"/>
      <c r="BZ76" s="26"/>
      <c r="CA76" s="26"/>
      <c r="CB76" s="26"/>
      <c r="CC76" s="26"/>
      <c r="CD76" s="26"/>
      <c r="CE76" s="55"/>
      <c r="CF76" s="64"/>
      <c r="CG76" s="26"/>
      <c r="CH76" s="26"/>
      <c r="CI76" s="26"/>
      <c r="CJ76" s="26"/>
      <c r="CK76" s="26"/>
      <c r="CL76" s="55"/>
      <c r="CM76" s="64"/>
      <c r="CN76" s="26"/>
      <c r="CO76" s="26"/>
      <c r="CP76" s="26"/>
      <c r="CQ76" s="26"/>
      <c r="CR76" s="26"/>
      <c r="CS76" s="55"/>
      <c r="CT76" s="64"/>
      <c r="CU76" s="26"/>
      <c r="CV76" s="26"/>
      <c r="CW76" s="26"/>
      <c r="CX76" s="26"/>
      <c r="CY76" s="26"/>
      <c r="CZ76" s="55"/>
      <c r="DA76" s="64"/>
      <c r="DB76" s="26"/>
      <c r="DC76" s="26"/>
      <c r="DD76" s="26"/>
      <c r="DE76" s="26"/>
      <c r="DF76" s="26"/>
      <c r="DG76" s="55"/>
      <c r="DH76" s="64"/>
      <c r="DI76" s="26"/>
      <c r="DJ76" s="26"/>
      <c r="DK76" s="26"/>
      <c r="DL76" s="26"/>
      <c r="DM76" s="26"/>
      <c r="DN76" s="55"/>
      <c r="DO76" s="64"/>
      <c r="DP76" s="26"/>
      <c r="DQ76" s="26"/>
      <c r="DR76" s="26"/>
      <c r="DS76" s="26"/>
      <c r="DT76" s="26"/>
      <c r="DU76" s="55"/>
      <c r="DV76" s="64"/>
      <c r="DW76" s="26"/>
      <c r="DX76" s="26"/>
      <c r="DY76" s="26"/>
      <c r="DZ76" s="26"/>
      <c r="EA76" s="26"/>
      <c r="EB76" s="55"/>
      <c r="EC76" s="64"/>
      <c r="ED76" s="26"/>
      <c r="EE76" s="26"/>
      <c r="EF76" s="26"/>
      <c r="EG76" s="26"/>
      <c r="EH76" s="26"/>
      <c r="EI76" s="55"/>
      <c r="EJ76" s="64"/>
      <c r="EK76" s="26"/>
      <c r="EL76" s="26"/>
      <c r="EM76" s="26"/>
      <c r="EN76" s="26"/>
      <c r="EO76" s="26"/>
      <c r="EP76" s="55"/>
      <c r="EQ76" s="64"/>
      <c r="ER76" s="26"/>
      <c r="ES76" s="26"/>
      <c r="ET76" s="26"/>
      <c r="EU76" s="26"/>
      <c r="EV76" s="26"/>
      <c r="EW76" s="55"/>
      <c r="EX76" s="64"/>
      <c r="EY76" s="26"/>
      <c r="EZ76" s="26"/>
      <c r="FA76" s="26"/>
      <c r="FB76" s="26"/>
      <c r="FC76" s="26"/>
      <c r="FD76" s="55"/>
      <c r="FE76" s="64"/>
      <c r="FF76" s="26"/>
      <c r="FG76" s="26"/>
      <c r="FH76" s="26"/>
      <c r="FI76" s="26"/>
      <c r="FJ76" s="26"/>
      <c r="FK76" s="55"/>
      <c r="FL76" s="64"/>
      <c r="FM76" s="26"/>
      <c r="FN76" s="26"/>
      <c r="FO76" s="26"/>
      <c r="FP76" s="26"/>
      <c r="FQ76" s="26"/>
      <c r="FR76" s="55"/>
      <c r="FS76" s="64"/>
      <c r="FT76" s="26"/>
      <c r="FU76" s="26"/>
      <c r="FV76" s="26"/>
      <c r="FW76" s="26"/>
      <c r="FX76" s="26"/>
      <c r="FY76" s="55"/>
      <c r="FZ76" s="64"/>
      <c r="GA76" s="26"/>
      <c r="GB76" s="26"/>
      <c r="GC76" s="26"/>
      <c r="GD76" s="26"/>
      <c r="GE76" s="26"/>
      <c r="GF76" s="55"/>
      <c r="GG76" s="64"/>
      <c r="GH76" s="26"/>
      <c r="GI76" s="26"/>
      <c r="GJ76" s="26"/>
      <c r="GK76" s="26"/>
      <c r="GL76" s="26"/>
      <c r="GM76" s="55"/>
      <c r="GN76" s="64"/>
      <c r="GO76" s="26"/>
      <c r="GP76" s="26"/>
      <c r="GQ76" s="26"/>
      <c r="GR76" s="26"/>
      <c r="GS76" s="26"/>
      <c r="GT76" s="55"/>
      <c r="GU76" s="64"/>
      <c r="GV76" s="26"/>
      <c r="GW76" s="26"/>
      <c r="GX76" s="26"/>
      <c r="GY76" s="26"/>
      <c r="GZ76" s="26"/>
      <c r="HA76" s="55"/>
      <c r="HB76" s="64"/>
      <c r="HC76" s="26"/>
      <c r="HD76" s="26"/>
      <c r="HE76" s="26"/>
      <c r="HF76" s="26"/>
      <c r="HG76" s="26"/>
      <c r="HH76" s="55"/>
      <c r="HI76" s="64"/>
      <c r="HJ76" s="26"/>
      <c r="HK76" s="26"/>
      <c r="HL76" s="26"/>
      <c r="HM76" s="26"/>
      <c r="HN76" s="26"/>
      <c r="HO76" s="55"/>
      <c r="HP76" s="64"/>
      <c r="HQ76" s="26"/>
      <c r="HR76" s="26"/>
      <c r="HS76" s="26"/>
      <c r="HT76" s="26"/>
      <c r="HU76" s="26"/>
      <c r="HV76" s="55"/>
      <c r="HW76" s="64"/>
      <c r="HX76" s="26"/>
      <c r="HY76" s="26"/>
      <c r="HZ76" s="26"/>
      <c r="IA76" s="26"/>
      <c r="IB76" s="26"/>
      <c r="IC76" s="55"/>
      <c r="ID76" s="64"/>
      <c r="IE76" s="26"/>
      <c r="IF76" s="26"/>
      <c r="IG76" s="26"/>
      <c r="IH76" s="26"/>
      <c r="II76" s="26"/>
      <c r="IJ76" s="55"/>
      <c r="IK76" s="64"/>
      <c r="IL76" s="26"/>
      <c r="IM76" s="26"/>
      <c r="IN76" s="26"/>
      <c r="IO76" s="26"/>
      <c r="IP76" s="26"/>
      <c r="IQ76" s="55"/>
      <c r="IR76" s="64"/>
      <c r="IS76" s="26"/>
      <c r="IT76" s="26"/>
      <c r="IU76" s="26"/>
      <c r="IV76" s="26"/>
      <c r="IW76" s="26"/>
      <c r="IX76" s="55"/>
      <c r="IY76" s="64"/>
      <c r="IZ76" s="26"/>
      <c r="JA76" s="26"/>
      <c r="JB76" s="26"/>
      <c r="JC76" s="26"/>
      <c r="JD76" s="26"/>
      <c r="JE76" s="55"/>
      <c r="JF76" s="64"/>
      <c r="JG76" s="26"/>
      <c r="JH76" s="26"/>
      <c r="JI76" s="26"/>
      <c r="JJ76" s="26"/>
      <c r="JK76" s="26"/>
      <c r="JL76" s="55"/>
      <c r="JM76" s="64"/>
      <c r="JN76" s="26"/>
      <c r="JO76" s="26"/>
      <c r="JP76" s="26"/>
      <c r="JQ76" s="26"/>
      <c r="JR76" s="26"/>
      <c r="JS76" s="55"/>
      <c r="JT76" s="64"/>
      <c r="JU76" s="26"/>
      <c r="JV76" s="26"/>
      <c r="JW76" s="26"/>
      <c r="JX76" s="26"/>
      <c r="JY76" s="26"/>
      <c r="JZ76" s="55"/>
      <c r="KA76" s="64"/>
      <c r="KB76" s="26"/>
      <c r="KC76" s="26"/>
      <c r="KD76" s="26"/>
      <c r="KE76" s="26"/>
      <c r="KF76" s="26"/>
      <c r="KG76" s="55"/>
      <c r="KH76" s="64"/>
      <c r="KI76" s="26"/>
      <c r="KJ76" s="26"/>
      <c r="KK76" s="26"/>
      <c r="KL76" s="26"/>
      <c r="KM76" s="26"/>
      <c r="KN76" s="55"/>
      <c r="KO76" s="64"/>
      <c r="KP76" s="26"/>
      <c r="KQ76" s="26"/>
      <c r="KR76" s="26"/>
      <c r="KS76" s="26"/>
      <c r="KT76" s="26"/>
      <c r="KU76" s="55"/>
      <c r="KV76" s="64"/>
      <c r="KW76" s="26"/>
      <c r="KX76" s="26"/>
      <c r="KY76" s="26"/>
      <c r="KZ76" s="26"/>
      <c r="LA76" s="26"/>
      <c r="LB76" s="55"/>
      <c r="LC76" s="64"/>
      <c r="LD76" s="26"/>
      <c r="LE76" s="26"/>
      <c r="LF76" s="26"/>
      <c r="LG76" s="26"/>
      <c r="LH76" s="26"/>
      <c r="LI76" s="55"/>
      <c r="LJ76" s="64"/>
      <c r="LK76" s="26"/>
      <c r="LL76" s="26"/>
      <c r="LM76" s="26"/>
      <c r="LN76" s="26"/>
      <c r="LO76" s="26"/>
      <c r="LP76" s="55"/>
      <c r="LQ76" s="64"/>
      <c r="LR76" s="26"/>
      <c r="LS76" s="26"/>
      <c r="LT76" s="26"/>
      <c r="LU76" s="26"/>
      <c r="LV76" s="26"/>
      <c r="LW76" s="55"/>
      <c r="LX76" s="64"/>
      <c r="LY76" s="26"/>
      <c r="LZ76" s="26"/>
      <c r="MA76" s="26"/>
      <c r="MB76" s="26"/>
      <c r="MC76" s="26"/>
      <c r="MD76" s="55"/>
      <c r="ME76" s="64"/>
      <c r="MF76" s="26"/>
      <c r="MG76" s="26"/>
      <c r="MH76" s="26"/>
      <c r="MI76" s="26"/>
      <c r="MJ76" s="26"/>
      <c r="MK76" s="55"/>
      <c r="ML76" s="64"/>
      <c r="MM76" s="26"/>
      <c r="MN76" s="26"/>
      <c r="MO76" s="26"/>
      <c r="MP76" s="26"/>
      <c r="MQ76" s="26"/>
      <c r="MR76" s="55"/>
      <c r="MS76" s="64"/>
      <c r="MT76" s="26"/>
      <c r="MU76" s="26"/>
      <c r="MV76" s="26"/>
      <c r="MW76" s="26"/>
      <c r="MX76" s="26"/>
      <c r="MY76" s="55"/>
      <c r="MZ76" s="64"/>
      <c r="NA76" s="26"/>
      <c r="NB76" s="26"/>
      <c r="NC76" s="26"/>
      <c r="ND76" s="26"/>
      <c r="NE76" s="26"/>
      <c r="NF76" s="55"/>
      <c r="NG76" s="64"/>
      <c r="NH76" s="26"/>
      <c r="NI76" s="26"/>
      <c r="NJ76" s="26"/>
      <c r="NK76" s="26"/>
      <c r="NL76" s="26"/>
      <c r="NM76" s="55"/>
      <c r="NN76" s="64"/>
      <c r="NO76" s="26"/>
      <c r="NP76" s="26"/>
      <c r="NQ76" s="26"/>
      <c r="NR76" s="26"/>
      <c r="NS76" s="26"/>
      <c r="NT76" s="55"/>
      <c r="NU76" s="64"/>
      <c r="NV76" s="26"/>
      <c r="NW76" s="26"/>
      <c r="NX76" s="26"/>
      <c r="NY76" s="26"/>
      <c r="NZ76" s="26"/>
      <c r="OA76" s="55"/>
      <c r="OB76" s="64"/>
      <c r="OC76" s="26"/>
      <c r="OD76" s="26"/>
      <c r="OE76" s="26"/>
      <c r="OF76" s="26"/>
      <c r="OG76" s="26"/>
      <c r="OH76" s="55"/>
      <c r="OI76" s="64"/>
      <c r="OJ76" s="26"/>
      <c r="OK76" s="26"/>
      <c r="OL76" s="26"/>
      <c r="OM76" s="26"/>
      <c r="ON76" s="26"/>
      <c r="OO76" s="55"/>
      <c r="OP76" s="64"/>
      <c r="OQ76" s="26"/>
      <c r="OR76" s="26"/>
      <c r="OS76" s="26"/>
      <c r="OT76" s="26"/>
      <c r="OU76" s="26"/>
      <c r="OV76" s="55"/>
      <c r="OW76" s="64"/>
      <c r="OX76" s="26"/>
      <c r="OY76" s="26"/>
      <c r="OZ76" s="26"/>
      <c r="PA76" s="26"/>
      <c r="PB76" s="26"/>
      <c r="PC76" s="55"/>
      <c r="PD76" s="64"/>
      <c r="PE76" s="26"/>
      <c r="PF76" s="26"/>
      <c r="PG76" s="26"/>
      <c r="PH76" s="26"/>
      <c r="PI76" s="26"/>
      <c r="PJ76" s="55"/>
      <c r="PK76" s="64"/>
      <c r="PL76" s="26"/>
      <c r="PM76" s="26"/>
      <c r="PN76" s="26"/>
      <c r="PO76" s="26"/>
      <c r="PP76" s="26"/>
      <c r="PQ76" s="55"/>
      <c r="PR76" s="64"/>
    </row>
    <row r="77" spans="1:434" s="48" customFormat="1" hidden="1">
      <c r="A77" s="169"/>
      <c r="B77" s="49" t="s">
        <v>2172</v>
      </c>
      <c r="C77" s="50"/>
      <c r="D77" s="50"/>
      <c r="E77" s="50"/>
      <c r="F77" s="55"/>
      <c r="G77" s="64"/>
      <c r="H77" s="50">
        <v>465</v>
      </c>
      <c r="I77" s="50">
        <v>465</v>
      </c>
      <c r="J77" s="50">
        <v>465</v>
      </c>
      <c r="K77" s="50">
        <v>465</v>
      </c>
      <c r="L77" s="50">
        <v>465</v>
      </c>
      <c r="M77" s="55"/>
      <c r="N77" s="64"/>
      <c r="O77" s="50">
        <v>465</v>
      </c>
      <c r="P77" s="50">
        <v>465</v>
      </c>
      <c r="Q77" s="50">
        <v>465</v>
      </c>
      <c r="R77" s="50">
        <v>335</v>
      </c>
      <c r="S77" s="50">
        <v>465</v>
      </c>
      <c r="T77" s="55"/>
      <c r="U77" s="64"/>
      <c r="V77" s="50">
        <v>465</v>
      </c>
      <c r="W77" s="50">
        <v>465</v>
      </c>
      <c r="X77" s="50">
        <v>465</v>
      </c>
      <c r="Y77" s="50">
        <v>465</v>
      </c>
      <c r="Z77" s="50">
        <v>465</v>
      </c>
      <c r="AA77" s="55"/>
      <c r="AB77" s="64"/>
      <c r="AC77" s="50">
        <v>465</v>
      </c>
      <c r="AD77" s="50">
        <v>465</v>
      </c>
      <c r="AE77" s="50">
        <v>465</v>
      </c>
      <c r="AF77" s="50"/>
      <c r="AG77" s="50"/>
      <c r="AH77" s="55"/>
      <c r="AI77" s="64"/>
      <c r="AJ77" s="50">
        <v>465</v>
      </c>
      <c r="AK77" s="50">
        <v>465</v>
      </c>
      <c r="AL77" s="50">
        <v>465</v>
      </c>
      <c r="AM77" s="50"/>
      <c r="AN77" s="50"/>
      <c r="AO77" s="55"/>
      <c r="AP77" s="64"/>
      <c r="AQ77" s="50"/>
      <c r="AR77" s="50"/>
      <c r="AS77" s="50"/>
      <c r="AT77" s="50"/>
      <c r="AU77" s="50"/>
      <c r="AV77" s="55"/>
      <c r="AW77" s="64"/>
      <c r="AX77" s="50"/>
      <c r="AY77" s="50"/>
      <c r="AZ77" s="50"/>
      <c r="BA77" s="50"/>
      <c r="BB77" s="50"/>
      <c r="BC77" s="55"/>
      <c r="BD77" s="64"/>
      <c r="BE77" s="50"/>
      <c r="BF77" s="50"/>
      <c r="BG77" s="50"/>
      <c r="BH77" s="50"/>
      <c r="BI77" s="50"/>
      <c r="BJ77" s="55"/>
      <c r="BK77" s="64"/>
      <c r="BL77" s="50"/>
      <c r="BM77" s="50"/>
      <c r="BN77" s="50"/>
      <c r="BO77" s="50"/>
      <c r="BP77" s="50"/>
      <c r="BQ77" s="55"/>
      <c r="BR77" s="64"/>
      <c r="BS77" s="50"/>
      <c r="BT77" s="50"/>
      <c r="BU77" s="50"/>
      <c r="BV77" s="50"/>
      <c r="BW77" s="50"/>
      <c r="BX77" s="55"/>
      <c r="BY77" s="64"/>
      <c r="BZ77" s="50"/>
      <c r="CA77" s="50"/>
      <c r="CB77" s="50"/>
      <c r="CC77" s="50"/>
      <c r="CD77" s="50"/>
      <c r="CE77" s="55"/>
      <c r="CF77" s="64"/>
      <c r="CG77" s="50"/>
      <c r="CH77" s="50"/>
      <c r="CI77" s="50"/>
      <c r="CJ77" s="50"/>
      <c r="CK77" s="50"/>
      <c r="CL77" s="55"/>
      <c r="CM77" s="64"/>
      <c r="CN77" s="50"/>
      <c r="CO77" s="50"/>
      <c r="CP77" s="50"/>
      <c r="CQ77" s="50"/>
      <c r="CR77" s="50"/>
      <c r="CS77" s="55"/>
      <c r="CT77" s="64"/>
      <c r="CU77" s="50"/>
      <c r="CV77" s="50"/>
      <c r="CW77" s="50"/>
      <c r="CX77" s="50"/>
      <c r="CY77" s="50"/>
      <c r="CZ77" s="55"/>
      <c r="DA77" s="64"/>
      <c r="DB77" s="50"/>
      <c r="DC77" s="50"/>
      <c r="DD77" s="50"/>
      <c r="DE77" s="50"/>
      <c r="DF77" s="50"/>
      <c r="DG77" s="55"/>
      <c r="DH77" s="64"/>
      <c r="DI77" s="50"/>
      <c r="DJ77" s="50"/>
      <c r="DK77" s="50"/>
      <c r="DL77" s="50"/>
      <c r="DM77" s="50"/>
      <c r="DN77" s="55"/>
      <c r="DO77" s="64"/>
      <c r="DP77" s="50"/>
      <c r="DQ77" s="50"/>
      <c r="DR77" s="50"/>
      <c r="DS77" s="50"/>
      <c r="DT77" s="50"/>
      <c r="DU77" s="55"/>
      <c r="DV77" s="64"/>
      <c r="DW77" s="50"/>
      <c r="DX77" s="50"/>
      <c r="DY77" s="50"/>
      <c r="DZ77" s="50"/>
      <c r="EA77" s="50"/>
      <c r="EB77" s="55"/>
      <c r="EC77" s="64"/>
      <c r="ED77" s="50"/>
      <c r="EE77" s="50"/>
      <c r="EF77" s="50"/>
      <c r="EG77" s="50"/>
      <c r="EH77" s="50"/>
      <c r="EI77" s="55"/>
      <c r="EJ77" s="64"/>
      <c r="EK77" s="50"/>
      <c r="EL77" s="50"/>
      <c r="EM77" s="50"/>
      <c r="EN77" s="50"/>
      <c r="EO77" s="50"/>
      <c r="EP77" s="55"/>
      <c r="EQ77" s="64"/>
      <c r="ER77" s="50"/>
      <c r="ES77" s="50"/>
      <c r="ET77" s="50"/>
      <c r="EU77" s="50"/>
      <c r="EV77" s="50"/>
      <c r="EW77" s="55"/>
      <c r="EX77" s="64"/>
      <c r="EY77" s="50"/>
      <c r="EZ77" s="50"/>
      <c r="FA77" s="50"/>
      <c r="FB77" s="50"/>
      <c r="FC77" s="50"/>
      <c r="FD77" s="55"/>
      <c r="FE77" s="64"/>
      <c r="FF77" s="50"/>
      <c r="FG77" s="50"/>
      <c r="FH77" s="50"/>
      <c r="FI77" s="50"/>
      <c r="FJ77" s="50"/>
      <c r="FK77" s="55"/>
      <c r="FL77" s="64"/>
      <c r="FM77" s="50"/>
      <c r="FN77" s="50"/>
      <c r="FO77" s="50"/>
      <c r="FP77" s="50"/>
      <c r="FQ77" s="50"/>
      <c r="FR77" s="55"/>
      <c r="FS77" s="64"/>
      <c r="FT77" s="50"/>
      <c r="FU77" s="50"/>
      <c r="FV77" s="50"/>
      <c r="FW77" s="50"/>
      <c r="FX77" s="50"/>
      <c r="FY77" s="55"/>
      <c r="FZ77" s="64"/>
      <c r="GA77" s="50"/>
      <c r="GB77" s="50"/>
      <c r="GC77" s="50"/>
      <c r="GD77" s="50"/>
      <c r="GE77" s="50"/>
      <c r="GF77" s="55"/>
      <c r="GG77" s="64"/>
      <c r="GH77" s="50"/>
      <c r="GI77" s="50"/>
      <c r="GJ77" s="50"/>
      <c r="GK77" s="50"/>
      <c r="GL77" s="50"/>
      <c r="GM77" s="55"/>
      <c r="GN77" s="64"/>
      <c r="GO77" s="50"/>
      <c r="GP77" s="50"/>
      <c r="GQ77" s="50"/>
      <c r="GR77" s="50"/>
      <c r="GS77" s="50"/>
      <c r="GT77" s="55"/>
      <c r="GU77" s="64"/>
      <c r="GV77" s="50"/>
      <c r="GW77" s="50"/>
      <c r="GX77" s="50"/>
      <c r="GY77" s="50"/>
      <c r="GZ77" s="50"/>
      <c r="HA77" s="55"/>
      <c r="HB77" s="64"/>
      <c r="HC77" s="50"/>
      <c r="HD77" s="50"/>
      <c r="HE77" s="50"/>
      <c r="HF77" s="50"/>
      <c r="HG77" s="50"/>
      <c r="HH77" s="55"/>
      <c r="HI77" s="64"/>
      <c r="HJ77" s="50"/>
      <c r="HK77" s="50"/>
      <c r="HL77" s="50"/>
      <c r="HM77" s="50"/>
      <c r="HN77" s="50"/>
      <c r="HO77" s="55"/>
      <c r="HP77" s="64"/>
      <c r="HQ77" s="50"/>
      <c r="HR77" s="50"/>
      <c r="HS77" s="50"/>
      <c r="HT77" s="50"/>
      <c r="HU77" s="50"/>
      <c r="HV77" s="55"/>
      <c r="HW77" s="64"/>
      <c r="HX77" s="50"/>
      <c r="HY77" s="50"/>
      <c r="HZ77" s="50"/>
      <c r="IA77" s="50"/>
      <c r="IB77" s="50"/>
      <c r="IC77" s="55"/>
      <c r="ID77" s="64"/>
      <c r="IE77" s="50"/>
      <c r="IF77" s="50"/>
      <c r="IG77" s="50"/>
      <c r="IH77" s="50"/>
      <c r="II77" s="50"/>
      <c r="IJ77" s="55"/>
      <c r="IK77" s="64"/>
      <c r="IL77" s="50"/>
      <c r="IM77" s="50"/>
      <c r="IN77" s="50"/>
      <c r="IO77" s="50"/>
      <c r="IP77" s="50"/>
      <c r="IQ77" s="55"/>
      <c r="IR77" s="64"/>
      <c r="IS77" s="50"/>
      <c r="IT77" s="50"/>
      <c r="IU77" s="50"/>
      <c r="IV77" s="50"/>
      <c r="IW77" s="50"/>
      <c r="IX77" s="55"/>
      <c r="IY77" s="64"/>
      <c r="IZ77" s="50"/>
      <c r="JA77" s="50"/>
      <c r="JB77" s="50"/>
      <c r="JC77" s="50"/>
      <c r="JD77" s="50"/>
      <c r="JE77" s="55"/>
      <c r="JF77" s="64"/>
      <c r="JG77" s="50"/>
      <c r="JH77" s="50"/>
      <c r="JI77" s="50"/>
      <c r="JJ77" s="50"/>
      <c r="JK77" s="50"/>
      <c r="JL77" s="55"/>
      <c r="JM77" s="64"/>
      <c r="JN77" s="50"/>
      <c r="JO77" s="50"/>
      <c r="JP77" s="50"/>
      <c r="JQ77" s="50"/>
      <c r="JR77" s="50"/>
      <c r="JS77" s="55"/>
      <c r="JT77" s="64"/>
      <c r="JU77" s="50"/>
      <c r="JV77" s="50"/>
      <c r="JW77" s="50"/>
      <c r="JX77" s="50"/>
      <c r="JY77" s="50"/>
      <c r="JZ77" s="55"/>
      <c r="KA77" s="64"/>
      <c r="KB77" s="50"/>
      <c r="KC77" s="50"/>
      <c r="KD77" s="50"/>
      <c r="KE77" s="50"/>
      <c r="KF77" s="50"/>
      <c r="KG77" s="55"/>
      <c r="KH77" s="64"/>
      <c r="KI77" s="50"/>
      <c r="KJ77" s="50"/>
      <c r="KK77" s="50"/>
      <c r="KL77" s="50"/>
      <c r="KM77" s="50"/>
      <c r="KN77" s="55"/>
      <c r="KO77" s="64"/>
      <c r="KP77" s="50"/>
      <c r="KQ77" s="50"/>
      <c r="KR77" s="50"/>
      <c r="KS77" s="50"/>
      <c r="KT77" s="50"/>
      <c r="KU77" s="55"/>
      <c r="KV77" s="64"/>
      <c r="KW77" s="50"/>
      <c r="KX77" s="50"/>
      <c r="KY77" s="50"/>
      <c r="KZ77" s="50"/>
      <c r="LA77" s="50"/>
      <c r="LB77" s="55"/>
      <c r="LC77" s="64"/>
      <c r="LD77" s="50"/>
      <c r="LE77" s="50"/>
      <c r="LF77" s="50"/>
      <c r="LG77" s="50"/>
      <c r="LH77" s="50"/>
      <c r="LI77" s="55"/>
      <c r="LJ77" s="64"/>
      <c r="LK77" s="50"/>
      <c r="LL77" s="50"/>
      <c r="LM77" s="50"/>
      <c r="LN77" s="50"/>
      <c r="LO77" s="50"/>
      <c r="LP77" s="55"/>
      <c r="LQ77" s="64"/>
      <c r="LR77" s="50"/>
      <c r="LS77" s="50"/>
      <c r="LT77" s="50"/>
      <c r="LU77" s="50"/>
      <c r="LV77" s="50"/>
      <c r="LW77" s="55"/>
      <c r="LX77" s="64"/>
      <c r="LY77" s="50"/>
      <c r="LZ77" s="50"/>
      <c r="MA77" s="50"/>
      <c r="MB77" s="50"/>
      <c r="MC77" s="50"/>
      <c r="MD77" s="55"/>
      <c r="ME77" s="64"/>
      <c r="MF77" s="50"/>
      <c r="MG77" s="50"/>
      <c r="MH77" s="50"/>
      <c r="MI77" s="50"/>
      <c r="MJ77" s="50"/>
      <c r="MK77" s="55"/>
      <c r="ML77" s="64"/>
      <c r="MM77" s="50"/>
      <c r="MN77" s="50"/>
      <c r="MO77" s="50"/>
      <c r="MP77" s="50"/>
      <c r="MQ77" s="50"/>
      <c r="MR77" s="55"/>
      <c r="MS77" s="64"/>
      <c r="MT77" s="50"/>
      <c r="MU77" s="50"/>
      <c r="MV77" s="50"/>
      <c r="MW77" s="50"/>
      <c r="MX77" s="50"/>
      <c r="MY77" s="55"/>
      <c r="MZ77" s="64"/>
      <c r="NA77" s="50"/>
      <c r="NB77" s="50"/>
      <c r="NC77" s="50"/>
      <c r="ND77" s="50"/>
      <c r="NE77" s="50"/>
      <c r="NF77" s="55"/>
      <c r="NG77" s="64"/>
      <c r="NH77" s="50"/>
      <c r="NI77" s="50"/>
      <c r="NJ77" s="50"/>
      <c r="NK77" s="50"/>
      <c r="NL77" s="50"/>
      <c r="NM77" s="55"/>
      <c r="NN77" s="64"/>
      <c r="NO77" s="50"/>
      <c r="NP77" s="50"/>
      <c r="NQ77" s="50"/>
      <c r="NR77" s="50"/>
      <c r="NS77" s="50"/>
      <c r="NT77" s="55"/>
      <c r="NU77" s="64"/>
      <c r="NV77" s="50"/>
      <c r="NW77" s="50"/>
      <c r="NX77" s="50"/>
      <c r="NY77" s="50"/>
      <c r="NZ77" s="50"/>
      <c r="OA77" s="55"/>
      <c r="OB77" s="64"/>
      <c r="OC77" s="50"/>
      <c r="OD77" s="50"/>
      <c r="OE77" s="50"/>
      <c r="OF77" s="50"/>
      <c r="OG77" s="50"/>
      <c r="OH77" s="55"/>
      <c r="OI77" s="64"/>
      <c r="OJ77" s="50"/>
      <c r="OK77" s="50"/>
      <c r="OL77" s="50"/>
      <c r="OM77" s="50"/>
      <c r="ON77" s="50"/>
      <c r="OO77" s="55"/>
      <c r="OP77" s="64"/>
      <c r="OQ77" s="50"/>
      <c r="OR77" s="50"/>
      <c r="OS77" s="50"/>
      <c r="OT77" s="50"/>
      <c r="OU77" s="50"/>
      <c r="OV77" s="55"/>
      <c r="OW77" s="64"/>
      <c r="OX77" s="50"/>
      <c r="OY77" s="50"/>
      <c r="OZ77" s="50"/>
      <c r="PA77" s="50"/>
      <c r="PB77" s="50"/>
      <c r="PC77" s="55"/>
      <c r="PD77" s="64"/>
      <c r="PE77" s="50"/>
      <c r="PF77" s="50"/>
      <c r="PG77" s="50"/>
      <c r="PH77" s="50"/>
      <c r="PI77" s="50"/>
      <c r="PJ77" s="55"/>
      <c r="PK77" s="64"/>
      <c r="PL77" s="50"/>
      <c r="PM77" s="50"/>
      <c r="PN77" s="50"/>
      <c r="PO77" s="50"/>
      <c r="PP77" s="50"/>
      <c r="PQ77" s="55"/>
      <c r="PR77" s="64"/>
    </row>
    <row r="78" spans="1:434">
      <c r="F78" s="51"/>
      <c r="G78" s="61"/>
      <c r="M78" s="51"/>
      <c r="N78" s="61"/>
      <c r="T78" s="51"/>
      <c r="U78" s="61"/>
      <c r="AA78" s="51"/>
      <c r="AB78" s="61"/>
      <c r="AH78" s="51"/>
      <c r="AI78" s="61"/>
      <c r="AO78" s="51"/>
      <c r="AP78" s="61"/>
      <c r="AV78" s="51"/>
      <c r="AW78" s="61"/>
      <c r="BC78" s="51"/>
      <c r="BD78" s="61"/>
      <c r="BJ78" s="51"/>
      <c r="BK78" s="61"/>
      <c r="BQ78" s="51"/>
      <c r="BR78" s="61"/>
      <c r="BX78" s="51"/>
      <c r="BY78" s="61"/>
      <c r="CE78" s="51"/>
      <c r="CF78" s="61"/>
      <c r="CL78" s="51"/>
      <c r="CM78" s="61"/>
      <c r="CS78" s="51"/>
      <c r="CT78" s="61"/>
      <c r="CZ78" s="51"/>
      <c r="DA78" s="61"/>
      <c r="DG78" s="51"/>
      <c r="DH78" s="61"/>
      <c r="DN78" s="51"/>
      <c r="DO78" s="61"/>
      <c r="DU78" s="51"/>
      <c r="DV78" s="61"/>
      <c r="EB78" s="51"/>
      <c r="EC78" s="61"/>
      <c r="EI78" s="51"/>
      <c r="EJ78" s="61"/>
      <c r="EP78" s="51"/>
      <c r="EQ78" s="61"/>
      <c r="EW78" s="51"/>
      <c r="EX78" s="61"/>
      <c r="FD78" s="51"/>
      <c r="FE78" s="61"/>
      <c r="FK78" s="51"/>
      <c r="FL78" s="61"/>
      <c r="FR78" s="51"/>
      <c r="FS78" s="61"/>
      <c r="FY78" s="51"/>
      <c r="FZ78" s="61"/>
      <c r="GF78" s="51"/>
      <c r="GG78" s="61"/>
      <c r="GM78" s="51"/>
      <c r="GN78" s="61"/>
      <c r="GT78" s="51"/>
      <c r="GU78" s="61"/>
      <c r="HA78" s="51"/>
      <c r="HB78" s="61"/>
      <c r="HH78" s="51"/>
      <c r="HI78" s="61"/>
      <c r="HO78" s="51"/>
      <c r="HP78" s="61"/>
      <c r="HV78" s="51"/>
      <c r="HW78" s="61"/>
      <c r="IC78" s="51"/>
      <c r="ID78" s="61"/>
      <c r="IJ78" s="51"/>
      <c r="IK78" s="61"/>
      <c r="IQ78" s="51"/>
      <c r="IR78" s="61"/>
      <c r="IX78" s="51"/>
      <c r="IY78" s="61"/>
      <c r="JE78" s="51"/>
      <c r="JF78" s="61"/>
      <c r="JL78" s="51"/>
      <c r="JM78" s="61"/>
      <c r="JS78" s="51"/>
      <c r="JT78" s="61"/>
      <c r="JZ78" s="51"/>
      <c r="KA78" s="61"/>
      <c r="KG78" s="51"/>
      <c r="KH78" s="61"/>
      <c r="KN78" s="51"/>
      <c r="KO78" s="61"/>
      <c r="KU78" s="51"/>
      <c r="KV78" s="61"/>
      <c r="LB78" s="51"/>
      <c r="LC78" s="61"/>
      <c r="LI78" s="51"/>
      <c r="LJ78" s="61"/>
      <c r="LP78" s="51"/>
      <c r="LQ78" s="61"/>
      <c r="LW78" s="51"/>
      <c r="LX78" s="61"/>
      <c r="MD78" s="51"/>
      <c r="ME78" s="61"/>
      <c r="MK78" s="51"/>
      <c r="ML78" s="61"/>
      <c r="MR78" s="51"/>
      <c r="MS78" s="61"/>
      <c r="MY78" s="51"/>
      <c r="MZ78" s="61"/>
      <c r="NF78" s="51"/>
      <c r="NG78" s="61"/>
      <c r="NM78" s="51"/>
      <c r="NN78" s="61"/>
      <c r="NT78" s="51"/>
      <c r="NU78" s="61"/>
      <c r="OA78" s="51"/>
      <c r="OB78" s="61"/>
      <c r="OH78" s="51"/>
      <c r="OI78" s="61"/>
      <c r="OO78" s="51"/>
      <c r="OP78" s="61"/>
      <c r="OV78" s="51"/>
      <c r="OW78" s="61"/>
      <c r="PC78" s="51"/>
      <c r="PD78" s="61"/>
      <c r="PJ78" s="51"/>
      <c r="PK78" s="61"/>
      <c r="PQ78" s="51"/>
      <c r="PR78" s="61"/>
    </row>
    <row r="79" spans="1:434">
      <c r="C79" s="163"/>
      <c r="D79" s="163"/>
      <c r="E79" s="163"/>
      <c r="F79" s="164"/>
      <c r="G79" s="61"/>
      <c r="H79" s="162" t="e">
        <f>#REF!+1</f>
        <v>#REF!</v>
      </c>
      <c r="I79" s="163"/>
      <c r="J79" s="163"/>
      <c r="K79" s="163"/>
      <c r="L79" s="163"/>
      <c r="M79" s="164"/>
      <c r="N79" s="61"/>
      <c r="O79" s="162" t="e">
        <f>H79+1</f>
        <v>#REF!</v>
      </c>
      <c r="P79" s="163"/>
      <c r="Q79" s="163"/>
      <c r="R79" s="163"/>
      <c r="S79" s="163"/>
      <c r="T79" s="164"/>
      <c r="U79" s="61"/>
      <c r="V79" s="162" t="e">
        <f>O79+1</f>
        <v>#REF!</v>
      </c>
      <c r="W79" s="163"/>
      <c r="X79" s="163"/>
      <c r="Y79" s="163"/>
      <c r="Z79" s="163"/>
      <c r="AA79" s="164"/>
      <c r="AB79" s="61"/>
      <c r="AC79" s="102"/>
      <c r="AD79" s="103"/>
      <c r="AE79" s="103"/>
      <c r="AF79" s="103"/>
      <c r="AG79" s="103"/>
      <c r="AH79" s="104">
        <v>22</v>
      </c>
      <c r="AI79" s="61"/>
      <c r="AJ79" s="102"/>
      <c r="AK79" s="103"/>
      <c r="AL79" s="103"/>
      <c r="AM79" s="103"/>
      <c r="AN79" s="103"/>
      <c r="AO79" s="104">
        <f>AH79+1</f>
        <v>23</v>
      </c>
      <c r="AP79" s="61"/>
      <c r="AQ79" s="102"/>
      <c r="AR79" s="103"/>
      <c r="AS79" s="103"/>
      <c r="AT79" s="103"/>
      <c r="AU79" s="103"/>
      <c r="AV79" s="104">
        <f>AO79+1</f>
        <v>24</v>
      </c>
      <c r="AW79" s="61"/>
      <c r="AX79" s="102"/>
      <c r="AY79" s="103"/>
      <c r="AZ79" s="103"/>
      <c r="BA79" s="103"/>
      <c r="BB79" s="103"/>
      <c r="BC79" s="104">
        <f>AV79+1</f>
        <v>25</v>
      </c>
      <c r="BD79" s="61"/>
      <c r="BE79" s="102"/>
      <c r="BF79" s="103"/>
      <c r="BG79" s="103"/>
      <c r="BH79" s="103"/>
      <c r="BI79" s="103"/>
      <c r="BJ79" s="104">
        <f>BC79+1</f>
        <v>26</v>
      </c>
      <c r="BK79" s="61"/>
      <c r="BL79" s="102"/>
      <c r="BM79" s="103"/>
      <c r="BN79" s="103"/>
      <c r="BO79" s="103"/>
      <c r="BP79" s="103"/>
      <c r="BQ79" s="104">
        <f>BJ79+1</f>
        <v>27</v>
      </c>
      <c r="BR79" s="61"/>
      <c r="BS79" s="102"/>
      <c r="BT79" s="103"/>
      <c r="BU79" s="103"/>
      <c r="BV79" s="103"/>
      <c r="BW79" s="103"/>
      <c r="BX79" s="104">
        <f>BQ79+1</f>
        <v>28</v>
      </c>
      <c r="BY79" s="61"/>
      <c r="BZ79" s="102"/>
      <c r="CA79" s="103"/>
      <c r="CB79" s="103"/>
      <c r="CC79" s="103"/>
      <c r="CD79" s="103"/>
      <c r="CE79" s="104">
        <f>BX79+1</f>
        <v>29</v>
      </c>
      <c r="CF79" s="61"/>
      <c r="CG79" s="102"/>
      <c r="CH79" s="103"/>
      <c r="CI79" s="103"/>
      <c r="CJ79" s="103"/>
      <c r="CK79" s="103"/>
      <c r="CL79" s="104">
        <f>CE79+1</f>
        <v>30</v>
      </c>
      <c r="CM79" s="61"/>
      <c r="CN79" s="102"/>
      <c r="CO79" s="103"/>
      <c r="CP79" s="103"/>
      <c r="CQ79" s="103"/>
      <c r="CR79" s="103"/>
      <c r="CS79" s="104">
        <f>CL79+1</f>
        <v>31</v>
      </c>
      <c r="CT79" s="61"/>
      <c r="CU79" s="102"/>
      <c r="CV79" s="103"/>
      <c r="CW79" s="103"/>
      <c r="CX79" s="103"/>
      <c r="CY79" s="103"/>
      <c r="CZ79" s="104">
        <f>CS79+1</f>
        <v>32</v>
      </c>
      <c r="DA79" s="61"/>
      <c r="DB79" s="102"/>
      <c r="DC79" s="103"/>
      <c r="DD79" s="103"/>
      <c r="DE79" s="103"/>
      <c r="DF79" s="103"/>
      <c r="DG79" s="104">
        <f>CZ79+1</f>
        <v>33</v>
      </c>
      <c r="DH79" s="61"/>
      <c r="DI79" s="102"/>
      <c r="DJ79" s="103"/>
      <c r="DK79" s="103"/>
      <c r="DL79" s="103"/>
      <c r="DM79" s="103"/>
      <c r="DN79" s="104">
        <f>DG79+1</f>
        <v>34</v>
      </c>
      <c r="DO79" s="61"/>
      <c r="DP79" s="102"/>
      <c r="DQ79" s="103"/>
      <c r="DR79" s="103"/>
      <c r="DS79" s="103"/>
      <c r="DT79" s="103"/>
      <c r="DU79" s="104">
        <f>DN79+1</f>
        <v>35</v>
      </c>
      <c r="DV79" s="61"/>
      <c r="DW79" s="102"/>
      <c r="DX79" s="103"/>
      <c r="DY79" s="103"/>
      <c r="DZ79" s="103"/>
      <c r="EA79" s="103"/>
      <c r="EB79" s="104">
        <f>DU79+1</f>
        <v>36</v>
      </c>
      <c r="EC79" s="61"/>
      <c r="ED79" s="102"/>
      <c r="EE79" s="103"/>
      <c r="EF79" s="103"/>
      <c r="EG79" s="103"/>
      <c r="EH79" s="103"/>
      <c r="EI79" s="104">
        <f>EB79+1</f>
        <v>37</v>
      </c>
      <c r="EJ79" s="61"/>
      <c r="EK79" s="102"/>
      <c r="EL79" s="103"/>
      <c r="EM79" s="103"/>
      <c r="EN79" s="103"/>
      <c r="EO79" s="103"/>
      <c r="EP79" s="104">
        <f>EI79+1</f>
        <v>38</v>
      </c>
      <c r="EQ79" s="61"/>
      <c r="ER79" s="102"/>
      <c r="ES79" s="103"/>
      <c r="ET79" s="103"/>
      <c r="EU79" s="103"/>
      <c r="EV79" s="103"/>
      <c r="EW79" s="104">
        <f>EP79+1</f>
        <v>39</v>
      </c>
      <c r="EX79" s="61"/>
      <c r="EY79" s="102"/>
      <c r="EZ79" s="103"/>
      <c r="FA79" s="103"/>
      <c r="FB79" s="103"/>
      <c r="FC79" s="103"/>
      <c r="FD79" s="104">
        <f>EW79+1</f>
        <v>40</v>
      </c>
      <c r="FE79" s="61"/>
      <c r="FF79" s="102"/>
      <c r="FG79" s="103"/>
      <c r="FH79" s="103"/>
      <c r="FI79" s="103"/>
      <c r="FJ79" s="103"/>
      <c r="FK79" s="104">
        <f>FD79+1</f>
        <v>41</v>
      </c>
      <c r="FL79" s="61"/>
      <c r="FM79" s="102"/>
      <c r="FN79" s="103"/>
      <c r="FO79" s="103"/>
      <c r="FP79" s="103"/>
      <c r="FQ79" s="103"/>
      <c r="FR79" s="104">
        <f>FK79+1</f>
        <v>42</v>
      </c>
      <c r="FS79" s="61"/>
      <c r="FT79" s="102"/>
      <c r="FU79" s="103"/>
      <c r="FV79" s="103"/>
      <c r="FW79" s="103"/>
      <c r="FX79" s="103"/>
      <c r="FY79" s="104">
        <f>FR79+1</f>
        <v>43</v>
      </c>
      <c r="FZ79" s="61"/>
      <c r="GA79" s="102"/>
      <c r="GB79" s="103"/>
      <c r="GC79" s="103"/>
      <c r="GD79" s="103"/>
      <c r="GE79" s="103"/>
      <c r="GF79" s="104">
        <f>FY79+1</f>
        <v>44</v>
      </c>
      <c r="GG79" s="61"/>
      <c r="GH79" s="102"/>
      <c r="GI79" s="103"/>
      <c r="GJ79" s="103"/>
      <c r="GK79" s="103"/>
      <c r="GL79" s="103"/>
      <c r="GM79" s="104">
        <f>GF79+1</f>
        <v>45</v>
      </c>
      <c r="GN79" s="61"/>
      <c r="GO79" s="102"/>
      <c r="GP79" s="103"/>
      <c r="GQ79" s="103"/>
      <c r="GR79" s="103"/>
      <c r="GS79" s="103"/>
      <c r="GT79" s="104">
        <f>GM79+1</f>
        <v>46</v>
      </c>
      <c r="GU79" s="61"/>
      <c r="GV79" s="102"/>
      <c r="GW79" s="103"/>
      <c r="GX79" s="103"/>
      <c r="GY79" s="103"/>
      <c r="GZ79" s="103"/>
      <c r="HA79" s="104">
        <f>GT79+1</f>
        <v>47</v>
      </c>
      <c r="HB79" s="61"/>
      <c r="HC79" s="102"/>
      <c r="HD79" s="103"/>
      <c r="HE79" s="103"/>
      <c r="HF79" s="103"/>
      <c r="HG79" s="103"/>
      <c r="HH79" s="104">
        <f>HA79+1</f>
        <v>48</v>
      </c>
      <c r="HI79" s="61"/>
      <c r="HJ79" s="102"/>
      <c r="HK79" s="103"/>
      <c r="HL79" s="103"/>
      <c r="HM79" s="103"/>
      <c r="HN79" s="103"/>
      <c r="HO79" s="104">
        <f>HH79+1</f>
        <v>49</v>
      </c>
      <c r="HP79" s="61"/>
      <c r="HQ79" s="102"/>
      <c r="HR79" s="103"/>
      <c r="HS79" s="103"/>
      <c r="HT79" s="103"/>
      <c r="HU79" s="103"/>
      <c r="HV79" s="104">
        <f>HO79+1</f>
        <v>50</v>
      </c>
      <c r="HW79" s="61"/>
      <c r="HX79" s="102"/>
      <c r="HY79" s="103"/>
      <c r="HZ79" s="103"/>
      <c r="IA79" s="103"/>
      <c r="IB79" s="103"/>
      <c r="IC79" s="104">
        <f>HV79+1</f>
        <v>51</v>
      </c>
      <c r="ID79" s="61"/>
      <c r="IE79" s="102"/>
      <c r="IF79" s="103"/>
      <c r="IG79" s="103"/>
      <c r="IH79" s="103"/>
      <c r="II79" s="103"/>
      <c r="IJ79" s="104">
        <f>IC79+1</f>
        <v>52</v>
      </c>
      <c r="IK79" s="61"/>
      <c r="IL79" s="102"/>
      <c r="IM79" s="103"/>
      <c r="IN79" s="103"/>
      <c r="IO79" s="103"/>
      <c r="IP79" s="103"/>
      <c r="IQ79" s="104">
        <f>IJ79+1</f>
        <v>53</v>
      </c>
      <c r="IR79" s="61"/>
      <c r="IS79" s="102"/>
      <c r="IT79" s="103"/>
      <c r="IU79" s="103"/>
      <c r="IV79" s="103"/>
      <c r="IW79" s="103"/>
      <c r="IX79" s="104">
        <v>2</v>
      </c>
      <c r="IY79" s="61"/>
      <c r="IZ79" s="102"/>
      <c r="JA79" s="103"/>
      <c r="JB79" s="103"/>
      <c r="JC79" s="103"/>
      <c r="JD79" s="103"/>
      <c r="JE79" s="104">
        <v>3</v>
      </c>
      <c r="JF79" s="61"/>
      <c r="JG79" s="102"/>
      <c r="JH79" s="103"/>
      <c r="JI79" s="103"/>
      <c r="JJ79" s="103"/>
      <c r="JK79" s="103"/>
      <c r="JL79" s="104">
        <v>3</v>
      </c>
      <c r="JM79" s="61"/>
      <c r="JN79" s="102"/>
      <c r="JO79" s="103"/>
      <c r="JP79" s="103"/>
      <c r="JQ79" s="103"/>
      <c r="JR79" s="103"/>
      <c r="JS79" s="104">
        <v>3</v>
      </c>
      <c r="JT79" s="61"/>
      <c r="JU79" s="102"/>
      <c r="JV79" s="103"/>
      <c r="JW79" s="103"/>
      <c r="JX79" s="103"/>
      <c r="JY79" s="103"/>
      <c r="JZ79" s="104">
        <v>3</v>
      </c>
      <c r="KA79" s="61"/>
      <c r="KB79" s="102"/>
      <c r="KC79" s="103"/>
      <c r="KD79" s="103"/>
      <c r="KE79" s="103"/>
      <c r="KF79" s="103"/>
      <c r="KG79" s="104">
        <v>3</v>
      </c>
      <c r="KH79" s="61"/>
      <c r="KI79" s="102"/>
      <c r="KJ79" s="103"/>
      <c r="KK79" s="103"/>
      <c r="KL79" s="103"/>
      <c r="KM79" s="103"/>
      <c r="KN79" s="104">
        <v>3</v>
      </c>
      <c r="KO79" s="61"/>
      <c r="KP79" s="102"/>
      <c r="KQ79" s="103"/>
      <c r="KR79" s="103"/>
      <c r="KS79" s="103"/>
      <c r="KT79" s="103"/>
      <c r="KU79" s="104">
        <v>3</v>
      </c>
      <c r="KV79" s="61"/>
      <c r="KW79" s="102"/>
      <c r="KX79" s="103"/>
      <c r="KY79" s="103"/>
      <c r="KZ79" s="103"/>
      <c r="LA79" s="103"/>
      <c r="LB79" s="104">
        <v>3</v>
      </c>
      <c r="LC79" s="61"/>
      <c r="LD79" s="102"/>
      <c r="LE79" s="103"/>
      <c r="LF79" s="103"/>
      <c r="LG79" s="103"/>
      <c r="LH79" s="103"/>
      <c r="LI79" s="104">
        <v>3</v>
      </c>
      <c r="LJ79" s="61"/>
      <c r="LK79" s="102"/>
      <c r="LL79" s="103"/>
      <c r="LM79" s="103"/>
      <c r="LN79" s="103"/>
      <c r="LO79" s="103"/>
      <c r="LP79" s="104">
        <v>3</v>
      </c>
      <c r="LQ79" s="61"/>
      <c r="LR79" s="102"/>
      <c r="LS79" s="103"/>
      <c r="LT79" s="103"/>
      <c r="LU79" s="103"/>
      <c r="LV79" s="103"/>
      <c r="LW79" s="104">
        <v>3</v>
      </c>
      <c r="LX79" s="61"/>
      <c r="LY79" s="102"/>
      <c r="LZ79" s="103"/>
      <c r="MA79" s="103"/>
      <c r="MB79" s="103"/>
      <c r="MC79" s="103"/>
      <c r="MD79" s="104">
        <v>3</v>
      </c>
      <c r="ME79" s="61"/>
      <c r="MF79" s="102"/>
      <c r="MG79" s="103"/>
      <c r="MH79" s="103"/>
      <c r="MI79" s="103"/>
      <c r="MJ79" s="103"/>
      <c r="MK79" s="104">
        <v>3</v>
      </c>
      <c r="ML79" s="61"/>
      <c r="MM79" s="102"/>
      <c r="MN79" s="103"/>
      <c r="MO79" s="103"/>
      <c r="MP79" s="103"/>
      <c r="MQ79" s="103"/>
      <c r="MR79" s="104">
        <v>3</v>
      </c>
      <c r="MS79" s="61"/>
      <c r="MT79" s="102"/>
      <c r="MU79" s="103"/>
      <c r="MV79" s="103"/>
      <c r="MW79" s="103"/>
      <c r="MX79" s="103"/>
      <c r="MY79" s="104">
        <v>3</v>
      </c>
      <c r="MZ79" s="61"/>
      <c r="NA79" s="102"/>
      <c r="NB79" s="103"/>
      <c r="NC79" s="103"/>
      <c r="ND79" s="103"/>
      <c r="NE79" s="103"/>
      <c r="NF79" s="104">
        <v>3</v>
      </c>
      <c r="NG79" s="61"/>
      <c r="NH79" s="102"/>
      <c r="NI79" s="103"/>
      <c r="NJ79" s="103"/>
      <c r="NK79" s="103"/>
      <c r="NL79" s="103"/>
      <c r="NM79" s="104">
        <v>3</v>
      </c>
      <c r="NN79" s="61"/>
      <c r="NO79" s="102"/>
      <c r="NP79" s="103"/>
      <c r="NQ79" s="103"/>
      <c r="NR79" s="103"/>
      <c r="NS79" s="103"/>
      <c r="NT79" s="104">
        <v>3</v>
      </c>
      <c r="NU79" s="61"/>
      <c r="NV79" s="102"/>
      <c r="NW79" s="103"/>
      <c r="NX79" s="103"/>
      <c r="NY79" s="103"/>
      <c r="NZ79" s="103"/>
      <c r="OA79" s="104">
        <v>3</v>
      </c>
      <c r="OB79" s="61"/>
      <c r="OC79" s="102"/>
      <c r="OD79" s="103"/>
      <c r="OE79" s="103"/>
      <c r="OF79" s="103"/>
      <c r="OG79" s="103"/>
      <c r="OH79" s="104">
        <v>3</v>
      </c>
      <c r="OI79" s="61"/>
      <c r="OJ79" s="102"/>
      <c r="OK79" s="103"/>
      <c r="OL79" s="103"/>
      <c r="OM79" s="103"/>
      <c r="ON79" s="103"/>
      <c r="OO79" s="104">
        <v>3</v>
      </c>
      <c r="OP79" s="61"/>
      <c r="OQ79" s="102"/>
      <c r="OR79" s="103"/>
      <c r="OS79" s="103"/>
      <c r="OT79" s="103"/>
      <c r="OU79" s="103"/>
      <c r="OV79" s="104">
        <v>3</v>
      </c>
      <c r="OW79" s="61"/>
      <c r="OX79" s="102"/>
      <c r="OY79" s="103"/>
      <c r="OZ79" s="103"/>
      <c r="PA79" s="103"/>
      <c r="PB79" s="103"/>
      <c r="PC79" s="104">
        <v>3</v>
      </c>
      <c r="PD79" s="61"/>
      <c r="PE79" s="102"/>
      <c r="PF79" s="103"/>
      <c r="PG79" s="103"/>
      <c r="PH79" s="103"/>
      <c r="PI79" s="103"/>
      <c r="PJ79" s="104">
        <v>3</v>
      </c>
      <c r="PK79" s="61"/>
      <c r="PL79" s="102"/>
      <c r="PM79" s="103"/>
      <c r="PN79" s="103"/>
      <c r="PO79" s="103"/>
      <c r="PP79" s="103"/>
      <c r="PQ79" s="104">
        <v>3</v>
      </c>
      <c r="PR79" s="61"/>
    </row>
    <row r="80" spans="1:434" s="34" customFormat="1" ht="29.25" customHeight="1">
      <c r="A80" s="25"/>
      <c r="C80" s="35" t="s">
        <v>2143</v>
      </c>
      <c r="D80" s="35" t="s">
        <v>2171</v>
      </c>
      <c r="E80" s="35" t="s">
        <v>2173</v>
      </c>
      <c r="F80" s="58" t="s">
        <v>2175</v>
      </c>
      <c r="G80" s="66"/>
      <c r="H80" s="35" t="s">
        <v>2168</v>
      </c>
      <c r="I80" s="35" t="s">
        <v>2174</v>
      </c>
      <c r="J80" s="35" t="s">
        <v>2143</v>
      </c>
      <c r="K80" s="35" t="s">
        <v>2171</v>
      </c>
      <c r="L80" s="35" t="s">
        <v>2173</v>
      </c>
      <c r="M80" s="58" t="s">
        <v>2175</v>
      </c>
      <c r="N80" s="66"/>
      <c r="O80" s="35" t="s">
        <v>2168</v>
      </c>
      <c r="P80" s="35" t="s">
        <v>2174</v>
      </c>
      <c r="Q80" s="35" t="s">
        <v>2143</v>
      </c>
      <c r="R80" s="35" t="s">
        <v>2171</v>
      </c>
      <c r="S80" s="35" t="s">
        <v>2173</v>
      </c>
      <c r="T80" s="58" t="s">
        <v>2175</v>
      </c>
      <c r="U80" s="66"/>
      <c r="V80" s="35" t="s">
        <v>2168</v>
      </c>
      <c r="W80" s="35" t="s">
        <v>2174</v>
      </c>
      <c r="X80" s="35" t="s">
        <v>2143</v>
      </c>
      <c r="Y80" s="35" t="s">
        <v>2171</v>
      </c>
      <c r="Z80" s="35" t="s">
        <v>2173</v>
      </c>
      <c r="AA80" s="58" t="s">
        <v>2175</v>
      </c>
      <c r="AB80" s="66"/>
      <c r="AC80" s="35" t="s">
        <v>2168</v>
      </c>
      <c r="AD80" s="35" t="s">
        <v>2174</v>
      </c>
      <c r="AE80" s="35" t="s">
        <v>2143</v>
      </c>
      <c r="AF80" s="35" t="s">
        <v>2171</v>
      </c>
      <c r="AG80" s="35" t="s">
        <v>2173</v>
      </c>
      <c r="AH80" s="58" t="s">
        <v>2175</v>
      </c>
      <c r="AI80" s="66"/>
      <c r="AJ80" s="35" t="s">
        <v>2168</v>
      </c>
      <c r="AK80" s="35" t="s">
        <v>2174</v>
      </c>
      <c r="AL80" s="35" t="s">
        <v>2143</v>
      </c>
      <c r="AM80" s="35" t="s">
        <v>2171</v>
      </c>
      <c r="AN80" s="35" t="s">
        <v>2173</v>
      </c>
      <c r="AO80" s="58" t="s">
        <v>2175</v>
      </c>
      <c r="AP80" s="66"/>
      <c r="AQ80" s="35" t="s">
        <v>2168</v>
      </c>
      <c r="AR80" s="35" t="s">
        <v>2174</v>
      </c>
      <c r="AS80" s="35" t="s">
        <v>2143</v>
      </c>
      <c r="AT80" s="35" t="s">
        <v>2171</v>
      </c>
      <c r="AU80" s="35" t="s">
        <v>2173</v>
      </c>
      <c r="AV80" s="58" t="s">
        <v>2175</v>
      </c>
      <c r="AW80" s="66"/>
      <c r="AX80" s="35" t="s">
        <v>2168</v>
      </c>
      <c r="AY80" s="35" t="s">
        <v>2174</v>
      </c>
      <c r="AZ80" s="35" t="s">
        <v>2143</v>
      </c>
      <c r="BA80" s="35" t="s">
        <v>2171</v>
      </c>
      <c r="BB80" s="35" t="s">
        <v>2173</v>
      </c>
      <c r="BC80" s="58" t="s">
        <v>2175</v>
      </c>
      <c r="BD80" s="66"/>
      <c r="BE80" s="35" t="s">
        <v>2168</v>
      </c>
      <c r="BF80" s="35" t="s">
        <v>2174</v>
      </c>
      <c r="BG80" s="35" t="s">
        <v>2143</v>
      </c>
      <c r="BH80" s="35" t="s">
        <v>2171</v>
      </c>
      <c r="BI80" s="35" t="s">
        <v>2173</v>
      </c>
      <c r="BJ80" s="58" t="s">
        <v>2175</v>
      </c>
      <c r="BK80" s="66"/>
      <c r="BL80" s="35" t="s">
        <v>2168</v>
      </c>
      <c r="BM80" s="35" t="s">
        <v>2174</v>
      </c>
      <c r="BN80" s="35" t="s">
        <v>2143</v>
      </c>
      <c r="BO80" s="35" t="s">
        <v>2171</v>
      </c>
      <c r="BP80" s="35" t="s">
        <v>2173</v>
      </c>
      <c r="BQ80" s="58" t="s">
        <v>2175</v>
      </c>
      <c r="BR80" s="66"/>
      <c r="BS80" s="35" t="s">
        <v>2168</v>
      </c>
      <c r="BT80" s="35" t="s">
        <v>2174</v>
      </c>
      <c r="BU80" s="35" t="s">
        <v>2143</v>
      </c>
      <c r="BV80" s="35" t="s">
        <v>2171</v>
      </c>
      <c r="BW80" s="35" t="s">
        <v>2173</v>
      </c>
      <c r="BX80" s="58" t="s">
        <v>2175</v>
      </c>
      <c r="BY80" s="66"/>
      <c r="BZ80" s="35" t="s">
        <v>2168</v>
      </c>
      <c r="CA80" s="35" t="s">
        <v>2174</v>
      </c>
      <c r="CB80" s="35" t="s">
        <v>2143</v>
      </c>
      <c r="CC80" s="35" t="s">
        <v>2171</v>
      </c>
      <c r="CD80" s="35" t="s">
        <v>2173</v>
      </c>
      <c r="CE80" s="58" t="s">
        <v>2175</v>
      </c>
      <c r="CF80" s="66"/>
      <c r="CG80" s="35" t="s">
        <v>2168</v>
      </c>
      <c r="CH80" s="35" t="s">
        <v>2174</v>
      </c>
      <c r="CI80" s="35" t="s">
        <v>2143</v>
      </c>
      <c r="CJ80" s="35" t="s">
        <v>2171</v>
      </c>
      <c r="CK80" s="35" t="s">
        <v>2173</v>
      </c>
      <c r="CL80" s="58" t="s">
        <v>2175</v>
      </c>
      <c r="CM80" s="66"/>
      <c r="CN80" s="35" t="s">
        <v>2168</v>
      </c>
      <c r="CO80" s="35" t="s">
        <v>2174</v>
      </c>
      <c r="CP80" s="35" t="s">
        <v>2143</v>
      </c>
      <c r="CQ80" s="35" t="s">
        <v>2171</v>
      </c>
      <c r="CR80" s="35" t="s">
        <v>2173</v>
      </c>
      <c r="CS80" s="58" t="s">
        <v>2175</v>
      </c>
      <c r="CT80" s="66"/>
      <c r="CU80" s="35" t="s">
        <v>2168</v>
      </c>
      <c r="CV80" s="35" t="s">
        <v>2174</v>
      </c>
      <c r="CW80" s="35" t="s">
        <v>2143</v>
      </c>
      <c r="CX80" s="35" t="s">
        <v>2171</v>
      </c>
      <c r="CY80" s="35" t="s">
        <v>2173</v>
      </c>
      <c r="CZ80" s="58" t="s">
        <v>2175</v>
      </c>
      <c r="DA80" s="66"/>
      <c r="DB80" s="35" t="s">
        <v>2168</v>
      </c>
      <c r="DC80" s="35" t="s">
        <v>2174</v>
      </c>
      <c r="DD80" s="35" t="s">
        <v>2143</v>
      </c>
      <c r="DE80" s="35" t="s">
        <v>2171</v>
      </c>
      <c r="DF80" s="35" t="s">
        <v>2173</v>
      </c>
      <c r="DG80" s="58" t="s">
        <v>2175</v>
      </c>
      <c r="DH80" s="66"/>
      <c r="DI80" s="35" t="s">
        <v>2168</v>
      </c>
      <c r="DJ80" s="35" t="s">
        <v>2174</v>
      </c>
      <c r="DK80" s="35" t="s">
        <v>2143</v>
      </c>
      <c r="DL80" s="35" t="s">
        <v>2171</v>
      </c>
      <c r="DM80" s="35" t="s">
        <v>2173</v>
      </c>
      <c r="DN80" s="58" t="s">
        <v>2175</v>
      </c>
      <c r="DO80" s="66"/>
      <c r="DP80" s="35" t="s">
        <v>2168</v>
      </c>
      <c r="DQ80" s="35" t="s">
        <v>2174</v>
      </c>
      <c r="DR80" s="35" t="s">
        <v>2143</v>
      </c>
      <c r="DS80" s="35" t="s">
        <v>2171</v>
      </c>
      <c r="DT80" s="35" t="s">
        <v>2173</v>
      </c>
      <c r="DU80" s="58" t="s">
        <v>2175</v>
      </c>
      <c r="DV80" s="66"/>
      <c r="DW80" s="35" t="s">
        <v>2168</v>
      </c>
      <c r="DX80" s="35" t="s">
        <v>2174</v>
      </c>
      <c r="DY80" s="35" t="s">
        <v>2143</v>
      </c>
      <c r="DZ80" s="35" t="s">
        <v>2171</v>
      </c>
      <c r="EA80" s="35" t="s">
        <v>2173</v>
      </c>
      <c r="EB80" s="58" t="s">
        <v>2175</v>
      </c>
      <c r="EC80" s="66"/>
      <c r="ED80" s="35" t="s">
        <v>2168</v>
      </c>
      <c r="EE80" s="35" t="s">
        <v>2174</v>
      </c>
      <c r="EF80" s="35" t="s">
        <v>2143</v>
      </c>
      <c r="EG80" s="35" t="s">
        <v>2171</v>
      </c>
      <c r="EH80" s="35" t="s">
        <v>2173</v>
      </c>
      <c r="EI80" s="58" t="s">
        <v>2175</v>
      </c>
      <c r="EJ80" s="66"/>
      <c r="EK80" s="35" t="s">
        <v>2168</v>
      </c>
      <c r="EL80" s="35" t="s">
        <v>2174</v>
      </c>
      <c r="EM80" s="35" t="s">
        <v>2143</v>
      </c>
      <c r="EN80" s="35" t="s">
        <v>2171</v>
      </c>
      <c r="EO80" s="35" t="s">
        <v>2173</v>
      </c>
      <c r="EP80" s="58" t="s">
        <v>2175</v>
      </c>
      <c r="EQ80" s="66"/>
      <c r="ER80" s="35" t="s">
        <v>2168</v>
      </c>
      <c r="ES80" s="35" t="s">
        <v>2174</v>
      </c>
      <c r="ET80" s="35" t="s">
        <v>2143</v>
      </c>
      <c r="EU80" s="35" t="s">
        <v>2171</v>
      </c>
      <c r="EV80" s="35" t="s">
        <v>2173</v>
      </c>
      <c r="EW80" s="58" t="s">
        <v>2175</v>
      </c>
      <c r="EX80" s="66"/>
      <c r="EY80" s="35" t="s">
        <v>2168</v>
      </c>
      <c r="EZ80" s="35" t="s">
        <v>2174</v>
      </c>
      <c r="FA80" s="35" t="s">
        <v>2143</v>
      </c>
      <c r="FB80" s="35" t="s">
        <v>2171</v>
      </c>
      <c r="FC80" s="35" t="s">
        <v>2173</v>
      </c>
      <c r="FD80" s="58" t="s">
        <v>2175</v>
      </c>
      <c r="FE80" s="66"/>
      <c r="FF80" s="35" t="s">
        <v>2168</v>
      </c>
      <c r="FG80" s="35" t="s">
        <v>2174</v>
      </c>
      <c r="FH80" s="35" t="s">
        <v>2143</v>
      </c>
      <c r="FI80" s="35" t="s">
        <v>2171</v>
      </c>
      <c r="FJ80" s="35" t="s">
        <v>2173</v>
      </c>
      <c r="FK80" s="58" t="s">
        <v>2175</v>
      </c>
      <c r="FL80" s="66"/>
      <c r="FM80" s="35" t="s">
        <v>2168</v>
      </c>
      <c r="FN80" s="35" t="s">
        <v>2174</v>
      </c>
      <c r="FO80" s="35" t="s">
        <v>2143</v>
      </c>
      <c r="FP80" s="35" t="s">
        <v>2171</v>
      </c>
      <c r="FQ80" s="35" t="s">
        <v>2173</v>
      </c>
      <c r="FR80" s="58" t="s">
        <v>2175</v>
      </c>
      <c r="FS80" s="66"/>
      <c r="FT80" s="35" t="s">
        <v>2168</v>
      </c>
      <c r="FU80" s="35" t="s">
        <v>2174</v>
      </c>
      <c r="FV80" s="35" t="s">
        <v>2143</v>
      </c>
      <c r="FW80" s="35" t="s">
        <v>2171</v>
      </c>
      <c r="FX80" s="35" t="s">
        <v>2173</v>
      </c>
      <c r="FY80" s="58" t="s">
        <v>2175</v>
      </c>
      <c r="FZ80" s="66"/>
      <c r="GA80" s="35" t="s">
        <v>2168</v>
      </c>
      <c r="GB80" s="35" t="s">
        <v>2174</v>
      </c>
      <c r="GC80" s="35" t="s">
        <v>2143</v>
      </c>
      <c r="GD80" s="35" t="s">
        <v>2171</v>
      </c>
      <c r="GE80" s="35" t="s">
        <v>2173</v>
      </c>
      <c r="GF80" s="58" t="s">
        <v>2175</v>
      </c>
      <c r="GG80" s="66"/>
      <c r="GH80" s="35" t="s">
        <v>2168</v>
      </c>
      <c r="GI80" s="35" t="s">
        <v>2174</v>
      </c>
      <c r="GJ80" s="35" t="s">
        <v>2143</v>
      </c>
      <c r="GK80" s="35" t="s">
        <v>2171</v>
      </c>
      <c r="GL80" s="35" t="s">
        <v>2173</v>
      </c>
      <c r="GM80" s="58" t="s">
        <v>2175</v>
      </c>
      <c r="GN80" s="66"/>
      <c r="GO80" s="35" t="s">
        <v>2168</v>
      </c>
      <c r="GP80" s="35" t="s">
        <v>2174</v>
      </c>
      <c r="GQ80" s="35" t="s">
        <v>2143</v>
      </c>
      <c r="GR80" s="35" t="s">
        <v>2171</v>
      </c>
      <c r="GS80" s="35" t="s">
        <v>2173</v>
      </c>
      <c r="GT80" s="58" t="s">
        <v>2175</v>
      </c>
      <c r="GU80" s="66"/>
      <c r="GV80" s="35" t="s">
        <v>2168</v>
      </c>
      <c r="GW80" s="35" t="s">
        <v>2174</v>
      </c>
      <c r="GX80" s="35" t="s">
        <v>2143</v>
      </c>
      <c r="GY80" s="35" t="s">
        <v>2171</v>
      </c>
      <c r="GZ80" s="35" t="s">
        <v>2173</v>
      </c>
      <c r="HA80" s="58" t="s">
        <v>2175</v>
      </c>
      <c r="HB80" s="66"/>
      <c r="HC80" s="35" t="s">
        <v>2168</v>
      </c>
      <c r="HD80" s="35" t="s">
        <v>2174</v>
      </c>
      <c r="HE80" s="35" t="s">
        <v>2143</v>
      </c>
      <c r="HF80" s="35" t="s">
        <v>2171</v>
      </c>
      <c r="HG80" s="35" t="s">
        <v>2173</v>
      </c>
      <c r="HH80" s="58" t="s">
        <v>2175</v>
      </c>
      <c r="HI80" s="66"/>
      <c r="HJ80" s="35" t="s">
        <v>2168</v>
      </c>
      <c r="HK80" s="35" t="s">
        <v>2174</v>
      </c>
      <c r="HL80" s="35" t="s">
        <v>2143</v>
      </c>
      <c r="HM80" s="35" t="s">
        <v>2171</v>
      </c>
      <c r="HN80" s="35" t="s">
        <v>2173</v>
      </c>
      <c r="HO80" s="58" t="s">
        <v>2175</v>
      </c>
      <c r="HP80" s="66"/>
      <c r="HQ80" s="35" t="s">
        <v>2168</v>
      </c>
      <c r="HR80" s="35" t="s">
        <v>2174</v>
      </c>
      <c r="HS80" s="35" t="s">
        <v>2143</v>
      </c>
      <c r="HT80" s="35" t="s">
        <v>2171</v>
      </c>
      <c r="HU80" s="35" t="s">
        <v>2173</v>
      </c>
      <c r="HV80" s="58" t="s">
        <v>2175</v>
      </c>
      <c r="HW80" s="66"/>
      <c r="HX80" s="35" t="s">
        <v>2168</v>
      </c>
      <c r="HY80" s="35" t="s">
        <v>2174</v>
      </c>
      <c r="HZ80" s="35" t="s">
        <v>2143</v>
      </c>
      <c r="IA80" s="35" t="s">
        <v>2171</v>
      </c>
      <c r="IB80" s="35" t="s">
        <v>2173</v>
      </c>
      <c r="IC80" s="58" t="s">
        <v>2175</v>
      </c>
      <c r="ID80" s="66"/>
      <c r="IE80" s="35" t="s">
        <v>2168</v>
      </c>
      <c r="IF80" s="35" t="s">
        <v>2174</v>
      </c>
      <c r="IG80" s="35" t="s">
        <v>2143</v>
      </c>
      <c r="IH80" s="35" t="s">
        <v>2171</v>
      </c>
      <c r="II80" s="35" t="s">
        <v>2173</v>
      </c>
      <c r="IJ80" s="58" t="s">
        <v>2175</v>
      </c>
      <c r="IK80" s="66"/>
      <c r="IL80" s="35" t="s">
        <v>2168</v>
      </c>
      <c r="IM80" s="35" t="s">
        <v>2174</v>
      </c>
      <c r="IN80" s="35" t="s">
        <v>2143</v>
      </c>
      <c r="IO80" s="35" t="s">
        <v>2171</v>
      </c>
      <c r="IP80" s="35" t="s">
        <v>2173</v>
      </c>
      <c r="IQ80" s="58" t="s">
        <v>2175</v>
      </c>
      <c r="IR80" s="66"/>
      <c r="IS80" s="35" t="s">
        <v>2168</v>
      </c>
      <c r="IT80" s="35" t="s">
        <v>2174</v>
      </c>
      <c r="IU80" s="35" t="s">
        <v>2143</v>
      </c>
      <c r="IV80" s="35" t="s">
        <v>2171</v>
      </c>
      <c r="IW80" s="35" t="s">
        <v>2173</v>
      </c>
      <c r="IX80" s="58" t="s">
        <v>2175</v>
      </c>
      <c r="IY80" s="66"/>
      <c r="IZ80" s="35" t="s">
        <v>2168</v>
      </c>
      <c r="JA80" s="35" t="s">
        <v>2174</v>
      </c>
      <c r="JB80" s="35" t="s">
        <v>2143</v>
      </c>
      <c r="JC80" s="35" t="s">
        <v>2171</v>
      </c>
      <c r="JD80" s="35" t="s">
        <v>2173</v>
      </c>
      <c r="JE80" s="58" t="s">
        <v>2175</v>
      </c>
      <c r="JF80" s="66"/>
      <c r="JG80" s="35" t="s">
        <v>2168</v>
      </c>
      <c r="JH80" s="35" t="s">
        <v>2174</v>
      </c>
      <c r="JI80" s="35" t="s">
        <v>2143</v>
      </c>
      <c r="JJ80" s="35" t="s">
        <v>2171</v>
      </c>
      <c r="JK80" s="35" t="s">
        <v>2173</v>
      </c>
      <c r="JL80" s="58" t="s">
        <v>2175</v>
      </c>
      <c r="JM80" s="66"/>
      <c r="JN80" s="35" t="s">
        <v>2168</v>
      </c>
      <c r="JO80" s="35" t="s">
        <v>2174</v>
      </c>
      <c r="JP80" s="35" t="s">
        <v>2143</v>
      </c>
      <c r="JQ80" s="35" t="s">
        <v>2171</v>
      </c>
      <c r="JR80" s="35" t="s">
        <v>2173</v>
      </c>
      <c r="JS80" s="58" t="s">
        <v>2175</v>
      </c>
      <c r="JT80" s="66"/>
      <c r="JU80" s="35" t="s">
        <v>2168</v>
      </c>
      <c r="JV80" s="35" t="s">
        <v>2174</v>
      </c>
      <c r="JW80" s="35" t="s">
        <v>2143</v>
      </c>
      <c r="JX80" s="35" t="s">
        <v>2171</v>
      </c>
      <c r="JY80" s="35" t="s">
        <v>2173</v>
      </c>
      <c r="JZ80" s="58" t="s">
        <v>2175</v>
      </c>
      <c r="KA80" s="66"/>
      <c r="KB80" s="35" t="s">
        <v>2168</v>
      </c>
      <c r="KC80" s="35" t="s">
        <v>2174</v>
      </c>
      <c r="KD80" s="35" t="s">
        <v>2143</v>
      </c>
      <c r="KE80" s="35" t="s">
        <v>2171</v>
      </c>
      <c r="KF80" s="35" t="s">
        <v>2173</v>
      </c>
      <c r="KG80" s="58" t="s">
        <v>2175</v>
      </c>
      <c r="KH80" s="66"/>
      <c r="KI80" s="35" t="s">
        <v>2168</v>
      </c>
      <c r="KJ80" s="35" t="s">
        <v>2174</v>
      </c>
      <c r="KK80" s="35" t="s">
        <v>2143</v>
      </c>
      <c r="KL80" s="35" t="s">
        <v>2171</v>
      </c>
      <c r="KM80" s="35" t="s">
        <v>2173</v>
      </c>
      <c r="KN80" s="58" t="s">
        <v>2175</v>
      </c>
      <c r="KO80" s="66"/>
      <c r="KP80" s="35" t="s">
        <v>2168</v>
      </c>
      <c r="KQ80" s="35" t="s">
        <v>2174</v>
      </c>
      <c r="KR80" s="35" t="s">
        <v>2143</v>
      </c>
      <c r="KS80" s="35" t="s">
        <v>2171</v>
      </c>
      <c r="KT80" s="35" t="s">
        <v>2173</v>
      </c>
      <c r="KU80" s="58" t="s">
        <v>2175</v>
      </c>
      <c r="KV80" s="66"/>
      <c r="KW80" s="35" t="s">
        <v>2168</v>
      </c>
      <c r="KX80" s="35" t="s">
        <v>2174</v>
      </c>
      <c r="KY80" s="35" t="s">
        <v>2143</v>
      </c>
      <c r="KZ80" s="35" t="s">
        <v>2171</v>
      </c>
      <c r="LA80" s="35" t="s">
        <v>2173</v>
      </c>
      <c r="LB80" s="58" t="s">
        <v>2175</v>
      </c>
      <c r="LC80" s="66"/>
      <c r="LD80" s="35" t="s">
        <v>2168</v>
      </c>
      <c r="LE80" s="35" t="s">
        <v>2174</v>
      </c>
      <c r="LF80" s="35" t="s">
        <v>2143</v>
      </c>
      <c r="LG80" s="35" t="s">
        <v>2171</v>
      </c>
      <c r="LH80" s="35" t="s">
        <v>2173</v>
      </c>
      <c r="LI80" s="58" t="s">
        <v>2175</v>
      </c>
      <c r="LJ80" s="66"/>
      <c r="LK80" s="35" t="s">
        <v>2168</v>
      </c>
      <c r="LL80" s="35" t="s">
        <v>2174</v>
      </c>
      <c r="LM80" s="35" t="s">
        <v>2143</v>
      </c>
      <c r="LN80" s="35" t="s">
        <v>2171</v>
      </c>
      <c r="LO80" s="35" t="s">
        <v>2173</v>
      </c>
      <c r="LP80" s="58" t="s">
        <v>2175</v>
      </c>
      <c r="LQ80" s="66"/>
      <c r="LR80" s="35" t="s">
        <v>2168</v>
      </c>
      <c r="LS80" s="35" t="s">
        <v>2174</v>
      </c>
      <c r="LT80" s="35" t="s">
        <v>2143</v>
      </c>
      <c r="LU80" s="35" t="s">
        <v>2171</v>
      </c>
      <c r="LV80" s="35" t="s">
        <v>2173</v>
      </c>
      <c r="LW80" s="58" t="s">
        <v>2175</v>
      </c>
      <c r="LX80" s="66"/>
      <c r="LY80" s="35" t="s">
        <v>2168</v>
      </c>
      <c r="LZ80" s="35" t="s">
        <v>2174</v>
      </c>
      <c r="MA80" s="35" t="s">
        <v>2143</v>
      </c>
      <c r="MB80" s="35" t="s">
        <v>2171</v>
      </c>
      <c r="MC80" s="35" t="s">
        <v>2173</v>
      </c>
      <c r="MD80" s="58" t="s">
        <v>2175</v>
      </c>
      <c r="ME80" s="66"/>
      <c r="MF80" s="35" t="s">
        <v>2168</v>
      </c>
      <c r="MG80" s="35" t="s">
        <v>2174</v>
      </c>
      <c r="MH80" s="35" t="s">
        <v>2143</v>
      </c>
      <c r="MI80" s="35" t="s">
        <v>2171</v>
      </c>
      <c r="MJ80" s="35" t="s">
        <v>2173</v>
      </c>
      <c r="MK80" s="58" t="s">
        <v>2175</v>
      </c>
      <c r="ML80" s="66"/>
      <c r="MM80" s="35" t="s">
        <v>2168</v>
      </c>
      <c r="MN80" s="35" t="s">
        <v>2174</v>
      </c>
      <c r="MO80" s="35" t="s">
        <v>2143</v>
      </c>
      <c r="MP80" s="35" t="s">
        <v>2171</v>
      </c>
      <c r="MQ80" s="35" t="s">
        <v>2173</v>
      </c>
      <c r="MR80" s="58" t="s">
        <v>2175</v>
      </c>
      <c r="MS80" s="66"/>
      <c r="MT80" s="35" t="s">
        <v>2168</v>
      </c>
      <c r="MU80" s="35" t="s">
        <v>2174</v>
      </c>
      <c r="MV80" s="35" t="s">
        <v>2143</v>
      </c>
      <c r="MW80" s="35" t="s">
        <v>2171</v>
      </c>
      <c r="MX80" s="35" t="s">
        <v>2173</v>
      </c>
      <c r="MY80" s="58" t="s">
        <v>2175</v>
      </c>
      <c r="MZ80" s="66"/>
      <c r="NA80" s="35" t="s">
        <v>2168</v>
      </c>
      <c r="NB80" s="35" t="s">
        <v>2174</v>
      </c>
      <c r="NC80" s="35" t="s">
        <v>2143</v>
      </c>
      <c r="ND80" s="35" t="s">
        <v>2171</v>
      </c>
      <c r="NE80" s="35" t="s">
        <v>2173</v>
      </c>
      <c r="NF80" s="58" t="s">
        <v>2175</v>
      </c>
      <c r="NG80" s="66"/>
      <c r="NH80" s="35" t="s">
        <v>2168</v>
      </c>
      <c r="NI80" s="35" t="s">
        <v>2174</v>
      </c>
      <c r="NJ80" s="35" t="s">
        <v>2143</v>
      </c>
      <c r="NK80" s="35" t="s">
        <v>2171</v>
      </c>
      <c r="NL80" s="35" t="s">
        <v>2173</v>
      </c>
      <c r="NM80" s="58" t="s">
        <v>2175</v>
      </c>
      <c r="NN80" s="66"/>
      <c r="NO80" s="35" t="s">
        <v>2168</v>
      </c>
      <c r="NP80" s="35" t="s">
        <v>2174</v>
      </c>
      <c r="NQ80" s="35" t="s">
        <v>2143</v>
      </c>
      <c r="NR80" s="35" t="s">
        <v>2171</v>
      </c>
      <c r="NS80" s="35" t="s">
        <v>2173</v>
      </c>
      <c r="NT80" s="58" t="s">
        <v>2175</v>
      </c>
      <c r="NU80" s="66"/>
      <c r="NV80" s="35" t="s">
        <v>2168</v>
      </c>
      <c r="NW80" s="35" t="s">
        <v>2174</v>
      </c>
      <c r="NX80" s="35" t="s">
        <v>2143</v>
      </c>
      <c r="NY80" s="35" t="s">
        <v>2171</v>
      </c>
      <c r="NZ80" s="35" t="s">
        <v>2173</v>
      </c>
      <c r="OA80" s="58" t="s">
        <v>2175</v>
      </c>
      <c r="OB80" s="66"/>
      <c r="OC80" s="35" t="s">
        <v>2168</v>
      </c>
      <c r="OD80" s="35" t="s">
        <v>2174</v>
      </c>
      <c r="OE80" s="35" t="s">
        <v>2143</v>
      </c>
      <c r="OF80" s="35" t="s">
        <v>2171</v>
      </c>
      <c r="OG80" s="35" t="s">
        <v>2173</v>
      </c>
      <c r="OH80" s="58" t="s">
        <v>2175</v>
      </c>
      <c r="OI80" s="66"/>
      <c r="OJ80" s="35" t="s">
        <v>2168</v>
      </c>
      <c r="OK80" s="35" t="s">
        <v>2174</v>
      </c>
      <c r="OL80" s="35" t="s">
        <v>2143</v>
      </c>
      <c r="OM80" s="35" t="s">
        <v>2171</v>
      </c>
      <c r="ON80" s="35" t="s">
        <v>2173</v>
      </c>
      <c r="OO80" s="58" t="s">
        <v>2175</v>
      </c>
      <c r="OP80" s="66"/>
      <c r="OQ80" s="35" t="s">
        <v>2168</v>
      </c>
      <c r="OR80" s="35" t="s">
        <v>2174</v>
      </c>
      <c r="OS80" s="35" t="s">
        <v>2143</v>
      </c>
      <c r="OT80" s="35" t="s">
        <v>2171</v>
      </c>
      <c r="OU80" s="35" t="s">
        <v>2173</v>
      </c>
      <c r="OV80" s="58" t="s">
        <v>2175</v>
      </c>
      <c r="OW80" s="66"/>
      <c r="OX80" s="35" t="s">
        <v>2168</v>
      </c>
      <c r="OY80" s="35" t="s">
        <v>2174</v>
      </c>
      <c r="OZ80" s="35" t="s">
        <v>2143</v>
      </c>
      <c r="PA80" s="35" t="s">
        <v>2171</v>
      </c>
      <c r="PB80" s="35" t="s">
        <v>2173</v>
      </c>
      <c r="PC80" s="58" t="s">
        <v>2175</v>
      </c>
      <c r="PD80" s="66"/>
      <c r="PE80" s="35" t="s">
        <v>2168</v>
      </c>
      <c r="PF80" s="35" t="s">
        <v>2174</v>
      </c>
      <c r="PG80" s="35" t="s">
        <v>2143</v>
      </c>
      <c r="PH80" s="35" t="s">
        <v>2171</v>
      </c>
      <c r="PI80" s="35" t="s">
        <v>2173</v>
      </c>
      <c r="PJ80" s="58" t="s">
        <v>2175</v>
      </c>
      <c r="PK80" s="66"/>
      <c r="PL80" s="35" t="s">
        <v>2168</v>
      </c>
      <c r="PM80" s="35" t="s">
        <v>2174</v>
      </c>
      <c r="PN80" s="35" t="s">
        <v>2143</v>
      </c>
      <c r="PO80" s="35" t="s">
        <v>2171</v>
      </c>
      <c r="PP80" s="35" t="s">
        <v>2173</v>
      </c>
      <c r="PQ80" s="58" t="s">
        <v>2175</v>
      </c>
      <c r="PR80" s="66"/>
    </row>
    <row r="81" spans="1:434" ht="9" customHeight="1">
      <c r="C81" s="29"/>
      <c r="D81" s="29"/>
      <c r="E81" s="29"/>
      <c r="F81" s="52"/>
      <c r="G81" s="61"/>
      <c r="H81" s="29"/>
      <c r="I81" s="29"/>
      <c r="J81" s="29"/>
      <c r="K81" s="29"/>
      <c r="L81" s="29"/>
      <c r="M81" s="52"/>
      <c r="N81" s="61"/>
      <c r="O81" s="29"/>
      <c r="P81" s="29"/>
      <c r="Q81" s="29"/>
      <c r="R81" s="29"/>
      <c r="S81" s="29"/>
      <c r="T81" s="52"/>
      <c r="U81" s="61"/>
      <c r="V81" s="29"/>
      <c r="W81" s="29"/>
      <c r="X81" s="29"/>
      <c r="Y81" s="29"/>
      <c r="Z81" s="29"/>
      <c r="AA81" s="52"/>
      <c r="AB81" s="61"/>
      <c r="AC81" s="29"/>
      <c r="AD81" s="29"/>
      <c r="AE81" s="29"/>
      <c r="AF81" s="29"/>
      <c r="AG81" s="29"/>
      <c r="AH81" s="52"/>
      <c r="AI81" s="61"/>
      <c r="AJ81" s="29"/>
      <c r="AK81" s="29"/>
      <c r="AL81" s="29"/>
      <c r="AM81" s="29"/>
      <c r="AN81" s="29"/>
      <c r="AO81" s="52"/>
      <c r="AP81" s="61"/>
      <c r="AQ81" s="29"/>
      <c r="AR81" s="29"/>
      <c r="AS81" s="29"/>
      <c r="AT81" s="29"/>
      <c r="AU81" s="29"/>
      <c r="AV81" s="52"/>
      <c r="AW81" s="61"/>
      <c r="AX81" s="29"/>
      <c r="AY81" s="29"/>
      <c r="AZ81" s="29"/>
      <c r="BA81" s="29"/>
      <c r="BB81" s="29"/>
      <c r="BC81" s="52"/>
      <c r="BD81" s="61"/>
      <c r="BE81" s="29"/>
      <c r="BF81" s="29"/>
      <c r="BG81" s="29"/>
      <c r="BH81" s="29"/>
      <c r="BI81" s="29"/>
      <c r="BJ81" s="52"/>
      <c r="BK81" s="61"/>
      <c r="BL81" s="29"/>
      <c r="BM81" s="29"/>
      <c r="BN81" s="29"/>
      <c r="BO81" s="29"/>
      <c r="BP81" s="29"/>
      <c r="BQ81" s="52"/>
      <c r="BR81" s="61"/>
      <c r="BS81" s="29"/>
      <c r="BT81" s="29"/>
      <c r="BU81" s="29"/>
      <c r="BV81" s="29"/>
      <c r="BW81" s="29"/>
      <c r="BX81" s="52"/>
      <c r="BY81" s="61"/>
      <c r="BZ81" s="29"/>
      <c r="CA81" s="29"/>
      <c r="CB81" s="29"/>
      <c r="CC81" s="29"/>
      <c r="CD81" s="29"/>
      <c r="CE81" s="52"/>
      <c r="CF81" s="61"/>
      <c r="CG81" s="29"/>
      <c r="CH81" s="29"/>
      <c r="CI81" s="29"/>
      <c r="CJ81" s="29"/>
      <c r="CK81" s="29"/>
      <c r="CL81" s="52"/>
      <c r="CM81" s="61"/>
      <c r="CN81" s="29"/>
      <c r="CO81" s="29"/>
      <c r="CP81" s="29"/>
      <c r="CQ81" s="29"/>
      <c r="CR81" s="29"/>
      <c r="CS81" s="52"/>
      <c r="CT81" s="61"/>
      <c r="CU81" s="29"/>
      <c r="CV81" s="29"/>
      <c r="CW81" s="29"/>
      <c r="CX81" s="29"/>
      <c r="CY81" s="29"/>
      <c r="CZ81" s="52"/>
      <c r="DA81" s="61"/>
      <c r="DB81" s="29"/>
      <c r="DC81" s="29"/>
      <c r="DD81" s="29"/>
      <c r="DE81" s="29"/>
      <c r="DF81" s="29"/>
      <c r="DG81" s="52"/>
      <c r="DH81" s="61"/>
      <c r="DI81" s="29"/>
      <c r="DJ81" s="29"/>
      <c r="DK81" s="29"/>
      <c r="DL81" s="29"/>
      <c r="DM81" s="29"/>
      <c r="DN81" s="52"/>
      <c r="DO81" s="61"/>
      <c r="DP81" s="29"/>
      <c r="DQ81" s="29"/>
      <c r="DR81" s="29"/>
      <c r="DS81" s="29"/>
      <c r="DT81" s="29"/>
      <c r="DU81" s="52"/>
      <c r="DV81" s="61"/>
      <c r="DW81" s="29"/>
      <c r="DX81" s="29"/>
      <c r="DY81" s="29"/>
      <c r="DZ81" s="29"/>
      <c r="EA81" s="29"/>
      <c r="EB81" s="52"/>
      <c r="EC81" s="61"/>
      <c r="ED81" s="29"/>
      <c r="EE81" s="29"/>
      <c r="EF81" s="29"/>
      <c r="EG81" s="29"/>
      <c r="EH81" s="29"/>
      <c r="EI81" s="52"/>
      <c r="EJ81" s="61"/>
      <c r="EK81" s="29"/>
      <c r="EL81" s="29"/>
      <c r="EM81" s="29"/>
      <c r="EN81" s="29"/>
      <c r="EO81" s="29"/>
      <c r="EP81" s="52"/>
      <c r="EQ81" s="61"/>
      <c r="ER81" s="29"/>
      <c r="ES81" s="29"/>
      <c r="ET81" s="29"/>
      <c r="EU81" s="29"/>
      <c r="EV81" s="29"/>
      <c r="EW81" s="52"/>
      <c r="EX81" s="61"/>
      <c r="EY81" s="29"/>
      <c r="EZ81" s="29"/>
      <c r="FA81" s="29"/>
      <c r="FB81" s="29"/>
      <c r="FC81" s="29"/>
      <c r="FD81" s="52"/>
      <c r="FE81" s="61"/>
      <c r="FF81" s="29"/>
      <c r="FG81" s="29"/>
      <c r="FH81" s="29"/>
      <c r="FI81" s="29"/>
      <c r="FJ81" s="29"/>
      <c r="FK81" s="52"/>
      <c r="FL81" s="61"/>
      <c r="FM81" s="29"/>
      <c r="FN81" s="29"/>
      <c r="FO81" s="29"/>
      <c r="FP81" s="29"/>
      <c r="FQ81" s="29"/>
      <c r="FR81" s="52"/>
      <c r="FS81" s="61"/>
      <c r="FT81" s="29"/>
      <c r="FU81" s="29"/>
      <c r="FV81" s="29"/>
      <c r="FW81" s="29"/>
      <c r="FX81" s="29"/>
      <c r="FY81" s="52"/>
      <c r="FZ81" s="61"/>
      <c r="GA81" s="29"/>
      <c r="GB81" s="29"/>
      <c r="GC81" s="29"/>
      <c r="GD81" s="29"/>
      <c r="GE81" s="29"/>
      <c r="GF81" s="52"/>
      <c r="GG81" s="61"/>
      <c r="GH81" s="29"/>
      <c r="GI81" s="29"/>
      <c r="GJ81" s="29"/>
      <c r="GK81" s="29"/>
      <c r="GL81" s="29"/>
      <c r="GM81" s="52"/>
      <c r="GN81" s="61"/>
      <c r="GO81" s="29"/>
      <c r="GP81" s="29"/>
      <c r="GQ81" s="29"/>
      <c r="GR81" s="29"/>
      <c r="GS81" s="29"/>
      <c r="GT81" s="52"/>
      <c r="GU81" s="61"/>
      <c r="GV81" s="29"/>
      <c r="GW81" s="29"/>
      <c r="GX81" s="29"/>
      <c r="GY81" s="29"/>
      <c r="GZ81" s="29"/>
      <c r="HA81" s="52"/>
      <c r="HB81" s="61"/>
      <c r="HC81" s="29"/>
      <c r="HD81" s="29"/>
      <c r="HE81" s="29"/>
      <c r="HF81" s="29"/>
      <c r="HG81" s="29"/>
      <c r="HH81" s="52"/>
      <c r="HI81" s="61"/>
      <c r="HJ81" s="29"/>
      <c r="HK81" s="29"/>
      <c r="HL81" s="29"/>
      <c r="HM81" s="29"/>
      <c r="HN81" s="29"/>
      <c r="HO81" s="52"/>
      <c r="HP81" s="61"/>
      <c r="HQ81" s="29"/>
      <c r="HR81" s="29"/>
      <c r="HS81" s="29"/>
      <c r="HT81" s="29"/>
      <c r="HU81" s="29"/>
      <c r="HV81" s="52"/>
      <c r="HW81" s="61"/>
      <c r="HX81" s="29"/>
      <c r="HY81" s="29"/>
      <c r="HZ81" s="29"/>
      <c r="IA81" s="29"/>
      <c r="IB81" s="29"/>
      <c r="IC81" s="52"/>
      <c r="ID81" s="61"/>
      <c r="IE81" s="29"/>
      <c r="IF81" s="29"/>
      <c r="IG81" s="29"/>
      <c r="IH81" s="29"/>
      <c r="II81" s="29"/>
      <c r="IJ81" s="52"/>
      <c r="IK81" s="61"/>
      <c r="IL81" s="29"/>
      <c r="IM81" s="29"/>
      <c r="IN81" s="29"/>
      <c r="IO81" s="29"/>
      <c r="IP81" s="29"/>
      <c r="IQ81" s="52"/>
      <c r="IR81" s="61"/>
      <c r="IS81" s="29"/>
      <c r="IT81" s="29"/>
      <c r="IU81" s="29"/>
      <c r="IV81" s="29"/>
      <c r="IW81" s="29"/>
      <c r="IX81" s="52"/>
      <c r="IY81" s="61"/>
      <c r="IZ81" s="29"/>
      <c r="JA81" s="29"/>
      <c r="JB81" s="29"/>
      <c r="JC81" s="29"/>
      <c r="JD81" s="29"/>
      <c r="JE81" s="52"/>
      <c r="JF81" s="61"/>
      <c r="JG81" s="29"/>
      <c r="JH81" s="29"/>
      <c r="JI81" s="29"/>
      <c r="JJ81" s="29"/>
      <c r="JK81" s="29"/>
      <c r="JL81" s="52"/>
      <c r="JM81" s="61"/>
      <c r="JN81" s="29"/>
      <c r="JO81" s="29"/>
      <c r="JP81" s="29"/>
      <c r="JQ81" s="29"/>
      <c r="JR81" s="29"/>
      <c r="JS81" s="52"/>
      <c r="JT81" s="61"/>
      <c r="JU81" s="29"/>
      <c r="JV81" s="29"/>
      <c r="JW81" s="29"/>
      <c r="JX81" s="29"/>
      <c r="JY81" s="29"/>
      <c r="JZ81" s="52"/>
      <c r="KA81" s="61"/>
      <c r="KB81" s="29"/>
      <c r="KC81" s="29"/>
      <c r="KD81" s="29"/>
      <c r="KE81" s="29"/>
      <c r="KF81" s="29"/>
      <c r="KG81" s="52"/>
      <c r="KH81" s="61"/>
      <c r="KI81" s="29"/>
      <c r="KJ81" s="29"/>
      <c r="KK81" s="29"/>
      <c r="KL81" s="29"/>
      <c r="KM81" s="29"/>
      <c r="KN81" s="52"/>
      <c r="KO81" s="61"/>
      <c r="KP81" s="29"/>
      <c r="KQ81" s="29"/>
      <c r="KR81" s="29"/>
      <c r="KS81" s="29"/>
      <c r="KT81" s="29"/>
      <c r="KU81" s="52"/>
      <c r="KV81" s="61"/>
      <c r="KW81" s="29"/>
      <c r="KX81" s="29"/>
      <c r="KY81" s="29"/>
      <c r="KZ81" s="29"/>
      <c r="LA81" s="29"/>
      <c r="LB81" s="52"/>
      <c r="LC81" s="61"/>
      <c r="LD81" s="29"/>
      <c r="LE81" s="29"/>
      <c r="LF81" s="29"/>
      <c r="LG81" s="29"/>
      <c r="LH81" s="29"/>
      <c r="LI81" s="52"/>
      <c r="LJ81" s="61"/>
      <c r="LK81" s="29"/>
      <c r="LL81" s="29"/>
      <c r="LM81" s="29"/>
      <c r="LN81" s="29"/>
      <c r="LO81" s="29"/>
      <c r="LP81" s="52"/>
      <c r="LQ81" s="61"/>
      <c r="LR81" s="29"/>
      <c r="LS81" s="29"/>
      <c r="LT81" s="29"/>
      <c r="LU81" s="29"/>
      <c r="LV81" s="29"/>
      <c r="LW81" s="52"/>
      <c r="LX81" s="61"/>
      <c r="LY81" s="29"/>
      <c r="LZ81" s="29"/>
      <c r="MA81" s="29"/>
      <c r="MB81" s="29"/>
      <c r="MC81" s="29"/>
      <c r="MD81" s="52"/>
      <c r="ME81" s="61"/>
      <c r="MF81" s="29"/>
      <c r="MG81" s="29"/>
      <c r="MH81" s="29"/>
      <c r="MI81" s="29"/>
      <c r="MJ81" s="29"/>
      <c r="MK81" s="52"/>
      <c r="ML81" s="61"/>
      <c r="MM81" s="29"/>
      <c r="MN81" s="29"/>
      <c r="MO81" s="29"/>
      <c r="MP81" s="29"/>
      <c r="MQ81" s="29"/>
      <c r="MR81" s="52"/>
      <c r="MS81" s="61"/>
      <c r="MT81" s="29"/>
      <c r="MU81" s="29"/>
      <c r="MV81" s="29"/>
      <c r="MW81" s="29"/>
      <c r="MX81" s="29"/>
      <c r="MY81" s="52"/>
      <c r="MZ81" s="61"/>
      <c r="NA81" s="29"/>
      <c r="NB81" s="29"/>
      <c r="NC81" s="29"/>
      <c r="ND81" s="29"/>
      <c r="NE81" s="29"/>
      <c r="NF81" s="52"/>
      <c r="NG81" s="61"/>
      <c r="NH81" s="29"/>
      <c r="NI81" s="29"/>
      <c r="NJ81" s="29"/>
      <c r="NK81" s="29"/>
      <c r="NL81" s="29"/>
      <c r="NM81" s="52"/>
      <c r="NN81" s="61"/>
      <c r="NO81" s="29"/>
      <c r="NP81" s="29"/>
      <c r="NQ81" s="29"/>
      <c r="NR81" s="29"/>
      <c r="NS81" s="29"/>
      <c r="NT81" s="52"/>
      <c r="NU81" s="61"/>
      <c r="NV81" s="29"/>
      <c r="NW81" s="29"/>
      <c r="NX81" s="29"/>
      <c r="NY81" s="29"/>
      <c r="NZ81" s="29"/>
      <c r="OA81" s="52"/>
      <c r="OB81" s="61"/>
      <c r="OC81" s="29"/>
      <c r="OD81" s="29"/>
      <c r="OE81" s="29"/>
      <c r="OF81" s="29"/>
      <c r="OG81" s="29"/>
      <c r="OH81" s="52"/>
      <c r="OI81" s="61"/>
      <c r="OJ81" s="29"/>
      <c r="OK81" s="29"/>
      <c r="OL81" s="29"/>
      <c r="OM81" s="29"/>
      <c r="ON81" s="29"/>
      <c r="OO81" s="52"/>
      <c r="OP81" s="61"/>
      <c r="OQ81" s="29"/>
      <c r="OR81" s="29"/>
      <c r="OS81" s="29"/>
      <c r="OT81" s="29"/>
      <c r="OU81" s="29"/>
      <c r="OV81" s="52"/>
      <c r="OW81" s="61"/>
      <c r="OX81" s="29"/>
      <c r="OY81" s="29"/>
      <c r="OZ81" s="29"/>
      <c r="PA81" s="29"/>
      <c r="PB81" s="29"/>
      <c r="PC81" s="52"/>
      <c r="PD81" s="61"/>
      <c r="PE81" s="29"/>
      <c r="PF81" s="29"/>
      <c r="PG81" s="29"/>
      <c r="PH81" s="29"/>
      <c r="PI81" s="29"/>
      <c r="PJ81" s="52"/>
      <c r="PK81" s="61"/>
      <c r="PL81" s="29"/>
      <c r="PM81" s="29"/>
      <c r="PN81" s="29"/>
      <c r="PO81" s="29"/>
      <c r="PP81" s="29"/>
      <c r="PQ81" s="52"/>
      <c r="PR81" s="61"/>
    </row>
    <row r="82" spans="1:434">
      <c r="A82" s="33" t="str">
        <f t="shared" ref="A82:A93" si="25">LEFT(B82,3)</f>
        <v>T01</v>
      </c>
      <c r="B82" s="41" t="s">
        <v>2127</v>
      </c>
      <c r="C82" s="29">
        <f>SUM(C9:G9)/60</f>
        <v>0</v>
      </c>
      <c r="D82" s="37">
        <f t="shared" ref="D82:D93" si="26">SUM(C82:C82)</f>
        <v>0</v>
      </c>
      <c r="E82" s="37">
        <f>SUM(C11:G11)/60</f>
        <v>23.25</v>
      </c>
      <c r="F82" s="59" t="str">
        <f>IFERROR(#REF!/E82,"")</f>
        <v/>
      </c>
      <c r="G82" s="61"/>
      <c r="H82" s="36">
        <f>SUM(H6:N6)/60</f>
        <v>0</v>
      </c>
      <c r="I82" s="37">
        <f>SUM(H7:N8)/60</f>
        <v>0</v>
      </c>
      <c r="J82" s="29">
        <f>SUM(H9:N9)/60</f>
        <v>0</v>
      </c>
      <c r="K82" s="37">
        <f t="shared" ref="K82:K92" si="27">SUM(H82:J82)</f>
        <v>0</v>
      </c>
      <c r="L82" s="37">
        <f>SUM(H11:N11)/60</f>
        <v>46.5</v>
      </c>
      <c r="M82" s="59">
        <f>IFERROR(H82/L82,"")</f>
        <v>0</v>
      </c>
      <c r="N82" s="61"/>
      <c r="O82" s="36">
        <f>SUM(O6:U6)/60</f>
        <v>0</v>
      </c>
      <c r="P82" s="37">
        <f>SUM(O7:U8)/60</f>
        <v>0</v>
      </c>
      <c r="Q82" s="29">
        <f>SUM(O9:U9)/60</f>
        <v>0</v>
      </c>
      <c r="R82" s="37">
        <f t="shared" ref="R82:R93" si="28">SUM(O82:Q82)</f>
        <v>0</v>
      </c>
      <c r="S82" s="37">
        <f>SUM(O11:U11)/60</f>
        <v>38.75</v>
      </c>
      <c r="T82" s="59">
        <f>IFERROR(O82/S82,"")</f>
        <v>0</v>
      </c>
      <c r="U82" s="61"/>
      <c r="V82" s="36">
        <f>SUM(V6:AB6)/60</f>
        <v>0</v>
      </c>
      <c r="W82" s="37">
        <f>SUM(V7:AB8)/60</f>
        <v>0</v>
      </c>
      <c r="X82" s="29">
        <f>SUM(V9:AB9)/60</f>
        <v>0</v>
      </c>
      <c r="Y82" s="37">
        <f t="shared" ref="Y82:Y93" si="29">SUM(V82:X82)</f>
        <v>0</v>
      </c>
      <c r="Z82" s="37">
        <f>SUM(V11:AB11)/60</f>
        <v>46.5</v>
      </c>
      <c r="AA82" s="59">
        <f>IFERROR(V82/Z82,"")</f>
        <v>0</v>
      </c>
      <c r="AB82" s="61"/>
      <c r="AC82" s="36">
        <f>SUM(AC6:AI6)/60</f>
        <v>0</v>
      </c>
      <c r="AD82" s="37">
        <f>SUM(AC7:AI8)/60</f>
        <v>0</v>
      </c>
      <c r="AE82" s="29">
        <f>SUM(AC9:AI9)/60</f>
        <v>0</v>
      </c>
      <c r="AF82" s="37">
        <f t="shared" ref="AF82:AF93" si="30">SUM(AC82:AE82)</f>
        <v>0</v>
      </c>
      <c r="AG82" s="37">
        <f>SUM(AC11:AI11)/60</f>
        <v>23.25</v>
      </c>
      <c r="AH82" s="59">
        <f t="shared" ref="AH82:AH93" si="31">IFERROR(AC82/AG82,"")</f>
        <v>0</v>
      </c>
      <c r="AI82" s="61"/>
      <c r="AJ82" s="36">
        <f>SUM(AJ6:AP6)/60</f>
        <v>0</v>
      </c>
      <c r="AK82" s="37">
        <f>SUM(AJ7:AP8)/60</f>
        <v>0</v>
      </c>
      <c r="AL82" s="29">
        <f>SUM(AJ9:AP9)/60</f>
        <v>0</v>
      </c>
      <c r="AM82" s="37">
        <f t="shared" ref="AM82:AM93" si="32">SUM(AJ82:AL82)</f>
        <v>0</v>
      </c>
      <c r="AN82" s="37">
        <f>SUM(AJ11:AP11)/60</f>
        <v>38.75</v>
      </c>
      <c r="AO82" s="59">
        <f t="shared" ref="AO82:AO92" si="33">IFERROR(AJ82/AN82,"")</f>
        <v>0</v>
      </c>
      <c r="AP82" s="61"/>
      <c r="AQ82" s="36">
        <f>SUM(AQ6:AW6)/60</f>
        <v>0</v>
      </c>
      <c r="AR82" s="37">
        <f>SUM(AQ7:AW8)/60</f>
        <v>0</v>
      </c>
      <c r="AS82" s="29">
        <f>SUM(AQ9:AW9)/60</f>
        <v>0</v>
      </c>
      <c r="AT82" s="37">
        <f t="shared" ref="AT82:AT93" si="34">SUM(AQ82:AS82)</f>
        <v>0</v>
      </c>
      <c r="AU82" s="37">
        <f>SUM(AQ11:AW11)/60</f>
        <v>38.75</v>
      </c>
      <c r="AV82" s="59">
        <f t="shared" ref="AV82:AV92" si="35">IFERROR(AQ82/AU82,"")</f>
        <v>0</v>
      </c>
      <c r="AW82" s="61"/>
      <c r="AX82" s="36">
        <f>SUM(AX6:BD6)/60</f>
        <v>0</v>
      </c>
      <c r="AY82" s="37">
        <f>SUM(AX7:BD8)/60</f>
        <v>0</v>
      </c>
      <c r="AZ82" s="29">
        <f>SUM(AX9:BD9)/60</f>
        <v>0</v>
      </c>
      <c r="BA82" s="37">
        <f t="shared" ref="BA82:BA93" si="36">SUM(AX82:AZ82)</f>
        <v>0</v>
      </c>
      <c r="BB82" s="37">
        <f>SUM(AX11:BD11)/60</f>
        <v>38.75</v>
      </c>
      <c r="BC82" s="59">
        <f t="shared" ref="BC82:BC92" si="37">IFERROR(AX82/BB82,"")</f>
        <v>0</v>
      </c>
      <c r="BD82" s="61"/>
      <c r="BE82" s="36">
        <f>SUM(BE6:BK6)/60</f>
        <v>0</v>
      </c>
      <c r="BF82" s="37">
        <f>SUM(BE7:BK8)/60</f>
        <v>0</v>
      </c>
      <c r="BG82" s="29">
        <f>SUM(BE9:BK9)/60</f>
        <v>0</v>
      </c>
      <c r="BH82" s="37">
        <f t="shared" ref="BH82:BH93" si="38">SUM(BE82:BG82)</f>
        <v>0</v>
      </c>
      <c r="BI82" s="37">
        <f>SUM(BE11:BK11)/60</f>
        <v>37.75</v>
      </c>
      <c r="BJ82" s="59">
        <f t="shared" ref="BJ82:BJ92" si="39">IFERROR(BE82/BI82,"")</f>
        <v>0</v>
      </c>
      <c r="BK82" s="61"/>
      <c r="BL82" s="36">
        <f>SUM(BL6:BR6)/60</f>
        <v>0</v>
      </c>
      <c r="BM82" s="37">
        <f>SUM(BL7:BR8)/60</f>
        <v>0</v>
      </c>
      <c r="BN82" s="29">
        <f>SUM(BL9:BR9)/60</f>
        <v>0</v>
      </c>
      <c r="BO82" s="37">
        <f t="shared" ref="BO82:BO93" si="40">SUM(BL82:BN82)</f>
        <v>0</v>
      </c>
      <c r="BP82" s="37">
        <f>SUM(BL11:BR11)/60</f>
        <v>38.75</v>
      </c>
      <c r="BQ82" s="59">
        <f t="shared" ref="BQ82:BQ92" si="41">IFERROR(BL82/BP82,"")</f>
        <v>0</v>
      </c>
      <c r="BR82" s="61"/>
      <c r="BS82" s="36">
        <f>SUM(BS6:BY6)/60</f>
        <v>0</v>
      </c>
      <c r="BT82" s="37">
        <f>SUM(BS7:BY8)/60</f>
        <v>0</v>
      </c>
      <c r="BU82" s="29">
        <f>SUM(BS9:BY9)/60</f>
        <v>0</v>
      </c>
      <c r="BV82" s="37">
        <f t="shared" ref="BV82:BV93" si="42">SUM(BS82:BU82)</f>
        <v>0</v>
      </c>
      <c r="BW82" s="37">
        <f>SUM(BS11:BY11)/60</f>
        <v>38.75</v>
      </c>
      <c r="BX82" s="59">
        <f t="shared" ref="BX82:BX92" si="43">IFERROR(BS82/BW82,"")</f>
        <v>0</v>
      </c>
      <c r="BY82" s="61"/>
      <c r="BZ82" s="36">
        <f>SUM(BZ6:CF6)/60</f>
        <v>0</v>
      </c>
      <c r="CA82" s="37">
        <f>SUM(BZ7:CF8)/60</f>
        <v>0</v>
      </c>
      <c r="CB82" s="29">
        <f>SUM(BZ9:CF9)/60</f>
        <v>0</v>
      </c>
      <c r="CC82" s="37">
        <f t="shared" ref="CC82:CC93" si="44">SUM(BZ82:CB82)</f>
        <v>0</v>
      </c>
      <c r="CD82" s="37">
        <f>SUM(BZ11:CF11)/60</f>
        <v>38.75</v>
      </c>
      <c r="CE82" s="59">
        <f t="shared" ref="CE82:CE92" si="45">IFERROR(BZ82/CD82,"")</f>
        <v>0</v>
      </c>
      <c r="CF82" s="61"/>
      <c r="CG82" s="36">
        <f>SUM(CG6:CM6)/60</f>
        <v>0</v>
      </c>
      <c r="CH82" s="37">
        <f>SUM(CG7:CM8)/60</f>
        <v>0</v>
      </c>
      <c r="CI82" s="29">
        <f>SUM(CG9:CM9)/60</f>
        <v>0</v>
      </c>
      <c r="CJ82" s="37">
        <f t="shared" ref="CJ82:CJ93" si="46">SUM(CG82:CI82)</f>
        <v>0</v>
      </c>
      <c r="CK82" s="37">
        <f>SUM(CG11:CM11)/60</f>
        <v>38.75</v>
      </c>
      <c r="CL82" s="59">
        <f t="shared" ref="CL82:CL92" si="47">IFERROR(CG82/CK82,"")</f>
        <v>0</v>
      </c>
      <c r="CM82" s="61"/>
      <c r="CN82" s="36">
        <f>SUM(CN6:CT6)/60</f>
        <v>0</v>
      </c>
      <c r="CO82" s="37">
        <f>SUM(CN7:CT8)/60</f>
        <v>0</v>
      </c>
      <c r="CP82" s="29">
        <f>SUM(CN9:CT9)/60</f>
        <v>0</v>
      </c>
      <c r="CQ82" s="37">
        <f t="shared" ref="CQ82:CQ93" si="48">SUM(CN82:CP82)</f>
        <v>0</v>
      </c>
      <c r="CR82" s="37">
        <f>SUM(CN11:CT11)/60</f>
        <v>23.25</v>
      </c>
      <c r="CS82" s="59">
        <f>IFERROR(CN82/CR82,"")</f>
        <v>0</v>
      </c>
      <c r="CT82" s="61"/>
      <c r="CU82" s="36">
        <f>SUM(CU6:DA6)/60</f>
        <v>0</v>
      </c>
      <c r="CV82" s="37">
        <f>SUM(CU7:DA8)/60</f>
        <v>0</v>
      </c>
      <c r="CW82" s="29">
        <f>SUM(CU9:DA9)/60</f>
        <v>0</v>
      </c>
      <c r="CX82" s="37">
        <f t="shared" ref="CX82:CX93" si="49">SUM(CU82:CW82)</f>
        <v>0</v>
      </c>
      <c r="CY82" s="37">
        <f>SUM(CU11:DA11)/60</f>
        <v>36.75</v>
      </c>
      <c r="CZ82" s="59">
        <f t="shared" ref="CZ82:CZ92" si="50">IFERROR(CU82/CY82,"")</f>
        <v>0</v>
      </c>
      <c r="DA82" s="61"/>
      <c r="DB82" s="36">
        <f>SUM(DB6:DH6)/60</f>
        <v>0</v>
      </c>
      <c r="DC82" s="37">
        <f>SUM(DB7:DH8)/60</f>
        <v>0</v>
      </c>
      <c r="DD82" s="29">
        <f>SUM(DB9:DH9)/60</f>
        <v>0</v>
      </c>
      <c r="DE82" s="37">
        <f t="shared" ref="DE82:DE93" si="51">SUM(DB82:DD82)</f>
        <v>0</v>
      </c>
      <c r="DF82" s="37">
        <f>SUM(DB11:DH11)/60</f>
        <v>23.25</v>
      </c>
      <c r="DG82" s="59">
        <f t="shared" ref="DG82:DG92" si="52">IFERROR(DB82/DF82,"")</f>
        <v>0</v>
      </c>
      <c r="DH82" s="61"/>
      <c r="DI82" s="36">
        <f>SUM(DI6:DO6)/60</f>
        <v>0</v>
      </c>
      <c r="DJ82" s="37">
        <f>SUM(DI7:DO8)/60</f>
        <v>0</v>
      </c>
      <c r="DK82" s="29">
        <f>SUM(DI9:DO9)/60</f>
        <v>0</v>
      </c>
      <c r="DL82" s="37">
        <f t="shared" ref="DL82:DL93" si="53">SUM(DI82:DK82)</f>
        <v>0</v>
      </c>
      <c r="DM82" s="37">
        <f>SUM(DI11:DO11)/60</f>
        <v>38.75</v>
      </c>
      <c r="DN82" s="59">
        <f t="shared" ref="DN82:DN92" si="54">IFERROR(DI82/DM82,"")</f>
        <v>0</v>
      </c>
      <c r="DO82" s="61"/>
      <c r="DP82" s="36">
        <f>SUM(DP6:DV6)/60</f>
        <v>0</v>
      </c>
      <c r="DQ82" s="37">
        <f>SUM(DP7:DV8)/60</f>
        <v>0</v>
      </c>
      <c r="DR82" s="29">
        <f>SUM(DP9:DV9)/60</f>
        <v>0</v>
      </c>
      <c r="DS82" s="37">
        <f t="shared" ref="DS82:DS87" si="55">SUM(DP82:DR82)</f>
        <v>0</v>
      </c>
      <c r="DT82" s="37">
        <f>SUM(DP11:DV11)/60</f>
        <v>38.75</v>
      </c>
      <c r="DU82" s="59">
        <f t="shared" ref="DU82:DU92" si="56">IFERROR(DP82/DT82,"")</f>
        <v>0</v>
      </c>
      <c r="DV82" s="61"/>
      <c r="DW82" s="36">
        <f>SUM(DW6:EC6)/60</f>
        <v>0</v>
      </c>
      <c r="DX82" s="37">
        <f>SUM(DW7:EC8)/60</f>
        <v>0</v>
      </c>
      <c r="DY82" s="29">
        <f>SUM(DW9:EC9)/60</f>
        <v>0</v>
      </c>
      <c r="DZ82" s="37">
        <f t="shared" ref="DZ82:DZ87" si="57">SUM(DW82:DY82)</f>
        <v>0</v>
      </c>
      <c r="EA82" s="37">
        <f>SUM(DW11:EC11)/60</f>
        <v>31</v>
      </c>
      <c r="EB82" s="59">
        <f t="shared" ref="EB82:EB92" si="58">IFERROR(DW82/EA82,"")</f>
        <v>0</v>
      </c>
      <c r="EC82" s="61"/>
      <c r="ED82" s="36">
        <f>SUM(ED6:EJ6)/60</f>
        <v>0</v>
      </c>
      <c r="EE82" s="37">
        <f>SUM(ED7:EJ8)/60</f>
        <v>0</v>
      </c>
      <c r="EF82" s="29">
        <f>SUM(ED9:EJ9)/60</f>
        <v>0</v>
      </c>
      <c r="EG82" s="37">
        <f t="shared" ref="EG82:EG87" si="59">SUM(ED82:EF82)</f>
        <v>0</v>
      </c>
      <c r="EH82" s="37">
        <f>SUM(ED11:EJ11)/60</f>
        <v>38.75</v>
      </c>
      <c r="EI82" s="59">
        <f t="shared" ref="EI82:EI92" si="60">IFERROR(ED82/EH82,"")</f>
        <v>0</v>
      </c>
      <c r="EJ82" s="61"/>
      <c r="EK82" s="36">
        <f>SUM(EK6:EQ6)/60</f>
        <v>0</v>
      </c>
      <c r="EL82" s="37">
        <f>SUM(EK7:EQ8)/60</f>
        <v>0</v>
      </c>
      <c r="EM82" s="29">
        <f>SUM(EK9:EQ9)/60</f>
        <v>0</v>
      </c>
      <c r="EN82" s="37">
        <f t="shared" ref="EN82:EN87" si="61">SUM(EK82:EM82)</f>
        <v>0</v>
      </c>
      <c r="EO82" s="37">
        <f>SUM(EK11:EQ11)/60</f>
        <v>31</v>
      </c>
      <c r="EP82" s="59">
        <f t="shared" ref="EP82:EP92" si="62">IFERROR(EK82/EO82,"")</f>
        <v>0</v>
      </c>
      <c r="EQ82" s="61"/>
      <c r="ER82" s="36">
        <f>SUM(ER6:EX6)/60</f>
        <v>0</v>
      </c>
      <c r="ES82" s="37">
        <f>SUM(ER7:EX8)/60</f>
        <v>0</v>
      </c>
      <c r="ET82" s="29">
        <f>SUM(ER9:EX9)/60</f>
        <v>0</v>
      </c>
      <c r="EU82" s="37">
        <f t="shared" ref="EU82:EU87" si="63">SUM(ER82:ET82)</f>
        <v>0</v>
      </c>
      <c r="EV82" s="37">
        <f>SUM(ER11:EX11)/60</f>
        <v>31</v>
      </c>
      <c r="EW82" s="59">
        <f t="shared" ref="EW82:EW92" si="64">IFERROR(ER82/EV82,"")</f>
        <v>0</v>
      </c>
      <c r="EX82" s="61"/>
      <c r="EY82" s="36">
        <f>SUM(EY6:FE6)/60</f>
        <v>0</v>
      </c>
      <c r="EZ82" s="37">
        <f>SUM(EY7:FE8)/60</f>
        <v>0</v>
      </c>
      <c r="FA82" s="29">
        <f>SUM(EY9:FE9)/60</f>
        <v>0</v>
      </c>
      <c r="FB82" s="37">
        <f t="shared" ref="FB82:FB87" si="65">SUM(EY82:FA82)</f>
        <v>0</v>
      </c>
      <c r="FC82" s="37">
        <f>SUM(EY11:FE11)/60</f>
        <v>36.25</v>
      </c>
      <c r="FD82" s="59">
        <f t="shared" ref="FD82:FD92" si="66">IFERROR(EY82/FC82,"")</f>
        <v>0</v>
      </c>
      <c r="FE82" s="61"/>
      <c r="FF82" s="36">
        <f>SUM(FF6:FL6)/60</f>
        <v>0</v>
      </c>
      <c r="FG82" s="37">
        <f>SUM(FF7:FL8)/60</f>
        <v>0</v>
      </c>
      <c r="FH82" s="29">
        <f>SUM(FF9:FL9)/60</f>
        <v>0</v>
      </c>
      <c r="FI82" s="37">
        <f t="shared" ref="FI82:FI87" si="67">SUM(FF82:FH82)</f>
        <v>0</v>
      </c>
      <c r="FJ82" s="37">
        <f>SUM(FF11:FL11)/60</f>
        <v>37.25</v>
      </c>
      <c r="FK82" s="59">
        <f t="shared" ref="FK82:FK92" si="68">IFERROR(FF82/FJ82,"")</f>
        <v>0</v>
      </c>
      <c r="FL82" s="61"/>
      <c r="FM82" s="36">
        <f>SUM(FM6:FS6)/60</f>
        <v>0</v>
      </c>
      <c r="FN82" s="37">
        <f>SUM(FM7:FS8)/60</f>
        <v>0</v>
      </c>
      <c r="FO82" s="29">
        <f>SUM(FM9:FS9)/60</f>
        <v>0</v>
      </c>
      <c r="FP82" s="37">
        <f t="shared" ref="FP82:FP87" si="69">SUM(FM82:FO82)</f>
        <v>0</v>
      </c>
      <c r="FQ82" s="37">
        <f>SUM(FM11:FS11)/60</f>
        <v>27</v>
      </c>
      <c r="FR82" s="59">
        <f t="shared" ref="FR82:FR92" si="70">IFERROR(FM82/FQ82,"")</f>
        <v>0</v>
      </c>
      <c r="FS82" s="61"/>
      <c r="FT82" s="36">
        <f>SUM(FT6:FZ6)/60</f>
        <v>0</v>
      </c>
      <c r="FU82" s="37">
        <f>SUM(FT7:FZ8)/60</f>
        <v>0</v>
      </c>
      <c r="FV82" s="29">
        <f>SUM(FT9:FZ9)/60</f>
        <v>0</v>
      </c>
      <c r="FW82" s="37">
        <f t="shared" ref="FW82:FW93" si="71">SUM(FT82:FV82)</f>
        <v>0</v>
      </c>
      <c r="FX82" s="37">
        <f>SUM(FT11:FZ11)/60</f>
        <v>23.25</v>
      </c>
      <c r="FY82" s="59">
        <f t="shared" ref="FY82:FY92" si="72">IFERROR(FT82/FX82,"")</f>
        <v>0</v>
      </c>
      <c r="FZ82" s="61"/>
      <c r="GA82" s="36">
        <f>SUM(GA6:GG6)/60</f>
        <v>0</v>
      </c>
      <c r="GB82" s="37">
        <f>SUM(GA7:GG8)/60</f>
        <v>0</v>
      </c>
      <c r="GC82" s="29">
        <f>SUM(GA9:GG9)/60</f>
        <v>0</v>
      </c>
      <c r="GD82" s="37">
        <f t="shared" ref="GD82:GD93" si="73">SUM(GA82:GC82)</f>
        <v>0</v>
      </c>
      <c r="GE82" s="37">
        <f>SUM(GA11:GG11)/60</f>
        <v>31</v>
      </c>
      <c r="GF82" s="59">
        <f t="shared" ref="GF82:GF92" si="74">IFERROR(GA82/GE82,"")</f>
        <v>0</v>
      </c>
      <c r="GG82" s="61"/>
      <c r="GH82" s="36">
        <f>SUM(GH6:GN6)/60</f>
        <v>0</v>
      </c>
      <c r="GI82" s="37">
        <f>SUM(GH7:GN8)/60</f>
        <v>0</v>
      </c>
      <c r="GJ82" s="29">
        <f>SUM(GH9:GN9)/60</f>
        <v>0</v>
      </c>
      <c r="GK82" s="37">
        <f t="shared" ref="GK82:GK93" si="75">SUM(GH82:GJ82)</f>
        <v>0</v>
      </c>
      <c r="GL82" s="37">
        <f>SUM(GH11:GN11)/60</f>
        <v>38.75</v>
      </c>
      <c r="GM82" s="59">
        <f t="shared" ref="GM82:GM92" si="76">IFERROR(GH82/GL82,"")</f>
        <v>0</v>
      </c>
      <c r="GN82" s="61"/>
      <c r="GO82" s="36">
        <f>SUM(GO6:GU6)/60</f>
        <v>0</v>
      </c>
      <c r="GP82" s="37">
        <f>SUM(GO7:GU8)/60</f>
        <v>0</v>
      </c>
      <c r="GQ82" s="29">
        <f>SUM(GO9:GU9)/60</f>
        <v>0</v>
      </c>
      <c r="GR82" s="37">
        <f t="shared" ref="GR82:GR93" si="77">SUM(GO82:GQ82)</f>
        <v>0</v>
      </c>
      <c r="GS82" s="37">
        <f>SUM(GO11:GU11)/60</f>
        <v>23.25</v>
      </c>
      <c r="GT82" s="59">
        <f t="shared" ref="GT82:GT93" si="78">IFERROR(GO82/GS82,"")</f>
        <v>0</v>
      </c>
      <c r="GU82" s="61"/>
      <c r="GV82" s="36">
        <f>SUM(GV6:HB6)/60</f>
        <v>0</v>
      </c>
      <c r="GW82" s="37">
        <f>SUM(GV7:HB8)/60</f>
        <v>0</v>
      </c>
      <c r="GX82" s="29">
        <f>SUM(GV9:HB9)/60</f>
        <v>0</v>
      </c>
      <c r="GY82" s="37">
        <f t="shared" ref="GY82:GY91" si="79">SUM(GV82:GX82)</f>
        <v>0</v>
      </c>
      <c r="GZ82" s="37">
        <f>SUM(GV11:HB11)/60</f>
        <v>21.25</v>
      </c>
      <c r="HA82" s="59">
        <f t="shared" ref="HA82:HA93" si="80">IFERROR(GV82/GZ82,"")</f>
        <v>0</v>
      </c>
      <c r="HB82" s="61"/>
      <c r="HC82" s="36">
        <f>SUM(HC6:HI6)/60</f>
        <v>0</v>
      </c>
      <c r="HD82" s="37">
        <f>SUM(HC7:HI8)/60</f>
        <v>0</v>
      </c>
      <c r="HE82" s="29">
        <f>SUM(HC9:HI9)/60</f>
        <v>0</v>
      </c>
      <c r="HF82" s="37">
        <f t="shared" ref="HF82:HF91" si="81">SUM(HC82:HE82)</f>
        <v>0</v>
      </c>
      <c r="HG82" s="37">
        <f>SUM(HC11:HI11)/60</f>
        <v>38.75</v>
      </c>
      <c r="HH82" s="59">
        <f t="shared" ref="HH82:HH93" si="82">IFERROR(HC82/HG82,"")</f>
        <v>0</v>
      </c>
      <c r="HI82" s="61"/>
      <c r="HJ82" s="36">
        <f>SUM(HJ6:HP6)/60</f>
        <v>0</v>
      </c>
      <c r="HK82" s="37">
        <f>SUM(HJ7:HP8)/60</f>
        <v>0</v>
      </c>
      <c r="HL82" s="29">
        <f>SUM(HJ9:HP9)/60</f>
        <v>0</v>
      </c>
      <c r="HM82" s="37">
        <f t="shared" ref="HM82:HM91" si="83">SUM(HJ82:HL82)</f>
        <v>0</v>
      </c>
      <c r="HN82" s="37">
        <f>SUM(HJ11:HP11)/60</f>
        <v>38.75</v>
      </c>
      <c r="HO82" s="59">
        <f t="shared" ref="HO82:HO93" si="84">IFERROR(HJ82/HN82,"")</f>
        <v>0</v>
      </c>
      <c r="HP82" s="61"/>
      <c r="HQ82" s="36">
        <f>SUM(HQ6:HW6)/60</f>
        <v>0</v>
      </c>
      <c r="HR82" s="37">
        <f>SUM(HQ7:HW8)/60</f>
        <v>0</v>
      </c>
      <c r="HS82" s="29">
        <f>SUM(HQ9:HW9)/60</f>
        <v>0</v>
      </c>
      <c r="HT82" s="37">
        <f t="shared" ref="HT82:HT91" si="85">SUM(HQ82:HS82)</f>
        <v>0</v>
      </c>
      <c r="HU82" s="37">
        <f>SUM(HQ11:HW11)/60</f>
        <v>31</v>
      </c>
      <c r="HV82" s="59">
        <f t="shared" ref="HV82:HV93" si="86">IFERROR(HQ82/HU82,"")</f>
        <v>0</v>
      </c>
      <c r="HW82" s="61"/>
      <c r="HX82" s="36">
        <f>SUM(HX6:ID6)/60</f>
        <v>0</v>
      </c>
      <c r="HY82" s="37">
        <f>SUM(HX7:ID8)/60</f>
        <v>0</v>
      </c>
      <c r="HZ82" s="29">
        <f>SUM(HX9:ID9)/60</f>
        <v>0</v>
      </c>
      <c r="IA82" s="37">
        <f t="shared" ref="IA82:IA91" si="87">SUM(HX82:HZ82)</f>
        <v>0</v>
      </c>
      <c r="IB82" s="37">
        <f>SUM(HX11:ID11)/60</f>
        <v>36</v>
      </c>
      <c r="IC82" s="59">
        <f t="shared" ref="IC82:IC93" si="88">IFERROR(HX82/IB82,"")</f>
        <v>0</v>
      </c>
      <c r="ID82" s="61"/>
      <c r="IE82" s="36">
        <f>SUM(IE6:IK6)/60</f>
        <v>0</v>
      </c>
      <c r="IF82" s="37">
        <f>SUM(IE7:IK8)/60</f>
        <v>0</v>
      </c>
      <c r="IG82" s="29">
        <f>SUM(IE9:IK9)/60</f>
        <v>0</v>
      </c>
      <c r="IH82" s="37">
        <f t="shared" ref="IH82:IH91" si="89">SUM(IE82:IG82)</f>
        <v>0</v>
      </c>
      <c r="II82" s="37">
        <f>SUM(IE11:IK11)/60</f>
        <v>23.25</v>
      </c>
      <c r="IJ82" s="59">
        <f t="shared" ref="IJ82:IJ93" si="90">IFERROR(IE82/II82,"")</f>
        <v>0</v>
      </c>
      <c r="IK82" s="61"/>
      <c r="IL82" s="36">
        <f>SUM(IL6:IR6)/60</f>
        <v>0</v>
      </c>
      <c r="IM82" s="37">
        <f>SUM(IL7:IR8)/60</f>
        <v>0</v>
      </c>
      <c r="IN82" s="29">
        <f>SUM(IL9:IR9)/60</f>
        <v>0</v>
      </c>
      <c r="IO82" s="37">
        <f t="shared" ref="IO82:IO91" si="91">SUM(IL82:IN82)</f>
        <v>0</v>
      </c>
      <c r="IP82" s="37">
        <f>SUM(IL11:IR11)/60</f>
        <v>0</v>
      </c>
      <c r="IQ82" s="59" t="str">
        <f t="shared" ref="IQ82:IQ93" si="92">IFERROR(IL82/IP82,"")</f>
        <v/>
      </c>
      <c r="IR82" s="61"/>
      <c r="IS82" s="36">
        <f>SUM(IS6:IY6)/60</f>
        <v>0</v>
      </c>
      <c r="IT82" s="37">
        <f>SUM(IS7:IY8)/60</f>
        <v>0</v>
      </c>
      <c r="IU82" s="29">
        <f>SUM(IS9:IY9)/60</f>
        <v>0</v>
      </c>
      <c r="IV82" s="37">
        <f t="shared" ref="IV82:IV91" si="93">SUM(IS82:IU82)</f>
        <v>0</v>
      </c>
      <c r="IW82" s="37">
        <f>SUM(IS11:IY11)/60</f>
        <v>31</v>
      </c>
      <c r="IX82" s="59">
        <f t="shared" ref="IX82:IX93" si="94">IFERROR(IS82/IW82,"")</f>
        <v>0</v>
      </c>
      <c r="IY82" s="61"/>
      <c r="IZ82" s="36">
        <f>SUM(IZ6:JF6)/60</f>
        <v>0</v>
      </c>
      <c r="JA82" s="37">
        <f>SUM(IZ7:JF8)/60</f>
        <v>0</v>
      </c>
      <c r="JB82" s="29">
        <f>SUM(IZ9:JF9)/60</f>
        <v>0</v>
      </c>
      <c r="JC82" s="37">
        <f t="shared" ref="JC82:JC91" si="95">SUM(IZ82:JB82)</f>
        <v>0</v>
      </c>
      <c r="JD82" s="37">
        <f>SUM(IZ11:JF11)/60</f>
        <v>38.75</v>
      </c>
      <c r="JE82" s="59">
        <f t="shared" ref="JE82:JE93" si="96">IFERROR(IZ82/JD82,"")</f>
        <v>0</v>
      </c>
      <c r="JF82" s="61"/>
      <c r="JG82" s="36">
        <f>SUM(JG6:JM6)/60</f>
        <v>0</v>
      </c>
      <c r="JH82" s="37">
        <f>SUM(JG7:JM8)/60</f>
        <v>0</v>
      </c>
      <c r="JI82" s="29">
        <f>SUM(JG9:JM9)/60</f>
        <v>0</v>
      </c>
      <c r="JJ82" s="37">
        <f t="shared" ref="JJ82:JJ91" si="97">SUM(JG82:JI82)</f>
        <v>0</v>
      </c>
      <c r="JK82" s="37">
        <f>SUM(JG11:JM11)/60</f>
        <v>38.75</v>
      </c>
      <c r="JL82" s="59">
        <f t="shared" ref="JL82:JL93" si="98">IFERROR(JG82/JK82,"")</f>
        <v>0</v>
      </c>
      <c r="JM82" s="61"/>
      <c r="JN82" s="36">
        <f>SUM(JN6:JT6)/60</f>
        <v>0</v>
      </c>
      <c r="JO82" s="37">
        <f>SUM(JN7:JT8)/60</f>
        <v>0</v>
      </c>
      <c r="JP82" s="29">
        <f>SUM(JN9:JT9)/60</f>
        <v>0</v>
      </c>
      <c r="JQ82" s="37">
        <f t="shared" ref="JQ82:JQ91" si="99">SUM(JN82:JP82)</f>
        <v>0</v>
      </c>
      <c r="JR82" s="37">
        <f>SUM(JN11:JT11)/60</f>
        <v>38.333333333333336</v>
      </c>
      <c r="JS82" s="59">
        <f t="shared" ref="JS82:JS93" si="100">IFERROR(JN82/JR82,"")</f>
        <v>0</v>
      </c>
      <c r="JT82" s="61"/>
      <c r="JU82" s="36">
        <f>SUM(JU6:KA6)/60</f>
        <v>0</v>
      </c>
      <c r="JV82" s="37">
        <f>SUM(JU7:KA8)/60</f>
        <v>0</v>
      </c>
      <c r="JW82" s="29">
        <f>SUM(JU9:KA9)/60</f>
        <v>0</v>
      </c>
      <c r="JX82" s="37">
        <f t="shared" ref="JX82:JX91" si="101">SUM(JU82:JW82)</f>
        <v>0</v>
      </c>
      <c r="JY82" s="37">
        <f>SUM(JU11:KA11)/60</f>
        <v>38.75</v>
      </c>
      <c r="JZ82" s="59">
        <f t="shared" ref="JZ82:JZ93" si="102">IFERROR(JU82/JY82,"")</f>
        <v>0</v>
      </c>
      <c r="KA82" s="61"/>
      <c r="KB82" s="36">
        <f>SUM(KB6:KH6)/60</f>
        <v>0</v>
      </c>
      <c r="KC82" s="37">
        <f>SUM(KB7:KH8)/60</f>
        <v>0</v>
      </c>
      <c r="KD82" s="29">
        <f>SUM(KB9:KH9)/60</f>
        <v>0</v>
      </c>
      <c r="KE82" s="37">
        <f t="shared" ref="KE82:KE91" si="103">SUM(KB82:KD82)</f>
        <v>0</v>
      </c>
      <c r="KF82" s="37">
        <f>SUM(KB11:KH11)/60</f>
        <v>28</v>
      </c>
      <c r="KG82" s="59">
        <f t="shared" ref="KG82:KG93" si="104">IFERROR(KB82/KF82,"")</f>
        <v>0</v>
      </c>
      <c r="KH82" s="61"/>
      <c r="KI82" s="36">
        <f>SUM(KI6:KO6)/60</f>
        <v>0</v>
      </c>
      <c r="KJ82" s="37">
        <f>SUM(KI7:KO8)/60</f>
        <v>0</v>
      </c>
      <c r="KK82" s="29">
        <f>SUM(KI9:KO9)/60</f>
        <v>0</v>
      </c>
      <c r="KL82" s="37">
        <f t="shared" ref="KL82:KL91" si="105">SUM(KI82:KK82)</f>
        <v>0</v>
      </c>
      <c r="KM82" s="37">
        <f>SUM(KI11:KO11)/60</f>
        <v>38.75</v>
      </c>
      <c r="KN82" s="59">
        <f t="shared" ref="KN82:KN93" si="106">IFERROR(KI82/KM82,"")</f>
        <v>0</v>
      </c>
      <c r="KO82" s="61"/>
      <c r="KP82" s="36">
        <f>SUM(KP6:KV6)/60</f>
        <v>0</v>
      </c>
      <c r="KQ82" s="37">
        <f>SUM(KP7:KV8)/60</f>
        <v>0</v>
      </c>
      <c r="KR82" s="29">
        <f>SUM(KP9:KV9)/60</f>
        <v>0</v>
      </c>
      <c r="KS82" s="37">
        <f t="shared" ref="KS82:KS91" si="107">SUM(KP82:KR82)</f>
        <v>0</v>
      </c>
      <c r="KT82" s="37">
        <f>SUM(KP11:KV11)/60</f>
        <v>31</v>
      </c>
      <c r="KU82" s="59">
        <f t="shared" ref="KU82:KU93" si="108">IFERROR(KP82/KT82,"")</f>
        <v>0</v>
      </c>
      <c r="KV82" s="61"/>
      <c r="KW82" s="36">
        <f>SUM(KW6:LC6)/60</f>
        <v>0</v>
      </c>
      <c r="KX82" s="37">
        <f>SUM(KW7:LC8)/60</f>
        <v>0</v>
      </c>
      <c r="KY82" s="29">
        <f>SUM(KW9:LC9)/60</f>
        <v>0</v>
      </c>
      <c r="KZ82" s="37">
        <f t="shared" ref="KZ82:KZ91" si="109">SUM(KW82:KY82)</f>
        <v>0</v>
      </c>
      <c r="LA82" s="37">
        <f>SUM(KW11:LC11)/60</f>
        <v>38.583333333333336</v>
      </c>
      <c r="LB82" s="59">
        <f t="shared" ref="LB82:LB93" si="110">IFERROR(KW82/LA82,"")</f>
        <v>0</v>
      </c>
      <c r="LC82" s="61"/>
      <c r="LD82" s="36">
        <f>SUM(LD6:LJ6)/60</f>
        <v>0</v>
      </c>
      <c r="LE82" s="37">
        <f>SUM(LD7:LJ8)/60</f>
        <v>0</v>
      </c>
      <c r="LF82" s="29">
        <f>SUM(LD9:LJ9)/60</f>
        <v>0</v>
      </c>
      <c r="LG82" s="37">
        <f t="shared" ref="LG82:LG91" si="111">SUM(LD82:LF82)</f>
        <v>0</v>
      </c>
      <c r="LH82" s="37">
        <f>SUM(LD11:LJ11)/60</f>
        <v>38.75</v>
      </c>
      <c r="LI82" s="59">
        <f t="shared" ref="LI82:LI93" si="112">IFERROR(LD82/LH82,"")</f>
        <v>0</v>
      </c>
      <c r="LJ82" s="61"/>
      <c r="LK82" s="36">
        <f>SUM(LK6:LQ6)/60</f>
        <v>0</v>
      </c>
      <c r="LL82" s="37">
        <f>SUM(LK7:LQ8)/60</f>
        <v>0</v>
      </c>
      <c r="LM82" s="29">
        <f>SUM(LK9:LQ9)/60</f>
        <v>0</v>
      </c>
      <c r="LN82" s="37">
        <f t="shared" ref="LN82:LN91" si="113">SUM(LK82:LM82)</f>
        <v>0</v>
      </c>
      <c r="LO82" s="37">
        <f>SUM(LK11:LQ11)/60</f>
        <v>31</v>
      </c>
      <c r="LP82" s="59">
        <f t="shared" ref="LP82:LP93" si="114">IFERROR(LK82/LO82,"")</f>
        <v>0</v>
      </c>
      <c r="LQ82" s="61"/>
      <c r="LR82" s="36">
        <f>SUM(LR6:LX6)/60</f>
        <v>0</v>
      </c>
      <c r="LS82" s="37">
        <f>SUM(LR7:LX8)/60</f>
        <v>0</v>
      </c>
      <c r="LT82" s="29">
        <f>SUM(LR9:LX9)/60</f>
        <v>0</v>
      </c>
      <c r="LU82" s="37">
        <f t="shared" ref="LU82:LU91" si="115">SUM(LR82:LT82)</f>
        <v>0</v>
      </c>
      <c r="LV82" s="37">
        <f>SUM(LR11:LX11)/60</f>
        <v>38.75</v>
      </c>
      <c r="LW82" s="59">
        <f t="shared" ref="LW82:LW93" si="116">IFERROR(LR82/LV82,"")</f>
        <v>0</v>
      </c>
      <c r="LX82" s="61"/>
      <c r="LY82" s="36">
        <f>SUM(LY6:ME6)/60</f>
        <v>0</v>
      </c>
      <c r="LZ82" s="37">
        <f>SUM(LY7:ME8)/60</f>
        <v>0</v>
      </c>
      <c r="MA82" s="29">
        <f>SUM(LY9:ME9)/60</f>
        <v>0</v>
      </c>
      <c r="MB82" s="37">
        <f t="shared" ref="MB82:MB91" si="117">SUM(LY82:MA82)</f>
        <v>0</v>
      </c>
      <c r="MC82" s="37">
        <f>SUM(LY11:ME11)/60</f>
        <v>38.75</v>
      </c>
      <c r="MD82" s="59">
        <f t="shared" ref="MD82:MD93" si="118">IFERROR(LY82/MC82,"")</f>
        <v>0</v>
      </c>
      <c r="ME82" s="61"/>
      <c r="MF82" s="36">
        <f>SUM(MF6:ML6)/60</f>
        <v>0</v>
      </c>
      <c r="MG82" s="37">
        <f>SUM(MF7:ML8)/60</f>
        <v>0</v>
      </c>
      <c r="MH82" s="29">
        <f>SUM(MF9:ML9)/60</f>
        <v>0</v>
      </c>
      <c r="MI82" s="37">
        <f t="shared" ref="MI82:MI91" si="119">SUM(MF82:MH82)</f>
        <v>0</v>
      </c>
      <c r="MJ82" s="37">
        <f>SUM(MF11:ML11)/60</f>
        <v>38.083333333333336</v>
      </c>
      <c r="MK82" s="59">
        <f t="shared" ref="MK82:MK93" si="120">IFERROR(MF82/MJ82,"")</f>
        <v>0</v>
      </c>
      <c r="ML82" s="61"/>
      <c r="MM82" s="36">
        <f>SUM(MM6:MS6)/60</f>
        <v>0</v>
      </c>
      <c r="MN82" s="37">
        <f>SUM(MM7:MS8)/60</f>
        <v>0</v>
      </c>
      <c r="MO82" s="29">
        <f>SUM(MM9:MS9)/60</f>
        <v>0</v>
      </c>
      <c r="MP82" s="37">
        <f t="shared" ref="MP82:MP91" si="121">SUM(MM82:MO82)</f>
        <v>0</v>
      </c>
      <c r="MQ82" s="37">
        <f>SUM(MM11:MS11)/60</f>
        <v>23.25</v>
      </c>
      <c r="MR82" s="59">
        <f t="shared" ref="MR82:MR93" si="122">IFERROR(MM82/MQ82,"")</f>
        <v>0</v>
      </c>
      <c r="MS82" s="61"/>
      <c r="MT82" s="36">
        <f>SUM(MT6:MZ6)/60</f>
        <v>0</v>
      </c>
      <c r="MU82" s="37">
        <f>SUM(MT7:MZ8)/60</f>
        <v>0</v>
      </c>
      <c r="MV82" s="29">
        <f>SUM(MT9:MZ9)/60</f>
        <v>0</v>
      </c>
      <c r="MW82" s="37">
        <f t="shared" ref="MW82:MW91" si="123">SUM(MT82:MV82)</f>
        <v>0</v>
      </c>
      <c r="MX82" s="37">
        <f>SUM(MT11:MZ11)/60</f>
        <v>23.25</v>
      </c>
      <c r="MY82" s="59">
        <f t="shared" ref="MY82:MY93" si="124">IFERROR(MT82/MX82,"")</f>
        <v>0</v>
      </c>
      <c r="MZ82" s="61"/>
      <c r="NA82" s="36">
        <f>SUM(NA6:NG6)/60</f>
        <v>0</v>
      </c>
      <c r="NB82" s="37">
        <f>SUM(NA7:NG8)/60</f>
        <v>0</v>
      </c>
      <c r="NC82" s="29">
        <f>SUM(NA9:NG9)/60</f>
        <v>0</v>
      </c>
      <c r="ND82" s="37">
        <f t="shared" ref="ND82:ND91" si="125">SUM(NA82:NC82)</f>
        <v>0</v>
      </c>
      <c r="NE82" s="37">
        <f>SUM(NA11:NG11)/60</f>
        <v>23.25</v>
      </c>
      <c r="NF82" s="59">
        <f t="shared" ref="NF82:NF93" si="126">IFERROR(NA82/NE82,"")</f>
        <v>0</v>
      </c>
      <c r="NG82" s="61"/>
      <c r="NH82" s="36">
        <f>SUM(NH6:NN6)/60</f>
        <v>0</v>
      </c>
      <c r="NI82" s="37">
        <f>SUM(NH7:NN8)/60</f>
        <v>0</v>
      </c>
      <c r="NJ82" s="29">
        <f>SUM(NH9:NN9)/60</f>
        <v>0</v>
      </c>
      <c r="NK82" s="37">
        <f t="shared" ref="NK82:NK91" si="127">SUM(NH82:NJ82)</f>
        <v>0</v>
      </c>
      <c r="NL82" s="37">
        <f>SUM(NH11:NN11)/60</f>
        <v>38.75</v>
      </c>
      <c r="NM82" s="59">
        <f t="shared" ref="NM82:NM93" si="128">IFERROR(NH82/NL82,"")</f>
        <v>0</v>
      </c>
      <c r="NN82" s="61"/>
      <c r="NO82" s="36">
        <f>SUM(NO6:NU6)/60</f>
        <v>0</v>
      </c>
      <c r="NP82" s="37">
        <f>SUM(NO7:NU8)/60</f>
        <v>0</v>
      </c>
      <c r="NQ82" s="29">
        <f>SUM(NO9:NU9)/60</f>
        <v>0</v>
      </c>
      <c r="NR82" s="37">
        <f t="shared" ref="NR82:NR91" si="129">SUM(NO82:NQ82)</f>
        <v>0</v>
      </c>
      <c r="NS82" s="37">
        <f>SUM(NO11:NU11)/60</f>
        <v>38.75</v>
      </c>
      <c r="NT82" s="59">
        <f t="shared" ref="NT82:NT93" si="130">IFERROR(NO82/NS82,"")</f>
        <v>0</v>
      </c>
      <c r="NU82" s="61"/>
      <c r="NV82" s="36">
        <f>SUM(NV6:OB6)/60</f>
        <v>0</v>
      </c>
      <c r="NW82" s="37">
        <f>SUM(NV7:OB8)/60</f>
        <v>0</v>
      </c>
      <c r="NX82" s="29">
        <f>SUM(NV9:OB9)/60</f>
        <v>0</v>
      </c>
      <c r="NY82" s="37">
        <f t="shared" ref="NY82:NY91" si="131">SUM(NV82:NX82)</f>
        <v>0</v>
      </c>
      <c r="NZ82" s="37">
        <f>SUM(NV11:OB11)/60</f>
        <v>38.75</v>
      </c>
      <c r="OA82" s="59">
        <f t="shared" ref="OA82:OA93" si="132">IFERROR(NV82/NZ82,"")</f>
        <v>0</v>
      </c>
      <c r="OB82" s="61"/>
      <c r="OC82" s="36">
        <f>SUM(OC6:OI6)/60</f>
        <v>0</v>
      </c>
      <c r="OD82" s="37">
        <f>SUM(OC7:OI8)/60</f>
        <v>0</v>
      </c>
      <c r="OE82" s="29">
        <f>SUM(OC9:OI9)/60</f>
        <v>0</v>
      </c>
      <c r="OF82" s="37">
        <f t="shared" ref="OF82:OF91" si="133">SUM(OC82:OE82)</f>
        <v>0</v>
      </c>
      <c r="OG82" s="37">
        <f>SUM(OC11:OI11)/60</f>
        <v>38.75</v>
      </c>
      <c r="OH82" s="59">
        <f>IFERROR(OC82/OG82,"")</f>
        <v>0</v>
      </c>
      <c r="OI82" s="61"/>
      <c r="OJ82" s="36">
        <f>SUM(OJ6:OP6)/60</f>
        <v>0</v>
      </c>
      <c r="OK82" s="37">
        <f>SUM(OJ7:OP8)/60</f>
        <v>0</v>
      </c>
      <c r="OL82" s="29">
        <f>SUM(OJ9:OP9)/60</f>
        <v>0</v>
      </c>
      <c r="OM82" s="37">
        <f t="shared" ref="OM82:OM91" si="134">SUM(OJ82:OL82)</f>
        <v>0</v>
      </c>
      <c r="ON82" s="37">
        <f>SUM(OJ11:OP11)/60</f>
        <v>31</v>
      </c>
      <c r="OO82" s="59">
        <f>IFERROR(OJ82/ON82,"")</f>
        <v>0</v>
      </c>
      <c r="OP82" s="61"/>
      <c r="OQ82" s="36">
        <f>SUM(OQ6:OW6)/60</f>
        <v>0</v>
      </c>
      <c r="OR82" s="37">
        <f>SUM(OQ7:OW8)/60</f>
        <v>0</v>
      </c>
      <c r="OS82" s="29">
        <f>SUM(OQ9:OW9)/60</f>
        <v>0</v>
      </c>
      <c r="OT82" s="37">
        <f t="shared" ref="OT82:OT91" si="135">SUM(OQ82:OS82)</f>
        <v>0</v>
      </c>
      <c r="OU82" s="37">
        <f>SUM(OQ11:OW11)/60</f>
        <v>38.75</v>
      </c>
      <c r="OV82" s="59">
        <f>IFERROR(OQ82/OU82,"")</f>
        <v>0</v>
      </c>
      <c r="OW82" s="61"/>
      <c r="OX82" s="36">
        <f>SUM(OX6:PD6)/60</f>
        <v>0</v>
      </c>
      <c r="OY82" s="37">
        <f>SUM(OX7:PD8)/60</f>
        <v>0</v>
      </c>
      <c r="OZ82" s="29">
        <f>SUM(OX9:PD9)/60</f>
        <v>0</v>
      </c>
      <c r="PA82" s="37">
        <f t="shared" ref="PA82:PA91" si="136">SUM(OX82:OZ82)</f>
        <v>0</v>
      </c>
      <c r="PB82" s="37">
        <f>SUM(OX11:PD11)/60</f>
        <v>23.25</v>
      </c>
      <c r="PC82" s="59">
        <f>IFERROR(OX82/PB82,"")</f>
        <v>0</v>
      </c>
      <c r="PD82" s="61"/>
      <c r="PE82" s="36">
        <f>SUM(PE6:PK6)/60</f>
        <v>0</v>
      </c>
      <c r="PF82" s="37">
        <f>SUM(PE7:PK8)/60</f>
        <v>0</v>
      </c>
      <c r="PG82" s="29">
        <f>SUM(PE9:PK9)/60</f>
        <v>0</v>
      </c>
      <c r="PH82" s="37">
        <f t="shared" ref="PH82:PH91" si="137">SUM(PE82:PG82)</f>
        <v>0</v>
      </c>
      <c r="PI82" s="37">
        <f>SUM(PE11:PK11)/60</f>
        <v>38.25</v>
      </c>
      <c r="PJ82" s="59">
        <f>IFERROR(PE82/PI82,"")</f>
        <v>0</v>
      </c>
      <c r="PK82" s="61"/>
      <c r="PL82" s="36">
        <f>SUM(PL6:PR6)/60</f>
        <v>50.65</v>
      </c>
      <c r="PM82" s="37">
        <f>SUM(PL7:PR8)/60</f>
        <v>0</v>
      </c>
      <c r="PN82" s="29">
        <f>SUM(PL9:PR9)/60</f>
        <v>0</v>
      </c>
      <c r="PO82" s="37">
        <f t="shared" ref="PO82:PO91" si="138">SUM(PL82:PN82)</f>
        <v>50.65</v>
      </c>
      <c r="PP82" s="37">
        <f>SUM(PL11:PR11)/60</f>
        <v>31</v>
      </c>
      <c r="PQ82" s="59">
        <f>IFERROR(PL82/PP82,"")</f>
        <v>1.6338709677419354</v>
      </c>
      <c r="PR82" s="61"/>
    </row>
    <row r="83" spans="1:434" hidden="1">
      <c r="A83" s="33" t="str">
        <f t="shared" si="25"/>
        <v>T03</v>
      </c>
      <c r="B83" s="138" t="s">
        <v>7054</v>
      </c>
      <c r="C83" s="29">
        <f>SUM(C15:G15)/60</f>
        <v>0</v>
      </c>
      <c r="D83" s="37">
        <f t="shared" si="26"/>
        <v>0</v>
      </c>
      <c r="E83" s="37">
        <f>SUM(C17:G17)/60</f>
        <v>23.25</v>
      </c>
      <c r="F83" s="59" t="str">
        <f>IFERROR(#REF!/E83,"")</f>
        <v/>
      </c>
      <c r="G83" s="61"/>
      <c r="H83" s="36">
        <f>SUM(H12:N12)/60</f>
        <v>0</v>
      </c>
      <c r="I83" s="37">
        <f>SUM(H13:N14)/60</f>
        <v>0</v>
      </c>
      <c r="J83" s="29">
        <f>SUM(H15:N15)/60</f>
        <v>0</v>
      </c>
      <c r="K83" s="37">
        <f t="shared" si="27"/>
        <v>0</v>
      </c>
      <c r="L83" s="37">
        <f>SUM(H17:N17)/60</f>
        <v>38.75</v>
      </c>
      <c r="M83" s="59">
        <f>IFERROR(H83/L83,"")</f>
        <v>0</v>
      </c>
      <c r="N83" s="61"/>
      <c r="O83" s="36">
        <f>SUM(O12:U12)/60</f>
        <v>0</v>
      </c>
      <c r="P83" s="37">
        <f>SUM(O13:U14)/60</f>
        <v>0</v>
      </c>
      <c r="Q83" s="29">
        <f>SUM(O15:U15)/60</f>
        <v>0</v>
      </c>
      <c r="R83" s="37">
        <f t="shared" si="28"/>
        <v>0</v>
      </c>
      <c r="S83" s="37">
        <f>SUM(O17:U17)/60</f>
        <v>38.75</v>
      </c>
      <c r="T83" s="59">
        <f>IFERROR(O83/S83,"")</f>
        <v>0</v>
      </c>
      <c r="U83" s="61"/>
      <c r="V83" s="36">
        <f>SUM(V12:AB12)/60</f>
        <v>0</v>
      </c>
      <c r="W83" s="37">
        <f>SUM(V13:AB14)/60</f>
        <v>0</v>
      </c>
      <c r="X83" s="29">
        <f>SUM(V15:AB15)/60</f>
        <v>0</v>
      </c>
      <c r="Y83" s="37">
        <f t="shared" si="29"/>
        <v>0</v>
      </c>
      <c r="Z83" s="37">
        <f>SUM(V17:AB17)/60</f>
        <v>38.75</v>
      </c>
      <c r="AA83" s="59">
        <f>IFERROR(V83/Z83,"")</f>
        <v>0</v>
      </c>
      <c r="AB83" s="61"/>
      <c r="AC83" s="36">
        <f>SUM(AC12:AI12)/60</f>
        <v>0</v>
      </c>
      <c r="AD83" s="37">
        <f>SUM(AC13:AI14)/60</f>
        <v>0</v>
      </c>
      <c r="AE83" s="29">
        <f>SUM(AC15:AI15)/60</f>
        <v>0</v>
      </c>
      <c r="AF83" s="37">
        <f t="shared" si="30"/>
        <v>0</v>
      </c>
      <c r="AG83" s="37">
        <f>SUM(AC17:AI17)/60</f>
        <v>23.25</v>
      </c>
      <c r="AH83" s="59">
        <f t="shared" si="31"/>
        <v>0</v>
      </c>
      <c r="AI83" s="61"/>
      <c r="AJ83" s="36">
        <f>SUM(AJ12:AP12)/60</f>
        <v>0</v>
      </c>
      <c r="AK83" s="37">
        <f>SUM(AJ13:AP14)/60</f>
        <v>0</v>
      </c>
      <c r="AL83" s="29">
        <f>SUM(AJ15:AP15)/60</f>
        <v>0</v>
      </c>
      <c r="AM83" s="37">
        <f t="shared" si="32"/>
        <v>0</v>
      </c>
      <c r="AN83" s="37">
        <f>SUM(AJ17:AP17)/60</f>
        <v>38.75</v>
      </c>
      <c r="AO83" s="59">
        <f t="shared" si="33"/>
        <v>0</v>
      </c>
      <c r="AP83" s="61"/>
      <c r="AQ83" s="36">
        <f>SUM(AQ12:AW12)/60</f>
        <v>0</v>
      </c>
      <c r="AR83" s="37">
        <f>SUM(AQ13:AW14)/60</f>
        <v>0</v>
      </c>
      <c r="AS83" s="29">
        <f>SUM(AQ15:AW15)/60</f>
        <v>0</v>
      </c>
      <c r="AT83" s="37">
        <f t="shared" si="34"/>
        <v>0</v>
      </c>
      <c r="AU83" s="37">
        <f>SUM(AQ17:AW17)/60</f>
        <v>38.75</v>
      </c>
      <c r="AV83" s="59">
        <f t="shared" si="35"/>
        <v>0</v>
      </c>
      <c r="AW83" s="61"/>
      <c r="AX83" s="36">
        <f>SUM(AX12:BD12)/60</f>
        <v>0</v>
      </c>
      <c r="AY83" s="37">
        <f>SUM(AX13:BD14)/60</f>
        <v>0</v>
      </c>
      <c r="AZ83" s="29">
        <f>SUM(AX15:BD15)/60</f>
        <v>0</v>
      </c>
      <c r="BA83" s="37">
        <f t="shared" si="36"/>
        <v>0</v>
      </c>
      <c r="BB83" s="37">
        <f>SUM(AX17:BD17)/60</f>
        <v>38.75</v>
      </c>
      <c r="BC83" s="59">
        <f t="shared" si="37"/>
        <v>0</v>
      </c>
      <c r="BD83" s="61"/>
      <c r="BE83" s="36">
        <f>SUM(BE12:BK12)/60</f>
        <v>0</v>
      </c>
      <c r="BF83" s="37">
        <f>SUM(BE13:BK14)/60</f>
        <v>0</v>
      </c>
      <c r="BG83" s="29">
        <f>SUM(BE15:BK15)/60</f>
        <v>0</v>
      </c>
      <c r="BH83" s="37">
        <f t="shared" si="38"/>
        <v>0</v>
      </c>
      <c r="BI83" s="37">
        <f>SUM(BE17:BK17)/60</f>
        <v>7.75</v>
      </c>
      <c r="BJ83" s="59">
        <f t="shared" si="39"/>
        <v>0</v>
      </c>
      <c r="BK83" s="61"/>
      <c r="BL83" s="36">
        <f>SUM(BL12:BR12)/60</f>
        <v>0</v>
      </c>
      <c r="BM83" s="37">
        <f>SUM(BL13:BR14)/60</f>
        <v>0</v>
      </c>
      <c r="BN83" s="29">
        <f>SUM(BL15:BR15)/60</f>
        <v>0</v>
      </c>
      <c r="BO83" s="37">
        <f t="shared" si="40"/>
        <v>0</v>
      </c>
      <c r="BP83" s="37">
        <f>SUM(BL17:BR17)/60</f>
        <v>0</v>
      </c>
      <c r="BQ83" s="59" t="str">
        <f t="shared" si="41"/>
        <v/>
      </c>
      <c r="BR83" s="61"/>
      <c r="BS83" s="36">
        <f>SUM(BS12:BY12)/60</f>
        <v>0</v>
      </c>
      <c r="BT83" s="37">
        <f>SUM(BS13:BY14)/60</f>
        <v>0</v>
      </c>
      <c r="BU83" s="29">
        <f>SUM(BS15:BY15)/60</f>
        <v>0</v>
      </c>
      <c r="BV83" s="37">
        <f t="shared" si="42"/>
        <v>0</v>
      </c>
      <c r="BW83" s="37">
        <f>SUM(BS17:BY17)/60</f>
        <v>0</v>
      </c>
      <c r="BX83" s="59" t="str">
        <f t="shared" si="43"/>
        <v/>
      </c>
      <c r="BY83" s="61"/>
      <c r="BZ83" s="36">
        <f>SUM(BZ12:CF12)/60</f>
        <v>0</v>
      </c>
      <c r="CA83" s="37">
        <f>SUM(BZ13:CF14)/60</f>
        <v>0</v>
      </c>
      <c r="CB83" s="29">
        <f>SUM(BZ15:CF15)/60</f>
        <v>0</v>
      </c>
      <c r="CC83" s="37">
        <f t="shared" si="44"/>
        <v>0</v>
      </c>
      <c r="CD83" s="37">
        <f>SUM(BZ17:CF17)/60</f>
        <v>0</v>
      </c>
      <c r="CE83" s="59" t="str">
        <f t="shared" si="45"/>
        <v/>
      </c>
      <c r="CF83" s="61"/>
      <c r="CG83" s="36">
        <f>SUM(CG12:CM12)/60</f>
        <v>0</v>
      </c>
      <c r="CH83" s="37">
        <f>SUM(CG13:CM14)/60</f>
        <v>0</v>
      </c>
      <c r="CI83" s="29">
        <f>SUM(CG15:CM15)/60</f>
        <v>0</v>
      </c>
      <c r="CJ83" s="37">
        <f t="shared" si="46"/>
        <v>0</v>
      </c>
      <c r="CK83" s="37">
        <f>SUM(CG17:CM17)/60</f>
        <v>0</v>
      </c>
      <c r="CL83" s="59" t="str">
        <f t="shared" si="47"/>
        <v/>
      </c>
      <c r="CM83" s="61"/>
      <c r="CN83" s="36">
        <f>SUM(CN12:CT12)/60</f>
        <v>0</v>
      </c>
      <c r="CO83" s="37">
        <f>SUM(CN13:CT14)/60</f>
        <v>0</v>
      </c>
      <c r="CP83" s="29">
        <f>SUM(CN15:CT15)/60</f>
        <v>0</v>
      </c>
      <c r="CQ83" s="37">
        <f t="shared" si="48"/>
        <v>0</v>
      </c>
      <c r="CR83" s="37">
        <f>SUM(CN17:CT17)/60</f>
        <v>0</v>
      </c>
      <c r="CS83" s="59" t="str">
        <f>IFERROR(CN83/CR83,"")</f>
        <v/>
      </c>
      <c r="CT83" s="61"/>
      <c r="CU83" s="36">
        <f>SUM(CU12:DA12)/60</f>
        <v>0</v>
      </c>
      <c r="CV83" s="37">
        <f>SUM(CU13:DA14)/60</f>
        <v>0</v>
      </c>
      <c r="CW83" s="29">
        <f>SUM(CU15:DA15)/60</f>
        <v>0</v>
      </c>
      <c r="CX83" s="37">
        <f t="shared" si="49"/>
        <v>0</v>
      </c>
      <c r="CY83" s="37">
        <f>SUM(CU17:DA17)/60</f>
        <v>0</v>
      </c>
      <c r="CZ83" s="59" t="str">
        <f t="shared" si="50"/>
        <v/>
      </c>
      <c r="DA83" s="61"/>
      <c r="DB83" s="36">
        <f>SUM(DB12:DH12)/60</f>
        <v>0</v>
      </c>
      <c r="DC83" s="37">
        <f>SUM(DB13:DH14)/60</f>
        <v>0</v>
      </c>
      <c r="DD83" s="29">
        <f>SUM(DB15:DH15)/60</f>
        <v>0</v>
      </c>
      <c r="DE83" s="37">
        <f t="shared" si="51"/>
        <v>0</v>
      </c>
      <c r="DF83" s="37">
        <f>SUM(DB17:DH17)/60</f>
        <v>0</v>
      </c>
      <c r="DG83" s="59" t="str">
        <f t="shared" si="52"/>
        <v/>
      </c>
      <c r="DH83" s="61"/>
      <c r="DI83" s="36">
        <f>SUM(DI12:DO12)/60</f>
        <v>0</v>
      </c>
      <c r="DJ83" s="37">
        <f>SUM(DI13:DO14)/60</f>
        <v>0</v>
      </c>
      <c r="DK83" s="29">
        <f>SUM(DI15:DO15)/60</f>
        <v>0</v>
      </c>
      <c r="DL83" s="37">
        <f t="shared" si="53"/>
        <v>0</v>
      </c>
      <c r="DM83" s="37">
        <f>SUM(DI17:DO17)/60</f>
        <v>0</v>
      </c>
      <c r="DN83" s="59" t="str">
        <f t="shared" si="54"/>
        <v/>
      </c>
      <c r="DO83" s="61"/>
      <c r="DP83" s="36">
        <f>SUM(DP12:DV12)/60</f>
        <v>0</v>
      </c>
      <c r="DQ83" s="37">
        <f>SUM(DP13:DV14)/60</f>
        <v>0</v>
      </c>
      <c r="DR83" s="29">
        <f>SUM(DP15:DV15)/60</f>
        <v>0</v>
      </c>
      <c r="DS83" s="37">
        <f t="shared" si="55"/>
        <v>0</v>
      </c>
      <c r="DT83" s="37">
        <f>SUM(DP17:DV17)/60</f>
        <v>0</v>
      </c>
      <c r="DU83" s="59" t="str">
        <f t="shared" si="56"/>
        <v/>
      </c>
      <c r="DV83" s="61"/>
      <c r="DW83" s="36">
        <f>SUM(DW12:EC12)/60</f>
        <v>0</v>
      </c>
      <c r="DX83" s="37">
        <f>SUM(DW13:EC14)/60</f>
        <v>0</v>
      </c>
      <c r="DY83" s="29">
        <f>SUM(DW15:EC15)/60</f>
        <v>0</v>
      </c>
      <c r="DZ83" s="37">
        <f t="shared" si="57"/>
        <v>0</v>
      </c>
      <c r="EA83" s="37">
        <f>SUM(DW17:EC17)/60</f>
        <v>0</v>
      </c>
      <c r="EB83" s="59" t="str">
        <f t="shared" si="58"/>
        <v/>
      </c>
      <c r="EC83" s="61"/>
      <c r="ED83" s="36">
        <f>SUM(ED12:EJ12)/60</f>
        <v>0</v>
      </c>
      <c r="EE83" s="37">
        <f>SUM(ED13:EJ14)/60</f>
        <v>0</v>
      </c>
      <c r="EF83" s="29">
        <f>SUM(ED15:EJ15)/60</f>
        <v>0</v>
      </c>
      <c r="EG83" s="37">
        <f t="shared" si="59"/>
        <v>0</v>
      </c>
      <c r="EH83" s="37">
        <f>SUM(ED17:EJ17)/60</f>
        <v>0</v>
      </c>
      <c r="EI83" s="59" t="str">
        <f t="shared" si="60"/>
        <v/>
      </c>
      <c r="EJ83" s="61"/>
      <c r="EK83" s="36">
        <f>SUM(EK12:EQ12)/60</f>
        <v>0</v>
      </c>
      <c r="EL83" s="37">
        <f>SUM(EK13:EQ14)/60</f>
        <v>0</v>
      </c>
      <c r="EM83" s="29">
        <f>SUM(EK15:EQ15)/60</f>
        <v>0</v>
      </c>
      <c r="EN83" s="37">
        <f t="shared" si="61"/>
        <v>0</v>
      </c>
      <c r="EO83" s="37">
        <f>SUM(EK17:EQ17)/60</f>
        <v>0</v>
      </c>
      <c r="EP83" s="59" t="str">
        <f t="shared" si="62"/>
        <v/>
      </c>
      <c r="EQ83" s="61"/>
      <c r="ER83" s="36">
        <f>SUM(ER12:EX12)/60</f>
        <v>0</v>
      </c>
      <c r="ES83" s="37">
        <f>SUM(ER13:EX14)/60</f>
        <v>0</v>
      </c>
      <c r="ET83" s="29">
        <f>SUM(ER15:EX15)/60</f>
        <v>0</v>
      </c>
      <c r="EU83" s="37">
        <f t="shared" si="63"/>
        <v>0</v>
      </c>
      <c r="EV83" s="37">
        <f>SUM(ER17:EX17)/60</f>
        <v>0</v>
      </c>
      <c r="EW83" s="59" t="str">
        <f t="shared" si="64"/>
        <v/>
      </c>
      <c r="EX83" s="61"/>
      <c r="EY83" s="36">
        <f>SUM(EY12:FE12)/60</f>
        <v>0</v>
      </c>
      <c r="EZ83" s="37">
        <f>SUM(EY13:FE14)/60</f>
        <v>0</v>
      </c>
      <c r="FA83" s="29">
        <f>SUM(EY15:FE15)/60</f>
        <v>0</v>
      </c>
      <c r="FB83" s="37">
        <f t="shared" si="65"/>
        <v>0</v>
      </c>
      <c r="FC83" s="37">
        <f>SUM(EY17:FE17)/60</f>
        <v>0</v>
      </c>
      <c r="FD83" s="59" t="str">
        <f t="shared" si="66"/>
        <v/>
      </c>
      <c r="FE83" s="61"/>
      <c r="FF83" s="36">
        <f>SUM(FF12:FL12)/60</f>
        <v>0</v>
      </c>
      <c r="FG83" s="37">
        <f>SUM(FF13:FL14)/60</f>
        <v>0</v>
      </c>
      <c r="FH83" s="29">
        <f>SUM(FF15:FL15)/60</f>
        <v>0</v>
      </c>
      <c r="FI83" s="37">
        <f t="shared" si="67"/>
        <v>0</v>
      </c>
      <c r="FJ83" s="37">
        <f>SUM(FF17:FL17)/60</f>
        <v>0</v>
      </c>
      <c r="FK83" s="59" t="str">
        <f t="shared" si="68"/>
        <v/>
      </c>
      <c r="FL83" s="61"/>
      <c r="FM83" s="36">
        <f>SUM(FM12:FS12)/60</f>
        <v>0</v>
      </c>
      <c r="FN83" s="37">
        <f>SUM(FM13:FS14)/60</f>
        <v>0</v>
      </c>
      <c r="FO83" s="29">
        <f>SUM(FM15:FS15)/60</f>
        <v>0</v>
      </c>
      <c r="FP83" s="37">
        <f t="shared" si="69"/>
        <v>0</v>
      </c>
      <c r="FQ83" s="37">
        <f>SUM(FM17:FS17)/60</f>
        <v>0</v>
      </c>
      <c r="FR83" s="59" t="str">
        <f t="shared" si="70"/>
        <v/>
      </c>
      <c r="FS83" s="61"/>
      <c r="FT83" s="36">
        <f>SUM(FT12:FZ12)/60</f>
        <v>0</v>
      </c>
      <c r="FU83" s="37">
        <f>SUM(FT13:FZ14)/60</f>
        <v>0</v>
      </c>
      <c r="FV83" s="29">
        <f>SUM(FT15:FZ15)/60</f>
        <v>0</v>
      </c>
      <c r="FW83" s="37">
        <f t="shared" si="71"/>
        <v>0</v>
      </c>
      <c r="FX83" s="37">
        <f>SUM(FT17:FZ17)/60</f>
        <v>0</v>
      </c>
      <c r="FY83" s="59" t="str">
        <f t="shared" si="72"/>
        <v/>
      </c>
      <c r="FZ83" s="61"/>
      <c r="GA83" s="36">
        <f>SUM(GA12:GG12)/60</f>
        <v>0</v>
      </c>
      <c r="GB83" s="37">
        <f>SUM(GA13:GG14)/60</f>
        <v>0</v>
      </c>
      <c r="GC83" s="29">
        <f>SUM(GA15:GG15)/60</f>
        <v>0</v>
      </c>
      <c r="GD83" s="37">
        <f t="shared" si="73"/>
        <v>0</v>
      </c>
      <c r="GE83" s="37">
        <f>SUM(GA17:GG17)/60</f>
        <v>0</v>
      </c>
      <c r="GF83" s="59" t="str">
        <f t="shared" si="74"/>
        <v/>
      </c>
      <c r="GG83" s="61"/>
      <c r="GH83" s="36">
        <f>SUM(GH12:GN12)/60</f>
        <v>0</v>
      </c>
      <c r="GI83" s="37">
        <f>SUM(GH13:GN14)/60</f>
        <v>0</v>
      </c>
      <c r="GJ83" s="29">
        <f>SUM(GH15:GN15)/60</f>
        <v>0</v>
      </c>
      <c r="GK83" s="37">
        <f t="shared" si="75"/>
        <v>0</v>
      </c>
      <c r="GL83" s="37">
        <f>SUM(GH17:GN17)/60</f>
        <v>0</v>
      </c>
      <c r="GM83" s="59" t="str">
        <f t="shared" si="76"/>
        <v/>
      </c>
      <c r="GN83" s="61"/>
      <c r="GO83" s="36">
        <f>SUM(GO12:GU12)/60</f>
        <v>0</v>
      </c>
      <c r="GP83" s="37">
        <f>SUM(GO13:GU14)/60</f>
        <v>0</v>
      </c>
      <c r="GQ83" s="29">
        <f>SUM(GO15:GU15)/60</f>
        <v>0</v>
      </c>
      <c r="GR83" s="37">
        <f t="shared" si="77"/>
        <v>0</v>
      </c>
      <c r="GS83" s="37">
        <f>SUM(GO17:GU17)/60</f>
        <v>31</v>
      </c>
      <c r="GT83" s="59">
        <f t="shared" si="78"/>
        <v>0</v>
      </c>
      <c r="GU83" s="61"/>
      <c r="GV83" s="36">
        <f>SUM(GV12:HB12)/60</f>
        <v>0</v>
      </c>
      <c r="GW83" s="37">
        <f>SUM(GV13:HB14)/60</f>
        <v>0</v>
      </c>
      <c r="GX83" s="29">
        <f>SUM(GV15:HB15)/60</f>
        <v>0</v>
      </c>
      <c r="GY83" s="37">
        <f t="shared" si="79"/>
        <v>0</v>
      </c>
      <c r="GZ83" s="37">
        <f>SUM(GV17:HB17)/60</f>
        <v>0</v>
      </c>
      <c r="HA83" s="59" t="str">
        <f t="shared" si="80"/>
        <v/>
      </c>
      <c r="HB83" s="61"/>
      <c r="HC83" s="36">
        <f>SUM(HC12:HI12)/60</f>
        <v>0</v>
      </c>
      <c r="HD83" s="37">
        <f>SUM(HC13:HI14)/60</f>
        <v>0</v>
      </c>
      <c r="HE83" s="29">
        <f>SUM(HC15:HI15)/60</f>
        <v>0</v>
      </c>
      <c r="HF83" s="37">
        <f t="shared" si="81"/>
        <v>0</v>
      </c>
      <c r="HG83" s="37">
        <f>SUM(HC17:HI17)/60</f>
        <v>0</v>
      </c>
      <c r="HH83" s="59" t="str">
        <f t="shared" si="82"/>
        <v/>
      </c>
      <c r="HI83" s="61"/>
      <c r="HJ83" s="36">
        <f>SUM(HJ12:HP12)/60</f>
        <v>0</v>
      </c>
      <c r="HK83" s="37">
        <f>SUM(HJ13:HP14)/60</f>
        <v>0</v>
      </c>
      <c r="HL83" s="29">
        <f>SUM(HJ15:HP15)/60</f>
        <v>0</v>
      </c>
      <c r="HM83" s="37">
        <f t="shared" si="83"/>
        <v>0</v>
      </c>
      <c r="HN83" s="37">
        <f>SUM(HJ17:HP17)/60</f>
        <v>0</v>
      </c>
      <c r="HO83" s="59" t="str">
        <f t="shared" si="84"/>
        <v/>
      </c>
      <c r="HP83" s="61"/>
      <c r="HQ83" s="36">
        <f>SUM(HQ12:HW12)/60</f>
        <v>0</v>
      </c>
      <c r="HR83" s="37">
        <f>SUM(HQ13:HW14)/60</f>
        <v>0</v>
      </c>
      <c r="HS83" s="29">
        <f>SUM(HQ15:HW15)/60</f>
        <v>0</v>
      </c>
      <c r="HT83" s="37">
        <f t="shared" si="85"/>
        <v>0</v>
      </c>
      <c r="HU83" s="37">
        <f>SUM(HQ17:HW17)/60</f>
        <v>0</v>
      </c>
      <c r="HV83" s="59" t="str">
        <f t="shared" si="86"/>
        <v/>
      </c>
      <c r="HW83" s="61"/>
      <c r="HX83" s="36">
        <f>SUM(HX12:ID12)/60</f>
        <v>0</v>
      </c>
      <c r="HY83" s="37">
        <f>SUM(HX13:ID14)/60</f>
        <v>0</v>
      </c>
      <c r="HZ83" s="29">
        <f>SUM(HX15:ID15)/60</f>
        <v>0</v>
      </c>
      <c r="IA83" s="37">
        <f t="shared" si="87"/>
        <v>0</v>
      </c>
      <c r="IB83" s="37">
        <f>SUM(HX17:ID17)/60</f>
        <v>0</v>
      </c>
      <c r="IC83" s="59" t="str">
        <f t="shared" si="88"/>
        <v/>
      </c>
      <c r="ID83" s="61"/>
      <c r="IE83" s="36">
        <f>SUM(IE12:IK12)/60</f>
        <v>0</v>
      </c>
      <c r="IF83" s="37">
        <f>SUM(IE13:IK14)/60</f>
        <v>0</v>
      </c>
      <c r="IG83" s="29">
        <f>SUM(IE15:IK15)/60</f>
        <v>0</v>
      </c>
      <c r="IH83" s="37">
        <f t="shared" si="89"/>
        <v>0</v>
      </c>
      <c r="II83" s="37">
        <f>SUM(IE17:IK17)/60</f>
        <v>0</v>
      </c>
      <c r="IJ83" s="59" t="str">
        <f t="shared" si="90"/>
        <v/>
      </c>
      <c r="IK83" s="61"/>
      <c r="IL83" s="36">
        <f>SUM(IL12:IR12)/60</f>
        <v>0</v>
      </c>
      <c r="IM83" s="37">
        <f>SUM(IL13:IR14)/60</f>
        <v>0</v>
      </c>
      <c r="IN83" s="29">
        <f>SUM(IL15:IR15)/60</f>
        <v>0</v>
      </c>
      <c r="IO83" s="37">
        <f t="shared" si="91"/>
        <v>0</v>
      </c>
      <c r="IP83" s="37">
        <f>SUM(IL17:IR17)/60</f>
        <v>0</v>
      </c>
      <c r="IQ83" s="59" t="str">
        <f t="shared" si="92"/>
        <v/>
      </c>
      <c r="IR83" s="61"/>
      <c r="IS83" s="36">
        <f>SUM(IS12:IY12)/60</f>
        <v>0</v>
      </c>
      <c r="IT83" s="37">
        <f>SUM(IS13:IY14)/60</f>
        <v>0</v>
      </c>
      <c r="IU83" s="29">
        <f>SUM(IS15:IY15)/60</f>
        <v>0</v>
      </c>
      <c r="IV83" s="37">
        <f t="shared" si="93"/>
        <v>0</v>
      </c>
      <c r="IW83" s="37">
        <f>SUM(IS17:IY17)/60</f>
        <v>0</v>
      </c>
      <c r="IX83" s="59" t="str">
        <f t="shared" si="94"/>
        <v/>
      </c>
      <c r="IY83" s="61"/>
      <c r="IZ83" s="36">
        <f>SUM(IZ12:JF12)/60</f>
        <v>0</v>
      </c>
      <c r="JA83" s="37">
        <f>SUM(IZ13:JF14)/60</f>
        <v>0</v>
      </c>
      <c r="JB83" s="29">
        <f>SUM(IZ15:JF15)/60</f>
        <v>0</v>
      </c>
      <c r="JC83" s="37">
        <f t="shared" si="95"/>
        <v>0</v>
      </c>
      <c r="JD83" s="37">
        <f>SUM(IZ17:JF17)/60</f>
        <v>0</v>
      </c>
      <c r="JE83" s="59" t="str">
        <f t="shared" si="96"/>
        <v/>
      </c>
      <c r="JF83" s="61"/>
      <c r="JG83" s="36">
        <f>SUM(JG12:JM12)/60</f>
        <v>0</v>
      </c>
      <c r="JH83" s="37">
        <f>SUM(JG13:JM14)/60</f>
        <v>0</v>
      </c>
      <c r="JI83" s="29">
        <f>SUM(JG15:JM15)/60</f>
        <v>0</v>
      </c>
      <c r="JJ83" s="37">
        <f t="shared" si="97"/>
        <v>0</v>
      </c>
      <c r="JK83" s="37">
        <f>SUM(JG17:JM17)/60</f>
        <v>0</v>
      </c>
      <c r="JL83" s="59" t="str">
        <f t="shared" si="98"/>
        <v/>
      </c>
      <c r="JM83" s="61"/>
      <c r="JN83" s="36">
        <f>SUM(JN12:JT12)/60</f>
        <v>0</v>
      </c>
      <c r="JO83" s="37">
        <f>SUM(JN13:JT14)/60</f>
        <v>0</v>
      </c>
      <c r="JP83" s="29">
        <f>SUM(JN15:JT15)/60</f>
        <v>0</v>
      </c>
      <c r="JQ83" s="37">
        <f t="shared" si="99"/>
        <v>0</v>
      </c>
      <c r="JR83" s="37">
        <f>SUM(JN17:JT17)/60</f>
        <v>0</v>
      </c>
      <c r="JS83" s="59" t="str">
        <f t="shared" si="100"/>
        <v/>
      </c>
      <c r="JT83" s="61"/>
      <c r="JU83" s="36">
        <f>SUM(JU12:KA12)/60</f>
        <v>0</v>
      </c>
      <c r="JV83" s="37">
        <f>SUM(JU13:KA14)/60</f>
        <v>0</v>
      </c>
      <c r="JW83" s="29">
        <f>SUM(JU15:KA15)/60</f>
        <v>0</v>
      </c>
      <c r="JX83" s="37">
        <f t="shared" si="101"/>
        <v>0</v>
      </c>
      <c r="JY83" s="37">
        <f>SUM(JU17:KA17)/60</f>
        <v>0</v>
      </c>
      <c r="JZ83" s="59" t="str">
        <f t="shared" si="102"/>
        <v/>
      </c>
      <c r="KA83" s="61"/>
      <c r="KB83" s="36">
        <f>SUM(KB12:KH12)/60</f>
        <v>0</v>
      </c>
      <c r="KC83" s="37">
        <f>SUM(KB13:KH14)/60</f>
        <v>0</v>
      </c>
      <c r="KD83" s="29">
        <f>SUM(KB15:KH15)/60</f>
        <v>0</v>
      </c>
      <c r="KE83" s="37">
        <f t="shared" si="103"/>
        <v>0</v>
      </c>
      <c r="KF83" s="37">
        <f>SUM(KB17:KH17)/60</f>
        <v>0</v>
      </c>
      <c r="KG83" s="59" t="str">
        <f t="shared" si="104"/>
        <v/>
      </c>
      <c r="KH83" s="61"/>
      <c r="KI83" s="36">
        <f>SUM(KI12:KO12)/60</f>
        <v>0</v>
      </c>
      <c r="KJ83" s="37">
        <f>SUM(KI13:KO14)/60</f>
        <v>0</v>
      </c>
      <c r="KK83" s="29">
        <f>SUM(KI15:KO15)/60</f>
        <v>0</v>
      </c>
      <c r="KL83" s="37">
        <f t="shared" si="105"/>
        <v>0</v>
      </c>
      <c r="KM83" s="37">
        <f>SUM(KI17:KO17)/60</f>
        <v>0</v>
      </c>
      <c r="KN83" s="59" t="str">
        <f t="shared" si="106"/>
        <v/>
      </c>
      <c r="KO83" s="61"/>
      <c r="KP83" s="36">
        <f>SUM(KP12:KV12)/60</f>
        <v>0</v>
      </c>
      <c r="KQ83" s="37">
        <f>SUM(KP13:KV14)/60</f>
        <v>0</v>
      </c>
      <c r="KR83" s="29">
        <f>SUM(KP15:KV15)/60</f>
        <v>0</v>
      </c>
      <c r="KS83" s="37">
        <f t="shared" si="107"/>
        <v>0</v>
      </c>
      <c r="KT83" s="37">
        <f>SUM(KP17:KV17)/60</f>
        <v>0</v>
      </c>
      <c r="KU83" s="59" t="str">
        <f t="shared" si="108"/>
        <v/>
      </c>
      <c r="KV83" s="61"/>
      <c r="KW83" s="36">
        <f>SUM(KW12:LC12)/60</f>
        <v>0</v>
      </c>
      <c r="KX83" s="37">
        <f>SUM(KW13:LC14)/60</f>
        <v>0</v>
      </c>
      <c r="KY83" s="29">
        <f>SUM(KW15:LC15)/60</f>
        <v>0</v>
      </c>
      <c r="KZ83" s="37">
        <f t="shared" si="109"/>
        <v>0</v>
      </c>
      <c r="LA83" s="37">
        <f>SUM(KW17:LC17)/60</f>
        <v>0</v>
      </c>
      <c r="LB83" s="59" t="str">
        <f t="shared" si="110"/>
        <v/>
      </c>
      <c r="LC83" s="61"/>
      <c r="LD83" s="36">
        <f>SUM(LD12:LJ12)/60</f>
        <v>0</v>
      </c>
      <c r="LE83" s="37">
        <f>SUM(LD13:LJ14)/60</f>
        <v>0</v>
      </c>
      <c r="LF83" s="29">
        <f>SUM(LD15:LJ15)/60</f>
        <v>0</v>
      </c>
      <c r="LG83" s="37">
        <f t="shared" si="111"/>
        <v>0</v>
      </c>
      <c r="LH83" s="37">
        <f>SUM(LD17:LJ17)/60</f>
        <v>0</v>
      </c>
      <c r="LI83" s="59" t="str">
        <f t="shared" si="112"/>
        <v/>
      </c>
      <c r="LJ83" s="61"/>
      <c r="LK83" s="36">
        <f>SUM(LK12:LQ12)/60</f>
        <v>0</v>
      </c>
      <c r="LL83" s="37">
        <f>SUM(LK13:LQ14)/60</f>
        <v>0</v>
      </c>
      <c r="LM83" s="29">
        <f>SUM(LK15:LQ15)/60</f>
        <v>0</v>
      </c>
      <c r="LN83" s="37">
        <f t="shared" si="113"/>
        <v>0</v>
      </c>
      <c r="LO83" s="37">
        <f>SUM(LK17:LQ17)/60</f>
        <v>0</v>
      </c>
      <c r="LP83" s="59" t="str">
        <f t="shared" si="114"/>
        <v/>
      </c>
      <c r="LQ83" s="61"/>
      <c r="LR83" s="36">
        <f>SUM(LR12:LX12)/60</f>
        <v>0</v>
      </c>
      <c r="LS83" s="37">
        <f>SUM(LR13:LX14)/60</f>
        <v>0</v>
      </c>
      <c r="LT83" s="29">
        <f>SUM(LR15:LX15)/60</f>
        <v>0</v>
      </c>
      <c r="LU83" s="37">
        <f t="shared" si="115"/>
        <v>0</v>
      </c>
      <c r="LV83" s="37">
        <f>SUM(LR17:LX17)/60</f>
        <v>0</v>
      </c>
      <c r="LW83" s="59" t="str">
        <f t="shared" si="116"/>
        <v/>
      </c>
      <c r="LX83" s="61"/>
      <c r="LY83" s="36">
        <f>SUM(LY12:ME12)/60</f>
        <v>0</v>
      </c>
      <c r="LZ83" s="37">
        <f>SUM(LY13:ME14)/60</f>
        <v>0</v>
      </c>
      <c r="MA83" s="29">
        <f>SUM(LY15:ME15)/60</f>
        <v>0</v>
      </c>
      <c r="MB83" s="37">
        <f t="shared" si="117"/>
        <v>0</v>
      </c>
      <c r="MC83" s="37">
        <f>SUM(LY17:ME17)/60</f>
        <v>0</v>
      </c>
      <c r="MD83" s="59" t="str">
        <f t="shared" si="118"/>
        <v/>
      </c>
      <c r="ME83" s="61"/>
      <c r="MF83" s="36">
        <f>SUM(MF12:ML12)/60</f>
        <v>0</v>
      </c>
      <c r="MG83" s="37">
        <f>SUM(MF13:ML14)/60</f>
        <v>0</v>
      </c>
      <c r="MH83" s="29">
        <f>SUM(MF15:ML15)/60</f>
        <v>0</v>
      </c>
      <c r="MI83" s="37">
        <f t="shared" si="119"/>
        <v>0</v>
      </c>
      <c r="MJ83" s="37">
        <f>SUM(MF17:ML17)/60</f>
        <v>0</v>
      </c>
      <c r="MK83" s="59" t="str">
        <f t="shared" si="120"/>
        <v/>
      </c>
      <c r="ML83" s="61"/>
      <c r="MM83" s="36">
        <f>SUM(MM12:MS12)/60</f>
        <v>0</v>
      </c>
      <c r="MN83" s="37">
        <f>SUM(MM13:MS14)/60</f>
        <v>0</v>
      </c>
      <c r="MO83" s="29">
        <f>SUM(MM15:MS15)/60</f>
        <v>0</v>
      </c>
      <c r="MP83" s="37">
        <f t="shared" si="121"/>
        <v>0</v>
      </c>
      <c r="MQ83" s="37">
        <f>SUM(MM17:MS17)/60</f>
        <v>0</v>
      </c>
      <c r="MR83" s="59" t="str">
        <f t="shared" si="122"/>
        <v/>
      </c>
      <c r="MS83" s="61"/>
      <c r="MT83" s="36">
        <f>SUM(MT12:MZ12)/60</f>
        <v>0</v>
      </c>
      <c r="MU83" s="37">
        <f>SUM(MT13:MZ14)/60</f>
        <v>0</v>
      </c>
      <c r="MV83" s="29">
        <f>SUM(MT15:MZ15)/60</f>
        <v>0</v>
      </c>
      <c r="MW83" s="37">
        <f t="shared" si="123"/>
        <v>0</v>
      </c>
      <c r="MX83" s="37">
        <f>SUM(MT17:MZ17)/60</f>
        <v>0</v>
      </c>
      <c r="MY83" s="59" t="str">
        <f t="shared" si="124"/>
        <v/>
      </c>
      <c r="MZ83" s="61"/>
      <c r="NA83" s="36">
        <f>SUM(NA12:NG12)/60</f>
        <v>0</v>
      </c>
      <c r="NB83" s="37">
        <f>SUM(NA13:NG14)/60</f>
        <v>0</v>
      </c>
      <c r="NC83" s="29">
        <f>SUM(NA15:NG15)/60</f>
        <v>0</v>
      </c>
      <c r="ND83" s="37">
        <f t="shared" si="125"/>
        <v>0</v>
      </c>
      <c r="NE83" s="37">
        <f>SUM(NA17:NG17)/60</f>
        <v>0</v>
      </c>
      <c r="NF83" s="59" t="str">
        <f t="shared" si="126"/>
        <v/>
      </c>
      <c r="NG83" s="61"/>
      <c r="NH83" s="36">
        <f>SUM(NH12:NN12)/60</f>
        <v>0</v>
      </c>
      <c r="NI83" s="37">
        <f>SUM(NH13:NN14)/60</f>
        <v>0</v>
      </c>
      <c r="NJ83" s="29">
        <f>SUM(NH15:NN15)/60</f>
        <v>0</v>
      </c>
      <c r="NK83" s="37">
        <f t="shared" si="127"/>
        <v>0</v>
      </c>
      <c r="NL83" s="37">
        <f>SUM(NH17:NN17)/60</f>
        <v>0</v>
      </c>
      <c r="NM83" s="59" t="str">
        <f t="shared" si="128"/>
        <v/>
      </c>
      <c r="NN83" s="61"/>
      <c r="NO83" s="36">
        <f>SUM(NO12:NU12)/60</f>
        <v>0</v>
      </c>
      <c r="NP83" s="37">
        <f>SUM(NO13:NU14)/60</f>
        <v>0</v>
      </c>
      <c r="NQ83" s="29">
        <f>SUM(NO15:NU15)/60</f>
        <v>0</v>
      </c>
      <c r="NR83" s="37">
        <f t="shared" si="129"/>
        <v>0</v>
      </c>
      <c r="NS83" s="37">
        <f>SUM(NO17:NU17)/60</f>
        <v>0</v>
      </c>
      <c r="NT83" s="59" t="str">
        <f t="shared" si="130"/>
        <v/>
      </c>
      <c r="NU83" s="61"/>
      <c r="NV83" s="36">
        <f>SUM(NV12:OB12)/60</f>
        <v>0</v>
      </c>
      <c r="NW83" s="37">
        <f>SUM(NV13:OB14)/60</f>
        <v>0</v>
      </c>
      <c r="NX83" s="29">
        <f>SUM(NV15:OB15)/60</f>
        <v>0</v>
      </c>
      <c r="NY83" s="37">
        <f t="shared" si="131"/>
        <v>0</v>
      </c>
      <c r="NZ83" s="37">
        <f>SUM(NV17:OB17)/60</f>
        <v>0</v>
      </c>
      <c r="OA83" s="59" t="str">
        <f t="shared" si="132"/>
        <v/>
      </c>
      <c r="OB83" s="61"/>
      <c r="OC83" s="36">
        <f>SUM(OC12:OI12)/60</f>
        <v>0</v>
      </c>
      <c r="OD83" s="37">
        <f>SUM(OC13:OI14)/60</f>
        <v>0</v>
      </c>
      <c r="OE83" s="29">
        <f>SUM(OC15:OI15)/60</f>
        <v>0</v>
      </c>
      <c r="OF83" s="37">
        <f t="shared" si="133"/>
        <v>0</v>
      </c>
      <c r="OG83" s="37">
        <f>SUM(OC17:OI17)/60</f>
        <v>0</v>
      </c>
      <c r="OH83" s="59" t="str">
        <f t="shared" ref="OH83:OH93" si="139">IFERROR(OC83/OG83,"")</f>
        <v/>
      </c>
      <c r="OI83" s="61"/>
      <c r="OJ83" s="36">
        <f>SUM(OJ12:OP12)/60</f>
        <v>0</v>
      </c>
      <c r="OK83" s="37">
        <f>SUM(OJ13:OP14)/60</f>
        <v>0</v>
      </c>
      <c r="OL83" s="29">
        <f>SUM(OJ15:OP15)/60</f>
        <v>0</v>
      </c>
      <c r="OM83" s="37">
        <f t="shared" si="134"/>
        <v>0</v>
      </c>
      <c r="ON83" s="37">
        <f>SUM(OJ17:OP17)/60</f>
        <v>0</v>
      </c>
      <c r="OO83" s="59" t="str">
        <f t="shared" ref="OO83:OO93" si="140">IFERROR(OJ83/ON83,"")</f>
        <v/>
      </c>
      <c r="OP83" s="61"/>
      <c r="OQ83" s="36">
        <f>SUM(OQ12:OW12)/60</f>
        <v>0</v>
      </c>
      <c r="OR83" s="37">
        <f>SUM(OQ13:OW14)/60</f>
        <v>0</v>
      </c>
      <c r="OS83" s="29">
        <f>SUM(OQ15:OW15)/60</f>
        <v>0</v>
      </c>
      <c r="OT83" s="37">
        <f t="shared" si="135"/>
        <v>0</v>
      </c>
      <c r="OU83" s="37">
        <f>SUM(OQ17:OW17)/60</f>
        <v>0</v>
      </c>
      <c r="OV83" s="59" t="str">
        <f t="shared" ref="OV83:OV93" si="141">IFERROR(OQ83/OU83,"")</f>
        <v/>
      </c>
      <c r="OW83" s="61"/>
      <c r="OX83" s="36">
        <f>SUM(OX12:PD12)/60</f>
        <v>0</v>
      </c>
      <c r="OY83" s="37">
        <f>SUM(OX13:PD14)/60</f>
        <v>0</v>
      </c>
      <c r="OZ83" s="29">
        <f>SUM(OX15:PD15)/60</f>
        <v>0</v>
      </c>
      <c r="PA83" s="37">
        <f t="shared" si="136"/>
        <v>0</v>
      </c>
      <c r="PB83" s="37">
        <f>SUM(OX17:PD17)/60</f>
        <v>0</v>
      </c>
      <c r="PC83" s="59" t="str">
        <f t="shared" ref="PC83:PC93" si="142">IFERROR(OX83/PB83,"")</f>
        <v/>
      </c>
      <c r="PD83" s="61"/>
      <c r="PE83" s="36">
        <f>SUM(PE12:PK12)/60</f>
        <v>0</v>
      </c>
      <c r="PF83" s="37">
        <f>SUM(PE13:PK14)/60</f>
        <v>0</v>
      </c>
      <c r="PG83" s="29">
        <f>SUM(PE15:PK15)/60</f>
        <v>0</v>
      </c>
      <c r="PH83" s="37">
        <f t="shared" si="137"/>
        <v>0</v>
      </c>
      <c r="PI83" s="37">
        <f>SUM(PE17:PK17)/60</f>
        <v>0</v>
      </c>
      <c r="PJ83" s="59" t="str">
        <f t="shared" ref="PJ83:PJ93" si="143">IFERROR(PE83/PI83,"")</f>
        <v/>
      </c>
      <c r="PK83" s="61"/>
      <c r="PL83" s="36">
        <f>SUM(PL12:PR12)/60</f>
        <v>0</v>
      </c>
      <c r="PM83" s="37">
        <f>SUM(PL13:PR14)/60</f>
        <v>0</v>
      </c>
      <c r="PN83" s="29">
        <f>SUM(PL15:PR15)/60</f>
        <v>0</v>
      </c>
      <c r="PO83" s="37">
        <f t="shared" si="138"/>
        <v>0</v>
      </c>
      <c r="PP83" s="37">
        <f>SUM(PL17:PR17)/60</f>
        <v>0</v>
      </c>
      <c r="PQ83" s="59" t="str">
        <f t="shared" ref="PQ83:PQ93" si="144">IFERROR(PL83/PP83,"")</f>
        <v/>
      </c>
      <c r="PR83" s="61"/>
    </row>
    <row r="84" spans="1:434" ht="13.5" customHeight="1">
      <c r="A84" s="33" t="str">
        <f t="shared" si="25"/>
        <v>T02</v>
      </c>
      <c r="B84" s="42" t="s">
        <v>2129</v>
      </c>
      <c r="C84" s="29">
        <f>SUM(C21:G21)/60</f>
        <v>0</v>
      </c>
      <c r="D84" s="37">
        <f t="shared" si="26"/>
        <v>0</v>
      </c>
      <c r="E84" s="37">
        <f>SUM(C23:G23)/60</f>
        <v>23.25</v>
      </c>
      <c r="F84" s="59" t="str">
        <f>IFERROR(#REF!/E84,"")</f>
        <v/>
      </c>
      <c r="G84" s="61"/>
      <c r="H84" s="36">
        <f>SUM(H18:N18)/60</f>
        <v>0</v>
      </c>
      <c r="I84" s="37">
        <f>SUM(H19:N20)/60</f>
        <v>0</v>
      </c>
      <c r="J84" s="29">
        <f>SUM(H21:N21)/60</f>
        <v>0</v>
      </c>
      <c r="K84" s="37">
        <f t="shared" si="27"/>
        <v>0</v>
      </c>
      <c r="L84" s="37">
        <f>SUM(H23:N23)/60</f>
        <v>46.5</v>
      </c>
      <c r="M84" s="59">
        <f>IFERROR(H84/L84,"")</f>
        <v>0</v>
      </c>
      <c r="N84" s="61"/>
      <c r="O84" s="36">
        <f>SUM(O18:U18)/60</f>
        <v>0</v>
      </c>
      <c r="P84" s="37">
        <f>SUM(O19:U20)/60</f>
        <v>0</v>
      </c>
      <c r="Q84" s="29">
        <f>SUM(O21:U21)/60</f>
        <v>0</v>
      </c>
      <c r="R84" s="37">
        <f t="shared" si="28"/>
        <v>0</v>
      </c>
      <c r="S84" s="37">
        <f>SUM(O23:U23)/60</f>
        <v>38.75</v>
      </c>
      <c r="T84" s="59">
        <f>IFERROR(O84/S84,"")</f>
        <v>0</v>
      </c>
      <c r="U84" s="61"/>
      <c r="V84" s="36">
        <f>SUM(V18:AB18)/60</f>
        <v>0</v>
      </c>
      <c r="W84" s="37">
        <f>SUM(V19:AB20)/60</f>
        <v>0</v>
      </c>
      <c r="X84" s="29">
        <f>SUM(V21:AB21)/60</f>
        <v>0</v>
      </c>
      <c r="Y84" s="37">
        <f t="shared" si="29"/>
        <v>0</v>
      </c>
      <c r="Z84" s="37">
        <f>SUM(V23:AB23)/60</f>
        <v>46.5</v>
      </c>
      <c r="AA84" s="59">
        <f>IFERROR(V84/Z84,"")</f>
        <v>0</v>
      </c>
      <c r="AB84" s="61"/>
      <c r="AC84" s="36">
        <f>SUM(AC18:AI18)/60</f>
        <v>0</v>
      </c>
      <c r="AD84" s="37">
        <f>SUM(AC19:AI20)/60</f>
        <v>0</v>
      </c>
      <c r="AE84" s="29">
        <f>SUM(AC21:AI21)/60</f>
        <v>0</v>
      </c>
      <c r="AF84" s="37">
        <f t="shared" si="30"/>
        <v>0</v>
      </c>
      <c r="AG84" s="37">
        <f>SUM(AC23:AI23)/60</f>
        <v>21.25</v>
      </c>
      <c r="AH84" s="59">
        <f t="shared" si="31"/>
        <v>0</v>
      </c>
      <c r="AI84" s="61"/>
      <c r="AJ84" s="36">
        <f>SUM(AJ18:AP18)/60</f>
        <v>0</v>
      </c>
      <c r="AK84" s="37">
        <f>SUM(AJ19:AP20)/60</f>
        <v>0</v>
      </c>
      <c r="AL84" s="29">
        <f>SUM(AJ21:AP21)/60</f>
        <v>0</v>
      </c>
      <c r="AM84" s="37">
        <f t="shared" si="32"/>
        <v>0</v>
      </c>
      <c r="AN84" s="37">
        <f>SUM(AJ23:AP23)/60</f>
        <v>29</v>
      </c>
      <c r="AO84" s="59">
        <f t="shared" si="33"/>
        <v>0</v>
      </c>
      <c r="AP84" s="61"/>
      <c r="AQ84" s="36">
        <f>SUM(AQ18:AW18)/60</f>
        <v>0</v>
      </c>
      <c r="AR84" s="37">
        <f>SUM(AQ19:AW20)/60</f>
        <v>0</v>
      </c>
      <c r="AS84" s="29">
        <f>SUM(AQ21:AW21)/60</f>
        <v>0</v>
      </c>
      <c r="AT84" s="37">
        <f t="shared" si="34"/>
        <v>0</v>
      </c>
      <c r="AU84" s="37">
        <f>SUM(AQ23:AW23)/60</f>
        <v>38.75</v>
      </c>
      <c r="AV84" s="59">
        <f t="shared" si="35"/>
        <v>0</v>
      </c>
      <c r="AW84" s="61"/>
      <c r="AX84" s="36">
        <f>SUM(AX18:BD18)/60</f>
        <v>0</v>
      </c>
      <c r="AY84" s="37">
        <f>SUM(AX19:BD20)/60</f>
        <v>0</v>
      </c>
      <c r="AZ84" s="29">
        <f>SUM(AX21:BD21)/60</f>
        <v>0</v>
      </c>
      <c r="BA84" s="37">
        <f t="shared" si="36"/>
        <v>0</v>
      </c>
      <c r="BB84" s="37">
        <f>SUM(AX23:BD23)/60</f>
        <v>38.75</v>
      </c>
      <c r="BC84" s="59">
        <f t="shared" si="37"/>
        <v>0</v>
      </c>
      <c r="BD84" s="61"/>
      <c r="BE84" s="36">
        <f>SUM(BE18:BK18)/60</f>
        <v>0</v>
      </c>
      <c r="BF84" s="37">
        <f>SUM(BE19:BK20)/60</f>
        <v>0</v>
      </c>
      <c r="BG84" s="29">
        <f>SUM(BE21:BK21)/60</f>
        <v>0</v>
      </c>
      <c r="BH84" s="37">
        <f t="shared" si="38"/>
        <v>0</v>
      </c>
      <c r="BI84" s="37">
        <f>SUM(BE23:BK23)/60</f>
        <v>38.75</v>
      </c>
      <c r="BJ84" s="59">
        <f t="shared" si="39"/>
        <v>0</v>
      </c>
      <c r="BK84" s="61"/>
      <c r="BL84" s="36">
        <f>SUM(BL18:BR18)/60</f>
        <v>0</v>
      </c>
      <c r="BM84" s="37">
        <f>SUM(BL19:BR20)/60</f>
        <v>0</v>
      </c>
      <c r="BN84" s="29">
        <f>SUM(BL21:BR21)/60</f>
        <v>0</v>
      </c>
      <c r="BO84" s="37">
        <f t="shared" si="40"/>
        <v>0</v>
      </c>
      <c r="BP84" s="37">
        <f>SUM(BL23:BR23)/60</f>
        <v>38.75</v>
      </c>
      <c r="BQ84" s="59">
        <f t="shared" si="41"/>
        <v>0</v>
      </c>
      <c r="BR84" s="61"/>
      <c r="BS84" s="36">
        <f>SUM(BS18:BY18)/60</f>
        <v>0</v>
      </c>
      <c r="BT84" s="37">
        <f>SUM(BS19:BY20)/60</f>
        <v>0</v>
      </c>
      <c r="BU84" s="29">
        <f>SUM(BS21:BY21)/60</f>
        <v>0</v>
      </c>
      <c r="BV84" s="37">
        <f t="shared" si="42"/>
        <v>0</v>
      </c>
      <c r="BW84" s="37">
        <f>SUM(BS23:BY23)/60</f>
        <v>38.75</v>
      </c>
      <c r="BX84" s="59">
        <f t="shared" si="43"/>
        <v>0</v>
      </c>
      <c r="BY84" s="61"/>
      <c r="BZ84" s="36">
        <f>SUM(BZ18:CF18)/60</f>
        <v>0</v>
      </c>
      <c r="CA84" s="37">
        <f>SUM(BZ19:CF20)/60</f>
        <v>0</v>
      </c>
      <c r="CB84" s="29">
        <f>SUM(BZ21:CF21)/60</f>
        <v>0</v>
      </c>
      <c r="CC84" s="37">
        <f t="shared" si="44"/>
        <v>0</v>
      </c>
      <c r="CD84" s="37">
        <f>SUM(BZ23:CF23)/60</f>
        <v>38.75</v>
      </c>
      <c r="CE84" s="59">
        <f t="shared" si="45"/>
        <v>0</v>
      </c>
      <c r="CF84" s="61"/>
      <c r="CG84" s="36">
        <f>SUM(CG18:CM18)/60</f>
        <v>0</v>
      </c>
      <c r="CH84" s="37">
        <f>SUM(CG19:CM20)/60</f>
        <v>0</v>
      </c>
      <c r="CI84" s="29">
        <f>SUM(CG21:CM21)/60</f>
        <v>0</v>
      </c>
      <c r="CJ84" s="37">
        <f t="shared" si="46"/>
        <v>0</v>
      </c>
      <c r="CK84" s="37">
        <f>SUM(CG23:CM23)/60</f>
        <v>38.75</v>
      </c>
      <c r="CL84" s="59">
        <f t="shared" si="47"/>
        <v>0</v>
      </c>
      <c r="CM84" s="61"/>
      <c r="CN84" s="36">
        <f>SUM(CN18:CT18)/60</f>
        <v>0</v>
      </c>
      <c r="CO84" s="37">
        <f>SUM(CN19:CT20)/60</f>
        <v>0</v>
      </c>
      <c r="CP84" s="29">
        <f>SUM(CN21:CT21)/60</f>
        <v>0</v>
      </c>
      <c r="CQ84" s="37">
        <f t="shared" si="48"/>
        <v>0</v>
      </c>
      <c r="CR84" s="37">
        <f>SUM(CN23:CT23)/60</f>
        <v>23.25</v>
      </c>
      <c r="CS84" s="59">
        <f>IFERROR(CN84/CR84,"")</f>
        <v>0</v>
      </c>
      <c r="CT84" s="61"/>
      <c r="CU84" s="36">
        <f>SUM(CU18:DA18)/60</f>
        <v>0</v>
      </c>
      <c r="CV84" s="37">
        <f>SUM(CU19:DA20)/60</f>
        <v>0</v>
      </c>
      <c r="CW84" s="29">
        <f>SUM(CU21:DA21)/60</f>
        <v>0</v>
      </c>
      <c r="CX84" s="37">
        <f t="shared" si="49"/>
        <v>0</v>
      </c>
      <c r="CY84" s="37">
        <f>SUM(CU23:DA23)/60</f>
        <v>38.75</v>
      </c>
      <c r="CZ84" s="59">
        <f t="shared" si="50"/>
        <v>0</v>
      </c>
      <c r="DA84" s="61"/>
      <c r="DB84" s="36">
        <f>SUM(DB18:DH18)/60</f>
        <v>0</v>
      </c>
      <c r="DC84" s="37">
        <f>SUM(DB19:DH20)/60</f>
        <v>0</v>
      </c>
      <c r="DD84" s="29">
        <f>SUM(DB21:DH21)/60</f>
        <v>0</v>
      </c>
      <c r="DE84" s="37">
        <f t="shared" si="51"/>
        <v>0</v>
      </c>
      <c r="DF84" s="37">
        <f>SUM(DB23:DH23)/60</f>
        <v>23.25</v>
      </c>
      <c r="DG84" s="59">
        <f t="shared" si="52"/>
        <v>0</v>
      </c>
      <c r="DH84" s="61"/>
      <c r="DI84" s="36">
        <f>SUM(DI18:DO18)/60</f>
        <v>0</v>
      </c>
      <c r="DJ84" s="37">
        <f>SUM(DI19:DO20)/60</f>
        <v>0</v>
      </c>
      <c r="DK84" s="29">
        <f>SUM(DI21:DO21)/60</f>
        <v>0</v>
      </c>
      <c r="DL84" s="37">
        <f t="shared" si="53"/>
        <v>0</v>
      </c>
      <c r="DM84" s="37">
        <f>SUM(DI23:DO23)/60</f>
        <v>38.75</v>
      </c>
      <c r="DN84" s="59">
        <f t="shared" si="54"/>
        <v>0</v>
      </c>
      <c r="DO84" s="61"/>
      <c r="DP84" s="36">
        <f>SUM(DP18:DV18)/60</f>
        <v>0</v>
      </c>
      <c r="DQ84" s="37">
        <f>SUM(DP19:DV20)/60</f>
        <v>0</v>
      </c>
      <c r="DR84" s="29">
        <f>SUM(DP21:DV21)/60</f>
        <v>0</v>
      </c>
      <c r="DS84" s="37">
        <f t="shared" si="55"/>
        <v>0</v>
      </c>
      <c r="DT84" s="37">
        <f>SUM(DP23:DV23)/60</f>
        <v>0</v>
      </c>
      <c r="DU84" s="59" t="str">
        <f t="shared" si="56"/>
        <v/>
      </c>
      <c r="DV84" s="61"/>
      <c r="DW84" s="36">
        <f>SUM(DW18:EC18)/60</f>
        <v>0</v>
      </c>
      <c r="DX84" s="37">
        <f>SUM(DW19:EC20)/60</f>
        <v>0</v>
      </c>
      <c r="DY84" s="29">
        <f>SUM(DW21:EC21)/60</f>
        <v>0</v>
      </c>
      <c r="DZ84" s="37">
        <f t="shared" si="57"/>
        <v>0</v>
      </c>
      <c r="EA84" s="37">
        <f>SUM(DW23:EC23)/60</f>
        <v>31</v>
      </c>
      <c r="EB84" s="59">
        <f t="shared" si="58"/>
        <v>0</v>
      </c>
      <c r="EC84" s="61"/>
      <c r="ED84" s="36">
        <f>SUM(ED18:EJ18)/60</f>
        <v>0</v>
      </c>
      <c r="EE84" s="37">
        <f>SUM(ED19:EJ20)/60</f>
        <v>0</v>
      </c>
      <c r="EF84" s="29">
        <f>SUM(ED21:EJ21)/60</f>
        <v>0</v>
      </c>
      <c r="EG84" s="37">
        <f t="shared" si="59"/>
        <v>0</v>
      </c>
      <c r="EH84" s="37">
        <f>SUM(ED23:EJ23)/60</f>
        <v>34</v>
      </c>
      <c r="EI84" s="59">
        <f t="shared" si="60"/>
        <v>0</v>
      </c>
      <c r="EJ84" s="61"/>
      <c r="EK84" s="36">
        <f>SUM(EK18:EQ18)/60</f>
        <v>0</v>
      </c>
      <c r="EL84" s="37">
        <f>SUM(EK19:EQ20)/60</f>
        <v>0</v>
      </c>
      <c r="EM84" s="29">
        <f>SUM(EK21:EQ21)/60</f>
        <v>0</v>
      </c>
      <c r="EN84" s="37">
        <f t="shared" si="61"/>
        <v>0</v>
      </c>
      <c r="EO84" s="37">
        <f>SUM(EK23:EQ23)/60</f>
        <v>26</v>
      </c>
      <c r="EP84" s="59">
        <f t="shared" si="62"/>
        <v>0</v>
      </c>
      <c r="EQ84" s="61"/>
      <c r="ER84" s="36">
        <f>SUM(ER18:EX18)/60</f>
        <v>0</v>
      </c>
      <c r="ES84" s="37">
        <f>SUM(ER19:EX20)/60</f>
        <v>0</v>
      </c>
      <c r="ET84" s="29">
        <f>SUM(ER21:EX21)/60</f>
        <v>0</v>
      </c>
      <c r="EU84" s="37">
        <f t="shared" si="63"/>
        <v>0</v>
      </c>
      <c r="EV84" s="37">
        <f>SUM(ER23:EX23)/60</f>
        <v>26</v>
      </c>
      <c r="EW84" s="59">
        <f t="shared" si="64"/>
        <v>0</v>
      </c>
      <c r="EX84" s="61"/>
      <c r="EY84" s="36">
        <f>SUM(EY18:FE18)/60</f>
        <v>0</v>
      </c>
      <c r="EZ84" s="37">
        <f>SUM(EY19:FE20)/60</f>
        <v>0</v>
      </c>
      <c r="FA84" s="29">
        <f>SUM(EY21:FE21)/60</f>
        <v>0</v>
      </c>
      <c r="FB84" s="37">
        <f t="shared" si="65"/>
        <v>0</v>
      </c>
      <c r="FC84" s="37">
        <f>SUM(EY23:FE23)/60</f>
        <v>38.75</v>
      </c>
      <c r="FD84" s="59">
        <f t="shared" si="66"/>
        <v>0</v>
      </c>
      <c r="FE84" s="61"/>
      <c r="FF84" s="36">
        <f>SUM(FF18:FL18)/60</f>
        <v>0</v>
      </c>
      <c r="FG84" s="37">
        <f>SUM(FF19:FL20)/60</f>
        <v>0</v>
      </c>
      <c r="FH84" s="29">
        <f>SUM(FF21:FL21)/60</f>
        <v>0</v>
      </c>
      <c r="FI84" s="37">
        <f t="shared" si="67"/>
        <v>0</v>
      </c>
      <c r="FJ84" s="37">
        <f>SUM(FF23:FL23)/60</f>
        <v>38.75</v>
      </c>
      <c r="FK84" s="59">
        <f t="shared" si="68"/>
        <v>0</v>
      </c>
      <c r="FL84" s="61"/>
      <c r="FM84" s="36">
        <f>SUM(FM18:FS18)/60</f>
        <v>0</v>
      </c>
      <c r="FN84" s="37">
        <f>SUM(FM19:FS20)/60</f>
        <v>0</v>
      </c>
      <c r="FO84" s="29">
        <f>SUM(FM21:FS21)/60</f>
        <v>0</v>
      </c>
      <c r="FP84" s="37">
        <f t="shared" si="69"/>
        <v>0</v>
      </c>
      <c r="FQ84" s="37">
        <f>SUM(FM23:FS23)/60</f>
        <v>31</v>
      </c>
      <c r="FR84" s="59">
        <f t="shared" si="70"/>
        <v>0</v>
      </c>
      <c r="FS84" s="61"/>
      <c r="FT84" s="36">
        <f>SUM(FT18:FZ18)/60</f>
        <v>0</v>
      </c>
      <c r="FU84" s="37">
        <f>SUM(FT19:FZ20)/60</f>
        <v>0</v>
      </c>
      <c r="FV84" s="29">
        <f>SUM(FT21:FZ21)/60</f>
        <v>0</v>
      </c>
      <c r="FW84" s="37">
        <f t="shared" si="71"/>
        <v>0</v>
      </c>
      <c r="FX84" s="37">
        <f>SUM(FT23:FZ23)/60</f>
        <v>15.5</v>
      </c>
      <c r="FY84" s="59">
        <f t="shared" si="72"/>
        <v>0</v>
      </c>
      <c r="FZ84" s="61"/>
      <c r="GA84" s="36">
        <f>SUM(GA18:GG18)/60</f>
        <v>0</v>
      </c>
      <c r="GB84" s="37">
        <f>SUM(GA19:GG20)/60</f>
        <v>0</v>
      </c>
      <c r="GC84" s="29">
        <f>SUM(GA21:GG21)/60</f>
        <v>0</v>
      </c>
      <c r="GD84" s="37">
        <f t="shared" si="73"/>
        <v>0</v>
      </c>
      <c r="GE84" s="37">
        <f>SUM(GA23:GG23)/60</f>
        <v>31</v>
      </c>
      <c r="GF84" s="59">
        <f t="shared" si="74"/>
        <v>0</v>
      </c>
      <c r="GG84" s="61"/>
      <c r="GH84" s="36">
        <f>SUM(GH18:GN18)/60</f>
        <v>0</v>
      </c>
      <c r="GI84" s="37">
        <f>SUM(GH19:GN20)/60</f>
        <v>0</v>
      </c>
      <c r="GJ84" s="29">
        <f>SUM(GH21:GN21)/60</f>
        <v>0</v>
      </c>
      <c r="GK84" s="37">
        <f t="shared" si="75"/>
        <v>0</v>
      </c>
      <c r="GL84" s="37">
        <f>SUM(GH23:GN23)/60</f>
        <v>31</v>
      </c>
      <c r="GM84" s="59">
        <f t="shared" si="76"/>
        <v>0</v>
      </c>
      <c r="GN84" s="61"/>
      <c r="GO84" s="36">
        <f>SUM(GO18:GU18)/60</f>
        <v>0</v>
      </c>
      <c r="GP84" s="37">
        <f>SUM(GO19:GU20)/60</f>
        <v>0</v>
      </c>
      <c r="GQ84" s="29">
        <f>SUM(GO21:GU21)/60</f>
        <v>0</v>
      </c>
      <c r="GR84" s="37">
        <f t="shared" si="77"/>
        <v>0</v>
      </c>
      <c r="GS84" s="37">
        <f>SUM(GO23:GU23)/60</f>
        <v>15.5</v>
      </c>
      <c r="GT84" s="59">
        <f t="shared" si="78"/>
        <v>0</v>
      </c>
      <c r="GU84" s="61"/>
      <c r="GV84" s="36">
        <f>SUM(GV18:HB18)/60</f>
        <v>0</v>
      </c>
      <c r="GW84" s="37">
        <f>SUM(GV19:HB20)/60</f>
        <v>0</v>
      </c>
      <c r="GX84" s="29">
        <f>SUM(GV21:HB21)/60</f>
        <v>0</v>
      </c>
      <c r="GY84" s="37">
        <f t="shared" si="79"/>
        <v>0</v>
      </c>
      <c r="GZ84" s="37">
        <f>SUM(GV23:HB23)/60</f>
        <v>31</v>
      </c>
      <c r="HA84" s="59">
        <f t="shared" si="80"/>
        <v>0</v>
      </c>
      <c r="HB84" s="61"/>
      <c r="HC84" s="36">
        <f>SUM(HC18:HI18)/60</f>
        <v>0</v>
      </c>
      <c r="HD84" s="37">
        <f>SUM(HC19:HI20)/60</f>
        <v>0</v>
      </c>
      <c r="HE84" s="29">
        <f>SUM(HC21:HI21)/60</f>
        <v>0</v>
      </c>
      <c r="HF84" s="37">
        <f t="shared" si="81"/>
        <v>0</v>
      </c>
      <c r="HG84" s="37">
        <f>SUM(HC23:HI23)/60</f>
        <v>38.75</v>
      </c>
      <c r="HH84" s="59">
        <f t="shared" si="82"/>
        <v>0</v>
      </c>
      <c r="HI84" s="61"/>
      <c r="HJ84" s="36">
        <f>SUM(HJ18:HP18)/60</f>
        <v>0</v>
      </c>
      <c r="HK84" s="37">
        <f>SUM(HJ19:HP20)/60</f>
        <v>0</v>
      </c>
      <c r="HL84" s="29">
        <f>SUM(HJ21:HP21)/60</f>
        <v>0</v>
      </c>
      <c r="HM84" s="37">
        <f t="shared" si="83"/>
        <v>0</v>
      </c>
      <c r="HN84" s="37">
        <f>SUM(HJ23:HP23)/60</f>
        <v>36.75</v>
      </c>
      <c r="HO84" s="59">
        <f t="shared" si="84"/>
        <v>0</v>
      </c>
      <c r="HP84" s="61"/>
      <c r="HQ84" s="36">
        <f>SUM(HQ18:HW18)/60</f>
        <v>0</v>
      </c>
      <c r="HR84" s="37">
        <f>SUM(HQ19:HW20)/60</f>
        <v>0</v>
      </c>
      <c r="HS84" s="29">
        <f>SUM(HQ21:HW21)/60</f>
        <v>0</v>
      </c>
      <c r="HT84" s="37">
        <f t="shared" si="85"/>
        <v>0</v>
      </c>
      <c r="HU84" s="37">
        <f>SUM(HQ23:HW23)/60</f>
        <v>31</v>
      </c>
      <c r="HV84" s="59">
        <f t="shared" si="86"/>
        <v>0</v>
      </c>
      <c r="HW84" s="61"/>
      <c r="HX84" s="36">
        <f>SUM(HX18:ID18)/60</f>
        <v>0</v>
      </c>
      <c r="HY84" s="37">
        <f>SUM(HX19:ID20)/60</f>
        <v>0</v>
      </c>
      <c r="HZ84" s="29">
        <f>SUM(HX21:ID21)/60</f>
        <v>0</v>
      </c>
      <c r="IA84" s="37">
        <f t="shared" si="87"/>
        <v>0</v>
      </c>
      <c r="IB84" s="37">
        <f>SUM(HX23:ID23)/60</f>
        <v>28.25</v>
      </c>
      <c r="IC84" s="59">
        <f t="shared" si="88"/>
        <v>0</v>
      </c>
      <c r="ID84" s="61"/>
      <c r="IE84" s="36">
        <f>SUM(IE18:IK18)/60</f>
        <v>0</v>
      </c>
      <c r="IF84" s="37">
        <f>SUM(IE19:IK20)/60</f>
        <v>0</v>
      </c>
      <c r="IG84" s="29">
        <f>SUM(IE21:IK21)/60</f>
        <v>0</v>
      </c>
      <c r="IH84" s="37">
        <f t="shared" si="89"/>
        <v>0</v>
      </c>
      <c r="II84" s="37">
        <f>SUM(IE23:IK23)/60</f>
        <v>15.5</v>
      </c>
      <c r="IJ84" s="59">
        <f t="shared" si="90"/>
        <v>0</v>
      </c>
      <c r="IK84" s="61"/>
      <c r="IL84" s="36">
        <f>SUM(IL18:IR18)/60</f>
        <v>0</v>
      </c>
      <c r="IM84" s="37">
        <f>SUM(IL19:IR20)/60</f>
        <v>0</v>
      </c>
      <c r="IN84" s="29">
        <f>SUM(IL21:IR21)/60</f>
        <v>0</v>
      </c>
      <c r="IO84" s="37">
        <f t="shared" si="91"/>
        <v>0</v>
      </c>
      <c r="IP84" s="37">
        <f>SUM(IL23:IR23)/60</f>
        <v>0</v>
      </c>
      <c r="IQ84" s="59" t="str">
        <f t="shared" si="92"/>
        <v/>
      </c>
      <c r="IR84" s="61"/>
      <c r="IS84" s="36">
        <f>SUM(IS18:IY18)/60</f>
        <v>0</v>
      </c>
      <c r="IT84" s="37">
        <f>SUM(IS19:IY20)/60</f>
        <v>0</v>
      </c>
      <c r="IU84" s="29">
        <f>SUM(IS21:IY21)/60</f>
        <v>0</v>
      </c>
      <c r="IV84" s="37">
        <f t="shared" si="93"/>
        <v>0</v>
      </c>
      <c r="IW84" s="37">
        <f>SUM(IS23:IY23)/60</f>
        <v>31</v>
      </c>
      <c r="IX84" s="59">
        <f t="shared" si="94"/>
        <v>0</v>
      </c>
      <c r="IY84" s="61"/>
      <c r="IZ84" s="36">
        <f>SUM(IZ18:JF18)/60</f>
        <v>0</v>
      </c>
      <c r="JA84" s="37">
        <f>SUM(IZ19:JF20)/60</f>
        <v>0</v>
      </c>
      <c r="JB84" s="29">
        <f>SUM(IZ21:JF21)/60</f>
        <v>0</v>
      </c>
      <c r="JC84" s="37">
        <f t="shared" si="95"/>
        <v>0</v>
      </c>
      <c r="JD84" s="37">
        <f>SUM(IZ23:JF23)/60</f>
        <v>38.75</v>
      </c>
      <c r="JE84" s="59">
        <f t="shared" si="96"/>
        <v>0</v>
      </c>
      <c r="JF84" s="61"/>
      <c r="JG84" s="36">
        <f>SUM(JG18:JM18)/60</f>
        <v>0</v>
      </c>
      <c r="JH84" s="37">
        <f>SUM(JG19:JM20)/60</f>
        <v>0</v>
      </c>
      <c r="JI84" s="29">
        <f>SUM(JG21:JM21)/60</f>
        <v>0</v>
      </c>
      <c r="JJ84" s="37">
        <f t="shared" si="97"/>
        <v>0</v>
      </c>
      <c r="JK84" s="37">
        <f>SUM(JG23:JM23)/60</f>
        <v>38.75</v>
      </c>
      <c r="JL84" s="59">
        <f t="shared" si="98"/>
        <v>0</v>
      </c>
      <c r="JM84" s="61"/>
      <c r="JN84" s="36">
        <f>SUM(JN18:JT18)/60</f>
        <v>0</v>
      </c>
      <c r="JO84" s="37">
        <f>SUM(JN19:JT20)/60</f>
        <v>0</v>
      </c>
      <c r="JP84" s="29">
        <f>SUM(JN21:JT21)/60</f>
        <v>0</v>
      </c>
      <c r="JQ84" s="37">
        <f t="shared" si="99"/>
        <v>0</v>
      </c>
      <c r="JR84" s="37">
        <f>SUM(JN23:JT23)/60</f>
        <v>22.583333333333332</v>
      </c>
      <c r="JS84" s="59">
        <f t="shared" si="100"/>
        <v>0</v>
      </c>
      <c r="JT84" s="61"/>
      <c r="JU84" s="36">
        <f>SUM(JU18:KA18)/60</f>
        <v>0</v>
      </c>
      <c r="JV84" s="37">
        <f>SUM(JU19:KA20)/60</f>
        <v>0</v>
      </c>
      <c r="JW84" s="29">
        <f>SUM(JU21:KA21)/60</f>
        <v>0</v>
      </c>
      <c r="JX84" s="37">
        <f t="shared" si="101"/>
        <v>0</v>
      </c>
      <c r="JY84" s="37">
        <f>SUM(JU23:KA23)/60</f>
        <v>38.75</v>
      </c>
      <c r="JZ84" s="59">
        <f t="shared" si="102"/>
        <v>0</v>
      </c>
      <c r="KA84" s="61"/>
      <c r="KB84" s="36">
        <f>SUM(KB18:KH18)/60</f>
        <v>0</v>
      </c>
      <c r="KC84" s="37">
        <f>SUM(KB19:KH20)/60</f>
        <v>0</v>
      </c>
      <c r="KD84" s="29">
        <f>SUM(KB21:KH21)/60</f>
        <v>0</v>
      </c>
      <c r="KE84" s="37">
        <f t="shared" si="103"/>
        <v>0</v>
      </c>
      <c r="KF84" s="37">
        <f>SUM(KB23:KH23)/60</f>
        <v>31</v>
      </c>
      <c r="KG84" s="59">
        <f t="shared" si="104"/>
        <v>0</v>
      </c>
      <c r="KH84" s="61"/>
      <c r="KI84" s="36">
        <f>SUM(KI18:KO18)/60</f>
        <v>0</v>
      </c>
      <c r="KJ84" s="37">
        <f>SUM(KI19:KO20)/60</f>
        <v>0</v>
      </c>
      <c r="KK84" s="29">
        <f>SUM(KI21:KO21)/60</f>
        <v>0</v>
      </c>
      <c r="KL84" s="37">
        <f t="shared" si="105"/>
        <v>0</v>
      </c>
      <c r="KM84" s="37">
        <f>SUM(KI23:KO23)/60</f>
        <v>38.75</v>
      </c>
      <c r="KN84" s="59">
        <f t="shared" si="106"/>
        <v>0</v>
      </c>
      <c r="KO84" s="61"/>
      <c r="KP84" s="36">
        <f>SUM(KP18:KV18)/60</f>
        <v>0</v>
      </c>
      <c r="KQ84" s="37">
        <f>SUM(KP19:KV20)/60</f>
        <v>0</v>
      </c>
      <c r="KR84" s="29">
        <f>SUM(KP21:KV21)/60</f>
        <v>0</v>
      </c>
      <c r="KS84" s="37">
        <f t="shared" si="107"/>
        <v>0</v>
      </c>
      <c r="KT84" s="37">
        <f>SUM(KP23:KV23)/60</f>
        <v>38.75</v>
      </c>
      <c r="KU84" s="59">
        <f t="shared" si="108"/>
        <v>0</v>
      </c>
      <c r="KV84" s="61"/>
      <c r="KW84" s="36">
        <f>SUM(KW18:LC18)/60</f>
        <v>0</v>
      </c>
      <c r="KX84" s="37">
        <f>SUM(KW19:LC20)/60</f>
        <v>0</v>
      </c>
      <c r="KY84" s="29">
        <f>SUM(KW21:LC21)/60</f>
        <v>0</v>
      </c>
      <c r="KZ84" s="37">
        <f t="shared" si="109"/>
        <v>0</v>
      </c>
      <c r="LA84" s="37">
        <f>SUM(KW23:LC23)/60</f>
        <v>38.416666666666664</v>
      </c>
      <c r="LB84" s="59">
        <f t="shared" si="110"/>
        <v>0</v>
      </c>
      <c r="LC84" s="61"/>
      <c r="LD84" s="36">
        <f>SUM(LD18:LJ18)/60</f>
        <v>0</v>
      </c>
      <c r="LE84" s="37">
        <f>SUM(LD19:LJ20)/60</f>
        <v>0</v>
      </c>
      <c r="LF84" s="29">
        <f>SUM(LD21:LJ21)/60</f>
        <v>0</v>
      </c>
      <c r="LG84" s="37">
        <f t="shared" si="111"/>
        <v>0</v>
      </c>
      <c r="LH84" s="37">
        <f>SUM(LD23:LJ23)/60</f>
        <v>37.5</v>
      </c>
      <c r="LI84" s="59">
        <f t="shared" si="112"/>
        <v>0</v>
      </c>
      <c r="LJ84" s="61"/>
      <c r="LK84" s="36">
        <f>SUM(LK18:LQ18)/60</f>
        <v>0</v>
      </c>
      <c r="LL84" s="37">
        <f>SUM(LK19:LQ20)/60</f>
        <v>0</v>
      </c>
      <c r="LM84" s="29">
        <f>SUM(LK21:LQ21)/60</f>
        <v>0</v>
      </c>
      <c r="LN84" s="37">
        <f t="shared" si="113"/>
        <v>0</v>
      </c>
      <c r="LO84" s="37">
        <f>SUM(LK23:LQ23)/60</f>
        <v>29</v>
      </c>
      <c r="LP84" s="59">
        <f t="shared" si="114"/>
        <v>0</v>
      </c>
      <c r="LQ84" s="61"/>
      <c r="LR84" s="36">
        <f>SUM(LR18:LX18)/60</f>
        <v>0</v>
      </c>
      <c r="LS84" s="37">
        <f>SUM(LR19:LX20)/60</f>
        <v>0</v>
      </c>
      <c r="LT84" s="29">
        <f>SUM(LR21:LX21)/60</f>
        <v>0</v>
      </c>
      <c r="LU84" s="37">
        <f t="shared" si="115"/>
        <v>0</v>
      </c>
      <c r="LV84" s="37">
        <f>SUM(LR23:LX23)/60</f>
        <v>38.75</v>
      </c>
      <c r="LW84" s="59">
        <f t="shared" si="116"/>
        <v>0</v>
      </c>
      <c r="LX84" s="61"/>
      <c r="LY84" s="36">
        <f>SUM(LY18:ME18)/60</f>
        <v>0</v>
      </c>
      <c r="LZ84" s="37">
        <f>SUM(LY19:ME20)/60</f>
        <v>0</v>
      </c>
      <c r="MA84" s="29">
        <f>SUM(LY21:ME21)/60</f>
        <v>0</v>
      </c>
      <c r="MB84" s="37">
        <f t="shared" si="117"/>
        <v>0</v>
      </c>
      <c r="MC84" s="37">
        <f>SUM(LY23:ME23)/60</f>
        <v>38.75</v>
      </c>
      <c r="MD84" s="59">
        <f t="shared" si="118"/>
        <v>0</v>
      </c>
      <c r="ME84" s="61"/>
      <c r="MF84" s="36">
        <f>SUM(MF18:ML18)/60</f>
        <v>0</v>
      </c>
      <c r="MG84" s="37">
        <f>SUM(MF19:ML20)/60</f>
        <v>0</v>
      </c>
      <c r="MH84" s="29">
        <f>SUM(MF21:ML21)/60</f>
        <v>0</v>
      </c>
      <c r="MI84" s="37">
        <f t="shared" si="119"/>
        <v>0</v>
      </c>
      <c r="MJ84" s="37">
        <f>SUM(MF23:ML23)/60</f>
        <v>38.75</v>
      </c>
      <c r="MK84" s="59">
        <f t="shared" si="120"/>
        <v>0</v>
      </c>
      <c r="ML84" s="61"/>
      <c r="MM84" s="36">
        <f>SUM(MM18:MS18)/60</f>
        <v>0</v>
      </c>
      <c r="MN84" s="37">
        <f>SUM(MM19:MS20)/60</f>
        <v>0</v>
      </c>
      <c r="MO84" s="29">
        <f>SUM(MM21:MS21)/60</f>
        <v>0</v>
      </c>
      <c r="MP84" s="37">
        <f t="shared" si="121"/>
        <v>0</v>
      </c>
      <c r="MQ84" s="37">
        <f>SUM(MM23:MS23)/60</f>
        <v>23.25</v>
      </c>
      <c r="MR84" s="59">
        <f t="shared" si="122"/>
        <v>0</v>
      </c>
      <c r="MS84" s="61"/>
      <c r="MT84" s="36">
        <f>SUM(MT18:MZ18)/60</f>
        <v>0</v>
      </c>
      <c r="MU84" s="37">
        <f>SUM(MT19:MZ20)/60</f>
        <v>0</v>
      </c>
      <c r="MV84" s="29">
        <f>SUM(MT21:MZ21)/60</f>
        <v>0</v>
      </c>
      <c r="MW84" s="37">
        <f t="shared" si="123"/>
        <v>0</v>
      </c>
      <c r="MX84" s="37">
        <f>SUM(MT23:MZ23)/60</f>
        <v>30.5</v>
      </c>
      <c r="MY84" s="59">
        <f t="shared" si="124"/>
        <v>0</v>
      </c>
      <c r="MZ84" s="61"/>
      <c r="NA84" s="36">
        <f>SUM(NA18:NG18)/60</f>
        <v>0</v>
      </c>
      <c r="NB84" s="37">
        <f>SUM(NA19:NG20)/60</f>
        <v>0</v>
      </c>
      <c r="NC84" s="29">
        <f>SUM(NA21:NG21)/60</f>
        <v>0</v>
      </c>
      <c r="ND84" s="37">
        <f t="shared" si="125"/>
        <v>0</v>
      </c>
      <c r="NE84" s="37">
        <f>SUM(NA23:NG23)/60</f>
        <v>30.5</v>
      </c>
      <c r="NF84" s="59">
        <f t="shared" si="126"/>
        <v>0</v>
      </c>
      <c r="NG84" s="61"/>
      <c r="NH84" s="36">
        <f>SUM(NH18:NN18)/60</f>
        <v>0</v>
      </c>
      <c r="NI84" s="37">
        <f>SUM(NH19:NN20)/60</f>
        <v>0</v>
      </c>
      <c r="NJ84" s="29">
        <f>SUM(NH21:NN21)/60</f>
        <v>0</v>
      </c>
      <c r="NK84" s="37">
        <f t="shared" si="127"/>
        <v>0</v>
      </c>
      <c r="NL84" s="37">
        <f>SUM(NH23:NN23)/60</f>
        <v>37.25</v>
      </c>
      <c r="NM84" s="59">
        <f t="shared" si="128"/>
        <v>0</v>
      </c>
      <c r="NN84" s="61"/>
      <c r="NO84" s="36">
        <f>SUM(NO18:NU18)/60</f>
        <v>0</v>
      </c>
      <c r="NP84" s="37">
        <f>SUM(NO19:NU20)/60</f>
        <v>0</v>
      </c>
      <c r="NQ84" s="29">
        <f>SUM(NO21:NU21)/60</f>
        <v>0</v>
      </c>
      <c r="NR84" s="37">
        <f t="shared" si="129"/>
        <v>0</v>
      </c>
      <c r="NS84" s="37">
        <f>SUM(NO23:NU23)/60</f>
        <v>38.75</v>
      </c>
      <c r="NT84" s="59">
        <f t="shared" si="130"/>
        <v>0</v>
      </c>
      <c r="NU84" s="61"/>
      <c r="NV84" s="36">
        <f>SUM(NV18:OB18)/60</f>
        <v>0</v>
      </c>
      <c r="NW84" s="37">
        <f>SUM(NV19:OB20)/60</f>
        <v>0</v>
      </c>
      <c r="NX84" s="29">
        <f>SUM(NV21:OB21)/60</f>
        <v>0</v>
      </c>
      <c r="NY84" s="37">
        <f t="shared" si="131"/>
        <v>0</v>
      </c>
      <c r="NZ84" s="37">
        <f>SUM(NV23:OB23)/60</f>
        <v>37.25</v>
      </c>
      <c r="OA84" s="59">
        <f t="shared" si="132"/>
        <v>0</v>
      </c>
      <c r="OB84" s="61"/>
      <c r="OC84" s="36">
        <f>SUM(OC18:OI18)/60</f>
        <v>0</v>
      </c>
      <c r="OD84" s="37">
        <f>SUM(OC19:OI20)/60</f>
        <v>0</v>
      </c>
      <c r="OE84" s="29">
        <f>SUM(OC21:OI21)/60</f>
        <v>0</v>
      </c>
      <c r="OF84" s="37">
        <f t="shared" si="133"/>
        <v>0</v>
      </c>
      <c r="OG84" s="37">
        <f>SUM(OC23:OI23)/60</f>
        <v>38.75</v>
      </c>
      <c r="OH84" s="59">
        <f t="shared" si="139"/>
        <v>0</v>
      </c>
      <c r="OI84" s="61"/>
      <c r="OJ84" s="36">
        <f>SUM(OJ18:OP18)/60</f>
        <v>0</v>
      </c>
      <c r="OK84" s="37">
        <f>SUM(OJ19:OP20)/60</f>
        <v>0</v>
      </c>
      <c r="OL84" s="29">
        <f>SUM(OJ21:OP21)/60</f>
        <v>0</v>
      </c>
      <c r="OM84" s="37">
        <f t="shared" si="134"/>
        <v>0</v>
      </c>
      <c r="ON84" s="37">
        <f>SUM(OJ23:OP23)/60</f>
        <v>7.75</v>
      </c>
      <c r="OO84" s="59">
        <f t="shared" si="140"/>
        <v>0</v>
      </c>
      <c r="OP84" s="61"/>
      <c r="OQ84" s="36">
        <f>SUM(OQ18:OW18)/60</f>
        <v>0</v>
      </c>
      <c r="OR84" s="37">
        <f>SUM(OQ19:OW20)/60</f>
        <v>0</v>
      </c>
      <c r="OS84" s="29">
        <f>SUM(OQ21:OW21)/60</f>
        <v>0</v>
      </c>
      <c r="OT84" s="37">
        <f t="shared" si="135"/>
        <v>0</v>
      </c>
      <c r="OU84" s="37">
        <f>SUM(OQ23:OW23)/60</f>
        <v>38.75</v>
      </c>
      <c r="OV84" s="59">
        <f t="shared" si="141"/>
        <v>0</v>
      </c>
      <c r="OW84" s="61"/>
      <c r="OX84" s="36">
        <f>SUM(OX18:PD18)/60</f>
        <v>0</v>
      </c>
      <c r="OY84" s="37">
        <f>SUM(OX19:PD20)/60</f>
        <v>0</v>
      </c>
      <c r="OZ84" s="29">
        <f>SUM(OX21:PD21)/60</f>
        <v>0</v>
      </c>
      <c r="PA84" s="37">
        <f t="shared" si="136"/>
        <v>0</v>
      </c>
      <c r="PB84" s="37">
        <f>SUM(OX23:PD23)/60</f>
        <v>22.25</v>
      </c>
      <c r="PC84" s="59">
        <f t="shared" si="142"/>
        <v>0</v>
      </c>
      <c r="PD84" s="61"/>
      <c r="PE84" s="36">
        <f>SUM(PE18:PK18)/60</f>
        <v>0</v>
      </c>
      <c r="PF84" s="37">
        <f>SUM(PE19:PK20)/60</f>
        <v>0</v>
      </c>
      <c r="PG84" s="29">
        <f>SUM(PE21:PK21)/60</f>
        <v>0</v>
      </c>
      <c r="PH84" s="37">
        <f t="shared" si="137"/>
        <v>0</v>
      </c>
      <c r="PI84" s="37">
        <f>SUM(PE23:PK23)/60</f>
        <v>38.75</v>
      </c>
      <c r="PJ84" s="59">
        <f t="shared" si="143"/>
        <v>0</v>
      </c>
      <c r="PK84" s="61"/>
      <c r="PL84" s="36">
        <f>SUM(PL18:PR18)/60</f>
        <v>45.133333333333333</v>
      </c>
      <c r="PM84" s="37">
        <f>SUM(PL19:PR20)/60</f>
        <v>0</v>
      </c>
      <c r="PN84" s="29">
        <f>SUM(PL21:PR21)/60</f>
        <v>0</v>
      </c>
      <c r="PO84" s="37">
        <f t="shared" si="138"/>
        <v>45.133333333333333</v>
      </c>
      <c r="PP84" s="37">
        <f>SUM(PL23:PR23)/60</f>
        <v>31</v>
      </c>
      <c r="PQ84" s="59">
        <f t="shared" si="144"/>
        <v>1.4559139784946236</v>
      </c>
      <c r="PR84" s="61"/>
    </row>
    <row r="85" spans="1:434">
      <c r="A85" s="33" t="str">
        <f t="shared" si="25"/>
        <v>T05</v>
      </c>
      <c r="B85" s="42" t="s">
        <v>2533</v>
      </c>
      <c r="C85" s="29">
        <f>SUM(C27:G27)/60</f>
        <v>0</v>
      </c>
      <c r="D85" s="37">
        <f t="shared" si="26"/>
        <v>0</v>
      </c>
      <c r="E85" s="37">
        <f>SUM(C29:G29)/60</f>
        <v>24.5</v>
      </c>
      <c r="F85" s="59" t="str">
        <f>IFERROR(#REF!/E85,"")</f>
        <v/>
      </c>
      <c r="G85" s="61"/>
      <c r="H85" s="36">
        <f>SUM(H24:N24)/60</f>
        <v>0</v>
      </c>
      <c r="I85" s="37">
        <f>SUM(H25:N26)/60</f>
        <v>0</v>
      </c>
      <c r="J85" s="29">
        <f>SUM(H27:N27)/60</f>
        <v>0</v>
      </c>
      <c r="K85" s="37">
        <f t="shared" si="27"/>
        <v>0</v>
      </c>
      <c r="L85" s="37">
        <f>SUM(H29:N29)/60</f>
        <v>34.916666666666664</v>
      </c>
      <c r="M85" s="59">
        <f>IFERROR(H85/L85,"")</f>
        <v>0</v>
      </c>
      <c r="N85" s="61"/>
      <c r="O85" s="36">
        <f>SUM(O24:U24)/60</f>
        <v>0</v>
      </c>
      <c r="P85" s="37">
        <f>SUM(O25:U26)/60</f>
        <v>0</v>
      </c>
      <c r="Q85" s="29">
        <f>SUM(O27:U27)/60</f>
        <v>0</v>
      </c>
      <c r="R85" s="37">
        <f t="shared" si="28"/>
        <v>0</v>
      </c>
      <c r="S85" s="37">
        <f>SUM(O29:U29)/60</f>
        <v>37.083333333333336</v>
      </c>
      <c r="T85" s="59">
        <f>IFERROR(O85/S85,"")</f>
        <v>0</v>
      </c>
      <c r="U85" s="61"/>
      <c r="V85" s="36">
        <f>SUM(V24:AB24)/60</f>
        <v>0</v>
      </c>
      <c r="W85" s="37">
        <f>SUM(V25:AB26)/60</f>
        <v>0</v>
      </c>
      <c r="X85" s="29">
        <f>SUM(V27:AB27)/60</f>
        <v>0</v>
      </c>
      <c r="Y85" s="37">
        <f t="shared" si="29"/>
        <v>0</v>
      </c>
      <c r="Z85" s="37">
        <f>SUM(V29:AB29)/60</f>
        <v>38.75</v>
      </c>
      <c r="AA85" s="59">
        <f>IFERROR(V85/Z85,"")</f>
        <v>0</v>
      </c>
      <c r="AB85" s="61"/>
      <c r="AC85" s="36">
        <f>SUM(AC24:AI24)/60</f>
        <v>0</v>
      </c>
      <c r="AD85" s="37">
        <f>SUM(AC25:AI26)/60</f>
        <v>0</v>
      </c>
      <c r="AE85" s="29">
        <f>SUM(AC27:AI27)/60</f>
        <v>0</v>
      </c>
      <c r="AF85" s="37">
        <f t="shared" si="30"/>
        <v>0</v>
      </c>
      <c r="AG85" s="37">
        <f>SUM(AC29:AI29)/60</f>
        <v>21.25</v>
      </c>
      <c r="AH85" s="59">
        <f t="shared" si="31"/>
        <v>0</v>
      </c>
      <c r="AI85" s="61"/>
      <c r="AJ85" s="36">
        <f>SUM(AJ24:AP24)/60</f>
        <v>0</v>
      </c>
      <c r="AK85" s="37">
        <f>SUM(AJ25:AP26)/60</f>
        <v>0</v>
      </c>
      <c r="AL85" s="29">
        <f>SUM(AJ27:AP27)/60</f>
        <v>0</v>
      </c>
      <c r="AM85" s="37">
        <f t="shared" si="32"/>
        <v>0</v>
      </c>
      <c r="AN85" s="37">
        <f>SUM(AJ29:AP29)/60</f>
        <v>33</v>
      </c>
      <c r="AO85" s="59">
        <f t="shared" si="33"/>
        <v>0</v>
      </c>
      <c r="AP85" s="61"/>
      <c r="AQ85" s="36">
        <f>SUM(AQ24:AW24)/60</f>
        <v>0</v>
      </c>
      <c r="AR85" s="37">
        <f>SUM(AQ25:AW26)/60</f>
        <v>0</v>
      </c>
      <c r="AS85" s="29">
        <f>SUM(AQ27:AW27)/60</f>
        <v>0</v>
      </c>
      <c r="AT85" s="37">
        <f t="shared" si="34"/>
        <v>0</v>
      </c>
      <c r="AU85" s="37">
        <f>SUM(AQ29:AW29)/60</f>
        <v>19.25</v>
      </c>
      <c r="AV85" s="59">
        <f t="shared" si="35"/>
        <v>0</v>
      </c>
      <c r="AW85" s="61"/>
      <c r="AX85" s="36">
        <f>SUM(AX24:BD24)/60</f>
        <v>0</v>
      </c>
      <c r="AY85" s="37">
        <f>SUM(AX25:BD26)/60</f>
        <v>0</v>
      </c>
      <c r="AZ85" s="29">
        <f>SUM(AX27:BD27)/60</f>
        <v>0</v>
      </c>
      <c r="BA85" s="37">
        <f t="shared" si="36"/>
        <v>0</v>
      </c>
      <c r="BB85" s="37">
        <f>SUM(AX29:BD29)/60</f>
        <v>36.75</v>
      </c>
      <c r="BC85" s="59">
        <f t="shared" si="37"/>
        <v>0</v>
      </c>
      <c r="BD85" s="61"/>
      <c r="BE85" s="36">
        <f>SUM(BE24:BK24)/60</f>
        <v>0</v>
      </c>
      <c r="BF85" s="37">
        <f>SUM(BE25:BK26)/60</f>
        <v>0</v>
      </c>
      <c r="BG85" s="29">
        <f>SUM(BE27:BK27)/60</f>
        <v>0</v>
      </c>
      <c r="BH85" s="37">
        <f t="shared" si="38"/>
        <v>0</v>
      </c>
      <c r="BI85" s="37">
        <f>SUM(BE29:BK29)/60</f>
        <v>37.083333333333336</v>
      </c>
      <c r="BJ85" s="59">
        <f t="shared" si="39"/>
        <v>0</v>
      </c>
      <c r="BK85" s="61"/>
      <c r="BL85" s="36">
        <f>SUM(BL24:BR24)/60</f>
        <v>0</v>
      </c>
      <c r="BM85" s="37">
        <f>SUM(BL25:BR26)/60</f>
        <v>0</v>
      </c>
      <c r="BN85" s="29">
        <f>SUM(BL27:BR27)/60</f>
        <v>0</v>
      </c>
      <c r="BO85" s="37">
        <f t="shared" si="40"/>
        <v>0</v>
      </c>
      <c r="BP85" s="37">
        <f>SUM(BL29:BR29)/60</f>
        <v>38.75</v>
      </c>
      <c r="BQ85" s="59">
        <f t="shared" si="41"/>
        <v>0</v>
      </c>
      <c r="BR85" s="61"/>
      <c r="BS85" s="36">
        <f>SUM(BS24:BY24)/60</f>
        <v>0</v>
      </c>
      <c r="BT85" s="37">
        <f>SUM(BS25:BY26)/60</f>
        <v>0</v>
      </c>
      <c r="BU85" s="29">
        <f>SUM(BS27:BY27)/60</f>
        <v>0</v>
      </c>
      <c r="BV85" s="37">
        <f t="shared" si="42"/>
        <v>0</v>
      </c>
      <c r="BW85" s="37">
        <f>SUM(BS29:BY29)/60</f>
        <v>37.083333333333336</v>
      </c>
      <c r="BX85" s="59">
        <f t="shared" si="43"/>
        <v>0</v>
      </c>
      <c r="BY85" s="61"/>
      <c r="BZ85" s="36">
        <f>SUM(BZ24:CF24)/60</f>
        <v>0</v>
      </c>
      <c r="CA85" s="37">
        <f>SUM(BZ25:CF26)/60</f>
        <v>0</v>
      </c>
      <c r="CB85" s="29">
        <f>SUM(BZ27:CF27)/60</f>
        <v>0</v>
      </c>
      <c r="CC85" s="37">
        <f t="shared" si="44"/>
        <v>0</v>
      </c>
      <c r="CD85" s="37">
        <f>SUM(BZ29:CF29)/60</f>
        <v>38.75</v>
      </c>
      <c r="CE85" s="59">
        <f t="shared" si="45"/>
        <v>0</v>
      </c>
      <c r="CF85" s="61"/>
      <c r="CG85" s="36">
        <f>SUM(CG24:CM24)/60</f>
        <v>0</v>
      </c>
      <c r="CH85" s="37">
        <f>SUM(CG25:CM26)/60</f>
        <v>0</v>
      </c>
      <c r="CI85" s="29">
        <f>SUM(CG27:CM27)/60</f>
        <v>0</v>
      </c>
      <c r="CJ85" s="37">
        <f t="shared" si="46"/>
        <v>0</v>
      </c>
      <c r="CK85" s="37">
        <f>SUM(CG29:CM29)/60</f>
        <v>38.75</v>
      </c>
      <c r="CL85" s="59">
        <f t="shared" si="47"/>
        <v>0</v>
      </c>
      <c r="CM85" s="61"/>
      <c r="CN85" s="36">
        <f>SUM(CN24:CT24)/60</f>
        <v>0</v>
      </c>
      <c r="CO85" s="37">
        <f>SUM(CN25:CT26)/60</f>
        <v>0</v>
      </c>
      <c r="CP85" s="29">
        <f>SUM(CN27:CT27)/60</f>
        <v>0</v>
      </c>
      <c r="CQ85" s="37">
        <f t="shared" si="48"/>
        <v>0</v>
      </c>
      <c r="CR85" s="37">
        <f>SUM(CN29:CT29)/60</f>
        <v>23.25</v>
      </c>
      <c r="CS85" s="59">
        <f>IFERROR(CN85/CR85,"")</f>
        <v>0</v>
      </c>
      <c r="CT85" s="61"/>
      <c r="CU85" s="36">
        <f>SUM(CU24:DA24)/60</f>
        <v>0</v>
      </c>
      <c r="CV85" s="37">
        <f>SUM(CU25:DA26)/60</f>
        <v>0</v>
      </c>
      <c r="CW85" s="29">
        <f>SUM(CU27:DA27)/60</f>
        <v>0</v>
      </c>
      <c r="CX85" s="37">
        <f t="shared" si="49"/>
        <v>0</v>
      </c>
      <c r="CY85" s="37">
        <f>SUM(CU29:DA29)/60</f>
        <v>38.75</v>
      </c>
      <c r="CZ85" s="59">
        <f t="shared" si="50"/>
        <v>0</v>
      </c>
      <c r="DA85" s="61"/>
      <c r="DB85" s="36">
        <f>SUM(DB24:DH24)/60</f>
        <v>0</v>
      </c>
      <c r="DC85" s="37">
        <f>SUM(DB25:DH26)/60</f>
        <v>0</v>
      </c>
      <c r="DD85" s="29">
        <f>SUM(DB27:DH27)/60</f>
        <v>0</v>
      </c>
      <c r="DE85" s="37">
        <f t="shared" si="51"/>
        <v>0</v>
      </c>
      <c r="DF85" s="37">
        <f>SUM(DB29:DH29)/60</f>
        <v>22.583333333333332</v>
      </c>
      <c r="DG85" s="59">
        <f t="shared" si="52"/>
        <v>0</v>
      </c>
      <c r="DH85" s="61"/>
      <c r="DI85" s="36">
        <f>SUM(DI24:DO24)/60</f>
        <v>0</v>
      </c>
      <c r="DJ85" s="37">
        <f>SUM(DI25:DO26)/60</f>
        <v>0</v>
      </c>
      <c r="DK85" s="29">
        <f>SUM(DI27:DO27)/60</f>
        <v>0</v>
      </c>
      <c r="DL85" s="37">
        <f t="shared" si="53"/>
        <v>0</v>
      </c>
      <c r="DM85" s="37">
        <f>SUM(DI29:DO29)/60</f>
        <v>38.75</v>
      </c>
      <c r="DN85" s="59">
        <f t="shared" si="54"/>
        <v>0</v>
      </c>
      <c r="DO85" s="61"/>
      <c r="DP85" s="36">
        <f>SUM(DP24:DV24)/60</f>
        <v>0</v>
      </c>
      <c r="DQ85" s="37">
        <f>SUM(DP25:DV26)/60</f>
        <v>0</v>
      </c>
      <c r="DR85" s="29">
        <f>SUM(DP27:DV27)/60</f>
        <v>0</v>
      </c>
      <c r="DS85" s="37">
        <f t="shared" si="55"/>
        <v>0</v>
      </c>
      <c r="DT85" s="37">
        <f>SUM(DP29:DV29)/60</f>
        <v>38.75</v>
      </c>
      <c r="DU85" s="59">
        <f t="shared" si="56"/>
        <v>0</v>
      </c>
      <c r="DV85" s="61"/>
      <c r="DW85" s="36">
        <f>SUM(DW24:EC24)/60</f>
        <v>0</v>
      </c>
      <c r="DX85" s="37">
        <f>SUM(DW25:EC26)/60</f>
        <v>0</v>
      </c>
      <c r="DY85" s="29">
        <f>SUM(DW27:EC27)/60</f>
        <v>0</v>
      </c>
      <c r="DZ85" s="37">
        <f t="shared" si="57"/>
        <v>0</v>
      </c>
      <c r="EA85" s="37">
        <f>SUM(DW29:EC29)/60</f>
        <v>29.333333333333332</v>
      </c>
      <c r="EB85" s="59">
        <f t="shared" si="58"/>
        <v>0</v>
      </c>
      <c r="EC85" s="61"/>
      <c r="ED85" s="36">
        <f>SUM(ED24:EJ24)/60</f>
        <v>0</v>
      </c>
      <c r="EE85" s="37">
        <f>SUM(ED25:EJ26)/60</f>
        <v>0</v>
      </c>
      <c r="EF85" s="29">
        <f>SUM(ED27:EJ27)/60</f>
        <v>0</v>
      </c>
      <c r="EG85" s="37">
        <f t="shared" si="59"/>
        <v>0</v>
      </c>
      <c r="EH85" s="37">
        <f>SUM(ED29:EJ29)/60</f>
        <v>37.083333333333336</v>
      </c>
      <c r="EI85" s="59">
        <f t="shared" si="60"/>
        <v>0</v>
      </c>
      <c r="EJ85" s="61"/>
      <c r="EK85" s="36">
        <f>SUM(EK24:EQ24)/60</f>
        <v>0</v>
      </c>
      <c r="EL85" s="37">
        <f>SUM(EK25:EQ26)/60</f>
        <v>0</v>
      </c>
      <c r="EM85" s="29">
        <f>SUM(EK27:EQ27)/60</f>
        <v>0</v>
      </c>
      <c r="EN85" s="37">
        <f t="shared" si="61"/>
        <v>0</v>
      </c>
      <c r="EO85" s="37">
        <f>SUM(EK29:EQ29)/60</f>
        <v>30</v>
      </c>
      <c r="EP85" s="59">
        <f t="shared" si="62"/>
        <v>0</v>
      </c>
      <c r="EQ85" s="61"/>
      <c r="ER85" s="36">
        <f>SUM(ER24:EX24)/60</f>
        <v>0</v>
      </c>
      <c r="ES85" s="37">
        <f>SUM(ER25:EX26)/60</f>
        <v>0</v>
      </c>
      <c r="ET85" s="29">
        <f>SUM(ER27:EX27)/60</f>
        <v>0</v>
      </c>
      <c r="EU85" s="37">
        <f t="shared" si="63"/>
        <v>0</v>
      </c>
      <c r="EV85" s="37">
        <f>SUM(ER29:EX29)/60</f>
        <v>7.75</v>
      </c>
      <c r="EW85" s="59">
        <f t="shared" si="64"/>
        <v>0</v>
      </c>
      <c r="EX85" s="61"/>
      <c r="EY85" s="36">
        <f>SUM(EY24:FE24)/60</f>
        <v>0</v>
      </c>
      <c r="EZ85" s="37">
        <f>SUM(EY25:FE26)/60</f>
        <v>0</v>
      </c>
      <c r="FA85" s="29">
        <f>SUM(EY27:FE27)/60</f>
        <v>0</v>
      </c>
      <c r="FB85" s="37">
        <f t="shared" si="65"/>
        <v>0</v>
      </c>
      <c r="FC85" s="37">
        <f>SUM(EY29:FE29)/60</f>
        <v>38.75</v>
      </c>
      <c r="FD85" s="59">
        <f t="shared" si="66"/>
        <v>0</v>
      </c>
      <c r="FE85" s="61"/>
      <c r="FF85" s="36">
        <f>SUM(FF24:FL24)/60</f>
        <v>0</v>
      </c>
      <c r="FG85" s="37">
        <f>SUM(FF25:FL26)/60</f>
        <v>0</v>
      </c>
      <c r="FH85" s="29">
        <f>SUM(FF27:FL27)/60</f>
        <v>0</v>
      </c>
      <c r="FI85" s="37">
        <f t="shared" si="67"/>
        <v>0</v>
      </c>
      <c r="FJ85" s="37">
        <f>SUM(FF29:FL29)/60</f>
        <v>0</v>
      </c>
      <c r="FK85" s="59" t="str">
        <f t="shared" si="68"/>
        <v/>
      </c>
      <c r="FL85" s="61"/>
      <c r="FM85" s="36">
        <f>SUM(FM24:FS24)/60</f>
        <v>0</v>
      </c>
      <c r="FN85" s="37">
        <f>SUM(FM25:FS26)/60</f>
        <v>0</v>
      </c>
      <c r="FO85" s="29">
        <f>SUM(FM27:FS27)/60</f>
        <v>0</v>
      </c>
      <c r="FP85" s="37">
        <f t="shared" si="69"/>
        <v>0</v>
      </c>
      <c r="FQ85" s="37">
        <f>SUM(FM29:FS29)/60</f>
        <v>31</v>
      </c>
      <c r="FR85" s="59">
        <f t="shared" si="70"/>
        <v>0</v>
      </c>
      <c r="FS85" s="61"/>
      <c r="FT85" s="36">
        <f>SUM(FT24:FZ24)/60</f>
        <v>0</v>
      </c>
      <c r="FU85" s="37">
        <f>SUM(FT25:FZ26)/60</f>
        <v>0</v>
      </c>
      <c r="FV85" s="29">
        <f>SUM(FT27:FZ27)/60</f>
        <v>0</v>
      </c>
      <c r="FW85" s="37">
        <f t="shared" si="71"/>
        <v>0</v>
      </c>
      <c r="FX85" s="37">
        <f>SUM(FT29:FZ29)/60</f>
        <v>11.083333333333334</v>
      </c>
      <c r="FY85" s="59">
        <f t="shared" si="72"/>
        <v>0</v>
      </c>
      <c r="FZ85" s="61"/>
      <c r="GA85" s="36">
        <f>SUM(GA24:GG24)/60</f>
        <v>0</v>
      </c>
      <c r="GB85" s="37">
        <f>SUM(GA25:GG26)/60</f>
        <v>0</v>
      </c>
      <c r="GC85" s="29">
        <f>SUM(GA27:GG27)/60</f>
        <v>0</v>
      </c>
      <c r="GD85" s="37">
        <f t="shared" si="73"/>
        <v>0</v>
      </c>
      <c r="GE85" s="37">
        <f>SUM(GA29:GG29)/60</f>
        <v>31</v>
      </c>
      <c r="GF85" s="59">
        <f t="shared" si="74"/>
        <v>0</v>
      </c>
      <c r="GG85" s="61"/>
      <c r="GH85" s="36">
        <f>SUM(GH24:GN24)/60</f>
        <v>0</v>
      </c>
      <c r="GI85" s="37">
        <f>SUM(GH25:GN26)/60</f>
        <v>0</v>
      </c>
      <c r="GJ85" s="29">
        <f>SUM(GH27:GN27)/60</f>
        <v>0</v>
      </c>
      <c r="GK85" s="37">
        <f t="shared" si="75"/>
        <v>0</v>
      </c>
      <c r="GL85" s="37">
        <f>SUM(GH29:GN29)/60</f>
        <v>37.033333333333331</v>
      </c>
      <c r="GM85" s="59">
        <f t="shared" si="76"/>
        <v>0</v>
      </c>
      <c r="GN85" s="61"/>
      <c r="GO85" s="36">
        <f>SUM(GO24:GU24)/60</f>
        <v>0</v>
      </c>
      <c r="GP85" s="37">
        <f>SUM(GO25:GU26)/60</f>
        <v>0</v>
      </c>
      <c r="GQ85" s="29">
        <f>SUM(GO27:GU27)/60</f>
        <v>0</v>
      </c>
      <c r="GR85" s="37">
        <f t="shared" si="77"/>
        <v>0</v>
      </c>
      <c r="GS85" s="37">
        <f>SUM(GO29:GU29)/60</f>
        <v>23.25</v>
      </c>
      <c r="GT85" s="59">
        <f t="shared" si="78"/>
        <v>0</v>
      </c>
      <c r="GU85" s="61"/>
      <c r="GV85" s="36">
        <f>SUM(GV24:HB24)/60</f>
        <v>0</v>
      </c>
      <c r="GW85" s="37">
        <f>SUM(GV25:HB26)/60</f>
        <v>0</v>
      </c>
      <c r="GX85" s="29">
        <f>SUM(GV27:HB27)/60</f>
        <v>0</v>
      </c>
      <c r="GY85" s="37">
        <f t="shared" si="79"/>
        <v>0</v>
      </c>
      <c r="GZ85" s="37">
        <f>SUM(GV29:HB29)/60</f>
        <v>38.75</v>
      </c>
      <c r="HA85" s="59">
        <f t="shared" si="80"/>
        <v>0</v>
      </c>
      <c r="HB85" s="61"/>
      <c r="HC85" s="36">
        <f>SUM(HC24:HI24)/60</f>
        <v>0</v>
      </c>
      <c r="HD85" s="37">
        <f>SUM(HC25:HI26)/60</f>
        <v>0</v>
      </c>
      <c r="HE85" s="29">
        <f>SUM(HC27:HI27)/60</f>
        <v>0</v>
      </c>
      <c r="HF85" s="37">
        <f t="shared" si="81"/>
        <v>0</v>
      </c>
      <c r="HG85" s="37">
        <f>SUM(HC29:HI29)/60</f>
        <v>38.75</v>
      </c>
      <c r="HH85" s="59">
        <f t="shared" si="82"/>
        <v>0</v>
      </c>
      <c r="HI85" s="61"/>
      <c r="HJ85" s="36">
        <f>SUM(HJ24:HP24)/60</f>
        <v>0</v>
      </c>
      <c r="HK85" s="37">
        <f>SUM(HJ25:HP26)/60</f>
        <v>0</v>
      </c>
      <c r="HL85" s="29">
        <f>SUM(HJ27:HP27)/60</f>
        <v>0</v>
      </c>
      <c r="HM85" s="37">
        <f t="shared" si="83"/>
        <v>0</v>
      </c>
      <c r="HN85" s="37">
        <f>SUM(HJ29:HP29)/60</f>
        <v>38.583333333333336</v>
      </c>
      <c r="HO85" s="59">
        <f t="shared" si="84"/>
        <v>0</v>
      </c>
      <c r="HP85" s="61"/>
      <c r="HQ85" s="36">
        <f>SUM(HQ24:HW24)/60</f>
        <v>0</v>
      </c>
      <c r="HR85" s="37">
        <f>SUM(HQ25:HW26)/60</f>
        <v>0</v>
      </c>
      <c r="HS85" s="29">
        <f>SUM(HQ27:HW27)/60</f>
        <v>0</v>
      </c>
      <c r="HT85" s="37">
        <f t="shared" si="85"/>
        <v>0</v>
      </c>
      <c r="HU85" s="37">
        <f>SUM(HQ29:HW29)/60</f>
        <v>30.75</v>
      </c>
      <c r="HV85" s="59">
        <f t="shared" si="86"/>
        <v>0</v>
      </c>
      <c r="HW85" s="61"/>
      <c r="HX85" s="36">
        <f>SUM(HX24:ID24)/60</f>
        <v>0</v>
      </c>
      <c r="HY85" s="37">
        <f>SUM(HX25:ID26)/60</f>
        <v>0</v>
      </c>
      <c r="HZ85" s="29">
        <f>SUM(HX27:ID27)/60</f>
        <v>0</v>
      </c>
      <c r="IA85" s="37">
        <f t="shared" si="87"/>
        <v>0</v>
      </c>
      <c r="IB85" s="37">
        <f>SUM(HX29:ID29)/60</f>
        <v>36</v>
      </c>
      <c r="IC85" s="59">
        <f t="shared" si="88"/>
        <v>0</v>
      </c>
      <c r="ID85" s="61"/>
      <c r="IE85" s="36">
        <f>SUM(IE24:IK24)/60</f>
        <v>0</v>
      </c>
      <c r="IF85" s="37">
        <f>SUM(IE25:IK26)/60</f>
        <v>0</v>
      </c>
      <c r="IG85" s="29">
        <f>SUM(IE27:IK27)/60</f>
        <v>0</v>
      </c>
      <c r="IH85" s="37">
        <f t="shared" si="89"/>
        <v>0</v>
      </c>
      <c r="II85" s="37">
        <f>SUM(IE29:IK29)/60</f>
        <v>0</v>
      </c>
      <c r="IJ85" s="59" t="str">
        <f t="shared" si="90"/>
        <v/>
      </c>
      <c r="IK85" s="61"/>
      <c r="IL85" s="36">
        <f>SUM(IL24:IR24)/60</f>
        <v>0</v>
      </c>
      <c r="IM85" s="37">
        <f>SUM(IL25:IR26)/60</f>
        <v>0</v>
      </c>
      <c r="IN85" s="29">
        <f>SUM(IL27:IR27)/60</f>
        <v>0</v>
      </c>
      <c r="IO85" s="37">
        <f t="shared" si="91"/>
        <v>0</v>
      </c>
      <c r="IP85" s="37">
        <f>SUM(IL29:IR29)/60</f>
        <v>0</v>
      </c>
      <c r="IQ85" s="59" t="str">
        <f t="shared" si="92"/>
        <v/>
      </c>
      <c r="IR85" s="61"/>
      <c r="IS85" s="36">
        <f>SUM(IS24:IY24)/60</f>
        <v>0</v>
      </c>
      <c r="IT85" s="37">
        <f>SUM(IS25:IY26)/60</f>
        <v>0</v>
      </c>
      <c r="IU85" s="29">
        <f>SUM(IS27:IY27)/60</f>
        <v>0</v>
      </c>
      <c r="IV85" s="37">
        <f t="shared" si="93"/>
        <v>0</v>
      </c>
      <c r="IW85" s="37">
        <f>SUM(IS29:IY29)/60</f>
        <v>31</v>
      </c>
      <c r="IX85" s="59">
        <f t="shared" si="94"/>
        <v>0</v>
      </c>
      <c r="IY85" s="61"/>
      <c r="IZ85" s="36">
        <f>SUM(IZ24:JF24)/60</f>
        <v>0</v>
      </c>
      <c r="JA85" s="37">
        <f>SUM(IZ25:JF26)/60</f>
        <v>0</v>
      </c>
      <c r="JB85" s="29">
        <f>SUM(IZ27:JF27)/60</f>
        <v>0</v>
      </c>
      <c r="JC85" s="37">
        <f t="shared" si="95"/>
        <v>0</v>
      </c>
      <c r="JD85" s="37">
        <f>SUM(IZ29:JF29)/60</f>
        <v>38.75</v>
      </c>
      <c r="JE85" s="59">
        <f t="shared" si="96"/>
        <v>0</v>
      </c>
      <c r="JF85" s="61"/>
      <c r="JG85" s="36">
        <f>SUM(JG24:JM24)/60</f>
        <v>0</v>
      </c>
      <c r="JH85" s="37">
        <f>SUM(JG25:JM26)/60</f>
        <v>0</v>
      </c>
      <c r="JI85" s="29">
        <f>SUM(JG27:JM27)/60</f>
        <v>0</v>
      </c>
      <c r="JJ85" s="37">
        <f t="shared" si="97"/>
        <v>0</v>
      </c>
      <c r="JK85" s="37">
        <f>SUM(JG29:JM29)/60</f>
        <v>37.75</v>
      </c>
      <c r="JL85" s="59">
        <f t="shared" si="98"/>
        <v>0</v>
      </c>
      <c r="JM85" s="61"/>
      <c r="JN85" s="36">
        <f>SUM(JN24:JT24)/60</f>
        <v>0</v>
      </c>
      <c r="JO85" s="37">
        <f>SUM(JN25:JT26)/60</f>
        <v>0</v>
      </c>
      <c r="JP85" s="29">
        <f>SUM(JN27:JT27)/60</f>
        <v>0</v>
      </c>
      <c r="JQ85" s="37">
        <f t="shared" si="99"/>
        <v>0</v>
      </c>
      <c r="JR85" s="37">
        <f>SUM(JN29:JT29)/60</f>
        <v>38.666666666666664</v>
      </c>
      <c r="JS85" s="59">
        <f t="shared" si="100"/>
        <v>0</v>
      </c>
      <c r="JT85" s="61"/>
      <c r="JU85" s="36">
        <f>SUM(JU24:KA24)/60</f>
        <v>0</v>
      </c>
      <c r="JV85" s="37">
        <f>SUM(JU25:KA26)/60</f>
        <v>0</v>
      </c>
      <c r="JW85" s="29">
        <f>SUM(JU27:KA27)/60</f>
        <v>0</v>
      </c>
      <c r="JX85" s="37">
        <f t="shared" si="101"/>
        <v>0</v>
      </c>
      <c r="JY85" s="37">
        <f>SUM(JU29:KA29)/60</f>
        <v>38.75</v>
      </c>
      <c r="JZ85" s="59">
        <f t="shared" si="102"/>
        <v>0</v>
      </c>
      <c r="KA85" s="61"/>
      <c r="KB85" s="36">
        <f>SUM(KB24:KH24)/60</f>
        <v>0</v>
      </c>
      <c r="KC85" s="37">
        <f>SUM(KB25:KH26)/60</f>
        <v>0</v>
      </c>
      <c r="KD85" s="29">
        <f>SUM(KB27:KH27)/60</f>
        <v>0</v>
      </c>
      <c r="KE85" s="37">
        <f t="shared" si="103"/>
        <v>0</v>
      </c>
      <c r="KF85" s="37">
        <f>SUM(KB29:KH29)/60</f>
        <v>31</v>
      </c>
      <c r="KG85" s="59">
        <f t="shared" si="104"/>
        <v>0</v>
      </c>
      <c r="KH85" s="61"/>
      <c r="KI85" s="36">
        <f>SUM(KI24:KO24)/60</f>
        <v>0</v>
      </c>
      <c r="KJ85" s="37">
        <f>SUM(KI25:KO26)/60</f>
        <v>0</v>
      </c>
      <c r="KK85" s="29">
        <f>SUM(KI27:KO27)/60</f>
        <v>0</v>
      </c>
      <c r="KL85" s="37">
        <f t="shared" si="105"/>
        <v>0</v>
      </c>
      <c r="KM85" s="37">
        <f>SUM(KI29:KO29)/60</f>
        <v>38.583333333333336</v>
      </c>
      <c r="KN85" s="59">
        <f t="shared" si="106"/>
        <v>0</v>
      </c>
      <c r="KO85" s="61"/>
      <c r="KP85" s="36">
        <f>SUM(KP24:KV24)/60</f>
        <v>0</v>
      </c>
      <c r="KQ85" s="37">
        <f>SUM(KP25:KV26)/60</f>
        <v>0</v>
      </c>
      <c r="KR85" s="29">
        <f>SUM(KP27:KV27)/60</f>
        <v>0</v>
      </c>
      <c r="KS85" s="37">
        <f t="shared" si="107"/>
        <v>0</v>
      </c>
      <c r="KT85" s="37">
        <f>SUM(KP29:KV29)/60</f>
        <v>30.833333333333332</v>
      </c>
      <c r="KU85" s="59">
        <f t="shared" si="108"/>
        <v>0</v>
      </c>
      <c r="KV85" s="61"/>
      <c r="KW85" s="36">
        <f>SUM(KW24:LC24)/60</f>
        <v>0</v>
      </c>
      <c r="KX85" s="37">
        <f>SUM(KW25:LC26)/60</f>
        <v>0</v>
      </c>
      <c r="KY85" s="29">
        <f>SUM(KW27:LC27)/60</f>
        <v>0</v>
      </c>
      <c r="KZ85" s="37">
        <f t="shared" si="109"/>
        <v>0</v>
      </c>
      <c r="LA85" s="37">
        <f>SUM(KW29:LC29)/60</f>
        <v>31</v>
      </c>
      <c r="LB85" s="59">
        <f t="shared" si="110"/>
        <v>0</v>
      </c>
      <c r="LC85" s="61"/>
      <c r="LD85" s="36">
        <f>SUM(LD24:LJ24)/60</f>
        <v>0</v>
      </c>
      <c r="LE85" s="37">
        <f>SUM(LD25:LJ26)/60</f>
        <v>0</v>
      </c>
      <c r="LF85" s="29">
        <f>SUM(LD27:LJ27)/60</f>
        <v>0</v>
      </c>
      <c r="LG85" s="37">
        <f t="shared" si="111"/>
        <v>0</v>
      </c>
      <c r="LH85" s="37">
        <f>SUM(LD29:LJ29)/60</f>
        <v>38.75</v>
      </c>
      <c r="LI85" s="59">
        <f t="shared" si="112"/>
        <v>0</v>
      </c>
      <c r="LJ85" s="61"/>
      <c r="LK85" s="36">
        <f>SUM(LK24:LQ24)/60</f>
        <v>0</v>
      </c>
      <c r="LL85" s="37">
        <f>SUM(LK25:LQ26)/60</f>
        <v>0</v>
      </c>
      <c r="LM85" s="29">
        <f>SUM(LK27:LQ27)/60</f>
        <v>0</v>
      </c>
      <c r="LN85" s="37">
        <f t="shared" si="113"/>
        <v>0</v>
      </c>
      <c r="LO85" s="37">
        <f>SUM(LK29:LQ29)/60</f>
        <v>31</v>
      </c>
      <c r="LP85" s="59">
        <f t="shared" si="114"/>
        <v>0</v>
      </c>
      <c r="LQ85" s="61"/>
      <c r="LR85" s="36">
        <f>SUM(LR24:LX24)/60</f>
        <v>0</v>
      </c>
      <c r="LS85" s="37">
        <f>SUM(LR25:LX26)/60</f>
        <v>0</v>
      </c>
      <c r="LT85" s="29">
        <f>SUM(LR27:LX27)/60</f>
        <v>0</v>
      </c>
      <c r="LU85" s="37">
        <f t="shared" si="115"/>
        <v>0</v>
      </c>
      <c r="LV85" s="37">
        <f>SUM(LR29:LX29)/60</f>
        <v>38.5</v>
      </c>
      <c r="LW85" s="59">
        <f t="shared" si="116"/>
        <v>0</v>
      </c>
      <c r="LX85" s="61"/>
      <c r="LY85" s="36">
        <f>SUM(LY24:ME24)/60</f>
        <v>0</v>
      </c>
      <c r="LZ85" s="37">
        <f>SUM(LY25:ME26)/60</f>
        <v>0</v>
      </c>
      <c r="MA85" s="29">
        <f>SUM(LY27:ME27)/60</f>
        <v>0</v>
      </c>
      <c r="MB85" s="37">
        <f t="shared" si="117"/>
        <v>0</v>
      </c>
      <c r="MC85" s="37">
        <f>SUM(LY29:ME29)/60</f>
        <v>38.75</v>
      </c>
      <c r="MD85" s="59">
        <f t="shared" si="118"/>
        <v>0</v>
      </c>
      <c r="ME85" s="61"/>
      <c r="MF85" s="36">
        <f>SUM(MF24:ML24)/60</f>
        <v>0</v>
      </c>
      <c r="MG85" s="37">
        <f>SUM(MF25:ML26)/60</f>
        <v>0</v>
      </c>
      <c r="MH85" s="29">
        <f>SUM(MF27:ML27)/60</f>
        <v>0</v>
      </c>
      <c r="MI85" s="37">
        <f t="shared" si="119"/>
        <v>0</v>
      </c>
      <c r="MJ85" s="37">
        <f>SUM(MF29:ML29)/60</f>
        <v>38.75</v>
      </c>
      <c r="MK85" s="59">
        <f t="shared" si="120"/>
        <v>0</v>
      </c>
      <c r="ML85" s="61"/>
      <c r="MM85" s="36">
        <f>SUM(MM24:MS24)/60</f>
        <v>0</v>
      </c>
      <c r="MN85" s="37">
        <f>SUM(MM25:MS26)/60</f>
        <v>0</v>
      </c>
      <c r="MO85" s="29">
        <f>SUM(MM27:MS27)/60</f>
        <v>0</v>
      </c>
      <c r="MP85" s="37">
        <f t="shared" si="121"/>
        <v>0</v>
      </c>
      <c r="MQ85" s="37">
        <f>SUM(MM29:MS29)/60</f>
        <v>31</v>
      </c>
      <c r="MR85" s="59">
        <f t="shared" si="122"/>
        <v>0</v>
      </c>
      <c r="MS85" s="61"/>
      <c r="MT85" s="36">
        <f>SUM(MT24:MZ24)/60</f>
        <v>0</v>
      </c>
      <c r="MU85" s="37">
        <f>SUM(MT25:MZ26)/60</f>
        <v>0</v>
      </c>
      <c r="MV85" s="29">
        <f>SUM(MT27:MZ27)/60</f>
        <v>0</v>
      </c>
      <c r="MW85" s="37">
        <f t="shared" si="123"/>
        <v>0</v>
      </c>
      <c r="MX85" s="37">
        <f>SUM(MT29:MZ29)/60</f>
        <v>31</v>
      </c>
      <c r="MY85" s="59">
        <f t="shared" si="124"/>
        <v>0</v>
      </c>
      <c r="MZ85" s="61"/>
      <c r="NA85" s="36">
        <f>SUM(NA24:NG24)/60</f>
        <v>0</v>
      </c>
      <c r="NB85" s="37">
        <f>SUM(NA25:NG26)/60</f>
        <v>0</v>
      </c>
      <c r="NC85" s="29">
        <f>SUM(NA27:NG27)/60</f>
        <v>0</v>
      </c>
      <c r="ND85" s="37">
        <f t="shared" si="125"/>
        <v>0</v>
      </c>
      <c r="NE85" s="37">
        <f>SUM(NA29:NG29)/60</f>
        <v>31</v>
      </c>
      <c r="NF85" s="59">
        <f t="shared" si="126"/>
        <v>0</v>
      </c>
      <c r="NG85" s="61"/>
      <c r="NH85" s="36">
        <f>SUM(NH24:NN24)/60</f>
        <v>0</v>
      </c>
      <c r="NI85" s="37">
        <f>SUM(NH25:NN26)/60</f>
        <v>0</v>
      </c>
      <c r="NJ85" s="29">
        <f>SUM(NH27:NN27)/60</f>
        <v>0</v>
      </c>
      <c r="NK85" s="37">
        <f t="shared" si="127"/>
        <v>0</v>
      </c>
      <c r="NL85" s="37">
        <f>SUM(NH29:NN29)/60</f>
        <v>38.75</v>
      </c>
      <c r="NM85" s="59">
        <f t="shared" si="128"/>
        <v>0</v>
      </c>
      <c r="NN85" s="61"/>
      <c r="NO85" s="36">
        <f>SUM(NO24:NU24)/60</f>
        <v>0</v>
      </c>
      <c r="NP85" s="37">
        <f>SUM(NO25:NU26)/60</f>
        <v>0</v>
      </c>
      <c r="NQ85" s="29">
        <f>SUM(NO27:NU27)/60</f>
        <v>0</v>
      </c>
      <c r="NR85" s="37">
        <f t="shared" si="129"/>
        <v>0</v>
      </c>
      <c r="NS85" s="37">
        <f>SUM(NO29:NU29)/60</f>
        <v>38.75</v>
      </c>
      <c r="NT85" s="59">
        <f t="shared" si="130"/>
        <v>0</v>
      </c>
      <c r="NU85" s="61"/>
      <c r="NV85" s="36">
        <f>SUM(NV24:OB24)/60</f>
        <v>0</v>
      </c>
      <c r="NW85" s="37">
        <f>SUM(NV25:OB26)/60</f>
        <v>0</v>
      </c>
      <c r="NX85" s="29">
        <f>SUM(NV27:OB27)/60</f>
        <v>0</v>
      </c>
      <c r="NY85" s="37">
        <f t="shared" si="131"/>
        <v>0</v>
      </c>
      <c r="NZ85" s="37">
        <f>SUM(NV29:OB29)/60</f>
        <v>38.75</v>
      </c>
      <c r="OA85" s="59">
        <f t="shared" si="132"/>
        <v>0</v>
      </c>
      <c r="OB85" s="61"/>
      <c r="OC85" s="36">
        <f>SUM(OC24:OI24)/60</f>
        <v>0</v>
      </c>
      <c r="OD85" s="37">
        <f>SUM(OC25:OI26)/60</f>
        <v>0</v>
      </c>
      <c r="OE85" s="29">
        <f>SUM(OC27:OI27)/60</f>
        <v>0</v>
      </c>
      <c r="OF85" s="37">
        <f t="shared" si="133"/>
        <v>0</v>
      </c>
      <c r="OG85" s="37">
        <f>SUM(OC29:OI29)/60</f>
        <v>38.75</v>
      </c>
      <c r="OH85" s="59">
        <f t="shared" si="139"/>
        <v>0</v>
      </c>
      <c r="OI85" s="61"/>
      <c r="OJ85" s="36">
        <f>SUM(OJ24:OP24)/60</f>
        <v>0</v>
      </c>
      <c r="OK85" s="37">
        <f>SUM(OJ25:OP26)/60</f>
        <v>0</v>
      </c>
      <c r="OL85" s="29">
        <f>SUM(OJ27:OP27)/60</f>
        <v>0</v>
      </c>
      <c r="OM85" s="37">
        <f t="shared" si="134"/>
        <v>0</v>
      </c>
      <c r="ON85" s="37">
        <f>SUM(OJ29:OP29)/60</f>
        <v>31</v>
      </c>
      <c r="OO85" s="59">
        <f t="shared" si="140"/>
        <v>0</v>
      </c>
      <c r="OP85" s="61"/>
      <c r="OQ85" s="36">
        <f>SUM(OQ24:OW24)/60</f>
        <v>0</v>
      </c>
      <c r="OR85" s="37">
        <f>SUM(OQ25:OW26)/60</f>
        <v>0</v>
      </c>
      <c r="OS85" s="29">
        <f>SUM(OQ27:OW27)/60</f>
        <v>0</v>
      </c>
      <c r="OT85" s="37">
        <f t="shared" si="135"/>
        <v>0</v>
      </c>
      <c r="OU85" s="37">
        <f>SUM(OQ29:OW29)/60</f>
        <v>38.75</v>
      </c>
      <c r="OV85" s="59">
        <f t="shared" si="141"/>
        <v>0</v>
      </c>
      <c r="OW85" s="61"/>
      <c r="OX85" s="36">
        <f>SUM(OX24:PD24)/60</f>
        <v>0</v>
      </c>
      <c r="OY85" s="37">
        <f>SUM(OX25:PD26)/60</f>
        <v>0</v>
      </c>
      <c r="OZ85" s="29">
        <f>SUM(OX27:PD27)/60</f>
        <v>0</v>
      </c>
      <c r="PA85" s="37">
        <f t="shared" si="136"/>
        <v>0</v>
      </c>
      <c r="PB85" s="37">
        <f>SUM(OX29:PD29)/60</f>
        <v>23.25</v>
      </c>
      <c r="PC85" s="59">
        <f t="shared" si="142"/>
        <v>0</v>
      </c>
      <c r="PD85" s="61"/>
      <c r="PE85" s="36">
        <f>SUM(PE24:PK24)/60</f>
        <v>0</v>
      </c>
      <c r="PF85" s="37">
        <f>SUM(PE25:PK26)/60</f>
        <v>0</v>
      </c>
      <c r="PG85" s="29">
        <f>SUM(PE27:PK27)/60</f>
        <v>0</v>
      </c>
      <c r="PH85" s="37">
        <f t="shared" si="137"/>
        <v>0</v>
      </c>
      <c r="PI85" s="37">
        <f>SUM(PE29:PK29)/60</f>
        <v>38.75</v>
      </c>
      <c r="PJ85" s="59">
        <f t="shared" si="143"/>
        <v>0</v>
      </c>
      <c r="PK85" s="61"/>
      <c r="PL85" s="36">
        <f>SUM(PL24:PR24)/60</f>
        <v>26</v>
      </c>
      <c r="PM85" s="37">
        <f>SUM(PL25:PR26)/60</f>
        <v>0</v>
      </c>
      <c r="PN85" s="29">
        <f>SUM(PL27:PR27)/60</f>
        <v>0</v>
      </c>
      <c r="PO85" s="37">
        <f t="shared" si="138"/>
        <v>26</v>
      </c>
      <c r="PP85" s="37">
        <f>SUM(PL29:PR29)/60</f>
        <v>30</v>
      </c>
      <c r="PQ85" s="59">
        <f t="shared" si="144"/>
        <v>0.8666666666666667</v>
      </c>
      <c r="PR85" s="61"/>
    </row>
    <row r="86" spans="1:434">
      <c r="A86" s="33" t="str">
        <f t="shared" si="25"/>
        <v>T06</v>
      </c>
      <c r="B86" s="42" t="s">
        <v>3554</v>
      </c>
      <c r="C86" s="29">
        <f>SUM(C33:G33)/60</f>
        <v>0</v>
      </c>
      <c r="D86" s="37">
        <f t="shared" si="26"/>
        <v>0</v>
      </c>
      <c r="E86" s="37">
        <f>SUM(C35:G35)/60</f>
        <v>23.25</v>
      </c>
      <c r="F86" s="59" t="str">
        <f>IFERROR(#REF!/E86,"")</f>
        <v/>
      </c>
      <c r="G86" s="61"/>
      <c r="H86" s="36">
        <f>SUM(H30:N30)/60</f>
        <v>0</v>
      </c>
      <c r="I86" s="37">
        <f>SUM(H31:N32)/60</f>
        <v>0</v>
      </c>
      <c r="J86" s="29">
        <f>SUM(H33:N33)/60</f>
        <v>0</v>
      </c>
      <c r="K86" s="37">
        <f t="shared" si="27"/>
        <v>0</v>
      </c>
      <c r="L86" s="37">
        <f>SUM(H35:N35)/60</f>
        <v>38.416666666666664</v>
      </c>
      <c r="M86" s="59">
        <f>IFERROR(H86/L86,"")</f>
        <v>0</v>
      </c>
      <c r="N86" s="61"/>
      <c r="O86" s="36">
        <f>SUM(O30:U30)/60</f>
        <v>0</v>
      </c>
      <c r="P86" s="37">
        <f>SUM(O31:U32)/60</f>
        <v>0</v>
      </c>
      <c r="Q86" s="29">
        <f>SUM(O33:U33)/60</f>
        <v>0</v>
      </c>
      <c r="R86" s="37">
        <f t="shared" si="28"/>
        <v>0</v>
      </c>
      <c r="S86" s="37">
        <f>SUM(O35:U35)/60</f>
        <v>31</v>
      </c>
      <c r="T86" s="59">
        <f>IFERROR(O86/S86,"")</f>
        <v>0</v>
      </c>
      <c r="U86" s="61"/>
      <c r="V86" s="36">
        <f>SUM(V30:AB30)/60</f>
        <v>0</v>
      </c>
      <c r="W86" s="37">
        <f>SUM(V31:AB32)/60</f>
        <v>0</v>
      </c>
      <c r="X86" s="29">
        <f>SUM(V33:AB33)/60</f>
        <v>0</v>
      </c>
      <c r="Y86" s="37">
        <f t="shared" si="29"/>
        <v>0</v>
      </c>
      <c r="Z86" s="37">
        <f>SUM(V35:AB35)/60</f>
        <v>46.5</v>
      </c>
      <c r="AA86" s="59">
        <f>IFERROR(V86/Z86,"")</f>
        <v>0</v>
      </c>
      <c r="AB86" s="61"/>
      <c r="AC86" s="36">
        <f>SUM(AC30:AI30)/60</f>
        <v>0</v>
      </c>
      <c r="AD86" s="37">
        <f>SUM(AC31:AI32)/60</f>
        <v>0</v>
      </c>
      <c r="AE86" s="29">
        <f>SUM(AC33:AI33)/60</f>
        <v>0</v>
      </c>
      <c r="AF86" s="37">
        <f t="shared" si="30"/>
        <v>0</v>
      </c>
      <c r="AG86" s="37">
        <f>SUM(AC35:AI35)/60</f>
        <v>23.25</v>
      </c>
      <c r="AH86" s="59">
        <f t="shared" si="31"/>
        <v>0</v>
      </c>
      <c r="AI86" s="61"/>
      <c r="AJ86" s="36">
        <f>SUM(AJ30:AP30)/60</f>
        <v>0</v>
      </c>
      <c r="AK86" s="37">
        <f>SUM(AJ31:AP32)/60</f>
        <v>0</v>
      </c>
      <c r="AL86" s="29">
        <f>SUM(AJ33:AP33)/60</f>
        <v>0</v>
      </c>
      <c r="AM86" s="37">
        <f t="shared" si="32"/>
        <v>0</v>
      </c>
      <c r="AN86" s="37">
        <f>SUM(AJ35:AP35)/60</f>
        <v>31</v>
      </c>
      <c r="AO86" s="59">
        <f t="shared" si="33"/>
        <v>0</v>
      </c>
      <c r="AP86" s="61"/>
      <c r="AQ86" s="36">
        <f>SUM(AQ30:AW30)/60</f>
        <v>0</v>
      </c>
      <c r="AR86" s="37">
        <f>SUM(AQ31:AW32)/60</f>
        <v>0</v>
      </c>
      <c r="AS86" s="29">
        <f>SUM(AQ33:AW33)/60</f>
        <v>0</v>
      </c>
      <c r="AT86" s="37">
        <f t="shared" si="34"/>
        <v>0</v>
      </c>
      <c r="AU86" s="37">
        <f>SUM(AQ35:AW35)/60</f>
        <v>38.75</v>
      </c>
      <c r="AV86" s="59">
        <f t="shared" si="35"/>
        <v>0</v>
      </c>
      <c r="AW86" s="61"/>
      <c r="AX86" s="36">
        <f>SUM(AX30:BD30)/60</f>
        <v>0</v>
      </c>
      <c r="AY86" s="37">
        <f>SUM(AX31:BD32)/60</f>
        <v>0</v>
      </c>
      <c r="AZ86" s="29">
        <f>SUM(AX33:BD33)/60</f>
        <v>0</v>
      </c>
      <c r="BA86" s="37">
        <f t="shared" si="36"/>
        <v>0</v>
      </c>
      <c r="BB86" s="37">
        <f>SUM(AX35:BD35)/60</f>
        <v>38.75</v>
      </c>
      <c r="BC86" s="59">
        <f t="shared" si="37"/>
        <v>0</v>
      </c>
      <c r="BD86" s="61"/>
      <c r="BE86" s="36">
        <f>SUM(BE30:BK30)/60</f>
        <v>0</v>
      </c>
      <c r="BF86" s="37">
        <f>SUM(BE31:BK32)/60</f>
        <v>0</v>
      </c>
      <c r="BG86" s="29">
        <f>SUM(BE33:BK33)/60</f>
        <v>0</v>
      </c>
      <c r="BH86" s="37">
        <f t="shared" si="38"/>
        <v>0</v>
      </c>
      <c r="BI86" s="37">
        <f>SUM(BE35:BK35)/60</f>
        <v>37.75</v>
      </c>
      <c r="BJ86" s="59">
        <f t="shared" si="39"/>
        <v>0</v>
      </c>
      <c r="BK86" s="61"/>
      <c r="BL86" s="36">
        <f>SUM(BL30:BR30)/60</f>
        <v>0</v>
      </c>
      <c r="BM86" s="37">
        <f>SUM(BL31:BR32)/60</f>
        <v>0</v>
      </c>
      <c r="BN86" s="29">
        <f>SUM(BL33:BR33)/60</f>
        <v>0</v>
      </c>
      <c r="BO86" s="37">
        <f t="shared" si="40"/>
        <v>0</v>
      </c>
      <c r="BP86" s="37">
        <f>SUM(BL35:BR35)/60</f>
        <v>38.75</v>
      </c>
      <c r="BQ86" s="59">
        <f t="shared" si="41"/>
        <v>0</v>
      </c>
      <c r="BR86" s="61"/>
      <c r="BS86" s="36">
        <f>SUM(BS30:BY30)/60</f>
        <v>0</v>
      </c>
      <c r="BT86" s="37">
        <f>SUM(BS31:BY32)/60</f>
        <v>0</v>
      </c>
      <c r="BU86" s="29">
        <f>SUM(BS33:BY33)/60</f>
        <v>0</v>
      </c>
      <c r="BV86" s="37">
        <f t="shared" si="42"/>
        <v>0</v>
      </c>
      <c r="BW86" s="37">
        <f>SUM(BS35:BY35)/60</f>
        <v>38.75</v>
      </c>
      <c r="BX86" s="59">
        <f t="shared" si="43"/>
        <v>0</v>
      </c>
      <c r="BY86" s="61"/>
      <c r="BZ86" s="36">
        <f>SUM(BZ30:CF30)/60</f>
        <v>0</v>
      </c>
      <c r="CA86" s="37">
        <f>SUM(BZ31:CF32)/60</f>
        <v>0</v>
      </c>
      <c r="CB86" s="29">
        <f>SUM(BZ33:CF33)/60</f>
        <v>0</v>
      </c>
      <c r="CC86" s="37">
        <f t="shared" si="44"/>
        <v>0</v>
      </c>
      <c r="CD86" s="37">
        <f>SUM(BZ35:CF35)/60</f>
        <v>38.75</v>
      </c>
      <c r="CE86" s="59">
        <f t="shared" si="45"/>
        <v>0</v>
      </c>
      <c r="CF86" s="61"/>
      <c r="CG86" s="36">
        <f>SUM(CG30:CM30)/60</f>
        <v>0</v>
      </c>
      <c r="CH86" s="37">
        <f>SUM(CG31:CM32)/60</f>
        <v>0</v>
      </c>
      <c r="CI86" s="29">
        <f>SUM(CG33:CM33)/60</f>
        <v>0</v>
      </c>
      <c r="CJ86" s="37">
        <f t="shared" si="46"/>
        <v>0</v>
      </c>
      <c r="CK86" s="37">
        <f>SUM(CG35:CM35)/60</f>
        <v>38.75</v>
      </c>
      <c r="CL86" s="59">
        <f t="shared" si="47"/>
        <v>0</v>
      </c>
      <c r="CM86" s="61"/>
      <c r="CN86" s="36">
        <f>SUM(CN30:CT30)/60</f>
        <v>0</v>
      </c>
      <c r="CO86" s="37">
        <f>SUM(CN31:CT32)/60</f>
        <v>0</v>
      </c>
      <c r="CP86" s="29">
        <f>SUM(CN33:CT33)/60</f>
        <v>0</v>
      </c>
      <c r="CQ86" s="37">
        <f t="shared" si="48"/>
        <v>0</v>
      </c>
      <c r="CR86" s="37">
        <f>SUM(CN35:CT35)/60</f>
        <v>23.25</v>
      </c>
      <c r="CS86" s="59">
        <f>IFERROR(CN86/CR86,"")</f>
        <v>0</v>
      </c>
      <c r="CT86" s="61"/>
      <c r="CU86" s="36">
        <f>SUM(CU30:DA30)/60</f>
        <v>0</v>
      </c>
      <c r="CV86" s="37">
        <f>SUM(CU31:DA32)/60</f>
        <v>0</v>
      </c>
      <c r="CW86" s="29">
        <f>SUM(CU33:DA33)/60</f>
        <v>0</v>
      </c>
      <c r="CX86" s="37">
        <f t="shared" si="49"/>
        <v>0</v>
      </c>
      <c r="CY86" s="37">
        <f>SUM(CU35:DA35)/60</f>
        <v>38.75</v>
      </c>
      <c r="CZ86" s="59">
        <f t="shared" si="50"/>
        <v>0</v>
      </c>
      <c r="DA86" s="61"/>
      <c r="DB86" s="36">
        <f>SUM(DB30:DH30)/60</f>
        <v>0</v>
      </c>
      <c r="DC86" s="37">
        <f>SUM(DB31:DH32)/60</f>
        <v>0</v>
      </c>
      <c r="DD86" s="29">
        <f>SUM(DB33:DH33)/60</f>
        <v>0</v>
      </c>
      <c r="DE86" s="37">
        <f t="shared" si="51"/>
        <v>0</v>
      </c>
      <c r="DF86" s="37">
        <f>SUM(DB35:DH35)/60</f>
        <v>23.25</v>
      </c>
      <c r="DG86" s="59">
        <f t="shared" si="52"/>
        <v>0</v>
      </c>
      <c r="DH86" s="61"/>
      <c r="DI86" s="36">
        <f>SUM(DI30:DO30)/60</f>
        <v>0</v>
      </c>
      <c r="DJ86" s="37">
        <f>SUM(DI31:DO32)/60</f>
        <v>0</v>
      </c>
      <c r="DK86" s="29">
        <f>SUM(DI33:DO33)/60</f>
        <v>0</v>
      </c>
      <c r="DL86" s="37">
        <f t="shared" si="53"/>
        <v>0</v>
      </c>
      <c r="DM86" s="37">
        <f>SUM(DI35:DO35)/60</f>
        <v>38.75</v>
      </c>
      <c r="DN86" s="59">
        <f t="shared" si="54"/>
        <v>0</v>
      </c>
      <c r="DO86" s="61"/>
      <c r="DP86" s="36">
        <f>SUM(DP30:DV30)/60</f>
        <v>0</v>
      </c>
      <c r="DQ86" s="37">
        <f>SUM(DP31:DV32)/60</f>
        <v>0</v>
      </c>
      <c r="DR86" s="29">
        <f>SUM(DP33:DV33)/60</f>
        <v>0</v>
      </c>
      <c r="DS86" s="37">
        <f t="shared" si="55"/>
        <v>0</v>
      </c>
      <c r="DT86" s="37">
        <f>SUM(DP35:DV35)/60</f>
        <v>35.416666666666664</v>
      </c>
      <c r="DU86" s="59">
        <f t="shared" si="56"/>
        <v>0</v>
      </c>
      <c r="DV86" s="61"/>
      <c r="DW86" s="36">
        <f>SUM(DW30:EC30)/60</f>
        <v>0</v>
      </c>
      <c r="DX86" s="37">
        <f>SUM(DW31:EC32)/60</f>
        <v>0</v>
      </c>
      <c r="DY86" s="29">
        <f>SUM(DW33:EC33)/60</f>
        <v>0</v>
      </c>
      <c r="DZ86" s="37">
        <f t="shared" si="57"/>
        <v>0</v>
      </c>
      <c r="EA86" s="37">
        <f>SUM(DW35:EC35)/60</f>
        <v>29.333333333333332</v>
      </c>
      <c r="EB86" s="59">
        <f t="shared" si="58"/>
        <v>0</v>
      </c>
      <c r="EC86" s="61"/>
      <c r="ED86" s="36">
        <f>SUM(ED30:EJ30)/60</f>
        <v>0</v>
      </c>
      <c r="EE86" s="37">
        <f>SUM(ED31:EJ32)/60</f>
        <v>0</v>
      </c>
      <c r="EF86" s="29">
        <f>SUM(ED33:EJ33)/60</f>
        <v>0</v>
      </c>
      <c r="EG86" s="37">
        <f t="shared" si="59"/>
        <v>0</v>
      </c>
      <c r="EH86" s="37">
        <f>SUM(ED35:EJ35)/60</f>
        <v>38.75</v>
      </c>
      <c r="EI86" s="59">
        <f t="shared" si="60"/>
        <v>0</v>
      </c>
      <c r="EJ86" s="61"/>
      <c r="EK86" s="36">
        <f>SUM(EK30:EQ30)/60</f>
        <v>0</v>
      </c>
      <c r="EL86" s="37">
        <f>SUM(EK31:EQ32)/60</f>
        <v>0</v>
      </c>
      <c r="EM86" s="29">
        <f>SUM(EK33:EQ33)/60</f>
        <v>0</v>
      </c>
      <c r="EN86" s="37">
        <f t="shared" si="61"/>
        <v>0</v>
      </c>
      <c r="EO86" s="37">
        <f>SUM(EK35:EQ35)/60</f>
        <v>31</v>
      </c>
      <c r="EP86" s="59">
        <f t="shared" si="62"/>
        <v>0</v>
      </c>
      <c r="EQ86" s="61"/>
      <c r="ER86" s="36">
        <f>SUM(ER30:EX30)/60</f>
        <v>0</v>
      </c>
      <c r="ES86" s="37">
        <f>SUM(ER31:EX32)/60</f>
        <v>0</v>
      </c>
      <c r="ET86" s="29">
        <f>SUM(ER33:EX33)/60</f>
        <v>0</v>
      </c>
      <c r="EU86" s="37">
        <f t="shared" si="63"/>
        <v>0</v>
      </c>
      <c r="EV86" s="37">
        <f>SUM(ER35:EX35)/60</f>
        <v>21.25</v>
      </c>
      <c r="EW86" s="59">
        <f t="shared" si="64"/>
        <v>0</v>
      </c>
      <c r="EX86" s="61"/>
      <c r="EY86" s="36">
        <f>SUM(EY30:FE30)/60</f>
        <v>0</v>
      </c>
      <c r="EZ86" s="37">
        <f>SUM(EY31:FE32)/60</f>
        <v>0</v>
      </c>
      <c r="FA86" s="29">
        <f>SUM(EY33:FE33)/60</f>
        <v>0</v>
      </c>
      <c r="FB86" s="37">
        <f t="shared" si="65"/>
        <v>0</v>
      </c>
      <c r="FC86" s="37">
        <f>SUM(EY35:FE35)/60</f>
        <v>38.75</v>
      </c>
      <c r="FD86" s="59">
        <f t="shared" si="66"/>
        <v>0</v>
      </c>
      <c r="FE86" s="61"/>
      <c r="FF86" s="36">
        <f>SUM(FF30:FL30)/60</f>
        <v>0</v>
      </c>
      <c r="FG86" s="37">
        <f>SUM(FF31:FL32)/60</f>
        <v>0</v>
      </c>
      <c r="FH86" s="29">
        <f>SUM(FF33:FL33)/60</f>
        <v>0</v>
      </c>
      <c r="FI86" s="37">
        <f t="shared" si="67"/>
        <v>0</v>
      </c>
      <c r="FJ86" s="37">
        <f>SUM(FF35:FL35)/60</f>
        <v>38.75</v>
      </c>
      <c r="FK86" s="59">
        <f t="shared" si="68"/>
        <v>0</v>
      </c>
      <c r="FL86" s="61"/>
      <c r="FM86" s="36">
        <f>SUM(FM30:FS30)/60</f>
        <v>0</v>
      </c>
      <c r="FN86" s="37">
        <f>SUM(FM31:FS32)/60</f>
        <v>0</v>
      </c>
      <c r="FO86" s="29">
        <f>SUM(FM33:FS33)/60</f>
        <v>0</v>
      </c>
      <c r="FP86" s="37">
        <f t="shared" si="69"/>
        <v>0</v>
      </c>
      <c r="FQ86" s="37">
        <f>SUM(FM35:FS35)/60</f>
        <v>30</v>
      </c>
      <c r="FR86" s="59">
        <f t="shared" si="70"/>
        <v>0</v>
      </c>
      <c r="FS86" s="61"/>
      <c r="FT86" s="36">
        <f>SUM(FT30:FZ30)/60</f>
        <v>0</v>
      </c>
      <c r="FU86" s="37">
        <f>SUM(FT31:FZ32)/60</f>
        <v>0</v>
      </c>
      <c r="FV86" s="29">
        <f>SUM(FT33:FZ33)/60</f>
        <v>0</v>
      </c>
      <c r="FW86" s="37">
        <f t="shared" si="71"/>
        <v>0</v>
      </c>
      <c r="FX86" s="37">
        <f>SUM(FT35:FZ35)/60</f>
        <v>0</v>
      </c>
      <c r="FY86" s="59" t="str">
        <f t="shared" si="72"/>
        <v/>
      </c>
      <c r="FZ86" s="61"/>
      <c r="GA86" s="36">
        <f>SUM(GA30:GG30)/60</f>
        <v>0</v>
      </c>
      <c r="GB86" s="37">
        <f>SUM(GA31:GG32)/60</f>
        <v>0</v>
      </c>
      <c r="GC86" s="29">
        <f>SUM(GA33:GG33)/60</f>
        <v>0</v>
      </c>
      <c r="GD86" s="37">
        <f t="shared" si="73"/>
        <v>0</v>
      </c>
      <c r="GE86" s="37">
        <f>SUM(GA35:GG35)/60</f>
        <v>0</v>
      </c>
      <c r="GF86" s="59" t="str">
        <f t="shared" si="74"/>
        <v/>
      </c>
      <c r="GG86" s="61"/>
      <c r="GH86" s="36">
        <f>SUM(GH30:GN30)/60</f>
        <v>0</v>
      </c>
      <c r="GI86" s="37">
        <f>SUM(GH31:GN32)/60</f>
        <v>0</v>
      </c>
      <c r="GJ86" s="29">
        <f>SUM(GH33:GN33)/60</f>
        <v>0</v>
      </c>
      <c r="GK86" s="37">
        <f t="shared" si="75"/>
        <v>0</v>
      </c>
      <c r="GL86" s="37">
        <f>SUM(GH35:GN35)/60</f>
        <v>0</v>
      </c>
      <c r="GM86" s="59" t="str">
        <f t="shared" si="76"/>
        <v/>
      </c>
      <c r="GN86" s="61"/>
      <c r="GO86" s="36">
        <f>SUM(GO30:GU30)/60</f>
        <v>0</v>
      </c>
      <c r="GP86" s="37">
        <f>SUM(GO31:GU32)/60</f>
        <v>0</v>
      </c>
      <c r="GQ86" s="29">
        <f>SUM(GO33:GU33)/60</f>
        <v>0</v>
      </c>
      <c r="GR86" s="37">
        <f t="shared" si="77"/>
        <v>0</v>
      </c>
      <c r="GS86" s="37">
        <f>SUM(GO35:GU35)/60</f>
        <v>22.833333333333332</v>
      </c>
      <c r="GT86" s="59">
        <f t="shared" si="78"/>
        <v>0</v>
      </c>
      <c r="GU86" s="61"/>
      <c r="GV86" s="36">
        <f>SUM(GV30:HB30)/60</f>
        <v>0</v>
      </c>
      <c r="GW86" s="37">
        <f>SUM(GV31:HB32)/60</f>
        <v>0</v>
      </c>
      <c r="GX86" s="29">
        <f>SUM(GV33:HB33)/60</f>
        <v>0</v>
      </c>
      <c r="GY86" s="37">
        <f t="shared" si="79"/>
        <v>0</v>
      </c>
      <c r="GZ86" s="37">
        <f>SUM(GV35:HB35)/60</f>
        <v>31</v>
      </c>
      <c r="HA86" s="59">
        <f t="shared" si="80"/>
        <v>0</v>
      </c>
      <c r="HB86" s="61"/>
      <c r="HC86" s="36">
        <f>SUM(HC30:HI30)/60</f>
        <v>0</v>
      </c>
      <c r="HD86" s="37">
        <f>SUM(HC31:HI32)/60</f>
        <v>0</v>
      </c>
      <c r="HE86" s="29">
        <f>SUM(HC33:HI33)/60</f>
        <v>0</v>
      </c>
      <c r="HF86" s="37">
        <f t="shared" si="81"/>
        <v>0</v>
      </c>
      <c r="HG86" s="37">
        <f>SUM(HC35:HI35)/60</f>
        <v>31</v>
      </c>
      <c r="HH86" s="59">
        <f t="shared" si="82"/>
        <v>0</v>
      </c>
      <c r="HI86" s="61"/>
      <c r="HJ86" s="36">
        <f>SUM(HJ30:HP30)/60</f>
        <v>0</v>
      </c>
      <c r="HK86" s="37">
        <f>SUM(HJ31:HP32)/60</f>
        <v>0</v>
      </c>
      <c r="HL86" s="29">
        <f>SUM(HJ33:HP33)/60</f>
        <v>0</v>
      </c>
      <c r="HM86" s="37">
        <f t="shared" si="83"/>
        <v>0</v>
      </c>
      <c r="HN86" s="37">
        <f>SUM(HJ35:HP35)/60</f>
        <v>38.75</v>
      </c>
      <c r="HO86" s="59">
        <f t="shared" si="84"/>
        <v>0</v>
      </c>
      <c r="HP86" s="61"/>
      <c r="HQ86" s="36">
        <f>SUM(HQ30:HW30)/60</f>
        <v>0</v>
      </c>
      <c r="HR86" s="37">
        <f>SUM(HQ31:HW32)/60</f>
        <v>0</v>
      </c>
      <c r="HS86" s="29">
        <f>SUM(HQ33:HW33)/60</f>
        <v>0</v>
      </c>
      <c r="HT86" s="37">
        <f t="shared" si="85"/>
        <v>0</v>
      </c>
      <c r="HU86" s="37">
        <f>SUM(HQ35:HW35)/60</f>
        <v>30.75</v>
      </c>
      <c r="HV86" s="59">
        <f t="shared" si="86"/>
        <v>0</v>
      </c>
      <c r="HW86" s="61"/>
      <c r="HX86" s="36">
        <f>SUM(HX30:ID30)/60</f>
        <v>0</v>
      </c>
      <c r="HY86" s="37">
        <f>SUM(HX31:ID32)/60</f>
        <v>0</v>
      </c>
      <c r="HZ86" s="29">
        <f>SUM(HX33:ID33)/60</f>
        <v>0</v>
      </c>
      <c r="IA86" s="37">
        <f t="shared" si="87"/>
        <v>0</v>
      </c>
      <c r="IB86" s="37">
        <f>SUM(HX35:ID35)/60</f>
        <v>31</v>
      </c>
      <c r="IC86" s="59">
        <f t="shared" si="88"/>
        <v>0</v>
      </c>
      <c r="ID86" s="61"/>
      <c r="IE86" s="36">
        <f>SUM(IE30:IK30)/60</f>
        <v>0</v>
      </c>
      <c r="IF86" s="37">
        <f>SUM(IE31:IK32)/60</f>
        <v>0</v>
      </c>
      <c r="IG86" s="29">
        <f>SUM(IE33:IK33)/60</f>
        <v>0</v>
      </c>
      <c r="IH86" s="37">
        <f t="shared" si="89"/>
        <v>0</v>
      </c>
      <c r="II86" s="37">
        <f>SUM(IE35:IK35)/60</f>
        <v>0</v>
      </c>
      <c r="IJ86" s="59" t="str">
        <f t="shared" si="90"/>
        <v/>
      </c>
      <c r="IK86" s="61"/>
      <c r="IL86" s="36">
        <f>SUM(IL30:IR30)/60</f>
        <v>0</v>
      </c>
      <c r="IM86" s="37">
        <f>SUM(IL31:IR32)/60</f>
        <v>0</v>
      </c>
      <c r="IN86" s="29">
        <f>SUM(IL33:IR33)/60</f>
        <v>0</v>
      </c>
      <c r="IO86" s="37">
        <f t="shared" si="91"/>
        <v>0</v>
      </c>
      <c r="IP86" s="37">
        <f>SUM(IL35:IR35)/60</f>
        <v>0</v>
      </c>
      <c r="IQ86" s="59" t="str">
        <f t="shared" si="92"/>
        <v/>
      </c>
      <c r="IR86" s="61"/>
      <c r="IS86" s="36">
        <f>SUM(IS30:IY30)/60</f>
        <v>0</v>
      </c>
      <c r="IT86" s="37">
        <f>SUM(IS31:IY32)/60</f>
        <v>0</v>
      </c>
      <c r="IU86" s="29">
        <f>SUM(IS33:IY33)/60</f>
        <v>0</v>
      </c>
      <c r="IV86" s="37">
        <f t="shared" si="93"/>
        <v>0</v>
      </c>
      <c r="IW86" s="37">
        <f>SUM(IS35:IY35)/60</f>
        <v>30.2</v>
      </c>
      <c r="IX86" s="59">
        <f t="shared" si="94"/>
        <v>0</v>
      </c>
      <c r="IY86" s="61"/>
      <c r="IZ86" s="36">
        <f>SUM(IZ30:JF30)/60</f>
        <v>0</v>
      </c>
      <c r="JA86" s="37">
        <f>SUM(IZ31:JF32)/60</f>
        <v>0</v>
      </c>
      <c r="JB86" s="29">
        <f>SUM(IZ33:JF33)/60</f>
        <v>0</v>
      </c>
      <c r="JC86" s="37">
        <f t="shared" si="95"/>
        <v>0</v>
      </c>
      <c r="JD86" s="37">
        <f>SUM(IZ35:JF35)/60</f>
        <v>36.75</v>
      </c>
      <c r="JE86" s="59">
        <f t="shared" si="96"/>
        <v>0</v>
      </c>
      <c r="JF86" s="61"/>
      <c r="JG86" s="36">
        <f>SUM(JG30:JM30)/60</f>
        <v>0</v>
      </c>
      <c r="JH86" s="37">
        <f>SUM(JG31:JM32)/60</f>
        <v>0</v>
      </c>
      <c r="JI86" s="29">
        <f>SUM(JG33:JM33)/60</f>
        <v>0</v>
      </c>
      <c r="JJ86" s="37">
        <f t="shared" si="97"/>
        <v>0</v>
      </c>
      <c r="JK86" s="37">
        <f>SUM(JG35:JM35)/60</f>
        <v>38.75</v>
      </c>
      <c r="JL86" s="59">
        <f t="shared" si="98"/>
        <v>0</v>
      </c>
      <c r="JM86" s="61"/>
      <c r="JN86" s="36">
        <f>SUM(JN30:JT30)/60</f>
        <v>0</v>
      </c>
      <c r="JO86" s="37">
        <f>SUM(JN31:JT32)/60</f>
        <v>0</v>
      </c>
      <c r="JP86" s="29">
        <f>SUM(JN33:JT33)/60</f>
        <v>0</v>
      </c>
      <c r="JQ86" s="37">
        <f t="shared" si="99"/>
        <v>0</v>
      </c>
      <c r="JR86" s="37">
        <f>SUM(JN35:JT35)/60</f>
        <v>38.75</v>
      </c>
      <c r="JS86" s="59">
        <f t="shared" si="100"/>
        <v>0</v>
      </c>
      <c r="JT86" s="61"/>
      <c r="JU86" s="36">
        <f>SUM(JU30:KA30)/60</f>
        <v>0</v>
      </c>
      <c r="JV86" s="37">
        <f>SUM(JU31:KA32)/60</f>
        <v>0</v>
      </c>
      <c r="JW86" s="29">
        <f>SUM(JU33:KA33)/60</f>
        <v>0</v>
      </c>
      <c r="JX86" s="37">
        <f t="shared" si="101"/>
        <v>0</v>
      </c>
      <c r="JY86" s="37">
        <f>SUM(JU35:KA35)/60</f>
        <v>38.75</v>
      </c>
      <c r="JZ86" s="59">
        <f t="shared" si="102"/>
        <v>0</v>
      </c>
      <c r="KA86" s="61"/>
      <c r="KB86" s="36">
        <f>SUM(KB30:KH30)/60</f>
        <v>0</v>
      </c>
      <c r="KC86" s="37">
        <f>SUM(KB31:KH32)/60</f>
        <v>0</v>
      </c>
      <c r="KD86" s="29">
        <f>SUM(KB33:KH33)/60</f>
        <v>0</v>
      </c>
      <c r="KE86" s="37">
        <f t="shared" si="103"/>
        <v>0</v>
      </c>
      <c r="KF86" s="37">
        <f>SUM(KB35:KH35)/60</f>
        <v>38.75</v>
      </c>
      <c r="KG86" s="59">
        <f t="shared" si="104"/>
        <v>0</v>
      </c>
      <c r="KH86" s="61"/>
      <c r="KI86" s="36">
        <f>SUM(KI30:KO30)/60</f>
        <v>0</v>
      </c>
      <c r="KJ86" s="37">
        <f>SUM(KI31:KO32)/60</f>
        <v>0</v>
      </c>
      <c r="KK86" s="29">
        <f>SUM(KI33:KO33)/60</f>
        <v>0</v>
      </c>
      <c r="KL86" s="37">
        <f t="shared" si="105"/>
        <v>0</v>
      </c>
      <c r="KM86" s="37">
        <f>SUM(KI35:KO35)/60</f>
        <v>31</v>
      </c>
      <c r="KN86" s="59">
        <f t="shared" si="106"/>
        <v>0</v>
      </c>
      <c r="KO86" s="61"/>
      <c r="KP86" s="36">
        <f>SUM(KP30:KV30)/60</f>
        <v>0</v>
      </c>
      <c r="KQ86" s="37">
        <f>SUM(KP31:KV32)/60</f>
        <v>0</v>
      </c>
      <c r="KR86" s="29">
        <f>SUM(KP33:KV33)/60</f>
        <v>0</v>
      </c>
      <c r="KS86" s="37">
        <f t="shared" si="107"/>
        <v>0</v>
      </c>
      <c r="KT86" s="37">
        <f>SUM(KP35:KV35)/60</f>
        <v>30.25</v>
      </c>
      <c r="KU86" s="59">
        <f t="shared" si="108"/>
        <v>0</v>
      </c>
      <c r="KV86" s="61"/>
      <c r="KW86" s="36">
        <f>SUM(KW30:LC30)/60</f>
        <v>0</v>
      </c>
      <c r="KX86" s="37">
        <f>SUM(KW31:LC32)/60</f>
        <v>0</v>
      </c>
      <c r="KY86" s="29">
        <f>SUM(KW33:LC33)/60</f>
        <v>0</v>
      </c>
      <c r="KZ86" s="37">
        <f t="shared" si="109"/>
        <v>0</v>
      </c>
      <c r="LA86" s="37">
        <f>SUM(KW35:LC35)/60</f>
        <v>38.75</v>
      </c>
      <c r="LB86" s="59">
        <f t="shared" si="110"/>
        <v>0</v>
      </c>
      <c r="LC86" s="61"/>
      <c r="LD86" s="36">
        <f>SUM(LD30:LJ30)/60</f>
        <v>0</v>
      </c>
      <c r="LE86" s="37">
        <f>SUM(LD31:LJ32)/60</f>
        <v>0</v>
      </c>
      <c r="LF86" s="29">
        <f>SUM(LD33:LJ33)/60</f>
        <v>0</v>
      </c>
      <c r="LG86" s="37">
        <f t="shared" si="111"/>
        <v>0</v>
      </c>
      <c r="LH86" s="37">
        <f>SUM(LD35:LJ35)/60</f>
        <v>34.56666666666667</v>
      </c>
      <c r="LI86" s="59">
        <f t="shared" si="112"/>
        <v>0</v>
      </c>
      <c r="LJ86" s="61"/>
      <c r="LK86" s="36">
        <f>SUM(LK30:LQ30)/60</f>
        <v>0</v>
      </c>
      <c r="LL86" s="37">
        <f>SUM(LK31:LQ32)/60</f>
        <v>0</v>
      </c>
      <c r="LM86" s="29">
        <f>SUM(LK33:LQ33)/60</f>
        <v>0</v>
      </c>
      <c r="LN86" s="37">
        <f t="shared" si="113"/>
        <v>0</v>
      </c>
      <c r="LO86" s="37">
        <f>SUM(LK35:LQ35)/60</f>
        <v>31</v>
      </c>
      <c r="LP86" s="59">
        <f t="shared" si="114"/>
        <v>0</v>
      </c>
      <c r="LQ86" s="61"/>
      <c r="LR86" s="36">
        <f>SUM(LR30:LX30)/60</f>
        <v>0</v>
      </c>
      <c r="LS86" s="37">
        <f>SUM(LR31:LX32)/60</f>
        <v>0</v>
      </c>
      <c r="LT86" s="29">
        <f>SUM(LR33:LX33)/60</f>
        <v>0</v>
      </c>
      <c r="LU86" s="37">
        <f t="shared" si="115"/>
        <v>0</v>
      </c>
      <c r="LV86" s="37">
        <f>SUM(LR35:LX35)/60</f>
        <v>38.75</v>
      </c>
      <c r="LW86" s="59">
        <f t="shared" si="116"/>
        <v>0</v>
      </c>
      <c r="LX86" s="61"/>
      <c r="LY86" s="36">
        <f>SUM(LY30:ME30)/60</f>
        <v>0</v>
      </c>
      <c r="LZ86" s="37">
        <f>SUM(LY31:ME32)/60</f>
        <v>0</v>
      </c>
      <c r="MA86" s="29">
        <f>SUM(LY33:ME33)/60</f>
        <v>0</v>
      </c>
      <c r="MB86" s="37">
        <f t="shared" si="117"/>
        <v>0</v>
      </c>
      <c r="MC86" s="37">
        <f>SUM(LY35:ME35)/60</f>
        <v>38.416666666666664</v>
      </c>
      <c r="MD86" s="59">
        <f t="shared" si="118"/>
        <v>0</v>
      </c>
      <c r="ME86" s="61"/>
      <c r="MF86" s="36">
        <f>SUM(MF30:ML30)/60</f>
        <v>0</v>
      </c>
      <c r="MG86" s="37">
        <f>SUM(MF31:ML32)/60</f>
        <v>0</v>
      </c>
      <c r="MH86" s="29">
        <f>SUM(MF33:ML33)/60</f>
        <v>0</v>
      </c>
      <c r="MI86" s="37">
        <f t="shared" si="119"/>
        <v>0</v>
      </c>
      <c r="MJ86" s="37">
        <f>SUM(MF35:ML35)/60</f>
        <v>38.333333333333336</v>
      </c>
      <c r="MK86" s="59">
        <f t="shared" si="120"/>
        <v>0</v>
      </c>
      <c r="ML86" s="61"/>
      <c r="MM86" s="36">
        <f>SUM(MM30:MS30)/60</f>
        <v>0</v>
      </c>
      <c r="MN86" s="37">
        <f>SUM(MM31:MS32)/60</f>
        <v>0</v>
      </c>
      <c r="MO86" s="29">
        <f>SUM(MM33:MS33)/60</f>
        <v>0</v>
      </c>
      <c r="MP86" s="37">
        <f t="shared" si="121"/>
        <v>0</v>
      </c>
      <c r="MQ86" s="37">
        <f>SUM(MM35:MS35)/60</f>
        <v>31</v>
      </c>
      <c r="MR86" s="59">
        <f t="shared" si="122"/>
        <v>0</v>
      </c>
      <c r="MS86" s="61"/>
      <c r="MT86" s="36">
        <f>SUM(MT30:MZ30)/60</f>
        <v>0</v>
      </c>
      <c r="MU86" s="37">
        <f>SUM(MT31:MZ32)/60</f>
        <v>0</v>
      </c>
      <c r="MV86" s="29">
        <f>SUM(MT33:MZ33)/60</f>
        <v>0</v>
      </c>
      <c r="MW86" s="37">
        <f t="shared" si="123"/>
        <v>0</v>
      </c>
      <c r="MX86" s="37">
        <f>SUM(MT35:MZ35)/60</f>
        <v>38.5</v>
      </c>
      <c r="MY86" s="59">
        <f t="shared" si="124"/>
        <v>0</v>
      </c>
      <c r="MZ86" s="61"/>
      <c r="NA86" s="36">
        <f>SUM(NA30:NG30)/60</f>
        <v>0</v>
      </c>
      <c r="NB86" s="37">
        <f>SUM(NA31:NG32)/60</f>
        <v>0</v>
      </c>
      <c r="NC86" s="29">
        <f>SUM(NA33:NG33)/60</f>
        <v>0</v>
      </c>
      <c r="ND86" s="37">
        <f t="shared" si="125"/>
        <v>0</v>
      </c>
      <c r="NE86" s="37">
        <f>SUM(NA35:NG35)/60</f>
        <v>38.5</v>
      </c>
      <c r="NF86" s="59">
        <f t="shared" si="126"/>
        <v>0</v>
      </c>
      <c r="NG86" s="61"/>
      <c r="NH86" s="36">
        <f>SUM(NH30:NN30)/60</f>
        <v>0</v>
      </c>
      <c r="NI86" s="37">
        <f>SUM(NH31:NN32)/60</f>
        <v>0</v>
      </c>
      <c r="NJ86" s="29">
        <f>SUM(NH33:NN33)/60</f>
        <v>0</v>
      </c>
      <c r="NK86" s="37">
        <f t="shared" si="127"/>
        <v>0</v>
      </c>
      <c r="NL86" s="37">
        <f>SUM(NH35:NN35)/60</f>
        <v>38.75</v>
      </c>
      <c r="NM86" s="59">
        <f t="shared" si="128"/>
        <v>0</v>
      </c>
      <c r="NN86" s="61"/>
      <c r="NO86" s="36">
        <f>SUM(NO30:NU30)/60</f>
        <v>0</v>
      </c>
      <c r="NP86" s="37">
        <f>SUM(NO31:NU32)/60</f>
        <v>0</v>
      </c>
      <c r="NQ86" s="29">
        <f>SUM(NO33:NU33)/60</f>
        <v>0</v>
      </c>
      <c r="NR86" s="37">
        <f t="shared" si="129"/>
        <v>0</v>
      </c>
      <c r="NS86" s="37">
        <f>SUM(NO35:NU35)/60</f>
        <v>38.75</v>
      </c>
      <c r="NT86" s="59">
        <f t="shared" si="130"/>
        <v>0</v>
      </c>
      <c r="NU86" s="61"/>
      <c r="NV86" s="36">
        <f>SUM(NV30:OB30)/60</f>
        <v>0</v>
      </c>
      <c r="NW86" s="37">
        <f>SUM(NV31:OB32)/60</f>
        <v>0</v>
      </c>
      <c r="NX86" s="29">
        <f>SUM(NV33:OB33)/60</f>
        <v>0</v>
      </c>
      <c r="NY86" s="37">
        <f t="shared" si="131"/>
        <v>0</v>
      </c>
      <c r="NZ86" s="37">
        <f>SUM(NV35:OB35)/60</f>
        <v>23.25</v>
      </c>
      <c r="OA86" s="59">
        <f t="shared" si="132"/>
        <v>0</v>
      </c>
      <c r="OB86" s="61"/>
      <c r="OC86" s="36">
        <f>SUM(OC30:OI30)/60</f>
        <v>0</v>
      </c>
      <c r="OD86" s="37">
        <f>SUM(OC31:OI32)/60</f>
        <v>0</v>
      </c>
      <c r="OE86" s="29">
        <f>SUM(OC33:OI33)/60</f>
        <v>0</v>
      </c>
      <c r="OF86" s="37">
        <f t="shared" si="133"/>
        <v>0</v>
      </c>
      <c r="OG86" s="37">
        <f>SUM(OC35:OI35)/60</f>
        <v>0</v>
      </c>
      <c r="OH86" s="59" t="str">
        <f t="shared" si="139"/>
        <v/>
      </c>
      <c r="OI86" s="61"/>
      <c r="OJ86" s="36">
        <f>SUM(OJ30:OP30)/60</f>
        <v>0</v>
      </c>
      <c r="OK86" s="37">
        <f>SUM(OJ31:OP32)/60</f>
        <v>0</v>
      </c>
      <c r="OL86" s="29">
        <f>SUM(OJ33:OP33)/60</f>
        <v>0</v>
      </c>
      <c r="OM86" s="37">
        <f t="shared" si="134"/>
        <v>0</v>
      </c>
      <c r="ON86" s="37">
        <f>SUM(OJ35:OP35)/60</f>
        <v>31</v>
      </c>
      <c r="OO86" s="59">
        <f t="shared" si="140"/>
        <v>0</v>
      </c>
      <c r="OP86" s="61"/>
      <c r="OQ86" s="36">
        <f>SUM(OQ30:OW30)/60</f>
        <v>0</v>
      </c>
      <c r="OR86" s="37">
        <f>SUM(OQ31:OW32)/60</f>
        <v>0</v>
      </c>
      <c r="OS86" s="29">
        <f>SUM(OQ33:OW33)/60</f>
        <v>0</v>
      </c>
      <c r="OT86" s="37">
        <f t="shared" si="135"/>
        <v>0</v>
      </c>
      <c r="OU86" s="37">
        <f>SUM(OQ35:OW35)/60</f>
        <v>35.416666666666664</v>
      </c>
      <c r="OV86" s="59">
        <f t="shared" si="141"/>
        <v>0</v>
      </c>
      <c r="OW86" s="61"/>
      <c r="OX86" s="36">
        <f>SUM(OX30:PD30)/60</f>
        <v>0</v>
      </c>
      <c r="OY86" s="37">
        <f>SUM(OX31:PD32)/60</f>
        <v>0</v>
      </c>
      <c r="OZ86" s="29">
        <f>SUM(OX33:PD33)/60</f>
        <v>0</v>
      </c>
      <c r="PA86" s="37">
        <f t="shared" si="136"/>
        <v>0</v>
      </c>
      <c r="PB86" s="37">
        <f>SUM(OX35:PD35)/60</f>
        <v>22.25</v>
      </c>
      <c r="PC86" s="59">
        <f t="shared" si="142"/>
        <v>0</v>
      </c>
      <c r="PD86" s="61"/>
      <c r="PE86" s="36">
        <f>SUM(PE30:PK30)/60</f>
        <v>0</v>
      </c>
      <c r="PF86" s="37">
        <f>SUM(PE31:PK32)/60</f>
        <v>0</v>
      </c>
      <c r="PG86" s="29">
        <f>SUM(PE33:PK33)/60</f>
        <v>0</v>
      </c>
      <c r="PH86" s="37">
        <f t="shared" si="137"/>
        <v>0</v>
      </c>
      <c r="PI86" s="37">
        <f>SUM(PE35:PK35)/60</f>
        <v>37.833333333333336</v>
      </c>
      <c r="PJ86" s="59">
        <f t="shared" si="143"/>
        <v>0</v>
      </c>
      <c r="PK86" s="61"/>
      <c r="PL86" s="36">
        <f>SUM(PL30:PR30)/60</f>
        <v>30.866666666666667</v>
      </c>
      <c r="PM86" s="37">
        <f>SUM(PL31:PR32)/60</f>
        <v>0</v>
      </c>
      <c r="PN86" s="29">
        <f>SUM(PL33:PR33)/60</f>
        <v>0</v>
      </c>
      <c r="PO86" s="37">
        <f t="shared" si="138"/>
        <v>30.866666666666667</v>
      </c>
      <c r="PP86" s="37">
        <f>SUM(PL35:PR35)/60</f>
        <v>31</v>
      </c>
      <c r="PQ86" s="59">
        <f t="shared" si="144"/>
        <v>0.99569892473118282</v>
      </c>
      <c r="PR86" s="61"/>
    </row>
    <row r="87" spans="1:434">
      <c r="A87" s="33" t="str">
        <f t="shared" si="25"/>
        <v>T04</v>
      </c>
      <c r="B87" s="42" t="s">
        <v>2148</v>
      </c>
      <c r="C87" s="29">
        <f>SUM(C39:G39)/60</f>
        <v>0</v>
      </c>
      <c r="D87" s="37">
        <f t="shared" si="26"/>
        <v>0</v>
      </c>
      <c r="E87" s="37">
        <f>SUM(C41:G41)/60</f>
        <v>23.25</v>
      </c>
      <c r="F87" s="59" t="str">
        <f>IFERROR(#REF!/E87,"")</f>
        <v/>
      </c>
      <c r="G87" s="61"/>
      <c r="H87" s="36">
        <f>SUM(H36:N36)/60</f>
        <v>0</v>
      </c>
      <c r="I87" s="37">
        <f>SUM(H37:N38)/60</f>
        <v>0</v>
      </c>
      <c r="J87" s="29">
        <f>SUM(H39:N39)/60</f>
        <v>0</v>
      </c>
      <c r="K87" s="37">
        <f t="shared" si="27"/>
        <v>0</v>
      </c>
      <c r="L87" s="37">
        <f>SUM(H41:N41)/60</f>
        <v>30.75</v>
      </c>
      <c r="M87" s="59">
        <f t="shared" ref="M87:M92" si="145">IFERROR(H87/L87,"")</f>
        <v>0</v>
      </c>
      <c r="N87" s="61"/>
      <c r="O87" s="36">
        <f>SUM(O36:U36)/60</f>
        <v>0</v>
      </c>
      <c r="P87" s="37">
        <f>SUM(O37:U38)/60</f>
        <v>0</v>
      </c>
      <c r="Q87" s="29">
        <f>SUM(O39:U39)/60</f>
        <v>0</v>
      </c>
      <c r="R87" s="37">
        <f t="shared" si="28"/>
        <v>0</v>
      </c>
      <c r="S87" s="37">
        <f>SUM(O41:U41)/60</f>
        <v>35.75</v>
      </c>
      <c r="T87" s="59">
        <f t="shared" ref="T87:T93" si="146">IFERROR(O87/S87,"")</f>
        <v>0</v>
      </c>
      <c r="U87" s="61"/>
      <c r="V87" s="36">
        <f>SUM(V36:AB36)/60</f>
        <v>0</v>
      </c>
      <c r="W87" s="37">
        <f>SUM(V37:AB38)/60</f>
        <v>0</v>
      </c>
      <c r="X87" s="29">
        <f>SUM(V39:AB39)/60</f>
        <v>0</v>
      </c>
      <c r="Y87" s="37">
        <f t="shared" si="29"/>
        <v>0</v>
      </c>
      <c r="Z87" s="37">
        <f>SUM(V41:AB41)/60</f>
        <v>38.75</v>
      </c>
      <c r="AA87" s="59">
        <f t="shared" ref="AA87:AA93" si="147">IFERROR(V87/Z87,"")</f>
        <v>0</v>
      </c>
      <c r="AB87" s="61"/>
      <c r="AC87" s="36">
        <f>SUM(AC36:AI36)/60</f>
        <v>0</v>
      </c>
      <c r="AD87" s="37">
        <f>SUM(AC37:AI38)/60</f>
        <v>0</v>
      </c>
      <c r="AE87" s="29">
        <f>SUM(AC39:AI39)/60</f>
        <v>0</v>
      </c>
      <c r="AF87" s="37">
        <f t="shared" si="30"/>
        <v>0</v>
      </c>
      <c r="AG87" s="37">
        <f>SUM(AC41:AI41)/60</f>
        <v>23.25</v>
      </c>
      <c r="AH87" s="59">
        <f t="shared" si="31"/>
        <v>0</v>
      </c>
      <c r="AI87" s="61"/>
      <c r="AJ87" s="36">
        <f>SUM(AJ36:AP36)/60</f>
        <v>0</v>
      </c>
      <c r="AK87" s="37">
        <f>SUM(AJ37:AP38)/60</f>
        <v>0</v>
      </c>
      <c r="AL87" s="29">
        <f>SUM(AJ39:AP39)/60</f>
        <v>0</v>
      </c>
      <c r="AM87" s="37">
        <f t="shared" si="32"/>
        <v>0</v>
      </c>
      <c r="AN87" s="37">
        <f>SUM(AJ41:AP41)/60</f>
        <v>27.25</v>
      </c>
      <c r="AO87" s="59">
        <f t="shared" si="33"/>
        <v>0</v>
      </c>
      <c r="AP87" s="61"/>
      <c r="AQ87" s="36">
        <f>SUM(AQ36:AW36)/60</f>
        <v>0</v>
      </c>
      <c r="AR87" s="37">
        <f>SUM(AQ37:AW38)/60</f>
        <v>0</v>
      </c>
      <c r="AS87" s="29">
        <f>SUM(AQ39:AW39)/60</f>
        <v>0</v>
      </c>
      <c r="AT87" s="37">
        <f t="shared" si="34"/>
        <v>0</v>
      </c>
      <c r="AU87" s="37">
        <f>SUM(AQ41:AW41)/60</f>
        <v>0</v>
      </c>
      <c r="AV87" s="59" t="str">
        <f t="shared" si="35"/>
        <v/>
      </c>
      <c r="AW87" s="61"/>
      <c r="AX87" s="36">
        <f>SUM(AX36:BD36)/60</f>
        <v>0</v>
      </c>
      <c r="AY87" s="37">
        <f>SUM(AX37:BD38)/60</f>
        <v>0</v>
      </c>
      <c r="AZ87" s="29">
        <f>SUM(AX39:BD39)/60</f>
        <v>0</v>
      </c>
      <c r="BA87" s="37">
        <f t="shared" si="36"/>
        <v>0</v>
      </c>
      <c r="BB87" s="37">
        <f>SUM(AX41:BD41)/60</f>
        <v>38.75</v>
      </c>
      <c r="BC87" s="59">
        <f t="shared" si="37"/>
        <v>0</v>
      </c>
      <c r="BD87" s="61"/>
      <c r="BE87" s="36">
        <f>SUM(BE36:BK36)/60</f>
        <v>6.2666666666666666</v>
      </c>
      <c r="BF87" s="37">
        <f>SUM(BE37:BK38)/60</f>
        <v>0</v>
      </c>
      <c r="BG87" s="29">
        <f>SUM(BE39:BK39)/60</f>
        <v>0</v>
      </c>
      <c r="BH87" s="37">
        <f t="shared" si="38"/>
        <v>6.2666666666666666</v>
      </c>
      <c r="BI87" s="37">
        <f>SUM(BE41:BK41)/60</f>
        <v>38.75</v>
      </c>
      <c r="BJ87" s="59">
        <f t="shared" si="39"/>
        <v>0.16172043010752687</v>
      </c>
      <c r="BK87" s="61"/>
      <c r="BL87" s="36">
        <f>SUM(BL36:BR36)/60</f>
        <v>0</v>
      </c>
      <c r="BM87" s="37">
        <f>SUM(BL37:BR38)/60</f>
        <v>0</v>
      </c>
      <c r="BN87" s="29">
        <f>SUM(BL39:BR39)/60</f>
        <v>0</v>
      </c>
      <c r="BO87" s="37">
        <f t="shared" si="40"/>
        <v>0</v>
      </c>
      <c r="BP87" s="37">
        <f>SUM(BL41:BR41)/60</f>
        <v>38.75</v>
      </c>
      <c r="BQ87" s="59">
        <f t="shared" si="41"/>
        <v>0</v>
      </c>
      <c r="BR87" s="61"/>
      <c r="BS87" s="36">
        <f>SUM(BS36:BY36)/60</f>
        <v>0</v>
      </c>
      <c r="BT87" s="37">
        <f>SUM(BS37:BY38)/60</f>
        <v>0</v>
      </c>
      <c r="BU87" s="29">
        <f>SUM(BS39:BY39)/60</f>
        <v>0</v>
      </c>
      <c r="BV87" s="37">
        <f t="shared" si="42"/>
        <v>0</v>
      </c>
      <c r="BW87" s="37">
        <f>SUM(BS41:BY41)/60</f>
        <v>38.75</v>
      </c>
      <c r="BX87" s="59">
        <f t="shared" si="43"/>
        <v>0</v>
      </c>
      <c r="BY87" s="61"/>
      <c r="BZ87" s="36">
        <f>SUM(BZ36:CF36)/60</f>
        <v>0</v>
      </c>
      <c r="CA87" s="37">
        <f>SUM(BZ37:CF38)/60</f>
        <v>0</v>
      </c>
      <c r="CB87" s="29">
        <f>SUM(BZ39:CF39)/60</f>
        <v>0</v>
      </c>
      <c r="CC87" s="37">
        <f t="shared" si="44"/>
        <v>0</v>
      </c>
      <c r="CD87" s="37">
        <f>SUM(BZ41:CF41)/60</f>
        <v>38.75</v>
      </c>
      <c r="CE87" s="59">
        <f t="shared" si="45"/>
        <v>0</v>
      </c>
      <c r="CF87" s="61"/>
      <c r="CG87" s="36">
        <f>SUM(CG36:CM36)/60</f>
        <v>0</v>
      </c>
      <c r="CH87" s="37">
        <f>SUM(CG37:CM38)/60</f>
        <v>0</v>
      </c>
      <c r="CI87" s="29">
        <f>SUM(CG39:CM39)/60</f>
        <v>0</v>
      </c>
      <c r="CJ87" s="37">
        <f t="shared" si="46"/>
        <v>0</v>
      </c>
      <c r="CK87" s="37">
        <f>SUM(CG41:CM41)/60</f>
        <v>38.75</v>
      </c>
      <c r="CL87" s="59">
        <f t="shared" si="47"/>
        <v>0</v>
      </c>
      <c r="CM87" s="61"/>
      <c r="CN87" s="36">
        <f>SUM(CN36:CT36)/60</f>
        <v>0</v>
      </c>
      <c r="CO87" s="37">
        <f>SUM(CN37:CT38)/60</f>
        <v>0</v>
      </c>
      <c r="CP87" s="29">
        <f>SUM(CN39:CT39)/60</f>
        <v>0</v>
      </c>
      <c r="CQ87" s="37">
        <f t="shared" si="48"/>
        <v>0</v>
      </c>
      <c r="CR87" s="37">
        <f>SUM(CN41:CT41)/60</f>
        <v>23.25</v>
      </c>
      <c r="CS87" s="59">
        <f t="shared" ref="CS87:CS94" si="148">IFERROR(CN87/CR87,"")</f>
        <v>0</v>
      </c>
      <c r="CT87" s="61"/>
      <c r="CU87" s="36">
        <f>SUM(CU36:DA36)/60</f>
        <v>0</v>
      </c>
      <c r="CV87" s="37">
        <f>SUM(CU37:DA38)/60</f>
        <v>0</v>
      </c>
      <c r="CW87" s="29">
        <f>SUM(CU39:DA39)/60</f>
        <v>0</v>
      </c>
      <c r="CX87" s="37">
        <f>SUM(CU87:CW87)</f>
        <v>0</v>
      </c>
      <c r="CY87" s="37">
        <f>SUM(CU41:DA41)/60</f>
        <v>38.75</v>
      </c>
      <c r="CZ87" s="59">
        <f t="shared" si="50"/>
        <v>0</v>
      </c>
      <c r="DA87" s="61"/>
      <c r="DB87" s="36">
        <f>SUM(DB36:DH36)/60</f>
        <v>0</v>
      </c>
      <c r="DC87" s="37">
        <f>SUM(DB37:DH38)/60</f>
        <v>0</v>
      </c>
      <c r="DD87" s="29">
        <f>SUM(DB39:DH39)/60</f>
        <v>0</v>
      </c>
      <c r="DE87" s="37">
        <f t="shared" si="51"/>
        <v>0</v>
      </c>
      <c r="DF87" s="37">
        <f>SUM(DB41:DH41)/60</f>
        <v>15.5</v>
      </c>
      <c r="DG87" s="59">
        <f t="shared" si="52"/>
        <v>0</v>
      </c>
      <c r="DH87" s="61"/>
      <c r="DI87" s="36">
        <f>SUM(DI36:DO36)/60</f>
        <v>0</v>
      </c>
      <c r="DJ87" s="37">
        <f>SUM(DI37:DO38)/60</f>
        <v>0</v>
      </c>
      <c r="DK87" s="29">
        <f>SUM(DI39:DO39)/60</f>
        <v>0</v>
      </c>
      <c r="DL87" s="37">
        <f t="shared" si="53"/>
        <v>0</v>
      </c>
      <c r="DM87" s="37">
        <f>SUM(DI41:DO41)/60</f>
        <v>38.75</v>
      </c>
      <c r="DN87" s="59">
        <f t="shared" si="54"/>
        <v>0</v>
      </c>
      <c r="DO87" s="61"/>
      <c r="DP87" s="36">
        <f>SUM(DP36:DV36)/60</f>
        <v>0</v>
      </c>
      <c r="DQ87" s="37">
        <f>SUM(DP37:DV38)/60</f>
        <v>0</v>
      </c>
      <c r="DR87" s="29">
        <f>SUM(DP39:DV39)/60</f>
        <v>0</v>
      </c>
      <c r="DS87" s="37">
        <f t="shared" si="55"/>
        <v>0</v>
      </c>
      <c r="DT87" s="37">
        <f>SUM(DP41:DV41)/60</f>
        <v>37.083333333333336</v>
      </c>
      <c r="DU87" s="59">
        <f t="shared" si="56"/>
        <v>0</v>
      </c>
      <c r="DV87" s="61"/>
      <c r="DW87" s="36">
        <f>SUM(DW36:EC36)/60</f>
        <v>0</v>
      </c>
      <c r="DX87" s="37">
        <f>SUM(DW37:EC38)/60</f>
        <v>0</v>
      </c>
      <c r="DY87" s="29">
        <f>SUM(DW39:EC39)/60</f>
        <v>0</v>
      </c>
      <c r="DZ87" s="37">
        <f t="shared" si="57"/>
        <v>0</v>
      </c>
      <c r="EA87" s="37">
        <f>SUM(DW41:EC41)/60</f>
        <v>30.333333333333332</v>
      </c>
      <c r="EB87" s="59">
        <f t="shared" si="58"/>
        <v>0</v>
      </c>
      <c r="EC87" s="61"/>
      <c r="ED87" s="36">
        <f>SUM(ED36:EJ36)/60</f>
        <v>0</v>
      </c>
      <c r="EE87" s="37">
        <f>SUM(ED37:EJ38)/60</f>
        <v>0</v>
      </c>
      <c r="EF87" s="29">
        <f>SUM(ED39:EJ39)/60</f>
        <v>0</v>
      </c>
      <c r="EG87" s="37">
        <f t="shared" si="59"/>
        <v>0</v>
      </c>
      <c r="EH87" s="37">
        <f>SUM(ED41:EJ41)/60</f>
        <v>31</v>
      </c>
      <c r="EI87" s="59">
        <f t="shared" si="60"/>
        <v>0</v>
      </c>
      <c r="EJ87" s="61"/>
      <c r="EK87" s="36">
        <f>SUM(EK36:EQ36)/60</f>
        <v>0</v>
      </c>
      <c r="EL87" s="37">
        <f>SUM(EK37:EQ38)/60</f>
        <v>0</v>
      </c>
      <c r="EM87" s="29">
        <f>SUM(EK39:EQ39)/60</f>
        <v>0</v>
      </c>
      <c r="EN87" s="37">
        <f t="shared" si="61"/>
        <v>0</v>
      </c>
      <c r="EO87" s="37">
        <f>SUM(EK41:EQ41)/60</f>
        <v>31</v>
      </c>
      <c r="EP87" s="59">
        <f t="shared" si="62"/>
        <v>0</v>
      </c>
      <c r="EQ87" s="61"/>
      <c r="ER87" s="36">
        <f>SUM(ER36:EX36)/60</f>
        <v>0</v>
      </c>
      <c r="ES87" s="37">
        <f>SUM(ER37:EX38)/60</f>
        <v>0</v>
      </c>
      <c r="ET87" s="29">
        <f>SUM(ER39:EX39)/60</f>
        <v>0</v>
      </c>
      <c r="EU87" s="37">
        <f t="shared" si="63"/>
        <v>0</v>
      </c>
      <c r="EV87" s="37">
        <f>SUM(ER41:EX41)/60</f>
        <v>7.75</v>
      </c>
      <c r="EW87" s="59">
        <f t="shared" si="64"/>
        <v>0</v>
      </c>
      <c r="EX87" s="61"/>
      <c r="EY87" s="36">
        <f>SUM(EY36:FE36)/60</f>
        <v>0</v>
      </c>
      <c r="EZ87" s="37">
        <f>SUM(EY37:FE38)/60</f>
        <v>0</v>
      </c>
      <c r="FA87" s="29">
        <f>SUM(EY39:FE39)/60</f>
        <v>0</v>
      </c>
      <c r="FB87" s="37">
        <f t="shared" si="65"/>
        <v>0</v>
      </c>
      <c r="FC87" s="37">
        <f>SUM(EY41:FE41)/60</f>
        <v>31</v>
      </c>
      <c r="FD87" s="59">
        <f t="shared" si="66"/>
        <v>0</v>
      </c>
      <c r="FE87" s="61"/>
      <c r="FF87" s="36">
        <f>SUM(FF36:FL36)/60</f>
        <v>0</v>
      </c>
      <c r="FG87" s="37">
        <f>SUM(FF37:FL38)/60</f>
        <v>0</v>
      </c>
      <c r="FH87" s="29">
        <f>SUM(FF39:FL39)/60</f>
        <v>0</v>
      </c>
      <c r="FI87" s="37">
        <f t="shared" si="67"/>
        <v>0</v>
      </c>
      <c r="FJ87" s="37">
        <f>SUM(FF41:FL41)/60</f>
        <v>15.5</v>
      </c>
      <c r="FK87" s="59">
        <f t="shared" si="68"/>
        <v>0</v>
      </c>
      <c r="FL87" s="61"/>
      <c r="FM87" s="36">
        <f>SUM(FM36:FS36)/60</f>
        <v>0</v>
      </c>
      <c r="FN87" s="37">
        <f>SUM(FM37:FS38)/60</f>
        <v>0</v>
      </c>
      <c r="FO87" s="29">
        <f>SUM(FM39:FS39)/60</f>
        <v>0</v>
      </c>
      <c r="FP87" s="37">
        <f t="shared" si="69"/>
        <v>0</v>
      </c>
      <c r="FQ87" s="37">
        <f>SUM(FM41:FS41)/60</f>
        <v>38.75</v>
      </c>
      <c r="FR87" s="59">
        <f t="shared" si="70"/>
        <v>0</v>
      </c>
      <c r="FS87" s="61"/>
      <c r="FT87" s="36">
        <f>SUM(FT36:FZ36)/60</f>
        <v>0</v>
      </c>
      <c r="FU87" s="37">
        <f>SUM(FT37:FZ38)/60</f>
        <v>0</v>
      </c>
      <c r="FV87" s="29">
        <f>SUM(FT39:FZ39)/60</f>
        <v>0</v>
      </c>
      <c r="FW87" s="37">
        <f t="shared" si="71"/>
        <v>0</v>
      </c>
      <c r="FX87" s="37">
        <f>SUM(FT41:FZ41)/60</f>
        <v>38.416666666666664</v>
      </c>
      <c r="FY87" s="59">
        <f t="shared" si="72"/>
        <v>0</v>
      </c>
      <c r="FZ87" s="61"/>
      <c r="GA87" s="36">
        <f>SUM(GA36:GG36)/60</f>
        <v>0</v>
      </c>
      <c r="GB87" s="37">
        <f>SUM(GA37:GG38)/60</f>
        <v>0</v>
      </c>
      <c r="GC87" s="29">
        <f>SUM(GA39:GG39)/60</f>
        <v>0</v>
      </c>
      <c r="GD87" s="37">
        <f t="shared" si="73"/>
        <v>0</v>
      </c>
      <c r="GE87" s="37">
        <f>SUM(GA41:GG41)/60</f>
        <v>31</v>
      </c>
      <c r="GF87" s="59">
        <f t="shared" si="74"/>
        <v>0</v>
      </c>
      <c r="GG87" s="61"/>
      <c r="GH87" s="36">
        <f>SUM(GH36:GN36)/60</f>
        <v>0</v>
      </c>
      <c r="GI87" s="37">
        <f>SUM(GH37:GN38)/60</f>
        <v>0</v>
      </c>
      <c r="GJ87" s="29">
        <f>SUM(GH39:GN39)/60</f>
        <v>0</v>
      </c>
      <c r="GK87" s="37">
        <f t="shared" si="75"/>
        <v>0</v>
      </c>
      <c r="GL87" s="37">
        <f>SUM(GH41:GN41)/60</f>
        <v>38.75</v>
      </c>
      <c r="GM87" s="59">
        <f t="shared" si="76"/>
        <v>0</v>
      </c>
      <c r="GN87" s="61"/>
      <c r="GO87" s="36">
        <f>SUM(GO36:GU36)/60</f>
        <v>0</v>
      </c>
      <c r="GP87" s="37">
        <f>SUM(GO37:GU38)/60</f>
        <v>0</v>
      </c>
      <c r="GQ87" s="29">
        <f>SUM(GO39:GU39)/60</f>
        <v>0</v>
      </c>
      <c r="GR87" s="37">
        <f t="shared" si="77"/>
        <v>0</v>
      </c>
      <c r="GS87" s="37">
        <f>SUM(GO41:GU41)/60</f>
        <v>23.25</v>
      </c>
      <c r="GT87" s="59">
        <f t="shared" si="78"/>
        <v>0</v>
      </c>
      <c r="GU87" s="61"/>
      <c r="GV87" s="36">
        <f>SUM(GV36:HB36)/60</f>
        <v>0</v>
      </c>
      <c r="GW87" s="37">
        <f>SUM(GV37:HB38)/60</f>
        <v>0</v>
      </c>
      <c r="GX87" s="29">
        <f>SUM(GV39:HB39)/60</f>
        <v>0</v>
      </c>
      <c r="GY87" s="37">
        <f t="shared" si="79"/>
        <v>0</v>
      </c>
      <c r="GZ87" s="37">
        <f>SUM(GV41:HB41)/60</f>
        <v>27.333333333333332</v>
      </c>
      <c r="HA87" s="59">
        <f t="shared" si="80"/>
        <v>0</v>
      </c>
      <c r="HB87" s="61"/>
      <c r="HC87" s="36">
        <f>SUM(HC36:HI36)/60</f>
        <v>0</v>
      </c>
      <c r="HD87" s="37">
        <f>SUM(HC37:HI38)/60</f>
        <v>0</v>
      </c>
      <c r="HE87" s="29">
        <f>SUM(HC39:HI39)/60</f>
        <v>0</v>
      </c>
      <c r="HF87" s="37">
        <f t="shared" si="81"/>
        <v>0</v>
      </c>
      <c r="HG87" s="37">
        <f>SUM(HC41:HI41)/60</f>
        <v>23.25</v>
      </c>
      <c r="HH87" s="59">
        <f t="shared" si="82"/>
        <v>0</v>
      </c>
      <c r="HI87" s="61"/>
      <c r="HJ87" s="36">
        <f>SUM(HJ36:HP36)/60</f>
        <v>0</v>
      </c>
      <c r="HK87" s="37">
        <f>SUM(HJ37:HP38)/60</f>
        <v>0</v>
      </c>
      <c r="HL87" s="29">
        <f>SUM(HJ39:HP39)/60</f>
        <v>0</v>
      </c>
      <c r="HM87" s="37">
        <f t="shared" si="83"/>
        <v>0</v>
      </c>
      <c r="HN87" s="37">
        <f>SUM(HJ41:HP41)/60</f>
        <v>38.75</v>
      </c>
      <c r="HO87" s="59">
        <f t="shared" si="84"/>
        <v>0</v>
      </c>
      <c r="HP87" s="61"/>
      <c r="HQ87" s="36">
        <f>SUM(HQ36:HW36)/60</f>
        <v>0</v>
      </c>
      <c r="HR87" s="37">
        <f>SUM(HQ37:HW38)/60</f>
        <v>0</v>
      </c>
      <c r="HS87" s="29">
        <f>SUM(HQ39:HW39)/60</f>
        <v>0</v>
      </c>
      <c r="HT87" s="37">
        <f t="shared" si="85"/>
        <v>0</v>
      </c>
      <c r="HU87" s="37">
        <f>SUM(HQ41:HW41)/60</f>
        <v>38.75</v>
      </c>
      <c r="HV87" s="59">
        <f t="shared" si="86"/>
        <v>0</v>
      </c>
      <c r="HW87" s="61"/>
      <c r="HX87" s="36">
        <f>SUM(HX36:ID36)/60</f>
        <v>0</v>
      </c>
      <c r="HY87" s="37">
        <f>SUM(HX37:ID38)/60</f>
        <v>0</v>
      </c>
      <c r="HZ87" s="29">
        <f>SUM(HX39:ID39)/60</f>
        <v>0</v>
      </c>
      <c r="IA87" s="37">
        <f t="shared" si="87"/>
        <v>0</v>
      </c>
      <c r="IB87" s="37">
        <f>SUM(HX41:ID41)/60</f>
        <v>0</v>
      </c>
      <c r="IC87" s="59" t="str">
        <f t="shared" si="88"/>
        <v/>
      </c>
      <c r="ID87" s="61"/>
      <c r="IE87" s="36">
        <f>SUM(IE36:IK36)/60</f>
        <v>0</v>
      </c>
      <c r="IF87" s="37">
        <f>SUM(IE37:IK38)/60</f>
        <v>0</v>
      </c>
      <c r="IG87" s="29">
        <f>SUM(IE39:IK39)/60</f>
        <v>0</v>
      </c>
      <c r="IH87" s="37">
        <f t="shared" si="89"/>
        <v>0</v>
      </c>
      <c r="II87" s="37">
        <f>SUM(IE41:IK41)/60</f>
        <v>0</v>
      </c>
      <c r="IJ87" s="59" t="str">
        <f t="shared" si="90"/>
        <v/>
      </c>
      <c r="IK87" s="61"/>
      <c r="IL87" s="36">
        <f>SUM(IL36:IR36)/60</f>
        <v>0</v>
      </c>
      <c r="IM87" s="37">
        <f>SUM(IL37:IR38)/60</f>
        <v>0</v>
      </c>
      <c r="IN87" s="29">
        <f>SUM(IL39:IR39)/60</f>
        <v>0</v>
      </c>
      <c r="IO87" s="37">
        <f t="shared" si="91"/>
        <v>0</v>
      </c>
      <c r="IP87" s="37">
        <f>SUM(IL41:IR41)/60</f>
        <v>0</v>
      </c>
      <c r="IQ87" s="59" t="str">
        <f t="shared" si="92"/>
        <v/>
      </c>
      <c r="IR87" s="61"/>
      <c r="IS87" s="36">
        <f>SUM(IS36:IY36)/60</f>
        <v>0</v>
      </c>
      <c r="IT87" s="37">
        <f>SUM(IS37:IY38)/60</f>
        <v>0</v>
      </c>
      <c r="IU87" s="29">
        <f>SUM(IS39:IY39)/60</f>
        <v>0</v>
      </c>
      <c r="IV87" s="37">
        <f t="shared" si="93"/>
        <v>0</v>
      </c>
      <c r="IW87" s="37">
        <f>SUM(IS41:IY41)/60</f>
        <v>22.25</v>
      </c>
      <c r="IX87" s="59">
        <f t="shared" si="94"/>
        <v>0</v>
      </c>
      <c r="IY87" s="61"/>
      <c r="IZ87" s="36">
        <f>SUM(IZ36:JF36)/60</f>
        <v>0</v>
      </c>
      <c r="JA87" s="37">
        <f>SUM(IZ37:JF38)/60</f>
        <v>0</v>
      </c>
      <c r="JB87" s="29">
        <f>SUM(IZ39:JF39)/60</f>
        <v>0</v>
      </c>
      <c r="JC87" s="37">
        <f t="shared" si="95"/>
        <v>0</v>
      </c>
      <c r="JD87" s="37">
        <f>SUM(IZ41:JF41)/60</f>
        <v>38.75</v>
      </c>
      <c r="JE87" s="59">
        <f t="shared" si="96"/>
        <v>0</v>
      </c>
      <c r="JF87" s="61"/>
      <c r="JG87" s="36">
        <f>SUM(JG36:JM36)/60</f>
        <v>0</v>
      </c>
      <c r="JH87" s="37">
        <f>SUM(JG37:JM38)/60</f>
        <v>0</v>
      </c>
      <c r="JI87" s="29">
        <f>SUM(JG39:JM39)/60</f>
        <v>0</v>
      </c>
      <c r="JJ87" s="37">
        <f t="shared" si="97"/>
        <v>0</v>
      </c>
      <c r="JK87" s="37">
        <f>SUM(JG41:JM41)/60</f>
        <v>38.75</v>
      </c>
      <c r="JL87" s="59">
        <f t="shared" si="98"/>
        <v>0</v>
      </c>
      <c r="JM87" s="61"/>
      <c r="JN87" s="36">
        <f>SUM(JN36:JT36)/60</f>
        <v>0</v>
      </c>
      <c r="JO87" s="37">
        <f>SUM(JN37:JT38)/60</f>
        <v>0</v>
      </c>
      <c r="JP87" s="29">
        <f>SUM(JN39:JT39)/60</f>
        <v>0</v>
      </c>
      <c r="JQ87" s="37">
        <f t="shared" si="99"/>
        <v>0</v>
      </c>
      <c r="JR87" s="37">
        <f>SUM(JN41:JT41)/60</f>
        <v>38.75</v>
      </c>
      <c r="JS87" s="59">
        <f t="shared" si="100"/>
        <v>0</v>
      </c>
      <c r="JT87" s="61"/>
      <c r="JU87" s="36">
        <f>SUM(JU36:KA36)/60</f>
        <v>0</v>
      </c>
      <c r="JV87" s="37">
        <f>SUM(JU37:KA38)/60</f>
        <v>0</v>
      </c>
      <c r="JW87" s="29">
        <f>SUM(JU39:KA39)/60</f>
        <v>0</v>
      </c>
      <c r="JX87" s="37">
        <f t="shared" si="101"/>
        <v>0</v>
      </c>
      <c r="JY87" s="37">
        <f>SUM(JU41:KA41)/60</f>
        <v>38.083333333333336</v>
      </c>
      <c r="JZ87" s="59">
        <f t="shared" si="102"/>
        <v>0</v>
      </c>
      <c r="KA87" s="61"/>
      <c r="KB87" s="36">
        <f>SUM(KB36:KH36)/60</f>
        <v>0</v>
      </c>
      <c r="KC87" s="37">
        <f>SUM(KB37:KH38)/60</f>
        <v>0</v>
      </c>
      <c r="KD87" s="29">
        <f>SUM(KB39:KH39)/60</f>
        <v>0</v>
      </c>
      <c r="KE87" s="37">
        <f t="shared" si="103"/>
        <v>0</v>
      </c>
      <c r="KF87" s="37">
        <f>SUM(KB41:KH41)/60</f>
        <v>31</v>
      </c>
      <c r="KG87" s="59">
        <f t="shared" si="104"/>
        <v>0</v>
      </c>
      <c r="KH87" s="61"/>
      <c r="KI87" s="36">
        <f>SUM(KI36:KO36)/60</f>
        <v>0</v>
      </c>
      <c r="KJ87" s="37">
        <f>SUM(KI37:KO38)/60</f>
        <v>0</v>
      </c>
      <c r="KK87" s="29">
        <f>SUM(KI39:KO39)/60</f>
        <v>0</v>
      </c>
      <c r="KL87" s="37">
        <f t="shared" si="105"/>
        <v>0</v>
      </c>
      <c r="KM87" s="37">
        <f>SUM(KI41:KO41)/60</f>
        <v>38.75</v>
      </c>
      <c r="KN87" s="59">
        <f t="shared" si="106"/>
        <v>0</v>
      </c>
      <c r="KO87" s="61"/>
      <c r="KP87" s="36">
        <f>SUM(KP36:KV36)/60</f>
        <v>0</v>
      </c>
      <c r="KQ87" s="37">
        <f>SUM(KP37:KV38)/60</f>
        <v>0</v>
      </c>
      <c r="KR87" s="29">
        <f>SUM(KP39:KV39)/60</f>
        <v>0</v>
      </c>
      <c r="KS87" s="37">
        <f t="shared" si="107"/>
        <v>0</v>
      </c>
      <c r="KT87" s="37">
        <f>SUM(KP41:KV41)/60</f>
        <v>31</v>
      </c>
      <c r="KU87" s="59">
        <f t="shared" si="108"/>
        <v>0</v>
      </c>
      <c r="KV87" s="61"/>
      <c r="KW87" s="36">
        <f>SUM(KW36:LC36)/60</f>
        <v>0</v>
      </c>
      <c r="KX87" s="37">
        <f>SUM(KW37:LC38)/60</f>
        <v>0</v>
      </c>
      <c r="KY87" s="29">
        <f>SUM(KW39:LC39)/60</f>
        <v>0</v>
      </c>
      <c r="KZ87" s="37">
        <f t="shared" si="109"/>
        <v>0</v>
      </c>
      <c r="LA87" s="37">
        <f>SUM(KW41:LC41)/60</f>
        <v>38.583333333333336</v>
      </c>
      <c r="LB87" s="59">
        <f t="shared" si="110"/>
        <v>0</v>
      </c>
      <c r="LC87" s="61"/>
      <c r="LD87" s="36">
        <f>SUM(LD36:LJ36)/60</f>
        <v>0</v>
      </c>
      <c r="LE87" s="37">
        <f>SUM(LD37:LJ38)/60</f>
        <v>0</v>
      </c>
      <c r="LF87" s="29">
        <f>SUM(LD39:LJ39)/60</f>
        <v>0</v>
      </c>
      <c r="LG87" s="37">
        <f t="shared" si="111"/>
        <v>0</v>
      </c>
      <c r="LH87" s="37">
        <f>SUM(LD41:LJ41)/60</f>
        <v>38.583333333333336</v>
      </c>
      <c r="LI87" s="59">
        <f t="shared" si="112"/>
        <v>0</v>
      </c>
      <c r="LJ87" s="61"/>
      <c r="LK87" s="36">
        <f>SUM(LK36:LQ36)/60</f>
        <v>0</v>
      </c>
      <c r="LL87" s="37">
        <f>SUM(LK37:LQ38)/60</f>
        <v>0</v>
      </c>
      <c r="LM87" s="29">
        <f>SUM(LK39:LQ39)/60</f>
        <v>0</v>
      </c>
      <c r="LN87" s="37">
        <f t="shared" si="113"/>
        <v>0</v>
      </c>
      <c r="LO87" s="37">
        <f>SUM(LK41:LQ41)/60</f>
        <v>31</v>
      </c>
      <c r="LP87" s="59">
        <f t="shared" si="114"/>
        <v>0</v>
      </c>
      <c r="LQ87" s="61"/>
      <c r="LR87" s="36">
        <f>SUM(LR36:LX36)/60</f>
        <v>0</v>
      </c>
      <c r="LS87" s="37">
        <f>SUM(LR37:LX38)/60</f>
        <v>0</v>
      </c>
      <c r="LT87" s="29">
        <f>SUM(LR39:LX39)/60</f>
        <v>0</v>
      </c>
      <c r="LU87" s="37">
        <f t="shared" si="115"/>
        <v>0</v>
      </c>
      <c r="LV87" s="37">
        <f>SUM(LR41:LX41)/60</f>
        <v>31</v>
      </c>
      <c r="LW87" s="59">
        <f t="shared" si="116"/>
        <v>0</v>
      </c>
      <c r="LX87" s="61"/>
      <c r="LY87" s="36">
        <f>SUM(LY36:ME36)/60</f>
        <v>0</v>
      </c>
      <c r="LZ87" s="37">
        <f>SUM(LY37:ME38)/60</f>
        <v>0</v>
      </c>
      <c r="MA87" s="29">
        <f>SUM(LY39:ME39)/60</f>
        <v>0</v>
      </c>
      <c r="MB87" s="37">
        <f t="shared" si="117"/>
        <v>0</v>
      </c>
      <c r="MC87" s="37">
        <f>SUM(LY41:ME41)/60</f>
        <v>38.75</v>
      </c>
      <c r="MD87" s="59">
        <f t="shared" si="118"/>
        <v>0</v>
      </c>
      <c r="ME87" s="61"/>
      <c r="MF87" s="36">
        <f>SUM(MF36:ML36)/60</f>
        <v>0</v>
      </c>
      <c r="MG87" s="37">
        <f>SUM(MF37:ML38)/60</f>
        <v>0</v>
      </c>
      <c r="MH87" s="29">
        <f>SUM(MF39:ML39)/60</f>
        <v>0</v>
      </c>
      <c r="MI87" s="37">
        <f t="shared" si="119"/>
        <v>0</v>
      </c>
      <c r="MJ87" s="37">
        <f>SUM(MF41:ML41)/60</f>
        <v>38</v>
      </c>
      <c r="MK87" s="59">
        <f t="shared" si="120"/>
        <v>0</v>
      </c>
      <c r="ML87" s="61"/>
      <c r="MM87" s="36">
        <f>SUM(MM36:MS36)/60</f>
        <v>0</v>
      </c>
      <c r="MN87" s="37">
        <f>SUM(MM37:MS38)/60</f>
        <v>0</v>
      </c>
      <c r="MO87" s="29">
        <f>SUM(MM39:MS39)/60</f>
        <v>0</v>
      </c>
      <c r="MP87" s="37">
        <f t="shared" si="121"/>
        <v>0</v>
      </c>
      <c r="MQ87" s="37">
        <f>SUM(MM41:MS41)/60</f>
        <v>30.25</v>
      </c>
      <c r="MR87" s="59">
        <f t="shared" si="122"/>
        <v>0</v>
      </c>
      <c r="MS87" s="61"/>
      <c r="MT87" s="36">
        <f>SUM(MT36:MZ36)/60</f>
        <v>0</v>
      </c>
      <c r="MU87" s="37">
        <f>SUM(MT37:MZ38)/60</f>
        <v>0</v>
      </c>
      <c r="MV87" s="29">
        <f>SUM(MT39:MZ39)/60</f>
        <v>0</v>
      </c>
      <c r="MW87" s="37">
        <f t="shared" si="123"/>
        <v>0</v>
      </c>
      <c r="MX87" s="37">
        <f>SUM(MT41:MZ41)/60</f>
        <v>19.783333333333335</v>
      </c>
      <c r="MY87" s="59">
        <f t="shared" si="124"/>
        <v>0</v>
      </c>
      <c r="MZ87" s="61"/>
      <c r="NA87" s="36">
        <f>SUM(NA36:NG36)/60</f>
        <v>0</v>
      </c>
      <c r="NB87" s="37">
        <f>SUM(NA37:NG38)/60</f>
        <v>0</v>
      </c>
      <c r="NC87" s="29">
        <f>SUM(NA39:NG39)/60</f>
        <v>0</v>
      </c>
      <c r="ND87" s="37">
        <f t="shared" si="125"/>
        <v>0</v>
      </c>
      <c r="NE87" s="37">
        <f>SUM(NA41:NG41)/60</f>
        <v>19.783333333333335</v>
      </c>
      <c r="NF87" s="59">
        <f t="shared" si="126"/>
        <v>0</v>
      </c>
      <c r="NG87" s="61"/>
      <c r="NH87" s="36">
        <f>SUM(NH36:NN36)/60</f>
        <v>0</v>
      </c>
      <c r="NI87" s="37">
        <f>SUM(NH37:NN38)/60</f>
        <v>0</v>
      </c>
      <c r="NJ87" s="29">
        <f>SUM(NH39:NN39)/60</f>
        <v>0</v>
      </c>
      <c r="NK87" s="37">
        <f t="shared" si="127"/>
        <v>0</v>
      </c>
      <c r="NL87" s="37">
        <f>SUM(NH41:NN41)/60</f>
        <v>38.75</v>
      </c>
      <c r="NM87" s="59">
        <f t="shared" si="128"/>
        <v>0</v>
      </c>
      <c r="NN87" s="61"/>
      <c r="NO87" s="36">
        <f>SUM(NO36:NU36)/60</f>
        <v>0</v>
      </c>
      <c r="NP87" s="37">
        <f>SUM(NO37:NU38)/60</f>
        <v>0</v>
      </c>
      <c r="NQ87" s="29">
        <f>SUM(NO39:NU39)/60</f>
        <v>0</v>
      </c>
      <c r="NR87" s="37">
        <f t="shared" si="129"/>
        <v>0</v>
      </c>
      <c r="NS87" s="37">
        <f>SUM(NO41:NU41)/60</f>
        <v>38.75</v>
      </c>
      <c r="NT87" s="59">
        <f t="shared" si="130"/>
        <v>0</v>
      </c>
      <c r="NU87" s="61"/>
      <c r="NV87" s="36">
        <f>SUM(NV36:OB36)/60</f>
        <v>0</v>
      </c>
      <c r="NW87" s="37">
        <f>SUM(NV37:OB38)/60</f>
        <v>0</v>
      </c>
      <c r="NX87" s="29">
        <f>SUM(NV39:OB39)/60</f>
        <v>0</v>
      </c>
      <c r="NY87" s="37">
        <f t="shared" si="131"/>
        <v>0</v>
      </c>
      <c r="NZ87" s="37">
        <f>SUM(NV41:OB41)/60</f>
        <v>28.75</v>
      </c>
      <c r="OA87" s="59">
        <f t="shared" si="132"/>
        <v>0</v>
      </c>
      <c r="OB87" s="61"/>
      <c r="OC87" s="36">
        <f>SUM(OC36:OI36)/60</f>
        <v>0</v>
      </c>
      <c r="OD87" s="37">
        <f>SUM(OC37:OI38)/60</f>
        <v>0</v>
      </c>
      <c r="OE87" s="29">
        <f>SUM(OC39:OI39)/60</f>
        <v>0</v>
      </c>
      <c r="OF87" s="37">
        <f t="shared" si="133"/>
        <v>0</v>
      </c>
      <c r="OG87" s="37">
        <f>SUM(OC41:OI41)/60</f>
        <v>38.75</v>
      </c>
      <c r="OH87" s="59">
        <f t="shared" si="139"/>
        <v>0</v>
      </c>
      <c r="OI87" s="61"/>
      <c r="OJ87" s="36">
        <f>SUM(OJ36:OP36)/60</f>
        <v>0</v>
      </c>
      <c r="OK87" s="37">
        <f>SUM(OJ37:OP38)/60</f>
        <v>0</v>
      </c>
      <c r="OL87" s="29">
        <f>SUM(OJ39:OP39)/60</f>
        <v>0</v>
      </c>
      <c r="OM87" s="37">
        <f t="shared" si="134"/>
        <v>0</v>
      </c>
      <c r="ON87" s="37">
        <f>SUM(OJ41:OP41)/60</f>
        <v>29</v>
      </c>
      <c r="OO87" s="59">
        <f t="shared" si="140"/>
        <v>0</v>
      </c>
      <c r="OP87" s="61"/>
      <c r="OQ87" s="36">
        <f>SUM(OQ36:OW36)/60</f>
        <v>0</v>
      </c>
      <c r="OR87" s="37">
        <f>SUM(OQ37:OW38)/60</f>
        <v>0</v>
      </c>
      <c r="OS87" s="29">
        <f>SUM(OQ39:OW39)/60</f>
        <v>0</v>
      </c>
      <c r="OT87" s="37">
        <f t="shared" si="135"/>
        <v>0</v>
      </c>
      <c r="OU87" s="37">
        <f>SUM(OQ41:OW41)/60</f>
        <v>38.75</v>
      </c>
      <c r="OV87" s="59">
        <f t="shared" si="141"/>
        <v>0</v>
      </c>
      <c r="OW87" s="61"/>
      <c r="OX87" s="36">
        <f>SUM(OX36:PD36)/60</f>
        <v>0</v>
      </c>
      <c r="OY87" s="37">
        <f>SUM(OX37:PD38)/60</f>
        <v>0</v>
      </c>
      <c r="OZ87" s="29">
        <f>SUM(OX39:PD39)/60</f>
        <v>0</v>
      </c>
      <c r="PA87" s="37">
        <f t="shared" si="136"/>
        <v>0</v>
      </c>
      <c r="PB87" s="37">
        <f>SUM(OX41:PD41)/60</f>
        <v>23.25</v>
      </c>
      <c r="PC87" s="59">
        <f t="shared" si="142"/>
        <v>0</v>
      </c>
      <c r="PD87" s="61"/>
      <c r="PE87" s="36">
        <f>SUM(PE36:PK36)/60</f>
        <v>0</v>
      </c>
      <c r="PF87" s="37">
        <f>SUM(PE37:PK38)/60</f>
        <v>0</v>
      </c>
      <c r="PG87" s="29">
        <f>SUM(PE39:PK39)/60</f>
        <v>0</v>
      </c>
      <c r="PH87" s="37">
        <f t="shared" si="137"/>
        <v>0</v>
      </c>
      <c r="PI87" s="37">
        <f>SUM(PE41:PK41)/60</f>
        <v>38.083333333333336</v>
      </c>
      <c r="PJ87" s="59">
        <f t="shared" si="143"/>
        <v>0</v>
      </c>
      <c r="PK87" s="61"/>
      <c r="PL87" s="36">
        <f>SUM(PL36:PR36)/60</f>
        <v>28.65</v>
      </c>
      <c r="PM87" s="37">
        <f>SUM(PL37:PR38)/60</f>
        <v>0</v>
      </c>
      <c r="PN87" s="29">
        <f>SUM(PL39:PR39)/60</f>
        <v>0</v>
      </c>
      <c r="PO87" s="37">
        <f t="shared" si="138"/>
        <v>28.65</v>
      </c>
      <c r="PP87" s="37">
        <f>SUM(PL41:PR41)/60</f>
        <v>31</v>
      </c>
      <c r="PQ87" s="59">
        <f t="shared" si="144"/>
        <v>0.92419354838709677</v>
      </c>
      <c r="PR87" s="61"/>
    </row>
    <row r="88" spans="1:434" hidden="1">
      <c r="A88" s="33" t="str">
        <f t="shared" si="25"/>
        <v>T08</v>
      </c>
      <c r="B88" s="133" t="s">
        <v>7043</v>
      </c>
      <c r="C88" s="29">
        <f>SUM(C57:F57)/60</f>
        <v>0</v>
      </c>
      <c r="D88" s="37">
        <f t="shared" si="26"/>
        <v>0</v>
      </c>
      <c r="E88" s="37">
        <f>SUM(C42:G42)/60</f>
        <v>0</v>
      </c>
      <c r="F88" s="59" t="str">
        <f>IFERROR(#REF!/E88,"")</f>
        <v/>
      </c>
      <c r="G88" s="61"/>
      <c r="H88" s="36">
        <f>SUM(H42:N42)/60</f>
        <v>0</v>
      </c>
      <c r="I88" s="37">
        <f>SUM(H43:N44)/60</f>
        <v>0</v>
      </c>
      <c r="J88" s="29">
        <f>SUM(G57:M57)/60</f>
        <v>0</v>
      </c>
      <c r="K88" s="37">
        <f t="shared" si="27"/>
        <v>0</v>
      </c>
      <c r="L88" s="37">
        <f>SUM(H42:N42)/60</f>
        <v>0</v>
      </c>
      <c r="M88" s="59" t="str">
        <f t="shared" si="145"/>
        <v/>
      </c>
      <c r="N88" s="61"/>
      <c r="O88" s="36">
        <f>SUM(O42:U42)/60</f>
        <v>0</v>
      </c>
      <c r="P88" s="37">
        <f>SUM(O43:U44)/60</f>
        <v>0</v>
      </c>
      <c r="Q88" s="29">
        <f>SUM(N57:T57)/60</f>
        <v>0</v>
      </c>
      <c r="R88" s="37">
        <f t="shared" si="28"/>
        <v>0</v>
      </c>
      <c r="S88" s="37">
        <f>SUM(O42:U42)/60</f>
        <v>0</v>
      </c>
      <c r="T88" s="59" t="str">
        <f t="shared" si="146"/>
        <v/>
      </c>
      <c r="U88" s="61"/>
      <c r="V88" s="36">
        <f>SUM(V42:AB42)/60</f>
        <v>0</v>
      </c>
      <c r="W88" s="37">
        <f>SUM(V43:AB44)/60</f>
        <v>0</v>
      </c>
      <c r="X88" s="29">
        <f>SUM(U57:AA57)/60</f>
        <v>0</v>
      </c>
      <c r="Y88" s="37">
        <f t="shared" si="29"/>
        <v>0</v>
      </c>
      <c r="Z88" s="37">
        <f>SUM(V42:AB42)/60</f>
        <v>0</v>
      </c>
      <c r="AA88" s="59" t="str">
        <f>IFERROR(V88/Z88,"")</f>
        <v/>
      </c>
      <c r="AB88" s="61"/>
      <c r="AC88" s="36">
        <f>SUM(AC42:AI42)/60</f>
        <v>0</v>
      </c>
      <c r="AD88" s="37">
        <f>SUM(AC43:AI44)/60</f>
        <v>0</v>
      </c>
      <c r="AE88" s="29">
        <f>SUM(AB57:AH57)/60</f>
        <v>0</v>
      </c>
      <c r="AF88" s="37">
        <f t="shared" si="30"/>
        <v>0</v>
      </c>
      <c r="AG88" s="37">
        <f>SUM(AC42:AI42)/60</f>
        <v>0</v>
      </c>
      <c r="AH88" s="59" t="str">
        <f t="shared" si="31"/>
        <v/>
      </c>
      <c r="AI88" s="61"/>
      <c r="AJ88" s="36">
        <f>SUM(AJ42:AP42)/60</f>
        <v>7.9666666666666668</v>
      </c>
      <c r="AK88" s="37">
        <f>SUM(AJ43:AP44)/60</f>
        <v>0</v>
      </c>
      <c r="AL88" s="29">
        <f>SUM(AI57:AO57)/60</f>
        <v>0</v>
      </c>
      <c r="AM88" s="37">
        <f t="shared" si="32"/>
        <v>7.9666666666666668</v>
      </c>
      <c r="AN88" s="37">
        <f>SUM(AJ42:AP42)/60</f>
        <v>7.9666666666666668</v>
      </c>
      <c r="AO88" s="59">
        <f t="shared" si="33"/>
        <v>1</v>
      </c>
      <c r="AP88" s="61"/>
      <c r="AQ88" s="36">
        <f>SUM(AQ42:AW42)/60</f>
        <v>7.9666666666666668</v>
      </c>
      <c r="AR88" s="37">
        <f>SUM(AQ43:AW44)/60</f>
        <v>0</v>
      </c>
      <c r="AS88" s="29">
        <f>SUM(AP57:AV57)/60</f>
        <v>0</v>
      </c>
      <c r="AT88" s="37">
        <f t="shared" si="34"/>
        <v>7.9666666666666668</v>
      </c>
      <c r="AU88" s="37">
        <f>SUM(AQ42:AW42)/60</f>
        <v>7.9666666666666668</v>
      </c>
      <c r="AV88" s="59">
        <f t="shared" si="35"/>
        <v>1</v>
      </c>
      <c r="AW88" s="61"/>
      <c r="AX88" s="36">
        <f>SUM(AX42:BD42)/60</f>
        <v>0</v>
      </c>
      <c r="AY88" s="37">
        <f>SUM(AX43:BD44)/60</f>
        <v>0</v>
      </c>
      <c r="AZ88" s="29">
        <f>SUM(AW57:BC57)/60</f>
        <v>0</v>
      </c>
      <c r="BA88" s="37">
        <f t="shared" si="36"/>
        <v>0</v>
      </c>
      <c r="BB88" s="37">
        <f>SUM(AX42:BD42)/60</f>
        <v>0</v>
      </c>
      <c r="BC88" s="59" t="str">
        <f t="shared" si="37"/>
        <v/>
      </c>
      <c r="BD88" s="61"/>
      <c r="BE88" s="36">
        <f>SUM(BE42:BK42)/60</f>
        <v>0</v>
      </c>
      <c r="BF88" s="37">
        <f>SUM(BE43:BK44)/60</f>
        <v>0</v>
      </c>
      <c r="BG88" s="29">
        <f>SUM(BD57:BJ57)/60</f>
        <v>0</v>
      </c>
      <c r="BH88" s="37">
        <f t="shared" si="38"/>
        <v>0</v>
      </c>
      <c r="BI88" s="37">
        <f>SUM(BE42:BK42)/60</f>
        <v>0</v>
      </c>
      <c r="BJ88" s="59" t="str">
        <f t="shared" si="39"/>
        <v/>
      </c>
      <c r="BK88" s="61"/>
      <c r="BL88" s="36">
        <f>SUM(BL42:BR42)/60</f>
        <v>0</v>
      </c>
      <c r="BM88" s="37">
        <f>SUM(BL43:BR44)/60</f>
        <v>0</v>
      </c>
      <c r="BN88" s="29">
        <f>SUM(BK57:BQ57)/60</f>
        <v>0</v>
      </c>
      <c r="BO88" s="37">
        <f t="shared" si="40"/>
        <v>0</v>
      </c>
      <c r="BP88" s="37">
        <f>SUM(BL42:BR42)/60</f>
        <v>0</v>
      </c>
      <c r="BQ88" s="59" t="str">
        <f t="shared" si="41"/>
        <v/>
      </c>
      <c r="BR88" s="61"/>
      <c r="BS88" s="36">
        <f>SUM(BS42:BY42)/60</f>
        <v>0</v>
      </c>
      <c r="BT88" s="37">
        <f>SUM(BS43:BY44)/60</f>
        <v>0</v>
      </c>
      <c r="BU88" s="29">
        <f>SUM(BR57:BX57)/60</f>
        <v>0</v>
      </c>
      <c r="BV88" s="37">
        <f t="shared" si="42"/>
        <v>0</v>
      </c>
      <c r="BW88" s="37">
        <f>SUM(BS42:BY42)/60</f>
        <v>0</v>
      </c>
      <c r="BX88" s="59" t="str">
        <f t="shared" si="43"/>
        <v/>
      </c>
      <c r="BY88" s="61"/>
      <c r="BZ88" s="36">
        <f>SUM(BZ42:CF42)/60</f>
        <v>0</v>
      </c>
      <c r="CA88" s="37">
        <f>SUM(BZ43:CF44)/60</f>
        <v>0</v>
      </c>
      <c r="CB88" s="29">
        <f>SUM(BY57:CE57)/60</f>
        <v>0</v>
      </c>
      <c r="CC88" s="37">
        <f t="shared" si="44"/>
        <v>0</v>
      </c>
      <c r="CD88" s="37">
        <f>SUM(BZ42:CF42)/60</f>
        <v>0</v>
      </c>
      <c r="CE88" s="59" t="str">
        <f t="shared" si="45"/>
        <v/>
      </c>
      <c r="CF88" s="61"/>
      <c r="CG88" s="36">
        <f>SUM(CG42:CM42)/60</f>
        <v>0</v>
      </c>
      <c r="CH88" s="37">
        <f>SUM(CG43:CM44)/60</f>
        <v>0</v>
      </c>
      <c r="CI88" s="29">
        <f>SUM(CF57:CL57)/60</f>
        <v>0</v>
      </c>
      <c r="CJ88" s="37">
        <f t="shared" si="46"/>
        <v>0</v>
      </c>
      <c r="CK88" s="37">
        <f>SUM(CG42:CM42)/60</f>
        <v>0</v>
      </c>
      <c r="CL88" s="59" t="str">
        <f t="shared" si="47"/>
        <v/>
      </c>
      <c r="CM88" s="61"/>
      <c r="CN88" s="36">
        <f>SUM(CN42:CT42)/60</f>
        <v>0</v>
      </c>
      <c r="CO88" s="37">
        <f>SUM(CN43:CT44)/60</f>
        <v>0</v>
      </c>
      <c r="CP88" s="29">
        <f>SUM(CM57:CS57)/60</f>
        <v>0</v>
      </c>
      <c r="CQ88" s="37">
        <f t="shared" si="48"/>
        <v>0</v>
      </c>
      <c r="CR88" s="37">
        <f>SUM(CN42:CT42)/60</f>
        <v>0</v>
      </c>
      <c r="CS88" s="59" t="str">
        <f t="shared" si="148"/>
        <v/>
      </c>
      <c r="CT88" s="61"/>
      <c r="CU88" s="36">
        <f>SUM(CU48:DA48)/60</f>
        <v>0</v>
      </c>
      <c r="CV88" s="37">
        <f>SUM(CU49:DA50)/60</f>
        <v>0</v>
      </c>
      <c r="CW88" s="29">
        <f>SUM(CT57:CZ57)/60</f>
        <v>0</v>
      </c>
      <c r="CX88" s="37">
        <f>SUM(CU88:CW88)</f>
        <v>0</v>
      </c>
      <c r="CY88" s="37">
        <f>SUM(CU53:DA53)/60</f>
        <v>11.083333333333334</v>
      </c>
      <c r="CZ88" s="59">
        <f t="shared" si="50"/>
        <v>0</v>
      </c>
      <c r="DA88" s="61"/>
      <c r="DB88" s="36">
        <f>SUM(DB48:DH48)/60</f>
        <v>0</v>
      </c>
      <c r="DC88" s="37">
        <f>SUM(DB49:DH50)/60</f>
        <v>0</v>
      </c>
      <c r="DD88" s="29">
        <f>SUM(DA51:DG51)/60</f>
        <v>0</v>
      </c>
      <c r="DE88" s="37">
        <f>SUM(DB88:DD88)</f>
        <v>0</v>
      </c>
      <c r="DF88" s="37">
        <f>SUM(DB53:DH53)/60</f>
        <v>23.25</v>
      </c>
      <c r="DG88" s="59">
        <f t="shared" si="52"/>
        <v>0</v>
      </c>
      <c r="DH88" s="61"/>
      <c r="DI88" s="36">
        <f>SUM(DI48:DO48)/60</f>
        <v>0</v>
      </c>
      <c r="DJ88" s="37">
        <f>SUM(DI43:DO44)/60</f>
        <v>0</v>
      </c>
      <c r="DK88" s="29">
        <f>SUM(DH57:DN57)/60</f>
        <v>0</v>
      </c>
      <c r="DL88" s="37">
        <f t="shared" si="53"/>
        <v>0</v>
      </c>
      <c r="DM88" s="37">
        <f>SUM(DI53:DO53)/60</f>
        <v>38.75</v>
      </c>
      <c r="DN88" s="59">
        <f t="shared" si="54"/>
        <v>0</v>
      </c>
      <c r="DO88" s="61"/>
      <c r="DP88" s="36">
        <f>SUM(DP48:DV48)/60</f>
        <v>0</v>
      </c>
      <c r="DQ88" s="37">
        <f>SUM(DP49:DV50)/60</f>
        <v>0</v>
      </c>
      <c r="DR88" s="29">
        <f>SUM(DO57:DU57)/60</f>
        <v>0</v>
      </c>
      <c r="DS88" s="37">
        <f t="shared" ref="DS88:DS93" si="149">SUM(DP88:DR88)</f>
        <v>0</v>
      </c>
      <c r="DT88" s="37">
        <f>SUM(DP53:DV53)/60</f>
        <v>38.75</v>
      </c>
      <c r="DU88" s="59">
        <f t="shared" si="56"/>
        <v>0</v>
      </c>
      <c r="DV88" s="61"/>
      <c r="DW88" s="36">
        <f>SUM(DW48:EC48)/60</f>
        <v>0</v>
      </c>
      <c r="DX88" s="37">
        <f>SUM(DW49:EC50)/60</f>
        <v>0</v>
      </c>
      <c r="DY88" s="29">
        <f>SUM(DV57:EB57)/60</f>
        <v>0</v>
      </c>
      <c r="DZ88" s="37">
        <f t="shared" ref="DZ88:DZ93" si="150">SUM(DW88:DY88)</f>
        <v>0</v>
      </c>
      <c r="EA88" s="37">
        <f>SUM(DW53:EC53)/60</f>
        <v>7.75</v>
      </c>
      <c r="EB88" s="59">
        <f t="shared" si="58"/>
        <v>0</v>
      </c>
      <c r="EC88" s="61"/>
      <c r="ED88" s="36">
        <f>SUM(ED48:EJ48)/60</f>
        <v>0</v>
      </c>
      <c r="EE88" s="37">
        <f>SUM(ED49:EJ50)/60</f>
        <v>0</v>
      </c>
      <c r="EF88" s="29">
        <f>SUM(EC57:EI57)/60</f>
        <v>0</v>
      </c>
      <c r="EG88" s="37">
        <f t="shared" ref="EG88:EG93" si="151">SUM(ED88:EF88)</f>
        <v>0</v>
      </c>
      <c r="EH88" s="37">
        <f>SUM(ED53:EJ53)/60</f>
        <v>37.75</v>
      </c>
      <c r="EI88" s="59">
        <f t="shared" si="60"/>
        <v>0</v>
      </c>
      <c r="EJ88" s="61"/>
      <c r="EK88" s="36">
        <f>SUM(EK48:EQ48)/60</f>
        <v>0</v>
      </c>
      <c r="EL88" s="37">
        <f>SUM(EK49:EQ50)/60</f>
        <v>0</v>
      </c>
      <c r="EM88" s="29">
        <f>SUM(EJ57:EP57)/60</f>
        <v>0</v>
      </c>
      <c r="EN88" s="37">
        <f t="shared" ref="EN88:EN93" si="152">SUM(EK88:EM88)</f>
        <v>0</v>
      </c>
      <c r="EO88" s="37">
        <f>SUM(EK53:EQ53)/60</f>
        <v>31</v>
      </c>
      <c r="EP88" s="59">
        <f t="shared" si="62"/>
        <v>0</v>
      </c>
      <c r="EQ88" s="61"/>
      <c r="ER88" s="36">
        <f>SUM(ER48:EX48)/60</f>
        <v>0</v>
      </c>
      <c r="ES88" s="37">
        <f>SUM(ER49:EX50)/60</f>
        <v>0</v>
      </c>
      <c r="ET88" s="29">
        <f>SUM(EQ57:EW57)/60</f>
        <v>0</v>
      </c>
      <c r="EU88" s="37">
        <f t="shared" ref="EU88:EU93" si="153">SUM(ER88:ET88)</f>
        <v>0</v>
      </c>
      <c r="EV88" s="37">
        <f>SUM(ER53:EX53)/60</f>
        <v>38.75</v>
      </c>
      <c r="EW88" s="59">
        <f t="shared" si="64"/>
        <v>0</v>
      </c>
      <c r="EX88" s="61"/>
      <c r="EY88" s="36">
        <f>SUM(EY48:FE48)/60</f>
        <v>0</v>
      </c>
      <c r="EZ88" s="37">
        <f>SUM(EY49:FE50)/60</f>
        <v>0</v>
      </c>
      <c r="FA88" s="29">
        <f>SUM(EX57:FD57)/60</f>
        <v>0</v>
      </c>
      <c r="FB88" s="37">
        <f t="shared" ref="FB88:FB93" si="154">SUM(EY88:FA88)</f>
        <v>0</v>
      </c>
      <c r="FC88" s="37">
        <f>SUM(EY53:FE53)/60</f>
        <v>34.875</v>
      </c>
      <c r="FD88" s="59">
        <f t="shared" si="66"/>
        <v>0</v>
      </c>
      <c r="FE88" s="61"/>
      <c r="FF88" s="36">
        <f>SUM(FF48:FL48)/60</f>
        <v>0</v>
      </c>
      <c r="FG88" s="37">
        <f>SUM(FF49:FL50)/60</f>
        <v>0</v>
      </c>
      <c r="FH88" s="29">
        <f>SUM(FE57:FK57)/60</f>
        <v>0</v>
      </c>
      <c r="FI88" s="37">
        <f t="shared" ref="FI88:FI93" si="155">SUM(FF88:FH88)</f>
        <v>0</v>
      </c>
      <c r="FJ88" s="37">
        <f>SUM(FF53:FL53)/60</f>
        <v>31</v>
      </c>
      <c r="FK88" s="59">
        <f t="shared" si="68"/>
        <v>0</v>
      </c>
      <c r="FL88" s="61"/>
      <c r="FM88" s="36">
        <f>SUM(FM48:FS48)/60</f>
        <v>0</v>
      </c>
      <c r="FN88" s="37">
        <f>SUM(FM49:FS50)/60</f>
        <v>0</v>
      </c>
      <c r="FO88" s="29">
        <f>SUM(FL57:FR57)/60</f>
        <v>0</v>
      </c>
      <c r="FP88" s="37">
        <f t="shared" ref="FP88:FP93" si="156">SUM(FM88:FO88)</f>
        <v>0</v>
      </c>
      <c r="FQ88" s="37">
        <f>SUM(FM53:FS53)/60</f>
        <v>38.75</v>
      </c>
      <c r="FR88" s="59">
        <f t="shared" si="70"/>
        <v>0</v>
      </c>
      <c r="FS88" s="61"/>
      <c r="FT88" s="36">
        <f>SUM(FT48:FZ48)/60</f>
        <v>0</v>
      </c>
      <c r="FU88" s="37">
        <f>SUM(FT49:FZ50)/60</f>
        <v>0</v>
      </c>
      <c r="FV88" s="29">
        <f>SUM(FS57:FY57)/60</f>
        <v>0</v>
      </c>
      <c r="FW88" s="37">
        <f t="shared" si="71"/>
        <v>0</v>
      </c>
      <c r="FX88" s="37">
        <f>SUM(FT53:FZ53)/60</f>
        <v>38.75</v>
      </c>
      <c r="FY88" s="59">
        <f t="shared" si="72"/>
        <v>0</v>
      </c>
      <c r="FZ88" s="61"/>
      <c r="GA88" s="36">
        <f>SUM(GA48:GG48)/60</f>
        <v>0</v>
      </c>
      <c r="GB88" s="37">
        <f>SUM(GA49:GG50)/60</f>
        <v>0</v>
      </c>
      <c r="GC88" s="29">
        <f>SUM(FZ57:GF57)/60</f>
        <v>0</v>
      </c>
      <c r="GD88" s="37">
        <f t="shared" si="73"/>
        <v>0</v>
      </c>
      <c r="GE88" s="37">
        <f>SUM(GA53:GG53)/60</f>
        <v>7.75</v>
      </c>
      <c r="GF88" s="59">
        <f t="shared" si="74"/>
        <v>0</v>
      </c>
      <c r="GG88" s="61"/>
      <c r="GH88" s="36">
        <f>SUM(GH48:GN48)/60</f>
        <v>0</v>
      </c>
      <c r="GI88" s="37">
        <f>SUM(GH49:GN50)/60</f>
        <v>0</v>
      </c>
      <c r="GJ88" s="29">
        <f>SUM(GG57:GM57)/60</f>
        <v>0</v>
      </c>
      <c r="GK88" s="37">
        <f t="shared" si="75"/>
        <v>0</v>
      </c>
      <c r="GL88" s="37">
        <f>SUM(GH53:GN53)/60</f>
        <v>0</v>
      </c>
      <c r="GM88" s="59" t="str">
        <f t="shared" si="76"/>
        <v/>
      </c>
      <c r="GN88" s="61"/>
      <c r="GO88" s="36">
        <f>SUM(GO48:GU48)/60</f>
        <v>0</v>
      </c>
      <c r="GP88" s="37">
        <f>SUM(GO49:GU50)/60</f>
        <v>0</v>
      </c>
      <c r="GQ88" s="29">
        <f>SUM(GN57:GT57)/60</f>
        <v>0</v>
      </c>
      <c r="GR88" s="37">
        <f t="shared" si="77"/>
        <v>0</v>
      </c>
      <c r="GS88" s="37">
        <f>SUM(GO53:GU53)/60</f>
        <v>31</v>
      </c>
      <c r="GT88" s="59">
        <f t="shared" si="78"/>
        <v>0</v>
      </c>
      <c r="GU88" s="61"/>
      <c r="GV88" s="36">
        <f>SUM(GV48:HB48)/60</f>
        <v>0</v>
      </c>
      <c r="GW88" s="37">
        <f>SUM(GV49:HB50)/60</f>
        <v>0</v>
      </c>
      <c r="GX88" s="29">
        <f>SUM(GU57:HA57)/60</f>
        <v>0</v>
      </c>
      <c r="GY88" s="37">
        <f t="shared" si="79"/>
        <v>0</v>
      </c>
      <c r="GZ88" s="37">
        <f>SUM(GV53:HB53)/60</f>
        <v>0</v>
      </c>
      <c r="HA88" s="59" t="str">
        <f t="shared" si="80"/>
        <v/>
      </c>
      <c r="HB88" s="61"/>
      <c r="HC88" s="36">
        <f>SUM(HC48:HI48)/60</f>
        <v>0</v>
      </c>
      <c r="HD88" s="37">
        <f>SUM(HC49:HI50)/60</f>
        <v>0</v>
      </c>
      <c r="HE88" s="29">
        <f>SUM(HB57:HH57)/60</f>
        <v>0</v>
      </c>
      <c r="HF88" s="37">
        <f t="shared" si="81"/>
        <v>0</v>
      </c>
      <c r="HG88" s="37">
        <f>SUM(HC53:HI53)/60</f>
        <v>0</v>
      </c>
      <c r="HH88" s="59" t="str">
        <f t="shared" si="82"/>
        <v/>
      </c>
      <c r="HI88" s="61"/>
      <c r="HJ88" s="36">
        <f>SUM(HJ48:HP48)/60</f>
        <v>0</v>
      </c>
      <c r="HK88" s="37">
        <f>SUM(HJ49:HP50)/60</f>
        <v>0</v>
      </c>
      <c r="HL88" s="29">
        <f>SUM(HI57:HO57)/60</f>
        <v>0</v>
      </c>
      <c r="HM88" s="37">
        <f t="shared" si="83"/>
        <v>0</v>
      </c>
      <c r="HN88" s="37">
        <f>SUM(HJ53:HP53)/60</f>
        <v>0</v>
      </c>
      <c r="HO88" s="59" t="str">
        <f t="shared" si="84"/>
        <v/>
      </c>
      <c r="HP88" s="61"/>
      <c r="HQ88" s="36">
        <f>SUM(HQ48:HW48)/60</f>
        <v>0</v>
      </c>
      <c r="HR88" s="37">
        <f>SUM(HQ49:HW50)/60</f>
        <v>0</v>
      </c>
      <c r="HS88" s="29">
        <f>SUM(HP57:HV57)/60</f>
        <v>0</v>
      </c>
      <c r="HT88" s="37">
        <f t="shared" si="85"/>
        <v>0</v>
      </c>
      <c r="HU88" s="37">
        <f>SUM(HQ53:HW53)/60</f>
        <v>0</v>
      </c>
      <c r="HV88" s="59" t="str">
        <f t="shared" si="86"/>
        <v/>
      </c>
      <c r="HW88" s="61"/>
      <c r="HX88" s="36">
        <f>SUM(HX48:ID48)/60</f>
        <v>0</v>
      </c>
      <c r="HY88" s="37">
        <f>SUM(HX49:ID50)/60</f>
        <v>0</v>
      </c>
      <c r="HZ88" s="29">
        <f>SUM(HW57:IC57)/60</f>
        <v>0</v>
      </c>
      <c r="IA88" s="37">
        <f t="shared" si="87"/>
        <v>0</v>
      </c>
      <c r="IB88" s="37">
        <f>SUM(HX53:ID53)/60</f>
        <v>0</v>
      </c>
      <c r="IC88" s="59" t="str">
        <f t="shared" si="88"/>
        <v/>
      </c>
      <c r="ID88" s="61"/>
      <c r="IE88" s="36">
        <f>SUM(IE48:IK48)/60</f>
        <v>0</v>
      </c>
      <c r="IF88" s="37">
        <f>SUM(IE49:IK50)/60</f>
        <v>0</v>
      </c>
      <c r="IG88" s="29">
        <f>SUM(ID57:IJ57)/60</f>
        <v>0</v>
      </c>
      <c r="IH88" s="37">
        <f t="shared" si="89"/>
        <v>0</v>
      </c>
      <c r="II88" s="37">
        <f>SUM(IE53:IK53)/60</f>
        <v>0</v>
      </c>
      <c r="IJ88" s="59" t="str">
        <f t="shared" si="90"/>
        <v/>
      </c>
      <c r="IK88" s="61"/>
      <c r="IL88" s="36">
        <f>SUM(IL48:IR48)/60</f>
        <v>0</v>
      </c>
      <c r="IM88" s="37">
        <f>SUM(IL49:IR50)/60</f>
        <v>0</v>
      </c>
      <c r="IN88" s="29">
        <f>SUM(IK57:IQ57)/60</f>
        <v>0</v>
      </c>
      <c r="IO88" s="37">
        <f t="shared" si="91"/>
        <v>0</v>
      </c>
      <c r="IP88" s="37">
        <f>SUM(IL53:IR53)/60</f>
        <v>0</v>
      </c>
      <c r="IQ88" s="59" t="str">
        <f t="shared" si="92"/>
        <v/>
      </c>
      <c r="IR88" s="61"/>
      <c r="IS88" s="36">
        <f>SUM(IS48:IY48)/60</f>
        <v>0</v>
      </c>
      <c r="IT88" s="37">
        <f>SUM(IS49:IY50)/60</f>
        <v>0</v>
      </c>
      <c r="IU88" s="29">
        <f>SUM(IR57:IX57)/60</f>
        <v>0</v>
      </c>
      <c r="IV88" s="37">
        <f t="shared" si="93"/>
        <v>0</v>
      </c>
      <c r="IW88" s="37">
        <f>SUM(IS53:IY53)/60</f>
        <v>0</v>
      </c>
      <c r="IX88" s="59" t="str">
        <f t="shared" si="94"/>
        <v/>
      </c>
      <c r="IY88" s="61"/>
      <c r="IZ88" s="36">
        <f>SUM(IZ48:JF48)/60</f>
        <v>0</v>
      </c>
      <c r="JA88" s="37">
        <f>SUM(IZ49:JF50)/60</f>
        <v>0</v>
      </c>
      <c r="JB88" s="29">
        <f>SUM(IY57:JE57)/60</f>
        <v>0</v>
      </c>
      <c r="JC88" s="37">
        <f t="shared" si="95"/>
        <v>0</v>
      </c>
      <c r="JD88" s="37">
        <f>SUM(IZ53:JF53)/60</f>
        <v>0</v>
      </c>
      <c r="JE88" s="59" t="str">
        <f t="shared" si="96"/>
        <v/>
      </c>
      <c r="JF88" s="61"/>
      <c r="JG88" s="36">
        <f>SUM(JG48:JM48)/60</f>
        <v>0</v>
      </c>
      <c r="JH88" s="37">
        <f>SUM(JG49:JM50)/60</f>
        <v>0</v>
      </c>
      <c r="JI88" s="29">
        <f>SUM(JF57:JL57)/60</f>
        <v>0</v>
      </c>
      <c r="JJ88" s="37">
        <f t="shared" si="97"/>
        <v>0</v>
      </c>
      <c r="JK88" s="37">
        <f>SUM(JG53:JM53)/60</f>
        <v>0</v>
      </c>
      <c r="JL88" s="59" t="str">
        <f t="shared" si="98"/>
        <v/>
      </c>
      <c r="JM88" s="61"/>
      <c r="JN88" s="36">
        <f>SUM(JN48:JT48)/60</f>
        <v>0</v>
      </c>
      <c r="JO88" s="37">
        <f>SUM(JN49:JT50)/60</f>
        <v>0</v>
      </c>
      <c r="JP88" s="29">
        <f>SUM(JM57:JS57)/60</f>
        <v>0</v>
      </c>
      <c r="JQ88" s="37">
        <f t="shared" si="99"/>
        <v>0</v>
      </c>
      <c r="JR88" s="37">
        <f>SUM(JN53:JT53)/60</f>
        <v>0</v>
      </c>
      <c r="JS88" s="59" t="str">
        <f t="shared" si="100"/>
        <v/>
      </c>
      <c r="JT88" s="61"/>
      <c r="JU88" s="36">
        <f>SUM(JU48:KA48)/60</f>
        <v>0</v>
      </c>
      <c r="JV88" s="37">
        <f>SUM(JU49:KA50)/60</f>
        <v>0</v>
      </c>
      <c r="JW88" s="29">
        <f>SUM(JT57:JZ57)/60</f>
        <v>0</v>
      </c>
      <c r="JX88" s="37">
        <f t="shared" si="101"/>
        <v>0</v>
      </c>
      <c r="JY88" s="37">
        <f>SUM(JU53:KA53)/60</f>
        <v>0</v>
      </c>
      <c r="JZ88" s="59" t="str">
        <f t="shared" si="102"/>
        <v/>
      </c>
      <c r="KA88" s="61"/>
      <c r="KB88" s="36">
        <f>SUM(KB48:KH48)/60</f>
        <v>0</v>
      </c>
      <c r="KC88" s="37">
        <f>SUM(KB49:KH50)/60</f>
        <v>0</v>
      </c>
      <c r="KD88" s="29">
        <f>SUM(KA57:KG57)/60</f>
        <v>0</v>
      </c>
      <c r="KE88" s="37">
        <f t="shared" si="103"/>
        <v>0</v>
      </c>
      <c r="KF88" s="37">
        <f>SUM(KB53:KH53)/60</f>
        <v>0</v>
      </c>
      <c r="KG88" s="59" t="str">
        <f t="shared" si="104"/>
        <v/>
      </c>
      <c r="KH88" s="61"/>
      <c r="KI88" s="36">
        <f>SUM(KI48:KO48)/60</f>
        <v>0</v>
      </c>
      <c r="KJ88" s="37">
        <f>SUM(KI49:KO50)/60</f>
        <v>0</v>
      </c>
      <c r="KK88" s="29">
        <f>SUM(KH57:KN57)/60</f>
        <v>0</v>
      </c>
      <c r="KL88" s="37">
        <f t="shared" si="105"/>
        <v>0</v>
      </c>
      <c r="KM88" s="37">
        <f>SUM(KI53:KO53)/60</f>
        <v>0</v>
      </c>
      <c r="KN88" s="59" t="str">
        <f t="shared" si="106"/>
        <v/>
      </c>
      <c r="KO88" s="61"/>
      <c r="KP88" s="36">
        <f>SUM(KP48:KV48)/60</f>
        <v>0</v>
      </c>
      <c r="KQ88" s="37">
        <f>SUM(KP49:KV50)/60</f>
        <v>0</v>
      </c>
      <c r="KR88" s="29">
        <f>SUM(KO57:KU57)/60</f>
        <v>0</v>
      </c>
      <c r="KS88" s="37">
        <f t="shared" si="107"/>
        <v>0</v>
      </c>
      <c r="KT88" s="37">
        <f>SUM(KP53:KV53)/60</f>
        <v>0</v>
      </c>
      <c r="KU88" s="59" t="str">
        <f t="shared" si="108"/>
        <v/>
      </c>
      <c r="KV88" s="61"/>
      <c r="KW88" s="36">
        <f>SUM(KW48:LC48)/60</f>
        <v>0</v>
      </c>
      <c r="KX88" s="37">
        <f>SUM(KW49:LC50)/60</f>
        <v>0</v>
      </c>
      <c r="KY88" s="29">
        <f>SUM(KV57:LB57)/60</f>
        <v>0</v>
      </c>
      <c r="KZ88" s="37">
        <f t="shared" si="109"/>
        <v>0</v>
      </c>
      <c r="LA88" s="37">
        <f>SUM(KW53:LC53)/60</f>
        <v>0</v>
      </c>
      <c r="LB88" s="59" t="str">
        <f t="shared" si="110"/>
        <v/>
      </c>
      <c r="LC88" s="61"/>
      <c r="LD88" s="36">
        <f>SUM(LD48:LJ48)/60</f>
        <v>0</v>
      </c>
      <c r="LE88" s="37">
        <f>SUM(LD49:LJ50)/60</f>
        <v>0</v>
      </c>
      <c r="LF88" s="29">
        <f>SUM(LC57:LI57)/60</f>
        <v>0</v>
      </c>
      <c r="LG88" s="37">
        <f t="shared" si="111"/>
        <v>0</v>
      </c>
      <c r="LH88" s="37">
        <f>SUM(LD53:LJ53)/60</f>
        <v>0</v>
      </c>
      <c r="LI88" s="59" t="str">
        <f t="shared" si="112"/>
        <v/>
      </c>
      <c r="LJ88" s="61"/>
      <c r="LK88" s="36">
        <f>SUM(LK48:LQ48)/60</f>
        <v>0</v>
      </c>
      <c r="LL88" s="37">
        <f>SUM(LK49:LQ50)/60</f>
        <v>0</v>
      </c>
      <c r="LM88" s="29">
        <f>SUM(LJ57:LP57)/60</f>
        <v>0</v>
      </c>
      <c r="LN88" s="37">
        <f t="shared" si="113"/>
        <v>0</v>
      </c>
      <c r="LO88" s="37">
        <f>SUM(LK53:LQ53)/60</f>
        <v>0</v>
      </c>
      <c r="LP88" s="59" t="str">
        <f t="shared" si="114"/>
        <v/>
      </c>
      <c r="LQ88" s="61"/>
      <c r="LR88" s="36">
        <f>SUM(LR48:LX48)/60</f>
        <v>0</v>
      </c>
      <c r="LS88" s="37">
        <f>SUM(LR49:LX50)/60</f>
        <v>0</v>
      </c>
      <c r="LT88" s="29">
        <f>SUM(LQ57:LW57)/60</f>
        <v>0</v>
      </c>
      <c r="LU88" s="37">
        <f t="shared" si="115"/>
        <v>0</v>
      </c>
      <c r="LV88" s="37">
        <f>SUM(LR53:LX53)/60</f>
        <v>0</v>
      </c>
      <c r="LW88" s="59" t="str">
        <f t="shared" si="116"/>
        <v/>
      </c>
      <c r="LX88" s="61"/>
      <c r="LY88" s="36">
        <f>SUM(LY48:ME48)/60</f>
        <v>0</v>
      </c>
      <c r="LZ88" s="37">
        <f>SUM(LY49:ME50)/60</f>
        <v>0</v>
      </c>
      <c r="MA88" s="29">
        <f>SUM(LX57:MD57)/60</f>
        <v>0</v>
      </c>
      <c r="MB88" s="37">
        <f t="shared" si="117"/>
        <v>0</v>
      </c>
      <c r="MC88" s="37">
        <f>SUM(LY53:ME53)/60</f>
        <v>0</v>
      </c>
      <c r="MD88" s="59" t="str">
        <f t="shared" si="118"/>
        <v/>
      </c>
      <c r="ME88" s="61"/>
      <c r="MF88" s="36">
        <f>SUM(MF48:ML48)/60</f>
        <v>0</v>
      </c>
      <c r="MG88" s="37">
        <f>SUM(MF49:ML50)/60</f>
        <v>0</v>
      </c>
      <c r="MH88" s="29">
        <f>SUM(ME57:MK57)/60</f>
        <v>0</v>
      </c>
      <c r="MI88" s="37">
        <f t="shared" si="119"/>
        <v>0</v>
      </c>
      <c r="MJ88" s="37">
        <f>SUM(MF53:ML53)/60</f>
        <v>0</v>
      </c>
      <c r="MK88" s="59" t="str">
        <f t="shared" si="120"/>
        <v/>
      </c>
      <c r="ML88" s="61"/>
      <c r="MM88" s="36">
        <f>SUM(MM48:MS48)/60</f>
        <v>0</v>
      </c>
      <c r="MN88" s="37">
        <f>SUM(MM49:MS50)/60</f>
        <v>0</v>
      </c>
      <c r="MO88" s="29">
        <f>SUM(ML57:MR57)/60</f>
        <v>0</v>
      </c>
      <c r="MP88" s="37">
        <f t="shared" si="121"/>
        <v>0</v>
      </c>
      <c r="MQ88" s="37">
        <f>SUM(MM53:MS53)/60</f>
        <v>0</v>
      </c>
      <c r="MR88" s="59" t="str">
        <f t="shared" si="122"/>
        <v/>
      </c>
      <c r="MS88" s="61"/>
      <c r="MT88" s="36">
        <f>SUM(MT48:MZ48)/60</f>
        <v>0</v>
      </c>
      <c r="MU88" s="37">
        <f>SUM(MT49:MZ50)/60</f>
        <v>0</v>
      </c>
      <c r="MV88" s="29">
        <f>SUM(MS57:MY57)/60</f>
        <v>0</v>
      </c>
      <c r="MW88" s="37">
        <f t="shared" si="123"/>
        <v>0</v>
      </c>
      <c r="MX88" s="37">
        <f>SUM(MT53:MZ53)/60</f>
        <v>0</v>
      </c>
      <c r="MY88" s="59" t="str">
        <f t="shared" si="124"/>
        <v/>
      </c>
      <c r="MZ88" s="61"/>
      <c r="NA88" s="36">
        <f>SUM(NA48:NG48)/60</f>
        <v>0</v>
      </c>
      <c r="NB88" s="37">
        <f>SUM(NA49:NG50)/60</f>
        <v>0</v>
      </c>
      <c r="NC88" s="29">
        <f>SUM(MZ57:NF57)/60</f>
        <v>0</v>
      </c>
      <c r="ND88" s="37">
        <f t="shared" si="125"/>
        <v>0</v>
      </c>
      <c r="NE88" s="37">
        <f>SUM(NA53:NG53)/60</f>
        <v>0</v>
      </c>
      <c r="NF88" s="59" t="str">
        <f t="shared" si="126"/>
        <v/>
      </c>
      <c r="NG88" s="61"/>
      <c r="NH88" s="36">
        <f>SUM(NH48:NN48)/60</f>
        <v>0</v>
      </c>
      <c r="NI88" s="37">
        <f>SUM(NH49:NN50)/60</f>
        <v>0</v>
      </c>
      <c r="NJ88" s="29">
        <f>SUM(NG57:NM57)/60</f>
        <v>0</v>
      </c>
      <c r="NK88" s="37">
        <f t="shared" si="127"/>
        <v>0</v>
      </c>
      <c r="NL88" s="37">
        <f>SUM(NH53:NN53)/60</f>
        <v>0</v>
      </c>
      <c r="NM88" s="59" t="str">
        <f t="shared" si="128"/>
        <v/>
      </c>
      <c r="NN88" s="61"/>
      <c r="NO88" s="36">
        <f>SUM(NO48:NU48)/60</f>
        <v>0</v>
      </c>
      <c r="NP88" s="37">
        <f>SUM(NO49:NU50)/60</f>
        <v>0</v>
      </c>
      <c r="NQ88" s="29">
        <f>SUM(NN57:NT57)/60</f>
        <v>0</v>
      </c>
      <c r="NR88" s="37">
        <f t="shared" si="129"/>
        <v>0</v>
      </c>
      <c r="NS88" s="37">
        <f>SUM(NO53:NU53)/60</f>
        <v>0</v>
      </c>
      <c r="NT88" s="59" t="str">
        <f t="shared" si="130"/>
        <v/>
      </c>
      <c r="NU88" s="61"/>
      <c r="NV88" s="36">
        <f>SUM(NV48:OB48)/60</f>
        <v>0</v>
      </c>
      <c r="NW88" s="37">
        <f>SUM(NV49:OB50)/60</f>
        <v>0</v>
      </c>
      <c r="NX88" s="29">
        <f>SUM(NU57:OA57)/60</f>
        <v>0</v>
      </c>
      <c r="NY88" s="37">
        <f t="shared" si="131"/>
        <v>0</v>
      </c>
      <c r="NZ88" s="37">
        <f>SUM(NV53:OB53)/60</f>
        <v>0</v>
      </c>
      <c r="OA88" s="59" t="str">
        <f t="shared" si="132"/>
        <v/>
      </c>
      <c r="OB88" s="61"/>
      <c r="OC88" s="36">
        <f>SUM(OC48:OI48)/60</f>
        <v>0</v>
      </c>
      <c r="OD88" s="37">
        <f>SUM(OC49:OI50)/60</f>
        <v>0</v>
      </c>
      <c r="OE88" s="29">
        <f>SUM(OB57:OH57)/60</f>
        <v>0</v>
      </c>
      <c r="OF88" s="37">
        <f t="shared" si="133"/>
        <v>0</v>
      </c>
      <c r="OG88" s="37">
        <f>SUM(OC53:OI53)/60</f>
        <v>0</v>
      </c>
      <c r="OH88" s="59" t="str">
        <f t="shared" si="139"/>
        <v/>
      </c>
      <c r="OI88" s="61"/>
      <c r="OJ88" s="36">
        <f>SUM(OJ48:OP48)/60</f>
        <v>0</v>
      </c>
      <c r="OK88" s="37">
        <f>SUM(OJ49:OP50)/60</f>
        <v>0</v>
      </c>
      <c r="OL88" s="29">
        <f>SUM(OI57:OO57)/60</f>
        <v>0</v>
      </c>
      <c r="OM88" s="37">
        <f t="shared" si="134"/>
        <v>0</v>
      </c>
      <c r="ON88" s="37">
        <f>SUM(OJ53:OP53)/60</f>
        <v>0</v>
      </c>
      <c r="OO88" s="59" t="str">
        <f t="shared" si="140"/>
        <v/>
      </c>
      <c r="OP88" s="61"/>
      <c r="OQ88" s="36">
        <f>SUM(OQ48:OW48)/60</f>
        <v>0</v>
      </c>
      <c r="OR88" s="37">
        <f>SUM(OQ49:OW50)/60</f>
        <v>0</v>
      </c>
      <c r="OS88" s="29">
        <f>SUM(OP57:OV57)/60</f>
        <v>0</v>
      </c>
      <c r="OT88" s="37">
        <f t="shared" si="135"/>
        <v>0</v>
      </c>
      <c r="OU88" s="37">
        <f>SUM(OQ53:OW53)/60</f>
        <v>0</v>
      </c>
      <c r="OV88" s="59" t="str">
        <f t="shared" si="141"/>
        <v/>
      </c>
      <c r="OW88" s="61"/>
      <c r="OX88" s="36">
        <f>SUM(OX48:PD48)/60</f>
        <v>0</v>
      </c>
      <c r="OY88" s="37">
        <f>SUM(OX49:PD50)/60</f>
        <v>0</v>
      </c>
      <c r="OZ88" s="29">
        <f>SUM(OW57:PC57)/60</f>
        <v>0</v>
      </c>
      <c r="PA88" s="37">
        <f t="shared" si="136"/>
        <v>0</v>
      </c>
      <c r="PB88" s="37">
        <f>SUM(OX53:PD53)/60</f>
        <v>0</v>
      </c>
      <c r="PC88" s="59" t="str">
        <f t="shared" si="142"/>
        <v/>
      </c>
      <c r="PD88" s="61"/>
      <c r="PE88" s="36">
        <f>SUM(PE48:PK48)/60</f>
        <v>0</v>
      </c>
      <c r="PF88" s="37">
        <f>SUM(PE49:PK50)/60</f>
        <v>0</v>
      </c>
      <c r="PG88" s="29">
        <f>SUM(PD57:PJ57)/60</f>
        <v>0</v>
      </c>
      <c r="PH88" s="37">
        <f t="shared" si="137"/>
        <v>0</v>
      </c>
      <c r="PI88" s="37">
        <f>SUM(PE53:PK53)/60</f>
        <v>0</v>
      </c>
      <c r="PJ88" s="59" t="str">
        <f t="shared" si="143"/>
        <v/>
      </c>
      <c r="PK88" s="61"/>
      <c r="PL88" s="36">
        <f>SUM(PL48:PR48)/60</f>
        <v>0</v>
      </c>
      <c r="PM88" s="37">
        <f>SUM(PL49:PR50)/60</f>
        <v>0</v>
      </c>
      <c r="PN88" s="29">
        <f>SUM(PK57:PQ57)/60</f>
        <v>0</v>
      </c>
      <c r="PO88" s="37">
        <f t="shared" si="138"/>
        <v>0</v>
      </c>
      <c r="PP88" s="37">
        <f>SUM(PL53:PR53)/60</f>
        <v>0</v>
      </c>
      <c r="PQ88" s="59" t="str">
        <f t="shared" si="144"/>
        <v/>
      </c>
      <c r="PR88" s="61"/>
    </row>
    <row r="89" spans="1:434">
      <c r="A89" s="33" t="str">
        <f t="shared" si="25"/>
        <v>T12</v>
      </c>
      <c r="B89" s="145" t="s">
        <v>7042</v>
      </c>
      <c r="C89" s="29">
        <f>SUM(C51:F51)/60</f>
        <v>0</v>
      </c>
      <c r="D89" s="37">
        <f t="shared" si="26"/>
        <v>0</v>
      </c>
      <c r="E89" s="37">
        <f>SUM(C53:G53)/60</f>
        <v>0</v>
      </c>
      <c r="F89" s="59" t="str">
        <f>IFERROR(#REF!/E89,"")</f>
        <v/>
      </c>
      <c r="G89" s="61"/>
      <c r="H89" s="36">
        <f>SUM(H48:N48)/60</f>
        <v>0</v>
      </c>
      <c r="I89" s="37">
        <f>SUM(H49:N50)/60</f>
        <v>0</v>
      </c>
      <c r="J89" s="29">
        <f>SUM(G51:M51)/60</f>
        <v>0</v>
      </c>
      <c r="K89" s="37">
        <f t="shared" si="27"/>
        <v>0</v>
      </c>
      <c r="L89" s="37">
        <f>SUM(H53:N53)/60</f>
        <v>0</v>
      </c>
      <c r="M89" s="59" t="str">
        <f t="shared" si="145"/>
        <v/>
      </c>
      <c r="N89" s="61"/>
      <c r="O89" s="36">
        <f>SUM(O48:U48)/60</f>
        <v>0</v>
      </c>
      <c r="P89" s="37">
        <f>SUM(O49:U50)/60</f>
        <v>0</v>
      </c>
      <c r="Q89" s="29">
        <f>SUM(N51:T51)/60</f>
        <v>0</v>
      </c>
      <c r="R89" s="37">
        <f t="shared" si="28"/>
        <v>0</v>
      </c>
      <c r="S89" s="37">
        <f>SUM(O53:U53)/60</f>
        <v>0</v>
      </c>
      <c r="T89" s="59" t="str">
        <f t="shared" si="146"/>
        <v/>
      </c>
      <c r="U89" s="61"/>
      <c r="V89" s="36">
        <f>SUM(V42:AB42)/60</f>
        <v>0</v>
      </c>
      <c r="W89" s="37">
        <f>SUM(V44:AB45)/60</f>
        <v>0</v>
      </c>
      <c r="X89" s="29">
        <f>SUM(U58:AA58)/60</f>
        <v>0</v>
      </c>
      <c r="Y89" s="37">
        <f>SUM(V89:X89)</f>
        <v>0</v>
      </c>
      <c r="Z89" s="37">
        <f>SUM(V42:AB42)/60</f>
        <v>0</v>
      </c>
      <c r="AA89" s="59" t="str">
        <f>IFERROR(V89/Z89,"")</f>
        <v/>
      </c>
      <c r="AB89" s="61"/>
      <c r="AC89" s="36">
        <f>SUM(AC42:AI42)/60</f>
        <v>0</v>
      </c>
      <c r="AD89" s="37">
        <f>SUM(AC44:AI45)/60</f>
        <v>0</v>
      </c>
      <c r="AE89" s="29">
        <f>SUM(AB58:AH58)/60</f>
        <v>0</v>
      </c>
      <c r="AF89" s="37">
        <f t="shared" si="30"/>
        <v>0</v>
      </c>
      <c r="AG89" s="37">
        <f>SUM(AC42:AI42)/60</f>
        <v>0</v>
      </c>
      <c r="AH89" s="59" t="str">
        <f t="shared" si="31"/>
        <v/>
      </c>
      <c r="AI89" s="61"/>
      <c r="AJ89" s="36">
        <f>SUM(AJ42:AP42)/60</f>
        <v>7.9666666666666668</v>
      </c>
      <c r="AK89" s="37">
        <f>SUM(AJ44:AP45)/60</f>
        <v>0</v>
      </c>
      <c r="AL89" s="29">
        <f>SUM(AI58:AO58)/60</f>
        <v>0</v>
      </c>
      <c r="AM89" s="37">
        <f t="shared" si="32"/>
        <v>7.9666666666666668</v>
      </c>
      <c r="AN89" s="37">
        <f>SUM(AJ42:AP42)/60</f>
        <v>7.9666666666666668</v>
      </c>
      <c r="AO89" s="59">
        <f t="shared" si="33"/>
        <v>1</v>
      </c>
      <c r="AP89" s="61"/>
      <c r="AQ89" s="36">
        <f>SUM(AQ42:AW42)/60</f>
        <v>7.9666666666666668</v>
      </c>
      <c r="AR89" s="37">
        <f>SUM(AQ44:AW45)/60</f>
        <v>0</v>
      </c>
      <c r="AS89" s="29">
        <f>SUM(AP58:AV58)/60</f>
        <v>0</v>
      </c>
      <c r="AT89" s="37">
        <f t="shared" si="34"/>
        <v>7.9666666666666668</v>
      </c>
      <c r="AU89" s="37">
        <f>SUM(AQ42:AW42)/60</f>
        <v>7.9666666666666668</v>
      </c>
      <c r="AV89" s="59">
        <f t="shared" si="35"/>
        <v>1</v>
      </c>
      <c r="AW89" s="61"/>
      <c r="AX89" s="36">
        <f>SUM(AX42:BD42)/60</f>
        <v>0</v>
      </c>
      <c r="AY89" s="37">
        <f>SUM(AX44:BD45)/60</f>
        <v>0</v>
      </c>
      <c r="AZ89" s="29">
        <f>SUM(AW58:BC58)/60</f>
        <v>0</v>
      </c>
      <c r="BA89" s="37">
        <f t="shared" si="36"/>
        <v>0</v>
      </c>
      <c r="BB89" s="37">
        <f>SUM(AX42:BD42)/60</f>
        <v>0</v>
      </c>
      <c r="BC89" s="59" t="str">
        <f t="shared" si="37"/>
        <v/>
      </c>
      <c r="BD89" s="61"/>
      <c r="BE89" s="36">
        <f>SUM(BE42:BK42)/60</f>
        <v>0</v>
      </c>
      <c r="BF89" s="37">
        <f>SUM(BE44:BK45)/60</f>
        <v>0</v>
      </c>
      <c r="BG89" s="29">
        <f>SUM(BD58:BJ58)/60</f>
        <v>0</v>
      </c>
      <c r="BH89" s="37">
        <f t="shared" si="38"/>
        <v>0</v>
      </c>
      <c r="BI89" s="37">
        <f>SUM(BE42:BK42)/60</f>
        <v>0</v>
      </c>
      <c r="BJ89" s="59" t="str">
        <f t="shared" si="39"/>
        <v/>
      </c>
      <c r="BK89" s="61"/>
      <c r="BL89" s="36">
        <f>SUM(BL42:BR42)/60</f>
        <v>0</v>
      </c>
      <c r="BM89" s="37">
        <f>SUM(BL44:BR45)/60</f>
        <v>0</v>
      </c>
      <c r="BN89" s="29">
        <f>SUM(BK58:BQ58)/60</f>
        <v>0</v>
      </c>
      <c r="BO89" s="37">
        <f t="shared" si="40"/>
        <v>0</v>
      </c>
      <c r="BP89" s="37">
        <f>SUM(BL42:BR42)/60</f>
        <v>0</v>
      </c>
      <c r="BQ89" s="59" t="str">
        <f t="shared" si="41"/>
        <v/>
      </c>
      <c r="BR89" s="61"/>
      <c r="BS89" s="36">
        <f>SUM(BS42:BY42)/60</f>
        <v>0</v>
      </c>
      <c r="BT89" s="37">
        <f>SUM(BS44:BY45)/60</f>
        <v>0</v>
      </c>
      <c r="BU89" s="29">
        <f>SUM(BR58:BX58)/60</f>
        <v>0</v>
      </c>
      <c r="BV89" s="37">
        <f t="shared" si="42"/>
        <v>0</v>
      </c>
      <c r="BW89" s="37">
        <f>SUM(BS42:BY42)/60</f>
        <v>0</v>
      </c>
      <c r="BX89" s="59" t="str">
        <f t="shared" si="43"/>
        <v/>
      </c>
      <c r="BY89" s="61"/>
      <c r="BZ89" s="36">
        <f>SUM(BZ42:CF42)/60</f>
        <v>0</v>
      </c>
      <c r="CA89" s="37">
        <f>SUM(BZ44:CF45)/60</f>
        <v>0</v>
      </c>
      <c r="CB89" s="29">
        <f>SUM(BY58:CE58)/60</f>
        <v>0</v>
      </c>
      <c r="CC89" s="37">
        <f t="shared" si="44"/>
        <v>0</v>
      </c>
      <c r="CD89" s="37">
        <f>SUM(BZ42:CF42)/60</f>
        <v>0</v>
      </c>
      <c r="CE89" s="59" t="str">
        <f t="shared" si="45"/>
        <v/>
      </c>
      <c r="CF89" s="61"/>
      <c r="CG89" s="36">
        <f>SUM(CG42:CM42)/60</f>
        <v>0</v>
      </c>
      <c r="CH89" s="37">
        <f>SUM(CG44:CM45)/60</f>
        <v>0</v>
      </c>
      <c r="CI89" s="29">
        <f>SUM(CF58:CL58)/60</f>
        <v>0</v>
      </c>
      <c r="CJ89" s="37">
        <f t="shared" si="46"/>
        <v>0</v>
      </c>
      <c r="CK89" s="37">
        <f>SUM(CG42:CM42)/60</f>
        <v>0</v>
      </c>
      <c r="CL89" s="59" t="str">
        <f t="shared" si="47"/>
        <v/>
      </c>
      <c r="CM89" s="61"/>
      <c r="CN89" s="36">
        <f>SUM(CN42:CT42)/60</f>
        <v>0</v>
      </c>
      <c r="CO89" s="37">
        <f>SUM(CN44:CT45)/60</f>
        <v>0</v>
      </c>
      <c r="CP89" s="29">
        <f>SUM(CM58:CS58)/60</f>
        <v>0</v>
      </c>
      <c r="CQ89" s="37">
        <f t="shared" si="48"/>
        <v>0</v>
      </c>
      <c r="CR89" s="37">
        <f>SUM(CN42:CT42)/60</f>
        <v>0</v>
      </c>
      <c r="CS89" s="59" t="str">
        <f t="shared" si="148"/>
        <v/>
      </c>
      <c r="CT89" s="61"/>
      <c r="CU89" s="36">
        <f>SUM(CU42:DA42)/60</f>
        <v>0</v>
      </c>
      <c r="CV89" s="37">
        <f>SUM(CU44:DA45)/60</f>
        <v>0</v>
      </c>
      <c r="CW89" s="29">
        <f>SUM(CT58:CZ58)/60</f>
        <v>0</v>
      </c>
      <c r="CX89" s="37">
        <f t="shared" si="49"/>
        <v>0</v>
      </c>
      <c r="CY89" s="37">
        <f>SUM(CU42:DA42)/60</f>
        <v>0</v>
      </c>
      <c r="CZ89" s="59" t="str">
        <f t="shared" si="50"/>
        <v/>
      </c>
      <c r="DA89" s="61"/>
      <c r="DB89" s="36">
        <f>SUM(DB42:DH42)/60</f>
        <v>0</v>
      </c>
      <c r="DC89" s="37">
        <f>SUM(DB44:DH45)/60</f>
        <v>0</v>
      </c>
      <c r="DD89" s="29">
        <f>SUM(DA58:DG58)/60</f>
        <v>0</v>
      </c>
      <c r="DE89" s="37">
        <f t="shared" si="51"/>
        <v>0</v>
      </c>
      <c r="DF89" s="37">
        <f>SUM(DB42:DH42)/60</f>
        <v>0</v>
      </c>
      <c r="DG89" s="59" t="str">
        <f t="shared" si="52"/>
        <v/>
      </c>
      <c r="DH89" s="61"/>
      <c r="DI89" s="36">
        <f>SUM(DI42:DO42)/60</f>
        <v>0</v>
      </c>
      <c r="DJ89" s="37">
        <f>SUM(DI44:DO45)/60</f>
        <v>0</v>
      </c>
      <c r="DK89" s="29">
        <f>SUM(DH58:DN58)/60</f>
        <v>0</v>
      </c>
      <c r="DL89" s="37">
        <f>SUM(DI89:DK89)</f>
        <v>0</v>
      </c>
      <c r="DM89" s="37">
        <f>SUM(DI47:DO47)/60</f>
        <v>34.333333333333336</v>
      </c>
      <c r="DN89" s="59">
        <f t="shared" si="54"/>
        <v>0</v>
      </c>
      <c r="DO89" s="61"/>
      <c r="DP89" s="36">
        <f>SUM(DP42:DV42)/60</f>
        <v>0</v>
      </c>
      <c r="DQ89" s="37">
        <f>SUM(DP44:DV45)/60</f>
        <v>0</v>
      </c>
      <c r="DR89" s="29">
        <f>SUM(DP52:DV52)/60</f>
        <v>0</v>
      </c>
      <c r="DS89" s="37">
        <f t="shared" si="149"/>
        <v>0</v>
      </c>
      <c r="DT89" s="37">
        <f>SUM(DP47:DV47)/60</f>
        <v>34.333333333333336</v>
      </c>
      <c r="DU89" s="59">
        <f t="shared" si="56"/>
        <v>0</v>
      </c>
      <c r="DV89" s="61"/>
      <c r="DW89" s="36">
        <f>SUM(DW42:EC42)/60</f>
        <v>0</v>
      </c>
      <c r="DX89" s="37">
        <f>SUM(DW44:EC45)/60</f>
        <v>0</v>
      </c>
      <c r="DY89" s="29">
        <f>SUM(DW52:EC52)/60</f>
        <v>0</v>
      </c>
      <c r="DZ89" s="37">
        <f t="shared" si="150"/>
        <v>0</v>
      </c>
      <c r="EA89" s="37">
        <f>SUM(DW47:EC47)/60</f>
        <v>31</v>
      </c>
      <c r="EB89" s="59">
        <f t="shared" si="58"/>
        <v>0</v>
      </c>
      <c r="EC89" s="61"/>
      <c r="ED89" s="36">
        <f>SUM(ED42:EJ42)/60</f>
        <v>0</v>
      </c>
      <c r="EE89" s="37">
        <f>SUM(ED44:EJ45)/60</f>
        <v>0</v>
      </c>
      <c r="EF89" s="29">
        <f>SUM(ED52:EJ52)/60</f>
        <v>0</v>
      </c>
      <c r="EG89" s="37">
        <f t="shared" si="151"/>
        <v>0</v>
      </c>
      <c r="EH89" s="37">
        <f>SUM(ED47:EJ47)/60</f>
        <v>38.75</v>
      </c>
      <c r="EI89" s="59">
        <f t="shared" si="60"/>
        <v>0</v>
      </c>
      <c r="EJ89" s="61"/>
      <c r="EK89" s="36">
        <f>SUM(EK42:EQ42)/60</f>
        <v>0</v>
      </c>
      <c r="EL89" s="37">
        <f>SUM(EK44:EQ45)/60</f>
        <v>0</v>
      </c>
      <c r="EM89" s="29">
        <f>SUM(EK52:EQ52)/60</f>
        <v>0</v>
      </c>
      <c r="EN89" s="37">
        <f t="shared" si="152"/>
        <v>0</v>
      </c>
      <c r="EO89" s="37">
        <f>SUM(EK47:EQ47)/60</f>
        <v>29</v>
      </c>
      <c r="EP89" s="59">
        <f t="shared" si="62"/>
        <v>0</v>
      </c>
      <c r="EQ89" s="61"/>
      <c r="ER89" s="36">
        <f>SUM(ER42:EX42)/60</f>
        <v>0</v>
      </c>
      <c r="ES89" s="37">
        <f>SUM(ER44:EX45)/60</f>
        <v>0</v>
      </c>
      <c r="ET89" s="29">
        <f>SUM(ER52:EX52)/60</f>
        <v>0</v>
      </c>
      <c r="EU89" s="37">
        <f t="shared" si="153"/>
        <v>0</v>
      </c>
      <c r="EV89" s="37">
        <f>SUM(ER47:EX47)/60</f>
        <v>31</v>
      </c>
      <c r="EW89" s="59">
        <f t="shared" si="64"/>
        <v>0</v>
      </c>
      <c r="EX89" s="61"/>
      <c r="EY89" s="36">
        <f>SUM(EY42:FE42)/60</f>
        <v>0</v>
      </c>
      <c r="EZ89" s="37">
        <f>SUM(EY44:FE45)/60</f>
        <v>0</v>
      </c>
      <c r="FA89" s="29">
        <f>SUM(EY52:FE52)/60</f>
        <v>0</v>
      </c>
      <c r="FB89" s="37">
        <f t="shared" si="154"/>
        <v>0</v>
      </c>
      <c r="FC89" s="37">
        <f>SUM(EY47:FE47)/60</f>
        <v>11.625</v>
      </c>
      <c r="FD89" s="59">
        <f t="shared" si="66"/>
        <v>0</v>
      </c>
      <c r="FE89" s="61"/>
      <c r="FF89" s="36">
        <f>SUM(FF42:FL42)/60</f>
        <v>0</v>
      </c>
      <c r="FG89" s="37">
        <f>SUM(FF44:FL45)/60</f>
        <v>0</v>
      </c>
      <c r="FH89" s="29">
        <f>SUM(FF52:FL52)/60</f>
        <v>0</v>
      </c>
      <c r="FI89" s="37">
        <f t="shared" si="155"/>
        <v>0</v>
      </c>
      <c r="FJ89" s="37">
        <f>SUM(FF47:FL47)/60</f>
        <v>0</v>
      </c>
      <c r="FK89" s="59" t="str">
        <f t="shared" si="68"/>
        <v/>
      </c>
      <c r="FL89" s="61"/>
      <c r="FM89" s="36">
        <f>SUM(FM42:FS42)/60</f>
        <v>0</v>
      </c>
      <c r="FN89" s="37">
        <f>SUM(FM44:FS45)/60</f>
        <v>0</v>
      </c>
      <c r="FO89" s="29">
        <f>SUM(FM52:FS52)/60</f>
        <v>0</v>
      </c>
      <c r="FP89" s="37">
        <f t="shared" si="156"/>
        <v>0</v>
      </c>
      <c r="FQ89" s="37">
        <f>SUM(FM47:FS47)/60</f>
        <v>31</v>
      </c>
      <c r="FR89" s="59">
        <f t="shared" si="70"/>
        <v>0</v>
      </c>
      <c r="FS89" s="61"/>
      <c r="FT89" s="36">
        <f>SUM(FT42:FZ42)/60</f>
        <v>0</v>
      </c>
      <c r="FU89" s="37">
        <f>SUM(FT44:FZ45)/60</f>
        <v>0</v>
      </c>
      <c r="FV89" s="29">
        <f>SUM(FT52:FZ52)/60</f>
        <v>0</v>
      </c>
      <c r="FW89" s="37">
        <f t="shared" si="71"/>
        <v>0</v>
      </c>
      <c r="FX89" s="37">
        <f>SUM(FT47:FZ47)/60</f>
        <v>26.25</v>
      </c>
      <c r="FY89" s="59">
        <f t="shared" si="72"/>
        <v>0</v>
      </c>
      <c r="FZ89" s="61"/>
      <c r="GA89" s="36">
        <f>SUM(GA42:GG42)/60</f>
        <v>0</v>
      </c>
      <c r="GB89" s="37">
        <f>SUM(GA44:GG45)/60</f>
        <v>0</v>
      </c>
      <c r="GC89" s="29">
        <f>SUM(GA52:GG52)/60</f>
        <v>0</v>
      </c>
      <c r="GD89" s="37">
        <f t="shared" si="73"/>
        <v>0</v>
      </c>
      <c r="GE89" s="37">
        <f>SUM(GA47:GG47)/60</f>
        <v>0</v>
      </c>
      <c r="GF89" s="59" t="str">
        <f t="shared" si="74"/>
        <v/>
      </c>
      <c r="GG89" s="61"/>
      <c r="GH89" s="36">
        <f>SUM(GH42:GN42)/60</f>
        <v>0</v>
      </c>
      <c r="GI89" s="37">
        <f>SUM(GH44:GN45)/60</f>
        <v>0</v>
      </c>
      <c r="GJ89" s="29">
        <f>SUM(GH52:GN52)/60</f>
        <v>0</v>
      </c>
      <c r="GK89" s="37">
        <f t="shared" si="75"/>
        <v>0</v>
      </c>
      <c r="GL89" s="37">
        <f>SUM(GH47:GN47)/60</f>
        <v>38.75</v>
      </c>
      <c r="GM89" s="59">
        <f t="shared" si="76"/>
        <v>0</v>
      </c>
      <c r="GN89" s="61"/>
      <c r="GO89" s="36">
        <f>SUM(GO42:GU42)/60</f>
        <v>0</v>
      </c>
      <c r="GP89" s="37">
        <f>SUM(GO44:GU45)/60</f>
        <v>0</v>
      </c>
      <c r="GQ89" s="29">
        <f>SUM(GO52:GU52)/60</f>
        <v>0</v>
      </c>
      <c r="GR89" s="37">
        <f t="shared" si="77"/>
        <v>0</v>
      </c>
      <c r="GS89" s="37">
        <f>SUM(GO47:GU47)/60</f>
        <v>31</v>
      </c>
      <c r="GT89" s="59">
        <f t="shared" si="78"/>
        <v>0</v>
      </c>
      <c r="GU89" s="61"/>
      <c r="GV89" s="36">
        <f>SUM(GV42:HB42)/60</f>
        <v>0</v>
      </c>
      <c r="GW89" s="37">
        <f>SUM(GV44:HB45)/60</f>
        <v>0</v>
      </c>
      <c r="GX89" s="29">
        <f>SUM(GV52:HB52)/60</f>
        <v>0</v>
      </c>
      <c r="GY89" s="37">
        <f t="shared" si="79"/>
        <v>0</v>
      </c>
      <c r="GZ89" s="37">
        <f>SUM(GV47:HB47)/60</f>
        <v>31</v>
      </c>
      <c r="HA89" s="59">
        <f t="shared" si="80"/>
        <v>0</v>
      </c>
      <c r="HB89" s="61"/>
      <c r="HC89" s="36">
        <f>SUM(HC42:HI42)/60</f>
        <v>0</v>
      </c>
      <c r="HD89" s="37">
        <f>SUM(HC44:HI45)/60</f>
        <v>0</v>
      </c>
      <c r="HE89" s="29">
        <f>SUM(HC52:HI52)/60</f>
        <v>0</v>
      </c>
      <c r="HF89" s="37">
        <f t="shared" si="81"/>
        <v>0</v>
      </c>
      <c r="HG89" s="37">
        <f>SUM(HC47:HI47)/60</f>
        <v>38.75</v>
      </c>
      <c r="HH89" s="59">
        <f t="shared" si="82"/>
        <v>0</v>
      </c>
      <c r="HI89" s="61"/>
      <c r="HJ89" s="36">
        <f>SUM(HJ42:HP42)/60</f>
        <v>0</v>
      </c>
      <c r="HK89" s="37">
        <f>SUM(HJ44:HP45)/60</f>
        <v>0</v>
      </c>
      <c r="HL89" s="29">
        <f>SUM(HJ52:HP52)/60</f>
        <v>0</v>
      </c>
      <c r="HM89" s="37">
        <f t="shared" si="83"/>
        <v>0</v>
      </c>
      <c r="HN89" s="37">
        <f>SUM(HJ47:HP47)/60</f>
        <v>38.75</v>
      </c>
      <c r="HO89" s="59">
        <f t="shared" si="84"/>
        <v>0</v>
      </c>
      <c r="HP89" s="61"/>
      <c r="HQ89" s="36">
        <f>SUM(HQ42:HW42)/60</f>
        <v>0</v>
      </c>
      <c r="HR89" s="37">
        <f>SUM(HQ44:HW45)/60</f>
        <v>0</v>
      </c>
      <c r="HS89" s="29">
        <f>SUM(HQ52:HW52)/60</f>
        <v>0</v>
      </c>
      <c r="HT89" s="37">
        <f t="shared" si="85"/>
        <v>0</v>
      </c>
      <c r="HU89" s="37">
        <f>SUM(HQ47:HW47)/60</f>
        <v>31</v>
      </c>
      <c r="HV89" s="59">
        <f t="shared" si="86"/>
        <v>0</v>
      </c>
      <c r="HW89" s="61"/>
      <c r="HX89" s="36">
        <f>SUM(HX42:ID42)/60</f>
        <v>0</v>
      </c>
      <c r="HY89" s="37">
        <f>SUM(HX44:ID45)/60</f>
        <v>0</v>
      </c>
      <c r="HZ89" s="29">
        <f>SUM(HX52:ID52)/60</f>
        <v>0</v>
      </c>
      <c r="IA89" s="37">
        <f t="shared" si="87"/>
        <v>0</v>
      </c>
      <c r="IB89" s="37">
        <f>SUM(HX47:ID47)/60</f>
        <v>36</v>
      </c>
      <c r="IC89" s="59">
        <f t="shared" si="88"/>
        <v>0</v>
      </c>
      <c r="ID89" s="61"/>
      <c r="IE89" s="36">
        <f>SUM(IE42:IK42)/60</f>
        <v>0</v>
      </c>
      <c r="IF89" s="37">
        <f>SUM(IE44:IK45)/60</f>
        <v>0</v>
      </c>
      <c r="IG89" s="29">
        <f>SUM(IE52:IK52)/60</f>
        <v>0</v>
      </c>
      <c r="IH89" s="37">
        <f t="shared" si="89"/>
        <v>0</v>
      </c>
      <c r="II89" s="37">
        <f>SUM(IE47:IK47)/60</f>
        <v>0</v>
      </c>
      <c r="IJ89" s="59" t="str">
        <f t="shared" si="90"/>
        <v/>
      </c>
      <c r="IK89" s="61"/>
      <c r="IL89" s="36">
        <f>SUM(IL42:IR42)/60</f>
        <v>0</v>
      </c>
      <c r="IM89" s="37">
        <f>SUM(IL44:IR45)/60</f>
        <v>0</v>
      </c>
      <c r="IN89" s="29">
        <f>SUM(IL52:IR52)/60</f>
        <v>0</v>
      </c>
      <c r="IO89" s="37">
        <f t="shared" si="91"/>
        <v>0</v>
      </c>
      <c r="IP89" s="37">
        <f>SUM(IL47:IR47)/60</f>
        <v>0</v>
      </c>
      <c r="IQ89" s="59" t="str">
        <f t="shared" si="92"/>
        <v/>
      </c>
      <c r="IR89" s="61"/>
      <c r="IS89" s="36">
        <f>SUM(IS42:IY42)/60</f>
        <v>0</v>
      </c>
      <c r="IT89" s="37">
        <f>SUM(IS44:IY45)/60</f>
        <v>0</v>
      </c>
      <c r="IU89" s="29">
        <f>SUM(IS52:IY52)/60</f>
        <v>0</v>
      </c>
      <c r="IV89" s="37">
        <f t="shared" si="93"/>
        <v>0</v>
      </c>
      <c r="IW89" s="37">
        <f>SUM(IS47:IY47)/60</f>
        <v>31</v>
      </c>
      <c r="IX89" s="59">
        <f t="shared" si="94"/>
        <v>0</v>
      </c>
      <c r="IY89" s="61"/>
      <c r="IZ89" s="36">
        <f>SUM(IZ42:JF42)/60</f>
        <v>0</v>
      </c>
      <c r="JA89" s="37">
        <f>SUM(IZ44:JF45)/60</f>
        <v>0</v>
      </c>
      <c r="JB89" s="29">
        <f>SUM(IZ52:JF52)/60</f>
        <v>0</v>
      </c>
      <c r="JC89" s="37">
        <f t="shared" si="95"/>
        <v>0</v>
      </c>
      <c r="JD89" s="37">
        <f>SUM(IZ47:JF47)/60</f>
        <v>30.666666666666668</v>
      </c>
      <c r="JE89" s="59">
        <f t="shared" si="96"/>
        <v>0</v>
      </c>
      <c r="JF89" s="61"/>
      <c r="JG89" s="36">
        <f>SUM(JG42:JM42)/60</f>
        <v>0</v>
      </c>
      <c r="JH89" s="37">
        <f>SUM(JG44:JM45)/60</f>
        <v>0</v>
      </c>
      <c r="JI89" s="29">
        <f>SUM(JG52:JM52)/60</f>
        <v>0</v>
      </c>
      <c r="JJ89" s="37">
        <f t="shared" si="97"/>
        <v>0</v>
      </c>
      <c r="JK89" s="37">
        <f>SUM(JG47:JM47)/60</f>
        <v>38.083333333333336</v>
      </c>
      <c r="JL89" s="59">
        <f t="shared" si="98"/>
        <v>0</v>
      </c>
      <c r="JM89" s="61"/>
      <c r="JN89" s="36">
        <f>SUM(JN42:JT42)/60</f>
        <v>0</v>
      </c>
      <c r="JO89" s="37">
        <f>SUM(JN44:JT45)/60</f>
        <v>0</v>
      </c>
      <c r="JP89" s="29">
        <f>SUM(JN52:JT52)/60</f>
        <v>0</v>
      </c>
      <c r="JQ89" s="37">
        <f t="shared" si="99"/>
        <v>0</v>
      </c>
      <c r="JR89" s="37">
        <f>SUM(JN47:JT47)/60</f>
        <v>38.75</v>
      </c>
      <c r="JS89" s="59">
        <f t="shared" si="100"/>
        <v>0</v>
      </c>
      <c r="JT89" s="61"/>
      <c r="JU89" s="36">
        <f>SUM(JU42:KA42)/60</f>
        <v>0</v>
      </c>
      <c r="JV89" s="37">
        <f>SUM(JU44:KA45)/60</f>
        <v>0</v>
      </c>
      <c r="JW89" s="29">
        <f>SUM(JU52:KA52)/60</f>
        <v>0</v>
      </c>
      <c r="JX89" s="37">
        <f t="shared" si="101"/>
        <v>0</v>
      </c>
      <c r="JY89" s="37">
        <f>SUM(JU47:KA47)/60</f>
        <v>31</v>
      </c>
      <c r="JZ89" s="59">
        <f t="shared" si="102"/>
        <v>0</v>
      </c>
      <c r="KA89" s="61"/>
      <c r="KB89" s="36">
        <f>SUM(KB42:KH42)/60</f>
        <v>0</v>
      </c>
      <c r="KC89" s="37">
        <f>SUM(KB44:KH45)/60</f>
        <v>0</v>
      </c>
      <c r="KD89" s="29">
        <f>SUM(KB52:KH52)/60</f>
        <v>0</v>
      </c>
      <c r="KE89" s="37">
        <f t="shared" si="103"/>
        <v>0</v>
      </c>
      <c r="KF89" s="37">
        <f>SUM(KB47:KH47)/60</f>
        <v>38.75</v>
      </c>
      <c r="KG89" s="59">
        <f t="shared" si="104"/>
        <v>0</v>
      </c>
      <c r="KH89" s="61"/>
      <c r="KI89" s="36">
        <f>SUM(KI42:KO42)/60</f>
        <v>0</v>
      </c>
      <c r="KJ89" s="37">
        <f>SUM(KI44:KO45)/60</f>
        <v>0</v>
      </c>
      <c r="KK89" s="29">
        <f>SUM(KI52:KO52)/60</f>
        <v>0</v>
      </c>
      <c r="KL89" s="37">
        <f t="shared" si="105"/>
        <v>0</v>
      </c>
      <c r="KM89" s="37">
        <f>SUM(KI47:KO47)/60</f>
        <v>7.75</v>
      </c>
      <c r="KN89" s="59">
        <f t="shared" si="106"/>
        <v>0</v>
      </c>
      <c r="KO89" s="61"/>
      <c r="KP89" s="36">
        <f>SUM(KP42:KV42)/60</f>
        <v>0</v>
      </c>
      <c r="KQ89" s="37">
        <f>SUM(KP44:KV45)/60</f>
        <v>0</v>
      </c>
      <c r="KR89" s="29">
        <f>SUM(KP52:KV52)/60</f>
        <v>0</v>
      </c>
      <c r="KS89" s="37">
        <f t="shared" si="107"/>
        <v>0</v>
      </c>
      <c r="KT89" s="37">
        <f>SUM(KP47:KV47)/60</f>
        <v>23.25</v>
      </c>
      <c r="KU89" s="59">
        <f t="shared" si="108"/>
        <v>0</v>
      </c>
      <c r="KV89" s="61"/>
      <c r="KW89" s="36">
        <f>SUM(KW42:LC42)/60</f>
        <v>0</v>
      </c>
      <c r="KX89" s="37">
        <f>SUM(KW44:LC45)/60</f>
        <v>0</v>
      </c>
      <c r="KY89" s="29">
        <f>SUM(KW52:LC52)/60</f>
        <v>0</v>
      </c>
      <c r="KZ89" s="37">
        <f t="shared" si="109"/>
        <v>0</v>
      </c>
      <c r="LA89" s="37">
        <f>SUM(KW47:LC47)/60</f>
        <v>37.166666666666664</v>
      </c>
      <c r="LB89" s="59">
        <f t="shared" si="110"/>
        <v>0</v>
      </c>
      <c r="LC89" s="61"/>
      <c r="LD89" s="36">
        <f>SUM(LD42:LJ42)/60</f>
        <v>0</v>
      </c>
      <c r="LE89" s="37">
        <f>SUM(LD44:LJ45)/60</f>
        <v>0</v>
      </c>
      <c r="LF89" s="29">
        <f>SUM(LD52:LJ52)/60</f>
        <v>0</v>
      </c>
      <c r="LG89" s="37">
        <f t="shared" si="111"/>
        <v>0</v>
      </c>
      <c r="LH89" s="37">
        <f>SUM(LD47:LJ47)/60</f>
        <v>37.916666666666664</v>
      </c>
      <c r="LI89" s="59">
        <f t="shared" si="112"/>
        <v>0</v>
      </c>
      <c r="LJ89" s="61"/>
      <c r="LK89" s="36">
        <f>SUM(LK42:LQ42)/60</f>
        <v>0</v>
      </c>
      <c r="LL89" s="37">
        <f>SUM(LK44:LQ45)/60</f>
        <v>0</v>
      </c>
      <c r="LM89" s="29">
        <f>SUM(LK52:LQ52)/60</f>
        <v>0</v>
      </c>
      <c r="LN89" s="37">
        <f t="shared" si="113"/>
        <v>0</v>
      </c>
      <c r="LO89" s="37">
        <f>SUM(LK47:LQ47)/60</f>
        <v>31</v>
      </c>
      <c r="LP89" s="59">
        <f t="shared" si="114"/>
        <v>0</v>
      </c>
      <c r="LQ89" s="61"/>
      <c r="LR89" s="36">
        <f>SUM(LR42:LX42)/60</f>
        <v>0</v>
      </c>
      <c r="LS89" s="37">
        <f>SUM(LR44:LX45)/60</f>
        <v>0</v>
      </c>
      <c r="LT89" s="29">
        <f>SUM(LR52:LX52)/60</f>
        <v>0</v>
      </c>
      <c r="LU89" s="37">
        <f t="shared" si="115"/>
        <v>0</v>
      </c>
      <c r="LV89" s="37">
        <f>SUM(LR47:LX47)/60</f>
        <v>38.25</v>
      </c>
      <c r="LW89" s="59">
        <f t="shared" si="116"/>
        <v>0</v>
      </c>
      <c r="LX89" s="61"/>
      <c r="LY89" s="36">
        <f>SUM(LY42:ME42)/60</f>
        <v>0</v>
      </c>
      <c r="LZ89" s="37">
        <f>SUM(LY44:ME45)/60</f>
        <v>0</v>
      </c>
      <c r="MA89" s="29">
        <f>SUM(LY52:ME52)/60</f>
        <v>0</v>
      </c>
      <c r="MB89" s="37">
        <f t="shared" si="117"/>
        <v>0</v>
      </c>
      <c r="MC89" s="37">
        <f>SUM(LY47:ME47)/60</f>
        <v>37.75</v>
      </c>
      <c r="MD89" s="59">
        <f t="shared" si="118"/>
        <v>0</v>
      </c>
      <c r="ME89" s="61"/>
      <c r="MF89" s="36">
        <f>SUM(MF42:ML42)/60</f>
        <v>0</v>
      </c>
      <c r="MG89" s="37">
        <f>SUM(MF44:ML45)/60</f>
        <v>0</v>
      </c>
      <c r="MH89" s="29">
        <f>SUM(MF52:ML52)/60</f>
        <v>0</v>
      </c>
      <c r="MI89" s="37">
        <f t="shared" si="119"/>
        <v>0</v>
      </c>
      <c r="MJ89" s="37">
        <f>SUM(MF47:ML47)/60</f>
        <v>38.333333333333336</v>
      </c>
      <c r="MK89" s="59">
        <f t="shared" si="120"/>
        <v>0</v>
      </c>
      <c r="ML89" s="61"/>
      <c r="MM89" s="36">
        <f>SUM(MM42:MS42)/60</f>
        <v>0</v>
      </c>
      <c r="MN89" s="37">
        <f>SUM(MM44:MS45)/60</f>
        <v>0</v>
      </c>
      <c r="MO89" s="29">
        <f>SUM(MM52:MS52)/60</f>
        <v>0</v>
      </c>
      <c r="MP89" s="37">
        <f t="shared" si="121"/>
        <v>0</v>
      </c>
      <c r="MQ89" s="37">
        <f>SUM(MM47:MS47)/60</f>
        <v>31</v>
      </c>
      <c r="MR89" s="59">
        <f t="shared" si="122"/>
        <v>0</v>
      </c>
      <c r="MS89" s="61"/>
      <c r="MT89" s="36">
        <f>SUM(MT42:MZ42)/60</f>
        <v>0</v>
      </c>
      <c r="MU89" s="37">
        <f>SUM(MT44:MZ45)/60</f>
        <v>0</v>
      </c>
      <c r="MV89" s="29">
        <f>SUM(MT52:MZ52)/60</f>
        <v>0</v>
      </c>
      <c r="MW89" s="37">
        <f t="shared" si="123"/>
        <v>0</v>
      </c>
      <c r="MX89" s="37">
        <f>SUM(MT47:MZ47)/60</f>
        <v>31</v>
      </c>
      <c r="MY89" s="59">
        <f t="shared" si="124"/>
        <v>0</v>
      </c>
      <c r="MZ89" s="61"/>
      <c r="NA89" s="36">
        <f>SUM(NA42:NG42)/60</f>
        <v>0</v>
      </c>
      <c r="NB89" s="37">
        <f>SUM(NA44:NG45)/60</f>
        <v>0</v>
      </c>
      <c r="NC89" s="29">
        <f>SUM(NA52:NG52)/60</f>
        <v>0</v>
      </c>
      <c r="ND89" s="37">
        <f t="shared" si="125"/>
        <v>0</v>
      </c>
      <c r="NE89" s="37">
        <f>SUM(NA47:NG47)/60</f>
        <v>31</v>
      </c>
      <c r="NF89" s="59">
        <f t="shared" si="126"/>
        <v>0</v>
      </c>
      <c r="NG89" s="61"/>
      <c r="NH89" s="36">
        <f>SUM(NH42:NN42)/60</f>
        <v>0</v>
      </c>
      <c r="NI89" s="37">
        <f>SUM(NH44:NN45)/60</f>
        <v>0</v>
      </c>
      <c r="NJ89" s="29">
        <f>SUM(NH52:NN52)/60</f>
        <v>0</v>
      </c>
      <c r="NK89" s="37">
        <f t="shared" si="127"/>
        <v>0</v>
      </c>
      <c r="NL89" s="37">
        <f>SUM(NH47:NN47)/60</f>
        <v>37.75</v>
      </c>
      <c r="NM89" s="59">
        <f t="shared" si="128"/>
        <v>0</v>
      </c>
      <c r="NN89" s="61"/>
      <c r="NO89" s="36">
        <f>SUM(NO42:NU42)/60</f>
        <v>0</v>
      </c>
      <c r="NP89" s="37">
        <f>SUM(NO44:NU45)/60</f>
        <v>0</v>
      </c>
      <c r="NQ89" s="29">
        <f>SUM(NO52:NU52)/60</f>
        <v>0</v>
      </c>
      <c r="NR89" s="37">
        <f t="shared" si="129"/>
        <v>0</v>
      </c>
      <c r="NS89" s="37">
        <f>SUM(NO47:NU47)/60</f>
        <v>38.75</v>
      </c>
      <c r="NT89" s="59">
        <f t="shared" si="130"/>
        <v>0</v>
      </c>
      <c r="NU89" s="61"/>
      <c r="NV89" s="36">
        <f>SUM(NV42:OB42)/60</f>
        <v>0</v>
      </c>
      <c r="NW89" s="37">
        <f>SUM(NV44:OB45)/60</f>
        <v>0</v>
      </c>
      <c r="NX89" s="29">
        <f>SUM(NV52:OB52)/60</f>
        <v>0</v>
      </c>
      <c r="NY89" s="37">
        <f t="shared" si="131"/>
        <v>0</v>
      </c>
      <c r="NZ89" s="37">
        <f>SUM(NV47:OB47)/60</f>
        <v>38.75</v>
      </c>
      <c r="OA89" s="59">
        <f t="shared" si="132"/>
        <v>0</v>
      </c>
      <c r="OB89" s="61"/>
      <c r="OC89" s="36">
        <f>SUM(OC42:OI42)/60</f>
        <v>0</v>
      </c>
      <c r="OD89" s="37">
        <f>SUM(OC44:OI45)/60</f>
        <v>0</v>
      </c>
      <c r="OE89" s="29">
        <f>SUM(OC52:OI52)/60</f>
        <v>0</v>
      </c>
      <c r="OF89" s="37">
        <f t="shared" si="133"/>
        <v>0</v>
      </c>
      <c r="OG89" s="37">
        <f>SUM(OC47:OI47)/60</f>
        <v>38.75</v>
      </c>
      <c r="OH89" s="59">
        <f t="shared" si="139"/>
        <v>0</v>
      </c>
      <c r="OI89" s="61"/>
      <c r="OJ89" s="36">
        <f>SUM(OJ42:OP42)/60</f>
        <v>0</v>
      </c>
      <c r="OK89" s="37">
        <f>SUM(OJ44:OP45)/60</f>
        <v>0</v>
      </c>
      <c r="OL89" s="29">
        <f>SUM(OJ52:OP52)/60</f>
        <v>0</v>
      </c>
      <c r="OM89" s="37">
        <f t="shared" si="134"/>
        <v>0</v>
      </c>
      <c r="ON89" s="37">
        <f>SUM(OJ47:OP47)/60</f>
        <v>31</v>
      </c>
      <c r="OO89" s="59">
        <f t="shared" si="140"/>
        <v>0</v>
      </c>
      <c r="OP89" s="61"/>
      <c r="OQ89" s="36">
        <f>SUM(OQ42:OW42)/60</f>
        <v>0</v>
      </c>
      <c r="OR89" s="37">
        <f>SUM(OQ44:OW45)/60</f>
        <v>0</v>
      </c>
      <c r="OS89" s="29">
        <f>SUM(OQ52:OW52)/60</f>
        <v>0</v>
      </c>
      <c r="OT89" s="37">
        <f t="shared" si="135"/>
        <v>0</v>
      </c>
      <c r="OU89" s="37">
        <f>SUM(OQ47:OW47)/60</f>
        <v>34.75</v>
      </c>
      <c r="OV89" s="59">
        <f t="shared" si="141"/>
        <v>0</v>
      </c>
      <c r="OW89" s="61"/>
      <c r="OX89" s="36">
        <f>SUM(OX42:PD42)/60</f>
        <v>0</v>
      </c>
      <c r="OY89" s="37">
        <f>SUM(OX44:PD45)/60</f>
        <v>0</v>
      </c>
      <c r="OZ89" s="29">
        <f>SUM(OX52:PD52)/60</f>
        <v>0</v>
      </c>
      <c r="PA89" s="37">
        <f t="shared" si="136"/>
        <v>0</v>
      </c>
      <c r="PB89" s="37">
        <f>SUM(OX47:PD47)/60</f>
        <v>22.5</v>
      </c>
      <c r="PC89" s="59">
        <f t="shared" si="142"/>
        <v>0</v>
      </c>
      <c r="PD89" s="61"/>
      <c r="PE89" s="36">
        <f>SUM(PE42:PK42)/60</f>
        <v>0</v>
      </c>
      <c r="PF89" s="37">
        <f>SUM(PE44:PK45)/60</f>
        <v>0</v>
      </c>
      <c r="PG89" s="29">
        <f>SUM(PE52:PK52)/60</f>
        <v>0</v>
      </c>
      <c r="PH89" s="37">
        <f t="shared" si="137"/>
        <v>0</v>
      </c>
      <c r="PI89" s="37">
        <f>SUM(PE47:PK47)/60</f>
        <v>37.5</v>
      </c>
      <c r="PJ89" s="59">
        <f t="shared" si="143"/>
        <v>0</v>
      </c>
      <c r="PK89" s="61"/>
      <c r="PL89" s="36">
        <f>SUM(PL42:PR42)/60</f>
        <v>27.466666666666665</v>
      </c>
      <c r="PM89" s="37">
        <f>SUM(PL44:PR45)/60</f>
        <v>0</v>
      </c>
      <c r="PN89" s="29">
        <f>SUM(PL52:PR52)/60</f>
        <v>0</v>
      </c>
      <c r="PO89" s="37">
        <f t="shared" si="138"/>
        <v>27.466666666666665</v>
      </c>
      <c r="PP89" s="37">
        <f>SUM(PL47:PR47)/60</f>
        <v>31</v>
      </c>
      <c r="PQ89" s="59">
        <f t="shared" si="144"/>
        <v>0.88602150537634405</v>
      </c>
      <c r="PR89" s="61"/>
    </row>
    <row r="90" spans="1:434">
      <c r="A90" s="33" t="str">
        <f t="shared" si="25"/>
        <v>T10</v>
      </c>
      <c r="B90" s="42" t="s">
        <v>2298</v>
      </c>
      <c r="C90" s="29">
        <f>SUM(C46:G46)/60</f>
        <v>0</v>
      </c>
      <c r="D90" s="37">
        <f t="shared" si="26"/>
        <v>0</v>
      </c>
      <c r="E90" s="37">
        <f>SUM(C59:G59)/60</f>
        <v>23.25</v>
      </c>
      <c r="F90" s="59" t="str">
        <f>IFERROR(#REF!/E90,"")</f>
        <v/>
      </c>
      <c r="G90" s="61"/>
      <c r="H90" s="36">
        <f>SUM(H54:N54)/60</f>
        <v>0</v>
      </c>
      <c r="I90" s="37">
        <f>SUM(H55:N56)/60</f>
        <v>0</v>
      </c>
      <c r="J90" s="29">
        <f>SUM(H46:N46)/60</f>
        <v>0</v>
      </c>
      <c r="K90" s="37">
        <f t="shared" si="27"/>
        <v>0</v>
      </c>
      <c r="L90" s="37">
        <f>SUM(H59:N59)/60</f>
        <v>38.75</v>
      </c>
      <c r="M90" s="59">
        <f t="shared" si="145"/>
        <v>0</v>
      </c>
      <c r="N90" s="61"/>
      <c r="O90" s="36">
        <f>SUM(O54:U54)/60</f>
        <v>0</v>
      </c>
      <c r="P90" s="37">
        <f>SUM(O55:U56)/60</f>
        <v>0</v>
      </c>
      <c r="Q90" s="29">
        <f>SUM(O46:U46)/60</f>
        <v>0</v>
      </c>
      <c r="R90" s="37">
        <f t="shared" si="28"/>
        <v>0</v>
      </c>
      <c r="S90" s="37">
        <f>SUM(O59:U59)/60</f>
        <v>38.75</v>
      </c>
      <c r="T90" s="59">
        <f t="shared" si="146"/>
        <v>0</v>
      </c>
      <c r="U90" s="61"/>
      <c r="V90" s="36">
        <f>SUM(V54:AB54)/60</f>
        <v>0</v>
      </c>
      <c r="W90" s="37">
        <f>SUM(V55:AB56)/60</f>
        <v>0</v>
      </c>
      <c r="X90" s="29">
        <f>SUM(V46:AB46)/60</f>
        <v>0</v>
      </c>
      <c r="Y90" s="37">
        <f t="shared" si="29"/>
        <v>0</v>
      </c>
      <c r="Z90" s="37">
        <f>SUM(V59:AB59)/60</f>
        <v>46.5</v>
      </c>
      <c r="AA90" s="59">
        <f t="shared" si="147"/>
        <v>0</v>
      </c>
      <c r="AB90" s="61"/>
      <c r="AC90" s="36">
        <f>SUM(AC54:AI54)/60</f>
        <v>0</v>
      </c>
      <c r="AD90" s="37">
        <f>SUM(AC55:AI56)/60</f>
        <v>0</v>
      </c>
      <c r="AE90" s="29">
        <f>SUM(AC46:AI46)/60</f>
        <v>0</v>
      </c>
      <c r="AF90" s="37">
        <f t="shared" si="30"/>
        <v>0</v>
      </c>
      <c r="AG90" s="37">
        <f>SUM(AC59:AI59)/60</f>
        <v>23.25</v>
      </c>
      <c r="AH90" s="59">
        <f t="shared" si="31"/>
        <v>0</v>
      </c>
      <c r="AI90" s="61"/>
      <c r="AJ90" s="36">
        <f>SUM(AJ54:AP54)/60</f>
        <v>0</v>
      </c>
      <c r="AK90" s="37">
        <f>SUM(AJ55:AP56)/60</f>
        <v>0</v>
      </c>
      <c r="AL90" s="29">
        <f>SUM(AJ46:AP46)/60</f>
        <v>0</v>
      </c>
      <c r="AM90" s="37">
        <f t="shared" si="32"/>
        <v>0</v>
      </c>
      <c r="AN90" s="37">
        <f>SUM(AJ59:AP59)/60</f>
        <v>38.75</v>
      </c>
      <c r="AO90" s="59">
        <f t="shared" si="33"/>
        <v>0</v>
      </c>
      <c r="AP90" s="61"/>
      <c r="AQ90" s="36">
        <f>SUM(AQ54:AW54)/60</f>
        <v>0</v>
      </c>
      <c r="AR90" s="37">
        <f>SUM(AQ55:AW56)/60</f>
        <v>0</v>
      </c>
      <c r="AS90" s="29">
        <f>SUM(AQ46:AW46)/60</f>
        <v>0</v>
      </c>
      <c r="AT90" s="37">
        <f t="shared" si="34"/>
        <v>0</v>
      </c>
      <c r="AU90" s="37">
        <f>SUM(AQ59:AW59)/60</f>
        <v>38.75</v>
      </c>
      <c r="AV90" s="59">
        <f t="shared" si="35"/>
        <v>0</v>
      </c>
      <c r="AW90" s="61"/>
      <c r="AX90" s="36">
        <f>SUM(AX54:BD54)/60</f>
        <v>0</v>
      </c>
      <c r="AY90" s="37">
        <f>SUM(AX55:BD56)/60</f>
        <v>0</v>
      </c>
      <c r="AZ90" s="29">
        <f>SUM(AX46:BD46)/60</f>
        <v>0</v>
      </c>
      <c r="BA90" s="37">
        <f t="shared" si="36"/>
        <v>0</v>
      </c>
      <c r="BB90" s="37">
        <f>SUM(AX59:BD59)/60</f>
        <v>31</v>
      </c>
      <c r="BC90" s="59">
        <f t="shared" si="37"/>
        <v>0</v>
      </c>
      <c r="BD90" s="61"/>
      <c r="BE90" s="36">
        <f>SUM(BE54:BK54)/60</f>
        <v>0</v>
      </c>
      <c r="BF90" s="37">
        <f>SUM(BE55:BK56)/60</f>
        <v>0</v>
      </c>
      <c r="BG90" s="29">
        <f>SUM(BE46:BK46)/60</f>
        <v>0</v>
      </c>
      <c r="BH90" s="37">
        <f t="shared" si="38"/>
        <v>0</v>
      </c>
      <c r="BI90" s="37">
        <f>SUM(BE59:BK59)/60</f>
        <v>38.75</v>
      </c>
      <c r="BJ90" s="59">
        <f t="shared" si="39"/>
        <v>0</v>
      </c>
      <c r="BK90" s="61"/>
      <c r="BL90" s="36">
        <f>SUM(BL54:BR54)/60</f>
        <v>0</v>
      </c>
      <c r="BM90" s="37">
        <f>SUM(BL55:BR56)/60</f>
        <v>0</v>
      </c>
      <c r="BN90" s="29">
        <f>SUM(BL46:BR46)/60</f>
        <v>0</v>
      </c>
      <c r="BO90" s="37">
        <f t="shared" si="40"/>
        <v>0</v>
      </c>
      <c r="BP90" s="37">
        <f>SUM(BL59:BR59)/60</f>
        <v>38.75</v>
      </c>
      <c r="BQ90" s="59">
        <f t="shared" si="41"/>
        <v>0</v>
      </c>
      <c r="BR90" s="61"/>
      <c r="BS90" s="36">
        <f>SUM(BS54:BY54)/60</f>
        <v>0</v>
      </c>
      <c r="BT90" s="37">
        <f>SUM(BS55:BY56)/60</f>
        <v>0</v>
      </c>
      <c r="BU90" s="29">
        <f>SUM(BS46:BY46)/60</f>
        <v>0</v>
      </c>
      <c r="BV90" s="37">
        <f t="shared" si="42"/>
        <v>0</v>
      </c>
      <c r="BW90" s="37">
        <f>SUM(BS59:BY59)/60</f>
        <v>38.75</v>
      </c>
      <c r="BX90" s="59">
        <f t="shared" si="43"/>
        <v>0</v>
      </c>
      <c r="BY90" s="61"/>
      <c r="BZ90" s="36">
        <f>SUM(BZ54:CF54)/60</f>
        <v>0</v>
      </c>
      <c r="CA90" s="37">
        <f>SUM(BZ55:CF56)/60</f>
        <v>0</v>
      </c>
      <c r="CB90" s="29">
        <f>SUM(BZ46:CF46)/60</f>
        <v>0</v>
      </c>
      <c r="CC90" s="37">
        <f t="shared" si="44"/>
        <v>0</v>
      </c>
      <c r="CD90" s="37">
        <f>SUM(BZ59:CF59)/60</f>
        <v>38.75</v>
      </c>
      <c r="CE90" s="59">
        <f t="shared" si="45"/>
        <v>0</v>
      </c>
      <c r="CF90" s="61"/>
      <c r="CG90" s="36">
        <f>SUM(CG54:CM54)/60</f>
        <v>0</v>
      </c>
      <c r="CH90" s="37">
        <f>SUM(CG55:CM56)/60</f>
        <v>0</v>
      </c>
      <c r="CI90" s="29">
        <f>SUM(CG46:CM46)/60</f>
        <v>0</v>
      </c>
      <c r="CJ90" s="37">
        <f t="shared" si="46"/>
        <v>0</v>
      </c>
      <c r="CK90" s="37">
        <f>SUM(CG59:CM59)/60</f>
        <v>38.75</v>
      </c>
      <c r="CL90" s="59">
        <f t="shared" si="47"/>
        <v>0</v>
      </c>
      <c r="CM90" s="61"/>
      <c r="CN90" s="36">
        <f>SUM(CN54:CT54)/60</f>
        <v>0</v>
      </c>
      <c r="CO90" s="37">
        <f>SUM(CN55:CT56)/60</f>
        <v>0</v>
      </c>
      <c r="CP90" s="29">
        <f>SUM(CN46:CT46)/60</f>
        <v>0</v>
      </c>
      <c r="CQ90" s="37">
        <f t="shared" si="48"/>
        <v>0</v>
      </c>
      <c r="CR90" s="37">
        <f>SUM(CN59:CT59)/60</f>
        <v>23.25</v>
      </c>
      <c r="CS90" s="59">
        <f t="shared" si="148"/>
        <v>0</v>
      </c>
      <c r="CT90" s="61"/>
      <c r="CU90" s="36">
        <f>SUM(CU54:DA54)/60</f>
        <v>0</v>
      </c>
      <c r="CV90" s="37">
        <f>SUM(CU55:DA56)/60</f>
        <v>0</v>
      </c>
      <c r="CW90" s="29">
        <f>SUM(CU52:DA52)/60</f>
        <v>0</v>
      </c>
      <c r="CX90" s="37">
        <f t="shared" si="49"/>
        <v>0</v>
      </c>
      <c r="CY90" s="37">
        <f>SUM(CU59:DA59)/60</f>
        <v>38.75</v>
      </c>
      <c r="CZ90" s="59">
        <f t="shared" si="50"/>
        <v>0</v>
      </c>
      <c r="DA90" s="61"/>
      <c r="DB90" s="36">
        <f>SUM(DB54:DH54)/60</f>
        <v>0</v>
      </c>
      <c r="DC90" s="37">
        <f>SUM(DB55:DH56)/60</f>
        <v>0</v>
      </c>
      <c r="DD90" s="29">
        <f>SUM(DB46:DH46)/60</f>
        <v>0</v>
      </c>
      <c r="DE90" s="37">
        <f>SUM(DB90:DD90)</f>
        <v>0</v>
      </c>
      <c r="DF90" s="37">
        <f>SUM(DB59:DH59)/60</f>
        <v>23.25</v>
      </c>
      <c r="DG90" s="59">
        <f t="shared" si="52"/>
        <v>0</v>
      </c>
      <c r="DH90" s="61"/>
      <c r="DI90" s="36">
        <f>SUM(DI54:DO54)/60</f>
        <v>0</v>
      </c>
      <c r="DJ90" s="37">
        <f>SUM(DI55:DO56)/60</f>
        <v>0</v>
      </c>
      <c r="DK90" s="29">
        <f>SUM(DI46:DO46)/60</f>
        <v>0</v>
      </c>
      <c r="DL90" s="37">
        <f t="shared" si="53"/>
        <v>0</v>
      </c>
      <c r="DM90" s="37">
        <f>SUM(DI59:DO59)/60</f>
        <v>38.75</v>
      </c>
      <c r="DN90" s="59">
        <f t="shared" si="54"/>
        <v>0</v>
      </c>
      <c r="DO90" s="61"/>
      <c r="DP90" s="36">
        <f>SUM(DP54:DV54)/60</f>
        <v>0</v>
      </c>
      <c r="DQ90" s="37">
        <f>SUM(DP55:DV56)/60</f>
        <v>0</v>
      </c>
      <c r="DR90" s="29">
        <f>SUM(DP46:DV46)/60</f>
        <v>0</v>
      </c>
      <c r="DS90" s="37">
        <f t="shared" si="149"/>
        <v>0</v>
      </c>
      <c r="DT90" s="37">
        <f>SUM(DP59:DV59)/60</f>
        <v>38.75</v>
      </c>
      <c r="DU90" s="59">
        <f t="shared" si="56"/>
        <v>0</v>
      </c>
      <c r="DV90" s="61"/>
      <c r="DW90" s="36">
        <f>SUM(DW54:EC54)/60</f>
        <v>0</v>
      </c>
      <c r="DX90" s="37">
        <f>SUM(DW55:EC56)/60</f>
        <v>0</v>
      </c>
      <c r="DY90" s="29">
        <f>SUM(DW46:EC46)/60</f>
        <v>0</v>
      </c>
      <c r="DZ90" s="37">
        <f t="shared" si="150"/>
        <v>0</v>
      </c>
      <c r="EA90" s="37">
        <f>SUM(DW59:EC59)/60</f>
        <v>31</v>
      </c>
      <c r="EB90" s="59">
        <f t="shared" si="58"/>
        <v>0</v>
      </c>
      <c r="EC90" s="61"/>
      <c r="ED90" s="36">
        <f>SUM(ED54:EJ54)/60</f>
        <v>0</v>
      </c>
      <c r="EE90" s="37">
        <f>SUM(ED55:EJ56)/60</f>
        <v>0</v>
      </c>
      <c r="EF90" s="29">
        <f>SUM(ED46:EJ46)/60</f>
        <v>0</v>
      </c>
      <c r="EG90" s="37">
        <f t="shared" si="151"/>
        <v>0</v>
      </c>
      <c r="EH90" s="37">
        <f>SUM(ED59:EJ59)/60</f>
        <v>38.75</v>
      </c>
      <c r="EI90" s="59">
        <f t="shared" si="60"/>
        <v>0</v>
      </c>
      <c r="EJ90" s="61"/>
      <c r="EK90" s="36">
        <f>SUM(EK54:EQ54)/60</f>
        <v>0</v>
      </c>
      <c r="EL90" s="37">
        <f>SUM(EK55:EQ56)/60</f>
        <v>0</v>
      </c>
      <c r="EM90" s="29">
        <f>SUM(EK46:EQ46)/60</f>
        <v>0</v>
      </c>
      <c r="EN90" s="37">
        <f t="shared" si="152"/>
        <v>0</v>
      </c>
      <c r="EO90" s="37">
        <f>SUM(EK59:EQ59)/60</f>
        <v>31</v>
      </c>
      <c r="EP90" s="59">
        <f t="shared" si="62"/>
        <v>0</v>
      </c>
      <c r="EQ90" s="61"/>
      <c r="ER90" s="36">
        <f>SUM(ER54:EX54)/60</f>
        <v>0</v>
      </c>
      <c r="ES90" s="37">
        <f>SUM(ER55:EX56)/60</f>
        <v>0</v>
      </c>
      <c r="ET90" s="29">
        <f>SUM(ER46:EX46)/60</f>
        <v>0</v>
      </c>
      <c r="EU90" s="37">
        <f t="shared" si="153"/>
        <v>0</v>
      </c>
      <c r="EV90" s="37">
        <f>SUM(ER59:EX59)/60</f>
        <v>38.75</v>
      </c>
      <c r="EW90" s="59">
        <f t="shared" si="64"/>
        <v>0</v>
      </c>
      <c r="EX90" s="61"/>
      <c r="EY90" s="36">
        <f>SUM(EY54:FE54)/60</f>
        <v>0</v>
      </c>
      <c r="EZ90" s="37">
        <f>SUM(EY55:FE56)/60</f>
        <v>0</v>
      </c>
      <c r="FA90" s="29">
        <f>SUM(EY46:FE46)/60</f>
        <v>0</v>
      </c>
      <c r="FB90" s="37">
        <f t="shared" si="154"/>
        <v>0</v>
      </c>
      <c r="FC90" s="37">
        <f>SUM(EY59:FE59)/60</f>
        <v>7.75</v>
      </c>
      <c r="FD90" s="59">
        <f t="shared" si="66"/>
        <v>0</v>
      </c>
      <c r="FE90" s="61"/>
      <c r="FF90" s="36">
        <f>SUM(FF54:FL54)/60</f>
        <v>0</v>
      </c>
      <c r="FG90" s="37">
        <f>SUM(FF55:FL56)/60</f>
        <v>0</v>
      </c>
      <c r="FH90" s="29">
        <f>SUM(FF46:FL46)/60</f>
        <v>0</v>
      </c>
      <c r="FI90" s="37">
        <f t="shared" si="155"/>
        <v>0</v>
      </c>
      <c r="FJ90" s="37">
        <f>SUM(FF59:FL59)/60</f>
        <v>15.5</v>
      </c>
      <c r="FK90" s="59">
        <f t="shared" si="68"/>
        <v>0</v>
      </c>
      <c r="FL90" s="61"/>
      <c r="FM90" s="36">
        <f>SUM(FM54:FS54)/60</f>
        <v>0</v>
      </c>
      <c r="FN90" s="37">
        <f>SUM(FM55:FS56)/60</f>
        <v>0</v>
      </c>
      <c r="FO90" s="29">
        <f>SUM(FM46:FS46)/60</f>
        <v>0</v>
      </c>
      <c r="FP90" s="37">
        <f t="shared" si="156"/>
        <v>0</v>
      </c>
      <c r="FQ90" s="37">
        <f>SUM(FM59:FS59)/60</f>
        <v>38.75</v>
      </c>
      <c r="FR90" s="59">
        <f t="shared" si="70"/>
        <v>0</v>
      </c>
      <c r="FS90" s="61"/>
      <c r="FT90" s="36">
        <f>SUM(FT54:FZ54)/60</f>
        <v>0</v>
      </c>
      <c r="FU90" s="37">
        <f>SUM(FT55:FZ56)/60</f>
        <v>0</v>
      </c>
      <c r="FV90" s="29">
        <f>SUM(FT46:FZ46)/60</f>
        <v>0</v>
      </c>
      <c r="FW90" s="37">
        <f t="shared" si="71"/>
        <v>0</v>
      </c>
      <c r="FX90" s="37">
        <f>SUM(FT59:FZ59)/60</f>
        <v>23.25</v>
      </c>
      <c r="FY90" s="59">
        <f t="shared" si="72"/>
        <v>0</v>
      </c>
      <c r="FZ90" s="61"/>
      <c r="GA90" s="36">
        <f>SUM(GA54:GG54)/60</f>
        <v>0</v>
      </c>
      <c r="GB90" s="37">
        <f>SUM(GA55:GG56)/60</f>
        <v>0</v>
      </c>
      <c r="GC90" s="29">
        <f>SUM(GA46:GG46)/60</f>
        <v>0</v>
      </c>
      <c r="GD90" s="37">
        <f t="shared" si="73"/>
        <v>0</v>
      </c>
      <c r="GE90" s="37">
        <f>SUM(GA59:GG59)/60</f>
        <v>31</v>
      </c>
      <c r="GF90" s="59">
        <f t="shared" si="74"/>
        <v>0</v>
      </c>
      <c r="GG90" s="61"/>
      <c r="GH90" s="36">
        <f>SUM(GH54:GN54)/60</f>
        <v>0</v>
      </c>
      <c r="GI90" s="37">
        <f>SUM(GH55:GN56)/60</f>
        <v>0</v>
      </c>
      <c r="GJ90" s="29">
        <f>SUM(GH46:GN46)/60</f>
        <v>0</v>
      </c>
      <c r="GK90" s="37">
        <f t="shared" si="75"/>
        <v>0</v>
      </c>
      <c r="GL90" s="37">
        <f>SUM(GH59:GN59)/60</f>
        <v>38.75</v>
      </c>
      <c r="GM90" s="59">
        <f t="shared" si="76"/>
        <v>0</v>
      </c>
      <c r="GN90" s="61"/>
      <c r="GO90" s="36">
        <f>SUM(GO54:GU54)/60</f>
        <v>0</v>
      </c>
      <c r="GP90" s="37">
        <f>SUM(GO55:GU56)/60</f>
        <v>0</v>
      </c>
      <c r="GQ90" s="29">
        <f>SUM(GO46:GU46)/60</f>
        <v>0</v>
      </c>
      <c r="GR90" s="37">
        <f t="shared" si="77"/>
        <v>0</v>
      </c>
      <c r="GS90" s="37">
        <f>SUM(GO59:GU59)/60</f>
        <v>31</v>
      </c>
      <c r="GT90" s="59">
        <f t="shared" si="78"/>
        <v>0</v>
      </c>
      <c r="GU90" s="61"/>
      <c r="GV90" s="36">
        <f>SUM(GV54:HB54)/60</f>
        <v>0</v>
      </c>
      <c r="GW90" s="37">
        <f>SUM(GV55:HB56)/60</f>
        <v>0</v>
      </c>
      <c r="GX90" s="29">
        <f>SUM(GV46:HB46)/60</f>
        <v>0</v>
      </c>
      <c r="GY90" s="37">
        <f t="shared" si="79"/>
        <v>0</v>
      </c>
      <c r="GZ90" s="37">
        <f>SUM(GV59:HB59)/60</f>
        <v>38.75</v>
      </c>
      <c r="HA90" s="59">
        <f t="shared" si="80"/>
        <v>0</v>
      </c>
      <c r="HB90" s="61"/>
      <c r="HC90" s="36">
        <f>SUM(HC54:HI54)/60</f>
        <v>0</v>
      </c>
      <c r="HD90" s="37">
        <f>SUM(HC55:HI56)/60</f>
        <v>0</v>
      </c>
      <c r="HE90" s="29">
        <f>SUM(HC46:HI46)/60</f>
        <v>0</v>
      </c>
      <c r="HF90" s="37">
        <f t="shared" si="81"/>
        <v>0</v>
      </c>
      <c r="HG90" s="37">
        <f>SUM(HC59:HI59)/60</f>
        <v>38.75</v>
      </c>
      <c r="HH90" s="59">
        <f t="shared" si="82"/>
        <v>0</v>
      </c>
      <c r="HI90" s="61"/>
      <c r="HJ90" s="36">
        <f>SUM(HJ54:HP54)/60</f>
        <v>0</v>
      </c>
      <c r="HK90" s="37">
        <f>SUM(HJ55:HP56)/60</f>
        <v>0</v>
      </c>
      <c r="HL90" s="29">
        <f>SUM(HJ46:HP46)/60</f>
        <v>0</v>
      </c>
      <c r="HM90" s="37">
        <f t="shared" si="83"/>
        <v>0</v>
      </c>
      <c r="HN90" s="37">
        <f>SUM(HJ59:HP59)/60</f>
        <v>38.75</v>
      </c>
      <c r="HO90" s="59">
        <f t="shared" si="84"/>
        <v>0</v>
      </c>
      <c r="HP90" s="61"/>
      <c r="HQ90" s="36">
        <f>SUM(HQ54:HW54)/60</f>
        <v>0</v>
      </c>
      <c r="HR90" s="37">
        <f>SUM(HQ55:HW56)/60</f>
        <v>0</v>
      </c>
      <c r="HS90" s="29">
        <f>SUM(HQ46:HW46)/60</f>
        <v>0</v>
      </c>
      <c r="HT90" s="37">
        <f t="shared" si="85"/>
        <v>0</v>
      </c>
      <c r="HU90" s="37">
        <f>SUM(HQ59:HW59)/60</f>
        <v>31</v>
      </c>
      <c r="HV90" s="59">
        <f t="shared" si="86"/>
        <v>0</v>
      </c>
      <c r="HW90" s="61"/>
      <c r="HX90" s="36">
        <f>SUM(HX54:ID54)/60</f>
        <v>0</v>
      </c>
      <c r="HY90" s="37">
        <f>SUM(HX55:ID56)/60</f>
        <v>0</v>
      </c>
      <c r="HZ90" s="29">
        <f>SUM(HX46:ID46)/60</f>
        <v>0</v>
      </c>
      <c r="IA90" s="37">
        <f t="shared" si="87"/>
        <v>0</v>
      </c>
      <c r="IB90" s="37">
        <f>SUM(HX59:ID59)/60</f>
        <v>28.25</v>
      </c>
      <c r="IC90" s="59">
        <f t="shared" si="88"/>
        <v>0</v>
      </c>
      <c r="ID90" s="61"/>
      <c r="IE90" s="36">
        <f>SUM(IE54:IK54)/60</f>
        <v>0</v>
      </c>
      <c r="IF90" s="37">
        <f>SUM(IE55:IK56)/60</f>
        <v>0</v>
      </c>
      <c r="IG90" s="29">
        <f>SUM(IE46:IK46)/60</f>
        <v>0</v>
      </c>
      <c r="IH90" s="37">
        <f t="shared" si="89"/>
        <v>0</v>
      </c>
      <c r="II90" s="37">
        <f>SUM(IE59:IK59)/60</f>
        <v>0</v>
      </c>
      <c r="IJ90" s="59" t="str">
        <f t="shared" si="90"/>
        <v/>
      </c>
      <c r="IK90" s="61"/>
      <c r="IL90" s="36">
        <f>SUM(IL54:IR54)/60</f>
        <v>0</v>
      </c>
      <c r="IM90" s="37">
        <f>SUM(IL55:IR56)/60</f>
        <v>0</v>
      </c>
      <c r="IN90" s="29">
        <f>SUM(IL46:IR46)/60</f>
        <v>0</v>
      </c>
      <c r="IO90" s="37">
        <f t="shared" si="91"/>
        <v>0</v>
      </c>
      <c r="IP90" s="37">
        <f>SUM(IL59:IR59)/60</f>
        <v>0</v>
      </c>
      <c r="IQ90" s="59" t="str">
        <f t="shared" si="92"/>
        <v/>
      </c>
      <c r="IR90" s="61"/>
      <c r="IS90" s="36">
        <f>SUM(IS54:IY54)/60</f>
        <v>0</v>
      </c>
      <c r="IT90" s="37">
        <f>SUM(IS55:IY56)/60</f>
        <v>0</v>
      </c>
      <c r="IU90" s="29">
        <f>SUM(IS46:IY46)/60</f>
        <v>0</v>
      </c>
      <c r="IV90" s="37">
        <f t="shared" si="93"/>
        <v>0</v>
      </c>
      <c r="IW90" s="37">
        <f>SUM(IS59:IY59)/60</f>
        <v>31</v>
      </c>
      <c r="IX90" s="59">
        <f t="shared" si="94"/>
        <v>0</v>
      </c>
      <c r="IY90" s="61"/>
      <c r="IZ90" s="36">
        <f>SUM(IZ54:JF54)/60</f>
        <v>0</v>
      </c>
      <c r="JA90" s="37">
        <f>SUM(IZ55:JF56)/60</f>
        <v>0</v>
      </c>
      <c r="JB90" s="29">
        <f>SUM(IZ46:JF46)/60</f>
        <v>0</v>
      </c>
      <c r="JC90" s="37">
        <f t="shared" si="95"/>
        <v>0</v>
      </c>
      <c r="JD90" s="37">
        <f>SUM(IZ59:JF59)/60</f>
        <v>38.75</v>
      </c>
      <c r="JE90" s="59">
        <f t="shared" si="96"/>
        <v>0</v>
      </c>
      <c r="JF90" s="61"/>
      <c r="JG90" s="36">
        <f>SUM(JG54:JM54)/60</f>
        <v>0</v>
      </c>
      <c r="JH90" s="37">
        <f>SUM(JG55:JM56)/60</f>
        <v>0</v>
      </c>
      <c r="JI90" s="29">
        <f>SUM(JG46:JM46)/60</f>
        <v>0</v>
      </c>
      <c r="JJ90" s="37">
        <f t="shared" si="97"/>
        <v>0</v>
      </c>
      <c r="JK90" s="37">
        <f>SUM(JG59:JM59)/60</f>
        <v>15.5</v>
      </c>
      <c r="JL90" s="59">
        <f t="shared" si="98"/>
        <v>0</v>
      </c>
      <c r="JM90" s="61"/>
      <c r="JN90" s="36">
        <f>SUM(JN54:JT54)/60</f>
        <v>0</v>
      </c>
      <c r="JO90" s="37">
        <f>SUM(JN55:JT56)/60</f>
        <v>0</v>
      </c>
      <c r="JP90" s="29">
        <f>SUM(JN46:JT46)/60</f>
        <v>0</v>
      </c>
      <c r="JQ90" s="37">
        <f t="shared" si="99"/>
        <v>0</v>
      </c>
      <c r="JR90" s="37">
        <f>SUM(JN59:JT59)/60</f>
        <v>0</v>
      </c>
      <c r="JS90" s="59" t="str">
        <f t="shared" si="100"/>
        <v/>
      </c>
      <c r="JT90" s="61"/>
      <c r="JU90" s="36">
        <f>SUM(JU54:KA54)/60</f>
        <v>0</v>
      </c>
      <c r="JV90" s="37">
        <f>SUM(JU55:KA56)/60</f>
        <v>0</v>
      </c>
      <c r="JW90" s="29">
        <f>SUM(JU46:KA46)/60</f>
        <v>0</v>
      </c>
      <c r="JX90" s="37">
        <f t="shared" si="101"/>
        <v>0</v>
      </c>
      <c r="JY90" s="37">
        <f>SUM(JU59:KA59)/60</f>
        <v>28.5</v>
      </c>
      <c r="JZ90" s="59">
        <f t="shared" si="102"/>
        <v>0</v>
      </c>
      <c r="KA90" s="61"/>
      <c r="KB90" s="36">
        <f>SUM(KB54:KH54)/60</f>
        <v>0</v>
      </c>
      <c r="KC90" s="37">
        <f>SUM(KB55:KH56)/60</f>
        <v>0</v>
      </c>
      <c r="KD90" s="29">
        <f>SUM(KB46:KH46)/60</f>
        <v>0</v>
      </c>
      <c r="KE90" s="37">
        <f t="shared" si="103"/>
        <v>0</v>
      </c>
      <c r="KF90" s="37">
        <f>SUM(KB59:KH59)/60</f>
        <v>38.75</v>
      </c>
      <c r="KG90" s="59">
        <f t="shared" si="104"/>
        <v>0</v>
      </c>
      <c r="KH90" s="61"/>
      <c r="KI90" s="36">
        <f>SUM(KI54:KO54)/60</f>
        <v>0</v>
      </c>
      <c r="KJ90" s="37">
        <f>SUM(KI55:KO56)/60</f>
        <v>0</v>
      </c>
      <c r="KK90" s="29">
        <f>SUM(KI46:KO46)/60</f>
        <v>0</v>
      </c>
      <c r="KL90" s="37">
        <f t="shared" si="105"/>
        <v>0</v>
      </c>
      <c r="KM90" s="37">
        <f>SUM(KI59:KO59)/60</f>
        <v>38.75</v>
      </c>
      <c r="KN90" s="59">
        <f t="shared" si="106"/>
        <v>0</v>
      </c>
      <c r="KO90" s="61"/>
      <c r="KP90" s="36">
        <f>SUM(KP54:KV54)/60</f>
        <v>0</v>
      </c>
      <c r="KQ90" s="37">
        <f>SUM(KP55:KV56)/60</f>
        <v>0</v>
      </c>
      <c r="KR90" s="29">
        <f>SUM(KP46:KV46)/60</f>
        <v>0</v>
      </c>
      <c r="KS90" s="37">
        <f t="shared" si="107"/>
        <v>0</v>
      </c>
      <c r="KT90" s="37">
        <f>SUM(KP59:KV59)/60</f>
        <v>31</v>
      </c>
      <c r="KU90" s="59">
        <f t="shared" si="108"/>
        <v>0</v>
      </c>
      <c r="KV90" s="61"/>
      <c r="KW90" s="36">
        <f>SUM(KW54:LC54)/60</f>
        <v>0</v>
      </c>
      <c r="KX90" s="37">
        <f>SUM(KW55:LC56)/60</f>
        <v>0</v>
      </c>
      <c r="KY90" s="29">
        <f>SUM(KW46:LC46)/60</f>
        <v>0</v>
      </c>
      <c r="KZ90" s="37">
        <f t="shared" si="109"/>
        <v>0</v>
      </c>
      <c r="LA90" s="37">
        <f>SUM(KW59:LC59)/60</f>
        <v>7.75</v>
      </c>
      <c r="LB90" s="59">
        <f t="shared" si="110"/>
        <v>0</v>
      </c>
      <c r="LC90" s="61"/>
      <c r="LD90" s="36">
        <f>SUM(LD54:LJ54)/60</f>
        <v>0</v>
      </c>
      <c r="LE90" s="37">
        <f>SUM(LD55:LJ56)/60</f>
        <v>0</v>
      </c>
      <c r="LF90" s="29">
        <f>SUM(LD46:LJ46)/60</f>
        <v>0</v>
      </c>
      <c r="LG90" s="37">
        <f t="shared" si="111"/>
        <v>0</v>
      </c>
      <c r="LH90" s="37">
        <f>SUM(LD59:LJ59)/60</f>
        <v>38.75</v>
      </c>
      <c r="LI90" s="59">
        <f t="shared" si="112"/>
        <v>0</v>
      </c>
      <c r="LJ90" s="61"/>
      <c r="LK90" s="36">
        <f>SUM(LK54:LQ54)/60</f>
        <v>0</v>
      </c>
      <c r="LL90" s="37">
        <f>SUM(LK55:LQ56)/60</f>
        <v>0</v>
      </c>
      <c r="LM90" s="29">
        <f>SUM(LK46:LQ46)/60</f>
        <v>0</v>
      </c>
      <c r="LN90" s="37">
        <f t="shared" si="113"/>
        <v>0</v>
      </c>
      <c r="LO90" s="37">
        <f>SUM(LK59:LQ59)/60</f>
        <v>29</v>
      </c>
      <c r="LP90" s="59">
        <f t="shared" si="114"/>
        <v>0</v>
      </c>
      <c r="LQ90" s="61"/>
      <c r="LR90" s="36">
        <f>SUM(LR54:LX54)/60</f>
        <v>0</v>
      </c>
      <c r="LS90" s="37">
        <f>SUM(LR55:LX56)/60</f>
        <v>0</v>
      </c>
      <c r="LT90" s="29">
        <f>SUM(LR46:LX46)/60</f>
        <v>0</v>
      </c>
      <c r="LU90" s="37">
        <f t="shared" si="115"/>
        <v>0</v>
      </c>
      <c r="LV90" s="37">
        <f>SUM(LR59:LX59)/60</f>
        <v>38.75</v>
      </c>
      <c r="LW90" s="59">
        <f t="shared" si="116"/>
        <v>0</v>
      </c>
      <c r="LX90" s="61"/>
      <c r="LY90" s="36">
        <f>SUM(LY54:ME54)/60</f>
        <v>0</v>
      </c>
      <c r="LZ90" s="37">
        <f>SUM(LY55:ME56)/60</f>
        <v>0</v>
      </c>
      <c r="MA90" s="29">
        <f>SUM(LY46:ME46)/60</f>
        <v>0</v>
      </c>
      <c r="MB90" s="37">
        <f t="shared" si="117"/>
        <v>0</v>
      </c>
      <c r="MC90" s="37">
        <f>SUM(LY59:ME59)/60</f>
        <v>38.75</v>
      </c>
      <c r="MD90" s="59">
        <f t="shared" si="118"/>
        <v>0</v>
      </c>
      <c r="ME90" s="61"/>
      <c r="MF90" s="36">
        <f>SUM(MF54:ML54)/60</f>
        <v>0</v>
      </c>
      <c r="MG90" s="37">
        <f>SUM(MF55:ML56)/60</f>
        <v>0</v>
      </c>
      <c r="MH90" s="29">
        <f>SUM(MF46:ML46)/60</f>
        <v>0</v>
      </c>
      <c r="MI90" s="37">
        <f t="shared" si="119"/>
        <v>0</v>
      </c>
      <c r="MJ90" s="37">
        <f>SUM(MF59:ML59)/60</f>
        <v>38.583333333333336</v>
      </c>
      <c r="MK90" s="59">
        <f t="shared" si="120"/>
        <v>0</v>
      </c>
      <c r="ML90" s="61"/>
      <c r="MM90" s="36">
        <f>SUM(MM54:MS54)/60</f>
        <v>0</v>
      </c>
      <c r="MN90" s="37">
        <f>SUM(MM55:MS56)/60</f>
        <v>0</v>
      </c>
      <c r="MO90" s="29">
        <f>SUM(MM46:MS46)/60</f>
        <v>0</v>
      </c>
      <c r="MP90" s="37">
        <f t="shared" si="121"/>
        <v>0</v>
      </c>
      <c r="MQ90" s="37">
        <f>SUM(MM59:MS59)/60</f>
        <v>29.333333333333332</v>
      </c>
      <c r="MR90" s="59">
        <f t="shared" si="122"/>
        <v>0</v>
      </c>
      <c r="MS90" s="61"/>
      <c r="MT90" s="36">
        <f>SUM(MT54:MZ54)/60</f>
        <v>0</v>
      </c>
      <c r="MU90" s="37">
        <f>SUM(MT55:MZ56)/60</f>
        <v>0</v>
      </c>
      <c r="MV90" s="29">
        <f>SUM(MT46:MZ46)/60</f>
        <v>0</v>
      </c>
      <c r="MW90" s="37">
        <f t="shared" si="123"/>
        <v>0</v>
      </c>
      <c r="MX90" s="37">
        <f>SUM(MT59:MZ59)/60</f>
        <v>31</v>
      </c>
      <c r="MY90" s="59">
        <f t="shared" si="124"/>
        <v>0</v>
      </c>
      <c r="MZ90" s="61"/>
      <c r="NA90" s="36">
        <f>SUM(NA54:NG54)/60</f>
        <v>0</v>
      </c>
      <c r="NB90" s="37">
        <f>SUM(NA55:NG56)/60</f>
        <v>0</v>
      </c>
      <c r="NC90" s="29">
        <f>SUM(NA46:NG46)/60</f>
        <v>0</v>
      </c>
      <c r="ND90" s="37">
        <f t="shared" si="125"/>
        <v>0</v>
      </c>
      <c r="NE90" s="37">
        <f>SUM(NA59:NG59)/60</f>
        <v>31</v>
      </c>
      <c r="NF90" s="59">
        <f t="shared" si="126"/>
        <v>0</v>
      </c>
      <c r="NG90" s="61"/>
      <c r="NH90" s="36">
        <f>SUM(NH54:NN54)/60</f>
        <v>0</v>
      </c>
      <c r="NI90" s="37">
        <f>SUM(NH55:NN56)/60</f>
        <v>0</v>
      </c>
      <c r="NJ90" s="29">
        <f>SUM(NH46:NN46)/60</f>
        <v>0</v>
      </c>
      <c r="NK90" s="37">
        <f t="shared" si="127"/>
        <v>0</v>
      </c>
      <c r="NL90" s="37">
        <f>SUM(NH59:NN59)/60</f>
        <v>38.75</v>
      </c>
      <c r="NM90" s="59">
        <f t="shared" si="128"/>
        <v>0</v>
      </c>
      <c r="NN90" s="61"/>
      <c r="NO90" s="36">
        <f>SUM(NO54:NU54)/60</f>
        <v>0</v>
      </c>
      <c r="NP90" s="37">
        <f>SUM(NO55:NU56)/60</f>
        <v>0</v>
      </c>
      <c r="NQ90" s="29">
        <f>SUM(NO46:NU46)/60</f>
        <v>0</v>
      </c>
      <c r="NR90" s="37">
        <f t="shared" si="129"/>
        <v>0</v>
      </c>
      <c r="NS90" s="37">
        <f>SUM(NO59:NU59)/60</f>
        <v>38.75</v>
      </c>
      <c r="NT90" s="59">
        <f t="shared" si="130"/>
        <v>0</v>
      </c>
      <c r="NU90" s="61"/>
      <c r="NV90" s="36">
        <f>SUM(NV54:OB54)/60</f>
        <v>0</v>
      </c>
      <c r="NW90" s="37">
        <f>SUM(NV55:OB56)/60</f>
        <v>0</v>
      </c>
      <c r="NX90" s="29">
        <f>SUM(NV46:OB46)/60</f>
        <v>0</v>
      </c>
      <c r="NY90" s="37">
        <f t="shared" si="131"/>
        <v>0</v>
      </c>
      <c r="NZ90" s="37">
        <f>SUM(NV59:OB59)/60</f>
        <v>38.75</v>
      </c>
      <c r="OA90" s="59">
        <f t="shared" si="132"/>
        <v>0</v>
      </c>
      <c r="OB90" s="61"/>
      <c r="OC90" s="36">
        <f>SUM(OC54:OI54)/60</f>
        <v>0</v>
      </c>
      <c r="OD90" s="37">
        <f>SUM(OC55:OI56)/60</f>
        <v>0</v>
      </c>
      <c r="OE90" s="29">
        <f>SUM(OC46:OI46)/60</f>
        <v>0</v>
      </c>
      <c r="OF90" s="37">
        <f t="shared" si="133"/>
        <v>0</v>
      </c>
      <c r="OG90" s="37">
        <f>SUM(OC59:OI59)/60</f>
        <v>38.75</v>
      </c>
      <c r="OH90" s="59">
        <f t="shared" si="139"/>
        <v>0</v>
      </c>
      <c r="OI90" s="61"/>
      <c r="OJ90" s="36">
        <f>SUM(OJ54:OP54)/60</f>
        <v>0</v>
      </c>
      <c r="OK90" s="37">
        <f>SUM(OJ55:OP56)/60</f>
        <v>0</v>
      </c>
      <c r="OL90" s="29">
        <f>SUM(OJ46:OP46)/60</f>
        <v>0</v>
      </c>
      <c r="OM90" s="37">
        <f t="shared" si="134"/>
        <v>0</v>
      </c>
      <c r="ON90" s="37">
        <f>SUM(OJ59:OP59)/60</f>
        <v>31</v>
      </c>
      <c r="OO90" s="59">
        <f t="shared" si="140"/>
        <v>0</v>
      </c>
      <c r="OP90" s="61"/>
      <c r="OQ90" s="36">
        <f>SUM(OQ54:OW54)/60</f>
        <v>0</v>
      </c>
      <c r="OR90" s="37">
        <f>SUM(OQ55:OW56)/60</f>
        <v>0</v>
      </c>
      <c r="OS90" s="29">
        <f>SUM(OQ46:OW46)/60</f>
        <v>0</v>
      </c>
      <c r="OT90" s="37">
        <f t="shared" si="135"/>
        <v>0</v>
      </c>
      <c r="OU90" s="37">
        <f>SUM(OQ59:OW59)/60</f>
        <v>38.75</v>
      </c>
      <c r="OV90" s="59">
        <f t="shared" si="141"/>
        <v>0</v>
      </c>
      <c r="OW90" s="61"/>
      <c r="OX90" s="36">
        <f>SUM(OX54:PD54)/60</f>
        <v>0</v>
      </c>
      <c r="OY90" s="37">
        <f>SUM(OX55:PD56)/60</f>
        <v>0</v>
      </c>
      <c r="OZ90" s="29">
        <f>SUM(OX46:PD46)/60</f>
        <v>0</v>
      </c>
      <c r="PA90" s="37">
        <f t="shared" si="136"/>
        <v>0</v>
      </c>
      <c r="PB90" s="37">
        <f>SUM(OX59:PD59)/60</f>
        <v>23.25</v>
      </c>
      <c r="PC90" s="59">
        <f t="shared" si="142"/>
        <v>0</v>
      </c>
      <c r="PD90" s="61"/>
      <c r="PE90" s="36">
        <f>SUM(PE54:PK54)/60</f>
        <v>0</v>
      </c>
      <c r="PF90" s="37">
        <f>SUM(PE55:PK56)/60</f>
        <v>0</v>
      </c>
      <c r="PG90" s="29">
        <f>SUM(PE46:PK46)/60</f>
        <v>0</v>
      </c>
      <c r="PH90" s="37">
        <f t="shared" si="137"/>
        <v>0</v>
      </c>
      <c r="PI90" s="37">
        <f>SUM(PE59:PK59)/60</f>
        <v>38.75</v>
      </c>
      <c r="PJ90" s="59">
        <f t="shared" si="143"/>
        <v>0</v>
      </c>
      <c r="PK90" s="61"/>
      <c r="PL90" s="36">
        <f>SUM(PL54:PR54)/60</f>
        <v>57.616666666666667</v>
      </c>
      <c r="PM90" s="37">
        <f>SUM(PL55:PR56)/60</f>
        <v>0</v>
      </c>
      <c r="PN90" s="29">
        <f>SUM(PL46:PR46)/60</f>
        <v>0</v>
      </c>
      <c r="PO90" s="37">
        <f t="shared" si="138"/>
        <v>57.616666666666667</v>
      </c>
      <c r="PP90" s="37">
        <f>SUM(PL59:PR59)/60</f>
        <v>31</v>
      </c>
      <c r="PQ90" s="59">
        <f t="shared" si="144"/>
        <v>1.8586021505376344</v>
      </c>
      <c r="PR90" s="61"/>
    </row>
    <row r="91" spans="1:434" hidden="1">
      <c r="A91" s="33" t="str">
        <f t="shared" si="25"/>
        <v>T11</v>
      </c>
      <c r="B91" s="134" t="s">
        <v>3555</v>
      </c>
      <c r="C91" s="29">
        <f>SUM(C62:G62)/60</f>
        <v>0</v>
      </c>
      <c r="D91" s="37">
        <f t="shared" si="26"/>
        <v>0</v>
      </c>
      <c r="E91" s="37">
        <f>SUM(C65:G65)/60</f>
        <v>15.5</v>
      </c>
      <c r="F91" s="59" t="str">
        <f>IFERROR(#REF!/E91,"")</f>
        <v/>
      </c>
      <c r="G91" s="61"/>
      <c r="H91" s="36">
        <f>SUM(H60:N60)/60</f>
        <v>0</v>
      </c>
      <c r="I91" s="37">
        <f>SUM(H61:N62)/60</f>
        <v>0</v>
      </c>
      <c r="J91" s="29">
        <f>SUM(H62:N62)/60</f>
        <v>0</v>
      </c>
      <c r="K91" s="37">
        <f t="shared" si="27"/>
        <v>0</v>
      </c>
      <c r="L91" s="37">
        <f>SUM(H65:N65)/60</f>
        <v>40.5</v>
      </c>
      <c r="M91" s="59">
        <f t="shared" si="145"/>
        <v>0</v>
      </c>
      <c r="N91" s="61"/>
      <c r="O91" s="36">
        <f>SUM(O60:U60)/60</f>
        <v>0</v>
      </c>
      <c r="P91" s="37">
        <f>SUM(O61:U62)/60</f>
        <v>0</v>
      </c>
      <c r="Q91" s="29">
        <f>SUM(O62:U62)/60</f>
        <v>0</v>
      </c>
      <c r="R91" s="37">
        <f t="shared" si="28"/>
        <v>0</v>
      </c>
      <c r="S91" s="37">
        <f>SUM(O65:U65)/60</f>
        <v>38.75</v>
      </c>
      <c r="T91" s="59">
        <f t="shared" si="146"/>
        <v>0</v>
      </c>
      <c r="U91" s="61"/>
      <c r="V91" s="36">
        <f>SUM(V60:AB60)/60</f>
        <v>0</v>
      </c>
      <c r="W91" s="37">
        <f>SUM(V61:AB62)/60</f>
        <v>0</v>
      </c>
      <c r="X91" s="29">
        <f>SUM(V62:AB62)/60</f>
        <v>0</v>
      </c>
      <c r="Y91" s="37">
        <f t="shared" si="29"/>
        <v>0</v>
      </c>
      <c r="Z91" s="37">
        <f>SUM(V65:AB65)/60</f>
        <v>46.5</v>
      </c>
      <c r="AA91" s="59">
        <f t="shared" si="147"/>
        <v>0</v>
      </c>
      <c r="AB91" s="61"/>
      <c r="AC91" s="36">
        <f>SUM(AC60:AI60)/60</f>
        <v>0</v>
      </c>
      <c r="AD91" s="37">
        <f>SUM(AC61:AI62)/60</f>
        <v>0</v>
      </c>
      <c r="AE91" s="29">
        <f>SUM(AC62:AI62)/60</f>
        <v>0</v>
      </c>
      <c r="AF91" s="37">
        <f t="shared" si="30"/>
        <v>0</v>
      </c>
      <c r="AG91" s="37">
        <f>SUM(AC65:AI65)/60</f>
        <v>23.25</v>
      </c>
      <c r="AH91" s="59">
        <f t="shared" si="31"/>
        <v>0</v>
      </c>
      <c r="AI91" s="61"/>
      <c r="AJ91" s="36">
        <f>SUM(AJ60:AP60)/60</f>
        <v>0</v>
      </c>
      <c r="AK91" s="37">
        <f>SUM(AJ61:AP62)/60</f>
        <v>0</v>
      </c>
      <c r="AL91" s="29">
        <f>SUM(AJ62:AP62)/60</f>
        <v>0</v>
      </c>
      <c r="AM91" s="37">
        <f t="shared" si="32"/>
        <v>0</v>
      </c>
      <c r="AN91" s="37">
        <f>SUM(AJ65:AP65)/60</f>
        <v>27.25</v>
      </c>
      <c r="AO91" s="59">
        <f t="shared" si="33"/>
        <v>0</v>
      </c>
      <c r="AP91" s="61"/>
      <c r="AQ91" s="36">
        <f>SUM(AQ60:AW60)/60</f>
        <v>0</v>
      </c>
      <c r="AR91" s="37">
        <f>SUM(AQ61:AW62)/60</f>
        <v>0</v>
      </c>
      <c r="AS91" s="29">
        <f>SUM(AQ62:AW62)/60</f>
        <v>0</v>
      </c>
      <c r="AT91" s="37">
        <f t="shared" si="34"/>
        <v>0</v>
      </c>
      <c r="AU91" s="37">
        <f>SUM(AQ65:AW65)/60</f>
        <v>38.75</v>
      </c>
      <c r="AV91" s="59">
        <f t="shared" si="35"/>
        <v>0</v>
      </c>
      <c r="AW91" s="61"/>
      <c r="AX91" s="36">
        <f>SUM(AX60:BD60)/60</f>
        <v>0</v>
      </c>
      <c r="AY91" s="37">
        <f>SUM(AX61:BD62)/60</f>
        <v>0</v>
      </c>
      <c r="AZ91" s="29">
        <f>SUM(AX62:BD62)/60</f>
        <v>0</v>
      </c>
      <c r="BA91" s="37">
        <f t="shared" si="36"/>
        <v>0</v>
      </c>
      <c r="BB91" s="37">
        <f>SUM(AX65:BD65)/60</f>
        <v>38.75</v>
      </c>
      <c r="BC91" s="59">
        <f t="shared" si="37"/>
        <v>0</v>
      </c>
      <c r="BD91" s="61"/>
      <c r="BE91" s="36">
        <f>SUM(BE60:BK60)/60</f>
        <v>0</v>
      </c>
      <c r="BF91" s="37">
        <f>SUM(BE61:BK62)/60</f>
        <v>0</v>
      </c>
      <c r="BG91" s="29">
        <f>SUM(BE62:BK62)/60</f>
        <v>0</v>
      </c>
      <c r="BH91" s="37">
        <f t="shared" si="38"/>
        <v>0</v>
      </c>
      <c r="BI91" s="37">
        <f>SUM(BE65:BK65)/60</f>
        <v>38.75</v>
      </c>
      <c r="BJ91" s="59">
        <f t="shared" si="39"/>
        <v>0</v>
      </c>
      <c r="BK91" s="61"/>
      <c r="BL91" s="36">
        <f>SUM(BL60:BR60)/60</f>
        <v>0</v>
      </c>
      <c r="BM91" s="37">
        <f>SUM(BL61:BR62)/60</f>
        <v>0</v>
      </c>
      <c r="BN91" s="29">
        <f>SUM(BL62:BR62)/60</f>
        <v>0</v>
      </c>
      <c r="BO91" s="37">
        <f t="shared" si="40"/>
        <v>0</v>
      </c>
      <c r="BP91" s="37">
        <f>SUM(BL65:BR65)/60</f>
        <v>38.75</v>
      </c>
      <c r="BQ91" s="59">
        <f t="shared" si="41"/>
        <v>0</v>
      </c>
      <c r="BR91" s="61"/>
      <c r="BS91" s="36">
        <f>SUM(BS60:BY60)/60</f>
        <v>0</v>
      </c>
      <c r="BT91" s="37">
        <f>SUM(BS61:BY62)/60</f>
        <v>0</v>
      </c>
      <c r="BU91" s="29">
        <f>SUM(BS62:BY62)/60</f>
        <v>0</v>
      </c>
      <c r="BV91" s="37">
        <f t="shared" si="42"/>
        <v>0</v>
      </c>
      <c r="BW91" s="37">
        <f>SUM(BS65:BY65)/60</f>
        <v>38.75</v>
      </c>
      <c r="BX91" s="59">
        <f t="shared" si="43"/>
        <v>0</v>
      </c>
      <c r="BY91" s="61"/>
      <c r="BZ91" s="36">
        <f>SUM(BZ60:CF60)/60</f>
        <v>0</v>
      </c>
      <c r="CA91" s="37">
        <f>SUM(BZ61:CF62)/60</f>
        <v>0</v>
      </c>
      <c r="CB91" s="29">
        <f>SUM(BZ62:CF62)/60</f>
        <v>0</v>
      </c>
      <c r="CC91" s="37">
        <f t="shared" si="44"/>
        <v>0</v>
      </c>
      <c r="CD91" s="37">
        <f>SUM(BZ65:CF65)/60</f>
        <v>38.75</v>
      </c>
      <c r="CE91" s="59">
        <f t="shared" si="45"/>
        <v>0</v>
      </c>
      <c r="CF91" s="61"/>
      <c r="CG91" s="36">
        <f>SUM(CG60:CM60)/60</f>
        <v>0</v>
      </c>
      <c r="CH91" s="37">
        <f>SUM(CG61:CM62)/60</f>
        <v>0</v>
      </c>
      <c r="CI91" s="29">
        <f>SUM(CG62:CM62)/60</f>
        <v>0</v>
      </c>
      <c r="CJ91" s="37">
        <f t="shared" si="46"/>
        <v>0</v>
      </c>
      <c r="CK91" s="37">
        <f>SUM(CG65:CM65)/60</f>
        <v>38.75</v>
      </c>
      <c r="CL91" s="59">
        <f t="shared" si="47"/>
        <v>0</v>
      </c>
      <c r="CM91" s="61"/>
      <c r="CN91" s="36">
        <f>SUM(CN60:CT60)/60</f>
        <v>0</v>
      </c>
      <c r="CO91" s="37">
        <f>SUM(CN61:CT62)/60</f>
        <v>0</v>
      </c>
      <c r="CP91" s="29">
        <f>SUM(CN62:CT62)/60</f>
        <v>0</v>
      </c>
      <c r="CQ91" s="37">
        <f t="shared" si="48"/>
        <v>0</v>
      </c>
      <c r="CR91" s="37">
        <f>SUM(CN65:CT65)/60</f>
        <v>38.75</v>
      </c>
      <c r="CS91" s="59">
        <f t="shared" si="148"/>
        <v>0</v>
      </c>
      <c r="CT91" s="61"/>
      <c r="CU91" s="36">
        <f>SUM(CU60:DA60)/60</f>
        <v>0</v>
      </c>
      <c r="CV91" s="37">
        <f>SUM(CU61:DA62)/60</f>
        <v>0</v>
      </c>
      <c r="CW91" s="29">
        <f>SUM(CU62:DA62)/60</f>
        <v>0</v>
      </c>
      <c r="CX91" s="37">
        <f t="shared" si="49"/>
        <v>0</v>
      </c>
      <c r="CY91" s="37">
        <f>SUM(CU65:DA65)/60</f>
        <v>38.75</v>
      </c>
      <c r="CZ91" s="59">
        <f t="shared" si="50"/>
        <v>0</v>
      </c>
      <c r="DA91" s="61"/>
      <c r="DB91" s="36">
        <f>SUM(DB60:DH60)/60</f>
        <v>0</v>
      </c>
      <c r="DC91" s="37">
        <f>SUM(DB61:DH62)/60</f>
        <v>0</v>
      </c>
      <c r="DD91" s="29">
        <f>SUM(DB62:DH62)/60</f>
        <v>0</v>
      </c>
      <c r="DE91" s="37">
        <f t="shared" si="51"/>
        <v>0</v>
      </c>
      <c r="DF91" s="37">
        <f>SUM(DB65:DH65)/60</f>
        <v>23.25</v>
      </c>
      <c r="DG91" s="59">
        <f t="shared" si="52"/>
        <v>0</v>
      </c>
      <c r="DH91" s="61"/>
      <c r="DI91" s="36">
        <f>SUM(DI60:DO60)/60</f>
        <v>0</v>
      </c>
      <c r="DJ91" s="37">
        <f>SUM(DI61:DO62)/60</f>
        <v>0</v>
      </c>
      <c r="DK91" s="29">
        <f>SUM(DI62:DO62)/60</f>
        <v>0</v>
      </c>
      <c r="DL91" s="37">
        <f t="shared" si="53"/>
        <v>0</v>
      </c>
      <c r="DM91" s="37">
        <f>SUM(DI65:DO65)/60</f>
        <v>38.75</v>
      </c>
      <c r="DN91" s="59">
        <f t="shared" si="54"/>
        <v>0</v>
      </c>
      <c r="DO91" s="61"/>
      <c r="DP91" s="36">
        <f>SUM(DP60:DV60)/60</f>
        <v>0</v>
      </c>
      <c r="DQ91" s="37">
        <f>SUM(DP61:DV62)/60</f>
        <v>0</v>
      </c>
      <c r="DR91" s="29">
        <f>SUM(DP62:DV62)/60</f>
        <v>0</v>
      </c>
      <c r="DS91" s="37">
        <f t="shared" si="149"/>
        <v>0</v>
      </c>
      <c r="DT91" s="37">
        <f>SUM(DP65:DV65)/60</f>
        <v>38.75</v>
      </c>
      <c r="DU91" s="59">
        <f t="shared" si="56"/>
        <v>0</v>
      </c>
      <c r="DV91" s="61"/>
      <c r="DW91" s="36">
        <f>SUM(DW60:EC60)/60</f>
        <v>0</v>
      </c>
      <c r="DX91" s="37">
        <f>SUM(DW61:EC62)/60</f>
        <v>0</v>
      </c>
      <c r="DY91" s="29">
        <f>SUM(DW62:EC62)/60</f>
        <v>0</v>
      </c>
      <c r="DZ91" s="37">
        <f t="shared" si="150"/>
        <v>0</v>
      </c>
      <c r="EA91" s="37">
        <f>SUM(DW65:EC65)/60</f>
        <v>29.333333333333332</v>
      </c>
      <c r="EB91" s="59">
        <f t="shared" si="58"/>
        <v>0</v>
      </c>
      <c r="EC91" s="61"/>
      <c r="ED91" s="36">
        <f>SUM(ED60:EJ60)/60</f>
        <v>0</v>
      </c>
      <c r="EE91" s="37">
        <f>SUM(ED61:EJ62)/60</f>
        <v>0</v>
      </c>
      <c r="EF91" s="29">
        <f>SUM(ED62:EJ62)/60</f>
        <v>0</v>
      </c>
      <c r="EG91" s="37">
        <f t="shared" si="151"/>
        <v>0</v>
      </c>
      <c r="EH91" s="37">
        <f>SUM(ED65:EJ65)/60</f>
        <v>15.5</v>
      </c>
      <c r="EI91" s="59">
        <f t="shared" si="60"/>
        <v>0</v>
      </c>
      <c r="EJ91" s="61"/>
      <c r="EK91" s="36">
        <f>SUM(EK60:EQ60)/60</f>
        <v>0</v>
      </c>
      <c r="EL91" s="37">
        <f>SUM(EK61:EQ62)/60</f>
        <v>0</v>
      </c>
      <c r="EM91" s="29">
        <f>SUM(EK62:EQ62)/60</f>
        <v>0</v>
      </c>
      <c r="EN91" s="37">
        <f t="shared" si="152"/>
        <v>0</v>
      </c>
      <c r="EO91" s="37">
        <f>SUM(EK65:EQ65)/60</f>
        <v>31</v>
      </c>
      <c r="EP91" s="59">
        <f t="shared" si="62"/>
        <v>0</v>
      </c>
      <c r="EQ91" s="61"/>
      <c r="ER91" s="36">
        <f>SUM(ER60:EX60)/60</f>
        <v>0</v>
      </c>
      <c r="ES91" s="37">
        <f>SUM(ER61:EX62)/60</f>
        <v>0</v>
      </c>
      <c r="ET91" s="29">
        <f>SUM(ER62:EX62)/60</f>
        <v>0</v>
      </c>
      <c r="EU91" s="37">
        <f t="shared" si="153"/>
        <v>0</v>
      </c>
      <c r="EV91" s="37">
        <f>SUM(ER65:EX65)/60</f>
        <v>38.75</v>
      </c>
      <c r="EW91" s="59">
        <f t="shared" si="64"/>
        <v>0</v>
      </c>
      <c r="EX91" s="61"/>
      <c r="EY91" s="36">
        <f>SUM(EY60:FE60)/60</f>
        <v>0</v>
      </c>
      <c r="EZ91" s="37">
        <f>SUM(EY61:FE62)/60</f>
        <v>0</v>
      </c>
      <c r="FA91" s="29">
        <f>SUM(EY62:FE62)/60</f>
        <v>0</v>
      </c>
      <c r="FB91" s="37">
        <f t="shared" si="154"/>
        <v>0</v>
      </c>
      <c r="FC91" s="37">
        <f>SUM(EY65:FE65)/60</f>
        <v>38.75</v>
      </c>
      <c r="FD91" s="59">
        <f t="shared" si="66"/>
        <v>0</v>
      </c>
      <c r="FE91" s="61"/>
      <c r="FF91" s="36">
        <f>SUM(FF60:FL60)/60</f>
        <v>0</v>
      </c>
      <c r="FG91" s="37">
        <f>SUM(FF61:FL62)/60</f>
        <v>0</v>
      </c>
      <c r="FH91" s="29">
        <f>SUM(FF62:FL62)/60</f>
        <v>0</v>
      </c>
      <c r="FI91" s="37">
        <f t="shared" si="155"/>
        <v>0</v>
      </c>
      <c r="FJ91" s="37">
        <f>SUM(FF65:FL65)/60</f>
        <v>36.333333333333336</v>
      </c>
      <c r="FK91" s="59">
        <f t="shared" si="68"/>
        <v>0</v>
      </c>
      <c r="FL91" s="61"/>
      <c r="FM91" s="36">
        <f>SUM(FM60:FS60)/60</f>
        <v>0</v>
      </c>
      <c r="FN91" s="37">
        <f>SUM(FM61:FS62)/60</f>
        <v>0</v>
      </c>
      <c r="FO91" s="29">
        <f>SUM(FM62:FS62)/60</f>
        <v>0</v>
      </c>
      <c r="FP91" s="37">
        <f t="shared" si="156"/>
        <v>0</v>
      </c>
      <c r="FQ91" s="37">
        <f>SUM(FM65:FS65)/60</f>
        <v>31.25</v>
      </c>
      <c r="FR91" s="59">
        <f t="shared" si="70"/>
        <v>0</v>
      </c>
      <c r="FS91" s="61"/>
      <c r="FT91" s="36">
        <f>SUM(FT60:FZ60)/60</f>
        <v>0</v>
      </c>
      <c r="FU91" s="37">
        <f>SUM(FT61:FZ62)/60</f>
        <v>0</v>
      </c>
      <c r="FV91" s="29">
        <f>SUM(FT62:FZ62)/60</f>
        <v>0</v>
      </c>
      <c r="FW91" s="37">
        <f t="shared" si="71"/>
        <v>0</v>
      </c>
      <c r="FX91" s="37">
        <f>SUM(FT65:FZ65)/60</f>
        <v>25.833333333333332</v>
      </c>
      <c r="FY91" s="59">
        <f t="shared" si="72"/>
        <v>0</v>
      </c>
      <c r="FZ91" s="61"/>
      <c r="GA91" s="36">
        <f>SUM(GA60:GG60)/60</f>
        <v>0</v>
      </c>
      <c r="GB91" s="37">
        <f>SUM(GA61:GG62)/60</f>
        <v>0</v>
      </c>
      <c r="GC91" s="29">
        <f>SUM(GA62:GG62)/60</f>
        <v>0</v>
      </c>
      <c r="GD91" s="37">
        <f t="shared" si="73"/>
        <v>0</v>
      </c>
      <c r="GE91" s="37">
        <f>SUM(GA65:GG65)/60</f>
        <v>33.5</v>
      </c>
      <c r="GF91" s="59">
        <f t="shared" si="74"/>
        <v>0</v>
      </c>
      <c r="GG91" s="61"/>
      <c r="GH91" s="36">
        <f>SUM(GH60:GN60)/60</f>
        <v>0</v>
      </c>
      <c r="GI91" s="37">
        <f>SUM(GH61:GN62)/60</f>
        <v>0</v>
      </c>
      <c r="GJ91" s="29">
        <f>SUM(GH62:GN62)/60</f>
        <v>0</v>
      </c>
      <c r="GK91" s="37">
        <f t="shared" si="75"/>
        <v>0</v>
      </c>
      <c r="GL91" s="37">
        <f>SUM(GH65:GN65)/60</f>
        <v>38.25</v>
      </c>
      <c r="GM91" s="59">
        <f t="shared" si="76"/>
        <v>0</v>
      </c>
      <c r="GN91" s="61"/>
      <c r="GO91" s="36">
        <f>SUM(GO60:GU60)/60</f>
        <v>0</v>
      </c>
      <c r="GP91" s="37">
        <f>SUM(GO61:GU62)/60</f>
        <v>0</v>
      </c>
      <c r="GQ91" s="29">
        <f>SUM(GO62:GU62)/60</f>
        <v>0</v>
      </c>
      <c r="GR91" s="37">
        <f t="shared" si="77"/>
        <v>0</v>
      </c>
      <c r="GS91" s="37">
        <f>SUM(GO65:GU65)/60</f>
        <v>30.25</v>
      </c>
      <c r="GT91" s="59">
        <f t="shared" si="78"/>
        <v>0</v>
      </c>
      <c r="GU91" s="61"/>
      <c r="GV91" s="36">
        <f>SUM(GV60:HB60)/60</f>
        <v>0</v>
      </c>
      <c r="GW91" s="37">
        <f>SUM(GV61:HB62)/60</f>
        <v>0</v>
      </c>
      <c r="GX91" s="29">
        <f>SUM(GV62:HB62)/60</f>
        <v>0</v>
      </c>
      <c r="GY91" s="37">
        <f t="shared" si="79"/>
        <v>0</v>
      </c>
      <c r="GZ91" s="37">
        <f>SUM(GV65:HB65)/60</f>
        <v>31</v>
      </c>
      <c r="HA91" s="59">
        <f t="shared" si="80"/>
        <v>0</v>
      </c>
      <c r="HB91" s="61"/>
      <c r="HC91" s="36">
        <f>SUM(HC60:HI60)/60</f>
        <v>0</v>
      </c>
      <c r="HD91" s="37">
        <f>SUM(HC61:HI62)/60</f>
        <v>0</v>
      </c>
      <c r="HE91" s="29">
        <f>SUM(HC62:HI62)/60</f>
        <v>0</v>
      </c>
      <c r="HF91" s="37">
        <f t="shared" si="81"/>
        <v>0</v>
      </c>
      <c r="HG91" s="37">
        <f>SUM(HC65:HI65)/60</f>
        <v>31</v>
      </c>
      <c r="HH91" s="59">
        <f t="shared" si="82"/>
        <v>0</v>
      </c>
      <c r="HI91" s="61"/>
      <c r="HJ91" s="36">
        <f>SUM(HJ60:HP60)/60</f>
        <v>0</v>
      </c>
      <c r="HK91" s="37">
        <f>SUM(HJ61:HP62)/60</f>
        <v>0</v>
      </c>
      <c r="HL91" s="29">
        <f>SUM(HJ62:HP62)/60</f>
        <v>0</v>
      </c>
      <c r="HM91" s="37">
        <f t="shared" si="83"/>
        <v>0</v>
      </c>
      <c r="HN91" s="37">
        <f>SUM(HJ65:HP65)/60</f>
        <v>38.5</v>
      </c>
      <c r="HO91" s="59">
        <f t="shared" si="84"/>
        <v>0</v>
      </c>
      <c r="HP91" s="61"/>
      <c r="HQ91" s="36">
        <f>SUM(HQ60:HW60)/60</f>
        <v>0</v>
      </c>
      <c r="HR91" s="37">
        <f>SUM(HQ61:HW62)/60</f>
        <v>0</v>
      </c>
      <c r="HS91" s="29">
        <f>SUM(HQ62:HW62)/60</f>
        <v>0</v>
      </c>
      <c r="HT91" s="37">
        <f t="shared" si="85"/>
        <v>0</v>
      </c>
      <c r="HU91" s="37">
        <f>SUM(HQ65:HW65)/60</f>
        <v>29.75</v>
      </c>
      <c r="HV91" s="59">
        <f t="shared" si="86"/>
        <v>0</v>
      </c>
      <c r="HW91" s="61"/>
      <c r="HX91" s="36">
        <f>SUM(HX60:ID60)/60</f>
        <v>0</v>
      </c>
      <c r="HY91" s="37">
        <f>SUM(HX61:ID62)/60</f>
        <v>0</v>
      </c>
      <c r="HZ91" s="29">
        <f>SUM(HX62:ID62)/60</f>
        <v>0</v>
      </c>
      <c r="IA91" s="37">
        <f t="shared" si="87"/>
        <v>0</v>
      </c>
      <c r="IB91" s="37">
        <f>SUM(HX65:ID65)/60</f>
        <v>26.75</v>
      </c>
      <c r="IC91" s="59">
        <f t="shared" si="88"/>
        <v>0</v>
      </c>
      <c r="ID91" s="61"/>
      <c r="IE91" s="36">
        <f>SUM(IE60:IK60)/60</f>
        <v>0</v>
      </c>
      <c r="IF91" s="37">
        <f>SUM(IE61:IK62)/60</f>
        <v>0</v>
      </c>
      <c r="IG91" s="29">
        <f>SUM(IE62:IK62)/60</f>
        <v>0</v>
      </c>
      <c r="IH91" s="37">
        <f t="shared" si="89"/>
        <v>0</v>
      </c>
      <c r="II91" s="37">
        <f>SUM(IE65:IK65)/60</f>
        <v>0</v>
      </c>
      <c r="IJ91" s="59" t="str">
        <f t="shared" si="90"/>
        <v/>
      </c>
      <c r="IK91" s="61"/>
      <c r="IL91" s="36">
        <f>SUM(IL60:IR60)/60</f>
        <v>0</v>
      </c>
      <c r="IM91" s="37">
        <f>SUM(IL61:IR62)/60</f>
        <v>0</v>
      </c>
      <c r="IN91" s="29">
        <f>SUM(IL62:IR62)/60</f>
        <v>0</v>
      </c>
      <c r="IO91" s="37">
        <f t="shared" si="91"/>
        <v>0</v>
      </c>
      <c r="IP91" s="37">
        <f>SUM(IL65:IR65)/60</f>
        <v>0</v>
      </c>
      <c r="IQ91" s="59" t="str">
        <f t="shared" si="92"/>
        <v/>
      </c>
      <c r="IR91" s="61"/>
      <c r="IS91" s="36">
        <f>SUM(IS60:IY60)/60</f>
        <v>0</v>
      </c>
      <c r="IT91" s="37">
        <f>SUM(IS61:IY62)/60</f>
        <v>0</v>
      </c>
      <c r="IU91" s="29">
        <f>SUM(IS62:IY62)/60</f>
        <v>0</v>
      </c>
      <c r="IV91" s="37">
        <f t="shared" si="93"/>
        <v>0</v>
      </c>
      <c r="IW91" s="37">
        <f>SUM(IS65:IY65)/60</f>
        <v>0</v>
      </c>
      <c r="IX91" s="59" t="str">
        <f t="shared" si="94"/>
        <v/>
      </c>
      <c r="IY91" s="61"/>
      <c r="IZ91" s="36">
        <f>SUM(IZ60:JF60)/60</f>
        <v>0</v>
      </c>
      <c r="JA91" s="37">
        <f>SUM(IZ61:JF62)/60</f>
        <v>0</v>
      </c>
      <c r="JB91" s="29">
        <f>SUM(IZ62:JF62)/60</f>
        <v>0</v>
      </c>
      <c r="JC91" s="37">
        <f t="shared" si="95"/>
        <v>0</v>
      </c>
      <c r="JD91" s="37">
        <f>SUM(IZ65:JF65)/60</f>
        <v>0</v>
      </c>
      <c r="JE91" s="59" t="str">
        <f t="shared" si="96"/>
        <v/>
      </c>
      <c r="JF91" s="61"/>
      <c r="JG91" s="36">
        <f>SUM(JG60:JM60)/60</f>
        <v>0</v>
      </c>
      <c r="JH91" s="37">
        <f>SUM(JG61:JM62)/60</f>
        <v>0</v>
      </c>
      <c r="JI91" s="29">
        <f>SUM(JG62:JM62)/60</f>
        <v>0</v>
      </c>
      <c r="JJ91" s="37">
        <f t="shared" si="97"/>
        <v>0</v>
      </c>
      <c r="JK91" s="37">
        <f>SUM(JG65:JM65)/60</f>
        <v>0</v>
      </c>
      <c r="JL91" s="59" t="str">
        <f t="shared" si="98"/>
        <v/>
      </c>
      <c r="JM91" s="61"/>
      <c r="JN91" s="36">
        <f>SUM(JN60:JT60)/60</f>
        <v>0</v>
      </c>
      <c r="JO91" s="37">
        <f>SUM(JN61:JT62)/60</f>
        <v>0</v>
      </c>
      <c r="JP91" s="29">
        <f>SUM(JN62:JT62)/60</f>
        <v>0</v>
      </c>
      <c r="JQ91" s="37">
        <f t="shared" si="99"/>
        <v>0</v>
      </c>
      <c r="JR91" s="37">
        <f>SUM(JN65:JT65)/60</f>
        <v>0</v>
      </c>
      <c r="JS91" s="59" t="str">
        <f t="shared" si="100"/>
        <v/>
      </c>
      <c r="JT91" s="61"/>
      <c r="JU91" s="36">
        <f>SUM(JU60:KA60)/60</f>
        <v>0</v>
      </c>
      <c r="JV91" s="37">
        <f>SUM(JU61:KA62)/60</f>
        <v>0</v>
      </c>
      <c r="JW91" s="29">
        <f>SUM(JU62:KA62)/60</f>
        <v>0</v>
      </c>
      <c r="JX91" s="37">
        <f t="shared" si="101"/>
        <v>0</v>
      </c>
      <c r="JY91" s="37">
        <f>SUM(JU65:KA65)/60</f>
        <v>0</v>
      </c>
      <c r="JZ91" s="59" t="str">
        <f t="shared" si="102"/>
        <v/>
      </c>
      <c r="KA91" s="61"/>
      <c r="KB91" s="36">
        <f>SUM(KB60:KH60)/60</f>
        <v>0</v>
      </c>
      <c r="KC91" s="37">
        <f>SUM(KB61:KH62)/60</f>
        <v>0</v>
      </c>
      <c r="KD91" s="29">
        <f>SUM(KB62:KH62)/60</f>
        <v>0</v>
      </c>
      <c r="KE91" s="37">
        <f t="shared" si="103"/>
        <v>0</v>
      </c>
      <c r="KF91" s="37">
        <f>SUM(KB65:KH65)/60</f>
        <v>0</v>
      </c>
      <c r="KG91" s="59" t="str">
        <f t="shared" si="104"/>
        <v/>
      </c>
      <c r="KH91" s="61"/>
      <c r="KI91" s="36">
        <f>SUM(KI60:KO60)/60</f>
        <v>0</v>
      </c>
      <c r="KJ91" s="37">
        <f>SUM(KI61:KO62)/60</f>
        <v>0</v>
      </c>
      <c r="KK91" s="29">
        <f>SUM(KI62:KO62)/60</f>
        <v>0</v>
      </c>
      <c r="KL91" s="37">
        <f t="shared" si="105"/>
        <v>0</v>
      </c>
      <c r="KM91" s="37">
        <f>SUM(KI65:KO65)/60</f>
        <v>0</v>
      </c>
      <c r="KN91" s="59" t="str">
        <f t="shared" si="106"/>
        <v/>
      </c>
      <c r="KO91" s="61"/>
      <c r="KP91" s="36">
        <f>SUM(KP60:KV60)/60</f>
        <v>0</v>
      </c>
      <c r="KQ91" s="37">
        <f>SUM(KP61:KV62)/60</f>
        <v>0</v>
      </c>
      <c r="KR91" s="29">
        <f>SUM(KP62:KV62)/60</f>
        <v>0</v>
      </c>
      <c r="KS91" s="37">
        <f t="shared" si="107"/>
        <v>0</v>
      </c>
      <c r="KT91" s="37">
        <f>SUM(KP65:KV65)/60</f>
        <v>0</v>
      </c>
      <c r="KU91" s="59" t="str">
        <f t="shared" si="108"/>
        <v/>
      </c>
      <c r="KV91" s="61"/>
      <c r="KW91" s="36">
        <f>SUM(KW60:LC60)/60</f>
        <v>0</v>
      </c>
      <c r="KX91" s="37">
        <f>SUM(KW61:LC62)/60</f>
        <v>0</v>
      </c>
      <c r="KY91" s="29">
        <f>SUM(KW62:LC62)/60</f>
        <v>0</v>
      </c>
      <c r="KZ91" s="37">
        <f t="shared" si="109"/>
        <v>0</v>
      </c>
      <c r="LA91" s="37">
        <f>SUM(KW65:LC65)/60</f>
        <v>0</v>
      </c>
      <c r="LB91" s="59" t="str">
        <f t="shared" si="110"/>
        <v/>
      </c>
      <c r="LC91" s="61"/>
      <c r="LD91" s="36">
        <f>SUM(LD60:LJ60)/60</f>
        <v>0</v>
      </c>
      <c r="LE91" s="37">
        <f>SUM(LD61:LJ62)/60</f>
        <v>0</v>
      </c>
      <c r="LF91" s="29">
        <f>SUM(LD62:LJ62)/60</f>
        <v>0</v>
      </c>
      <c r="LG91" s="37">
        <f t="shared" si="111"/>
        <v>0</v>
      </c>
      <c r="LH91" s="37">
        <f>SUM(LD65:LJ65)/60</f>
        <v>0</v>
      </c>
      <c r="LI91" s="59" t="str">
        <f t="shared" si="112"/>
        <v/>
      </c>
      <c r="LJ91" s="61"/>
      <c r="LK91" s="36">
        <f>SUM(LK60:LQ60)/60</f>
        <v>0</v>
      </c>
      <c r="LL91" s="37">
        <f>SUM(LK61:LQ62)/60</f>
        <v>0</v>
      </c>
      <c r="LM91" s="29">
        <f>SUM(LK62:LQ62)/60</f>
        <v>0</v>
      </c>
      <c r="LN91" s="37">
        <f t="shared" si="113"/>
        <v>0</v>
      </c>
      <c r="LO91" s="37">
        <f>SUM(LK65:LQ65)/60</f>
        <v>0</v>
      </c>
      <c r="LP91" s="59" t="str">
        <f t="shared" si="114"/>
        <v/>
      </c>
      <c r="LQ91" s="61"/>
      <c r="LR91" s="36">
        <f>SUM(LR60:LX60)/60</f>
        <v>0</v>
      </c>
      <c r="LS91" s="37">
        <f>SUM(LR61:LX62)/60</f>
        <v>0</v>
      </c>
      <c r="LT91" s="29">
        <f>SUM(LR62:LX62)/60</f>
        <v>0</v>
      </c>
      <c r="LU91" s="37">
        <f t="shared" si="115"/>
        <v>0</v>
      </c>
      <c r="LV91" s="37">
        <f>SUM(LR65:LX65)/60</f>
        <v>0</v>
      </c>
      <c r="LW91" s="59" t="str">
        <f t="shared" si="116"/>
        <v/>
      </c>
      <c r="LX91" s="61"/>
      <c r="LY91" s="36">
        <f>SUM(LY60:ME60)/60</f>
        <v>0</v>
      </c>
      <c r="LZ91" s="37">
        <f>SUM(LY61:ME62)/60</f>
        <v>0</v>
      </c>
      <c r="MA91" s="29">
        <f>SUM(LY62:ME62)/60</f>
        <v>0</v>
      </c>
      <c r="MB91" s="37">
        <f t="shared" si="117"/>
        <v>0</v>
      </c>
      <c r="MC91" s="37">
        <f>SUM(LY65:ME65)/60</f>
        <v>0</v>
      </c>
      <c r="MD91" s="59" t="str">
        <f t="shared" si="118"/>
        <v/>
      </c>
      <c r="ME91" s="61"/>
      <c r="MF91" s="36">
        <f>SUM(MF60:ML60)/60</f>
        <v>0</v>
      </c>
      <c r="MG91" s="37">
        <f>SUM(MF61:ML62)/60</f>
        <v>0</v>
      </c>
      <c r="MH91" s="29">
        <f>SUM(MF62:ML62)/60</f>
        <v>0</v>
      </c>
      <c r="MI91" s="37">
        <f t="shared" si="119"/>
        <v>0</v>
      </c>
      <c r="MJ91" s="37">
        <f>SUM(MF65:ML65)/60</f>
        <v>0</v>
      </c>
      <c r="MK91" s="59" t="str">
        <f t="shared" si="120"/>
        <v/>
      </c>
      <c r="ML91" s="61"/>
      <c r="MM91" s="36">
        <f>SUM(MM60:MS60)/60</f>
        <v>0</v>
      </c>
      <c r="MN91" s="37">
        <f>SUM(MM61:MS62)/60</f>
        <v>0</v>
      </c>
      <c r="MO91" s="29">
        <f>SUM(MM62:MS62)/60</f>
        <v>0</v>
      </c>
      <c r="MP91" s="37">
        <f t="shared" si="121"/>
        <v>0</v>
      </c>
      <c r="MQ91" s="37">
        <f>SUM(MM65:MS65)/60</f>
        <v>0</v>
      </c>
      <c r="MR91" s="59" t="str">
        <f t="shared" si="122"/>
        <v/>
      </c>
      <c r="MS91" s="61"/>
      <c r="MT91" s="36">
        <f>SUM(MT60:MZ60)/60</f>
        <v>0</v>
      </c>
      <c r="MU91" s="37">
        <f>SUM(MT61:MZ62)/60</f>
        <v>0</v>
      </c>
      <c r="MV91" s="29">
        <f>SUM(MT62:MZ62)/60</f>
        <v>0</v>
      </c>
      <c r="MW91" s="37">
        <f t="shared" si="123"/>
        <v>0</v>
      </c>
      <c r="MX91" s="37">
        <f>SUM(MT65:MZ65)/60</f>
        <v>0</v>
      </c>
      <c r="MY91" s="59" t="str">
        <f t="shared" si="124"/>
        <v/>
      </c>
      <c r="MZ91" s="61"/>
      <c r="NA91" s="36">
        <f>SUM(NA60:NG60)/60</f>
        <v>0</v>
      </c>
      <c r="NB91" s="37">
        <f>SUM(NA61:NG62)/60</f>
        <v>0</v>
      </c>
      <c r="NC91" s="29">
        <f>SUM(NA62:NG62)/60</f>
        <v>0</v>
      </c>
      <c r="ND91" s="37">
        <f t="shared" si="125"/>
        <v>0</v>
      </c>
      <c r="NE91" s="37">
        <f>SUM(NA65:NG65)/60</f>
        <v>0</v>
      </c>
      <c r="NF91" s="59" t="str">
        <f t="shared" si="126"/>
        <v/>
      </c>
      <c r="NG91" s="61"/>
      <c r="NH91" s="36">
        <f>SUM(NH60:NN60)/60</f>
        <v>0</v>
      </c>
      <c r="NI91" s="37">
        <f>SUM(NH61:NN62)/60</f>
        <v>0</v>
      </c>
      <c r="NJ91" s="29">
        <f>SUM(NH62:NN62)/60</f>
        <v>0</v>
      </c>
      <c r="NK91" s="37">
        <f t="shared" si="127"/>
        <v>0</v>
      </c>
      <c r="NL91" s="37">
        <f>SUM(NH65:NN65)/60</f>
        <v>0</v>
      </c>
      <c r="NM91" s="59" t="str">
        <f t="shared" si="128"/>
        <v/>
      </c>
      <c r="NN91" s="61"/>
      <c r="NO91" s="36">
        <f>SUM(NO60:NU60)/60</f>
        <v>0</v>
      </c>
      <c r="NP91" s="37">
        <f>SUM(NO61:NU62)/60</f>
        <v>0</v>
      </c>
      <c r="NQ91" s="29">
        <f>SUM(NO62:NU62)/60</f>
        <v>0</v>
      </c>
      <c r="NR91" s="37">
        <f t="shared" si="129"/>
        <v>0</v>
      </c>
      <c r="NS91" s="37">
        <f>SUM(NO65:NU65)/60</f>
        <v>0</v>
      </c>
      <c r="NT91" s="59" t="str">
        <f t="shared" si="130"/>
        <v/>
      </c>
      <c r="NU91" s="61"/>
      <c r="NV91" s="36">
        <f>SUM(NV60:OB60)/60</f>
        <v>0</v>
      </c>
      <c r="NW91" s="37">
        <f>SUM(NV61:OB62)/60</f>
        <v>0</v>
      </c>
      <c r="NX91" s="29">
        <f>SUM(NV62:OB62)/60</f>
        <v>0</v>
      </c>
      <c r="NY91" s="37">
        <f t="shared" si="131"/>
        <v>0</v>
      </c>
      <c r="NZ91" s="37">
        <f>SUM(NV65:OB65)/60</f>
        <v>0</v>
      </c>
      <c r="OA91" s="59" t="str">
        <f t="shared" si="132"/>
        <v/>
      </c>
      <c r="OB91" s="61"/>
      <c r="OC91" s="36">
        <f>SUM(OC60:OI60)/60</f>
        <v>0</v>
      </c>
      <c r="OD91" s="37">
        <f>SUM(OC61:OI62)/60</f>
        <v>0</v>
      </c>
      <c r="OE91" s="29">
        <f>SUM(OC62:OI62)/60</f>
        <v>0</v>
      </c>
      <c r="OF91" s="37">
        <f t="shared" si="133"/>
        <v>0</v>
      </c>
      <c r="OG91" s="37">
        <f>SUM(OC65:OI65)/60</f>
        <v>0</v>
      </c>
      <c r="OH91" s="59" t="str">
        <f t="shared" si="139"/>
        <v/>
      </c>
      <c r="OI91" s="61"/>
      <c r="OJ91" s="36">
        <f>SUM(OJ60:OP60)/60</f>
        <v>0</v>
      </c>
      <c r="OK91" s="37">
        <f>SUM(OJ61:OP62)/60</f>
        <v>0</v>
      </c>
      <c r="OL91" s="29">
        <f>SUM(OJ62:OP62)/60</f>
        <v>0</v>
      </c>
      <c r="OM91" s="37">
        <f t="shared" si="134"/>
        <v>0</v>
      </c>
      <c r="ON91" s="37">
        <f>SUM(OJ65:OP65)/60</f>
        <v>0</v>
      </c>
      <c r="OO91" s="59" t="str">
        <f t="shared" si="140"/>
        <v/>
      </c>
      <c r="OP91" s="61"/>
      <c r="OQ91" s="36">
        <f>SUM(OQ60:OW60)/60</f>
        <v>0</v>
      </c>
      <c r="OR91" s="37">
        <f>SUM(OQ61:OW62)/60</f>
        <v>0</v>
      </c>
      <c r="OS91" s="29">
        <f>SUM(OQ62:OW62)/60</f>
        <v>0</v>
      </c>
      <c r="OT91" s="37">
        <f t="shared" si="135"/>
        <v>0</v>
      </c>
      <c r="OU91" s="37">
        <f>SUM(OQ65:OW65)/60</f>
        <v>0</v>
      </c>
      <c r="OV91" s="59" t="str">
        <f t="shared" si="141"/>
        <v/>
      </c>
      <c r="OW91" s="61"/>
      <c r="OX91" s="36">
        <f>SUM(OX60:PD60)/60</f>
        <v>0</v>
      </c>
      <c r="OY91" s="37">
        <f>SUM(OX61:PD62)/60</f>
        <v>0</v>
      </c>
      <c r="OZ91" s="29">
        <f>SUM(OX62:PD62)/60</f>
        <v>0</v>
      </c>
      <c r="PA91" s="37">
        <f t="shared" si="136"/>
        <v>0</v>
      </c>
      <c r="PB91" s="37">
        <f>SUM(OX65:PD65)/60</f>
        <v>0</v>
      </c>
      <c r="PC91" s="59" t="str">
        <f t="shared" si="142"/>
        <v/>
      </c>
      <c r="PD91" s="61"/>
      <c r="PE91" s="36">
        <f>SUM(PE60:PK60)/60</f>
        <v>0</v>
      </c>
      <c r="PF91" s="37">
        <f>SUM(PE61:PK62)/60</f>
        <v>0</v>
      </c>
      <c r="PG91" s="29">
        <f>SUM(PE62:PK62)/60</f>
        <v>0</v>
      </c>
      <c r="PH91" s="37">
        <f t="shared" si="137"/>
        <v>0</v>
      </c>
      <c r="PI91" s="37">
        <f>SUM(PE65:PK65)/60</f>
        <v>0</v>
      </c>
      <c r="PJ91" s="59" t="str">
        <f t="shared" si="143"/>
        <v/>
      </c>
      <c r="PK91" s="61"/>
      <c r="PL91" s="36">
        <f>SUM(PL60:PR60)/60</f>
        <v>0</v>
      </c>
      <c r="PM91" s="37">
        <f>SUM(PL61:PR62)/60</f>
        <v>0</v>
      </c>
      <c r="PN91" s="29">
        <f>SUM(PL62:PR62)/60</f>
        <v>0</v>
      </c>
      <c r="PO91" s="37">
        <f t="shared" si="138"/>
        <v>0</v>
      </c>
      <c r="PP91" s="37">
        <f>SUM(PL65:PR65)/60</f>
        <v>0</v>
      </c>
      <c r="PQ91" s="59" t="str">
        <f t="shared" si="144"/>
        <v/>
      </c>
      <c r="PR91" s="61"/>
    </row>
    <row r="92" spans="1:434" hidden="1">
      <c r="A92" s="33" t="str">
        <f t="shared" si="25"/>
        <v>T09</v>
      </c>
      <c r="B92" s="139" t="s">
        <v>7055</v>
      </c>
      <c r="C92" s="29">
        <f>SUM(C69:G69)/60</f>
        <v>0</v>
      </c>
      <c r="D92" s="37">
        <f t="shared" si="26"/>
        <v>0</v>
      </c>
      <c r="E92" s="37">
        <f>SUM(C71:G71)/60</f>
        <v>23.75</v>
      </c>
      <c r="F92" s="59" t="str">
        <f>IFERROR(#REF!/E92,"")</f>
        <v/>
      </c>
      <c r="G92" s="61"/>
      <c r="H92" s="36">
        <f>SUM(H66:N66)/60</f>
        <v>0</v>
      </c>
      <c r="I92" s="37">
        <f>SUM(H67:N68)/60</f>
        <v>0</v>
      </c>
      <c r="J92" s="29">
        <f>SUM(H69:N69)/60</f>
        <v>0</v>
      </c>
      <c r="K92" s="37">
        <f t="shared" si="27"/>
        <v>0</v>
      </c>
      <c r="L92" s="37">
        <f>SUM(H71:N71)/60</f>
        <v>0</v>
      </c>
      <c r="M92" s="59" t="str">
        <f t="shared" si="145"/>
        <v/>
      </c>
      <c r="N92" s="61"/>
      <c r="O92" s="36">
        <f>SUM(O66:U66)/60</f>
        <v>0</v>
      </c>
      <c r="P92" s="37">
        <f>SUM(O67:U68)/60</f>
        <v>0</v>
      </c>
      <c r="Q92" s="29">
        <f>SUM(O69:U69)/60</f>
        <v>0</v>
      </c>
      <c r="R92" s="37">
        <f t="shared" si="28"/>
        <v>0</v>
      </c>
      <c r="S92" s="37">
        <f>SUM(O71:U71)/60</f>
        <v>0</v>
      </c>
      <c r="T92" s="59" t="str">
        <f t="shared" si="146"/>
        <v/>
      </c>
      <c r="U92" s="61"/>
      <c r="V92" s="36">
        <f>SUM(V66:AB66)/60</f>
        <v>0</v>
      </c>
      <c r="W92" s="37">
        <f>SUM(V67:AB68)/60</f>
        <v>0</v>
      </c>
      <c r="X92" s="29">
        <f>SUM(V69:AB69)/60</f>
        <v>0</v>
      </c>
      <c r="Y92" s="37">
        <f t="shared" si="29"/>
        <v>0</v>
      </c>
      <c r="Z92" s="37">
        <f>SUM(V71:AB71)/60</f>
        <v>0</v>
      </c>
      <c r="AA92" s="59" t="str">
        <f t="shared" si="147"/>
        <v/>
      </c>
      <c r="AB92" s="61"/>
      <c r="AC92" s="36">
        <f>SUM(AC66:AI66)/60</f>
        <v>0</v>
      </c>
      <c r="AD92" s="37">
        <f>SUM(AC67:AI68)/60</f>
        <v>0</v>
      </c>
      <c r="AE92" s="29">
        <f>SUM(AC69:AI69)/60</f>
        <v>0</v>
      </c>
      <c r="AF92" s="37">
        <f t="shared" si="30"/>
        <v>0</v>
      </c>
      <c r="AG92" s="37">
        <f>SUM(AC71:AI71)/60</f>
        <v>0</v>
      </c>
      <c r="AH92" s="59" t="str">
        <f t="shared" si="31"/>
        <v/>
      </c>
      <c r="AI92" s="61"/>
      <c r="AJ92" s="36">
        <f>SUM(AJ66:AP66)/60</f>
        <v>0</v>
      </c>
      <c r="AK92" s="37">
        <f>SUM(AJ67:AP68)/60</f>
        <v>0</v>
      </c>
      <c r="AL92" s="29">
        <f>SUM(AJ69:AP69)/60</f>
        <v>0</v>
      </c>
      <c r="AM92" s="37">
        <f t="shared" si="32"/>
        <v>0</v>
      </c>
      <c r="AN92" s="37">
        <f>SUM(AJ71:AP71)/60</f>
        <v>0</v>
      </c>
      <c r="AO92" s="59" t="str">
        <f t="shared" si="33"/>
        <v/>
      </c>
      <c r="AP92" s="61"/>
      <c r="AQ92" s="36">
        <f>SUM(AQ66:AW66)/60</f>
        <v>0</v>
      </c>
      <c r="AR92" s="37">
        <f>SUM(AQ67:AW68)/60</f>
        <v>0</v>
      </c>
      <c r="AS92" s="29">
        <f>SUM(AQ69:AW69)/60</f>
        <v>0</v>
      </c>
      <c r="AT92" s="37">
        <f t="shared" si="34"/>
        <v>0</v>
      </c>
      <c r="AU92" s="37">
        <f>SUM(AQ71:AW71)/60</f>
        <v>0</v>
      </c>
      <c r="AV92" s="59" t="str">
        <f t="shared" si="35"/>
        <v/>
      </c>
      <c r="AW92" s="61"/>
      <c r="AX92" s="36">
        <f>SUM(AX66:BD66)/60</f>
        <v>0</v>
      </c>
      <c r="AY92" s="37">
        <f>SUM(AX67:BD68)/60</f>
        <v>0</v>
      </c>
      <c r="AZ92" s="29">
        <f>SUM(AX69:BD69)/60</f>
        <v>0</v>
      </c>
      <c r="BA92" s="37">
        <f t="shared" si="36"/>
        <v>0</v>
      </c>
      <c r="BB92" s="37">
        <f>SUM(AX71:BD71)/60</f>
        <v>0</v>
      </c>
      <c r="BC92" s="59" t="str">
        <f t="shared" si="37"/>
        <v/>
      </c>
      <c r="BD92" s="61"/>
      <c r="BE92" s="36">
        <f>SUM(BE66:BK66)/60</f>
        <v>0</v>
      </c>
      <c r="BF92" s="37">
        <f>SUM(BE67:BK68)/60</f>
        <v>0</v>
      </c>
      <c r="BG92" s="29">
        <f>SUM(BE69:BK69)/60</f>
        <v>0</v>
      </c>
      <c r="BH92" s="37">
        <f t="shared" si="38"/>
        <v>0</v>
      </c>
      <c r="BI92" s="37">
        <f>SUM(BE71:BK71)/60</f>
        <v>0</v>
      </c>
      <c r="BJ92" s="59" t="str">
        <f t="shared" si="39"/>
        <v/>
      </c>
      <c r="BK92" s="61"/>
      <c r="BL92" s="36">
        <f>SUM(BL66:BR66)/60</f>
        <v>0</v>
      </c>
      <c r="BM92" s="37">
        <f>SUM(BL67:BR68)/60</f>
        <v>0</v>
      </c>
      <c r="BN92" s="29">
        <f>SUM(BL69:BR69)/60</f>
        <v>0</v>
      </c>
      <c r="BO92" s="37">
        <f t="shared" si="40"/>
        <v>0</v>
      </c>
      <c r="BP92" s="37">
        <f>SUM(BL71:BR71)/60</f>
        <v>0</v>
      </c>
      <c r="BQ92" s="59" t="str">
        <f t="shared" si="41"/>
        <v/>
      </c>
      <c r="BR92" s="61"/>
      <c r="BS92" s="36">
        <f>SUM(BS66:BY66)/60</f>
        <v>0</v>
      </c>
      <c r="BT92" s="37">
        <f>SUM(BS67:BY68)/60</f>
        <v>0</v>
      </c>
      <c r="BU92" s="29">
        <f>SUM(BS69:BY69)/60</f>
        <v>0</v>
      </c>
      <c r="BV92" s="37">
        <f t="shared" si="42"/>
        <v>0</v>
      </c>
      <c r="BW92" s="37">
        <f>SUM(BS71:BY71)/60</f>
        <v>0</v>
      </c>
      <c r="BX92" s="59" t="str">
        <f t="shared" si="43"/>
        <v/>
      </c>
      <c r="BY92" s="61"/>
      <c r="BZ92" s="36">
        <f>SUM(BZ66:CF66)/60</f>
        <v>0</v>
      </c>
      <c r="CA92" s="37">
        <f>SUM(BZ67:CF68)/60</f>
        <v>0</v>
      </c>
      <c r="CB92" s="29">
        <f>SUM(BZ69:CF69)/60</f>
        <v>0</v>
      </c>
      <c r="CC92" s="37">
        <f t="shared" si="44"/>
        <v>0</v>
      </c>
      <c r="CD92" s="37">
        <f>SUM(BZ71:CF71)/60</f>
        <v>0</v>
      </c>
      <c r="CE92" s="59" t="str">
        <f t="shared" si="45"/>
        <v/>
      </c>
      <c r="CF92" s="61"/>
      <c r="CG92" s="36">
        <f>SUM(CG66:CM66)/60</f>
        <v>0</v>
      </c>
      <c r="CH92" s="37">
        <f>SUM(CG67:CM68)/60</f>
        <v>0</v>
      </c>
      <c r="CI92" s="29">
        <f>SUM(CG69:CM69)/60</f>
        <v>0</v>
      </c>
      <c r="CJ92" s="37">
        <f t="shared" si="46"/>
        <v>0</v>
      </c>
      <c r="CK92" s="37">
        <f>SUM(CG71:CM71)/60</f>
        <v>0</v>
      </c>
      <c r="CL92" s="59" t="str">
        <f t="shared" si="47"/>
        <v/>
      </c>
      <c r="CM92" s="61"/>
      <c r="CN92" s="36">
        <f>SUM(CN66:CT66)/60</f>
        <v>0</v>
      </c>
      <c r="CO92" s="37">
        <f>SUM(CN67:CT68)/60</f>
        <v>0</v>
      </c>
      <c r="CP92" s="29">
        <f>SUM(CN69:CT69)/60</f>
        <v>0</v>
      </c>
      <c r="CQ92" s="37">
        <f t="shared" si="48"/>
        <v>0</v>
      </c>
      <c r="CR92" s="37">
        <f>SUM(CN71:CT71)/60</f>
        <v>0</v>
      </c>
      <c r="CS92" s="59" t="str">
        <f t="shared" si="148"/>
        <v/>
      </c>
      <c r="CT92" s="61"/>
      <c r="CU92" s="36">
        <f>SUM(CU66:DA66)/60</f>
        <v>0</v>
      </c>
      <c r="CV92" s="37">
        <f>SUM(CU67:DA68)/60</f>
        <v>0</v>
      </c>
      <c r="CW92" s="29">
        <f>SUM(CU69:DA69)/60</f>
        <v>0</v>
      </c>
      <c r="CX92" s="37">
        <f t="shared" si="49"/>
        <v>0</v>
      </c>
      <c r="CY92" s="37">
        <f>SUM(CU71:DA71)/60</f>
        <v>0</v>
      </c>
      <c r="CZ92" s="59" t="str">
        <f t="shared" si="50"/>
        <v/>
      </c>
      <c r="DA92" s="61"/>
      <c r="DB92" s="36">
        <f>SUM(DB66:DH66)/60</f>
        <v>0</v>
      </c>
      <c r="DC92" s="37">
        <f>SUM(DB67:DH68)/60</f>
        <v>0</v>
      </c>
      <c r="DD92" s="29">
        <f>SUM(DB69:DH69)/60</f>
        <v>0</v>
      </c>
      <c r="DE92" s="37">
        <f t="shared" si="51"/>
        <v>0</v>
      </c>
      <c r="DF92" s="37">
        <f>SUM(DB71:DH71)/60</f>
        <v>0</v>
      </c>
      <c r="DG92" s="59" t="str">
        <f t="shared" si="52"/>
        <v/>
      </c>
      <c r="DH92" s="61"/>
      <c r="DI92" s="36">
        <f>SUM(DI66:DO66)/60</f>
        <v>0</v>
      </c>
      <c r="DJ92" s="37">
        <f>SUM(DI67:DO68)/60</f>
        <v>0</v>
      </c>
      <c r="DK92" s="29">
        <f>SUM(DI69:DO69)/60</f>
        <v>0</v>
      </c>
      <c r="DL92" s="37">
        <f t="shared" si="53"/>
        <v>0</v>
      </c>
      <c r="DM92" s="37">
        <f>SUM(DI71:DO71)/60</f>
        <v>0</v>
      </c>
      <c r="DN92" s="59" t="str">
        <f t="shared" si="54"/>
        <v/>
      </c>
      <c r="DO92" s="61"/>
      <c r="DP92" s="36">
        <f>SUM(DP66:DV66)/60</f>
        <v>0</v>
      </c>
      <c r="DQ92" s="37">
        <f>SUM(DP67:DV68)/60</f>
        <v>0</v>
      </c>
      <c r="DR92" s="29">
        <f>SUM(DP69:DV69)/60</f>
        <v>0</v>
      </c>
      <c r="DS92" s="37">
        <f t="shared" si="149"/>
        <v>0</v>
      </c>
      <c r="DT92" s="37">
        <f>SUM(DP71:DV71)/60</f>
        <v>0</v>
      </c>
      <c r="DU92" s="59" t="str">
        <f t="shared" si="56"/>
        <v/>
      </c>
      <c r="DV92" s="61"/>
      <c r="DW92" s="36">
        <f>SUM(DW66:EC66)/60</f>
        <v>0</v>
      </c>
      <c r="DX92" s="37">
        <f>SUM(DW67:EC68)/60</f>
        <v>0</v>
      </c>
      <c r="DY92" s="29">
        <f>SUM(DW69:EC69)/60</f>
        <v>0</v>
      </c>
      <c r="DZ92" s="37">
        <f t="shared" si="150"/>
        <v>0</v>
      </c>
      <c r="EA92" s="37">
        <f>SUM(DW71:EC71)/60</f>
        <v>0</v>
      </c>
      <c r="EB92" s="59" t="str">
        <f t="shared" si="58"/>
        <v/>
      </c>
      <c r="EC92" s="61"/>
      <c r="ED92" s="36">
        <f>SUM(ED66:EJ66)/60</f>
        <v>0</v>
      </c>
      <c r="EE92" s="37">
        <f>SUM(ED67:EJ68)/60</f>
        <v>0</v>
      </c>
      <c r="EF92" s="29">
        <f>SUM(ED69:EJ69)/60</f>
        <v>0</v>
      </c>
      <c r="EG92" s="37">
        <f t="shared" si="151"/>
        <v>0</v>
      </c>
      <c r="EH92" s="37">
        <f>SUM(ED71:EJ71)/60</f>
        <v>0</v>
      </c>
      <c r="EI92" s="59" t="str">
        <f t="shared" si="60"/>
        <v/>
      </c>
      <c r="EJ92" s="61"/>
      <c r="EK92" s="36">
        <f>SUM(EK66:EQ66)/60</f>
        <v>0</v>
      </c>
      <c r="EL92" s="37">
        <f>SUM(EK67:EQ68)/60</f>
        <v>0</v>
      </c>
      <c r="EM92" s="29">
        <f>SUM(EK69:EQ69)/60</f>
        <v>0</v>
      </c>
      <c r="EN92" s="37">
        <f t="shared" si="152"/>
        <v>0</v>
      </c>
      <c r="EO92" s="37">
        <f>SUM(EK71:EQ71)/60</f>
        <v>0</v>
      </c>
      <c r="EP92" s="59" t="str">
        <f t="shared" si="62"/>
        <v/>
      </c>
      <c r="EQ92" s="61"/>
      <c r="ER92" s="36">
        <f>SUM(ER66:EX66)/60</f>
        <v>0</v>
      </c>
      <c r="ES92" s="37">
        <f>SUM(ER67:EX68)/60</f>
        <v>0</v>
      </c>
      <c r="ET92" s="29">
        <f>SUM(ER69:EX69)/60</f>
        <v>0</v>
      </c>
      <c r="EU92" s="37">
        <f t="shared" si="153"/>
        <v>0</v>
      </c>
      <c r="EV92" s="37">
        <f>SUM(ER71:EX71)/60</f>
        <v>0</v>
      </c>
      <c r="EW92" s="59" t="str">
        <f t="shared" si="64"/>
        <v/>
      </c>
      <c r="EX92" s="61"/>
      <c r="EY92" s="36">
        <f>SUM(EY66:FE66)/60</f>
        <v>0</v>
      </c>
      <c r="EZ92" s="37">
        <f>SUM(EY67:FE68)/60</f>
        <v>0</v>
      </c>
      <c r="FA92" s="29">
        <f>SUM(EY69:FE69)/60</f>
        <v>0</v>
      </c>
      <c r="FB92" s="37">
        <f t="shared" si="154"/>
        <v>0</v>
      </c>
      <c r="FC92" s="37">
        <f>SUM(EY71:FE71)/60</f>
        <v>0</v>
      </c>
      <c r="FD92" s="59" t="str">
        <f t="shared" si="66"/>
        <v/>
      </c>
      <c r="FE92" s="61"/>
      <c r="FF92" s="36">
        <f>SUM(FF66:FL66)/60</f>
        <v>0</v>
      </c>
      <c r="FG92" s="37">
        <f>SUM(FF67:FL68)/60</f>
        <v>0</v>
      </c>
      <c r="FH92" s="29">
        <f>SUM(FF69:FL69)/60</f>
        <v>0</v>
      </c>
      <c r="FI92" s="37">
        <f t="shared" si="155"/>
        <v>0</v>
      </c>
      <c r="FJ92" s="37">
        <f>SUM(FF71:FL71)/60</f>
        <v>0</v>
      </c>
      <c r="FK92" s="59" t="str">
        <f t="shared" si="68"/>
        <v/>
      </c>
      <c r="FL92" s="61"/>
      <c r="FM92" s="36">
        <f>SUM(FM66:FS66)/60</f>
        <v>0</v>
      </c>
      <c r="FN92" s="37">
        <f>SUM(FM67:FS68)/60</f>
        <v>0</v>
      </c>
      <c r="FO92" s="29">
        <f>SUM(FM69:FS69)/60</f>
        <v>0</v>
      </c>
      <c r="FP92" s="37">
        <f t="shared" si="156"/>
        <v>0</v>
      </c>
      <c r="FQ92" s="37">
        <f>SUM(FM71:FS71)/60</f>
        <v>0</v>
      </c>
      <c r="FR92" s="59" t="str">
        <f t="shared" si="70"/>
        <v/>
      </c>
      <c r="FS92" s="61"/>
      <c r="FT92" s="36">
        <f>SUM(FT66:FZ66)/60</f>
        <v>0</v>
      </c>
      <c r="FU92" s="37">
        <f>SUM(FT67:FZ68)/60</f>
        <v>0</v>
      </c>
      <c r="FV92" s="29">
        <f>SUM(FT69:FZ69)/60</f>
        <v>0</v>
      </c>
      <c r="FW92" s="37">
        <f t="shared" si="71"/>
        <v>0</v>
      </c>
      <c r="FX92" s="37">
        <f>SUM(FT71:FZ71)/60</f>
        <v>0</v>
      </c>
      <c r="FY92" s="59" t="str">
        <f t="shared" si="72"/>
        <v/>
      </c>
      <c r="FZ92" s="61"/>
      <c r="GA92" s="36">
        <f>SUM(GA66:GG66)/60</f>
        <v>0</v>
      </c>
      <c r="GB92" s="37">
        <f>SUM(GA67:GG68)/60</f>
        <v>0</v>
      </c>
      <c r="GC92" s="29">
        <f>SUM(GA69:GG69)/60</f>
        <v>0</v>
      </c>
      <c r="GD92" s="37">
        <f t="shared" si="73"/>
        <v>0</v>
      </c>
      <c r="GE92" s="37">
        <f>SUM(GA71:GG71)/60</f>
        <v>0</v>
      </c>
      <c r="GF92" s="59" t="str">
        <f t="shared" si="74"/>
        <v/>
      </c>
      <c r="GG92" s="61"/>
      <c r="GH92" s="36">
        <f>SUM(GH66:GN66)/60</f>
        <v>0</v>
      </c>
      <c r="GI92" s="37">
        <f>SUM(GH67:GN68)/60</f>
        <v>0</v>
      </c>
      <c r="GJ92" s="29">
        <f>SUM(GH69:GN69)/60</f>
        <v>0</v>
      </c>
      <c r="GK92" s="37">
        <f t="shared" si="75"/>
        <v>0</v>
      </c>
      <c r="GL92" s="37">
        <f>SUM(GH71:GN71)/60</f>
        <v>0</v>
      </c>
      <c r="GM92" s="59" t="str">
        <f t="shared" si="76"/>
        <v/>
      </c>
      <c r="GN92" s="61"/>
      <c r="GO92" s="36">
        <f>SUM(GO48:GU48)/60</f>
        <v>0</v>
      </c>
      <c r="GP92" s="37">
        <f>SUM(GO49:GU50)/60</f>
        <v>0</v>
      </c>
      <c r="GQ92" s="29">
        <f>SUM(GO51:GU51)/60</f>
        <v>0</v>
      </c>
      <c r="GR92" s="37">
        <f>SUM(GO92:GQ92)</f>
        <v>0</v>
      </c>
      <c r="GS92" s="37">
        <f>SUM(GO53:GU53)/60</f>
        <v>31</v>
      </c>
      <c r="GT92" s="59">
        <f t="shared" si="78"/>
        <v>0</v>
      </c>
      <c r="GU92" s="61"/>
      <c r="GV92" s="36">
        <f>SUM(GV48:HB48)/60</f>
        <v>0</v>
      </c>
      <c r="GW92" s="37">
        <f>SUM(GV49:HB50)/60</f>
        <v>0</v>
      </c>
      <c r="GX92" s="29">
        <f>SUM(GV51:HB51)/60</f>
        <v>0</v>
      </c>
      <c r="GY92" s="37">
        <f>SUM(GV92:GX92)</f>
        <v>0</v>
      </c>
      <c r="GZ92" s="37">
        <f>SUM(GV53:HB53)/60</f>
        <v>0</v>
      </c>
      <c r="HA92" s="59" t="str">
        <f t="shared" si="80"/>
        <v/>
      </c>
      <c r="HB92" s="61"/>
      <c r="HC92" s="36">
        <f>SUM(HC48:HI48)/60</f>
        <v>0</v>
      </c>
      <c r="HD92" s="37">
        <f>SUM(HC49:HI50)/60</f>
        <v>0</v>
      </c>
      <c r="HE92" s="29">
        <f>SUM(HC51:HI51)/60</f>
        <v>0</v>
      </c>
      <c r="HF92" s="37">
        <f>SUM(HC92:HE92)</f>
        <v>0</v>
      </c>
      <c r="HG92" s="37">
        <f>SUM(HC53:HI53)/60</f>
        <v>0</v>
      </c>
      <c r="HH92" s="59" t="str">
        <f t="shared" si="82"/>
        <v/>
      </c>
      <c r="HI92" s="61"/>
      <c r="HJ92" s="36">
        <f>SUM(HJ48:HP48)/60</f>
        <v>0</v>
      </c>
      <c r="HK92" s="37">
        <f>SUM(HJ49:HP50)/60</f>
        <v>0</v>
      </c>
      <c r="HL92" s="29">
        <f>SUM(HJ51:HP51)/60</f>
        <v>0</v>
      </c>
      <c r="HM92" s="37">
        <f>SUM(HJ92:HL92)</f>
        <v>0</v>
      </c>
      <c r="HN92" s="37">
        <f>SUM(HJ53:HP53)/60</f>
        <v>0</v>
      </c>
      <c r="HO92" s="59" t="str">
        <f t="shared" si="84"/>
        <v/>
      </c>
      <c r="HP92" s="61"/>
      <c r="HQ92" s="36">
        <f>SUM(HQ48:HW48)/60</f>
        <v>0</v>
      </c>
      <c r="HR92" s="37">
        <f>SUM(HQ49:HW50)/60</f>
        <v>0</v>
      </c>
      <c r="HS92" s="29">
        <f>SUM(HQ51:HW51)/60</f>
        <v>0</v>
      </c>
      <c r="HT92" s="37">
        <f>SUM(HQ92:HS92)</f>
        <v>0</v>
      </c>
      <c r="HU92" s="37">
        <f>SUM(HQ53:HW53)/60</f>
        <v>0</v>
      </c>
      <c r="HV92" s="59" t="str">
        <f t="shared" si="86"/>
        <v/>
      </c>
      <c r="HW92" s="61"/>
      <c r="HX92" s="36">
        <f>SUM(HX48:ID48)/60</f>
        <v>0</v>
      </c>
      <c r="HY92" s="37">
        <f>SUM(HX49:ID50)/60</f>
        <v>0</v>
      </c>
      <c r="HZ92" s="29">
        <f>SUM(HX51:ID51)/60</f>
        <v>0</v>
      </c>
      <c r="IA92" s="37">
        <f>SUM(HX92:HZ92)</f>
        <v>0</v>
      </c>
      <c r="IB92" s="37">
        <f>SUM(HX53:ID53)/60</f>
        <v>0</v>
      </c>
      <c r="IC92" s="59" t="str">
        <f t="shared" si="88"/>
        <v/>
      </c>
      <c r="ID92" s="61"/>
      <c r="IE92" s="36">
        <f>SUM(IE48:IK48)/60</f>
        <v>0</v>
      </c>
      <c r="IF92" s="37">
        <f>SUM(IE49:IK50)/60</f>
        <v>0</v>
      </c>
      <c r="IG92" s="29">
        <f>SUM(IE51:IK51)/60</f>
        <v>0</v>
      </c>
      <c r="IH92" s="37">
        <f>SUM(IE92:IG92)</f>
        <v>0</v>
      </c>
      <c r="II92" s="37">
        <f>SUM(IE53:IK53)/60</f>
        <v>0</v>
      </c>
      <c r="IJ92" s="59" t="str">
        <f t="shared" si="90"/>
        <v/>
      </c>
      <c r="IK92" s="61"/>
      <c r="IL92" s="36">
        <f>SUM(IL48:IR48)/60</f>
        <v>0</v>
      </c>
      <c r="IM92" s="37">
        <f>SUM(IL49:IR50)/60</f>
        <v>0</v>
      </c>
      <c r="IN92" s="29">
        <f>SUM(IL51:IR51)/60</f>
        <v>0</v>
      </c>
      <c r="IO92" s="37">
        <f>SUM(IL92:IN92)</f>
        <v>0</v>
      </c>
      <c r="IP92" s="37">
        <f>SUM(IL53:IR53)/60</f>
        <v>0</v>
      </c>
      <c r="IQ92" s="59" t="str">
        <f t="shared" si="92"/>
        <v/>
      </c>
      <c r="IR92" s="61"/>
      <c r="IS92" s="36">
        <f>SUM(IS48:IY48)/60</f>
        <v>0</v>
      </c>
      <c r="IT92" s="37">
        <f>SUM(IS49:IY50)/60</f>
        <v>0</v>
      </c>
      <c r="IU92" s="29">
        <f>SUM(IS51:IY51)/60</f>
        <v>0</v>
      </c>
      <c r="IV92" s="37">
        <f>SUM(IS92:IU92)</f>
        <v>0</v>
      </c>
      <c r="IW92" s="37">
        <f>SUM(IS53:IY53)/60</f>
        <v>0</v>
      </c>
      <c r="IX92" s="59" t="str">
        <f t="shared" si="94"/>
        <v/>
      </c>
      <c r="IY92" s="61"/>
      <c r="IZ92" s="36">
        <f>SUM(IZ48:JF48)/60</f>
        <v>0</v>
      </c>
      <c r="JA92" s="37">
        <f>SUM(IZ49:JF50)/60</f>
        <v>0</v>
      </c>
      <c r="JB92" s="29">
        <f>SUM(IZ51:JF51)/60</f>
        <v>0</v>
      </c>
      <c r="JC92" s="37">
        <f>SUM(IZ92:JB92)</f>
        <v>0</v>
      </c>
      <c r="JD92" s="37">
        <f>SUM(IZ53:JF53)/60</f>
        <v>0</v>
      </c>
      <c r="JE92" s="59" t="str">
        <f t="shared" si="96"/>
        <v/>
      </c>
      <c r="JF92" s="61"/>
      <c r="JG92" s="36">
        <f>SUM(JG48:JM48)/60</f>
        <v>0</v>
      </c>
      <c r="JH92" s="37">
        <f>SUM(JG49:JM50)/60</f>
        <v>0</v>
      </c>
      <c r="JI92" s="29">
        <f>SUM(JG51:JM51)/60</f>
        <v>0</v>
      </c>
      <c r="JJ92" s="37">
        <f>SUM(JG92:JI92)</f>
        <v>0</v>
      </c>
      <c r="JK92" s="37">
        <f>SUM(JG53:JM53)/60</f>
        <v>0</v>
      </c>
      <c r="JL92" s="59" t="str">
        <f t="shared" si="98"/>
        <v/>
      </c>
      <c r="JM92" s="61"/>
      <c r="JN92" s="36">
        <f>SUM(JN48:JT48)/60</f>
        <v>0</v>
      </c>
      <c r="JO92" s="37">
        <f>SUM(JN49:JT50)/60</f>
        <v>0</v>
      </c>
      <c r="JP92" s="29">
        <f>SUM(JN51:JT51)/60</f>
        <v>0</v>
      </c>
      <c r="JQ92" s="37">
        <f>SUM(JN92:JP92)</f>
        <v>0</v>
      </c>
      <c r="JR92" s="37">
        <f>SUM(JN53:JT53)/60</f>
        <v>0</v>
      </c>
      <c r="JS92" s="59" t="str">
        <f t="shared" si="100"/>
        <v/>
      </c>
      <c r="JT92" s="61"/>
      <c r="JU92" s="36">
        <f>SUM(JU48:KA48)/60</f>
        <v>0</v>
      </c>
      <c r="JV92" s="37">
        <f>SUM(JU49:KA50)/60</f>
        <v>0</v>
      </c>
      <c r="JW92" s="29">
        <f>SUM(JU51:KA51)/60</f>
        <v>0</v>
      </c>
      <c r="JX92" s="37">
        <f>SUM(JU92:JW92)</f>
        <v>0</v>
      </c>
      <c r="JY92" s="37">
        <f>SUM(JU53:KA53)/60</f>
        <v>0</v>
      </c>
      <c r="JZ92" s="59" t="str">
        <f t="shared" si="102"/>
        <v/>
      </c>
      <c r="KA92" s="61"/>
      <c r="KB92" s="36">
        <f>SUM(KB48:KH48)/60</f>
        <v>0</v>
      </c>
      <c r="KC92" s="37">
        <f>SUM(KB49:KH50)/60</f>
        <v>0</v>
      </c>
      <c r="KD92" s="29">
        <f>SUM(KB51:KH51)/60</f>
        <v>0</v>
      </c>
      <c r="KE92" s="37">
        <f>SUM(KB92:KD92)</f>
        <v>0</v>
      </c>
      <c r="KF92" s="37">
        <f>SUM(KB53:KH53)/60</f>
        <v>0</v>
      </c>
      <c r="KG92" s="59" t="str">
        <f t="shared" si="104"/>
        <v/>
      </c>
      <c r="KH92" s="61"/>
      <c r="KI92" s="36">
        <f>SUM(KI48:KO48)/60</f>
        <v>0</v>
      </c>
      <c r="KJ92" s="37">
        <f>SUM(KI49:KO50)/60</f>
        <v>0</v>
      </c>
      <c r="KK92" s="29">
        <f>SUM(KI51:KO51)/60</f>
        <v>0</v>
      </c>
      <c r="KL92" s="37">
        <f>SUM(KI92:KK92)</f>
        <v>0</v>
      </c>
      <c r="KM92" s="37">
        <f>SUM(KI53:KO53)/60</f>
        <v>0</v>
      </c>
      <c r="KN92" s="59" t="str">
        <f t="shared" si="106"/>
        <v/>
      </c>
      <c r="KO92" s="61"/>
      <c r="KP92" s="36">
        <f>SUM(KP48:KV48)/60</f>
        <v>0</v>
      </c>
      <c r="KQ92" s="37">
        <f>SUM(KP49:KV50)/60</f>
        <v>0</v>
      </c>
      <c r="KR92" s="29">
        <f>SUM(KP51:KV51)/60</f>
        <v>0</v>
      </c>
      <c r="KS92" s="37">
        <f>SUM(KP92:KR92)</f>
        <v>0</v>
      </c>
      <c r="KT92" s="37">
        <f>SUM(KP53:KV53)/60</f>
        <v>0</v>
      </c>
      <c r="KU92" s="59" t="str">
        <f t="shared" si="108"/>
        <v/>
      </c>
      <c r="KV92" s="61"/>
      <c r="KW92" s="36">
        <f>SUM(KW48:LC48)/60</f>
        <v>0</v>
      </c>
      <c r="KX92" s="37">
        <f>SUM(KW49:LC50)/60</f>
        <v>0</v>
      </c>
      <c r="KY92" s="29">
        <f>SUM(KW51:LC51)/60</f>
        <v>0</v>
      </c>
      <c r="KZ92" s="37">
        <f>SUM(KW92:KY92)</f>
        <v>0</v>
      </c>
      <c r="LA92" s="37">
        <f>SUM(KW53:LC53)/60</f>
        <v>0</v>
      </c>
      <c r="LB92" s="59" t="str">
        <f t="shared" si="110"/>
        <v/>
      </c>
      <c r="LC92" s="61"/>
      <c r="LD92" s="36">
        <f>SUM(LD48:LJ48)/60</f>
        <v>0</v>
      </c>
      <c r="LE92" s="37">
        <f>SUM(LD49:LJ50)/60</f>
        <v>0</v>
      </c>
      <c r="LF92" s="29">
        <f>SUM(LD51:LJ51)/60</f>
        <v>0</v>
      </c>
      <c r="LG92" s="37">
        <f>SUM(LD92:LF92)</f>
        <v>0</v>
      </c>
      <c r="LH92" s="37">
        <f>SUM(LD53:LJ53)/60</f>
        <v>0</v>
      </c>
      <c r="LI92" s="59" t="str">
        <f t="shared" si="112"/>
        <v/>
      </c>
      <c r="LJ92" s="61"/>
      <c r="LK92" s="36">
        <f>SUM(LK48:LQ48)/60</f>
        <v>0</v>
      </c>
      <c r="LL92" s="37">
        <f>SUM(LK49:LQ50)/60</f>
        <v>0</v>
      </c>
      <c r="LM92" s="29">
        <f>SUM(LK51:LQ51)/60</f>
        <v>0</v>
      </c>
      <c r="LN92" s="37">
        <f>SUM(LK92:LM92)</f>
        <v>0</v>
      </c>
      <c r="LO92" s="37">
        <f>SUM(LK53:LQ53)/60</f>
        <v>0</v>
      </c>
      <c r="LP92" s="59" t="str">
        <f t="shared" si="114"/>
        <v/>
      </c>
      <c r="LQ92" s="61"/>
      <c r="LR92" s="36">
        <f>SUM(LR48:LX48)/60</f>
        <v>0</v>
      </c>
      <c r="LS92" s="37">
        <f>SUM(LR49:LX50)/60</f>
        <v>0</v>
      </c>
      <c r="LT92" s="29">
        <f>SUM(LR51:LX51)/60</f>
        <v>0</v>
      </c>
      <c r="LU92" s="37">
        <f>SUM(LR92:LT92)</f>
        <v>0</v>
      </c>
      <c r="LV92" s="37">
        <f>SUM(LR53:LX53)/60</f>
        <v>0</v>
      </c>
      <c r="LW92" s="59" t="str">
        <f t="shared" si="116"/>
        <v/>
      </c>
      <c r="LX92" s="61"/>
      <c r="LY92" s="36">
        <f>SUM(LY48:ME48)/60</f>
        <v>0</v>
      </c>
      <c r="LZ92" s="37">
        <f>SUM(LY49:ME50)/60</f>
        <v>0</v>
      </c>
      <c r="MA92" s="29">
        <f>SUM(LY51:ME51)/60</f>
        <v>0</v>
      </c>
      <c r="MB92" s="37">
        <f>SUM(LY92:MA92)</f>
        <v>0</v>
      </c>
      <c r="MC92" s="37">
        <f>SUM(LY53:ME53)/60</f>
        <v>0</v>
      </c>
      <c r="MD92" s="59" t="str">
        <f t="shared" si="118"/>
        <v/>
      </c>
      <c r="ME92" s="61"/>
      <c r="MF92" s="36">
        <f>SUM(MF48:ML48)/60</f>
        <v>0</v>
      </c>
      <c r="MG92" s="37">
        <f>SUM(MF49:ML50)/60</f>
        <v>0</v>
      </c>
      <c r="MH92" s="29">
        <f>SUM(MF51:ML51)/60</f>
        <v>0</v>
      </c>
      <c r="MI92" s="37">
        <f>SUM(MF92:MH92)</f>
        <v>0</v>
      </c>
      <c r="MJ92" s="37">
        <f>SUM(MF53:ML53)/60</f>
        <v>0</v>
      </c>
      <c r="MK92" s="59" t="str">
        <f t="shared" si="120"/>
        <v/>
      </c>
      <c r="ML92" s="61"/>
      <c r="MM92" s="36">
        <f>SUM(MM48:MS48)/60</f>
        <v>0</v>
      </c>
      <c r="MN92" s="37">
        <f>SUM(MM49:MS50)/60</f>
        <v>0</v>
      </c>
      <c r="MO92" s="29">
        <f>SUM(MM51:MS51)/60</f>
        <v>0</v>
      </c>
      <c r="MP92" s="37">
        <f>SUM(MM92:MO92)</f>
        <v>0</v>
      </c>
      <c r="MQ92" s="37">
        <f>SUM(MM53:MS53)/60</f>
        <v>0</v>
      </c>
      <c r="MR92" s="59" t="str">
        <f t="shared" si="122"/>
        <v/>
      </c>
      <c r="MS92" s="61"/>
      <c r="MT92" s="36">
        <f>SUM(MT48:MZ48)/60</f>
        <v>0</v>
      </c>
      <c r="MU92" s="37">
        <f>SUM(MT49:MZ50)/60</f>
        <v>0</v>
      </c>
      <c r="MV92" s="29">
        <f>SUM(MT51:MZ51)/60</f>
        <v>0</v>
      </c>
      <c r="MW92" s="37">
        <f>SUM(MT92:MV92)</f>
        <v>0</v>
      </c>
      <c r="MX92" s="37">
        <f>SUM(MT53:MZ53)/60</f>
        <v>0</v>
      </c>
      <c r="MY92" s="59" t="str">
        <f t="shared" si="124"/>
        <v/>
      </c>
      <c r="MZ92" s="61"/>
      <c r="NA92" s="36">
        <f>SUM(NA48:NG48)/60</f>
        <v>0</v>
      </c>
      <c r="NB92" s="37">
        <f>SUM(NA49:NG50)/60</f>
        <v>0</v>
      </c>
      <c r="NC92" s="29">
        <f>SUM(NA51:NG51)/60</f>
        <v>0</v>
      </c>
      <c r="ND92" s="37">
        <f>SUM(NA92:NC92)</f>
        <v>0</v>
      </c>
      <c r="NE92" s="37">
        <f>SUM(NA53:NG53)/60</f>
        <v>0</v>
      </c>
      <c r="NF92" s="59" t="str">
        <f t="shared" si="126"/>
        <v/>
      </c>
      <c r="NG92" s="61"/>
      <c r="NH92" s="36">
        <f>SUM(NH48:NN48)/60</f>
        <v>0</v>
      </c>
      <c r="NI92" s="37">
        <f>SUM(NH49:NN50)/60</f>
        <v>0</v>
      </c>
      <c r="NJ92" s="29">
        <f>SUM(NH51:NN51)/60</f>
        <v>0</v>
      </c>
      <c r="NK92" s="37">
        <f>SUM(NH92:NJ92)</f>
        <v>0</v>
      </c>
      <c r="NL92" s="37">
        <f>SUM(NH53:NN53)/60</f>
        <v>0</v>
      </c>
      <c r="NM92" s="59" t="str">
        <f t="shared" si="128"/>
        <v/>
      </c>
      <c r="NN92" s="61"/>
      <c r="NO92" s="36">
        <f>SUM(NO48:NU48)/60</f>
        <v>0</v>
      </c>
      <c r="NP92" s="37">
        <f>SUM(NO49:NU50)/60</f>
        <v>0</v>
      </c>
      <c r="NQ92" s="29">
        <f>SUM(NO51:NU51)/60</f>
        <v>0</v>
      </c>
      <c r="NR92" s="37">
        <f>SUM(NO92:NQ92)</f>
        <v>0</v>
      </c>
      <c r="NS92" s="37">
        <f>SUM(NO53:NU53)/60</f>
        <v>0</v>
      </c>
      <c r="NT92" s="59" t="str">
        <f t="shared" si="130"/>
        <v/>
      </c>
      <c r="NU92" s="61"/>
      <c r="NV92" s="36">
        <f>SUM(NV48:OB48)/60</f>
        <v>0</v>
      </c>
      <c r="NW92" s="37">
        <f>SUM(NV49:OB50)/60</f>
        <v>0</v>
      </c>
      <c r="NX92" s="29">
        <f>SUM(NV51:OB51)/60</f>
        <v>0</v>
      </c>
      <c r="NY92" s="37">
        <f>SUM(NV92:NX92)</f>
        <v>0</v>
      </c>
      <c r="NZ92" s="37">
        <f>SUM(NV53:OB53)/60</f>
        <v>0</v>
      </c>
      <c r="OA92" s="59" t="str">
        <f t="shared" si="132"/>
        <v/>
      </c>
      <c r="OB92" s="61"/>
      <c r="OC92" s="36">
        <f>SUM(OC48:OI48)/60</f>
        <v>0</v>
      </c>
      <c r="OD92" s="37">
        <f>SUM(OC49:OI50)/60</f>
        <v>0</v>
      </c>
      <c r="OE92" s="29">
        <f>SUM(OC51:OI51)/60</f>
        <v>0</v>
      </c>
      <c r="OF92" s="37">
        <f>SUM(OC92:OE92)</f>
        <v>0</v>
      </c>
      <c r="OG92" s="37">
        <f>SUM(OC53:OI53)/60</f>
        <v>0</v>
      </c>
      <c r="OH92" s="59" t="str">
        <f t="shared" si="139"/>
        <v/>
      </c>
      <c r="OI92" s="61"/>
      <c r="OJ92" s="36">
        <f>SUM(OJ48:OP48)/60</f>
        <v>0</v>
      </c>
      <c r="OK92" s="37">
        <f>SUM(OJ49:OP50)/60</f>
        <v>0</v>
      </c>
      <c r="OL92" s="29">
        <f>SUM(OJ51:OP51)/60</f>
        <v>0</v>
      </c>
      <c r="OM92" s="37">
        <f>SUM(OJ92:OL92)</f>
        <v>0</v>
      </c>
      <c r="ON92" s="37">
        <f>SUM(OJ53:OP53)/60</f>
        <v>0</v>
      </c>
      <c r="OO92" s="59" t="str">
        <f t="shared" si="140"/>
        <v/>
      </c>
      <c r="OP92" s="61"/>
      <c r="OQ92" s="36">
        <f>SUM(OQ48:OW48)/60</f>
        <v>0</v>
      </c>
      <c r="OR92" s="37">
        <f>SUM(OQ49:OW50)/60</f>
        <v>0</v>
      </c>
      <c r="OS92" s="29">
        <f>SUM(OQ51:OW51)/60</f>
        <v>0</v>
      </c>
      <c r="OT92" s="37">
        <f>SUM(OQ92:OS92)</f>
        <v>0</v>
      </c>
      <c r="OU92" s="37">
        <f>SUM(OQ53:OW53)/60</f>
        <v>0</v>
      </c>
      <c r="OV92" s="59" t="str">
        <f t="shared" si="141"/>
        <v/>
      </c>
      <c r="OW92" s="61"/>
      <c r="OX92" s="36">
        <f>SUM(OX48:PD48)/60</f>
        <v>0</v>
      </c>
      <c r="OY92" s="37">
        <f>SUM(OX49:PD50)/60</f>
        <v>0</v>
      </c>
      <c r="OZ92" s="29">
        <f>SUM(OX51:PD51)/60</f>
        <v>0</v>
      </c>
      <c r="PA92" s="37">
        <f>SUM(OX92:OZ92)</f>
        <v>0</v>
      </c>
      <c r="PB92" s="37">
        <f>SUM(OX53:PD53)/60</f>
        <v>0</v>
      </c>
      <c r="PC92" s="59" t="str">
        <f t="shared" si="142"/>
        <v/>
      </c>
      <c r="PD92" s="61"/>
      <c r="PE92" s="36">
        <f>SUM(PE48:PK48)/60</f>
        <v>0</v>
      </c>
      <c r="PF92" s="37">
        <f>SUM(PE49:PK50)/60</f>
        <v>0</v>
      </c>
      <c r="PG92" s="29">
        <f>SUM(PE51:PK51)/60</f>
        <v>0</v>
      </c>
      <c r="PH92" s="37">
        <f>SUM(PE92:PG92)</f>
        <v>0</v>
      </c>
      <c r="PI92" s="37">
        <f>SUM(PE53:PK53)/60</f>
        <v>0</v>
      </c>
      <c r="PJ92" s="59" t="str">
        <f t="shared" si="143"/>
        <v/>
      </c>
      <c r="PK92" s="61"/>
      <c r="PL92" s="36">
        <f>SUM(PL48:PR48)/60</f>
        <v>0</v>
      </c>
      <c r="PM92" s="37">
        <f>SUM(PL49:PR50)/60</f>
        <v>0</v>
      </c>
      <c r="PN92" s="29">
        <f>SUM(PL51:PR51)/60</f>
        <v>0</v>
      </c>
      <c r="PO92" s="37">
        <f>SUM(PL92:PN92)</f>
        <v>0</v>
      </c>
      <c r="PP92" s="37">
        <f>SUM(PL53:PR53)/60</f>
        <v>0</v>
      </c>
      <c r="PQ92" s="59" t="str">
        <f t="shared" si="144"/>
        <v/>
      </c>
      <c r="PR92" s="61"/>
    </row>
    <row r="93" spans="1:434" hidden="1">
      <c r="A93" s="33" t="str">
        <f t="shared" si="25"/>
        <v>T12</v>
      </c>
      <c r="B93" s="42" t="s">
        <v>7050</v>
      </c>
      <c r="C93" s="29">
        <f>SUM(C70:G70)/60</f>
        <v>0</v>
      </c>
      <c r="D93" s="37">
        <f t="shared" si="26"/>
        <v>0</v>
      </c>
      <c r="E93" s="37">
        <f>SUM(C72:G72)/60</f>
        <v>0</v>
      </c>
      <c r="F93" s="59" t="str">
        <f>IFERROR(#REF!/E93,"")</f>
        <v/>
      </c>
      <c r="G93" s="61"/>
      <c r="H93" s="36">
        <f>SUM(H72:N72)/60</f>
        <v>0</v>
      </c>
      <c r="I93" s="37">
        <f>SUM(H74:N75)/60</f>
        <v>0</v>
      </c>
      <c r="J93" s="29">
        <f>SUM(H76:N76)/60</f>
        <v>0</v>
      </c>
      <c r="K93" s="37">
        <f>SUM(H93:J93)</f>
        <v>0</v>
      </c>
      <c r="L93" s="37">
        <f>SUM(H77:N77)/60</f>
        <v>38.75</v>
      </c>
      <c r="M93" s="59">
        <f>IFERROR(H93/L93,"")</f>
        <v>0</v>
      </c>
      <c r="N93" s="61"/>
      <c r="O93" s="36">
        <f>SUM(O72:U72)/60</f>
        <v>0</v>
      </c>
      <c r="P93" s="37">
        <f>SUM(O74:U75)/60</f>
        <v>0</v>
      </c>
      <c r="Q93" s="29">
        <f>SUM(O76:U76)/60</f>
        <v>0</v>
      </c>
      <c r="R93" s="37">
        <f t="shared" si="28"/>
        <v>0</v>
      </c>
      <c r="S93" s="37">
        <f>SUM(O77:U77)/60</f>
        <v>36.583333333333336</v>
      </c>
      <c r="T93" s="59">
        <f t="shared" si="146"/>
        <v>0</v>
      </c>
      <c r="U93" s="61"/>
      <c r="V93" s="36">
        <f>SUM(V72:AB72)/60</f>
        <v>0</v>
      </c>
      <c r="W93" s="37">
        <f>SUM(V74:AB75)/60</f>
        <v>0</v>
      </c>
      <c r="X93" s="29">
        <f>SUM(V76:AB76)/60</f>
        <v>0</v>
      </c>
      <c r="Y93" s="37">
        <f t="shared" si="29"/>
        <v>0</v>
      </c>
      <c r="Z93" s="37">
        <f>SUM(V77:AB77)/60</f>
        <v>38.75</v>
      </c>
      <c r="AA93" s="59">
        <f t="shared" si="147"/>
        <v>0</v>
      </c>
      <c r="AB93" s="61"/>
      <c r="AC93" s="36">
        <f>SUM(AC72:AI72)/60</f>
        <v>0</v>
      </c>
      <c r="AD93" s="37">
        <f>SUM(AC74:AI75)/60</f>
        <v>0</v>
      </c>
      <c r="AE93" s="29">
        <f>SUM(AC76:AI76)/60</f>
        <v>0</v>
      </c>
      <c r="AF93" s="37">
        <f t="shared" si="30"/>
        <v>0</v>
      </c>
      <c r="AG93" s="37">
        <f>SUM(AC77:AI77)/60</f>
        <v>23.25</v>
      </c>
      <c r="AH93" s="59">
        <f t="shared" si="31"/>
        <v>0</v>
      </c>
      <c r="AI93" s="61"/>
      <c r="AJ93" s="36">
        <f>SUM(AJ72:AP72)/60</f>
        <v>0</v>
      </c>
      <c r="AK93" s="37">
        <f>SUM(AJ74:AP75)/60</f>
        <v>0</v>
      </c>
      <c r="AL93" s="29">
        <f>SUM(AJ76:AP76)/60</f>
        <v>0</v>
      </c>
      <c r="AM93" s="37">
        <f t="shared" si="32"/>
        <v>0</v>
      </c>
      <c r="AN93" s="37">
        <f>SUM(AJ77:AP77)/60</f>
        <v>23.25</v>
      </c>
      <c r="AO93" s="59"/>
      <c r="AP93" s="61"/>
      <c r="AQ93" s="36">
        <f>SUM(AQ72:AW72)/60</f>
        <v>0</v>
      </c>
      <c r="AR93" s="37">
        <f>SUM(AQ74:AW75)/60</f>
        <v>0</v>
      </c>
      <c r="AS93" s="29">
        <f>SUM(AQ76:AW76)/60</f>
        <v>0</v>
      </c>
      <c r="AT93" s="37">
        <f t="shared" si="34"/>
        <v>0</v>
      </c>
      <c r="AU93" s="37">
        <f>SUM(AQ77:AW77)/60</f>
        <v>0</v>
      </c>
      <c r="AV93" s="59"/>
      <c r="AW93" s="61"/>
      <c r="AX93" s="36">
        <f>SUM(AX72:BD72)/60</f>
        <v>0</v>
      </c>
      <c r="AY93" s="37">
        <f>SUM(AX74:BD75)/60</f>
        <v>0</v>
      </c>
      <c r="AZ93" s="29">
        <f>SUM(AX76:BD76)/60</f>
        <v>0</v>
      </c>
      <c r="BA93" s="37">
        <f t="shared" si="36"/>
        <v>0</v>
      </c>
      <c r="BB93" s="37">
        <f>SUM(AX77:BD77)/60</f>
        <v>0</v>
      </c>
      <c r="BC93" s="59"/>
      <c r="BD93" s="61"/>
      <c r="BE93" s="36">
        <f>SUM(BE72:BK72)/60</f>
        <v>0</v>
      </c>
      <c r="BF93" s="37">
        <f>SUM(BE74:BK75)/60</f>
        <v>0</v>
      </c>
      <c r="BG93" s="29">
        <f>SUM(BE76:BK76)/60</f>
        <v>0</v>
      </c>
      <c r="BH93" s="37">
        <f t="shared" si="38"/>
        <v>0</v>
      </c>
      <c r="BI93" s="37">
        <f>SUM(BE77:BK77)/60</f>
        <v>0</v>
      </c>
      <c r="BJ93" s="59"/>
      <c r="BK93" s="61"/>
      <c r="BL93" s="36">
        <f>SUM(BL72:BR72)/60</f>
        <v>0</v>
      </c>
      <c r="BM93" s="37">
        <f>SUM(BL74:BR75)/60</f>
        <v>0</v>
      </c>
      <c r="BN93" s="29">
        <f>SUM(BL76:BR76)/60</f>
        <v>0</v>
      </c>
      <c r="BO93" s="37">
        <f t="shared" si="40"/>
        <v>0</v>
      </c>
      <c r="BP93" s="37">
        <f>SUM(BL77:BR77)/60</f>
        <v>0</v>
      </c>
      <c r="BQ93" s="59"/>
      <c r="BR93" s="61"/>
      <c r="BS93" s="36">
        <f>SUM(BS72:BY72)/60</f>
        <v>0</v>
      </c>
      <c r="BT93" s="37">
        <f>SUM(BS74:BY75)/60</f>
        <v>0</v>
      </c>
      <c r="BU93" s="29">
        <f>SUM(BS76:BY76)/60</f>
        <v>0</v>
      </c>
      <c r="BV93" s="37">
        <f t="shared" si="42"/>
        <v>0</v>
      </c>
      <c r="BW93" s="37">
        <f>SUM(BS77:BY77)/60</f>
        <v>0</v>
      </c>
      <c r="BX93" s="59"/>
      <c r="BY93" s="61"/>
      <c r="BZ93" s="36">
        <f>SUM(BZ72:CF72)/60</f>
        <v>0</v>
      </c>
      <c r="CA93" s="37">
        <f>SUM(BZ74:CF75)/60</f>
        <v>0</v>
      </c>
      <c r="CB93" s="29">
        <f>SUM(BZ76:CF76)/60</f>
        <v>0</v>
      </c>
      <c r="CC93" s="37">
        <f t="shared" si="44"/>
        <v>0</v>
      </c>
      <c r="CD93" s="37">
        <f>SUM(BZ77:CF77)/60</f>
        <v>0</v>
      </c>
      <c r="CE93" s="59"/>
      <c r="CF93" s="61"/>
      <c r="CG93" s="36">
        <f>SUM(CG72:CM72)/60</f>
        <v>0</v>
      </c>
      <c r="CH93" s="37">
        <f>SUM(CG74:CM75)/60</f>
        <v>0</v>
      </c>
      <c r="CI93" s="29">
        <f>SUM(CG76:CM76)/60</f>
        <v>0</v>
      </c>
      <c r="CJ93" s="37">
        <f t="shared" si="46"/>
        <v>0</v>
      </c>
      <c r="CK93" s="37">
        <f>SUM(CG77:CM77)/60</f>
        <v>0</v>
      </c>
      <c r="CL93" s="59"/>
      <c r="CM93" s="61"/>
      <c r="CN93" s="36">
        <f>SUM(CN72:CT72)/60</f>
        <v>0</v>
      </c>
      <c r="CO93" s="37">
        <f>SUM(CN74:CT75)/60</f>
        <v>0</v>
      </c>
      <c r="CP93" s="29">
        <f>SUM(CN76:CT76)/60</f>
        <v>0</v>
      </c>
      <c r="CQ93" s="37">
        <f t="shared" si="48"/>
        <v>0</v>
      </c>
      <c r="CR93" s="37">
        <f>SUM(CN77:CT77)/60</f>
        <v>0</v>
      </c>
      <c r="CS93" s="59" t="str">
        <f t="shared" si="148"/>
        <v/>
      </c>
      <c r="CT93" s="61"/>
      <c r="CU93" s="36">
        <f>SUM(CU72:DA72)/60</f>
        <v>0</v>
      </c>
      <c r="CV93" s="37">
        <f>SUM(CU74:DA75)/60</f>
        <v>0</v>
      </c>
      <c r="CW93" s="29">
        <f>SUM(CU76:DA76)/60</f>
        <v>0</v>
      </c>
      <c r="CX93" s="37">
        <f t="shared" si="49"/>
        <v>0</v>
      </c>
      <c r="CY93" s="37">
        <f>SUM(CU77:DA77)/60</f>
        <v>0</v>
      </c>
      <c r="CZ93" s="59"/>
      <c r="DA93" s="61"/>
      <c r="DB93" s="36">
        <f>SUM(DB72:DH72)/60</f>
        <v>0</v>
      </c>
      <c r="DC93" s="37">
        <f>SUM(DB74:DH75)/60</f>
        <v>0</v>
      </c>
      <c r="DD93" s="29">
        <f>SUM(DB76:DH76)/60</f>
        <v>0</v>
      </c>
      <c r="DE93" s="37">
        <f t="shared" si="51"/>
        <v>0</v>
      </c>
      <c r="DF93" s="37">
        <f>SUM(DB77:DH77)/60</f>
        <v>0</v>
      </c>
      <c r="DG93" s="59"/>
      <c r="DH93" s="61"/>
      <c r="DI93" s="36">
        <f>SUM(DI72:DO72)/60</f>
        <v>0</v>
      </c>
      <c r="DJ93" s="37">
        <f>SUM(DI74:DO75)/60</f>
        <v>0</v>
      </c>
      <c r="DK93" s="29">
        <f>SUM(DI76:DO76)/60</f>
        <v>0</v>
      </c>
      <c r="DL93" s="37">
        <f t="shared" si="53"/>
        <v>0</v>
      </c>
      <c r="DM93" s="37">
        <f>SUM(DI77:DO77)/60</f>
        <v>0</v>
      </c>
      <c r="DN93" s="59"/>
      <c r="DO93" s="61"/>
      <c r="DP93" s="36">
        <f>SUM(DP72:DV72)/60</f>
        <v>0</v>
      </c>
      <c r="DQ93" s="37">
        <f>SUM(DP74:DV75)/60</f>
        <v>0</v>
      </c>
      <c r="DR93" s="29">
        <f>SUM(DP76:DV76)/60</f>
        <v>0</v>
      </c>
      <c r="DS93" s="37">
        <f t="shared" si="149"/>
        <v>0</v>
      </c>
      <c r="DT93" s="37">
        <f>SUM(DP77:DV77)/60</f>
        <v>0</v>
      </c>
      <c r="DU93" s="59"/>
      <c r="DV93" s="61"/>
      <c r="DW93" s="36">
        <f>SUM(DW72:EC72)/60</f>
        <v>0</v>
      </c>
      <c r="DX93" s="37">
        <f>SUM(DW74:EC75)/60</f>
        <v>0</v>
      </c>
      <c r="DY93" s="29">
        <f>SUM(DW76:EC76)/60</f>
        <v>0</v>
      </c>
      <c r="DZ93" s="37">
        <f t="shared" si="150"/>
        <v>0</v>
      </c>
      <c r="EA93" s="37">
        <f>SUM(DW77:EC77)/60</f>
        <v>0</v>
      </c>
      <c r="EB93" s="59"/>
      <c r="EC93" s="61"/>
      <c r="ED93" s="36">
        <f>SUM(ED72:EJ72)/60</f>
        <v>0</v>
      </c>
      <c r="EE93" s="37">
        <f>SUM(ED74:EJ75)/60</f>
        <v>0</v>
      </c>
      <c r="EF93" s="29">
        <f>SUM(ED76:EJ76)/60</f>
        <v>0</v>
      </c>
      <c r="EG93" s="37">
        <f t="shared" si="151"/>
        <v>0</v>
      </c>
      <c r="EH93" s="37">
        <f>SUM(ED77:EJ77)/60</f>
        <v>0</v>
      </c>
      <c r="EI93" s="59"/>
      <c r="EJ93" s="61"/>
      <c r="EK93" s="36">
        <f>SUM(EK72:EQ72)/60</f>
        <v>0</v>
      </c>
      <c r="EL93" s="37">
        <f>SUM(EK74:EQ75)/60</f>
        <v>0</v>
      </c>
      <c r="EM93" s="29">
        <f>SUM(EK76:EQ76)/60</f>
        <v>0</v>
      </c>
      <c r="EN93" s="37">
        <f t="shared" si="152"/>
        <v>0</v>
      </c>
      <c r="EO93" s="37">
        <f>SUM(EK77:EQ77)/60</f>
        <v>0</v>
      </c>
      <c r="EP93" s="59"/>
      <c r="EQ93" s="61"/>
      <c r="ER93" s="36">
        <f>SUM(ER72:EX72)/60</f>
        <v>0</v>
      </c>
      <c r="ES93" s="37">
        <f>SUM(ER74:EX75)/60</f>
        <v>0</v>
      </c>
      <c r="ET93" s="29">
        <f>SUM(ER76:EX76)/60</f>
        <v>0</v>
      </c>
      <c r="EU93" s="37">
        <f t="shared" si="153"/>
        <v>0</v>
      </c>
      <c r="EV93" s="37">
        <f>SUM(ER77:EX77)/60</f>
        <v>0</v>
      </c>
      <c r="EW93" s="59"/>
      <c r="EX93" s="61"/>
      <c r="EY93" s="36">
        <f>SUM(EY72:FE72)/60</f>
        <v>0</v>
      </c>
      <c r="EZ93" s="37">
        <f>SUM(EY74:FE75)/60</f>
        <v>0</v>
      </c>
      <c r="FA93" s="29">
        <f>SUM(EY76:FE76)/60</f>
        <v>0</v>
      </c>
      <c r="FB93" s="37">
        <f t="shared" si="154"/>
        <v>0</v>
      </c>
      <c r="FC93" s="37">
        <f>SUM(EY77:FE77)/60</f>
        <v>0</v>
      </c>
      <c r="FD93" s="59"/>
      <c r="FE93" s="61"/>
      <c r="FF93" s="36">
        <f>SUM(FF72:FL72)/60</f>
        <v>0</v>
      </c>
      <c r="FG93" s="37">
        <f>SUM(FF74:FL75)/60</f>
        <v>0</v>
      </c>
      <c r="FH93" s="29">
        <f>SUM(FF76:FL76)/60</f>
        <v>0</v>
      </c>
      <c r="FI93" s="37">
        <f t="shared" si="155"/>
        <v>0</v>
      </c>
      <c r="FJ93" s="37">
        <f>SUM(FF77:FL77)/60</f>
        <v>0</v>
      </c>
      <c r="FK93" s="59"/>
      <c r="FL93" s="61"/>
      <c r="FM93" s="36">
        <f>SUM(FM72:FS72)/60</f>
        <v>0</v>
      </c>
      <c r="FN93" s="37">
        <f>SUM(FM74:FS75)/60</f>
        <v>0</v>
      </c>
      <c r="FO93" s="29">
        <f>SUM(FM76:FS76)/60</f>
        <v>0</v>
      </c>
      <c r="FP93" s="37">
        <f t="shared" si="156"/>
        <v>0</v>
      </c>
      <c r="FQ93" s="37">
        <f>SUM(FM77:FS77)/60</f>
        <v>0</v>
      </c>
      <c r="FR93" s="59"/>
      <c r="FS93" s="61"/>
      <c r="FT93" s="36">
        <f>SUM(FT72:FZ72)/60</f>
        <v>0</v>
      </c>
      <c r="FU93" s="37">
        <f>SUM(FT74:FZ75)/60</f>
        <v>0</v>
      </c>
      <c r="FV93" s="29">
        <f>SUM(FT76:FZ76)/60</f>
        <v>0</v>
      </c>
      <c r="FW93" s="37">
        <f t="shared" si="71"/>
        <v>0</v>
      </c>
      <c r="FX93" s="37">
        <f>SUM(FT77:FZ77)/60</f>
        <v>0</v>
      </c>
      <c r="FY93" s="59"/>
      <c r="FZ93" s="61"/>
      <c r="GA93" s="36">
        <f>SUM(GA72:GG72)/60</f>
        <v>0</v>
      </c>
      <c r="GB93" s="37">
        <f>SUM(GA74:GG75)/60</f>
        <v>0</v>
      </c>
      <c r="GC93" s="29">
        <f>SUM(GA76:GG76)/60</f>
        <v>0</v>
      </c>
      <c r="GD93" s="37">
        <f t="shared" si="73"/>
        <v>0</v>
      </c>
      <c r="GE93" s="37">
        <f>SUM(GA77:GG77)/60</f>
        <v>0</v>
      </c>
      <c r="GF93" s="59"/>
      <c r="GG93" s="61"/>
      <c r="GH93" s="36">
        <f>SUM(GH72:GN72)/60</f>
        <v>0</v>
      </c>
      <c r="GI93" s="37">
        <f>SUM(GH74:GN75)/60</f>
        <v>0</v>
      </c>
      <c r="GJ93" s="29">
        <f>SUM(GH76:GN76)/60</f>
        <v>0</v>
      </c>
      <c r="GK93" s="37">
        <f t="shared" si="75"/>
        <v>0</v>
      </c>
      <c r="GL93" s="37">
        <f>SUM(GH77:GN77)/60</f>
        <v>0</v>
      </c>
      <c r="GM93" s="59"/>
      <c r="GN93" s="61"/>
      <c r="GO93" s="36">
        <f>SUM(GO72:GU72)/60</f>
        <v>0</v>
      </c>
      <c r="GP93" s="37">
        <f>SUM(GO74:GU75)/60</f>
        <v>0</v>
      </c>
      <c r="GQ93" s="29">
        <f>SUM(GO76:GU76)/60</f>
        <v>0</v>
      </c>
      <c r="GR93" s="37">
        <f t="shared" si="77"/>
        <v>0</v>
      </c>
      <c r="GS93" s="37">
        <f>SUM(GO77:GU77)/60</f>
        <v>0</v>
      </c>
      <c r="GT93" s="59" t="str">
        <f t="shared" si="78"/>
        <v/>
      </c>
      <c r="GU93" s="61"/>
      <c r="GV93" s="36">
        <f>SUM(GV72:HB72)/60</f>
        <v>0</v>
      </c>
      <c r="GW93" s="37">
        <f>SUM(GV74:HB75)/60</f>
        <v>0</v>
      </c>
      <c r="GX93" s="29">
        <f>SUM(GV76:HB76)/60</f>
        <v>0</v>
      </c>
      <c r="GY93" s="37">
        <f>SUM(GV93:GX93)</f>
        <v>0</v>
      </c>
      <c r="GZ93" s="37">
        <f>SUM(GV77:HB77)/60</f>
        <v>0</v>
      </c>
      <c r="HA93" s="59" t="str">
        <f t="shared" si="80"/>
        <v/>
      </c>
      <c r="HB93" s="61"/>
      <c r="HC93" s="36">
        <f>SUM(HC72:HI72)/60</f>
        <v>0</v>
      </c>
      <c r="HD93" s="37">
        <f>SUM(HC74:HI75)/60</f>
        <v>0</v>
      </c>
      <c r="HE93" s="29">
        <f>SUM(HC76:HI76)/60</f>
        <v>0</v>
      </c>
      <c r="HF93" s="37">
        <f>SUM(HC93:HE93)</f>
        <v>0</v>
      </c>
      <c r="HG93" s="37">
        <f>SUM(HC77:HI77)/60</f>
        <v>0</v>
      </c>
      <c r="HH93" s="59" t="str">
        <f t="shared" si="82"/>
        <v/>
      </c>
      <c r="HI93" s="61"/>
      <c r="HJ93" s="36">
        <f>SUM(HJ72:HP72)/60</f>
        <v>0</v>
      </c>
      <c r="HK93" s="37">
        <f>SUM(HJ74:HP75)/60</f>
        <v>0</v>
      </c>
      <c r="HL93" s="29">
        <f>SUM(HJ76:HP76)/60</f>
        <v>0</v>
      </c>
      <c r="HM93" s="37">
        <f>SUM(HJ93:HL93)</f>
        <v>0</v>
      </c>
      <c r="HN93" s="37">
        <f>SUM(HJ77:HP77)/60</f>
        <v>0</v>
      </c>
      <c r="HO93" s="59" t="str">
        <f t="shared" si="84"/>
        <v/>
      </c>
      <c r="HP93" s="61"/>
      <c r="HQ93" s="36">
        <f>SUM(HQ72:HW72)/60</f>
        <v>0</v>
      </c>
      <c r="HR93" s="37">
        <f>SUM(HQ74:HW75)/60</f>
        <v>0</v>
      </c>
      <c r="HS93" s="29">
        <f>SUM(HQ76:HW76)/60</f>
        <v>0</v>
      </c>
      <c r="HT93" s="37">
        <f>SUM(HQ93:HS93)</f>
        <v>0</v>
      </c>
      <c r="HU93" s="37">
        <f>SUM(HQ77:HW77)/60</f>
        <v>0</v>
      </c>
      <c r="HV93" s="59" t="str">
        <f t="shared" si="86"/>
        <v/>
      </c>
      <c r="HW93" s="61"/>
      <c r="HX93" s="36">
        <f>SUM(HX72:ID72)/60</f>
        <v>0</v>
      </c>
      <c r="HY93" s="37">
        <f>SUM(HX74:ID75)/60</f>
        <v>0</v>
      </c>
      <c r="HZ93" s="29">
        <f>SUM(HX76:ID76)/60</f>
        <v>0</v>
      </c>
      <c r="IA93" s="37">
        <f>SUM(HX93:HZ93)</f>
        <v>0</v>
      </c>
      <c r="IB93" s="37">
        <f>SUM(HX77:ID77)/60</f>
        <v>0</v>
      </c>
      <c r="IC93" s="59" t="str">
        <f t="shared" si="88"/>
        <v/>
      </c>
      <c r="ID93" s="61"/>
      <c r="IE93" s="36">
        <f>SUM(IE72:IK72)/60</f>
        <v>0</v>
      </c>
      <c r="IF93" s="37">
        <f>SUM(IE74:IK75)/60</f>
        <v>0</v>
      </c>
      <c r="IG93" s="29">
        <f>SUM(IE76:IK76)/60</f>
        <v>0</v>
      </c>
      <c r="IH93" s="37">
        <f>SUM(IE93:IG93)</f>
        <v>0</v>
      </c>
      <c r="II93" s="37">
        <f>SUM(IE77:IK77)/60</f>
        <v>0</v>
      </c>
      <c r="IJ93" s="59" t="str">
        <f t="shared" si="90"/>
        <v/>
      </c>
      <c r="IK93" s="61"/>
      <c r="IL93" s="36">
        <f>SUM(IL72:IR72)/60</f>
        <v>0</v>
      </c>
      <c r="IM93" s="37">
        <f>SUM(IL74:IR75)/60</f>
        <v>0</v>
      </c>
      <c r="IN93" s="29">
        <f>SUM(IL76:IR76)/60</f>
        <v>0</v>
      </c>
      <c r="IO93" s="37">
        <f>SUM(IL93:IN93)</f>
        <v>0</v>
      </c>
      <c r="IP93" s="37">
        <f>SUM(IL77:IR77)/60</f>
        <v>0</v>
      </c>
      <c r="IQ93" s="59" t="str">
        <f t="shared" si="92"/>
        <v/>
      </c>
      <c r="IR93" s="61"/>
      <c r="IS93" s="36">
        <f>SUM(IS72:IY72)/60</f>
        <v>0</v>
      </c>
      <c r="IT93" s="37">
        <f>SUM(IS74:IY75)/60</f>
        <v>0</v>
      </c>
      <c r="IU93" s="29">
        <f>SUM(IS76:IY76)/60</f>
        <v>0</v>
      </c>
      <c r="IV93" s="37">
        <f>SUM(IS93:IU93)</f>
        <v>0</v>
      </c>
      <c r="IW93" s="37">
        <f>SUM(IS77:IY77)/60</f>
        <v>0</v>
      </c>
      <c r="IX93" s="59" t="str">
        <f t="shared" si="94"/>
        <v/>
      </c>
      <c r="IY93" s="61"/>
      <c r="IZ93" s="36">
        <f>SUM(IZ72:JF72)/60</f>
        <v>0</v>
      </c>
      <c r="JA93" s="37">
        <f>SUM(IZ74:JF75)/60</f>
        <v>0</v>
      </c>
      <c r="JB93" s="29">
        <f>SUM(IZ76:JF76)/60</f>
        <v>0</v>
      </c>
      <c r="JC93" s="37">
        <f>SUM(IZ93:JB93)</f>
        <v>0</v>
      </c>
      <c r="JD93" s="37">
        <f>SUM(IZ77:JF77)/60</f>
        <v>0</v>
      </c>
      <c r="JE93" s="59" t="str">
        <f t="shared" si="96"/>
        <v/>
      </c>
      <c r="JF93" s="61"/>
      <c r="JG93" s="36">
        <f>SUM(JG72:JM72)/60</f>
        <v>0</v>
      </c>
      <c r="JH93" s="37">
        <f>SUM(JG74:JM75)/60</f>
        <v>0</v>
      </c>
      <c r="JI93" s="29">
        <f>SUM(JG76:JM76)/60</f>
        <v>0</v>
      </c>
      <c r="JJ93" s="37">
        <f>SUM(JG93:JI93)</f>
        <v>0</v>
      </c>
      <c r="JK93" s="37">
        <f>SUM(JG77:JM77)/60</f>
        <v>0</v>
      </c>
      <c r="JL93" s="59" t="str">
        <f t="shared" si="98"/>
        <v/>
      </c>
      <c r="JM93" s="61"/>
      <c r="JN93" s="36">
        <f>SUM(JN72:JT72)/60</f>
        <v>0</v>
      </c>
      <c r="JO93" s="37">
        <f>SUM(JN74:JT75)/60</f>
        <v>0</v>
      </c>
      <c r="JP93" s="29">
        <f>SUM(JN76:JT76)/60</f>
        <v>0</v>
      </c>
      <c r="JQ93" s="37">
        <f>SUM(JN93:JP93)</f>
        <v>0</v>
      </c>
      <c r="JR93" s="37">
        <f>SUM(JN77:JT77)/60</f>
        <v>0</v>
      </c>
      <c r="JS93" s="59" t="str">
        <f t="shared" si="100"/>
        <v/>
      </c>
      <c r="JT93" s="61"/>
      <c r="JU93" s="36">
        <f>SUM(JU72:KA72)/60</f>
        <v>0</v>
      </c>
      <c r="JV93" s="37">
        <f>SUM(JU74:KA75)/60</f>
        <v>0</v>
      </c>
      <c r="JW93" s="29">
        <f>SUM(JU76:KA76)/60</f>
        <v>0</v>
      </c>
      <c r="JX93" s="37">
        <f>SUM(JU93:JW93)</f>
        <v>0</v>
      </c>
      <c r="JY93" s="37">
        <f>SUM(JU77:KA77)/60</f>
        <v>0</v>
      </c>
      <c r="JZ93" s="59" t="str">
        <f t="shared" si="102"/>
        <v/>
      </c>
      <c r="KA93" s="61"/>
      <c r="KB93" s="36">
        <f>SUM(KB72:KH72)/60</f>
        <v>0</v>
      </c>
      <c r="KC93" s="37">
        <f>SUM(KB74:KH75)/60</f>
        <v>0</v>
      </c>
      <c r="KD93" s="29">
        <f>SUM(KB76:KH76)/60</f>
        <v>0</v>
      </c>
      <c r="KE93" s="37">
        <f>SUM(KB93:KD93)</f>
        <v>0</v>
      </c>
      <c r="KF93" s="37">
        <f>SUM(KB77:KH77)/60</f>
        <v>0</v>
      </c>
      <c r="KG93" s="59" t="str">
        <f t="shared" si="104"/>
        <v/>
      </c>
      <c r="KH93" s="61"/>
      <c r="KI93" s="36">
        <f>SUM(KI72:KO72)/60</f>
        <v>0</v>
      </c>
      <c r="KJ93" s="37">
        <f>SUM(KI74:KO75)/60</f>
        <v>0</v>
      </c>
      <c r="KK93" s="29">
        <f>SUM(KI76:KO76)/60</f>
        <v>0</v>
      </c>
      <c r="KL93" s="37">
        <f>SUM(KI93:KK93)</f>
        <v>0</v>
      </c>
      <c r="KM93" s="37">
        <f>SUM(KI77:KO77)/60</f>
        <v>0</v>
      </c>
      <c r="KN93" s="59" t="str">
        <f t="shared" si="106"/>
        <v/>
      </c>
      <c r="KO93" s="61"/>
      <c r="KP93" s="36">
        <f>SUM(KP72:KV72)/60</f>
        <v>0</v>
      </c>
      <c r="KQ93" s="37">
        <f>SUM(KP74:KV75)/60</f>
        <v>0</v>
      </c>
      <c r="KR93" s="29">
        <f>SUM(KP76:KV76)/60</f>
        <v>0</v>
      </c>
      <c r="KS93" s="37">
        <f>SUM(KP93:KR93)</f>
        <v>0</v>
      </c>
      <c r="KT93" s="37">
        <f>SUM(KP77:KV77)/60</f>
        <v>0</v>
      </c>
      <c r="KU93" s="59" t="str">
        <f t="shared" si="108"/>
        <v/>
      </c>
      <c r="KV93" s="61"/>
      <c r="KW93" s="36">
        <f>SUM(KW72:LC72)/60</f>
        <v>0</v>
      </c>
      <c r="KX93" s="37">
        <f>SUM(KW74:LC75)/60</f>
        <v>0</v>
      </c>
      <c r="KY93" s="29">
        <f>SUM(KW76:LC76)/60</f>
        <v>0</v>
      </c>
      <c r="KZ93" s="37">
        <f>SUM(KW93:KY93)</f>
        <v>0</v>
      </c>
      <c r="LA93" s="37">
        <f>SUM(KW77:LC77)/60</f>
        <v>0</v>
      </c>
      <c r="LB93" s="59" t="str">
        <f t="shared" si="110"/>
        <v/>
      </c>
      <c r="LC93" s="61"/>
      <c r="LD93" s="36">
        <f>SUM(LD72:LJ72)/60</f>
        <v>0</v>
      </c>
      <c r="LE93" s="37">
        <f>SUM(LD74:LJ75)/60</f>
        <v>0</v>
      </c>
      <c r="LF93" s="29">
        <f>SUM(LD76:LJ76)/60</f>
        <v>0</v>
      </c>
      <c r="LG93" s="37">
        <f>SUM(LD93:LF93)</f>
        <v>0</v>
      </c>
      <c r="LH93" s="37">
        <f>SUM(LD77:LJ77)/60</f>
        <v>0</v>
      </c>
      <c r="LI93" s="59" t="str">
        <f t="shared" si="112"/>
        <v/>
      </c>
      <c r="LJ93" s="61"/>
      <c r="LK93" s="36">
        <f>SUM(LK72:LQ72)/60</f>
        <v>0</v>
      </c>
      <c r="LL93" s="37">
        <f>SUM(LK74:LQ75)/60</f>
        <v>0</v>
      </c>
      <c r="LM93" s="29">
        <f>SUM(LK76:LQ76)/60</f>
        <v>0</v>
      </c>
      <c r="LN93" s="37">
        <f>SUM(LK93:LM93)</f>
        <v>0</v>
      </c>
      <c r="LO93" s="37">
        <f>SUM(LK77:LQ77)/60</f>
        <v>0</v>
      </c>
      <c r="LP93" s="59" t="str">
        <f t="shared" si="114"/>
        <v/>
      </c>
      <c r="LQ93" s="61"/>
      <c r="LR93" s="36">
        <f>SUM(LR72:LX72)/60</f>
        <v>0</v>
      </c>
      <c r="LS93" s="37">
        <f>SUM(LR74:LX75)/60</f>
        <v>0</v>
      </c>
      <c r="LT93" s="29">
        <f>SUM(LR76:LX76)/60</f>
        <v>0</v>
      </c>
      <c r="LU93" s="37">
        <f>SUM(LR93:LT93)</f>
        <v>0</v>
      </c>
      <c r="LV93" s="37">
        <f>SUM(LR77:LX77)/60</f>
        <v>0</v>
      </c>
      <c r="LW93" s="59" t="str">
        <f t="shared" si="116"/>
        <v/>
      </c>
      <c r="LX93" s="61"/>
      <c r="LY93" s="36">
        <f>SUM(LY72:ME72)/60</f>
        <v>0</v>
      </c>
      <c r="LZ93" s="37">
        <f>SUM(LY74:ME75)/60</f>
        <v>0</v>
      </c>
      <c r="MA93" s="29">
        <f>SUM(LY76:ME76)/60</f>
        <v>0</v>
      </c>
      <c r="MB93" s="37">
        <f>SUM(LY93:MA93)</f>
        <v>0</v>
      </c>
      <c r="MC93" s="37">
        <f>SUM(LY77:ME77)/60</f>
        <v>0</v>
      </c>
      <c r="MD93" s="59" t="str">
        <f t="shared" si="118"/>
        <v/>
      </c>
      <c r="ME93" s="61"/>
      <c r="MF93" s="36">
        <f>SUM(MF72:ML72)/60</f>
        <v>0</v>
      </c>
      <c r="MG93" s="37">
        <f>SUM(MF74:ML75)/60</f>
        <v>0</v>
      </c>
      <c r="MH93" s="29">
        <f>SUM(MF76:ML76)/60</f>
        <v>0</v>
      </c>
      <c r="MI93" s="37">
        <f>SUM(MF93:MH93)</f>
        <v>0</v>
      </c>
      <c r="MJ93" s="37">
        <f>SUM(MF77:ML77)/60</f>
        <v>0</v>
      </c>
      <c r="MK93" s="59" t="str">
        <f t="shared" si="120"/>
        <v/>
      </c>
      <c r="ML93" s="61"/>
      <c r="MM93" s="36">
        <f>SUM(MM72:MS72)/60</f>
        <v>0</v>
      </c>
      <c r="MN93" s="37">
        <f>SUM(MM74:MS75)/60</f>
        <v>0</v>
      </c>
      <c r="MO93" s="29">
        <f>SUM(MM76:MS76)/60</f>
        <v>0</v>
      </c>
      <c r="MP93" s="37">
        <f>SUM(MM93:MO93)</f>
        <v>0</v>
      </c>
      <c r="MQ93" s="37">
        <f>SUM(MM77:MS77)/60</f>
        <v>0</v>
      </c>
      <c r="MR93" s="59" t="str">
        <f t="shared" si="122"/>
        <v/>
      </c>
      <c r="MS93" s="61"/>
      <c r="MT93" s="36">
        <f>SUM(MT72:MZ72)/60</f>
        <v>0</v>
      </c>
      <c r="MU93" s="37">
        <f>SUM(MT74:MZ75)/60</f>
        <v>0</v>
      </c>
      <c r="MV93" s="29">
        <f>SUM(MT76:MZ76)/60</f>
        <v>0</v>
      </c>
      <c r="MW93" s="37">
        <f>SUM(MT93:MV93)</f>
        <v>0</v>
      </c>
      <c r="MX93" s="37">
        <f>SUM(MT77:MZ77)/60</f>
        <v>0</v>
      </c>
      <c r="MY93" s="59" t="str">
        <f t="shared" si="124"/>
        <v/>
      </c>
      <c r="MZ93" s="61"/>
      <c r="NA93" s="36">
        <f>SUM(NA72:NG72)/60</f>
        <v>0</v>
      </c>
      <c r="NB93" s="37">
        <f>SUM(NA74:NG75)/60</f>
        <v>0</v>
      </c>
      <c r="NC93" s="29">
        <f>SUM(NA76:NG76)/60</f>
        <v>0</v>
      </c>
      <c r="ND93" s="37">
        <f>SUM(NA93:NC93)</f>
        <v>0</v>
      </c>
      <c r="NE93" s="37">
        <f>SUM(NA77:NG77)/60</f>
        <v>0</v>
      </c>
      <c r="NF93" s="59" t="str">
        <f t="shared" si="126"/>
        <v/>
      </c>
      <c r="NG93" s="61"/>
      <c r="NH93" s="36">
        <f>SUM(NH72:NN72)/60</f>
        <v>0</v>
      </c>
      <c r="NI93" s="37">
        <f>SUM(NH74:NN75)/60</f>
        <v>0</v>
      </c>
      <c r="NJ93" s="29">
        <f>SUM(NH76:NN76)/60</f>
        <v>0</v>
      </c>
      <c r="NK93" s="37">
        <f>SUM(NH93:NJ93)</f>
        <v>0</v>
      </c>
      <c r="NL93" s="37">
        <f>SUM(NH77:NN77)/60</f>
        <v>0</v>
      </c>
      <c r="NM93" s="59" t="str">
        <f t="shared" si="128"/>
        <v/>
      </c>
      <c r="NN93" s="61"/>
      <c r="NO93" s="36">
        <f>SUM(NO72:NU72)/60</f>
        <v>0</v>
      </c>
      <c r="NP93" s="37">
        <f>SUM(NO74:NU75)/60</f>
        <v>0</v>
      </c>
      <c r="NQ93" s="29">
        <f>SUM(NO76:NU76)/60</f>
        <v>0</v>
      </c>
      <c r="NR93" s="37">
        <f>SUM(NO93:NQ93)</f>
        <v>0</v>
      </c>
      <c r="NS93" s="37">
        <f>SUM(NO77:NU77)/60</f>
        <v>0</v>
      </c>
      <c r="NT93" s="59" t="str">
        <f t="shared" si="130"/>
        <v/>
      </c>
      <c r="NU93" s="61"/>
      <c r="NV93" s="36">
        <f>SUM(NV72:OB72)/60</f>
        <v>0</v>
      </c>
      <c r="NW93" s="37">
        <f>SUM(NV74:OB75)/60</f>
        <v>0</v>
      </c>
      <c r="NX93" s="29">
        <f>SUM(NV76:OB76)/60</f>
        <v>0</v>
      </c>
      <c r="NY93" s="37">
        <f>SUM(NV93:NX93)</f>
        <v>0</v>
      </c>
      <c r="NZ93" s="37">
        <f>SUM(NV77:OB77)/60</f>
        <v>0</v>
      </c>
      <c r="OA93" s="59" t="str">
        <f t="shared" si="132"/>
        <v/>
      </c>
      <c r="OB93" s="61"/>
      <c r="OC93" s="36">
        <f>SUM(OC72:OI72)/60</f>
        <v>0</v>
      </c>
      <c r="OD93" s="37">
        <f>SUM(OC74:OI75)/60</f>
        <v>0</v>
      </c>
      <c r="OE93" s="29">
        <f>SUM(OC76:OI76)/60</f>
        <v>0</v>
      </c>
      <c r="OF93" s="37">
        <f>SUM(OC93:OE93)</f>
        <v>0</v>
      </c>
      <c r="OG93" s="37">
        <f>SUM(OC77:OI77)/60</f>
        <v>0</v>
      </c>
      <c r="OH93" s="59" t="str">
        <f t="shared" si="139"/>
        <v/>
      </c>
      <c r="OI93" s="61"/>
      <c r="OJ93" s="36">
        <f>SUM(OJ72:OP72)/60</f>
        <v>0</v>
      </c>
      <c r="OK93" s="37">
        <f>SUM(OJ74:OP75)/60</f>
        <v>0</v>
      </c>
      <c r="OL93" s="29">
        <f>SUM(OJ76:OP76)/60</f>
        <v>0</v>
      </c>
      <c r="OM93" s="37">
        <f>SUM(OJ93:OL93)</f>
        <v>0</v>
      </c>
      <c r="ON93" s="37">
        <f>SUM(OJ77:OP77)/60</f>
        <v>0</v>
      </c>
      <c r="OO93" s="59" t="str">
        <f t="shared" si="140"/>
        <v/>
      </c>
      <c r="OP93" s="61"/>
      <c r="OQ93" s="36">
        <f>SUM(OQ72:OW72)/60</f>
        <v>0</v>
      </c>
      <c r="OR93" s="37">
        <f>SUM(OQ74:OW75)/60</f>
        <v>0</v>
      </c>
      <c r="OS93" s="29">
        <f>SUM(OQ76:OW76)/60</f>
        <v>0</v>
      </c>
      <c r="OT93" s="37">
        <f>SUM(OQ93:OS93)</f>
        <v>0</v>
      </c>
      <c r="OU93" s="37">
        <f>SUM(OQ77:OW77)/60</f>
        <v>0</v>
      </c>
      <c r="OV93" s="59" t="str">
        <f t="shared" si="141"/>
        <v/>
      </c>
      <c r="OW93" s="61"/>
      <c r="OX93" s="36">
        <f>SUM(OX72:PD72)/60</f>
        <v>0</v>
      </c>
      <c r="OY93" s="37">
        <f>SUM(OX74:PD75)/60</f>
        <v>0</v>
      </c>
      <c r="OZ93" s="29">
        <f>SUM(OX76:PD76)/60</f>
        <v>0</v>
      </c>
      <c r="PA93" s="37">
        <f>SUM(OX93:OZ93)</f>
        <v>0</v>
      </c>
      <c r="PB93" s="37">
        <f>SUM(OX77:PD77)/60</f>
        <v>0</v>
      </c>
      <c r="PC93" s="59" t="str">
        <f t="shared" si="142"/>
        <v/>
      </c>
      <c r="PD93" s="61"/>
      <c r="PE93" s="36">
        <f>SUM(PE72:PK72)/60</f>
        <v>0</v>
      </c>
      <c r="PF93" s="37">
        <f>SUM(PE74:PK75)/60</f>
        <v>0</v>
      </c>
      <c r="PG93" s="29">
        <f>SUM(PE76:PK76)/60</f>
        <v>0</v>
      </c>
      <c r="PH93" s="37">
        <f>SUM(PE93:PG93)</f>
        <v>0</v>
      </c>
      <c r="PI93" s="37">
        <f>SUM(PE77:PK77)/60</f>
        <v>0</v>
      </c>
      <c r="PJ93" s="59" t="str">
        <f t="shared" si="143"/>
        <v/>
      </c>
      <c r="PK93" s="61"/>
      <c r="PL93" s="36">
        <f>SUM(PL72:PR72)/60</f>
        <v>0</v>
      </c>
      <c r="PM93" s="37">
        <f>SUM(PL74:PR75)/60</f>
        <v>0</v>
      </c>
      <c r="PN93" s="29">
        <f>SUM(PL76:PR76)/60</f>
        <v>0</v>
      </c>
      <c r="PO93" s="37">
        <f>SUM(PL93:PN93)</f>
        <v>0</v>
      </c>
      <c r="PP93" s="37">
        <f>SUM(PL77:PR77)/60</f>
        <v>0</v>
      </c>
      <c r="PQ93" s="59" t="str">
        <f t="shared" si="144"/>
        <v/>
      </c>
      <c r="PR93" s="61"/>
    </row>
    <row r="94" spans="1:434" ht="15">
      <c r="B94" s="43" t="s">
        <v>2171</v>
      </c>
      <c r="C94" s="140">
        <f>SUM(C82:C92)</f>
        <v>0</v>
      </c>
      <c r="D94" s="140">
        <f>SUM(D82:D92)</f>
        <v>0</v>
      </c>
      <c r="E94" s="140">
        <f>SUM(E82:E92)</f>
        <v>203.25</v>
      </c>
      <c r="F94" s="141" t="str">
        <f>IFERROR(AVERAGE(F82:F92),"")</f>
        <v/>
      </c>
      <c r="G94" s="142"/>
      <c r="H94" s="140">
        <f>SUM(H82:H92)</f>
        <v>0</v>
      </c>
      <c r="I94" s="140">
        <f>SUM(I82:I92)</f>
        <v>0</v>
      </c>
      <c r="J94" s="140">
        <f>SUM(J82:J92)</f>
        <v>0</v>
      </c>
      <c r="K94" s="140">
        <f>SUM(K82:K92)</f>
        <v>0</v>
      </c>
      <c r="L94" s="140">
        <f>SUM(L82:L92)</f>
        <v>315.08333333333331</v>
      </c>
      <c r="M94" s="141">
        <f>IFERROR(AVERAGE(M82:M92),"")</f>
        <v>0</v>
      </c>
      <c r="N94" s="142"/>
      <c r="O94" s="140">
        <f>SUM(O82:O92)</f>
        <v>0</v>
      </c>
      <c r="P94" s="140">
        <f>SUM(P82:P92)</f>
        <v>0</v>
      </c>
      <c r="Q94" s="140">
        <f>SUM(Q82:Q92)</f>
        <v>0</v>
      </c>
      <c r="R94" s="140">
        <f>SUM(R82:R92)</f>
        <v>0</v>
      </c>
      <c r="S94" s="140">
        <f>SUM(S82:S92)</f>
        <v>297.58333333333337</v>
      </c>
      <c r="T94" s="141">
        <f>IFERROR(AVERAGE(T82:T92),"")</f>
        <v>0</v>
      </c>
      <c r="U94" s="142"/>
      <c r="V94" s="140">
        <f>SUM(V82:V92)</f>
        <v>0</v>
      </c>
      <c r="W94" s="140">
        <f>SUM(W82:W92)</f>
        <v>0</v>
      </c>
      <c r="X94" s="140">
        <f>SUM(X82:X92)</f>
        <v>0</v>
      </c>
      <c r="Y94" s="140">
        <f>SUM(Y82:Y92)</f>
        <v>0</v>
      </c>
      <c r="Z94" s="140">
        <f>SUM(Z82:Z92)</f>
        <v>348.75</v>
      </c>
      <c r="AA94" s="141">
        <f>IFERROR(AVERAGE(AA82:AA92),"")</f>
        <v>0</v>
      </c>
      <c r="AB94" s="142"/>
      <c r="AC94" s="140">
        <f>SUM(AC82:AC92)</f>
        <v>0</v>
      </c>
      <c r="AD94" s="140">
        <f>SUM(AD82:AD92)</f>
        <v>0</v>
      </c>
      <c r="AE94" s="140">
        <f>SUM(AE82:AE92)</f>
        <v>0</v>
      </c>
      <c r="AF94" s="140">
        <f>SUM(AF82:AF92)</f>
        <v>0</v>
      </c>
      <c r="AG94" s="140">
        <f>SUM(AG82:AG92)</f>
        <v>182</v>
      </c>
      <c r="AH94" s="141">
        <f>IFERROR(AVERAGE(AH82:AH92),"")</f>
        <v>0</v>
      </c>
      <c r="AI94" s="142"/>
      <c r="AJ94" s="140">
        <f>SUM(AJ82:AJ92)</f>
        <v>15.933333333333334</v>
      </c>
      <c r="AK94" s="140">
        <f>SUM(AK82:AK92)</f>
        <v>0</v>
      </c>
      <c r="AL94" s="140">
        <f>SUM(AL82:AL92)</f>
        <v>0</v>
      </c>
      <c r="AM94" s="140">
        <f>SUM(AM82:AM92)</f>
        <v>15.933333333333334</v>
      </c>
      <c r="AN94" s="140">
        <f>SUM(AN82:AN92)</f>
        <v>279.68333333333334</v>
      </c>
      <c r="AO94" s="141">
        <f>IFERROR(AVERAGE(AO82:AO92),"")</f>
        <v>0.2</v>
      </c>
      <c r="AP94" s="142"/>
      <c r="AQ94" s="140">
        <f>SUM(AQ82:AQ92)</f>
        <v>15.933333333333334</v>
      </c>
      <c r="AR94" s="140">
        <f>SUM(AR82:AR92)</f>
        <v>0</v>
      </c>
      <c r="AS94" s="140">
        <f>SUM(AS82:AS92)</f>
        <v>0</v>
      </c>
      <c r="AT94" s="140">
        <f>SUM(AT82:AT92)</f>
        <v>15.933333333333334</v>
      </c>
      <c r="AU94" s="140">
        <f>SUM(AU82:AU92)</f>
        <v>267.68333333333334</v>
      </c>
      <c r="AV94" s="141">
        <f>IFERROR(AVERAGE(AV82:AV92),"")</f>
        <v>0.22222222222222221</v>
      </c>
      <c r="AW94" s="142"/>
      <c r="AX94" s="140">
        <f>SUM(AX82:AX92)</f>
        <v>0</v>
      </c>
      <c r="AY94" s="140">
        <f>SUM(AY82:AY92)</f>
        <v>0</v>
      </c>
      <c r="AZ94" s="140">
        <f>SUM(AZ82:AZ92)</f>
        <v>0</v>
      </c>
      <c r="BA94" s="140">
        <f>SUM(BA82:BA92)</f>
        <v>0</v>
      </c>
      <c r="BB94" s="140">
        <f>SUM(BB82:BB92)</f>
        <v>300.25</v>
      </c>
      <c r="BC94" s="141">
        <f>IFERROR(AVERAGE(BC82:BC92),"")</f>
        <v>0</v>
      </c>
      <c r="BD94" s="142"/>
      <c r="BE94" s="140">
        <f>SUM(BE82:BE92)</f>
        <v>6.2666666666666666</v>
      </c>
      <c r="BF94" s="140">
        <f>SUM(BF82:BF92)</f>
        <v>0</v>
      </c>
      <c r="BG94" s="140">
        <f>SUM(BG82:BG92)</f>
        <v>0</v>
      </c>
      <c r="BH94" s="140">
        <f>SUM(BH82:BH92)</f>
        <v>6.2666666666666666</v>
      </c>
      <c r="BI94" s="140">
        <f>SUM(BI82:BI92)</f>
        <v>275.33333333333337</v>
      </c>
      <c r="BJ94" s="141">
        <f>IFERROR(AVERAGE(BJ82:BJ92),"")</f>
        <v>2.0215053763440859E-2</v>
      </c>
      <c r="BK94" s="142"/>
      <c r="BL94" s="140">
        <f>SUM(BL82:BL92)</f>
        <v>0</v>
      </c>
      <c r="BM94" s="140">
        <f>SUM(BM82:BM92)</f>
        <v>0</v>
      </c>
      <c r="BN94" s="140">
        <f>SUM(BN82:BN92)</f>
        <v>0</v>
      </c>
      <c r="BO94" s="140">
        <f>SUM(BO82:BO92)</f>
        <v>0</v>
      </c>
      <c r="BP94" s="140">
        <f>SUM(BP82:BP92)</f>
        <v>271.25</v>
      </c>
      <c r="BQ94" s="141">
        <f>IFERROR(AVERAGE(BQ82:BQ92),"")</f>
        <v>0</v>
      </c>
      <c r="BR94" s="142"/>
      <c r="BS94" s="140">
        <f>SUM(BS82:BS92)</f>
        <v>0</v>
      </c>
      <c r="BT94" s="140">
        <f>SUM(BT82:BT92)</f>
        <v>0</v>
      </c>
      <c r="BU94" s="140">
        <f>SUM(BU82:BU92)</f>
        <v>0</v>
      </c>
      <c r="BV94" s="140">
        <f>SUM(BV82:BV92)</f>
        <v>0</v>
      </c>
      <c r="BW94" s="140">
        <f>SUM(BW82:BW92)</f>
        <v>269.58333333333337</v>
      </c>
      <c r="BX94" s="141">
        <f>IFERROR(AVERAGE(BX82:BX92),"")</f>
        <v>0</v>
      </c>
      <c r="BY94" s="142"/>
      <c r="BZ94" s="140">
        <f>SUM(BZ82:BZ92)</f>
        <v>0</v>
      </c>
      <c r="CA94" s="140">
        <f>SUM(CA82:CA92)</f>
        <v>0</v>
      </c>
      <c r="CB94" s="140">
        <f>SUM(CB82:CB92)</f>
        <v>0</v>
      </c>
      <c r="CC94" s="140">
        <f>SUM(CC82:CC92)</f>
        <v>0</v>
      </c>
      <c r="CD94" s="140">
        <f>SUM(CD82:CD92)</f>
        <v>271.25</v>
      </c>
      <c r="CE94" s="141">
        <f>IFERROR(AVERAGE(CE82:CE92),"")</f>
        <v>0</v>
      </c>
      <c r="CF94" s="142"/>
      <c r="CG94" s="140">
        <f>SUM(CG82:CG92)</f>
        <v>0</v>
      </c>
      <c r="CH94" s="140">
        <f>SUM(CH82:CH92)</f>
        <v>0</v>
      </c>
      <c r="CI94" s="140">
        <f>SUM(CI82:CI92)</f>
        <v>0</v>
      </c>
      <c r="CJ94" s="140">
        <f>SUM(CJ82:CJ92)</f>
        <v>0</v>
      </c>
      <c r="CK94" s="140">
        <f>SUM(CK82:CK92)</f>
        <v>271.25</v>
      </c>
      <c r="CL94" s="141">
        <f>IFERROR(AVERAGE(CL82:CL92),"")</f>
        <v>0</v>
      </c>
      <c r="CM94" s="142"/>
      <c r="CN94" s="140">
        <f>SUM(CN82:CN92)</f>
        <v>0</v>
      </c>
      <c r="CO94" s="140">
        <f>SUM(CO82:CO92)</f>
        <v>0</v>
      </c>
      <c r="CP94" s="140">
        <f>SUM(CP82:CP92)</f>
        <v>0</v>
      </c>
      <c r="CQ94" s="140">
        <f>SUM(CQ82:CQ92)</f>
        <v>0</v>
      </c>
      <c r="CR94" s="140">
        <f>SUM(CR82:CR92)</f>
        <v>178.25</v>
      </c>
      <c r="CS94" s="143">
        <f t="shared" si="148"/>
        <v>0</v>
      </c>
      <c r="CT94" s="142"/>
      <c r="CU94" s="140">
        <f>SUM(CU82:CU92)</f>
        <v>0</v>
      </c>
      <c r="CV94" s="140">
        <f>SUM(CV82:CV92)</f>
        <v>0</v>
      </c>
      <c r="CW94" s="140">
        <f>SUM(CW82:CW92)</f>
        <v>0</v>
      </c>
      <c r="CX94" s="140">
        <f>SUM(CX82:CX92)</f>
        <v>0</v>
      </c>
      <c r="CY94" s="140">
        <f>SUM(CY82:CY92)</f>
        <v>280.33333333333337</v>
      </c>
      <c r="CZ94" s="141">
        <f>IFERROR(AVERAGE(CZ82:CZ92),"")</f>
        <v>0</v>
      </c>
      <c r="DA94" s="142"/>
      <c r="DB94" s="140">
        <f>SUM(DB82:DB92)</f>
        <v>0</v>
      </c>
      <c r="DC94" s="140">
        <f>SUM(DC82:DC92)</f>
        <v>0</v>
      </c>
      <c r="DD94" s="140">
        <f>SUM(DD82:DD92)</f>
        <v>0</v>
      </c>
      <c r="DE94" s="140">
        <f>SUM(DE82:DE92)</f>
        <v>0</v>
      </c>
      <c r="DF94" s="140">
        <f>SUM(DF82:DF92)</f>
        <v>177.58333333333331</v>
      </c>
      <c r="DG94" s="141">
        <f>IFERROR(AVERAGE(DG82:DG92),"")</f>
        <v>0</v>
      </c>
      <c r="DH94" s="142"/>
      <c r="DI94" s="140">
        <f>SUM(DI82:DI92)</f>
        <v>0</v>
      </c>
      <c r="DJ94" s="140">
        <f>SUM(DJ82:DJ92)</f>
        <v>0</v>
      </c>
      <c r="DK94" s="140">
        <f>SUM(DK82:DK92)</f>
        <v>0</v>
      </c>
      <c r="DL94" s="140">
        <f>SUM(DL82:DL92)</f>
        <v>0</v>
      </c>
      <c r="DM94" s="140">
        <f>SUM(DM82:DM92)</f>
        <v>344.33333333333331</v>
      </c>
      <c r="DN94" s="141">
        <f>IFERROR(AVERAGE(DN82:DN92),"")</f>
        <v>0</v>
      </c>
      <c r="DO94" s="142"/>
      <c r="DP94" s="140">
        <f>SUM(DP82:DP92)</f>
        <v>0</v>
      </c>
      <c r="DQ94" s="140">
        <f>SUM(DQ82:DQ92)</f>
        <v>0</v>
      </c>
      <c r="DR94" s="140">
        <f>SUM(DR82:DR92)</f>
        <v>0</v>
      </c>
      <c r="DS94" s="140">
        <f>SUM(DS82:DS92)</f>
        <v>0</v>
      </c>
      <c r="DT94" s="140">
        <f>SUM(DT82:DT92)</f>
        <v>300.58333333333337</v>
      </c>
      <c r="DU94" s="141">
        <f>IFERROR(AVERAGE(DU82:DU92),"")</f>
        <v>0</v>
      </c>
      <c r="DV94" s="142"/>
      <c r="DW94" s="140">
        <f>SUM(DW82:DW92)</f>
        <v>0</v>
      </c>
      <c r="DX94" s="140">
        <f>SUM(DX82:DX92)</f>
        <v>0</v>
      </c>
      <c r="DY94" s="140">
        <f>SUM(DY82:DY92)</f>
        <v>0</v>
      </c>
      <c r="DZ94" s="140">
        <f>SUM(DZ82:DZ92)</f>
        <v>0</v>
      </c>
      <c r="EA94" s="140">
        <f>SUM(EA82:EA92)</f>
        <v>250.08333333333334</v>
      </c>
      <c r="EB94" s="141">
        <f>IFERROR(AVERAGE(EB82:EB92),"")</f>
        <v>0</v>
      </c>
      <c r="EC94" s="142"/>
      <c r="ED94" s="140">
        <f>SUM(ED82:ED92)</f>
        <v>0</v>
      </c>
      <c r="EE94" s="140">
        <f>SUM(EE82:EE92)</f>
        <v>0</v>
      </c>
      <c r="EF94" s="140">
        <f>SUM(EF82:EF92)</f>
        <v>0</v>
      </c>
      <c r="EG94" s="140">
        <f>SUM(EG82:EG92)</f>
        <v>0</v>
      </c>
      <c r="EH94" s="140">
        <f>SUM(EH82:EH92)</f>
        <v>310.33333333333337</v>
      </c>
      <c r="EI94" s="141">
        <f>IFERROR(AVERAGE(EI82:EI92),"")</f>
        <v>0</v>
      </c>
      <c r="EJ94" s="142"/>
      <c r="EK94" s="140">
        <f>SUM(EK82:EK92)</f>
        <v>0</v>
      </c>
      <c r="EL94" s="140">
        <f>SUM(EL82:EL92)</f>
        <v>0</v>
      </c>
      <c r="EM94" s="140">
        <f>SUM(EM82:EM92)</f>
        <v>0</v>
      </c>
      <c r="EN94" s="140">
        <f>SUM(EN82:EN92)</f>
        <v>0</v>
      </c>
      <c r="EO94" s="140">
        <f>SUM(EO82:EO92)</f>
        <v>271</v>
      </c>
      <c r="EP94" s="141">
        <f>IFERROR(AVERAGE(EP82:EP92),"")</f>
        <v>0</v>
      </c>
      <c r="EQ94" s="142"/>
      <c r="ER94" s="140">
        <f>SUM(ER82:ER92)</f>
        <v>0</v>
      </c>
      <c r="ES94" s="140">
        <f>SUM(ES82:ES92)</f>
        <v>0</v>
      </c>
      <c r="ET94" s="140">
        <f>SUM(ET82:ET92)</f>
        <v>0</v>
      </c>
      <c r="EU94" s="140">
        <f>SUM(EU82:EU92)</f>
        <v>0</v>
      </c>
      <c r="EV94" s="140">
        <f>SUM(EV82:EV92)</f>
        <v>241</v>
      </c>
      <c r="EW94" s="141">
        <f>IFERROR(AVERAGE(EW82:EW92),"")</f>
        <v>0</v>
      </c>
      <c r="EX94" s="142"/>
      <c r="EY94" s="140">
        <f>SUM(EY82:EY92)</f>
        <v>0</v>
      </c>
      <c r="EZ94" s="140">
        <f>SUM(EZ82:EZ92)</f>
        <v>0</v>
      </c>
      <c r="FA94" s="140">
        <f>SUM(FA82:FA92)</f>
        <v>0</v>
      </c>
      <c r="FB94" s="140">
        <f>SUM(FB82:FB92)</f>
        <v>0</v>
      </c>
      <c r="FC94" s="140">
        <f>SUM(FC82:FC92)</f>
        <v>276.5</v>
      </c>
      <c r="FD94" s="141">
        <f>IFERROR(AVERAGE(FD82:FD92),"")</f>
        <v>0</v>
      </c>
      <c r="FE94" s="142"/>
      <c r="FF94" s="140">
        <f>SUM(FF82:FF92)</f>
        <v>0</v>
      </c>
      <c r="FG94" s="140">
        <f>SUM(FG82:FG92)</f>
        <v>0</v>
      </c>
      <c r="FH94" s="140">
        <f>SUM(FH82:FH92)</f>
        <v>0</v>
      </c>
      <c r="FI94" s="140">
        <f>SUM(FI82:FI92)</f>
        <v>0</v>
      </c>
      <c r="FJ94" s="140">
        <f>SUM(FJ82:FJ92)</f>
        <v>213.08333333333334</v>
      </c>
      <c r="FK94" s="141">
        <f>IFERROR(AVERAGE(FK82:FK92),"")</f>
        <v>0</v>
      </c>
      <c r="FL94" s="142"/>
      <c r="FM94" s="140">
        <f>SUM(FM82:FM92)</f>
        <v>0</v>
      </c>
      <c r="FN94" s="140">
        <f>SUM(FN82:FN92)</f>
        <v>0</v>
      </c>
      <c r="FO94" s="140">
        <f>SUM(FO82:FO92)</f>
        <v>0</v>
      </c>
      <c r="FP94" s="140">
        <f>SUM(FP82:FP92)</f>
        <v>0</v>
      </c>
      <c r="FQ94" s="140">
        <f>SUM(FQ82:FQ92)</f>
        <v>297.5</v>
      </c>
      <c r="FR94" s="141">
        <f>IFERROR(AVERAGE(FR82:FR92),"")</f>
        <v>0</v>
      </c>
      <c r="FS94" s="142"/>
      <c r="FT94" s="140">
        <f>SUM(FT82:FT92)</f>
        <v>0</v>
      </c>
      <c r="FU94" s="140">
        <f>SUM(FU82:FU92)</f>
        <v>0</v>
      </c>
      <c r="FV94" s="140">
        <f>SUM(FV82:FV92)</f>
        <v>0</v>
      </c>
      <c r="FW94" s="140">
        <f>SUM(FW82:FW92)</f>
        <v>0</v>
      </c>
      <c r="FX94" s="140">
        <f>SUM(FX82:FX92)</f>
        <v>202.33333333333334</v>
      </c>
      <c r="FY94" s="141">
        <f>IFERROR(AVERAGE(FY82:FY92),"")</f>
        <v>0</v>
      </c>
      <c r="FZ94" s="142"/>
      <c r="GA94" s="140">
        <f>SUM(GA82:GA92)</f>
        <v>0</v>
      </c>
      <c r="GB94" s="140">
        <f>SUM(GB82:GB92)</f>
        <v>0</v>
      </c>
      <c r="GC94" s="140">
        <f>SUM(GC82:GC92)</f>
        <v>0</v>
      </c>
      <c r="GD94" s="140">
        <f>SUM(GD82:GD92)</f>
        <v>0</v>
      </c>
      <c r="GE94" s="140">
        <f>SUM(GE82:GE92)</f>
        <v>196.25</v>
      </c>
      <c r="GF94" s="141">
        <f>IFERROR(AVERAGE(GF82:GF92),"")</f>
        <v>0</v>
      </c>
      <c r="GG94" s="142"/>
      <c r="GH94" s="140">
        <f>SUM(GH82:GH92)</f>
        <v>0</v>
      </c>
      <c r="GI94" s="140">
        <f>SUM(GI82:GI92)</f>
        <v>0</v>
      </c>
      <c r="GJ94" s="140">
        <f>SUM(GJ82:GJ92)</f>
        <v>0</v>
      </c>
      <c r="GK94" s="140">
        <f>SUM(GK82:GK92)</f>
        <v>0</v>
      </c>
      <c r="GL94" s="140">
        <f>SUM(GL82:GL92)</f>
        <v>261.2833333333333</v>
      </c>
      <c r="GM94" s="141">
        <f>IFERROR(AVERAGE(GM82:GM92),"")</f>
        <v>0</v>
      </c>
      <c r="GN94" s="142"/>
      <c r="GO94" s="140">
        <f>SUM(GO82:GO92)</f>
        <v>0</v>
      </c>
      <c r="GP94" s="140">
        <f>SUM(GP82:GP92)</f>
        <v>0</v>
      </c>
      <c r="GQ94" s="140">
        <f>SUM(GQ82:GQ92)</f>
        <v>0</v>
      </c>
      <c r="GR94" s="140">
        <f>SUM(GR82:GR92)</f>
        <v>0</v>
      </c>
      <c r="GS94" s="140">
        <f>SUM(GS82:GS92)</f>
        <v>293.33333333333331</v>
      </c>
      <c r="GT94" s="143">
        <f>IFERROR(GO94/GS94,"")</f>
        <v>0</v>
      </c>
      <c r="GU94" s="142"/>
      <c r="GV94" s="140">
        <f>SUM(GV82:GV92)</f>
        <v>0</v>
      </c>
      <c r="GW94" s="140">
        <f>SUM(GW82:GW92)</f>
        <v>0</v>
      </c>
      <c r="GX94" s="140">
        <f>SUM(GX82:GX92)</f>
        <v>0</v>
      </c>
      <c r="GY94" s="140">
        <f>SUM(GY82:GY92)</f>
        <v>0</v>
      </c>
      <c r="GZ94" s="140">
        <f>SUM(GZ82:GZ92)</f>
        <v>250.08333333333334</v>
      </c>
      <c r="HA94" s="143">
        <f>IFERROR(GV94/GZ94,"")</f>
        <v>0</v>
      </c>
      <c r="HB94" s="142"/>
      <c r="HC94" s="140">
        <f>SUM(HC82:HC92)</f>
        <v>0</v>
      </c>
      <c r="HD94" s="140">
        <f>SUM(HD82:HD92)</f>
        <v>0</v>
      </c>
      <c r="HE94" s="140">
        <f>SUM(HE82:HE92)</f>
        <v>0</v>
      </c>
      <c r="HF94" s="140">
        <f>SUM(HF82:HF92)</f>
        <v>0</v>
      </c>
      <c r="HG94" s="140">
        <f>SUM(HG82:HG92)</f>
        <v>279</v>
      </c>
      <c r="HH94" s="143">
        <f>IFERROR(HC94/HG94,"")</f>
        <v>0</v>
      </c>
      <c r="HI94" s="61"/>
      <c r="HJ94" s="37">
        <f>SUM(HJ82:HJ92)</f>
        <v>0</v>
      </c>
      <c r="HK94" s="37">
        <f>SUM(HK82:HK92)</f>
        <v>0</v>
      </c>
      <c r="HL94" s="37">
        <f>SUM(HL82:HL92)</f>
        <v>0</v>
      </c>
      <c r="HM94" s="37">
        <f>SUM(HM82:HM92)</f>
        <v>0</v>
      </c>
      <c r="HN94" s="37">
        <f>SUM(HN82:HN92)</f>
        <v>307.58333333333337</v>
      </c>
      <c r="HO94" s="59">
        <f>IFERROR(HJ94/HN94,"")</f>
        <v>0</v>
      </c>
      <c r="HP94" s="61"/>
      <c r="HQ94" s="37">
        <f>SUM(HQ82:HQ92)</f>
        <v>0</v>
      </c>
      <c r="HR94" s="37">
        <f>SUM(HR82:HR92)</f>
        <v>0</v>
      </c>
      <c r="HS94" s="37">
        <f>SUM(HS82:HS92)</f>
        <v>0</v>
      </c>
      <c r="HT94" s="37">
        <f>SUM(HT82:HT92)</f>
        <v>0</v>
      </c>
      <c r="HU94" s="37">
        <f>SUM(HU82:HU92)</f>
        <v>254</v>
      </c>
      <c r="HV94" s="59">
        <f>IFERROR(HQ94/HU94,"")</f>
        <v>0</v>
      </c>
      <c r="HW94" s="61"/>
      <c r="HX94" s="37">
        <f>SUM(HX82:HX92)</f>
        <v>0</v>
      </c>
      <c r="HY94" s="37">
        <f>SUM(HY82:HY92)</f>
        <v>0</v>
      </c>
      <c r="HZ94" s="37">
        <f>SUM(HZ82:HZ92)</f>
        <v>0</v>
      </c>
      <c r="IA94" s="37">
        <f>SUM(IA82:IA92)</f>
        <v>0</v>
      </c>
      <c r="IB94" s="37">
        <f>SUM(IB82:IB92)</f>
        <v>222.25</v>
      </c>
      <c r="IC94" s="59">
        <f>IFERROR(HX94/IB94,"")</f>
        <v>0</v>
      </c>
      <c r="ID94" s="61"/>
      <c r="IE94" s="37">
        <f>SUM(IE82:IE92)</f>
        <v>0</v>
      </c>
      <c r="IF94" s="37">
        <f>SUM(IF82:IF92)</f>
        <v>0</v>
      </c>
      <c r="IG94" s="37">
        <f>SUM(IG82:IG92)</f>
        <v>0</v>
      </c>
      <c r="IH94" s="37">
        <f>SUM(IH82:IH92)</f>
        <v>0</v>
      </c>
      <c r="II94" s="37">
        <f>SUM(II82:II92)</f>
        <v>38.75</v>
      </c>
      <c r="IJ94" s="59">
        <f>IFERROR(IE94/II94,"")</f>
        <v>0</v>
      </c>
      <c r="IK94" s="61"/>
      <c r="IL94" s="37">
        <f>SUM(IL82:IL92)</f>
        <v>0</v>
      </c>
      <c r="IM94" s="37">
        <f>SUM(IM82:IM92)</f>
        <v>0</v>
      </c>
      <c r="IN94" s="37">
        <f>SUM(IN82:IN92)</f>
        <v>0</v>
      </c>
      <c r="IO94" s="37">
        <f>SUM(IO82:IO92)</f>
        <v>0</v>
      </c>
      <c r="IP94" s="37">
        <f>SUM(IP82:IP92)</f>
        <v>0</v>
      </c>
      <c r="IQ94" s="59" t="str">
        <f>IFERROR(IL94/IP94,"")</f>
        <v/>
      </c>
      <c r="IR94" s="61"/>
      <c r="IS94" s="37">
        <f>SUM(IS82:IS92)</f>
        <v>0</v>
      </c>
      <c r="IT94" s="37">
        <f>SUM(IT82:IT92)</f>
        <v>0</v>
      </c>
      <c r="IU94" s="37">
        <f>SUM(IU82:IU92)</f>
        <v>0</v>
      </c>
      <c r="IV94" s="37">
        <f>SUM(IV82:IV92)</f>
        <v>0</v>
      </c>
      <c r="IW94" s="37">
        <f>SUM(IW82:IW92)</f>
        <v>207.45</v>
      </c>
      <c r="IX94" s="59">
        <f>IFERROR(IS94/IW94,"")</f>
        <v>0</v>
      </c>
      <c r="IY94" s="61"/>
      <c r="IZ94" s="37">
        <f>SUM(IZ82:IZ92)</f>
        <v>0</v>
      </c>
      <c r="JA94" s="37">
        <f>SUM(JA82:JA92)</f>
        <v>0</v>
      </c>
      <c r="JB94" s="37">
        <f>SUM(JB82:JB92)</f>
        <v>0</v>
      </c>
      <c r="JC94" s="37">
        <f>SUM(JC82:JC92)</f>
        <v>0</v>
      </c>
      <c r="JD94" s="37">
        <f>SUM(JD82:JD92)</f>
        <v>261.16666666666663</v>
      </c>
      <c r="JE94" s="59">
        <f>IFERROR(IZ94/JD94,"")</f>
        <v>0</v>
      </c>
      <c r="JF94" s="61"/>
      <c r="JG94" s="37">
        <f>SUM(JG82:JG92)</f>
        <v>0</v>
      </c>
      <c r="JH94" s="37">
        <f>SUM(JH82:JH92)</f>
        <v>0</v>
      </c>
      <c r="JI94" s="37">
        <f>SUM(JI82:JI92)</f>
        <v>0</v>
      </c>
      <c r="JJ94" s="37">
        <f>SUM(JJ82:JJ92)</f>
        <v>0</v>
      </c>
      <c r="JK94" s="37">
        <f>SUM(JK82:JK92)</f>
        <v>246.33333333333334</v>
      </c>
      <c r="JL94" s="59">
        <f>IFERROR(JG94/JK94,"")</f>
        <v>0</v>
      </c>
      <c r="JM94" s="61"/>
      <c r="JN94" s="37">
        <f>SUM(JN82:JN92)</f>
        <v>0</v>
      </c>
      <c r="JO94" s="37">
        <f>SUM(JO82:JO92)</f>
        <v>0</v>
      </c>
      <c r="JP94" s="37">
        <f>SUM(JP82:JP92)</f>
        <v>0</v>
      </c>
      <c r="JQ94" s="37">
        <f>SUM(JQ82:JQ92)</f>
        <v>0</v>
      </c>
      <c r="JR94" s="37">
        <f>SUM(JR82:JR92)</f>
        <v>215.83333333333334</v>
      </c>
      <c r="JS94" s="59">
        <f>IFERROR(JN94/JR94,"")</f>
        <v>0</v>
      </c>
      <c r="JT94" s="61"/>
      <c r="JU94" s="37">
        <f>SUM(JU82:JU92)</f>
        <v>0</v>
      </c>
      <c r="JV94" s="37">
        <f>SUM(JV82:JV92)</f>
        <v>0</v>
      </c>
      <c r="JW94" s="37">
        <f>SUM(JW82:JW92)</f>
        <v>0</v>
      </c>
      <c r="JX94" s="37">
        <f>SUM(JX82:JX92)</f>
        <v>0</v>
      </c>
      <c r="JY94" s="37">
        <f>SUM(JY82:JY92)</f>
        <v>252.58333333333334</v>
      </c>
      <c r="JZ94" s="59">
        <f>IFERROR(JU94/JY94,"")</f>
        <v>0</v>
      </c>
      <c r="KA94" s="61"/>
      <c r="KB94" s="37">
        <f>SUM(KB82:KB92)</f>
        <v>0</v>
      </c>
      <c r="KC94" s="37">
        <f>SUM(KC82:KC92)</f>
        <v>0</v>
      </c>
      <c r="KD94" s="37">
        <f>SUM(KD82:KD92)</f>
        <v>0</v>
      </c>
      <c r="KE94" s="37">
        <f>SUM(KE82:KE92)</f>
        <v>0</v>
      </c>
      <c r="KF94" s="37">
        <f>SUM(KF82:KF92)</f>
        <v>237.25</v>
      </c>
      <c r="KG94" s="59">
        <f>IFERROR(KB94/KF94,"")</f>
        <v>0</v>
      </c>
      <c r="KH94" s="61"/>
      <c r="KI94" s="37">
        <f>SUM(KI82:KI92)</f>
        <v>0</v>
      </c>
      <c r="KJ94" s="37">
        <f>SUM(KJ82:KJ92)</f>
        <v>0</v>
      </c>
      <c r="KK94" s="37">
        <f>SUM(KK82:KK92)</f>
        <v>0</v>
      </c>
      <c r="KL94" s="37">
        <f>SUM(KL82:KL92)</f>
        <v>0</v>
      </c>
      <c r="KM94" s="37">
        <f>SUM(KM82:KM92)</f>
        <v>232.33333333333334</v>
      </c>
      <c r="KN94" s="59">
        <f>IFERROR(KI94/KM94,"")</f>
        <v>0</v>
      </c>
      <c r="KO94" s="61"/>
      <c r="KP94" s="37">
        <f>SUM(KP82:KP92)</f>
        <v>0</v>
      </c>
      <c r="KQ94" s="37">
        <f>SUM(KQ82:KQ92)</f>
        <v>0</v>
      </c>
      <c r="KR94" s="37">
        <f>SUM(KR82:KR92)</f>
        <v>0</v>
      </c>
      <c r="KS94" s="37">
        <f>SUM(KS82:KS92)</f>
        <v>0</v>
      </c>
      <c r="KT94" s="37">
        <f>SUM(KT82:KT92)</f>
        <v>216.08333333333331</v>
      </c>
      <c r="KU94" s="59">
        <f>IFERROR(KP94/KT94,"")</f>
        <v>0</v>
      </c>
      <c r="KV94" s="61"/>
      <c r="KW94" s="37">
        <f>SUM(KW82:KW92)</f>
        <v>0</v>
      </c>
      <c r="KX94" s="37">
        <f>SUM(KX82:KX92)</f>
        <v>0</v>
      </c>
      <c r="KY94" s="37">
        <f>SUM(KY82:KY92)</f>
        <v>0</v>
      </c>
      <c r="KZ94" s="37">
        <f>SUM(KZ82:KZ92)</f>
        <v>0</v>
      </c>
      <c r="LA94" s="37">
        <f>SUM(LA82:LA92)</f>
        <v>230.25</v>
      </c>
      <c r="LB94" s="59">
        <f>IFERROR(KW94/LA94,"")</f>
        <v>0</v>
      </c>
      <c r="LC94" s="61"/>
      <c r="LD94" s="37">
        <f>SUM(LD82:LD92)</f>
        <v>0</v>
      </c>
      <c r="LE94" s="37">
        <f>SUM(LE82:LE92)</f>
        <v>0</v>
      </c>
      <c r="LF94" s="37">
        <f>SUM(LF82:LF92)</f>
        <v>0</v>
      </c>
      <c r="LG94" s="37">
        <f>SUM(LG82:LG92)</f>
        <v>0</v>
      </c>
      <c r="LH94" s="37">
        <f>SUM(LH82:LH92)</f>
        <v>264.81666666666666</v>
      </c>
      <c r="LI94" s="59">
        <f>IFERROR(LD94/LH94,"")</f>
        <v>0</v>
      </c>
      <c r="LJ94" s="61"/>
      <c r="LK94" s="37">
        <f>SUM(LK82:LK92)</f>
        <v>0</v>
      </c>
      <c r="LL94" s="37">
        <f>SUM(LL82:LL92)</f>
        <v>0</v>
      </c>
      <c r="LM94" s="37">
        <f>SUM(LM82:LM92)</f>
        <v>0</v>
      </c>
      <c r="LN94" s="37">
        <f>SUM(LN82:LN92)</f>
        <v>0</v>
      </c>
      <c r="LO94" s="37">
        <f>SUM(LO82:LO92)</f>
        <v>213</v>
      </c>
      <c r="LP94" s="59">
        <f>IFERROR(LK94/LO94,"")</f>
        <v>0</v>
      </c>
      <c r="LQ94" s="61"/>
      <c r="LR94" s="37">
        <f>SUM(LR82:LR92)</f>
        <v>0</v>
      </c>
      <c r="LS94" s="37">
        <f>SUM(LS82:LS92)</f>
        <v>0</v>
      </c>
      <c r="LT94" s="37">
        <f>SUM(LT82:LT92)</f>
        <v>0</v>
      </c>
      <c r="LU94" s="37">
        <f>SUM(LU82:LU92)</f>
        <v>0</v>
      </c>
      <c r="LV94" s="37">
        <f>SUM(LV82:LV92)</f>
        <v>262.75</v>
      </c>
      <c r="LW94" s="59">
        <f>IFERROR(LR94/LV94,"")</f>
        <v>0</v>
      </c>
      <c r="LX94" s="61"/>
      <c r="LY94" s="37">
        <f>SUM(LY82:LY92)</f>
        <v>0</v>
      </c>
      <c r="LZ94" s="37">
        <f>SUM(LZ82:LZ92)</f>
        <v>0</v>
      </c>
      <c r="MA94" s="37">
        <f>SUM(MA82:MA92)</f>
        <v>0</v>
      </c>
      <c r="MB94" s="37">
        <f>SUM(MB82:MB92)</f>
        <v>0</v>
      </c>
      <c r="MC94" s="37">
        <f>SUM(MC82:MC92)</f>
        <v>269.91666666666663</v>
      </c>
      <c r="MD94" s="59">
        <f>IFERROR(LY94/MC94,"")</f>
        <v>0</v>
      </c>
      <c r="ME94" s="61"/>
      <c r="MF94" s="37">
        <f>SUM(MF82:MF92)</f>
        <v>0</v>
      </c>
      <c r="MG94" s="37">
        <f>SUM(MG82:MG92)</f>
        <v>0</v>
      </c>
      <c r="MH94" s="37">
        <f>SUM(MH82:MH92)</f>
        <v>0</v>
      </c>
      <c r="MI94" s="37">
        <f>SUM(MI82:MI92)</f>
        <v>0</v>
      </c>
      <c r="MJ94" s="37">
        <f>SUM(MJ82:MJ92)</f>
        <v>268.83333333333337</v>
      </c>
      <c r="MK94" s="59">
        <f>IFERROR(MF94/MJ94,"")</f>
        <v>0</v>
      </c>
      <c r="ML94" s="61"/>
      <c r="MM94" s="37">
        <f>SUM(MM82:MM92)</f>
        <v>0</v>
      </c>
      <c r="MN94" s="37">
        <f>SUM(MN82:MN92)</f>
        <v>0</v>
      </c>
      <c r="MO94" s="37">
        <f>SUM(MO82:MO92)</f>
        <v>0</v>
      </c>
      <c r="MP94" s="37">
        <f>SUM(MP82:MP92)</f>
        <v>0</v>
      </c>
      <c r="MQ94" s="37">
        <f>SUM(MQ82:MQ92)</f>
        <v>199.08333333333334</v>
      </c>
      <c r="MR94" s="59">
        <f>IFERROR(MM94/MQ94,"")</f>
        <v>0</v>
      </c>
      <c r="MS94" s="61"/>
      <c r="MT94" s="37">
        <f>SUM(MT82:MT92)</f>
        <v>0</v>
      </c>
      <c r="MU94" s="37">
        <f>SUM(MU82:MU92)</f>
        <v>0</v>
      </c>
      <c r="MV94" s="37">
        <f>SUM(MV82:MV92)</f>
        <v>0</v>
      </c>
      <c r="MW94" s="37">
        <f>SUM(MW82:MW92)</f>
        <v>0</v>
      </c>
      <c r="MX94" s="37">
        <f>SUM(MX82:MX92)</f>
        <v>205.03333333333333</v>
      </c>
      <c r="MY94" s="59">
        <f>IFERROR(MT94/MX94,"")</f>
        <v>0</v>
      </c>
      <c r="MZ94" s="61"/>
      <c r="NA94" s="37">
        <f>SUM(NA82:NA92)</f>
        <v>0</v>
      </c>
      <c r="NB94" s="37">
        <f>SUM(NB82:NB92)</f>
        <v>0</v>
      </c>
      <c r="NC94" s="37">
        <f>SUM(NC82:NC92)</f>
        <v>0</v>
      </c>
      <c r="ND94" s="37">
        <f>SUM(ND82:ND92)</f>
        <v>0</v>
      </c>
      <c r="NE94" s="37">
        <f>SUM(NE82:NE92)</f>
        <v>205.03333333333333</v>
      </c>
      <c r="NF94" s="59">
        <f>IFERROR(NA94/NE94,"")</f>
        <v>0</v>
      </c>
      <c r="NG94" s="61"/>
      <c r="NH94" s="37">
        <f>SUM(NH82:NH92)</f>
        <v>0</v>
      </c>
      <c r="NI94" s="37">
        <f>SUM(NI82:NI92)</f>
        <v>0</v>
      </c>
      <c r="NJ94" s="37">
        <f>SUM(NJ82:NJ92)</f>
        <v>0</v>
      </c>
      <c r="NK94" s="37">
        <f>SUM(NK82:NK92)</f>
        <v>0</v>
      </c>
      <c r="NL94" s="37">
        <f>SUM(NL82:NL92)</f>
        <v>268.75</v>
      </c>
      <c r="NM94" s="59">
        <f>IFERROR(NH94/NL94,"")</f>
        <v>0</v>
      </c>
      <c r="NN94" s="61"/>
      <c r="NO94" s="37">
        <f>SUM(NO82:NO92)</f>
        <v>0</v>
      </c>
      <c r="NP94" s="37">
        <f>SUM(NP82:NP92)</f>
        <v>0</v>
      </c>
      <c r="NQ94" s="37">
        <f>SUM(NQ82:NQ92)</f>
        <v>0</v>
      </c>
      <c r="NR94" s="37">
        <f>SUM(NR82:NR92)</f>
        <v>0</v>
      </c>
      <c r="NS94" s="37">
        <f>SUM(NS82:NS92)</f>
        <v>271.25</v>
      </c>
      <c r="NT94" s="59">
        <f>IFERROR(NO94/NS94,"")</f>
        <v>0</v>
      </c>
      <c r="NU94" s="61"/>
      <c r="NV94" s="37">
        <f>SUM(NV82:NV92)</f>
        <v>0</v>
      </c>
      <c r="NW94" s="37">
        <f>SUM(NW82:NW92)</f>
        <v>0</v>
      </c>
      <c r="NX94" s="37">
        <f>SUM(NX82:NX92)</f>
        <v>0</v>
      </c>
      <c r="NY94" s="37">
        <f>SUM(NY82:NY92)</f>
        <v>0</v>
      </c>
      <c r="NZ94" s="37">
        <f>SUM(NZ82:NZ92)</f>
        <v>244.25</v>
      </c>
      <c r="OA94" s="59">
        <f>IFERROR(NV94/NZ94,"")</f>
        <v>0</v>
      </c>
      <c r="OB94" s="61"/>
      <c r="OC94" s="37">
        <f>SUM(OC82:OC92)</f>
        <v>0</v>
      </c>
      <c r="OD94" s="37">
        <f>SUM(OD82:OD92)</f>
        <v>0</v>
      </c>
      <c r="OE94" s="37">
        <f>SUM(OE82:OE92)</f>
        <v>0</v>
      </c>
      <c r="OF94" s="37">
        <f>SUM(OF82:OF92)</f>
        <v>0</v>
      </c>
      <c r="OG94" s="37">
        <f>SUM(OG82:OG92)</f>
        <v>232.5</v>
      </c>
      <c r="OH94" s="59">
        <f>IFERROR(OC94/OG94,"")</f>
        <v>0</v>
      </c>
      <c r="OI94" s="61"/>
      <c r="OJ94" s="37">
        <f>SUM(OJ82:OJ92)</f>
        <v>0</v>
      </c>
      <c r="OK94" s="37">
        <f>SUM(OK82:OK92)</f>
        <v>0</v>
      </c>
      <c r="OL94" s="37">
        <f>SUM(OL82:OL92)</f>
        <v>0</v>
      </c>
      <c r="OM94" s="37">
        <f>SUM(OM82:OM92)</f>
        <v>0</v>
      </c>
      <c r="ON94" s="37">
        <f>SUM(ON82:ON92)</f>
        <v>191.75</v>
      </c>
      <c r="OO94" s="59">
        <f>IFERROR(OJ94/ON94,"")</f>
        <v>0</v>
      </c>
      <c r="OP94" s="61"/>
      <c r="OQ94" s="37">
        <f>SUM(OQ82:OQ92)</f>
        <v>0</v>
      </c>
      <c r="OR94" s="37">
        <f>SUM(OR82:OR92)</f>
        <v>0</v>
      </c>
      <c r="OS94" s="37">
        <f>SUM(OS82:OS92)</f>
        <v>0</v>
      </c>
      <c r="OT94" s="37">
        <f>SUM(OT82:OT92)</f>
        <v>0</v>
      </c>
      <c r="OU94" s="37">
        <f>SUM(OU82:OU92)</f>
        <v>263.91666666666663</v>
      </c>
      <c r="OV94" s="59">
        <f>IFERROR(OQ94/OU94,"")</f>
        <v>0</v>
      </c>
      <c r="OW94" s="61"/>
      <c r="OX94" s="37">
        <f>SUM(OX82:OX92)</f>
        <v>0</v>
      </c>
      <c r="OY94" s="37">
        <f>SUM(OY82:OY92)</f>
        <v>0</v>
      </c>
      <c r="OZ94" s="37">
        <f>SUM(OZ82:OZ92)</f>
        <v>0</v>
      </c>
      <c r="PA94" s="37">
        <f>SUM(PA82:PA92)</f>
        <v>0</v>
      </c>
      <c r="PB94" s="37">
        <f>SUM(PB82:PB92)</f>
        <v>160</v>
      </c>
      <c r="PC94" s="59">
        <f>IFERROR(OX94/PB94,"")</f>
        <v>0</v>
      </c>
      <c r="PD94" s="61"/>
      <c r="PE94" s="37">
        <f>SUM(PE82:PE92)</f>
        <v>0</v>
      </c>
      <c r="PF94" s="37">
        <f>SUM(PF82:PF92)</f>
        <v>0</v>
      </c>
      <c r="PG94" s="37">
        <f>SUM(PG82:PG92)</f>
        <v>0</v>
      </c>
      <c r="PH94" s="37">
        <f>SUM(PH82:PH92)</f>
        <v>0</v>
      </c>
      <c r="PI94" s="37">
        <f>SUM(PI82:PI92)</f>
        <v>267.91666666666669</v>
      </c>
      <c r="PJ94" s="59">
        <f>IFERROR(PE94/PI94,"")</f>
        <v>0</v>
      </c>
      <c r="PK94" s="61"/>
      <c r="PL94" s="37">
        <f>SUM(PL82:PL92)</f>
        <v>266.38333333333333</v>
      </c>
      <c r="PM94" s="37">
        <f>SUM(PM82:PM92)</f>
        <v>0</v>
      </c>
      <c r="PN94" s="37">
        <f>SUM(PN82:PN92)</f>
        <v>0</v>
      </c>
      <c r="PO94" s="37">
        <f>SUM(PO82:PO92)</f>
        <v>266.38333333333333</v>
      </c>
      <c r="PP94" s="37">
        <f>SUM(PP82:PP92)</f>
        <v>216</v>
      </c>
      <c r="PQ94" s="59">
        <f>IFERROR(PL94/PP94,"")</f>
        <v>1.2332561728395062</v>
      </c>
      <c r="PR94" s="61"/>
    </row>
    <row r="95" spans="1:434">
      <c r="F95" s="51"/>
      <c r="G95" s="61"/>
      <c r="M95" s="51"/>
      <c r="N95" s="61"/>
      <c r="T95" s="51"/>
      <c r="U95" s="61"/>
      <c r="AA95" s="51"/>
      <c r="AB95" s="61"/>
      <c r="AH95" s="51"/>
      <c r="AI95" s="61"/>
      <c r="AO95" s="51"/>
      <c r="AP95" s="61"/>
      <c r="AV95" s="51"/>
      <c r="AW95" s="61"/>
      <c r="BC95" s="51"/>
      <c r="BD95" s="61"/>
      <c r="BJ95" s="51"/>
      <c r="BK95" s="61"/>
      <c r="BQ95" s="51"/>
      <c r="BR95" s="61"/>
      <c r="BX95" s="51"/>
      <c r="BY95" s="61"/>
      <c r="CE95" s="51"/>
      <c r="CF95" s="61"/>
      <c r="CL95" s="51"/>
      <c r="CM95" s="61"/>
      <c r="CS95" s="51"/>
      <c r="CT95" s="61"/>
      <c r="CZ95" s="51"/>
      <c r="DA95" s="61"/>
      <c r="DG95" s="51"/>
      <c r="DH95" s="61"/>
      <c r="DN95" s="51"/>
      <c r="DO95" s="61"/>
      <c r="DU95" s="51"/>
      <c r="DV95" s="61"/>
      <c r="EB95" s="51"/>
      <c r="EC95" s="61"/>
      <c r="EI95" s="51"/>
      <c r="EJ95" s="61"/>
      <c r="EP95" s="51"/>
      <c r="EQ95" s="61"/>
      <c r="EW95" s="51"/>
      <c r="EX95" s="61"/>
      <c r="FD95" s="51"/>
      <c r="FE95" s="61"/>
      <c r="FK95" s="51"/>
      <c r="FL95" s="61"/>
      <c r="FR95" s="51"/>
      <c r="FS95" s="61"/>
      <c r="FY95" s="51"/>
      <c r="FZ95" s="61"/>
      <c r="GF95" s="51"/>
      <c r="GG95" s="61"/>
      <c r="GM95" s="51"/>
      <c r="GN95" s="61"/>
      <c r="GT95" s="51"/>
      <c r="GU95" s="61"/>
      <c r="HA95" s="51"/>
      <c r="HB95" s="61"/>
      <c r="HH95" s="51"/>
      <c r="HI95" s="61"/>
      <c r="HO95" s="51"/>
      <c r="HP95" s="61"/>
      <c r="HV95" s="51"/>
      <c r="HW95" s="61"/>
      <c r="IC95" s="51"/>
      <c r="ID95" s="61"/>
      <c r="IJ95" s="51"/>
      <c r="IK95" s="61"/>
      <c r="IQ95" s="51"/>
      <c r="IR95" s="61"/>
      <c r="IX95" s="51"/>
      <c r="IY95" s="61"/>
      <c r="JE95" s="51"/>
      <c r="JF95" s="61"/>
      <c r="JL95" s="51"/>
      <c r="JM95" s="61"/>
      <c r="JS95" s="51"/>
      <c r="JT95" s="61"/>
      <c r="JZ95" s="51"/>
      <c r="KA95" s="61"/>
      <c r="KG95" s="51"/>
      <c r="KH95" s="61"/>
      <c r="KN95" s="51"/>
      <c r="KO95" s="61"/>
      <c r="KU95" s="51"/>
      <c r="KV95" s="61"/>
      <c r="LB95" s="51"/>
      <c r="LC95" s="61"/>
      <c r="LI95" s="51"/>
      <c r="LJ95" s="61"/>
      <c r="LP95" s="51"/>
      <c r="LQ95" s="61"/>
      <c r="LW95" s="51"/>
      <c r="LX95" s="61"/>
      <c r="MD95" s="51"/>
      <c r="ME95" s="61"/>
      <c r="MK95" s="51"/>
      <c r="ML95" s="61"/>
      <c r="MR95" s="51"/>
      <c r="MS95" s="61"/>
      <c r="MY95" s="51"/>
      <c r="MZ95" s="61"/>
      <c r="NF95" s="51"/>
      <c r="NG95" s="61"/>
      <c r="NM95" s="51"/>
      <c r="NN95" s="61"/>
      <c r="NT95" s="51"/>
      <c r="NU95" s="61"/>
      <c r="OA95" s="51"/>
      <c r="OB95" s="61"/>
      <c r="OH95" s="51"/>
      <c r="OI95" s="61"/>
      <c r="OO95" s="51"/>
      <c r="OP95" s="61"/>
      <c r="OV95" s="51"/>
      <c r="OW95" s="61"/>
      <c r="PC95" s="51"/>
      <c r="PD95" s="61"/>
      <c r="PJ95" s="51"/>
      <c r="PK95" s="61"/>
      <c r="PQ95" s="51"/>
      <c r="PR95" s="61"/>
    </row>
    <row r="96" spans="1:434">
      <c r="F96" s="51"/>
      <c r="G96" s="61"/>
      <c r="M96" s="51"/>
      <c r="N96" s="61"/>
      <c r="T96" s="51"/>
      <c r="U96" s="61"/>
      <c r="AA96" s="51"/>
      <c r="AB96" s="61"/>
      <c r="AH96" s="51"/>
      <c r="AI96" s="61"/>
      <c r="AO96" s="51"/>
      <c r="AP96" s="61"/>
      <c r="AV96" s="51"/>
      <c r="AW96" s="61"/>
      <c r="BC96" s="51"/>
      <c r="BD96" s="61"/>
      <c r="BJ96" s="51"/>
      <c r="BK96" s="61"/>
      <c r="BQ96" s="51"/>
      <c r="BR96" s="61"/>
      <c r="BX96" s="51"/>
      <c r="BY96" s="61"/>
      <c r="CE96" s="51"/>
      <c r="CF96" s="61"/>
      <c r="CL96" s="51"/>
      <c r="CM96" s="61"/>
      <c r="CS96" s="51"/>
      <c r="CT96" s="61"/>
      <c r="CZ96" s="51"/>
      <c r="DA96" s="61"/>
      <c r="DG96" s="51"/>
      <c r="DH96" s="61"/>
      <c r="DN96" s="51"/>
      <c r="DO96" s="61"/>
      <c r="DU96" s="51"/>
      <c r="DV96" s="61"/>
      <c r="EB96" s="51"/>
      <c r="EC96" s="61"/>
      <c r="EI96" s="51"/>
      <c r="EJ96" s="61"/>
      <c r="EP96" s="51"/>
      <c r="EQ96" s="61"/>
      <c r="EW96" s="51"/>
      <c r="EX96" s="61"/>
      <c r="FD96" s="51"/>
      <c r="FE96" s="61"/>
      <c r="FK96" s="51"/>
      <c r="FL96" s="61"/>
      <c r="FR96" s="51"/>
      <c r="FS96" s="61"/>
      <c r="FY96" s="51"/>
      <c r="FZ96" s="61"/>
      <c r="GF96" s="51"/>
      <c r="GG96" s="61"/>
      <c r="GM96" s="51"/>
      <c r="GN96" s="61"/>
      <c r="GT96" s="51"/>
      <c r="GU96" s="61"/>
      <c r="HA96" s="51"/>
      <c r="HB96" s="61"/>
      <c r="HH96" s="51"/>
      <c r="HI96" s="61"/>
      <c r="HO96" s="51"/>
      <c r="HP96" s="61"/>
      <c r="HV96" s="51"/>
      <c r="HW96" s="61"/>
      <c r="IC96" s="51"/>
      <c r="ID96" s="61"/>
      <c r="IJ96" s="51"/>
      <c r="IK96" s="61"/>
      <c r="IQ96" s="51"/>
      <c r="IR96" s="61"/>
      <c r="IX96" s="51"/>
      <c r="IY96" s="61"/>
      <c r="JE96" s="51"/>
      <c r="JF96" s="61"/>
      <c r="JL96" s="51"/>
      <c r="JM96" s="61"/>
      <c r="JS96" s="51"/>
      <c r="JT96" s="61"/>
      <c r="JZ96" s="51"/>
      <c r="KA96" s="61"/>
      <c r="KG96" s="51"/>
      <c r="KH96" s="61"/>
      <c r="KN96" s="51"/>
      <c r="KO96" s="61"/>
      <c r="KU96" s="51"/>
      <c r="KV96" s="61"/>
      <c r="LB96" s="51"/>
      <c r="LC96" s="61"/>
      <c r="LI96" s="51"/>
      <c r="LJ96" s="61"/>
      <c r="LP96" s="51"/>
      <c r="LQ96" s="61"/>
      <c r="LW96" s="51"/>
      <c r="LX96" s="61"/>
      <c r="MD96" s="51"/>
      <c r="ME96" s="61"/>
      <c r="MK96" s="51"/>
      <c r="ML96" s="61"/>
      <c r="MR96" s="51"/>
      <c r="MS96" s="61"/>
      <c r="MY96" s="51"/>
      <c r="MZ96" s="61"/>
      <c r="NF96" s="51"/>
      <c r="NG96" s="61"/>
      <c r="NM96" s="51"/>
      <c r="NN96" s="61"/>
      <c r="NT96" s="51"/>
      <c r="NU96" s="61"/>
      <c r="OA96" s="51"/>
      <c r="OB96" s="61"/>
      <c r="OH96" s="51"/>
      <c r="OI96" s="61"/>
      <c r="OO96" s="51"/>
      <c r="OP96" s="61"/>
      <c r="OV96" s="51"/>
      <c r="OW96" s="61"/>
      <c r="PC96" s="51"/>
      <c r="PD96" s="61"/>
      <c r="PJ96" s="51"/>
      <c r="PK96" s="61"/>
      <c r="PQ96" s="51"/>
      <c r="PR96" s="61"/>
    </row>
    <row r="97" spans="1:434 14670:14670">
      <c r="F97" s="51"/>
      <c r="G97" s="61"/>
      <c r="M97" s="51"/>
      <c r="N97" s="61"/>
      <c r="T97" s="51"/>
      <c r="U97" s="61"/>
      <c r="AA97" s="51"/>
      <c r="AB97" s="61"/>
      <c r="AH97" s="51"/>
      <c r="AI97" s="61"/>
      <c r="AO97" s="51"/>
      <c r="AP97" s="61"/>
      <c r="AV97" s="51"/>
      <c r="AW97" s="61"/>
      <c r="BC97" s="51"/>
      <c r="BD97" s="61"/>
      <c r="BJ97" s="51"/>
      <c r="BK97" s="61"/>
      <c r="BQ97" s="51"/>
      <c r="BR97" s="61"/>
      <c r="BX97" s="51"/>
      <c r="BY97" s="61"/>
      <c r="CE97" s="51"/>
      <c r="CF97" s="61"/>
      <c r="CL97" s="51"/>
      <c r="CM97" s="61"/>
      <c r="CS97" s="51"/>
      <c r="CT97" s="61"/>
      <c r="CZ97" s="51"/>
      <c r="DA97" s="61"/>
      <c r="DG97" s="51"/>
      <c r="DH97" s="61"/>
      <c r="DN97" s="51"/>
      <c r="DO97" s="61"/>
      <c r="DU97" s="51"/>
      <c r="DV97" s="61"/>
      <c r="EB97" s="51"/>
      <c r="EC97" s="61"/>
      <c r="EI97" s="51"/>
      <c r="EJ97" s="61"/>
      <c r="EP97" s="51"/>
      <c r="EQ97" s="61"/>
      <c r="EW97" s="51"/>
      <c r="EX97" s="61"/>
      <c r="FD97" s="51"/>
      <c r="FE97" s="61"/>
      <c r="FK97" s="51"/>
      <c r="FL97" s="61"/>
      <c r="FR97" s="51"/>
      <c r="FS97" s="61"/>
      <c r="FY97" s="51"/>
      <c r="FZ97" s="61"/>
      <c r="GF97" s="51"/>
      <c r="GG97" s="61"/>
      <c r="GM97" s="51"/>
      <c r="GN97" s="61"/>
      <c r="GT97" s="51"/>
      <c r="GU97" s="61"/>
      <c r="HA97" s="51"/>
      <c r="HB97" s="61"/>
      <c r="HH97" s="51"/>
      <c r="HI97" s="61"/>
      <c r="HO97" s="51"/>
      <c r="HP97" s="61"/>
      <c r="HV97" s="51"/>
      <c r="HW97" s="61"/>
      <c r="IC97" s="51"/>
      <c r="ID97" s="61"/>
      <c r="IJ97" s="51"/>
      <c r="IK97" s="61"/>
      <c r="IQ97" s="51"/>
      <c r="IR97" s="61"/>
      <c r="IX97" s="51"/>
      <c r="IY97" s="61"/>
      <c r="JE97" s="51"/>
      <c r="JF97" s="61"/>
      <c r="JL97" s="51"/>
      <c r="JM97" s="61"/>
      <c r="JS97" s="51"/>
      <c r="JT97" s="61"/>
      <c r="JZ97" s="51"/>
      <c r="KA97" s="61"/>
      <c r="KG97" s="51"/>
      <c r="KH97" s="61"/>
      <c r="KN97" s="51"/>
      <c r="KO97" s="61"/>
      <c r="KU97" s="51"/>
      <c r="KV97" s="61"/>
      <c r="LB97" s="51"/>
      <c r="LC97" s="61"/>
      <c r="LI97" s="51"/>
      <c r="LJ97" s="61"/>
      <c r="LP97" s="51"/>
      <c r="LQ97" s="61"/>
      <c r="LW97" s="51"/>
      <c r="LX97" s="61"/>
      <c r="MD97" s="51"/>
      <c r="ME97" s="61"/>
      <c r="MK97" s="51"/>
      <c r="ML97" s="61"/>
      <c r="MR97" s="51"/>
      <c r="MS97" s="61"/>
      <c r="MY97" s="51"/>
      <c r="MZ97" s="61"/>
      <c r="NF97" s="51"/>
      <c r="NG97" s="61"/>
      <c r="NM97" s="51"/>
      <c r="NN97" s="61"/>
      <c r="NT97" s="51"/>
      <c r="NU97" s="61"/>
      <c r="OA97" s="51"/>
      <c r="OB97" s="61"/>
      <c r="OH97" s="51"/>
      <c r="OI97" s="61"/>
      <c r="OO97" s="51"/>
      <c r="OP97" s="61"/>
      <c r="OV97" s="51"/>
      <c r="OW97" s="61"/>
      <c r="PC97" s="51"/>
      <c r="PD97" s="61"/>
      <c r="PJ97" s="51"/>
      <c r="PK97" s="61"/>
      <c r="PQ97" s="51"/>
      <c r="PR97" s="61"/>
    </row>
    <row r="98" spans="1:434 14670:14670">
      <c r="A98" s="28"/>
      <c r="C98" s="29" t="e">
        <f>WEEKNUM(C100,2)</f>
        <v>#REF!</v>
      </c>
      <c r="D98" s="29" t="e">
        <f>WEEKNUM(D100,2)</f>
        <v>#REF!</v>
      </c>
      <c r="E98" s="29" t="e">
        <f>WEEKNUM(E100,2)</f>
        <v>#REF!</v>
      </c>
      <c r="F98" s="29" t="e">
        <f>WEEKNUM(F100,2)</f>
        <v>#REF!</v>
      </c>
      <c r="G98" s="29" t="e">
        <f>WEEKNUM(G100,2)</f>
        <v>#REF!</v>
      </c>
      <c r="H98" s="29" t="e">
        <f t="shared" ref="H98:N98" si="157">WEEKNUM(H100,2)</f>
        <v>#REF!</v>
      </c>
      <c r="I98" s="29" t="e">
        <f t="shared" si="157"/>
        <v>#REF!</v>
      </c>
      <c r="J98" s="29" t="e">
        <f t="shared" si="157"/>
        <v>#REF!</v>
      </c>
      <c r="K98" s="29" t="e">
        <f t="shared" si="157"/>
        <v>#REF!</v>
      </c>
      <c r="L98" s="29" t="e">
        <f t="shared" si="157"/>
        <v>#REF!</v>
      </c>
      <c r="M98" s="29" t="e">
        <f t="shared" si="157"/>
        <v>#REF!</v>
      </c>
      <c r="N98" s="29" t="e">
        <f t="shared" si="157"/>
        <v>#REF!</v>
      </c>
      <c r="O98" s="29" t="e">
        <f t="shared" ref="O98:U98" si="158">WEEKNUM(O100,2)</f>
        <v>#REF!</v>
      </c>
      <c r="P98" s="29" t="e">
        <f t="shared" si="158"/>
        <v>#REF!</v>
      </c>
      <c r="Q98" s="29" t="e">
        <f t="shared" si="158"/>
        <v>#REF!</v>
      </c>
      <c r="R98" s="29" t="e">
        <f t="shared" si="158"/>
        <v>#REF!</v>
      </c>
      <c r="S98" s="29" t="e">
        <f t="shared" si="158"/>
        <v>#REF!</v>
      </c>
      <c r="T98" s="29" t="e">
        <f t="shared" si="158"/>
        <v>#REF!</v>
      </c>
      <c r="U98" s="29" t="e">
        <f t="shared" si="158"/>
        <v>#REF!</v>
      </c>
      <c r="V98" s="29" t="e">
        <f t="shared" ref="V98:AB98" si="159">WEEKNUM(V100,2)</f>
        <v>#REF!</v>
      </c>
      <c r="W98" s="29" t="e">
        <f t="shared" si="159"/>
        <v>#REF!</v>
      </c>
      <c r="X98" s="29" t="e">
        <f t="shared" si="159"/>
        <v>#REF!</v>
      </c>
      <c r="Y98" s="29" t="e">
        <f t="shared" si="159"/>
        <v>#REF!</v>
      </c>
      <c r="Z98" s="29" t="e">
        <f t="shared" si="159"/>
        <v>#REF!</v>
      </c>
      <c r="AA98" s="29" t="e">
        <f t="shared" si="159"/>
        <v>#REF!</v>
      </c>
      <c r="AB98" s="29" t="e">
        <f t="shared" si="159"/>
        <v>#REF!</v>
      </c>
      <c r="AC98" s="29">
        <f>WEEKNUM(AC100,2)</f>
        <v>22</v>
      </c>
      <c r="AD98" s="29">
        <f t="shared" ref="AD98:AI98" si="160">WEEKNUM(AD100,2)</f>
        <v>22</v>
      </c>
      <c r="AE98" s="29">
        <f t="shared" si="160"/>
        <v>22</v>
      </c>
      <c r="AF98" s="29">
        <f t="shared" si="160"/>
        <v>22</v>
      </c>
      <c r="AG98" s="29">
        <f t="shared" si="160"/>
        <v>22</v>
      </c>
      <c r="AH98" s="29">
        <f t="shared" si="160"/>
        <v>22</v>
      </c>
      <c r="AI98" s="29">
        <f t="shared" si="160"/>
        <v>22</v>
      </c>
      <c r="AJ98" s="29">
        <f t="shared" ref="AJ98:AP98" si="161">WEEKNUM(AJ100,2)</f>
        <v>23</v>
      </c>
      <c r="AK98" s="29">
        <f t="shared" si="161"/>
        <v>23</v>
      </c>
      <c r="AL98" s="29">
        <f t="shared" si="161"/>
        <v>23</v>
      </c>
      <c r="AM98" s="29">
        <f t="shared" si="161"/>
        <v>23</v>
      </c>
      <c r="AN98" s="29">
        <f t="shared" si="161"/>
        <v>23</v>
      </c>
      <c r="AO98" s="29">
        <f t="shared" si="161"/>
        <v>23</v>
      </c>
      <c r="AP98" s="29">
        <f t="shared" si="161"/>
        <v>23</v>
      </c>
      <c r="AQ98" s="29">
        <f t="shared" ref="AQ98:AW98" si="162">WEEKNUM(AQ100,2)</f>
        <v>24</v>
      </c>
      <c r="AR98" s="29">
        <f t="shared" si="162"/>
        <v>24</v>
      </c>
      <c r="AS98" s="29">
        <f t="shared" si="162"/>
        <v>24</v>
      </c>
      <c r="AT98" s="29">
        <f t="shared" si="162"/>
        <v>24</v>
      </c>
      <c r="AU98" s="29">
        <f t="shared" si="162"/>
        <v>24</v>
      </c>
      <c r="AV98" s="29">
        <f t="shared" si="162"/>
        <v>24</v>
      </c>
      <c r="AW98" s="29">
        <f t="shared" si="162"/>
        <v>24</v>
      </c>
      <c r="AX98" s="29">
        <f t="shared" ref="AX98:BD98" si="163">WEEKNUM(AX100,2)</f>
        <v>25</v>
      </c>
      <c r="AY98" s="29">
        <f t="shared" si="163"/>
        <v>25</v>
      </c>
      <c r="AZ98" s="29">
        <f t="shared" si="163"/>
        <v>25</v>
      </c>
      <c r="BA98" s="29">
        <f t="shared" si="163"/>
        <v>25</v>
      </c>
      <c r="BB98" s="29">
        <f t="shared" si="163"/>
        <v>25</v>
      </c>
      <c r="BC98" s="29">
        <f t="shared" si="163"/>
        <v>25</v>
      </c>
      <c r="BD98" s="29">
        <f t="shared" si="163"/>
        <v>25</v>
      </c>
      <c r="BE98" s="29">
        <f t="shared" ref="BE98:BK98" si="164">WEEKNUM(BE100,2)</f>
        <v>26</v>
      </c>
      <c r="BF98" s="29">
        <f t="shared" si="164"/>
        <v>26</v>
      </c>
      <c r="BG98" s="29">
        <f t="shared" si="164"/>
        <v>26</v>
      </c>
      <c r="BH98" s="29">
        <f t="shared" si="164"/>
        <v>26</v>
      </c>
      <c r="BI98" s="29">
        <f t="shared" si="164"/>
        <v>26</v>
      </c>
      <c r="BJ98" s="29">
        <f t="shared" si="164"/>
        <v>26</v>
      </c>
      <c r="BK98" s="29">
        <f t="shared" si="164"/>
        <v>26</v>
      </c>
      <c r="BL98" s="29">
        <f t="shared" ref="BL98:BR98" si="165">WEEKNUM(BL100,2)</f>
        <v>27</v>
      </c>
      <c r="BM98" s="29">
        <f t="shared" si="165"/>
        <v>27</v>
      </c>
      <c r="BN98" s="29">
        <f t="shared" si="165"/>
        <v>27</v>
      </c>
      <c r="BO98" s="29">
        <f t="shared" si="165"/>
        <v>27</v>
      </c>
      <c r="BP98" s="29">
        <f t="shared" si="165"/>
        <v>27</v>
      </c>
      <c r="BQ98" s="29">
        <f t="shared" si="165"/>
        <v>27</v>
      </c>
      <c r="BR98" s="29">
        <f t="shared" si="165"/>
        <v>27</v>
      </c>
      <c r="BS98" s="29">
        <f t="shared" ref="BS98:BY98" si="166">WEEKNUM(BS100,2)</f>
        <v>28</v>
      </c>
      <c r="BT98" s="29">
        <f t="shared" si="166"/>
        <v>28</v>
      </c>
      <c r="BU98" s="29">
        <f t="shared" si="166"/>
        <v>28</v>
      </c>
      <c r="BV98" s="29">
        <f t="shared" si="166"/>
        <v>28</v>
      </c>
      <c r="BW98" s="29">
        <f t="shared" si="166"/>
        <v>28</v>
      </c>
      <c r="BX98" s="29">
        <f t="shared" si="166"/>
        <v>28</v>
      </c>
      <c r="BY98" s="29">
        <f t="shared" si="166"/>
        <v>28</v>
      </c>
      <c r="BZ98" s="29">
        <f t="shared" ref="BZ98:DH98" si="167">WEEKNUM(BZ100,2)</f>
        <v>29</v>
      </c>
      <c r="CA98" s="29">
        <f t="shared" si="167"/>
        <v>29</v>
      </c>
      <c r="CB98" s="29">
        <f t="shared" si="167"/>
        <v>29</v>
      </c>
      <c r="CC98" s="29">
        <f t="shared" si="167"/>
        <v>29</v>
      </c>
      <c r="CD98" s="29">
        <f t="shared" si="167"/>
        <v>29</v>
      </c>
      <c r="CE98" s="29">
        <f t="shared" si="167"/>
        <v>29</v>
      </c>
      <c r="CF98" s="29">
        <f t="shared" si="167"/>
        <v>29</v>
      </c>
      <c r="CG98" s="29">
        <f t="shared" si="167"/>
        <v>30</v>
      </c>
      <c r="CH98" s="29">
        <f t="shared" si="167"/>
        <v>30</v>
      </c>
      <c r="CI98" s="29">
        <f t="shared" si="167"/>
        <v>30</v>
      </c>
      <c r="CJ98" s="29">
        <f t="shared" si="167"/>
        <v>30</v>
      </c>
      <c r="CK98" s="29">
        <f t="shared" si="167"/>
        <v>30</v>
      </c>
      <c r="CL98" s="29">
        <f t="shared" si="167"/>
        <v>30</v>
      </c>
      <c r="CM98" s="29">
        <f t="shared" si="167"/>
        <v>30</v>
      </c>
      <c r="CN98" s="29">
        <f t="shared" si="167"/>
        <v>31</v>
      </c>
      <c r="CO98" s="29">
        <f t="shared" si="167"/>
        <v>31</v>
      </c>
      <c r="CP98" s="29">
        <f t="shared" si="167"/>
        <v>31</v>
      </c>
      <c r="CQ98" s="29">
        <f t="shared" si="167"/>
        <v>31</v>
      </c>
      <c r="CR98" s="29">
        <f t="shared" si="167"/>
        <v>31</v>
      </c>
      <c r="CS98" s="29">
        <f t="shared" si="167"/>
        <v>31</v>
      </c>
      <c r="CT98" s="29">
        <f t="shared" si="167"/>
        <v>31</v>
      </c>
      <c r="CU98" s="29">
        <f t="shared" si="167"/>
        <v>32</v>
      </c>
      <c r="CV98" s="29">
        <f t="shared" si="167"/>
        <v>32</v>
      </c>
      <c r="CW98" s="29">
        <f t="shared" si="167"/>
        <v>32</v>
      </c>
      <c r="CX98" s="29">
        <f t="shared" si="167"/>
        <v>32</v>
      </c>
      <c r="CY98" s="29">
        <f t="shared" si="167"/>
        <v>32</v>
      </c>
      <c r="CZ98" s="29">
        <f t="shared" si="167"/>
        <v>32</v>
      </c>
      <c r="DA98" s="29">
        <f t="shared" si="167"/>
        <v>32</v>
      </c>
      <c r="DB98" s="29">
        <f t="shared" si="167"/>
        <v>33</v>
      </c>
      <c r="DC98" s="29">
        <f t="shared" si="167"/>
        <v>33</v>
      </c>
      <c r="DD98" s="29">
        <f t="shared" si="167"/>
        <v>33</v>
      </c>
      <c r="DE98" s="29">
        <f t="shared" si="167"/>
        <v>33</v>
      </c>
      <c r="DF98" s="29">
        <f t="shared" si="167"/>
        <v>33</v>
      </c>
      <c r="DG98" s="29">
        <f t="shared" si="167"/>
        <v>33</v>
      </c>
      <c r="DH98" s="29">
        <f t="shared" si="167"/>
        <v>33</v>
      </c>
      <c r="DI98" s="29">
        <f t="shared" ref="DI98:DO98" si="168">WEEKNUM(DI100,2)</f>
        <v>34</v>
      </c>
      <c r="DJ98" s="29">
        <f t="shared" si="168"/>
        <v>34</v>
      </c>
      <c r="DK98" s="29">
        <f t="shared" si="168"/>
        <v>34</v>
      </c>
      <c r="DL98" s="29">
        <f t="shared" si="168"/>
        <v>34</v>
      </c>
      <c r="DM98" s="29">
        <f t="shared" si="168"/>
        <v>34</v>
      </c>
      <c r="DN98" s="29">
        <f t="shared" si="168"/>
        <v>34</v>
      </c>
      <c r="DO98" s="29">
        <f t="shared" si="168"/>
        <v>34</v>
      </c>
      <c r="DP98" s="29">
        <f t="shared" ref="DP98:DV98" si="169">WEEKNUM(DP100,2)</f>
        <v>35</v>
      </c>
      <c r="DQ98" s="29">
        <f t="shared" si="169"/>
        <v>35</v>
      </c>
      <c r="DR98" s="29">
        <f t="shared" si="169"/>
        <v>35</v>
      </c>
      <c r="DS98" s="29">
        <f t="shared" si="169"/>
        <v>35</v>
      </c>
      <c r="DT98" s="29">
        <f t="shared" si="169"/>
        <v>35</v>
      </c>
      <c r="DU98" s="29">
        <f t="shared" si="169"/>
        <v>35</v>
      </c>
      <c r="DV98" s="29">
        <f t="shared" si="169"/>
        <v>35</v>
      </c>
      <c r="DW98" s="29">
        <f t="shared" ref="DW98:EC98" si="170">WEEKNUM(DW100,2)</f>
        <v>36</v>
      </c>
      <c r="DX98" s="29">
        <f t="shared" si="170"/>
        <v>36</v>
      </c>
      <c r="DY98" s="29">
        <f t="shared" si="170"/>
        <v>36</v>
      </c>
      <c r="DZ98" s="29">
        <f t="shared" si="170"/>
        <v>36</v>
      </c>
      <c r="EA98" s="29">
        <f t="shared" si="170"/>
        <v>36</v>
      </c>
      <c r="EB98" s="29">
        <f t="shared" si="170"/>
        <v>36</v>
      </c>
      <c r="EC98" s="29">
        <f t="shared" si="170"/>
        <v>36</v>
      </c>
      <c r="ED98" s="29">
        <f t="shared" ref="ED98:EJ98" si="171">WEEKNUM(ED100,2)</f>
        <v>37</v>
      </c>
      <c r="EE98" s="29">
        <f t="shared" si="171"/>
        <v>37</v>
      </c>
      <c r="EF98" s="29">
        <f t="shared" si="171"/>
        <v>37</v>
      </c>
      <c r="EG98" s="29">
        <f t="shared" si="171"/>
        <v>37</v>
      </c>
      <c r="EH98" s="29">
        <f t="shared" si="171"/>
        <v>37</v>
      </c>
      <c r="EI98" s="29">
        <f t="shared" si="171"/>
        <v>37</v>
      </c>
      <c r="EJ98" s="29">
        <f t="shared" si="171"/>
        <v>37</v>
      </c>
      <c r="EK98" s="29">
        <f t="shared" ref="EK98:EQ98" si="172">WEEKNUM(EK100,2)</f>
        <v>38</v>
      </c>
      <c r="EL98" s="29">
        <f t="shared" si="172"/>
        <v>38</v>
      </c>
      <c r="EM98" s="29">
        <f t="shared" si="172"/>
        <v>38</v>
      </c>
      <c r="EN98" s="29">
        <f t="shared" si="172"/>
        <v>38</v>
      </c>
      <c r="EO98" s="29">
        <f t="shared" si="172"/>
        <v>38</v>
      </c>
      <c r="EP98" s="29">
        <f t="shared" si="172"/>
        <v>38</v>
      </c>
      <c r="EQ98" s="29">
        <f t="shared" si="172"/>
        <v>38</v>
      </c>
      <c r="ER98" s="29">
        <f t="shared" ref="ER98:EX98" si="173">WEEKNUM(ER100,2)</f>
        <v>39</v>
      </c>
      <c r="ES98" s="29">
        <f t="shared" si="173"/>
        <v>39</v>
      </c>
      <c r="ET98" s="29">
        <f t="shared" si="173"/>
        <v>39</v>
      </c>
      <c r="EU98" s="29">
        <f t="shared" si="173"/>
        <v>39</v>
      </c>
      <c r="EV98" s="29">
        <f t="shared" si="173"/>
        <v>39</v>
      </c>
      <c r="EW98" s="29">
        <f t="shared" si="173"/>
        <v>39</v>
      </c>
      <c r="EX98" s="29">
        <f t="shared" si="173"/>
        <v>39</v>
      </c>
      <c r="EY98" s="29">
        <f t="shared" ref="EY98:FE98" si="174">WEEKNUM(EY100,2)</f>
        <v>40</v>
      </c>
      <c r="EZ98" s="29">
        <f t="shared" si="174"/>
        <v>40</v>
      </c>
      <c r="FA98" s="29">
        <f t="shared" si="174"/>
        <v>40</v>
      </c>
      <c r="FB98" s="29">
        <f t="shared" si="174"/>
        <v>40</v>
      </c>
      <c r="FC98" s="29">
        <f t="shared" si="174"/>
        <v>40</v>
      </c>
      <c r="FD98" s="29">
        <f t="shared" si="174"/>
        <v>40</v>
      </c>
      <c r="FE98" s="29">
        <f t="shared" si="174"/>
        <v>40</v>
      </c>
      <c r="FF98" s="29">
        <f t="shared" ref="FF98:FL98" si="175">WEEKNUM(FF100,2)</f>
        <v>41</v>
      </c>
      <c r="FG98" s="29">
        <f t="shared" si="175"/>
        <v>41</v>
      </c>
      <c r="FH98" s="29">
        <f t="shared" si="175"/>
        <v>41</v>
      </c>
      <c r="FI98" s="29">
        <f t="shared" si="175"/>
        <v>41</v>
      </c>
      <c r="FJ98" s="29">
        <f t="shared" si="175"/>
        <v>41</v>
      </c>
      <c r="FK98" s="29">
        <f t="shared" si="175"/>
        <v>41</v>
      </c>
      <c r="FL98" s="29">
        <f t="shared" si="175"/>
        <v>41</v>
      </c>
      <c r="FM98" s="29">
        <f t="shared" ref="FM98:FS98" si="176">WEEKNUM(FM100,2)</f>
        <v>42</v>
      </c>
      <c r="FN98" s="29">
        <f t="shared" si="176"/>
        <v>42</v>
      </c>
      <c r="FO98" s="29">
        <f t="shared" si="176"/>
        <v>42</v>
      </c>
      <c r="FP98" s="29">
        <f t="shared" si="176"/>
        <v>42</v>
      </c>
      <c r="FQ98" s="29">
        <f t="shared" si="176"/>
        <v>42</v>
      </c>
      <c r="FR98" s="29">
        <f t="shared" si="176"/>
        <v>42</v>
      </c>
      <c r="FS98" s="29">
        <f t="shared" si="176"/>
        <v>42</v>
      </c>
      <c r="FT98" s="29">
        <f>WEEKNUM(FT100,2)</f>
        <v>43</v>
      </c>
      <c r="FU98" s="29">
        <f>WEEKNUM(FU100,2)</f>
        <v>43</v>
      </c>
      <c r="FV98" s="29">
        <f>WEEKNUM(FV100,2)</f>
        <v>43</v>
      </c>
      <c r="FW98" s="29">
        <f>WEEKNUM(FW100,2)</f>
        <v>43</v>
      </c>
      <c r="FX98" s="29">
        <f>WEEKNUM(FX100,2)</f>
        <v>43</v>
      </c>
      <c r="FY98" s="29">
        <f>WEEKNUM(FY100,2)</f>
        <v>43</v>
      </c>
      <c r="FZ98" s="29">
        <f>WEEKNUM(FZ100,2)</f>
        <v>43</v>
      </c>
      <c r="GA98" s="29">
        <f>WEEKNUM(GA100,2)</f>
        <v>44</v>
      </c>
      <c r="GB98" s="29">
        <f>WEEKNUM(GB100,2)</f>
        <v>44</v>
      </c>
      <c r="GC98" s="29">
        <f>WEEKNUM(GC100,2)</f>
        <v>44</v>
      </c>
      <c r="GD98" s="29">
        <f>WEEKNUM(GD100,2)</f>
        <v>44</v>
      </c>
      <c r="GE98" s="29">
        <f>WEEKNUM(GE100,2)</f>
        <v>44</v>
      </c>
      <c r="GF98" s="29">
        <f>WEEKNUM(GF100,2)</f>
        <v>44</v>
      </c>
      <c r="GG98" s="29">
        <f>WEEKNUM(GG100,2)</f>
        <v>44</v>
      </c>
      <c r="GH98" s="29">
        <f>WEEKNUM(GH100,2)</f>
        <v>45</v>
      </c>
      <c r="GI98" s="29">
        <f>WEEKNUM(GI100,2)</f>
        <v>45</v>
      </c>
      <c r="GJ98" s="29">
        <f>WEEKNUM(GJ100,2)</f>
        <v>45</v>
      </c>
      <c r="GK98" s="29">
        <f>WEEKNUM(GK100,2)</f>
        <v>45</v>
      </c>
      <c r="GL98" s="29">
        <f>WEEKNUM(GL100,2)</f>
        <v>45</v>
      </c>
      <c r="GM98" s="29">
        <f>WEEKNUM(GM100,2)</f>
        <v>45</v>
      </c>
      <c r="GN98" s="29">
        <f>WEEKNUM(GN100,2)</f>
        <v>45</v>
      </c>
      <c r="GO98" s="29">
        <f>WEEKNUM(GO100,2)</f>
        <v>46</v>
      </c>
      <c r="GP98" s="29">
        <f>WEEKNUM(GP100,2)</f>
        <v>46</v>
      </c>
      <c r="GQ98" s="29">
        <f>WEEKNUM(GQ100,2)</f>
        <v>46</v>
      </c>
      <c r="GR98" s="29">
        <f>WEEKNUM(GR100,2)</f>
        <v>46</v>
      </c>
      <c r="GS98" s="29">
        <f>WEEKNUM(GS100,2)</f>
        <v>46</v>
      </c>
      <c r="GT98" s="29">
        <f>WEEKNUM(GT100,2)</f>
        <v>46</v>
      </c>
      <c r="GU98" s="29">
        <f>WEEKNUM(GU100,2)</f>
        <v>46</v>
      </c>
      <c r="GV98" s="29">
        <f>WEEKNUM(GV100,2)</f>
        <v>47</v>
      </c>
      <c r="GW98" s="29">
        <f>WEEKNUM(GW100,2)</f>
        <v>47</v>
      </c>
      <c r="GX98" s="29">
        <f>WEEKNUM(GX100,2)</f>
        <v>47</v>
      </c>
      <c r="GY98" s="29">
        <f>WEEKNUM(GY100,2)</f>
        <v>47</v>
      </c>
      <c r="GZ98" s="29">
        <f>WEEKNUM(GZ100,2)</f>
        <v>47</v>
      </c>
      <c r="HA98" s="29">
        <f>WEEKNUM(HA100,2)</f>
        <v>47</v>
      </c>
      <c r="HB98" s="29">
        <f>WEEKNUM(HB100,2)</f>
        <v>47</v>
      </c>
      <c r="HC98" s="29">
        <f>WEEKNUM(HC100,2)</f>
        <v>48</v>
      </c>
      <c r="HD98" s="29">
        <f>WEEKNUM(HD100,2)</f>
        <v>48</v>
      </c>
      <c r="HE98" s="29">
        <f>WEEKNUM(HE100,2)</f>
        <v>48</v>
      </c>
      <c r="HF98" s="29">
        <f>WEEKNUM(HF100,2)</f>
        <v>48</v>
      </c>
      <c r="HG98" s="29">
        <f>WEEKNUM(HG100,2)</f>
        <v>48</v>
      </c>
      <c r="HH98" s="29">
        <f>WEEKNUM(HH100,2)</f>
        <v>48</v>
      </c>
      <c r="HI98" s="29">
        <f>WEEKNUM(HI100,2)</f>
        <v>48</v>
      </c>
      <c r="HJ98" s="29">
        <f>WEEKNUM(HJ100,2)</f>
        <v>49</v>
      </c>
      <c r="HK98" s="29">
        <f>WEEKNUM(HK100,2)</f>
        <v>49</v>
      </c>
      <c r="HL98" s="29">
        <f>WEEKNUM(HL100,2)</f>
        <v>49</v>
      </c>
      <c r="HM98" s="29">
        <f>WEEKNUM(HM100,2)</f>
        <v>49</v>
      </c>
      <c r="HN98" s="29">
        <f>WEEKNUM(HN100,2)</f>
        <v>49</v>
      </c>
      <c r="HO98" s="29">
        <f>WEEKNUM(HO100,2)</f>
        <v>49</v>
      </c>
      <c r="HP98" s="29">
        <f>WEEKNUM(HP100,2)</f>
        <v>49</v>
      </c>
      <c r="HQ98" s="29">
        <f>WEEKNUM(HQ100,2)</f>
        <v>50</v>
      </c>
      <c r="HR98" s="29">
        <f>WEEKNUM(HR100,2)</f>
        <v>50</v>
      </c>
      <c r="HS98" s="29">
        <f>WEEKNUM(HS100,2)</f>
        <v>50</v>
      </c>
      <c r="HT98" s="29">
        <f>WEEKNUM(HT100,2)</f>
        <v>50</v>
      </c>
      <c r="HU98" s="29">
        <f>WEEKNUM(HU100,2)</f>
        <v>50</v>
      </c>
      <c r="HV98" s="29">
        <f>WEEKNUM(HV100,2)</f>
        <v>50</v>
      </c>
      <c r="HW98" s="29">
        <f>WEEKNUM(HW100,2)</f>
        <v>50</v>
      </c>
      <c r="HX98" s="29">
        <f>WEEKNUM(HX100,2)</f>
        <v>51</v>
      </c>
      <c r="HY98" s="29">
        <f>WEEKNUM(HY100,2)</f>
        <v>51</v>
      </c>
      <c r="HZ98" s="29">
        <f>WEEKNUM(HZ100,2)</f>
        <v>51</v>
      </c>
      <c r="IA98" s="29">
        <f>WEEKNUM(IA100,2)</f>
        <v>51</v>
      </c>
      <c r="IB98" s="29">
        <f>WEEKNUM(IB100,2)</f>
        <v>51</v>
      </c>
      <c r="IC98" s="29">
        <f>WEEKNUM(IC100,2)</f>
        <v>51</v>
      </c>
      <c r="ID98" s="29">
        <f>WEEKNUM(ID100,2)</f>
        <v>51</v>
      </c>
      <c r="IE98" s="29">
        <f>WEEKNUM(IE100,2)</f>
        <v>52</v>
      </c>
      <c r="IF98" s="29">
        <f>WEEKNUM(IF100,2)</f>
        <v>52</v>
      </c>
      <c r="IG98" s="29">
        <f>WEEKNUM(IG100,2)</f>
        <v>52</v>
      </c>
      <c r="IH98" s="29">
        <f>WEEKNUM(IH100,2)</f>
        <v>52</v>
      </c>
      <c r="II98" s="29">
        <f>WEEKNUM(II100,2)</f>
        <v>52</v>
      </c>
      <c r="IJ98" s="29">
        <f>WEEKNUM(IJ100,2)</f>
        <v>52</v>
      </c>
      <c r="IK98" s="29">
        <f>WEEKNUM(IK100,2)</f>
        <v>52</v>
      </c>
      <c r="IL98" s="29">
        <f>WEEKNUM(IL100,2)</f>
        <v>53</v>
      </c>
      <c r="IM98" s="29">
        <f>WEEKNUM(IM100,2)</f>
        <v>53</v>
      </c>
      <c r="IN98" s="29">
        <f>WEEKNUM(IN100,2)</f>
        <v>1</v>
      </c>
      <c r="IO98" s="29">
        <f>WEEKNUM(IO100,2)</f>
        <v>1</v>
      </c>
      <c r="IP98" s="29">
        <f>WEEKNUM(IP100,2)</f>
        <v>1</v>
      </c>
      <c r="IQ98" s="29">
        <f>WEEKNUM(IQ100,2)</f>
        <v>1</v>
      </c>
      <c r="IR98" s="29">
        <f>WEEKNUM(IR100,2)</f>
        <v>1</v>
      </c>
      <c r="IS98" s="29">
        <f>WEEKNUM(IS100,2)</f>
        <v>2</v>
      </c>
      <c r="IT98" s="29">
        <f>WEEKNUM(IT100,2)</f>
        <v>2</v>
      </c>
      <c r="IU98" s="29">
        <f>WEEKNUM(IU100,2)</f>
        <v>2</v>
      </c>
      <c r="IV98" s="29">
        <f>WEEKNUM(IV100,2)</f>
        <v>2</v>
      </c>
      <c r="IW98" s="29">
        <f>WEEKNUM(IW100,2)</f>
        <v>2</v>
      </c>
      <c r="IX98" s="29">
        <f>WEEKNUM(IX100,2)</f>
        <v>2</v>
      </c>
      <c r="IY98" s="29">
        <f>WEEKNUM(IY100,2)</f>
        <v>2</v>
      </c>
      <c r="IZ98" s="29">
        <f>WEEKNUM(IZ100,2)</f>
        <v>3</v>
      </c>
      <c r="JA98" s="29">
        <f>WEEKNUM(JA100,2)</f>
        <v>3</v>
      </c>
      <c r="JB98" s="29">
        <f>WEEKNUM(JB100,2)</f>
        <v>3</v>
      </c>
      <c r="JC98" s="29">
        <f>WEEKNUM(JC100,2)</f>
        <v>3</v>
      </c>
      <c r="JD98" s="29">
        <f>WEEKNUM(JD100,2)</f>
        <v>3</v>
      </c>
      <c r="JE98" s="29">
        <f>WEEKNUM(JE100,2)</f>
        <v>3</v>
      </c>
      <c r="JF98" s="29">
        <f>WEEKNUM(JF100,2)</f>
        <v>3</v>
      </c>
      <c r="JG98" s="29">
        <f>WEEKNUM(JG100,2)</f>
        <v>4</v>
      </c>
      <c r="JH98" s="29">
        <f>WEEKNUM(JH100,2)</f>
        <v>4</v>
      </c>
      <c r="JI98" s="29">
        <f>WEEKNUM(JI100,2)</f>
        <v>4</v>
      </c>
      <c r="JJ98" s="29">
        <f>WEEKNUM(JJ100,2)</f>
        <v>4</v>
      </c>
      <c r="JK98" s="29">
        <f>WEEKNUM(JK100,2)</f>
        <v>4</v>
      </c>
      <c r="JL98" s="29">
        <f>WEEKNUM(JL100,2)</f>
        <v>4</v>
      </c>
      <c r="JM98" s="29">
        <f>WEEKNUM(JM100,2)</f>
        <v>4</v>
      </c>
      <c r="JN98" s="29">
        <f>WEEKNUM(JN100,2)</f>
        <v>5</v>
      </c>
      <c r="JO98" s="29">
        <f>WEEKNUM(JO100,2)</f>
        <v>5</v>
      </c>
      <c r="JP98" s="29">
        <f>WEEKNUM(JP100,2)</f>
        <v>5</v>
      </c>
      <c r="JQ98" s="29">
        <f>WEEKNUM(JQ100,2)</f>
        <v>5</v>
      </c>
      <c r="JR98" s="29">
        <f>WEEKNUM(JR100,2)</f>
        <v>5</v>
      </c>
      <c r="JS98" s="29">
        <f>WEEKNUM(JS100,2)</f>
        <v>5</v>
      </c>
      <c r="JT98" s="29">
        <f>WEEKNUM(JT100,2)</f>
        <v>5</v>
      </c>
      <c r="JU98" s="29">
        <f>WEEKNUM(JU100,2)</f>
        <v>6</v>
      </c>
      <c r="JV98" s="29">
        <f>WEEKNUM(JV100,2)</f>
        <v>6</v>
      </c>
      <c r="JW98" s="29">
        <f>WEEKNUM(JW100,2)</f>
        <v>6</v>
      </c>
      <c r="JX98" s="29">
        <f>WEEKNUM(JX100,2)</f>
        <v>6</v>
      </c>
      <c r="JY98" s="29">
        <f>WEEKNUM(JY100,2)</f>
        <v>6</v>
      </c>
      <c r="JZ98" s="29">
        <f>WEEKNUM(JZ100,2)</f>
        <v>6</v>
      </c>
      <c r="KA98" s="29">
        <f>WEEKNUM(KA100,2)</f>
        <v>6</v>
      </c>
      <c r="KB98" s="29">
        <f>WEEKNUM(KB100,2)</f>
        <v>7</v>
      </c>
      <c r="KC98" s="29">
        <f>WEEKNUM(KC100,2)</f>
        <v>7</v>
      </c>
      <c r="KD98" s="29">
        <f>WEEKNUM(KD100,2)</f>
        <v>7</v>
      </c>
      <c r="KE98" s="29">
        <f>WEEKNUM(KE100,2)</f>
        <v>7</v>
      </c>
      <c r="KF98" s="29">
        <f>WEEKNUM(KF100,2)</f>
        <v>7</v>
      </c>
      <c r="KG98" s="29">
        <f>WEEKNUM(KG100,2)</f>
        <v>7</v>
      </c>
      <c r="KH98" s="29">
        <f>WEEKNUM(KH100,2)</f>
        <v>7</v>
      </c>
      <c r="KI98" s="29">
        <f>WEEKNUM(KI100,2)</f>
        <v>8</v>
      </c>
      <c r="KJ98" s="29">
        <f>WEEKNUM(KJ100,2)</f>
        <v>8</v>
      </c>
      <c r="KK98" s="29">
        <f>WEEKNUM(KK100,2)</f>
        <v>8</v>
      </c>
      <c r="KL98" s="29">
        <f>WEEKNUM(KL100,2)</f>
        <v>8</v>
      </c>
      <c r="KM98" s="29">
        <f>WEEKNUM(KM100,2)</f>
        <v>8</v>
      </c>
      <c r="KN98" s="29">
        <f>WEEKNUM(KN100,2)</f>
        <v>8</v>
      </c>
      <c r="KO98" s="29">
        <f>WEEKNUM(KO100,2)</f>
        <v>8</v>
      </c>
      <c r="KP98" s="29">
        <f>WEEKNUM(KP100,2)</f>
        <v>9</v>
      </c>
      <c r="KQ98" s="29">
        <f>WEEKNUM(KQ100,2)</f>
        <v>9</v>
      </c>
      <c r="KR98" s="29">
        <f>WEEKNUM(KR100,2)</f>
        <v>9</v>
      </c>
      <c r="KS98" s="29">
        <f>WEEKNUM(KS100,2)</f>
        <v>9</v>
      </c>
      <c r="KT98" s="29">
        <f>WEEKNUM(KT100,2)</f>
        <v>9</v>
      </c>
      <c r="KU98" s="29">
        <f>WEEKNUM(KU100,2)</f>
        <v>9</v>
      </c>
      <c r="KV98" s="29">
        <f>WEEKNUM(KV100,2)</f>
        <v>9</v>
      </c>
      <c r="KW98" s="29">
        <f>WEEKNUM(KW100,2)</f>
        <v>10</v>
      </c>
      <c r="KX98" s="29">
        <f>WEEKNUM(KX100,2)</f>
        <v>10</v>
      </c>
      <c r="KY98" s="29">
        <f>WEEKNUM(KY100,2)</f>
        <v>10</v>
      </c>
      <c r="KZ98" s="29">
        <f>WEEKNUM(KZ100,2)</f>
        <v>10</v>
      </c>
      <c r="LA98" s="29">
        <f>WEEKNUM(LA100,2)</f>
        <v>10</v>
      </c>
      <c r="LB98" s="29">
        <f>WEEKNUM(LB100,2)</f>
        <v>10</v>
      </c>
      <c r="LC98" s="29">
        <f>WEEKNUM(LC100,2)</f>
        <v>10</v>
      </c>
      <c r="LD98" s="29">
        <f>WEEKNUM(LD100,2)</f>
        <v>11</v>
      </c>
      <c r="LE98" s="29">
        <f>WEEKNUM(LE100,2)</f>
        <v>11</v>
      </c>
      <c r="LF98" s="29">
        <f>WEEKNUM(LF100,2)</f>
        <v>11</v>
      </c>
      <c r="LG98" s="29">
        <f>WEEKNUM(LG100,2)</f>
        <v>11</v>
      </c>
      <c r="LH98" s="29">
        <f>WEEKNUM(LH100,2)</f>
        <v>11</v>
      </c>
      <c r="LI98" s="29">
        <f>WEEKNUM(LI100,2)</f>
        <v>11</v>
      </c>
      <c r="LJ98" s="29">
        <f>WEEKNUM(LJ100,2)</f>
        <v>11</v>
      </c>
      <c r="LK98" s="29">
        <f>WEEKNUM(LK100,2)</f>
        <v>12</v>
      </c>
      <c r="LL98" s="29">
        <f>WEEKNUM(LL100,2)</f>
        <v>12</v>
      </c>
      <c r="LM98" s="29">
        <f>WEEKNUM(LM100,2)</f>
        <v>12</v>
      </c>
      <c r="LN98" s="29">
        <f>WEEKNUM(LN100,2)</f>
        <v>12</v>
      </c>
      <c r="LO98" s="29">
        <f>WEEKNUM(LO100,2)</f>
        <v>12</v>
      </c>
      <c r="LP98" s="29">
        <f>WEEKNUM(LP100,2)</f>
        <v>12</v>
      </c>
      <c r="LQ98" s="29">
        <f>WEEKNUM(LQ100,2)</f>
        <v>12</v>
      </c>
      <c r="LR98" s="29">
        <f>WEEKNUM(LR100,2)</f>
        <v>13</v>
      </c>
      <c r="LS98" s="29">
        <f>WEEKNUM(LS100,2)</f>
        <v>13</v>
      </c>
      <c r="LT98" s="29">
        <f>WEEKNUM(LT100,2)</f>
        <v>13</v>
      </c>
      <c r="LU98" s="29">
        <f>WEEKNUM(LU100,2)</f>
        <v>13</v>
      </c>
      <c r="LV98" s="29">
        <f>WEEKNUM(LV100,2)</f>
        <v>13</v>
      </c>
      <c r="LW98" s="29">
        <f>WEEKNUM(LW100,2)</f>
        <v>13</v>
      </c>
      <c r="LX98" s="29">
        <f>WEEKNUM(LX100,2)</f>
        <v>13</v>
      </c>
      <c r="LY98" s="29">
        <f>WEEKNUM(LY100,2)</f>
        <v>14</v>
      </c>
      <c r="LZ98" s="29">
        <f>WEEKNUM(LZ100,2)</f>
        <v>14</v>
      </c>
      <c r="MA98" s="29">
        <f>WEEKNUM(MA100,2)</f>
        <v>14</v>
      </c>
      <c r="MB98" s="29">
        <f>WEEKNUM(MB100,2)</f>
        <v>14</v>
      </c>
      <c r="MC98" s="29">
        <f>WEEKNUM(MC100,2)</f>
        <v>14</v>
      </c>
      <c r="MD98" s="29">
        <f>WEEKNUM(MD100,2)</f>
        <v>14</v>
      </c>
      <c r="ME98" s="29">
        <f>WEEKNUM(ME100,2)</f>
        <v>14</v>
      </c>
      <c r="MF98" s="29">
        <f>WEEKNUM(MF100,2)</f>
        <v>15</v>
      </c>
      <c r="MG98" s="29">
        <f>WEEKNUM(MG100,2)</f>
        <v>15</v>
      </c>
      <c r="MH98" s="29">
        <f>WEEKNUM(MH100,2)</f>
        <v>15</v>
      </c>
      <c r="MI98" s="29">
        <f>WEEKNUM(MI100,2)</f>
        <v>15</v>
      </c>
      <c r="MJ98" s="29">
        <f>WEEKNUM(MJ100,2)</f>
        <v>15</v>
      </c>
      <c r="MK98" s="29">
        <f>WEEKNUM(MK100,2)</f>
        <v>15</v>
      </c>
      <c r="ML98" s="29">
        <f>WEEKNUM(ML100,2)</f>
        <v>15</v>
      </c>
      <c r="MM98" s="29">
        <f>WEEKNUM(MM100,2)</f>
        <v>16</v>
      </c>
      <c r="MN98" s="29">
        <f>WEEKNUM(MN100,2)</f>
        <v>16</v>
      </c>
      <c r="MO98" s="29">
        <f>WEEKNUM(MO100,2)</f>
        <v>16</v>
      </c>
      <c r="MP98" s="29">
        <f>WEEKNUM(MP100,2)</f>
        <v>16</v>
      </c>
      <c r="MQ98" s="29">
        <f>WEEKNUM(MQ100,2)</f>
        <v>16</v>
      </c>
      <c r="MR98" s="29">
        <f>WEEKNUM(MR100,2)</f>
        <v>16</v>
      </c>
      <c r="MS98" s="29">
        <f>WEEKNUM(MS100,2)</f>
        <v>16</v>
      </c>
      <c r="MT98" s="29">
        <f>WEEKNUM(MT100,2)</f>
        <v>17</v>
      </c>
      <c r="MU98" s="29">
        <f>WEEKNUM(MU100,2)</f>
        <v>17</v>
      </c>
      <c r="MV98" s="29">
        <f>WEEKNUM(MV100,2)</f>
        <v>17</v>
      </c>
      <c r="MW98" s="29">
        <f>WEEKNUM(MW100,2)</f>
        <v>17</v>
      </c>
      <c r="MX98" s="29">
        <f>WEEKNUM(MX100,2)</f>
        <v>17</v>
      </c>
      <c r="MY98" s="29">
        <f>WEEKNUM(MY100,2)</f>
        <v>17</v>
      </c>
      <c r="MZ98" s="29">
        <f>WEEKNUM(MZ100,2)</f>
        <v>17</v>
      </c>
      <c r="NA98" s="29">
        <f>WEEKNUM(NA100,2)</f>
        <v>18</v>
      </c>
      <c r="NB98" s="29">
        <f>WEEKNUM(NB100,2)</f>
        <v>18</v>
      </c>
      <c r="NC98" s="29">
        <f>WEEKNUM(NC100,2)</f>
        <v>18</v>
      </c>
      <c r="ND98" s="29">
        <f>WEEKNUM(ND100,2)</f>
        <v>18</v>
      </c>
      <c r="NE98" s="29">
        <f>WEEKNUM(NE100,2)</f>
        <v>18</v>
      </c>
      <c r="NF98" s="29">
        <f>WEEKNUM(NF100,2)</f>
        <v>18</v>
      </c>
      <c r="NG98" s="29">
        <f>WEEKNUM(NG100,2)</f>
        <v>18</v>
      </c>
      <c r="NH98" s="29">
        <f>WEEKNUM(NH100,2)</f>
        <v>19</v>
      </c>
      <c r="NI98" s="29">
        <f>WEEKNUM(NI100,2)</f>
        <v>19</v>
      </c>
      <c r="NJ98" s="29">
        <f>WEEKNUM(NJ100,2)</f>
        <v>19</v>
      </c>
      <c r="NK98" s="29">
        <f>WEEKNUM(NK100,2)</f>
        <v>19</v>
      </c>
      <c r="NL98" s="29">
        <f>WEEKNUM(NL100,2)</f>
        <v>19</v>
      </c>
      <c r="NM98" s="29">
        <f>WEEKNUM(NM100,2)</f>
        <v>19</v>
      </c>
      <c r="NN98" s="29">
        <f>WEEKNUM(NN100,2)</f>
        <v>19</v>
      </c>
      <c r="NO98" s="29">
        <f>WEEKNUM(NO100,2)</f>
        <v>20</v>
      </c>
      <c r="NP98" s="29">
        <f>WEEKNUM(NP100,2)</f>
        <v>20</v>
      </c>
      <c r="NQ98" s="29">
        <f>WEEKNUM(NQ100,2)</f>
        <v>20</v>
      </c>
      <c r="NR98" s="29">
        <f>WEEKNUM(NR100,2)</f>
        <v>20</v>
      </c>
      <c r="NS98" s="29">
        <f>WEEKNUM(NS100,2)</f>
        <v>20</v>
      </c>
      <c r="NT98" s="29">
        <f>WEEKNUM(NT100,2)</f>
        <v>20</v>
      </c>
      <c r="NU98" s="29">
        <f>WEEKNUM(NU100,2)</f>
        <v>20</v>
      </c>
      <c r="NV98" s="29">
        <f>WEEKNUM(NV100,2)</f>
        <v>21</v>
      </c>
      <c r="NW98" s="29">
        <f>WEEKNUM(NW100,2)</f>
        <v>21</v>
      </c>
      <c r="NX98" s="29">
        <f>WEEKNUM(NX100,2)</f>
        <v>21</v>
      </c>
      <c r="NY98" s="29">
        <f>WEEKNUM(NY100,2)</f>
        <v>21</v>
      </c>
      <c r="NZ98" s="29">
        <f>WEEKNUM(NZ100,2)</f>
        <v>21</v>
      </c>
      <c r="OA98" s="29">
        <f>WEEKNUM(OA100,2)</f>
        <v>21</v>
      </c>
      <c r="OB98" s="29">
        <f>WEEKNUM(OB100,2)</f>
        <v>21</v>
      </c>
      <c r="OC98" s="29">
        <f>WEEKNUM(OC100,2)</f>
        <v>22</v>
      </c>
      <c r="OD98" s="29">
        <f>WEEKNUM(OD100,2)</f>
        <v>22</v>
      </c>
      <c r="OE98" s="29">
        <f>WEEKNUM(OE100,2)</f>
        <v>22</v>
      </c>
      <c r="OF98" s="29">
        <f>WEEKNUM(OF100,2)</f>
        <v>22</v>
      </c>
      <c r="OG98" s="29">
        <f>WEEKNUM(OG100,2)</f>
        <v>22</v>
      </c>
      <c r="OH98" s="29">
        <f>WEEKNUM(OH100,2)</f>
        <v>22</v>
      </c>
      <c r="OI98" s="29">
        <f>WEEKNUM(OI100,2)</f>
        <v>22</v>
      </c>
      <c r="OJ98" s="29">
        <f>WEEKNUM(OJ100,2)</f>
        <v>23</v>
      </c>
      <c r="OK98" s="29">
        <f>WEEKNUM(OK100,2)</f>
        <v>23</v>
      </c>
      <c r="OL98" s="29">
        <f>WEEKNUM(OL100,2)</f>
        <v>23</v>
      </c>
      <c r="OM98" s="29">
        <f>WEEKNUM(OM100,2)</f>
        <v>23</v>
      </c>
      <c r="ON98" s="29">
        <f>WEEKNUM(ON100,2)</f>
        <v>23</v>
      </c>
      <c r="OO98" s="29">
        <f>WEEKNUM(OO100,2)</f>
        <v>23</v>
      </c>
      <c r="OP98" s="29">
        <f>WEEKNUM(OP100,2)</f>
        <v>23</v>
      </c>
      <c r="OQ98" s="29">
        <f>WEEKNUM(OQ100,2)</f>
        <v>24</v>
      </c>
      <c r="OR98" s="29">
        <f>WEEKNUM(OR100,2)</f>
        <v>24</v>
      </c>
      <c r="OS98" s="29">
        <f>WEEKNUM(OS100,2)</f>
        <v>24</v>
      </c>
      <c r="OT98" s="29">
        <f>WEEKNUM(OT100,2)</f>
        <v>24</v>
      </c>
      <c r="OU98" s="29">
        <f>WEEKNUM(OU100,2)</f>
        <v>24</v>
      </c>
      <c r="OV98" s="29">
        <f>WEEKNUM(OV100,2)</f>
        <v>24</v>
      </c>
      <c r="OW98" s="29">
        <f>WEEKNUM(OW100,2)</f>
        <v>24</v>
      </c>
      <c r="OX98" s="29">
        <f>WEEKNUM(OX100,2)</f>
        <v>25</v>
      </c>
      <c r="OY98" s="29">
        <f>WEEKNUM(OY100,2)</f>
        <v>25</v>
      </c>
      <c r="OZ98" s="29">
        <f>WEEKNUM(OZ100,2)</f>
        <v>25</v>
      </c>
      <c r="PA98" s="29">
        <f>WEEKNUM(PA100,2)</f>
        <v>25</v>
      </c>
      <c r="PB98" s="29">
        <f>WEEKNUM(PB100,2)</f>
        <v>25</v>
      </c>
      <c r="PC98" s="29">
        <f>WEEKNUM(PC100,2)</f>
        <v>25</v>
      </c>
      <c r="PD98" s="29">
        <f>WEEKNUM(PD100,2)</f>
        <v>25</v>
      </c>
      <c r="PE98" s="29">
        <f>WEEKNUM(PE100,2)</f>
        <v>26</v>
      </c>
      <c r="PF98" s="29">
        <f>WEEKNUM(PF100,2)</f>
        <v>26</v>
      </c>
      <c r="PG98" s="29">
        <f>WEEKNUM(PG100,2)</f>
        <v>26</v>
      </c>
      <c r="PH98" s="29">
        <f>WEEKNUM(PH100,2)</f>
        <v>26</v>
      </c>
      <c r="PI98" s="29">
        <f>WEEKNUM(PI100,2)</f>
        <v>26</v>
      </c>
      <c r="PJ98" s="29">
        <f>WEEKNUM(PJ100,2)</f>
        <v>26</v>
      </c>
      <c r="PK98" s="29">
        <f>WEEKNUM(PK100,2)</f>
        <v>26</v>
      </c>
      <c r="PL98" s="29">
        <f>WEEKNUM(PL100,2)</f>
        <v>27</v>
      </c>
      <c r="PM98" s="29">
        <f>WEEKNUM(PM100,2)</f>
        <v>27</v>
      </c>
      <c r="PN98" s="29">
        <f>WEEKNUM(PN100,2)</f>
        <v>27</v>
      </c>
      <c r="PO98" s="29">
        <f>WEEKNUM(PO100,2)</f>
        <v>27</v>
      </c>
      <c r="PP98" s="29">
        <f>WEEKNUM(PP100,2)</f>
        <v>27</v>
      </c>
      <c r="PQ98" s="29">
        <f>WEEKNUM(PQ100,2)</f>
        <v>27</v>
      </c>
      <c r="PR98" s="29">
        <f>WEEKNUM(PR100,2)</f>
        <v>27</v>
      </c>
    </row>
    <row r="99" spans="1:434 14670:14670">
      <c r="A99" s="27"/>
      <c r="C99" s="29" t="e">
        <f t="shared" ref="C99:AB99" si="177">VLOOKUP(WEEKDAY(C100,1)-1,$B:$B,2,FALSE)</f>
        <v>#REF!</v>
      </c>
      <c r="D99" s="29" t="e">
        <f t="shared" si="177"/>
        <v>#REF!</v>
      </c>
      <c r="E99" s="29" t="e">
        <f t="shared" si="177"/>
        <v>#REF!</v>
      </c>
      <c r="F99" s="52" t="e">
        <f t="shared" si="177"/>
        <v>#REF!</v>
      </c>
      <c r="G99" s="62" t="e">
        <f t="shared" si="177"/>
        <v>#REF!</v>
      </c>
      <c r="H99" s="29" t="e">
        <f t="shared" si="177"/>
        <v>#REF!</v>
      </c>
      <c r="I99" s="29" t="e">
        <f t="shared" si="177"/>
        <v>#REF!</v>
      </c>
      <c r="J99" s="29" t="e">
        <f t="shared" si="177"/>
        <v>#REF!</v>
      </c>
      <c r="K99" s="29" t="e">
        <f t="shared" si="177"/>
        <v>#REF!</v>
      </c>
      <c r="L99" s="29" t="e">
        <f t="shared" si="177"/>
        <v>#REF!</v>
      </c>
      <c r="M99" s="52" t="e">
        <f t="shared" si="177"/>
        <v>#REF!</v>
      </c>
      <c r="N99" s="62" t="e">
        <f t="shared" si="177"/>
        <v>#REF!</v>
      </c>
      <c r="O99" s="29" t="e">
        <f t="shared" si="177"/>
        <v>#REF!</v>
      </c>
      <c r="P99" s="29" t="e">
        <f t="shared" si="177"/>
        <v>#REF!</v>
      </c>
      <c r="Q99" s="29" t="e">
        <f t="shared" si="177"/>
        <v>#REF!</v>
      </c>
      <c r="R99" s="29" t="e">
        <f t="shared" si="177"/>
        <v>#REF!</v>
      </c>
      <c r="S99" s="29" t="e">
        <f t="shared" si="177"/>
        <v>#REF!</v>
      </c>
      <c r="T99" s="52" t="e">
        <f t="shared" si="177"/>
        <v>#REF!</v>
      </c>
      <c r="U99" s="62" t="e">
        <f t="shared" si="177"/>
        <v>#REF!</v>
      </c>
      <c r="V99" s="29" t="e">
        <f t="shared" si="177"/>
        <v>#REF!</v>
      </c>
      <c r="W99" s="29" t="e">
        <f t="shared" si="177"/>
        <v>#REF!</v>
      </c>
      <c r="X99" s="29" t="e">
        <f t="shared" si="177"/>
        <v>#REF!</v>
      </c>
      <c r="Y99" s="29" t="e">
        <f t="shared" si="177"/>
        <v>#REF!</v>
      </c>
      <c r="Z99" s="29" t="e">
        <f t="shared" si="177"/>
        <v>#REF!</v>
      </c>
      <c r="AA99" s="52" t="e">
        <f t="shared" si="177"/>
        <v>#REF!</v>
      </c>
      <c r="AB99" s="62" t="e">
        <f t="shared" si="177"/>
        <v>#REF!</v>
      </c>
      <c r="AC99" s="29" t="str">
        <f>VLOOKUP(WEEKDAY(AC100,2),Tabela4[],2,FALSE)</f>
        <v>PON</v>
      </c>
      <c r="AD99" s="29" t="str">
        <f>VLOOKUP(WEEKDAY(AD100,2),Tabela4[],2,FALSE)</f>
        <v>WT</v>
      </c>
      <c r="AE99" s="29" t="str">
        <f>VLOOKUP(WEEKDAY(AE100,2),Tabela4[],2,FALSE)</f>
        <v>ŚR</v>
      </c>
      <c r="AF99" s="29" t="str">
        <f>VLOOKUP(WEEKDAY(AF100,2),Tabela4[],2,FALSE)</f>
        <v>CZW</v>
      </c>
      <c r="AG99" s="29" t="str">
        <f>VLOOKUP(WEEKDAY(AG100,2),Tabela4[],2,FALSE)</f>
        <v>PT</v>
      </c>
      <c r="AH99" s="29" t="str">
        <f>VLOOKUP(WEEKDAY(AH100,2),Tabela4[],2,FALSE)</f>
        <v>SOB</v>
      </c>
      <c r="AI99" s="29" t="str">
        <f>VLOOKUP(WEEKDAY(AI100,2),Tabela4[],2,FALSE)</f>
        <v>NIEDZ</v>
      </c>
      <c r="AJ99" s="29" t="str">
        <f>VLOOKUP(WEEKDAY(AJ100,2),Tabela4[],2,FALSE)</f>
        <v>PON</v>
      </c>
      <c r="AK99" s="29" t="str">
        <f>VLOOKUP(WEEKDAY(AK100,2),Tabela4[],2,FALSE)</f>
        <v>WT</v>
      </c>
      <c r="AL99" s="29" t="str">
        <f>VLOOKUP(WEEKDAY(AL100,2),Tabela4[],2,FALSE)</f>
        <v>ŚR</v>
      </c>
      <c r="AM99" s="29" t="str">
        <f>VLOOKUP(WEEKDAY(AM100,2),Tabela4[],2,FALSE)</f>
        <v>CZW</v>
      </c>
      <c r="AN99" s="29" t="str">
        <f>VLOOKUP(WEEKDAY(AN100,2),Tabela4[],2,FALSE)</f>
        <v>PT</v>
      </c>
      <c r="AO99" s="29" t="str">
        <f>VLOOKUP(WEEKDAY(AO100,2),Tabela4[],2,FALSE)</f>
        <v>SOB</v>
      </c>
      <c r="AP99" s="29" t="str">
        <f>VLOOKUP(WEEKDAY(AP100,2),Tabela4[],2,FALSE)</f>
        <v>NIEDZ</v>
      </c>
      <c r="AQ99" s="29" t="str">
        <f>VLOOKUP(WEEKDAY(AQ100,2),Tabela4[],2,FALSE)</f>
        <v>PON</v>
      </c>
      <c r="AR99" s="29" t="str">
        <f>VLOOKUP(WEEKDAY(AR100,2),Tabela4[],2,FALSE)</f>
        <v>WT</v>
      </c>
      <c r="AS99" s="29" t="str">
        <f>VLOOKUP(WEEKDAY(AS100,2),Tabela4[],2,FALSE)</f>
        <v>ŚR</v>
      </c>
      <c r="AT99" s="29" t="str">
        <f>VLOOKUP(WEEKDAY(AT100,2),Tabela4[],2,FALSE)</f>
        <v>CZW</v>
      </c>
      <c r="AU99" s="29" t="str">
        <f>VLOOKUP(WEEKDAY(AU100,2),Tabela4[],2,FALSE)</f>
        <v>PT</v>
      </c>
      <c r="AV99" s="29" t="str">
        <f>VLOOKUP(WEEKDAY(AV100,2),Tabela4[],2,FALSE)</f>
        <v>SOB</v>
      </c>
      <c r="AW99" s="29" t="str">
        <f>VLOOKUP(WEEKDAY(AW100,2),Tabela4[],2,FALSE)</f>
        <v>NIEDZ</v>
      </c>
      <c r="AX99" s="29" t="str">
        <f>VLOOKUP(WEEKDAY(AX100,2),Tabela4[],2,FALSE)</f>
        <v>PON</v>
      </c>
      <c r="AY99" s="29" t="str">
        <f>VLOOKUP(WEEKDAY(AY100,2),Tabela4[],2,FALSE)</f>
        <v>WT</v>
      </c>
      <c r="AZ99" s="29" t="str">
        <f>VLOOKUP(WEEKDAY(AZ100,2),Tabela4[],2,FALSE)</f>
        <v>ŚR</v>
      </c>
      <c r="BA99" s="29" t="str">
        <f>VLOOKUP(WEEKDAY(BA100,2),Tabela4[],2,FALSE)</f>
        <v>CZW</v>
      </c>
      <c r="BB99" s="29" t="str">
        <f>VLOOKUP(WEEKDAY(BB100,2),Tabela4[],2,FALSE)</f>
        <v>PT</v>
      </c>
      <c r="BC99" s="29" t="str">
        <f>VLOOKUP(WEEKDAY(BC100,2),Tabela4[],2,FALSE)</f>
        <v>SOB</v>
      </c>
      <c r="BD99" s="29" t="str">
        <f>VLOOKUP(WEEKDAY(BD100,2),Tabela4[],2,FALSE)</f>
        <v>NIEDZ</v>
      </c>
      <c r="BE99" s="29" t="str">
        <f>VLOOKUP(WEEKDAY(BE100,2),Tabela4[],2,FALSE)</f>
        <v>PON</v>
      </c>
      <c r="BF99" s="29" t="str">
        <f>VLOOKUP(WEEKDAY(BF100,2),Tabela4[],2,FALSE)</f>
        <v>WT</v>
      </c>
      <c r="BG99" s="29" t="str">
        <f>VLOOKUP(WEEKDAY(BG100,2),Tabela4[],2,FALSE)</f>
        <v>ŚR</v>
      </c>
      <c r="BH99" s="29" t="str">
        <f>VLOOKUP(WEEKDAY(BH100,2),Tabela4[],2,FALSE)</f>
        <v>CZW</v>
      </c>
      <c r="BI99" s="29" t="str">
        <f>VLOOKUP(WEEKDAY(BI100,2),Tabela4[],2,FALSE)</f>
        <v>PT</v>
      </c>
      <c r="BJ99" s="29" t="str">
        <f>VLOOKUP(WEEKDAY(BJ100,2),Tabela4[],2,FALSE)</f>
        <v>SOB</v>
      </c>
      <c r="BK99" s="29" t="str">
        <f>VLOOKUP(WEEKDAY(BK100,2),Tabela4[],2,FALSE)</f>
        <v>NIEDZ</v>
      </c>
      <c r="BL99" s="29" t="str">
        <f>VLOOKUP(WEEKDAY(BL100,2),Tabela4[],2,FALSE)</f>
        <v>PON</v>
      </c>
      <c r="BM99" s="29" t="str">
        <f>VLOOKUP(WEEKDAY(BM100,2),Tabela4[],2,FALSE)</f>
        <v>WT</v>
      </c>
      <c r="BN99" s="29" t="str">
        <f>VLOOKUP(WEEKDAY(BN100,2),Tabela4[],2,FALSE)</f>
        <v>ŚR</v>
      </c>
      <c r="BO99" s="29" t="str">
        <f>VLOOKUP(WEEKDAY(BO100,2),Tabela4[],2,FALSE)</f>
        <v>CZW</v>
      </c>
      <c r="BP99" s="29" t="str">
        <f>VLOOKUP(WEEKDAY(BP100,2),Tabela4[],2,FALSE)</f>
        <v>PT</v>
      </c>
      <c r="BQ99" s="29" t="str">
        <f>VLOOKUP(WEEKDAY(BQ100,2),Tabela4[],2,FALSE)</f>
        <v>SOB</v>
      </c>
      <c r="BR99" s="29" t="str">
        <f>VLOOKUP(WEEKDAY(BR100,2),Tabela4[],2,FALSE)</f>
        <v>NIEDZ</v>
      </c>
      <c r="BS99" s="29" t="str">
        <f>VLOOKUP(WEEKDAY(BS100,2),Tabela4[],2,FALSE)</f>
        <v>PON</v>
      </c>
      <c r="BT99" s="29" t="str">
        <f>VLOOKUP(WEEKDAY(BT100,2),Tabela4[],2,FALSE)</f>
        <v>WT</v>
      </c>
      <c r="BU99" s="29" t="str">
        <f>VLOOKUP(WEEKDAY(BU100,2),Tabela4[],2,FALSE)</f>
        <v>ŚR</v>
      </c>
      <c r="BV99" s="29" t="str">
        <f>VLOOKUP(WEEKDAY(BV100,2),Tabela4[],2,FALSE)</f>
        <v>CZW</v>
      </c>
      <c r="BW99" s="29" t="str">
        <f>VLOOKUP(WEEKDAY(BW100,2),Tabela4[],2,FALSE)</f>
        <v>PT</v>
      </c>
      <c r="BX99" s="29" t="str">
        <f>VLOOKUP(WEEKDAY(BX100,2),Tabela4[],2,FALSE)</f>
        <v>SOB</v>
      </c>
      <c r="BY99" s="29" t="str">
        <f>VLOOKUP(WEEKDAY(BY100,2),Tabela4[],2,FALSE)</f>
        <v>NIEDZ</v>
      </c>
      <c r="BZ99" s="29" t="str">
        <f>VLOOKUP(WEEKDAY(BZ100,2),Tabela4[],2,FALSE)</f>
        <v>PON</v>
      </c>
      <c r="CA99" s="29" t="str">
        <f>VLOOKUP(WEEKDAY(CA100,2),Tabela4[],2,FALSE)</f>
        <v>WT</v>
      </c>
      <c r="CB99" s="29" t="str">
        <f>VLOOKUP(WEEKDAY(CB100,2),Tabela4[],2,FALSE)</f>
        <v>ŚR</v>
      </c>
      <c r="CC99" s="29" t="str">
        <f>VLOOKUP(WEEKDAY(CC100,2),Tabela4[],2,FALSE)</f>
        <v>CZW</v>
      </c>
      <c r="CD99" s="29" t="str">
        <f>VLOOKUP(WEEKDAY(CD100,2),Tabela4[],2,FALSE)</f>
        <v>PT</v>
      </c>
      <c r="CE99" s="29" t="str">
        <f>VLOOKUP(WEEKDAY(CE100,2),Tabela4[],2,FALSE)</f>
        <v>SOB</v>
      </c>
      <c r="CF99" s="29" t="str">
        <f>VLOOKUP(WEEKDAY(CF100,2),Tabela4[],2,FALSE)</f>
        <v>NIEDZ</v>
      </c>
      <c r="CG99" s="29" t="str">
        <f>VLOOKUP(WEEKDAY(CG100,2),Tabela4[],2,FALSE)</f>
        <v>PON</v>
      </c>
      <c r="CH99" s="29" t="str">
        <f>VLOOKUP(WEEKDAY(CH100,2),Tabela4[],2,FALSE)</f>
        <v>WT</v>
      </c>
      <c r="CI99" s="29" t="str">
        <f>VLOOKUP(WEEKDAY(CI100,2),Tabela4[],2,FALSE)</f>
        <v>ŚR</v>
      </c>
      <c r="CJ99" s="29" t="str">
        <f>VLOOKUP(WEEKDAY(CJ100,2),Tabela4[],2,FALSE)</f>
        <v>CZW</v>
      </c>
      <c r="CK99" s="29" t="str">
        <f>VLOOKUP(WEEKDAY(CK100,2),Tabela4[],2,FALSE)</f>
        <v>PT</v>
      </c>
      <c r="CL99" s="29" t="str">
        <f>VLOOKUP(WEEKDAY(CL100,2),Tabela4[],2,FALSE)</f>
        <v>SOB</v>
      </c>
      <c r="CM99" s="29" t="str">
        <f>VLOOKUP(WEEKDAY(CM100,2),Tabela4[],2,FALSE)</f>
        <v>NIEDZ</v>
      </c>
      <c r="CN99" s="29" t="str">
        <f>VLOOKUP(WEEKDAY(CN100,2),Tabela4[],2,FALSE)</f>
        <v>PON</v>
      </c>
      <c r="CO99" s="29" t="str">
        <f>VLOOKUP(WEEKDAY(CO100,2),Tabela4[],2,FALSE)</f>
        <v>WT</v>
      </c>
      <c r="CP99" s="29" t="str">
        <f>VLOOKUP(WEEKDAY(CP100,2),Tabela4[],2,FALSE)</f>
        <v>ŚR</v>
      </c>
      <c r="CQ99" s="29" t="str">
        <f>VLOOKUP(WEEKDAY(CQ100,2),Tabela4[],2,FALSE)</f>
        <v>CZW</v>
      </c>
      <c r="CR99" s="29" t="str">
        <f>VLOOKUP(WEEKDAY(CR100,2),Tabela4[],2,FALSE)</f>
        <v>PT</v>
      </c>
      <c r="CS99" s="29" t="str">
        <f>VLOOKUP(WEEKDAY(CS100,2),Tabela4[],2,FALSE)</f>
        <v>SOB</v>
      </c>
      <c r="CT99" s="29" t="str">
        <f>VLOOKUP(WEEKDAY(CT100,2),Tabela4[],2,FALSE)</f>
        <v>NIEDZ</v>
      </c>
      <c r="CU99" s="29" t="str">
        <f>VLOOKUP(WEEKDAY(CU100,2),Tabela4[],2,FALSE)</f>
        <v>PON</v>
      </c>
      <c r="CV99" s="29" t="str">
        <f>VLOOKUP(WEEKDAY(CV100,2),Tabela4[],2,FALSE)</f>
        <v>WT</v>
      </c>
      <c r="CW99" s="29" t="str">
        <f>VLOOKUP(WEEKDAY(CW100,2),Tabela4[],2,FALSE)</f>
        <v>ŚR</v>
      </c>
      <c r="CX99" s="29" t="str">
        <f>VLOOKUP(WEEKDAY(CX100,2),Tabela4[],2,FALSE)</f>
        <v>CZW</v>
      </c>
      <c r="CY99" s="29" t="str">
        <f>VLOOKUP(WEEKDAY(CY100,2),Tabela4[],2,FALSE)</f>
        <v>PT</v>
      </c>
      <c r="CZ99" s="29" t="str">
        <f>VLOOKUP(WEEKDAY(CZ100,2),Tabela4[],2,FALSE)</f>
        <v>SOB</v>
      </c>
      <c r="DA99" s="29" t="str">
        <f>VLOOKUP(WEEKDAY(DA100,2),Tabela4[],2,FALSE)</f>
        <v>NIEDZ</v>
      </c>
      <c r="DB99" s="29" t="str">
        <f>VLOOKUP(WEEKDAY(DB100,2),Tabela4[],2,FALSE)</f>
        <v>PON</v>
      </c>
      <c r="DC99" s="29" t="str">
        <f>VLOOKUP(WEEKDAY(DC100,2),Tabela4[],2,FALSE)</f>
        <v>WT</v>
      </c>
      <c r="DD99" s="29" t="str">
        <f>VLOOKUP(WEEKDAY(DD100,2),Tabela4[],2,FALSE)</f>
        <v>ŚR</v>
      </c>
      <c r="DE99" s="29" t="str">
        <f>VLOOKUP(WEEKDAY(DE100,2),Tabela4[],2,FALSE)</f>
        <v>CZW</v>
      </c>
      <c r="DF99" s="29" t="str">
        <f>VLOOKUP(WEEKDAY(DF100,2),Tabela4[],2,FALSE)</f>
        <v>PT</v>
      </c>
      <c r="DG99" s="29" t="str">
        <f>VLOOKUP(WEEKDAY(DG100,2),Tabela4[],2,FALSE)</f>
        <v>SOB</v>
      </c>
      <c r="DH99" s="29" t="str">
        <f>VLOOKUP(WEEKDAY(DH100,2),Tabela4[],2,FALSE)</f>
        <v>NIEDZ</v>
      </c>
      <c r="DI99" s="29" t="str">
        <f>VLOOKUP(WEEKDAY(DI100,2),Tabela4[],2,FALSE)</f>
        <v>PON</v>
      </c>
      <c r="DJ99" s="29" t="str">
        <f>VLOOKUP(WEEKDAY(DJ100,2),Tabela4[],2,FALSE)</f>
        <v>WT</v>
      </c>
      <c r="DK99" s="29" t="str">
        <f>VLOOKUP(WEEKDAY(DK100,2),Tabela4[],2,FALSE)</f>
        <v>ŚR</v>
      </c>
      <c r="DL99" s="29" t="str">
        <f>VLOOKUP(WEEKDAY(DL100,2),Tabela4[],2,FALSE)</f>
        <v>CZW</v>
      </c>
      <c r="DM99" s="29" t="str">
        <f>VLOOKUP(WEEKDAY(DM100,2),Tabela4[],2,FALSE)</f>
        <v>PT</v>
      </c>
      <c r="DN99" s="29" t="str">
        <f>VLOOKUP(WEEKDAY(DN100,2),Tabela4[],2,FALSE)</f>
        <v>SOB</v>
      </c>
      <c r="DO99" s="29" t="str">
        <f>VLOOKUP(WEEKDAY(DO100,2),Tabela4[],2,FALSE)</f>
        <v>NIEDZ</v>
      </c>
      <c r="DP99" s="29" t="str">
        <f>VLOOKUP(WEEKDAY(DP100,2),Tabela4[],2,FALSE)</f>
        <v>PON</v>
      </c>
      <c r="DQ99" s="29" t="str">
        <f>VLOOKUP(WEEKDAY(DQ100,2),Tabela4[],2,FALSE)</f>
        <v>WT</v>
      </c>
      <c r="DR99" s="29" t="str">
        <f>VLOOKUP(WEEKDAY(DR100,2),Tabela4[],2,FALSE)</f>
        <v>ŚR</v>
      </c>
      <c r="DS99" s="29" t="str">
        <f>VLOOKUP(WEEKDAY(DS100,2),Tabela4[],2,FALSE)</f>
        <v>CZW</v>
      </c>
      <c r="DT99" s="29" t="str">
        <f>VLOOKUP(WEEKDAY(DT100,2),Tabela4[],2,FALSE)</f>
        <v>PT</v>
      </c>
      <c r="DU99" s="29" t="str">
        <f>VLOOKUP(WEEKDAY(DU100,2),Tabela4[],2,FALSE)</f>
        <v>SOB</v>
      </c>
      <c r="DV99" s="29" t="str">
        <f>VLOOKUP(WEEKDAY(DV100,2),Tabela4[],2,FALSE)</f>
        <v>NIEDZ</v>
      </c>
      <c r="DW99" s="29" t="str">
        <f>VLOOKUP(WEEKDAY(DW100,2),Tabela4[],2,FALSE)</f>
        <v>PON</v>
      </c>
      <c r="DX99" s="29" t="str">
        <f>VLOOKUP(WEEKDAY(DX100,2),Tabela4[],2,FALSE)</f>
        <v>WT</v>
      </c>
      <c r="DY99" s="29" t="str">
        <f>VLOOKUP(WEEKDAY(DY100,2),Tabela4[],2,FALSE)</f>
        <v>ŚR</v>
      </c>
      <c r="DZ99" s="29" t="str">
        <f>VLOOKUP(WEEKDAY(DZ100,2),Tabela4[],2,FALSE)</f>
        <v>CZW</v>
      </c>
      <c r="EA99" s="29" t="str">
        <f>VLOOKUP(WEEKDAY(EA100,2),Tabela4[],2,FALSE)</f>
        <v>PT</v>
      </c>
      <c r="EB99" s="29" t="str">
        <f>VLOOKUP(WEEKDAY(EB100,2),Tabela4[],2,FALSE)</f>
        <v>SOB</v>
      </c>
      <c r="EC99" s="29" t="str">
        <f>VLOOKUP(WEEKDAY(EC100,2),Tabela4[],2,FALSE)</f>
        <v>NIEDZ</v>
      </c>
      <c r="ED99" s="29" t="str">
        <f>VLOOKUP(WEEKDAY(ED100,2),Tabela4[],2,FALSE)</f>
        <v>PON</v>
      </c>
      <c r="EE99" s="29" t="str">
        <f>VLOOKUP(WEEKDAY(EE100,2),Tabela4[],2,FALSE)</f>
        <v>WT</v>
      </c>
      <c r="EF99" s="29" t="str">
        <f>VLOOKUP(WEEKDAY(EF100,2),Tabela4[],2,FALSE)</f>
        <v>ŚR</v>
      </c>
      <c r="EG99" s="29" t="str">
        <f>VLOOKUP(WEEKDAY(EG100,2),Tabela4[],2,FALSE)</f>
        <v>CZW</v>
      </c>
      <c r="EH99" s="29" t="str">
        <f>VLOOKUP(WEEKDAY(EH100,2),Tabela4[],2,FALSE)</f>
        <v>PT</v>
      </c>
      <c r="EI99" s="29" t="str">
        <f>VLOOKUP(WEEKDAY(EI100,2),Tabela4[],2,FALSE)</f>
        <v>SOB</v>
      </c>
      <c r="EJ99" s="29" t="str">
        <f>VLOOKUP(WEEKDAY(EJ100,2),Tabela4[],2,FALSE)</f>
        <v>NIEDZ</v>
      </c>
      <c r="EK99" s="29" t="str">
        <f>VLOOKUP(WEEKDAY(EK100,2),Tabela4[],2,FALSE)</f>
        <v>PON</v>
      </c>
      <c r="EL99" s="29" t="str">
        <f>VLOOKUP(WEEKDAY(EL100,2),Tabela4[],2,FALSE)</f>
        <v>WT</v>
      </c>
      <c r="EM99" s="29" t="str">
        <f>VLOOKUP(WEEKDAY(EM100,2),Tabela4[],2,FALSE)</f>
        <v>ŚR</v>
      </c>
      <c r="EN99" s="29" t="str">
        <f>VLOOKUP(WEEKDAY(EN100,2),Tabela4[],2,FALSE)</f>
        <v>CZW</v>
      </c>
      <c r="EO99" s="29" t="str">
        <f>VLOOKUP(WEEKDAY(EO100,2),Tabela4[],2,FALSE)</f>
        <v>PT</v>
      </c>
      <c r="EP99" s="29" t="str">
        <f>VLOOKUP(WEEKDAY(EP100,2),Tabela4[],2,FALSE)</f>
        <v>SOB</v>
      </c>
      <c r="EQ99" s="29" t="str">
        <f>VLOOKUP(WEEKDAY(EQ100,2),Tabela4[],2,FALSE)</f>
        <v>NIEDZ</v>
      </c>
      <c r="ER99" s="29" t="str">
        <f>VLOOKUP(WEEKDAY(ER100,2),Tabela4[],2,FALSE)</f>
        <v>PON</v>
      </c>
      <c r="ES99" s="29" t="str">
        <f>VLOOKUP(WEEKDAY(ES100,2),Tabela4[],2,FALSE)</f>
        <v>WT</v>
      </c>
      <c r="ET99" s="29" t="str">
        <f>VLOOKUP(WEEKDAY(ET100,2),Tabela4[],2,FALSE)</f>
        <v>ŚR</v>
      </c>
      <c r="EU99" s="29" t="str">
        <f>VLOOKUP(WEEKDAY(EU100,2),Tabela4[],2,FALSE)</f>
        <v>CZW</v>
      </c>
      <c r="EV99" s="29" t="str">
        <f>VLOOKUP(WEEKDAY(EV100,2),Tabela4[],2,FALSE)</f>
        <v>PT</v>
      </c>
      <c r="EW99" s="29" t="str">
        <f>VLOOKUP(WEEKDAY(EW100,2),Tabela4[],2,FALSE)</f>
        <v>SOB</v>
      </c>
      <c r="EX99" s="29" t="str">
        <f>VLOOKUP(WEEKDAY(EX100,2),Tabela4[],2,FALSE)</f>
        <v>NIEDZ</v>
      </c>
      <c r="EY99" s="29" t="str">
        <f>VLOOKUP(WEEKDAY(EY100,2),Tabela4[],2,FALSE)</f>
        <v>PON</v>
      </c>
      <c r="EZ99" s="29" t="str">
        <f>VLOOKUP(WEEKDAY(EZ100,2),Tabela4[],2,FALSE)</f>
        <v>WT</v>
      </c>
      <c r="FA99" s="29" t="str">
        <f>VLOOKUP(WEEKDAY(FA100,2),Tabela4[],2,FALSE)</f>
        <v>ŚR</v>
      </c>
      <c r="FB99" s="29" t="str">
        <f>VLOOKUP(WEEKDAY(FB100,2),Tabela4[],2,FALSE)</f>
        <v>CZW</v>
      </c>
      <c r="FC99" s="29" t="str">
        <f>VLOOKUP(WEEKDAY(FC100,2),Tabela4[],2,FALSE)</f>
        <v>PT</v>
      </c>
      <c r="FD99" s="29" t="str">
        <f>VLOOKUP(WEEKDAY(FD100,2),Tabela4[],2,FALSE)</f>
        <v>SOB</v>
      </c>
      <c r="FE99" s="29" t="str">
        <f>VLOOKUP(WEEKDAY(FE100,2),Tabela4[],2,FALSE)</f>
        <v>NIEDZ</v>
      </c>
      <c r="FF99" s="29" t="str">
        <f>VLOOKUP(WEEKDAY(FF100,2),Tabela4[],2,FALSE)</f>
        <v>PON</v>
      </c>
      <c r="FG99" s="29" t="str">
        <f>VLOOKUP(WEEKDAY(FG100,2),Tabela4[],2,FALSE)</f>
        <v>WT</v>
      </c>
      <c r="FH99" s="29" t="str">
        <f>VLOOKUP(WEEKDAY(FH100,2),Tabela4[],2,FALSE)</f>
        <v>ŚR</v>
      </c>
      <c r="FI99" s="29" t="str">
        <f>VLOOKUP(WEEKDAY(FI100,2),Tabela4[],2,FALSE)</f>
        <v>CZW</v>
      </c>
      <c r="FJ99" s="29" t="str">
        <f>VLOOKUP(WEEKDAY(FJ100,2),Tabela4[],2,FALSE)</f>
        <v>PT</v>
      </c>
      <c r="FK99" s="29" t="str">
        <f>VLOOKUP(WEEKDAY(FK100,2),Tabela4[],2,FALSE)</f>
        <v>SOB</v>
      </c>
      <c r="FL99" s="29" t="str">
        <f>VLOOKUP(WEEKDAY(FL100,2),Tabela4[],2,FALSE)</f>
        <v>NIEDZ</v>
      </c>
      <c r="FM99" s="29" t="str">
        <f>VLOOKUP(WEEKDAY(FM100,2),Tabela4[],2,FALSE)</f>
        <v>PON</v>
      </c>
      <c r="FN99" s="29" t="str">
        <f>VLOOKUP(WEEKDAY(FN100,2),Tabela4[],2,FALSE)</f>
        <v>WT</v>
      </c>
      <c r="FO99" s="29" t="str">
        <f>VLOOKUP(WEEKDAY(FO100,2),Tabela4[],2,FALSE)</f>
        <v>ŚR</v>
      </c>
      <c r="FP99" s="29" t="str">
        <f>VLOOKUP(WEEKDAY(FP100,2),Tabela4[],2,FALSE)</f>
        <v>CZW</v>
      </c>
      <c r="FQ99" s="29" t="str">
        <f>VLOOKUP(WEEKDAY(FQ100,2),Tabela4[],2,FALSE)</f>
        <v>PT</v>
      </c>
      <c r="FR99" s="29" t="str">
        <f>VLOOKUP(WEEKDAY(FR100,2),Tabela4[],2,FALSE)</f>
        <v>SOB</v>
      </c>
      <c r="FS99" s="29" t="str">
        <f>VLOOKUP(WEEKDAY(FS100,2),Tabela4[],2,FALSE)</f>
        <v>NIEDZ</v>
      </c>
      <c r="FT99" s="29" t="str">
        <f>VLOOKUP(WEEKDAY(FT100,2),Tabela4[],2,FALSE)</f>
        <v>PON</v>
      </c>
      <c r="FU99" s="29" t="str">
        <f>VLOOKUP(WEEKDAY(FU100,2),Tabela4[],2,FALSE)</f>
        <v>WT</v>
      </c>
      <c r="FV99" s="29" t="str">
        <f>VLOOKUP(WEEKDAY(FV100,2),Tabela4[],2,FALSE)</f>
        <v>ŚR</v>
      </c>
      <c r="FW99" s="29" t="str">
        <f>VLOOKUP(WEEKDAY(FW100,2),Tabela4[],2,FALSE)</f>
        <v>CZW</v>
      </c>
      <c r="FX99" s="29" t="str">
        <f>VLOOKUP(WEEKDAY(FX100,2),Tabela4[],2,FALSE)</f>
        <v>PT</v>
      </c>
      <c r="FY99" s="29" t="str">
        <f>VLOOKUP(WEEKDAY(FY100,2),Tabela4[],2,FALSE)</f>
        <v>SOB</v>
      </c>
      <c r="FZ99" s="29" t="str">
        <f>VLOOKUP(WEEKDAY(FZ100,2),Tabela4[],2,FALSE)</f>
        <v>NIEDZ</v>
      </c>
      <c r="GA99" s="29" t="str">
        <f>VLOOKUP(WEEKDAY(GA100,2),Tabela4[],2,FALSE)</f>
        <v>PON</v>
      </c>
      <c r="GB99" s="29" t="str">
        <f>VLOOKUP(WEEKDAY(GB100,2),Tabela4[],2,FALSE)</f>
        <v>WT</v>
      </c>
      <c r="GC99" s="29" t="str">
        <f>VLOOKUP(WEEKDAY(GC100,2),Tabela4[],2,FALSE)</f>
        <v>ŚR</v>
      </c>
      <c r="GD99" s="29" t="str">
        <f>VLOOKUP(WEEKDAY(GD100,2),Tabela4[],2,FALSE)</f>
        <v>CZW</v>
      </c>
      <c r="GE99" s="29" t="str">
        <f>VLOOKUP(WEEKDAY(GE100,2),Tabela4[],2,FALSE)</f>
        <v>PT</v>
      </c>
      <c r="GF99" s="29" t="str">
        <f>VLOOKUP(WEEKDAY(GF100,2),Tabela4[],2,FALSE)</f>
        <v>SOB</v>
      </c>
      <c r="GG99" s="29" t="str">
        <f>VLOOKUP(WEEKDAY(GG100,2),Tabela4[],2,FALSE)</f>
        <v>NIEDZ</v>
      </c>
      <c r="GH99" s="29" t="str">
        <f>VLOOKUP(WEEKDAY(GH100,2),Tabela4[],2,FALSE)</f>
        <v>PON</v>
      </c>
      <c r="GI99" s="29" t="str">
        <f>VLOOKUP(WEEKDAY(GI100,2),Tabela4[],2,FALSE)</f>
        <v>WT</v>
      </c>
      <c r="GJ99" s="29" t="str">
        <f>VLOOKUP(WEEKDAY(GJ100,2),Tabela4[],2,FALSE)</f>
        <v>ŚR</v>
      </c>
      <c r="GK99" s="29" t="str">
        <f>VLOOKUP(WEEKDAY(GK100,2),Tabela4[],2,FALSE)</f>
        <v>CZW</v>
      </c>
      <c r="GL99" s="29" t="str">
        <f>VLOOKUP(WEEKDAY(GL100,2),Tabela4[],2,FALSE)</f>
        <v>PT</v>
      </c>
      <c r="GM99" s="29" t="str">
        <f>VLOOKUP(WEEKDAY(GM100,2),Tabela4[],2,FALSE)</f>
        <v>SOB</v>
      </c>
      <c r="GN99" s="29" t="str">
        <f>VLOOKUP(WEEKDAY(GN100,2),Tabela4[],2,FALSE)</f>
        <v>NIEDZ</v>
      </c>
      <c r="GO99" s="29" t="str">
        <f>VLOOKUP(WEEKDAY(GO100,2),Tabela4[],2,FALSE)</f>
        <v>PON</v>
      </c>
      <c r="GP99" s="29" t="str">
        <f>VLOOKUP(WEEKDAY(GP100,2),Tabela4[],2,FALSE)</f>
        <v>WT</v>
      </c>
      <c r="GQ99" s="29" t="str">
        <f>VLOOKUP(WEEKDAY(GQ100,2),Tabela4[],2,FALSE)</f>
        <v>ŚR</v>
      </c>
      <c r="GR99" s="29" t="str">
        <f>VLOOKUP(WEEKDAY(GR100,2),Tabela4[],2,FALSE)</f>
        <v>CZW</v>
      </c>
      <c r="GS99" s="29" t="str">
        <f>VLOOKUP(WEEKDAY(GS100,2),Tabela4[],2,FALSE)</f>
        <v>PT</v>
      </c>
      <c r="GT99" s="29" t="str">
        <f>VLOOKUP(WEEKDAY(GT100,2),Tabela4[],2,FALSE)</f>
        <v>SOB</v>
      </c>
      <c r="GU99" s="29" t="str">
        <f>VLOOKUP(WEEKDAY(GU100,2),Tabela4[],2,FALSE)</f>
        <v>NIEDZ</v>
      </c>
      <c r="GV99" s="29" t="str">
        <f>VLOOKUP(WEEKDAY(GV100,2),Tabela4[],2,FALSE)</f>
        <v>PON</v>
      </c>
      <c r="GW99" s="29" t="str">
        <f>VLOOKUP(WEEKDAY(GW100,2),Tabela4[],2,FALSE)</f>
        <v>WT</v>
      </c>
      <c r="GX99" s="29" t="str">
        <f>VLOOKUP(WEEKDAY(GX100,2),Tabela4[],2,FALSE)</f>
        <v>ŚR</v>
      </c>
      <c r="GY99" s="29" t="str">
        <f>VLOOKUP(WEEKDAY(GY100,2),Tabela4[],2,FALSE)</f>
        <v>CZW</v>
      </c>
      <c r="GZ99" s="29" t="str">
        <f>VLOOKUP(WEEKDAY(GZ100,2),Tabela4[],2,FALSE)</f>
        <v>PT</v>
      </c>
      <c r="HA99" s="29" t="str">
        <f>VLOOKUP(WEEKDAY(HA100,2),Tabela4[],2,FALSE)</f>
        <v>SOB</v>
      </c>
      <c r="HB99" s="29" t="str">
        <f>VLOOKUP(WEEKDAY(HB100,2),Tabela4[],2,FALSE)</f>
        <v>NIEDZ</v>
      </c>
      <c r="HC99" s="29" t="str">
        <f>VLOOKUP(WEEKDAY(HC100,2),Tabela4[],2,FALSE)</f>
        <v>PON</v>
      </c>
      <c r="HD99" s="29" t="str">
        <f>VLOOKUP(WEEKDAY(HD100,2),Tabela4[],2,FALSE)</f>
        <v>WT</v>
      </c>
      <c r="HE99" s="29" t="str">
        <f>VLOOKUP(WEEKDAY(HE100,2),Tabela4[],2,FALSE)</f>
        <v>ŚR</v>
      </c>
      <c r="HF99" s="29" t="str">
        <f>VLOOKUP(WEEKDAY(HF100,2),Tabela4[],2,FALSE)</f>
        <v>CZW</v>
      </c>
      <c r="HG99" s="29" t="str">
        <f>VLOOKUP(WEEKDAY(HG100,2),Tabela4[],2,FALSE)</f>
        <v>PT</v>
      </c>
      <c r="HH99" s="29" t="str">
        <f>VLOOKUP(WEEKDAY(HH100,2),Tabela4[],2,FALSE)</f>
        <v>SOB</v>
      </c>
      <c r="HI99" s="29" t="str">
        <f>VLOOKUP(WEEKDAY(HI100,2),Tabela4[],2,FALSE)</f>
        <v>NIEDZ</v>
      </c>
      <c r="HJ99" s="29" t="str">
        <f>VLOOKUP(WEEKDAY(HJ100,2),Tabela4[],2,FALSE)</f>
        <v>PON</v>
      </c>
      <c r="HK99" s="29" t="str">
        <f>VLOOKUP(WEEKDAY(HK100,2),Tabela4[],2,FALSE)</f>
        <v>WT</v>
      </c>
      <c r="HL99" s="29" t="str">
        <f>VLOOKUP(WEEKDAY(HL100,2),Tabela4[],2,FALSE)</f>
        <v>ŚR</v>
      </c>
      <c r="HM99" s="29" t="str">
        <f>VLOOKUP(WEEKDAY(HM100,2),Tabela4[],2,FALSE)</f>
        <v>CZW</v>
      </c>
      <c r="HN99" s="29" t="str">
        <f>VLOOKUP(WEEKDAY(HN100,2),Tabela4[],2,FALSE)</f>
        <v>PT</v>
      </c>
      <c r="HO99" s="29" t="str">
        <f>VLOOKUP(WEEKDAY(HO100,2),Tabela4[],2,FALSE)</f>
        <v>SOB</v>
      </c>
      <c r="HP99" s="29" t="str">
        <f>VLOOKUP(WEEKDAY(HP100,2),Tabela4[],2,FALSE)</f>
        <v>NIEDZ</v>
      </c>
      <c r="HQ99" s="29" t="str">
        <f>VLOOKUP(WEEKDAY(HQ100,2),Tabela4[],2,FALSE)</f>
        <v>PON</v>
      </c>
      <c r="HR99" s="29" t="str">
        <f>VLOOKUP(WEEKDAY(HR100,2),Tabela4[],2,FALSE)</f>
        <v>WT</v>
      </c>
      <c r="HS99" s="29" t="str">
        <f>VLOOKUP(WEEKDAY(HS100,2),Tabela4[],2,FALSE)</f>
        <v>ŚR</v>
      </c>
      <c r="HT99" s="29" t="str">
        <f>VLOOKUP(WEEKDAY(HT100,2),Tabela4[],2,FALSE)</f>
        <v>CZW</v>
      </c>
      <c r="HU99" s="29" t="str">
        <f>VLOOKUP(WEEKDAY(HU100,2),Tabela4[],2,FALSE)</f>
        <v>PT</v>
      </c>
      <c r="HV99" s="29" t="str">
        <f>VLOOKUP(WEEKDAY(HV100,2),Tabela4[],2,FALSE)</f>
        <v>SOB</v>
      </c>
      <c r="HW99" s="29" t="str">
        <f>VLOOKUP(WEEKDAY(HW100,2),Tabela4[],2,FALSE)</f>
        <v>NIEDZ</v>
      </c>
      <c r="HX99" s="29" t="str">
        <f>VLOOKUP(WEEKDAY(HX100,2),Tabela4[],2,FALSE)</f>
        <v>PON</v>
      </c>
      <c r="HY99" s="29" t="str">
        <f>VLOOKUP(WEEKDAY(HY100,2),Tabela4[],2,FALSE)</f>
        <v>WT</v>
      </c>
      <c r="HZ99" s="29" t="str">
        <f>VLOOKUP(WEEKDAY(HZ100,2),Tabela4[],2,FALSE)</f>
        <v>ŚR</v>
      </c>
      <c r="IA99" s="29" t="str">
        <f>VLOOKUP(WEEKDAY(IA100,2),Tabela4[],2,FALSE)</f>
        <v>CZW</v>
      </c>
      <c r="IB99" s="29" t="str">
        <f>VLOOKUP(WEEKDAY(IB100,2),Tabela4[],2,FALSE)</f>
        <v>PT</v>
      </c>
      <c r="IC99" s="29" t="str">
        <f>VLOOKUP(WEEKDAY(IC100,2),Tabela4[],2,FALSE)</f>
        <v>SOB</v>
      </c>
      <c r="ID99" s="29" t="str">
        <f>VLOOKUP(WEEKDAY(ID100,2),Tabela4[],2,FALSE)</f>
        <v>NIEDZ</v>
      </c>
      <c r="IE99" s="29" t="str">
        <f>VLOOKUP(WEEKDAY(IE100,2),Tabela4[],2,FALSE)</f>
        <v>PON</v>
      </c>
      <c r="IF99" s="29" t="str">
        <f>VLOOKUP(WEEKDAY(IF100,2),Tabela4[],2,FALSE)</f>
        <v>WT</v>
      </c>
      <c r="IG99" s="29" t="str">
        <f>VLOOKUP(WEEKDAY(IG100,2),Tabela4[],2,FALSE)</f>
        <v>ŚR</v>
      </c>
      <c r="IH99" s="29" t="str">
        <f>VLOOKUP(WEEKDAY(IH100,2),Tabela4[],2,FALSE)</f>
        <v>CZW</v>
      </c>
      <c r="II99" s="29" t="str">
        <f>VLOOKUP(WEEKDAY(II100,2),Tabela4[],2,FALSE)</f>
        <v>PT</v>
      </c>
      <c r="IJ99" s="29" t="str">
        <f>VLOOKUP(WEEKDAY(IJ100,2),Tabela4[],2,FALSE)</f>
        <v>SOB</v>
      </c>
      <c r="IK99" s="29" t="str">
        <f>VLOOKUP(WEEKDAY(IK100,2),Tabela4[],2,FALSE)</f>
        <v>NIEDZ</v>
      </c>
      <c r="IL99" s="29" t="str">
        <f>VLOOKUP(WEEKDAY(IL100,2),Tabela4[],2,FALSE)</f>
        <v>PON</v>
      </c>
      <c r="IM99" s="29" t="str">
        <f>VLOOKUP(WEEKDAY(IM100,2),Tabela4[],2,FALSE)</f>
        <v>WT</v>
      </c>
      <c r="IN99" s="29" t="str">
        <f>VLOOKUP(WEEKDAY(IN100,2),Tabela4[],2,FALSE)</f>
        <v>ŚR</v>
      </c>
      <c r="IO99" s="29" t="str">
        <f>VLOOKUP(WEEKDAY(IO100,2),Tabela4[],2,FALSE)</f>
        <v>CZW</v>
      </c>
      <c r="IP99" s="29" t="str">
        <f>VLOOKUP(WEEKDAY(IP100,2),Tabela4[],2,FALSE)</f>
        <v>PT</v>
      </c>
      <c r="IQ99" s="29" t="str">
        <f>VLOOKUP(WEEKDAY(IQ100,2),Tabela4[],2,FALSE)</f>
        <v>SOB</v>
      </c>
      <c r="IR99" s="29" t="str">
        <f>VLOOKUP(WEEKDAY(IR100,2),Tabela4[],2,FALSE)</f>
        <v>NIEDZ</v>
      </c>
      <c r="IS99" s="29" t="str">
        <f>VLOOKUP(WEEKDAY(IS100,2),Tabela4[],2,FALSE)</f>
        <v>PON</v>
      </c>
      <c r="IT99" s="29" t="str">
        <f>VLOOKUP(WEEKDAY(IT100,2),Tabela4[],2,FALSE)</f>
        <v>WT</v>
      </c>
      <c r="IU99" s="29" t="str">
        <f>VLOOKUP(WEEKDAY(IU100,2),Tabela4[],2,FALSE)</f>
        <v>ŚR</v>
      </c>
      <c r="IV99" s="29" t="str">
        <f>VLOOKUP(WEEKDAY(IV100,2),Tabela4[],2,FALSE)</f>
        <v>CZW</v>
      </c>
      <c r="IW99" s="29" t="str">
        <f>VLOOKUP(WEEKDAY(IW100,2),Tabela4[],2,FALSE)</f>
        <v>PT</v>
      </c>
      <c r="IX99" s="29" t="str">
        <f>VLOOKUP(WEEKDAY(IX100,2),Tabela4[],2,FALSE)</f>
        <v>SOB</v>
      </c>
      <c r="IY99" s="29" t="str">
        <f>VLOOKUP(WEEKDAY(IY100,2),Tabela4[],2,FALSE)</f>
        <v>NIEDZ</v>
      </c>
      <c r="IZ99" s="29" t="str">
        <f>VLOOKUP(WEEKDAY(IZ100,2),Tabela4[],2,FALSE)</f>
        <v>PON</v>
      </c>
      <c r="JA99" s="29" t="str">
        <f>VLOOKUP(WEEKDAY(JA100,2),Tabela4[],2,FALSE)</f>
        <v>WT</v>
      </c>
      <c r="JB99" s="29" t="str">
        <f>VLOOKUP(WEEKDAY(JB100,2),Tabela4[],2,FALSE)</f>
        <v>ŚR</v>
      </c>
      <c r="JC99" s="29" t="str">
        <f>VLOOKUP(WEEKDAY(JC100,2),Tabela4[],2,FALSE)</f>
        <v>CZW</v>
      </c>
      <c r="JD99" s="29" t="str">
        <f>VLOOKUP(WEEKDAY(JD100,2),Tabela4[],2,FALSE)</f>
        <v>PT</v>
      </c>
      <c r="JE99" s="29" t="str">
        <f>VLOOKUP(WEEKDAY(JE100,2),Tabela4[],2,FALSE)</f>
        <v>SOB</v>
      </c>
      <c r="JF99" s="29" t="str">
        <f>VLOOKUP(WEEKDAY(JF100,2),Tabela4[],2,FALSE)</f>
        <v>NIEDZ</v>
      </c>
      <c r="JG99" s="29" t="str">
        <f>VLOOKUP(WEEKDAY(JG100,2),Tabela4[],2,FALSE)</f>
        <v>PON</v>
      </c>
      <c r="JH99" s="29" t="str">
        <f>VLOOKUP(WEEKDAY(JH100,2),Tabela4[],2,FALSE)</f>
        <v>WT</v>
      </c>
      <c r="JI99" s="29" t="str">
        <f>VLOOKUP(WEEKDAY(JI100,2),Tabela4[],2,FALSE)</f>
        <v>ŚR</v>
      </c>
      <c r="JJ99" s="29" t="str">
        <f>VLOOKUP(WEEKDAY(JJ100,2),Tabela4[],2,FALSE)</f>
        <v>CZW</v>
      </c>
      <c r="JK99" s="29" t="str">
        <f>VLOOKUP(WEEKDAY(JK100,2),Tabela4[],2,FALSE)</f>
        <v>PT</v>
      </c>
      <c r="JL99" s="29" t="str">
        <f>VLOOKUP(WEEKDAY(JL100,2),Tabela4[],2,FALSE)</f>
        <v>SOB</v>
      </c>
      <c r="JM99" s="29" t="str">
        <f>VLOOKUP(WEEKDAY(JM100,2),Tabela4[],2,FALSE)</f>
        <v>NIEDZ</v>
      </c>
      <c r="JN99" s="29" t="str">
        <f>VLOOKUP(WEEKDAY(JN100,2),Tabela4[],2,FALSE)</f>
        <v>PON</v>
      </c>
      <c r="JO99" s="29" t="str">
        <f>VLOOKUP(WEEKDAY(JO100,2),Tabela4[],2,FALSE)</f>
        <v>WT</v>
      </c>
      <c r="JP99" s="29" t="str">
        <f>VLOOKUP(WEEKDAY(JP100,2),Tabela4[],2,FALSE)</f>
        <v>ŚR</v>
      </c>
      <c r="JQ99" s="29" t="str">
        <f>VLOOKUP(WEEKDAY(JQ100,2),Tabela4[],2,FALSE)</f>
        <v>CZW</v>
      </c>
      <c r="JR99" s="29" t="str">
        <f>VLOOKUP(WEEKDAY(JR100,2),Tabela4[],2,FALSE)</f>
        <v>PT</v>
      </c>
      <c r="JS99" s="29" t="str">
        <f>VLOOKUP(WEEKDAY(JS100,2),Tabela4[],2,FALSE)</f>
        <v>SOB</v>
      </c>
      <c r="JT99" s="29" t="str">
        <f>VLOOKUP(WEEKDAY(JT100,2),Tabela4[],2,FALSE)</f>
        <v>NIEDZ</v>
      </c>
      <c r="JU99" s="29" t="str">
        <f>VLOOKUP(WEEKDAY(JU100,2),Tabela4[],2,FALSE)</f>
        <v>PON</v>
      </c>
      <c r="JV99" s="29" t="str">
        <f>VLOOKUP(WEEKDAY(JV100,2),Tabela4[],2,FALSE)</f>
        <v>WT</v>
      </c>
      <c r="JW99" s="29" t="str">
        <f>VLOOKUP(WEEKDAY(JW100,2),Tabela4[],2,FALSE)</f>
        <v>ŚR</v>
      </c>
      <c r="JX99" s="29" t="str">
        <f>VLOOKUP(WEEKDAY(JX100,2),Tabela4[],2,FALSE)</f>
        <v>CZW</v>
      </c>
      <c r="JY99" s="29" t="str">
        <f>VLOOKUP(WEEKDAY(JY100,2),Tabela4[],2,FALSE)</f>
        <v>PT</v>
      </c>
      <c r="JZ99" s="29" t="str">
        <f>VLOOKUP(WEEKDAY(JZ100,2),Tabela4[],2,FALSE)</f>
        <v>SOB</v>
      </c>
      <c r="KA99" s="29" t="str">
        <f>VLOOKUP(WEEKDAY(KA100,2),Tabela4[],2,FALSE)</f>
        <v>NIEDZ</v>
      </c>
      <c r="KB99" s="29" t="str">
        <f>VLOOKUP(WEEKDAY(KB100,2),Tabela4[],2,FALSE)</f>
        <v>PON</v>
      </c>
      <c r="KC99" s="29" t="str">
        <f>VLOOKUP(WEEKDAY(KC100,2),Tabela4[],2,FALSE)</f>
        <v>WT</v>
      </c>
      <c r="KD99" s="29" t="str">
        <f>VLOOKUP(WEEKDAY(KD100,2),Tabela4[],2,FALSE)</f>
        <v>ŚR</v>
      </c>
      <c r="KE99" s="29" t="str">
        <f>VLOOKUP(WEEKDAY(KE100,2),Tabela4[],2,FALSE)</f>
        <v>CZW</v>
      </c>
      <c r="KF99" s="29" t="str">
        <f>VLOOKUP(WEEKDAY(KF100,2),Tabela4[],2,FALSE)</f>
        <v>PT</v>
      </c>
      <c r="KG99" s="29" t="str">
        <f>VLOOKUP(WEEKDAY(KG100,2),Tabela4[],2,FALSE)</f>
        <v>SOB</v>
      </c>
      <c r="KH99" s="29" t="str">
        <f>VLOOKUP(WEEKDAY(KH100,2),Tabela4[],2,FALSE)</f>
        <v>NIEDZ</v>
      </c>
      <c r="KI99" s="29" t="str">
        <f>VLOOKUP(WEEKDAY(KI100,2),Tabela4[],2,FALSE)</f>
        <v>PON</v>
      </c>
      <c r="KJ99" s="29" t="str">
        <f>VLOOKUP(WEEKDAY(KJ100,2),Tabela4[],2,FALSE)</f>
        <v>WT</v>
      </c>
      <c r="KK99" s="29" t="str">
        <f>VLOOKUP(WEEKDAY(KK100,2),Tabela4[],2,FALSE)</f>
        <v>ŚR</v>
      </c>
      <c r="KL99" s="29" t="str">
        <f>VLOOKUP(WEEKDAY(KL100,2),Tabela4[],2,FALSE)</f>
        <v>CZW</v>
      </c>
      <c r="KM99" s="29" t="str">
        <f>VLOOKUP(WEEKDAY(KM100,2),Tabela4[],2,FALSE)</f>
        <v>PT</v>
      </c>
      <c r="KN99" s="29" t="str">
        <f>VLOOKUP(WEEKDAY(KN100,2),Tabela4[],2,FALSE)</f>
        <v>SOB</v>
      </c>
      <c r="KO99" s="29" t="str">
        <f>VLOOKUP(WEEKDAY(KO100,2),Tabela4[],2,FALSE)</f>
        <v>NIEDZ</v>
      </c>
      <c r="KP99" s="29" t="str">
        <f>VLOOKUP(WEEKDAY(KP100,2),Tabela4[],2,FALSE)</f>
        <v>PON</v>
      </c>
      <c r="KQ99" s="29" t="str">
        <f>VLOOKUP(WEEKDAY(KQ100,2),Tabela4[],2,FALSE)</f>
        <v>WT</v>
      </c>
      <c r="KR99" s="29" t="str">
        <f>VLOOKUP(WEEKDAY(KR100,2),Tabela4[],2,FALSE)</f>
        <v>ŚR</v>
      </c>
      <c r="KS99" s="29" t="str">
        <f>VLOOKUP(WEEKDAY(KS100,2),Tabela4[],2,FALSE)</f>
        <v>CZW</v>
      </c>
      <c r="KT99" s="29" t="str">
        <f>VLOOKUP(WEEKDAY(KT100,2),Tabela4[],2,FALSE)</f>
        <v>PT</v>
      </c>
      <c r="KU99" s="29" t="str">
        <f>VLOOKUP(WEEKDAY(KU100,2),Tabela4[],2,FALSE)</f>
        <v>SOB</v>
      </c>
      <c r="KV99" s="29" t="str">
        <f>VLOOKUP(WEEKDAY(KV100,2),Tabela4[],2,FALSE)</f>
        <v>NIEDZ</v>
      </c>
      <c r="KW99" s="29" t="str">
        <f>VLOOKUP(WEEKDAY(KW100,2),Tabela4[],2,FALSE)</f>
        <v>PON</v>
      </c>
      <c r="KX99" s="29" t="str">
        <f>VLOOKUP(WEEKDAY(KX100,2),Tabela4[],2,FALSE)</f>
        <v>WT</v>
      </c>
      <c r="KY99" s="29" t="str">
        <f>VLOOKUP(WEEKDAY(KY100,2),Tabela4[],2,FALSE)</f>
        <v>ŚR</v>
      </c>
      <c r="KZ99" s="29" t="str">
        <f>VLOOKUP(WEEKDAY(KZ100,2),Tabela4[],2,FALSE)</f>
        <v>CZW</v>
      </c>
      <c r="LA99" s="29" t="str">
        <f>VLOOKUP(WEEKDAY(LA100,2),Tabela4[],2,FALSE)</f>
        <v>PT</v>
      </c>
      <c r="LB99" s="29" t="str">
        <f>VLOOKUP(WEEKDAY(LB100,2),Tabela4[],2,FALSE)</f>
        <v>SOB</v>
      </c>
      <c r="LC99" s="29" t="str">
        <f>VLOOKUP(WEEKDAY(LC100,2),Tabela4[],2,FALSE)</f>
        <v>NIEDZ</v>
      </c>
      <c r="LD99" s="29" t="str">
        <f>VLOOKUP(WEEKDAY(LD100,2),Tabela4[],2,FALSE)</f>
        <v>PON</v>
      </c>
      <c r="LE99" s="29" t="str">
        <f>VLOOKUP(WEEKDAY(LE100,2),Tabela4[],2,FALSE)</f>
        <v>WT</v>
      </c>
      <c r="LF99" s="29" t="str">
        <f>VLOOKUP(WEEKDAY(LF100,2),Tabela4[],2,FALSE)</f>
        <v>ŚR</v>
      </c>
      <c r="LG99" s="29" t="str">
        <f>VLOOKUP(WEEKDAY(LG100,2),Tabela4[],2,FALSE)</f>
        <v>CZW</v>
      </c>
      <c r="LH99" s="29" t="str">
        <f>VLOOKUP(WEEKDAY(LH100,2),Tabela4[],2,FALSE)</f>
        <v>PT</v>
      </c>
      <c r="LI99" s="29" t="str">
        <f>VLOOKUP(WEEKDAY(LI100,2),Tabela4[],2,FALSE)</f>
        <v>SOB</v>
      </c>
      <c r="LJ99" s="29" t="str">
        <f>VLOOKUP(WEEKDAY(LJ100,2),Tabela4[],2,FALSE)</f>
        <v>NIEDZ</v>
      </c>
      <c r="LK99" s="29" t="str">
        <f>VLOOKUP(WEEKDAY(LK100,2),Tabela4[],2,FALSE)</f>
        <v>PON</v>
      </c>
      <c r="LL99" s="29" t="str">
        <f>VLOOKUP(WEEKDAY(LL100,2),Tabela4[],2,FALSE)</f>
        <v>WT</v>
      </c>
      <c r="LM99" s="29" t="str">
        <f>VLOOKUP(WEEKDAY(LM100,2),Tabela4[],2,FALSE)</f>
        <v>ŚR</v>
      </c>
      <c r="LN99" s="29" t="str">
        <f>VLOOKUP(WEEKDAY(LN100,2),Tabela4[],2,FALSE)</f>
        <v>CZW</v>
      </c>
      <c r="LO99" s="29" t="str">
        <f>VLOOKUP(WEEKDAY(LO100,2),Tabela4[],2,FALSE)</f>
        <v>PT</v>
      </c>
      <c r="LP99" s="29" t="str">
        <f>VLOOKUP(WEEKDAY(LP100,2),Tabela4[],2,FALSE)</f>
        <v>SOB</v>
      </c>
      <c r="LQ99" s="29" t="str">
        <f>VLOOKUP(WEEKDAY(LQ100,2),Tabela4[],2,FALSE)</f>
        <v>NIEDZ</v>
      </c>
      <c r="LR99" s="29" t="str">
        <f>VLOOKUP(WEEKDAY(LR100,2),Tabela4[],2,FALSE)</f>
        <v>PON</v>
      </c>
      <c r="LS99" s="29" t="str">
        <f>VLOOKUP(WEEKDAY(LS100,2),Tabela4[],2,FALSE)</f>
        <v>WT</v>
      </c>
      <c r="LT99" s="29" t="str">
        <f>VLOOKUP(WEEKDAY(LT100,2),Tabela4[],2,FALSE)</f>
        <v>ŚR</v>
      </c>
      <c r="LU99" s="29" t="str">
        <f>VLOOKUP(WEEKDAY(LU100,2),Tabela4[],2,FALSE)</f>
        <v>CZW</v>
      </c>
      <c r="LV99" s="29" t="str">
        <f>VLOOKUP(WEEKDAY(LV100,2),Tabela4[],2,FALSE)</f>
        <v>PT</v>
      </c>
      <c r="LW99" s="29" t="str">
        <f>VLOOKUP(WEEKDAY(LW100,2),Tabela4[],2,FALSE)</f>
        <v>SOB</v>
      </c>
      <c r="LX99" s="29" t="str">
        <f>VLOOKUP(WEEKDAY(LX100,2),Tabela4[],2,FALSE)</f>
        <v>NIEDZ</v>
      </c>
      <c r="LY99" s="29" t="str">
        <f>VLOOKUP(WEEKDAY(LY100,2),Tabela4[],2,FALSE)</f>
        <v>PON</v>
      </c>
      <c r="LZ99" s="29" t="str">
        <f>VLOOKUP(WEEKDAY(LZ100,2),Tabela4[],2,FALSE)</f>
        <v>WT</v>
      </c>
      <c r="MA99" s="29" t="str">
        <f>VLOOKUP(WEEKDAY(MA100,2),Tabela4[],2,FALSE)</f>
        <v>ŚR</v>
      </c>
      <c r="MB99" s="29" t="str">
        <f>VLOOKUP(WEEKDAY(MB100,2),Tabela4[],2,FALSE)</f>
        <v>CZW</v>
      </c>
      <c r="MC99" s="29" t="str">
        <f>VLOOKUP(WEEKDAY(MC100,2),Tabela4[],2,FALSE)</f>
        <v>PT</v>
      </c>
      <c r="MD99" s="29" t="str">
        <f>VLOOKUP(WEEKDAY(MD100,2),Tabela4[],2,FALSE)</f>
        <v>SOB</v>
      </c>
      <c r="ME99" s="29" t="str">
        <f>VLOOKUP(WEEKDAY(ME100,2),Tabela4[],2,FALSE)</f>
        <v>NIEDZ</v>
      </c>
      <c r="MF99" s="29" t="str">
        <f>VLOOKUP(WEEKDAY(MF100,2),Tabela4[],2,FALSE)</f>
        <v>PON</v>
      </c>
      <c r="MG99" s="29" t="str">
        <f>VLOOKUP(WEEKDAY(MG100,2),Tabela4[],2,FALSE)</f>
        <v>WT</v>
      </c>
      <c r="MH99" s="29" t="str">
        <f>VLOOKUP(WEEKDAY(MH100,2),Tabela4[],2,FALSE)</f>
        <v>ŚR</v>
      </c>
      <c r="MI99" s="29" t="str">
        <f>VLOOKUP(WEEKDAY(MI100,2),Tabela4[],2,FALSE)</f>
        <v>CZW</v>
      </c>
      <c r="MJ99" s="29" t="str">
        <f>VLOOKUP(WEEKDAY(MJ100,2),Tabela4[],2,FALSE)</f>
        <v>PT</v>
      </c>
      <c r="MK99" s="29" t="str">
        <f>VLOOKUP(WEEKDAY(MK100,2),Tabela4[],2,FALSE)</f>
        <v>SOB</v>
      </c>
      <c r="ML99" s="29" t="str">
        <f>VLOOKUP(WEEKDAY(ML100,2),Tabela4[],2,FALSE)</f>
        <v>NIEDZ</v>
      </c>
      <c r="MM99" s="29" t="str">
        <f>VLOOKUP(WEEKDAY(MM100,2),Tabela4[],2,FALSE)</f>
        <v>PON</v>
      </c>
      <c r="MN99" s="29" t="str">
        <f>VLOOKUP(WEEKDAY(MN100,2),Tabela4[],2,FALSE)</f>
        <v>WT</v>
      </c>
      <c r="MO99" s="29" t="str">
        <f>VLOOKUP(WEEKDAY(MO100,2),Tabela4[],2,FALSE)</f>
        <v>ŚR</v>
      </c>
      <c r="MP99" s="29" t="str">
        <f>VLOOKUP(WEEKDAY(MP100,2),Tabela4[],2,FALSE)</f>
        <v>CZW</v>
      </c>
      <c r="MQ99" s="29" t="str">
        <f>VLOOKUP(WEEKDAY(MQ100,2),Tabela4[],2,FALSE)</f>
        <v>PT</v>
      </c>
      <c r="MR99" s="29" t="str">
        <f>VLOOKUP(WEEKDAY(MR100,2),Tabela4[],2,FALSE)</f>
        <v>SOB</v>
      </c>
      <c r="MS99" s="29" t="str">
        <f>VLOOKUP(WEEKDAY(MS100,2),Tabela4[],2,FALSE)</f>
        <v>NIEDZ</v>
      </c>
      <c r="MT99" s="29" t="str">
        <f>VLOOKUP(WEEKDAY(MT100,2),Tabela4[],2,FALSE)</f>
        <v>PON</v>
      </c>
      <c r="MU99" s="29" t="str">
        <f>VLOOKUP(WEEKDAY(MU100,2),Tabela4[],2,FALSE)</f>
        <v>WT</v>
      </c>
      <c r="MV99" s="29" t="str">
        <f>VLOOKUP(WEEKDAY(MV100,2),Tabela4[],2,FALSE)</f>
        <v>ŚR</v>
      </c>
      <c r="MW99" s="29" t="str">
        <f>VLOOKUP(WEEKDAY(MW100,2),Tabela4[],2,FALSE)</f>
        <v>CZW</v>
      </c>
      <c r="MX99" s="29" t="str">
        <f>VLOOKUP(WEEKDAY(MX100,2),Tabela4[],2,FALSE)</f>
        <v>PT</v>
      </c>
      <c r="MY99" s="29" t="str">
        <f>VLOOKUP(WEEKDAY(MY100,2),Tabela4[],2,FALSE)</f>
        <v>SOB</v>
      </c>
      <c r="MZ99" s="29" t="str">
        <f>VLOOKUP(WEEKDAY(MZ100,2),Tabela4[],2,FALSE)</f>
        <v>NIEDZ</v>
      </c>
      <c r="NA99" s="29" t="str">
        <f>VLOOKUP(WEEKDAY(NA100,2),Tabela4[],2,FALSE)</f>
        <v>PON</v>
      </c>
      <c r="NB99" s="29" t="str">
        <f>VLOOKUP(WEEKDAY(NB100,2),Tabela4[],2,FALSE)</f>
        <v>WT</v>
      </c>
      <c r="NC99" s="29" t="str">
        <f>VLOOKUP(WEEKDAY(NC100,2),Tabela4[],2,FALSE)</f>
        <v>ŚR</v>
      </c>
      <c r="ND99" s="29" t="str">
        <f>VLOOKUP(WEEKDAY(ND100,2),Tabela4[],2,FALSE)</f>
        <v>CZW</v>
      </c>
      <c r="NE99" s="29" t="str">
        <f>VLOOKUP(WEEKDAY(NE100,2),Tabela4[],2,FALSE)</f>
        <v>PT</v>
      </c>
      <c r="NF99" s="29" t="str">
        <f>VLOOKUP(WEEKDAY(NF100,2),Tabela4[],2,FALSE)</f>
        <v>SOB</v>
      </c>
      <c r="NG99" s="29" t="str">
        <f>VLOOKUP(WEEKDAY(NG100,2),Tabela4[],2,FALSE)</f>
        <v>NIEDZ</v>
      </c>
      <c r="NH99" s="29" t="str">
        <f>VLOOKUP(WEEKDAY(NH100,2),Tabela4[],2,FALSE)</f>
        <v>PON</v>
      </c>
      <c r="NI99" s="29" t="str">
        <f>VLOOKUP(WEEKDAY(NI100,2),Tabela4[],2,FALSE)</f>
        <v>WT</v>
      </c>
      <c r="NJ99" s="29" t="str">
        <f>VLOOKUP(WEEKDAY(NJ100,2),Tabela4[],2,FALSE)</f>
        <v>ŚR</v>
      </c>
      <c r="NK99" s="29" t="str">
        <f>VLOOKUP(WEEKDAY(NK100,2),Tabela4[],2,FALSE)</f>
        <v>CZW</v>
      </c>
      <c r="NL99" s="29" t="str">
        <f>VLOOKUP(WEEKDAY(NL100,2),Tabela4[],2,FALSE)</f>
        <v>PT</v>
      </c>
      <c r="NM99" s="29" t="str">
        <f>VLOOKUP(WEEKDAY(NM100,2),Tabela4[],2,FALSE)</f>
        <v>SOB</v>
      </c>
      <c r="NN99" s="29" t="str">
        <f>VLOOKUP(WEEKDAY(NN100,2),Tabela4[],2,FALSE)</f>
        <v>NIEDZ</v>
      </c>
      <c r="NO99" s="29" t="str">
        <f>VLOOKUP(WEEKDAY(NO100,2),Tabela4[],2,FALSE)</f>
        <v>PON</v>
      </c>
      <c r="NP99" s="29" t="str">
        <f>VLOOKUP(WEEKDAY(NP100,2),Tabela4[],2,FALSE)</f>
        <v>WT</v>
      </c>
      <c r="NQ99" s="29" t="str">
        <f>VLOOKUP(WEEKDAY(NQ100,2),Tabela4[],2,FALSE)</f>
        <v>ŚR</v>
      </c>
      <c r="NR99" s="29" t="str">
        <f>VLOOKUP(WEEKDAY(NR100,2),Tabela4[],2,FALSE)</f>
        <v>CZW</v>
      </c>
      <c r="NS99" s="29" t="str">
        <f>VLOOKUP(WEEKDAY(NS100,2),Tabela4[],2,FALSE)</f>
        <v>PT</v>
      </c>
      <c r="NT99" s="29" t="str">
        <f>VLOOKUP(WEEKDAY(NT100,2),Tabela4[],2,FALSE)</f>
        <v>SOB</v>
      </c>
      <c r="NU99" s="29" t="str">
        <f>VLOOKUP(WEEKDAY(NU100,2),Tabela4[],2,FALSE)</f>
        <v>NIEDZ</v>
      </c>
      <c r="NV99" s="29" t="str">
        <f>VLOOKUP(WEEKDAY(NV100,2),Tabela4[],2,FALSE)</f>
        <v>PON</v>
      </c>
      <c r="NW99" s="29" t="str">
        <f>VLOOKUP(WEEKDAY(NW100,2),Tabela4[],2,FALSE)</f>
        <v>WT</v>
      </c>
      <c r="NX99" s="29" t="str">
        <f>VLOOKUP(WEEKDAY(NX100,2),Tabela4[],2,FALSE)</f>
        <v>ŚR</v>
      </c>
      <c r="NY99" s="29" t="str">
        <f>VLOOKUP(WEEKDAY(NY100,2),Tabela4[],2,FALSE)</f>
        <v>CZW</v>
      </c>
      <c r="NZ99" s="29" t="str">
        <f>VLOOKUP(WEEKDAY(NZ100,2),Tabela4[],2,FALSE)</f>
        <v>PT</v>
      </c>
      <c r="OA99" s="29" t="str">
        <f>VLOOKUP(WEEKDAY(OA100,2),Tabela4[],2,FALSE)</f>
        <v>SOB</v>
      </c>
      <c r="OB99" s="29" t="str">
        <f>VLOOKUP(WEEKDAY(OB100,2),Tabela4[],2,FALSE)</f>
        <v>NIEDZ</v>
      </c>
      <c r="OC99" s="29" t="str">
        <f>VLOOKUP(WEEKDAY(OC100,2),Tabela4[],2,FALSE)</f>
        <v>PON</v>
      </c>
      <c r="OD99" s="29" t="str">
        <f>VLOOKUP(WEEKDAY(OD100,2),Tabela4[],2,FALSE)</f>
        <v>WT</v>
      </c>
      <c r="OE99" s="29" t="str">
        <f>VLOOKUP(WEEKDAY(OE100,2),Tabela4[],2,FALSE)</f>
        <v>ŚR</v>
      </c>
      <c r="OF99" s="29" t="str">
        <f>VLOOKUP(WEEKDAY(OF100,2),Tabela4[],2,FALSE)</f>
        <v>CZW</v>
      </c>
      <c r="OG99" s="29" t="str">
        <f>VLOOKUP(WEEKDAY(OG100,2),Tabela4[],2,FALSE)</f>
        <v>PT</v>
      </c>
      <c r="OH99" s="29" t="str">
        <f>VLOOKUP(WEEKDAY(OH100,2),Tabela4[],2,FALSE)</f>
        <v>SOB</v>
      </c>
      <c r="OI99" s="29" t="str">
        <f>VLOOKUP(WEEKDAY(OI100,2),Tabela4[],2,FALSE)</f>
        <v>NIEDZ</v>
      </c>
      <c r="OJ99" s="29" t="str">
        <f>VLOOKUP(WEEKDAY(OJ100,2),Tabela4[],2,FALSE)</f>
        <v>PON</v>
      </c>
      <c r="OK99" s="29" t="str">
        <f>VLOOKUP(WEEKDAY(OK100,2),Tabela4[],2,FALSE)</f>
        <v>WT</v>
      </c>
      <c r="OL99" s="29" t="str">
        <f>VLOOKUP(WEEKDAY(OL100,2),Tabela4[],2,FALSE)</f>
        <v>ŚR</v>
      </c>
      <c r="OM99" s="29" t="str">
        <f>VLOOKUP(WEEKDAY(OM100,2),Tabela4[],2,FALSE)</f>
        <v>CZW</v>
      </c>
      <c r="ON99" s="29" t="str">
        <f>VLOOKUP(WEEKDAY(ON100,2),Tabela4[],2,FALSE)</f>
        <v>PT</v>
      </c>
      <c r="OO99" s="29" t="str">
        <f>VLOOKUP(WEEKDAY(OO100,2),Tabela4[],2,FALSE)</f>
        <v>SOB</v>
      </c>
      <c r="OP99" s="29" t="str">
        <f>VLOOKUP(WEEKDAY(OP100,2),Tabela4[],2,FALSE)</f>
        <v>NIEDZ</v>
      </c>
      <c r="OQ99" s="29" t="str">
        <f>VLOOKUP(WEEKDAY(OQ100,2),Tabela4[],2,FALSE)</f>
        <v>PON</v>
      </c>
      <c r="OR99" s="29" t="str">
        <f>VLOOKUP(WEEKDAY(OR100,2),Tabela4[],2,FALSE)</f>
        <v>WT</v>
      </c>
      <c r="OS99" s="29" t="str">
        <f>VLOOKUP(WEEKDAY(OS100,2),Tabela4[],2,FALSE)</f>
        <v>ŚR</v>
      </c>
      <c r="OT99" s="29" t="str">
        <f>VLOOKUP(WEEKDAY(OT100,2),Tabela4[],2,FALSE)</f>
        <v>CZW</v>
      </c>
      <c r="OU99" s="29" t="str">
        <f>VLOOKUP(WEEKDAY(OU100,2),Tabela4[],2,FALSE)</f>
        <v>PT</v>
      </c>
      <c r="OV99" s="29" t="str">
        <f>VLOOKUP(WEEKDAY(OV100,2),Tabela4[],2,FALSE)</f>
        <v>SOB</v>
      </c>
      <c r="OW99" s="29" t="str">
        <f>VLOOKUP(WEEKDAY(OW100,2),Tabela4[],2,FALSE)</f>
        <v>NIEDZ</v>
      </c>
      <c r="OX99" s="29" t="str">
        <f>VLOOKUP(WEEKDAY(OX100,2),Tabela4[],2,FALSE)</f>
        <v>PON</v>
      </c>
      <c r="OY99" s="29" t="str">
        <f>VLOOKUP(WEEKDAY(OY100,2),Tabela4[],2,FALSE)</f>
        <v>WT</v>
      </c>
      <c r="OZ99" s="29" t="str">
        <f>VLOOKUP(WEEKDAY(OZ100,2),Tabela4[],2,FALSE)</f>
        <v>ŚR</v>
      </c>
      <c r="PA99" s="29" t="str">
        <f>VLOOKUP(WEEKDAY(PA100,2),Tabela4[],2,FALSE)</f>
        <v>CZW</v>
      </c>
      <c r="PB99" s="29" t="str">
        <f>VLOOKUP(WEEKDAY(PB100,2),Tabela4[],2,FALSE)</f>
        <v>PT</v>
      </c>
      <c r="PC99" s="29" t="str">
        <f>VLOOKUP(WEEKDAY(PC100,2),Tabela4[],2,FALSE)</f>
        <v>SOB</v>
      </c>
      <c r="PD99" s="29" t="str">
        <f>VLOOKUP(WEEKDAY(PD100,2),Tabela4[],2,FALSE)</f>
        <v>NIEDZ</v>
      </c>
      <c r="PE99" s="29" t="str">
        <f>VLOOKUP(WEEKDAY(PE100,2),Tabela4[],2,FALSE)</f>
        <v>PON</v>
      </c>
      <c r="PF99" s="29" t="str">
        <f>VLOOKUP(WEEKDAY(PF100,2),Tabela4[],2,FALSE)</f>
        <v>WT</v>
      </c>
      <c r="PG99" s="29" t="str">
        <f>VLOOKUP(WEEKDAY(PG100,2),Tabela4[],2,FALSE)</f>
        <v>ŚR</v>
      </c>
      <c r="PH99" s="29" t="str">
        <f>VLOOKUP(WEEKDAY(PH100,2),Tabela4[],2,FALSE)</f>
        <v>CZW</v>
      </c>
      <c r="PI99" s="29" t="str">
        <f>VLOOKUP(WEEKDAY(PI100,2),Tabela4[],2,FALSE)</f>
        <v>PT</v>
      </c>
      <c r="PJ99" s="29" t="str">
        <f>VLOOKUP(WEEKDAY(PJ100,2),Tabela4[],2,FALSE)</f>
        <v>SOB</v>
      </c>
      <c r="PK99" s="29" t="str">
        <f>VLOOKUP(WEEKDAY(PK100,2),Tabela4[],2,FALSE)</f>
        <v>NIEDZ</v>
      </c>
      <c r="PL99" s="29" t="str">
        <f>VLOOKUP(WEEKDAY(PL100,2),Tabela4[],2,FALSE)</f>
        <v>PON</v>
      </c>
      <c r="PM99" s="29" t="str">
        <f>VLOOKUP(WEEKDAY(PM100,2),Tabela4[],2,FALSE)</f>
        <v>WT</v>
      </c>
      <c r="PN99" s="29" t="str">
        <f>VLOOKUP(WEEKDAY(PN100,2),Tabela4[],2,FALSE)</f>
        <v>ŚR</v>
      </c>
      <c r="PO99" s="29" t="str">
        <f>VLOOKUP(WEEKDAY(PO100,2),Tabela4[],2,FALSE)</f>
        <v>CZW</v>
      </c>
      <c r="PP99" s="29" t="str">
        <f>VLOOKUP(WEEKDAY(PP100,2),Tabela4[],2,FALSE)</f>
        <v>PT</v>
      </c>
      <c r="PQ99" s="29" t="str">
        <f>VLOOKUP(WEEKDAY(PQ100,2),Tabela4[],2,FALSE)</f>
        <v>SOB</v>
      </c>
      <c r="PR99" s="29" t="str">
        <f>VLOOKUP(WEEKDAY(PR100,2),Tabela4[],2,FALSE)</f>
        <v>NIEDZ</v>
      </c>
    </row>
    <row r="100" spans="1:434 14670:14670" ht="15" thickBot="1">
      <c r="C100" s="30" t="e">
        <f>#REF!+1</f>
        <v>#REF!</v>
      </c>
      <c r="D100" s="30" t="e">
        <f t="shared" ref="D100:AB100" si="178">C100+1</f>
        <v>#REF!</v>
      </c>
      <c r="E100" s="30" t="e">
        <f t="shared" si="178"/>
        <v>#REF!</v>
      </c>
      <c r="F100" s="53" t="e">
        <f t="shared" si="178"/>
        <v>#REF!</v>
      </c>
      <c r="G100" s="63" t="e">
        <f t="shared" si="178"/>
        <v>#REF!</v>
      </c>
      <c r="H100" s="30" t="e">
        <f t="shared" si="178"/>
        <v>#REF!</v>
      </c>
      <c r="I100" s="30" t="e">
        <f t="shared" si="178"/>
        <v>#REF!</v>
      </c>
      <c r="J100" s="30" t="e">
        <f t="shared" si="178"/>
        <v>#REF!</v>
      </c>
      <c r="K100" s="30" t="e">
        <f t="shared" si="178"/>
        <v>#REF!</v>
      </c>
      <c r="L100" s="30" t="e">
        <f t="shared" si="178"/>
        <v>#REF!</v>
      </c>
      <c r="M100" s="53" t="e">
        <f t="shared" si="178"/>
        <v>#REF!</v>
      </c>
      <c r="N100" s="63" t="e">
        <f t="shared" si="178"/>
        <v>#REF!</v>
      </c>
      <c r="O100" s="30" t="e">
        <f t="shared" si="178"/>
        <v>#REF!</v>
      </c>
      <c r="P100" s="30" t="e">
        <f t="shared" si="178"/>
        <v>#REF!</v>
      </c>
      <c r="Q100" s="30" t="e">
        <f t="shared" si="178"/>
        <v>#REF!</v>
      </c>
      <c r="R100" s="30" t="e">
        <f t="shared" si="178"/>
        <v>#REF!</v>
      </c>
      <c r="S100" s="30" t="e">
        <f t="shared" si="178"/>
        <v>#REF!</v>
      </c>
      <c r="T100" s="53" t="e">
        <f t="shared" si="178"/>
        <v>#REF!</v>
      </c>
      <c r="U100" s="63" t="e">
        <f t="shared" si="178"/>
        <v>#REF!</v>
      </c>
      <c r="V100" s="30" t="e">
        <f t="shared" si="178"/>
        <v>#REF!</v>
      </c>
      <c r="W100" s="30" t="e">
        <f t="shared" si="178"/>
        <v>#REF!</v>
      </c>
      <c r="X100" s="30" t="e">
        <f t="shared" si="178"/>
        <v>#REF!</v>
      </c>
      <c r="Y100" s="30" t="e">
        <f t="shared" si="178"/>
        <v>#REF!</v>
      </c>
      <c r="Z100" s="30" t="e">
        <f t="shared" si="178"/>
        <v>#REF!</v>
      </c>
      <c r="AA100" s="53" t="e">
        <f t="shared" si="178"/>
        <v>#REF!</v>
      </c>
      <c r="AB100" s="63" t="e">
        <f t="shared" si="178"/>
        <v>#REF!</v>
      </c>
      <c r="AC100" s="30">
        <v>45439</v>
      </c>
      <c r="AD100" s="30">
        <f>AC100+1</f>
        <v>45440</v>
      </c>
      <c r="AE100" s="30">
        <f>AD100+1</f>
        <v>45441</v>
      </c>
      <c r="AF100" s="30">
        <f>AE100+1</f>
        <v>45442</v>
      </c>
      <c r="AG100" s="30">
        <f>AF100+1</f>
        <v>45443</v>
      </c>
      <c r="AH100" s="53">
        <f>AG100+1</f>
        <v>45444</v>
      </c>
      <c r="AI100" s="63">
        <f>AH100+1</f>
        <v>45445</v>
      </c>
      <c r="AJ100" s="30">
        <f>AI100+1</f>
        <v>45446</v>
      </c>
      <c r="AK100" s="30">
        <f>AJ100+1</f>
        <v>45447</v>
      </c>
      <c r="AL100" s="30">
        <f>AK100+1</f>
        <v>45448</v>
      </c>
      <c r="AM100" s="30">
        <f>AL100+1</f>
        <v>45449</v>
      </c>
      <c r="AN100" s="30">
        <f>AM100+1</f>
        <v>45450</v>
      </c>
      <c r="AO100" s="53">
        <f>AN100+1</f>
        <v>45451</v>
      </c>
      <c r="AP100" s="63">
        <f>AO100+1</f>
        <v>45452</v>
      </c>
      <c r="AQ100" s="30">
        <f>AP100+1</f>
        <v>45453</v>
      </c>
      <c r="AR100" s="30">
        <f>AQ100+1</f>
        <v>45454</v>
      </c>
      <c r="AS100" s="30">
        <f>AR100+1</f>
        <v>45455</v>
      </c>
      <c r="AT100" s="30">
        <f>AS100+1</f>
        <v>45456</v>
      </c>
      <c r="AU100" s="30">
        <f>AT100+1</f>
        <v>45457</v>
      </c>
      <c r="AV100" s="53">
        <f>AU100+1</f>
        <v>45458</v>
      </c>
      <c r="AW100" s="63">
        <f>AV100+1</f>
        <v>45459</v>
      </c>
      <c r="AX100" s="30">
        <f>AW100+1</f>
        <v>45460</v>
      </c>
      <c r="AY100" s="30">
        <f>AX100+1</f>
        <v>45461</v>
      </c>
      <c r="AZ100" s="30">
        <f>AY100+1</f>
        <v>45462</v>
      </c>
      <c r="BA100" s="30">
        <f>AZ100+1</f>
        <v>45463</v>
      </c>
      <c r="BB100" s="30">
        <f>BA100+1</f>
        <v>45464</v>
      </c>
      <c r="BC100" s="53">
        <f>BB100+1</f>
        <v>45465</v>
      </c>
      <c r="BD100" s="63">
        <f>BC100+1</f>
        <v>45466</v>
      </c>
      <c r="BE100" s="30">
        <f>BD100+1</f>
        <v>45467</v>
      </c>
      <c r="BF100" s="30">
        <f>BE100+1</f>
        <v>45468</v>
      </c>
      <c r="BG100" s="30">
        <f>BF100+1</f>
        <v>45469</v>
      </c>
      <c r="BH100" s="30">
        <f>BG100+1</f>
        <v>45470</v>
      </c>
      <c r="BI100" s="30">
        <f>BH100+1</f>
        <v>45471</v>
      </c>
      <c r="BJ100" s="53">
        <f>BI100+1</f>
        <v>45472</v>
      </c>
      <c r="BK100" s="63">
        <f>BJ100+1</f>
        <v>45473</v>
      </c>
      <c r="BL100" s="30">
        <f>BK100+1</f>
        <v>45474</v>
      </c>
      <c r="BM100" s="30">
        <f>BL100+1</f>
        <v>45475</v>
      </c>
      <c r="BN100" s="30">
        <f>BM100+1</f>
        <v>45476</v>
      </c>
      <c r="BO100" s="30">
        <f>BN100+1</f>
        <v>45477</v>
      </c>
      <c r="BP100" s="30">
        <f>BO100+1</f>
        <v>45478</v>
      </c>
      <c r="BQ100" s="53">
        <f>BP100+1</f>
        <v>45479</v>
      </c>
      <c r="BR100" s="63">
        <f>BQ100+1</f>
        <v>45480</v>
      </c>
      <c r="BS100" s="30">
        <f>BR100+1</f>
        <v>45481</v>
      </c>
      <c r="BT100" s="30">
        <f>BS100+1</f>
        <v>45482</v>
      </c>
      <c r="BU100" s="30">
        <f>BT100+1</f>
        <v>45483</v>
      </c>
      <c r="BV100" s="30">
        <f>BU100+1</f>
        <v>45484</v>
      </c>
      <c r="BW100" s="30">
        <f>BV100+1</f>
        <v>45485</v>
      </c>
      <c r="BX100" s="53">
        <f>BW100+1</f>
        <v>45486</v>
      </c>
      <c r="BY100" s="63">
        <f>BX100+1</f>
        <v>45487</v>
      </c>
      <c r="BZ100" s="30">
        <f>BY100+1</f>
        <v>45488</v>
      </c>
      <c r="CA100" s="30">
        <f>BZ100+1</f>
        <v>45489</v>
      </c>
      <c r="CB100" s="30">
        <f>CA100+1</f>
        <v>45490</v>
      </c>
      <c r="CC100" s="30">
        <f>CB100+1</f>
        <v>45491</v>
      </c>
      <c r="CD100" s="30">
        <f>CC100+1</f>
        <v>45492</v>
      </c>
      <c r="CE100" s="53">
        <f>CD100+1</f>
        <v>45493</v>
      </c>
      <c r="CF100" s="63">
        <f>CE100+1</f>
        <v>45494</v>
      </c>
      <c r="CG100" s="30">
        <f>CF100+1</f>
        <v>45495</v>
      </c>
      <c r="CH100" s="30">
        <f>CG100+1</f>
        <v>45496</v>
      </c>
      <c r="CI100" s="30">
        <f>CH100+1</f>
        <v>45497</v>
      </c>
      <c r="CJ100" s="30">
        <f>CI100+1</f>
        <v>45498</v>
      </c>
      <c r="CK100" s="30">
        <f>CJ100+1</f>
        <v>45499</v>
      </c>
      <c r="CL100" s="53">
        <f>CK100+1</f>
        <v>45500</v>
      </c>
      <c r="CM100" s="63">
        <f>CL100+1</f>
        <v>45501</v>
      </c>
      <c r="CN100" s="30">
        <f>CM100+1</f>
        <v>45502</v>
      </c>
      <c r="CO100" s="30">
        <f>CN100+1</f>
        <v>45503</v>
      </c>
      <c r="CP100" s="30">
        <f>CO100+1</f>
        <v>45504</v>
      </c>
      <c r="CQ100" s="30">
        <f>CP100+1</f>
        <v>45505</v>
      </c>
      <c r="CR100" s="30">
        <f>CQ100+1</f>
        <v>45506</v>
      </c>
      <c r="CS100" s="53">
        <f>CR100+1</f>
        <v>45507</v>
      </c>
      <c r="CT100" s="63">
        <f>CS100+1</f>
        <v>45508</v>
      </c>
      <c r="CU100" s="30">
        <f>CT100+1</f>
        <v>45509</v>
      </c>
      <c r="CV100" s="30">
        <f>CU100+1</f>
        <v>45510</v>
      </c>
      <c r="CW100" s="30">
        <f>CV100+1</f>
        <v>45511</v>
      </c>
      <c r="CX100" s="30">
        <f>CW100+1</f>
        <v>45512</v>
      </c>
      <c r="CY100" s="30">
        <f>CX100+1</f>
        <v>45513</v>
      </c>
      <c r="CZ100" s="53">
        <f>CY100+1</f>
        <v>45514</v>
      </c>
      <c r="DA100" s="63">
        <f>CZ100+1</f>
        <v>45515</v>
      </c>
      <c r="DB100" s="30">
        <f>DA100+1</f>
        <v>45516</v>
      </c>
      <c r="DC100" s="30">
        <f>DB100+1</f>
        <v>45517</v>
      </c>
      <c r="DD100" s="30">
        <f>DC100+1</f>
        <v>45518</v>
      </c>
      <c r="DE100" s="30">
        <f>DD100+1</f>
        <v>45519</v>
      </c>
      <c r="DF100" s="30">
        <f>DE100+1</f>
        <v>45520</v>
      </c>
      <c r="DG100" s="53">
        <f>DF100+1</f>
        <v>45521</v>
      </c>
      <c r="DH100" s="63">
        <f>DG100+1</f>
        <v>45522</v>
      </c>
      <c r="DI100" s="30">
        <f>DH100+1</f>
        <v>45523</v>
      </c>
      <c r="DJ100" s="30">
        <f>DI100+1</f>
        <v>45524</v>
      </c>
      <c r="DK100" s="30">
        <f>DJ100+1</f>
        <v>45525</v>
      </c>
      <c r="DL100" s="30">
        <f>DK100+1</f>
        <v>45526</v>
      </c>
      <c r="DM100" s="30">
        <f>DL100+1</f>
        <v>45527</v>
      </c>
      <c r="DN100" s="53">
        <f>DM100+1</f>
        <v>45528</v>
      </c>
      <c r="DO100" s="63">
        <f>DN100+1</f>
        <v>45529</v>
      </c>
      <c r="DP100" s="30">
        <f>DO100+1</f>
        <v>45530</v>
      </c>
      <c r="DQ100" s="30">
        <f>DP100+1</f>
        <v>45531</v>
      </c>
      <c r="DR100" s="30">
        <f>DQ100+1</f>
        <v>45532</v>
      </c>
      <c r="DS100" s="30">
        <f>DR100+1</f>
        <v>45533</v>
      </c>
      <c r="DT100" s="30">
        <f>DS100+1</f>
        <v>45534</v>
      </c>
      <c r="DU100" s="53">
        <f>DT100+1</f>
        <v>45535</v>
      </c>
      <c r="DV100" s="63">
        <f>DU100+1</f>
        <v>45536</v>
      </c>
      <c r="DW100" s="30">
        <f>DV100+1</f>
        <v>45537</v>
      </c>
      <c r="DX100" s="30">
        <f>DW100+1</f>
        <v>45538</v>
      </c>
      <c r="DY100" s="30">
        <f>DX100+1</f>
        <v>45539</v>
      </c>
      <c r="DZ100" s="30">
        <f>DY100+1</f>
        <v>45540</v>
      </c>
      <c r="EA100" s="30">
        <f>DZ100+1</f>
        <v>45541</v>
      </c>
      <c r="EB100" s="53">
        <f>EA100+1</f>
        <v>45542</v>
      </c>
      <c r="EC100" s="63">
        <f>EB100+1</f>
        <v>45543</v>
      </c>
      <c r="ED100" s="30">
        <f>EC100+1</f>
        <v>45544</v>
      </c>
      <c r="EE100" s="30">
        <f>ED100+1</f>
        <v>45545</v>
      </c>
      <c r="EF100" s="30">
        <f>EE100+1</f>
        <v>45546</v>
      </c>
      <c r="EG100" s="30">
        <f>EF100+1</f>
        <v>45547</v>
      </c>
      <c r="EH100" s="30">
        <f>EG100+1</f>
        <v>45548</v>
      </c>
      <c r="EI100" s="53">
        <f>EH100+1</f>
        <v>45549</v>
      </c>
      <c r="EJ100" s="63">
        <f>EI100+1</f>
        <v>45550</v>
      </c>
      <c r="EK100" s="30">
        <f>EJ100+1</f>
        <v>45551</v>
      </c>
      <c r="EL100" s="30">
        <f>EK100+1</f>
        <v>45552</v>
      </c>
      <c r="EM100" s="30">
        <f>EL100+1</f>
        <v>45553</v>
      </c>
      <c r="EN100" s="30">
        <f>EM100+1</f>
        <v>45554</v>
      </c>
      <c r="EO100" s="30">
        <f>EN100+1</f>
        <v>45555</v>
      </c>
      <c r="EP100" s="53">
        <f>EO100+1</f>
        <v>45556</v>
      </c>
      <c r="EQ100" s="63">
        <f>EP100+1</f>
        <v>45557</v>
      </c>
      <c r="ER100" s="30">
        <f>EQ100+1</f>
        <v>45558</v>
      </c>
      <c r="ES100" s="30">
        <f>ER100+1</f>
        <v>45559</v>
      </c>
      <c r="ET100" s="30">
        <f>ES100+1</f>
        <v>45560</v>
      </c>
      <c r="EU100" s="30">
        <f>ET100+1</f>
        <v>45561</v>
      </c>
      <c r="EV100" s="30">
        <f>EU100+1</f>
        <v>45562</v>
      </c>
      <c r="EW100" s="53">
        <f>EV100+1</f>
        <v>45563</v>
      </c>
      <c r="EX100" s="63">
        <f>EW100+1</f>
        <v>45564</v>
      </c>
      <c r="EY100" s="30">
        <f>EX100+1</f>
        <v>45565</v>
      </c>
      <c r="EZ100" s="30">
        <f>EY100+1</f>
        <v>45566</v>
      </c>
      <c r="FA100" s="30">
        <f>EZ100+1</f>
        <v>45567</v>
      </c>
      <c r="FB100" s="30">
        <f>FA100+1</f>
        <v>45568</v>
      </c>
      <c r="FC100" s="30">
        <f>FB100+1</f>
        <v>45569</v>
      </c>
      <c r="FD100" s="53">
        <f>FC100+1</f>
        <v>45570</v>
      </c>
      <c r="FE100" s="63">
        <f>FD100+1</f>
        <v>45571</v>
      </c>
      <c r="FF100" s="30">
        <f>FE100+1</f>
        <v>45572</v>
      </c>
      <c r="FG100" s="30">
        <f>FF100+1</f>
        <v>45573</v>
      </c>
      <c r="FH100" s="30">
        <f>FG100+1</f>
        <v>45574</v>
      </c>
      <c r="FI100" s="30">
        <f>FH100+1</f>
        <v>45575</v>
      </c>
      <c r="FJ100" s="30">
        <f>FI100+1</f>
        <v>45576</v>
      </c>
      <c r="FK100" s="53">
        <f>FJ100+1</f>
        <v>45577</v>
      </c>
      <c r="FL100" s="63">
        <f>FK100+1</f>
        <v>45578</v>
      </c>
      <c r="FM100" s="30">
        <f>FL100+1</f>
        <v>45579</v>
      </c>
      <c r="FN100" s="30">
        <f>FM100+1</f>
        <v>45580</v>
      </c>
      <c r="FO100" s="30">
        <f>FN100+1</f>
        <v>45581</v>
      </c>
      <c r="FP100" s="30">
        <f>FO100+1</f>
        <v>45582</v>
      </c>
      <c r="FQ100" s="30">
        <f>FP100+1</f>
        <v>45583</v>
      </c>
      <c r="FR100" s="53">
        <f>FQ100+1</f>
        <v>45584</v>
      </c>
      <c r="FS100" s="63">
        <f>FR100+1</f>
        <v>45585</v>
      </c>
      <c r="FT100" s="30">
        <f>FS100+1</f>
        <v>45586</v>
      </c>
      <c r="FU100" s="30">
        <f>FT100+1</f>
        <v>45587</v>
      </c>
      <c r="FV100" s="30">
        <f>FU100+1</f>
        <v>45588</v>
      </c>
      <c r="FW100" s="30">
        <f>FV100+1</f>
        <v>45589</v>
      </c>
      <c r="FX100" s="30">
        <f>FW100+1</f>
        <v>45590</v>
      </c>
      <c r="FY100" s="53">
        <f>FX100+1</f>
        <v>45591</v>
      </c>
      <c r="FZ100" s="63">
        <f>FY100+1</f>
        <v>45592</v>
      </c>
      <c r="GA100" s="30">
        <f>FZ100+1</f>
        <v>45593</v>
      </c>
      <c r="GB100" s="30">
        <f>GA100+1</f>
        <v>45594</v>
      </c>
      <c r="GC100" s="30">
        <f>GB100+1</f>
        <v>45595</v>
      </c>
      <c r="GD100" s="30">
        <f>GC100+1</f>
        <v>45596</v>
      </c>
      <c r="GE100" s="30">
        <f>GD100+1</f>
        <v>45597</v>
      </c>
      <c r="GF100" s="53">
        <f>GE100+1</f>
        <v>45598</v>
      </c>
      <c r="GG100" s="63">
        <f>GF100+1</f>
        <v>45599</v>
      </c>
      <c r="GH100" s="30">
        <f>GG100+1</f>
        <v>45600</v>
      </c>
      <c r="GI100" s="30">
        <f>GH100+1</f>
        <v>45601</v>
      </c>
      <c r="GJ100" s="30">
        <f>GI100+1</f>
        <v>45602</v>
      </c>
      <c r="GK100" s="30">
        <f>GJ100+1</f>
        <v>45603</v>
      </c>
      <c r="GL100" s="30">
        <f>GK100+1</f>
        <v>45604</v>
      </c>
      <c r="GM100" s="53">
        <f>GL100+1</f>
        <v>45605</v>
      </c>
      <c r="GN100" s="63">
        <f>GM100+1</f>
        <v>45606</v>
      </c>
      <c r="GO100" s="30">
        <f>GN100+1</f>
        <v>45607</v>
      </c>
      <c r="GP100" s="30">
        <f>GO100+1</f>
        <v>45608</v>
      </c>
      <c r="GQ100" s="30">
        <f>GP100+1</f>
        <v>45609</v>
      </c>
      <c r="GR100" s="30">
        <f>GQ100+1</f>
        <v>45610</v>
      </c>
      <c r="GS100" s="30">
        <f>GR100+1</f>
        <v>45611</v>
      </c>
      <c r="GT100" s="53">
        <f>GS100+1</f>
        <v>45612</v>
      </c>
      <c r="GU100" s="63">
        <f>GT100+1</f>
        <v>45613</v>
      </c>
      <c r="GV100" s="30">
        <f>GU100+1</f>
        <v>45614</v>
      </c>
      <c r="GW100" s="30">
        <f>GV100+1</f>
        <v>45615</v>
      </c>
      <c r="GX100" s="30">
        <f>GW100+1</f>
        <v>45616</v>
      </c>
      <c r="GY100" s="30">
        <f>GX100+1</f>
        <v>45617</v>
      </c>
      <c r="GZ100" s="30">
        <f>GY100+1</f>
        <v>45618</v>
      </c>
      <c r="HA100" s="53">
        <f>GZ100+1</f>
        <v>45619</v>
      </c>
      <c r="HB100" s="63">
        <f>HA100+1</f>
        <v>45620</v>
      </c>
      <c r="HC100" s="30">
        <f>HB100+1</f>
        <v>45621</v>
      </c>
      <c r="HD100" s="30">
        <f>HC100+1</f>
        <v>45622</v>
      </c>
      <c r="HE100" s="30">
        <f>HD100+1</f>
        <v>45623</v>
      </c>
      <c r="HF100" s="30">
        <f>HE100+1</f>
        <v>45624</v>
      </c>
      <c r="HG100" s="30">
        <f>HF100+1</f>
        <v>45625</v>
      </c>
      <c r="HH100" s="53">
        <f>HG100+1</f>
        <v>45626</v>
      </c>
      <c r="HI100" s="63">
        <f>HH100+1</f>
        <v>45627</v>
      </c>
      <c r="HJ100" s="30">
        <f>HI100+1</f>
        <v>45628</v>
      </c>
      <c r="HK100" s="30">
        <f>HJ100+1</f>
        <v>45629</v>
      </c>
      <c r="HL100" s="30">
        <f>HK100+1</f>
        <v>45630</v>
      </c>
      <c r="HM100" s="30">
        <f>HL100+1</f>
        <v>45631</v>
      </c>
      <c r="HN100" s="30">
        <f>HM100+1</f>
        <v>45632</v>
      </c>
      <c r="HO100" s="53">
        <f>HN100+1</f>
        <v>45633</v>
      </c>
      <c r="HP100" s="63">
        <f>HO100+1</f>
        <v>45634</v>
      </c>
      <c r="HQ100" s="30">
        <f>HP100+1</f>
        <v>45635</v>
      </c>
      <c r="HR100" s="30">
        <f>HQ100+1</f>
        <v>45636</v>
      </c>
      <c r="HS100" s="30">
        <f>HR100+1</f>
        <v>45637</v>
      </c>
      <c r="HT100" s="30">
        <f>HS100+1</f>
        <v>45638</v>
      </c>
      <c r="HU100" s="30">
        <f>HT100+1</f>
        <v>45639</v>
      </c>
      <c r="HV100" s="53">
        <f>HU100+1</f>
        <v>45640</v>
      </c>
      <c r="HW100" s="63">
        <f>HV100+1</f>
        <v>45641</v>
      </c>
      <c r="HX100" s="30">
        <f>HW100+1</f>
        <v>45642</v>
      </c>
      <c r="HY100" s="30">
        <f>HX100+1</f>
        <v>45643</v>
      </c>
      <c r="HZ100" s="30">
        <f>HY100+1</f>
        <v>45644</v>
      </c>
      <c r="IA100" s="30">
        <f>HZ100+1</f>
        <v>45645</v>
      </c>
      <c r="IB100" s="30">
        <f>IA100+1</f>
        <v>45646</v>
      </c>
      <c r="IC100" s="53">
        <f>IB100+1</f>
        <v>45647</v>
      </c>
      <c r="ID100" s="63">
        <f>IC100+1</f>
        <v>45648</v>
      </c>
      <c r="IE100" s="30">
        <f>ID100+1</f>
        <v>45649</v>
      </c>
      <c r="IF100" s="30">
        <f>IE100+1</f>
        <v>45650</v>
      </c>
      <c r="IG100" s="30">
        <f>IF100+1</f>
        <v>45651</v>
      </c>
      <c r="IH100" s="30">
        <f>IG100+1</f>
        <v>45652</v>
      </c>
      <c r="II100" s="30">
        <f>IH100+1</f>
        <v>45653</v>
      </c>
      <c r="IJ100" s="53">
        <f>II100+1</f>
        <v>45654</v>
      </c>
      <c r="IK100" s="63">
        <f>IJ100+1</f>
        <v>45655</v>
      </c>
      <c r="IL100" s="30">
        <f>IK100+1</f>
        <v>45656</v>
      </c>
      <c r="IM100" s="30">
        <f>IL100+1</f>
        <v>45657</v>
      </c>
      <c r="IN100" s="30">
        <f>IM100+1</f>
        <v>45658</v>
      </c>
      <c r="IO100" s="30">
        <f>IN100+1</f>
        <v>45659</v>
      </c>
      <c r="IP100" s="30">
        <f>IO100+1</f>
        <v>45660</v>
      </c>
      <c r="IQ100" s="53">
        <f>IP100+1</f>
        <v>45661</v>
      </c>
      <c r="IR100" s="63">
        <f>IQ100+1</f>
        <v>45662</v>
      </c>
      <c r="IS100" s="30">
        <f>IR100+1</f>
        <v>45663</v>
      </c>
      <c r="IT100" s="30">
        <f>IS100+1</f>
        <v>45664</v>
      </c>
      <c r="IU100" s="30">
        <f>IT100+1</f>
        <v>45665</v>
      </c>
      <c r="IV100" s="30">
        <f>IU100+1</f>
        <v>45666</v>
      </c>
      <c r="IW100" s="30">
        <f>IV100+1</f>
        <v>45667</v>
      </c>
      <c r="IX100" s="53">
        <f>IW100+1</f>
        <v>45668</v>
      </c>
      <c r="IY100" s="63">
        <f>IX100+1</f>
        <v>45669</v>
      </c>
      <c r="IZ100" s="30">
        <f>IY100+1</f>
        <v>45670</v>
      </c>
      <c r="JA100" s="30">
        <f>IZ100+1</f>
        <v>45671</v>
      </c>
      <c r="JB100" s="30">
        <f>JA100+1</f>
        <v>45672</v>
      </c>
      <c r="JC100" s="30">
        <f>JB100+1</f>
        <v>45673</v>
      </c>
      <c r="JD100" s="30">
        <f>JC100+1</f>
        <v>45674</v>
      </c>
      <c r="JE100" s="53">
        <f>JD100+1</f>
        <v>45675</v>
      </c>
      <c r="JF100" s="63">
        <f>JE100+1</f>
        <v>45676</v>
      </c>
      <c r="JG100" s="30">
        <f>JF100+1</f>
        <v>45677</v>
      </c>
      <c r="JH100" s="30">
        <f>JG100+1</f>
        <v>45678</v>
      </c>
      <c r="JI100" s="30">
        <f>JH100+1</f>
        <v>45679</v>
      </c>
      <c r="JJ100" s="30">
        <f>JI100+1</f>
        <v>45680</v>
      </c>
      <c r="JK100" s="30">
        <f>JJ100+1</f>
        <v>45681</v>
      </c>
      <c r="JL100" s="53">
        <f>JK100+1</f>
        <v>45682</v>
      </c>
      <c r="JM100" s="63">
        <f>JL100+1</f>
        <v>45683</v>
      </c>
      <c r="JN100" s="30">
        <f>JM100+1</f>
        <v>45684</v>
      </c>
      <c r="JO100" s="30">
        <f>JN100+1</f>
        <v>45685</v>
      </c>
      <c r="JP100" s="30">
        <f>JO100+1</f>
        <v>45686</v>
      </c>
      <c r="JQ100" s="30">
        <f>JP100+1</f>
        <v>45687</v>
      </c>
      <c r="JR100" s="30">
        <f>JQ100+1</f>
        <v>45688</v>
      </c>
      <c r="JS100" s="53">
        <f>JR100+1</f>
        <v>45689</v>
      </c>
      <c r="JT100" s="63">
        <f>JS100+1</f>
        <v>45690</v>
      </c>
      <c r="JU100" s="30">
        <f>JT100+1</f>
        <v>45691</v>
      </c>
      <c r="JV100" s="30">
        <f>JU100+1</f>
        <v>45692</v>
      </c>
      <c r="JW100" s="30">
        <f>JV100+1</f>
        <v>45693</v>
      </c>
      <c r="JX100" s="30">
        <f>JW100+1</f>
        <v>45694</v>
      </c>
      <c r="JY100" s="30">
        <f>JX100+1</f>
        <v>45695</v>
      </c>
      <c r="JZ100" s="53">
        <f>JY100+1</f>
        <v>45696</v>
      </c>
      <c r="KA100" s="63">
        <f>JZ100+1</f>
        <v>45697</v>
      </c>
      <c r="KB100" s="30">
        <f>KA100+1</f>
        <v>45698</v>
      </c>
      <c r="KC100" s="30">
        <f>KB100+1</f>
        <v>45699</v>
      </c>
      <c r="KD100" s="30">
        <f>KC100+1</f>
        <v>45700</v>
      </c>
      <c r="KE100" s="30">
        <f>KD100+1</f>
        <v>45701</v>
      </c>
      <c r="KF100" s="30">
        <f>KE100+1</f>
        <v>45702</v>
      </c>
      <c r="KG100" s="53">
        <f>KF100+1</f>
        <v>45703</v>
      </c>
      <c r="KH100" s="63">
        <f>KG100+1</f>
        <v>45704</v>
      </c>
      <c r="KI100" s="30">
        <f>KH100+1</f>
        <v>45705</v>
      </c>
      <c r="KJ100" s="30">
        <f>KI100+1</f>
        <v>45706</v>
      </c>
      <c r="KK100" s="30">
        <f>KJ100+1</f>
        <v>45707</v>
      </c>
      <c r="KL100" s="30">
        <f>KK100+1</f>
        <v>45708</v>
      </c>
      <c r="KM100" s="30">
        <f>KL100+1</f>
        <v>45709</v>
      </c>
      <c r="KN100" s="53">
        <f>KM100+1</f>
        <v>45710</v>
      </c>
      <c r="KO100" s="63">
        <f>KN100+1</f>
        <v>45711</v>
      </c>
      <c r="KP100" s="30">
        <f>KO100+1</f>
        <v>45712</v>
      </c>
      <c r="KQ100" s="30">
        <f>KP100+1</f>
        <v>45713</v>
      </c>
      <c r="KR100" s="30">
        <f>KQ100+1</f>
        <v>45714</v>
      </c>
      <c r="KS100" s="30">
        <f>KR100+1</f>
        <v>45715</v>
      </c>
      <c r="KT100" s="30">
        <f>KS100+1</f>
        <v>45716</v>
      </c>
      <c r="KU100" s="53">
        <f>KT100+1</f>
        <v>45717</v>
      </c>
      <c r="KV100" s="63">
        <f>KU100+1</f>
        <v>45718</v>
      </c>
      <c r="KW100" s="30">
        <f>KV100+1</f>
        <v>45719</v>
      </c>
      <c r="KX100" s="30">
        <f>KW100+1</f>
        <v>45720</v>
      </c>
      <c r="KY100" s="30">
        <f>KX100+1</f>
        <v>45721</v>
      </c>
      <c r="KZ100" s="30">
        <f>KY100+1</f>
        <v>45722</v>
      </c>
      <c r="LA100" s="30">
        <f>KZ100+1</f>
        <v>45723</v>
      </c>
      <c r="LB100" s="53">
        <f>LA100+1</f>
        <v>45724</v>
      </c>
      <c r="LC100" s="63">
        <f>LB100+1</f>
        <v>45725</v>
      </c>
      <c r="LD100" s="30">
        <f>LC100+1</f>
        <v>45726</v>
      </c>
      <c r="LE100" s="30">
        <f>LD100+1</f>
        <v>45727</v>
      </c>
      <c r="LF100" s="30">
        <f>LE100+1</f>
        <v>45728</v>
      </c>
      <c r="LG100" s="30">
        <f>LF100+1</f>
        <v>45729</v>
      </c>
      <c r="LH100" s="30">
        <f>LG100+1</f>
        <v>45730</v>
      </c>
      <c r="LI100" s="53">
        <f>LH100+1</f>
        <v>45731</v>
      </c>
      <c r="LJ100" s="63">
        <f>LI100+1</f>
        <v>45732</v>
      </c>
      <c r="LK100" s="30">
        <f>LJ100+1</f>
        <v>45733</v>
      </c>
      <c r="LL100" s="30">
        <f>LK100+1</f>
        <v>45734</v>
      </c>
      <c r="LM100" s="30">
        <f>LL100+1</f>
        <v>45735</v>
      </c>
      <c r="LN100" s="30">
        <f>LM100+1</f>
        <v>45736</v>
      </c>
      <c r="LO100" s="30">
        <f>LN100+1</f>
        <v>45737</v>
      </c>
      <c r="LP100" s="53">
        <f>LO100+1</f>
        <v>45738</v>
      </c>
      <c r="LQ100" s="63">
        <f>LP100+1</f>
        <v>45739</v>
      </c>
      <c r="LR100" s="30">
        <f>LQ100+1</f>
        <v>45740</v>
      </c>
      <c r="LS100" s="30">
        <f>LR100+1</f>
        <v>45741</v>
      </c>
      <c r="LT100" s="30">
        <f>LS100+1</f>
        <v>45742</v>
      </c>
      <c r="LU100" s="30">
        <f>LT100+1</f>
        <v>45743</v>
      </c>
      <c r="LV100" s="30">
        <f>LU100+1</f>
        <v>45744</v>
      </c>
      <c r="LW100" s="53">
        <f>LV100+1</f>
        <v>45745</v>
      </c>
      <c r="LX100" s="63">
        <f>LW100+1</f>
        <v>45746</v>
      </c>
      <c r="LY100" s="30">
        <f>LX100+1</f>
        <v>45747</v>
      </c>
      <c r="LZ100" s="30">
        <f>LY100+1</f>
        <v>45748</v>
      </c>
      <c r="MA100" s="30">
        <f>LZ100+1</f>
        <v>45749</v>
      </c>
      <c r="MB100" s="30">
        <f>MA100+1</f>
        <v>45750</v>
      </c>
      <c r="MC100" s="30">
        <f>MB100+1</f>
        <v>45751</v>
      </c>
      <c r="MD100" s="53">
        <f>MC100+1</f>
        <v>45752</v>
      </c>
      <c r="ME100" s="63">
        <f>MD100+1</f>
        <v>45753</v>
      </c>
      <c r="MF100" s="30">
        <f>ME100+1</f>
        <v>45754</v>
      </c>
      <c r="MG100" s="30">
        <f>MF100+1</f>
        <v>45755</v>
      </c>
      <c r="MH100" s="30">
        <f>MG100+1</f>
        <v>45756</v>
      </c>
      <c r="MI100" s="30">
        <f>MH100+1</f>
        <v>45757</v>
      </c>
      <c r="MJ100" s="30">
        <f>MI100+1</f>
        <v>45758</v>
      </c>
      <c r="MK100" s="53">
        <f>MJ100+1</f>
        <v>45759</v>
      </c>
      <c r="ML100" s="63">
        <f>MK100+1</f>
        <v>45760</v>
      </c>
      <c r="MM100" s="30">
        <f>ML100+1</f>
        <v>45761</v>
      </c>
      <c r="MN100" s="30">
        <f>MM100+1</f>
        <v>45762</v>
      </c>
      <c r="MO100" s="30">
        <f>MN100+1</f>
        <v>45763</v>
      </c>
      <c r="MP100" s="30">
        <f>MO100+1</f>
        <v>45764</v>
      </c>
      <c r="MQ100" s="30">
        <f>MP100+1</f>
        <v>45765</v>
      </c>
      <c r="MR100" s="53">
        <f>MQ100+1</f>
        <v>45766</v>
      </c>
      <c r="MS100" s="63">
        <f>MR100+1</f>
        <v>45767</v>
      </c>
      <c r="MT100" s="30">
        <f>MS100+1</f>
        <v>45768</v>
      </c>
      <c r="MU100" s="30">
        <f>MT100+1</f>
        <v>45769</v>
      </c>
      <c r="MV100" s="30">
        <f>MU100+1</f>
        <v>45770</v>
      </c>
      <c r="MW100" s="30">
        <f>MV100+1</f>
        <v>45771</v>
      </c>
      <c r="MX100" s="30">
        <f>MW100+1</f>
        <v>45772</v>
      </c>
      <c r="MY100" s="53">
        <f>MX100+1</f>
        <v>45773</v>
      </c>
      <c r="MZ100" s="63">
        <f>MY100+1</f>
        <v>45774</v>
      </c>
      <c r="NA100" s="30">
        <f>MZ100+1</f>
        <v>45775</v>
      </c>
      <c r="NB100" s="30">
        <f>NA100+1</f>
        <v>45776</v>
      </c>
      <c r="NC100" s="30">
        <f>NB100+1</f>
        <v>45777</v>
      </c>
      <c r="ND100" s="30">
        <f>NC100+1</f>
        <v>45778</v>
      </c>
      <c r="NE100" s="30">
        <f>ND100+1</f>
        <v>45779</v>
      </c>
      <c r="NF100" s="53">
        <f>NE100+1</f>
        <v>45780</v>
      </c>
      <c r="NG100" s="63">
        <f>NF100+1</f>
        <v>45781</v>
      </c>
      <c r="NH100" s="30">
        <f>NG100+1</f>
        <v>45782</v>
      </c>
      <c r="NI100" s="30">
        <f>NH100+1</f>
        <v>45783</v>
      </c>
      <c r="NJ100" s="30">
        <f>NI100+1</f>
        <v>45784</v>
      </c>
      <c r="NK100" s="30">
        <f>NJ100+1</f>
        <v>45785</v>
      </c>
      <c r="NL100" s="30">
        <f>NK100+1</f>
        <v>45786</v>
      </c>
      <c r="NM100" s="53">
        <f>NL100+1</f>
        <v>45787</v>
      </c>
      <c r="NN100" s="63">
        <f>NM100+1</f>
        <v>45788</v>
      </c>
      <c r="NO100" s="30">
        <f>NN100+1</f>
        <v>45789</v>
      </c>
      <c r="NP100" s="30">
        <f>NO100+1</f>
        <v>45790</v>
      </c>
      <c r="NQ100" s="30">
        <f>NP100+1</f>
        <v>45791</v>
      </c>
      <c r="NR100" s="30">
        <f>NQ100+1</f>
        <v>45792</v>
      </c>
      <c r="NS100" s="30">
        <f>NR100+1</f>
        <v>45793</v>
      </c>
      <c r="NT100" s="53">
        <f>NS100+1</f>
        <v>45794</v>
      </c>
      <c r="NU100" s="63">
        <f>NT100+1</f>
        <v>45795</v>
      </c>
      <c r="NV100" s="30">
        <f>NU100+1</f>
        <v>45796</v>
      </c>
      <c r="NW100" s="30">
        <f>NV100+1</f>
        <v>45797</v>
      </c>
      <c r="NX100" s="30">
        <f>NW100+1</f>
        <v>45798</v>
      </c>
      <c r="NY100" s="30">
        <f>NX100+1</f>
        <v>45799</v>
      </c>
      <c r="NZ100" s="30">
        <f>NY100+1</f>
        <v>45800</v>
      </c>
      <c r="OA100" s="53">
        <f>NZ100+1</f>
        <v>45801</v>
      </c>
      <c r="OB100" s="63">
        <f>OA100+1</f>
        <v>45802</v>
      </c>
      <c r="OC100" s="30">
        <f>OB100+1</f>
        <v>45803</v>
      </c>
      <c r="OD100" s="30">
        <f>OC100+1</f>
        <v>45804</v>
      </c>
      <c r="OE100" s="30">
        <f>OD100+1</f>
        <v>45805</v>
      </c>
      <c r="OF100" s="30">
        <f>OE100+1</f>
        <v>45806</v>
      </c>
      <c r="OG100" s="30">
        <f>OF100+1</f>
        <v>45807</v>
      </c>
      <c r="OH100" s="53">
        <f>OG100+1</f>
        <v>45808</v>
      </c>
      <c r="OI100" s="63">
        <f>OH100+1</f>
        <v>45809</v>
      </c>
      <c r="OJ100" s="30">
        <f>OI100+1</f>
        <v>45810</v>
      </c>
      <c r="OK100" s="30">
        <f>OJ100+1</f>
        <v>45811</v>
      </c>
      <c r="OL100" s="30">
        <f>OK100+1</f>
        <v>45812</v>
      </c>
      <c r="OM100" s="30">
        <f>OL100+1</f>
        <v>45813</v>
      </c>
      <c r="ON100" s="30">
        <f>OM100+1</f>
        <v>45814</v>
      </c>
      <c r="OO100" s="53">
        <f>ON100+1</f>
        <v>45815</v>
      </c>
      <c r="OP100" s="63">
        <f>OO100+1</f>
        <v>45816</v>
      </c>
      <c r="OQ100" s="30">
        <f>OP100+1</f>
        <v>45817</v>
      </c>
      <c r="OR100" s="30">
        <f>OQ100+1</f>
        <v>45818</v>
      </c>
      <c r="OS100" s="30">
        <f>OR100+1</f>
        <v>45819</v>
      </c>
      <c r="OT100" s="30">
        <f>OS100+1</f>
        <v>45820</v>
      </c>
      <c r="OU100" s="30">
        <f>OT100+1</f>
        <v>45821</v>
      </c>
      <c r="OV100" s="53">
        <f>OU100+1</f>
        <v>45822</v>
      </c>
      <c r="OW100" s="63">
        <f>OV100+1</f>
        <v>45823</v>
      </c>
      <c r="OX100" s="30">
        <f>OW100+1</f>
        <v>45824</v>
      </c>
      <c r="OY100" s="30">
        <f>OX100+1</f>
        <v>45825</v>
      </c>
      <c r="OZ100" s="30">
        <f>OY100+1</f>
        <v>45826</v>
      </c>
      <c r="PA100" s="30">
        <f>OZ100+1</f>
        <v>45827</v>
      </c>
      <c r="PB100" s="30">
        <f>PA100+1</f>
        <v>45828</v>
      </c>
      <c r="PC100" s="53">
        <f>PB100+1</f>
        <v>45829</v>
      </c>
      <c r="PD100" s="63">
        <f>PC100+1</f>
        <v>45830</v>
      </c>
      <c r="PE100" s="30">
        <f>PD100+1</f>
        <v>45831</v>
      </c>
      <c r="PF100" s="30">
        <f>PE100+1</f>
        <v>45832</v>
      </c>
      <c r="PG100" s="30">
        <f>PF100+1</f>
        <v>45833</v>
      </c>
      <c r="PH100" s="30">
        <f>PG100+1</f>
        <v>45834</v>
      </c>
      <c r="PI100" s="30">
        <f>PH100+1</f>
        <v>45835</v>
      </c>
      <c r="PJ100" s="53">
        <f>PI100+1</f>
        <v>45836</v>
      </c>
      <c r="PK100" s="63">
        <f>PJ100+1</f>
        <v>45837</v>
      </c>
      <c r="PL100" s="30">
        <f>PK100+1</f>
        <v>45838</v>
      </c>
      <c r="PM100" s="30">
        <f>PL100+1</f>
        <v>45839</v>
      </c>
      <c r="PN100" s="30">
        <f>PM100+1</f>
        <v>45840</v>
      </c>
      <c r="PO100" s="30">
        <f>PN100+1</f>
        <v>45841</v>
      </c>
      <c r="PP100" s="30">
        <f>PO100+1</f>
        <v>45842</v>
      </c>
      <c r="PQ100" s="53">
        <f>PP100+1</f>
        <v>45843</v>
      </c>
      <c r="PR100" s="63">
        <f>PQ100+1</f>
        <v>45844</v>
      </c>
    </row>
    <row r="101" spans="1:434 14670:14670" s="38" customFormat="1" ht="12" customHeight="1">
      <c r="A101" s="165" t="s">
        <v>2183</v>
      </c>
      <c r="B101" s="39" t="s">
        <v>2168</v>
      </c>
      <c r="C101" s="31">
        <f>SUMIFS(AKORD[[CZASY]:[CZASY]],AKORD[[DATA]:[DATA]],'KALENDARZ NEW'!C100,AKORD[[IMIE]:[IMIE]],$A$101)</f>
        <v>0</v>
      </c>
      <c r="D101" s="31">
        <f>SUMIFS(AKORD[[CZASY]:[CZASY]],AKORD[[DATA]:[DATA]],'KALENDARZ NEW'!D100,AKORD[[IMIE]:[IMIE]],$A$101)</f>
        <v>0</v>
      </c>
      <c r="E101" s="31">
        <f>SUMIFS(AKORD[[CZASY]:[CZASY]],AKORD[[DATA]:[DATA]],'KALENDARZ NEW'!E100,AKORD[[IMIE]:[IMIE]],$A$101)</f>
        <v>0</v>
      </c>
      <c r="F101" s="54">
        <f>SUMIFS(AKORD[[CZASY]:[CZASY]],AKORD[[DATA]:[DATA]],'KALENDARZ NEW'!F100,AKORD[[IMIE]:[IMIE]],$A$101)</f>
        <v>0</v>
      </c>
      <c r="G101" s="57">
        <f>SUMIFS(AKORD[[CZASY]:[CZASY]],AKORD[[DATA]:[DATA]],'KALENDARZ NEW'!G100,AKORD[[IMIE]:[IMIE]],$A$101)</f>
        <v>0</v>
      </c>
      <c r="H101" s="31">
        <f>SUMIFS(AKORD[[CZASY]:[CZASY]],AKORD[[DATA]:[DATA]],'KALENDARZ NEW'!H100,AKORD[[IMIE]:[IMIE]],$A$101)</f>
        <v>0</v>
      </c>
      <c r="I101" s="31">
        <f>SUMIFS(AKORD[[CZASY]:[CZASY]],AKORD[[DATA]:[DATA]],'KALENDARZ NEW'!I100,AKORD[[IMIE]:[IMIE]],$A$101)</f>
        <v>0</v>
      </c>
      <c r="J101" s="31">
        <f>SUMIFS(AKORD[[CZASY]:[CZASY]],AKORD[[DATA]:[DATA]],'KALENDARZ NEW'!J100,AKORD[[IMIE]:[IMIE]],$A$101)</f>
        <v>0</v>
      </c>
      <c r="K101" s="31">
        <f>SUMIFS(AKORD[[CZASY]:[CZASY]],AKORD[[DATA]:[DATA]],'KALENDARZ NEW'!K100,AKORD[[IMIE]:[IMIE]],$A$101)</f>
        <v>0</v>
      </c>
      <c r="L101" s="31">
        <f>SUMIFS(AKORD[[CZASY]:[CZASY]],AKORD[[DATA]:[DATA]],'KALENDARZ NEW'!L100,AKORD[[IMIE]:[IMIE]],$A$101)</f>
        <v>0</v>
      </c>
      <c r="M101" s="54">
        <f>SUMIFS(AKORD[[CZASY]:[CZASY]],AKORD[[DATA]:[DATA]],'KALENDARZ NEW'!M100,AKORD[[IMIE]:[IMIE]],$A$101)</f>
        <v>0</v>
      </c>
      <c r="N101" s="57">
        <f>SUMIFS(AKORD[[CZASY]:[CZASY]],AKORD[[DATA]:[DATA]],'KALENDARZ NEW'!N100,AKORD[[IMIE]:[IMIE]],$A$101)</f>
        <v>0</v>
      </c>
      <c r="O101" s="31">
        <f>SUMIFS(AKORD[[CZASY]:[CZASY]],AKORD[[DATA]:[DATA]],'KALENDARZ NEW'!O100,AKORD[[IMIE]:[IMIE]],$A$101)</f>
        <v>0</v>
      </c>
      <c r="P101" s="31">
        <f>SUMIFS(AKORD[[CZASY]:[CZASY]],AKORD[[DATA]:[DATA]],'KALENDARZ NEW'!P100,AKORD[[IMIE]:[IMIE]],$A$101)</f>
        <v>0</v>
      </c>
      <c r="Q101" s="31">
        <f>SUMIFS(AKORD[[CZASY]:[CZASY]],AKORD[[DATA]:[DATA]],'KALENDARZ NEW'!Q100,AKORD[[IMIE]:[IMIE]],$A$101)</f>
        <v>0</v>
      </c>
      <c r="R101" s="31">
        <f>SUMIFS(AKORD[[CZASY]:[CZASY]],AKORD[[DATA]:[DATA]],'KALENDARZ NEW'!R100,AKORD[[IMIE]:[IMIE]],$A$101)</f>
        <v>0</v>
      </c>
      <c r="S101" s="31">
        <f>SUMIFS(AKORD[[CZASY]:[CZASY]],AKORD[[DATA]:[DATA]],'KALENDARZ NEW'!S100,AKORD[[IMIE]:[IMIE]],$A$101)</f>
        <v>0</v>
      </c>
      <c r="T101" s="54">
        <f>SUMIFS(AKORD[[CZASY]:[CZASY]],AKORD[[DATA]:[DATA]],'KALENDARZ NEW'!T100,AKORD[[IMIE]:[IMIE]],$A$101)</f>
        <v>0</v>
      </c>
      <c r="U101" s="57">
        <f>SUMIFS(AKORD[[CZASY]:[CZASY]],AKORD[[DATA]:[DATA]],'KALENDARZ NEW'!U100,AKORD[[IMIE]:[IMIE]],$A$101)</f>
        <v>0</v>
      </c>
      <c r="V101" s="31">
        <f>SUMIFS(AKORD[[CZASY]:[CZASY]],AKORD[[DATA]:[DATA]],'KALENDARZ NEW'!V100,AKORD[[IMIE]:[IMIE]],$A$101)</f>
        <v>0</v>
      </c>
      <c r="W101" s="31">
        <f>SUMIFS(AKORD[[CZASY]:[CZASY]],AKORD[[DATA]:[DATA]],'KALENDARZ NEW'!W100,AKORD[[IMIE]:[IMIE]],$A$101)</f>
        <v>0</v>
      </c>
      <c r="X101" s="31">
        <f>SUMIFS(AKORD[[CZASY]:[CZASY]],AKORD[[DATA]:[DATA]],'KALENDARZ NEW'!X100,AKORD[[IMIE]:[IMIE]],$A$101)</f>
        <v>0</v>
      </c>
      <c r="Y101" s="31">
        <f>SUMIFS(AKORD[[CZASY]:[CZASY]],AKORD[[DATA]:[DATA]],'KALENDARZ NEW'!Y100,AKORD[[IMIE]:[IMIE]],$A$101)</f>
        <v>0</v>
      </c>
      <c r="Z101" s="31">
        <f>SUMIFS(AKORD[[CZASY]:[CZASY]],AKORD[[DATA]:[DATA]],'KALENDARZ NEW'!Z100,AKORD[[IMIE]:[IMIE]],$A$101)</f>
        <v>0</v>
      </c>
      <c r="AA101" s="54">
        <f>SUMIFS(AKORD[[CZASY]:[CZASY]],AKORD[[DATA]:[DATA]],'KALENDARZ NEW'!AA100,AKORD[[IMIE]:[IMIE]],$A$101)</f>
        <v>0</v>
      </c>
      <c r="AB101" s="57">
        <f>SUMIFS(AKORD[[CZASY]:[CZASY]],AKORD[[DATA]:[DATA]],'KALENDARZ NEW'!AB100,AKORD[[IMIE]:[IMIE]],$A$101)</f>
        <v>0</v>
      </c>
      <c r="AC101" s="31">
        <f>SUMIFS(AKORD[[CZASY]:[CZASY]],AKORD[[DATA]:[DATA]],'KALENDARZ NEW'!AC100,AKORD[[IMIE]:[IMIE]],$A$101)</f>
        <v>0</v>
      </c>
      <c r="AD101" s="31">
        <f>SUMIFS(AKORD[[CZASY]:[CZASY]],AKORD[[DATA]:[DATA]],'KALENDARZ NEW'!AD100,AKORD[[IMIE]:[IMIE]],$A$101)</f>
        <v>0</v>
      </c>
      <c r="AE101" s="31">
        <f>SUMIFS(AKORD[[CZASY]:[CZASY]],AKORD[[DATA]:[DATA]],'KALENDARZ NEW'!AE100,AKORD[[IMIE]:[IMIE]],$A$101)</f>
        <v>0</v>
      </c>
      <c r="AF101" s="31">
        <f>SUMIFS(AKORD[[CZASY]:[CZASY]],AKORD[[DATA]:[DATA]],'KALENDARZ NEW'!AF100,AKORD[[IMIE]:[IMIE]],$A$101)</f>
        <v>0</v>
      </c>
      <c r="AG101" s="31">
        <f>SUMIFS(AKORD[[CZASY]:[CZASY]],AKORD[[DATA]:[DATA]],'KALENDARZ NEW'!AG100,AKORD[[IMIE]:[IMIE]],$A$101)</f>
        <v>0</v>
      </c>
      <c r="AH101" s="54">
        <f>SUMIFS(AKORD[[CZASY]:[CZASY]],AKORD[[DATA]:[DATA]],'KALENDARZ NEW'!AH100,AKORD[[IMIE]:[IMIE]],$A$101)</f>
        <v>0</v>
      </c>
      <c r="AI101" s="57">
        <f>SUMIFS(AKORD[[CZASY]:[CZASY]],AKORD[[DATA]:[DATA]],'KALENDARZ NEW'!AI100,AKORD[[IMIE]:[IMIE]],$A$101)</f>
        <v>0</v>
      </c>
      <c r="AJ101" s="50">
        <v>521</v>
      </c>
      <c r="AK101" s="31">
        <f>SUMIFS(AKORD[[CZASY]:[CZASY]],AKORD[[DATA]:[DATA]],'KALENDARZ NEW'!AK100,AKORD[[IMIE]:[IMIE]],$A$101)</f>
        <v>0</v>
      </c>
      <c r="AL101" s="31">
        <f>SUMIFS(AKORD[[CZASY]:[CZASY]],AKORD[[DATA]:[DATA]],'KALENDARZ NEW'!AL100,AKORD[[IMIE]:[IMIE]],$A$101)</f>
        <v>0</v>
      </c>
      <c r="AM101" s="31">
        <f>SUMIFS(AKORD[[CZASY]:[CZASY]],AKORD[[DATA]:[DATA]],'KALENDARZ NEW'!AM100,AKORD[[IMIE]:[IMIE]],$A$101)</f>
        <v>0</v>
      </c>
      <c r="AN101" s="31">
        <f>SUMIFS(AKORD[[CZASY]:[CZASY]],AKORD[[DATA]:[DATA]],'KALENDARZ NEW'!AN100,AKORD[[IMIE]:[IMIE]],$A$101)</f>
        <v>0</v>
      </c>
      <c r="AO101" s="54">
        <f>SUMIFS(AKORD[[CZASY]:[CZASY]],AKORD[[DATA]:[DATA]],'KALENDARZ NEW'!AO100,AKORD[[IMIE]:[IMIE]],$A$101)</f>
        <v>0</v>
      </c>
      <c r="AP101" s="57">
        <f>SUMIFS(AKORD[[CZASY]:[CZASY]],AKORD[[DATA]:[DATA]],'KALENDARZ NEW'!AP100,AKORD[[IMIE]:[IMIE]],$A$101)</f>
        <v>0</v>
      </c>
      <c r="AQ101" s="50">
        <v>521</v>
      </c>
      <c r="AR101" s="31">
        <f>SUMIFS(AKORD[[CZASY]:[CZASY]],AKORD[[DATA]:[DATA]],'KALENDARZ NEW'!AR100,AKORD[[IMIE]:[IMIE]],$A$101)</f>
        <v>0</v>
      </c>
      <c r="AS101" s="31">
        <f>SUMIFS(AKORD[[CZASY]:[CZASY]],AKORD[[DATA]:[DATA]],'KALENDARZ NEW'!AS100,AKORD[[IMIE]:[IMIE]],$A$101)</f>
        <v>0</v>
      </c>
      <c r="AT101" s="31">
        <f>SUMIFS(AKORD[[CZASY]:[CZASY]],AKORD[[DATA]:[DATA]],'KALENDARZ NEW'!AT100,AKORD[[IMIE]:[IMIE]],$A$101)</f>
        <v>0</v>
      </c>
      <c r="AU101" s="31">
        <f>SUMIFS(AKORD[[CZASY]:[CZASY]],AKORD[[DATA]:[DATA]],'KALENDARZ NEW'!AU100,AKORD[[IMIE]:[IMIE]],$A$101)</f>
        <v>0</v>
      </c>
      <c r="AV101" s="54">
        <f>SUMIFS(AKORD[[CZASY]:[CZASY]],AKORD[[DATA]:[DATA]],'KALENDARZ NEW'!AV100,AKORD[[IMIE]:[IMIE]],$A$101)</f>
        <v>0</v>
      </c>
      <c r="AW101" s="57">
        <f>SUMIFS(AKORD[[CZASY]:[CZASY]],AKORD[[DATA]:[DATA]],'KALENDARZ NEW'!AW100,AKORD[[IMIE]:[IMIE]],$A$101)</f>
        <v>0</v>
      </c>
      <c r="AX101" s="50">
        <v>521</v>
      </c>
      <c r="AY101" s="31">
        <f>SUMIFS(AKORD[[CZASY]:[CZASY]],AKORD[[DATA]:[DATA]],'KALENDARZ NEW'!AY100,AKORD[[IMIE]:[IMIE]],$A$101)</f>
        <v>0</v>
      </c>
      <c r="AZ101" s="31">
        <f>SUMIFS(AKORD[[CZASY]:[CZASY]],AKORD[[DATA]:[DATA]],'KALENDARZ NEW'!AZ100,AKORD[[IMIE]:[IMIE]],$A$101)</f>
        <v>0</v>
      </c>
      <c r="BA101" s="31">
        <f>SUMIFS(AKORD[[CZASY]:[CZASY]],AKORD[[DATA]:[DATA]],'KALENDARZ NEW'!BA100,AKORD[[IMIE]:[IMIE]],$A$101)</f>
        <v>0</v>
      </c>
      <c r="BB101" s="31">
        <f>SUMIFS(AKORD[[CZASY]:[CZASY]],AKORD[[DATA]:[DATA]],'KALENDARZ NEW'!BB100,AKORD[[IMIE]:[IMIE]],$A$101)</f>
        <v>0</v>
      </c>
      <c r="BC101" s="54">
        <f>SUMIFS(AKORD[[CZASY]:[CZASY]],AKORD[[DATA]:[DATA]],'KALENDARZ NEW'!BC100,AKORD[[IMIE]:[IMIE]],$A$101)</f>
        <v>0</v>
      </c>
      <c r="BD101" s="57">
        <f>SUMIFS(AKORD[[CZASY]:[CZASY]],AKORD[[DATA]:[DATA]],'KALENDARZ NEW'!BD100,AKORD[[IMIE]:[IMIE]],$A$101)</f>
        <v>0</v>
      </c>
      <c r="BE101" s="31">
        <f>SUMIFS(AKORD[[CZASY]:[CZASY]],AKORD[[DATA]:[DATA]],'KALENDARZ NEW'!BE100,AKORD[[IMIE]:[IMIE]],$A$101)</f>
        <v>0</v>
      </c>
      <c r="BF101" s="31">
        <f>SUMIFS(AKORD[[CZASY]:[CZASY]],AKORD[[DATA]:[DATA]],'KALENDARZ NEW'!BF100,AKORD[[IMIE]:[IMIE]],$A$101)</f>
        <v>0</v>
      </c>
      <c r="BG101" s="31">
        <f>SUMIFS(AKORD[[CZASY]:[CZASY]],AKORD[[DATA]:[DATA]],'KALENDARZ NEW'!BG100,AKORD[[IMIE]:[IMIE]],$A$101)</f>
        <v>0</v>
      </c>
      <c r="BH101" s="31">
        <f>SUMIFS(AKORD[[CZASY]:[CZASY]],AKORD[[DATA]:[DATA]],'KALENDARZ NEW'!BH100,AKORD[[IMIE]:[IMIE]],$A$101)</f>
        <v>0</v>
      </c>
      <c r="BI101" s="31">
        <f>SUMIFS(AKORD[[CZASY]:[CZASY]],AKORD[[DATA]:[DATA]],'KALENDARZ NEW'!BI100,AKORD[[IMIE]:[IMIE]],$A$101)</f>
        <v>0</v>
      </c>
      <c r="BJ101" s="54">
        <f>SUMIFS(AKORD[[CZASY]:[CZASY]],AKORD[[DATA]:[DATA]],'KALENDARZ NEW'!BJ100,AKORD[[IMIE]:[IMIE]],$A$101)</f>
        <v>0</v>
      </c>
      <c r="BK101" s="57">
        <f>SUMIFS(AKORD[[CZASY]:[CZASY]],AKORD[[DATA]:[DATA]],'KALENDARZ NEW'!BK100,AKORD[[IMIE]:[IMIE]],$A$101)</f>
        <v>0</v>
      </c>
      <c r="BL101" s="31">
        <f>SUMIFS(AKORD[[CZASY]:[CZASY]],AKORD[[DATA]:[DATA]],'KALENDARZ NEW'!BL100,AKORD[[IMIE]:[IMIE]],$A$101)</f>
        <v>0</v>
      </c>
      <c r="BM101" s="31">
        <f>SUMIFS(AKORD[[CZASY]:[CZASY]],AKORD[[DATA]:[DATA]],'KALENDARZ NEW'!BM100,AKORD[[IMIE]:[IMIE]],$A$101)</f>
        <v>0</v>
      </c>
      <c r="BN101" s="31">
        <f>SUMIFS(AKORD[[CZASY]:[CZASY]],AKORD[[DATA]:[DATA]],'KALENDARZ NEW'!BN100,AKORD[[IMIE]:[IMIE]],$A$101)</f>
        <v>0</v>
      </c>
      <c r="BO101" s="31">
        <f>SUMIFS(AKORD[[CZASY]:[CZASY]],AKORD[[DATA]:[DATA]],'KALENDARZ NEW'!BO100,AKORD[[IMIE]:[IMIE]],$A$101)</f>
        <v>0</v>
      </c>
      <c r="BP101" s="31">
        <f>SUMIFS(AKORD[[CZASY]:[CZASY]],AKORD[[DATA]:[DATA]],'KALENDARZ NEW'!BP100,AKORD[[IMIE]:[IMIE]],$A$101)</f>
        <v>0</v>
      </c>
      <c r="BQ101" s="54">
        <f>SUMIFS(AKORD[[CZASY]:[CZASY]],AKORD[[DATA]:[DATA]],'KALENDARZ NEW'!BQ100,AKORD[[IMIE]:[IMIE]],$A$101)</f>
        <v>0</v>
      </c>
      <c r="BR101" s="57">
        <f>SUMIFS(AKORD[[CZASY]:[CZASY]],AKORD[[DATA]:[DATA]],'KALENDARZ NEW'!BR100,AKORD[[IMIE]:[IMIE]],$A$101)</f>
        <v>0</v>
      </c>
      <c r="BS101" s="31">
        <f>SUMIFS(AKORD[[CZASY]:[CZASY]],AKORD[[DATA]:[DATA]],'KALENDARZ NEW'!BS100,AKORD[[IMIE]:[IMIE]],$A$101)</f>
        <v>0</v>
      </c>
      <c r="BT101" s="31">
        <f>SUMIFS(AKORD[[CZASY]:[CZASY]],AKORD[[DATA]:[DATA]],'KALENDARZ NEW'!BT100,AKORD[[IMIE]:[IMIE]],$A$101)</f>
        <v>0</v>
      </c>
      <c r="BU101" s="31">
        <f>SUMIFS(AKORD[[CZASY]:[CZASY]],AKORD[[DATA]:[DATA]],'KALENDARZ NEW'!BU100,AKORD[[IMIE]:[IMIE]],$A$101)</f>
        <v>0</v>
      </c>
      <c r="BV101" s="31">
        <f>SUMIFS(AKORD[[CZASY]:[CZASY]],AKORD[[DATA]:[DATA]],'KALENDARZ NEW'!BV100,AKORD[[IMIE]:[IMIE]],$A$101)</f>
        <v>0</v>
      </c>
      <c r="BW101" s="31">
        <f>SUMIFS(AKORD[[CZASY]:[CZASY]],AKORD[[DATA]:[DATA]],'KALENDARZ NEW'!BW100,AKORD[[IMIE]:[IMIE]],$A$101)</f>
        <v>0</v>
      </c>
      <c r="BX101" s="54">
        <f>SUMIFS(AKORD[[CZASY]:[CZASY]],AKORD[[DATA]:[DATA]],'KALENDARZ NEW'!BX100,AKORD[[IMIE]:[IMIE]],$A$101)</f>
        <v>0</v>
      </c>
      <c r="BY101" s="57">
        <f>SUMIFS(AKORD[[CZASY]:[CZASY]],AKORD[[DATA]:[DATA]],'KALENDARZ NEW'!BY100,AKORD[[IMIE]:[IMIE]],$A$101)</f>
        <v>0</v>
      </c>
      <c r="BZ101" s="31">
        <f>SUMIFS(AKORD[[CZASY]:[CZASY]],AKORD[[DATA]:[DATA]],'KALENDARZ NEW'!BZ100,AKORD[[IMIE]:[IMIE]],$A$101)</f>
        <v>0</v>
      </c>
      <c r="CA101" s="31">
        <f>SUMIFS(AKORD[[CZASY]:[CZASY]],AKORD[[DATA]:[DATA]],'KALENDARZ NEW'!CA100,AKORD[[IMIE]:[IMIE]],$A$101)</f>
        <v>0</v>
      </c>
      <c r="CB101" s="31">
        <f>SUMIFS(AKORD[[CZASY]:[CZASY]],AKORD[[DATA]:[DATA]],'KALENDARZ NEW'!CB100,AKORD[[IMIE]:[IMIE]],$A$101)</f>
        <v>0</v>
      </c>
      <c r="CC101" s="31">
        <f>SUMIFS(AKORD[[CZASY]:[CZASY]],AKORD[[DATA]:[DATA]],'KALENDARZ NEW'!CC100,AKORD[[IMIE]:[IMIE]],$A$101)</f>
        <v>0</v>
      </c>
      <c r="CD101" s="31">
        <f>SUMIFS(AKORD[[CZASY]:[CZASY]],AKORD[[DATA]:[DATA]],'KALENDARZ NEW'!CD100,AKORD[[IMIE]:[IMIE]],$A$101)</f>
        <v>0</v>
      </c>
      <c r="CE101" s="54">
        <f>SUMIFS(AKORD[[CZASY]:[CZASY]],AKORD[[DATA]:[DATA]],'KALENDARZ NEW'!CE100,AKORD[[IMIE]:[IMIE]],$A$101)</f>
        <v>0</v>
      </c>
      <c r="CF101" s="57">
        <f>SUMIFS(AKORD[[CZASY]:[CZASY]],AKORD[[DATA]:[DATA]],'KALENDARZ NEW'!CF100,AKORD[[IMIE]:[IMIE]],$A$101)</f>
        <v>0</v>
      </c>
      <c r="CG101" s="31">
        <f>SUMIFS(AKORD[[CZASY]:[CZASY]],AKORD[[DATA]:[DATA]],'KALENDARZ NEW'!CG100,AKORD[[IMIE]:[IMIE]],$A$101)</f>
        <v>0</v>
      </c>
      <c r="CH101" s="31">
        <f>SUMIFS(AKORD[[CZASY]:[CZASY]],AKORD[[DATA]:[DATA]],'KALENDARZ NEW'!CH100,AKORD[[IMIE]:[IMIE]],$A$101)</f>
        <v>0</v>
      </c>
      <c r="CI101" s="31">
        <f>SUMIFS(AKORD[[CZASY]:[CZASY]],AKORD[[DATA]:[DATA]],'KALENDARZ NEW'!CI100,AKORD[[IMIE]:[IMIE]],$A$101)</f>
        <v>0</v>
      </c>
      <c r="CJ101" s="31">
        <f>SUMIFS(AKORD[[CZASY]:[CZASY]],AKORD[[DATA]:[DATA]],'KALENDARZ NEW'!CJ100,AKORD[[IMIE]:[IMIE]],$A$101)</f>
        <v>0</v>
      </c>
      <c r="CK101" s="31">
        <f>SUMIFS(AKORD[[CZASY]:[CZASY]],AKORD[[DATA]:[DATA]],'KALENDARZ NEW'!CK100,AKORD[[IMIE]:[IMIE]],$A$101)</f>
        <v>0</v>
      </c>
      <c r="CL101" s="54">
        <f>SUMIFS(AKORD[[CZASY]:[CZASY]],AKORD[[DATA]:[DATA]],'KALENDARZ NEW'!CL100,AKORD[[IMIE]:[IMIE]],$A$101)</f>
        <v>0</v>
      </c>
      <c r="CM101" s="57">
        <f>SUMIFS(AKORD[[CZASY]:[CZASY]],AKORD[[DATA]:[DATA]],'KALENDARZ NEW'!CM100,AKORD[[IMIE]:[IMIE]],$A$101)</f>
        <v>0</v>
      </c>
      <c r="CN101" s="31">
        <f>SUMIFS(AKORD[[CZASY]:[CZASY]],AKORD[[DATA]:[DATA]],'KALENDARZ NEW'!CN100,AKORD[[IMIE]:[IMIE]],$A$101)</f>
        <v>0</v>
      </c>
      <c r="CO101" s="31">
        <f>SUMIFS(AKORD[[CZASY]:[CZASY]],AKORD[[DATA]:[DATA]],'KALENDARZ NEW'!CO100,AKORD[[IMIE]:[IMIE]],$A$101)</f>
        <v>0</v>
      </c>
      <c r="CP101" s="31">
        <f>SUMIFS(AKORD[[CZASY]:[CZASY]],AKORD[[DATA]:[DATA]],'KALENDARZ NEW'!CP100,AKORD[[IMIE]:[IMIE]],$A$101)</f>
        <v>0</v>
      </c>
      <c r="CQ101" s="31">
        <f>SUMIFS(AKORD[[CZASY]:[CZASY]],AKORD[[DATA]:[DATA]],'KALENDARZ NEW'!CQ100,AKORD[[IMIE]:[IMIE]],$A$101)</f>
        <v>0</v>
      </c>
      <c r="CR101" s="31">
        <f>SUMIFS(AKORD[[CZASY]:[CZASY]],AKORD[[DATA]:[DATA]],'KALENDARZ NEW'!CR100,AKORD[[IMIE]:[IMIE]],$A$101)</f>
        <v>0</v>
      </c>
      <c r="CS101" s="54">
        <f>SUMIFS(AKORD[[CZASY]:[CZASY]],AKORD[[DATA]:[DATA]],'KALENDARZ NEW'!CS100,AKORD[[IMIE]:[IMIE]],$A$101)</f>
        <v>0</v>
      </c>
      <c r="CT101" s="57">
        <f>SUMIFS(AKORD[[CZASY]:[CZASY]],AKORD[[DATA]:[DATA]],'KALENDARZ NEW'!CT100,AKORD[[IMIE]:[IMIE]],$A$101)</f>
        <v>0</v>
      </c>
      <c r="CU101" s="31">
        <f>SUMIFS(AKORD[[CZASY]:[CZASY]],AKORD[[DATA]:[DATA]],'KALENDARZ NEW'!CU100,AKORD[[IMIE]:[IMIE]],$A$101)</f>
        <v>0</v>
      </c>
      <c r="CV101" s="31">
        <f>SUMIFS(AKORD[[CZASY]:[CZASY]],AKORD[[DATA]:[DATA]],'KALENDARZ NEW'!CV100,AKORD[[IMIE]:[IMIE]],$A$101)</f>
        <v>0</v>
      </c>
      <c r="CW101" s="31">
        <f>SUMIFS(AKORD[[CZASY]:[CZASY]],AKORD[[DATA]:[DATA]],'KALENDARZ NEW'!CW100,AKORD[[IMIE]:[IMIE]],$A$101)</f>
        <v>0</v>
      </c>
      <c r="CX101" s="31">
        <f>SUMIFS(AKORD[[CZASY]:[CZASY]],AKORD[[DATA]:[DATA]],'KALENDARZ NEW'!CX100,AKORD[[IMIE]:[IMIE]],$A$101)</f>
        <v>0</v>
      </c>
      <c r="CY101" s="31">
        <f>SUMIFS(AKORD[[CZASY]:[CZASY]],AKORD[[DATA]:[DATA]],'KALENDARZ NEW'!CY100,AKORD[[IMIE]:[IMIE]],$A$101)</f>
        <v>0</v>
      </c>
      <c r="CZ101" s="54">
        <f>SUMIFS(AKORD[[CZASY]:[CZASY]],AKORD[[DATA]:[DATA]],'KALENDARZ NEW'!CZ100,AKORD[[IMIE]:[IMIE]],$A$101)</f>
        <v>0</v>
      </c>
      <c r="DA101" s="57">
        <f>SUMIFS(AKORD[[CZASY]:[CZASY]],AKORD[[DATA]:[DATA]],'KALENDARZ NEW'!DA100,AKORD[[IMIE]:[IMIE]],$A$101)</f>
        <v>0</v>
      </c>
      <c r="DB101" s="31">
        <f>SUMIFS(AKORD[[CZASY]:[CZASY]],AKORD[[DATA]:[DATA]],'KALENDARZ NEW'!DB100,AKORD[[IMIE]:[IMIE]],$A$101)</f>
        <v>0</v>
      </c>
      <c r="DC101" s="31">
        <f>SUMIFS(AKORD[[CZASY]:[CZASY]],AKORD[[DATA]:[DATA]],'KALENDARZ NEW'!DC100,AKORD[[IMIE]:[IMIE]],$A$101)</f>
        <v>0</v>
      </c>
      <c r="DD101" s="31">
        <f>SUMIFS(AKORD[[CZASY]:[CZASY]],AKORD[[DATA]:[DATA]],'KALENDARZ NEW'!DD100,AKORD[[IMIE]:[IMIE]],$A$101)</f>
        <v>0</v>
      </c>
      <c r="DE101" s="31">
        <f>SUMIFS(AKORD[[CZASY]:[CZASY]],AKORD[[DATA]:[DATA]],'KALENDARZ NEW'!DE100,AKORD[[IMIE]:[IMIE]],$A$101)</f>
        <v>0</v>
      </c>
      <c r="DF101" s="31">
        <f>SUMIFS(AKORD[[CZASY]:[CZASY]],AKORD[[DATA]:[DATA]],'KALENDARZ NEW'!DF100,AKORD[[IMIE]:[IMIE]],$A$101)</f>
        <v>0</v>
      </c>
      <c r="DG101" s="54">
        <f>SUMIFS(AKORD[[CZASY]:[CZASY]],AKORD[[DATA]:[DATA]],'KALENDARZ NEW'!DG100,AKORD[[IMIE]:[IMIE]],$A$101)</f>
        <v>0</v>
      </c>
      <c r="DH101" s="57">
        <f>SUMIFS(AKORD[[CZASY]:[CZASY]],AKORD[[DATA]:[DATA]],'KALENDARZ NEW'!DH100,AKORD[[IMIE]:[IMIE]],$A$101)</f>
        <v>0</v>
      </c>
      <c r="DI101" s="31">
        <f>SUMIFS(AKORD[[CZASY]:[CZASY]],AKORD[[DATA]:[DATA]],'KALENDARZ NEW'!DI100,AKORD[[IMIE]:[IMIE]],$A$101)</f>
        <v>0</v>
      </c>
      <c r="DJ101" s="31">
        <f>SUMIFS(AKORD[[CZASY]:[CZASY]],AKORD[[DATA]:[DATA]],'KALENDARZ NEW'!DJ100,AKORD[[IMIE]:[IMIE]],$A$101)</f>
        <v>0</v>
      </c>
      <c r="DK101" s="31">
        <f>SUMIFS(AKORD[[CZASY]:[CZASY]],AKORD[[DATA]:[DATA]],'KALENDARZ NEW'!DK100,AKORD[[IMIE]:[IMIE]],$A$101)</f>
        <v>0</v>
      </c>
      <c r="DL101" s="31">
        <f>SUMIFS(AKORD[[CZASY]:[CZASY]],AKORD[[DATA]:[DATA]],'KALENDARZ NEW'!DL100,AKORD[[IMIE]:[IMIE]],$A$101)</f>
        <v>0</v>
      </c>
      <c r="DM101" s="31">
        <f>SUMIFS(AKORD[[CZASY]:[CZASY]],AKORD[[DATA]:[DATA]],'KALENDARZ NEW'!DM100,AKORD[[IMIE]:[IMIE]],$A$101)</f>
        <v>0</v>
      </c>
      <c r="DN101" s="54">
        <f>SUMIFS(AKORD[[CZASY]:[CZASY]],AKORD[[DATA]:[DATA]],'KALENDARZ NEW'!DN100,AKORD[[IMIE]:[IMIE]],$A$101)</f>
        <v>0</v>
      </c>
      <c r="DO101" s="57">
        <f>SUMIFS(AKORD[[CZASY]:[CZASY]],AKORD[[DATA]:[DATA]],'KALENDARZ NEW'!DO100,AKORD[[IMIE]:[IMIE]],$A$101)</f>
        <v>0</v>
      </c>
      <c r="DP101" s="31">
        <f>SUMIFS(AKORD[[CZASY]:[CZASY]],AKORD[[DATA]:[DATA]],'KALENDARZ NEW'!DP100,AKORD[[IMIE]:[IMIE]],$A$101)</f>
        <v>0</v>
      </c>
      <c r="DQ101" s="31">
        <f>SUMIFS(AKORD[[CZASY]:[CZASY]],AKORD[[DATA]:[DATA]],'KALENDARZ NEW'!DQ100,AKORD[[IMIE]:[IMIE]],$A$101)</f>
        <v>0</v>
      </c>
      <c r="DR101" s="31">
        <f>SUMIFS(AKORD[[CZASY]:[CZASY]],AKORD[[DATA]:[DATA]],'KALENDARZ NEW'!DR100,AKORD[[IMIE]:[IMIE]],$A$101)</f>
        <v>0</v>
      </c>
      <c r="DS101" s="31">
        <f>SUMIFS(AKORD[[CZASY]:[CZASY]],AKORD[[DATA]:[DATA]],'KALENDARZ NEW'!DS100,AKORD[[IMIE]:[IMIE]],$A$101)</f>
        <v>0</v>
      </c>
      <c r="DT101" s="31">
        <f>SUMIFS(AKORD[[CZASY]:[CZASY]],AKORD[[DATA]:[DATA]],'KALENDARZ NEW'!DT100,AKORD[[IMIE]:[IMIE]],$A$101)</f>
        <v>0</v>
      </c>
      <c r="DU101" s="54">
        <f>SUMIFS(AKORD[[CZASY]:[CZASY]],AKORD[[DATA]:[DATA]],'KALENDARZ NEW'!DU100,AKORD[[IMIE]:[IMIE]],$A$101)</f>
        <v>0</v>
      </c>
      <c r="DV101" s="57">
        <f>SUMIFS(AKORD[[CZASY]:[CZASY]],AKORD[[DATA]:[DATA]],'KALENDARZ NEW'!DV100,AKORD[[IMIE]:[IMIE]],$A$101)</f>
        <v>0</v>
      </c>
      <c r="DW101" s="31">
        <f>SUMIFS(AKORD[[CZASY]:[CZASY]],AKORD[[DATA]:[DATA]],'KALENDARZ NEW'!DW100,AKORD[[IMIE]:[IMIE]],$A$101)</f>
        <v>0</v>
      </c>
      <c r="DX101" s="31">
        <f>SUMIFS(AKORD[[CZASY]:[CZASY]],AKORD[[DATA]:[DATA]],'KALENDARZ NEW'!DX100,AKORD[[IMIE]:[IMIE]],$A$101)</f>
        <v>0</v>
      </c>
      <c r="DY101" s="31">
        <f>SUMIFS(AKORD[[CZASY]:[CZASY]],AKORD[[DATA]:[DATA]],'KALENDARZ NEW'!DY100,AKORD[[IMIE]:[IMIE]],$A$101)</f>
        <v>0</v>
      </c>
      <c r="DZ101" s="31">
        <f>SUMIFS(AKORD[[CZASY]:[CZASY]],AKORD[[DATA]:[DATA]],'KALENDARZ NEW'!DZ100,AKORD[[IMIE]:[IMIE]],$A$101)</f>
        <v>0</v>
      </c>
      <c r="EA101" s="31">
        <f>SUMIFS(AKORD[[CZASY]:[CZASY]],AKORD[[DATA]:[DATA]],'KALENDARZ NEW'!EA100,AKORD[[IMIE]:[IMIE]],$A$101)</f>
        <v>0</v>
      </c>
      <c r="EB101" s="54">
        <f>SUMIFS(AKORD[[CZASY]:[CZASY]],AKORD[[DATA]:[DATA]],'KALENDARZ NEW'!EB100,AKORD[[IMIE]:[IMIE]],$A$101)</f>
        <v>0</v>
      </c>
      <c r="EC101" s="57">
        <f>SUMIFS(AKORD[[CZASY]:[CZASY]],AKORD[[DATA]:[DATA]],'KALENDARZ NEW'!EC100,AKORD[[IMIE]:[IMIE]],$A$101)</f>
        <v>0</v>
      </c>
      <c r="ED101" s="31">
        <f>SUMIFS(AKORD[[CZASY]:[CZASY]],AKORD[[DATA]:[DATA]],'KALENDARZ NEW'!ED100,AKORD[[IMIE]:[IMIE]],$A$101)</f>
        <v>0</v>
      </c>
      <c r="EE101" s="31">
        <f>SUMIFS(AKORD[[CZASY]:[CZASY]],AKORD[[DATA]:[DATA]],'KALENDARZ NEW'!EE100,AKORD[[IMIE]:[IMIE]],$A$101)</f>
        <v>0</v>
      </c>
      <c r="EF101" s="31">
        <f>SUMIFS(AKORD[[CZASY]:[CZASY]],AKORD[[DATA]:[DATA]],'KALENDARZ NEW'!EF100,AKORD[[IMIE]:[IMIE]],$A$101)</f>
        <v>0</v>
      </c>
      <c r="EG101" s="31">
        <f>SUMIFS(AKORD[[CZASY]:[CZASY]],AKORD[[DATA]:[DATA]],'KALENDARZ NEW'!EG100,AKORD[[IMIE]:[IMIE]],$A$101)</f>
        <v>0</v>
      </c>
      <c r="EH101" s="31">
        <f>SUMIFS(AKORD[[CZASY]:[CZASY]],AKORD[[DATA]:[DATA]],'KALENDARZ NEW'!EH100,AKORD[[IMIE]:[IMIE]],$A$101)</f>
        <v>0</v>
      </c>
      <c r="EI101" s="54">
        <f>SUMIFS(AKORD[[CZASY]:[CZASY]],AKORD[[DATA]:[DATA]],'KALENDARZ NEW'!EI100,AKORD[[IMIE]:[IMIE]],$A$101)</f>
        <v>0</v>
      </c>
      <c r="EJ101" s="57">
        <f>SUMIFS(AKORD[[CZASY]:[CZASY]],AKORD[[DATA]:[DATA]],'KALENDARZ NEW'!EJ100,AKORD[[IMIE]:[IMIE]],$A$101)</f>
        <v>0</v>
      </c>
      <c r="EK101" s="31">
        <f>SUMIFS(AKORD[[CZASY]:[CZASY]],AKORD[[DATA]:[DATA]],'KALENDARZ NEW'!EK100,AKORD[[IMIE]:[IMIE]],$A$101)</f>
        <v>0</v>
      </c>
      <c r="EL101" s="31">
        <f>SUMIFS(AKORD[[CZASY]:[CZASY]],AKORD[[DATA]:[DATA]],'KALENDARZ NEW'!EL100,AKORD[[IMIE]:[IMIE]],$A$101)</f>
        <v>0</v>
      </c>
      <c r="EM101" s="31">
        <f>SUMIFS(AKORD[[CZASY]:[CZASY]],AKORD[[DATA]:[DATA]],'KALENDARZ NEW'!EM100,AKORD[[IMIE]:[IMIE]],$A$101)</f>
        <v>0</v>
      </c>
      <c r="EN101" s="31">
        <f>SUMIFS(AKORD[[CZASY]:[CZASY]],AKORD[[DATA]:[DATA]],'KALENDARZ NEW'!EN100,AKORD[[IMIE]:[IMIE]],$A$101)</f>
        <v>0</v>
      </c>
      <c r="EO101" s="31">
        <f>SUMIFS(AKORD[[CZASY]:[CZASY]],AKORD[[DATA]:[DATA]],'KALENDARZ NEW'!EO100,AKORD[[IMIE]:[IMIE]],$A$101)</f>
        <v>0</v>
      </c>
      <c r="EP101" s="54">
        <f>SUMIFS(AKORD[[CZASY]:[CZASY]],AKORD[[DATA]:[DATA]],'KALENDARZ NEW'!EP100,AKORD[[IMIE]:[IMIE]],$A$101)</f>
        <v>0</v>
      </c>
      <c r="EQ101" s="57">
        <f>SUMIFS(AKORD[[CZASY]:[CZASY]],AKORD[[DATA]:[DATA]],'KALENDARZ NEW'!EQ100,AKORD[[IMIE]:[IMIE]],$A$101)</f>
        <v>0</v>
      </c>
      <c r="ER101" s="31">
        <f>SUMIFS(AKORD[[CZASY]:[CZASY]],AKORD[[DATA]:[DATA]],'KALENDARZ NEW'!ER100,AKORD[[IMIE]:[IMIE]],$A$101)</f>
        <v>0</v>
      </c>
      <c r="ES101" s="31">
        <f>SUMIFS(AKORD[[CZASY]:[CZASY]],AKORD[[DATA]:[DATA]],'KALENDARZ NEW'!ES100,AKORD[[IMIE]:[IMIE]],$A$101)</f>
        <v>0</v>
      </c>
      <c r="ET101" s="31">
        <f>SUMIFS(AKORD[[CZASY]:[CZASY]],AKORD[[DATA]:[DATA]],'KALENDARZ NEW'!ET100,AKORD[[IMIE]:[IMIE]],$A$101)</f>
        <v>0</v>
      </c>
      <c r="EU101" s="31">
        <f>SUMIFS(AKORD[[CZASY]:[CZASY]],AKORD[[DATA]:[DATA]],'KALENDARZ NEW'!EU100,AKORD[[IMIE]:[IMIE]],$A$101)</f>
        <v>0</v>
      </c>
      <c r="EV101" s="31">
        <f>SUMIFS(AKORD[[CZASY]:[CZASY]],AKORD[[DATA]:[DATA]],'KALENDARZ NEW'!EV100,AKORD[[IMIE]:[IMIE]],$A$101)</f>
        <v>0</v>
      </c>
      <c r="EW101" s="54">
        <f>SUMIFS(AKORD[[CZASY]:[CZASY]],AKORD[[DATA]:[DATA]],'KALENDARZ NEW'!EW100,AKORD[[IMIE]:[IMIE]],$A$101)</f>
        <v>0</v>
      </c>
      <c r="EX101" s="57">
        <f>SUMIFS(AKORD[[CZASY]:[CZASY]],AKORD[[DATA]:[DATA]],'KALENDARZ NEW'!EX100,AKORD[[IMIE]:[IMIE]],$A$101)</f>
        <v>0</v>
      </c>
      <c r="EY101" s="31">
        <f>SUMIFS(AKORD[[CZASY]:[CZASY]],AKORD[[DATA]:[DATA]],'KALENDARZ NEW'!EY100,AKORD[[IMIE]:[IMIE]],$A$101)</f>
        <v>0</v>
      </c>
      <c r="EZ101" s="31">
        <f>SUMIFS(AKORD[[CZASY]:[CZASY]],AKORD[[DATA]:[DATA]],'KALENDARZ NEW'!EZ100,AKORD[[IMIE]:[IMIE]],$A$101)</f>
        <v>0</v>
      </c>
      <c r="FA101" s="31">
        <f>SUMIFS(AKORD[[CZASY]:[CZASY]],AKORD[[DATA]:[DATA]],'KALENDARZ NEW'!FA100,AKORD[[IMIE]:[IMIE]],$A$101)</f>
        <v>0</v>
      </c>
      <c r="FB101" s="31">
        <f>SUMIFS(AKORD[[CZASY]:[CZASY]],AKORD[[DATA]:[DATA]],'KALENDARZ NEW'!FB100,AKORD[[IMIE]:[IMIE]],$A$101)</f>
        <v>0</v>
      </c>
      <c r="FC101" s="31">
        <f>SUMIFS(AKORD[[CZASY]:[CZASY]],AKORD[[DATA]:[DATA]],'KALENDARZ NEW'!FC100,AKORD[[IMIE]:[IMIE]],$A$101)</f>
        <v>0</v>
      </c>
      <c r="FD101" s="54">
        <f>SUMIFS(AKORD[[CZASY]:[CZASY]],AKORD[[DATA]:[DATA]],'KALENDARZ NEW'!FD100,AKORD[[IMIE]:[IMIE]],$A$101)</f>
        <v>0</v>
      </c>
      <c r="FE101" s="57">
        <f>SUMIFS(AKORD[[CZASY]:[CZASY]],AKORD[[DATA]:[DATA]],'KALENDARZ NEW'!FE100,AKORD[[IMIE]:[IMIE]],$A$101)</f>
        <v>0</v>
      </c>
      <c r="FF101" s="31">
        <f>SUMIFS(AKORD[[CZASY]:[CZASY]],AKORD[[DATA]:[DATA]],'KALENDARZ NEW'!FF100,AKORD[[IMIE]:[IMIE]],$A$101)</f>
        <v>0</v>
      </c>
      <c r="FG101" s="31">
        <f>SUMIFS(AKORD[[CZASY]:[CZASY]],AKORD[[DATA]:[DATA]],'KALENDARZ NEW'!FG100,AKORD[[IMIE]:[IMIE]],$A$101)</f>
        <v>0</v>
      </c>
      <c r="FH101" s="31">
        <f>SUMIFS(AKORD[[CZASY]:[CZASY]],AKORD[[DATA]:[DATA]],'KALENDARZ NEW'!FH100,AKORD[[IMIE]:[IMIE]],$A$101)</f>
        <v>0</v>
      </c>
      <c r="FI101" s="31">
        <f>SUMIFS(AKORD[[CZASY]:[CZASY]],AKORD[[DATA]:[DATA]],'KALENDARZ NEW'!FI100,AKORD[[IMIE]:[IMIE]],$A$101)</f>
        <v>0</v>
      </c>
      <c r="FJ101" s="31">
        <f>SUMIFS(AKORD[[CZASY]:[CZASY]],AKORD[[DATA]:[DATA]],'KALENDARZ NEW'!FJ100,AKORD[[IMIE]:[IMIE]],$A$101)</f>
        <v>0</v>
      </c>
      <c r="FK101" s="54">
        <f>SUMIFS(AKORD[[CZASY]:[CZASY]],AKORD[[DATA]:[DATA]],'KALENDARZ NEW'!FK100,AKORD[[IMIE]:[IMIE]],$A$101)</f>
        <v>0</v>
      </c>
      <c r="FL101" s="57">
        <f>SUMIFS(AKORD[[CZASY]:[CZASY]],AKORD[[DATA]:[DATA]],'KALENDARZ NEW'!FL100,AKORD[[IMIE]:[IMIE]],$A$101)</f>
        <v>0</v>
      </c>
      <c r="FM101" s="31">
        <f>SUMIFS(AKORD[[CZASY]:[CZASY]],AKORD[[DATA]:[DATA]],'KALENDARZ NEW'!FM100,AKORD[[IMIE]:[IMIE]],$A$101)</f>
        <v>0</v>
      </c>
      <c r="FN101" s="31">
        <f>SUMIFS(AKORD[[CZASY]:[CZASY]],AKORD[[DATA]:[DATA]],'KALENDARZ NEW'!FN100,AKORD[[IMIE]:[IMIE]],$A$101)</f>
        <v>0</v>
      </c>
      <c r="FO101" s="31">
        <f>SUMIFS(AKORD[[CZASY]:[CZASY]],AKORD[[DATA]:[DATA]],'KALENDARZ NEW'!FO100,AKORD[[IMIE]:[IMIE]],$A$101)</f>
        <v>0</v>
      </c>
      <c r="FP101" s="31">
        <f>SUMIFS(AKORD[[CZASY]:[CZASY]],AKORD[[DATA]:[DATA]],'KALENDARZ NEW'!FP100,AKORD[[IMIE]:[IMIE]],$A$101)</f>
        <v>0</v>
      </c>
      <c r="FQ101" s="31">
        <f>SUMIFS(AKORD[[CZASY]:[CZASY]],AKORD[[DATA]:[DATA]],'KALENDARZ NEW'!FQ100,AKORD[[IMIE]:[IMIE]],$A$101)</f>
        <v>0</v>
      </c>
      <c r="FR101" s="54">
        <f>SUMIFS(AKORD[[CZASY]:[CZASY]],AKORD[[DATA]:[DATA]],'KALENDARZ NEW'!FR100,AKORD[[IMIE]:[IMIE]],$A$101)</f>
        <v>0</v>
      </c>
      <c r="FS101" s="57">
        <f>SUMIFS(AKORD[[CZASY]:[CZASY]],AKORD[[DATA]:[DATA]],'KALENDARZ NEW'!FS100,AKORD[[IMIE]:[IMIE]],$A$101)</f>
        <v>0</v>
      </c>
      <c r="FT101" s="31">
        <f>SUMIFS(AKORD[[CZASY]:[CZASY]],AKORD[[DATA]:[DATA]],'KALENDARZ NEW'!FT100,AKORD[[IMIE]:[IMIE]],$A$101)</f>
        <v>0</v>
      </c>
      <c r="FU101" s="31">
        <f>SUMIFS(AKORD[[CZASY]:[CZASY]],AKORD[[DATA]:[DATA]],'KALENDARZ NEW'!FU100,AKORD[[IMIE]:[IMIE]],$A$101)</f>
        <v>0</v>
      </c>
      <c r="FV101" s="31">
        <f>SUMIFS(AKORD[[CZASY]:[CZASY]],AKORD[[DATA]:[DATA]],'KALENDARZ NEW'!FV100,AKORD[[IMIE]:[IMIE]],$A$101)</f>
        <v>0</v>
      </c>
      <c r="FW101" s="31">
        <f>SUMIFS(AKORD[[CZASY]:[CZASY]],AKORD[[DATA]:[DATA]],'KALENDARZ NEW'!FW100,AKORD[[IMIE]:[IMIE]],$A$101)</f>
        <v>0</v>
      </c>
      <c r="FX101" s="31">
        <f>SUMIFS(AKORD[[CZASY]:[CZASY]],AKORD[[DATA]:[DATA]],'KALENDARZ NEW'!FX100,AKORD[[IMIE]:[IMIE]],$A$101)</f>
        <v>0</v>
      </c>
      <c r="FY101" s="54">
        <f>SUMIFS(AKORD[[CZASY]:[CZASY]],AKORD[[DATA]:[DATA]],'KALENDARZ NEW'!FY100,AKORD[[IMIE]:[IMIE]],$A$101)</f>
        <v>0</v>
      </c>
      <c r="FZ101" s="57">
        <f>SUMIFS(AKORD[[CZASY]:[CZASY]],AKORD[[DATA]:[DATA]],'KALENDARZ NEW'!FZ100,AKORD[[IMIE]:[IMIE]],$A$101)</f>
        <v>0</v>
      </c>
      <c r="GA101" s="31">
        <f>SUMIFS(AKORD[[CZASY]:[CZASY]],AKORD[[DATA]:[DATA]],'KALENDARZ NEW'!GA100,AKORD[[IMIE]:[IMIE]],$A$101)</f>
        <v>0</v>
      </c>
      <c r="GB101" s="31">
        <f>SUMIFS(AKORD[[CZASY]:[CZASY]],AKORD[[DATA]:[DATA]],'KALENDARZ NEW'!GB100,AKORD[[IMIE]:[IMIE]],$A$101)</f>
        <v>0</v>
      </c>
      <c r="GC101" s="31">
        <f>SUMIFS(AKORD[[CZASY]:[CZASY]],AKORD[[DATA]:[DATA]],'KALENDARZ NEW'!GC100,AKORD[[IMIE]:[IMIE]],$A$101)</f>
        <v>0</v>
      </c>
      <c r="GD101" s="31">
        <f>SUMIFS(AKORD[[CZASY]:[CZASY]],AKORD[[DATA]:[DATA]],'KALENDARZ NEW'!GD100,AKORD[[IMIE]:[IMIE]],$A$101)</f>
        <v>0</v>
      </c>
      <c r="GE101" s="31">
        <f>SUMIFS(AKORD[[CZASY]:[CZASY]],AKORD[[DATA]:[DATA]],'KALENDARZ NEW'!GE100,AKORD[[IMIE]:[IMIE]],$A$101)</f>
        <v>0</v>
      </c>
      <c r="GF101" s="54">
        <f>SUMIFS(AKORD[[CZASY]:[CZASY]],AKORD[[DATA]:[DATA]],'KALENDARZ NEW'!GF100,AKORD[[IMIE]:[IMIE]],$A$101)</f>
        <v>0</v>
      </c>
      <c r="GG101" s="57">
        <f>SUMIFS(AKORD[[CZASY]:[CZASY]],AKORD[[DATA]:[DATA]],'KALENDARZ NEW'!GG100,AKORD[[IMIE]:[IMIE]],$A$101)</f>
        <v>0</v>
      </c>
      <c r="GH101" s="31">
        <f>SUMIFS(AKORD[[CZASY]:[CZASY]],AKORD[[DATA]:[DATA]],'KALENDARZ NEW'!GH100,AKORD[[IMIE]:[IMIE]],$A$101)</f>
        <v>0</v>
      </c>
      <c r="GI101" s="31">
        <f>SUMIFS(AKORD[[CZASY]:[CZASY]],AKORD[[DATA]:[DATA]],'KALENDARZ NEW'!GI100,AKORD[[IMIE]:[IMIE]],$A$101)</f>
        <v>0</v>
      </c>
      <c r="GJ101" s="31">
        <f>SUMIFS(AKORD[[CZASY]:[CZASY]],AKORD[[DATA]:[DATA]],'KALENDARZ NEW'!GJ100,AKORD[[IMIE]:[IMIE]],$A$101)</f>
        <v>0</v>
      </c>
      <c r="GK101" s="31">
        <f>SUMIFS(AKORD[[CZASY]:[CZASY]],AKORD[[DATA]:[DATA]],'KALENDARZ NEW'!GK100,AKORD[[IMIE]:[IMIE]],$A$101)</f>
        <v>0</v>
      </c>
      <c r="GL101" s="31">
        <f>SUMIFS(AKORD[[CZASY]:[CZASY]],AKORD[[DATA]:[DATA]],'KALENDARZ NEW'!GL100,AKORD[[IMIE]:[IMIE]],$A$101)</f>
        <v>0</v>
      </c>
      <c r="GM101" s="54">
        <f>SUMIFS(AKORD[[CZASY]:[CZASY]],AKORD[[DATA]:[DATA]],'KALENDARZ NEW'!GM100,AKORD[[IMIE]:[IMIE]],$A$101)</f>
        <v>0</v>
      </c>
      <c r="GN101" s="57">
        <f>SUMIFS(AKORD[[CZASY]:[CZASY]],AKORD[[DATA]:[DATA]],'KALENDARZ NEW'!GN100,AKORD[[IMIE]:[IMIE]],$A$101)</f>
        <v>0</v>
      </c>
      <c r="GO101" s="31">
        <f>SUMIFS(AKORD[[CZASY]:[CZASY]],AKORD[[DATA]:[DATA]],'KALENDARZ NEW'!GO100,AKORD[[IMIE]:[IMIE]],$A$101)</f>
        <v>0</v>
      </c>
      <c r="GP101" s="31">
        <f>SUMIFS(AKORD[[CZASY]:[CZASY]],AKORD[[DATA]:[DATA]],'KALENDARZ NEW'!GP100,AKORD[[IMIE]:[IMIE]],$A$101)</f>
        <v>0</v>
      </c>
      <c r="GQ101" s="31">
        <f>SUMIFS(AKORD[[CZASY]:[CZASY]],AKORD[[DATA]:[DATA]],'KALENDARZ NEW'!GQ100,AKORD[[IMIE]:[IMIE]],$A$101)</f>
        <v>0</v>
      </c>
      <c r="GR101" s="31">
        <f>SUMIFS(AKORD[[CZASY]:[CZASY]],AKORD[[DATA]:[DATA]],'KALENDARZ NEW'!GR100,AKORD[[IMIE]:[IMIE]],$A$101)</f>
        <v>0</v>
      </c>
      <c r="GS101" s="31">
        <f>SUMIFS(AKORD[[CZASY]:[CZASY]],AKORD[[DATA]:[DATA]],'KALENDARZ NEW'!GS100,AKORD[[IMIE]:[IMIE]],$A$101)</f>
        <v>0</v>
      </c>
      <c r="GT101" s="54">
        <f>SUMIFS(AKORD[[CZASY]:[CZASY]],AKORD[[DATA]:[DATA]],'KALENDARZ NEW'!GT100,AKORD[[IMIE]:[IMIE]],$A$101)</f>
        <v>0</v>
      </c>
      <c r="GU101" s="57">
        <f>SUMIFS(AKORD[[CZASY]:[CZASY]],AKORD[[DATA]:[DATA]],'KALENDARZ NEW'!GU100,AKORD[[IMIE]:[IMIE]],$A$101)</f>
        <v>0</v>
      </c>
      <c r="GV101" s="31">
        <f>SUMIFS(AKORD[[CZASY]:[CZASY]],AKORD[[DATA]:[DATA]],'KALENDARZ NEW'!GV100,AKORD[[IMIE]:[IMIE]],$A$101)</f>
        <v>0</v>
      </c>
      <c r="GW101" s="31">
        <f>SUMIFS(AKORD[[CZASY]:[CZASY]],AKORD[[DATA]:[DATA]],'KALENDARZ NEW'!GW100,AKORD[[IMIE]:[IMIE]],$A$101)</f>
        <v>0</v>
      </c>
      <c r="GX101" s="31">
        <f>SUMIFS(AKORD[[CZASY]:[CZASY]],AKORD[[DATA]:[DATA]],'KALENDARZ NEW'!GX100,AKORD[[IMIE]:[IMIE]],$A$101)</f>
        <v>0</v>
      </c>
      <c r="GY101" s="31">
        <f>SUMIFS(AKORD[[CZASY]:[CZASY]],AKORD[[DATA]:[DATA]],'KALENDARZ NEW'!GY100,AKORD[[IMIE]:[IMIE]],$A$101)</f>
        <v>0</v>
      </c>
      <c r="GZ101" s="31">
        <f>SUMIFS(AKORD[[CZASY]:[CZASY]],AKORD[[DATA]:[DATA]],'KALENDARZ NEW'!GZ100,AKORD[[IMIE]:[IMIE]],$A$101)</f>
        <v>0</v>
      </c>
      <c r="HA101" s="54">
        <f>SUMIFS(AKORD[[CZASY]:[CZASY]],AKORD[[DATA]:[DATA]],'KALENDARZ NEW'!HA100,AKORD[[IMIE]:[IMIE]],$A$101)</f>
        <v>0</v>
      </c>
      <c r="HB101" s="57">
        <f>SUMIFS(AKORD[[CZASY]:[CZASY]],AKORD[[DATA]:[DATA]],'KALENDARZ NEW'!HB100,AKORD[[IMIE]:[IMIE]],$A$101)</f>
        <v>0</v>
      </c>
      <c r="HC101" s="31">
        <f>SUMIFS(AKORD[[CZASY]:[CZASY]],AKORD[[DATA]:[DATA]],'KALENDARZ NEW'!HC100,AKORD[[IMIE]:[IMIE]],$A$101)</f>
        <v>0</v>
      </c>
      <c r="HD101" s="31">
        <f>SUMIFS(AKORD[[CZASY]:[CZASY]],AKORD[[DATA]:[DATA]],'KALENDARZ NEW'!HD100,AKORD[[IMIE]:[IMIE]],$A$101)</f>
        <v>0</v>
      </c>
      <c r="HE101" s="31">
        <f>SUMIFS(AKORD[[CZASY]:[CZASY]],AKORD[[DATA]:[DATA]],'KALENDARZ NEW'!HE100,AKORD[[IMIE]:[IMIE]],$A$101)</f>
        <v>0</v>
      </c>
      <c r="HF101" s="31">
        <f>SUMIFS(AKORD[[CZASY]:[CZASY]],AKORD[[DATA]:[DATA]],'KALENDARZ NEW'!HF100,AKORD[[IMIE]:[IMIE]],$A$101)</f>
        <v>0</v>
      </c>
      <c r="HG101" s="31">
        <f>SUMIFS(AKORD[[CZASY]:[CZASY]],AKORD[[DATA]:[DATA]],'KALENDARZ NEW'!HG100,AKORD[[IMIE]:[IMIE]],$A$101)</f>
        <v>0</v>
      </c>
      <c r="HH101" s="54">
        <f>SUMIFS(AKORD[[CZASY]:[CZASY]],AKORD[[DATA]:[DATA]],'KALENDARZ NEW'!HH100,AKORD[[IMIE]:[IMIE]],$A$101)</f>
        <v>0</v>
      </c>
      <c r="HI101" s="57">
        <f>SUMIFS(AKORD[[CZASY]:[CZASY]],AKORD[[DATA]:[DATA]],'KALENDARZ NEW'!HI100,AKORD[[IMIE]:[IMIE]],$A$101)</f>
        <v>0</v>
      </c>
      <c r="HJ101" s="31">
        <f>SUMIFS(AKORD[[CZASY]:[CZASY]],AKORD[[DATA]:[DATA]],'KALENDARZ NEW'!HJ100,AKORD[[IMIE]:[IMIE]],$A$101)</f>
        <v>0</v>
      </c>
      <c r="HK101" s="31">
        <f>SUMIFS(AKORD[[CZASY]:[CZASY]],AKORD[[DATA]:[DATA]],'KALENDARZ NEW'!HK100,AKORD[[IMIE]:[IMIE]],$A$101)</f>
        <v>0</v>
      </c>
      <c r="HL101" s="31">
        <f>SUMIFS(AKORD[[CZASY]:[CZASY]],AKORD[[DATA]:[DATA]],'KALENDARZ NEW'!HL100,AKORD[[IMIE]:[IMIE]],$A$101)</f>
        <v>0</v>
      </c>
      <c r="HM101" s="31">
        <f>SUMIFS(AKORD[[CZASY]:[CZASY]],AKORD[[DATA]:[DATA]],'KALENDARZ NEW'!HM100,AKORD[[IMIE]:[IMIE]],$A$101)</f>
        <v>0</v>
      </c>
      <c r="HN101" s="31">
        <f>SUMIFS(AKORD[[CZASY]:[CZASY]],AKORD[[DATA]:[DATA]],'KALENDARZ NEW'!HN100,AKORD[[IMIE]:[IMIE]],$A$101)</f>
        <v>0</v>
      </c>
      <c r="HO101" s="54">
        <f>SUMIFS(AKORD[[CZASY]:[CZASY]],AKORD[[DATA]:[DATA]],'KALENDARZ NEW'!HO100,AKORD[[IMIE]:[IMIE]],$A$101)</f>
        <v>0</v>
      </c>
      <c r="HP101" s="57">
        <f>SUMIFS(AKORD[[CZASY]:[CZASY]],AKORD[[DATA]:[DATA]],'KALENDARZ NEW'!HP100,AKORD[[IMIE]:[IMIE]],$A$101)</f>
        <v>0</v>
      </c>
      <c r="HQ101" s="31">
        <f>SUMIFS(AKORD[[CZASY]:[CZASY]],AKORD[[DATA]:[DATA]],'KALENDARZ NEW'!HQ100,AKORD[[IMIE]:[IMIE]],$A$101)</f>
        <v>0</v>
      </c>
      <c r="HR101" s="31">
        <f>SUMIFS(AKORD[[CZASY]:[CZASY]],AKORD[[DATA]:[DATA]],'KALENDARZ NEW'!HR100,AKORD[[IMIE]:[IMIE]],$A$101)</f>
        <v>0</v>
      </c>
      <c r="HS101" s="31">
        <f>SUMIFS(AKORD[[CZASY]:[CZASY]],AKORD[[DATA]:[DATA]],'KALENDARZ NEW'!HS100,AKORD[[IMIE]:[IMIE]],$A$101)</f>
        <v>0</v>
      </c>
      <c r="HT101" s="31">
        <f>SUMIFS(AKORD[[CZASY]:[CZASY]],AKORD[[DATA]:[DATA]],'KALENDARZ NEW'!HT100,AKORD[[IMIE]:[IMIE]],$A$101)</f>
        <v>0</v>
      </c>
      <c r="HU101" s="31">
        <f>SUMIFS(AKORD[[CZASY]:[CZASY]],AKORD[[DATA]:[DATA]],'KALENDARZ NEW'!HU100,AKORD[[IMIE]:[IMIE]],$A$101)</f>
        <v>0</v>
      </c>
      <c r="HV101" s="54">
        <f>SUMIFS(AKORD[[CZASY]:[CZASY]],AKORD[[DATA]:[DATA]],'KALENDARZ NEW'!HV100,AKORD[[IMIE]:[IMIE]],$A$101)</f>
        <v>0</v>
      </c>
      <c r="HW101" s="57">
        <f>SUMIFS(AKORD[[CZASY]:[CZASY]],AKORD[[DATA]:[DATA]],'KALENDARZ NEW'!HW100,AKORD[[IMIE]:[IMIE]],$A$101)</f>
        <v>0</v>
      </c>
      <c r="HX101" s="31">
        <f>SUMIFS(AKORD[[CZASY]:[CZASY]],AKORD[[DATA]:[DATA]],'KALENDARZ NEW'!HX100,AKORD[[IMIE]:[IMIE]],$A$101)</f>
        <v>0</v>
      </c>
      <c r="HY101" s="31">
        <f>SUMIFS(AKORD[[CZASY]:[CZASY]],AKORD[[DATA]:[DATA]],'KALENDARZ NEW'!HY100,AKORD[[IMIE]:[IMIE]],$A$101)</f>
        <v>0</v>
      </c>
      <c r="HZ101" s="31">
        <f>SUMIFS(AKORD[[CZASY]:[CZASY]],AKORD[[DATA]:[DATA]],'KALENDARZ NEW'!HZ100,AKORD[[IMIE]:[IMIE]],$A$101)</f>
        <v>0</v>
      </c>
      <c r="IA101" s="31">
        <f>SUMIFS(AKORD[[CZASY]:[CZASY]],AKORD[[DATA]:[DATA]],'KALENDARZ NEW'!IA100,AKORD[[IMIE]:[IMIE]],$A$101)</f>
        <v>0</v>
      </c>
      <c r="IB101" s="31">
        <f>SUMIFS(AKORD[[CZASY]:[CZASY]],AKORD[[DATA]:[DATA]],'KALENDARZ NEW'!IB100,AKORD[[IMIE]:[IMIE]],$A$101)</f>
        <v>0</v>
      </c>
      <c r="IC101" s="54">
        <f>SUMIFS(AKORD[[CZASY]:[CZASY]],AKORD[[DATA]:[DATA]],'KALENDARZ NEW'!IC100,AKORD[[IMIE]:[IMIE]],$A$101)</f>
        <v>0</v>
      </c>
      <c r="ID101" s="57">
        <f>SUMIFS(AKORD[[CZASY]:[CZASY]],AKORD[[DATA]:[DATA]],'KALENDARZ NEW'!ID100,AKORD[[IMIE]:[IMIE]],$A$101)</f>
        <v>0</v>
      </c>
      <c r="IE101" s="31">
        <f>SUMIFS(AKORD[[CZASY]:[CZASY]],AKORD[[DATA]:[DATA]],'KALENDARZ NEW'!IE100,AKORD[[IMIE]:[IMIE]],$A$101)</f>
        <v>0</v>
      </c>
      <c r="IF101" s="31">
        <f>SUMIFS(AKORD[[CZASY]:[CZASY]],AKORD[[DATA]:[DATA]],'KALENDARZ NEW'!IF100,AKORD[[IMIE]:[IMIE]],$A$101)</f>
        <v>0</v>
      </c>
      <c r="IG101" s="31">
        <f>SUMIFS(AKORD[[CZASY]:[CZASY]],AKORD[[DATA]:[DATA]],'KALENDARZ NEW'!IG100,AKORD[[IMIE]:[IMIE]],$A$101)</f>
        <v>0</v>
      </c>
      <c r="IH101" s="31">
        <f>SUMIFS(AKORD[[CZASY]:[CZASY]],AKORD[[DATA]:[DATA]],'KALENDARZ NEW'!IH100,AKORD[[IMIE]:[IMIE]],$A$101)</f>
        <v>0</v>
      </c>
      <c r="II101" s="31">
        <f>SUMIFS(AKORD[[CZASY]:[CZASY]],AKORD[[DATA]:[DATA]],'KALENDARZ NEW'!II100,AKORD[[IMIE]:[IMIE]],$A$101)</f>
        <v>0</v>
      </c>
      <c r="IJ101" s="54">
        <f>SUMIFS(AKORD[[CZASY]:[CZASY]],AKORD[[DATA]:[DATA]],'KALENDARZ NEW'!IJ100,AKORD[[IMIE]:[IMIE]],$A$101)</f>
        <v>0</v>
      </c>
      <c r="IK101" s="57">
        <f>SUMIFS(AKORD[[CZASY]:[CZASY]],AKORD[[DATA]:[DATA]],'KALENDARZ NEW'!IK100,AKORD[[IMIE]:[IMIE]],$A$101)</f>
        <v>0</v>
      </c>
      <c r="IL101" s="31">
        <f>SUMIFS(AKORD[[CZASY]:[CZASY]],AKORD[[DATA]:[DATA]],'KALENDARZ NEW'!IL100,AKORD[[IMIE]:[IMIE]],$A$101)</f>
        <v>0</v>
      </c>
      <c r="IM101" s="31">
        <f>SUMIFS(AKORD[[CZASY]:[CZASY]],AKORD[[DATA]:[DATA]],'KALENDARZ NEW'!IM100,AKORD[[IMIE]:[IMIE]],$A$101)</f>
        <v>0</v>
      </c>
      <c r="IN101" s="31">
        <f>SUMIFS(AKORD[[CZASY]:[CZASY]],AKORD[[DATA]:[DATA]],'KALENDARZ NEW'!IN100,AKORD[[IMIE]:[IMIE]],$A$101)</f>
        <v>0</v>
      </c>
      <c r="IO101" s="31">
        <f>SUMIFS(AKORD[[CZASY]:[CZASY]],AKORD[[DATA]:[DATA]],'KALENDARZ NEW'!IO100,AKORD[[IMIE]:[IMIE]],$A$101)</f>
        <v>0</v>
      </c>
      <c r="IP101" s="31">
        <f>SUMIFS(AKORD[[CZASY]:[CZASY]],AKORD[[DATA]:[DATA]],'KALENDARZ NEW'!IP100,AKORD[[IMIE]:[IMIE]],$A$101)</f>
        <v>0</v>
      </c>
      <c r="IQ101" s="54">
        <f>SUMIFS(AKORD[[CZASY]:[CZASY]],AKORD[[DATA]:[DATA]],'KALENDARZ NEW'!IQ100,AKORD[[IMIE]:[IMIE]],$A$101)</f>
        <v>0</v>
      </c>
      <c r="IR101" s="57">
        <f>SUMIFS(AKORD[[CZASY]:[CZASY]],AKORD[[DATA]:[DATA]],'KALENDARZ NEW'!IR100,AKORD[[IMIE]:[IMIE]],$A$101)</f>
        <v>0</v>
      </c>
      <c r="IS101" s="31">
        <f>SUMIFS(AKORD[[CZASY]:[CZASY]],AKORD[[DATA]:[DATA]],'KALENDARZ NEW'!IS100,AKORD[[IMIE]:[IMIE]],$A$101)</f>
        <v>0</v>
      </c>
      <c r="IT101" s="31">
        <f>SUMIFS(AKORD[[CZASY]:[CZASY]],AKORD[[DATA]:[DATA]],'KALENDARZ NEW'!IT100,AKORD[[IMIE]:[IMIE]],$A$101)</f>
        <v>0</v>
      </c>
      <c r="IU101" s="31">
        <f>SUMIFS(AKORD[[CZASY]:[CZASY]],AKORD[[DATA]:[DATA]],'KALENDARZ NEW'!IU100,AKORD[[IMIE]:[IMIE]],$A$101)</f>
        <v>0</v>
      </c>
      <c r="IV101" s="31">
        <f>SUMIFS(AKORD[[CZASY]:[CZASY]],AKORD[[DATA]:[DATA]],'KALENDARZ NEW'!IV100,AKORD[[IMIE]:[IMIE]],$A$101)</f>
        <v>0</v>
      </c>
      <c r="IW101" s="31">
        <f>SUMIFS(AKORD[[CZASY]:[CZASY]],AKORD[[DATA]:[DATA]],'KALENDARZ NEW'!IW100,AKORD[[IMIE]:[IMIE]],$A$101)</f>
        <v>0</v>
      </c>
      <c r="IX101" s="54">
        <f>SUMIFS(AKORD[[CZASY]:[CZASY]],AKORD[[DATA]:[DATA]],'KALENDARZ NEW'!IX100,AKORD[[IMIE]:[IMIE]],$A$101)</f>
        <v>0</v>
      </c>
      <c r="IY101" s="57">
        <f>SUMIFS(AKORD[[CZASY]:[CZASY]],AKORD[[DATA]:[DATA]],'KALENDARZ NEW'!IY100,AKORD[[IMIE]:[IMIE]],$A$101)</f>
        <v>0</v>
      </c>
      <c r="IZ101" s="31">
        <f>SUMIFS(AKORD[[CZASY]:[CZASY]],AKORD[[DATA]:[DATA]],'KALENDARZ NEW'!IZ100,AKORD[[IMIE]:[IMIE]],$A$101)</f>
        <v>0</v>
      </c>
      <c r="JA101" s="31">
        <f>SUMIFS(AKORD[[CZASY]:[CZASY]],AKORD[[DATA]:[DATA]],'KALENDARZ NEW'!JA100,AKORD[[IMIE]:[IMIE]],$A$101)</f>
        <v>0</v>
      </c>
      <c r="JB101" s="31">
        <f>SUMIFS(AKORD[[CZASY]:[CZASY]],AKORD[[DATA]:[DATA]],'KALENDARZ NEW'!JB100,AKORD[[IMIE]:[IMIE]],$A$101)</f>
        <v>0</v>
      </c>
      <c r="JC101" s="31">
        <f>SUMIFS(AKORD[[CZASY]:[CZASY]],AKORD[[DATA]:[DATA]],'KALENDARZ NEW'!JC100,AKORD[[IMIE]:[IMIE]],$A$101)</f>
        <v>0</v>
      </c>
      <c r="JD101" s="31">
        <f>SUMIFS(AKORD[[CZASY]:[CZASY]],AKORD[[DATA]:[DATA]],'KALENDARZ NEW'!JD100,AKORD[[IMIE]:[IMIE]],$A$101)</f>
        <v>0</v>
      </c>
      <c r="JE101" s="54">
        <f>SUMIFS(AKORD[[CZASY]:[CZASY]],AKORD[[DATA]:[DATA]],'KALENDARZ NEW'!JE100,AKORD[[IMIE]:[IMIE]],$A$101)</f>
        <v>0</v>
      </c>
      <c r="JF101" s="57">
        <f>SUMIFS(AKORD[[CZASY]:[CZASY]],AKORD[[DATA]:[DATA]],'KALENDARZ NEW'!JF100,AKORD[[IMIE]:[IMIE]],$A$101)</f>
        <v>0</v>
      </c>
      <c r="JG101" s="31">
        <f>SUMIFS(AKORD[[CZASY]:[CZASY]],AKORD[[DATA]:[DATA]],'KALENDARZ NEW'!JG100,AKORD[[IMIE]:[IMIE]],$A$101)</f>
        <v>0</v>
      </c>
      <c r="JH101" s="31">
        <f>SUMIFS(AKORD[[CZASY]:[CZASY]],AKORD[[DATA]:[DATA]],'KALENDARZ NEW'!JH100,AKORD[[IMIE]:[IMIE]],$A$101)</f>
        <v>0</v>
      </c>
      <c r="JI101" s="31">
        <f>SUMIFS(AKORD[[CZASY]:[CZASY]],AKORD[[DATA]:[DATA]],'KALENDARZ NEW'!JI100,AKORD[[IMIE]:[IMIE]],$A$101)</f>
        <v>0</v>
      </c>
      <c r="JJ101" s="31">
        <f>SUMIFS(AKORD[[CZASY]:[CZASY]],AKORD[[DATA]:[DATA]],'KALENDARZ NEW'!JJ100,AKORD[[IMIE]:[IMIE]],$A$101)</f>
        <v>0</v>
      </c>
      <c r="JK101" s="31">
        <f>SUMIFS(AKORD[[CZASY]:[CZASY]],AKORD[[DATA]:[DATA]],'KALENDARZ NEW'!JK100,AKORD[[IMIE]:[IMIE]],$A$101)</f>
        <v>0</v>
      </c>
      <c r="JL101" s="54">
        <f>SUMIFS(AKORD[[CZASY]:[CZASY]],AKORD[[DATA]:[DATA]],'KALENDARZ NEW'!JL100,AKORD[[IMIE]:[IMIE]],$A$101)</f>
        <v>0</v>
      </c>
      <c r="JM101" s="57">
        <f>SUMIFS(AKORD[[CZASY]:[CZASY]],AKORD[[DATA]:[DATA]],'KALENDARZ NEW'!JM100,AKORD[[IMIE]:[IMIE]],$A$101)</f>
        <v>0</v>
      </c>
      <c r="JN101" s="31">
        <f>SUMIFS(AKORD[[CZASY]:[CZASY]],AKORD[[DATA]:[DATA]],'KALENDARZ NEW'!JN100,AKORD[[IMIE]:[IMIE]],$A$101)</f>
        <v>0</v>
      </c>
      <c r="JO101" s="31">
        <f>SUMIFS(AKORD[[CZASY]:[CZASY]],AKORD[[DATA]:[DATA]],'KALENDARZ NEW'!JO100,AKORD[[IMIE]:[IMIE]],$A$101)</f>
        <v>0</v>
      </c>
      <c r="JP101" s="31">
        <f>SUMIFS(AKORD[[CZASY]:[CZASY]],AKORD[[DATA]:[DATA]],'KALENDARZ NEW'!JP100,AKORD[[IMIE]:[IMIE]],$A$101)</f>
        <v>0</v>
      </c>
      <c r="JQ101" s="31">
        <f>SUMIFS(AKORD[[CZASY]:[CZASY]],AKORD[[DATA]:[DATA]],'KALENDARZ NEW'!JQ100,AKORD[[IMIE]:[IMIE]],$A$101)</f>
        <v>0</v>
      </c>
      <c r="JR101" s="31">
        <f>SUMIFS(AKORD[[CZASY]:[CZASY]],AKORD[[DATA]:[DATA]],'KALENDARZ NEW'!JR100,AKORD[[IMIE]:[IMIE]],$A$101)</f>
        <v>0</v>
      </c>
      <c r="JS101" s="54">
        <f>SUMIFS(AKORD[[CZASY]:[CZASY]],AKORD[[DATA]:[DATA]],'KALENDARZ NEW'!JS100,AKORD[[IMIE]:[IMIE]],$A$101)</f>
        <v>0</v>
      </c>
      <c r="JT101" s="57">
        <f>SUMIFS(AKORD[[CZASY]:[CZASY]],AKORD[[DATA]:[DATA]],'KALENDARZ NEW'!JT100,AKORD[[IMIE]:[IMIE]],$A$101)</f>
        <v>0</v>
      </c>
      <c r="JU101" s="31">
        <f>SUMIFS(AKORD[[CZASY]:[CZASY]],AKORD[[DATA]:[DATA]],'KALENDARZ NEW'!JU100,AKORD[[IMIE]:[IMIE]],$A$101)</f>
        <v>0</v>
      </c>
      <c r="JV101" s="31">
        <f>SUMIFS(AKORD[[CZASY]:[CZASY]],AKORD[[DATA]:[DATA]],'KALENDARZ NEW'!JV100,AKORD[[IMIE]:[IMIE]],$A$101)</f>
        <v>0</v>
      </c>
      <c r="JW101" s="31">
        <f>SUMIFS(AKORD[[CZASY]:[CZASY]],AKORD[[DATA]:[DATA]],'KALENDARZ NEW'!JW100,AKORD[[IMIE]:[IMIE]],$A$101)</f>
        <v>0</v>
      </c>
      <c r="JX101" s="31">
        <f>SUMIFS(AKORD[[CZASY]:[CZASY]],AKORD[[DATA]:[DATA]],'KALENDARZ NEW'!JX100,AKORD[[IMIE]:[IMIE]],$A$101)</f>
        <v>0</v>
      </c>
      <c r="JY101" s="31">
        <f>SUMIFS(AKORD[[CZASY]:[CZASY]],AKORD[[DATA]:[DATA]],'KALENDARZ NEW'!JY100,AKORD[[IMIE]:[IMIE]],$A$101)</f>
        <v>0</v>
      </c>
      <c r="JZ101" s="54">
        <f>SUMIFS(AKORD[[CZASY]:[CZASY]],AKORD[[DATA]:[DATA]],'KALENDARZ NEW'!JZ100,AKORD[[IMIE]:[IMIE]],$A$101)</f>
        <v>0</v>
      </c>
      <c r="KA101" s="57">
        <f>SUMIFS(AKORD[[CZASY]:[CZASY]],AKORD[[DATA]:[DATA]],'KALENDARZ NEW'!KA100,AKORD[[IMIE]:[IMIE]],$A$101)</f>
        <v>0</v>
      </c>
      <c r="KB101" s="31">
        <f>SUMIFS(AKORD[[CZASY]:[CZASY]],AKORD[[DATA]:[DATA]],'KALENDARZ NEW'!KB100,AKORD[[IMIE]:[IMIE]],$A$101)</f>
        <v>0</v>
      </c>
      <c r="KC101" s="31">
        <f>SUMIFS(AKORD[[CZASY]:[CZASY]],AKORD[[DATA]:[DATA]],'KALENDARZ NEW'!KC100,AKORD[[IMIE]:[IMIE]],$A$101)</f>
        <v>0</v>
      </c>
      <c r="KD101" s="31">
        <f>SUMIFS(AKORD[[CZASY]:[CZASY]],AKORD[[DATA]:[DATA]],'KALENDARZ NEW'!KD100,AKORD[[IMIE]:[IMIE]],$A$101)</f>
        <v>0</v>
      </c>
      <c r="KE101" s="31">
        <f>SUMIFS(AKORD[[CZASY]:[CZASY]],AKORD[[DATA]:[DATA]],'KALENDARZ NEW'!KE100,AKORD[[IMIE]:[IMIE]],$A$101)</f>
        <v>0</v>
      </c>
      <c r="KF101" s="31">
        <f>SUMIFS(AKORD[[CZASY]:[CZASY]],AKORD[[DATA]:[DATA]],'KALENDARZ NEW'!KF100,AKORD[[IMIE]:[IMIE]],$A$101)</f>
        <v>0</v>
      </c>
      <c r="KG101" s="54">
        <f>SUMIFS(AKORD[[CZASY]:[CZASY]],AKORD[[DATA]:[DATA]],'KALENDARZ NEW'!KG100,AKORD[[IMIE]:[IMIE]],$A$101)</f>
        <v>0</v>
      </c>
      <c r="KH101" s="57">
        <f>SUMIFS(AKORD[[CZASY]:[CZASY]],AKORD[[DATA]:[DATA]],'KALENDARZ NEW'!KH100,AKORD[[IMIE]:[IMIE]],$A$101)</f>
        <v>0</v>
      </c>
      <c r="KI101" s="31">
        <f>SUMIFS(AKORD[[CZASY]:[CZASY]],AKORD[[DATA]:[DATA]],'KALENDARZ NEW'!KI100,AKORD[[IMIE]:[IMIE]],$A$101)</f>
        <v>0</v>
      </c>
      <c r="KJ101" s="31">
        <f>SUMIFS(AKORD[[CZASY]:[CZASY]],AKORD[[DATA]:[DATA]],'KALENDARZ NEW'!KJ100,AKORD[[IMIE]:[IMIE]],$A$101)</f>
        <v>0</v>
      </c>
      <c r="KK101" s="31">
        <f>SUMIFS(AKORD[[CZASY]:[CZASY]],AKORD[[DATA]:[DATA]],'KALENDARZ NEW'!KK100,AKORD[[IMIE]:[IMIE]],$A$101)</f>
        <v>0</v>
      </c>
      <c r="KL101" s="31">
        <f>SUMIFS(AKORD[[CZASY]:[CZASY]],AKORD[[DATA]:[DATA]],'KALENDARZ NEW'!KL100,AKORD[[IMIE]:[IMIE]],$A$101)</f>
        <v>0</v>
      </c>
      <c r="KM101" s="31">
        <f>SUMIFS(AKORD[[CZASY]:[CZASY]],AKORD[[DATA]:[DATA]],'KALENDARZ NEW'!KM100,AKORD[[IMIE]:[IMIE]],$A$101)</f>
        <v>0</v>
      </c>
      <c r="KN101" s="54">
        <f>SUMIFS(AKORD[[CZASY]:[CZASY]],AKORD[[DATA]:[DATA]],'KALENDARZ NEW'!KN100,AKORD[[IMIE]:[IMIE]],$A$101)</f>
        <v>0</v>
      </c>
      <c r="KO101" s="57">
        <f>SUMIFS(AKORD[[CZASY]:[CZASY]],AKORD[[DATA]:[DATA]],'KALENDARZ NEW'!KO100,AKORD[[IMIE]:[IMIE]],$A$101)</f>
        <v>0</v>
      </c>
      <c r="KP101" s="31">
        <f>SUMIFS(AKORD[[CZASY]:[CZASY]],AKORD[[DATA]:[DATA]],'KALENDARZ NEW'!KP100,AKORD[[IMIE]:[IMIE]],$A$101)</f>
        <v>0</v>
      </c>
      <c r="KQ101" s="31">
        <f>SUMIFS(AKORD[[CZASY]:[CZASY]],AKORD[[DATA]:[DATA]],'KALENDARZ NEW'!KQ100,AKORD[[IMIE]:[IMIE]],$A$101)</f>
        <v>0</v>
      </c>
      <c r="KR101" s="31">
        <f>SUMIFS(AKORD[[CZASY]:[CZASY]],AKORD[[DATA]:[DATA]],'KALENDARZ NEW'!KR100,AKORD[[IMIE]:[IMIE]],$A$101)</f>
        <v>0</v>
      </c>
      <c r="KS101" s="31">
        <f>SUMIFS(AKORD[[CZASY]:[CZASY]],AKORD[[DATA]:[DATA]],'KALENDARZ NEW'!KS100,AKORD[[IMIE]:[IMIE]],$A$101)</f>
        <v>0</v>
      </c>
      <c r="KT101" s="31">
        <f>SUMIFS(AKORD[[CZASY]:[CZASY]],AKORD[[DATA]:[DATA]],'KALENDARZ NEW'!KT100,AKORD[[IMIE]:[IMIE]],$A$101)</f>
        <v>0</v>
      </c>
      <c r="KU101" s="54">
        <f>SUMIFS(AKORD[[CZASY]:[CZASY]],AKORD[[DATA]:[DATA]],'KALENDARZ NEW'!KU100,AKORD[[IMIE]:[IMIE]],$A$101)</f>
        <v>0</v>
      </c>
      <c r="KV101" s="57">
        <f>SUMIFS(AKORD[[CZASY]:[CZASY]],AKORD[[DATA]:[DATA]],'KALENDARZ NEW'!KV100,AKORD[[IMIE]:[IMIE]],$A$101)</f>
        <v>0</v>
      </c>
      <c r="KW101" s="31">
        <f>SUMIFS(AKORD[[CZASY]:[CZASY]],AKORD[[DATA]:[DATA]],'KALENDARZ NEW'!KW100,AKORD[[IMIE]:[IMIE]],$A$101)</f>
        <v>0</v>
      </c>
      <c r="KX101" s="31">
        <f>SUMIFS(AKORD[[CZASY]:[CZASY]],AKORD[[DATA]:[DATA]],'KALENDARZ NEW'!KX100,AKORD[[IMIE]:[IMIE]],$A$101)</f>
        <v>0</v>
      </c>
      <c r="KY101" s="31">
        <f>SUMIFS(AKORD[[CZASY]:[CZASY]],AKORD[[DATA]:[DATA]],'KALENDARZ NEW'!KY100,AKORD[[IMIE]:[IMIE]],$A$101)</f>
        <v>0</v>
      </c>
      <c r="KZ101" s="31">
        <f>SUMIFS(AKORD[[CZASY]:[CZASY]],AKORD[[DATA]:[DATA]],'KALENDARZ NEW'!KZ100,AKORD[[IMIE]:[IMIE]],$A$101)</f>
        <v>0</v>
      </c>
      <c r="LA101" s="31">
        <f>SUMIFS(AKORD[[CZASY]:[CZASY]],AKORD[[DATA]:[DATA]],'KALENDARZ NEW'!LA100,AKORD[[IMIE]:[IMIE]],$A$101)</f>
        <v>0</v>
      </c>
      <c r="LB101" s="54">
        <f>SUMIFS(AKORD[[CZASY]:[CZASY]],AKORD[[DATA]:[DATA]],'KALENDARZ NEW'!LB100,AKORD[[IMIE]:[IMIE]],$A$101)</f>
        <v>0</v>
      </c>
      <c r="LC101" s="57">
        <f>SUMIFS(AKORD[[CZASY]:[CZASY]],AKORD[[DATA]:[DATA]],'KALENDARZ NEW'!LC100,AKORD[[IMIE]:[IMIE]],$A$101)</f>
        <v>0</v>
      </c>
      <c r="LD101" s="31">
        <f>SUMIFS(AKORD[[CZASY]:[CZASY]],AKORD[[DATA]:[DATA]],'KALENDARZ NEW'!LD100,AKORD[[IMIE]:[IMIE]],$A$101)</f>
        <v>0</v>
      </c>
      <c r="LE101" s="31">
        <f>SUMIFS(AKORD[[CZASY]:[CZASY]],AKORD[[DATA]:[DATA]],'KALENDARZ NEW'!LE100,AKORD[[IMIE]:[IMIE]],$A$101)</f>
        <v>0</v>
      </c>
      <c r="LF101" s="31">
        <f>SUMIFS(AKORD[[CZASY]:[CZASY]],AKORD[[DATA]:[DATA]],'KALENDARZ NEW'!LF100,AKORD[[IMIE]:[IMIE]],$A$101)</f>
        <v>0</v>
      </c>
      <c r="LG101" s="31">
        <f>SUMIFS(AKORD[[CZASY]:[CZASY]],AKORD[[DATA]:[DATA]],'KALENDARZ NEW'!LG100,AKORD[[IMIE]:[IMIE]],$A$101)</f>
        <v>0</v>
      </c>
      <c r="LH101" s="31">
        <f>SUMIFS(AKORD[[CZASY]:[CZASY]],AKORD[[DATA]:[DATA]],'KALENDARZ NEW'!LH100,AKORD[[IMIE]:[IMIE]],$A$101)</f>
        <v>0</v>
      </c>
      <c r="LI101" s="54">
        <f>SUMIFS(AKORD[[CZASY]:[CZASY]],AKORD[[DATA]:[DATA]],'KALENDARZ NEW'!LI100,AKORD[[IMIE]:[IMIE]],$A$101)</f>
        <v>0</v>
      </c>
      <c r="LJ101" s="57">
        <f>SUMIFS(AKORD[[CZASY]:[CZASY]],AKORD[[DATA]:[DATA]],'KALENDARZ NEW'!LJ100,AKORD[[IMIE]:[IMIE]],$A$101)</f>
        <v>0</v>
      </c>
      <c r="LK101" s="31">
        <f>SUMIFS(AKORD[[CZASY]:[CZASY]],AKORD[[DATA]:[DATA]],'KALENDARZ NEW'!LK100,AKORD[[IMIE]:[IMIE]],$A$101)</f>
        <v>0</v>
      </c>
      <c r="LL101" s="31">
        <f>SUMIFS(AKORD[[CZASY]:[CZASY]],AKORD[[DATA]:[DATA]],'KALENDARZ NEW'!LL100,AKORD[[IMIE]:[IMIE]],$A$101)</f>
        <v>0</v>
      </c>
      <c r="LM101" s="31">
        <f>SUMIFS(AKORD[[CZASY]:[CZASY]],AKORD[[DATA]:[DATA]],'KALENDARZ NEW'!LM100,AKORD[[IMIE]:[IMIE]],$A$101)</f>
        <v>0</v>
      </c>
      <c r="LN101" s="31">
        <f>SUMIFS(AKORD[[CZASY]:[CZASY]],AKORD[[DATA]:[DATA]],'KALENDARZ NEW'!LN100,AKORD[[IMIE]:[IMIE]],$A$101)</f>
        <v>0</v>
      </c>
      <c r="LO101" s="31">
        <f>SUMIFS(AKORD[[CZASY]:[CZASY]],AKORD[[DATA]:[DATA]],'KALENDARZ NEW'!LO100,AKORD[[IMIE]:[IMIE]],$A$101)</f>
        <v>0</v>
      </c>
      <c r="LP101" s="54">
        <f>SUMIFS(AKORD[[CZASY]:[CZASY]],AKORD[[DATA]:[DATA]],'KALENDARZ NEW'!LP100,AKORD[[IMIE]:[IMIE]],$A$101)</f>
        <v>0</v>
      </c>
      <c r="LQ101" s="57">
        <f>SUMIFS(AKORD[[CZASY]:[CZASY]],AKORD[[DATA]:[DATA]],'KALENDARZ NEW'!LQ100,AKORD[[IMIE]:[IMIE]],$A$101)</f>
        <v>0</v>
      </c>
      <c r="LR101" s="31">
        <f>SUMIFS(AKORD[[CZASY]:[CZASY]],AKORD[[DATA]:[DATA]],'KALENDARZ NEW'!LR100,AKORD[[IMIE]:[IMIE]],$A$101)</f>
        <v>0</v>
      </c>
      <c r="LS101" s="31">
        <f>SUMIFS(AKORD[[CZASY]:[CZASY]],AKORD[[DATA]:[DATA]],'KALENDARZ NEW'!LS100,AKORD[[IMIE]:[IMIE]],$A$101)</f>
        <v>0</v>
      </c>
      <c r="LT101" s="31">
        <f>SUMIFS(AKORD[[CZASY]:[CZASY]],AKORD[[DATA]:[DATA]],'KALENDARZ NEW'!LT100,AKORD[[IMIE]:[IMIE]],$A$101)</f>
        <v>0</v>
      </c>
      <c r="LU101" s="31">
        <f>SUMIFS(AKORD[[CZASY]:[CZASY]],AKORD[[DATA]:[DATA]],'KALENDARZ NEW'!LU100,AKORD[[IMIE]:[IMIE]],$A$101)</f>
        <v>0</v>
      </c>
      <c r="LV101" s="31">
        <f>SUMIFS(AKORD[[CZASY]:[CZASY]],AKORD[[DATA]:[DATA]],'KALENDARZ NEW'!LV100,AKORD[[IMIE]:[IMIE]],$A$101)</f>
        <v>0</v>
      </c>
      <c r="LW101" s="54">
        <f>SUMIFS(AKORD[[CZASY]:[CZASY]],AKORD[[DATA]:[DATA]],'KALENDARZ NEW'!LW100,AKORD[[IMIE]:[IMIE]],$A$101)</f>
        <v>0</v>
      </c>
      <c r="LX101" s="57">
        <f>SUMIFS(AKORD[[CZASY]:[CZASY]],AKORD[[DATA]:[DATA]],'KALENDARZ NEW'!LX100,AKORD[[IMIE]:[IMIE]],$A$101)</f>
        <v>0</v>
      </c>
      <c r="LY101" s="31">
        <f>SUMIFS(AKORD[[CZASY]:[CZASY]],AKORD[[DATA]:[DATA]],'KALENDARZ NEW'!LY100,AKORD[[IMIE]:[IMIE]],$A$101)</f>
        <v>0</v>
      </c>
      <c r="LZ101" s="31">
        <f>SUMIFS(AKORD[[CZASY]:[CZASY]],AKORD[[DATA]:[DATA]],'KALENDARZ NEW'!LZ100,AKORD[[IMIE]:[IMIE]],$A$101)</f>
        <v>0</v>
      </c>
      <c r="MA101" s="31">
        <f>SUMIFS(AKORD[[CZASY]:[CZASY]],AKORD[[DATA]:[DATA]],'KALENDARZ NEW'!MA100,AKORD[[IMIE]:[IMIE]],$A$101)</f>
        <v>0</v>
      </c>
      <c r="MB101" s="31">
        <f>SUMIFS(AKORD[[CZASY]:[CZASY]],AKORD[[DATA]:[DATA]],'KALENDARZ NEW'!MB100,AKORD[[IMIE]:[IMIE]],$A$101)</f>
        <v>0</v>
      </c>
      <c r="MC101" s="31">
        <f>SUMIFS(AKORD[[CZASY]:[CZASY]],AKORD[[DATA]:[DATA]],'KALENDARZ NEW'!MC100,AKORD[[IMIE]:[IMIE]],$A$101)</f>
        <v>0</v>
      </c>
      <c r="MD101" s="54">
        <f>SUMIFS(AKORD[[CZASY]:[CZASY]],AKORD[[DATA]:[DATA]],'KALENDARZ NEW'!MD100,AKORD[[IMIE]:[IMIE]],$A$101)</f>
        <v>0</v>
      </c>
      <c r="ME101" s="57">
        <f>SUMIFS(AKORD[[CZASY]:[CZASY]],AKORD[[DATA]:[DATA]],'KALENDARZ NEW'!ME100,AKORD[[IMIE]:[IMIE]],$A$101)</f>
        <v>0</v>
      </c>
      <c r="MF101" s="31">
        <f>SUMIFS(AKORD[[CZASY]:[CZASY]],AKORD[[DATA]:[DATA]],'KALENDARZ NEW'!MF100,AKORD[[IMIE]:[IMIE]],$A$101)</f>
        <v>0</v>
      </c>
      <c r="MG101" s="31">
        <f>SUMIFS(AKORD[[CZASY]:[CZASY]],AKORD[[DATA]:[DATA]],'KALENDARZ NEW'!MG100,AKORD[[IMIE]:[IMIE]],$A$101)</f>
        <v>0</v>
      </c>
      <c r="MH101" s="31">
        <f>SUMIFS(AKORD[[CZASY]:[CZASY]],AKORD[[DATA]:[DATA]],'KALENDARZ NEW'!MH100,AKORD[[IMIE]:[IMIE]],$A$101)</f>
        <v>0</v>
      </c>
      <c r="MI101" s="31">
        <f>SUMIFS(AKORD[[CZASY]:[CZASY]],AKORD[[DATA]:[DATA]],'KALENDARZ NEW'!MI100,AKORD[[IMIE]:[IMIE]],$A$101)</f>
        <v>0</v>
      </c>
      <c r="MJ101" s="31">
        <f>SUMIFS(AKORD[[CZASY]:[CZASY]],AKORD[[DATA]:[DATA]],'KALENDARZ NEW'!MJ100,AKORD[[IMIE]:[IMIE]],$A$101)</f>
        <v>0</v>
      </c>
      <c r="MK101" s="54">
        <f>SUMIFS(AKORD[[CZASY]:[CZASY]],AKORD[[DATA]:[DATA]],'KALENDARZ NEW'!MK100,AKORD[[IMIE]:[IMIE]],$A$101)</f>
        <v>0</v>
      </c>
      <c r="ML101" s="57">
        <f>SUMIFS(AKORD[[CZASY]:[CZASY]],AKORD[[DATA]:[DATA]],'KALENDARZ NEW'!ML100,AKORD[[IMIE]:[IMIE]],$A$101)</f>
        <v>0</v>
      </c>
      <c r="MM101" s="31">
        <f>SUMIFS(AKORD[[CZASY]:[CZASY]],AKORD[[DATA]:[DATA]],'KALENDARZ NEW'!MM100,AKORD[[IMIE]:[IMIE]],$A$101)</f>
        <v>0</v>
      </c>
      <c r="MN101" s="31">
        <f>SUMIFS(AKORD[[CZASY]:[CZASY]],AKORD[[DATA]:[DATA]],'KALENDARZ NEW'!MN100,AKORD[[IMIE]:[IMIE]],$A$101)</f>
        <v>0</v>
      </c>
      <c r="MO101" s="31">
        <f>SUMIFS(AKORD[[CZASY]:[CZASY]],AKORD[[DATA]:[DATA]],'KALENDARZ NEW'!MO100,AKORD[[IMIE]:[IMIE]],$A$101)</f>
        <v>0</v>
      </c>
      <c r="MP101" s="31">
        <f>SUMIFS(AKORD[[CZASY]:[CZASY]],AKORD[[DATA]:[DATA]],'KALENDARZ NEW'!MP100,AKORD[[IMIE]:[IMIE]],$A$101)</f>
        <v>0</v>
      </c>
      <c r="MQ101" s="31">
        <f>SUMIFS(AKORD[[CZASY]:[CZASY]],AKORD[[DATA]:[DATA]],'KALENDARZ NEW'!MQ100,AKORD[[IMIE]:[IMIE]],$A$101)</f>
        <v>0</v>
      </c>
      <c r="MR101" s="54">
        <f>SUMIFS(AKORD[[CZASY]:[CZASY]],AKORD[[DATA]:[DATA]],'KALENDARZ NEW'!MR100,AKORD[[IMIE]:[IMIE]],$A$101)</f>
        <v>0</v>
      </c>
      <c r="MS101" s="57">
        <f>SUMIFS(AKORD[[CZASY]:[CZASY]],AKORD[[DATA]:[DATA]],'KALENDARZ NEW'!MS100,AKORD[[IMIE]:[IMIE]],$A$101)</f>
        <v>0</v>
      </c>
      <c r="MT101" s="31">
        <f>SUMIFS(AKORD[[CZASY]:[CZASY]],AKORD[[DATA]:[DATA]],'KALENDARZ NEW'!MT100,AKORD[[IMIE]:[IMIE]],$A$101)</f>
        <v>0</v>
      </c>
      <c r="MU101" s="31">
        <f>SUMIFS(AKORD[[CZASY]:[CZASY]],AKORD[[DATA]:[DATA]],'KALENDARZ NEW'!MU100,AKORD[[IMIE]:[IMIE]],$A$101)</f>
        <v>0</v>
      </c>
      <c r="MV101" s="31">
        <f>SUMIFS(AKORD[[CZASY]:[CZASY]],AKORD[[DATA]:[DATA]],'KALENDARZ NEW'!MV100,AKORD[[IMIE]:[IMIE]],$A$101)</f>
        <v>0</v>
      </c>
      <c r="MW101" s="31">
        <f>SUMIFS(AKORD[[CZASY]:[CZASY]],AKORD[[DATA]:[DATA]],'KALENDARZ NEW'!MW100,AKORD[[IMIE]:[IMIE]],$A$101)</f>
        <v>0</v>
      </c>
      <c r="MX101" s="31">
        <f>SUMIFS(AKORD[[CZASY]:[CZASY]],AKORD[[DATA]:[DATA]],'KALENDARZ NEW'!MX100,AKORD[[IMIE]:[IMIE]],$A$101)</f>
        <v>0</v>
      </c>
      <c r="MY101" s="54">
        <f>SUMIFS(AKORD[[CZASY]:[CZASY]],AKORD[[DATA]:[DATA]],'KALENDARZ NEW'!MY100,AKORD[[IMIE]:[IMIE]],$A$101)</f>
        <v>0</v>
      </c>
      <c r="MZ101" s="57">
        <f>SUMIFS(AKORD[[CZASY]:[CZASY]],AKORD[[DATA]:[DATA]],'KALENDARZ NEW'!MZ100,AKORD[[IMIE]:[IMIE]],$A$101)</f>
        <v>0</v>
      </c>
      <c r="NA101" s="31">
        <f>SUMIFS(AKORD[[CZASY]:[CZASY]],AKORD[[DATA]:[DATA]],'KALENDARZ NEW'!NA100,AKORD[[IMIE]:[IMIE]],$A$101)</f>
        <v>0</v>
      </c>
      <c r="NB101" s="31">
        <f>SUMIFS(AKORD[[CZASY]:[CZASY]],AKORD[[DATA]:[DATA]],'KALENDARZ NEW'!NB100,AKORD[[IMIE]:[IMIE]],$A$101)</f>
        <v>0</v>
      </c>
      <c r="NC101" s="31">
        <f>SUMIFS(AKORD[[CZASY]:[CZASY]],AKORD[[DATA]:[DATA]],'KALENDARZ NEW'!NC100,AKORD[[IMIE]:[IMIE]],$A$101)</f>
        <v>0</v>
      </c>
      <c r="ND101" s="31">
        <f>SUMIFS(AKORD[[CZASY]:[CZASY]],AKORD[[DATA]:[DATA]],'KALENDARZ NEW'!ND100,AKORD[[IMIE]:[IMIE]],$A$101)</f>
        <v>0</v>
      </c>
      <c r="NE101" s="31">
        <f>SUMIFS(AKORD[[CZASY]:[CZASY]],AKORD[[DATA]:[DATA]],'KALENDARZ NEW'!NE100,AKORD[[IMIE]:[IMIE]],$A$101)</f>
        <v>0</v>
      </c>
      <c r="NF101" s="54">
        <f>SUMIFS(AKORD[[CZASY]:[CZASY]],AKORD[[DATA]:[DATA]],'KALENDARZ NEW'!NF100,AKORD[[IMIE]:[IMIE]],$A$101)</f>
        <v>0</v>
      </c>
      <c r="NG101" s="57">
        <f>SUMIFS(AKORD[[CZASY]:[CZASY]],AKORD[[DATA]:[DATA]],'KALENDARZ NEW'!NG100,AKORD[[IMIE]:[IMIE]],$A$101)</f>
        <v>0</v>
      </c>
      <c r="NH101" s="31">
        <f>SUMIFS(AKORD[[CZASY]:[CZASY]],AKORD[[DATA]:[DATA]],'KALENDARZ NEW'!NH100,AKORD[[IMIE]:[IMIE]],$A$101)</f>
        <v>0</v>
      </c>
      <c r="NI101" s="31">
        <f>SUMIFS(AKORD[[CZASY]:[CZASY]],AKORD[[DATA]:[DATA]],'KALENDARZ NEW'!NI100,AKORD[[IMIE]:[IMIE]],$A$101)</f>
        <v>0</v>
      </c>
      <c r="NJ101" s="31">
        <f>SUMIFS(AKORD[[CZASY]:[CZASY]],AKORD[[DATA]:[DATA]],'KALENDARZ NEW'!NJ100,AKORD[[IMIE]:[IMIE]],$A$101)</f>
        <v>0</v>
      </c>
      <c r="NK101" s="31">
        <f>SUMIFS(AKORD[[CZASY]:[CZASY]],AKORD[[DATA]:[DATA]],'KALENDARZ NEW'!NK100,AKORD[[IMIE]:[IMIE]],$A$101)</f>
        <v>0</v>
      </c>
      <c r="NL101" s="31">
        <f>SUMIFS(AKORD[[CZASY]:[CZASY]],AKORD[[DATA]:[DATA]],'KALENDARZ NEW'!NL100,AKORD[[IMIE]:[IMIE]],$A$101)</f>
        <v>0</v>
      </c>
      <c r="NM101" s="54">
        <f>SUMIFS(AKORD[[CZASY]:[CZASY]],AKORD[[DATA]:[DATA]],'KALENDARZ NEW'!NM100,AKORD[[IMIE]:[IMIE]],$A$101)</f>
        <v>0</v>
      </c>
      <c r="NN101" s="57">
        <f>SUMIFS(AKORD[[CZASY]:[CZASY]],AKORD[[DATA]:[DATA]],'KALENDARZ NEW'!NN100,AKORD[[IMIE]:[IMIE]],$A$101)</f>
        <v>0</v>
      </c>
      <c r="NO101" s="31">
        <f>SUMIFS(AKORD[[CZASY]:[CZASY]],AKORD[[DATA]:[DATA]],'KALENDARZ NEW'!NO100,AKORD[[IMIE]:[IMIE]],$A$101)</f>
        <v>0</v>
      </c>
      <c r="NP101" s="31">
        <f>SUMIFS(AKORD[[CZASY]:[CZASY]],AKORD[[DATA]:[DATA]],'KALENDARZ NEW'!NP100,AKORD[[IMIE]:[IMIE]],$A$101)</f>
        <v>0</v>
      </c>
      <c r="NQ101" s="31">
        <f>SUMIFS(AKORD[[CZASY]:[CZASY]],AKORD[[DATA]:[DATA]],'KALENDARZ NEW'!NQ100,AKORD[[IMIE]:[IMIE]],$A$101)</f>
        <v>0</v>
      </c>
      <c r="NR101" s="31">
        <f>SUMIFS(AKORD[[CZASY]:[CZASY]],AKORD[[DATA]:[DATA]],'KALENDARZ NEW'!NR100,AKORD[[IMIE]:[IMIE]],$A$101)</f>
        <v>0</v>
      </c>
      <c r="NS101" s="31">
        <f>SUMIFS(AKORD[[CZASY]:[CZASY]],AKORD[[DATA]:[DATA]],'KALENDARZ NEW'!NS100,AKORD[[IMIE]:[IMIE]],$A$101)</f>
        <v>0</v>
      </c>
      <c r="NT101" s="54">
        <f>SUMIFS(AKORD[[CZASY]:[CZASY]],AKORD[[DATA]:[DATA]],'KALENDARZ NEW'!NT100,AKORD[[IMIE]:[IMIE]],$A$101)</f>
        <v>0</v>
      </c>
      <c r="NU101" s="57">
        <f>SUMIFS(AKORD[[CZASY]:[CZASY]],AKORD[[DATA]:[DATA]],'KALENDARZ NEW'!NU100,AKORD[[IMIE]:[IMIE]],$A$101)</f>
        <v>0</v>
      </c>
      <c r="NV101" s="31">
        <f>SUMIFS(AKORD[[CZASY]:[CZASY]],AKORD[[DATA]:[DATA]],'KALENDARZ NEW'!NV100,AKORD[[IMIE]:[IMIE]],$A$101)</f>
        <v>0</v>
      </c>
      <c r="NW101" s="31">
        <f>SUMIFS(AKORD[[CZASY]:[CZASY]],AKORD[[DATA]:[DATA]],'KALENDARZ NEW'!NW100,AKORD[[IMIE]:[IMIE]],$A$101)</f>
        <v>0</v>
      </c>
      <c r="NX101" s="31">
        <f>SUMIFS(AKORD[[CZASY]:[CZASY]],AKORD[[DATA]:[DATA]],'KALENDARZ NEW'!NX100,AKORD[[IMIE]:[IMIE]],$A$101)</f>
        <v>0</v>
      </c>
      <c r="NY101" s="31">
        <f>SUMIFS(AKORD[[CZASY]:[CZASY]],AKORD[[DATA]:[DATA]],'KALENDARZ NEW'!NY100,AKORD[[IMIE]:[IMIE]],$A$101)</f>
        <v>0</v>
      </c>
      <c r="NZ101" s="31">
        <f>SUMIFS(AKORD[[CZASY]:[CZASY]],AKORD[[DATA]:[DATA]],'KALENDARZ NEW'!NZ100,AKORD[[IMIE]:[IMIE]],$A$101)</f>
        <v>0</v>
      </c>
      <c r="OA101" s="54">
        <f>SUMIFS(AKORD[[CZASY]:[CZASY]],AKORD[[DATA]:[DATA]],'KALENDARZ NEW'!OA100,AKORD[[IMIE]:[IMIE]],$A$101)</f>
        <v>0</v>
      </c>
      <c r="OB101" s="57">
        <f>SUMIFS(AKORD[[CZASY]:[CZASY]],AKORD[[DATA]:[DATA]],'KALENDARZ NEW'!OB100,AKORD[[IMIE]:[IMIE]],$A$101)</f>
        <v>0</v>
      </c>
      <c r="OC101" s="31">
        <f>SUMIFS(AKORD[[CZASY]:[CZASY]],AKORD[[DATA]:[DATA]],'KALENDARZ NEW'!OC100,AKORD[[IMIE]:[IMIE]],$A$101)</f>
        <v>0</v>
      </c>
      <c r="OD101" s="31">
        <f>SUMIFS(AKORD[[CZASY]:[CZASY]],AKORD[[DATA]:[DATA]],'KALENDARZ NEW'!OD100,AKORD[[IMIE]:[IMIE]],$A$101)</f>
        <v>0</v>
      </c>
      <c r="OE101" s="31">
        <f>SUMIFS(AKORD[[CZASY]:[CZASY]],AKORD[[DATA]:[DATA]],'KALENDARZ NEW'!OE100,AKORD[[IMIE]:[IMIE]],$A$101)</f>
        <v>0</v>
      </c>
      <c r="OF101" s="31">
        <f>SUMIFS(AKORD[[CZASY]:[CZASY]],AKORD[[DATA]:[DATA]],'KALENDARZ NEW'!OF100,AKORD[[IMIE]:[IMIE]],$A$101)</f>
        <v>0</v>
      </c>
      <c r="OG101" s="31">
        <f>SUMIFS(AKORD[[CZASY]:[CZASY]],AKORD[[DATA]:[DATA]],'KALENDARZ NEW'!OG100,AKORD[[IMIE]:[IMIE]],$A$101)</f>
        <v>0</v>
      </c>
      <c r="OH101" s="54">
        <f>SUMIFS(AKORD[[CZASY]:[CZASY]],AKORD[[DATA]:[DATA]],'KALENDARZ NEW'!OH100,AKORD[[IMIE]:[IMIE]],$A$101)</f>
        <v>0</v>
      </c>
      <c r="OI101" s="57">
        <f>SUMIFS(AKORD[[CZASY]:[CZASY]],AKORD[[DATA]:[DATA]],'KALENDARZ NEW'!OI100,AKORD[[IMIE]:[IMIE]],$A$101)</f>
        <v>0</v>
      </c>
      <c r="OJ101" s="31">
        <f>SUMIFS(AKORD[[CZASY]:[CZASY]],AKORD[[DATA]:[DATA]],'KALENDARZ NEW'!OJ100,AKORD[[IMIE]:[IMIE]],$A$101)</f>
        <v>0</v>
      </c>
      <c r="OK101" s="31">
        <f>SUMIFS(AKORD[[CZASY]:[CZASY]],AKORD[[DATA]:[DATA]],'KALENDARZ NEW'!OK100,AKORD[[IMIE]:[IMIE]],$A$101)</f>
        <v>0</v>
      </c>
      <c r="OL101" s="31">
        <f>SUMIFS(AKORD[[CZASY]:[CZASY]],AKORD[[DATA]:[DATA]],'KALENDARZ NEW'!OL100,AKORD[[IMIE]:[IMIE]],$A$101)</f>
        <v>0</v>
      </c>
      <c r="OM101" s="31">
        <f>SUMIFS(AKORD[[CZASY]:[CZASY]],AKORD[[DATA]:[DATA]],'KALENDARZ NEW'!OM100,AKORD[[IMIE]:[IMIE]],$A$101)</f>
        <v>0</v>
      </c>
      <c r="ON101" s="31">
        <f>SUMIFS(AKORD[[CZASY]:[CZASY]],AKORD[[DATA]:[DATA]],'KALENDARZ NEW'!ON100,AKORD[[IMIE]:[IMIE]],$A$101)</f>
        <v>0</v>
      </c>
      <c r="OO101" s="54">
        <f>SUMIFS(AKORD[[CZASY]:[CZASY]],AKORD[[DATA]:[DATA]],'KALENDARZ NEW'!OO100,AKORD[[IMIE]:[IMIE]],$A$101)</f>
        <v>0</v>
      </c>
      <c r="OP101" s="57">
        <f>SUMIFS(AKORD[[CZASY]:[CZASY]],AKORD[[DATA]:[DATA]],'KALENDARZ NEW'!OP100,AKORD[[IMIE]:[IMIE]],$A$101)</f>
        <v>0</v>
      </c>
      <c r="OQ101" s="31">
        <f>SUMIFS(AKORD[[CZASY]:[CZASY]],AKORD[[DATA]:[DATA]],'KALENDARZ NEW'!OQ100,AKORD[[IMIE]:[IMIE]],$A$101)</f>
        <v>0</v>
      </c>
      <c r="OR101" s="31">
        <f>SUMIFS(AKORD[[CZASY]:[CZASY]],AKORD[[DATA]:[DATA]],'KALENDARZ NEW'!OR100,AKORD[[IMIE]:[IMIE]],$A$101)</f>
        <v>0</v>
      </c>
      <c r="OS101" s="31">
        <f>SUMIFS(AKORD[[CZASY]:[CZASY]],AKORD[[DATA]:[DATA]],'KALENDARZ NEW'!OS100,AKORD[[IMIE]:[IMIE]],$A$101)</f>
        <v>0</v>
      </c>
      <c r="OT101" s="31">
        <f>SUMIFS(AKORD[[CZASY]:[CZASY]],AKORD[[DATA]:[DATA]],'KALENDARZ NEW'!OT100,AKORD[[IMIE]:[IMIE]],$A$101)</f>
        <v>0</v>
      </c>
      <c r="OU101" s="31">
        <f>SUMIFS(AKORD[[CZASY]:[CZASY]],AKORD[[DATA]:[DATA]],'KALENDARZ NEW'!OU100,AKORD[[IMIE]:[IMIE]],$A$101)</f>
        <v>0</v>
      </c>
      <c r="OV101" s="54">
        <f>SUMIFS(AKORD[[CZASY]:[CZASY]],AKORD[[DATA]:[DATA]],'KALENDARZ NEW'!OV100,AKORD[[IMIE]:[IMIE]],$A$101)</f>
        <v>0</v>
      </c>
      <c r="OW101" s="57">
        <f>SUMIFS(AKORD[[CZASY]:[CZASY]],AKORD[[DATA]:[DATA]],'KALENDARZ NEW'!OW100,AKORD[[IMIE]:[IMIE]],$A$101)</f>
        <v>0</v>
      </c>
      <c r="OX101" s="31">
        <f>SUMIFS(AKORD[[CZASY]:[CZASY]],AKORD[[DATA]:[DATA]],'KALENDARZ NEW'!OX100,AKORD[[IMIE]:[IMIE]],$A$101)</f>
        <v>0</v>
      </c>
      <c r="OY101" s="31">
        <f>SUMIFS(AKORD[[CZASY]:[CZASY]],AKORD[[DATA]:[DATA]],'KALENDARZ NEW'!OY100,AKORD[[IMIE]:[IMIE]],$A$101)</f>
        <v>0</v>
      </c>
      <c r="OZ101" s="31">
        <f>SUMIFS(AKORD[[CZASY]:[CZASY]],AKORD[[DATA]:[DATA]],'KALENDARZ NEW'!OZ100,AKORD[[IMIE]:[IMIE]],$A$101)</f>
        <v>0</v>
      </c>
      <c r="PA101" s="31">
        <f>SUMIFS(AKORD[[CZASY]:[CZASY]],AKORD[[DATA]:[DATA]],'KALENDARZ NEW'!PA100,AKORD[[IMIE]:[IMIE]],$A$101)</f>
        <v>0</v>
      </c>
      <c r="PB101" s="31">
        <f>SUMIFS(AKORD[[CZASY]:[CZASY]],AKORD[[DATA]:[DATA]],'KALENDARZ NEW'!PB100,AKORD[[IMIE]:[IMIE]],$A$101)</f>
        <v>0</v>
      </c>
      <c r="PC101" s="54">
        <f>SUMIFS(AKORD[[CZASY]:[CZASY]],AKORD[[DATA]:[DATA]],'KALENDARZ NEW'!PC100,AKORD[[IMIE]:[IMIE]],$A$101)</f>
        <v>0</v>
      </c>
      <c r="PD101" s="57">
        <f>SUMIFS(AKORD[[CZASY]:[CZASY]],AKORD[[DATA]:[DATA]],'KALENDARZ NEW'!PD100,AKORD[[IMIE]:[IMIE]],$A$101)</f>
        <v>0</v>
      </c>
      <c r="PE101" s="31">
        <f>SUMIFS(AKORD[[CZASY]:[CZASY]],AKORD[[DATA]:[DATA]],'KALENDARZ NEW'!PE100,AKORD[[IMIE]:[IMIE]],$A$101)</f>
        <v>0</v>
      </c>
      <c r="PF101" s="31">
        <f>SUMIFS(AKORD[[CZASY]:[CZASY]],AKORD[[DATA]:[DATA]],'KALENDARZ NEW'!PF100,AKORD[[IMIE]:[IMIE]],$A$101)</f>
        <v>0</v>
      </c>
      <c r="PG101" s="31">
        <f>SUMIFS(AKORD[[CZASY]:[CZASY]],AKORD[[DATA]:[DATA]],'KALENDARZ NEW'!PG100,AKORD[[IMIE]:[IMIE]],$A$101)</f>
        <v>0</v>
      </c>
      <c r="PH101" s="31">
        <f>SUMIFS(AKORD[[CZASY]:[CZASY]],AKORD[[DATA]:[DATA]],'KALENDARZ NEW'!PH100,AKORD[[IMIE]:[IMIE]],$A$101)</f>
        <v>0</v>
      </c>
      <c r="PI101" s="31">
        <f>SUMIFS(AKORD[[CZASY]:[CZASY]],AKORD[[DATA]:[DATA]],'KALENDARZ NEW'!PI100,AKORD[[IMIE]:[IMIE]],$A$101)</f>
        <v>0</v>
      </c>
      <c r="PJ101" s="54">
        <f>SUMIFS(AKORD[[CZASY]:[CZASY]],AKORD[[DATA]:[DATA]],'KALENDARZ NEW'!PJ100,AKORD[[IMIE]:[IMIE]],$A$101)</f>
        <v>0</v>
      </c>
      <c r="PK101" s="57">
        <f>SUMIFS(AKORD[[CZASY]:[CZASY]],AKORD[[DATA]:[DATA]],'KALENDARZ NEW'!PK100,AKORD[[IMIE]:[IMIE]],$A$101)</f>
        <v>0</v>
      </c>
      <c r="PL101" s="31">
        <f>SUMIFS(AKORD[[CZASY]:[CZASY]],AKORD[[DATA]:[DATA]],'KALENDARZ NEW'!PL100,AKORD[[IMIE]:[IMIE]],$A$101)</f>
        <v>1307</v>
      </c>
      <c r="PM101" s="31">
        <f>SUMIFS(AKORD[[CZASY]:[CZASY]],AKORD[[DATA]:[DATA]],'KALENDARZ NEW'!PM100,AKORD[[IMIE]:[IMIE]],$A$101)</f>
        <v>485</v>
      </c>
      <c r="PN101" s="31">
        <f>SUMIFS(AKORD[[CZASY]:[CZASY]],AKORD[[DATA]:[DATA]],'KALENDARZ NEW'!PN100,AKORD[[IMIE]:[IMIE]],$A$101)</f>
        <v>352</v>
      </c>
      <c r="PO101" s="31">
        <f>SUMIFS(AKORD[[CZASY]:[CZASY]],AKORD[[DATA]:[DATA]],'KALENDARZ NEW'!PO100,AKORD[[IMIE]:[IMIE]],$A$101)</f>
        <v>470</v>
      </c>
      <c r="PP101" s="31">
        <f>SUMIFS(AKORD[[CZASY]:[CZASY]],AKORD[[DATA]:[DATA]],'KALENDARZ NEW'!PP100,AKORD[[IMIE]:[IMIE]],$A$101)</f>
        <v>0</v>
      </c>
      <c r="PQ101" s="54">
        <f>SUMIFS(AKORD[[CZASY]:[CZASY]],AKORD[[DATA]:[DATA]],'KALENDARZ NEW'!PQ100,AKORD[[IMIE]:[IMIE]],$A$101)</f>
        <v>0</v>
      </c>
      <c r="PR101" s="57">
        <f>SUMIFS(AKORD[[CZASY]:[CZASY]],AKORD[[DATA]:[DATA]],'KALENDARZ NEW'!PR100,AKORD[[IMIE]:[IMIE]],$A$101)</f>
        <v>0</v>
      </c>
    </row>
    <row r="102" spans="1:434 14670:14670" ht="12" customHeight="1">
      <c r="A102" s="166"/>
      <c r="B102" s="40" t="s">
        <v>2169</v>
      </c>
      <c r="C102" s="26"/>
      <c r="D102" s="26"/>
      <c r="E102" s="26"/>
      <c r="F102" s="55"/>
      <c r="G102" s="64"/>
      <c r="H102" s="26"/>
      <c r="I102" s="26"/>
      <c r="J102" s="26"/>
      <c r="K102" s="26"/>
      <c r="L102" s="26"/>
      <c r="M102" s="55"/>
      <c r="N102" s="64"/>
      <c r="O102" s="26"/>
      <c r="P102" s="26"/>
      <c r="Q102" s="26"/>
      <c r="R102" s="26"/>
      <c r="S102" s="26"/>
      <c r="T102" s="55"/>
      <c r="U102" s="64"/>
      <c r="V102" s="26"/>
      <c r="W102" s="26"/>
      <c r="X102" s="26"/>
      <c r="Y102" s="26"/>
      <c r="Z102" s="26"/>
      <c r="AA102" s="55"/>
      <c r="AB102" s="64"/>
      <c r="AC102" s="26">
        <v>521</v>
      </c>
      <c r="AD102" s="26"/>
      <c r="AE102" s="26"/>
      <c r="AF102" s="26"/>
      <c r="AG102" s="26"/>
      <c r="AH102" s="55"/>
      <c r="AI102" s="64"/>
      <c r="AJ102" s="26"/>
      <c r="AK102" s="26"/>
      <c r="AL102" s="26"/>
      <c r="AM102" s="26"/>
      <c r="AN102" s="26"/>
      <c r="AO102" s="55"/>
      <c r="AP102" s="64"/>
      <c r="AQ102" s="26"/>
      <c r="AR102" s="26"/>
      <c r="AS102" s="26"/>
      <c r="AT102" s="26"/>
      <c r="AU102" s="26"/>
      <c r="AV102" s="55"/>
      <c r="AW102" s="64"/>
      <c r="AX102" s="26"/>
      <c r="AY102" s="26"/>
      <c r="AZ102" s="26"/>
      <c r="BA102" s="26"/>
      <c r="BB102" s="26"/>
      <c r="BC102" s="55"/>
      <c r="BD102" s="64"/>
      <c r="BE102" s="26"/>
      <c r="BF102" s="26"/>
      <c r="BG102" s="26"/>
      <c r="BH102" s="26"/>
      <c r="BI102" s="26"/>
      <c r="BJ102" s="55"/>
      <c r="BK102" s="64"/>
      <c r="BL102" s="26"/>
      <c r="BM102" s="26"/>
      <c r="BN102" s="26"/>
      <c r="BO102" s="26"/>
      <c r="BP102" s="26"/>
      <c r="BQ102" s="55"/>
      <c r="BR102" s="64"/>
      <c r="BS102" s="26"/>
      <c r="BT102" s="26"/>
      <c r="BU102" s="26"/>
      <c r="BV102" s="26"/>
      <c r="BW102" s="26"/>
      <c r="BX102" s="55"/>
      <c r="BY102" s="64"/>
      <c r="BZ102" s="26"/>
      <c r="CA102" s="26"/>
      <c r="CB102" s="26"/>
      <c r="CC102" s="26"/>
      <c r="CD102" s="26"/>
      <c r="CE102" s="55"/>
      <c r="CF102" s="64"/>
      <c r="CG102" s="26"/>
      <c r="CH102" s="26"/>
      <c r="CI102" s="26"/>
      <c r="CJ102" s="26"/>
      <c r="CK102" s="26"/>
      <c r="CL102" s="55"/>
      <c r="CM102" s="64"/>
      <c r="CN102" s="26"/>
      <c r="CO102" s="26"/>
      <c r="CP102" s="26"/>
      <c r="CQ102" s="26"/>
      <c r="CR102" s="26"/>
      <c r="CS102" s="55"/>
      <c r="CT102" s="64"/>
      <c r="CU102" s="26"/>
      <c r="CV102" s="26"/>
      <c r="CW102" s="26"/>
      <c r="CX102" s="26"/>
      <c r="CY102" s="26"/>
      <c r="CZ102" s="55"/>
      <c r="DA102" s="64"/>
      <c r="DB102" s="26"/>
      <c r="DC102" s="26"/>
      <c r="DD102" s="26"/>
      <c r="DE102" s="26"/>
      <c r="DF102" s="26"/>
      <c r="DG102" s="55"/>
      <c r="DH102" s="64"/>
      <c r="DI102" s="26"/>
      <c r="DJ102" s="26"/>
      <c r="DK102" s="26"/>
      <c r="DL102" s="26"/>
      <c r="DM102" s="26"/>
      <c r="DN102" s="55"/>
      <c r="DO102" s="64"/>
      <c r="DP102" s="26"/>
      <c r="DQ102" s="26"/>
      <c r="DR102" s="26"/>
      <c r="DS102" s="26"/>
      <c r="DT102" s="26"/>
      <c r="DU102" s="55"/>
      <c r="DV102" s="64"/>
      <c r="DW102" s="26"/>
      <c r="DX102" s="26"/>
      <c r="DY102" s="26"/>
      <c r="DZ102" s="26"/>
      <c r="EA102" s="26"/>
      <c r="EB102" s="55"/>
      <c r="EC102" s="64"/>
      <c r="ED102" s="26"/>
      <c r="EE102" s="26"/>
      <c r="EF102" s="26"/>
      <c r="EG102" s="26"/>
      <c r="EH102" s="26"/>
      <c r="EI102" s="55"/>
      <c r="EJ102" s="64"/>
      <c r="EK102" s="26"/>
      <c r="EL102" s="26"/>
      <c r="EM102" s="26"/>
      <c r="EN102" s="26"/>
      <c r="EO102" s="26"/>
      <c r="EP102" s="55"/>
      <c r="EQ102" s="64"/>
      <c r="ER102" s="26"/>
      <c r="ES102" s="26"/>
      <c r="ET102" s="26"/>
      <c r="EU102" s="26"/>
      <c r="EV102" s="26"/>
      <c r="EW102" s="55"/>
      <c r="EX102" s="64"/>
      <c r="EY102" s="26"/>
      <c r="EZ102" s="26"/>
      <c r="FA102" s="26"/>
      <c r="FB102" s="26"/>
      <c r="FC102" s="26"/>
      <c r="FD102" s="55"/>
      <c r="FE102" s="64"/>
      <c r="FF102" s="26"/>
      <c r="FG102" s="26"/>
      <c r="FH102" s="26"/>
      <c r="FI102" s="26"/>
      <c r="FJ102" s="26"/>
      <c r="FK102" s="55"/>
      <c r="FL102" s="64"/>
      <c r="FM102" s="26"/>
      <c r="FN102" s="26"/>
      <c r="FO102" s="26"/>
      <c r="FP102" s="26"/>
      <c r="FQ102" s="26"/>
      <c r="FR102" s="55"/>
      <c r="FS102" s="64"/>
      <c r="FT102" s="26"/>
      <c r="FU102" s="26"/>
      <c r="FV102" s="26"/>
      <c r="FW102" s="26"/>
      <c r="FX102" s="26"/>
      <c r="FY102" s="55"/>
      <c r="FZ102" s="64"/>
      <c r="GA102" s="26"/>
      <c r="GB102" s="26"/>
      <c r="GC102" s="26"/>
      <c r="GD102" s="26"/>
      <c r="GE102" s="26"/>
      <c r="GF102" s="55"/>
      <c r="GG102" s="64"/>
      <c r="GH102" s="26"/>
      <c r="GI102" s="26"/>
      <c r="GJ102" s="26"/>
      <c r="GK102" s="26"/>
      <c r="GL102" s="26"/>
      <c r="GM102" s="55"/>
      <c r="GN102" s="64"/>
      <c r="GO102" s="26"/>
      <c r="GP102" s="26"/>
      <c r="GQ102" s="26"/>
      <c r="GR102" s="26"/>
      <c r="GS102" s="26"/>
      <c r="GT102" s="55"/>
      <c r="GU102" s="64"/>
      <c r="GV102" s="26"/>
      <c r="GW102" s="26"/>
      <c r="GX102" s="26"/>
      <c r="GY102" s="26"/>
      <c r="GZ102" s="26"/>
      <c r="HA102" s="55"/>
      <c r="HB102" s="64"/>
      <c r="HC102" s="26"/>
      <c r="HD102" s="26"/>
      <c r="HE102" s="26"/>
      <c r="HF102" s="26"/>
      <c r="HG102" s="26"/>
      <c r="HH102" s="55"/>
      <c r="HI102" s="64"/>
      <c r="HJ102" s="26"/>
      <c r="HK102" s="26"/>
      <c r="HL102" s="26"/>
      <c r="HM102" s="26"/>
      <c r="HN102" s="26"/>
      <c r="HO102" s="55"/>
      <c r="HP102" s="64"/>
      <c r="HQ102" s="26"/>
      <c r="HR102" s="26"/>
      <c r="HS102" s="26"/>
      <c r="HT102" s="26"/>
      <c r="HU102" s="26"/>
      <c r="HV102" s="55"/>
      <c r="HW102" s="64"/>
      <c r="HX102" s="26"/>
      <c r="HY102" s="26"/>
      <c r="HZ102" s="26"/>
      <c r="IA102" s="26"/>
      <c r="IB102" s="26"/>
      <c r="IC102" s="55"/>
      <c r="ID102" s="64"/>
      <c r="IE102" s="26"/>
      <c r="IF102" s="26"/>
      <c r="IG102" s="26"/>
      <c r="IH102" s="26"/>
      <c r="II102" s="26"/>
      <c r="IJ102" s="55"/>
      <c r="IK102" s="64"/>
      <c r="IL102" s="26"/>
      <c r="IM102" s="26"/>
      <c r="IN102" s="26"/>
      <c r="IO102" s="26"/>
      <c r="IP102" s="26"/>
      <c r="IQ102" s="55"/>
      <c r="IR102" s="64"/>
      <c r="IS102" s="26"/>
      <c r="IT102" s="26"/>
      <c r="IU102" s="26"/>
      <c r="IV102" s="26"/>
      <c r="IW102" s="26"/>
      <c r="IX102" s="55"/>
      <c r="IY102" s="64"/>
      <c r="IZ102" s="26"/>
      <c r="JA102" s="26"/>
      <c r="JB102" s="26"/>
      <c r="JC102" s="26"/>
      <c r="JD102" s="26"/>
      <c r="JE102" s="55"/>
      <c r="JF102" s="64"/>
      <c r="JG102" s="26"/>
      <c r="JH102" s="26"/>
      <c r="JI102" s="26"/>
      <c r="JJ102" s="26"/>
      <c r="JK102" s="26"/>
      <c r="JL102" s="55"/>
      <c r="JM102" s="64"/>
      <c r="JN102" s="26"/>
      <c r="JO102" s="26"/>
      <c r="JP102" s="26"/>
      <c r="JQ102" s="26"/>
      <c r="JR102" s="26"/>
      <c r="JS102" s="55"/>
      <c r="JT102" s="64"/>
      <c r="JU102" s="26"/>
      <c r="JV102" s="26"/>
      <c r="JW102" s="26"/>
      <c r="JX102" s="26"/>
      <c r="JY102" s="26"/>
      <c r="JZ102" s="55"/>
      <c r="KA102" s="64"/>
      <c r="KB102" s="26"/>
      <c r="KC102" s="26"/>
      <c r="KD102" s="26"/>
      <c r="KE102" s="26"/>
      <c r="KF102" s="26"/>
      <c r="KG102" s="55"/>
      <c r="KH102" s="64"/>
      <c r="KI102" s="26"/>
      <c r="KJ102" s="26"/>
      <c r="KK102" s="26"/>
      <c r="KL102" s="26"/>
      <c r="KM102" s="26"/>
      <c r="KN102" s="55"/>
      <c r="KO102" s="64"/>
      <c r="KP102" s="26"/>
      <c r="KQ102" s="26"/>
      <c r="KR102" s="26"/>
      <c r="KS102" s="26"/>
      <c r="KT102" s="26"/>
      <c r="KU102" s="55"/>
      <c r="KV102" s="64"/>
      <c r="KW102" s="26"/>
      <c r="KX102" s="26"/>
      <c r="KY102" s="26"/>
      <c r="KZ102" s="26"/>
      <c r="LA102" s="26"/>
      <c r="LB102" s="55"/>
      <c r="LC102" s="64"/>
      <c r="LD102" s="26"/>
      <c r="LE102" s="26"/>
      <c r="LF102" s="26"/>
      <c r="LG102" s="26"/>
      <c r="LH102" s="26"/>
      <c r="LI102" s="55"/>
      <c r="LJ102" s="64"/>
      <c r="LK102" s="26"/>
      <c r="LL102" s="26"/>
      <c r="LM102" s="26"/>
      <c r="LN102" s="26"/>
      <c r="LO102" s="26"/>
      <c r="LP102" s="55"/>
      <c r="LQ102" s="64"/>
      <c r="LR102" s="26"/>
      <c r="LS102" s="26"/>
      <c r="LT102" s="26"/>
      <c r="LU102" s="26"/>
      <c r="LV102" s="26"/>
      <c r="LW102" s="55"/>
      <c r="LX102" s="64"/>
      <c r="LY102" s="26"/>
      <c r="LZ102" s="26"/>
      <c r="MA102" s="26"/>
      <c r="MB102" s="26"/>
      <c r="MC102" s="26"/>
      <c r="MD102" s="55"/>
      <c r="ME102" s="64"/>
      <c r="MF102" s="26"/>
      <c r="MG102" s="26"/>
      <c r="MH102" s="26"/>
      <c r="MI102" s="26"/>
      <c r="MJ102" s="26"/>
      <c r="MK102" s="55"/>
      <c r="ML102" s="64"/>
      <c r="MM102" s="26"/>
      <c r="MN102" s="26"/>
      <c r="MO102" s="26"/>
      <c r="MP102" s="26"/>
      <c r="MQ102" s="26"/>
      <c r="MR102" s="55"/>
      <c r="MS102" s="64"/>
      <c r="MT102" s="26"/>
      <c r="MU102" s="26"/>
      <c r="MV102" s="26"/>
      <c r="MW102" s="26"/>
      <c r="MX102" s="26"/>
      <c r="MY102" s="55"/>
      <c r="MZ102" s="64"/>
      <c r="NA102" s="26"/>
      <c r="NB102" s="26"/>
      <c r="NC102" s="26"/>
      <c r="ND102" s="26"/>
      <c r="NE102" s="26"/>
      <c r="NF102" s="55"/>
      <c r="NG102" s="64"/>
      <c r="NH102" s="26"/>
      <c r="NI102" s="26"/>
      <c r="NJ102" s="26"/>
      <c r="NK102" s="26"/>
      <c r="NL102" s="26"/>
      <c r="NM102" s="55"/>
      <c r="NN102" s="64"/>
      <c r="NO102" s="26"/>
      <c r="NP102" s="26"/>
      <c r="NQ102" s="26"/>
      <c r="NR102" s="26"/>
      <c r="NS102" s="26"/>
      <c r="NT102" s="55"/>
      <c r="NU102" s="64"/>
      <c r="NV102" s="26"/>
      <c r="NW102" s="26"/>
      <c r="NX102" s="26"/>
      <c r="NY102" s="26"/>
      <c r="NZ102" s="26"/>
      <c r="OA102" s="55"/>
      <c r="OB102" s="64"/>
      <c r="OC102" s="26"/>
      <c r="OD102" s="26"/>
      <c r="OE102" s="26"/>
      <c r="OF102" s="26"/>
      <c r="OG102" s="26"/>
      <c r="OH102" s="55"/>
      <c r="OI102" s="64"/>
      <c r="OJ102" s="26"/>
      <c r="OK102" s="26"/>
      <c r="OL102" s="26"/>
      <c r="OM102" s="26"/>
      <c r="ON102" s="26"/>
      <c r="OO102" s="55"/>
      <c r="OP102" s="64"/>
      <c r="OQ102" s="26"/>
      <c r="OR102" s="26"/>
      <c r="OS102" s="26"/>
      <c r="OT102" s="26"/>
      <c r="OU102" s="26"/>
      <c r="OV102" s="55"/>
      <c r="OW102" s="64"/>
      <c r="OX102" s="26"/>
      <c r="OY102" s="26"/>
      <c r="OZ102" s="26"/>
      <c r="PA102" s="26"/>
      <c r="PB102" s="26"/>
      <c r="PC102" s="55"/>
      <c r="PD102" s="64"/>
      <c r="PE102" s="26"/>
      <c r="PF102" s="26"/>
      <c r="PG102" s="26"/>
      <c r="PH102" s="26"/>
      <c r="PI102" s="26"/>
      <c r="PJ102" s="55"/>
      <c r="PK102" s="64"/>
      <c r="PL102" s="26"/>
      <c r="PM102" s="26"/>
      <c r="PN102" s="26"/>
      <c r="PO102" s="26"/>
      <c r="PP102" s="26"/>
      <c r="PQ102" s="55"/>
      <c r="PR102" s="64"/>
    </row>
    <row r="103" spans="1:434 14670:14670" ht="12" customHeight="1">
      <c r="A103" s="166"/>
      <c r="B103" s="40" t="s">
        <v>2170</v>
      </c>
      <c r="C103" s="26"/>
      <c r="D103" s="26"/>
      <c r="E103" s="26"/>
      <c r="F103" s="55"/>
      <c r="G103" s="64"/>
      <c r="H103" s="26"/>
      <c r="I103" s="26"/>
      <c r="J103" s="26"/>
      <c r="K103" s="26"/>
      <c r="L103" s="26"/>
      <c r="M103" s="55"/>
      <c r="N103" s="64"/>
      <c r="O103" s="26"/>
      <c r="P103" s="26"/>
      <c r="Q103" s="26"/>
      <c r="R103" s="26"/>
      <c r="S103" s="26"/>
      <c r="T103" s="55"/>
      <c r="U103" s="64"/>
      <c r="V103" s="26"/>
      <c r="W103" s="26"/>
      <c r="X103" s="26"/>
      <c r="Y103" s="26"/>
      <c r="Z103" s="26"/>
      <c r="AA103" s="55"/>
      <c r="AB103" s="64"/>
      <c r="AC103" s="26"/>
      <c r="AD103" s="26"/>
      <c r="AE103" s="26"/>
      <c r="AF103" s="26"/>
      <c r="AG103" s="26"/>
      <c r="AH103" s="55"/>
      <c r="AI103" s="64"/>
      <c r="AJ103" s="26"/>
      <c r="AK103" s="26"/>
      <c r="AL103" s="26"/>
      <c r="AM103" s="26"/>
      <c r="AN103" s="26"/>
      <c r="AO103" s="55"/>
      <c r="AP103" s="64"/>
      <c r="AQ103" s="26"/>
      <c r="AR103" s="26"/>
      <c r="AS103" s="26"/>
      <c r="AT103" s="26"/>
      <c r="AU103" s="26"/>
      <c r="AV103" s="55"/>
      <c r="AW103" s="64"/>
      <c r="AX103" s="26"/>
      <c r="AY103" s="26"/>
      <c r="AZ103" s="26"/>
      <c r="BA103" s="26"/>
      <c r="BB103" s="26"/>
      <c r="BC103" s="55"/>
      <c r="BD103" s="64"/>
      <c r="BE103" s="26"/>
      <c r="BF103" s="26"/>
      <c r="BG103" s="26"/>
      <c r="BH103" s="26"/>
      <c r="BI103" s="26"/>
      <c r="BJ103" s="55"/>
      <c r="BK103" s="64"/>
      <c r="BL103" s="26"/>
      <c r="BM103" s="26"/>
      <c r="BN103" s="26"/>
      <c r="BO103" s="26"/>
      <c r="BP103" s="26"/>
      <c r="BQ103" s="55"/>
      <c r="BR103" s="64"/>
      <c r="BS103" s="26"/>
      <c r="BT103" s="26"/>
      <c r="BU103" s="26"/>
      <c r="BV103" s="26"/>
      <c r="BW103" s="26"/>
      <c r="BX103" s="55"/>
      <c r="BY103" s="64"/>
      <c r="BZ103" s="26"/>
      <c r="CA103" s="26"/>
      <c r="CB103" s="26"/>
      <c r="CC103" s="26"/>
      <c r="CD103" s="26"/>
      <c r="CE103" s="55"/>
      <c r="CF103" s="64"/>
      <c r="CG103" s="26"/>
      <c r="CH103" s="26"/>
      <c r="CI103" s="26"/>
      <c r="CJ103" s="26"/>
      <c r="CK103" s="26"/>
      <c r="CL103" s="55"/>
      <c r="CM103" s="64"/>
      <c r="CN103" s="26"/>
      <c r="CO103" s="26"/>
      <c r="CP103" s="26"/>
      <c r="CQ103" s="26"/>
      <c r="CR103" s="26"/>
      <c r="CS103" s="55"/>
      <c r="CT103" s="64"/>
      <c r="CU103" s="26"/>
      <c r="CV103" s="26"/>
      <c r="CW103" s="26"/>
      <c r="CX103" s="26"/>
      <c r="CY103" s="26"/>
      <c r="CZ103" s="55"/>
      <c r="DA103" s="64"/>
      <c r="DB103" s="26"/>
      <c r="DC103" s="26"/>
      <c r="DD103" s="26"/>
      <c r="DE103" s="26"/>
      <c r="DF103" s="26"/>
      <c r="DG103" s="55"/>
      <c r="DH103" s="64"/>
      <c r="DI103" s="26"/>
      <c r="DJ103" s="26"/>
      <c r="DK103" s="26"/>
      <c r="DL103" s="26"/>
      <c r="DM103" s="26"/>
      <c r="DN103" s="55"/>
      <c r="DO103" s="64"/>
      <c r="DP103" s="26"/>
      <c r="DQ103" s="26"/>
      <c r="DR103" s="26"/>
      <c r="DS103" s="26"/>
      <c r="DT103" s="26"/>
      <c r="DU103" s="55"/>
      <c r="DV103" s="64"/>
      <c r="DW103" s="26"/>
      <c r="DX103" s="26"/>
      <c r="DY103" s="26"/>
      <c r="DZ103" s="26"/>
      <c r="EA103" s="26"/>
      <c r="EB103" s="55"/>
      <c r="EC103" s="64"/>
      <c r="ED103" s="26"/>
      <c r="EE103" s="26"/>
      <c r="EF103" s="26"/>
      <c r="EG103" s="26"/>
      <c r="EH103" s="26"/>
      <c r="EI103" s="55"/>
      <c r="EJ103" s="64"/>
      <c r="EK103" s="26"/>
      <c r="EL103" s="26"/>
      <c r="EM103" s="26"/>
      <c r="EN103" s="26"/>
      <c r="EO103" s="26"/>
      <c r="EP103" s="55"/>
      <c r="EQ103" s="64"/>
      <c r="ER103" s="26"/>
      <c r="ES103" s="26"/>
      <c r="ET103" s="26"/>
      <c r="EU103" s="26"/>
      <c r="EV103" s="26"/>
      <c r="EW103" s="55"/>
      <c r="EX103" s="64"/>
      <c r="EY103" s="26"/>
      <c r="EZ103" s="26"/>
      <c r="FA103" s="26"/>
      <c r="FB103" s="26"/>
      <c r="FC103" s="26"/>
      <c r="FD103" s="55"/>
      <c r="FE103" s="64"/>
      <c r="FF103" s="26"/>
      <c r="FG103" s="26"/>
      <c r="FH103" s="26"/>
      <c r="FI103" s="26"/>
      <c r="FJ103" s="26"/>
      <c r="FK103" s="55"/>
      <c r="FL103" s="64"/>
      <c r="FM103" s="26"/>
      <c r="FN103" s="26"/>
      <c r="FO103" s="26"/>
      <c r="FP103" s="26"/>
      <c r="FQ103" s="26"/>
      <c r="FR103" s="55"/>
      <c r="FS103" s="64"/>
      <c r="FT103" s="26"/>
      <c r="FU103" s="26"/>
      <c r="FV103" s="26"/>
      <c r="FW103" s="26"/>
      <c r="FX103" s="26"/>
      <c r="FY103" s="55"/>
      <c r="FZ103" s="64"/>
      <c r="GA103" s="26"/>
      <c r="GB103" s="26"/>
      <c r="GC103" s="26"/>
      <c r="GD103" s="26"/>
      <c r="GE103" s="26"/>
      <c r="GF103" s="55"/>
      <c r="GG103" s="64"/>
      <c r="GH103" s="26"/>
      <c r="GI103" s="26"/>
      <c r="GJ103" s="26"/>
      <c r="GK103" s="26"/>
      <c r="GL103" s="26"/>
      <c r="GM103" s="55"/>
      <c r="GN103" s="64"/>
      <c r="GO103" s="26"/>
      <c r="GP103" s="26"/>
      <c r="GQ103" s="26"/>
      <c r="GR103" s="26"/>
      <c r="GS103" s="26"/>
      <c r="GT103" s="55"/>
      <c r="GU103" s="64"/>
      <c r="GV103" s="26"/>
      <c r="GW103" s="26"/>
      <c r="GX103" s="26"/>
      <c r="GY103" s="26"/>
      <c r="GZ103" s="26"/>
      <c r="HA103" s="55"/>
      <c r="HB103" s="64"/>
      <c r="HC103" s="26"/>
      <c r="HD103" s="26"/>
      <c r="HE103" s="26"/>
      <c r="HF103" s="26"/>
      <c r="HG103" s="26"/>
      <c r="HH103" s="55"/>
      <c r="HI103" s="64"/>
      <c r="HJ103" s="26"/>
      <c r="HK103" s="26"/>
      <c r="HL103" s="26"/>
      <c r="HM103" s="26"/>
      <c r="HN103" s="26"/>
      <c r="HO103" s="55"/>
      <c r="HP103" s="64"/>
      <c r="HQ103" s="26"/>
      <c r="HR103" s="26"/>
      <c r="HS103" s="26"/>
      <c r="HT103" s="26"/>
      <c r="HU103" s="26"/>
      <c r="HV103" s="55"/>
      <c r="HW103" s="64"/>
      <c r="HX103" s="26"/>
      <c r="HY103" s="26"/>
      <c r="HZ103" s="26"/>
      <c r="IA103" s="26"/>
      <c r="IB103" s="26"/>
      <c r="IC103" s="55"/>
      <c r="ID103" s="64"/>
      <c r="IE103" s="26"/>
      <c r="IF103" s="26"/>
      <c r="IG103" s="26"/>
      <c r="IH103" s="26"/>
      <c r="II103" s="26"/>
      <c r="IJ103" s="55"/>
      <c r="IK103" s="64"/>
      <c r="IL103" s="26"/>
      <c r="IM103" s="26"/>
      <c r="IN103" s="26"/>
      <c r="IO103" s="26"/>
      <c r="IP103" s="26"/>
      <c r="IQ103" s="55"/>
      <c r="IR103" s="64"/>
      <c r="IS103" s="26"/>
      <c r="IT103" s="26"/>
      <c r="IU103" s="26"/>
      <c r="IV103" s="26"/>
      <c r="IW103" s="26"/>
      <c r="IX103" s="55"/>
      <c r="IY103" s="64"/>
      <c r="IZ103" s="26"/>
      <c r="JA103" s="26"/>
      <c r="JB103" s="26"/>
      <c r="JC103" s="26"/>
      <c r="JD103" s="26"/>
      <c r="JE103" s="55"/>
      <c r="JF103" s="64"/>
      <c r="JG103" s="26"/>
      <c r="JH103" s="26"/>
      <c r="JI103" s="26"/>
      <c r="JJ103" s="26"/>
      <c r="JK103" s="26"/>
      <c r="JL103" s="55"/>
      <c r="JM103" s="64"/>
      <c r="JN103" s="26"/>
      <c r="JO103" s="26"/>
      <c r="JP103" s="26"/>
      <c r="JQ103" s="26"/>
      <c r="JR103" s="26"/>
      <c r="JS103" s="55"/>
      <c r="JT103" s="64"/>
      <c r="JU103" s="26"/>
      <c r="JV103" s="26"/>
      <c r="JW103" s="26"/>
      <c r="JX103" s="26"/>
      <c r="JY103" s="26"/>
      <c r="JZ103" s="55"/>
      <c r="KA103" s="64"/>
      <c r="KB103" s="26"/>
      <c r="KC103" s="26"/>
      <c r="KD103" s="26"/>
      <c r="KE103" s="26"/>
      <c r="KF103" s="26"/>
      <c r="KG103" s="55"/>
      <c r="KH103" s="64"/>
      <c r="KI103" s="26"/>
      <c r="KJ103" s="26"/>
      <c r="KK103" s="26"/>
      <c r="KL103" s="26"/>
      <c r="KM103" s="26"/>
      <c r="KN103" s="55"/>
      <c r="KO103" s="64"/>
      <c r="KP103" s="26"/>
      <c r="KQ103" s="26"/>
      <c r="KR103" s="26"/>
      <c r="KS103" s="26"/>
      <c r="KT103" s="26"/>
      <c r="KU103" s="55"/>
      <c r="KV103" s="64"/>
      <c r="KW103" s="26"/>
      <c r="KX103" s="26"/>
      <c r="KY103" s="26"/>
      <c r="KZ103" s="26"/>
      <c r="LA103" s="26"/>
      <c r="LB103" s="55"/>
      <c r="LC103" s="64"/>
      <c r="LD103" s="26"/>
      <c r="LE103" s="26"/>
      <c r="LF103" s="26"/>
      <c r="LG103" s="26"/>
      <c r="LH103" s="26"/>
      <c r="LI103" s="55"/>
      <c r="LJ103" s="64"/>
      <c r="LK103" s="26"/>
      <c r="LL103" s="26"/>
      <c r="LM103" s="26"/>
      <c r="LN103" s="26"/>
      <c r="LO103" s="26"/>
      <c r="LP103" s="55"/>
      <c r="LQ103" s="64"/>
      <c r="LR103" s="26"/>
      <c r="LS103" s="26"/>
      <c r="LT103" s="26"/>
      <c r="LU103" s="26"/>
      <c r="LV103" s="26"/>
      <c r="LW103" s="55"/>
      <c r="LX103" s="64"/>
      <c r="LY103" s="26"/>
      <c r="LZ103" s="26"/>
      <c r="MA103" s="26"/>
      <c r="MB103" s="26"/>
      <c r="MC103" s="26"/>
      <c r="MD103" s="55"/>
      <c r="ME103" s="64"/>
      <c r="MF103" s="26"/>
      <c r="MG103" s="26"/>
      <c r="MH103" s="26"/>
      <c r="MI103" s="26"/>
      <c r="MJ103" s="26"/>
      <c r="MK103" s="55"/>
      <c r="ML103" s="64"/>
      <c r="MM103" s="26"/>
      <c r="MN103" s="26"/>
      <c r="MO103" s="26"/>
      <c r="MP103" s="26"/>
      <c r="MQ103" s="26"/>
      <c r="MR103" s="55"/>
      <c r="MS103" s="64"/>
      <c r="MT103" s="26"/>
      <c r="MU103" s="26"/>
      <c r="MV103" s="26"/>
      <c r="MW103" s="26"/>
      <c r="MX103" s="26"/>
      <c r="MY103" s="55"/>
      <c r="MZ103" s="64"/>
      <c r="NA103" s="26"/>
      <c r="NB103" s="26"/>
      <c r="NC103" s="26"/>
      <c r="ND103" s="26"/>
      <c r="NE103" s="26"/>
      <c r="NF103" s="55"/>
      <c r="NG103" s="64"/>
      <c r="NH103" s="26"/>
      <c r="NI103" s="26"/>
      <c r="NJ103" s="26"/>
      <c r="NK103" s="26"/>
      <c r="NL103" s="26"/>
      <c r="NM103" s="55"/>
      <c r="NN103" s="64"/>
      <c r="NO103" s="26"/>
      <c r="NP103" s="26"/>
      <c r="NQ103" s="26"/>
      <c r="NR103" s="26"/>
      <c r="NS103" s="26"/>
      <c r="NT103" s="55"/>
      <c r="NU103" s="64"/>
      <c r="NV103" s="26"/>
      <c r="NW103" s="26"/>
      <c r="NX103" s="26"/>
      <c r="NY103" s="26"/>
      <c r="NZ103" s="26"/>
      <c r="OA103" s="55"/>
      <c r="OB103" s="64"/>
      <c r="OC103" s="26"/>
      <c r="OD103" s="26"/>
      <c r="OE103" s="26"/>
      <c r="OF103" s="26"/>
      <c r="OG103" s="26"/>
      <c r="OH103" s="55"/>
      <c r="OI103" s="64"/>
      <c r="OJ103" s="26"/>
      <c r="OK103" s="26"/>
      <c r="OL103" s="26"/>
      <c r="OM103" s="26"/>
      <c r="ON103" s="26"/>
      <c r="OO103" s="55"/>
      <c r="OP103" s="64"/>
      <c r="OQ103" s="26"/>
      <c r="OR103" s="26"/>
      <c r="OS103" s="26"/>
      <c r="OT103" s="26"/>
      <c r="OU103" s="26"/>
      <c r="OV103" s="55"/>
      <c r="OW103" s="64"/>
      <c r="OX103" s="26"/>
      <c r="OY103" s="26"/>
      <c r="OZ103" s="26"/>
      <c r="PA103" s="26"/>
      <c r="PB103" s="26"/>
      <c r="PC103" s="55"/>
      <c r="PD103" s="64"/>
      <c r="PE103" s="26"/>
      <c r="PF103" s="26"/>
      <c r="PG103" s="26"/>
      <c r="PH103" s="26"/>
      <c r="PI103" s="26"/>
      <c r="PJ103" s="55"/>
      <c r="PK103" s="64"/>
      <c r="PL103" s="26"/>
      <c r="PM103" s="26"/>
      <c r="PN103" s="26"/>
      <c r="PO103" s="26"/>
      <c r="PP103" s="26"/>
      <c r="PQ103" s="55"/>
      <c r="PR103" s="64"/>
    </row>
    <row r="104" spans="1:434 14670:14670" ht="12" customHeight="1">
      <c r="A104" s="166"/>
      <c r="B104" s="40" t="s">
        <v>2143</v>
      </c>
      <c r="C104" s="26"/>
      <c r="D104" s="26"/>
      <c r="E104" s="26"/>
      <c r="F104" s="55"/>
      <c r="G104" s="64"/>
      <c r="H104" s="26"/>
      <c r="I104" s="26"/>
      <c r="J104" s="26"/>
      <c r="K104" s="26"/>
      <c r="L104" s="26"/>
      <c r="M104" s="55"/>
      <c r="N104" s="64"/>
      <c r="O104" s="26"/>
      <c r="P104" s="26"/>
      <c r="Q104" s="26"/>
      <c r="R104" s="26"/>
      <c r="S104" s="26"/>
      <c r="T104" s="55"/>
      <c r="U104" s="64"/>
      <c r="V104" s="26"/>
      <c r="W104" s="26"/>
      <c r="X104" s="26"/>
      <c r="Y104" s="26"/>
      <c r="Z104" s="26"/>
      <c r="AA104" s="55"/>
      <c r="AB104" s="64"/>
      <c r="AC104" s="26"/>
      <c r="AD104" s="26"/>
      <c r="AE104" s="26"/>
      <c r="AF104" s="26"/>
      <c r="AG104" s="26"/>
      <c r="AH104" s="55"/>
      <c r="AI104" s="64"/>
      <c r="AJ104" s="26"/>
      <c r="AK104" s="26"/>
      <c r="AL104" s="26"/>
      <c r="AM104" s="26"/>
      <c r="AN104" s="26"/>
      <c r="AO104" s="55"/>
      <c r="AP104" s="64"/>
      <c r="AQ104" s="26"/>
      <c r="AR104" s="26"/>
      <c r="AS104" s="26"/>
      <c r="AT104" s="26"/>
      <c r="AU104" s="26"/>
      <c r="AV104" s="55"/>
      <c r="AW104" s="64"/>
      <c r="AX104" s="26"/>
      <c r="AY104" s="26"/>
      <c r="AZ104" s="26"/>
      <c r="BA104" s="26"/>
      <c r="BB104" s="26"/>
      <c r="BC104" s="55"/>
      <c r="BD104" s="64"/>
      <c r="BE104" s="26"/>
      <c r="BF104" s="26"/>
      <c r="BG104" s="26"/>
      <c r="BH104" s="26"/>
      <c r="BI104" s="26"/>
      <c r="BJ104" s="55"/>
      <c r="BK104" s="64"/>
      <c r="BL104" s="26"/>
      <c r="BM104" s="26"/>
      <c r="BN104" s="26"/>
      <c r="BO104" s="26"/>
      <c r="BP104" s="26"/>
      <c r="BQ104" s="55"/>
      <c r="BR104" s="64"/>
      <c r="BS104" s="26"/>
      <c r="BT104" s="26"/>
      <c r="BU104" s="26"/>
      <c r="BV104" s="26"/>
      <c r="BW104" s="26"/>
      <c r="BX104" s="55"/>
      <c r="BY104" s="64"/>
      <c r="BZ104" s="26"/>
      <c r="CA104" s="26"/>
      <c r="CB104" s="26"/>
      <c r="CC104" s="26"/>
      <c r="CD104" s="26"/>
      <c r="CE104" s="55"/>
      <c r="CF104" s="64"/>
      <c r="CG104" s="26"/>
      <c r="CH104" s="26"/>
      <c r="CI104" s="26"/>
      <c r="CJ104" s="26"/>
      <c r="CK104" s="26"/>
      <c r="CL104" s="55"/>
      <c r="CM104" s="64"/>
      <c r="CN104" s="26"/>
      <c r="CO104" s="26"/>
      <c r="CP104" s="26"/>
      <c r="CQ104" s="26"/>
      <c r="CR104" s="26"/>
      <c r="CS104" s="55"/>
      <c r="CT104" s="64"/>
      <c r="CU104" s="26"/>
      <c r="CV104" s="26"/>
      <c r="CW104" s="26"/>
      <c r="CX104" s="26"/>
      <c r="CY104" s="26"/>
      <c r="CZ104" s="55"/>
      <c r="DA104" s="64"/>
      <c r="DB104" s="26"/>
      <c r="DC104" s="26"/>
      <c r="DD104" s="26"/>
      <c r="DE104" s="26"/>
      <c r="DF104" s="26"/>
      <c r="DG104" s="55"/>
      <c r="DH104" s="64"/>
      <c r="DI104" s="26"/>
      <c r="DJ104" s="26"/>
      <c r="DK104" s="26"/>
      <c r="DL104" s="26"/>
      <c r="DM104" s="26"/>
      <c r="DN104" s="55"/>
      <c r="DO104" s="64"/>
      <c r="DP104" s="26"/>
      <c r="DQ104" s="26"/>
      <c r="DR104" s="26"/>
      <c r="DS104" s="26"/>
      <c r="DT104" s="26"/>
      <c r="DU104" s="55"/>
      <c r="DV104" s="64"/>
      <c r="DW104" s="26"/>
      <c r="DX104" s="26"/>
      <c r="DY104" s="26"/>
      <c r="DZ104" s="26"/>
      <c r="EA104" s="26"/>
      <c r="EB104" s="55"/>
      <c r="EC104" s="64"/>
      <c r="ED104" s="26"/>
      <c r="EE104" s="26"/>
      <c r="EF104" s="26"/>
      <c r="EG104" s="26"/>
      <c r="EH104" s="26"/>
      <c r="EI104" s="55"/>
      <c r="EJ104" s="64"/>
      <c r="EK104" s="26"/>
      <c r="EL104" s="26"/>
      <c r="EM104" s="26"/>
      <c r="EN104" s="26"/>
      <c r="EO104" s="26"/>
      <c r="EP104" s="55"/>
      <c r="EQ104" s="64"/>
      <c r="ER104" s="26"/>
      <c r="ES104" s="26"/>
      <c r="ET104" s="26"/>
      <c r="EU104" s="26"/>
      <c r="EV104" s="26"/>
      <c r="EW104" s="55"/>
      <c r="EX104" s="64"/>
      <c r="EY104" s="26"/>
      <c r="EZ104" s="26"/>
      <c r="FA104" s="26"/>
      <c r="FB104" s="26"/>
      <c r="FC104" s="26"/>
      <c r="FD104" s="55"/>
      <c r="FE104" s="64"/>
      <c r="FF104" s="26"/>
      <c r="FG104" s="26"/>
      <c r="FH104" s="26"/>
      <c r="FI104" s="26"/>
      <c r="FJ104" s="26"/>
      <c r="FK104" s="55"/>
      <c r="FL104" s="64"/>
      <c r="FM104" s="26"/>
      <c r="FN104" s="26"/>
      <c r="FO104" s="26"/>
      <c r="FP104" s="26"/>
      <c r="FQ104" s="26"/>
      <c r="FR104" s="55"/>
      <c r="FS104" s="64"/>
      <c r="FT104" s="26"/>
      <c r="FU104" s="26"/>
      <c r="FV104" s="26"/>
      <c r="FW104" s="26"/>
      <c r="FX104" s="26"/>
      <c r="FY104" s="55"/>
      <c r="FZ104" s="64"/>
      <c r="GA104" s="26"/>
      <c r="GB104" s="26"/>
      <c r="GC104" s="26"/>
      <c r="GD104" s="26"/>
      <c r="GE104" s="26"/>
      <c r="GF104" s="55"/>
      <c r="GG104" s="64"/>
      <c r="GH104" s="26"/>
      <c r="GI104" s="26"/>
      <c r="GJ104" s="26"/>
      <c r="GK104" s="26"/>
      <c r="GL104" s="26"/>
      <c r="GM104" s="55"/>
      <c r="GN104" s="64"/>
      <c r="GO104" s="26"/>
      <c r="GP104" s="26"/>
      <c r="GQ104" s="26"/>
      <c r="GR104" s="26"/>
      <c r="GS104" s="26"/>
      <c r="GT104" s="55"/>
      <c r="GU104" s="64"/>
      <c r="GV104" s="26"/>
      <c r="GW104" s="26"/>
      <c r="GX104" s="26"/>
      <c r="GY104" s="26"/>
      <c r="GZ104" s="26"/>
      <c r="HA104" s="55"/>
      <c r="HB104" s="64"/>
      <c r="HC104" s="26"/>
      <c r="HD104" s="26"/>
      <c r="HE104" s="26"/>
      <c r="HF104" s="26"/>
      <c r="HG104" s="26"/>
      <c r="HH104" s="55"/>
      <c r="HI104" s="64"/>
      <c r="HJ104" s="26"/>
      <c r="HK104" s="26"/>
      <c r="HL104" s="26"/>
      <c r="HM104" s="26"/>
      <c r="HN104" s="26"/>
      <c r="HO104" s="55"/>
      <c r="HP104" s="64"/>
      <c r="HQ104" s="26"/>
      <c r="HR104" s="26"/>
      <c r="HS104" s="26"/>
      <c r="HT104" s="26"/>
      <c r="HU104" s="26"/>
      <c r="HV104" s="55"/>
      <c r="HW104" s="64"/>
      <c r="HX104" s="26"/>
      <c r="HY104" s="26"/>
      <c r="HZ104" s="26"/>
      <c r="IA104" s="26"/>
      <c r="IB104" s="26"/>
      <c r="IC104" s="55"/>
      <c r="ID104" s="64"/>
      <c r="IE104" s="26"/>
      <c r="IF104" s="26"/>
      <c r="IG104" s="26"/>
      <c r="IH104" s="26"/>
      <c r="II104" s="26"/>
      <c r="IJ104" s="55"/>
      <c r="IK104" s="64"/>
      <c r="IL104" s="26"/>
      <c r="IM104" s="26"/>
      <c r="IN104" s="26"/>
      <c r="IO104" s="26"/>
      <c r="IP104" s="26"/>
      <c r="IQ104" s="55"/>
      <c r="IR104" s="64"/>
      <c r="IS104" s="26"/>
      <c r="IT104" s="26"/>
      <c r="IU104" s="26"/>
      <c r="IV104" s="26"/>
      <c r="IW104" s="26"/>
      <c r="IX104" s="55"/>
      <c r="IY104" s="64"/>
      <c r="IZ104" s="26"/>
      <c r="JA104" s="26"/>
      <c r="JB104" s="26"/>
      <c r="JC104" s="26"/>
      <c r="JD104" s="26"/>
      <c r="JE104" s="55"/>
      <c r="JF104" s="64"/>
      <c r="JG104" s="26"/>
      <c r="JH104" s="26"/>
      <c r="JI104" s="26"/>
      <c r="JJ104" s="26"/>
      <c r="JK104" s="26"/>
      <c r="JL104" s="55"/>
      <c r="JM104" s="64"/>
      <c r="JN104" s="26"/>
      <c r="JO104" s="26"/>
      <c r="JP104" s="26"/>
      <c r="JQ104" s="26"/>
      <c r="JR104" s="26"/>
      <c r="JS104" s="55"/>
      <c r="JT104" s="64"/>
      <c r="JU104" s="26"/>
      <c r="JV104" s="26"/>
      <c r="JW104" s="26"/>
      <c r="JX104" s="26"/>
      <c r="JY104" s="26"/>
      <c r="JZ104" s="55"/>
      <c r="KA104" s="64"/>
      <c r="KB104" s="26"/>
      <c r="KC104" s="26"/>
      <c r="KD104" s="26"/>
      <c r="KE104" s="26"/>
      <c r="KF104" s="26"/>
      <c r="KG104" s="55"/>
      <c r="KH104" s="64"/>
      <c r="KI104" s="26"/>
      <c r="KJ104" s="26"/>
      <c r="KK104" s="26"/>
      <c r="KL104" s="26"/>
      <c r="KM104" s="26"/>
      <c r="KN104" s="55"/>
      <c r="KO104" s="64"/>
      <c r="KP104" s="26"/>
      <c r="KQ104" s="26"/>
      <c r="KR104" s="26"/>
      <c r="KS104" s="26"/>
      <c r="KT104" s="26"/>
      <c r="KU104" s="55"/>
      <c r="KV104" s="64"/>
      <c r="KW104" s="26"/>
      <c r="KX104" s="26"/>
      <c r="KY104" s="26"/>
      <c r="KZ104" s="26"/>
      <c r="LA104" s="26"/>
      <c r="LB104" s="55"/>
      <c r="LC104" s="64"/>
      <c r="LD104" s="26"/>
      <c r="LE104" s="26"/>
      <c r="LF104" s="26"/>
      <c r="LG104" s="26"/>
      <c r="LH104" s="26"/>
      <c r="LI104" s="55"/>
      <c r="LJ104" s="64"/>
      <c r="LK104" s="26"/>
      <c r="LL104" s="26"/>
      <c r="LM104" s="26"/>
      <c r="LN104" s="26"/>
      <c r="LO104" s="26"/>
      <c r="LP104" s="55"/>
      <c r="LQ104" s="64"/>
      <c r="LR104" s="26"/>
      <c r="LS104" s="26"/>
      <c r="LT104" s="26"/>
      <c r="LU104" s="26"/>
      <c r="LV104" s="26"/>
      <c r="LW104" s="55"/>
      <c r="LX104" s="64"/>
      <c r="LY104" s="26"/>
      <c r="LZ104" s="26"/>
      <c r="MA104" s="26"/>
      <c r="MB104" s="26"/>
      <c r="MC104" s="26"/>
      <c r="MD104" s="55"/>
      <c r="ME104" s="64"/>
      <c r="MF104" s="26"/>
      <c r="MG104" s="26"/>
      <c r="MH104" s="26"/>
      <c r="MI104" s="26"/>
      <c r="MJ104" s="26"/>
      <c r="MK104" s="55"/>
      <c r="ML104" s="64"/>
      <c r="MM104" s="26"/>
      <c r="MN104" s="26"/>
      <c r="MO104" s="26"/>
      <c r="MP104" s="26"/>
      <c r="MQ104" s="26"/>
      <c r="MR104" s="55"/>
      <c r="MS104" s="64"/>
      <c r="MT104" s="26"/>
      <c r="MU104" s="26"/>
      <c r="MV104" s="26"/>
      <c r="MW104" s="26"/>
      <c r="MX104" s="26"/>
      <c r="MY104" s="55"/>
      <c r="MZ104" s="64"/>
      <c r="NA104" s="26"/>
      <c r="NB104" s="26"/>
      <c r="NC104" s="26"/>
      <c r="ND104" s="26"/>
      <c r="NE104" s="26"/>
      <c r="NF104" s="55"/>
      <c r="NG104" s="64"/>
      <c r="NH104" s="26"/>
      <c r="NI104" s="26"/>
      <c r="NJ104" s="26"/>
      <c r="NK104" s="26"/>
      <c r="NL104" s="26"/>
      <c r="NM104" s="55"/>
      <c r="NN104" s="64"/>
      <c r="NO104" s="26"/>
      <c r="NP104" s="26"/>
      <c r="NQ104" s="26"/>
      <c r="NR104" s="26"/>
      <c r="NS104" s="26"/>
      <c r="NT104" s="55"/>
      <c r="NU104" s="64"/>
      <c r="NV104" s="26"/>
      <c r="NW104" s="26"/>
      <c r="NX104" s="26"/>
      <c r="NY104" s="26"/>
      <c r="NZ104" s="26"/>
      <c r="OA104" s="55"/>
      <c r="OB104" s="64"/>
      <c r="OC104" s="26"/>
      <c r="OD104" s="26"/>
      <c r="OE104" s="26"/>
      <c r="OF104" s="26"/>
      <c r="OG104" s="26"/>
      <c r="OH104" s="55"/>
      <c r="OI104" s="64"/>
      <c r="OJ104" s="26"/>
      <c r="OK104" s="26"/>
      <c r="OL104" s="26"/>
      <c r="OM104" s="26"/>
      <c r="ON104" s="26"/>
      <c r="OO104" s="55"/>
      <c r="OP104" s="64"/>
      <c r="OQ104" s="26"/>
      <c r="OR104" s="26"/>
      <c r="OS104" s="26"/>
      <c r="OT104" s="26"/>
      <c r="OU104" s="26"/>
      <c r="OV104" s="55"/>
      <c r="OW104" s="64"/>
      <c r="OX104" s="26"/>
      <c r="OY104" s="26"/>
      <c r="OZ104" s="26"/>
      <c r="PA104" s="26"/>
      <c r="PB104" s="26"/>
      <c r="PC104" s="55"/>
      <c r="PD104" s="64"/>
      <c r="PE104" s="26"/>
      <c r="PF104" s="26"/>
      <c r="PG104" s="26"/>
      <c r="PH104" s="26"/>
      <c r="PI104" s="26"/>
      <c r="PJ104" s="55"/>
      <c r="PK104" s="64"/>
      <c r="PL104" s="26"/>
      <c r="PM104" s="26"/>
      <c r="PN104" s="26"/>
      <c r="PO104" s="26"/>
      <c r="PP104" s="26"/>
      <c r="PQ104" s="55"/>
      <c r="PR104" s="64"/>
    </row>
    <row r="105" spans="1:434 14670:14670" ht="12" customHeight="1">
      <c r="A105" s="166"/>
      <c r="B105" s="40" t="s">
        <v>2171</v>
      </c>
      <c r="C105" s="26"/>
      <c r="D105" s="26"/>
      <c r="E105" s="26"/>
      <c r="F105" s="55"/>
      <c r="G105" s="64"/>
      <c r="H105" s="26"/>
      <c r="I105" s="26"/>
      <c r="J105" s="26"/>
      <c r="K105" s="26"/>
      <c r="L105" s="26"/>
      <c r="M105" s="55"/>
      <c r="N105" s="64"/>
      <c r="O105" s="26"/>
      <c r="P105" s="26"/>
      <c r="Q105" s="26"/>
      <c r="R105" s="26"/>
      <c r="S105" s="26"/>
      <c r="T105" s="55"/>
      <c r="U105" s="64"/>
      <c r="V105" s="26"/>
      <c r="W105" s="26"/>
      <c r="X105" s="26"/>
      <c r="Y105" s="26"/>
      <c r="Z105" s="26"/>
      <c r="AA105" s="55"/>
      <c r="AB105" s="64"/>
      <c r="AC105" s="26"/>
      <c r="AD105" s="26"/>
      <c r="AE105" s="26"/>
      <c r="AF105" s="26"/>
      <c r="AG105" s="26"/>
      <c r="AH105" s="55"/>
      <c r="AI105" s="64"/>
      <c r="AJ105" s="26"/>
      <c r="AK105" s="26"/>
      <c r="AL105" s="26"/>
      <c r="AM105" s="26"/>
      <c r="AN105" s="26"/>
      <c r="AO105" s="55"/>
      <c r="AP105" s="64"/>
      <c r="AQ105" s="26"/>
      <c r="AR105" s="26"/>
      <c r="AS105" s="26"/>
      <c r="AT105" s="26"/>
      <c r="AU105" s="26"/>
      <c r="AV105" s="55"/>
      <c r="AW105" s="64"/>
      <c r="AX105" s="26"/>
      <c r="AY105" s="26"/>
      <c r="AZ105" s="26"/>
      <c r="BA105" s="26"/>
      <c r="BB105" s="26"/>
      <c r="BC105" s="55"/>
      <c r="BD105" s="64"/>
      <c r="BE105" s="26"/>
      <c r="BF105" s="26"/>
      <c r="BG105" s="26"/>
      <c r="BH105" s="26"/>
      <c r="BI105" s="26"/>
      <c r="BJ105" s="55"/>
      <c r="BK105" s="64"/>
      <c r="BL105" s="26"/>
      <c r="BM105" s="26"/>
      <c r="BN105" s="26"/>
      <c r="BO105" s="26"/>
      <c r="BP105" s="26"/>
      <c r="BQ105" s="55"/>
      <c r="BR105" s="64"/>
      <c r="BS105" s="26"/>
      <c r="BT105" s="26"/>
      <c r="BU105" s="26"/>
      <c r="BV105" s="26"/>
      <c r="BW105" s="26"/>
      <c r="BX105" s="55"/>
      <c r="BY105" s="64"/>
      <c r="BZ105" s="26"/>
      <c r="CA105" s="26"/>
      <c r="CB105" s="26"/>
      <c r="CC105" s="26"/>
      <c r="CD105" s="26"/>
      <c r="CE105" s="55"/>
      <c r="CF105" s="64"/>
      <c r="CG105" s="26"/>
      <c r="CH105" s="26"/>
      <c r="CI105" s="26"/>
      <c r="CJ105" s="26"/>
      <c r="CK105" s="26"/>
      <c r="CL105" s="55"/>
      <c r="CM105" s="64"/>
      <c r="CN105" s="26"/>
      <c r="CO105" s="26"/>
      <c r="CP105" s="26"/>
      <c r="CQ105" s="26"/>
      <c r="CR105" s="26"/>
      <c r="CS105" s="55"/>
      <c r="CT105" s="64"/>
      <c r="CU105" s="26"/>
      <c r="CV105" s="26"/>
      <c r="CW105" s="26"/>
      <c r="CX105" s="26"/>
      <c r="CY105" s="26"/>
      <c r="CZ105" s="55"/>
      <c r="DA105" s="64"/>
      <c r="DB105" s="26"/>
      <c r="DC105" s="26"/>
      <c r="DD105" s="26"/>
      <c r="DE105" s="26"/>
      <c r="DF105" s="26"/>
      <c r="DG105" s="55"/>
      <c r="DH105" s="64"/>
      <c r="DI105" s="26"/>
      <c r="DJ105" s="26"/>
      <c r="DK105" s="26"/>
      <c r="DL105" s="26"/>
      <c r="DM105" s="26"/>
      <c r="DN105" s="55"/>
      <c r="DO105" s="64"/>
      <c r="DP105" s="26"/>
      <c r="DQ105" s="26"/>
      <c r="DR105" s="26"/>
      <c r="DS105" s="26"/>
      <c r="DT105" s="26"/>
      <c r="DU105" s="55"/>
      <c r="DV105" s="64"/>
      <c r="DW105" s="26"/>
      <c r="DX105" s="26"/>
      <c r="DY105" s="26"/>
      <c r="DZ105" s="26"/>
      <c r="EA105" s="26"/>
      <c r="EB105" s="55"/>
      <c r="EC105" s="64"/>
      <c r="ED105" s="26"/>
      <c r="EE105" s="26"/>
      <c r="EF105" s="26"/>
      <c r="EG105" s="26"/>
      <c r="EH105" s="26"/>
      <c r="EI105" s="55"/>
      <c r="EJ105" s="64"/>
      <c r="EK105" s="26"/>
      <c r="EL105" s="26"/>
      <c r="EM105" s="26"/>
      <c r="EN105" s="26"/>
      <c r="EO105" s="26"/>
      <c r="EP105" s="55"/>
      <c r="EQ105" s="64"/>
      <c r="ER105" s="26"/>
      <c r="ES105" s="26"/>
      <c r="ET105" s="26"/>
      <c r="EU105" s="26"/>
      <c r="EV105" s="26"/>
      <c r="EW105" s="55"/>
      <c r="EX105" s="64"/>
      <c r="EY105" s="26"/>
      <c r="EZ105" s="26"/>
      <c r="FA105" s="26"/>
      <c r="FB105" s="26"/>
      <c r="FC105" s="26"/>
      <c r="FD105" s="55"/>
      <c r="FE105" s="64"/>
      <c r="FF105" s="26"/>
      <c r="FG105" s="26"/>
      <c r="FH105" s="26"/>
      <c r="FI105" s="26"/>
      <c r="FJ105" s="26"/>
      <c r="FK105" s="55"/>
      <c r="FL105" s="64"/>
      <c r="FM105" s="26"/>
      <c r="FN105" s="26"/>
      <c r="FO105" s="26"/>
      <c r="FP105" s="26"/>
      <c r="FQ105" s="26"/>
      <c r="FR105" s="55"/>
      <c r="FS105" s="64"/>
      <c r="FT105" s="26"/>
      <c r="FU105" s="26"/>
      <c r="FV105" s="26"/>
      <c r="FW105" s="26"/>
      <c r="FX105" s="26"/>
      <c r="FY105" s="55"/>
      <c r="FZ105" s="64"/>
      <c r="GA105" s="26"/>
      <c r="GB105" s="26"/>
      <c r="GC105" s="26"/>
      <c r="GD105" s="26"/>
      <c r="GE105" s="26"/>
      <c r="GF105" s="55"/>
      <c r="GG105" s="64"/>
      <c r="GH105" s="26"/>
      <c r="GI105" s="26"/>
      <c r="GJ105" s="26"/>
      <c r="GK105" s="26"/>
      <c r="GL105" s="26"/>
      <c r="GM105" s="55"/>
      <c r="GN105" s="64"/>
      <c r="GO105" s="26"/>
      <c r="GP105" s="26"/>
      <c r="GQ105" s="26"/>
      <c r="GR105" s="26"/>
      <c r="GS105" s="26"/>
      <c r="GT105" s="55"/>
      <c r="GU105" s="64"/>
      <c r="GV105" s="26"/>
      <c r="GW105" s="26"/>
      <c r="GX105" s="26"/>
      <c r="GY105" s="26"/>
      <c r="GZ105" s="26"/>
      <c r="HA105" s="55"/>
      <c r="HB105" s="64"/>
      <c r="HC105" s="26"/>
      <c r="HD105" s="26"/>
      <c r="HE105" s="26"/>
      <c r="HF105" s="26"/>
      <c r="HG105" s="26"/>
      <c r="HH105" s="55"/>
      <c r="HI105" s="64"/>
      <c r="HJ105" s="26"/>
      <c r="HK105" s="26"/>
      <c r="HL105" s="26"/>
      <c r="HM105" s="26"/>
      <c r="HN105" s="26"/>
      <c r="HO105" s="55"/>
      <c r="HP105" s="64"/>
      <c r="HQ105" s="26"/>
      <c r="HR105" s="26"/>
      <c r="HS105" s="26"/>
      <c r="HT105" s="26"/>
      <c r="HU105" s="26"/>
      <c r="HV105" s="55"/>
      <c r="HW105" s="64"/>
      <c r="HX105" s="26"/>
      <c r="HY105" s="26"/>
      <c r="HZ105" s="26"/>
      <c r="IA105" s="26"/>
      <c r="IB105" s="26"/>
      <c r="IC105" s="55"/>
      <c r="ID105" s="64"/>
      <c r="IE105" s="26"/>
      <c r="IF105" s="26"/>
      <c r="IG105" s="26"/>
      <c r="IH105" s="26"/>
      <c r="II105" s="26"/>
      <c r="IJ105" s="55"/>
      <c r="IK105" s="64"/>
      <c r="IL105" s="26"/>
      <c r="IM105" s="26"/>
      <c r="IN105" s="26"/>
      <c r="IO105" s="26"/>
      <c r="IP105" s="26"/>
      <c r="IQ105" s="55"/>
      <c r="IR105" s="64"/>
      <c r="IS105" s="26"/>
      <c r="IT105" s="26"/>
      <c r="IU105" s="26"/>
      <c r="IV105" s="26"/>
      <c r="IW105" s="26"/>
      <c r="IX105" s="55"/>
      <c r="IY105" s="64"/>
      <c r="IZ105" s="26"/>
      <c r="JA105" s="26"/>
      <c r="JB105" s="26"/>
      <c r="JC105" s="26"/>
      <c r="JD105" s="26"/>
      <c r="JE105" s="55"/>
      <c r="JF105" s="64"/>
      <c r="JG105" s="26"/>
      <c r="JH105" s="26"/>
      <c r="JI105" s="26"/>
      <c r="JJ105" s="26"/>
      <c r="JK105" s="26"/>
      <c r="JL105" s="55"/>
      <c r="JM105" s="64"/>
      <c r="JN105" s="26"/>
      <c r="JO105" s="26"/>
      <c r="JP105" s="26"/>
      <c r="JQ105" s="26"/>
      <c r="JR105" s="26"/>
      <c r="JS105" s="55"/>
      <c r="JT105" s="64"/>
      <c r="JU105" s="26"/>
      <c r="JV105" s="26"/>
      <c r="JW105" s="26"/>
      <c r="JX105" s="26"/>
      <c r="JY105" s="26"/>
      <c r="JZ105" s="55"/>
      <c r="KA105" s="64"/>
      <c r="KB105" s="26"/>
      <c r="KC105" s="26"/>
      <c r="KD105" s="26"/>
      <c r="KE105" s="26"/>
      <c r="KF105" s="26"/>
      <c r="KG105" s="55"/>
      <c r="KH105" s="64"/>
      <c r="KI105" s="26"/>
      <c r="KJ105" s="26"/>
      <c r="KK105" s="26"/>
      <c r="KL105" s="26"/>
      <c r="KM105" s="26"/>
      <c r="KN105" s="55"/>
      <c r="KO105" s="64"/>
      <c r="KP105" s="26"/>
      <c r="KQ105" s="26"/>
      <c r="KR105" s="26"/>
      <c r="KS105" s="26"/>
      <c r="KT105" s="26"/>
      <c r="KU105" s="55"/>
      <c r="KV105" s="64"/>
      <c r="KW105" s="26"/>
      <c r="KX105" s="26"/>
      <c r="KY105" s="26"/>
      <c r="KZ105" s="26"/>
      <c r="LA105" s="26"/>
      <c r="LB105" s="55"/>
      <c r="LC105" s="64"/>
      <c r="LD105" s="26"/>
      <c r="LE105" s="26"/>
      <c r="LF105" s="26"/>
      <c r="LG105" s="26"/>
      <c r="LH105" s="26"/>
      <c r="LI105" s="55"/>
      <c r="LJ105" s="64"/>
      <c r="LK105" s="26"/>
      <c r="LL105" s="26"/>
      <c r="LM105" s="26"/>
      <c r="LN105" s="26"/>
      <c r="LO105" s="26"/>
      <c r="LP105" s="55"/>
      <c r="LQ105" s="64"/>
      <c r="LR105" s="26"/>
      <c r="LS105" s="26"/>
      <c r="LT105" s="26"/>
      <c r="LU105" s="26"/>
      <c r="LV105" s="26"/>
      <c r="LW105" s="55"/>
      <c r="LX105" s="64"/>
      <c r="LY105" s="26"/>
      <c r="LZ105" s="26"/>
      <c r="MA105" s="26"/>
      <c r="MB105" s="26"/>
      <c r="MC105" s="26"/>
      <c r="MD105" s="55"/>
      <c r="ME105" s="64"/>
      <c r="MF105" s="26"/>
      <c r="MG105" s="26"/>
      <c r="MH105" s="26"/>
      <c r="MI105" s="26"/>
      <c r="MJ105" s="26"/>
      <c r="MK105" s="55"/>
      <c r="ML105" s="64"/>
      <c r="MM105" s="26"/>
      <c r="MN105" s="26"/>
      <c r="MO105" s="26"/>
      <c r="MP105" s="26"/>
      <c r="MQ105" s="26"/>
      <c r="MR105" s="55"/>
      <c r="MS105" s="64"/>
      <c r="MT105" s="26"/>
      <c r="MU105" s="26"/>
      <c r="MV105" s="26"/>
      <c r="MW105" s="26"/>
      <c r="MX105" s="26"/>
      <c r="MY105" s="55"/>
      <c r="MZ105" s="64"/>
      <c r="NA105" s="26"/>
      <c r="NB105" s="26"/>
      <c r="NC105" s="26"/>
      <c r="ND105" s="26"/>
      <c r="NE105" s="26"/>
      <c r="NF105" s="55"/>
      <c r="NG105" s="64"/>
      <c r="NH105" s="26"/>
      <c r="NI105" s="26"/>
      <c r="NJ105" s="26"/>
      <c r="NK105" s="26"/>
      <c r="NL105" s="26"/>
      <c r="NM105" s="55"/>
      <c r="NN105" s="64"/>
      <c r="NO105" s="26"/>
      <c r="NP105" s="26"/>
      <c r="NQ105" s="26"/>
      <c r="NR105" s="26"/>
      <c r="NS105" s="26"/>
      <c r="NT105" s="55"/>
      <c r="NU105" s="64"/>
      <c r="NV105" s="26"/>
      <c r="NW105" s="26"/>
      <c r="NX105" s="26"/>
      <c r="NY105" s="26"/>
      <c r="NZ105" s="26"/>
      <c r="OA105" s="55"/>
      <c r="OB105" s="64"/>
      <c r="OC105" s="26"/>
      <c r="OD105" s="26"/>
      <c r="OE105" s="26"/>
      <c r="OF105" s="26"/>
      <c r="OG105" s="26"/>
      <c r="OH105" s="55"/>
      <c r="OI105" s="64"/>
      <c r="OJ105" s="26"/>
      <c r="OK105" s="26"/>
      <c r="OL105" s="26"/>
      <c r="OM105" s="26"/>
      <c r="ON105" s="26"/>
      <c r="OO105" s="55"/>
      <c r="OP105" s="64"/>
      <c r="OQ105" s="26"/>
      <c r="OR105" s="26"/>
      <c r="OS105" s="26"/>
      <c r="OT105" s="26"/>
      <c r="OU105" s="26"/>
      <c r="OV105" s="55"/>
      <c r="OW105" s="64"/>
      <c r="OX105" s="26"/>
      <c r="OY105" s="26"/>
      <c r="OZ105" s="26"/>
      <c r="PA105" s="26"/>
      <c r="PB105" s="26"/>
      <c r="PC105" s="55"/>
      <c r="PD105" s="64"/>
      <c r="PE105" s="26"/>
      <c r="PF105" s="26"/>
      <c r="PG105" s="26"/>
      <c r="PH105" s="26"/>
      <c r="PI105" s="26"/>
      <c r="PJ105" s="55"/>
      <c r="PK105" s="64"/>
      <c r="PL105" s="26"/>
      <c r="PM105" s="26"/>
      <c r="PN105" s="26"/>
      <c r="PO105" s="26"/>
      <c r="PP105" s="26"/>
      <c r="PQ105" s="55"/>
      <c r="PR105" s="64"/>
    </row>
    <row r="106" spans="1:434 14670:14670" s="48" customFormat="1" ht="12" customHeight="1" thickBot="1">
      <c r="A106" s="166"/>
      <c r="B106" s="47" t="s">
        <v>2172</v>
      </c>
      <c r="C106" s="50">
        <v>484.2</v>
      </c>
      <c r="D106" s="50">
        <v>489</v>
      </c>
      <c r="E106" s="50">
        <v>493.8</v>
      </c>
      <c r="F106" s="50"/>
      <c r="G106" s="65"/>
      <c r="H106" s="50">
        <v>285</v>
      </c>
      <c r="I106" s="50">
        <v>465</v>
      </c>
      <c r="J106" s="50">
        <v>345</v>
      </c>
      <c r="K106" s="50">
        <v>465</v>
      </c>
      <c r="L106" s="50">
        <v>345</v>
      </c>
      <c r="M106" s="50"/>
      <c r="N106" s="65"/>
      <c r="O106" s="50">
        <v>425</v>
      </c>
      <c r="P106" s="50">
        <v>285</v>
      </c>
      <c r="Q106" s="50">
        <v>465</v>
      </c>
      <c r="R106" s="50">
        <v>465</v>
      </c>
      <c r="S106" s="50">
        <v>325</v>
      </c>
      <c r="T106" s="50"/>
      <c r="U106" s="65"/>
      <c r="V106" s="50">
        <v>465</v>
      </c>
      <c r="W106" s="50">
        <v>465</v>
      </c>
      <c r="X106" s="50">
        <v>465</v>
      </c>
      <c r="Y106" s="50">
        <v>465</v>
      </c>
      <c r="Z106" s="50">
        <v>285</v>
      </c>
      <c r="AA106" s="50"/>
      <c r="AB106" s="65"/>
      <c r="AC106" s="50">
        <v>465</v>
      </c>
      <c r="AD106" s="50">
        <v>465</v>
      </c>
      <c r="AE106" s="50">
        <v>465</v>
      </c>
      <c r="AF106" s="50"/>
      <c r="AG106" s="50"/>
      <c r="AH106" s="50"/>
      <c r="AI106" s="65"/>
      <c r="AJ106" s="50">
        <v>465</v>
      </c>
      <c r="AK106" s="50">
        <v>465</v>
      </c>
      <c r="AL106" s="50">
        <v>465</v>
      </c>
      <c r="AM106" s="50">
        <v>345</v>
      </c>
      <c r="AN106" s="50">
        <v>465</v>
      </c>
      <c r="AO106" s="50"/>
      <c r="AP106" s="65"/>
      <c r="AQ106" s="50">
        <v>465</v>
      </c>
      <c r="AR106" s="50">
        <v>465</v>
      </c>
      <c r="AS106" s="50">
        <v>465</v>
      </c>
      <c r="AT106" s="50">
        <v>465</v>
      </c>
      <c r="AU106" s="50">
        <v>465</v>
      </c>
      <c r="AV106" s="50"/>
      <c r="AW106" s="65"/>
      <c r="AX106" s="50">
        <v>465</v>
      </c>
      <c r="AY106" s="50">
        <v>465</v>
      </c>
      <c r="AZ106" s="50">
        <v>465</v>
      </c>
      <c r="BA106" s="50">
        <v>465</v>
      </c>
      <c r="BB106" s="50">
        <v>465</v>
      </c>
      <c r="BC106" s="50"/>
      <c r="BD106" s="65"/>
      <c r="BE106" s="50">
        <v>265</v>
      </c>
      <c r="BF106" s="50">
        <v>465</v>
      </c>
      <c r="BG106" s="50">
        <v>465</v>
      </c>
      <c r="BH106" s="50"/>
      <c r="BI106" s="50">
        <v>305</v>
      </c>
      <c r="BJ106" s="50"/>
      <c r="BK106" s="65"/>
      <c r="BL106" s="50">
        <v>465</v>
      </c>
      <c r="BM106" s="50"/>
      <c r="BN106" s="50">
        <v>180</v>
      </c>
      <c r="BO106" s="50">
        <v>465</v>
      </c>
      <c r="BP106" s="50">
        <v>465</v>
      </c>
      <c r="BQ106" s="50"/>
      <c r="BR106" s="65"/>
      <c r="BS106" s="50">
        <v>465</v>
      </c>
      <c r="BT106" s="50">
        <v>465</v>
      </c>
      <c r="BU106" s="50">
        <v>465</v>
      </c>
      <c r="BV106" s="50">
        <v>465</v>
      </c>
      <c r="BW106" s="50">
        <v>465</v>
      </c>
      <c r="BX106" s="50"/>
      <c r="BY106" s="65"/>
      <c r="BZ106" s="50">
        <v>465</v>
      </c>
      <c r="CA106" s="50"/>
      <c r="CB106" s="50">
        <v>180</v>
      </c>
      <c r="CC106" s="50">
        <v>465</v>
      </c>
      <c r="CD106" s="50">
        <v>465</v>
      </c>
      <c r="CE106" s="50"/>
      <c r="CF106" s="65"/>
      <c r="CG106" s="50">
        <v>465</v>
      </c>
      <c r="CH106" s="50"/>
      <c r="CI106" s="50">
        <v>180</v>
      </c>
      <c r="CJ106" s="50">
        <v>465</v>
      </c>
      <c r="CK106" s="50">
        <v>465</v>
      </c>
      <c r="CL106" s="50"/>
      <c r="CM106" s="65"/>
      <c r="CN106" s="50"/>
      <c r="CO106" s="50"/>
      <c r="CP106" s="50"/>
      <c r="CQ106" s="50"/>
      <c r="CR106" s="50"/>
      <c r="CS106" s="50"/>
      <c r="CT106" s="65"/>
      <c r="CU106" s="50">
        <v>465</v>
      </c>
      <c r="CV106" s="50">
        <v>465</v>
      </c>
      <c r="CW106" s="50">
        <v>465</v>
      </c>
      <c r="CX106" s="50">
        <v>465</v>
      </c>
      <c r="CY106" s="50">
        <v>465</v>
      </c>
      <c r="CZ106" s="50"/>
      <c r="DA106" s="65"/>
      <c r="DB106" s="50">
        <v>465</v>
      </c>
      <c r="DC106" s="50">
        <v>465</v>
      </c>
      <c r="DD106" s="50">
        <v>465</v>
      </c>
      <c r="DE106" s="50"/>
      <c r="DF106" s="50"/>
      <c r="DG106" s="50"/>
      <c r="DH106" s="65"/>
      <c r="DI106" s="50">
        <v>465</v>
      </c>
      <c r="DJ106" s="50">
        <v>465</v>
      </c>
      <c r="DK106" s="50">
        <v>465</v>
      </c>
      <c r="DL106" s="50"/>
      <c r="DM106" s="50">
        <v>465</v>
      </c>
      <c r="DN106" s="50"/>
      <c r="DO106" s="65"/>
      <c r="DP106" s="50">
        <v>465</v>
      </c>
      <c r="DQ106" s="50"/>
      <c r="DR106" s="50">
        <f>465-190</f>
        <v>275</v>
      </c>
      <c r="DS106" s="50">
        <v>465</v>
      </c>
      <c r="DT106" s="50"/>
      <c r="DU106" s="50"/>
      <c r="DV106" s="65"/>
      <c r="DW106" s="50"/>
      <c r="DX106" s="50">
        <v>465</v>
      </c>
      <c r="DY106" s="50">
        <v>465</v>
      </c>
      <c r="DZ106" s="50"/>
      <c r="EA106" s="50">
        <v>465</v>
      </c>
      <c r="EB106" s="50"/>
      <c r="EC106" s="65"/>
      <c r="ED106" s="50">
        <v>465</v>
      </c>
      <c r="EE106" s="50"/>
      <c r="EF106" s="50"/>
      <c r="EG106" s="50"/>
      <c r="EH106" s="50">
        <v>465</v>
      </c>
      <c r="EI106" s="50"/>
      <c r="EJ106" s="65"/>
      <c r="EK106" s="50">
        <v>465</v>
      </c>
      <c r="EL106" s="50">
        <v>465</v>
      </c>
      <c r="EM106" s="50">
        <v>465</v>
      </c>
      <c r="EN106" s="50">
        <v>465</v>
      </c>
      <c r="EO106" s="50"/>
      <c r="EP106" s="50"/>
      <c r="EQ106" s="65"/>
      <c r="ER106" s="50">
        <v>465</v>
      </c>
      <c r="ES106" s="50">
        <v>465</v>
      </c>
      <c r="ET106" s="50">
        <f>465-150</f>
        <v>315</v>
      </c>
      <c r="EU106" s="50">
        <v>465</v>
      </c>
      <c r="EV106" s="50">
        <v>465</v>
      </c>
      <c r="EW106" s="50"/>
      <c r="EX106" s="65"/>
      <c r="EY106" s="50">
        <v>0</v>
      </c>
      <c r="EZ106" s="50">
        <v>465</v>
      </c>
      <c r="FA106" s="50">
        <v>465</v>
      </c>
      <c r="FB106" s="50">
        <f>465-120</f>
        <v>345</v>
      </c>
      <c r="FC106" s="50">
        <v>465</v>
      </c>
      <c r="FD106" s="50"/>
      <c r="FE106" s="65"/>
      <c r="FF106" s="50">
        <f>465-160</f>
        <v>305</v>
      </c>
      <c r="FG106" s="50">
        <v>465</v>
      </c>
      <c r="FH106" s="50">
        <f>465-60</f>
        <v>405</v>
      </c>
      <c r="FI106" s="50">
        <v>465</v>
      </c>
      <c r="FJ106" s="50">
        <v>465</v>
      </c>
      <c r="FK106" s="50"/>
      <c r="FL106" s="65"/>
      <c r="FM106" s="50">
        <v>465</v>
      </c>
      <c r="FN106" s="50">
        <v>465</v>
      </c>
      <c r="FO106" s="50">
        <f>465-120</f>
        <v>345</v>
      </c>
      <c r="FP106" s="50"/>
      <c r="FQ106" s="50"/>
      <c r="FR106" s="50"/>
      <c r="FS106" s="65"/>
      <c r="FT106" s="50">
        <v>465</v>
      </c>
      <c r="FU106" s="50">
        <v>465</v>
      </c>
      <c r="FV106" s="50">
        <v>465</v>
      </c>
      <c r="FW106" s="50">
        <v>465</v>
      </c>
      <c r="FX106" s="50">
        <v>465</v>
      </c>
      <c r="FY106" s="50"/>
      <c r="FZ106" s="65"/>
      <c r="GA106" s="50">
        <v>465</v>
      </c>
      <c r="GB106" s="50">
        <v>0</v>
      </c>
      <c r="GC106" s="50">
        <v>465</v>
      </c>
      <c r="GD106" s="50">
        <v>465</v>
      </c>
      <c r="GE106" s="50">
        <v>0</v>
      </c>
      <c r="GF106" s="50"/>
      <c r="GG106" s="65"/>
      <c r="GH106" s="50">
        <v>465</v>
      </c>
      <c r="GI106" s="50">
        <v>0</v>
      </c>
      <c r="GJ106" s="50">
        <v>0</v>
      </c>
      <c r="GK106" s="50">
        <v>0</v>
      </c>
      <c r="GL106" s="50">
        <v>0</v>
      </c>
      <c r="GM106" s="50"/>
      <c r="GN106" s="65"/>
      <c r="GO106" s="50"/>
      <c r="GP106" s="50">
        <v>0</v>
      </c>
      <c r="GQ106" s="50">
        <v>0</v>
      </c>
      <c r="GR106" s="50">
        <v>0</v>
      </c>
      <c r="GS106" s="50">
        <v>0</v>
      </c>
      <c r="GT106" s="50"/>
      <c r="GU106" s="65"/>
      <c r="GV106" s="50">
        <v>465</v>
      </c>
      <c r="GW106" s="50">
        <v>465</v>
      </c>
      <c r="GX106" s="50">
        <v>465</v>
      </c>
      <c r="GY106" s="50">
        <v>465</v>
      </c>
      <c r="GZ106" s="50">
        <v>465</v>
      </c>
      <c r="HA106" s="50"/>
      <c r="HB106" s="65"/>
      <c r="HC106" s="50">
        <v>465</v>
      </c>
      <c r="HD106" s="50">
        <v>465</v>
      </c>
      <c r="HE106" s="50">
        <v>465</v>
      </c>
      <c r="HF106" s="50">
        <v>465</v>
      </c>
      <c r="HG106" s="50">
        <v>465</v>
      </c>
      <c r="HH106" s="50"/>
      <c r="HI106" s="65"/>
      <c r="HJ106" s="50">
        <v>465</v>
      </c>
      <c r="HK106" s="50">
        <v>465</v>
      </c>
      <c r="HL106" s="50">
        <v>465</v>
      </c>
      <c r="HM106" s="50">
        <v>465</v>
      </c>
      <c r="HN106" s="50">
        <v>465</v>
      </c>
      <c r="HO106" s="50"/>
      <c r="HP106" s="65"/>
      <c r="HQ106" s="50">
        <v>465</v>
      </c>
      <c r="HR106" s="50">
        <v>465</v>
      </c>
      <c r="HS106" s="50">
        <v>465</v>
      </c>
      <c r="HT106" s="50">
        <v>0</v>
      </c>
      <c r="HU106" s="50">
        <v>465</v>
      </c>
      <c r="HV106" s="50"/>
      <c r="HW106" s="65"/>
      <c r="HX106" s="50">
        <v>465</v>
      </c>
      <c r="HY106" s="50">
        <v>465</v>
      </c>
      <c r="HZ106" s="50">
        <f>465-30</f>
        <v>435</v>
      </c>
      <c r="IA106" s="50">
        <v>465</v>
      </c>
      <c r="IB106" s="50">
        <v>300</v>
      </c>
      <c r="IC106" s="50"/>
      <c r="ID106" s="65"/>
      <c r="IE106" s="50">
        <v>0</v>
      </c>
      <c r="IF106" s="50">
        <v>0</v>
      </c>
      <c r="IG106" s="50">
        <v>0</v>
      </c>
      <c r="IH106" s="50">
        <v>0</v>
      </c>
      <c r="II106" s="50">
        <v>0</v>
      </c>
      <c r="IJ106" s="50"/>
      <c r="IK106" s="65"/>
      <c r="IL106" s="50">
        <v>0</v>
      </c>
      <c r="IM106" s="50">
        <v>0</v>
      </c>
      <c r="IN106" s="50">
        <v>0</v>
      </c>
      <c r="IO106" s="50">
        <v>0</v>
      </c>
      <c r="IP106" s="50">
        <v>0</v>
      </c>
      <c r="IQ106" s="50"/>
      <c r="IR106" s="65"/>
      <c r="IS106" s="50">
        <v>0</v>
      </c>
      <c r="IT106" s="50">
        <v>0</v>
      </c>
      <c r="IU106" s="50">
        <v>465</v>
      </c>
      <c r="IV106" s="50">
        <v>465</v>
      </c>
      <c r="IW106" s="50">
        <v>465</v>
      </c>
      <c r="IX106" s="50"/>
      <c r="IY106" s="65"/>
      <c r="IZ106" s="50">
        <v>465</v>
      </c>
      <c r="JA106" s="50">
        <v>0</v>
      </c>
      <c r="JB106" s="50">
        <f>465-90</f>
        <v>375</v>
      </c>
      <c r="JC106" s="50">
        <v>465</v>
      </c>
      <c r="JD106" s="50">
        <f>465-35-60-7-5</f>
        <v>358</v>
      </c>
      <c r="JE106" s="50"/>
      <c r="JF106" s="65"/>
      <c r="JG106" s="50">
        <v>430</v>
      </c>
      <c r="JH106" s="50">
        <f>430-15-30</f>
        <v>385</v>
      </c>
      <c r="JI106" s="50">
        <v>430</v>
      </c>
      <c r="JJ106" s="50">
        <f>430-30</f>
        <v>400</v>
      </c>
      <c r="JK106" s="50">
        <f>430-60-130-30</f>
        <v>210</v>
      </c>
      <c r="JL106" s="50"/>
      <c r="JM106" s="65"/>
      <c r="JN106" s="50">
        <v>430</v>
      </c>
      <c r="JO106" s="50">
        <v>430</v>
      </c>
      <c r="JP106" s="50">
        <v>0</v>
      </c>
      <c r="JQ106" s="50">
        <v>430</v>
      </c>
      <c r="JR106" s="50">
        <f>430-60</f>
        <v>370</v>
      </c>
      <c r="JS106" s="50"/>
      <c r="JT106" s="65"/>
      <c r="JU106" s="50">
        <v>430</v>
      </c>
      <c r="JV106" s="50">
        <f>430-15</f>
        <v>415</v>
      </c>
      <c r="JW106" s="50">
        <f>430-25-3</f>
        <v>402</v>
      </c>
      <c r="JX106" s="50">
        <f>430</f>
        <v>430</v>
      </c>
      <c r="JY106" s="50">
        <f>430-60</f>
        <v>370</v>
      </c>
      <c r="JZ106" s="50"/>
      <c r="KA106" s="65"/>
      <c r="KB106" s="50">
        <v>0</v>
      </c>
      <c r="KC106" s="50">
        <f>430-30</f>
        <v>400</v>
      </c>
      <c r="KD106" s="50">
        <v>0</v>
      </c>
      <c r="KE106" s="50">
        <v>430</v>
      </c>
      <c r="KF106" s="50">
        <v>0</v>
      </c>
      <c r="KG106" s="50"/>
      <c r="KH106" s="65"/>
      <c r="KI106" s="50">
        <v>430</v>
      </c>
      <c r="KJ106" s="50">
        <f>430-20</f>
        <v>410</v>
      </c>
      <c r="KK106" s="50">
        <v>430</v>
      </c>
      <c r="KL106" s="50">
        <v>430</v>
      </c>
      <c r="KM106" s="50">
        <f>430-60</f>
        <v>370</v>
      </c>
      <c r="KN106" s="50"/>
      <c r="KO106" s="65"/>
      <c r="KP106" s="50">
        <v>0</v>
      </c>
      <c r="KQ106" s="50">
        <v>0</v>
      </c>
      <c r="KR106" s="50">
        <v>0</v>
      </c>
      <c r="KS106" s="50">
        <v>0</v>
      </c>
      <c r="KT106" s="50">
        <v>0</v>
      </c>
      <c r="KU106" s="50"/>
      <c r="KV106" s="65"/>
      <c r="KW106" s="50">
        <f>430-15-3</f>
        <v>412</v>
      </c>
      <c r="KX106" s="50">
        <f>430-6</f>
        <v>424</v>
      </c>
      <c r="KY106" s="50">
        <f>430-30-3</f>
        <v>397</v>
      </c>
      <c r="KZ106" s="50">
        <v>430</v>
      </c>
      <c r="LA106" s="50">
        <f>430-120-3</f>
        <v>307</v>
      </c>
      <c r="LB106" s="50"/>
      <c r="LC106" s="65"/>
      <c r="LD106" s="50">
        <v>430</v>
      </c>
      <c r="LE106" s="50">
        <f>430-3</f>
        <v>427</v>
      </c>
      <c r="LF106" s="50">
        <v>430</v>
      </c>
      <c r="LG106" s="50">
        <f>430-60</f>
        <v>370</v>
      </c>
      <c r="LH106" s="50">
        <v>0</v>
      </c>
      <c r="LI106" s="50"/>
      <c r="LJ106" s="65"/>
      <c r="LK106" s="50">
        <v>0</v>
      </c>
      <c r="LL106" s="50">
        <v>0</v>
      </c>
      <c r="LM106" s="50">
        <v>0</v>
      </c>
      <c r="LN106" s="50">
        <v>0</v>
      </c>
      <c r="LO106" s="50"/>
      <c r="LP106" s="50"/>
      <c r="LQ106" s="65"/>
      <c r="LR106" s="50">
        <v>430</v>
      </c>
      <c r="LS106" s="50">
        <v>0</v>
      </c>
      <c r="LT106" s="50">
        <v>430</v>
      </c>
      <c r="LU106" s="50">
        <f>430-15</f>
        <v>415</v>
      </c>
      <c r="LV106" s="50">
        <f>430-60</f>
        <v>370</v>
      </c>
      <c r="LW106" s="50"/>
      <c r="LX106" s="65"/>
      <c r="LY106" s="50">
        <v>430</v>
      </c>
      <c r="LZ106" s="50">
        <v>430</v>
      </c>
      <c r="MA106" s="50">
        <f>430-25</f>
        <v>405</v>
      </c>
      <c r="MB106" s="50">
        <v>430</v>
      </c>
      <c r="MC106" s="50">
        <f>430-60</f>
        <v>370</v>
      </c>
      <c r="MD106" s="50"/>
      <c r="ME106" s="65"/>
      <c r="MF106" s="50">
        <v>430</v>
      </c>
      <c r="MG106" s="50">
        <f>430-15</f>
        <v>415</v>
      </c>
      <c r="MH106" s="50">
        <v>430</v>
      </c>
      <c r="MI106" s="50">
        <v>430</v>
      </c>
      <c r="MJ106" s="50">
        <f>430-60-15-3</f>
        <v>352</v>
      </c>
      <c r="MK106" s="50"/>
      <c r="ML106" s="65"/>
      <c r="MM106" s="50">
        <f>430-15</f>
        <v>415</v>
      </c>
      <c r="MN106" s="50">
        <v>430</v>
      </c>
      <c r="MO106" s="50">
        <v>430</v>
      </c>
      <c r="MP106" s="50">
        <v>0</v>
      </c>
      <c r="MQ106" s="50"/>
      <c r="MR106" s="50"/>
      <c r="MS106" s="65"/>
      <c r="MT106" s="50">
        <v>0</v>
      </c>
      <c r="MU106" s="50">
        <v>430</v>
      </c>
      <c r="MV106" s="50">
        <v>430</v>
      </c>
      <c r="MW106" s="50">
        <v>0</v>
      </c>
      <c r="MX106" s="50">
        <f>430-60-120-25-15</f>
        <v>210</v>
      </c>
      <c r="MY106" s="50"/>
      <c r="MZ106" s="65"/>
      <c r="NA106" s="50">
        <v>0</v>
      </c>
      <c r="NB106" s="50">
        <v>430</v>
      </c>
      <c r="NC106" s="50">
        <v>430</v>
      </c>
      <c r="ND106" s="50">
        <v>0</v>
      </c>
      <c r="NE106" s="50">
        <f>430-60-120-25-15</f>
        <v>210</v>
      </c>
      <c r="NF106" s="50"/>
      <c r="NG106" s="65"/>
      <c r="NH106" s="50">
        <f>430-15-7</f>
        <v>408</v>
      </c>
      <c r="NI106" s="50">
        <v>430</v>
      </c>
      <c r="NJ106" s="50">
        <v>430</v>
      </c>
      <c r="NK106" s="50">
        <f>430-3</f>
        <v>427</v>
      </c>
      <c r="NL106" s="50">
        <f>430-60</f>
        <v>370</v>
      </c>
      <c r="NM106" s="50"/>
      <c r="NN106" s="65"/>
      <c r="NO106" s="50">
        <f>430-15-3</f>
        <v>412</v>
      </c>
      <c r="NP106" s="50">
        <f>430-15-3</f>
        <v>412</v>
      </c>
      <c r="NQ106" s="50">
        <v>430</v>
      </c>
      <c r="NR106" s="50">
        <f>430-3-3</f>
        <v>424</v>
      </c>
      <c r="NS106" s="50">
        <f>430-60-6</f>
        <v>364</v>
      </c>
      <c r="NT106" s="50"/>
      <c r="NU106" s="65"/>
      <c r="NV106" s="50">
        <v>0</v>
      </c>
      <c r="NW106" s="50">
        <f>430-15-6</f>
        <v>409</v>
      </c>
      <c r="NX106" s="50">
        <f>430-3-3</f>
        <v>424</v>
      </c>
      <c r="NY106" s="50">
        <f>430-3-3-15</f>
        <v>409</v>
      </c>
      <c r="NZ106" s="50">
        <f>430-60-6</f>
        <v>364</v>
      </c>
      <c r="OA106" s="50"/>
      <c r="OB106" s="65"/>
      <c r="OC106" s="50">
        <f>430-10</f>
        <v>420</v>
      </c>
      <c r="OD106" s="50">
        <f>430-10-15</f>
        <v>405</v>
      </c>
      <c r="OE106" s="50">
        <f>430-25-10</f>
        <v>395</v>
      </c>
      <c r="OF106" s="50">
        <v>430</v>
      </c>
      <c r="OG106" s="50">
        <f>430-60-14</f>
        <v>356</v>
      </c>
      <c r="OH106" s="50"/>
      <c r="OI106" s="65"/>
      <c r="OJ106" s="50">
        <f>430-15-30-7</f>
        <v>378</v>
      </c>
      <c r="OK106" s="50">
        <f>430</f>
        <v>430</v>
      </c>
      <c r="OL106" s="50">
        <f>430-5</f>
        <v>425</v>
      </c>
      <c r="OM106" s="50">
        <f>430-60-60</f>
        <v>310</v>
      </c>
      <c r="ON106" s="50">
        <v>0</v>
      </c>
      <c r="OO106" s="50"/>
      <c r="OP106" s="65"/>
      <c r="OQ106" s="50">
        <v>0</v>
      </c>
      <c r="OR106" s="50">
        <f>430-15-6</f>
        <v>409</v>
      </c>
      <c r="OS106" s="50">
        <f>430-6</f>
        <v>424</v>
      </c>
      <c r="OT106" s="50">
        <f>430-15</f>
        <v>415</v>
      </c>
      <c r="OU106" s="50">
        <f>430-60-6</f>
        <v>364</v>
      </c>
      <c r="OV106" s="50"/>
      <c r="OW106" s="65"/>
      <c r="OX106" s="50">
        <f>430-15-3</f>
        <v>412</v>
      </c>
      <c r="OY106" s="50">
        <f>430-15</f>
        <v>415</v>
      </c>
      <c r="OZ106" s="50">
        <f>430-60-6</f>
        <v>364</v>
      </c>
      <c r="PA106" s="50"/>
      <c r="PB106" s="50"/>
      <c r="PC106" s="50"/>
      <c r="PD106" s="65"/>
      <c r="PE106" s="50">
        <v>0</v>
      </c>
      <c r="PF106" s="50">
        <v>0</v>
      </c>
      <c r="PG106" s="50">
        <f>430-15-20</f>
        <v>395</v>
      </c>
      <c r="PH106" s="50">
        <f>430</f>
        <v>430</v>
      </c>
      <c r="PI106" s="50">
        <f>430-60-15-6</f>
        <v>349</v>
      </c>
      <c r="PJ106" s="50"/>
      <c r="PK106" s="65"/>
      <c r="PL106" s="50">
        <v>0</v>
      </c>
      <c r="PM106" s="50">
        <f>430-18</f>
        <v>412</v>
      </c>
      <c r="PN106" s="50">
        <f>430-11</f>
        <v>419</v>
      </c>
      <c r="PO106" s="50">
        <f>430-5-55</f>
        <v>370</v>
      </c>
      <c r="PP106" s="50"/>
      <c r="PQ106" s="50"/>
      <c r="PR106" s="65"/>
    </row>
    <row r="107" spans="1:434 14670:14670" s="38" customFormat="1" ht="12" customHeight="1">
      <c r="A107" s="167" t="s">
        <v>2185</v>
      </c>
      <c r="B107" s="39" t="s">
        <v>2168</v>
      </c>
      <c r="C107" s="31">
        <f>SUMIFS(AKORD[[CZASY]:[CZASY]],AKORD[[DATA]:[DATA]],C100,AKORD[[IMIE]:[IMIE]],$A$107)</f>
        <v>0</v>
      </c>
      <c r="D107" s="31">
        <f>SUMIFS(AKORD[[CZASY]:[CZASY]],AKORD[[DATA]:[DATA]],D100,AKORD[[IMIE]:[IMIE]],$A$107)</f>
        <v>0</v>
      </c>
      <c r="E107" s="31">
        <f>SUMIFS(AKORD[[CZASY]:[CZASY]],AKORD[[DATA]:[DATA]],E100,AKORD[[IMIE]:[IMIE]],$A$107)</f>
        <v>0</v>
      </c>
      <c r="F107" s="54">
        <f>SUMIFS(AKORD[[CZASY]:[CZASY]],AKORD[[DATA]:[DATA]],F100,AKORD[[IMIE]:[IMIE]],$A$107)</f>
        <v>0</v>
      </c>
      <c r="G107" s="57">
        <f>SUMIFS(AKORD[[CZASY]:[CZASY]],AKORD[[DATA]:[DATA]],G100,AKORD[[IMIE]:[IMIE]],$A$107)</f>
        <v>0</v>
      </c>
      <c r="H107" s="31">
        <f>SUMIFS(AKORD[[CZASY]:[CZASY]],AKORD[[DATA]:[DATA]],H100,AKORD[[IMIE]:[IMIE]],$A$107)</f>
        <v>0</v>
      </c>
      <c r="I107" s="31">
        <f>SUMIFS(AKORD[[CZASY]:[CZASY]],AKORD[[DATA]:[DATA]],I100,AKORD[[IMIE]:[IMIE]],$A$107)</f>
        <v>0</v>
      </c>
      <c r="J107" s="31">
        <f>SUMIFS(AKORD[[CZASY]:[CZASY]],AKORD[[DATA]:[DATA]],J100,AKORD[[IMIE]:[IMIE]],$A$107)</f>
        <v>0</v>
      </c>
      <c r="K107" s="31">
        <f>SUMIFS(AKORD[[CZASY]:[CZASY]],AKORD[[DATA]:[DATA]],K100,AKORD[[IMIE]:[IMIE]],$A$107)</f>
        <v>0</v>
      </c>
      <c r="L107" s="31">
        <f>SUMIFS(AKORD[[CZASY]:[CZASY]],AKORD[[DATA]:[DATA]],L100,AKORD[[IMIE]:[IMIE]],$A$107)</f>
        <v>0</v>
      </c>
      <c r="M107" s="54">
        <f>SUMIFS(AKORD[[CZASY]:[CZASY]],AKORD[[DATA]:[DATA]],M100,AKORD[[IMIE]:[IMIE]],$A$107)</f>
        <v>0</v>
      </c>
      <c r="N107" s="57">
        <f>SUMIFS(AKORD[[CZASY]:[CZASY]],AKORD[[DATA]:[DATA]],N100,AKORD[[IMIE]:[IMIE]],$A$107)</f>
        <v>0</v>
      </c>
      <c r="O107" s="31">
        <f>SUMIFS(AKORD[[CZASY]:[CZASY]],AKORD[[DATA]:[DATA]],O100,AKORD[[IMIE]:[IMIE]],$A$107)</f>
        <v>0</v>
      </c>
      <c r="P107" s="31">
        <f>SUMIFS(AKORD[[CZASY]:[CZASY]],AKORD[[DATA]:[DATA]],P100,AKORD[[IMIE]:[IMIE]],$A$107)</f>
        <v>0</v>
      </c>
      <c r="Q107" s="31">
        <f>SUMIFS(AKORD[[CZASY]:[CZASY]],AKORD[[DATA]:[DATA]],Q100,AKORD[[IMIE]:[IMIE]],$A$107)</f>
        <v>0</v>
      </c>
      <c r="R107" s="31">
        <f>SUMIFS(AKORD[[CZASY]:[CZASY]],AKORD[[DATA]:[DATA]],R100,AKORD[[IMIE]:[IMIE]],$A$107)</f>
        <v>0</v>
      </c>
      <c r="S107" s="31">
        <f>SUMIFS(AKORD[[CZASY]:[CZASY]],AKORD[[DATA]:[DATA]],S100,AKORD[[IMIE]:[IMIE]],$A$107)</f>
        <v>0</v>
      </c>
      <c r="T107" s="54">
        <f>SUMIFS(AKORD[[CZASY]:[CZASY]],AKORD[[DATA]:[DATA]],T100,AKORD[[IMIE]:[IMIE]],$A$107)</f>
        <v>0</v>
      </c>
      <c r="U107" s="57">
        <f>SUMIFS(AKORD[[CZASY]:[CZASY]],AKORD[[DATA]:[DATA]],U100,AKORD[[IMIE]:[IMIE]],$A$107)</f>
        <v>0</v>
      </c>
      <c r="V107" s="31">
        <f>SUMIFS(AKORD[[CZASY]:[CZASY]],AKORD[[DATA]:[DATA]],V100,AKORD[[IMIE]:[IMIE]],$A$107)</f>
        <v>0</v>
      </c>
      <c r="W107" s="31">
        <f>SUMIFS(AKORD[[CZASY]:[CZASY]],AKORD[[DATA]:[DATA]],W100,AKORD[[IMIE]:[IMIE]],$A$107)</f>
        <v>0</v>
      </c>
      <c r="X107" s="31">
        <f>SUMIFS(AKORD[[CZASY]:[CZASY]],AKORD[[DATA]:[DATA]],X100,AKORD[[IMIE]:[IMIE]],$A$107)</f>
        <v>0</v>
      </c>
      <c r="Y107" s="31">
        <f>SUMIFS(AKORD[[CZASY]:[CZASY]],AKORD[[DATA]:[DATA]],Y100,AKORD[[IMIE]:[IMIE]],$A$107)</f>
        <v>0</v>
      </c>
      <c r="Z107" s="31">
        <f>SUMIFS(AKORD[[CZASY]:[CZASY]],AKORD[[DATA]:[DATA]],Z100,AKORD[[IMIE]:[IMIE]],$A$107)</f>
        <v>0</v>
      </c>
      <c r="AA107" s="54">
        <f>SUMIFS(AKORD[[CZASY]:[CZASY]],AKORD[[DATA]:[DATA]],AA100,AKORD[[IMIE]:[IMIE]],$A$107)</f>
        <v>0</v>
      </c>
      <c r="AB107" s="57">
        <f>SUMIFS(AKORD[[CZASY]:[CZASY]],AKORD[[DATA]:[DATA]],AB100,AKORD[[IMIE]:[IMIE]],$A$107)</f>
        <v>0</v>
      </c>
      <c r="AC107" s="31">
        <f>SUMIFS(AKORD[[CZASY]:[CZASY]],AKORD[[DATA]:[DATA]],AC100,AKORD[[IMIE]:[IMIE]],$A$107)</f>
        <v>0</v>
      </c>
      <c r="AD107" s="31">
        <f>SUMIFS(AKORD[[CZASY]:[CZASY]],AKORD[[DATA]:[DATA]],AD100,AKORD[[IMIE]:[IMIE]],$A$107)</f>
        <v>0</v>
      </c>
      <c r="AE107" s="31">
        <f>SUMIFS(AKORD[[CZASY]:[CZASY]],AKORD[[DATA]:[DATA]],AE100,AKORD[[IMIE]:[IMIE]],$A$107)</f>
        <v>0</v>
      </c>
      <c r="AF107" s="31">
        <f>SUMIFS(AKORD[[CZASY]:[CZASY]],AKORD[[DATA]:[DATA]],AF100,AKORD[[IMIE]:[IMIE]],$A$107)</f>
        <v>0</v>
      </c>
      <c r="AG107" s="31">
        <f>SUMIFS(AKORD[[CZASY]:[CZASY]],AKORD[[DATA]:[DATA]],AG100,AKORD[[IMIE]:[IMIE]],$A$107)</f>
        <v>0</v>
      </c>
      <c r="AH107" s="54">
        <f>SUMIFS(AKORD[[CZASY]:[CZASY]],AKORD[[DATA]:[DATA]],AH100,AKORD[[IMIE]:[IMIE]],$A$107)</f>
        <v>0</v>
      </c>
      <c r="AI107" s="57">
        <f>SUMIFS(AKORD[[CZASY]:[CZASY]],AKORD[[DATA]:[DATA]],AI100,AKORD[[IMIE]:[IMIE]],$A$107)</f>
        <v>0</v>
      </c>
      <c r="AJ107" s="31">
        <f>SUMIFS(AKORD[[CZASY]:[CZASY]],AKORD[[DATA]:[DATA]],AJ100,AKORD[[IMIE]:[IMIE]],$A$107)</f>
        <v>0</v>
      </c>
      <c r="AK107" s="31">
        <f>SUMIFS(AKORD[[CZASY]:[CZASY]],AKORD[[DATA]:[DATA]],AK100,AKORD[[IMIE]:[IMIE]],$A$107)</f>
        <v>0</v>
      </c>
      <c r="AL107" s="31">
        <f>SUMIFS(AKORD[[CZASY]:[CZASY]],AKORD[[DATA]:[DATA]],AL100,AKORD[[IMIE]:[IMIE]],$A$107)</f>
        <v>0</v>
      </c>
      <c r="AM107" s="31">
        <f>SUMIFS(AKORD[[CZASY]:[CZASY]],AKORD[[DATA]:[DATA]],AM100,AKORD[[IMIE]:[IMIE]],$A$107)</f>
        <v>0</v>
      </c>
      <c r="AN107" s="31">
        <f>SUMIFS(AKORD[[CZASY]:[CZASY]],AKORD[[DATA]:[DATA]],AN100,AKORD[[IMIE]:[IMIE]],$A$107)</f>
        <v>0</v>
      </c>
      <c r="AO107" s="54">
        <f>SUMIFS(AKORD[[CZASY]:[CZASY]],AKORD[[DATA]:[DATA]],AO100,AKORD[[IMIE]:[IMIE]],$A$107)</f>
        <v>0</v>
      </c>
      <c r="AP107" s="57">
        <f>SUMIFS(AKORD[[CZASY]:[CZASY]],AKORD[[DATA]:[DATA]],AP100,AKORD[[IMIE]:[IMIE]],$A$107)</f>
        <v>0</v>
      </c>
      <c r="AQ107" s="31">
        <f>SUMIFS(AKORD[[CZASY]:[CZASY]],AKORD[[DATA]:[DATA]],AQ100,AKORD[[IMIE]:[IMIE]],$A$107)</f>
        <v>0</v>
      </c>
      <c r="AR107" s="31">
        <f>SUMIFS(AKORD[[CZASY]:[CZASY]],AKORD[[DATA]:[DATA]],AR100,AKORD[[IMIE]:[IMIE]],$A$107)</f>
        <v>0</v>
      </c>
      <c r="AS107" s="31">
        <f>SUMIFS(AKORD[[CZASY]:[CZASY]],AKORD[[DATA]:[DATA]],AS100,AKORD[[IMIE]:[IMIE]],$A$107)</f>
        <v>0</v>
      </c>
      <c r="AT107" s="31">
        <f>SUMIFS(AKORD[[CZASY]:[CZASY]],AKORD[[DATA]:[DATA]],AT100,AKORD[[IMIE]:[IMIE]],$A$107)</f>
        <v>0</v>
      </c>
      <c r="AU107" s="31">
        <f>SUMIFS(AKORD[[CZASY]:[CZASY]],AKORD[[DATA]:[DATA]],AU100,AKORD[[IMIE]:[IMIE]],$A$107)</f>
        <v>0</v>
      </c>
      <c r="AV107" s="54">
        <f>SUMIFS(AKORD[[CZASY]:[CZASY]],AKORD[[DATA]:[DATA]],AV100,AKORD[[IMIE]:[IMIE]],$A$107)</f>
        <v>0</v>
      </c>
      <c r="AW107" s="57">
        <f>SUMIFS(AKORD[[CZASY]:[CZASY]],AKORD[[DATA]:[DATA]],AW100,AKORD[[IMIE]:[IMIE]],$A$107)</f>
        <v>0</v>
      </c>
      <c r="AX107" s="31">
        <f>SUMIFS(AKORD[[CZASY]:[CZASY]],AKORD[[DATA]:[DATA]],AX100,AKORD[[IMIE]:[IMIE]],$A$107)</f>
        <v>0</v>
      </c>
      <c r="AY107" s="31">
        <f>SUMIFS(AKORD[[CZASY]:[CZASY]],AKORD[[DATA]:[DATA]],AY100,AKORD[[IMIE]:[IMIE]],$A$107)</f>
        <v>0</v>
      </c>
      <c r="AZ107" s="31">
        <f>SUMIFS(AKORD[[CZASY]:[CZASY]],AKORD[[DATA]:[DATA]],AZ100,AKORD[[IMIE]:[IMIE]],$A$107)</f>
        <v>0</v>
      </c>
      <c r="BA107" s="31">
        <f>SUMIFS(AKORD[[CZASY]:[CZASY]],AKORD[[DATA]:[DATA]],BA100,AKORD[[IMIE]:[IMIE]],$A$107)</f>
        <v>0</v>
      </c>
      <c r="BB107" s="31">
        <f>SUMIFS(AKORD[[CZASY]:[CZASY]],AKORD[[DATA]:[DATA]],BB100,AKORD[[IMIE]:[IMIE]],$A$107)</f>
        <v>0</v>
      </c>
      <c r="BC107" s="54">
        <f>SUMIFS(AKORD[[CZASY]:[CZASY]],AKORD[[DATA]:[DATA]],BC100,AKORD[[IMIE]:[IMIE]],$A$107)</f>
        <v>0</v>
      </c>
      <c r="BD107" s="57">
        <f>SUMIFS(AKORD[[CZASY]:[CZASY]],AKORD[[DATA]:[DATA]],BD100,AKORD[[IMIE]:[IMIE]],$A$107)</f>
        <v>0</v>
      </c>
      <c r="BE107" s="31">
        <f>SUMIFS(AKORD[[CZASY]:[CZASY]],AKORD[[DATA]:[DATA]],BE100,AKORD[[IMIE]:[IMIE]],$A$107)</f>
        <v>0</v>
      </c>
      <c r="BF107" s="31">
        <f>SUMIFS(AKORD[[CZASY]:[CZASY]],AKORD[[DATA]:[DATA]],BF100,AKORD[[IMIE]:[IMIE]],$A$107)</f>
        <v>0</v>
      </c>
      <c r="BG107" s="31">
        <f>SUMIFS(AKORD[[CZASY]:[CZASY]],AKORD[[DATA]:[DATA]],BG100,AKORD[[IMIE]:[IMIE]],$A$107)</f>
        <v>0</v>
      </c>
      <c r="BH107" s="31">
        <f>SUMIFS(AKORD[[CZASY]:[CZASY]],AKORD[[DATA]:[DATA]],BH100,AKORD[[IMIE]:[IMIE]],$A$107)</f>
        <v>0</v>
      </c>
      <c r="BI107" s="31">
        <f>SUMIFS(AKORD[[CZASY]:[CZASY]],AKORD[[DATA]:[DATA]],BI100,AKORD[[IMIE]:[IMIE]],$A$107)</f>
        <v>0</v>
      </c>
      <c r="BJ107" s="54">
        <f>SUMIFS(AKORD[[CZASY]:[CZASY]],AKORD[[DATA]:[DATA]],BJ100,AKORD[[IMIE]:[IMIE]],$A$107)</f>
        <v>0</v>
      </c>
      <c r="BK107" s="57">
        <f>SUMIFS(AKORD[[CZASY]:[CZASY]],AKORD[[DATA]:[DATA]],BK100,AKORD[[IMIE]:[IMIE]],$A$107)</f>
        <v>0</v>
      </c>
      <c r="BL107" s="31">
        <f>SUMIFS(AKORD[[CZASY]:[CZASY]],AKORD[[DATA]:[DATA]],BL100,AKORD[[IMIE]:[IMIE]],$A$107)</f>
        <v>0</v>
      </c>
      <c r="BM107" s="31">
        <f>SUMIFS(AKORD[[CZASY]:[CZASY]],AKORD[[DATA]:[DATA]],BM100,AKORD[[IMIE]:[IMIE]],$A$107)</f>
        <v>0</v>
      </c>
      <c r="BN107" s="31">
        <f>SUMIFS(AKORD[[CZASY]:[CZASY]],AKORD[[DATA]:[DATA]],BN100,AKORD[[IMIE]:[IMIE]],$A$107)</f>
        <v>0</v>
      </c>
      <c r="BO107" s="31">
        <f>SUMIFS(AKORD[[CZASY]:[CZASY]],AKORD[[DATA]:[DATA]],BO100,AKORD[[IMIE]:[IMIE]],$A$107)</f>
        <v>0</v>
      </c>
      <c r="BP107" s="31">
        <f>SUMIFS(AKORD[[CZASY]:[CZASY]],AKORD[[DATA]:[DATA]],BP100,AKORD[[IMIE]:[IMIE]],$A$107)</f>
        <v>0</v>
      </c>
      <c r="BQ107" s="54">
        <f>SUMIFS(AKORD[[CZASY]:[CZASY]],AKORD[[DATA]:[DATA]],BQ100,AKORD[[IMIE]:[IMIE]],$A$107)</f>
        <v>0</v>
      </c>
      <c r="BR107" s="57">
        <f>SUMIFS(AKORD[[CZASY]:[CZASY]],AKORD[[DATA]:[DATA]],BR100,AKORD[[IMIE]:[IMIE]],$A$107)</f>
        <v>0</v>
      </c>
      <c r="BS107" s="31">
        <f>SUMIFS(AKORD[[CZASY]:[CZASY]],AKORD[[DATA]:[DATA]],BS100,AKORD[[IMIE]:[IMIE]],$A$107)</f>
        <v>0</v>
      </c>
      <c r="BT107" s="31">
        <f>SUMIFS(AKORD[[CZASY]:[CZASY]],AKORD[[DATA]:[DATA]],BT100,AKORD[[IMIE]:[IMIE]],$A$107)</f>
        <v>0</v>
      </c>
      <c r="BU107" s="31">
        <f>SUMIFS(AKORD[[CZASY]:[CZASY]],AKORD[[DATA]:[DATA]],BU100,AKORD[[IMIE]:[IMIE]],$A$107)</f>
        <v>0</v>
      </c>
      <c r="BV107" s="31">
        <f>SUMIFS(AKORD[[CZASY]:[CZASY]],AKORD[[DATA]:[DATA]],BV100,AKORD[[IMIE]:[IMIE]],$A$107)</f>
        <v>0</v>
      </c>
      <c r="BW107" s="31">
        <f>SUMIFS(AKORD[[CZASY]:[CZASY]],AKORD[[DATA]:[DATA]],BW100,AKORD[[IMIE]:[IMIE]],$A$107)</f>
        <v>0</v>
      </c>
      <c r="BX107" s="54">
        <f>SUMIFS(AKORD[[CZASY]:[CZASY]],AKORD[[DATA]:[DATA]],BX100,AKORD[[IMIE]:[IMIE]],$A$107)</f>
        <v>0</v>
      </c>
      <c r="BY107" s="57">
        <f>SUMIFS(AKORD[[CZASY]:[CZASY]],AKORD[[DATA]:[DATA]],BY100,AKORD[[IMIE]:[IMIE]],$A$107)</f>
        <v>0</v>
      </c>
      <c r="BZ107" s="31">
        <f>SUMIFS(AKORD[[CZASY]:[CZASY]],AKORD[[DATA]:[DATA]],BZ100,AKORD[[IMIE]:[IMIE]],$A$107)</f>
        <v>0</v>
      </c>
      <c r="CA107" s="31">
        <f>SUMIFS(AKORD[[CZASY]:[CZASY]],AKORD[[DATA]:[DATA]],CA100,AKORD[[IMIE]:[IMIE]],$A$107)</f>
        <v>0</v>
      </c>
      <c r="CB107" s="31">
        <f>SUMIFS(AKORD[[CZASY]:[CZASY]],AKORD[[DATA]:[DATA]],CB100,AKORD[[IMIE]:[IMIE]],$A$107)</f>
        <v>0</v>
      </c>
      <c r="CC107" s="31">
        <f>SUMIFS(AKORD[[CZASY]:[CZASY]],AKORD[[DATA]:[DATA]],CC100,AKORD[[IMIE]:[IMIE]],$A$107)</f>
        <v>0</v>
      </c>
      <c r="CD107" s="31">
        <f>SUMIFS(AKORD[[CZASY]:[CZASY]],AKORD[[DATA]:[DATA]],CD100,AKORD[[IMIE]:[IMIE]],$A$107)</f>
        <v>0</v>
      </c>
      <c r="CE107" s="54">
        <f>SUMIFS(AKORD[[CZASY]:[CZASY]],AKORD[[DATA]:[DATA]],CE100,AKORD[[IMIE]:[IMIE]],$A$107)</f>
        <v>0</v>
      </c>
      <c r="CF107" s="57">
        <f>SUMIFS(AKORD[[CZASY]:[CZASY]],AKORD[[DATA]:[DATA]],CF100,AKORD[[IMIE]:[IMIE]],$A$107)</f>
        <v>0</v>
      </c>
      <c r="CG107" s="31">
        <f>SUMIFS(AKORD[[CZASY]:[CZASY]],AKORD[[DATA]:[DATA]],CG100,AKORD[[IMIE]:[IMIE]],$A$107)</f>
        <v>0</v>
      </c>
      <c r="CH107" s="31">
        <f>SUMIFS(AKORD[[CZASY]:[CZASY]],AKORD[[DATA]:[DATA]],CH100,AKORD[[IMIE]:[IMIE]],$A$107)</f>
        <v>0</v>
      </c>
      <c r="CI107" s="31">
        <f>SUMIFS(AKORD[[CZASY]:[CZASY]],AKORD[[DATA]:[DATA]],CI100,AKORD[[IMIE]:[IMIE]],$A$107)</f>
        <v>0</v>
      </c>
      <c r="CJ107" s="31">
        <f>SUMIFS(AKORD[[CZASY]:[CZASY]],AKORD[[DATA]:[DATA]],CJ100,AKORD[[IMIE]:[IMIE]],$A$107)</f>
        <v>0</v>
      </c>
      <c r="CK107" s="31">
        <f>SUMIFS(AKORD[[CZASY]:[CZASY]],AKORD[[DATA]:[DATA]],CK100,AKORD[[IMIE]:[IMIE]],$A$107)</f>
        <v>0</v>
      </c>
      <c r="CL107" s="54">
        <f>SUMIFS(AKORD[[CZASY]:[CZASY]],AKORD[[DATA]:[DATA]],CL100,AKORD[[IMIE]:[IMIE]],$A$107)</f>
        <v>0</v>
      </c>
      <c r="CM107" s="57">
        <f>SUMIFS(AKORD[[CZASY]:[CZASY]],AKORD[[DATA]:[DATA]],CM100,AKORD[[IMIE]:[IMIE]],$A$107)</f>
        <v>0</v>
      </c>
      <c r="CN107" s="31">
        <f>SUMIFS(AKORD[[CZASY]:[CZASY]],AKORD[[DATA]:[DATA]],CN100,AKORD[[IMIE]:[IMIE]],$A$107)</f>
        <v>0</v>
      </c>
      <c r="CO107" s="31">
        <f>SUMIFS(AKORD[[CZASY]:[CZASY]],AKORD[[DATA]:[DATA]],CO100,AKORD[[IMIE]:[IMIE]],$A$107)</f>
        <v>0</v>
      </c>
      <c r="CP107" s="31">
        <f>SUMIFS(AKORD[[CZASY]:[CZASY]],AKORD[[DATA]:[DATA]],CP100,AKORD[[IMIE]:[IMIE]],$A$107)</f>
        <v>0</v>
      </c>
      <c r="CQ107" s="31">
        <f>SUMIFS(AKORD[[CZASY]:[CZASY]],AKORD[[DATA]:[DATA]],CQ100,AKORD[[IMIE]:[IMIE]],$A$107)</f>
        <v>0</v>
      </c>
      <c r="CR107" s="31">
        <f>SUMIFS(AKORD[[CZASY]:[CZASY]],AKORD[[DATA]:[DATA]],CR100,AKORD[[IMIE]:[IMIE]],$A$107)</f>
        <v>0</v>
      </c>
      <c r="CS107" s="54">
        <f>SUMIFS(AKORD[[CZASY]:[CZASY]],AKORD[[DATA]:[DATA]],CS100,AKORD[[IMIE]:[IMIE]],$A$107)</f>
        <v>0</v>
      </c>
      <c r="CT107" s="57">
        <f>SUMIFS(AKORD[[CZASY]:[CZASY]],AKORD[[DATA]:[DATA]],CT100,AKORD[[IMIE]:[IMIE]],$A$107)</f>
        <v>0</v>
      </c>
      <c r="CU107" s="31">
        <f>SUMIFS(AKORD[[CZASY]:[CZASY]],AKORD[[DATA]:[DATA]],CU100,AKORD[[IMIE]:[IMIE]],$A$107)</f>
        <v>0</v>
      </c>
      <c r="CV107" s="31">
        <f>SUMIFS(AKORD[[CZASY]:[CZASY]],AKORD[[DATA]:[DATA]],CV100,AKORD[[IMIE]:[IMIE]],$A$107)</f>
        <v>0</v>
      </c>
      <c r="CW107" s="31">
        <f>SUMIFS(AKORD[[CZASY]:[CZASY]],AKORD[[DATA]:[DATA]],CW100,AKORD[[IMIE]:[IMIE]],$A$107)</f>
        <v>0</v>
      </c>
      <c r="CX107" s="31">
        <f>SUMIFS(AKORD[[CZASY]:[CZASY]],AKORD[[DATA]:[DATA]],CX100,AKORD[[IMIE]:[IMIE]],$A$107)</f>
        <v>0</v>
      </c>
      <c r="CY107" s="31">
        <f>SUMIFS(AKORD[[CZASY]:[CZASY]],AKORD[[DATA]:[DATA]],CY100,AKORD[[IMIE]:[IMIE]],$A$107)</f>
        <v>0</v>
      </c>
      <c r="CZ107" s="54">
        <f>SUMIFS(AKORD[[CZASY]:[CZASY]],AKORD[[DATA]:[DATA]],CZ100,AKORD[[IMIE]:[IMIE]],$A$107)</f>
        <v>0</v>
      </c>
      <c r="DA107" s="57">
        <f>SUMIFS(AKORD[[CZASY]:[CZASY]],AKORD[[DATA]:[DATA]],DA100,AKORD[[IMIE]:[IMIE]],$A$107)</f>
        <v>0</v>
      </c>
      <c r="DB107" s="31">
        <f>SUMIFS(AKORD[[CZASY]:[CZASY]],AKORD[[DATA]:[DATA]],DB100,AKORD[[IMIE]:[IMIE]],$A$107)</f>
        <v>0</v>
      </c>
      <c r="DC107" s="31">
        <f>SUMIFS(AKORD[[CZASY]:[CZASY]],AKORD[[DATA]:[DATA]],DC100,AKORD[[IMIE]:[IMIE]],$A$107)</f>
        <v>0</v>
      </c>
      <c r="DD107" s="31">
        <f>SUMIFS(AKORD[[CZASY]:[CZASY]],AKORD[[DATA]:[DATA]],DD100,AKORD[[IMIE]:[IMIE]],$A$107)</f>
        <v>0</v>
      </c>
      <c r="DE107" s="31">
        <f>SUMIFS(AKORD[[CZASY]:[CZASY]],AKORD[[DATA]:[DATA]],DE100,AKORD[[IMIE]:[IMIE]],$A$107)</f>
        <v>0</v>
      </c>
      <c r="DF107" s="31">
        <f>SUMIFS(AKORD[[CZASY]:[CZASY]],AKORD[[DATA]:[DATA]],DF100,AKORD[[IMIE]:[IMIE]],$A$107)</f>
        <v>0</v>
      </c>
      <c r="DG107" s="54">
        <f>SUMIFS(AKORD[[CZASY]:[CZASY]],AKORD[[DATA]:[DATA]],DG100,AKORD[[IMIE]:[IMIE]],$A$107)</f>
        <v>0</v>
      </c>
      <c r="DH107" s="57">
        <f>SUMIFS(AKORD[[CZASY]:[CZASY]],AKORD[[DATA]:[DATA]],DH100,AKORD[[IMIE]:[IMIE]],$A$107)</f>
        <v>0</v>
      </c>
      <c r="DI107" s="31">
        <f>SUMIFS(AKORD[[CZASY]:[CZASY]],AKORD[[DATA]:[DATA]],DI100,AKORD[[IMIE]:[IMIE]],$A$107)</f>
        <v>0</v>
      </c>
      <c r="DJ107" s="31">
        <f>SUMIFS(AKORD[[CZASY]:[CZASY]],AKORD[[DATA]:[DATA]],DJ100,AKORD[[IMIE]:[IMIE]],$A$107)</f>
        <v>0</v>
      </c>
      <c r="DK107" s="31">
        <f>SUMIFS(AKORD[[CZASY]:[CZASY]],AKORD[[DATA]:[DATA]],DK100,AKORD[[IMIE]:[IMIE]],$A$107)</f>
        <v>0</v>
      </c>
      <c r="DL107" s="31">
        <f>SUMIFS(AKORD[[CZASY]:[CZASY]],AKORD[[DATA]:[DATA]],DL100,AKORD[[IMIE]:[IMIE]],$A$107)</f>
        <v>0</v>
      </c>
      <c r="DM107" s="31">
        <f>SUMIFS(AKORD[[CZASY]:[CZASY]],AKORD[[DATA]:[DATA]],DM100,AKORD[[IMIE]:[IMIE]],$A$107)</f>
        <v>0</v>
      </c>
      <c r="DN107" s="54">
        <f>SUMIFS(AKORD[[CZASY]:[CZASY]],AKORD[[DATA]:[DATA]],DN100,AKORD[[IMIE]:[IMIE]],$A$107)</f>
        <v>0</v>
      </c>
      <c r="DO107" s="57">
        <f>SUMIFS(AKORD[[CZASY]:[CZASY]],AKORD[[DATA]:[DATA]],DO100,AKORD[[IMIE]:[IMIE]],$A$107)</f>
        <v>0</v>
      </c>
      <c r="DP107" s="31">
        <f>SUMIFS(AKORD[[CZASY]:[CZASY]],AKORD[[DATA]:[DATA]],DP100,AKORD[[IMIE]:[IMIE]],$A$107)</f>
        <v>0</v>
      </c>
      <c r="DQ107" s="31">
        <f>SUMIFS(AKORD[[CZASY]:[CZASY]],AKORD[[DATA]:[DATA]],DQ100,AKORD[[IMIE]:[IMIE]],$A$107)</f>
        <v>0</v>
      </c>
      <c r="DR107" s="31">
        <f>SUMIFS(AKORD[[CZASY]:[CZASY]],AKORD[[DATA]:[DATA]],DR100,AKORD[[IMIE]:[IMIE]],$A$107)</f>
        <v>0</v>
      </c>
      <c r="DS107" s="31">
        <f>SUMIFS(AKORD[[CZASY]:[CZASY]],AKORD[[DATA]:[DATA]],DS100,AKORD[[IMIE]:[IMIE]],$A$107)</f>
        <v>0</v>
      </c>
      <c r="DT107" s="31">
        <f>SUMIFS(AKORD[[CZASY]:[CZASY]],AKORD[[DATA]:[DATA]],DT100,AKORD[[IMIE]:[IMIE]],$A$107)</f>
        <v>0</v>
      </c>
      <c r="DU107" s="54">
        <f>SUMIFS(AKORD[[CZASY]:[CZASY]],AKORD[[DATA]:[DATA]],DU100,AKORD[[IMIE]:[IMIE]],$A$107)</f>
        <v>0</v>
      </c>
      <c r="DV107" s="57">
        <f>SUMIFS(AKORD[[CZASY]:[CZASY]],AKORD[[DATA]:[DATA]],DV100,AKORD[[IMIE]:[IMIE]],$A$107)</f>
        <v>0</v>
      </c>
      <c r="DW107" s="31">
        <f>SUMIFS(AKORD[[CZASY]:[CZASY]],AKORD[[DATA]:[DATA]],DW100,AKORD[[IMIE]:[IMIE]],$A$107)</f>
        <v>0</v>
      </c>
      <c r="DX107" s="31">
        <f>SUMIFS(AKORD[[CZASY]:[CZASY]],AKORD[[DATA]:[DATA]],DX100,AKORD[[IMIE]:[IMIE]],$A$107)</f>
        <v>0</v>
      </c>
      <c r="DY107" s="31">
        <f>SUMIFS(AKORD[[CZASY]:[CZASY]],AKORD[[DATA]:[DATA]],DY100,AKORD[[IMIE]:[IMIE]],$A$107)</f>
        <v>0</v>
      </c>
      <c r="DZ107" s="31">
        <f>SUMIFS(AKORD[[CZASY]:[CZASY]],AKORD[[DATA]:[DATA]],DZ100,AKORD[[IMIE]:[IMIE]],$A$107)</f>
        <v>0</v>
      </c>
      <c r="EA107" s="31">
        <f>SUMIFS(AKORD[[CZASY]:[CZASY]],AKORD[[DATA]:[DATA]],EA100,AKORD[[IMIE]:[IMIE]],$A$107)</f>
        <v>0</v>
      </c>
      <c r="EB107" s="54">
        <f>SUMIFS(AKORD[[CZASY]:[CZASY]],AKORD[[DATA]:[DATA]],EB100,AKORD[[IMIE]:[IMIE]],$A$107)</f>
        <v>0</v>
      </c>
      <c r="EC107" s="57">
        <f>SUMIFS(AKORD[[CZASY]:[CZASY]],AKORD[[DATA]:[DATA]],EC100,AKORD[[IMIE]:[IMIE]],$A$107)</f>
        <v>0</v>
      </c>
      <c r="ED107" s="31">
        <f>SUMIFS(AKORD[[CZASY]:[CZASY]],AKORD[[DATA]:[DATA]],ED100,AKORD[[IMIE]:[IMIE]],$A$107)</f>
        <v>0</v>
      </c>
      <c r="EE107" s="31">
        <f>SUMIFS(AKORD[[CZASY]:[CZASY]],AKORD[[DATA]:[DATA]],EE100,AKORD[[IMIE]:[IMIE]],$A$107)</f>
        <v>0</v>
      </c>
      <c r="EF107" s="31">
        <f>SUMIFS(AKORD[[CZASY]:[CZASY]],AKORD[[DATA]:[DATA]],EF100,AKORD[[IMIE]:[IMIE]],$A$107)</f>
        <v>0</v>
      </c>
      <c r="EG107" s="31">
        <f>SUMIFS(AKORD[[CZASY]:[CZASY]],AKORD[[DATA]:[DATA]],EG100,AKORD[[IMIE]:[IMIE]],$A$107)</f>
        <v>0</v>
      </c>
      <c r="EH107" s="31">
        <f>SUMIFS(AKORD[[CZASY]:[CZASY]],AKORD[[DATA]:[DATA]],EH100,AKORD[[IMIE]:[IMIE]],$A$107)</f>
        <v>0</v>
      </c>
      <c r="EI107" s="54">
        <f>SUMIFS(AKORD[[CZASY]:[CZASY]],AKORD[[DATA]:[DATA]],EI100,AKORD[[IMIE]:[IMIE]],$A$107)</f>
        <v>0</v>
      </c>
      <c r="EJ107" s="57">
        <f>SUMIFS(AKORD[[CZASY]:[CZASY]],AKORD[[DATA]:[DATA]],EJ100,AKORD[[IMIE]:[IMIE]],$A$107)</f>
        <v>0</v>
      </c>
      <c r="EK107" s="31">
        <f>SUMIFS(AKORD[[CZASY]:[CZASY]],AKORD[[DATA]:[DATA]],EK100,AKORD[[IMIE]:[IMIE]],$A$107)</f>
        <v>0</v>
      </c>
      <c r="EL107" s="31">
        <f>SUMIFS(AKORD[[CZASY]:[CZASY]],AKORD[[DATA]:[DATA]],EL100,AKORD[[IMIE]:[IMIE]],$A$107)</f>
        <v>0</v>
      </c>
      <c r="EM107" s="31">
        <f>SUMIFS(AKORD[[CZASY]:[CZASY]],AKORD[[DATA]:[DATA]],EM100,AKORD[[IMIE]:[IMIE]],$A$107)</f>
        <v>0</v>
      </c>
      <c r="EN107" s="31">
        <f>SUMIFS(AKORD[[CZASY]:[CZASY]],AKORD[[DATA]:[DATA]],EN100,AKORD[[IMIE]:[IMIE]],$A$107)</f>
        <v>0</v>
      </c>
      <c r="EO107" s="31">
        <f>SUMIFS(AKORD[[CZASY]:[CZASY]],AKORD[[DATA]:[DATA]],EO100,AKORD[[IMIE]:[IMIE]],$A$107)</f>
        <v>0</v>
      </c>
      <c r="EP107" s="54">
        <f>SUMIFS(AKORD[[CZASY]:[CZASY]],AKORD[[DATA]:[DATA]],EP100,AKORD[[IMIE]:[IMIE]],$A$107)</f>
        <v>0</v>
      </c>
      <c r="EQ107" s="57">
        <f>SUMIFS(AKORD[[CZASY]:[CZASY]],AKORD[[DATA]:[DATA]],EQ100,AKORD[[IMIE]:[IMIE]],$A$107)</f>
        <v>0</v>
      </c>
      <c r="ER107" s="31">
        <f>SUMIFS(AKORD[[CZASY]:[CZASY]],AKORD[[DATA]:[DATA]],ER100,AKORD[[IMIE]:[IMIE]],$A$107)</f>
        <v>0</v>
      </c>
      <c r="ES107" s="31">
        <f>SUMIFS(AKORD[[CZASY]:[CZASY]],AKORD[[DATA]:[DATA]],ES100,AKORD[[IMIE]:[IMIE]],$A$107)</f>
        <v>0</v>
      </c>
      <c r="ET107" s="31">
        <f>SUMIFS(AKORD[[CZASY]:[CZASY]],AKORD[[DATA]:[DATA]],ET100,AKORD[[IMIE]:[IMIE]],$A$107)</f>
        <v>0</v>
      </c>
      <c r="EU107" s="31">
        <f>SUMIFS(AKORD[[CZASY]:[CZASY]],AKORD[[DATA]:[DATA]],EU100,AKORD[[IMIE]:[IMIE]],$A$107)</f>
        <v>0</v>
      </c>
      <c r="EV107" s="31">
        <f>SUMIFS(AKORD[[CZASY]:[CZASY]],AKORD[[DATA]:[DATA]],EV100,AKORD[[IMIE]:[IMIE]],$A$107)</f>
        <v>0</v>
      </c>
      <c r="EW107" s="54">
        <f>SUMIFS(AKORD[[CZASY]:[CZASY]],AKORD[[DATA]:[DATA]],EW100,AKORD[[IMIE]:[IMIE]],$A$107)</f>
        <v>0</v>
      </c>
      <c r="EX107" s="57">
        <f>SUMIFS(AKORD[[CZASY]:[CZASY]],AKORD[[DATA]:[DATA]],EX100,AKORD[[IMIE]:[IMIE]],$A$107)</f>
        <v>0</v>
      </c>
      <c r="EY107" s="31">
        <f>SUMIFS(AKORD[[CZASY]:[CZASY]],AKORD[[DATA]:[DATA]],EY100,AKORD[[IMIE]:[IMIE]],$A$107)</f>
        <v>0</v>
      </c>
      <c r="EZ107" s="31">
        <f>SUMIFS(AKORD[[CZASY]:[CZASY]],AKORD[[DATA]:[DATA]],EZ100,AKORD[[IMIE]:[IMIE]],$A$107)</f>
        <v>0</v>
      </c>
      <c r="FA107" s="31">
        <f>SUMIFS(AKORD[[CZASY]:[CZASY]],AKORD[[DATA]:[DATA]],FA100,AKORD[[IMIE]:[IMIE]],$A$107)</f>
        <v>0</v>
      </c>
      <c r="FB107" s="31">
        <f>SUMIFS(AKORD[[CZASY]:[CZASY]],AKORD[[DATA]:[DATA]],FB100,AKORD[[IMIE]:[IMIE]],$A$107)</f>
        <v>0</v>
      </c>
      <c r="FC107" s="31">
        <f>SUMIFS(AKORD[[CZASY]:[CZASY]],AKORD[[DATA]:[DATA]],FC100,AKORD[[IMIE]:[IMIE]],$A$107)</f>
        <v>0</v>
      </c>
      <c r="FD107" s="54">
        <f>SUMIFS(AKORD[[CZASY]:[CZASY]],AKORD[[DATA]:[DATA]],FD100,AKORD[[IMIE]:[IMIE]],$A$107)</f>
        <v>0</v>
      </c>
      <c r="FE107" s="57">
        <f>SUMIFS(AKORD[[CZASY]:[CZASY]],AKORD[[DATA]:[DATA]],FE100,AKORD[[IMIE]:[IMIE]],$A$107)</f>
        <v>0</v>
      </c>
      <c r="FF107" s="31">
        <f>SUMIFS(AKORD[[CZASY]:[CZASY]],AKORD[[DATA]:[DATA]],FF100,AKORD[[IMIE]:[IMIE]],$A$107)</f>
        <v>0</v>
      </c>
      <c r="FG107" s="31">
        <f>SUMIFS(AKORD[[CZASY]:[CZASY]],AKORD[[DATA]:[DATA]],FG100,AKORD[[IMIE]:[IMIE]],$A$107)</f>
        <v>0</v>
      </c>
      <c r="FH107" s="31">
        <f>SUMIFS(AKORD[[CZASY]:[CZASY]],AKORD[[DATA]:[DATA]],FH100,AKORD[[IMIE]:[IMIE]],$A$107)</f>
        <v>0</v>
      </c>
      <c r="FI107" s="31">
        <f>SUMIFS(AKORD[[CZASY]:[CZASY]],AKORD[[DATA]:[DATA]],FI100,AKORD[[IMIE]:[IMIE]],$A$107)</f>
        <v>0</v>
      </c>
      <c r="FJ107" s="31">
        <f>SUMIFS(AKORD[[CZASY]:[CZASY]],AKORD[[DATA]:[DATA]],FJ100,AKORD[[IMIE]:[IMIE]],$A$107)</f>
        <v>0</v>
      </c>
      <c r="FK107" s="54">
        <f>SUMIFS(AKORD[[CZASY]:[CZASY]],AKORD[[DATA]:[DATA]],FK100,AKORD[[IMIE]:[IMIE]],$A$107)</f>
        <v>0</v>
      </c>
      <c r="FL107" s="57">
        <f>SUMIFS(AKORD[[CZASY]:[CZASY]],AKORD[[DATA]:[DATA]],FL100,AKORD[[IMIE]:[IMIE]],$A$107)</f>
        <v>0</v>
      </c>
      <c r="FM107" s="31">
        <f>SUMIFS(AKORD[[CZASY]:[CZASY]],AKORD[[DATA]:[DATA]],FM100,AKORD[[IMIE]:[IMIE]],$A$107)</f>
        <v>0</v>
      </c>
      <c r="FN107" s="31">
        <f>SUMIFS(AKORD[[CZASY]:[CZASY]],AKORD[[DATA]:[DATA]],FN100,AKORD[[IMIE]:[IMIE]],$A$107)</f>
        <v>0</v>
      </c>
      <c r="FO107" s="31">
        <f>SUMIFS(AKORD[[CZASY]:[CZASY]],AKORD[[DATA]:[DATA]],FO100,AKORD[[IMIE]:[IMIE]],$A$107)</f>
        <v>0</v>
      </c>
      <c r="FP107" s="31">
        <f>SUMIFS(AKORD[[CZASY]:[CZASY]],AKORD[[DATA]:[DATA]],FP100,AKORD[[IMIE]:[IMIE]],$A$107)</f>
        <v>0</v>
      </c>
      <c r="FQ107" s="31">
        <f>SUMIFS(AKORD[[CZASY]:[CZASY]],AKORD[[DATA]:[DATA]],FQ100,AKORD[[IMIE]:[IMIE]],$A$107)</f>
        <v>0</v>
      </c>
      <c r="FR107" s="54">
        <f>SUMIFS(AKORD[[CZASY]:[CZASY]],AKORD[[DATA]:[DATA]],FR100,AKORD[[IMIE]:[IMIE]],$A$107)</f>
        <v>0</v>
      </c>
      <c r="FS107" s="57">
        <f>SUMIFS(AKORD[[CZASY]:[CZASY]],AKORD[[DATA]:[DATA]],FS100,AKORD[[IMIE]:[IMIE]],$A$107)</f>
        <v>0</v>
      </c>
      <c r="FT107" s="31">
        <f>SUMIFS(AKORD[[CZASY]:[CZASY]],AKORD[[DATA]:[DATA]],FT100,AKORD[[IMIE]:[IMIE]],$A$107)</f>
        <v>0</v>
      </c>
      <c r="FU107" s="31">
        <f>SUMIFS(AKORD[[CZASY]:[CZASY]],AKORD[[DATA]:[DATA]],FU100,AKORD[[IMIE]:[IMIE]],$A$107)</f>
        <v>0</v>
      </c>
      <c r="FV107" s="31">
        <f>SUMIFS(AKORD[[CZASY]:[CZASY]],AKORD[[DATA]:[DATA]],FV100,AKORD[[IMIE]:[IMIE]],$A$107)</f>
        <v>0</v>
      </c>
      <c r="FW107" s="31">
        <f>SUMIFS(AKORD[[CZASY]:[CZASY]],AKORD[[DATA]:[DATA]],FW100,AKORD[[IMIE]:[IMIE]],$A$107)</f>
        <v>0</v>
      </c>
      <c r="FX107" s="31">
        <f>SUMIFS(AKORD[[CZASY]:[CZASY]],AKORD[[DATA]:[DATA]],FX100,AKORD[[IMIE]:[IMIE]],$A$107)</f>
        <v>0</v>
      </c>
      <c r="FY107" s="54">
        <f>SUMIFS(AKORD[[CZASY]:[CZASY]],AKORD[[DATA]:[DATA]],FY100,AKORD[[IMIE]:[IMIE]],$A$107)</f>
        <v>0</v>
      </c>
      <c r="FZ107" s="57">
        <f>SUMIFS(AKORD[[CZASY]:[CZASY]],AKORD[[DATA]:[DATA]],FZ100,AKORD[[IMIE]:[IMIE]],$A$107)</f>
        <v>0</v>
      </c>
      <c r="GA107" s="31">
        <f>SUMIFS(AKORD[[CZASY]:[CZASY]],AKORD[[DATA]:[DATA]],GA100,AKORD[[IMIE]:[IMIE]],$A$107)</f>
        <v>0</v>
      </c>
      <c r="GB107" s="31">
        <f>SUMIFS(AKORD[[CZASY]:[CZASY]],AKORD[[DATA]:[DATA]],GB100,AKORD[[IMIE]:[IMIE]],$A$107)</f>
        <v>0</v>
      </c>
      <c r="GC107" s="31">
        <f>SUMIFS(AKORD[[CZASY]:[CZASY]],AKORD[[DATA]:[DATA]],GC100,AKORD[[IMIE]:[IMIE]],$A$107)</f>
        <v>0</v>
      </c>
      <c r="GD107" s="31">
        <f>SUMIFS(AKORD[[CZASY]:[CZASY]],AKORD[[DATA]:[DATA]],GD100,AKORD[[IMIE]:[IMIE]],$A$107)</f>
        <v>0</v>
      </c>
      <c r="GE107" s="31">
        <f>SUMIFS(AKORD[[CZASY]:[CZASY]],AKORD[[DATA]:[DATA]],GE100,AKORD[[IMIE]:[IMIE]],$A$107)</f>
        <v>0</v>
      </c>
      <c r="GF107" s="54">
        <f>SUMIFS(AKORD[[CZASY]:[CZASY]],AKORD[[DATA]:[DATA]],GF100,AKORD[[IMIE]:[IMIE]],$A$107)</f>
        <v>0</v>
      </c>
      <c r="GG107" s="57">
        <f>SUMIFS(AKORD[[CZASY]:[CZASY]],AKORD[[DATA]:[DATA]],GG100,AKORD[[IMIE]:[IMIE]],$A$107)</f>
        <v>0</v>
      </c>
      <c r="GH107" s="31">
        <f>SUMIFS(AKORD[[CZASY]:[CZASY]],AKORD[[DATA]:[DATA]],GH100,AKORD[[IMIE]:[IMIE]],$A$107)</f>
        <v>0</v>
      </c>
      <c r="GI107" s="31">
        <f>SUMIFS(AKORD[[CZASY]:[CZASY]],AKORD[[DATA]:[DATA]],GI100,AKORD[[IMIE]:[IMIE]],$A$107)</f>
        <v>0</v>
      </c>
      <c r="GJ107" s="31">
        <f>SUMIFS(AKORD[[CZASY]:[CZASY]],AKORD[[DATA]:[DATA]],GJ100,AKORD[[IMIE]:[IMIE]],$A$107)</f>
        <v>0</v>
      </c>
      <c r="GK107" s="31">
        <f>SUMIFS(AKORD[[CZASY]:[CZASY]],AKORD[[DATA]:[DATA]],GK100,AKORD[[IMIE]:[IMIE]],$A$107)</f>
        <v>0</v>
      </c>
      <c r="GL107" s="31">
        <f>SUMIFS(AKORD[[CZASY]:[CZASY]],AKORD[[DATA]:[DATA]],GL100,AKORD[[IMIE]:[IMIE]],$A$107)</f>
        <v>0</v>
      </c>
      <c r="GM107" s="54">
        <f>SUMIFS(AKORD[[CZASY]:[CZASY]],AKORD[[DATA]:[DATA]],GM100,AKORD[[IMIE]:[IMIE]],$A$107)</f>
        <v>0</v>
      </c>
      <c r="GN107" s="57">
        <f>SUMIFS(AKORD[[CZASY]:[CZASY]],AKORD[[DATA]:[DATA]],GN100,AKORD[[IMIE]:[IMIE]],$A$107)</f>
        <v>0</v>
      </c>
      <c r="GO107" s="31">
        <f>SUMIFS(AKORD[[CZASY]:[CZASY]],AKORD[[DATA]:[DATA]],GO100,AKORD[[IMIE]:[IMIE]],$A$107)</f>
        <v>0</v>
      </c>
      <c r="GP107" s="31">
        <f>SUMIFS(AKORD[[CZASY]:[CZASY]],AKORD[[DATA]:[DATA]],GP100,AKORD[[IMIE]:[IMIE]],$A$107)</f>
        <v>0</v>
      </c>
      <c r="GQ107" s="31">
        <f>SUMIFS(AKORD[[CZASY]:[CZASY]],AKORD[[DATA]:[DATA]],GQ100,AKORD[[IMIE]:[IMIE]],$A$107)</f>
        <v>0</v>
      </c>
      <c r="GR107" s="31">
        <f>SUMIFS(AKORD[[CZASY]:[CZASY]],AKORD[[DATA]:[DATA]],GR100,AKORD[[IMIE]:[IMIE]],$A$107)</f>
        <v>0</v>
      </c>
      <c r="GS107" s="31">
        <f>SUMIFS(AKORD[[CZASY]:[CZASY]],AKORD[[DATA]:[DATA]],GS100,AKORD[[IMIE]:[IMIE]],$A$107)</f>
        <v>0</v>
      </c>
      <c r="GT107" s="54">
        <f>SUMIFS(AKORD[[CZASY]:[CZASY]],AKORD[[DATA]:[DATA]],GT100,AKORD[[IMIE]:[IMIE]],$A$107)</f>
        <v>0</v>
      </c>
      <c r="GU107" s="57">
        <f>SUMIFS(AKORD[[CZASY]:[CZASY]],AKORD[[DATA]:[DATA]],GU100,AKORD[[IMIE]:[IMIE]],$A$107)</f>
        <v>0</v>
      </c>
      <c r="GV107" s="31">
        <f>SUMIFS(AKORD[[CZASY]:[CZASY]],AKORD[[DATA]:[DATA]],GV100,AKORD[[IMIE]:[IMIE]],$A$107)</f>
        <v>0</v>
      </c>
      <c r="GW107" s="31">
        <f>SUMIFS(AKORD[[CZASY]:[CZASY]],AKORD[[DATA]:[DATA]],GW100,AKORD[[IMIE]:[IMIE]],$A$107)</f>
        <v>0</v>
      </c>
      <c r="GX107" s="31">
        <f>SUMIFS(AKORD[[CZASY]:[CZASY]],AKORD[[DATA]:[DATA]],GX100,AKORD[[IMIE]:[IMIE]],$A$107)</f>
        <v>0</v>
      </c>
      <c r="GY107" s="31">
        <f>SUMIFS(AKORD[[CZASY]:[CZASY]],AKORD[[DATA]:[DATA]],GY100,AKORD[[IMIE]:[IMIE]],$A$107)</f>
        <v>0</v>
      </c>
      <c r="GZ107" s="31">
        <f>SUMIFS(AKORD[[CZASY]:[CZASY]],AKORD[[DATA]:[DATA]],GZ100,AKORD[[IMIE]:[IMIE]],$A$107)</f>
        <v>0</v>
      </c>
      <c r="HA107" s="54">
        <f>SUMIFS(AKORD[[CZASY]:[CZASY]],AKORD[[DATA]:[DATA]],HA100,AKORD[[IMIE]:[IMIE]],$A$107)</f>
        <v>0</v>
      </c>
      <c r="HB107" s="57">
        <f>SUMIFS(AKORD[[CZASY]:[CZASY]],AKORD[[DATA]:[DATA]],HB100,AKORD[[IMIE]:[IMIE]],$A$107)</f>
        <v>0</v>
      </c>
      <c r="HC107" s="31">
        <f>SUMIFS(AKORD[[CZASY]:[CZASY]],AKORD[[DATA]:[DATA]],HC100,AKORD[[IMIE]:[IMIE]],$A$107)</f>
        <v>0</v>
      </c>
      <c r="HD107" s="31">
        <f>SUMIFS(AKORD[[CZASY]:[CZASY]],AKORD[[DATA]:[DATA]],HD100,AKORD[[IMIE]:[IMIE]],$A$107)</f>
        <v>0</v>
      </c>
      <c r="HE107" s="31">
        <f>SUMIFS(AKORD[[CZASY]:[CZASY]],AKORD[[DATA]:[DATA]],HE100,AKORD[[IMIE]:[IMIE]],$A$107)</f>
        <v>0</v>
      </c>
      <c r="HF107" s="31">
        <f>SUMIFS(AKORD[[CZASY]:[CZASY]],AKORD[[DATA]:[DATA]],HF100,AKORD[[IMIE]:[IMIE]],$A$107)</f>
        <v>0</v>
      </c>
      <c r="HG107" s="31">
        <f>SUMIFS(AKORD[[CZASY]:[CZASY]],AKORD[[DATA]:[DATA]],HG100,AKORD[[IMIE]:[IMIE]],$A$107)</f>
        <v>0</v>
      </c>
      <c r="HH107" s="54">
        <f>SUMIFS(AKORD[[CZASY]:[CZASY]],AKORD[[DATA]:[DATA]],HH100,AKORD[[IMIE]:[IMIE]],$A$107)</f>
        <v>0</v>
      </c>
      <c r="HI107" s="57">
        <f>SUMIFS(AKORD[[CZASY]:[CZASY]],AKORD[[DATA]:[DATA]],HI100,AKORD[[IMIE]:[IMIE]],$A$107)</f>
        <v>0</v>
      </c>
      <c r="HJ107" s="31">
        <f>SUMIFS(AKORD[[CZASY]:[CZASY]],AKORD[[DATA]:[DATA]],HJ100,AKORD[[IMIE]:[IMIE]],$A$107)</f>
        <v>0</v>
      </c>
      <c r="HK107" s="31">
        <f>SUMIFS(AKORD[[CZASY]:[CZASY]],AKORD[[DATA]:[DATA]],HK100,AKORD[[IMIE]:[IMIE]],$A$107)</f>
        <v>0</v>
      </c>
      <c r="HL107" s="31">
        <f>SUMIFS(AKORD[[CZASY]:[CZASY]],AKORD[[DATA]:[DATA]],HL100,AKORD[[IMIE]:[IMIE]],$A$107)</f>
        <v>0</v>
      </c>
      <c r="HM107" s="31">
        <f>SUMIFS(AKORD[[CZASY]:[CZASY]],AKORD[[DATA]:[DATA]],HM100,AKORD[[IMIE]:[IMIE]],$A$107)</f>
        <v>0</v>
      </c>
      <c r="HN107" s="31">
        <f>SUMIFS(AKORD[[CZASY]:[CZASY]],AKORD[[DATA]:[DATA]],HN100,AKORD[[IMIE]:[IMIE]],$A$107)</f>
        <v>0</v>
      </c>
      <c r="HO107" s="54">
        <f>SUMIFS(AKORD[[CZASY]:[CZASY]],AKORD[[DATA]:[DATA]],HO100,AKORD[[IMIE]:[IMIE]],$A$107)</f>
        <v>0</v>
      </c>
      <c r="HP107" s="57">
        <f>SUMIFS(AKORD[[CZASY]:[CZASY]],AKORD[[DATA]:[DATA]],HP100,AKORD[[IMIE]:[IMIE]],$A$107)</f>
        <v>0</v>
      </c>
      <c r="HQ107" s="31">
        <f>SUMIFS(AKORD[[CZASY]:[CZASY]],AKORD[[DATA]:[DATA]],HQ100,AKORD[[IMIE]:[IMIE]],$A$107)</f>
        <v>0</v>
      </c>
      <c r="HR107" s="31">
        <f>SUMIFS(AKORD[[CZASY]:[CZASY]],AKORD[[DATA]:[DATA]],HR100,AKORD[[IMIE]:[IMIE]],$A$107)</f>
        <v>0</v>
      </c>
      <c r="HS107" s="31">
        <f>SUMIFS(AKORD[[CZASY]:[CZASY]],AKORD[[DATA]:[DATA]],HS100,AKORD[[IMIE]:[IMIE]],$A$107)</f>
        <v>0</v>
      </c>
      <c r="HT107" s="31">
        <f>SUMIFS(AKORD[[CZASY]:[CZASY]],AKORD[[DATA]:[DATA]],HT100,AKORD[[IMIE]:[IMIE]],$A$107)</f>
        <v>0</v>
      </c>
      <c r="HU107" s="31">
        <f>SUMIFS(AKORD[[CZASY]:[CZASY]],AKORD[[DATA]:[DATA]],HU100,AKORD[[IMIE]:[IMIE]],$A$107)</f>
        <v>0</v>
      </c>
      <c r="HV107" s="54">
        <f>SUMIFS(AKORD[[CZASY]:[CZASY]],AKORD[[DATA]:[DATA]],HV100,AKORD[[IMIE]:[IMIE]],$A$107)</f>
        <v>0</v>
      </c>
      <c r="HW107" s="57">
        <f>SUMIFS(AKORD[[CZASY]:[CZASY]],AKORD[[DATA]:[DATA]],HW100,AKORD[[IMIE]:[IMIE]],$A$107)</f>
        <v>0</v>
      </c>
      <c r="HX107" s="31">
        <f>SUMIFS(AKORD[[CZASY]:[CZASY]],AKORD[[DATA]:[DATA]],HX100,AKORD[[IMIE]:[IMIE]],$A$107)</f>
        <v>0</v>
      </c>
      <c r="HY107" s="31">
        <f>SUMIFS(AKORD[[CZASY]:[CZASY]],AKORD[[DATA]:[DATA]],HY100,AKORD[[IMIE]:[IMIE]],$A$107)</f>
        <v>0</v>
      </c>
      <c r="HZ107" s="31">
        <f>SUMIFS(AKORD[[CZASY]:[CZASY]],AKORD[[DATA]:[DATA]],HZ100,AKORD[[IMIE]:[IMIE]],$A$107)</f>
        <v>0</v>
      </c>
      <c r="IA107" s="31">
        <f>SUMIFS(AKORD[[CZASY]:[CZASY]],AKORD[[DATA]:[DATA]],IA100,AKORD[[IMIE]:[IMIE]],$A$107)</f>
        <v>0</v>
      </c>
      <c r="IB107" s="31">
        <f>SUMIFS(AKORD[[CZASY]:[CZASY]],AKORD[[DATA]:[DATA]],IB100,AKORD[[IMIE]:[IMIE]],$A$107)</f>
        <v>0</v>
      </c>
      <c r="IC107" s="54">
        <f>SUMIFS(AKORD[[CZASY]:[CZASY]],AKORD[[DATA]:[DATA]],IC100,AKORD[[IMIE]:[IMIE]],$A$107)</f>
        <v>0</v>
      </c>
      <c r="ID107" s="57">
        <f>SUMIFS(AKORD[[CZASY]:[CZASY]],AKORD[[DATA]:[DATA]],ID100,AKORD[[IMIE]:[IMIE]],$A$107)</f>
        <v>0</v>
      </c>
      <c r="IE107" s="31">
        <f>SUMIFS(AKORD[[CZASY]:[CZASY]],AKORD[[DATA]:[DATA]],IE100,AKORD[[IMIE]:[IMIE]],$A$107)</f>
        <v>0</v>
      </c>
      <c r="IF107" s="31">
        <f>SUMIFS(AKORD[[CZASY]:[CZASY]],AKORD[[DATA]:[DATA]],IF100,AKORD[[IMIE]:[IMIE]],$A$107)</f>
        <v>0</v>
      </c>
      <c r="IG107" s="31">
        <f>SUMIFS(AKORD[[CZASY]:[CZASY]],AKORD[[DATA]:[DATA]],IG100,AKORD[[IMIE]:[IMIE]],$A$107)</f>
        <v>0</v>
      </c>
      <c r="IH107" s="31">
        <f>SUMIFS(AKORD[[CZASY]:[CZASY]],AKORD[[DATA]:[DATA]],IH100,AKORD[[IMIE]:[IMIE]],$A$107)</f>
        <v>0</v>
      </c>
      <c r="II107" s="31">
        <f>SUMIFS(AKORD[[CZASY]:[CZASY]],AKORD[[DATA]:[DATA]],II100,AKORD[[IMIE]:[IMIE]],$A$107)</f>
        <v>0</v>
      </c>
      <c r="IJ107" s="54">
        <f>SUMIFS(AKORD[[CZASY]:[CZASY]],AKORD[[DATA]:[DATA]],IJ100,AKORD[[IMIE]:[IMIE]],$A$107)</f>
        <v>0</v>
      </c>
      <c r="IK107" s="57">
        <f>SUMIFS(AKORD[[CZASY]:[CZASY]],AKORD[[DATA]:[DATA]],IK100,AKORD[[IMIE]:[IMIE]],$A$107)</f>
        <v>0</v>
      </c>
      <c r="IL107" s="31">
        <f>SUMIFS(AKORD[[CZASY]:[CZASY]],AKORD[[DATA]:[DATA]],IL100,AKORD[[IMIE]:[IMIE]],$A$107)</f>
        <v>0</v>
      </c>
      <c r="IM107" s="31">
        <f>SUMIFS(AKORD[[CZASY]:[CZASY]],AKORD[[DATA]:[DATA]],IM100,AKORD[[IMIE]:[IMIE]],$A$107)</f>
        <v>0</v>
      </c>
      <c r="IN107" s="31">
        <f>SUMIFS(AKORD[[CZASY]:[CZASY]],AKORD[[DATA]:[DATA]],IN100,AKORD[[IMIE]:[IMIE]],$A$107)</f>
        <v>0</v>
      </c>
      <c r="IO107" s="31">
        <f>SUMIFS(AKORD[[CZASY]:[CZASY]],AKORD[[DATA]:[DATA]],IO100,AKORD[[IMIE]:[IMIE]],$A$107)</f>
        <v>0</v>
      </c>
      <c r="IP107" s="31">
        <f>SUMIFS(AKORD[[CZASY]:[CZASY]],AKORD[[DATA]:[DATA]],IP100,AKORD[[IMIE]:[IMIE]],$A$107)</f>
        <v>0</v>
      </c>
      <c r="IQ107" s="54">
        <f>SUMIFS(AKORD[[CZASY]:[CZASY]],AKORD[[DATA]:[DATA]],IQ100,AKORD[[IMIE]:[IMIE]],$A$107)</f>
        <v>0</v>
      </c>
      <c r="IR107" s="57">
        <f>SUMIFS(AKORD[[CZASY]:[CZASY]],AKORD[[DATA]:[DATA]],IR100,AKORD[[IMIE]:[IMIE]],$A$107)</f>
        <v>0</v>
      </c>
      <c r="IS107" s="31">
        <f>SUMIFS(AKORD[[CZASY]:[CZASY]],AKORD[[DATA]:[DATA]],IS100,AKORD[[IMIE]:[IMIE]],$A$107)</f>
        <v>0</v>
      </c>
      <c r="IT107" s="31">
        <f>SUMIFS(AKORD[[CZASY]:[CZASY]],AKORD[[DATA]:[DATA]],IT100,AKORD[[IMIE]:[IMIE]],$A$107)</f>
        <v>0</v>
      </c>
      <c r="IU107" s="31">
        <f>SUMIFS(AKORD[[CZASY]:[CZASY]],AKORD[[DATA]:[DATA]],IU100,AKORD[[IMIE]:[IMIE]],$A$107)</f>
        <v>0</v>
      </c>
      <c r="IV107" s="31">
        <f>SUMIFS(AKORD[[CZASY]:[CZASY]],AKORD[[DATA]:[DATA]],IV100,AKORD[[IMIE]:[IMIE]],$A$107)</f>
        <v>0</v>
      </c>
      <c r="IW107" s="31">
        <f>SUMIFS(AKORD[[CZASY]:[CZASY]],AKORD[[DATA]:[DATA]],IW100,AKORD[[IMIE]:[IMIE]],$A$107)</f>
        <v>0</v>
      </c>
      <c r="IX107" s="54">
        <f>SUMIFS(AKORD[[CZASY]:[CZASY]],AKORD[[DATA]:[DATA]],IX100,AKORD[[IMIE]:[IMIE]],$A$107)</f>
        <v>0</v>
      </c>
      <c r="IY107" s="57">
        <f>SUMIFS(AKORD[[CZASY]:[CZASY]],AKORD[[DATA]:[DATA]],IY100,AKORD[[IMIE]:[IMIE]],$A$107)</f>
        <v>0</v>
      </c>
      <c r="IZ107" s="31">
        <f>SUMIFS(AKORD[[CZASY]:[CZASY]],AKORD[[DATA]:[DATA]],IZ100,AKORD[[IMIE]:[IMIE]],$A$107)</f>
        <v>0</v>
      </c>
      <c r="JA107" s="31">
        <f>SUMIFS(AKORD[[CZASY]:[CZASY]],AKORD[[DATA]:[DATA]],JA100,AKORD[[IMIE]:[IMIE]],$A$107)</f>
        <v>0</v>
      </c>
      <c r="JB107" s="31">
        <f>SUMIFS(AKORD[[CZASY]:[CZASY]],AKORD[[DATA]:[DATA]],JB100,AKORD[[IMIE]:[IMIE]],$A$107)</f>
        <v>0</v>
      </c>
      <c r="JC107" s="31">
        <f>SUMIFS(AKORD[[CZASY]:[CZASY]],AKORD[[DATA]:[DATA]],JC100,AKORD[[IMIE]:[IMIE]],$A$107)</f>
        <v>0</v>
      </c>
      <c r="JD107" s="31">
        <f>SUMIFS(AKORD[[CZASY]:[CZASY]],AKORD[[DATA]:[DATA]],JD100,AKORD[[IMIE]:[IMIE]],$A$107)</f>
        <v>0</v>
      </c>
      <c r="JE107" s="54">
        <f>SUMIFS(AKORD[[CZASY]:[CZASY]],AKORD[[DATA]:[DATA]],JE100,AKORD[[IMIE]:[IMIE]],$A$107)</f>
        <v>0</v>
      </c>
      <c r="JF107" s="57">
        <f>SUMIFS(AKORD[[CZASY]:[CZASY]],AKORD[[DATA]:[DATA]],JF100,AKORD[[IMIE]:[IMIE]],$A$107)</f>
        <v>0</v>
      </c>
      <c r="JG107" s="31">
        <f>SUMIFS(AKORD[[CZASY]:[CZASY]],AKORD[[DATA]:[DATA]],JG100,AKORD[[IMIE]:[IMIE]],$A$107)</f>
        <v>0</v>
      </c>
      <c r="JH107" s="31">
        <f>SUMIFS(AKORD[[CZASY]:[CZASY]],AKORD[[DATA]:[DATA]],JH100,AKORD[[IMIE]:[IMIE]],$A$107)</f>
        <v>0</v>
      </c>
      <c r="JI107" s="31">
        <f>SUMIFS(AKORD[[CZASY]:[CZASY]],AKORD[[DATA]:[DATA]],JI100,AKORD[[IMIE]:[IMIE]],$A$107)</f>
        <v>0</v>
      </c>
      <c r="JJ107" s="31">
        <f>SUMIFS(AKORD[[CZASY]:[CZASY]],AKORD[[DATA]:[DATA]],JJ100,AKORD[[IMIE]:[IMIE]],$A$107)</f>
        <v>0</v>
      </c>
      <c r="JK107" s="31">
        <f>SUMIFS(AKORD[[CZASY]:[CZASY]],AKORD[[DATA]:[DATA]],JK100,AKORD[[IMIE]:[IMIE]],$A$107)</f>
        <v>0</v>
      </c>
      <c r="JL107" s="54">
        <f>SUMIFS(AKORD[[CZASY]:[CZASY]],AKORD[[DATA]:[DATA]],JL100,AKORD[[IMIE]:[IMIE]],$A$107)</f>
        <v>0</v>
      </c>
      <c r="JM107" s="57">
        <f>SUMIFS(AKORD[[CZASY]:[CZASY]],AKORD[[DATA]:[DATA]],JM100,AKORD[[IMIE]:[IMIE]],$A$107)</f>
        <v>0</v>
      </c>
      <c r="JN107" s="31">
        <f>SUMIFS(AKORD[[CZASY]:[CZASY]],AKORD[[DATA]:[DATA]],JN100,AKORD[[IMIE]:[IMIE]],$A$107)</f>
        <v>0</v>
      </c>
      <c r="JO107" s="31">
        <f>SUMIFS(AKORD[[CZASY]:[CZASY]],AKORD[[DATA]:[DATA]],JO100,AKORD[[IMIE]:[IMIE]],$A$107)</f>
        <v>0</v>
      </c>
      <c r="JP107" s="31">
        <f>SUMIFS(AKORD[[CZASY]:[CZASY]],AKORD[[DATA]:[DATA]],JP100,AKORD[[IMIE]:[IMIE]],$A$107)</f>
        <v>0</v>
      </c>
      <c r="JQ107" s="31">
        <f>SUMIFS(AKORD[[CZASY]:[CZASY]],AKORD[[DATA]:[DATA]],JQ100,AKORD[[IMIE]:[IMIE]],$A$107)</f>
        <v>0</v>
      </c>
      <c r="JR107" s="31">
        <f>SUMIFS(AKORD[[CZASY]:[CZASY]],AKORD[[DATA]:[DATA]],JR100,AKORD[[IMIE]:[IMIE]],$A$107)</f>
        <v>0</v>
      </c>
      <c r="JS107" s="54">
        <f>SUMIFS(AKORD[[CZASY]:[CZASY]],AKORD[[DATA]:[DATA]],JS100,AKORD[[IMIE]:[IMIE]],$A$107)</f>
        <v>0</v>
      </c>
      <c r="JT107" s="57">
        <f>SUMIFS(AKORD[[CZASY]:[CZASY]],AKORD[[DATA]:[DATA]],JT100,AKORD[[IMIE]:[IMIE]],$A$107)</f>
        <v>0</v>
      </c>
      <c r="JU107" s="31">
        <f>SUMIFS(AKORD[[CZASY]:[CZASY]],AKORD[[DATA]:[DATA]],JU100,AKORD[[IMIE]:[IMIE]],$A$107)</f>
        <v>0</v>
      </c>
      <c r="JV107" s="31">
        <f>SUMIFS(AKORD[[CZASY]:[CZASY]],AKORD[[DATA]:[DATA]],JV100,AKORD[[IMIE]:[IMIE]],$A$107)</f>
        <v>0</v>
      </c>
      <c r="JW107" s="31">
        <f>SUMIFS(AKORD[[CZASY]:[CZASY]],AKORD[[DATA]:[DATA]],JW100,AKORD[[IMIE]:[IMIE]],$A$107)</f>
        <v>0</v>
      </c>
      <c r="JX107" s="31">
        <f>SUMIFS(AKORD[[CZASY]:[CZASY]],AKORD[[DATA]:[DATA]],JX100,AKORD[[IMIE]:[IMIE]],$A$107)</f>
        <v>0</v>
      </c>
      <c r="JY107" s="31">
        <f>SUMIFS(AKORD[[CZASY]:[CZASY]],AKORD[[DATA]:[DATA]],JY100,AKORD[[IMIE]:[IMIE]],$A$107)</f>
        <v>0</v>
      </c>
      <c r="JZ107" s="54">
        <f>SUMIFS(AKORD[[CZASY]:[CZASY]],AKORD[[DATA]:[DATA]],JZ100,AKORD[[IMIE]:[IMIE]],$A$107)</f>
        <v>0</v>
      </c>
      <c r="KA107" s="57">
        <f>SUMIFS(AKORD[[CZASY]:[CZASY]],AKORD[[DATA]:[DATA]],KA100,AKORD[[IMIE]:[IMIE]],$A$107)</f>
        <v>0</v>
      </c>
      <c r="KB107" s="31">
        <f>SUMIFS(AKORD[[CZASY]:[CZASY]],AKORD[[DATA]:[DATA]],KB100,AKORD[[IMIE]:[IMIE]],$A$107)</f>
        <v>0</v>
      </c>
      <c r="KC107" s="31">
        <f>SUMIFS(AKORD[[CZASY]:[CZASY]],AKORD[[DATA]:[DATA]],KC100,AKORD[[IMIE]:[IMIE]],$A$107)</f>
        <v>0</v>
      </c>
      <c r="KD107" s="31">
        <f>SUMIFS(AKORD[[CZASY]:[CZASY]],AKORD[[DATA]:[DATA]],KD100,AKORD[[IMIE]:[IMIE]],$A$107)</f>
        <v>0</v>
      </c>
      <c r="KE107" s="31">
        <f>SUMIFS(AKORD[[CZASY]:[CZASY]],AKORD[[DATA]:[DATA]],KE100,AKORD[[IMIE]:[IMIE]],$A$107)</f>
        <v>0</v>
      </c>
      <c r="KF107" s="31">
        <f>SUMIFS(AKORD[[CZASY]:[CZASY]],AKORD[[DATA]:[DATA]],KF100,AKORD[[IMIE]:[IMIE]],$A$107)</f>
        <v>0</v>
      </c>
      <c r="KG107" s="54">
        <f>SUMIFS(AKORD[[CZASY]:[CZASY]],AKORD[[DATA]:[DATA]],KG100,AKORD[[IMIE]:[IMIE]],$A$107)</f>
        <v>0</v>
      </c>
      <c r="KH107" s="57">
        <f>SUMIFS(AKORD[[CZASY]:[CZASY]],AKORD[[DATA]:[DATA]],KH100,AKORD[[IMIE]:[IMIE]],$A$107)</f>
        <v>0</v>
      </c>
      <c r="KI107" s="31">
        <f>SUMIFS(AKORD[[CZASY]:[CZASY]],AKORD[[DATA]:[DATA]],KI100,AKORD[[IMIE]:[IMIE]],$A$107)</f>
        <v>0</v>
      </c>
      <c r="KJ107" s="31">
        <f>SUMIFS(AKORD[[CZASY]:[CZASY]],AKORD[[DATA]:[DATA]],KJ100,AKORD[[IMIE]:[IMIE]],$A$107)</f>
        <v>0</v>
      </c>
      <c r="KK107" s="31">
        <f>SUMIFS(AKORD[[CZASY]:[CZASY]],AKORD[[DATA]:[DATA]],KK100,AKORD[[IMIE]:[IMIE]],$A$107)</f>
        <v>0</v>
      </c>
      <c r="KL107" s="31">
        <f>SUMIFS(AKORD[[CZASY]:[CZASY]],AKORD[[DATA]:[DATA]],KL100,AKORD[[IMIE]:[IMIE]],$A$107)</f>
        <v>0</v>
      </c>
      <c r="KM107" s="31">
        <f>SUMIFS(AKORD[[CZASY]:[CZASY]],AKORD[[DATA]:[DATA]],KM100,AKORD[[IMIE]:[IMIE]],$A$107)</f>
        <v>0</v>
      </c>
      <c r="KN107" s="54">
        <f>SUMIFS(AKORD[[CZASY]:[CZASY]],AKORD[[DATA]:[DATA]],KN100,AKORD[[IMIE]:[IMIE]],$A$107)</f>
        <v>0</v>
      </c>
      <c r="KO107" s="57">
        <f>SUMIFS(AKORD[[CZASY]:[CZASY]],AKORD[[DATA]:[DATA]],KO100,AKORD[[IMIE]:[IMIE]],$A$107)</f>
        <v>0</v>
      </c>
      <c r="KP107" s="31">
        <f>SUMIFS(AKORD[[CZASY]:[CZASY]],AKORD[[DATA]:[DATA]],KP100,AKORD[[IMIE]:[IMIE]],$A$107)</f>
        <v>0</v>
      </c>
      <c r="KQ107" s="31">
        <f>SUMIFS(AKORD[[CZASY]:[CZASY]],AKORD[[DATA]:[DATA]],KQ100,AKORD[[IMIE]:[IMIE]],$A$107)</f>
        <v>0</v>
      </c>
      <c r="KR107" s="31">
        <f>SUMIFS(AKORD[[CZASY]:[CZASY]],AKORD[[DATA]:[DATA]],KR100,AKORD[[IMIE]:[IMIE]],$A$107)</f>
        <v>0</v>
      </c>
      <c r="KS107" s="31">
        <f>SUMIFS(AKORD[[CZASY]:[CZASY]],AKORD[[DATA]:[DATA]],KS100,AKORD[[IMIE]:[IMIE]],$A$107)</f>
        <v>0</v>
      </c>
      <c r="KT107" s="31">
        <f>SUMIFS(AKORD[[CZASY]:[CZASY]],AKORD[[DATA]:[DATA]],KT100,AKORD[[IMIE]:[IMIE]],$A$107)</f>
        <v>0</v>
      </c>
      <c r="KU107" s="54">
        <f>SUMIFS(AKORD[[CZASY]:[CZASY]],AKORD[[DATA]:[DATA]],KU100,AKORD[[IMIE]:[IMIE]],$A$107)</f>
        <v>0</v>
      </c>
      <c r="KV107" s="57">
        <f>SUMIFS(AKORD[[CZASY]:[CZASY]],AKORD[[DATA]:[DATA]],KV100,AKORD[[IMIE]:[IMIE]],$A$107)</f>
        <v>0</v>
      </c>
      <c r="KW107" s="31">
        <f>SUMIFS(AKORD[[CZASY]:[CZASY]],AKORD[[DATA]:[DATA]],KW100,AKORD[[IMIE]:[IMIE]],$A$107)</f>
        <v>0</v>
      </c>
      <c r="KX107" s="31">
        <f>SUMIFS(AKORD[[CZASY]:[CZASY]],AKORD[[DATA]:[DATA]],KX100,AKORD[[IMIE]:[IMIE]],$A$107)</f>
        <v>0</v>
      </c>
      <c r="KY107" s="31">
        <f>SUMIFS(AKORD[[CZASY]:[CZASY]],AKORD[[DATA]:[DATA]],KY100,AKORD[[IMIE]:[IMIE]],$A$107)</f>
        <v>0</v>
      </c>
      <c r="KZ107" s="31">
        <f>SUMIFS(AKORD[[CZASY]:[CZASY]],AKORD[[DATA]:[DATA]],KZ100,AKORD[[IMIE]:[IMIE]],$A$107)</f>
        <v>0</v>
      </c>
      <c r="LA107" s="31">
        <f>SUMIFS(AKORD[[CZASY]:[CZASY]],AKORD[[DATA]:[DATA]],LA100,AKORD[[IMIE]:[IMIE]],$A$107)</f>
        <v>0</v>
      </c>
      <c r="LB107" s="54">
        <f>SUMIFS(AKORD[[CZASY]:[CZASY]],AKORD[[DATA]:[DATA]],LB100,AKORD[[IMIE]:[IMIE]],$A$107)</f>
        <v>0</v>
      </c>
      <c r="LC107" s="57">
        <f>SUMIFS(AKORD[[CZASY]:[CZASY]],AKORD[[DATA]:[DATA]],LC100,AKORD[[IMIE]:[IMIE]],$A$107)</f>
        <v>0</v>
      </c>
      <c r="LD107" s="31">
        <f>SUMIFS(AKORD[[CZASY]:[CZASY]],AKORD[[DATA]:[DATA]],LD100,AKORD[[IMIE]:[IMIE]],$A$107)</f>
        <v>0</v>
      </c>
      <c r="LE107" s="31">
        <f>SUMIFS(AKORD[[CZASY]:[CZASY]],AKORD[[DATA]:[DATA]],LE100,AKORD[[IMIE]:[IMIE]],$A$107)</f>
        <v>0</v>
      </c>
      <c r="LF107" s="31">
        <f>SUMIFS(AKORD[[CZASY]:[CZASY]],AKORD[[DATA]:[DATA]],LF100,AKORD[[IMIE]:[IMIE]],$A$107)</f>
        <v>0</v>
      </c>
      <c r="LG107" s="31">
        <f>SUMIFS(AKORD[[CZASY]:[CZASY]],AKORD[[DATA]:[DATA]],LG100,AKORD[[IMIE]:[IMIE]],$A$107)</f>
        <v>0</v>
      </c>
      <c r="LH107" s="31">
        <f>SUMIFS(AKORD[[CZASY]:[CZASY]],AKORD[[DATA]:[DATA]],LH100,AKORD[[IMIE]:[IMIE]],$A$107)</f>
        <v>0</v>
      </c>
      <c r="LI107" s="54">
        <f>SUMIFS(AKORD[[CZASY]:[CZASY]],AKORD[[DATA]:[DATA]],LI100,AKORD[[IMIE]:[IMIE]],$A$107)</f>
        <v>0</v>
      </c>
      <c r="LJ107" s="57">
        <f>SUMIFS(AKORD[[CZASY]:[CZASY]],AKORD[[DATA]:[DATA]],LJ100,AKORD[[IMIE]:[IMIE]],$A$107)</f>
        <v>0</v>
      </c>
      <c r="LK107" s="31">
        <f>SUMIFS(AKORD[[CZASY]:[CZASY]],AKORD[[DATA]:[DATA]],LK100,AKORD[[IMIE]:[IMIE]],$A$107)</f>
        <v>0</v>
      </c>
      <c r="LL107" s="31">
        <f>SUMIFS(AKORD[[CZASY]:[CZASY]],AKORD[[DATA]:[DATA]],LL100,AKORD[[IMIE]:[IMIE]],$A$107)</f>
        <v>0</v>
      </c>
      <c r="LM107" s="31">
        <f>SUMIFS(AKORD[[CZASY]:[CZASY]],AKORD[[DATA]:[DATA]],LM100,AKORD[[IMIE]:[IMIE]],$A$107)</f>
        <v>0</v>
      </c>
      <c r="LN107" s="31">
        <f>SUMIFS(AKORD[[CZASY]:[CZASY]],AKORD[[DATA]:[DATA]],LN100,AKORD[[IMIE]:[IMIE]],$A$107)</f>
        <v>0</v>
      </c>
      <c r="LO107" s="31">
        <f>SUMIFS(AKORD[[CZASY]:[CZASY]],AKORD[[DATA]:[DATA]],LO100,AKORD[[IMIE]:[IMIE]],$A$107)</f>
        <v>0</v>
      </c>
      <c r="LP107" s="54">
        <f>SUMIFS(AKORD[[CZASY]:[CZASY]],AKORD[[DATA]:[DATA]],LP100,AKORD[[IMIE]:[IMIE]],$A$107)</f>
        <v>0</v>
      </c>
      <c r="LQ107" s="57">
        <f>SUMIFS(AKORD[[CZASY]:[CZASY]],AKORD[[DATA]:[DATA]],LQ100,AKORD[[IMIE]:[IMIE]],$A$107)</f>
        <v>0</v>
      </c>
      <c r="LR107" s="31">
        <f>SUMIFS(AKORD[[CZASY]:[CZASY]],AKORD[[DATA]:[DATA]],LR100,AKORD[[IMIE]:[IMIE]],$A$107)</f>
        <v>0</v>
      </c>
      <c r="LS107" s="31">
        <f>SUMIFS(AKORD[[CZASY]:[CZASY]],AKORD[[DATA]:[DATA]],LS100,AKORD[[IMIE]:[IMIE]],$A$107)</f>
        <v>0</v>
      </c>
      <c r="LT107" s="31">
        <f>SUMIFS(AKORD[[CZASY]:[CZASY]],AKORD[[DATA]:[DATA]],LT100,AKORD[[IMIE]:[IMIE]],$A$107)</f>
        <v>0</v>
      </c>
      <c r="LU107" s="31">
        <f>SUMIFS(AKORD[[CZASY]:[CZASY]],AKORD[[DATA]:[DATA]],LU100,AKORD[[IMIE]:[IMIE]],$A$107)</f>
        <v>0</v>
      </c>
      <c r="LV107" s="31">
        <f>SUMIFS(AKORD[[CZASY]:[CZASY]],AKORD[[DATA]:[DATA]],LV100,AKORD[[IMIE]:[IMIE]],$A$107)</f>
        <v>0</v>
      </c>
      <c r="LW107" s="54">
        <f>SUMIFS(AKORD[[CZASY]:[CZASY]],AKORD[[DATA]:[DATA]],LW100,AKORD[[IMIE]:[IMIE]],$A$107)</f>
        <v>0</v>
      </c>
      <c r="LX107" s="57">
        <f>SUMIFS(AKORD[[CZASY]:[CZASY]],AKORD[[DATA]:[DATA]],LX100,AKORD[[IMIE]:[IMIE]],$A$107)</f>
        <v>0</v>
      </c>
      <c r="LY107" s="31">
        <f>SUMIFS(AKORD[[CZASY]:[CZASY]],AKORD[[DATA]:[DATA]],LY100,AKORD[[IMIE]:[IMIE]],$A$107)</f>
        <v>0</v>
      </c>
      <c r="LZ107" s="31">
        <f>SUMIFS(AKORD[[CZASY]:[CZASY]],AKORD[[DATA]:[DATA]],LZ100,AKORD[[IMIE]:[IMIE]],$A$107)</f>
        <v>0</v>
      </c>
      <c r="MA107" s="31">
        <f>SUMIFS(AKORD[[CZASY]:[CZASY]],AKORD[[DATA]:[DATA]],MA100,AKORD[[IMIE]:[IMIE]],$A$107)</f>
        <v>0</v>
      </c>
      <c r="MB107" s="31">
        <f>SUMIFS(AKORD[[CZASY]:[CZASY]],AKORD[[DATA]:[DATA]],MB100,AKORD[[IMIE]:[IMIE]],$A$107)</f>
        <v>0</v>
      </c>
      <c r="MC107" s="31">
        <f>SUMIFS(AKORD[[CZASY]:[CZASY]],AKORD[[DATA]:[DATA]],MC100,AKORD[[IMIE]:[IMIE]],$A$107)</f>
        <v>0</v>
      </c>
      <c r="MD107" s="54">
        <f>SUMIFS(AKORD[[CZASY]:[CZASY]],AKORD[[DATA]:[DATA]],MD100,AKORD[[IMIE]:[IMIE]],$A$107)</f>
        <v>0</v>
      </c>
      <c r="ME107" s="57">
        <f>SUMIFS(AKORD[[CZASY]:[CZASY]],AKORD[[DATA]:[DATA]],ME100,AKORD[[IMIE]:[IMIE]],$A$107)</f>
        <v>0</v>
      </c>
      <c r="MF107" s="31">
        <f>SUMIFS(AKORD[[CZASY]:[CZASY]],AKORD[[DATA]:[DATA]],MF100,AKORD[[IMIE]:[IMIE]],$A$107)</f>
        <v>0</v>
      </c>
      <c r="MG107" s="31">
        <f>SUMIFS(AKORD[[CZASY]:[CZASY]],AKORD[[DATA]:[DATA]],MG100,AKORD[[IMIE]:[IMIE]],$A$107)</f>
        <v>0</v>
      </c>
      <c r="MH107" s="31">
        <f>SUMIFS(AKORD[[CZASY]:[CZASY]],AKORD[[DATA]:[DATA]],MH100,AKORD[[IMIE]:[IMIE]],$A$107)</f>
        <v>0</v>
      </c>
      <c r="MI107" s="31">
        <f>SUMIFS(AKORD[[CZASY]:[CZASY]],AKORD[[DATA]:[DATA]],MI100,AKORD[[IMIE]:[IMIE]],$A$107)</f>
        <v>0</v>
      </c>
      <c r="MJ107" s="31">
        <f>SUMIFS(AKORD[[CZASY]:[CZASY]],AKORD[[DATA]:[DATA]],MJ100,AKORD[[IMIE]:[IMIE]],$A$107)</f>
        <v>0</v>
      </c>
      <c r="MK107" s="54">
        <f>SUMIFS(AKORD[[CZASY]:[CZASY]],AKORD[[DATA]:[DATA]],MK100,AKORD[[IMIE]:[IMIE]],$A$107)</f>
        <v>0</v>
      </c>
      <c r="ML107" s="57">
        <f>SUMIFS(AKORD[[CZASY]:[CZASY]],AKORD[[DATA]:[DATA]],ML100,AKORD[[IMIE]:[IMIE]],$A$107)</f>
        <v>0</v>
      </c>
      <c r="MM107" s="31">
        <f>SUMIFS(AKORD[[CZASY]:[CZASY]],AKORD[[DATA]:[DATA]],MM100,AKORD[[IMIE]:[IMIE]],$A$107)</f>
        <v>0</v>
      </c>
      <c r="MN107" s="31">
        <f>SUMIFS(AKORD[[CZASY]:[CZASY]],AKORD[[DATA]:[DATA]],MN100,AKORD[[IMIE]:[IMIE]],$A$107)</f>
        <v>0</v>
      </c>
      <c r="MO107" s="31">
        <f>SUMIFS(AKORD[[CZASY]:[CZASY]],AKORD[[DATA]:[DATA]],MO100,AKORD[[IMIE]:[IMIE]],$A$107)</f>
        <v>0</v>
      </c>
      <c r="MP107" s="31">
        <f>SUMIFS(AKORD[[CZASY]:[CZASY]],AKORD[[DATA]:[DATA]],MP100,AKORD[[IMIE]:[IMIE]],$A$107)</f>
        <v>0</v>
      </c>
      <c r="MQ107" s="31">
        <f>SUMIFS(AKORD[[CZASY]:[CZASY]],AKORD[[DATA]:[DATA]],MQ100,AKORD[[IMIE]:[IMIE]],$A$107)</f>
        <v>0</v>
      </c>
      <c r="MR107" s="54">
        <f>SUMIFS(AKORD[[CZASY]:[CZASY]],AKORD[[DATA]:[DATA]],MR100,AKORD[[IMIE]:[IMIE]],$A$107)</f>
        <v>0</v>
      </c>
      <c r="MS107" s="57">
        <f>SUMIFS(AKORD[[CZASY]:[CZASY]],AKORD[[DATA]:[DATA]],MS100,AKORD[[IMIE]:[IMIE]],$A$107)</f>
        <v>0</v>
      </c>
      <c r="MT107" s="31">
        <f>SUMIFS(AKORD[[CZASY]:[CZASY]],AKORD[[DATA]:[DATA]],MT100,AKORD[[IMIE]:[IMIE]],$A$107)</f>
        <v>0</v>
      </c>
      <c r="MU107" s="31">
        <f>SUMIFS(AKORD[[CZASY]:[CZASY]],AKORD[[DATA]:[DATA]],MU100,AKORD[[IMIE]:[IMIE]],$A$107)</f>
        <v>0</v>
      </c>
      <c r="MV107" s="31">
        <f>SUMIFS(AKORD[[CZASY]:[CZASY]],AKORD[[DATA]:[DATA]],MV100,AKORD[[IMIE]:[IMIE]],$A$107)</f>
        <v>0</v>
      </c>
      <c r="MW107" s="31">
        <f>SUMIFS(AKORD[[CZASY]:[CZASY]],AKORD[[DATA]:[DATA]],MW100,AKORD[[IMIE]:[IMIE]],$A$107)</f>
        <v>0</v>
      </c>
      <c r="MX107" s="31">
        <f>SUMIFS(AKORD[[CZASY]:[CZASY]],AKORD[[DATA]:[DATA]],MX100,AKORD[[IMIE]:[IMIE]],$A$107)</f>
        <v>0</v>
      </c>
      <c r="MY107" s="54">
        <f>SUMIFS(AKORD[[CZASY]:[CZASY]],AKORD[[DATA]:[DATA]],MY100,AKORD[[IMIE]:[IMIE]],$A$107)</f>
        <v>0</v>
      </c>
      <c r="MZ107" s="57">
        <f>SUMIFS(AKORD[[CZASY]:[CZASY]],AKORD[[DATA]:[DATA]],MZ100,AKORD[[IMIE]:[IMIE]],$A$107)</f>
        <v>0</v>
      </c>
      <c r="NA107" s="31">
        <f>SUMIFS(AKORD[[CZASY]:[CZASY]],AKORD[[DATA]:[DATA]],NA100,AKORD[[IMIE]:[IMIE]],$A$107)</f>
        <v>0</v>
      </c>
      <c r="NB107" s="31">
        <f>SUMIFS(AKORD[[CZASY]:[CZASY]],AKORD[[DATA]:[DATA]],NB100,AKORD[[IMIE]:[IMIE]],$A$107)</f>
        <v>0</v>
      </c>
      <c r="NC107" s="31">
        <f>SUMIFS(AKORD[[CZASY]:[CZASY]],AKORD[[DATA]:[DATA]],NC100,AKORD[[IMIE]:[IMIE]],$A$107)</f>
        <v>0</v>
      </c>
      <c r="ND107" s="31">
        <f>SUMIFS(AKORD[[CZASY]:[CZASY]],AKORD[[DATA]:[DATA]],ND100,AKORD[[IMIE]:[IMIE]],$A$107)</f>
        <v>0</v>
      </c>
      <c r="NE107" s="31">
        <f>SUMIFS(AKORD[[CZASY]:[CZASY]],AKORD[[DATA]:[DATA]],NE100,AKORD[[IMIE]:[IMIE]],$A$107)</f>
        <v>0</v>
      </c>
      <c r="NF107" s="54">
        <f>SUMIFS(AKORD[[CZASY]:[CZASY]],AKORD[[DATA]:[DATA]],NF100,AKORD[[IMIE]:[IMIE]],$A$107)</f>
        <v>0</v>
      </c>
      <c r="NG107" s="57">
        <f>SUMIFS(AKORD[[CZASY]:[CZASY]],AKORD[[DATA]:[DATA]],NG100,AKORD[[IMIE]:[IMIE]],$A$107)</f>
        <v>0</v>
      </c>
      <c r="NH107" s="31">
        <f>SUMIFS(AKORD[[CZASY]:[CZASY]],AKORD[[DATA]:[DATA]],NH100,AKORD[[IMIE]:[IMIE]],$A$107)</f>
        <v>0</v>
      </c>
      <c r="NI107" s="31">
        <f>SUMIFS(AKORD[[CZASY]:[CZASY]],AKORD[[DATA]:[DATA]],NI100,AKORD[[IMIE]:[IMIE]],$A$107)</f>
        <v>0</v>
      </c>
      <c r="NJ107" s="31">
        <f>SUMIFS(AKORD[[CZASY]:[CZASY]],AKORD[[DATA]:[DATA]],NJ100,AKORD[[IMIE]:[IMIE]],$A$107)</f>
        <v>0</v>
      </c>
      <c r="NK107" s="31">
        <f>SUMIFS(AKORD[[CZASY]:[CZASY]],AKORD[[DATA]:[DATA]],NK100,AKORD[[IMIE]:[IMIE]],$A$107)</f>
        <v>0</v>
      </c>
      <c r="NL107" s="31">
        <f>SUMIFS(AKORD[[CZASY]:[CZASY]],AKORD[[DATA]:[DATA]],NL100,AKORD[[IMIE]:[IMIE]],$A$107)</f>
        <v>0</v>
      </c>
      <c r="NM107" s="54">
        <f>SUMIFS(AKORD[[CZASY]:[CZASY]],AKORD[[DATA]:[DATA]],NM100,AKORD[[IMIE]:[IMIE]],$A$107)</f>
        <v>0</v>
      </c>
      <c r="NN107" s="57">
        <f>SUMIFS(AKORD[[CZASY]:[CZASY]],AKORD[[DATA]:[DATA]],NN100,AKORD[[IMIE]:[IMIE]],$A$107)</f>
        <v>0</v>
      </c>
      <c r="NO107" s="31">
        <f>SUMIFS(AKORD[[CZASY]:[CZASY]],AKORD[[DATA]:[DATA]],NO100,AKORD[[IMIE]:[IMIE]],$A$107)</f>
        <v>0</v>
      </c>
      <c r="NP107" s="31">
        <f>SUMIFS(AKORD[[CZASY]:[CZASY]],AKORD[[DATA]:[DATA]],NP100,AKORD[[IMIE]:[IMIE]],$A$107)</f>
        <v>0</v>
      </c>
      <c r="NQ107" s="31">
        <f>SUMIFS(AKORD[[CZASY]:[CZASY]],AKORD[[DATA]:[DATA]],NQ100,AKORD[[IMIE]:[IMIE]],$A$107)</f>
        <v>0</v>
      </c>
      <c r="NR107" s="31">
        <f>SUMIFS(AKORD[[CZASY]:[CZASY]],AKORD[[DATA]:[DATA]],NR100,AKORD[[IMIE]:[IMIE]],$A$107)</f>
        <v>0</v>
      </c>
      <c r="NS107" s="31">
        <f>SUMIFS(AKORD[[CZASY]:[CZASY]],AKORD[[DATA]:[DATA]],NS100,AKORD[[IMIE]:[IMIE]],$A$107)</f>
        <v>0</v>
      </c>
      <c r="NT107" s="54">
        <f>SUMIFS(AKORD[[CZASY]:[CZASY]],AKORD[[DATA]:[DATA]],NT100,AKORD[[IMIE]:[IMIE]],$A$107)</f>
        <v>0</v>
      </c>
      <c r="NU107" s="57">
        <f>SUMIFS(AKORD[[CZASY]:[CZASY]],AKORD[[DATA]:[DATA]],NU100,AKORD[[IMIE]:[IMIE]],$A$107)</f>
        <v>0</v>
      </c>
      <c r="NV107" s="31">
        <f>SUMIFS(AKORD[[CZASY]:[CZASY]],AKORD[[DATA]:[DATA]],NV100,AKORD[[IMIE]:[IMIE]],$A$107)</f>
        <v>0</v>
      </c>
      <c r="NW107" s="31">
        <f>SUMIFS(AKORD[[CZASY]:[CZASY]],AKORD[[DATA]:[DATA]],NW100,AKORD[[IMIE]:[IMIE]],$A$107)</f>
        <v>0</v>
      </c>
      <c r="NX107" s="31">
        <f>SUMIFS(AKORD[[CZASY]:[CZASY]],AKORD[[DATA]:[DATA]],NX100,AKORD[[IMIE]:[IMIE]],$A$107)</f>
        <v>0</v>
      </c>
      <c r="NY107" s="31">
        <f>SUMIFS(AKORD[[CZASY]:[CZASY]],AKORD[[DATA]:[DATA]],NY100,AKORD[[IMIE]:[IMIE]],$A$107)</f>
        <v>0</v>
      </c>
      <c r="NZ107" s="31">
        <f>SUMIFS(AKORD[[CZASY]:[CZASY]],AKORD[[DATA]:[DATA]],NZ100,AKORD[[IMIE]:[IMIE]],$A$107)</f>
        <v>0</v>
      </c>
      <c r="OA107" s="54">
        <f>SUMIFS(AKORD[[CZASY]:[CZASY]],AKORD[[DATA]:[DATA]],OA100,AKORD[[IMIE]:[IMIE]],$A$107)</f>
        <v>0</v>
      </c>
      <c r="OB107" s="57">
        <f>SUMIFS(AKORD[[CZASY]:[CZASY]],AKORD[[DATA]:[DATA]],OB100,AKORD[[IMIE]:[IMIE]],$A$107)</f>
        <v>0</v>
      </c>
      <c r="OC107" s="31">
        <f>SUMIFS(AKORD[[CZASY]:[CZASY]],AKORD[[DATA]:[DATA]],OC100,AKORD[[IMIE]:[IMIE]],$A$107)</f>
        <v>0</v>
      </c>
      <c r="OD107" s="31">
        <f>SUMIFS(AKORD[[CZASY]:[CZASY]],AKORD[[DATA]:[DATA]],OD100,AKORD[[IMIE]:[IMIE]],$A$107)</f>
        <v>0</v>
      </c>
      <c r="OE107" s="31">
        <f>SUMIFS(AKORD[[CZASY]:[CZASY]],AKORD[[DATA]:[DATA]],OE100,AKORD[[IMIE]:[IMIE]],$A$107)</f>
        <v>0</v>
      </c>
      <c r="OF107" s="31">
        <f>SUMIFS(AKORD[[CZASY]:[CZASY]],AKORD[[DATA]:[DATA]],OF100,AKORD[[IMIE]:[IMIE]],$A$107)</f>
        <v>0</v>
      </c>
      <c r="OG107" s="31">
        <f>SUMIFS(AKORD[[CZASY]:[CZASY]],AKORD[[DATA]:[DATA]],OG100,AKORD[[IMIE]:[IMIE]],$A$107)</f>
        <v>0</v>
      </c>
      <c r="OH107" s="54">
        <f>SUMIFS(AKORD[[CZASY]:[CZASY]],AKORD[[DATA]:[DATA]],OH100,AKORD[[IMIE]:[IMIE]],$A$107)</f>
        <v>0</v>
      </c>
      <c r="OI107" s="57">
        <f>SUMIFS(AKORD[[CZASY]:[CZASY]],AKORD[[DATA]:[DATA]],OI100,AKORD[[IMIE]:[IMIE]],$A$107)</f>
        <v>0</v>
      </c>
      <c r="OJ107" s="31">
        <f>SUMIFS(AKORD[[CZASY]:[CZASY]],AKORD[[DATA]:[DATA]],OJ100,AKORD[[IMIE]:[IMIE]],$A$107)</f>
        <v>0</v>
      </c>
      <c r="OK107" s="31">
        <f>SUMIFS(AKORD[[CZASY]:[CZASY]],AKORD[[DATA]:[DATA]],OK100,AKORD[[IMIE]:[IMIE]],$A$107)</f>
        <v>0</v>
      </c>
      <c r="OL107" s="31">
        <f>SUMIFS(AKORD[[CZASY]:[CZASY]],AKORD[[DATA]:[DATA]],OL100,AKORD[[IMIE]:[IMIE]],$A$107)</f>
        <v>0</v>
      </c>
      <c r="OM107" s="31">
        <f>SUMIFS(AKORD[[CZASY]:[CZASY]],AKORD[[DATA]:[DATA]],OM100,AKORD[[IMIE]:[IMIE]],$A$107)</f>
        <v>0</v>
      </c>
      <c r="ON107" s="31">
        <f>SUMIFS(AKORD[[CZASY]:[CZASY]],AKORD[[DATA]:[DATA]],ON100,AKORD[[IMIE]:[IMIE]],$A$107)</f>
        <v>0</v>
      </c>
      <c r="OO107" s="54">
        <f>SUMIFS(AKORD[[CZASY]:[CZASY]],AKORD[[DATA]:[DATA]],OO100,AKORD[[IMIE]:[IMIE]],$A$107)</f>
        <v>0</v>
      </c>
      <c r="OP107" s="57">
        <f>SUMIFS(AKORD[[CZASY]:[CZASY]],AKORD[[DATA]:[DATA]],OP100,AKORD[[IMIE]:[IMIE]],$A$107)</f>
        <v>0</v>
      </c>
      <c r="OQ107" s="31">
        <f>SUMIFS(AKORD[[CZASY]:[CZASY]],AKORD[[DATA]:[DATA]],OQ100,AKORD[[IMIE]:[IMIE]],$A$107)</f>
        <v>0</v>
      </c>
      <c r="OR107" s="31">
        <f>SUMIFS(AKORD[[CZASY]:[CZASY]],AKORD[[DATA]:[DATA]],OR100,AKORD[[IMIE]:[IMIE]],$A$107)</f>
        <v>0</v>
      </c>
      <c r="OS107" s="31">
        <f>SUMIFS(AKORD[[CZASY]:[CZASY]],AKORD[[DATA]:[DATA]],OS100,AKORD[[IMIE]:[IMIE]],$A$107)</f>
        <v>0</v>
      </c>
      <c r="OT107" s="31">
        <f>SUMIFS(AKORD[[CZASY]:[CZASY]],AKORD[[DATA]:[DATA]],OT100,AKORD[[IMIE]:[IMIE]],$A$107)</f>
        <v>0</v>
      </c>
      <c r="OU107" s="31">
        <f>SUMIFS(AKORD[[CZASY]:[CZASY]],AKORD[[DATA]:[DATA]],OU100,AKORD[[IMIE]:[IMIE]],$A$107)</f>
        <v>0</v>
      </c>
      <c r="OV107" s="54">
        <f>SUMIFS(AKORD[[CZASY]:[CZASY]],AKORD[[DATA]:[DATA]],OV100,AKORD[[IMIE]:[IMIE]],$A$107)</f>
        <v>0</v>
      </c>
      <c r="OW107" s="57">
        <f>SUMIFS(AKORD[[CZASY]:[CZASY]],AKORD[[DATA]:[DATA]],OW100,AKORD[[IMIE]:[IMIE]],$A$107)</f>
        <v>0</v>
      </c>
      <c r="OX107" s="31">
        <f>SUMIFS(AKORD[[CZASY]:[CZASY]],AKORD[[DATA]:[DATA]],OX100,AKORD[[IMIE]:[IMIE]],$A$107)</f>
        <v>0</v>
      </c>
      <c r="OY107" s="31">
        <f>SUMIFS(AKORD[[CZASY]:[CZASY]],AKORD[[DATA]:[DATA]],OY100,AKORD[[IMIE]:[IMIE]],$A$107)</f>
        <v>0</v>
      </c>
      <c r="OZ107" s="31">
        <f>SUMIFS(AKORD[[CZASY]:[CZASY]],AKORD[[DATA]:[DATA]],OZ100,AKORD[[IMIE]:[IMIE]],$A$107)</f>
        <v>0</v>
      </c>
      <c r="PA107" s="31">
        <f>SUMIFS(AKORD[[CZASY]:[CZASY]],AKORD[[DATA]:[DATA]],PA100,AKORD[[IMIE]:[IMIE]],$A$107)</f>
        <v>0</v>
      </c>
      <c r="PB107" s="31">
        <f>SUMIFS(AKORD[[CZASY]:[CZASY]],AKORD[[DATA]:[DATA]],PB100,AKORD[[IMIE]:[IMIE]],$A$107)</f>
        <v>0</v>
      </c>
      <c r="PC107" s="54">
        <f>SUMIFS(AKORD[[CZASY]:[CZASY]],AKORD[[DATA]:[DATA]],PC100,AKORD[[IMIE]:[IMIE]],$A$107)</f>
        <v>0</v>
      </c>
      <c r="PD107" s="57">
        <f>SUMIFS(AKORD[[CZASY]:[CZASY]],AKORD[[DATA]:[DATA]],PD100,AKORD[[IMIE]:[IMIE]],$A$107)</f>
        <v>0</v>
      </c>
      <c r="PE107" s="31">
        <f>SUMIFS(AKORD[[CZASY]:[CZASY]],AKORD[[DATA]:[DATA]],PE100,AKORD[[IMIE]:[IMIE]],$A$107)</f>
        <v>0</v>
      </c>
      <c r="PF107" s="31">
        <f>SUMIFS(AKORD[[CZASY]:[CZASY]],AKORD[[DATA]:[DATA]],PF100,AKORD[[IMIE]:[IMIE]],$A$107)</f>
        <v>0</v>
      </c>
      <c r="PG107" s="31">
        <f>SUMIFS(AKORD[[CZASY]:[CZASY]],AKORD[[DATA]:[DATA]],PG100,AKORD[[IMIE]:[IMIE]],$A$107)</f>
        <v>0</v>
      </c>
      <c r="PH107" s="31">
        <f>SUMIFS(AKORD[[CZASY]:[CZASY]],AKORD[[DATA]:[DATA]],PH100,AKORD[[IMIE]:[IMIE]],$A$107)</f>
        <v>0</v>
      </c>
      <c r="PI107" s="31">
        <f>SUMIFS(AKORD[[CZASY]:[CZASY]],AKORD[[DATA]:[DATA]],PI100,AKORD[[IMIE]:[IMIE]],$A$107)</f>
        <v>0</v>
      </c>
      <c r="PJ107" s="54">
        <f>SUMIFS(AKORD[[CZASY]:[CZASY]],AKORD[[DATA]:[DATA]],PJ100,AKORD[[IMIE]:[IMIE]],$A$107)</f>
        <v>0</v>
      </c>
      <c r="PK107" s="57">
        <f>SUMIFS(AKORD[[CZASY]:[CZASY]],AKORD[[DATA]:[DATA]],PK100,AKORD[[IMIE]:[IMIE]],$A$107)</f>
        <v>0</v>
      </c>
      <c r="PL107" s="31">
        <f>SUMIFS(AKORD[[CZASY]:[CZASY]],AKORD[[DATA]:[DATA]],PL100,AKORD[[IMIE]:[IMIE]],$A$107)</f>
        <v>881</v>
      </c>
      <c r="PM107" s="31">
        <f>SUMIFS(AKORD[[CZASY]:[CZASY]],AKORD[[DATA]:[DATA]],PM100,AKORD[[IMIE]:[IMIE]],$A$107)</f>
        <v>395</v>
      </c>
      <c r="PN107" s="31">
        <f>SUMIFS(AKORD[[CZASY]:[CZASY]],AKORD[[DATA]:[DATA]],PN100,AKORD[[IMIE]:[IMIE]],$A$107)</f>
        <v>519</v>
      </c>
      <c r="PO107" s="31">
        <f>SUMIFS(AKORD[[CZASY]:[CZASY]],AKORD[[DATA]:[DATA]],PO100,AKORD[[IMIE]:[IMIE]],$A$107)</f>
        <v>440</v>
      </c>
      <c r="PP107" s="31">
        <f>SUMIFS(AKORD[[CZASY]:[CZASY]],AKORD[[DATA]:[DATA]],PP100,AKORD[[IMIE]:[IMIE]],$A$107)</f>
        <v>0</v>
      </c>
      <c r="PQ107" s="54">
        <f>SUMIFS(AKORD[[CZASY]:[CZASY]],AKORD[[DATA]:[DATA]],PQ100,AKORD[[IMIE]:[IMIE]],$A$107)</f>
        <v>0</v>
      </c>
      <c r="PR107" s="57">
        <f>SUMIFS(AKORD[[CZASY]:[CZASY]],AKORD[[DATA]:[DATA]],PR100,AKORD[[IMIE]:[IMIE]],$A$107)</f>
        <v>0</v>
      </c>
      <c r="URF107" s="44"/>
    </row>
    <row r="108" spans="1:434 14670:14670" ht="12" customHeight="1">
      <c r="A108" s="166"/>
      <c r="B108" s="40" t="s">
        <v>2169</v>
      </c>
      <c r="C108" s="26"/>
      <c r="D108" s="26"/>
      <c r="E108" s="26"/>
      <c r="F108" s="55"/>
      <c r="G108" s="64"/>
      <c r="H108" s="26"/>
      <c r="I108" s="26"/>
      <c r="J108" s="26"/>
      <c r="K108" s="26"/>
      <c r="L108" s="26"/>
      <c r="M108" s="55"/>
      <c r="N108" s="64"/>
      <c r="O108" s="26"/>
      <c r="P108" s="26"/>
      <c r="Q108" s="26"/>
      <c r="R108" s="26"/>
      <c r="S108" s="26"/>
      <c r="T108" s="55"/>
      <c r="U108" s="64"/>
      <c r="V108" s="26"/>
      <c r="W108" s="26"/>
      <c r="X108" s="26"/>
      <c r="Y108" s="26"/>
      <c r="Z108" s="26"/>
      <c r="AA108" s="55"/>
      <c r="AB108" s="64"/>
      <c r="AC108" s="26"/>
      <c r="AD108" s="26"/>
      <c r="AE108" s="26"/>
      <c r="AF108" s="26"/>
      <c r="AG108" s="26"/>
      <c r="AH108" s="55"/>
      <c r="AI108" s="64"/>
      <c r="AJ108" s="26"/>
      <c r="AK108" s="26"/>
      <c r="AL108" s="26"/>
      <c r="AM108" s="26"/>
      <c r="AN108" s="26"/>
      <c r="AO108" s="55"/>
      <c r="AP108" s="64"/>
      <c r="AQ108" s="26"/>
      <c r="AR108" s="26"/>
      <c r="AS108" s="26"/>
      <c r="AT108" s="26"/>
      <c r="AU108" s="26"/>
      <c r="AV108" s="55"/>
      <c r="AW108" s="64"/>
      <c r="AX108" s="26"/>
      <c r="AY108" s="26"/>
      <c r="AZ108" s="26"/>
      <c r="BA108" s="26"/>
      <c r="BB108" s="26"/>
      <c r="BC108" s="55"/>
      <c r="BD108" s="64"/>
      <c r="BE108" s="26"/>
      <c r="BF108" s="26"/>
      <c r="BG108" s="26"/>
      <c r="BH108" s="26"/>
      <c r="BI108" s="26"/>
      <c r="BJ108" s="55"/>
      <c r="BK108" s="64"/>
      <c r="BL108" s="26"/>
      <c r="BM108" s="26"/>
      <c r="BN108" s="26"/>
      <c r="BO108" s="26"/>
      <c r="BP108" s="26"/>
      <c r="BQ108" s="55"/>
      <c r="BR108" s="64"/>
      <c r="BS108" s="26"/>
      <c r="BT108" s="26"/>
      <c r="BU108" s="26"/>
      <c r="BV108" s="26"/>
      <c r="BW108" s="26"/>
      <c r="BX108" s="55"/>
      <c r="BY108" s="64"/>
      <c r="BZ108" s="26"/>
      <c r="CA108" s="26"/>
      <c r="CB108" s="26"/>
      <c r="CC108" s="26"/>
      <c r="CD108" s="26"/>
      <c r="CE108" s="55"/>
      <c r="CF108" s="64"/>
      <c r="CG108" s="26"/>
      <c r="CH108" s="26"/>
      <c r="CI108" s="26"/>
      <c r="CJ108" s="26"/>
      <c r="CK108" s="26"/>
      <c r="CL108" s="55"/>
      <c r="CM108" s="64"/>
      <c r="CN108" s="26"/>
      <c r="CO108" s="26"/>
      <c r="CP108" s="26"/>
      <c r="CQ108" s="26"/>
      <c r="CR108" s="26"/>
      <c r="CS108" s="55"/>
      <c r="CT108" s="64"/>
      <c r="CU108" s="26"/>
      <c r="CV108" s="26"/>
      <c r="CW108" s="26"/>
      <c r="CX108" s="26"/>
      <c r="CY108" s="26"/>
      <c r="CZ108" s="55"/>
      <c r="DA108" s="64"/>
      <c r="DB108" s="26"/>
      <c r="DC108" s="26"/>
      <c r="DD108" s="26"/>
      <c r="DE108" s="26"/>
      <c r="DF108" s="26"/>
      <c r="DG108" s="55"/>
      <c r="DH108" s="64"/>
      <c r="DI108" s="26"/>
      <c r="DJ108" s="26"/>
      <c r="DK108" s="26"/>
      <c r="DL108" s="26"/>
      <c r="DM108" s="26"/>
      <c r="DN108" s="55"/>
      <c r="DO108" s="64"/>
      <c r="DP108" s="26"/>
      <c r="DQ108" s="26"/>
      <c r="DR108" s="26"/>
      <c r="DS108" s="26"/>
      <c r="DT108" s="26"/>
      <c r="DU108" s="55"/>
      <c r="DV108" s="64"/>
      <c r="DW108" s="26"/>
      <c r="DX108" s="26"/>
      <c r="DY108" s="26"/>
      <c r="DZ108" s="26"/>
      <c r="EA108" s="26"/>
      <c r="EB108" s="55"/>
      <c r="EC108" s="64"/>
      <c r="ED108" s="26"/>
      <c r="EE108" s="26"/>
      <c r="EF108" s="26"/>
      <c r="EG108" s="26"/>
      <c r="EH108" s="26"/>
      <c r="EI108" s="55"/>
      <c r="EJ108" s="64"/>
      <c r="EK108" s="26"/>
      <c r="EL108" s="26"/>
      <c r="EM108" s="26"/>
      <c r="EN108" s="26"/>
      <c r="EO108" s="26"/>
      <c r="EP108" s="55"/>
      <c r="EQ108" s="64"/>
      <c r="ER108" s="26"/>
      <c r="ES108" s="26"/>
      <c r="ET108" s="26"/>
      <c r="EU108" s="26"/>
      <c r="EV108" s="26"/>
      <c r="EW108" s="55"/>
      <c r="EX108" s="64"/>
      <c r="EY108" s="26"/>
      <c r="EZ108" s="26"/>
      <c r="FA108" s="26"/>
      <c r="FB108" s="26"/>
      <c r="FC108" s="26"/>
      <c r="FD108" s="55"/>
      <c r="FE108" s="64"/>
      <c r="FF108" s="26"/>
      <c r="FG108" s="26"/>
      <c r="FH108" s="26"/>
      <c r="FI108" s="26"/>
      <c r="FJ108" s="26"/>
      <c r="FK108" s="55"/>
      <c r="FL108" s="64"/>
      <c r="FM108" s="26"/>
      <c r="FN108" s="26"/>
      <c r="FO108" s="26"/>
      <c r="FP108" s="26"/>
      <c r="FQ108" s="26"/>
      <c r="FR108" s="55"/>
      <c r="FS108" s="64"/>
      <c r="FT108" s="26"/>
      <c r="FU108" s="26"/>
      <c r="FV108" s="26"/>
      <c r="FW108" s="26"/>
      <c r="FX108" s="26"/>
      <c r="FY108" s="55"/>
      <c r="FZ108" s="64"/>
      <c r="GA108" s="26"/>
      <c r="GB108" s="26"/>
      <c r="GC108" s="26"/>
      <c r="GD108" s="26"/>
      <c r="GE108" s="26"/>
      <c r="GF108" s="55"/>
      <c r="GG108" s="64"/>
      <c r="GH108" s="26"/>
      <c r="GI108" s="26"/>
      <c r="GJ108" s="26"/>
      <c r="GK108" s="26"/>
      <c r="GL108" s="26"/>
      <c r="GM108" s="55"/>
      <c r="GN108" s="64"/>
      <c r="GO108" s="26"/>
      <c r="GP108" s="26"/>
      <c r="GQ108" s="26"/>
      <c r="GR108" s="26"/>
      <c r="GS108" s="26"/>
      <c r="GT108" s="55"/>
      <c r="GU108" s="64"/>
      <c r="GV108" s="26"/>
      <c r="GW108" s="26"/>
      <c r="GX108" s="26"/>
      <c r="GY108" s="26"/>
      <c r="GZ108" s="26"/>
      <c r="HA108" s="55"/>
      <c r="HB108" s="64"/>
      <c r="HC108" s="26"/>
      <c r="HD108" s="26"/>
      <c r="HE108" s="26"/>
      <c r="HF108" s="26"/>
      <c r="HG108" s="26"/>
      <c r="HH108" s="55"/>
      <c r="HI108" s="64"/>
      <c r="HJ108" s="26"/>
      <c r="HK108" s="26"/>
      <c r="HL108" s="26"/>
      <c r="HM108" s="26"/>
      <c r="HN108" s="26"/>
      <c r="HO108" s="55"/>
      <c r="HP108" s="64"/>
      <c r="HQ108" s="26"/>
      <c r="HR108" s="26"/>
      <c r="HS108" s="26"/>
      <c r="HT108" s="26"/>
      <c r="HU108" s="26"/>
      <c r="HV108" s="55"/>
      <c r="HW108" s="64"/>
      <c r="HX108" s="26"/>
      <c r="HY108" s="26"/>
      <c r="HZ108" s="26"/>
      <c r="IA108" s="26"/>
      <c r="IB108" s="26"/>
      <c r="IC108" s="55"/>
      <c r="ID108" s="64"/>
      <c r="IE108" s="26"/>
      <c r="IF108" s="26"/>
      <c r="IG108" s="26"/>
      <c r="IH108" s="26"/>
      <c r="II108" s="26"/>
      <c r="IJ108" s="55"/>
      <c r="IK108" s="64"/>
      <c r="IL108" s="26"/>
      <c r="IM108" s="26"/>
      <c r="IN108" s="26"/>
      <c r="IO108" s="26"/>
      <c r="IP108" s="26"/>
      <c r="IQ108" s="55"/>
      <c r="IR108" s="64"/>
      <c r="IS108" s="26"/>
      <c r="IT108" s="26"/>
      <c r="IU108" s="26"/>
      <c r="IV108" s="26"/>
      <c r="IW108" s="26"/>
      <c r="IX108" s="55"/>
      <c r="IY108" s="64"/>
      <c r="IZ108" s="26"/>
      <c r="JA108" s="26"/>
      <c r="JB108" s="26"/>
      <c r="JC108" s="26"/>
      <c r="JD108" s="26"/>
      <c r="JE108" s="55"/>
      <c r="JF108" s="64"/>
      <c r="JG108" s="26"/>
      <c r="JH108" s="26"/>
      <c r="JI108" s="26"/>
      <c r="JJ108" s="26"/>
      <c r="JK108" s="26"/>
      <c r="JL108" s="55"/>
      <c r="JM108" s="64"/>
      <c r="JN108" s="26"/>
      <c r="JO108" s="26"/>
      <c r="JP108" s="26"/>
      <c r="JQ108" s="26"/>
      <c r="JR108" s="26"/>
      <c r="JS108" s="55"/>
      <c r="JT108" s="64"/>
      <c r="JU108" s="26"/>
      <c r="JV108" s="26"/>
      <c r="JW108" s="26"/>
      <c r="JX108" s="26"/>
      <c r="JY108" s="26"/>
      <c r="JZ108" s="55"/>
      <c r="KA108" s="64"/>
      <c r="KB108" s="26"/>
      <c r="KC108" s="26"/>
      <c r="KD108" s="26"/>
      <c r="KE108" s="26"/>
      <c r="KF108" s="26"/>
      <c r="KG108" s="55"/>
      <c r="KH108" s="64"/>
      <c r="KI108" s="26"/>
      <c r="KJ108" s="26"/>
      <c r="KK108" s="26"/>
      <c r="KL108" s="26"/>
      <c r="KM108" s="26"/>
      <c r="KN108" s="55"/>
      <c r="KO108" s="64"/>
      <c r="KP108" s="26"/>
      <c r="KQ108" s="26"/>
      <c r="KR108" s="26"/>
      <c r="KS108" s="26"/>
      <c r="KT108" s="26"/>
      <c r="KU108" s="55"/>
      <c r="KV108" s="64"/>
      <c r="KW108" s="26"/>
      <c r="KX108" s="26"/>
      <c r="KY108" s="26"/>
      <c r="KZ108" s="26"/>
      <c r="LA108" s="26"/>
      <c r="LB108" s="55"/>
      <c r="LC108" s="64"/>
      <c r="LD108" s="26"/>
      <c r="LE108" s="26"/>
      <c r="LF108" s="26"/>
      <c r="LG108" s="26"/>
      <c r="LH108" s="26"/>
      <c r="LI108" s="55"/>
      <c r="LJ108" s="64"/>
      <c r="LK108" s="26"/>
      <c r="LL108" s="26"/>
      <c r="LM108" s="26"/>
      <c r="LN108" s="26"/>
      <c r="LO108" s="26"/>
      <c r="LP108" s="55"/>
      <c r="LQ108" s="64"/>
      <c r="LR108" s="26"/>
      <c r="LS108" s="26"/>
      <c r="LT108" s="26"/>
      <c r="LU108" s="26"/>
      <c r="LV108" s="26"/>
      <c r="LW108" s="55"/>
      <c r="LX108" s="64"/>
      <c r="LY108" s="26"/>
      <c r="LZ108" s="26"/>
      <c r="MA108" s="26"/>
      <c r="MB108" s="26"/>
      <c r="MC108" s="26"/>
      <c r="MD108" s="55"/>
      <c r="ME108" s="64"/>
      <c r="MF108" s="26"/>
      <c r="MG108" s="26"/>
      <c r="MH108" s="26"/>
      <c r="MI108" s="26"/>
      <c r="MJ108" s="26"/>
      <c r="MK108" s="55"/>
      <c r="ML108" s="64"/>
      <c r="MM108" s="26"/>
      <c r="MN108" s="26"/>
      <c r="MO108" s="26"/>
      <c r="MP108" s="26"/>
      <c r="MQ108" s="26"/>
      <c r="MR108" s="55"/>
      <c r="MS108" s="64"/>
      <c r="MT108" s="26"/>
      <c r="MU108" s="26"/>
      <c r="MV108" s="26"/>
      <c r="MW108" s="26"/>
      <c r="MX108" s="26"/>
      <c r="MY108" s="55"/>
      <c r="MZ108" s="64"/>
      <c r="NA108" s="26"/>
      <c r="NB108" s="26"/>
      <c r="NC108" s="26"/>
      <c r="ND108" s="26"/>
      <c r="NE108" s="26"/>
      <c r="NF108" s="55"/>
      <c r="NG108" s="64"/>
      <c r="NH108" s="26"/>
      <c r="NI108" s="26"/>
      <c r="NJ108" s="26"/>
      <c r="NK108" s="26"/>
      <c r="NL108" s="26"/>
      <c r="NM108" s="55"/>
      <c r="NN108" s="64"/>
      <c r="NO108" s="26"/>
      <c r="NP108" s="26"/>
      <c r="NQ108" s="26"/>
      <c r="NR108" s="26"/>
      <c r="NS108" s="26"/>
      <c r="NT108" s="55"/>
      <c r="NU108" s="64"/>
      <c r="NV108" s="26"/>
      <c r="NW108" s="26"/>
      <c r="NX108" s="26"/>
      <c r="NY108" s="26"/>
      <c r="NZ108" s="26"/>
      <c r="OA108" s="55"/>
      <c r="OB108" s="64"/>
      <c r="OC108" s="26"/>
      <c r="OD108" s="26"/>
      <c r="OE108" s="26"/>
      <c r="OF108" s="26"/>
      <c r="OG108" s="26"/>
      <c r="OH108" s="55"/>
      <c r="OI108" s="64"/>
      <c r="OJ108" s="26"/>
      <c r="OK108" s="26"/>
      <c r="OL108" s="26"/>
      <c r="OM108" s="26"/>
      <c r="ON108" s="26"/>
      <c r="OO108" s="55"/>
      <c r="OP108" s="64"/>
      <c r="OQ108" s="26"/>
      <c r="OR108" s="26"/>
      <c r="OS108" s="26"/>
      <c r="OT108" s="26"/>
      <c r="OU108" s="26"/>
      <c r="OV108" s="55"/>
      <c r="OW108" s="64"/>
      <c r="OX108" s="26"/>
      <c r="OY108" s="26"/>
      <c r="OZ108" s="26"/>
      <c r="PA108" s="26"/>
      <c r="PB108" s="26"/>
      <c r="PC108" s="55"/>
      <c r="PD108" s="64"/>
      <c r="PE108" s="26"/>
      <c r="PF108" s="26"/>
      <c r="PG108" s="26"/>
      <c r="PH108" s="26"/>
      <c r="PI108" s="26"/>
      <c r="PJ108" s="55"/>
      <c r="PK108" s="64"/>
      <c r="PL108" s="26"/>
      <c r="PM108" s="26"/>
      <c r="PN108" s="26"/>
      <c r="PO108" s="26"/>
      <c r="PP108" s="26"/>
      <c r="PQ108" s="55"/>
      <c r="PR108" s="64"/>
    </row>
    <row r="109" spans="1:434 14670:14670" ht="12" customHeight="1">
      <c r="A109" s="166"/>
      <c r="B109" s="40" t="s">
        <v>2170</v>
      </c>
      <c r="C109" s="26"/>
      <c r="D109" s="26"/>
      <c r="E109" s="26"/>
      <c r="F109" s="55"/>
      <c r="G109" s="64"/>
      <c r="H109" s="26"/>
      <c r="I109" s="26"/>
      <c r="J109" s="26"/>
      <c r="K109" s="26"/>
      <c r="L109" s="26"/>
      <c r="M109" s="55"/>
      <c r="N109" s="64"/>
      <c r="O109" s="26"/>
      <c r="P109" s="26"/>
      <c r="Q109" s="26"/>
      <c r="R109" s="26"/>
      <c r="S109" s="26"/>
      <c r="T109" s="55"/>
      <c r="U109" s="64"/>
      <c r="V109" s="26"/>
      <c r="W109" s="26"/>
      <c r="X109" s="26"/>
      <c r="Y109" s="26"/>
      <c r="Z109" s="26"/>
      <c r="AA109" s="55"/>
      <c r="AB109" s="64"/>
      <c r="AC109" s="26"/>
      <c r="AD109" s="26"/>
      <c r="AE109" s="26"/>
      <c r="AF109" s="26"/>
      <c r="AG109" s="26"/>
      <c r="AH109" s="55"/>
      <c r="AI109" s="64"/>
      <c r="AJ109" s="26"/>
      <c r="AK109" s="26"/>
      <c r="AL109" s="26"/>
      <c r="AM109" s="26"/>
      <c r="AN109" s="26"/>
      <c r="AO109" s="55"/>
      <c r="AP109" s="64"/>
      <c r="AQ109" s="26"/>
      <c r="AR109" s="26"/>
      <c r="AS109" s="26"/>
      <c r="AT109" s="26"/>
      <c r="AU109" s="26"/>
      <c r="AV109" s="55"/>
      <c r="AW109" s="64"/>
      <c r="AX109" s="26"/>
      <c r="AY109" s="26"/>
      <c r="AZ109" s="26"/>
      <c r="BA109" s="26"/>
      <c r="BB109" s="26"/>
      <c r="BC109" s="55"/>
      <c r="BD109" s="64"/>
      <c r="BE109" s="26"/>
      <c r="BF109" s="26"/>
      <c r="BG109" s="26"/>
      <c r="BH109" s="26"/>
      <c r="BI109" s="26"/>
      <c r="BJ109" s="55"/>
      <c r="BK109" s="64"/>
      <c r="BL109" s="26"/>
      <c r="BM109" s="26"/>
      <c r="BN109" s="26"/>
      <c r="BO109" s="26"/>
      <c r="BP109" s="26"/>
      <c r="BQ109" s="55"/>
      <c r="BR109" s="64"/>
      <c r="BS109" s="26"/>
      <c r="BT109" s="26"/>
      <c r="BU109" s="26"/>
      <c r="BV109" s="26"/>
      <c r="BW109" s="26"/>
      <c r="BX109" s="55"/>
      <c r="BY109" s="64"/>
      <c r="BZ109" s="26"/>
      <c r="CA109" s="26"/>
      <c r="CB109" s="26"/>
      <c r="CC109" s="26"/>
      <c r="CD109" s="26"/>
      <c r="CE109" s="55"/>
      <c r="CF109" s="64"/>
      <c r="CG109" s="26"/>
      <c r="CH109" s="26"/>
      <c r="CI109" s="26"/>
      <c r="CJ109" s="26"/>
      <c r="CK109" s="26"/>
      <c r="CL109" s="55"/>
      <c r="CM109" s="64"/>
      <c r="CN109" s="26"/>
      <c r="CO109" s="26"/>
      <c r="CP109" s="26"/>
      <c r="CQ109" s="26"/>
      <c r="CR109" s="26"/>
      <c r="CS109" s="55"/>
      <c r="CT109" s="64"/>
      <c r="CU109" s="26"/>
      <c r="CV109" s="26"/>
      <c r="CW109" s="26"/>
      <c r="CX109" s="26"/>
      <c r="CY109" s="26"/>
      <c r="CZ109" s="55"/>
      <c r="DA109" s="64"/>
      <c r="DB109" s="26"/>
      <c r="DC109" s="26"/>
      <c r="DD109" s="26"/>
      <c r="DE109" s="26"/>
      <c r="DF109" s="26"/>
      <c r="DG109" s="55"/>
      <c r="DH109" s="64"/>
      <c r="DI109" s="26"/>
      <c r="DJ109" s="26"/>
      <c r="DK109" s="26"/>
      <c r="DL109" s="26"/>
      <c r="DM109" s="26"/>
      <c r="DN109" s="55"/>
      <c r="DO109" s="64"/>
      <c r="DP109" s="26"/>
      <c r="DQ109" s="26"/>
      <c r="DR109" s="26"/>
      <c r="DS109" s="26"/>
      <c r="DT109" s="26"/>
      <c r="DU109" s="55"/>
      <c r="DV109" s="64"/>
      <c r="DW109" s="26"/>
      <c r="DX109" s="26"/>
      <c r="DY109" s="26"/>
      <c r="DZ109" s="26"/>
      <c r="EA109" s="26"/>
      <c r="EB109" s="55"/>
      <c r="EC109" s="64"/>
      <c r="ED109" s="26"/>
      <c r="EE109" s="26"/>
      <c r="EF109" s="26"/>
      <c r="EG109" s="26"/>
      <c r="EH109" s="26"/>
      <c r="EI109" s="55"/>
      <c r="EJ109" s="64"/>
      <c r="EK109" s="26"/>
      <c r="EL109" s="26"/>
      <c r="EM109" s="26"/>
      <c r="EN109" s="26"/>
      <c r="EO109" s="26"/>
      <c r="EP109" s="55"/>
      <c r="EQ109" s="64"/>
      <c r="ER109" s="26"/>
      <c r="ES109" s="26"/>
      <c r="ET109" s="26"/>
      <c r="EU109" s="26"/>
      <c r="EV109" s="26"/>
      <c r="EW109" s="55"/>
      <c r="EX109" s="64"/>
      <c r="EY109" s="26"/>
      <c r="EZ109" s="26"/>
      <c r="FA109" s="26"/>
      <c r="FB109" s="26"/>
      <c r="FC109" s="26"/>
      <c r="FD109" s="55"/>
      <c r="FE109" s="64"/>
      <c r="FF109" s="26"/>
      <c r="FG109" s="26"/>
      <c r="FH109" s="26"/>
      <c r="FI109" s="26"/>
      <c r="FJ109" s="26"/>
      <c r="FK109" s="55"/>
      <c r="FL109" s="64"/>
      <c r="FM109" s="26"/>
      <c r="FN109" s="26"/>
      <c r="FO109" s="26"/>
      <c r="FP109" s="26"/>
      <c r="FQ109" s="26"/>
      <c r="FR109" s="55"/>
      <c r="FS109" s="64"/>
      <c r="FT109" s="26"/>
      <c r="FU109" s="26"/>
      <c r="FV109" s="26"/>
      <c r="FW109" s="26"/>
      <c r="FX109" s="26"/>
      <c r="FY109" s="55"/>
      <c r="FZ109" s="64"/>
      <c r="GA109" s="26"/>
      <c r="GB109" s="26"/>
      <c r="GC109" s="26"/>
      <c r="GD109" s="26"/>
      <c r="GE109" s="26"/>
      <c r="GF109" s="55"/>
      <c r="GG109" s="64"/>
      <c r="GH109" s="26"/>
      <c r="GI109" s="26"/>
      <c r="GJ109" s="26"/>
      <c r="GK109" s="26"/>
      <c r="GL109" s="26"/>
      <c r="GM109" s="55"/>
      <c r="GN109" s="64"/>
      <c r="GO109" s="26"/>
      <c r="GP109" s="26"/>
      <c r="GQ109" s="26"/>
      <c r="GR109" s="26"/>
      <c r="GS109" s="26"/>
      <c r="GT109" s="55"/>
      <c r="GU109" s="64"/>
      <c r="GV109" s="26"/>
      <c r="GW109" s="26"/>
      <c r="GX109" s="26"/>
      <c r="GY109" s="26"/>
      <c r="GZ109" s="26"/>
      <c r="HA109" s="55"/>
      <c r="HB109" s="64"/>
      <c r="HC109" s="26"/>
      <c r="HD109" s="26"/>
      <c r="HE109" s="26"/>
      <c r="HF109" s="26"/>
      <c r="HG109" s="26"/>
      <c r="HH109" s="55"/>
      <c r="HI109" s="64"/>
      <c r="HJ109" s="26"/>
      <c r="HK109" s="26"/>
      <c r="HL109" s="26"/>
      <c r="HM109" s="26"/>
      <c r="HN109" s="26"/>
      <c r="HO109" s="55"/>
      <c r="HP109" s="64"/>
      <c r="HQ109" s="26"/>
      <c r="HR109" s="26"/>
      <c r="HS109" s="26"/>
      <c r="HT109" s="26"/>
      <c r="HU109" s="26"/>
      <c r="HV109" s="55"/>
      <c r="HW109" s="64"/>
      <c r="HX109" s="26"/>
      <c r="HY109" s="26"/>
      <c r="HZ109" s="26"/>
      <c r="IA109" s="26"/>
      <c r="IB109" s="26"/>
      <c r="IC109" s="55"/>
      <c r="ID109" s="64"/>
      <c r="IE109" s="26"/>
      <c r="IF109" s="26"/>
      <c r="IG109" s="26"/>
      <c r="IH109" s="26"/>
      <c r="II109" s="26"/>
      <c r="IJ109" s="55"/>
      <c r="IK109" s="64"/>
      <c r="IL109" s="26"/>
      <c r="IM109" s="26"/>
      <c r="IN109" s="26"/>
      <c r="IO109" s="26"/>
      <c r="IP109" s="26"/>
      <c r="IQ109" s="55"/>
      <c r="IR109" s="64"/>
      <c r="IS109" s="26"/>
      <c r="IT109" s="26"/>
      <c r="IU109" s="26"/>
      <c r="IV109" s="26"/>
      <c r="IW109" s="26"/>
      <c r="IX109" s="55"/>
      <c r="IY109" s="64"/>
      <c r="IZ109" s="26"/>
      <c r="JA109" s="26"/>
      <c r="JB109" s="26"/>
      <c r="JC109" s="26"/>
      <c r="JD109" s="26"/>
      <c r="JE109" s="55"/>
      <c r="JF109" s="64"/>
      <c r="JG109" s="26"/>
      <c r="JH109" s="26"/>
      <c r="JI109" s="26"/>
      <c r="JJ109" s="26"/>
      <c r="JK109" s="26"/>
      <c r="JL109" s="55"/>
      <c r="JM109" s="64"/>
      <c r="JN109" s="26"/>
      <c r="JO109" s="26"/>
      <c r="JP109" s="26"/>
      <c r="JQ109" s="26"/>
      <c r="JR109" s="26"/>
      <c r="JS109" s="55"/>
      <c r="JT109" s="64"/>
      <c r="JU109" s="26"/>
      <c r="JV109" s="26"/>
      <c r="JW109" s="26"/>
      <c r="JX109" s="26"/>
      <c r="JY109" s="26"/>
      <c r="JZ109" s="55"/>
      <c r="KA109" s="64"/>
      <c r="KB109" s="26"/>
      <c r="KC109" s="26"/>
      <c r="KD109" s="26"/>
      <c r="KE109" s="26"/>
      <c r="KF109" s="26"/>
      <c r="KG109" s="55"/>
      <c r="KH109" s="64"/>
      <c r="KI109" s="26"/>
      <c r="KJ109" s="26"/>
      <c r="KK109" s="26"/>
      <c r="KL109" s="26"/>
      <c r="KM109" s="26"/>
      <c r="KN109" s="55"/>
      <c r="KO109" s="64"/>
      <c r="KP109" s="26"/>
      <c r="KQ109" s="26"/>
      <c r="KR109" s="26"/>
      <c r="KS109" s="26"/>
      <c r="KT109" s="26"/>
      <c r="KU109" s="55"/>
      <c r="KV109" s="64"/>
      <c r="KW109" s="26"/>
      <c r="KX109" s="26"/>
      <c r="KY109" s="26"/>
      <c r="KZ109" s="26"/>
      <c r="LA109" s="26"/>
      <c r="LB109" s="55"/>
      <c r="LC109" s="64"/>
      <c r="LD109" s="26"/>
      <c r="LE109" s="26"/>
      <c r="LF109" s="26"/>
      <c r="LG109" s="26"/>
      <c r="LH109" s="26"/>
      <c r="LI109" s="55"/>
      <c r="LJ109" s="64"/>
      <c r="LK109" s="26"/>
      <c r="LL109" s="26"/>
      <c r="LM109" s="26"/>
      <c r="LN109" s="26"/>
      <c r="LO109" s="26"/>
      <c r="LP109" s="55"/>
      <c r="LQ109" s="64"/>
      <c r="LR109" s="26"/>
      <c r="LS109" s="26"/>
      <c r="LT109" s="26"/>
      <c r="LU109" s="26"/>
      <c r="LV109" s="26"/>
      <c r="LW109" s="55"/>
      <c r="LX109" s="64"/>
      <c r="LY109" s="26"/>
      <c r="LZ109" s="26"/>
      <c r="MA109" s="26"/>
      <c r="MB109" s="26"/>
      <c r="MC109" s="26"/>
      <c r="MD109" s="55"/>
      <c r="ME109" s="64"/>
      <c r="MF109" s="26"/>
      <c r="MG109" s="26"/>
      <c r="MH109" s="26"/>
      <c r="MI109" s="26"/>
      <c r="MJ109" s="26"/>
      <c r="MK109" s="55"/>
      <c r="ML109" s="64"/>
      <c r="MM109" s="26"/>
      <c r="MN109" s="26"/>
      <c r="MO109" s="26"/>
      <c r="MP109" s="26"/>
      <c r="MQ109" s="26"/>
      <c r="MR109" s="55"/>
      <c r="MS109" s="64"/>
      <c r="MT109" s="26"/>
      <c r="MU109" s="26"/>
      <c r="MV109" s="26"/>
      <c r="MW109" s="26"/>
      <c r="MX109" s="26"/>
      <c r="MY109" s="55"/>
      <c r="MZ109" s="64"/>
      <c r="NA109" s="26"/>
      <c r="NB109" s="26"/>
      <c r="NC109" s="26"/>
      <c r="ND109" s="26"/>
      <c r="NE109" s="26"/>
      <c r="NF109" s="55"/>
      <c r="NG109" s="64"/>
      <c r="NH109" s="26"/>
      <c r="NI109" s="26"/>
      <c r="NJ109" s="26"/>
      <c r="NK109" s="26"/>
      <c r="NL109" s="26"/>
      <c r="NM109" s="55"/>
      <c r="NN109" s="64"/>
      <c r="NO109" s="26"/>
      <c r="NP109" s="26"/>
      <c r="NQ109" s="26"/>
      <c r="NR109" s="26"/>
      <c r="NS109" s="26"/>
      <c r="NT109" s="55"/>
      <c r="NU109" s="64"/>
      <c r="NV109" s="26"/>
      <c r="NW109" s="26"/>
      <c r="NX109" s="26"/>
      <c r="NY109" s="26"/>
      <c r="NZ109" s="26"/>
      <c r="OA109" s="55"/>
      <c r="OB109" s="64"/>
      <c r="OC109" s="26"/>
      <c r="OD109" s="26"/>
      <c r="OE109" s="26"/>
      <c r="OF109" s="26"/>
      <c r="OG109" s="26"/>
      <c r="OH109" s="55"/>
      <c r="OI109" s="64"/>
      <c r="OJ109" s="26"/>
      <c r="OK109" s="26"/>
      <c r="OL109" s="26"/>
      <c r="OM109" s="26"/>
      <c r="ON109" s="26"/>
      <c r="OO109" s="55"/>
      <c r="OP109" s="64"/>
      <c r="OQ109" s="26"/>
      <c r="OR109" s="26"/>
      <c r="OS109" s="26"/>
      <c r="OT109" s="26"/>
      <c r="OU109" s="26"/>
      <c r="OV109" s="55"/>
      <c r="OW109" s="64"/>
      <c r="OX109" s="26"/>
      <c r="OY109" s="26"/>
      <c r="OZ109" s="26"/>
      <c r="PA109" s="26"/>
      <c r="PB109" s="26"/>
      <c r="PC109" s="55"/>
      <c r="PD109" s="64"/>
      <c r="PE109" s="26"/>
      <c r="PF109" s="26"/>
      <c r="PG109" s="26"/>
      <c r="PH109" s="26"/>
      <c r="PI109" s="26"/>
      <c r="PJ109" s="55"/>
      <c r="PK109" s="64"/>
      <c r="PL109" s="26"/>
      <c r="PM109" s="26"/>
      <c r="PN109" s="26"/>
      <c r="PO109" s="26"/>
      <c r="PP109" s="26"/>
      <c r="PQ109" s="55"/>
      <c r="PR109" s="64"/>
    </row>
    <row r="110" spans="1:434 14670:14670" ht="12" customHeight="1">
      <c r="A110" s="166"/>
      <c r="B110" s="40" t="s">
        <v>2143</v>
      </c>
      <c r="C110" s="26"/>
      <c r="D110" s="26"/>
      <c r="E110" s="26"/>
      <c r="F110" s="55"/>
      <c r="G110" s="64"/>
      <c r="H110" s="26"/>
      <c r="I110" s="26"/>
      <c r="J110" s="26"/>
      <c r="K110" s="26"/>
      <c r="L110" s="26"/>
      <c r="M110" s="55"/>
      <c r="N110" s="64"/>
      <c r="O110" s="26"/>
      <c r="P110" s="26"/>
      <c r="Q110" s="26"/>
      <c r="R110" s="26"/>
      <c r="S110" s="26"/>
      <c r="T110" s="55"/>
      <c r="U110" s="64"/>
      <c r="V110" s="26"/>
      <c r="W110" s="26"/>
      <c r="X110" s="26"/>
      <c r="Y110" s="26"/>
      <c r="Z110" s="26"/>
      <c r="AA110" s="55"/>
      <c r="AB110" s="64"/>
      <c r="AC110" s="26"/>
      <c r="AD110" s="26"/>
      <c r="AE110" s="26"/>
      <c r="AF110" s="26"/>
      <c r="AG110" s="26"/>
      <c r="AH110" s="55"/>
      <c r="AI110" s="64"/>
      <c r="AJ110" s="26"/>
      <c r="AK110" s="26"/>
      <c r="AL110" s="26"/>
      <c r="AM110" s="26"/>
      <c r="AN110" s="26"/>
      <c r="AO110" s="55"/>
      <c r="AP110" s="64"/>
      <c r="AQ110" s="26"/>
      <c r="AR110" s="26"/>
      <c r="AS110" s="26"/>
      <c r="AT110" s="26"/>
      <c r="AU110" s="26"/>
      <c r="AV110" s="55"/>
      <c r="AW110" s="64"/>
      <c r="AX110" s="26"/>
      <c r="AY110" s="26"/>
      <c r="AZ110" s="26"/>
      <c r="BA110" s="26"/>
      <c r="BB110" s="26"/>
      <c r="BC110" s="55"/>
      <c r="BD110" s="64"/>
      <c r="BE110" s="26"/>
      <c r="BF110" s="26"/>
      <c r="BG110" s="26"/>
      <c r="BH110" s="26"/>
      <c r="BI110" s="26"/>
      <c r="BJ110" s="55"/>
      <c r="BK110" s="64"/>
      <c r="BL110" s="26"/>
      <c r="BM110" s="26"/>
      <c r="BN110" s="26"/>
      <c r="BO110" s="26"/>
      <c r="BP110" s="26"/>
      <c r="BQ110" s="55"/>
      <c r="BR110" s="64"/>
      <c r="BS110" s="26"/>
      <c r="BT110" s="26"/>
      <c r="BU110" s="26"/>
      <c r="BV110" s="26"/>
      <c r="BW110" s="26"/>
      <c r="BX110" s="55"/>
      <c r="BY110" s="64"/>
      <c r="BZ110" s="26"/>
      <c r="CA110" s="26"/>
      <c r="CB110" s="26"/>
      <c r="CC110" s="26"/>
      <c r="CD110" s="26"/>
      <c r="CE110" s="55"/>
      <c r="CF110" s="64"/>
      <c r="CG110" s="26"/>
      <c r="CH110" s="26"/>
      <c r="CI110" s="26"/>
      <c r="CJ110" s="26"/>
      <c r="CK110" s="26"/>
      <c r="CL110" s="55"/>
      <c r="CM110" s="64"/>
      <c r="CN110" s="26"/>
      <c r="CO110" s="26"/>
      <c r="CP110" s="26"/>
      <c r="CQ110" s="26"/>
      <c r="CR110" s="26"/>
      <c r="CS110" s="55"/>
      <c r="CT110" s="64"/>
      <c r="CU110" s="26"/>
      <c r="CV110" s="26"/>
      <c r="CW110" s="26"/>
      <c r="CX110" s="26"/>
      <c r="CY110" s="26"/>
      <c r="CZ110" s="55"/>
      <c r="DA110" s="64"/>
      <c r="DB110" s="26"/>
      <c r="DC110" s="26"/>
      <c r="DD110" s="26"/>
      <c r="DE110" s="26"/>
      <c r="DF110" s="26"/>
      <c r="DG110" s="55"/>
      <c r="DH110" s="64"/>
      <c r="DI110" s="26"/>
      <c r="DJ110" s="26"/>
      <c r="DK110" s="26"/>
      <c r="DL110" s="26"/>
      <c r="DM110" s="26"/>
      <c r="DN110" s="55"/>
      <c r="DO110" s="64"/>
      <c r="DP110" s="26"/>
      <c r="DQ110" s="26"/>
      <c r="DR110" s="26"/>
      <c r="DS110" s="26"/>
      <c r="DT110" s="26"/>
      <c r="DU110" s="55"/>
      <c r="DV110" s="64"/>
      <c r="DW110" s="26"/>
      <c r="DX110" s="26"/>
      <c r="DY110" s="26"/>
      <c r="DZ110" s="26"/>
      <c r="EA110" s="26"/>
      <c r="EB110" s="55"/>
      <c r="EC110" s="64"/>
      <c r="ED110" s="26"/>
      <c r="EE110" s="26"/>
      <c r="EF110" s="26"/>
      <c r="EG110" s="26"/>
      <c r="EH110" s="26"/>
      <c r="EI110" s="55"/>
      <c r="EJ110" s="64"/>
      <c r="EK110" s="26"/>
      <c r="EL110" s="26"/>
      <c r="EM110" s="26"/>
      <c r="EN110" s="26"/>
      <c r="EO110" s="26"/>
      <c r="EP110" s="55"/>
      <c r="EQ110" s="64"/>
      <c r="ER110" s="26"/>
      <c r="ES110" s="26"/>
      <c r="ET110" s="26"/>
      <c r="EU110" s="26"/>
      <c r="EV110" s="26"/>
      <c r="EW110" s="55"/>
      <c r="EX110" s="64"/>
      <c r="EY110" s="26"/>
      <c r="EZ110" s="26"/>
      <c r="FA110" s="26"/>
      <c r="FB110" s="26"/>
      <c r="FC110" s="26"/>
      <c r="FD110" s="55"/>
      <c r="FE110" s="64"/>
      <c r="FF110" s="26"/>
      <c r="FG110" s="26"/>
      <c r="FH110" s="26"/>
      <c r="FI110" s="26"/>
      <c r="FJ110" s="26"/>
      <c r="FK110" s="55"/>
      <c r="FL110" s="64"/>
      <c r="FM110" s="26"/>
      <c r="FN110" s="26"/>
      <c r="FO110" s="26"/>
      <c r="FP110" s="26"/>
      <c r="FQ110" s="26"/>
      <c r="FR110" s="55"/>
      <c r="FS110" s="64"/>
      <c r="FT110" s="26"/>
      <c r="FU110" s="26"/>
      <c r="FV110" s="26"/>
      <c r="FW110" s="26"/>
      <c r="FX110" s="26"/>
      <c r="FY110" s="55"/>
      <c r="FZ110" s="64"/>
      <c r="GA110" s="26"/>
      <c r="GB110" s="26"/>
      <c r="GC110" s="26"/>
      <c r="GD110" s="26"/>
      <c r="GE110" s="26"/>
      <c r="GF110" s="55"/>
      <c r="GG110" s="64"/>
      <c r="GH110" s="26"/>
      <c r="GI110" s="26"/>
      <c r="GJ110" s="26"/>
      <c r="GK110" s="26"/>
      <c r="GL110" s="26"/>
      <c r="GM110" s="55"/>
      <c r="GN110" s="64"/>
      <c r="GO110" s="26"/>
      <c r="GP110" s="26"/>
      <c r="GQ110" s="26"/>
      <c r="GR110" s="26"/>
      <c r="GS110" s="26"/>
      <c r="GT110" s="55"/>
      <c r="GU110" s="64"/>
      <c r="GV110" s="26"/>
      <c r="GW110" s="26"/>
      <c r="GX110" s="26"/>
      <c r="GY110" s="26"/>
      <c r="GZ110" s="26"/>
      <c r="HA110" s="55"/>
      <c r="HB110" s="64"/>
      <c r="HC110" s="26"/>
      <c r="HD110" s="26"/>
      <c r="HE110" s="26"/>
      <c r="HF110" s="26"/>
      <c r="HG110" s="26"/>
      <c r="HH110" s="55"/>
      <c r="HI110" s="64"/>
      <c r="HJ110" s="26"/>
      <c r="HK110" s="26"/>
      <c r="HL110" s="26"/>
      <c r="HM110" s="26"/>
      <c r="HN110" s="26"/>
      <c r="HO110" s="55"/>
      <c r="HP110" s="64"/>
      <c r="HQ110" s="26"/>
      <c r="HR110" s="26"/>
      <c r="HS110" s="26"/>
      <c r="HT110" s="26"/>
      <c r="HU110" s="26"/>
      <c r="HV110" s="55"/>
      <c r="HW110" s="64"/>
      <c r="HX110" s="26"/>
      <c r="HY110" s="26"/>
      <c r="HZ110" s="26"/>
      <c r="IA110" s="26"/>
      <c r="IB110" s="26"/>
      <c r="IC110" s="55"/>
      <c r="ID110" s="64"/>
      <c r="IE110" s="26"/>
      <c r="IF110" s="26"/>
      <c r="IG110" s="26"/>
      <c r="IH110" s="26"/>
      <c r="II110" s="26"/>
      <c r="IJ110" s="55"/>
      <c r="IK110" s="64"/>
      <c r="IL110" s="26"/>
      <c r="IM110" s="26"/>
      <c r="IN110" s="26"/>
      <c r="IO110" s="26"/>
      <c r="IP110" s="26"/>
      <c r="IQ110" s="55"/>
      <c r="IR110" s="64"/>
      <c r="IS110" s="26"/>
      <c r="IT110" s="26"/>
      <c r="IU110" s="26"/>
      <c r="IV110" s="26"/>
      <c r="IW110" s="26"/>
      <c r="IX110" s="55"/>
      <c r="IY110" s="64"/>
      <c r="IZ110" s="26"/>
      <c r="JA110" s="26"/>
      <c r="JB110" s="26"/>
      <c r="JC110" s="26"/>
      <c r="JD110" s="26"/>
      <c r="JE110" s="55"/>
      <c r="JF110" s="64"/>
      <c r="JG110" s="26"/>
      <c r="JH110" s="26"/>
      <c r="JI110" s="26"/>
      <c r="JJ110" s="26"/>
      <c r="JK110" s="26"/>
      <c r="JL110" s="55"/>
      <c r="JM110" s="64"/>
      <c r="JN110" s="26"/>
      <c r="JO110" s="26"/>
      <c r="JP110" s="26"/>
      <c r="JQ110" s="26"/>
      <c r="JR110" s="26"/>
      <c r="JS110" s="55"/>
      <c r="JT110" s="64"/>
      <c r="JU110" s="26"/>
      <c r="JV110" s="26"/>
      <c r="JW110" s="26"/>
      <c r="JX110" s="26"/>
      <c r="JY110" s="26"/>
      <c r="JZ110" s="55"/>
      <c r="KA110" s="64"/>
      <c r="KB110" s="26"/>
      <c r="KC110" s="26"/>
      <c r="KD110" s="26"/>
      <c r="KE110" s="26"/>
      <c r="KF110" s="26"/>
      <c r="KG110" s="55"/>
      <c r="KH110" s="64"/>
      <c r="KI110" s="26"/>
      <c r="KJ110" s="26"/>
      <c r="KK110" s="26"/>
      <c r="KL110" s="26"/>
      <c r="KM110" s="26"/>
      <c r="KN110" s="55"/>
      <c r="KO110" s="64"/>
      <c r="KP110" s="26"/>
      <c r="KQ110" s="26"/>
      <c r="KR110" s="26"/>
      <c r="KS110" s="26"/>
      <c r="KT110" s="26"/>
      <c r="KU110" s="55"/>
      <c r="KV110" s="64"/>
      <c r="KW110" s="26"/>
      <c r="KX110" s="26"/>
      <c r="KY110" s="26"/>
      <c r="KZ110" s="26"/>
      <c r="LA110" s="26"/>
      <c r="LB110" s="55"/>
      <c r="LC110" s="64"/>
      <c r="LD110" s="26"/>
      <c r="LE110" s="26"/>
      <c r="LF110" s="26"/>
      <c r="LG110" s="26"/>
      <c r="LH110" s="26"/>
      <c r="LI110" s="55"/>
      <c r="LJ110" s="64"/>
      <c r="LK110" s="26"/>
      <c r="LL110" s="26"/>
      <c r="LM110" s="26"/>
      <c r="LN110" s="26"/>
      <c r="LO110" s="26"/>
      <c r="LP110" s="55"/>
      <c r="LQ110" s="64"/>
      <c r="LR110" s="26"/>
      <c r="LS110" s="26"/>
      <c r="LT110" s="26"/>
      <c r="LU110" s="26"/>
      <c r="LV110" s="26"/>
      <c r="LW110" s="55"/>
      <c r="LX110" s="64"/>
      <c r="LY110" s="26"/>
      <c r="LZ110" s="26"/>
      <c r="MA110" s="26"/>
      <c r="MB110" s="26"/>
      <c r="MC110" s="26"/>
      <c r="MD110" s="55"/>
      <c r="ME110" s="64"/>
      <c r="MF110" s="26"/>
      <c r="MG110" s="26"/>
      <c r="MH110" s="26"/>
      <c r="MI110" s="26"/>
      <c r="MJ110" s="26"/>
      <c r="MK110" s="55"/>
      <c r="ML110" s="64"/>
      <c r="MM110" s="26"/>
      <c r="MN110" s="26"/>
      <c r="MO110" s="26"/>
      <c r="MP110" s="26"/>
      <c r="MQ110" s="26"/>
      <c r="MR110" s="55"/>
      <c r="MS110" s="64"/>
      <c r="MT110" s="26"/>
      <c r="MU110" s="26"/>
      <c r="MV110" s="26"/>
      <c r="MW110" s="26"/>
      <c r="MX110" s="26"/>
      <c r="MY110" s="55"/>
      <c r="MZ110" s="64"/>
      <c r="NA110" s="26"/>
      <c r="NB110" s="26"/>
      <c r="NC110" s="26"/>
      <c r="ND110" s="26"/>
      <c r="NE110" s="26"/>
      <c r="NF110" s="55"/>
      <c r="NG110" s="64"/>
      <c r="NH110" s="26"/>
      <c r="NI110" s="26"/>
      <c r="NJ110" s="26"/>
      <c r="NK110" s="26"/>
      <c r="NL110" s="26"/>
      <c r="NM110" s="55"/>
      <c r="NN110" s="64"/>
      <c r="NO110" s="26"/>
      <c r="NP110" s="26"/>
      <c r="NQ110" s="26"/>
      <c r="NR110" s="26"/>
      <c r="NS110" s="26"/>
      <c r="NT110" s="55"/>
      <c r="NU110" s="64"/>
      <c r="NV110" s="26"/>
      <c r="NW110" s="26"/>
      <c r="NX110" s="26"/>
      <c r="NY110" s="26"/>
      <c r="NZ110" s="26"/>
      <c r="OA110" s="55"/>
      <c r="OB110" s="64"/>
      <c r="OC110" s="26"/>
      <c r="OD110" s="26"/>
      <c r="OE110" s="26"/>
      <c r="OF110" s="26"/>
      <c r="OG110" s="26"/>
      <c r="OH110" s="55"/>
      <c r="OI110" s="64"/>
      <c r="OJ110" s="26"/>
      <c r="OK110" s="26"/>
      <c r="OL110" s="26"/>
      <c r="OM110" s="26"/>
      <c r="ON110" s="26"/>
      <c r="OO110" s="55"/>
      <c r="OP110" s="64"/>
      <c r="OQ110" s="26"/>
      <c r="OR110" s="26"/>
      <c r="OS110" s="26"/>
      <c r="OT110" s="26"/>
      <c r="OU110" s="26"/>
      <c r="OV110" s="55"/>
      <c r="OW110" s="64"/>
      <c r="OX110" s="26"/>
      <c r="OY110" s="26"/>
      <c r="OZ110" s="26"/>
      <c r="PA110" s="26"/>
      <c r="PB110" s="26"/>
      <c r="PC110" s="55"/>
      <c r="PD110" s="64"/>
      <c r="PE110" s="26"/>
      <c r="PF110" s="26"/>
      <c r="PG110" s="26"/>
      <c r="PH110" s="26"/>
      <c r="PI110" s="26"/>
      <c r="PJ110" s="55"/>
      <c r="PK110" s="64"/>
      <c r="PL110" s="26"/>
      <c r="PM110" s="26"/>
      <c r="PN110" s="26"/>
      <c r="PO110" s="26"/>
      <c r="PP110" s="26"/>
      <c r="PQ110" s="55"/>
      <c r="PR110" s="64"/>
    </row>
    <row r="111" spans="1:434 14670:14670" ht="12" customHeight="1">
      <c r="A111" s="166"/>
      <c r="B111" s="40" t="s">
        <v>2171</v>
      </c>
      <c r="C111" s="26"/>
      <c r="D111" s="26"/>
      <c r="E111" s="26"/>
      <c r="F111" s="55"/>
      <c r="G111" s="64"/>
      <c r="H111" s="26"/>
      <c r="I111" s="26"/>
      <c r="J111" s="26"/>
      <c r="K111" s="26"/>
      <c r="L111" s="26"/>
      <c r="M111" s="55"/>
      <c r="N111" s="64"/>
      <c r="O111" s="26"/>
      <c r="P111" s="26"/>
      <c r="Q111" s="26"/>
      <c r="R111" s="26"/>
      <c r="S111" s="26"/>
      <c r="T111" s="55"/>
      <c r="U111" s="64"/>
      <c r="V111" s="26"/>
      <c r="W111" s="26"/>
      <c r="X111" s="26"/>
      <c r="Y111" s="26"/>
      <c r="Z111" s="26"/>
      <c r="AA111" s="55"/>
      <c r="AB111" s="64"/>
      <c r="AC111" s="26"/>
      <c r="AD111" s="26"/>
      <c r="AE111" s="26"/>
      <c r="AF111" s="26"/>
      <c r="AG111" s="26"/>
      <c r="AH111" s="55"/>
      <c r="AI111" s="64"/>
      <c r="AJ111" s="26"/>
      <c r="AK111" s="26"/>
      <c r="AL111" s="26"/>
      <c r="AM111" s="26"/>
      <c r="AN111" s="26"/>
      <c r="AO111" s="55"/>
      <c r="AP111" s="64"/>
      <c r="AQ111" s="26"/>
      <c r="AR111" s="26"/>
      <c r="AS111" s="26"/>
      <c r="AT111" s="26"/>
      <c r="AU111" s="26"/>
      <c r="AV111" s="55"/>
      <c r="AW111" s="64"/>
      <c r="AX111" s="26"/>
      <c r="AY111" s="26"/>
      <c r="AZ111" s="26"/>
      <c r="BA111" s="26"/>
      <c r="BB111" s="26"/>
      <c r="BC111" s="55"/>
      <c r="BD111" s="64"/>
      <c r="BE111" s="26"/>
      <c r="BF111" s="26"/>
      <c r="BG111" s="26"/>
      <c r="BH111" s="26"/>
      <c r="BI111" s="26"/>
      <c r="BJ111" s="55"/>
      <c r="BK111" s="64"/>
      <c r="BL111" s="26"/>
      <c r="BM111" s="26"/>
      <c r="BN111" s="26"/>
      <c r="BO111" s="26"/>
      <c r="BP111" s="26"/>
      <c r="BQ111" s="55"/>
      <c r="BR111" s="64"/>
      <c r="BS111" s="26"/>
      <c r="BT111" s="26"/>
      <c r="BU111" s="26"/>
      <c r="BV111" s="26"/>
      <c r="BW111" s="26"/>
      <c r="BX111" s="55"/>
      <c r="BY111" s="64"/>
      <c r="BZ111" s="26"/>
      <c r="CA111" s="26"/>
      <c r="CB111" s="26"/>
      <c r="CC111" s="26"/>
      <c r="CD111" s="26"/>
      <c r="CE111" s="55"/>
      <c r="CF111" s="64"/>
      <c r="CG111" s="26"/>
      <c r="CH111" s="26"/>
      <c r="CI111" s="26"/>
      <c r="CJ111" s="26"/>
      <c r="CK111" s="26"/>
      <c r="CL111" s="55"/>
      <c r="CM111" s="64"/>
      <c r="CN111" s="26"/>
      <c r="CO111" s="26"/>
      <c r="CP111" s="26"/>
      <c r="CQ111" s="26"/>
      <c r="CR111" s="26"/>
      <c r="CS111" s="55"/>
      <c r="CT111" s="64"/>
      <c r="CU111" s="26"/>
      <c r="CV111" s="26"/>
      <c r="CW111" s="26"/>
      <c r="CX111" s="26"/>
      <c r="CY111" s="26"/>
      <c r="CZ111" s="55"/>
      <c r="DA111" s="64"/>
      <c r="DB111" s="26"/>
      <c r="DC111" s="26"/>
      <c r="DD111" s="26"/>
      <c r="DE111" s="26"/>
      <c r="DF111" s="26"/>
      <c r="DG111" s="55"/>
      <c r="DH111" s="64"/>
      <c r="DI111" s="26"/>
      <c r="DJ111" s="26"/>
      <c r="DK111" s="26"/>
      <c r="DL111" s="26"/>
      <c r="DM111" s="26"/>
      <c r="DN111" s="55"/>
      <c r="DO111" s="64"/>
      <c r="DP111" s="26"/>
      <c r="DQ111" s="26"/>
      <c r="DR111" s="26"/>
      <c r="DS111" s="26"/>
      <c r="DT111" s="26"/>
      <c r="DU111" s="55"/>
      <c r="DV111" s="64"/>
      <c r="DW111" s="26"/>
      <c r="DX111" s="26"/>
      <c r="DY111" s="26"/>
      <c r="DZ111" s="26"/>
      <c r="EA111" s="26"/>
      <c r="EB111" s="55"/>
      <c r="EC111" s="64"/>
      <c r="ED111" s="26"/>
      <c r="EE111" s="26"/>
      <c r="EF111" s="26"/>
      <c r="EG111" s="26"/>
      <c r="EH111" s="26"/>
      <c r="EI111" s="55"/>
      <c r="EJ111" s="64"/>
      <c r="EK111" s="26"/>
      <c r="EL111" s="26"/>
      <c r="EM111" s="26"/>
      <c r="EN111" s="26"/>
      <c r="EO111" s="26"/>
      <c r="EP111" s="55"/>
      <c r="EQ111" s="64"/>
      <c r="ER111" s="26"/>
      <c r="ES111" s="26"/>
      <c r="ET111" s="26"/>
      <c r="EU111" s="26"/>
      <c r="EV111" s="26"/>
      <c r="EW111" s="55"/>
      <c r="EX111" s="64"/>
      <c r="EY111" s="26"/>
      <c r="EZ111" s="26"/>
      <c r="FA111" s="26"/>
      <c r="FB111" s="26"/>
      <c r="FC111" s="26"/>
      <c r="FD111" s="55"/>
      <c r="FE111" s="64"/>
      <c r="FF111" s="26"/>
      <c r="FG111" s="26"/>
      <c r="FH111" s="26"/>
      <c r="FI111" s="26"/>
      <c r="FJ111" s="26"/>
      <c r="FK111" s="55"/>
      <c r="FL111" s="64"/>
      <c r="FM111" s="26"/>
      <c r="FN111" s="26"/>
      <c r="FO111" s="26"/>
      <c r="FP111" s="26"/>
      <c r="FQ111" s="26"/>
      <c r="FR111" s="55"/>
      <c r="FS111" s="64"/>
      <c r="FT111" s="26"/>
      <c r="FU111" s="26"/>
      <c r="FV111" s="26"/>
      <c r="FW111" s="26"/>
      <c r="FX111" s="26"/>
      <c r="FY111" s="55"/>
      <c r="FZ111" s="64"/>
      <c r="GA111" s="26"/>
      <c r="GB111" s="26"/>
      <c r="GC111" s="26"/>
      <c r="GD111" s="26"/>
      <c r="GE111" s="26"/>
      <c r="GF111" s="55"/>
      <c r="GG111" s="64"/>
      <c r="GH111" s="26"/>
      <c r="GI111" s="26"/>
      <c r="GJ111" s="26"/>
      <c r="GK111" s="26"/>
      <c r="GL111" s="26"/>
      <c r="GM111" s="55"/>
      <c r="GN111" s="64"/>
      <c r="GO111" s="26"/>
      <c r="GP111" s="26"/>
      <c r="GQ111" s="26"/>
      <c r="GR111" s="26"/>
      <c r="GS111" s="26"/>
      <c r="GT111" s="55"/>
      <c r="GU111" s="64"/>
      <c r="GV111" s="26"/>
      <c r="GW111" s="26"/>
      <c r="GX111" s="26"/>
      <c r="GY111" s="26"/>
      <c r="GZ111" s="26"/>
      <c r="HA111" s="55"/>
      <c r="HB111" s="64"/>
      <c r="HC111" s="26"/>
      <c r="HD111" s="26"/>
      <c r="HE111" s="26"/>
      <c r="HF111" s="26"/>
      <c r="HG111" s="26"/>
      <c r="HH111" s="55"/>
      <c r="HI111" s="64"/>
      <c r="HJ111" s="26"/>
      <c r="HK111" s="26"/>
      <c r="HL111" s="26"/>
      <c r="HM111" s="26"/>
      <c r="HN111" s="26"/>
      <c r="HO111" s="55"/>
      <c r="HP111" s="64"/>
      <c r="HQ111" s="26"/>
      <c r="HR111" s="26"/>
      <c r="HS111" s="26"/>
      <c r="HT111" s="26"/>
      <c r="HU111" s="26"/>
      <c r="HV111" s="55"/>
      <c r="HW111" s="64"/>
      <c r="HX111" s="26"/>
      <c r="HY111" s="26"/>
      <c r="HZ111" s="26"/>
      <c r="IA111" s="26"/>
      <c r="IB111" s="26"/>
      <c r="IC111" s="55"/>
      <c r="ID111" s="64"/>
      <c r="IE111" s="26"/>
      <c r="IF111" s="26"/>
      <c r="IG111" s="26"/>
      <c r="IH111" s="26"/>
      <c r="II111" s="26"/>
      <c r="IJ111" s="55"/>
      <c r="IK111" s="64"/>
      <c r="IL111" s="26"/>
      <c r="IM111" s="26"/>
      <c r="IN111" s="26"/>
      <c r="IO111" s="26"/>
      <c r="IP111" s="26"/>
      <c r="IQ111" s="55"/>
      <c r="IR111" s="64"/>
      <c r="IS111" s="26"/>
      <c r="IT111" s="26"/>
      <c r="IU111" s="26"/>
      <c r="IV111" s="26"/>
      <c r="IW111" s="26"/>
      <c r="IX111" s="55"/>
      <c r="IY111" s="64"/>
      <c r="IZ111" s="26"/>
      <c r="JA111" s="26"/>
      <c r="JB111" s="26"/>
      <c r="JC111" s="26"/>
      <c r="JD111" s="26"/>
      <c r="JE111" s="55"/>
      <c r="JF111" s="64"/>
      <c r="JG111" s="26"/>
      <c r="JH111" s="26"/>
      <c r="JI111" s="26"/>
      <c r="JJ111" s="26"/>
      <c r="JK111" s="26"/>
      <c r="JL111" s="55"/>
      <c r="JM111" s="64"/>
      <c r="JN111" s="26"/>
      <c r="JO111" s="26"/>
      <c r="JP111" s="26"/>
      <c r="JQ111" s="26"/>
      <c r="JR111" s="26"/>
      <c r="JS111" s="55"/>
      <c r="JT111" s="64"/>
      <c r="JU111" s="26"/>
      <c r="JV111" s="26"/>
      <c r="JW111" s="26"/>
      <c r="JX111" s="26"/>
      <c r="JY111" s="26"/>
      <c r="JZ111" s="55"/>
      <c r="KA111" s="64"/>
      <c r="KB111" s="26"/>
      <c r="KC111" s="26"/>
      <c r="KD111" s="26"/>
      <c r="KE111" s="26"/>
      <c r="KF111" s="26"/>
      <c r="KG111" s="55"/>
      <c r="KH111" s="64"/>
      <c r="KI111" s="26"/>
      <c r="KJ111" s="26"/>
      <c r="KK111" s="26"/>
      <c r="KL111" s="26"/>
      <c r="KM111" s="26"/>
      <c r="KN111" s="55"/>
      <c r="KO111" s="64"/>
      <c r="KP111" s="26"/>
      <c r="KQ111" s="26"/>
      <c r="KR111" s="26"/>
      <c r="KS111" s="26"/>
      <c r="KT111" s="26"/>
      <c r="KU111" s="55"/>
      <c r="KV111" s="64"/>
      <c r="KW111" s="26"/>
      <c r="KX111" s="26"/>
      <c r="KY111" s="26"/>
      <c r="KZ111" s="26"/>
      <c r="LA111" s="26"/>
      <c r="LB111" s="55"/>
      <c r="LC111" s="64"/>
      <c r="LD111" s="26"/>
      <c r="LE111" s="26"/>
      <c r="LF111" s="26"/>
      <c r="LG111" s="26"/>
      <c r="LH111" s="26"/>
      <c r="LI111" s="55"/>
      <c r="LJ111" s="64"/>
      <c r="LK111" s="26"/>
      <c r="LL111" s="26"/>
      <c r="LM111" s="26"/>
      <c r="LN111" s="26"/>
      <c r="LO111" s="26"/>
      <c r="LP111" s="55"/>
      <c r="LQ111" s="64"/>
      <c r="LR111" s="26"/>
      <c r="LS111" s="26"/>
      <c r="LT111" s="26"/>
      <c r="LU111" s="26"/>
      <c r="LV111" s="26"/>
      <c r="LW111" s="55"/>
      <c r="LX111" s="64"/>
      <c r="LY111" s="26"/>
      <c r="LZ111" s="26"/>
      <c r="MA111" s="26"/>
      <c r="MB111" s="26"/>
      <c r="MC111" s="26"/>
      <c r="MD111" s="55"/>
      <c r="ME111" s="64"/>
      <c r="MF111" s="26"/>
      <c r="MG111" s="26"/>
      <c r="MH111" s="26"/>
      <c r="MI111" s="26"/>
      <c r="MJ111" s="26"/>
      <c r="MK111" s="55"/>
      <c r="ML111" s="64"/>
      <c r="MM111" s="26"/>
      <c r="MN111" s="26"/>
      <c r="MO111" s="26"/>
      <c r="MP111" s="26"/>
      <c r="MQ111" s="26"/>
      <c r="MR111" s="55"/>
      <c r="MS111" s="64"/>
      <c r="MT111" s="26"/>
      <c r="MU111" s="26"/>
      <c r="MV111" s="26"/>
      <c r="MW111" s="26"/>
      <c r="MX111" s="26"/>
      <c r="MY111" s="55"/>
      <c r="MZ111" s="64"/>
      <c r="NA111" s="26"/>
      <c r="NB111" s="26"/>
      <c r="NC111" s="26"/>
      <c r="ND111" s="26"/>
      <c r="NE111" s="26"/>
      <c r="NF111" s="55"/>
      <c r="NG111" s="64"/>
      <c r="NH111" s="26"/>
      <c r="NI111" s="26"/>
      <c r="NJ111" s="26"/>
      <c r="NK111" s="26"/>
      <c r="NL111" s="26"/>
      <c r="NM111" s="55"/>
      <c r="NN111" s="64"/>
      <c r="NO111" s="26"/>
      <c r="NP111" s="26"/>
      <c r="NQ111" s="26"/>
      <c r="NR111" s="26"/>
      <c r="NS111" s="26"/>
      <c r="NT111" s="55"/>
      <c r="NU111" s="64"/>
      <c r="NV111" s="26"/>
      <c r="NW111" s="26"/>
      <c r="NX111" s="26"/>
      <c r="NY111" s="26"/>
      <c r="NZ111" s="26"/>
      <c r="OA111" s="55"/>
      <c r="OB111" s="64"/>
      <c r="OC111" s="26"/>
      <c r="OD111" s="26"/>
      <c r="OE111" s="26"/>
      <c r="OF111" s="26"/>
      <c r="OG111" s="26"/>
      <c r="OH111" s="55"/>
      <c r="OI111" s="64"/>
      <c r="OJ111" s="26"/>
      <c r="OK111" s="26"/>
      <c r="OL111" s="26"/>
      <c r="OM111" s="26"/>
      <c r="ON111" s="26"/>
      <c r="OO111" s="55"/>
      <c r="OP111" s="64"/>
      <c r="OQ111" s="26"/>
      <c r="OR111" s="26"/>
      <c r="OS111" s="26"/>
      <c r="OT111" s="26"/>
      <c r="OU111" s="26"/>
      <c r="OV111" s="55"/>
      <c r="OW111" s="64"/>
      <c r="OX111" s="26"/>
      <c r="OY111" s="26"/>
      <c r="OZ111" s="26"/>
      <c r="PA111" s="26"/>
      <c r="PB111" s="26"/>
      <c r="PC111" s="55"/>
      <c r="PD111" s="64"/>
      <c r="PE111" s="26"/>
      <c r="PF111" s="26"/>
      <c r="PG111" s="26"/>
      <c r="PH111" s="26"/>
      <c r="PI111" s="26"/>
      <c r="PJ111" s="55"/>
      <c r="PK111" s="64"/>
      <c r="PL111" s="26"/>
      <c r="PM111" s="26"/>
      <c r="PN111" s="26"/>
      <c r="PO111" s="26"/>
      <c r="PP111" s="26"/>
      <c r="PQ111" s="55"/>
      <c r="PR111" s="64"/>
    </row>
    <row r="112" spans="1:434 14670:14670" s="48" customFormat="1" ht="12" customHeight="1" thickBot="1">
      <c r="A112" s="166"/>
      <c r="B112" s="47" t="s">
        <v>2172</v>
      </c>
      <c r="C112" s="50">
        <v>484.2</v>
      </c>
      <c r="D112" s="50">
        <v>489</v>
      </c>
      <c r="E112" s="50">
        <v>493.8</v>
      </c>
      <c r="F112" s="50"/>
      <c r="G112" s="65"/>
      <c r="H112" s="50">
        <v>285</v>
      </c>
      <c r="I112" s="50">
        <v>375</v>
      </c>
      <c r="J112" s="50">
        <v>345</v>
      </c>
      <c r="K112" s="50">
        <v>465</v>
      </c>
      <c r="L112" s="50">
        <v>345</v>
      </c>
      <c r="M112" s="50"/>
      <c r="N112" s="65"/>
      <c r="O112" s="50">
        <v>395</v>
      </c>
      <c r="P112" s="50">
        <v>285</v>
      </c>
      <c r="Q112" s="50">
        <v>465</v>
      </c>
      <c r="R112" s="50">
        <v>465</v>
      </c>
      <c r="S112" s="50">
        <v>465</v>
      </c>
      <c r="T112" s="50"/>
      <c r="U112" s="65"/>
      <c r="V112" s="50">
        <v>465</v>
      </c>
      <c r="W112" s="50">
        <v>465</v>
      </c>
      <c r="X112" s="50">
        <v>465</v>
      </c>
      <c r="Y112" s="50">
        <v>465</v>
      </c>
      <c r="Z112" s="50">
        <v>285</v>
      </c>
      <c r="AA112" s="50"/>
      <c r="AB112" s="65"/>
      <c r="AC112" s="50">
        <v>405</v>
      </c>
      <c r="AD112" s="50">
        <v>465</v>
      </c>
      <c r="AE112" s="50">
        <v>465</v>
      </c>
      <c r="AF112" s="50"/>
      <c r="AG112" s="50"/>
      <c r="AH112" s="50"/>
      <c r="AI112" s="65"/>
      <c r="AJ112" s="50">
        <v>405</v>
      </c>
      <c r="AK112" s="50">
        <v>465</v>
      </c>
      <c r="AL112" s="50">
        <v>465</v>
      </c>
      <c r="AM112" s="50">
        <v>465</v>
      </c>
      <c r="AN112" s="50">
        <v>465</v>
      </c>
      <c r="AO112" s="50"/>
      <c r="AP112" s="65"/>
      <c r="AQ112" s="50">
        <v>465</v>
      </c>
      <c r="AR112" s="50">
        <v>465</v>
      </c>
      <c r="AS112" s="50">
        <v>465</v>
      </c>
      <c r="AT112" s="50">
        <v>465</v>
      </c>
      <c r="AU112" s="50">
        <v>465</v>
      </c>
      <c r="AV112" s="50"/>
      <c r="AW112" s="65"/>
      <c r="AX112" s="50">
        <v>465</v>
      </c>
      <c r="AY112" s="50">
        <v>465</v>
      </c>
      <c r="AZ112" s="50">
        <v>465</v>
      </c>
      <c r="BA112" s="50">
        <v>465</v>
      </c>
      <c r="BB112" s="50">
        <v>465</v>
      </c>
      <c r="BC112" s="50"/>
      <c r="BD112" s="65"/>
      <c r="BE112" s="50">
        <v>465</v>
      </c>
      <c r="BF112" s="50">
        <v>465</v>
      </c>
      <c r="BG112" s="50">
        <v>465</v>
      </c>
      <c r="BH112" s="50"/>
      <c r="BI112" s="50"/>
      <c r="BJ112" s="50"/>
      <c r="BK112" s="65"/>
      <c r="BL112" s="50"/>
      <c r="BM112" s="50">
        <v>465</v>
      </c>
      <c r="BN112" s="50">
        <v>465</v>
      </c>
      <c r="BO112" s="50">
        <v>465</v>
      </c>
      <c r="BP112" s="50">
        <v>465</v>
      </c>
      <c r="BQ112" s="50"/>
      <c r="BR112" s="65"/>
      <c r="BS112" s="50">
        <v>465</v>
      </c>
      <c r="BT112" s="50">
        <v>465</v>
      </c>
      <c r="BU112" s="50">
        <v>465</v>
      </c>
      <c r="BV112" s="50">
        <v>465</v>
      </c>
      <c r="BW112" s="50">
        <v>465</v>
      </c>
      <c r="BX112" s="50"/>
      <c r="BY112" s="65"/>
      <c r="BZ112" s="50"/>
      <c r="CA112" s="50">
        <v>465</v>
      </c>
      <c r="CB112" s="50">
        <v>465</v>
      </c>
      <c r="CC112" s="50">
        <v>465</v>
      </c>
      <c r="CD112" s="50">
        <v>465</v>
      </c>
      <c r="CE112" s="50"/>
      <c r="CF112" s="65"/>
      <c r="CG112" s="50"/>
      <c r="CH112" s="50">
        <v>465</v>
      </c>
      <c r="CI112" s="50">
        <v>465</v>
      </c>
      <c r="CJ112" s="50">
        <v>465</v>
      </c>
      <c r="CK112" s="50">
        <v>465</v>
      </c>
      <c r="CL112" s="50"/>
      <c r="CM112" s="65"/>
      <c r="CN112" s="50"/>
      <c r="CO112" s="50"/>
      <c r="CP112" s="50">
        <v>465</v>
      </c>
      <c r="CQ112" s="50">
        <v>465</v>
      </c>
      <c r="CR112" s="50">
        <v>465</v>
      </c>
      <c r="CS112" s="50"/>
      <c r="CT112" s="65"/>
      <c r="CU112" s="50">
        <v>465</v>
      </c>
      <c r="CV112" s="50">
        <v>465</v>
      </c>
      <c r="CW112" s="50">
        <v>465</v>
      </c>
      <c r="CX112" s="50">
        <v>465</v>
      </c>
      <c r="CY112" s="50">
        <v>465</v>
      </c>
      <c r="CZ112" s="50"/>
      <c r="DA112" s="65"/>
      <c r="DB112" s="50">
        <v>465</v>
      </c>
      <c r="DC112" s="50">
        <v>465</v>
      </c>
      <c r="DD112" s="50">
        <v>465</v>
      </c>
      <c r="DE112" s="50"/>
      <c r="DF112" s="50"/>
      <c r="DG112" s="50"/>
      <c r="DH112" s="65"/>
      <c r="DI112" s="50">
        <v>465</v>
      </c>
      <c r="DJ112" s="50">
        <v>465</v>
      </c>
      <c r="DK112" s="50">
        <v>465</v>
      </c>
      <c r="DL112" s="50">
        <v>465</v>
      </c>
      <c r="DM112" s="50"/>
      <c r="DN112" s="50"/>
      <c r="DO112" s="65"/>
      <c r="DP112" s="50">
        <v>465</v>
      </c>
      <c r="DQ112" s="50">
        <f>465-170</f>
        <v>295</v>
      </c>
      <c r="DR112" s="50">
        <v>465</v>
      </c>
      <c r="DS112" s="50"/>
      <c r="DT112" s="50"/>
      <c r="DU112" s="50"/>
      <c r="DV112" s="65"/>
      <c r="DW112" s="50"/>
      <c r="DX112" s="50">
        <v>465</v>
      </c>
      <c r="DY112" s="50"/>
      <c r="DZ112" s="50">
        <f>465-388</f>
        <v>77</v>
      </c>
      <c r="EA112" s="50">
        <v>465</v>
      </c>
      <c r="EB112" s="50"/>
      <c r="EC112" s="65"/>
      <c r="ED112" s="50">
        <v>180</v>
      </c>
      <c r="EE112" s="50"/>
      <c r="EF112" s="50"/>
      <c r="EG112" s="50">
        <v>325</v>
      </c>
      <c r="EH112" s="50">
        <v>465</v>
      </c>
      <c r="EI112" s="50"/>
      <c r="EJ112" s="65"/>
      <c r="EK112" s="50">
        <f>465-120</f>
        <v>345</v>
      </c>
      <c r="EL112" s="50">
        <v>465</v>
      </c>
      <c r="EM112" s="50">
        <v>465</v>
      </c>
      <c r="EN112" s="50">
        <v>0</v>
      </c>
      <c r="EO112" s="50"/>
      <c r="EP112" s="50"/>
      <c r="EQ112" s="65"/>
      <c r="ER112" s="50">
        <v>465</v>
      </c>
      <c r="ES112" s="50">
        <v>465</v>
      </c>
      <c r="ET112" s="50">
        <v>465</v>
      </c>
      <c r="EU112" s="50">
        <v>465</v>
      </c>
      <c r="EV112" s="50">
        <v>465</v>
      </c>
      <c r="EW112" s="50"/>
      <c r="EX112" s="65"/>
      <c r="EY112" s="50">
        <v>465</v>
      </c>
      <c r="EZ112" s="50">
        <v>465</v>
      </c>
      <c r="FA112" s="50">
        <v>465</v>
      </c>
      <c r="FB112" s="50">
        <v>465</v>
      </c>
      <c r="FC112" s="50">
        <v>465</v>
      </c>
      <c r="FD112" s="50"/>
      <c r="FE112" s="65"/>
      <c r="FF112" s="50">
        <f>465-90</f>
        <v>375</v>
      </c>
      <c r="FG112" s="50">
        <v>465</v>
      </c>
      <c r="FH112" s="50">
        <f>465-60</f>
        <v>405</v>
      </c>
      <c r="FI112" s="50">
        <v>465</v>
      </c>
      <c r="FJ112" s="50">
        <f>465-240</f>
        <v>225</v>
      </c>
      <c r="FK112" s="50"/>
      <c r="FL112" s="65"/>
      <c r="FM112" s="50">
        <v>0</v>
      </c>
      <c r="FN112" s="50"/>
      <c r="FO112" s="50">
        <v>465</v>
      </c>
      <c r="FP112" s="50">
        <f>465-240</f>
        <v>225</v>
      </c>
      <c r="FQ112" s="50">
        <v>465</v>
      </c>
      <c r="FR112" s="50"/>
      <c r="FS112" s="65"/>
      <c r="FT112" s="50">
        <f>465-200</f>
        <v>265</v>
      </c>
      <c r="FU112" s="50">
        <v>465</v>
      </c>
      <c r="FV112" s="50">
        <v>465</v>
      </c>
      <c r="FW112" s="50">
        <v>465</v>
      </c>
      <c r="FX112" s="50">
        <v>465</v>
      </c>
      <c r="FY112" s="50"/>
      <c r="FZ112" s="65"/>
      <c r="GA112" s="50">
        <v>465</v>
      </c>
      <c r="GB112" s="50">
        <v>465</v>
      </c>
      <c r="GC112" s="50">
        <f>465-180</f>
        <v>285</v>
      </c>
      <c r="GD112" s="50">
        <v>465</v>
      </c>
      <c r="GE112" s="50">
        <v>0</v>
      </c>
      <c r="GF112" s="50"/>
      <c r="GG112" s="65"/>
      <c r="GH112" s="50">
        <v>465</v>
      </c>
      <c r="GI112" s="50">
        <v>465</v>
      </c>
      <c r="GJ112" s="50">
        <v>465</v>
      </c>
      <c r="GK112" s="50">
        <v>465</v>
      </c>
      <c r="GL112" s="50">
        <v>465</v>
      </c>
      <c r="GM112" s="50"/>
      <c r="GN112" s="65"/>
      <c r="GO112" s="50"/>
      <c r="GP112" s="50">
        <v>465</v>
      </c>
      <c r="GQ112" s="50">
        <v>465</v>
      </c>
      <c r="GR112" s="50">
        <v>465</v>
      </c>
      <c r="GS112" s="50">
        <v>465</v>
      </c>
      <c r="GT112" s="50"/>
      <c r="GU112" s="65"/>
      <c r="GV112" s="50">
        <v>465</v>
      </c>
      <c r="GW112" s="50">
        <f>465-240</f>
        <v>225</v>
      </c>
      <c r="GX112" s="50">
        <v>465</v>
      </c>
      <c r="GY112" s="50">
        <v>465</v>
      </c>
      <c r="GZ112" s="50">
        <v>465</v>
      </c>
      <c r="HA112" s="50"/>
      <c r="HB112" s="65"/>
      <c r="HC112" s="50">
        <v>465</v>
      </c>
      <c r="HD112" s="50">
        <v>465</v>
      </c>
      <c r="HE112" s="50">
        <v>465</v>
      </c>
      <c r="HF112" s="50">
        <v>465</v>
      </c>
      <c r="HG112" s="50">
        <v>465</v>
      </c>
      <c r="HH112" s="50"/>
      <c r="HI112" s="65"/>
      <c r="HJ112" s="50">
        <v>465</v>
      </c>
      <c r="HK112" s="50">
        <v>465</v>
      </c>
      <c r="HL112" s="50">
        <v>465</v>
      </c>
      <c r="HM112" s="50">
        <v>465</v>
      </c>
      <c r="HN112" s="50">
        <v>465</v>
      </c>
      <c r="HO112" s="50"/>
      <c r="HP112" s="65"/>
      <c r="HQ112" s="50">
        <v>0</v>
      </c>
      <c r="HR112" s="50">
        <v>465</v>
      </c>
      <c r="HS112" s="50">
        <v>465</v>
      </c>
      <c r="HT112" s="50">
        <v>465</v>
      </c>
      <c r="HU112" s="50">
        <v>0</v>
      </c>
      <c r="HV112" s="50"/>
      <c r="HW112" s="65"/>
      <c r="HX112" s="50">
        <v>0</v>
      </c>
      <c r="HY112" s="50">
        <v>465</v>
      </c>
      <c r="HZ112" s="50">
        <v>465</v>
      </c>
      <c r="IA112" s="50">
        <v>465</v>
      </c>
      <c r="IB112" s="50">
        <v>300</v>
      </c>
      <c r="IC112" s="50"/>
      <c r="ID112" s="65"/>
      <c r="IE112" s="50">
        <v>0</v>
      </c>
      <c r="IF112" s="50">
        <v>0</v>
      </c>
      <c r="IG112" s="50">
        <v>0</v>
      </c>
      <c r="IH112" s="50">
        <v>0</v>
      </c>
      <c r="II112" s="50">
        <v>0</v>
      </c>
      <c r="IJ112" s="50"/>
      <c r="IK112" s="65"/>
      <c r="IL112" s="50">
        <v>0</v>
      </c>
      <c r="IM112" s="50">
        <v>0</v>
      </c>
      <c r="IN112" s="50">
        <v>0</v>
      </c>
      <c r="IO112" s="50">
        <v>0</v>
      </c>
      <c r="IP112" s="50">
        <v>0</v>
      </c>
      <c r="IQ112" s="50"/>
      <c r="IR112" s="65"/>
      <c r="IS112" s="50">
        <v>0</v>
      </c>
      <c r="IT112" s="50">
        <v>0</v>
      </c>
      <c r="IU112" s="50">
        <v>465</v>
      </c>
      <c r="IV112" s="50">
        <v>465</v>
      </c>
      <c r="IW112" s="50">
        <v>465</v>
      </c>
      <c r="IX112" s="50"/>
      <c r="IY112" s="65"/>
      <c r="IZ112" s="50">
        <v>465</v>
      </c>
      <c r="JA112" s="50">
        <v>465</v>
      </c>
      <c r="JB112" s="50">
        <v>0</v>
      </c>
      <c r="JC112" s="50">
        <v>465</v>
      </c>
      <c r="JD112" s="50">
        <f>465-35-60</f>
        <v>370</v>
      </c>
      <c r="JE112" s="50"/>
      <c r="JF112" s="65"/>
      <c r="JG112" s="50">
        <v>430</v>
      </c>
      <c r="JH112" s="50">
        <f>430-15</f>
        <v>415</v>
      </c>
      <c r="JI112" s="50">
        <v>430</v>
      </c>
      <c r="JJ112" s="50">
        <v>430</v>
      </c>
      <c r="JK112" s="50">
        <f>430-7-60-135</f>
        <v>228</v>
      </c>
      <c r="JL112" s="50"/>
      <c r="JM112" s="65"/>
      <c r="JN112" s="50">
        <v>430</v>
      </c>
      <c r="JO112" s="50">
        <v>430</v>
      </c>
      <c r="JP112" s="50">
        <f>430-7-17-7-18-15</f>
        <v>366</v>
      </c>
      <c r="JQ112" s="50">
        <f>430-7</f>
        <v>423</v>
      </c>
      <c r="JR112" s="50">
        <f>430-16-60</f>
        <v>354</v>
      </c>
      <c r="JS112" s="50"/>
      <c r="JT112" s="65"/>
      <c r="JU112" s="50">
        <v>0</v>
      </c>
      <c r="JV112" s="50">
        <f>430-8-7-8-6-8-7</f>
        <v>386</v>
      </c>
      <c r="JW112" s="50">
        <f>430-14-25</f>
        <v>391</v>
      </c>
      <c r="JX112" s="50">
        <v>430</v>
      </c>
      <c r="JY112" s="50">
        <v>0</v>
      </c>
      <c r="JZ112" s="50"/>
      <c r="KA112" s="65"/>
      <c r="KB112" s="50">
        <v>430</v>
      </c>
      <c r="KC112" s="50">
        <v>0</v>
      </c>
      <c r="KD112" s="50">
        <f>430-40</f>
        <v>390</v>
      </c>
      <c r="KE112" s="50">
        <v>430</v>
      </c>
      <c r="KF112" s="50">
        <f>430-60</f>
        <v>370</v>
      </c>
      <c r="KG112" s="50"/>
      <c r="KH112" s="65"/>
      <c r="KI112" s="50">
        <v>430</v>
      </c>
      <c r="KJ112" s="50">
        <f>430-30</f>
        <v>400</v>
      </c>
      <c r="KK112" s="50">
        <v>430</v>
      </c>
      <c r="KL112" s="50">
        <v>430</v>
      </c>
      <c r="KM112" s="50">
        <f>430-60</f>
        <v>370</v>
      </c>
      <c r="KN112" s="50"/>
      <c r="KO112" s="65"/>
      <c r="KP112" s="50">
        <v>430</v>
      </c>
      <c r="KQ112" s="50">
        <f>430-38</f>
        <v>392</v>
      </c>
      <c r="KR112" s="50">
        <f>430</f>
        <v>430</v>
      </c>
      <c r="KS112" s="50">
        <f>430</f>
        <v>430</v>
      </c>
      <c r="KT112" s="50">
        <f>430</f>
        <v>430</v>
      </c>
      <c r="KU112" s="50"/>
      <c r="KV112" s="65"/>
      <c r="KW112" s="50">
        <v>430</v>
      </c>
      <c r="KX112" s="50">
        <v>430</v>
      </c>
      <c r="KY112" s="50">
        <v>0</v>
      </c>
      <c r="KZ112" s="50">
        <f>430-15</f>
        <v>415</v>
      </c>
      <c r="LA112" s="50">
        <f>430-60</f>
        <v>370</v>
      </c>
      <c r="LB112" s="50"/>
      <c r="LC112" s="65"/>
      <c r="LD112" s="50">
        <v>0</v>
      </c>
      <c r="LE112" s="50">
        <f>430-15</f>
        <v>415</v>
      </c>
      <c r="LF112" s="50">
        <v>430</v>
      </c>
      <c r="LG112" s="50">
        <v>430</v>
      </c>
      <c r="LH112" s="50">
        <f>430-60-15-6-6</f>
        <v>343</v>
      </c>
      <c r="LI112" s="50"/>
      <c r="LJ112" s="65"/>
      <c r="LK112" s="50">
        <v>430</v>
      </c>
      <c r="LL112" s="50">
        <v>430</v>
      </c>
      <c r="LM112" s="50">
        <v>60</v>
      </c>
      <c r="LN112" s="50">
        <f>430-60</f>
        <v>370</v>
      </c>
      <c r="LO112" s="50"/>
      <c r="LP112" s="50"/>
      <c r="LQ112" s="65"/>
      <c r="LR112" s="50">
        <v>430</v>
      </c>
      <c r="LS112" s="50">
        <v>430</v>
      </c>
      <c r="LT112" s="50">
        <v>430</v>
      </c>
      <c r="LU112" s="50">
        <f>430-60-15</f>
        <v>355</v>
      </c>
      <c r="LV112" s="50">
        <v>0</v>
      </c>
      <c r="LW112" s="50"/>
      <c r="LX112" s="65"/>
      <c r="LY112" s="50">
        <v>430</v>
      </c>
      <c r="LZ112" s="50">
        <v>430</v>
      </c>
      <c r="MA112" s="50">
        <f>430-25</f>
        <v>405</v>
      </c>
      <c r="MB112" s="50">
        <v>430</v>
      </c>
      <c r="MC112" s="50">
        <f>430-60-10-15</f>
        <v>345</v>
      </c>
      <c r="MD112" s="50"/>
      <c r="ME112" s="65"/>
      <c r="MF112" s="50">
        <v>430</v>
      </c>
      <c r="MG112" s="50">
        <f>430-30</f>
        <v>400</v>
      </c>
      <c r="MH112" s="50"/>
      <c r="MI112" s="50">
        <v>430</v>
      </c>
      <c r="MJ112" s="50">
        <f>430-60</f>
        <v>370</v>
      </c>
      <c r="MK112" s="50"/>
      <c r="ML112" s="65"/>
      <c r="MM112" s="50">
        <v>430</v>
      </c>
      <c r="MN112" s="50">
        <f>430-15</f>
        <v>415</v>
      </c>
      <c r="MO112" s="50">
        <f>430-15</f>
        <v>415</v>
      </c>
      <c r="MP112" s="50">
        <f>430-60</f>
        <v>370</v>
      </c>
      <c r="MQ112" s="50"/>
      <c r="MR112" s="50"/>
      <c r="MS112" s="65"/>
      <c r="MT112" s="50">
        <v>0</v>
      </c>
      <c r="MU112" s="50">
        <f>430-120</f>
        <v>310</v>
      </c>
      <c r="MV112" s="50">
        <v>430</v>
      </c>
      <c r="MW112" s="50">
        <v>430</v>
      </c>
      <c r="MX112" s="50">
        <f>430-60-120-25-15</f>
        <v>210</v>
      </c>
      <c r="MY112" s="50"/>
      <c r="MZ112" s="65"/>
      <c r="NA112" s="50">
        <v>0</v>
      </c>
      <c r="NB112" s="50">
        <f>430-120</f>
        <v>310</v>
      </c>
      <c r="NC112" s="50">
        <v>430</v>
      </c>
      <c r="ND112" s="50">
        <v>430</v>
      </c>
      <c r="NE112" s="50">
        <f>430-60-120-25-15</f>
        <v>210</v>
      </c>
      <c r="NF112" s="50"/>
      <c r="NG112" s="65"/>
      <c r="NH112" s="50">
        <v>430</v>
      </c>
      <c r="NI112" s="50">
        <v>430</v>
      </c>
      <c r="NJ112" s="50">
        <v>430</v>
      </c>
      <c r="NK112" s="50">
        <v>430</v>
      </c>
      <c r="NL112" s="50">
        <f>430-60</f>
        <v>370</v>
      </c>
      <c r="NM112" s="50"/>
      <c r="NN112" s="65"/>
      <c r="NO112" s="50">
        <f>430-17</f>
        <v>413</v>
      </c>
      <c r="NP112" s="50">
        <f>430-15-5</f>
        <v>410</v>
      </c>
      <c r="NQ112" s="50">
        <v>0</v>
      </c>
      <c r="NR112" s="50">
        <f>430-300</f>
        <v>130</v>
      </c>
      <c r="NS112" s="50">
        <f>430-60-120</f>
        <v>250</v>
      </c>
      <c r="NT112" s="50"/>
      <c r="NU112" s="65"/>
      <c r="NV112" s="50">
        <f>430-30-10-15</f>
        <v>375</v>
      </c>
      <c r="NW112" s="50">
        <v>0</v>
      </c>
      <c r="NX112" s="50">
        <f>430-10</f>
        <v>420</v>
      </c>
      <c r="NY112" s="50">
        <f>430-150</f>
        <v>280</v>
      </c>
      <c r="NZ112" s="50">
        <f>430-60-15</f>
        <v>355</v>
      </c>
      <c r="OA112" s="50"/>
      <c r="OB112" s="65"/>
      <c r="OC112" s="50">
        <v>430</v>
      </c>
      <c r="OD112" s="50">
        <f>430-30</f>
        <v>400</v>
      </c>
      <c r="OE112" s="50">
        <f>430-25</f>
        <v>405</v>
      </c>
      <c r="OF112" s="50">
        <f>430-60</f>
        <v>370</v>
      </c>
      <c r="OG112" s="50">
        <f>430-60</f>
        <v>370</v>
      </c>
      <c r="OH112" s="50"/>
      <c r="OI112" s="65"/>
      <c r="OJ112" s="50">
        <f>430-15</f>
        <v>415</v>
      </c>
      <c r="OK112" s="50">
        <f>430</f>
        <v>430</v>
      </c>
      <c r="OL112" s="50">
        <f>430</f>
        <v>430</v>
      </c>
      <c r="OM112" s="50">
        <f>430-60</f>
        <v>370</v>
      </c>
      <c r="ON112" s="50">
        <v>0</v>
      </c>
      <c r="OO112" s="50"/>
      <c r="OP112" s="65"/>
      <c r="OQ112" s="50">
        <f>430</f>
        <v>430</v>
      </c>
      <c r="OR112" s="50">
        <v>0</v>
      </c>
      <c r="OS112" s="50">
        <f>430</f>
        <v>430</v>
      </c>
      <c r="OT112" s="50">
        <f>430</f>
        <v>430</v>
      </c>
      <c r="OU112" s="50">
        <f>430-60-15</f>
        <v>355</v>
      </c>
      <c r="OV112" s="50"/>
      <c r="OW112" s="65"/>
      <c r="OX112" s="50">
        <v>0</v>
      </c>
      <c r="OY112" s="50">
        <v>0</v>
      </c>
      <c r="OZ112" s="50">
        <v>0</v>
      </c>
      <c r="PA112" s="50"/>
      <c r="PB112" s="50"/>
      <c r="PC112" s="50"/>
      <c r="PD112" s="65"/>
      <c r="PE112" s="50">
        <v>0</v>
      </c>
      <c r="PF112" s="50">
        <v>0</v>
      </c>
      <c r="PG112" s="50">
        <v>0</v>
      </c>
      <c r="PH112" s="50">
        <v>0</v>
      </c>
      <c r="PI112" s="50">
        <v>0</v>
      </c>
      <c r="PJ112" s="50"/>
      <c r="PK112" s="65"/>
      <c r="PL112" s="50">
        <f>430-25-15</f>
        <v>390</v>
      </c>
      <c r="PM112" s="50">
        <f>430</f>
        <v>430</v>
      </c>
      <c r="PN112" s="50">
        <f>430</f>
        <v>430</v>
      </c>
      <c r="PO112" s="50">
        <f>430-110-15</f>
        <v>305</v>
      </c>
      <c r="PP112" s="50"/>
      <c r="PQ112" s="50"/>
      <c r="PR112" s="65"/>
    </row>
    <row r="113" spans="1:434" s="38" customFormat="1" ht="12" customHeight="1">
      <c r="A113" s="167" t="s">
        <v>2243</v>
      </c>
      <c r="B113" s="39" t="s">
        <v>2168</v>
      </c>
      <c r="C113" s="31">
        <f>SUMIFS(AKORD[[CZASY]:[CZASY]],AKORD[[DATA]:[DATA]],C100,AKORD[[IMIE]:[IMIE]],$A$113)</f>
        <v>0</v>
      </c>
      <c r="D113" s="31">
        <f>SUMIFS(AKORD[[CZASY]:[CZASY]],AKORD[[DATA]:[DATA]],D100,AKORD[[IMIE]:[IMIE]],$A$113)</f>
        <v>0</v>
      </c>
      <c r="E113" s="31">
        <f>SUMIFS(AKORD[[CZASY]:[CZASY]],AKORD[[DATA]:[DATA]],E100,AKORD[[IMIE]:[IMIE]],$A$113)</f>
        <v>0</v>
      </c>
      <c r="F113" s="54">
        <f>SUMIFS(AKORD[[CZASY]:[CZASY]],AKORD[[DATA]:[DATA]],F100,AKORD[[IMIE]:[IMIE]],$A$113)</f>
        <v>0</v>
      </c>
      <c r="G113" s="57">
        <f>SUMIFS(AKORD[[CZASY]:[CZASY]],AKORD[[DATA]:[DATA]],G100,AKORD[[IMIE]:[IMIE]],$A$113)</f>
        <v>0</v>
      </c>
      <c r="H113" s="31">
        <f>SUMIFS(AKORD[[CZASY]:[CZASY]],AKORD[[DATA]:[DATA]],H100,AKORD[[IMIE]:[IMIE]],$A$113)</f>
        <v>0</v>
      </c>
      <c r="I113" s="31">
        <f>SUMIFS(AKORD[[CZASY]:[CZASY]],AKORD[[DATA]:[DATA]],I100,AKORD[[IMIE]:[IMIE]],$A$113)</f>
        <v>0</v>
      </c>
      <c r="J113" s="31">
        <f>SUMIFS(AKORD[[CZASY]:[CZASY]],AKORD[[DATA]:[DATA]],J100,AKORD[[IMIE]:[IMIE]],$A$113)</f>
        <v>0</v>
      </c>
      <c r="K113" s="31">
        <f>SUMIFS(AKORD[[CZASY]:[CZASY]],AKORD[[DATA]:[DATA]],K100,AKORD[[IMIE]:[IMIE]],$A$113)</f>
        <v>0</v>
      </c>
      <c r="L113" s="31">
        <f>SUMIFS(AKORD[[CZASY]:[CZASY]],AKORD[[DATA]:[DATA]],L100,AKORD[[IMIE]:[IMIE]],$A$113)</f>
        <v>0</v>
      </c>
      <c r="M113" s="54">
        <f>SUMIFS(AKORD[[CZASY]:[CZASY]],AKORD[[DATA]:[DATA]],M100,AKORD[[IMIE]:[IMIE]],$A$113)</f>
        <v>0</v>
      </c>
      <c r="N113" s="57">
        <f>SUMIFS(AKORD[[CZASY]:[CZASY]],AKORD[[DATA]:[DATA]],N100,AKORD[[IMIE]:[IMIE]],$A$113)</f>
        <v>0</v>
      </c>
      <c r="O113" s="31">
        <f>SUMIFS(AKORD[[CZASY]:[CZASY]],AKORD[[DATA]:[DATA]],O100,AKORD[[IMIE]:[IMIE]],$A$113)</f>
        <v>0</v>
      </c>
      <c r="P113" s="31">
        <f>SUMIFS(AKORD[[CZASY]:[CZASY]],AKORD[[DATA]:[DATA]],P100,AKORD[[IMIE]:[IMIE]],$A$113)</f>
        <v>0</v>
      </c>
      <c r="Q113" s="31">
        <f>SUMIFS(AKORD[[CZASY]:[CZASY]],AKORD[[DATA]:[DATA]],Q100,AKORD[[IMIE]:[IMIE]],$A$113)</f>
        <v>0</v>
      </c>
      <c r="R113" s="31">
        <f>SUMIFS(AKORD[[CZASY]:[CZASY]],AKORD[[DATA]:[DATA]],R100,AKORD[[IMIE]:[IMIE]],$A$113)</f>
        <v>0</v>
      </c>
      <c r="S113" s="31">
        <f>SUMIFS(AKORD[[CZASY]:[CZASY]],AKORD[[DATA]:[DATA]],S100,AKORD[[IMIE]:[IMIE]],$A$113)</f>
        <v>0</v>
      </c>
      <c r="T113" s="54">
        <f>SUMIFS(AKORD[[CZASY]:[CZASY]],AKORD[[DATA]:[DATA]],T100,AKORD[[IMIE]:[IMIE]],$A$113)</f>
        <v>0</v>
      </c>
      <c r="U113" s="57">
        <f>SUMIFS(AKORD[[CZASY]:[CZASY]],AKORD[[DATA]:[DATA]],U100,AKORD[[IMIE]:[IMIE]],$A$113)</f>
        <v>0</v>
      </c>
      <c r="V113" s="31">
        <f>SUMIFS(AKORD[[CZASY]:[CZASY]],AKORD[[DATA]:[DATA]],V100,AKORD[[IMIE]:[IMIE]],$A$113)</f>
        <v>0</v>
      </c>
      <c r="W113" s="31">
        <f>SUMIFS(AKORD[[CZASY]:[CZASY]],AKORD[[DATA]:[DATA]],W100,AKORD[[IMIE]:[IMIE]],$A$113)</f>
        <v>0</v>
      </c>
      <c r="X113" s="31">
        <f>SUMIFS(AKORD[[CZASY]:[CZASY]],AKORD[[DATA]:[DATA]],X100,AKORD[[IMIE]:[IMIE]],$A$113)</f>
        <v>0</v>
      </c>
      <c r="Y113" s="31">
        <f>SUMIFS(AKORD[[CZASY]:[CZASY]],AKORD[[DATA]:[DATA]],Y100,AKORD[[IMIE]:[IMIE]],$A$113)</f>
        <v>0</v>
      </c>
      <c r="Z113" s="31">
        <f>SUMIFS(AKORD[[CZASY]:[CZASY]],AKORD[[DATA]:[DATA]],Z100,AKORD[[IMIE]:[IMIE]],$A$113)</f>
        <v>0</v>
      </c>
      <c r="AA113" s="54">
        <f>SUMIFS(AKORD[[CZASY]:[CZASY]],AKORD[[DATA]:[DATA]],AA100,AKORD[[IMIE]:[IMIE]],$A$113)</f>
        <v>0</v>
      </c>
      <c r="AB113" s="57">
        <f>SUMIFS(AKORD[[CZASY]:[CZASY]],AKORD[[DATA]:[DATA]],AB100,AKORD[[IMIE]:[IMIE]],$A$113)</f>
        <v>0</v>
      </c>
      <c r="AC113" s="31">
        <f>SUMIFS(AKORD[[CZASY]:[CZASY]],AKORD[[DATA]:[DATA]],AC100,AKORD[[IMIE]:[IMIE]],$A$113)</f>
        <v>0</v>
      </c>
      <c r="AD113" s="31">
        <f>SUMIFS(AKORD[[CZASY]:[CZASY]],AKORD[[DATA]:[DATA]],AD100,AKORD[[IMIE]:[IMIE]],$A$113)</f>
        <v>0</v>
      </c>
      <c r="AE113" s="31">
        <f>SUMIFS(AKORD[[CZASY]:[CZASY]],AKORD[[DATA]:[DATA]],AE100,AKORD[[IMIE]:[IMIE]],$A$113)</f>
        <v>0</v>
      </c>
      <c r="AF113" s="31">
        <f>SUMIFS(AKORD[[CZASY]:[CZASY]],AKORD[[DATA]:[DATA]],AF100,AKORD[[IMIE]:[IMIE]],$A$113)</f>
        <v>0</v>
      </c>
      <c r="AG113" s="31">
        <f>SUMIFS(AKORD[[CZASY]:[CZASY]],AKORD[[DATA]:[DATA]],AG100,AKORD[[IMIE]:[IMIE]],$A$113)</f>
        <v>0</v>
      </c>
      <c r="AH113" s="54">
        <f>SUMIFS(AKORD[[CZASY]:[CZASY]],AKORD[[DATA]:[DATA]],AH100,AKORD[[IMIE]:[IMIE]],$A$113)</f>
        <v>0</v>
      </c>
      <c r="AI113" s="57">
        <f>SUMIFS(AKORD[[CZASY]:[CZASY]],AKORD[[DATA]:[DATA]],AI100,AKORD[[IMIE]:[IMIE]],$A$113)</f>
        <v>0</v>
      </c>
      <c r="AJ113" s="31">
        <f>SUMIFS(AKORD[[CZASY]:[CZASY]],AKORD[[DATA]:[DATA]],AJ100,AKORD[[IMIE]:[IMIE]],$A$113)</f>
        <v>0</v>
      </c>
      <c r="AK113" s="31">
        <f>SUMIFS(AKORD[[CZASY]:[CZASY]],AKORD[[DATA]:[DATA]],AK100,AKORD[[IMIE]:[IMIE]],$A$113)</f>
        <v>0</v>
      </c>
      <c r="AL113" s="31">
        <f>SUMIFS(AKORD[[CZASY]:[CZASY]],AKORD[[DATA]:[DATA]],AL100,AKORD[[IMIE]:[IMIE]],$A$113)</f>
        <v>0</v>
      </c>
      <c r="AM113" s="31">
        <f>SUMIFS(AKORD[[CZASY]:[CZASY]],AKORD[[DATA]:[DATA]],AM100,AKORD[[IMIE]:[IMIE]],$A$113)</f>
        <v>0</v>
      </c>
      <c r="AN113" s="31">
        <f>SUMIFS(AKORD[[CZASY]:[CZASY]],AKORD[[DATA]:[DATA]],AN100,AKORD[[IMIE]:[IMIE]],$A$113)</f>
        <v>0</v>
      </c>
      <c r="AO113" s="54">
        <f>SUMIFS(AKORD[[CZASY]:[CZASY]],AKORD[[DATA]:[DATA]],AO100,AKORD[[IMIE]:[IMIE]],$A$113)</f>
        <v>0</v>
      </c>
      <c r="AP113" s="57">
        <f>SUMIFS(AKORD[[CZASY]:[CZASY]],AKORD[[DATA]:[DATA]],AP100,AKORD[[IMIE]:[IMIE]],$A$113)</f>
        <v>0</v>
      </c>
      <c r="AQ113" s="31">
        <f>SUMIFS(AKORD[[CZASY]:[CZASY]],AKORD[[DATA]:[DATA]],AQ100,AKORD[[IMIE]:[IMIE]],$A$113)</f>
        <v>0</v>
      </c>
      <c r="AR113" s="31">
        <f>SUMIFS(AKORD[[CZASY]:[CZASY]],AKORD[[DATA]:[DATA]],AR100,AKORD[[IMIE]:[IMIE]],$A$113)</f>
        <v>0</v>
      </c>
      <c r="AS113" s="31">
        <f>SUMIFS(AKORD[[CZASY]:[CZASY]],AKORD[[DATA]:[DATA]],AS100,AKORD[[IMIE]:[IMIE]],$A$113)</f>
        <v>0</v>
      </c>
      <c r="AT113" s="31">
        <f>SUMIFS(AKORD[[CZASY]:[CZASY]],AKORD[[DATA]:[DATA]],AT100,AKORD[[IMIE]:[IMIE]],$A$113)</f>
        <v>0</v>
      </c>
      <c r="AU113" s="31">
        <f>SUMIFS(AKORD[[CZASY]:[CZASY]],AKORD[[DATA]:[DATA]],AU100,AKORD[[IMIE]:[IMIE]],$A$113)</f>
        <v>0</v>
      </c>
      <c r="AV113" s="54">
        <f>SUMIFS(AKORD[[CZASY]:[CZASY]],AKORD[[DATA]:[DATA]],AV100,AKORD[[IMIE]:[IMIE]],$A$113)</f>
        <v>0</v>
      </c>
      <c r="AW113" s="57">
        <f>SUMIFS(AKORD[[CZASY]:[CZASY]],AKORD[[DATA]:[DATA]],AW100,AKORD[[IMIE]:[IMIE]],$A$113)</f>
        <v>0</v>
      </c>
      <c r="AX113" s="31">
        <f>SUMIFS(AKORD[[CZASY]:[CZASY]],AKORD[[DATA]:[DATA]],AX100,AKORD[[IMIE]:[IMIE]],$A$113)</f>
        <v>0</v>
      </c>
      <c r="AY113" s="31">
        <f>SUMIFS(AKORD[[CZASY]:[CZASY]],AKORD[[DATA]:[DATA]],AY100,AKORD[[IMIE]:[IMIE]],$A$113)</f>
        <v>0</v>
      </c>
      <c r="AZ113" s="31">
        <f>SUMIFS(AKORD[[CZASY]:[CZASY]],AKORD[[DATA]:[DATA]],AZ100,AKORD[[IMIE]:[IMIE]],$A$113)</f>
        <v>0</v>
      </c>
      <c r="BA113" s="31">
        <f>SUMIFS(AKORD[[CZASY]:[CZASY]],AKORD[[DATA]:[DATA]],BA100,AKORD[[IMIE]:[IMIE]],$A$113)</f>
        <v>0</v>
      </c>
      <c r="BB113" s="31">
        <f>SUMIFS(AKORD[[CZASY]:[CZASY]],AKORD[[DATA]:[DATA]],BB100,AKORD[[IMIE]:[IMIE]],$A$113)</f>
        <v>0</v>
      </c>
      <c r="BC113" s="54">
        <f>SUMIFS(AKORD[[CZASY]:[CZASY]],AKORD[[DATA]:[DATA]],BC100,AKORD[[IMIE]:[IMIE]],$A$113)</f>
        <v>0</v>
      </c>
      <c r="BD113" s="57">
        <f>SUMIFS(AKORD[[CZASY]:[CZASY]],AKORD[[DATA]:[DATA]],BD100,AKORD[[IMIE]:[IMIE]],$A$113)</f>
        <v>0</v>
      </c>
      <c r="BE113" s="31">
        <f>SUMIFS(AKORD[[CZASY]:[CZASY]],AKORD[[DATA]:[DATA]],BE100,AKORD[[IMIE]:[IMIE]],$A$113)</f>
        <v>0</v>
      </c>
      <c r="BF113" s="31">
        <f>SUMIFS(AKORD[[CZASY]:[CZASY]],AKORD[[DATA]:[DATA]],BF100,AKORD[[IMIE]:[IMIE]],$A$113)</f>
        <v>0</v>
      </c>
      <c r="BG113" s="31">
        <f>SUMIFS(AKORD[[CZASY]:[CZASY]],AKORD[[DATA]:[DATA]],BG100,AKORD[[IMIE]:[IMIE]],$A$113)</f>
        <v>0</v>
      </c>
      <c r="BH113" s="31">
        <f>SUMIFS(AKORD[[CZASY]:[CZASY]],AKORD[[DATA]:[DATA]],BH100,AKORD[[IMIE]:[IMIE]],$A$113)</f>
        <v>0</v>
      </c>
      <c r="BI113" s="31">
        <f>SUMIFS(AKORD[[CZASY]:[CZASY]],AKORD[[DATA]:[DATA]],BI100,AKORD[[IMIE]:[IMIE]],$A$113)</f>
        <v>0</v>
      </c>
      <c r="BJ113" s="54">
        <f>SUMIFS(AKORD[[CZASY]:[CZASY]],AKORD[[DATA]:[DATA]],BJ100,AKORD[[IMIE]:[IMIE]],$A$113)</f>
        <v>0</v>
      </c>
      <c r="BK113" s="57">
        <f>SUMIFS(AKORD[[CZASY]:[CZASY]],AKORD[[DATA]:[DATA]],BK100,AKORD[[IMIE]:[IMIE]],$A$113)</f>
        <v>0</v>
      </c>
      <c r="BL113" s="31">
        <f>SUMIFS(AKORD[[CZASY]:[CZASY]],AKORD[[DATA]:[DATA]],BL100,AKORD[[IMIE]:[IMIE]],$A$113)</f>
        <v>0</v>
      </c>
      <c r="BM113" s="31">
        <f>SUMIFS(AKORD[[CZASY]:[CZASY]],AKORD[[DATA]:[DATA]],BM100,AKORD[[IMIE]:[IMIE]],$A$113)</f>
        <v>0</v>
      </c>
      <c r="BN113" s="31">
        <f>SUMIFS(AKORD[[CZASY]:[CZASY]],AKORD[[DATA]:[DATA]],BN100,AKORD[[IMIE]:[IMIE]],$A$113)</f>
        <v>0</v>
      </c>
      <c r="BO113" s="31">
        <f>SUMIFS(AKORD[[CZASY]:[CZASY]],AKORD[[DATA]:[DATA]],BO100,AKORD[[IMIE]:[IMIE]],$A$113)</f>
        <v>0</v>
      </c>
      <c r="BP113" s="31">
        <f>SUMIFS(AKORD[[CZASY]:[CZASY]],AKORD[[DATA]:[DATA]],BP100,AKORD[[IMIE]:[IMIE]],$A$113)</f>
        <v>0</v>
      </c>
      <c r="BQ113" s="54">
        <f>SUMIFS(AKORD[[CZASY]:[CZASY]],AKORD[[DATA]:[DATA]],BQ100,AKORD[[IMIE]:[IMIE]],$A$113)</f>
        <v>0</v>
      </c>
      <c r="BR113" s="57">
        <f>SUMIFS(AKORD[[CZASY]:[CZASY]],AKORD[[DATA]:[DATA]],BR100,AKORD[[IMIE]:[IMIE]],$A$113)</f>
        <v>0</v>
      </c>
      <c r="BS113" s="31">
        <f>SUMIFS(AKORD[[CZASY]:[CZASY]],AKORD[[DATA]:[DATA]],BS100,AKORD[[IMIE]:[IMIE]],$A$113)</f>
        <v>0</v>
      </c>
      <c r="BT113" s="31">
        <f>SUMIFS(AKORD[[CZASY]:[CZASY]],AKORD[[DATA]:[DATA]],BT100,AKORD[[IMIE]:[IMIE]],$A$113)</f>
        <v>0</v>
      </c>
      <c r="BU113" s="31">
        <f>SUMIFS(AKORD[[CZASY]:[CZASY]],AKORD[[DATA]:[DATA]],BU100,AKORD[[IMIE]:[IMIE]],$A$113)</f>
        <v>0</v>
      </c>
      <c r="BV113" s="31">
        <f>SUMIFS(AKORD[[CZASY]:[CZASY]],AKORD[[DATA]:[DATA]],BV100,AKORD[[IMIE]:[IMIE]],$A$113)</f>
        <v>0</v>
      </c>
      <c r="BW113" s="31">
        <f>SUMIFS(AKORD[[CZASY]:[CZASY]],AKORD[[DATA]:[DATA]],BW100,AKORD[[IMIE]:[IMIE]],$A$113)</f>
        <v>0</v>
      </c>
      <c r="BX113" s="54">
        <f>SUMIFS(AKORD[[CZASY]:[CZASY]],AKORD[[DATA]:[DATA]],BX100,AKORD[[IMIE]:[IMIE]],$A$113)</f>
        <v>0</v>
      </c>
      <c r="BY113" s="57">
        <f>SUMIFS(AKORD[[CZASY]:[CZASY]],AKORD[[DATA]:[DATA]],BY100,AKORD[[IMIE]:[IMIE]],$A$113)</f>
        <v>0</v>
      </c>
      <c r="BZ113" s="31">
        <f>SUMIFS(AKORD[[CZASY]:[CZASY]],AKORD[[DATA]:[DATA]],BZ100,AKORD[[IMIE]:[IMIE]],$A$113)</f>
        <v>0</v>
      </c>
      <c r="CA113" s="31">
        <f>SUMIFS(AKORD[[CZASY]:[CZASY]],AKORD[[DATA]:[DATA]],CA100,AKORD[[IMIE]:[IMIE]],$A$113)</f>
        <v>0</v>
      </c>
      <c r="CB113" s="31">
        <f>SUMIFS(AKORD[[CZASY]:[CZASY]],AKORD[[DATA]:[DATA]],CB100,AKORD[[IMIE]:[IMIE]],$A$113)</f>
        <v>0</v>
      </c>
      <c r="CC113" s="31">
        <f>SUMIFS(AKORD[[CZASY]:[CZASY]],AKORD[[DATA]:[DATA]],CC100,AKORD[[IMIE]:[IMIE]],$A$113)</f>
        <v>0</v>
      </c>
      <c r="CD113" s="31">
        <f>SUMIFS(AKORD[[CZASY]:[CZASY]],AKORD[[DATA]:[DATA]],CD100,AKORD[[IMIE]:[IMIE]],$A$113)</f>
        <v>0</v>
      </c>
      <c r="CE113" s="54">
        <f>SUMIFS(AKORD[[CZASY]:[CZASY]],AKORD[[DATA]:[DATA]],CE100,AKORD[[IMIE]:[IMIE]],$A$113)</f>
        <v>0</v>
      </c>
      <c r="CF113" s="57">
        <f>SUMIFS(AKORD[[CZASY]:[CZASY]],AKORD[[DATA]:[DATA]],CF100,AKORD[[IMIE]:[IMIE]],$A$113)</f>
        <v>0</v>
      </c>
      <c r="CG113" s="31">
        <f>SUMIFS(AKORD[[CZASY]:[CZASY]],AKORD[[DATA]:[DATA]],CG100,AKORD[[IMIE]:[IMIE]],$A$113)</f>
        <v>0</v>
      </c>
      <c r="CH113" s="31">
        <f>SUMIFS(AKORD[[CZASY]:[CZASY]],AKORD[[DATA]:[DATA]],CH100,AKORD[[IMIE]:[IMIE]],$A$113)</f>
        <v>0</v>
      </c>
      <c r="CI113" s="31">
        <f>SUMIFS(AKORD[[CZASY]:[CZASY]],AKORD[[DATA]:[DATA]],CI100,AKORD[[IMIE]:[IMIE]],$A$113)</f>
        <v>0</v>
      </c>
      <c r="CJ113" s="31">
        <f>SUMIFS(AKORD[[CZASY]:[CZASY]],AKORD[[DATA]:[DATA]],CJ100,AKORD[[IMIE]:[IMIE]],$A$113)</f>
        <v>0</v>
      </c>
      <c r="CK113" s="31">
        <f>SUMIFS(AKORD[[CZASY]:[CZASY]],AKORD[[DATA]:[DATA]],CK100,AKORD[[IMIE]:[IMIE]],$A$113)</f>
        <v>0</v>
      </c>
      <c r="CL113" s="54">
        <f>SUMIFS(AKORD[[CZASY]:[CZASY]],AKORD[[DATA]:[DATA]],CL100,AKORD[[IMIE]:[IMIE]],$A$113)</f>
        <v>0</v>
      </c>
      <c r="CM113" s="57">
        <f>SUMIFS(AKORD[[CZASY]:[CZASY]],AKORD[[DATA]:[DATA]],CM100,AKORD[[IMIE]:[IMIE]],$A$113)</f>
        <v>0</v>
      </c>
      <c r="CN113" s="31">
        <f>SUMIFS(AKORD[[CZASY]:[CZASY]],AKORD[[DATA]:[DATA]],CN100,AKORD[[IMIE]:[IMIE]],$A$113)</f>
        <v>0</v>
      </c>
      <c r="CO113" s="31">
        <f>SUMIFS(AKORD[[CZASY]:[CZASY]],AKORD[[DATA]:[DATA]],CO100,AKORD[[IMIE]:[IMIE]],$A$113)</f>
        <v>0</v>
      </c>
      <c r="CP113" s="31">
        <f>SUMIFS(AKORD[[CZASY]:[CZASY]],AKORD[[DATA]:[DATA]],CP100,AKORD[[IMIE]:[IMIE]],$A$113)</f>
        <v>0</v>
      </c>
      <c r="CQ113" s="31">
        <f>SUMIFS(AKORD[[CZASY]:[CZASY]],AKORD[[DATA]:[DATA]],CQ100,AKORD[[IMIE]:[IMIE]],$A$113)</f>
        <v>0</v>
      </c>
      <c r="CR113" s="31">
        <f>SUMIFS(AKORD[[CZASY]:[CZASY]],AKORD[[DATA]:[DATA]],CR100,AKORD[[IMIE]:[IMIE]],$A$113)</f>
        <v>0</v>
      </c>
      <c r="CS113" s="54">
        <f>SUMIFS(AKORD[[CZASY]:[CZASY]],AKORD[[DATA]:[DATA]],CS100,AKORD[[IMIE]:[IMIE]],$A$113)</f>
        <v>0</v>
      </c>
      <c r="CT113" s="57">
        <f>SUMIFS(AKORD[[CZASY]:[CZASY]],AKORD[[DATA]:[DATA]],CT100,AKORD[[IMIE]:[IMIE]],$A$113)</f>
        <v>0</v>
      </c>
      <c r="CU113" s="31">
        <f>SUMIFS(AKORD[[CZASY]:[CZASY]],AKORD[[DATA]:[DATA]],CU100,AKORD[[IMIE]:[IMIE]],$A$113)</f>
        <v>0</v>
      </c>
      <c r="CV113" s="31">
        <f>SUMIFS(AKORD[[CZASY]:[CZASY]],AKORD[[DATA]:[DATA]],CV100,AKORD[[IMIE]:[IMIE]],$A$113)</f>
        <v>0</v>
      </c>
      <c r="CW113" s="31">
        <f>SUMIFS(AKORD[[CZASY]:[CZASY]],AKORD[[DATA]:[DATA]],CW100,AKORD[[IMIE]:[IMIE]],$A$113)</f>
        <v>0</v>
      </c>
      <c r="CX113" s="31">
        <f>SUMIFS(AKORD[[CZASY]:[CZASY]],AKORD[[DATA]:[DATA]],CX100,AKORD[[IMIE]:[IMIE]],$A$113)</f>
        <v>0</v>
      </c>
      <c r="CY113" s="31">
        <f>SUMIFS(AKORD[[CZASY]:[CZASY]],AKORD[[DATA]:[DATA]],CY100,AKORD[[IMIE]:[IMIE]],$A$113)</f>
        <v>0</v>
      </c>
      <c r="CZ113" s="54">
        <f>SUMIFS(AKORD[[CZASY]:[CZASY]],AKORD[[DATA]:[DATA]],CZ100,AKORD[[IMIE]:[IMIE]],$A$113)</f>
        <v>0</v>
      </c>
      <c r="DA113" s="57">
        <f>SUMIFS(AKORD[[CZASY]:[CZASY]],AKORD[[DATA]:[DATA]],DA100,AKORD[[IMIE]:[IMIE]],$A$113)</f>
        <v>0</v>
      </c>
      <c r="DB113" s="31">
        <f>SUMIFS(AKORD[[CZASY]:[CZASY]],AKORD[[DATA]:[DATA]],DB100,AKORD[[IMIE]:[IMIE]],$A$113)</f>
        <v>0</v>
      </c>
      <c r="DC113" s="31">
        <f>SUMIFS(AKORD[[CZASY]:[CZASY]],AKORD[[DATA]:[DATA]],DC100,AKORD[[IMIE]:[IMIE]],$A$113)</f>
        <v>0</v>
      </c>
      <c r="DD113" s="31">
        <f>SUMIFS(AKORD[[CZASY]:[CZASY]],AKORD[[DATA]:[DATA]],DD100,AKORD[[IMIE]:[IMIE]],$A$113)</f>
        <v>0</v>
      </c>
      <c r="DE113" s="31">
        <f>SUMIFS(AKORD[[CZASY]:[CZASY]],AKORD[[DATA]:[DATA]],DE100,AKORD[[IMIE]:[IMIE]],$A$113)</f>
        <v>0</v>
      </c>
      <c r="DF113" s="31">
        <f>SUMIFS(AKORD[[CZASY]:[CZASY]],AKORD[[DATA]:[DATA]],DF100,AKORD[[IMIE]:[IMIE]],$A$113)</f>
        <v>0</v>
      </c>
      <c r="DG113" s="54">
        <f>SUMIFS(AKORD[[CZASY]:[CZASY]],AKORD[[DATA]:[DATA]],DG100,AKORD[[IMIE]:[IMIE]],$A$113)</f>
        <v>0</v>
      </c>
      <c r="DH113" s="57">
        <f>SUMIFS(AKORD[[CZASY]:[CZASY]],AKORD[[DATA]:[DATA]],DH100,AKORD[[IMIE]:[IMIE]],$A$113)</f>
        <v>0</v>
      </c>
      <c r="DI113" s="31">
        <f>SUMIFS(AKORD[[CZASY]:[CZASY]],AKORD[[DATA]:[DATA]],DI100,AKORD[[IMIE]:[IMIE]],$A$113)</f>
        <v>0</v>
      </c>
      <c r="DJ113" s="31">
        <f>SUMIFS(AKORD[[CZASY]:[CZASY]],AKORD[[DATA]:[DATA]],DJ100,AKORD[[IMIE]:[IMIE]],$A$113)</f>
        <v>0</v>
      </c>
      <c r="DK113" s="31">
        <f>SUMIFS(AKORD[[CZASY]:[CZASY]],AKORD[[DATA]:[DATA]],DK100,AKORD[[IMIE]:[IMIE]],$A$113)</f>
        <v>0</v>
      </c>
      <c r="DL113" s="31">
        <f>SUMIFS(AKORD[[CZASY]:[CZASY]],AKORD[[DATA]:[DATA]],DL100,AKORD[[IMIE]:[IMIE]],$A$113)</f>
        <v>0</v>
      </c>
      <c r="DM113" s="31">
        <f>SUMIFS(AKORD[[CZASY]:[CZASY]],AKORD[[DATA]:[DATA]],DM100,AKORD[[IMIE]:[IMIE]],$A$113)</f>
        <v>0</v>
      </c>
      <c r="DN113" s="54">
        <f>SUMIFS(AKORD[[CZASY]:[CZASY]],AKORD[[DATA]:[DATA]],DN100,AKORD[[IMIE]:[IMIE]],$A$113)</f>
        <v>0</v>
      </c>
      <c r="DO113" s="57">
        <f>SUMIFS(AKORD[[CZASY]:[CZASY]],AKORD[[DATA]:[DATA]],DO100,AKORD[[IMIE]:[IMIE]],$A$113)</f>
        <v>0</v>
      </c>
      <c r="DP113" s="31">
        <f>SUMIFS(AKORD[[CZASY]:[CZASY]],AKORD[[DATA]:[DATA]],DP100,AKORD[[IMIE]:[IMIE]],$A$113)</f>
        <v>0</v>
      </c>
      <c r="DQ113" s="31">
        <f>SUMIFS(AKORD[[CZASY]:[CZASY]],AKORD[[DATA]:[DATA]],DQ100,AKORD[[IMIE]:[IMIE]],$A$113)</f>
        <v>0</v>
      </c>
      <c r="DR113" s="31">
        <f>SUMIFS(AKORD[[CZASY]:[CZASY]],AKORD[[DATA]:[DATA]],DR100,AKORD[[IMIE]:[IMIE]],$A$113)</f>
        <v>0</v>
      </c>
      <c r="DS113" s="31">
        <f>SUMIFS(AKORD[[CZASY]:[CZASY]],AKORD[[DATA]:[DATA]],DS100,AKORD[[IMIE]:[IMIE]],$A$113)</f>
        <v>0</v>
      </c>
      <c r="DT113" s="31">
        <f>SUMIFS(AKORD[[CZASY]:[CZASY]],AKORD[[DATA]:[DATA]],DT100,AKORD[[IMIE]:[IMIE]],$A$113)</f>
        <v>0</v>
      </c>
      <c r="DU113" s="54">
        <f>SUMIFS(AKORD[[CZASY]:[CZASY]],AKORD[[DATA]:[DATA]],DU100,AKORD[[IMIE]:[IMIE]],$A$113)</f>
        <v>0</v>
      </c>
      <c r="DV113" s="57">
        <f>SUMIFS(AKORD[[CZASY]:[CZASY]],AKORD[[DATA]:[DATA]],DV100,AKORD[[IMIE]:[IMIE]],$A$113)</f>
        <v>0</v>
      </c>
      <c r="DW113" s="31">
        <f>SUMIFS(AKORD[[CZASY]:[CZASY]],AKORD[[DATA]:[DATA]],DW100,AKORD[[IMIE]:[IMIE]],$A$113)</f>
        <v>0</v>
      </c>
      <c r="DX113" s="31">
        <f>SUMIFS(AKORD[[CZASY]:[CZASY]],AKORD[[DATA]:[DATA]],DX100,AKORD[[IMIE]:[IMIE]],$A$113)</f>
        <v>0</v>
      </c>
      <c r="DY113" s="31">
        <f>SUMIFS(AKORD[[CZASY]:[CZASY]],AKORD[[DATA]:[DATA]],DY100,AKORD[[IMIE]:[IMIE]],$A$113)</f>
        <v>0</v>
      </c>
      <c r="DZ113" s="31">
        <f>SUMIFS(AKORD[[CZASY]:[CZASY]],AKORD[[DATA]:[DATA]],DZ100,AKORD[[IMIE]:[IMIE]],$A$113)</f>
        <v>0</v>
      </c>
      <c r="EA113" s="31">
        <f>SUMIFS(AKORD[[CZASY]:[CZASY]],AKORD[[DATA]:[DATA]],EA100,AKORD[[IMIE]:[IMIE]],$A$113)</f>
        <v>0</v>
      </c>
      <c r="EB113" s="54">
        <f>SUMIFS(AKORD[[CZASY]:[CZASY]],AKORD[[DATA]:[DATA]],EB100,AKORD[[IMIE]:[IMIE]],$A$113)</f>
        <v>0</v>
      </c>
      <c r="EC113" s="57">
        <f>SUMIFS(AKORD[[CZASY]:[CZASY]],AKORD[[DATA]:[DATA]],EC100,AKORD[[IMIE]:[IMIE]],$A$113)</f>
        <v>0</v>
      </c>
      <c r="ED113" s="31">
        <f>SUMIFS(AKORD[[CZASY]:[CZASY]],AKORD[[DATA]:[DATA]],ED100,AKORD[[IMIE]:[IMIE]],$A$113)</f>
        <v>0</v>
      </c>
      <c r="EE113" s="31">
        <f>SUMIFS(AKORD[[CZASY]:[CZASY]],AKORD[[DATA]:[DATA]],EE100,AKORD[[IMIE]:[IMIE]],$A$113)</f>
        <v>0</v>
      </c>
      <c r="EF113" s="31">
        <f>SUMIFS(AKORD[[CZASY]:[CZASY]],AKORD[[DATA]:[DATA]],EF100,AKORD[[IMIE]:[IMIE]],$A$113)</f>
        <v>0</v>
      </c>
      <c r="EG113" s="31">
        <f>SUMIFS(AKORD[[CZASY]:[CZASY]],AKORD[[DATA]:[DATA]],EG100,AKORD[[IMIE]:[IMIE]],$A$113)</f>
        <v>0</v>
      </c>
      <c r="EH113" s="31">
        <f>SUMIFS(AKORD[[CZASY]:[CZASY]],AKORD[[DATA]:[DATA]],EH100,AKORD[[IMIE]:[IMIE]],$A$113)</f>
        <v>0</v>
      </c>
      <c r="EI113" s="54">
        <f>SUMIFS(AKORD[[CZASY]:[CZASY]],AKORD[[DATA]:[DATA]],EI100,AKORD[[IMIE]:[IMIE]],$A$113)</f>
        <v>0</v>
      </c>
      <c r="EJ113" s="57">
        <f>SUMIFS(AKORD[[CZASY]:[CZASY]],AKORD[[DATA]:[DATA]],EJ100,AKORD[[IMIE]:[IMIE]],$A$113)</f>
        <v>0</v>
      </c>
      <c r="EK113" s="31">
        <f>SUMIFS(AKORD[[CZASY]:[CZASY]],AKORD[[DATA]:[DATA]],EK100,AKORD[[IMIE]:[IMIE]],$A$113)</f>
        <v>0</v>
      </c>
      <c r="EL113" s="31">
        <f>SUMIFS(AKORD[[CZASY]:[CZASY]],AKORD[[DATA]:[DATA]],EL100,AKORD[[IMIE]:[IMIE]],$A$113)</f>
        <v>0</v>
      </c>
      <c r="EM113" s="31">
        <f>SUMIFS(AKORD[[CZASY]:[CZASY]],AKORD[[DATA]:[DATA]],EM100,AKORD[[IMIE]:[IMIE]],$A$113)</f>
        <v>0</v>
      </c>
      <c r="EN113" s="31">
        <f>SUMIFS(AKORD[[CZASY]:[CZASY]],AKORD[[DATA]:[DATA]],EN100,AKORD[[IMIE]:[IMIE]],$A$113)</f>
        <v>0</v>
      </c>
      <c r="EO113" s="31">
        <f>SUMIFS(AKORD[[CZASY]:[CZASY]],AKORD[[DATA]:[DATA]],EO100,AKORD[[IMIE]:[IMIE]],$A$113)</f>
        <v>0</v>
      </c>
      <c r="EP113" s="54">
        <f>SUMIFS(AKORD[[CZASY]:[CZASY]],AKORD[[DATA]:[DATA]],EP100,AKORD[[IMIE]:[IMIE]],$A$113)</f>
        <v>0</v>
      </c>
      <c r="EQ113" s="57">
        <f>SUMIFS(AKORD[[CZASY]:[CZASY]],AKORD[[DATA]:[DATA]],EQ100,AKORD[[IMIE]:[IMIE]],$A$113)</f>
        <v>0</v>
      </c>
      <c r="ER113" s="31">
        <f>SUMIFS(AKORD[[CZASY]:[CZASY]],AKORD[[DATA]:[DATA]],ER100,AKORD[[IMIE]:[IMIE]],$A$113)</f>
        <v>0</v>
      </c>
      <c r="ES113" s="31">
        <f>SUMIFS(AKORD[[CZASY]:[CZASY]],AKORD[[DATA]:[DATA]],ES100,AKORD[[IMIE]:[IMIE]],$A$113)</f>
        <v>0</v>
      </c>
      <c r="ET113" s="31">
        <f>SUMIFS(AKORD[[CZASY]:[CZASY]],AKORD[[DATA]:[DATA]],ET100,AKORD[[IMIE]:[IMIE]],$A$113)</f>
        <v>0</v>
      </c>
      <c r="EU113" s="31">
        <f>SUMIFS(AKORD[[CZASY]:[CZASY]],AKORD[[DATA]:[DATA]],EU100,AKORD[[IMIE]:[IMIE]],$A$113)</f>
        <v>0</v>
      </c>
      <c r="EV113" s="31">
        <f>SUMIFS(AKORD[[CZASY]:[CZASY]],AKORD[[DATA]:[DATA]],EV100,AKORD[[IMIE]:[IMIE]],$A$113)</f>
        <v>0</v>
      </c>
      <c r="EW113" s="54">
        <f>SUMIFS(AKORD[[CZASY]:[CZASY]],AKORD[[DATA]:[DATA]],EW100,AKORD[[IMIE]:[IMIE]],$A$113)</f>
        <v>0</v>
      </c>
      <c r="EX113" s="57">
        <f>SUMIFS(AKORD[[CZASY]:[CZASY]],AKORD[[DATA]:[DATA]],EX100,AKORD[[IMIE]:[IMIE]],$A$113)</f>
        <v>0</v>
      </c>
      <c r="EY113" s="31">
        <f>SUMIFS(AKORD[[CZASY]:[CZASY]],AKORD[[DATA]:[DATA]],EY100,AKORD[[IMIE]:[IMIE]],$A$113)</f>
        <v>0</v>
      </c>
      <c r="EZ113" s="31">
        <f>SUMIFS(AKORD[[CZASY]:[CZASY]],AKORD[[DATA]:[DATA]],EZ100,AKORD[[IMIE]:[IMIE]],$A$113)</f>
        <v>0</v>
      </c>
      <c r="FA113" s="31">
        <f>SUMIFS(AKORD[[CZASY]:[CZASY]],AKORD[[DATA]:[DATA]],FA100,AKORD[[IMIE]:[IMIE]],$A$113)</f>
        <v>0</v>
      </c>
      <c r="FB113" s="31">
        <f>SUMIFS(AKORD[[CZASY]:[CZASY]],AKORD[[DATA]:[DATA]],FB100,AKORD[[IMIE]:[IMIE]],$A$113)</f>
        <v>0</v>
      </c>
      <c r="FC113" s="31">
        <f>SUMIFS(AKORD[[CZASY]:[CZASY]],AKORD[[DATA]:[DATA]],FC100,AKORD[[IMIE]:[IMIE]],$A$113)</f>
        <v>0</v>
      </c>
      <c r="FD113" s="54">
        <f>SUMIFS(AKORD[[CZASY]:[CZASY]],AKORD[[DATA]:[DATA]],FD100,AKORD[[IMIE]:[IMIE]],$A$113)</f>
        <v>0</v>
      </c>
      <c r="FE113" s="57">
        <f>SUMIFS(AKORD[[CZASY]:[CZASY]],AKORD[[DATA]:[DATA]],FE100,AKORD[[IMIE]:[IMIE]],$A$113)</f>
        <v>0</v>
      </c>
      <c r="FF113" s="31">
        <f>SUMIFS(AKORD[[CZASY]:[CZASY]],AKORD[[DATA]:[DATA]],FF100,AKORD[[IMIE]:[IMIE]],$A$113)</f>
        <v>0</v>
      </c>
      <c r="FG113" s="31">
        <f>SUMIFS(AKORD[[CZASY]:[CZASY]],AKORD[[DATA]:[DATA]],FG100,AKORD[[IMIE]:[IMIE]],$A$113)</f>
        <v>0</v>
      </c>
      <c r="FH113" s="31">
        <f>SUMIFS(AKORD[[CZASY]:[CZASY]],AKORD[[DATA]:[DATA]],FH100,AKORD[[IMIE]:[IMIE]],$A$113)</f>
        <v>0</v>
      </c>
      <c r="FI113" s="31">
        <f>SUMIFS(AKORD[[CZASY]:[CZASY]],AKORD[[DATA]:[DATA]],FI100,AKORD[[IMIE]:[IMIE]],$A$113)</f>
        <v>0</v>
      </c>
      <c r="FJ113" s="31">
        <f>SUMIFS(AKORD[[CZASY]:[CZASY]],AKORD[[DATA]:[DATA]],FJ100,AKORD[[IMIE]:[IMIE]],$A$113)</f>
        <v>0</v>
      </c>
      <c r="FK113" s="54">
        <f>SUMIFS(AKORD[[CZASY]:[CZASY]],AKORD[[DATA]:[DATA]],FK100,AKORD[[IMIE]:[IMIE]],$A$113)</f>
        <v>0</v>
      </c>
      <c r="FL113" s="57">
        <f>SUMIFS(AKORD[[CZASY]:[CZASY]],AKORD[[DATA]:[DATA]],FL100,AKORD[[IMIE]:[IMIE]],$A$113)</f>
        <v>0</v>
      </c>
      <c r="FM113" s="31">
        <f>SUMIFS(AKORD[[CZASY]:[CZASY]],AKORD[[DATA]:[DATA]],FM100,AKORD[[IMIE]:[IMIE]],$A$113)</f>
        <v>0</v>
      </c>
      <c r="FN113" s="31">
        <f>SUMIFS(AKORD[[CZASY]:[CZASY]],AKORD[[DATA]:[DATA]],FN100,AKORD[[IMIE]:[IMIE]],$A$113)</f>
        <v>0</v>
      </c>
      <c r="FO113" s="31">
        <f>SUMIFS(AKORD[[CZASY]:[CZASY]],AKORD[[DATA]:[DATA]],FO100,AKORD[[IMIE]:[IMIE]],$A$113)</f>
        <v>0</v>
      </c>
      <c r="FP113" s="31">
        <f>SUMIFS(AKORD[[CZASY]:[CZASY]],AKORD[[DATA]:[DATA]],FP100,AKORD[[IMIE]:[IMIE]],$A$113)</f>
        <v>0</v>
      </c>
      <c r="FQ113" s="31">
        <f>SUMIFS(AKORD[[CZASY]:[CZASY]],AKORD[[DATA]:[DATA]],FQ100,AKORD[[IMIE]:[IMIE]],$A$113)</f>
        <v>0</v>
      </c>
      <c r="FR113" s="54">
        <f>SUMIFS(AKORD[[CZASY]:[CZASY]],AKORD[[DATA]:[DATA]],FR100,AKORD[[IMIE]:[IMIE]],$A$113)</f>
        <v>0</v>
      </c>
      <c r="FS113" s="57">
        <f>SUMIFS(AKORD[[CZASY]:[CZASY]],AKORD[[DATA]:[DATA]],FS100,AKORD[[IMIE]:[IMIE]],$A$113)</f>
        <v>0</v>
      </c>
      <c r="FT113" s="31">
        <f>SUMIFS(AKORD[[CZASY]:[CZASY]],AKORD[[DATA]:[DATA]],FT100,AKORD[[IMIE]:[IMIE]],$A$113)</f>
        <v>0</v>
      </c>
      <c r="FU113" s="31">
        <f>SUMIFS(AKORD[[CZASY]:[CZASY]],AKORD[[DATA]:[DATA]],FU100,AKORD[[IMIE]:[IMIE]],$A$113)</f>
        <v>0</v>
      </c>
      <c r="FV113" s="31">
        <f>SUMIFS(AKORD[[CZASY]:[CZASY]],AKORD[[DATA]:[DATA]],FV100,AKORD[[IMIE]:[IMIE]],$A$113)</f>
        <v>0</v>
      </c>
      <c r="FW113" s="31">
        <f>SUMIFS(AKORD[[CZASY]:[CZASY]],AKORD[[DATA]:[DATA]],FW100,AKORD[[IMIE]:[IMIE]],$A$113)</f>
        <v>0</v>
      </c>
      <c r="FX113" s="31">
        <f>SUMIFS(AKORD[[CZASY]:[CZASY]],AKORD[[DATA]:[DATA]],FX100,AKORD[[IMIE]:[IMIE]],$A$113)</f>
        <v>0</v>
      </c>
      <c r="FY113" s="54">
        <f>SUMIFS(AKORD[[CZASY]:[CZASY]],AKORD[[DATA]:[DATA]],FY100,AKORD[[IMIE]:[IMIE]],$A$113)</f>
        <v>0</v>
      </c>
      <c r="FZ113" s="57">
        <f>SUMIFS(AKORD[[CZASY]:[CZASY]],AKORD[[DATA]:[DATA]],FZ100,AKORD[[IMIE]:[IMIE]],$A$113)</f>
        <v>0</v>
      </c>
      <c r="GA113" s="31">
        <f>SUMIFS(AKORD[[CZASY]:[CZASY]],AKORD[[DATA]:[DATA]],GA100,AKORD[[IMIE]:[IMIE]],$A$113)</f>
        <v>0</v>
      </c>
      <c r="GB113" s="31">
        <f>SUMIFS(AKORD[[CZASY]:[CZASY]],AKORD[[DATA]:[DATA]],GB100,AKORD[[IMIE]:[IMIE]],$A$113)</f>
        <v>0</v>
      </c>
      <c r="GC113" s="31">
        <f>SUMIFS(AKORD[[CZASY]:[CZASY]],AKORD[[DATA]:[DATA]],GC100,AKORD[[IMIE]:[IMIE]],$A$113)</f>
        <v>0</v>
      </c>
      <c r="GD113" s="31">
        <f>SUMIFS(AKORD[[CZASY]:[CZASY]],AKORD[[DATA]:[DATA]],GD100,AKORD[[IMIE]:[IMIE]],$A$113)</f>
        <v>0</v>
      </c>
      <c r="GE113" s="31">
        <f>SUMIFS(AKORD[[CZASY]:[CZASY]],AKORD[[DATA]:[DATA]],GE100,AKORD[[IMIE]:[IMIE]],$A$113)</f>
        <v>0</v>
      </c>
      <c r="GF113" s="54">
        <f>SUMIFS(AKORD[[CZASY]:[CZASY]],AKORD[[DATA]:[DATA]],GF100,AKORD[[IMIE]:[IMIE]],$A$113)</f>
        <v>0</v>
      </c>
      <c r="GG113" s="57">
        <f>SUMIFS(AKORD[[CZASY]:[CZASY]],AKORD[[DATA]:[DATA]],GG100,AKORD[[IMIE]:[IMIE]],$A$113)</f>
        <v>0</v>
      </c>
      <c r="GH113" s="31">
        <f>SUMIFS(AKORD[[CZASY]:[CZASY]],AKORD[[DATA]:[DATA]],GH100,AKORD[[IMIE]:[IMIE]],$A$113)</f>
        <v>0</v>
      </c>
      <c r="GI113" s="31">
        <f>SUMIFS(AKORD[[CZASY]:[CZASY]],AKORD[[DATA]:[DATA]],GI100,AKORD[[IMIE]:[IMIE]],$A$113)</f>
        <v>0</v>
      </c>
      <c r="GJ113" s="31">
        <f>SUMIFS(AKORD[[CZASY]:[CZASY]],AKORD[[DATA]:[DATA]],GJ100,AKORD[[IMIE]:[IMIE]],$A$113)</f>
        <v>0</v>
      </c>
      <c r="GK113" s="31">
        <f>SUMIFS(AKORD[[CZASY]:[CZASY]],AKORD[[DATA]:[DATA]],GK100,AKORD[[IMIE]:[IMIE]],$A$113)</f>
        <v>0</v>
      </c>
      <c r="GL113" s="31">
        <f>SUMIFS(AKORD[[CZASY]:[CZASY]],AKORD[[DATA]:[DATA]],GL100,AKORD[[IMIE]:[IMIE]],$A$113)</f>
        <v>0</v>
      </c>
      <c r="GM113" s="54">
        <f>SUMIFS(AKORD[[CZASY]:[CZASY]],AKORD[[DATA]:[DATA]],GM100,AKORD[[IMIE]:[IMIE]],$A$113)</f>
        <v>0</v>
      </c>
      <c r="GN113" s="57">
        <f>SUMIFS(AKORD[[CZASY]:[CZASY]],AKORD[[DATA]:[DATA]],GN100,AKORD[[IMIE]:[IMIE]],$A$113)</f>
        <v>0</v>
      </c>
      <c r="GO113" s="31">
        <f>SUMIFS(AKORD[[CZASY]:[CZASY]],AKORD[[DATA]:[DATA]],GO100,AKORD[[IMIE]:[IMIE]],$A$113)</f>
        <v>0</v>
      </c>
      <c r="GP113" s="31">
        <f>SUMIFS(AKORD[[CZASY]:[CZASY]],AKORD[[DATA]:[DATA]],GP100,AKORD[[IMIE]:[IMIE]],$A$113)</f>
        <v>0</v>
      </c>
      <c r="GQ113" s="31">
        <f>SUMIFS(AKORD[[CZASY]:[CZASY]],AKORD[[DATA]:[DATA]],GQ100,AKORD[[IMIE]:[IMIE]],$A$113)</f>
        <v>0</v>
      </c>
      <c r="GR113" s="31">
        <f>SUMIFS(AKORD[[CZASY]:[CZASY]],AKORD[[DATA]:[DATA]],GR100,AKORD[[IMIE]:[IMIE]],$A$113)</f>
        <v>0</v>
      </c>
      <c r="GS113" s="31">
        <f>SUMIFS(AKORD[[CZASY]:[CZASY]],AKORD[[DATA]:[DATA]],GS100,AKORD[[IMIE]:[IMIE]],$A$113)</f>
        <v>0</v>
      </c>
      <c r="GT113" s="54">
        <f>SUMIFS(AKORD[[CZASY]:[CZASY]],AKORD[[DATA]:[DATA]],GT100,AKORD[[IMIE]:[IMIE]],$A$113)</f>
        <v>0</v>
      </c>
      <c r="GU113" s="57">
        <f>SUMIFS(AKORD[[CZASY]:[CZASY]],AKORD[[DATA]:[DATA]],GU100,AKORD[[IMIE]:[IMIE]],$A$113)</f>
        <v>0</v>
      </c>
      <c r="GV113" s="31">
        <f>SUMIFS(AKORD[[CZASY]:[CZASY]],AKORD[[DATA]:[DATA]],GV100,AKORD[[IMIE]:[IMIE]],$A$113)</f>
        <v>0</v>
      </c>
      <c r="GW113" s="31">
        <f>SUMIFS(AKORD[[CZASY]:[CZASY]],AKORD[[DATA]:[DATA]],GW100,AKORD[[IMIE]:[IMIE]],$A$113)</f>
        <v>0</v>
      </c>
      <c r="GX113" s="31">
        <f>SUMIFS(AKORD[[CZASY]:[CZASY]],AKORD[[DATA]:[DATA]],GX100,AKORD[[IMIE]:[IMIE]],$A$113)</f>
        <v>0</v>
      </c>
      <c r="GY113" s="31">
        <f>SUMIFS(AKORD[[CZASY]:[CZASY]],AKORD[[DATA]:[DATA]],GY100,AKORD[[IMIE]:[IMIE]],$A$113)</f>
        <v>0</v>
      </c>
      <c r="GZ113" s="31">
        <f>SUMIFS(AKORD[[CZASY]:[CZASY]],AKORD[[DATA]:[DATA]],GZ100,AKORD[[IMIE]:[IMIE]],$A$113)</f>
        <v>0</v>
      </c>
      <c r="HA113" s="54">
        <f>SUMIFS(AKORD[[CZASY]:[CZASY]],AKORD[[DATA]:[DATA]],HA100,AKORD[[IMIE]:[IMIE]],$A$113)</f>
        <v>0</v>
      </c>
      <c r="HB113" s="57">
        <f>SUMIFS(AKORD[[CZASY]:[CZASY]],AKORD[[DATA]:[DATA]],HB100,AKORD[[IMIE]:[IMIE]],$A$113)</f>
        <v>0</v>
      </c>
      <c r="HC113" s="31">
        <f>SUMIFS(AKORD[[CZASY]:[CZASY]],AKORD[[DATA]:[DATA]],HC100,AKORD[[IMIE]:[IMIE]],$A$113)</f>
        <v>0</v>
      </c>
      <c r="HD113" s="31">
        <f>SUMIFS(AKORD[[CZASY]:[CZASY]],AKORD[[DATA]:[DATA]],HD100,AKORD[[IMIE]:[IMIE]],$A$113)</f>
        <v>0</v>
      </c>
      <c r="HE113" s="31">
        <f>SUMIFS(AKORD[[CZASY]:[CZASY]],AKORD[[DATA]:[DATA]],HE100,AKORD[[IMIE]:[IMIE]],$A$113)</f>
        <v>0</v>
      </c>
      <c r="HF113" s="31">
        <f>SUMIFS(AKORD[[CZASY]:[CZASY]],AKORD[[DATA]:[DATA]],HF100,AKORD[[IMIE]:[IMIE]],$A$113)</f>
        <v>0</v>
      </c>
      <c r="HG113" s="31">
        <f>SUMIFS(AKORD[[CZASY]:[CZASY]],AKORD[[DATA]:[DATA]],HG100,AKORD[[IMIE]:[IMIE]],$A$113)</f>
        <v>0</v>
      </c>
      <c r="HH113" s="54">
        <f>SUMIFS(AKORD[[CZASY]:[CZASY]],AKORD[[DATA]:[DATA]],HH100,AKORD[[IMIE]:[IMIE]],$A$113)</f>
        <v>0</v>
      </c>
      <c r="HI113" s="57">
        <f>SUMIFS(AKORD[[CZASY]:[CZASY]],AKORD[[DATA]:[DATA]],HI100,AKORD[[IMIE]:[IMIE]],$A$113)</f>
        <v>0</v>
      </c>
      <c r="HJ113" s="31">
        <f>SUMIFS(AKORD[[CZASY]:[CZASY]],AKORD[[DATA]:[DATA]],HJ100,AKORD[[IMIE]:[IMIE]],$A$113)</f>
        <v>0</v>
      </c>
      <c r="HK113" s="31">
        <f>SUMIFS(AKORD[[CZASY]:[CZASY]],AKORD[[DATA]:[DATA]],HK100,AKORD[[IMIE]:[IMIE]],$A$113)</f>
        <v>0</v>
      </c>
      <c r="HL113" s="31">
        <f>SUMIFS(AKORD[[CZASY]:[CZASY]],AKORD[[DATA]:[DATA]],HL100,AKORD[[IMIE]:[IMIE]],$A$113)</f>
        <v>0</v>
      </c>
      <c r="HM113" s="31">
        <f>SUMIFS(AKORD[[CZASY]:[CZASY]],AKORD[[DATA]:[DATA]],HM100,AKORD[[IMIE]:[IMIE]],$A$113)</f>
        <v>0</v>
      </c>
      <c r="HN113" s="31">
        <f>SUMIFS(AKORD[[CZASY]:[CZASY]],AKORD[[DATA]:[DATA]],HN100,AKORD[[IMIE]:[IMIE]],$A$113)</f>
        <v>0</v>
      </c>
      <c r="HO113" s="54">
        <f>SUMIFS(AKORD[[CZASY]:[CZASY]],AKORD[[DATA]:[DATA]],HO100,AKORD[[IMIE]:[IMIE]],$A$113)</f>
        <v>0</v>
      </c>
      <c r="HP113" s="57">
        <f>SUMIFS(AKORD[[CZASY]:[CZASY]],AKORD[[DATA]:[DATA]],HP100,AKORD[[IMIE]:[IMIE]],$A$113)</f>
        <v>0</v>
      </c>
      <c r="HQ113" s="31">
        <f>SUMIFS(AKORD[[CZASY]:[CZASY]],AKORD[[DATA]:[DATA]],HQ100,AKORD[[IMIE]:[IMIE]],$A$113)</f>
        <v>0</v>
      </c>
      <c r="HR113" s="31">
        <f>SUMIFS(AKORD[[CZASY]:[CZASY]],AKORD[[DATA]:[DATA]],HR100,AKORD[[IMIE]:[IMIE]],$A$113)</f>
        <v>0</v>
      </c>
      <c r="HS113" s="31">
        <f>SUMIFS(AKORD[[CZASY]:[CZASY]],AKORD[[DATA]:[DATA]],HS100,AKORD[[IMIE]:[IMIE]],$A$113)</f>
        <v>0</v>
      </c>
      <c r="HT113" s="31">
        <f>SUMIFS(AKORD[[CZASY]:[CZASY]],AKORD[[DATA]:[DATA]],HT100,AKORD[[IMIE]:[IMIE]],$A$113)</f>
        <v>0</v>
      </c>
      <c r="HU113" s="31">
        <f>SUMIFS(AKORD[[CZASY]:[CZASY]],AKORD[[DATA]:[DATA]],HU100,AKORD[[IMIE]:[IMIE]],$A$113)</f>
        <v>0</v>
      </c>
      <c r="HV113" s="54">
        <f>SUMIFS(AKORD[[CZASY]:[CZASY]],AKORD[[DATA]:[DATA]],HV100,AKORD[[IMIE]:[IMIE]],$A$113)</f>
        <v>0</v>
      </c>
      <c r="HW113" s="57">
        <f>SUMIFS(AKORD[[CZASY]:[CZASY]],AKORD[[DATA]:[DATA]],HW100,AKORD[[IMIE]:[IMIE]],$A$113)</f>
        <v>0</v>
      </c>
      <c r="HX113" s="31">
        <f>SUMIFS(AKORD[[CZASY]:[CZASY]],AKORD[[DATA]:[DATA]],HX100,AKORD[[IMIE]:[IMIE]],$A$113)</f>
        <v>0</v>
      </c>
      <c r="HY113" s="31">
        <f>SUMIFS(AKORD[[CZASY]:[CZASY]],AKORD[[DATA]:[DATA]],HY100,AKORD[[IMIE]:[IMIE]],$A$113)</f>
        <v>0</v>
      </c>
      <c r="HZ113" s="31">
        <f>SUMIFS(AKORD[[CZASY]:[CZASY]],AKORD[[DATA]:[DATA]],HZ100,AKORD[[IMIE]:[IMIE]],$A$113)</f>
        <v>0</v>
      </c>
      <c r="IA113" s="31">
        <f>SUMIFS(AKORD[[CZASY]:[CZASY]],AKORD[[DATA]:[DATA]],IA100,AKORD[[IMIE]:[IMIE]],$A$113)</f>
        <v>0</v>
      </c>
      <c r="IB113" s="31">
        <f>SUMIFS(AKORD[[CZASY]:[CZASY]],AKORD[[DATA]:[DATA]],IB100,AKORD[[IMIE]:[IMIE]],$A$113)</f>
        <v>0</v>
      </c>
      <c r="IC113" s="54">
        <f>SUMIFS(AKORD[[CZASY]:[CZASY]],AKORD[[DATA]:[DATA]],IC100,AKORD[[IMIE]:[IMIE]],$A$113)</f>
        <v>0</v>
      </c>
      <c r="ID113" s="57">
        <f>SUMIFS(AKORD[[CZASY]:[CZASY]],AKORD[[DATA]:[DATA]],ID100,AKORD[[IMIE]:[IMIE]],$A$113)</f>
        <v>0</v>
      </c>
      <c r="IE113" s="31">
        <f>SUMIFS(AKORD[[CZASY]:[CZASY]],AKORD[[DATA]:[DATA]],IE100,AKORD[[IMIE]:[IMIE]],$A$113)</f>
        <v>0</v>
      </c>
      <c r="IF113" s="31">
        <f>SUMIFS(AKORD[[CZASY]:[CZASY]],AKORD[[DATA]:[DATA]],IF100,AKORD[[IMIE]:[IMIE]],$A$113)</f>
        <v>0</v>
      </c>
      <c r="IG113" s="31">
        <f>SUMIFS(AKORD[[CZASY]:[CZASY]],AKORD[[DATA]:[DATA]],IG100,AKORD[[IMIE]:[IMIE]],$A$113)</f>
        <v>0</v>
      </c>
      <c r="IH113" s="31">
        <f>SUMIFS(AKORD[[CZASY]:[CZASY]],AKORD[[DATA]:[DATA]],IH100,AKORD[[IMIE]:[IMIE]],$A$113)</f>
        <v>0</v>
      </c>
      <c r="II113" s="31">
        <f>SUMIFS(AKORD[[CZASY]:[CZASY]],AKORD[[DATA]:[DATA]],II100,AKORD[[IMIE]:[IMIE]],$A$113)</f>
        <v>0</v>
      </c>
      <c r="IJ113" s="54">
        <f>SUMIFS(AKORD[[CZASY]:[CZASY]],AKORD[[DATA]:[DATA]],IJ100,AKORD[[IMIE]:[IMIE]],$A$113)</f>
        <v>0</v>
      </c>
      <c r="IK113" s="57">
        <f>SUMIFS(AKORD[[CZASY]:[CZASY]],AKORD[[DATA]:[DATA]],IK100,AKORD[[IMIE]:[IMIE]],$A$113)</f>
        <v>0</v>
      </c>
      <c r="IL113" s="31">
        <f>SUMIFS(AKORD[[CZASY]:[CZASY]],AKORD[[DATA]:[DATA]],IL100,AKORD[[IMIE]:[IMIE]],$A$113)</f>
        <v>0</v>
      </c>
      <c r="IM113" s="31">
        <f>SUMIFS(AKORD[[CZASY]:[CZASY]],AKORD[[DATA]:[DATA]],IM100,AKORD[[IMIE]:[IMIE]],$A$113)</f>
        <v>0</v>
      </c>
      <c r="IN113" s="31">
        <f>SUMIFS(AKORD[[CZASY]:[CZASY]],AKORD[[DATA]:[DATA]],IN100,AKORD[[IMIE]:[IMIE]],$A$113)</f>
        <v>0</v>
      </c>
      <c r="IO113" s="31">
        <f>SUMIFS(AKORD[[CZASY]:[CZASY]],AKORD[[DATA]:[DATA]],IO100,AKORD[[IMIE]:[IMIE]],$A$113)</f>
        <v>0</v>
      </c>
      <c r="IP113" s="31">
        <f>SUMIFS(AKORD[[CZASY]:[CZASY]],AKORD[[DATA]:[DATA]],IP100,AKORD[[IMIE]:[IMIE]],$A$113)</f>
        <v>0</v>
      </c>
      <c r="IQ113" s="54">
        <f>SUMIFS(AKORD[[CZASY]:[CZASY]],AKORD[[DATA]:[DATA]],IQ100,AKORD[[IMIE]:[IMIE]],$A$113)</f>
        <v>0</v>
      </c>
      <c r="IR113" s="57">
        <f>SUMIFS(AKORD[[CZASY]:[CZASY]],AKORD[[DATA]:[DATA]],IR100,AKORD[[IMIE]:[IMIE]],$A$113)</f>
        <v>0</v>
      </c>
      <c r="IS113" s="31">
        <f>SUMIFS(AKORD[[CZASY]:[CZASY]],AKORD[[DATA]:[DATA]],IS100,AKORD[[IMIE]:[IMIE]],$A$113)</f>
        <v>0</v>
      </c>
      <c r="IT113" s="31">
        <f>SUMIFS(AKORD[[CZASY]:[CZASY]],AKORD[[DATA]:[DATA]],IT100,AKORD[[IMIE]:[IMIE]],$A$113)</f>
        <v>0</v>
      </c>
      <c r="IU113" s="31">
        <f>SUMIFS(AKORD[[CZASY]:[CZASY]],AKORD[[DATA]:[DATA]],IU100,AKORD[[IMIE]:[IMIE]],$A$113)</f>
        <v>0</v>
      </c>
      <c r="IV113" s="31">
        <f>SUMIFS(AKORD[[CZASY]:[CZASY]],AKORD[[DATA]:[DATA]],IV100,AKORD[[IMIE]:[IMIE]],$A$113)</f>
        <v>0</v>
      </c>
      <c r="IW113" s="31">
        <f>SUMIFS(AKORD[[CZASY]:[CZASY]],AKORD[[DATA]:[DATA]],IW100,AKORD[[IMIE]:[IMIE]],$A$113)</f>
        <v>0</v>
      </c>
      <c r="IX113" s="54">
        <f>SUMIFS(AKORD[[CZASY]:[CZASY]],AKORD[[DATA]:[DATA]],IX100,AKORD[[IMIE]:[IMIE]],$A$113)</f>
        <v>0</v>
      </c>
      <c r="IY113" s="57">
        <f>SUMIFS(AKORD[[CZASY]:[CZASY]],AKORD[[DATA]:[DATA]],IY100,AKORD[[IMIE]:[IMIE]],$A$113)</f>
        <v>0</v>
      </c>
      <c r="IZ113" s="31">
        <f>SUMIFS(AKORD[[CZASY]:[CZASY]],AKORD[[DATA]:[DATA]],IZ100,AKORD[[IMIE]:[IMIE]],$A$113)</f>
        <v>0</v>
      </c>
      <c r="JA113" s="31">
        <f>SUMIFS(AKORD[[CZASY]:[CZASY]],AKORD[[DATA]:[DATA]],JA100,AKORD[[IMIE]:[IMIE]],$A$113)</f>
        <v>0</v>
      </c>
      <c r="JB113" s="31">
        <f>SUMIFS(AKORD[[CZASY]:[CZASY]],AKORD[[DATA]:[DATA]],JB100,AKORD[[IMIE]:[IMIE]],$A$113)</f>
        <v>0</v>
      </c>
      <c r="JC113" s="31">
        <f>SUMIFS(AKORD[[CZASY]:[CZASY]],AKORD[[DATA]:[DATA]],JC100,AKORD[[IMIE]:[IMIE]],$A$113)</f>
        <v>0</v>
      </c>
      <c r="JD113" s="31">
        <f>SUMIFS(AKORD[[CZASY]:[CZASY]],AKORD[[DATA]:[DATA]],JD100,AKORD[[IMIE]:[IMIE]],$A$113)</f>
        <v>0</v>
      </c>
      <c r="JE113" s="54">
        <f>SUMIFS(AKORD[[CZASY]:[CZASY]],AKORD[[DATA]:[DATA]],JE100,AKORD[[IMIE]:[IMIE]],$A$113)</f>
        <v>0</v>
      </c>
      <c r="JF113" s="57">
        <f>SUMIFS(AKORD[[CZASY]:[CZASY]],AKORD[[DATA]:[DATA]],JF100,AKORD[[IMIE]:[IMIE]],$A$113)</f>
        <v>0</v>
      </c>
      <c r="JG113" s="31">
        <f>SUMIFS(AKORD[[CZASY]:[CZASY]],AKORD[[DATA]:[DATA]],JG100,AKORD[[IMIE]:[IMIE]],$A$113)</f>
        <v>0</v>
      </c>
      <c r="JH113" s="31">
        <f>SUMIFS(AKORD[[CZASY]:[CZASY]],AKORD[[DATA]:[DATA]],JH100,AKORD[[IMIE]:[IMIE]],$A$113)</f>
        <v>0</v>
      </c>
      <c r="JI113" s="31">
        <f>SUMIFS(AKORD[[CZASY]:[CZASY]],AKORD[[DATA]:[DATA]],JI100,AKORD[[IMIE]:[IMIE]],$A$113)</f>
        <v>0</v>
      </c>
      <c r="JJ113" s="31">
        <f>SUMIFS(AKORD[[CZASY]:[CZASY]],AKORD[[DATA]:[DATA]],JJ100,AKORD[[IMIE]:[IMIE]],$A$113)</f>
        <v>0</v>
      </c>
      <c r="JK113" s="31">
        <f>SUMIFS(AKORD[[CZASY]:[CZASY]],AKORD[[DATA]:[DATA]],JK100,AKORD[[IMIE]:[IMIE]],$A$113)</f>
        <v>0</v>
      </c>
      <c r="JL113" s="54">
        <f>SUMIFS(AKORD[[CZASY]:[CZASY]],AKORD[[DATA]:[DATA]],JL100,AKORD[[IMIE]:[IMIE]],$A$113)</f>
        <v>0</v>
      </c>
      <c r="JM113" s="57">
        <f>SUMIFS(AKORD[[CZASY]:[CZASY]],AKORD[[DATA]:[DATA]],JM100,AKORD[[IMIE]:[IMIE]],$A$113)</f>
        <v>0</v>
      </c>
      <c r="JN113" s="31">
        <f>SUMIFS(AKORD[[CZASY]:[CZASY]],AKORD[[DATA]:[DATA]],JN100,AKORD[[IMIE]:[IMIE]],$A$113)</f>
        <v>0</v>
      </c>
      <c r="JO113" s="31">
        <f>SUMIFS(AKORD[[CZASY]:[CZASY]],AKORD[[DATA]:[DATA]],JO100,AKORD[[IMIE]:[IMIE]],$A$113)</f>
        <v>0</v>
      </c>
      <c r="JP113" s="31">
        <f>SUMIFS(AKORD[[CZASY]:[CZASY]],AKORD[[DATA]:[DATA]],JP100,AKORD[[IMIE]:[IMIE]],$A$113)</f>
        <v>0</v>
      </c>
      <c r="JQ113" s="31">
        <f>SUMIFS(AKORD[[CZASY]:[CZASY]],AKORD[[DATA]:[DATA]],JQ100,AKORD[[IMIE]:[IMIE]],$A$113)</f>
        <v>0</v>
      </c>
      <c r="JR113" s="31">
        <f>SUMIFS(AKORD[[CZASY]:[CZASY]],AKORD[[DATA]:[DATA]],JR100,AKORD[[IMIE]:[IMIE]],$A$113)</f>
        <v>0</v>
      </c>
      <c r="JS113" s="54">
        <f>SUMIFS(AKORD[[CZASY]:[CZASY]],AKORD[[DATA]:[DATA]],JS100,AKORD[[IMIE]:[IMIE]],$A$113)</f>
        <v>0</v>
      </c>
      <c r="JT113" s="57">
        <f>SUMIFS(AKORD[[CZASY]:[CZASY]],AKORD[[DATA]:[DATA]],JT100,AKORD[[IMIE]:[IMIE]],$A$113)</f>
        <v>0</v>
      </c>
      <c r="JU113" s="31">
        <f>SUMIFS(AKORD[[CZASY]:[CZASY]],AKORD[[DATA]:[DATA]],JU100,AKORD[[IMIE]:[IMIE]],$A$113)</f>
        <v>0</v>
      </c>
      <c r="JV113" s="31">
        <f>SUMIFS(AKORD[[CZASY]:[CZASY]],AKORD[[DATA]:[DATA]],JV100,AKORD[[IMIE]:[IMIE]],$A$113)</f>
        <v>0</v>
      </c>
      <c r="JW113" s="31">
        <f>SUMIFS(AKORD[[CZASY]:[CZASY]],AKORD[[DATA]:[DATA]],JW100,AKORD[[IMIE]:[IMIE]],$A$113)</f>
        <v>0</v>
      </c>
      <c r="JX113" s="31">
        <f>SUMIFS(AKORD[[CZASY]:[CZASY]],AKORD[[DATA]:[DATA]],JX100,AKORD[[IMIE]:[IMIE]],$A$113)</f>
        <v>0</v>
      </c>
      <c r="JY113" s="31">
        <f>SUMIFS(AKORD[[CZASY]:[CZASY]],AKORD[[DATA]:[DATA]],JY100,AKORD[[IMIE]:[IMIE]],$A$113)</f>
        <v>0</v>
      </c>
      <c r="JZ113" s="54">
        <f>SUMIFS(AKORD[[CZASY]:[CZASY]],AKORD[[DATA]:[DATA]],JZ100,AKORD[[IMIE]:[IMIE]],$A$113)</f>
        <v>0</v>
      </c>
      <c r="KA113" s="57">
        <f>SUMIFS(AKORD[[CZASY]:[CZASY]],AKORD[[DATA]:[DATA]],KA100,AKORD[[IMIE]:[IMIE]],$A$113)</f>
        <v>0</v>
      </c>
      <c r="KB113" s="31">
        <f>SUMIFS(AKORD[[CZASY]:[CZASY]],AKORD[[DATA]:[DATA]],KB100,AKORD[[IMIE]:[IMIE]],$A$113)</f>
        <v>0</v>
      </c>
      <c r="KC113" s="31">
        <f>SUMIFS(AKORD[[CZASY]:[CZASY]],AKORD[[DATA]:[DATA]],KC100,AKORD[[IMIE]:[IMIE]],$A$113)</f>
        <v>0</v>
      </c>
      <c r="KD113" s="31">
        <f>SUMIFS(AKORD[[CZASY]:[CZASY]],AKORD[[DATA]:[DATA]],KD100,AKORD[[IMIE]:[IMIE]],$A$113)</f>
        <v>0</v>
      </c>
      <c r="KE113" s="31">
        <f>SUMIFS(AKORD[[CZASY]:[CZASY]],AKORD[[DATA]:[DATA]],KE100,AKORD[[IMIE]:[IMIE]],$A$113)</f>
        <v>0</v>
      </c>
      <c r="KF113" s="31">
        <f>SUMIFS(AKORD[[CZASY]:[CZASY]],AKORD[[DATA]:[DATA]],KF100,AKORD[[IMIE]:[IMIE]],$A$113)</f>
        <v>0</v>
      </c>
      <c r="KG113" s="54">
        <f>SUMIFS(AKORD[[CZASY]:[CZASY]],AKORD[[DATA]:[DATA]],KG100,AKORD[[IMIE]:[IMIE]],$A$113)</f>
        <v>0</v>
      </c>
      <c r="KH113" s="57">
        <f>SUMIFS(AKORD[[CZASY]:[CZASY]],AKORD[[DATA]:[DATA]],KH100,AKORD[[IMIE]:[IMIE]],$A$113)</f>
        <v>0</v>
      </c>
      <c r="KI113" s="31">
        <f>SUMIFS(AKORD[[CZASY]:[CZASY]],AKORD[[DATA]:[DATA]],KI100,AKORD[[IMIE]:[IMIE]],$A$113)</f>
        <v>0</v>
      </c>
      <c r="KJ113" s="31">
        <f>SUMIFS(AKORD[[CZASY]:[CZASY]],AKORD[[DATA]:[DATA]],KJ100,AKORD[[IMIE]:[IMIE]],$A$113)</f>
        <v>0</v>
      </c>
      <c r="KK113" s="31">
        <f>SUMIFS(AKORD[[CZASY]:[CZASY]],AKORD[[DATA]:[DATA]],KK100,AKORD[[IMIE]:[IMIE]],$A$113)</f>
        <v>0</v>
      </c>
      <c r="KL113" s="31">
        <f>SUMIFS(AKORD[[CZASY]:[CZASY]],AKORD[[DATA]:[DATA]],KL100,AKORD[[IMIE]:[IMIE]],$A$113)</f>
        <v>0</v>
      </c>
      <c r="KM113" s="31">
        <f>SUMIFS(AKORD[[CZASY]:[CZASY]],AKORD[[DATA]:[DATA]],KM100,AKORD[[IMIE]:[IMIE]],$A$113)</f>
        <v>0</v>
      </c>
      <c r="KN113" s="54">
        <f>SUMIFS(AKORD[[CZASY]:[CZASY]],AKORD[[DATA]:[DATA]],KN100,AKORD[[IMIE]:[IMIE]],$A$113)</f>
        <v>0</v>
      </c>
      <c r="KO113" s="57">
        <f>SUMIFS(AKORD[[CZASY]:[CZASY]],AKORD[[DATA]:[DATA]],KO100,AKORD[[IMIE]:[IMIE]],$A$113)</f>
        <v>0</v>
      </c>
      <c r="KP113" s="31">
        <f>SUMIFS(AKORD[[CZASY]:[CZASY]],AKORD[[DATA]:[DATA]],KP100,AKORD[[IMIE]:[IMIE]],$A$113)</f>
        <v>0</v>
      </c>
      <c r="KQ113" s="31">
        <f>SUMIFS(AKORD[[CZASY]:[CZASY]],AKORD[[DATA]:[DATA]],KQ100,AKORD[[IMIE]:[IMIE]],$A$113)</f>
        <v>0</v>
      </c>
      <c r="KR113" s="31">
        <f>SUMIFS(AKORD[[CZASY]:[CZASY]],AKORD[[DATA]:[DATA]],KR100,AKORD[[IMIE]:[IMIE]],$A$113)</f>
        <v>0</v>
      </c>
      <c r="KS113" s="31">
        <f>SUMIFS(AKORD[[CZASY]:[CZASY]],AKORD[[DATA]:[DATA]],KS100,AKORD[[IMIE]:[IMIE]],$A$113)</f>
        <v>0</v>
      </c>
      <c r="KT113" s="31">
        <f>SUMIFS(AKORD[[CZASY]:[CZASY]],AKORD[[DATA]:[DATA]],KT100,AKORD[[IMIE]:[IMIE]],$A$113)</f>
        <v>0</v>
      </c>
      <c r="KU113" s="54">
        <f>SUMIFS(AKORD[[CZASY]:[CZASY]],AKORD[[DATA]:[DATA]],KU100,AKORD[[IMIE]:[IMIE]],$A$113)</f>
        <v>0</v>
      </c>
      <c r="KV113" s="57">
        <f>SUMIFS(AKORD[[CZASY]:[CZASY]],AKORD[[DATA]:[DATA]],KV100,AKORD[[IMIE]:[IMIE]],$A$113)</f>
        <v>0</v>
      </c>
      <c r="KW113" s="31">
        <f>SUMIFS(AKORD[[CZASY]:[CZASY]],AKORD[[DATA]:[DATA]],KW100,AKORD[[IMIE]:[IMIE]],$A$113)</f>
        <v>0</v>
      </c>
      <c r="KX113" s="31">
        <f>SUMIFS(AKORD[[CZASY]:[CZASY]],AKORD[[DATA]:[DATA]],KX100,AKORD[[IMIE]:[IMIE]],$A$113)</f>
        <v>0</v>
      </c>
      <c r="KY113" s="31">
        <f>SUMIFS(AKORD[[CZASY]:[CZASY]],AKORD[[DATA]:[DATA]],KY100,AKORD[[IMIE]:[IMIE]],$A$113)</f>
        <v>0</v>
      </c>
      <c r="KZ113" s="31">
        <f>SUMIFS(AKORD[[CZASY]:[CZASY]],AKORD[[DATA]:[DATA]],KZ100,AKORD[[IMIE]:[IMIE]],$A$113)</f>
        <v>0</v>
      </c>
      <c r="LA113" s="31">
        <f>SUMIFS(AKORD[[CZASY]:[CZASY]],AKORD[[DATA]:[DATA]],LA100,AKORD[[IMIE]:[IMIE]],$A$113)</f>
        <v>0</v>
      </c>
      <c r="LB113" s="54">
        <f>SUMIFS(AKORD[[CZASY]:[CZASY]],AKORD[[DATA]:[DATA]],LB100,AKORD[[IMIE]:[IMIE]],$A$113)</f>
        <v>0</v>
      </c>
      <c r="LC113" s="57">
        <f>SUMIFS(AKORD[[CZASY]:[CZASY]],AKORD[[DATA]:[DATA]],LC100,AKORD[[IMIE]:[IMIE]],$A$113)</f>
        <v>0</v>
      </c>
      <c r="LD113" s="31">
        <f>SUMIFS(AKORD[[CZASY]:[CZASY]],AKORD[[DATA]:[DATA]],LD100,AKORD[[IMIE]:[IMIE]],$A$113)</f>
        <v>0</v>
      </c>
      <c r="LE113" s="31">
        <f>SUMIFS(AKORD[[CZASY]:[CZASY]],AKORD[[DATA]:[DATA]],LE100,AKORD[[IMIE]:[IMIE]],$A$113)</f>
        <v>0</v>
      </c>
      <c r="LF113" s="31">
        <f>SUMIFS(AKORD[[CZASY]:[CZASY]],AKORD[[DATA]:[DATA]],LF100,AKORD[[IMIE]:[IMIE]],$A$113)</f>
        <v>0</v>
      </c>
      <c r="LG113" s="31">
        <f>SUMIFS(AKORD[[CZASY]:[CZASY]],AKORD[[DATA]:[DATA]],LG100,AKORD[[IMIE]:[IMIE]],$A$113)</f>
        <v>0</v>
      </c>
      <c r="LH113" s="31">
        <f>SUMIFS(AKORD[[CZASY]:[CZASY]],AKORD[[DATA]:[DATA]],LH100,AKORD[[IMIE]:[IMIE]],$A$113)</f>
        <v>0</v>
      </c>
      <c r="LI113" s="54">
        <f>SUMIFS(AKORD[[CZASY]:[CZASY]],AKORD[[DATA]:[DATA]],LI100,AKORD[[IMIE]:[IMIE]],$A$113)</f>
        <v>0</v>
      </c>
      <c r="LJ113" s="57">
        <f>SUMIFS(AKORD[[CZASY]:[CZASY]],AKORD[[DATA]:[DATA]],LJ100,AKORD[[IMIE]:[IMIE]],$A$113)</f>
        <v>0</v>
      </c>
      <c r="LK113" s="31">
        <f>SUMIFS(AKORD[[CZASY]:[CZASY]],AKORD[[DATA]:[DATA]],LK100,AKORD[[IMIE]:[IMIE]],$A$113)</f>
        <v>0</v>
      </c>
      <c r="LL113" s="31">
        <f>SUMIFS(AKORD[[CZASY]:[CZASY]],AKORD[[DATA]:[DATA]],LL100,AKORD[[IMIE]:[IMIE]],$A$113)</f>
        <v>0</v>
      </c>
      <c r="LM113" s="31">
        <f>SUMIFS(AKORD[[CZASY]:[CZASY]],AKORD[[DATA]:[DATA]],LM100,AKORD[[IMIE]:[IMIE]],$A$113)</f>
        <v>0</v>
      </c>
      <c r="LN113" s="31">
        <f>SUMIFS(AKORD[[CZASY]:[CZASY]],AKORD[[DATA]:[DATA]],LN100,AKORD[[IMIE]:[IMIE]],$A$113)</f>
        <v>0</v>
      </c>
      <c r="LO113" s="31">
        <f>SUMIFS(AKORD[[CZASY]:[CZASY]],AKORD[[DATA]:[DATA]],LO100,AKORD[[IMIE]:[IMIE]],$A$113)</f>
        <v>0</v>
      </c>
      <c r="LP113" s="54">
        <f>SUMIFS(AKORD[[CZASY]:[CZASY]],AKORD[[DATA]:[DATA]],LP100,AKORD[[IMIE]:[IMIE]],$A$113)</f>
        <v>0</v>
      </c>
      <c r="LQ113" s="57">
        <f>SUMIFS(AKORD[[CZASY]:[CZASY]],AKORD[[DATA]:[DATA]],LQ100,AKORD[[IMIE]:[IMIE]],$A$113)</f>
        <v>0</v>
      </c>
      <c r="LR113" s="31">
        <f>SUMIFS(AKORD[[CZASY]:[CZASY]],AKORD[[DATA]:[DATA]],LR100,AKORD[[IMIE]:[IMIE]],$A$113)</f>
        <v>0</v>
      </c>
      <c r="LS113" s="31">
        <f>SUMIFS(AKORD[[CZASY]:[CZASY]],AKORD[[DATA]:[DATA]],LS100,AKORD[[IMIE]:[IMIE]],$A$113)</f>
        <v>0</v>
      </c>
      <c r="LT113" s="31">
        <f>SUMIFS(AKORD[[CZASY]:[CZASY]],AKORD[[DATA]:[DATA]],LT100,AKORD[[IMIE]:[IMIE]],$A$113)</f>
        <v>0</v>
      </c>
      <c r="LU113" s="31">
        <f>SUMIFS(AKORD[[CZASY]:[CZASY]],AKORD[[DATA]:[DATA]],LU100,AKORD[[IMIE]:[IMIE]],$A$113)</f>
        <v>0</v>
      </c>
      <c r="LV113" s="31">
        <f>SUMIFS(AKORD[[CZASY]:[CZASY]],AKORD[[DATA]:[DATA]],LV100,AKORD[[IMIE]:[IMIE]],$A$113)</f>
        <v>0</v>
      </c>
      <c r="LW113" s="54">
        <f>SUMIFS(AKORD[[CZASY]:[CZASY]],AKORD[[DATA]:[DATA]],LW100,AKORD[[IMIE]:[IMIE]],$A$113)</f>
        <v>0</v>
      </c>
      <c r="LX113" s="57">
        <f>SUMIFS(AKORD[[CZASY]:[CZASY]],AKORD[[DATA]:[DATA]],LX100,AKORD[[IMIE]:[IMIE]],$A$113)</f>
        <v>0</v>
      </c>
      <c r="LY113" s="31">
        <f>SUMIFS(AKORD[[CZASY]:[CZASY]],AKORD[[DATA]:[DATA]],LY100,AKORD[[IMIE]:[IMIE]],$A$113)</f>
        <v>0</v>
      </c>
      <c r="LZ113" s="31">
        <f>SUMIFS(AKORD[[CZASY]:[CZASY]],AKORD[[DATA]:[DATA]],LZ100,AKORD[[IMIE]:[IMIE]],$A$113)</f>
        <v>0</v>
      </c>
      <c r="MA113" s="31">
        <f>SUMIFS(AKORD[[CZASY]:[CZASY]],AKORD[[DATA]:[DATA]],MA100,AKORD[[IMIE]:[IMIE]],$A$113)</f>
        <v>0</v>
      </c>
      <c r="MB113" s="31">
        <f>SUMIFS(AKORD[[CZASY]:[CZASY]],AKORD[[DATA]:[DATA]],MB100,AKORD[[IMIE]:[IMIE]],$A$113)</f>
        <v>0</v>
      </c>
      <c r="MC113" s="31">
        <f>SUMIFS(AKORD[[CZASY]:[CZASY]],AKORD[[DATA]:[DATA]],MC100,AKORD[[IMIE]:[IMIE]],$A$113)</f>
        <v>0</v>
      </c>
      <c r="MD113" s="54">
        <f>SUMIFS(AKORD[[CZASY]:[CZASY]],AKORD[[DATA]:[DATA]],MD100,AKORD[[IMIE]:[IMIE]],$A$113)</f>
        <v>0</v>
      </c>
      <c r="ME113" s="57">
        <f>SUMIFS(AKORD[[CZASY]:[CZASY]],AKORD[[DATA]:[DATA]],ME100,AKORD[[IMIE]:[IMIE]],$A$113)</f>
        <v>0</v>
      </c>
      <c r="MF113" s="31">
        <f>SUMIFS(AKORD[[CZASY]:[CZASY]],AKORD[[DATA]:[DATA]],MF100,AKORD[[IMIE]:[IMIE]],$A$113)</f>
        <v>0</v>
      </c>
      <c r="MG113" s="31">
        <f>SUMIFS(AKORD[[CZASY]:[CZASY]],AKORD[[DATA]:[DATA]],MG100,AKORD[[IMIE]:[IMIE]],$A$113)</f>
        <v>0</v>
      </c>
      <c r="MH113" s="31">
        <f>SUMIFS(AKORD[[CZASY]:[CZASY]],AKORD[[DATA]:[DATA]],MH100,AKORD[[IMIE]:[IMIE]],$A$113)</f>
        <v>0</v>
      </c>
      <c r="MI113" s="31">
        <f>SUMIFS(AKORD[[CZASY]:[CZASY]],AKORD[[DATA]:[DATA]],MI100,AKORD[[IMIE]:[IMIE]],$A$113)</f>
        <v>0</v>
      </c>
      <c r="MJ113" s="31">
        <f>SUMIFS(AKORD[[CZASY]:[CZASY]],AKORD[[DATA]:[DATA]],MJ100,AKORD[[IMIE]:[IMIE]],$A$113)</f>
        <v>0</v>
      </c>
      <c r="MK113" s="54">
        <f>SUMIFS(AKORD[[CZASY]:[CZASY]],AKORD[[DATA]:[DATA]],MK100,AKORD[[IMIE]:[IMIE]],$A$113)</f>
        <v>0</v>
      </c>
      <c r="ML113" s="57">
        <f>SUMIFS(AKORD[[CZASY]:[CZASY]],AKORD[[DATA]:[DATA]],ML100,AKORD[[IMIE]:[IMIE]],$A$113)</f>
        <v>0</v>
      </c>
      <c r="MM113" s="31">
        <f>SUMIFS(AKORD[[CZASY]:[CZASY]],AKORD[[DATA]:[DATA]],MM100,AKORD[[IMIE]:[IMIE]],$A$113)</f>
        <v>0</v>
      </c>
      <c r="MN113" s="31">
        <f>SUMIFS(AKORD[[CZASY]:[CZASY]],AKORD[[DATA]:[DATA]],MN100,AKORD[[IMIE]:[IMIE]],$A$113)</f>
        <v>0</v>
      </c>
      <c r="MO113" s="31">
        <f>SUMIFS(AKORD[[CZASY]:[CZASY]],AKORD[[DATA]:[DATA]],MO100,AKORD[[IMIE]:[IMIE]],$A$113)</f>
        <v>0</v>
      </c>
      <c r="MP113" s="31">
        <f>SUMIFS(AKORD[[CZASY]:[CZASY]],AKORD[[DATA]:[DATA]],MP100,AKORD[[IMIE]:[IMIE]],$A$113)</f>
        <v>0</v>
      </c>
      <c r="MQ113" s="31">
        <f>SUMIFS(AKORD[[CZASY]:[CZASY]],AKORD[[DATA]:[DATA]],MQ100,AKORD[[IMIE]:[IMIE]],$A$113)</f>
        <v>0</v>
      </c>
      <c r="MR113" s="54">
        <f>SUMIFS(AKORD[[CZASY]:[CZASY]],AKORD[[DATA]:[DATA]],MR100,AKORD[[IMIE]:[IMIE]],$A$113)</f>
        <v>0</v>
      </c>
      <c r="MS113" s="57">
        <f>SUMIFS(AKORD[[CZASY]:[CZASY]],AKORD[[DATA]:[DATA]],MS100,AKORD[[IMIE]:[IMIE]],$A$113)</f>
        <v>0</v>
      </c>
      <c r="MT113" s="31">
        <f>SUMIFS(AKORD[[CZASY]:[CZASY]],AKORD[[DATA]:[DATA]],MT100,AKORD[[IMIE]:[IMIE]],$A$113)</f>
        <v>0</v>
      </c>
      <c r="MU113" s="31">
        <f>SUMIFS(AKORD[[CZASY]:[CZASY]],AKORD[[DATA]:[DATA]],MU100,AKORD[[IMIE]:[IMIE]],$A$113)</f>
        <v>0</v>
      </c>
      <c r="MV113" s="31">
        <f>SUMIFS(AKORD[[CZASY]:[CZASY]],AKORD[[DATA]:[DATA]],MV100,AKORD[[IMIE]:[IMIE]],$A$113)</f>
        <v>0</v>
      </c>
      <c r="MW113" s="31">
        <f>SUMIFS(AKORD[[CZASY]:[CZASY]],AKORD[[DATA]:[DATA]],MW100,AKORD[[IMIE]:[IMIE]],$A$113)</f>
        <v>0</v>
      </c>
      <c r="MX113" s="31">
        <f>SUMIFS(AKORD[[CZASY]:[CZASY]],AKORD[[DATA]:[DATA]],MX100,AKORD[[IMIE]:[IMIE]],$A$113)</f>
        <v>0</v>
      </c>
      <c r="MY113" s="54">
        <f>SUMIFS(AKORD[[CZASY]:[CZASY]],AKORD[[DATA]:[DATA]],MY100,AKORD[[IMIE]:[IMIE]],$A$113)</f>
        <v>0</v>
      </c>
      <c r="MZ113" s="57">
        <f>SUMIFS(AKORD[[CZASY]:[CZASY]],AKORD[[DATA]:[DATA]],MZ100,AKORD[[IMIE]:[IMIE]],$A$113)</f>
        <v>0</v>
      </c>
      <c r="NA113" s="31">
        <f>SUMIFS(AKORD[[CZASY]:[CZASY]],AKORD[[DATA]:[DATA]],NA100,AKORD[[IMIE]:[IMIE]],$A$113)</f>
        <v>0</v>
      </c>
      <c r="NB113" s="31">
        <f>SUMIFS(AKORD[[CZASY]:[CZASY]],AKORD[[DATA]:[DATA]],NB100,AKORD[[IMIE]:[IMIE]],$A$113)</f>
        <v>0</v>
      </c>
      <c r="NC113" s="31">
        <f>SUMIFS(AKORD[[CZASY]:[CZASY]],AKORD[[DATA]:[DATA]],NC100,AKORD[[IMIE]:[IMIE]],$A$113)</f>
        <v>0</v>
      </c>
      <c r="ND113" s="31">
        <f>SUMIFS(AKORD[[CZASY]:[CZASY]],AKORD[[DATA]:[DATA]],ND100,AKORD[[IMIE]:[IMIE]],$A$113)</f>
        <v>0</v>
      </c>
      <c r="NE113" s="31">
        <f>SUMIFS(AKORD[[CZASY]:[CZASY]],AKORD[[DATA]:[DATA]],NE100,AKORD[[IMIE]:[IMIE]],$A$113)</f>
        <v>0</v>
      </c>
      <c r="NF113" s="54">
        <f>SUMIFS(AKORD[[CZASY]:[CZASY]],AKORD[[DATA]:[DATA]],NF100,AKORD[[IMIE]:[IMIE]],$A$113)</f>
        <v>0</v>
      </c>
      <c r="NG113" s="57">
        <f>SUMIFS(AKORD[[CZASY]:[CZASY]],AKORD[[DATA]:[DATA]],NG100,AKORD[[IMIE]:[IMIE]],$A$113)</f>
        <v>0</v>
      </c>
      <c r="NH113" s="31">
        <f>SUMIFS(AKORD[[CZASY]:[CZASY]],AKORD[[DATA]:[DATA]],NH100,AKORD[[IMIE]:[IMIE]],$A$113)</f>
        <v>0</v>
      </c>
      <c r="NI113" s="31">
        <f>SUMIFS(AKORD[[CZASY]:[CZASY]],AKORD[[DATA]:[DATA]],NI100,AKORD[[IMIE]:[IMIE]],$A$113)</f>
        <v>0</v>
      </c>
      <c r="NJ113" s="31">
        <f>SUMIFS(AKORD[[CZASY]:[CZASY]],AKORD[[DATA]:[DATA]],NJ100,AKORD[[IMIE]:[IMIE]],$A$113)</f>
        <v>0</v>
      </c>
      <c r="NK113" s="31">
        <f>SUMIFS(AKORD[[CZASY]:[CZASY]],AKORD[[DATA]:[DATA]],NK100,AKORD[[IMIE]:[IMIE]],$A$113)</f>
        <v>0</v>
      </c>
      <c r="NL113" s="31">
        <f>SUMIFS(AKORD[[CZASY]:[CZASY]],AKORD[[DATA]:[DATA]],NL100,AKORD[[IMIE]:[IMIE]],$A$113)</f>
        <v>0</v>
      </c>
      <c r="NM113" s="54">
        <f>SUMIFS(AKORD[[CZASY]:[CZASY]],AKORD[[DATA]:[DATA]],NM100,AKORD[[IMIE]:[IMIE]],$A$113)</f>
        <v>0</v>
      </c>
      <c r="NN113" s="57">
        <f>SUMIFS(AKORD[[CZASY]:[CZASY]],AKORD[[DATA]:[DATA]],NN100,AKORD[[IMIE]:[IMIE]],$A$113)</f>
        <v>0</v>
      </c>
      <c r="NO113" s="31">
        <f>SUMIFS(AKORD[[CZASY]:[CZASY]],AKORD[[DATA]:[DATA]],NO100,AKORD[[IMIE]:[IMIE]],$A$113)</f>
        <v>0</v>
      </c>
      <c r="NP113" s="31">
        <f>SUMIFS(AKORD[[CZASY]:[CZASY]],AKORD[[DATA]:[DATA]],NP100,AKORD[[IMIE]:[IMIE]],$A$113)</f>
        <v>0</v>
      </c>
      <c r="NQ113" s="31">
        <f>SUMIFS(AKORD[[CZASY]:[CZASY]],AKORD[[DATA]:[DATA]],NQ100,AKORD[[IMIE]:[IMIE]],$A$113)</f>
        <v>0</v>
      </c>
      <c r="NR113" s="31">
        <f>SUMIFS(AKORD[[CZASY]:[CZASY]],AKORD[[DATA]:[DATA]],NR100,AKORD[[IMIE]:[IMIE]],$A$113)</f>
        <v>0</v>
      </c>
      <c r="NS113" s="31">
        <f>SUMIFS(AKORD[[CZASY]:[CZASY]],AKORD[[DATA]:[DATA]],NS100,AKORD[[IMIE]:[IMIE]],$A$113)</f>
        <v>0</v>
      </c>
      <c r="NT113" s="54">
        <f>SUMIFS(AKORD[[CZASY]:[CZASY]],AKORD[[DATA]:[DATA]],NT100,AKORD[[IMIE]:[IMIE]],$A$113)</f>
        <v>0</v>
      </c>
      <c r="NU113" s="57">
        <f>SUMIFS(AKORD[[CZASY]:[CZASY]],AKORD[[DATA]:[DATA]],NU100,AKORD[[IMIE]:[IMIE]],$A$113)</f>
        <v>0</v>
      </c>
      <c r="NV113" s="31">
        <f>SUMIFS(AKORD[[CZASY]:[CZASY]],AKORD[[DATA]:[DATA]],NV100,AKORD[[IMIE]:[IMIE]],$A$113)</f>
        <v>0</v>
      </c>
      <c r="NW113" s="31">
        <f>SUMIFS(AKORD[[CZASY]:[CZASY]],AKORD[[DATA]:[DATA]],NW100,AKORD[[IMIE]:[IMIE]],$A$113)</f>
        <v>0</v>
      </c>
      <c r="NX113" s="31">
        <f>SUMIFS(AKORD[[CZASY]:[CZASY]],AKORD[[DATA]:[DATA]],NX100,AKORD[[IMIE]:[IMIE]],$A$113)</f>
        <v>0</v>
      </c>
      <c r="NY113" s="31">
        <f>SUMIFS(AKORD[[CZASY]:[CZASY]],AKORD[[DATA]:[DATA]],NY100,AKORD[[IMIE]:[IMIE]],$A$113)</f>
        <v>0</v>
      </c>
      <c r="NZ113" s="31">
        <f>SUMIFS(AKORD[[CZASY]:[CZASY]],AKORD[[DATA]:[DATA]],NZ100,AKORD[[IMIE]:[IMIE]],$A$113)</f>
        <v>0</v>
      </c>
      <c r="OA113" s="54">
        <f>SUMIFS(AKORD[[CZASY]:[CZASY]],AKORD[[DATA]:[DATA]],OA100,AKORD[[IMIE]:[IMIE]],$A$113)</f>
        <v>0</v>
      </c>
      <c r="OB113" s="57">
        <f>SUMIFS(AKORD[[CZASY]:[CZASY]],AKORD[[DATA]:[DATA]],OB100,AKORD[[IMIE]:[IMIE]],$A$113)</f>
        <v>0</v>
      </c>
      <c r="OC113" s="31">
        <f>SUMIFS(AKORD[[CZASY]:[CZASY]],AKORD[[DATA]:[DATA]],OC100,AKORD[[IMIE]:[IMIE]],$A$113)</f>
        <v>0</v>
      </c>
      <c r="OD113" s="31">
        <f>SUMIFS(AKORD[[CZASY]:[CZASY]],AKORD[[DATA]:[DATA]],OD100,AKORD[[IMIE]:[IMIE]],$A$113)</f>
        <v>0</v>
      </c>
      <c r="OE113" s="31">
        <f>SUMIFS(AKORD[[CZASY]:[CZASY]],AKORD[[DATA]:[DATA]],OE100,AKORD[[IMIE]:[IMIE]],$A$113)</f>
        <v>0</v>
      </c>
      <c r="OF113" s="31">
        <f>SUMIFS(AKORD[[CZASY]:[CZASY]],AKORD[[DATA]:[DATA]],OF100,AKORD[[IMIE]:[IMIE]],$A$113)</f>
        <v>0</v>
      </c>
      <c r="OG113" s="31">
        <f>SUMIFS(AKORD[[CZASY]:[CZASY]],AKORD[[DATA]:[DATA]],OG100,AKORD[[IMIE]:[IMIE]],$A$113)</f>
        <v>0</v>
      </c>
      <c r="OH113" s="54">
        <f>SUMIFS(AKORD[[CZASY]:[CZASY]],AKORD[[DATA]:[DATA]],OH100,AKORD[[IMIE]:[IMIE]],$A$113)</f>
        <v>0</v>
      </c>
      <c r="OI113" s="57">
        <f>SUMIFS(AKORD[[CZASY]:[CZASY]],AKORD[[DATA]:[DATA]],OI100,AKORD[[IMIE]:[IMIE]],$A$113)</f>
        <v>0</v>
      </c>
      <c r="OJ113" s="31">
        <f>SUMIFS(AKORD[[CZASY]:[CZASY]],AKORD[[DATA]:[DATA]],OJ100,AKORD[[IMIE]:[IMIE]],$A$113)</f>
        <v>0</v>
      </c>
      <c r="OK113" s="31">
        <f>SUMIFS(AKORD[[CZASY]:[CZASY]],AKORD[[DATA]:[DATA]],OK100,AKORD[[IMIE]:[IMIE]],$A$113)</f>
        <v>0</v>
      </c>
      <c r="OL113" s="31">
        <f>SUMIFS(AKORD[[CZASY]:[CZASY]],AKORD[[DATA]:[DATA]],OL100,AKORD[[IMIE]:[IMIE]],$A$113)</f>
        <v>0</v>
      </c>
      <c r="OM113" s="31">
        <f>SUMIFS(AKORD[[CZASY]:[CZASY]],AKORD[[DATA]:[DATA]],OM100,AKORD[[IMIE]:[IMIE]],$A$113)</f>
        <v>0</v>
      </c>
      <c r="ON113" s="31">
        <f>SUMIFS(AKORD[[CZASY]:[CZASY]],AKORD[[DATA]:[DATA]],ON100,AKORD[[IMIE]:[IMIE]],$A$113)</f>
        <v>0</v>
      </c>
      <c r="OO113" s="54">
        <f>SUMIFS(AKORD[[CZASY]:[CZASY]],AKORD[[DATA]:[DATA]],OO100,AKORD[[IMIE]:[IMIE]],$A$113)</f>
        <v>0</v>
      </c>
      <c r="OP113" s="57">
        <f>SUMIFS(AKORD[[CZASY]:[CZASY]],AKORD[[DATA]:[DATA]],OP100,AKORD[[IMIE]:[IMIE]],$A$113)</f>
        <v>0</v>
      </c>
      <c r="OQ113" s="31">
        <f>SUMIFS(AKORD[[CZASY]:[CZASY]],AKORD[[DATA]:[DATA]],OQ100,AKORD[[IMIE]:[IMIE]],$A$113)</f>
        <v>0</v>
      </c>
      <c r="OR113" s="31">
        <f>SUMIFS(AKORD[[CZASY]:[CZASY]],AKORD[[DATA]:[DATA]],OR100,AKORD[[IMIE]:[IMIE]],$A$113)</f>
        <v>0</v>
      </c>
      <c r="OS113" s="31">
        <f>SUMIFS(AKORD[[CZASY]:[CZASY]],AKORD[[DATA]:[DATA]],OS100,AKORD[[IMIE]:[IMIE]],$A$113)</f>
        <v>0</v>
      </c>
      <c r="OT113" s="31">
        <f>SUMIFS(AKORD[[CZASY]:[CZASY]],AKORD[[DATA]:[DATA]],OT100,AKORD[[IMIE]:[IMIE]],$A$113)</f>
        <v>0</v>
      </c>
      <c r="OU113" s="31">
        <f>SUMIFS(AKORD[[CZASY]:[CZASY]],AKORD[[DATA]:[DATA]],OU100,AKORD[[IMIE]:[IMIE]],$A$113)</f>
        <v>0</v>
      </c>
      <c r="OV113" s="54">
        <f>SUMIFS(AKORD[[CZASY]:[CZASY]],AKORD[[DATA]:[DATA]],OV100,AKORD[[IMIE]:[IMIE]],$A$113)</f>
        <v>0</v>
      </c>
      <c r="OW113" s="57">
        <f>SUMIFS(AKORD[[CZASY]:[CZASY]],AKORD[[DATA]:[DATA]],OW100,AKORD[[IMIE]:[IMIE]],$A$113)</f>
        <v>0</v>
      </c>
      <c r="OX113" s="31">
        <f>SUMIFS(AKORD[[CZASY]:[CZASY]],AKORD[[DATA]:[DATA]],OX100,AKORD[[IMIE]:[IMIE]],$A$113)</f>
        <v>0</v>
      </c>
      <c r="OY113" s="31">
        <f>SUMIFS(AKORD[[CZASY]:[CZASY]],AKORD[[DATA]:[DATA]],OY100,AKORD[[IMIE]:[IMIE]],$A$113)</f>
        <v>0</v>
      </c>
      <c r="OZ113" s="31">
        <f>SUMIFS(AKORD[[CZASY]:[CZASY]],AKORD[[DATA]:[DATA]],OZ100,AKORD[[IMIE]:[IMIE]],$A$113)</f>
        <v>0</v>
      </c>
      <c r="PA113" s="31">
        <f>SUMIFS(AKORD[[CZASY]:[CZASY]],AKORD[[DATA]:[DATA]],PA100,AKORD[[IMIE]:[IMIE]],$A$113)</f>
        <v>0</v>
      </c>
      <c r="PB113" s="31">
        <f>SUMIFS(AKORD[[CZASY]:[CZASY]],AKORD[[DATA]:[DATA]],PB100,AKORD[[IMIE]:[IMIE]],$A$113)</f>
        <v>0</v>
      </c>
      <c r="PC113" s="54">
        <f>SUMIFS(AKORD[[CZASY]:[CZASY]],AKORD[[DATA]:[DATA]],PC100,AKORD[[IMIE]:[IMIE]],$A$113)</f>
        <v>0</v>
      </c>
      <c r="PD113" s="57">
        <f>SUMIFS(AKORD[[CZASY]:[CZASY]],AKORD[[DATA]:[DATA]],PD100,AKORD[[IMIE]:[IMIE]],$A$113)</f>
        <v>0</v>
      </c>
      <c r="PE113" s="31">
        <f>SUMIFS(AKORD[[CZASY]:[CZASY]],AKORD[[DATA]:[DATA]],PE100,AKORD[[IMIE]:[IMIE]],$A$113)</f>
        <v>0</v>
      </c>
      <c r="PF113" s="31">
        <f>SUMIFS(AKORD[[CZASY]:[CZASY]],AKORD[[DATA]:[DATA]],PF100,AKORD[[IMIE]:[IMIE]],$A$113)</f>
        <v>0</v>
      </c>
      <c r="PG113" s="31">
        <f>SUMIFS(AKORD[[CZASY]:[CZASY]],AKORD[[DATA]:[DATA]],PG100,AKORD[[IMIE]:[IMIE]],$A$113)</f>
        <v>0</v>
      </c>
      <c r="PH113" s="31">
        <f>SUMIFS(AKORD[[CZASY]:[CZASY]],AKORD[[DATA]:[DATA]],PH100,AKORD[[IMIE]:[IMIE]],$A$113)</f>
        <v>0</v>
      </c>
      <c r="PI113" s="31">
        <f>SUMIFS(AKORD[[CZASY]:[CZASY]],AKORD[[DATA]:[DATA]],PI100,AKORD[[IMIE]:[IMIE]],$A$113)</f>
        <v>0</v>
      </c>
      <c r="PJ113" s="54">
        <f>SUMIFS(AKORD[[CZASY]:[CZASY]],AKORD[[DATA]:[DATA]],PJ100,AKORD[[IMIE]:[IMIE]],$A$113)</f>
        <v>0</v>
      </c>
      <c r="PK113" s="57">
        <f>SUMIFS(AKORD[[CZASY]:[CZASY]],AKORD[[DATA]:[DATA]],PK100,AKORD[[IMIE]:[IMIE]],$A$113)</f>
        <v>0</v>
      </c>
      <c r="PL113" s="31">
        <f>SUMIFS(AKORD[[CZASY]:[CZASY]],AKORD[[DATA]:[DATA]],PL100,AKORD[[IMIE]:[IMIE]],$A$113)</f>
        <v>303</v>
      </c>
      <c r="PM113" s="31">
        <f>SUMIFS(AKORD[[CZASY]:[CZASY]],AKORD[[DATA]:[DATA]],PM100,AKORD[[IMIE]:[IMIE]],$A$113)</f>
        <v>352</v>
      </c>
      <c r="PN113" s="31">
        <f>SUMIFS(AKORD[[CZASY]:[CZASY]],AKORD[[DATA]:[DATA]],PN100,AKORD[[IMIE]:[IMIE]],$A$113)</f>
        <v>275</v>
      </c>
      <c r="PO113" s="31">
        <f>SUMIFS(AKORD[[CZASY]:[CZASY]],AKORD[[DATA]:[DATA]],PO100,AKORD[[IMIE]:[IMIE]],$A$113)</f>
        <v>358</v>
      </c>
      <c r="PP113" s="31">
        <f>SUMIFS(AKORD[[CZASY]:[CZASY]],AKORD[[DATA]:[DATA]],PP100,AKORD[[IMIE]:[IMIE]],$A$113)</f>
        <v>0</v>
      </c>
      <c r="PQ113" s="54">
        <f>SUMIFS(AKORD[[CZASY]:[CZASY]],AKORD[[DATA]:[DATA]],PQ100,AKORD[[IMIE]:[IMIE]],$A$113)</f>
        <v>0</v>
      </c>
      <c r="PR113" s="57">
        <f>SUMIFS(AKORD[[CZASY]:[CZASY]],AKORD[[DATA]:[DATA]],PR100,AKORD[[IMIE]:[IMIE]],$A$113)</f>
        <v>0</v>
      </c>
    </row>
    <row r="114" spans="1:434" ht="12" customHeight="1">
      <c r="A114" s="166"/>
      <c r="B114" s="40" t="s">
        <v>2169</v>
      </c>
      <c r="C114" s="26"/>
      <c r="D114" s="26"/>
      <c r="E114" s="26"/>
      <c r="F114" s="55"/>
      <c r="G114" s="64"/>
      <c r="H114" s="26"/>
      <c r="I114" s="26"/>
      <c r="J114" s="26"/>
      <c r="K114" s="26"/>
      <c r="L114" s="26"/>
      <c r="M114" s="55"/>
      <c r="N114" s="64"/>
      <c r="O114" s="26"/>
      <c r="P114" s="26"/>
      <c r="Q114" s="26"/>
      <c r="R114" s="26"/>
      <c r="S114" s="26"/>
      <c r="T114" s="55"/>
      <c r="U114" s="64"/>
      <c r="V114" s="26"/>
      <c r="W114" s="26"/>
      <c r="X114" s="26"/>
      <c r="Y114" s="26"/>
      <c r="Z114" s="26"/>
      <c r="AA114" s="55"/>
      <c r="AB114" s="64"/>
      <c r="AC114" s="26"/>
      <c r="AD114" s="26"/>
      <c r="AE114" s="26"/>
      <c r="AF114" s="26"/>
      <c r="AG114" s="26"/>
      <c r="AH114" s="55"/>
      <c r="AI114" s="64"/>
      <c r="AJ114" s="26"/>
      <c r="AK114" s="26"/>
      <c r="AL114" s="26"/>
      <c r="AM114" s="26"/>
      <c r="AN114" s="26"/>
      <c r="AO114" s="55"/>
      <c r="AP114" s="64"/>
      <c r="AQ114" s="26"/>
      <c r="AR114" s="26"/>
      <c r="AS114" s="26"/>
      <c r="AT114" s="26"/>
      <c r="AU114" s="26"/>
      <c r="AV114" s="55"/>
      <c r="AW114" s="64"/>
      <c r="AX114" s="26"/>
      <c r="AY114" s="26"/>
      <c r="AZ114" s="26"/>
      <c r="BA114" s="26"/>
      <c r="BB114" s="26"/>
      <c r="BC114" s="55"/>
      <c r="BD114" s="64"/>
      <c r="BE114" s="26"/>
      <c r="BF114" s="26"/>
      <c r="BG114" s="26"/>
      <c r="BH114" s="26"/>
      <c r="BI114" s="26"/>
      <c r="BJ114" s="55"/>
      <c r="BK114" s="64"/>
      <c r="BL114" s="26"/>
      <c r="BM114" s="26"/>
      <c r="BN114" s="26"/>
      <c r="BO114" s="26"/>
      <c r="BP114" s="26"/>
      <c r="BQ114" s="55"/>
      <c r="BR114" s="64"/>
      <c r="BS114" s="26"/>
      <c r="BT114" s="26"/>
      <c r="BU114" s="26"/>
      <c r="BV114" s="26"/>
      <c r="BW114" s="26"/>
      <c r="BX114" s="55"/>
      <c r="BY114" s="64"/>
      <c r="BZ114" s="26"/>
      <c r="CA114" s="26"/>
      <c r="CB114" s="26"/>
      <c r="CC114" s="26"/>
      <c r="CD114" s="26"/>
      <c r="CE114" s="55"/>
      <c r="CF114" s="64"/>
      <c r="CG114" s="26"/>
      <c r="CH114" s="26"/>
      <c r="CI114" s="26"/>
      <c r="CJ114" s="26"/>
      <c r="CK114" s="26"/>
      <c r="CL114" s="55"/>
      <c r="CM114" s="64"/>
      <c r="CN114" s="26"/>
      <c r="CO114" s="26"/>
      <c r="CP114" s="26"/>
      <c r="CQ114" s="26"/>
      <c r="CR114" s="26"/>
      <c r="CS114" s="55"/>
      <c r="CT114" s="64"/>
      <c r="CU114" s="26"/>
      <c r="CV114" s="26"/>
      <c r="CW114" s="26"/>
      <c r="CX114" s="26"/>
      <c r="CY114" s="26"/>
      <c r="CZ114" s="55"/>
      <c r="DA114" s="64"/>
      <c r="DB114" s="26"/>
      <c r="DC114" s="26"/>
      <c r="DD114" s="26"/>
      <c r="DE114" s="26"/>
      <c r="DF114" s="26"/>
      <c r="DG114" s="55"/>
      <c r="DH114" s="64"/>
      <c r="DI114" s="26"/>
      <c r="DJ114" s="26"/>
      <c r="DK114" s="26"/>
      <c r="DL114" s="26"/>
      <c r="DM114" s="26"/>
      <c r="DN114" s="55"/>
      <c r="DO114" s="64"/>
      <c r="DP114" s="26"/>
      <c r="DQ114" s="26"/>
      <c r="DR114" s="26"/>
      <c r="DS114" s="26"/>
      <c r="DT114" s="26"/>
      <c r="DU114" s="55"/>
      <c r="DV114" s="64"/>
      <c r="DW114" s="26"/>
      <c r="DX114" s="26"/>
      <c r="DY114" s="26"/>
      <c r="DZ114" s="26"/>
      <c r="EA114" s="26"/>
      <c r="EB114" s="55"/>
      <c r="EC114" s="64"/>
      <c r="ED114" s="26"/>
      <c r="EE114" s="26"/>
      <c r="EF114" s="26"/>
      <c r="EG114" s="26"/>
      <c r="EH114" s="26"/>
      <c r="EI114" s="55"/>
      <c r="EJ114" s="64"/>
      <c r="EK114" s="26"/>
      <c r="EL114" s="26"/>
      <c r="EM114" s="26"/>
      <c r="EN114" s="26"/>
      <c r="EO114" s="26"/>
      <c r="EP114" s="55"/>
      <c r="EQ114" s="64"/>
      <c r="ER114" s="26"/>
      <c r="ES114" s="26"/>
      <c r="ET114" s="26"/>
      <c r="EU114" s="26"/>
      <c r="EV114" s="26"/>
      <c r="EW114" s="55"/>
      <c r="EX114" s="64"/>
      <c r="EY114" s="26"/>
      <c r="EZ114" s="26"/>
      <c r="FA114" s="26"/>
      <c r="FB114" s="26"/>
      <c r="FC114" s="26"/>
      <c r="FD114" s="55"/>
      <c r="FE114" s="64"/>
      <c r="FF114" s="26"/>
      <c r="FG114" s="26"/>
      <c r="FH114" s="26"/>
      <c r="FI114" s="26"/>
      <c r="FJ114" s="26"/>
      <c r="FK114" s="55"/>
      <c r="FL114" s="64"/>
      <c r="FM114" s="26"/>
      <c r="FN114" s="26"/>
      <c r="FO114" s="26"/>
      <c r="FP114" s="26"/>
      <c r="FQ114" s="26"/>
      <c r="FR114" s="55"/>
      <c r="FS114" s="64"/>
      <c r="FT114" s="26"/>
      <c r="FU114" s="26"/>
      <c r="FV114" s="26"/>
      <c r="FW114" s="26"/>
      <c r="FX114" s="26"/>
      <c r="FY114" s="55"/>
      <c r="FZ114" s="64"/>
      <c r="GA114" s="26"/>
      <c r="GB114" s="26"/>
      <c r="GC114" s="26"/>
      <c r="GD114" s="26"/>
      <c r="GE114" s="26"/>
      <c r="GF114" s="55"/>
      <c r="GG114" s="64"/>
      <c r="GH114" s="26"/>
      <c r="GI114" s="26"/>
      <c r="GJ114" s="26"/>
      <c r="GK114" s="26"/>
      <c r="GL114" s="26"/>
      <c r="GM114" s="55"/>
      <c r="GN114" s="64"/>
      <c r="GO114" s="26"/>
      <c r="GP114" s="26"/>
      <c r="GQ114" s="26"/>
      <c r="GR114" s="26"/>
      <c r="GS114" s="26"/>
      <c r="GT114" s="55"/>
      <c r="GU114" s="64"/>
      <c r="GV114" s="26"/>
      <c r="GW114" s="26"/>
      <c r="GX114" s="26"/>
      <c r="GY114" s="26"/>
      <c r="GZ114" s="26"/>
      <c r="HA114" s="55"/>
      <c r="HB114" s="64"/>
      <c r="HC114" s="26"/>
      <c r="HD114" s="26"/>
      <c r="HE114" s="26"/>
      <c r="HF114" s="26"/>
      <c r="HG114" s="26"/>
      <c r="HH114" s="55"/>
      <c r="HI114" s="64"/>
      <c r="HJ114" s="26"/>
      <c r="HK114" s="26"/>
      <c r="HL114" s="26"/>
      <c r="HM114" s="26"/>
      <c r="HN114" s="26"/>
      <c r="HO114" s="55"/>
      <c r="HP114" s="64"/>
      <c r="HQ114" s="26"/>
      <c r="HR114" s="26"/>
      <c r="HS114" s="26"/>
      <c r="HT114" s="26"/>
      <c r="HU114" s="26"/>
      <c r="HV114" s="55"/>
      <c r="HW114" s="64"/>
      <c r="HX114" s="26"/>
      <c r="HY114" s="26"/>
      <c r="HZ114" s="26"/>
      <c r="IA114" s="26"/>
      <c r="IB114" s="26"/>
      <c r="IC114" s="55"/>
      <c r="ID114" s="64"/>
      <c r="IE114" s="26"/>
      <c r="IF114" s="26"/>
      <c r="IG114" s="26"/>
      <c r="IH114" s="26"/>
      <c r="II114" s="26"/>
      <c r="IJ114" s="55"/>
      <c r="IK114" s="64"/>
      <c r="IL114" s="26"/>
      <c r="IM114" s="26"/>
      <c r="IN114" s="26"/>
      <c r="IO114" s="26"/>
      <c r="IP114" s="26"/>
      <c r="IQ114" s="55"/>
      <c r="IR114" s="64"/>
      <c r="IS114" s="26"/>
      <c r="IT114" s="26"/>
      <c r="IU114" s="26"/>
      <c r="IV114" s="26"/>
      <c r="IW114" s="26"/>
      <c r="IX114" s="55"/>
      <c r="IY114" s="64"/>
      <c r="IZ114" s="26"/>
      <c r="JA114" s="26"/>
      <c r="JB114" s="26"/>
      <c r="JC114" s="26"/>
      <c r="JD114" s="26"/>
      <c r="JE114" s="55"/>
      <c r="JF114" s="64"/>
      <c r="JG114" s="26"/>
      <c r="JH114" s="26"/>
      <c r="JI114" s="26"/>
      <c r="JJ114" s="26"/>
      <c r="JK114" s="26"/>
      <c r="JL114" s="55"/>
      <c r="JM114" s="64"/>
      <c r="JN114" s="26"/>
      <c r="JO114" s="26"/>
      <c r="JP114" s="26"/>
      <c r="JQ114" s="26"/>
      <c r="JR114" s="26"/>
      <c r="JS114" s="55"/>
      <c r="JT114" s="64"/>
      <c r="JU114" s="26"/>
      <c r="JV114" s="26"/>
      <c r="JW114" s="26"/>
      <c r="JX114" s="26"/>
      <c r="JY114" s="26"/>
      <c r="JZ114" s="55"/>
      <c r="KA114" s="64"/>
      <c r="KB114" s="26"/>
      <c r="KC114" s="26"/>
      <c r="KD114" s="26"/>
      <c r="KE114" s="26"/>
      <c r="KF114" s="26"/>
      <c r="KG114" s="55"/>
      <c r="KH114" s="64"/>
      <c r="KI114" s="26"/>
      <c r="KJ114" s="26"/>
      <c r="KK114" s="26"/>
      <c r="KL114" s="26"/>
      <c r="KM114" s="26"/>
      <c r="KN114" s="55"/>
      <c r="KO114" s="64"/>
      <c r="KP114" s="26"/>
      <c r="KQ114" s="26"/>
      <c r="KR114" s="26"/>
      <c r="KS114" s="26"/>
      <c r="KT114" s="26"/>
      <c r="KU114" s="55"/>
      <c r="KV114" s="64"/>
      <c r="KW114" s="26"/>
      <c r="KX114" s="26"/>
      <c r="KY114" s="26"/>
      <c r="KZ114" s="26"/>
      <c r="LA114" s="26"/>
      <c r="LB114" s="55"/>
      <c r="LC114" s="64"/>
      <c r="LD114" s="26"/>
      <c r="LE114" s="26"/>
      <c r="LF114" s="26"/>
      <c r="LG114" s="26"/>
      <c r="LH114" s="26"/>
      <c r="LI114" s="55"/>
      <c r="LJ114" s="64"/>
      <c r="LK114" s="26"/>
      <c r="LL114" s="26"/>
      <c r="LM114" s="26"/>
      <c r="LN114" s="26"/>
      <c r="LO114" s="26"/>
      <c r="LP114" s="55"/>
      <c r="LQ114" s="64"/>
      <c r="LR114" s="26"/>
      <c r="LS114" s="26"/>
      <c r="LT114" s="26"/>
      <c r="LU114" s="26"/>
      <c r="LV114" s="26"/>
      <c r="LW114" s="55"/>
      <c r="LX114" s="64"/>
      <c r="LY114" s="26"/>
      <c r="LZ114" s="26"/>
      <c r="MA114" s="26"/>
      <c r="MB114" s="26"/>
      <c r="MC114" s="26"/>
      <c r="MD114" s="55"/>
      <c r="ME114" s="64"/>
      <c r="MF114" s="26"/>
      <c r="MG114" s="26"/>
      <c r="MH114" s="26"/>
      <c r="MI114" s="26"/>
      <c r="MJ114" s="26"/>
      <c r="MK114" s="55"/>
      <c r="ML114" s="64"/>
      <c r="MM114" s="26"/>
      <c r="MN114" s="26"/>
      <c r="MO114" s="26"/>
      <c r="MP114" s="26"/>
      <c r="MQ114" s="26"/>
      <c r="MR114" s="55"/>
      <c r="MS114" s="64"/>
      <c r="MT114" s="26"/>
      <c r="MU114" s="26"/>
      <c r="MV114" s="26"/>
      <c r="MW114" s="26"/>
      <c r="MX114" s="26"/>
      <c r="MY114" s="55"/>
      <c r="MZ114" s="64"/>
      <c r="NA114" s="26"/>
      <c r="NB114" s="26"/>
      <c r="NC114" s="26"/>
      <c r="ND114" s="26"/>
      <c r="NE114" s="26"/>
      <c r="NF114" s="55"/>
      <c r="NG114" s="64"/>
      <c r="NH114" s="26"/>
      <c r="NI114" s="26"/>
      <c r="NJ114" s="26"/>
      <c r="NK114" s="26"/>
      <c r="NL114" s="26"/>
      <c r="NM114" s="55"/>
      <c r="NN114" s="64"/>
      <c r="NO114" s="26"/>
      <c r="NP114" s="26"/>
      <c r="NQ114" s="26"/>
      <c r="NR114" s="26"/>
      <c r="NS114" s="26"/>
      <c r="NT114" s="55"/>
      <c r="NU114" s="64"/>
      <c r="NV114" s="26"/>
      <c r="NW114" s="26"/>
      <c r="NX114" s="26"/>
      <c r="NY114" s="26"/>
      <c r="NZ114" s="26"/>
      <c r="OA114" s="55"/>
      <c r="OB114" s="64"/>
      <c r="OC114" s="26"/>
      <c r="OD114" s="26"/>
      <c r="OE114" s="26"/>
      <c r="OF114" s="26"/>
      <c r="OG114" s="26"/>
      <c r="OH114" s="55"/>
      <c r="OI114" s="64"/>
      <c r="OJ114" s="26"/>
      <c r="OK114" s="26"/>
      <c r="OL114" s="26"/>
      <c r="OM114" s="26"/>
      <c r="ON114" s="26"/>
      <c r="OO114" s="55"/>
      <c r="OP114" s="64"/>
      <c r="OQ114" s="26"/>
      <c r="OR114" s="26"/>
      <c r="OS114" s="26"/>
      <c r="OT114" s="26"/>
      <c r="OU114" s="26"/>
      <c r="OV114" s="55"/>
      <c r="OW114" s="64"/>
      <c r="OX114" s="26"/>
      <c r="OY114" s="26"/>
      <c r="OZ114" s="26"/>
      <c r="PA114" s="26"/>
      <c r="PB114" s="26"/>
      <c r="PC114" s="55"/>
      <c r="PD114" s="64"/>
      <c r="PE114" s="26"/>
      <c r="PF114" s="26"/>
      <c r="PG114" s="26"/>
      <c r="PH114" s="26"/>
      <c r="PI114" s="26"/>
      <c r="PJ114" s="55"/>
      <c r="PK114" s="64"/>
      <c r="PL114" s="26"/>
      <c r="PM114" s="26"/>
      <c r="PN114" s="26"/>
      <c r="PO114" s="26"/>
      <c r="PP114" s="26"/>
      <c r="PQ114" s="55"/>
      <c r="PR114" s="64"/>
    </row>
    <row r="115" spans="1:434" ht="12" customHeight="1">
      <c r="A115" s="166"/>
      <c r="B115" s="40" t="s">
        <v>2170</v>
      </c>
      <c r="C115" s="26"/>
      <c r="D115" s="26"/>
      <c r="E115" s="26"/>
      <c r="F115" s="55"/>
      <c r="G115" s="64"/>
      <c r="H115" s="26"/>
      <c r="I115" s="26"/>
      <c r="J115" s="26"/>
      <c r="K115" s="26"/>
      <c r="L115" s="26"/>
      <c r="M115" s="55"/>
      <c r="N115" s="64"/>
      <c r="O115" s="26"/>
      <c r="P115" s="26"/>
      <c r="Q115" s="26"/>
      <c r="R115" s="26"/>
      <c r="S115" s="26"/>
      <c r="T115" s="55"/>
      <c r="U115" s="64"/>
      <c r="V115" s="26"/>
      <c r="W115" s="26"/>
      <c r="X115" s="26"/>
      <c r="Y115" s="26"/>
      <c r="Z115" s="26"/>
      <c r="AA115" s="55"/>
      <c r="AB115" s="64"/>
      <c r="AC115" s="26"/>
      <c r="AD115" s="26"/>
      <c r="AE115" s="26"/>
      <c r="AF115" s="26"/>
      <c r="AG115" s="26"/>
      <c r="AH115" s="55"/>
      <c r="AI115" s="64"/>
      <c r="AJ115" s="26"/>
      <c r="AK115" s="26"/>
      <c r="AL115" s="26"/>
      <c r="AM115" s="26"/>
      <c r="AN115" s="26"/>
      <c r="AO115" s="55"/>
      <c r="AP115" s="64"/>
      <c r="AQ115" s="26"/>
      <c r="AR115" s="26"/>
      <c r="AS115" s="26"/>
      <c r="AT115" s="26"/>
      <c r="AU115" s="26"/>
      <c r="AV115" s="55"/>
      <c r="AW115" s="64"/>
      <c r="AX115" s="26"/>
      <c r="AY115" s="26"/>
      <c r="AZ115" s="26"/>
      <c r="BA115" s="26"/>
      <c r="BB115" s="26"/>
      <c r="BC115" s="55"/>
      <c r="BD115" s="64"/>
      <c r="BE115" s="26"/>
      <c r="BF115" s="26"/>
      <c r="BG115" s="26"/>
      <c r="BH115" s="26"/>
      <c r="BI115" s="26"/>
      <c r="BJ115" s="55"/>
      <c r="BK115" s="64"/>
      <c r="BL115" s="26"/>
      <c r="BM115" s="26"/>
      <c r="BN115" s="26"/>
      <c r="BO115" s="26"/>
      <c r="BP115" s="26"/>
      <c r="BQ115" s="55"/>
      <c r="BR115" s="64"/>
      <c r="BS115" s="26"/>
      <c r="BT115" s="26"/>
      <c r="BU115" s="26"/>
      <c r="BV115" s="26"/>
      <c r="BW115" s="26"/>
      <c r="BX115" s="55"/>
      <c r="BY115" s="64"/>
      <c r="BZ115" s="26"/>
      <c r="CA115" s="26"/>
      <c r="CB115" s="26"/>
      <c r="CC115" s="26"/>
      <c r="CD115" s="26"/>
      <c r="CE115" s="55"/>
      <c r="CF115" s="64"/>
      <c r="CG115" s="26"/>
      <c r="CH115" s="26"/>
      <c r="CI115" s="26"/>
      <c r="CJ115" s="26"/>
      <c r="CK115" s="26"/>
      <c r="CL115" s="55"/>
      <c r="CM115" s="64"/>
      <c r="CN115" s="26"/>
      <c r="CO115" s="26"/>
      <c r="CP115" s="26"/>
      <c r="CQ115" s="26"/>
      <c r="CR115" s="26"/>
      <c r="CS115" s="55"/>
      <c r="CT115" s="64"/>
      <c r="CU115" s="26"/>
      <c r="CV115" s="26"/>
      <c r="CW115" s="26"/>
      <c r="CX115" s="26"/>
      <c r="CY115" s="26"/>
      <c r="CZ115" s="55"/>
      <c r="DA115" s="64"/>
      <c r="DB115" s="26"/>
      <c r="DC115" s="26"/>
      <c r="DD115" s="26"/>
      <c r="DE115" s="26"/>
      <c r="DF115" s="26"/>
      <c r="DG115" s="55"/>
      <c r="DH115" s="64"/>
      <c r="DI115" s="26"/>
      <c r="DJ115" s="26"/>
      <c r="DK115" s="26"/>
      <c r="DL115" s="26"/>
      <c r="DM115" s="26"/>
      <c r="DN115" s="55"/>
      <c r="DO115" s="64"/>
      <c r="DP115" s="26"/>
      <c r="DQ115" s="26"/>
      <c r="DR115" s="26"/>
      <c r="DS115" s="26"/>
      <c r="DT115" s="26"/>
      <c r="DU115" s="55"/>
      <c r="DV115" s="64"/>
      <c r="DW115" s="26"/>
      <c r="DX115" s="26"/>
      <c r="DY115" s="26"/>
      <c r="DZ115" s="26"/>
      <c r="EA115" s="26"/>
      <c r="EB115" s="55"/>
      <c r="EC115" s="64"/>
      <c r="ED115" s="26"/>
      <c r="EE115" s="26"/>
      <c r="EF115" s="26"/>
      <c r="EG115" s="26"/>
      <c r="EH115" s="26"/>
      <c r="EI115" s="55"/>
      <c r="EJ115" s="64"/>
      <c r="EK115" s="26"/>
      <c r="EL115" s="26"/>
      <c r="EM115" s="26"/>
      <c r="EN115" s="26"/>
      <c r="EO115" s="26"/>
      <c r="EP115" s="55"/>
      <c r="EQ115" s="64"/>
      <c r="ER115" s="26"/>
      <c r="ES115" s="26"/>
      <c r="ET115" s="26"/>
      <c r="EU115" s="26"/>
      <c r="EV115" s="26"/>
      <c r="EW115" s="55"/>
      <c r="EX115" s="64"/>
      <c r="EY115" s="26"/>
      <c r="EZ115" s="26"/>
      <c r="FA115" s="26"/>
      <c r="FB115" s="26"/>
      <c r="FC115" s="26"/>
      <c r="FD115" s="55"/>
      <c r="FE115" s="64"/>
      <c r="FF115" s="26"/>
      <c r="FG115" s="26"/>
      <c r="FH115" s="26"/>
      <c r="FI115" s="26"/>
      <c r="FJ115" s="26"/>
      <c r="FK115" s="55"/>
      <c r="FL115" s="64"/>
      <c r="FM115" s="26"/>
      <c r="FN115" s="26"/>
      <c r="FO115" s="26"/>
      <c r="FP115" s="26"/>
      <c r="FQ115" s="26"/>
      <c r="FR115" s="55"/>
      <c r="FS115" s="64"/>
      <c r="FT115" s="26"/>
      <c r="FU115" s="26"/>
      <c r="FV115" s="26"/>
      <c r="FW115" s="26"/>
      <c r="FX115" s="26"/>
      <c r="FY115" s="55"/>
      <c r="FZ115" s="64"/>
      <c r="GA115" s="26"/>
      <c r="GB115" s="26"/>
      <c r="GC115" s="26"/>
      <c r="GD115" s="26"/>
      <c r="GE115" s="26"/>
      <c r="GF115" s="55"/>
      <c r="GG115" s="64"/>
      <c r="GH115" s="26"/>
      <c r="GI115" s="26"/>
      <c r="GJ115" s="26"/>
      <c r="GK115" s="26"/>
      <c r="GL115" s="26"/>
      <c r="GM115" s="55"/>
      <c r="GN115" s="64"/>
      <c r="GO115" s="26"/>
      <c r="GP115" s="26"/>
      <c r="GQ115" s="26"/>
      <c r="GR115" s="26"/>
      <c r="GS115" s="26"/>
      <c r="GT115" s="55"/>
      <c r="GU115" s="64"/>
      <c r="GV115" s="26"/>
      <c r="GW115" s="26"/>
      <c r="GX115" s="26"/>
      <c r="GY115" s="26"/>
      <c r="GZ115" s="26"/>
      <c r="HA115" s="55"/>
      <c r="HB115" s="64"/>
      <c r="HC115" s="26"/>
      <c r="HD115" s="26"/>
      <c r="HE115" s="26"/>
      <c r="HF115" s="26"/>
      <c r="HG115" s="26"/>
      <c r="HH115" s="55"/>
      <c r="HI115" s="64"/>
      <c r="HJ115" s="26"/>
      <c r="HK115" s="26"/>
      <c r="HL115" s="26"/>
      <c r="HM115" s="26"/>
      <c r="HN115" s="26"/>
      <c r="HO115" s="55"/>
      <c r="HP115" s="64"/>
      <c r="HQ115" s="26"/>
      <c r="HR115" s="26"/>
      <c r="HS115" s="26"/>
      <c r="HT115" s="26"/>
      <c r="HU115" s="26"/>
      <c r="HV115" s="55"/>
      <c r="HW115" s="64"/>
      <c r="HX115" s="26"/>
      <c r="HY115" s="26"/>
      <c r="HZ115" s="26"/>
      <c r="IA115" s="26"/>
      <c r="IB115" s="26"/>
      <c r="IC115" s="55"/>
      <c r="ID115" s="64"/>
      <c r="IE115" s="26"/>
      <c r="IF115" s="26"/>
      <c r="IG115" s="26"/>
      <c r="IH115" s="26"/>
      <c r="II115" s="26"/>
      <c r="IJ115" s="55"/>
      <c r="IK115" s="64"/>
      <c r="IL115" s="26"/>
      <c r="IM115" s="26"/>
      <c r="IN115" s="26"/>
      <c r="IO115" s="26"/>
      <c r="IP115" s="26"/>
      <c r="IQ115" s="55"/>
      <c r="IR115" s="64"/>
      <c r="IS115" s="26"/>
      <c r="IT115" s="26"/>
      <c r="IU115" s="26"/>
      <c r="IV115" s="26"/>
      <c r="IW115" s="26"/>
      <c r="IX115" s="55"/>
      <c r="IY115" s="64"/>
      <c r="IZ115" s="26"/>
      <c r="JA115" s="26"/>
      <c r="JB115" s="26"/>
      <c r="JC115" s="26"/>
      <c r="JD115" s="26"/>
      <c r="JE115" s="55"/>
      <c r="JF115" s="64"/>
      <c r="JG115" s="26"/>
      <c r="JH115" s="26"/>
      <c r="JI115" s="26"/>
      <c r="JJ115" s="26"/>
      <c r="JK115" s="26"/>
      <c r="JL115" s="55"/>
      <c r="JM115" s="64"/>
      <c r="JN115" s="26"/>
      <c r="JO115" s="26"/>
      <c r="JP115" s="26"/>
      <c r="JQ115" s="26"/>
      <c r="JR115" s="26"/>
      <c r="JS115" s="55"/>
      <c r="JT115" s="64"/>
      <c r="JU115" s="26"/>
      <c r="JV115" s="26"/>
      <c r="JW115" s="26"/>
      <c r="JX115" s="26"/>
      <c r="JY115" s="26"/>
      <c r="JZ115" s="55"/>
      <c r="KA115" s="64"/>
      <c r="KB115" s="26"/>
      <c r="KC115" s="26"/>
      <c r="KD115" s="26"/>
      <c r="KE115" s="26"/>
      <c r="KF115" s="26"/>
      <c r="KG115" s="55"/>
      <c r="KH115" s="64"/>
      <c r="KI115" s="26"/>
      <c r="KJ115" s="26"/>
      <c r="KK115" s="26"/>
      <c r="KL115" s="26"/>
      <c r="KM115" s="26"/>
      <c r="KN115" s="55"/>
      <c r="KO115" s="64"/>
      <c r="KP115" s="26"/>
      <c r="KQ115" s="26"/>
      <c r="KR115" s="26"/>
      <c r="KS115" s="26"/>
      <c r="KT115" s="26"/>
      <c r="KU115" s="55"/>
      <c r="KV115" s="64"/>
      <c r="KW115" s="26"/>
      <c r="KX115" s="26"/>
      <c r="KY115" s="26"/>
      <c r="KZ115" s="26"/>
      <c r="LA115" s="26"/>
      <c r="LB115" s="55"/>
      <c r="LC115" s="64"/>
      <c r="LD115" s="26"/>
      <c r="LE115" s="26"/>
      <c r="LF115" s="26"/>
      <c r="LG115" s="26"/>
      <c r="LH115" s="26"/>
      <c r="LI115" s="55"/>
      <c r="LJ115" s="64"/>
      <c r="LK115" s="26"/>
      <c r="LL115" s="26"/>
      <c r="LM115" s="26"/>
      <c r="LN115" s="26"/>
      <c r="LO115" s="26"/>
      <c r="LP115" s="55"/>
      <c r="LQ115" s="64"/>
      <c r="LR115" s="26"/>
      <c r="LS115" s="26"/>
      <c r="LT115" s="26"/>
      <c r="LU115" s="26"/>
      <c r="LV115" s="26"/>
      <c r="LW115" s="55"/>
      <c r="LX115" s="64"/>
      <c r="LY115" s="26"/>
      <c r="LZ115" s="26"/>
      <c r="MA115" s="26"/>
      <c r="MB115" s="26"/>
      <c r="MC115" s="26"/>
      <c r="MD115" s="55"/>
      <c r="ME115" s="64"/>
      <c r="MF115" s="26"/>
      <c r="MG115" s="26"/>
      <c r="MH115" s="26"/>
      <c r="MI115" s="26"/>
      <c r="MJ115" s="26"/>
      <c r="MK115" s="55"/>
      <c r="ML115" s="64"/>
      <c r="MM115" s="26"/>
      <c r="MN115" s="26"/>
      <c r="MO115" s="26"/>
      <c r="MP115" s="26"/>
      <c r="MQ115" s="26"/>
      <c r="MR115" s="55"/>
      <c r="MS115" s="64"/>
      <c r="MT115" s="26"/>
      <c r="MU115" s="26"/>
      <c r="MV115" s="26"/>
      <c r="MW115" s="26"/>
      <c r="MX115" s="26"/>
      <c r="MY115" s="55"/>
      <c r="MZ115" s="64"/>
      <c r="NA115" s="26"/>
      <c r="NB115" s="26"/>
      <c r="NC115" s="26"/>
      <c r="ND115" s="26"/>
      <c r="NE115" s="26"/>
      <c r="NF115" s="55"/>
      <c r="NG115" s="64"/>
      <c r="NH115" s="26"/>
      <c r="NI115" s="26"/>
      <c r="NJ115" s="26"/>
      <c r="NK115" s="26"/>
      <c r="NL115" s="26"/>
      <c r="NM115" s="55"/>
      <c r="NN115" s="64"/>
      <c r="NO115" s="26"/>
      <c r="NP115" s="26"/>
      <c r="NQ115" s="26"/>
      <c r="NR115" s="26"/>
      <c r="NS115" s="26"/>
      <c r="NT115" s="55"/>
      <c r="NU115" s="64"/>
      <c r="NV115" s="26"/>
      <c r="NW115" s="26"/>
      <c r="NX115" s="26"/>
      <c r="NY115" s="26"/>
      <c r="NZ115" s="26"/>
      <c r="OA115" s="55"/>
      <c r="OB115" s="64"/>
      <c r="OC115" s="26"/>
      <c r="OD115" s="26"/>
      <c r="OE115" s="26"/>
      <c r="OF115" s="26"/>
      <c r="OG115" s="26"/>
      <c r="OH115" s="55"/>
      <c r="OI115" s="64"/>
      <c r="OJ115" s="26"/>
      <c r="OK115" s="26"/>
      <c r="OL115" s="26"/>
      <c r="OM115" s="26"/>
      <c r="ON115" s="26"/>
      <c r="OO115" s="55"/>
      <c r="OP115" s="64"/>
      <c r="OQ115" s="26"/>
      <c r="OR115" s="26"/>
      <c r="OS115" s="26"/>
      <c r="OT115" s="26"/>
      <c r="OU115" s="26"/>
      <c r="OV115" s="55"/>
      <c r="OW115" s="64"/>
      <c r="OX115" s="26"/>
      <c r="OY115" s="26"/>
      <c r="OZ115" s="26"/>
      <c r="PA115" s="26"/>
      <c r="PB115" s="26"/>
      <c r="PC115" s="55"/>
      <c r="PD115" s="64"/>
      <c r="PE115" s="26"/>
      <c r="PF115" s="26"/>
      <c r="PG115" s="26"/>
      <c r="PH115" s="26"/>
      <c r="PI115" s="26"/>
      <c r="PJ115" s="55"/>
      <c r="PK115" s="64"/>
      <c r="PL115" s="26"/>
      <c r="PM115" s="26"/>
      <c r="PN115" s="26"/>
      <c r="PO115" s="26"/>
      <c r="PP115" s="26"/>
      <c r="PQ115" s="55"/>
      <c r="PR115" s="64"/>
    </row>
    <row r="116" spans="1:434" ht="12" customHeight="1">
      <c r="A116" s="166"/>
      <c r="B116" s="40" t="s">
        <v>2143</v>
      </c>
      <c r="C116" s="26"/>
      <c r="D116" s="26"/>
      <c r="E116" s="26"/>
      <c r="F116" s="55"/>
      <c r="G116" s="64"/>
      <c r="H116" s="26"/>
      <c r="I116" s="26"/>
      <c r="J116" s="26"/>
      <c r="K116" s="26"/>
      <c r="L116" s="26"/>
      <c r="M116" s="55"/>
      <c r="N116" s="64"/>
      <c r="O116" s="26"/>
      <c r="P116" s="26"/>
      <c r="Q116" s="26"/>
      <c r="R116" s="26"/>
      <c r="S116" s="26"/>
      <c r="T116" s="55"/>
      <c r="U116" s="64"/>
      <c r="V116" s="26"/>
      <c r="W116" s="26"/>
      <c r="X116" s="26"/>
      <c r="Y116" s="26"/>
      <c r="Z116" s="26"/>
      <c r="AA116" s="55"/>
      <c r="AB116" s="64"/>
      <c r="AC116" s="26"/>
      <c r="AD116" s="26"/>
      <c r="AE116" s="26"/>
      <c r="AF116" s="26"/>
      <c r="AG116" s="26"/>
      <c r="AH116" s="55"/>
      <c r="AI116" s="64"/>
      <c r="AJ116" s="26"/>
      <c r="AK116" s="26"/>
      <c r="AL116" s="26"/>
      <c r="AM116" s="26"/>
      <c r="AN116" s="26"/>
      <c r="AO116" s="55"/>
      <c r="AP116" s="64"/>
      <c r="AQ116" s="26"/>
      <c r="AR116" s="26"/>
      <c r="AS116" s="26"/>
      <c r="AT116" s="26"/>
      <c r="AU116" s="26"/>
      <c r="AV116" s="55"/>
      <c r="AW116" s="64"/>
      <c r="AX116" s="26"/>
      <c r="AY116" s="26"/>
      <c r="AZ116" s="26"/>
      <c r="BA116" s="26"/>
      <c r="BB116" s="26"/>
      <c r="BC116" s="55"/>
      <c r="BD116" s="64"/>
      <c r="BE116" s="26"/>
      <c r="BF116" s="26"/>
      <c r="BG116" s="26"/>
      <c r="BH116" s="26"/>
      <c r="BI116" s="26"/>
      <c r="BJ116" s="55"/>
      <c r="BK116" s="64"/>
      <c r="BL116" s="26"/>
      <c r="BM116" s="26"/>
      <c r="BN116" s="26"/>
      <c r="BO116" s="26"/>
      <c r="BP116" s="26"/>
      <c r="BQ116" s="55"/>
      <c r="BR116" s="64"/>
      <c r="BS116" s="26"/>
      <c r="BT116" s="26"/>
      <c r="BU116" s="26"/>
      <c r="BV116" s="26"/>
      <c r="BW116" s="26"/>
      <c r="BX116" s="55"/>
      <c r="BY116" s="64"/>
      <c r="BZ116" s="26"/>
      <c r="CA116" s="26"/>
      <c r="CB116" s="26"/>
      <c r="CC116" s="26"/>
      <c r="CD116" s="26"/>
      <c r="CE116" s="55"/>
      <c r="CF116" s="64"/>
      <c r="CG116" s="26"/>
      <c r="CH116" s="26"/>
      <c r="CI116" s="26"/>
      <c r="CJ116" s="26"/>
      <c r="CK116" s="26"/>
      <c r="CL116" s="55"/>
      <c r="CM116" s="64"/>
      <c r="CN116" s="26"/>
      <c r="CO116" s="26"/>
      <c r="CP116" s="26"/>
      <c r="CQ116" s="26"/>
      <c r="CR116" s="26"/>
      <c r="CS116" s="55"/>
      <c r="CT116" s="64"/>
      <c r="CU116" s="26"/>
      <c r="CV116" s="26"/>
      <c r="CW116" s="26"/>
      <c r="CX116" s="26"/>
      <c r="CY116" s="26"/>
      <c r="CZ116" s="55"/>
      <c r="DA116" s="64"/>
      <c r="DB116" s="26"/>
      <c r="DC116" s="26"/>
      <c r="DD116" s="26"/>
      <c r="DE116" s="26"/>
      <c r="DF116" s="26"/>
      <c r="DG116" s="55"/>
      <c r="DH116" s="64"/>
      <c r="DI116" s="26"/>
      <c r="DJ116" s="26"/>
      <c r="DK116" s="26"/>
      <c r="DL116" s="26"/>
      <c r="DM116" s="26"/>
      <c r="DN116" s="55"/>
      <c r="DO116" s="64"/>
      <c r="DP116" s="26"/>
      <c r="DQ116" s="26"/>
      <c r="DR116" s="26"/>
      <c r="DS116" s="26"/>
      <c r="DT116" s="26"/>
      <c r="DU116" s="55"/>
      <c r="DV116" s="64"/>
      <c r="DW116" s="26"/>
      <c r="DX116" s="26"/>
      <c r="DY116" s="26"/>
      <c r="DZ116" s="26"/>
      <c r="EA116" s="26"/>
      <c r="EB116" s="55"/>
      <c r="EC116" s="64"/>
      <c r="ED116" s="26"/>
      <c r="EE116" s="26"/>
      <c r="EF116" s="26"/>
      <c r="EG116" s="26"/>
      <c r="EH116" s="26"/>
      <c r="EI116" s="55"/>
      <c r="EJ116" s="64"/>
      <c r="EK116" s="26"/>
      <c r="EL116" s="26"/>
      <c r="EM116" s="26"/>
      <c r="EN116" s="26"/>
      <c r="EO116" s="26"/>
      <c r="EP116" s="55"/>
      <c r="EQ116" s="64"/>
      <c r="ER116" s="26"/>
      <c r="ES116" s="26"/>
      <c r="ET116" s="26"/>
      <c r="EU116" s="26"/>
      <c r="EV116" s="26"/>
      <c r="EW116" s="55"/>
      <c r="EX116" s="64"/>
      <c r="EY116" s="26"/>
      <c r="EZ116" s="26"/>
      <c r="FA116" s="26"/>
      <c r="FB116" s="26"/>
      <c r="FC116" s="26"/>
      <c r="FD116" s="55"/>
      <c r="FE116" s="64"/>
      <c r="FF116" s="26"/>
      <c r="FG116" s="26"/>
      <c r="FH116" s="26"/>
      <c r="FI116" s="26"/>
      <c r="FJ116" s="26"/>
      <c r="FK116" s="55"/>
      <c r="FL116" s="64"/>
      <c r="FM116" s="26"/>
      <c r="FN116" s="26"/>
      <c r="FO116" s="26"/>
      <c r="FP116" s="26"/>
      <c r="FQ116" s="26"/>
      <c r="FR116" s="55"/>
      <c r="FS116" s="64"/>
      <c r="FT116" s="26"/>
      <c r="FU116" s="26"/>
      <c r="FV116" s="26"/>
      <c r="FW116" s="26"/>
      <c r="FX116" s="26"/>
      <c r="FY116" s="55"/>
      <c r="FZ116" s="64"/>
      <c r="GA116" s="26"/>
      <c r="GB116" s="26"/>
      <c r="GC116" s="26"/>
      <c r="GD116" s="26"/>
      <c r="GE116" s="26"/>
      <c r="GF116" s="55"/>
      <c r="GG116" s="64"/>
      <c r="GH116" s="26"/>
      <c r="GI116" s="26"/>
      <c r="GJ116" s="26"/>
      <c r="GK116" s="26"/>
      <c r="GL116" s="26"/>
      <c r="GM116" s="55"/>
      <c r="GN116" s="64"/>
      <c r="GO116" s="26"/>
      <c r="GP116" s="26"/>
      <c r="GQ116" s="26"/>
      <c r="GR116" s="26"/>
      <c r="GS116" s="26"/>
      <c r="GT116" s="55"/>
      <c r="GU116" s="64"/>
      <c r="GV116" s="26"/>
      <c r="GW116" s="26"/>
      <c r="GX116" s="26"/>
      <c r="GY116" s="26"/>
      <c r="GZ116" s="26"/>
      <c r="HA116" s="55"/>
      <c r="HB116" s="64"/>
      <c r="HC116" s="26"/>
      <c r="HD116" s="26"/>
      <c r="HE116" s="26"/>
      <c r="HF116" s="26"/>
      <c r="HG116" s="26"/>
      <c r="HH116" s="55"/>
      <c r="HI116" s="64"/>
      <c r="HJ116" s="26"/>
      <c r="HK116" s="26"/>
      <c r="HL116" s="26"/>
      <c r="HM116" s="26"/>
      <c r="HN116" s="26"/>
      <c r="HO116" s="55"/>
      <c r="HP116" s="64"/>
      <c r="HQ116" s="26"/>
      <c r="HR116" s="26"/>
      <c r="HS116" s="26"/>
      <c r="HT116" s="26"/>
      <c r="HU116" s="26"/>
      <c r="HV116" s="55"/>
      <c r="HW116" s="64"/>
      <c r="HX116" s="26"/>
      <c r="HY116" s="26"/>
      <c r="HZ116" s="26"/>
      <c r="IA116" s="26"/>
      <c r="IB116" s="26"/>
      <c r="IC116" s="55"/>
      <c r="ID116" s="64"/>
      <c r="IE116" s="26"/>
      <c r="IF116" s="26"/>
      <c r="IG116" s="26"/>
      <c r="IH116" s="26"/>
      <c r="II116" s="26"/>
      <c r="IJ116" s="55"/>
      <c r="IK116" s="64"/>
      <c r="IL116" s="26"/>
      <c r="IM116" s="26"/>
      <c r="IN116" s="26"/>
      <c r="IO116" s="26"/>
      <c r="IP116" s="26"/>
      <c r="IQ116" s="55"/>
      <c r="IR116" s="64"/>
      <c r="IS116" s="26"/>
      <c r="IT116" s="26"/>
      <c r="IU116" s="26"/>
      <c r="IV116" s="26"/>
      <c r="IW116" s="26"/>
      <c r="IX116" s="55"/>
      <c r="IY116" s="64"/>
      <c r="IZ116" s="26"/>
      <c r="JA116" s="26"/>
      <c r="JB116" s="26"/>
      <c r="JC116" s="26"/>
      <c r="JD116" s="26"/>
      <c r="JE116" s="55"/>
      <c r="JF116" s="64"/>
      <c r="JG116" s="26"/>
      <c r="JH116" s="26"/>
      <c r="JI116" s="26"/>
      <c r="JJ116" s="26"/>
      <c r="JK116" s="26"/>
      <c r="JL116" s="55"/>
      <c r="JM116" s="64"/>
      <c r="JN116" s="26"/>
      <c r="JO116" s="26"/>
      <c r="JP116" s="26"/>
      <c r="JQ116" s="26"/>
      <c r="JR116" s="26"/>
      <c r="JS116" s="55"/>
      <c r="JT116" s="64"/>
      <c r="JU116" s="26"/>
      <c r="JV116" s="26"/>
      <c r="JW116" s="26"/>
      <c r="JX116" s="26"/>
      <c r="JY116" s="26"/>
      <c r="JZ116" s="55"/>
      <c r="KA116" s="64"/>
      <c r="KB116" s="26"/>
      <c r="KC116" s="26"/>
      <c r="KD116" s="26"/>
      <c r="KE116" s="26"/>
      <c r="KF116" s="26"/>
      <c r="KG116" s="55"/>
      <c r="KH116" s="64"/>
      <c r="KI116" s="26"/>
      <c r="KJ116" s="26"/>
      <c r="KK116" s="26"/>
      <c r="KL116" s="26"/>
      <c r="KM116" s="26"/>
      <c r="KN116" s="55"/>
      <c r="KO116" s="64"/>
      <c r="KP116" s="26"/>
      <c r="KQ116" s="26"/>
      <c r="KR116" s="26"/>
      <c r="KS116" s="26"/>
      <c r="KT116" s="26"/>
      <c r="KU116" s="55"/>
      <c r="KV116" s="64"/>
      <c r="KW116" s="26"/>
      <c r="KX116" s="26"/>
      <c r="KY116" s="26"/>
      <c r="KZ116" s="26"/>
      <c r="LA116" s="26"/>
      <c r="LB116" s="55"/>
      <c r="LC116" s="64"/>
      <c r="LD116" s="26"/>
      <c r="LE116" s="26"/>
      <c r="LF116" s="26"/>
      <c r="LG116" s="26"/>
      <c r="LH116" s="26"/>
      <c r="LI116" s="55"/>
      <c r="LJ116" s="64"/>
      <c r="LK116" s="26"/>
      <c r="LL116" s="26"/>
      <c r="LM116" s="26"/>
      <c r="LN116" s="26"/>
      <c r="LO116" s="26"/>
      <c r="LP116" s="55"/>
      <c r="LQ116" s="64"/>
      <c r="LR116" s="26"/>
      <c r="LS116" s="26"/>
      <c r="LT116" s="26"/>
      <c r="LU116" s="26"/>
      <c r="LV116" s="26"/>
      <c r="LW116" s="55"/>
      <c r="LX116" s="64"/>
      <c r="LY116" s="26"/>
      <c r="LZ116" s="26"/>
      <c r="MA116" s="26"/>
      <c r="MB116" s="26"/>
      <c r="MC116" s="26"/>
      <c r="MD116" s="55"/>
      <c r="ME116" s="64"/>
      <c r="MF116" s="26"/>
      <c r="MG116" s="26"/>
      <c r="MH116" s="26"/>
      <c r="MI116" s="26"/>
      <c r="MJ116" s="26"/>
      <c r="MK116" s="55"/>
      <c r="ML116" s="64"/>
      <c r="MM116" s="26"/>
      <c r="MN116" s="26"/>
      <c r="MO116" s="26"/>
      <c r="MP116" s="26"/>
      <c r="MQ116" s="26"/>
      <c r="MR116" s="55"/>
      <c r="MS116" s="64"/>
      <c r="MT116" s="26"/>
      <c r="MU116" s="26"/>
      <c r="MV116" s="26"/>
      <c r="MW116" s="26"/>
      <c r="MX116" s="26"/>
      <c r="MY116" s="55"/>
      <c r="MZ116" s="64"/>
      <c r="NA116" s="26"/>
      <c r="NB116" s="26"/>
      <c r="NC116" s="26"/>
      <c r="ND116" s="26"/>
      <c r="NE116" s="26"/>
      <c r="NF116" s="55"/>
      <c r="NG116" s="64"/>
      <c r="NH116" s="26"/>
      <c r="NI116" s="26"/>
      <c r="NJ116" s="26"/>
      <c r="NK116" s="26"/>
      <c r="NL116" s="26"/>
      <c r="NM116" s="55"/>
      <c r="NN116" s="64"/>
      <c r="NO116" s="26"/>
      <c r="NP116" s="26"/>
      <c r="NQ116" s="26"/>
      <c r="NR116" s="26"/>
      <c r="NS116" s="26"/>
      <c r="NT116" s="55"/>
      <c r="NU116" s="64"/>
      <c r="NV116" s="26"/>
      <c r="NW116" s="26"/>
      <c r="NX116" s="26"/>
      <c r="NY116" s="26"/>
      <c r="NZ116" s="26"/>
      <c r="OA116" s="55"/>
      <c r="OB116" s="64"/>
      <c r="OC116" s="26"/>
      <c r="OD116" s="26"/>
      <c r="OE116" s="26"/>
      <c r="OF116" s="26"/>
      <c r="OG116" s="26"/>
      <c r="OH116" s="55"/>
      <c r="OI116" s="64"/>
      <c r="OJ116" s="26"/>
      <c r="OK116" s="26"/>
      <c r="OL116" s="26"/>
      <c r="OM116" s="26"/>
      <c r="ON116" s="26"/>
      <c r="OO116" s="55"/>
      <c r="OP116" s="64"/>
      <c r="OQ116" s="26"/>
      <c r="OR116" s="26"/>
      <c r="OS116" s="26"/>
      <c r="OT116" s="26"/>
      <c r="OU116" s="26"/>
      <c r="OV116" s="55"/>
      <c r="OW116" s="64"/>
      <c r="OX116" s="26"/>
      <c r="OY116" s="26"/>
      <c r="OZ116" s="26"/>
      <c r="PA116" s="26"/>
      <c r="PB116" s="26"/>
      <c r="PC116" s="55"/>
      <c r="PD116" s="64"/>
      <c r="PE116" s="26"/>
      <c r="PF116" s="26"/>
      <c r="PG116" s="26"/>
      <c r="PH116" s="26"/>
      <c r="PI116" s="26"/>
      <c r="PJ116" s="55"/>
      <c r="PK116" s="64"/>
      <c r="PL116" s="26"/>
      <c r="PM116" s="26"/>
      <c r="PN116" s="26"/>
      <c r="PO116" s="26"/>
      <c r="PP116" s="26"/>
      <c r="PQ116" s="55"/>
      <c r="PR116" s="64"/>
    </row>
    <row r="117" spans="1:434" ht="12" customHeight="1">
      <c r="A117" s="166"/>
      <c r="B117" s="40" t="s">
        <v>2171</v>
      </c>
      <c r="C117" s="26"/>
      <c r="D117" s="26"/>
      <c r="E117" s="26"/>
      <c r="F117" s="55"/>
      <c r="G117" s="64"/>
      <c r="H117" s="26"/>
      <c r="I117" s="26"/>
      <c r="J117" s="26"/>
      <c r="K117" s="26"/>
      <c r="L117" s="26"/>
      <c r="M117" s="55"/>
      <c r="N117" s="64"/>
      <c r="O117" s="26"/>
      <c r="P117" s="26"/>
      <c r="Q117" s="26"/>
      <c r="R117" s="26"/>
      <c r="S117" s="26"/>
      <c r="T117" s="55"/>
      <c r="U117" s="64"/>
      <c r="V117" s="26"/>
      <c r="W117" s="26"/>
      <c r="X117" s="26"/>
      <c r="Y117" s="26"/>
      <c r="Z117" s="26"/>
      <c r="AA117" s="55"/>
      <c r="AB117" s="64"/>
      <c r="AC117" s="26"/>
      <c r="AD117" s="26"/>
      <c r="AE117" s="26"/>
      <c r="AF117" s="26"/>
      <c r="AG117" s="26"/>
      <c r="AH117" s="55"/>
      <c r="AI117" s="64"/>
      <c r="AJ117" s="26"/>
      <c r="AK117" s="26"/>
      <c r="AL117" s="26"/>
      <c r="AM117" s="26"/>
      <c r="AN117" s="26"/>
      <c r="AO117" s="55"/>
      <c r="AP117" s="64"/>
      <c r="AQ117" s="26"/>
      <c r="AR117" s="26"/>
      <c r="AS117" s="26"/>
      <c r="AT117" s="26"/>
      <c r="AU117" s="26"/>
      <c r="AV117" s="55"/>
      <c r="AW117" s="64"/>
      <c r="AX117" s="26"/>
      <c r="AY117" s="26"/>
      <c r="AZ117" s="26"/>
      <c r="BA117" s="26"/>
      <c r="BB117" s="26"/>
      <c r="BC117" s="55"/>
      <c r="BD117" s="64"/>
      <c r="BE117" s="26"/>
      <c r="BF117" s="26"/>
      <c r="BG117" s="26"/>
      <c r="BH117" s="26"/>
      <c r="BI117" s="26"/>
      <c r="BJ117" s="55"/>
      <c r="BK117" s="64"/>
      <c r="BL117" s="26"/>
      <c r="BM117" s="26"/>
      <c r="BN117" s="26"/>
      <c r="BO117" s="26"/>
      <c r="BP117" s="26"/>
      <c r="BQ117" s="55"/>
      <c r="BR117" s="64"/>
      <c r="BS117" s="26"/>
      <c r="BT117" s="26"/>
      <c r="BU117" s="26"/>
      <c r="BV117" s="26"/>
      <c r="BW117" s="26"/>
      <c r="BX117" s="55"/>
      <c r="BY117" s="64"/>
      <c r="BZ117" s="26"/>
      <c r="CA117" s="26"/>
      <c r="CB117" s="26"/>
      <c r="CC117" s="26"/>
      <c r="CD117" s="26"/>
      <c r="CE117" s="55"/>
      <c r="CF117" s="64"/>
      <c r="CG117" s="26"/>
      <c r="CH117" s="26"/>
      <c r="CI117" s="26"/>
      <c r="CJ117" s="26"/>
      <c r="CK117" s="26"/>
      <c r="CL117" s="55"/>
      <c r="CM117" s="64"/>
      <c r="CN117" s="26"/>
      <c r="CO117" s="26"/>
      <c r="CP117" s="26"/>
      <c r="CQ117" s="26"/>
      <c r="CR117" s="26"/>
      <c r="CS117" s="55"/>
      <c r="CT117" s="64"/>
      <c r="CU117" s="26"/>
      <c r="CV117" s="26"/>
      <c r="CW117" s="26"/>
      <c r="CX117" s="26"/>
      <c r="CY117" s="26"/>
      <c r="CZ117" s="55"/>
      <c r="DA117" s="64"/>
      <c r="DB117" s="26"/>
      <c r="DC117" s="26"/>
      <c r="DD117" s="26"/>
      <c r="DE117" s="26"/>
      <c r="DF117" s="26"/>
      <c r="DG117" s="55"/>
      <c r="DH117" s="64"/>
      <c r="DI117" s="26"/>
      <c r="DJ117" s="26"/>
      <c r="DK117" s="26"/>
      <c r="DL117" s="26"/>
      <c r="DM117" s="26"/>
      <c r="DN117" s="55"/>
      <c r="DO117" s="64"/>
      <c r="DP117" s="26"/>
      <c r="DQ117" s="26"/>
      <c r="DR117" s="26"/>
      <c r="DS117" s="26"/>
      <c r="DT117" s="26"/>
      <c r="DU117" s="55"/>
      <c r="DV117" s="64"/>
      <c r="DW117" s="26"/>
      <c r="DX117" s="26"/>
      <c r="DY117" s="26"/>
      <c r="DZ117" s="26"/>
      <c r="EA117" s="26"/>
      <c r="EB117" s="55"/>
      <c r="EC117" s="64"/>
      <c r="ED117" s="26"/>
      <c r="EE117" s="26"/>
      <c r="EF117" s="26"/>
      <c r="EG117" s="26"/>
      <c r="EH117" s="26"/>
      <c r="EI117" s="55"/>
      <c r="EJ117" s="64"/>
      <c r="EK117" s="26"/>
      <c r="EL117" s="26"/>
      <c r="EM117" s="26"/>
      <c r="EN117" s="26"/>
      <c r="EO117" s="26"/>
      <c r="EP117" s="55"/>
      <c r="EQ117" s="64"/>
      <c r="ER117" s="26"/>
      <c r="ES117" s="26"/>
      <c r="ET117" s="26"/>
      <c r="EU117" s="26"/>
      <c r="EV117" s="26"/>
      <c r="EW117" s="55"/>
      <c r="EX117" s="64"/>
      <c r="EY117" s="26"/>
      <c r="EZ117" s="26"/>
      <c r="FA117" s="26"/>
      <c r="FB117" s="26"/>
      <c r="FC117" s="26"/>
      <c r="FD117" s="55"/>
      <c r="FE117" s="64"/>
      <c r="FF117" s="26"/>
      <c r="FG117" s="26"/>
      <c r="FH117" s="26"/>
      <c r="FI117" s="26"/>
      <c r="FJ117" s="26"/>
      <c r="FK117" s="55"/>
      <c r="FL117" s="64"/>
      <c r="FM117" s="26"/>
      <c r="FN117" s="26"/>
      <c r="FO117" s="26"/>
      <c r="FP117" s="26"/>
      <c r="FQ117" s="26"/>
      <c r="FR117" s="55"/>
      <c r="FS117" s="64"/>
      <c r="FT117" s="26"/>
      <c r="FU117" s="26"/>
      <c r="FV117" s="26"/>
      <c r="FW117" s="26"/>
      <c r="FX117" s="26"/>
      <c r="FY117" s="55"/>
      <c r="FZ117" s="64"/>
      <c r="GA117" s="26"/>
      <c r="GB117" s="26"/>
      <c r="GC117" s="26"/>
      <c r="GD117" s="26"/>
      <c r="GE117" s="26"/>
      <c r="GF117" s="55"/>
      <c r="GG117" s="64"/>
      <c r="GH117" s="26"/>
      <c r="GI117" s="26"/>
      <c r="GJ117" s="26"/>
      <c r="GK117" s="26"/>
      <c r="GL117" s="26"/>
      <c r="GM117" s="55"/>
      <c r="GN117" s="64"/>
      <c r="GO117" s="26"/>
      <c r="GP117" s="26"/>
      <c r="GQ117" s="26"/>
      <c r="GR117" s="26"/>
      <c r="GS117" s="26"/>
      <c r="GT117" s="55"/>
      <c r="GU117" s="64"/>
      <c r="GV117" s="26"/>
      <c r="GW117" s="26"/>
      <c r="GX117" s="26"/>
      <c r="GY117" s="26"/>
      <c r="GZ117" s="26"/>
      <c r="HA117" s="55"/>
      <c r="HB117" s="64"/>
      <c r="HC117" s="26"/>
      <c r="HD117" s="26"/>
      <c r="HE117" s="26"/>
      <c r="HF117" s="26"/>
      <c r="HG117" s="26"/>
      <c r="HH117" s="55"/>
      <c r="HI117" s="64"/>
      <c r="HJ117" s="26"/>
      <c r="HK117" s="26"/>
      <c r="HL117" s="26"/>
      <c r="HM117" s="26"/>
      <c r="HN117" s="26"/>
      <c r="HO117" s="55"/>
      <c r="HP117" s="64"/>
      <c r="HQ117" s="26"/>
      <c r="HR117" s="26"/>
      <c r="HS117" s="26"/>
      <c r="HT117" s="26"/>
      <c r="HU117" s="26"/>
      <c r="HV117" s="55"/>
      <c r="HW117" s="64"/>
      <c r="HX117" s="26"/>
      <c r="HY117" s="26"/>
      <c r="HZ117" s="26"/>
      <c r="IA117" s="26"/>
      <c r="IB117" s="26"/>
      <c r="IC117" s="55"/>
      <c r="ID117" s="64"/>
      <c r="IE117" s="26"/>
      <c r="IF117" s="26"/>
      <c r="IG117" s="26"/>
      <c r="IH117" s="26"/>
      <c r="II117" s="26"/>
      <c r="IJ117" s="55"/>
      <c r="IK117" s="64"/>
      <c r="IL117" s="26"/>
      <c r="IM117" s="26"/>
      <c r="IN117" s="26"/>
      <c r="IO117" s="26"/>
      <c r="IP117" s="26"/>
      <c r="IQ117" s="55"/>
      <c r="IR117" s="64"/>
      <c r="IS117" s="26"/>
      <c r="IT117" s="26"/>
      <c r="IU117" s="26"/>
      <c r="IV117" s="26"/>
      <c r="IW117" s="26"/>
      <c r="IX117" s="55"/>
      <c r="IY117" s="64"/>
      <c r="IZ117" s="26"/>
      <c r="JA117" s="26"/>
      <c r="JB117" s="26"/>
      <c r="JC117" s="26"/>
      <c r="JD117" s="26"/>
      <c r="JE117" s="55"/>
      <c r="JF117" s="64"/>
      <c r="JG117" s="26"/>
      <c r="JH117" s="26"/>
      <c r="JI117" s="26"/>
      <c r="JJ117" s="26"/>
      <c r="JK117" s="26"/>
      <c r="JL117" s="55"/>
      <c r="JM117" s="64"/>
      <c r="JN117" s="26"/>
      <c r="JO117" s="26"/>
      <c r="JP117" s="26"/>
      <c r="JQ117" s="26"/>
      <c r="JR117" s="26"/>
      <c r="JS117" s="55"/>
      <c r="JT117" s="64"/>
      <c r="JU117" s="26"/>
      <c r="JV117" s="26"/>
      <c r="JW117" s="26"/>
      <c r="JX117" s="26"/>
      <c r="JY117" s="26"/>
      <c r="JZ117" s="55"/>
      <c r="KA117" s="64"/>
      <c r="KB117" s="26"/>
      <c r="KC117" s="26"/>
      <c r="KD117" s="26"/>
      <c r="KE117" s="26"/>
      <c r="KF117" s="26"/>
      <c r="KG117" s="55"/>
      <c r="KH117" s="64"/>
      <c r="KI117" s="26"/>
      <c r="KJ117" s="26"/>
      <c r="KK117" s="26"/>
      <c r="KL117" s="26"/>
      <c r="KM117" s="26"/>
      <c r="KN117" s="55"/>
      <c r="KO117" s="64"/>
      <c r="KP117" s="26"/>
      <c r="KQ117" s="26"/>
      <c r="KR117" s="26"/>
      <c r="KS117" s="26"/>
      <c r="KT117" s="26"/>
      <c r="KU117" s="55"/>
      <c r="KV117" s="64"/>
      <c r="KW117" s="26"/>
      <c r="KX117" s="26"/>
      <c r="KY117" s="26"/>
      <c r="KZ117" s="26"/>
      <c r="LA117" s="26"/>
      <c r="LB117" s="55"/>
      <c r="LC117" s="64"/>
      <c r="LD117" s="26"/>
      <c r="LE117" s="26"/>
      <c r="LF117" s="26"/>
      <c r="LG117" s="26"/>
      <c r="LH117" s="26"/>
      <c r="LI117" s="55"/>
      <c r="LJ117" s="64"/>
      <c r="LK117" s="26"/>
      <c r="LL117" s="26"/>
      <c r="LM117" s="26"/>
      <c r="LN117" s="26"/>
      <c r="LO117" s="26"/>
      <c r="LP117" s="55"/>
      <c r="LQ117" s="64"/>
      <c r="LR117" s="26"/>
      <c r="LS117" s="26"/>
      <c r="LT117" s="26"/>
      <c r="LU117" s="26"/>
      <c r="LV117" s="26"/>
      <c r="LW117" s="55"/>
      <c r="LX117" s="64"/>
      <c r="LY117" s="26"/>
      <c r="LZ117" s="26"/>
      <c r="MA117" s="26"/>
      <c r="MB117" s="26"/>
      <c r="MC117" s="26"/>
      <c r="MD117" s="55"/>
      <c r="ME117" s="64"/>
      <c r="MF117" s="26"/>
      <c r="MG117" s="26"/>
      <c r="MH117" s="26"/>
      <c r="MI117" s="26"/>
      <c r="MJ117" s="26"/>
      <c r="MK117" s="55"/>
      <c r="ML117" s="64"/>
      <c r="MM117" s="26"/>
      <c r="MN117" s="26"/>
      <c r="MO117" s="26"/>
      <c r="MP117" s="26"/>
      <c r="MQ117" s="26"/>
      <c r="MR117" s="55"/>
      <c r="MS117" s="64"/>
      <c r="MT117" s="26"/>
      <c r="MU117" s="26"/>
      <c r="MV117" s="26"/>
      <c r="MW117" s="26"/>
      <c r="MX117" s="26"/>
      <c r="MY117" s="55"/>
      <c r="MZ117" s="64"/>
      <c r="NA117" s="26"/>
      <c r="NB117" s="26"/>
      <c r="NC117" s="26"/>
      <c r="ND117" s="26"/>
      <c r="NE117" s="26"/>
      <c r="NF117" s="55"/>
      <c r="NG117" s="64"/>
      <c r="NH117" s="26"/>
      <c r="NI117" s="26"/>
      <c r="NJ117" s="26"/>
      <c r="NK117" s="26"/>
      <c r="NL117" s="26"/>
      <c r="NM117" s="55"/>
      <c r="NN117" s="64"/>
      <c r="NO117" s="26"/>
      <c r="NP117" s="26"/>
      <c r="NQ117" s="26"/>
      <c r="NR117" s="26"/>
      <c r="NS117" s="26"/>
      <c r="NT117" s="55"/>
      <c r="NU117" s="64"/>
      <c r="NV117" s="26"/>
      <c r="NW117" s="26"/>
      <c r="NX117" s="26"/>
      <c r="NY117" s="26"/>
      <c r="NZ117" s="26"/>
      <c r="OA117" s="55"/>
      <c r="OB117" s="64"/>
      <c r="OC117" s="26"/>
      <c r="OD117" s="26"/>
      <c r="OE117" s="26"/>
      <c r="OF117" s="26"/>
      <c r="OG117" s="26"/>
      <c r="OH117" s="55"/>
      <c r="OI117" s="64"/>
      <c r="OJ117" s="26"/>
      <c r="OK117" s="26"/>
      <c r="OL117" s="26"/>
      <c r="OM117" s="26"/>
      <c r="ON117" s="26"/>
      <c r="OO117" s="55"/>
      <c r="OP117" s="64"/>
      <c r="OQ117" s="26"/>
      <c r="OR117" s="26"/>
      <c r="OS117" s="26"/>
      <c r="OT117" s="26"/>
      <c r="OU117" s="26"/>
      <c r="OV117" s="55"/>
      <c r="OW117" s="64"/>
      <c r="OX117" s="26"/>
      <c r="OY117" s="26"/>
      <c r="OZ117" s="26"/>
      <c r="PA117" s="26"/>
      <c r="PB117" s="26"/>
      <c r="PC117" s="55"/>
      <c r="PD117" s="64"/>
      <c r="PE117" s="26"/>
      <c r="PF117" s="26"/>
      <c r="PG117" s="26"/>
      <c r="PH117" s="26"/>
      <c r="PI117" s="26"/>
      <c r="PJ117" s="55"/>
      <c r="PK117" s="64"/>
      <c r="PL117" s="26"/>
      <c r="PM117" s="26"/>
      <c r="PN117" s="26"/>
      <c r="PO117" s="26"/>
      <c r="PP117" s="26"/>
      <c r="PQ117" s="55"/>
      <c r="PR117" s="64"/>
    </row>
    <row r="118" spans="1:434" s="48" customFormat="1" ht="12" customHeight="1" thickBot="1">
      <c r="A118" s="166"/>
      <c r="B118" s="47" t="s">
        <v>2172</v>
      </c>
      <c r="C118" s="50">
        <v>465</v>
      </c>
      <c r="D118" s="50">
        <v>465</v>
      </c>
      <c r="E118" s="50">
        <v>465</v>
      </c>
      <c r="F118" s="50"/>
      <c r="G118" s="65"/>
      <c r="H118" s="50">
        <v>465</v>
      </c>
      <c r="I118" s="50">
        <v>465</v>
      </c>
      <c r="J118" s="50">
        <v>465</v>
      </c>
      <c r="K118" s="50">
        <v>465</v>
      </c>
      <c r="L118" s="50">
        <v>465</v>
      </c>
      <c r="M118" s="50"/>
      <c r="N118" s="65"/>
      <c r="O118" s="50">
        <v>465</v>
      </c>
      <c r="P118" s="50">
        <v>465</v>
      </c>
      <c r="Q118" s="50">
        <v>465</v>
      </c>
      <c r="R118" s="50">
        <v>465</v>
      </c>
      <c r="S118" s="50">
        <v>465</v>
      </c>
      <c r="T118" s="50"/>
      <c r="U118" s="65"/>
      <c r="V118" s="50">
        <v>465</v>
      </c>
      <c r="W118" s="50">
        <v>465</v>
      </c>
      <c r="X118" s="50">
        <v>465</v>
      </c>
      <c r="Y118" s="50">
        <v>465</v>
      </c>
      <c r="Z118" s="50">
        <v>285</v>
      </c>
      <c r="AA118" s="50"/>
      <c r="AB118" s="65"/>
      <c r="AC118" s="50">
        <v>465</v>
      </c>
      <c r="AD118" s="50">
        <v>465</v>
      </c>
      <c r="AE118" s="50">
        <v>465</v>
      </c>
      <c r="AF118" s="50"/>
      <c r="AG118" s="50"/>
      <c r="AH118" s="50"/>
      <c r="AI118" s="65"/>
      <c r="AJ118" s="50">
        <v>465</v>
      </c>
      <c r="AK118" s="50">
        <v>465</v>
      </c>
      <c r="AL118" s="50">
        <v>465</v>
      </c>
      <c r="AM118" s="50">
        <v>465</v>
      </c>
      <c r="AN118" s="50">
        <v>465</v>
      </c>
      <c r="AO118" s="50"/>
      <c r="AP118" s="65"/>
      <c r="AQ118" s="50">
        <v>465</v>
      </c>
      <c r="AR118" s="50">
        <v>465</v>
      </c>
      <c r="AS118" s="50">
        <v>465</v>
      </c>
      <c r="AT118" s="50">
        <v>465</v>
      </c>
      <c r="AU118" s="50">
        <v>465</v>
      </c>
      <c r="AV118" s="50"/>
      <c r="AW118" s="65"/>
      <c r="AX118" s="50">
        <v>465</v>
      </c>
      <c r="AY118" s="50">
        <v>465</v>
      </c>
      <c r="AZ118" s="50">
        <v>465</v>
      </c>
      <c r="BA118" s="50">
        <v>465</v>
      </c>
      <c r="BB118" s="50">
        <v>465</v>
      </c>
      <c r="BC118" s="50"/>
      <c r="BD118" s="65"/>
      <c r="BE118" s="50">
        <v>465</v>
      </c>
      <c r="BF118" s="50">
        <v>465</v>
      </c>
      <c r="BG118" s="50">
        <v>465</v>
      </c>
      <c r="BH118" s="50">
        <v>465</v>
      </c>
      <c r="BI118" s="50">
        <v>465</v>
      </c>
      <c r="BJ118" s="50"/>
      <c r="BK118" s="65"/>
      <c r="BL118" s="50"/>
      <c r="BM118" s="50"/>
      <c r="BN118" s="50"/>
      <c r="BO118" s="50"/>
      <c r="BP118" s="50"/>
      <c r="BQ118" s="50"/>
      <c r="BR118" s="65"/>
      <c r="BS118" s="50"/>
      <c r="BT118" s="50"/>
      <c r="BU118" s="50"/>
      <c r="BV118" s="50"/>
      <c r="BW118" s="50"/>
      <c r="BX118" s="50"/>
      <c r="BY118" s="65"/>
      <c r="BZ118" s="50"/>
      <c r="CA118" s="50"/>
      <c r="CB118" s="50"/>
      <c r="CC118" s="50"/>
      <c r="CD118" s="50"/>
      <c r="CE118" s="50"/>
      <c r="CF118" s="65"/>
      <c r="CG118" s="50"/>
      <c r="CH118" s="50"/>
      <c r="CI118" s="50"/>
      <c r="CJ118" s="50"/>
      <c r="CK118" s="50"/>
      <c r="CL118" s="50"/>
      <c r="CM118" s="65"/>
      <c r="CN118" s="50"/>
      <c r="CO118" s="50"/>
      <c r="CP118" s="50">
        <v>465</v>
      </c>
      <c r="CQ118" s="50">
        <v>465</v>
      </c>
      <c r="CR118" s="50">
        <v>465</v>
      </c>
      <c r="CS118" s="50"/>
      <c r="CT118" s="65"/>
      <c r="CU118" s="50">
        <v>465</v>
      </c>
      <c r="CV118" s="50">
        <v>465</v>
      </c>
      <c r="CW118" s="50">
        <v>465</v>
      </c>
      <c r="CX118" s="50">
        <v>465</v>
      </c>
      <c r="CY118" s="50">
        <v>465</v>
      </c>
      <c r="CZ118" s="50"/>
      <c r="DA118" s="65"/>
      <c r="DB118" s="50"/>
      <c r="DC118" s="50">
        <v>465</v>
      </c>
      <c r="DD118" s="50">
        <v>465</v>
      </c>
      <c r="DE118" s="50"/>
      <c r="DF118" s="50"/>
      <c r="DG118" s="50"/>
      <c r="DH118" s="65"/>
      <c r="DI118" s="50">
        <v>465</v>
      </c>
      <c r="DJ118" s="50">
        <v>465</v>
      </c>
      <c r="DK118" s="50">
        <v>465</v>
      </c>
      <c r="DL118" s="50">
        <v>465</v>
      </c>
      <c r="DM118" s="50">
        <v>465</v>
      </c>
      <c r="DN118" s="50"/>
      <c r="DO118" s="65"/>
      <c r="DP118" s="50">
        <v>425</v>
      </c>
      <c r="DQ118" s="50">
        <v>265</v>
      </c>
      <c r="DR118" s="50">
        <v>415</v>
      </c>
      <c r="DS118" s="50">
        <v>440</v>
      </c>
      <c r="DT118" s="50"/>
      <c r="DU118" s="50"/>
      <c r="DV118" s="65"/>
      <c r="DW118" s="50"/>
      <c r="DX118" s="50">
        <v>465</v>
      </c>
      <c r="DY118" s="50">
        <v>465</v>
      </c>
      <c r="DZ118" s="50">
        <v>465</v>
      </c>
      <c r="EA118" s="50">
        <v>465</v>
      </c>
      <c r="EB118" s="50"/>
      <c r="EC118" s="65"/>
      <c r="ED118" s="50">
        <f>425-35</f>
        <v>390</v>
      </c>
      <c r="EE118" s="50"/>
      <c r="EF118" s="50">
        <f>465-37</f>
        <v>428</v>
      </c>
      <c r="EG118" s="50">
        <f>465-40</f>
        <v>425</v>
      </c>
      <c r="EH118" s="50">
        <f>465-42</f>
        <v>423</v>
      </c>
      <c r="EI118" s="50"/>
      <c r="EJ118" s="65"/>
      <c r="EK118" s="50">
        <f>425-90</f>
        <v>335</v>
      </c>
      <c r="EL118" s="50">
        <v>120</v>
      </c>
      <c r="EM118" s="50">
        <v>465</v>
      </c>
      <c r="EN118" s="50">
        <v>465</v>
      </c>
      <c r="EO118" s="50"/>
      <c r="EP118" s="50"/>
      <c r="EQ118" s="65"/>
      <c r="ER118" s="50">
        <f>425-90</f>
        <v>335</v>
      </c>
      <c r="ES118" s="50">
        <f>465-120</f>
        <v>345</v>
      </c>
      <c r="ET118" s="50">
        <f>465-120</f>
        <v>345</v>
      </c>
      <c r="EU118" s="50">
        <f>465-120</f>
        <v>345</v>
      </c>
      <c r="EV118" s="50">
        <f>465-120</f>
        <v>345</v>
      </c>
      <c r="EW118" s="50"/>
      <c r="EX118" s="65"/>
      <c r="EY118" s="50">
        <f>465-90</f>
        <v>375</v>
      </c>
      <c r="EZ118" s="50">
        <v>0</v>
      </c>
      <c r="FA118" s="50">
        <v>0</v>
      </c>
      <c r="FB118" s="50">
        <v>0</v>
      </c>
      <c r="FC118" s="50">
        <v>0</v>
      </c>
      <c r="FD118" s="50"/>
      <c r="FE118" s="65"/>
      <c r="FF118" s="50">
        <f>465-60</f>
        <v>405</v>
      </c>
      <c r="FG118" s="50">
        <f>465-60</f>
        <v>405</v>
      </c>
      <c r="FH118" s="50">
        <f>465-45</f>
        <v>420</v>
      </c>
      <c r="FI118" s="50">
        <v>465</v>
      </c>
      <c r="FJ118" s="50">
        <f>465-60</f>
        <v>405</v>
      </c>
      <c r="FK118" s="50"/>
      <c r="FL118" s="65"/>
      <c r="FM118" s="50">
        <f>465-47</f>
        <v>418</v>
      </c>
      <c r="FN118" s="50">
        <v>465</v>
      </c>
      <c r="FO118" s="50"/>
      <c r="FP118" s="50">
        <f>465-60</f>
        <v>405</v>
      </c>
      <c r="FQ118" s="50"/>
      <c r="FR118" s="50"/>
      <c r="FS118" s="65"/>
      <c r="FT118" s="50">
        <f>465-60</f>
        <v>405</v>
      </c>
      <c r="FU118" s="50">
        <v>465</v>
      </c>
      <c r="FV118" s="50">
        <v>465</v>
      </c>
      <c r="FW118" s="50">
        <f>465-70</f>
        <v>395</v>
      </c>
      <c r="FX118" s="50">
        <f>465-60</f>
        <v>405</v>
      </c>
      <c r="FY118" s="50"/>
      <c r="FZ118" s="65"/>
      <c r="GA118" s="50">
        <v>465</v>
      </c>
      <c r="GB118" s="50">
        <f>465-48</f>
        <v>417</v>
      </c>
      <c r="GC118" s="50">
        <f>465-180</f>
        <v>285</v>
      </c>
      <c r="GD118" s="50">
        <v>0</v>
      </c>
      <c r="GE118" s="50">
        <v>0</v>
      </c>
      <c r="GF118" s="50"/>
      <c r="GG118" s="65"/>
      <c r="GH118" s="50">
        <f>465-90</f>
        <v>375</v>
      </c>
      <c r="GI118" s="50">
        <v>0</v>
      </c>
      <c r="GJ118" s="50">
        <f>465-75</f>
        <v>390</v>
      </c>
      <c r="GK118" s="50">
        <v>465</v>
      </c>
      <c r="GL118" s="50">
        <v>0</v>
      </c>
      <c r="GM118" s="50"/>
      <c r="GN118" s="65"/>
      <c r="GO118" s="50"/>
      <c r="GP118" s="50">
        <f>465-33</f>
        <v>432</v>
      </c>
      <c r="GQ118" s="50">
        <v>0</v>
      </c>
      <c r="GR118" s="50">
        <f>465-120</f>
        <v>345</v>
      </c>
      <c r="GS118" s="50">
        <f>465-45</f>
        <v>420</v>
      </c>
      <c r="GT118" s="50"/>
      <c r="GU118" s="65"/>
      <c r="GV118" s="50"/>
      <c r="GW118" s="50"/>
      <c r="GX118" s="50"/>
      <c r="GY118" s="50">
        <f>465-75</f>
        <v>390</v>
      </c>
      <c r="GZ118" s="50">
        <f>465-50</f>
        <v>415</v>
      </c>
      <c r="HA118" s="50"/>
      <c r="HB118" s="65"/>
      <c r="HC118" s="50">
        <v>465</v>
      </c>
      <c r="HD118" s="50">
        <v>465</v>
      </c>
      <c r="HE118" s="50">
        <f>465-38</f>
        <v>427</v>
      </c>
      <c r="HF118" s="50">
        <v>465</v>
      </c>
      <c r="HG118" s="50">
        <v>465</v>
      </c>
      <c r="HH118" s="50"/>
      <c r="HI118" s="65"/>
      <c r="HJ118" s="50">
        <f>465-62</f>
        <v>403</v>
      </c>
      <c r="HK118" s="50">
        <f>465-20</f>
        <v>445</v>
      </c>
      <c r="HL118" s="50">
        <f>465-77</f>
        <v>388</v>
      </c>
      <c r="HM118" s="50">
        <f>465-58</f>
        <v>407</v>
      </c>
      <c r="HN118" s="50">
        <v>465</v>
      </c>
      <c r="HO118" s="50"/>
      <c r="HP118" s="65"/>
      <c r="HQ118" s="50">
        <f>465-15</f>
        <v>450</v>
      </c>
      <c r="HR118" s="50">
        <f>465-100</f>
        <v>365</v>
      </c>
      <c r="HS118" s="50">
        <v>465</v>
      </c>
      <c r="HT118" s="50">
        <f>465-65</f>
        <v>400</v>
      </c>
      <c r="HU118" s="50">
        <v>465</v>
      </c>
      <c r="HV118" s="50"/>
      <c r="HW118" s="65"/>
      <c r="HX118" s="50">
        <f>465</f>
        <v>465</v>
      </c>
      <c r="HY118" s="50">
        <f>465-41</f>
        <v>424</v>
      </c>
      <c r="HZ118" s="50">
        <v>0</v>
      </c>
      <c r="IA118" s="50">
        <f>465-60</f>
        <v>405</v>
      </c>
      <c r="IB118" s="50">
        <v>300</v>
      </c>
      <c r="IC118" s="50"/>
      <c r="ID118" s="65"/>
      <c r="IE118" s="50">
        <v>0</v>
      </c>
      <c r="IF118" s="50">
        <v>0</v>
      </c>
      <c r="IG118" s="50">
        <v>0</v>
      </c>
      <c r="IH118" s="50">
        <v>0</v>
      </c>
      <c r="II118" s="50">
        <v>0</v>
      </c>
      <c r="IJ118" s="50"/>
      <c r="IK118" s="65"/>
      <c r="IL118" s="50">
        <v>0</v>
      </c>
      <c r="IM118" s="50">
        <v>0</v>
      </c>
      <c r="IN118" s="50">
        <v>0</v>
      </c>
      <c r="IO118" s="50">
        <v>0</v>
      </c>
      <c r="IP118" s="50">
        <v>0</v>
      </c>
      <c r="IQ118" s="50"/>
      <c r="IR118" s="65"/>
      <c r="IS118" s="50">
        <v>0</v>
      </c>
      <c r="IT118" s="50">
        <v>465</v>
      </c>
      <c r="IU118" s="50">
        <v>465</v>
      </c>
      <c r="IV118" s="50">
        <v>0</v>
      </c>
      <c r="IW118" s="50">
        <v>465</v>
      </c>
      <c r="IX118" s="50"/>
      <c r="IY118" s="65"/>
      <c r="IZ118" s="50">
        <v>0</v>
      </c>
      <c r="JA118" s="50">
        <v>60</v>
      </c>
      <c r="JB118" s="50">
        <v>0</v>
      </c>
      <c r="JC118" s="50">
        <f>465-85</f>
        <v>380</v>
      </c>
      <c r="JD118" s="50">
        <f>465-67</f>
        <v>398</v>
      </c>
      <c r="JE118" s="50"/>
      <c r="JF118" s="65"/>
      <c r="JG118" s="50">
        <f>430-60</f>
        <v>370</v>
      </c>
      <c r="JH118" s="50">
        <f>430-39-30-5-5-35</f>
        <v>316</v>
      </c>
      <c r="JI118" s="50">
        <v>430</v>
      </c>
      <c r="JJ118" s="50">
        <v>0</v>
      </c>
      <c r="JK118" s="50">
        <v>0</v>
      </c>
      <c r="JL118" s="50"/>
      <c r="JM118" s="65"/>
      <c r="JN118" s="50">
        <v>0</v>
      </c>
      <c r="JO118" s="50">
        <v>0</v>
      </c>
      <c r="JP118" s="50">
        <v>0</v>
      </c>
      <c r="JQ118" s="50">
        <v>0</v>
      </c>
      <c r="JR118" s="50">
        <v>0</v>
      </c>
      <c r="JS118" s="50"/>
      <c r="JT118" s="65"/>
      <c r="JU118" s="50">
        <f>430-150-10-5-15-25-10</f>
        <v>215</v>
      </c>
      <c r="JV118" s="50">
        <v>0</v>
      </c>
      <c r="JW118" s="50">
        <f>430-12-5-10-20-5-10-20-5</f>
        <v>343</v>
      </c>
      <c r="JX118" s="50">
        <f>430-45-20-5</f>
        <v>360</v>
      </c>
      <c r="JY118" s="50">
        <f>430-20-7-10-60</f>
        <v>333</v>
      </c>
      <c r="JZ118" s="50"/>
      <c r="KA118" s="65"/>
      <c r="KB118" s="50">
        <f>430-45</f>
        <v>385</v>
      </c>
      <c r="KC118" s="50">
        <v>430</v>
      </c>
      <c r="KD118" s="50">
        <f>430-20</f>
        <v>410</v>
      </c>
      <c r="KE118" s="50">
        <f>430-30</f>
        <v>400</v>
      </c>
      <c r="KF118" s="50">
        <f>430-20-35-60</f>
        <v>315</v>
      </c>
      <c r="KG118" s="50"/>
      <c r="KH118" s="65"/>
      <c r="KI118" s="50">
        <v>430</v>
      </c>
      <c r="KJ118" s="50">
        <f>430-90</f>
        <v>340</v>
      </c>
      <c r="KK118" s="50">
        <f>430-70</f>
        <v>360</v>
      </c>
      <c r="KL118" s="50">
        <v>430</v>
      </c>
      <c r="KM118" s="50">
        <f>430-60-180</f>
        <v>190</v>
      </c>
      <c r="KN118" s="50"/>
      <c r="KO118" s="65"/>
      <c r="KP118" s="50">
        <f>430-15</f>
        <v>415</v>
      </c>
      <c r="KQ118" s="50">
        <f>430-150</f>
        <v>280</v>
      </c>
      <c r="KR118" s="50">
        <f>430-50</f>
        <v>380</v>
      </c>
      <c r="KS118" s="50">
        <f>430</f>
        <v>430</v>
      </c>
      <c r="KT118" s="50">
        <f>430</f>
        <v>430</v>
      </c>
      <c r="KU118" s="50"/>
      <c r="KV118" s="65"/>
      <c r="KW118" s="50">
        <f>430-37</f>
        <v>393</v>
      </c>
      <c r="KX118" s="50">
        <f>430-15</f>
        <v>415</v>
      </c>
      <c r="KY118" s="50">
        <f>430-5-80-15-5</f>
        <v>325</v>
      </c>
      <c r="KZ118" s="50">
        <f>430-25</f>
        <v>405</v>
      </c>
      <c r="LA118" s="50">
        <f>430-60-20</f>
        <v>350</v>
      </c>
      <c r="LB118" s="50"/>
      <c r="LC118" s="65"/>
      <c r="LD118" s="50">
        <f>430-15-15-8</f>
        <v>392</v>
      </c>
      <c r="LE118" s="50">
        <f>430-15-30-5-10</f>
        <v>370</v>
      </c>
      <c r="LF118" s="50">
        <v>430</v>
      </c>
      <c r="LG118" s="50">
        <f>430-200-5</f>
        <v>225</v>
      </c>
      <c r="LH118" s="50">
        <f>430-15-60-240</f>
        <v>115</v>
      </c>
      <c r="LI118" s="50"/>
      <c r="LJ118" s="65"/>
      <c r="LK118" s="50">
        <v>0</v>
      </c>
      <c r="LL118" s="50">
        <f>430-180</f>
        <v>250</v>
      </c>
      <c r="LM118" s="50">
        <v>430</v>
      </c>
      <c r="LN118" s="50">
        <f>430-60-55</f>
        <v>315</v>
      </c>
      <c r="LO118" s="50"/>
      <c r="LP118" s="50"/>
      <c r="LQ118" s="65"/>
      <c r="LR118" s="50">
        <v>430</v>
      </c>
      <c r="LS118" s="50">
        <v>430</v>
      </c>
      <c r="LT118" s="50">
        <v>430</v>
      </c>
      <c r="LU118" s="50">
        <v>0</v>
      </c>
      <c r="LV118" s="50">
        <f>430-60</f>
        <v>370</v>
      </c>
      <c r="LW118" s="50"/>
      <c r="LX118" s="65"/>
      <c r="LY118" s="50">
        <f>430-10-15-15</f>
        <v>390</v>
      </c>
      <c r="LZ118" s="50">
        <f>430-5</f>
        <v>425</v>
      </c>
      <c r="MA118" s="50">
        <f>430-103</f>
        <v>327</v>
      </c>
      <c r="MB118" s="50">
        <v>430</v>
      </c>
      <c r="MC118" s="50">
        <f>430-60-35</f>
        <v>335</v>
      </c>
      <c r="MD118" s="50"/>
      <c r="ME118" s="65"/>
      <c r="MF118" s="50">
        <f>430-10-15-15</f>
        <v>390</v>
      </c>
      <c r="MG118" s="50">
        <f>430-15</f>
        <v>415</v>
      </c>
      <c r="MH118" s="50">
        <v>430</v>
      </c>
      <c r="MI118" s="50">
        <f>430-20</f>
        <v>410</v>
      </c>
      <c r="MJ118" s="50">
        <f>430-60</f>
        <v>370</v>
      </c>
      <c r="MK118" s="50"/>
      <c r="ML118" s="65"/>
      <c r="MM118" s="50">
        <f>430-25</f>
        <v>405</v>
      </c>
      <c r="MN118" s="50">
        <f>430-65</f>
        <v>365</v>
      </c>
      <c r="MO118" s="50">
        <v>430</v>
      </c>
      <c r="MP118" s="50">
        <f>430-60</f>
        <v>370</v>
      </c>
      <c r="MQ118" s="50"/>
      <c r="MR118" s="50"/>
      <c r="MS118" s="65"/>
      <c r="MT118" s="50">
        <v>0</v>
      </c>
      <c r="MU118" s="50">
        <v>430</v>
      </c>
      <c r="MV118" s="50">
        <f>430-43</f>
        <v>387</v>
      </c>
      <c r="MW118" s="50">
        <f>430-20</f>
        <v>410</v>
      </c>
      <c r="MX118" s="50">
        <f>430-60-120-25-15</f>
        <v>210</v>
      </c>
      <c r="MY118" s="50"/>
      <c r="MZ118" s="65"/>
      <c r="NA118" s="50">
        <v>0</v>
      </c>
      <c r="NB118" s="50">
        <v>430</v>
      </c>
      <c r="NC118" s="50">
        <f>430-43</f>
        <v>387</v>
      </c>
      <c r="ND118" s="50">
        <f>430-20</f>
        <v>410</v>
      </c>
      <c r="NE118" s="50">
        <f>430-60-120-25-15</f>
        <v>210</v>
      </c>
      <c r="NF118" s="50"/>
      <c r="NG118" s="65"/>
      <c r="NH118" s="50">
        <f>430-20</f>
        <v>410</v>
      </c>
      <c r="NI118" s="50">
        <f>430-23</f>
        <v>407</v>
      </c>
      <c r="NJ118" s="50">
        <f>430-107</f>
        <v>323</v>
      </c>
      <c r="NK118" s="50">
        <f>430-25-35-50-60</f>
        <v>260</v>
      </c>
      <c r="NL118" s="50">
        <f>430-60-55</f>
        <v>315</v>
      </c>
      <c r="NM118" s="50"/>
      <c r="NN118" s="65"/>
      <c r="NO118" s="50">
        <v>0</v>
      </c>
      <c r="NP118" s="50">
        <v>0</v>
      </c>
      <c r="NQ118" s="50">
        <f>430-35-10-10-5</f>
        <v>370</v>
      </c>
      <c r="NR118" s="50"/>
      <c r="NS118" s="50">
        <f>430-60</f>
        <v>370</v>
      </c>
      <c r="NT118" s="50"/>
      <c r="NU118" s="65"/>
      <c r="NV118" s="50">
        <v>0</v>
      </c>
      <c r="NW118" s="50">
        <v>0</v>
      </c>
      <c r="NX118" s="50">
        <v>430</v>
      </c>
      <c r="NY118" s="50">
        <f>430-45-20-5-7-15</f>
        <v>338</v>
      </c>
      <c r="NZ118" s="50">
        <f>430-60-38</f>
        <v>332</v>
      </c>
      <c r="OA118" s="50"/>
      <c r="OB118" s="65"/>
      <c r="OC118" s="50">
        <v>0</v>
      </c>
      <c r="OD118" s="50">
        <v>0</v>
      </c>
      <c r="OE118" s="50">
        <v>0</v>
      </c>
      <c r="OF118" s="50">
        <v>0</v>
      </c>
      <c r="OG118" s="50">
        <v>0</v>
      </c>
      <c r="OH118" s="50"/>
      <c r="OI118" s="65"/>
      <c r="OJ118" s="50">
        <f>430-25</f>
        <v>405</v>
      </c>
      <c r="OK118" s="50">
        <f>430-10-15</f>
        <v>405</v>
      </c>
      <c r="OL118" s="50">
        <f>430-10-10-40</f>
        <v>370</v>
      </c>
      <c r="OM118" s="50">
        <f>430-60-30-125</f>
        <v>215</v>
      </c>
      <c r="ON118" s="50">
        <v>0</v>
      </c>
      <c r="OO118" s="50"/>
      <c r="OP118" s="65"/>
      <c r="OQ118" s="50">
        <f>430-20</f>
        <v>410</v>
      </c>
      <c r="OR118" s="50">
        <v>0</v>
      </c>
      <c r="OS118" s="50">
        <f>430-50-35-190-10</f>
        <v>145</v>
      </c>
      <c r="OT118" s="50">
        <f>430-35-11</f>
        <v>384</v>
      </c>
      <c r="OU118" s="50">
        <f>430-60-15-75</f>
        <v>280</v>
      </c>
      <c r="OV118" s="50"/>
      <c r="OW118" s="65"/>
      <c r="OX118" s="50">
        <f>430-23</f>
        <v>407</v>
      </c>
      <c r="OY118" s="50">
        <f>430-38-20</f>
        <v>372</v>
      </c>
      <c r="OZ118" s="50">
        <f>430-48</f>
        <v>382</v>
      </c>
      <c r="PA118" s="50"/>
      <c r="PB118" s="50"/>
      <c r="PC118" s="50"/>
      <c r="PD118" s="65"/>
      <c r="PE118" s="50">
        <f>430-20</f>
        <v>410</v>
      </c>
      <c r="PF118" s="50">
        <f>430-15-20-13</f>
        <v>382</v>
      </c>
      <c r="PG118" s="50">
        <f>430-6-25-35</f>
        <v>364</v>
      </c>
      <c r="PH118" s="50">
        <f>430-180-45-30-15</f>
        <v>160</v>
      </c>
      <c r="PI118" s="50">
        <f>430-60-30-50</f>
        <v>290</v>
      </c>
      <c r="PJ118" s="50"/>
      <c r="PK118" s="65"/>
      <c r="PL118" s="50">
        <f>430-25</f>
        <v>405</v>
      </c>
      <c r="PM118" s="50">
        <f>430-40</f>
        <v>390</v>
      </c>
      <c r="PN118" s="50">
        <f>430-30-25</f>
        <v>375</v>
      </c>
      <c r="PO118" s="50">
        <f>430-67</f>
        <v>363</v>
      </c>
      <c r="PP118" s="50"/>
      <c r="PQ118" s="50"/>
      <c r="PR118" s="65"/>
    </row>
    <row r="119" spans="1:434" s="38" customFormat="1" ht="12" customHeight="1">
      <c r="A119" s="168" t="s">
        <v>3551</v>
      </c>
      <c r="B119" s="39" t="s">
        <v>2168</v>
      </c>
      <c r="C119" s="31">
        <f>SUMIFS(AKORD[[CZASY]:[CZASY]],AKORD[[DATA]:[DATA]],C100,AKORD[[IMIE]:[IMIE]],$A$119)</f>
        <v>0</v>
      </c>
      <c r="D119" s="31">
        <f>SUMIFS(AKORD[[CZASY]:[CZASY]],AKORD[[DATA]:[DATA]],D100,AKORD[[IMIE]:[IMIE]],$A$119)</f>
        <v>0</v>
      </c>
      <c r="E119" s="31">
        <f>SUMIFS(AKORD[[CZASY]:[CZASY]],AKORD[[DATA]:[DATA]],E100,AKORD[[IMIE]:[IMIE]],$A$119)</f>
        <v>0</v>
      </c>
      <c r="F119" s="54">
        <f>SUMIFS(AKORD[[CZASY]:[CZASY]],AKORD[[DATA]:[DATA]],F100,AKORD[[IMIE]:[IMIE]],$A$119)</f>
        <v>0</v>
      </c>
      <c r="G119" s="57">
        <f>SUMIFS(AKORD[[CZASY]:[CZASY]],AKORD[[DATA]:[DATA]],G100,AKORD[[IMIE]:[IMIE]],$A$119)</f>
        <v>0</v>
      </c>
      <c r="H119" s="31">
        <f>SUMIFS(AKORD[[CZASY]:[CZASY]],AKORD[[DATA]:[DATA]],H100,AKORD[[IMIE]:[IMIE]],$A$119)</f>
        <v>0</v>
      </c>
      <c r="I119" s="31">
        <f>SUMIFS(AKORD[[CZASY]:[CZASY]],AKORD[[DATA]:[DATA]],I100,AKORD[[IMIE]:[IMIE]],$A$119)</f>
        <v>0</v>
      </c>
      <c r="J119" s="31">
        <f>SUMIFS(AKORD[[CZASY]:[CZASY]],AKORD[[DATA]:[DATA]],J100,AKORD[[IMIE]:[IMIE]],$A$119)</f>
        <v>0</v>
      </c>
      <c r="K119" s="31">
        <f>SUMIFS(AKORD[[CZASY]:[CZASY]],AKORD[[DATA]:[DATA]],K100,AKORD[[IMIE]:[IMIE]],$A$119)</f>
        <v>0</v>
      </c>
      <c r="L119" s="31">
        <f>SUMIFS(AKORD[[CZASY]:[CZASY]],AKORD[[DATA]:[DATA]],L100,AKORD[[IMIE]:[IMIE]],$A$119)</f>
        <v>0</v>
      </c>
      <c r="M119" s="54">
        <f>SUMIFS(AKORD[[CZASY]:[CZASY]],AKORD[[DATA]:[DATA]],M100,AKORD[[IMIE]:[IMIE]],$A$119)</f>
        <v>0</v>
      </c>
      <c r="N119" s="57">
        <f>SUMIFS(AKORD[[CZASY]:[CZASY]],AKORD[[DATA]:[DATA]],N100,AKORD[[IMIE]:[IMIE]],$A$119)</f>
        <v>0</v>
      </c>
      <c r="O119" s="31">
        <f>SUMIFS(AKORD[[CZASY]:[CZASY]],AKORD[[DATA]:[DATA]],O100,AKORD[[IMIE]:[IMIE]],$A$119)</f>
        <v>0</v>
      </c>
      <c r="P119" s="31">
        <f>SUMIFS(AKORD[[CZASY]:[CZASY]],AKORD[[DATA]:[DATA]],P100,AKORD[[IMIE]:[IMIE]],$A$119)</f>
        <v>0</v>
      </c>
      <c r="Q119" s="31">
        <f>SUMIFS(AKORD[[CZASY]:[CZASY]],AKORD[[DATA]:[DATA]],Q100,AKORD[[IMIE]:[IMIE]],$A$119)</f>
        <v>0</v>
      </c>
      <c r="R119" s="31">
        <f>SUMIFS(AKORD[[CZASY]:[CZASY]],AKORD[[DATA]:[DATA]],R100,AKORD[[IMIE]:[IMIE]],$A$119)</f>
        <v>0</v>
      </c>
      <c r="S119" s="31">
        <f>SUMIFS(AKORD[[CZASY]:[CZASY]],AKORD[[DATA]:[DATA]],S100,AKORD[[IMIE]:[IMIE]],$A$119)</f>
        <v>0</v>
      </c>
      <c r="T119" s="54">
        <f>SUMIFS(AKORD[[CZASY]:[CZASY]],AKORD[[DATA]:[DATA]],T100,AKORD[[IMIE]:[IMIE]],$A$119)</f>
        <v>0</v>
      </c>
      <c r="U119" s="57">
        <f>SUMIFS(AKORD[[CZASY]:[CZASY]],AKORD[[DATA]:[DATA]],U100,AKORD[[IMIE]:[IMIE]],$A$119)</f>
        <v>0</v>
      </c>
      <c r="V119" s="31">
        <f>SUMIFS(AKORD[[CZASY]:[CZASY]],AKORD[[DATA]:[DATA]],V100,AKORD[[IMIE]:[IMIE]],$A$119)</f>
        <v>0</v>
      </c>
      <c r="W119" s="31">
        <f>SUMIFS(AKORD[[CZASY]:[CZASY]],AKORD[[DATA]:[DATA]],W100,AKORD[[IMIE]:[IMIE]],$A$119)</f>
        <v>0</v>
      </c>
      <c r="X119" s="31">
        <f>SUMIFS(AKORD[[CZASY]:[CZASY]],AKORD[[DATA]:[DATA]],X100,AKORD[[IMIE]:[IMIE]],$A$119)</f>
        <v>0</v>
      </c>
      <c r="Y119" s="31">
        <f>SUMIFS(AKORD[[CZASY]:[CZASY]],AKORD[[DATA]:[DATA]],Y100,AKORD[[IMIE]:[IMIE]],$A$119)</f>
        <v>0</v>
      </c>
      <c r="Z119" s="31">
        <f>SUMIFS(AKORD[[CZASY]:[CZASY]],AKORD[[DATA]:[DATA]],Z100,AKORD[[IMIE]:[IMIE]],$A$119)</f>
        <v>0</v>
      </c>
      <c r="AA119" s="54">
        <f>SUMIFS(AKORD[[CZASY]:[CZASY]],AKORD[[DATA]:[DATA]],AA100,AKORD[[IMIE]:[IMIE]],$A$119)</f>
        <v>0</v>
      </c>
      <c r="AB119" s="57">
        <f>SUMIFS(AKORD[[CZASY]:[CZASY]],AKORD[[DATA]:[DATA]],AB100,AKORD[[IMIE]:[IMIE]],$A$119)</f>
        <v>0</v>
      </c>
      <c r="AC119" s="31">
        <f>SUMIFS(AKORD[[CZASY]:[CZASY]],AKORD[[DATA]:[DATA]],AC100,AKORD[[IMIE]:[IMIE]],$A$119)</f>
        <v>0</v>
      </c>
      <c r="AD119" s="31">
        <f>SUMIFS(AKORD[[CZASY]:[CZASY]],AKORD[[DATA]:[DATA]],AD100,AKORD[[IMIE]:[IMIE]],$A$119)</f>
        <v>0</v>
      </c>
      <c r="AE119" s="31">
        <f>SUMIFS(AKORD[[CZASY]:[CZASY]],AKORD[[DATA]:[DATA]],AE100,AKORD[[IMIE]:[IMIE]],$A$119)</f>
        <v>0</v>
      </c>
      <c r="AF119" s="31">
        <f>SUMIFS(AKORD[[CZASY]:[CZASY]],AKORD[[DATA]:[DATA]],AF100,AKORD[[IMIE]:[IMIE]],$A$119)</f>
        <v>0</v>
      </c>
      <c r="AG119" s="31">
        <f>SUMIFS(AKORD[[CZASY]:[CZASY]],AKORD[[DATA]:[DATA]],AG100,AKORD[[IMIE]:[IMIE]],$A$119)</f>
        <v>0</v>
      </c>
      <c r="AH119" s="54">
        <f>SUMIFS(AKORD[[CZASY]:[CZASY]],AKORD[[DATA]:[DATA]],AH100,AKORD[[IMIE]:[IMIE]],$A$119)</f>
        <v>0</v>
      </c>
      <c r="AI119" s="57">
        <f>SUMIFS(AKORD[[CZASY]:[CZASY]],AKORD[[DATA]:[DATA]],AI100,AKORD[[IMIE]:[IMIE]],$A$119)</f>
        <v>0</v>
      </c>
      <c r="AJ119" s="31">
        <f>SUMIFS(AKORD[[CZASY]:[CZASY]],AKORD[[DATA]:[DATA]],AJ100,AKORD[[IMIE]:[IMIE]],$A$119)</f>
        <v>0</v>
      </c>
      <c r="AK119" s="31">
        <f>SUMIFS(AKORD[[CZASY]:[CZASY]],AKORD[[DATA]:[DATA]],AK100,AKORD[[IMIE]:[IMIE]],$A$119)</f>
        <v>0</v>
      </c>
      <c r="AL119" s="31">
        <f>SUMIFS(AKORD[[CZASY]:[CZASY]],AKORD[[DATA]:[DATA]],AL100,AKORD[[IMIE]:[IMIE]],$A$119)</f>
        <v>0</v>
      </c>
      <c r="AM119" s="31">
        <f>SUMIFS(AKORD[[CZASY]:[CZASY]],AKORD[[DATA]:[DATA]],AM100,AKORD[[IMIE]:[IMIE]],$A$119)</f>
        <v>0</v>
      </c>
      <c r="AN119" s="31">
        <f>SUMIFS(AKORD[[CZASY]:[CZASY]],AKORD[[DATA]:[DATA]],AN100,AKORD[[IMIE]:[IMIE]],$A$119)</f>
        <v>0</v>
      </c>
      <c r="AO119" s="54">
        <f>SUMIFS(AKORD[[CZASY]:[CZASY]],AKORD[[DATA]:[DATA]],AO100,AKORD[[IMIE]:[IMIE]],$A$119)</f>
        <v>0</v>
      </c>
      <c r="AP119" s="57">
        <f>SUMIFS(AKORD[[CZASY]:[CZASY]],AKORD[[DATA]:[DATA]],AP100,AKORD[[IMIE]:[IMIE]],$A$119)</f>
        <v>0</v>
      </c>
      <c r="AQ119" s="31">
        <f>SUMIFS(AKORD[[CZASY]:[CZASY]],AKORD[[DATA]:[DATA]],AQ100,AKORD[[IMIE]:[IMIE]],$A$119)</f>
        <v>0</v>
      </c>
      <c r="AR119" s="31">
        <f>SUMIFS(AKORD[[CZASY]:[CZASY]],AKORD[[DATA]:[DATA]],AR100,AKORD[[IMIE]:[IMIE]],$A$119)</f>
        <v>0</v>
      </c>
      <c r="AS119" s="31">
        <f>SUMIFS(AKORD[[CZASY]:[CZASY]],AKORD[[DATA]:[DATA]],AS100,AKORD[[IMIE]:[IMIE]],$A$119)</f>
        <v>0</v>
      </c>
      <c r="AT119" s="31">
        <f>SUMIFS(AKORD[[CZASY]:[CZASY]],AKORD[[DATA]:[DATA]],AT100,AKORD[[IMIE]:[IMIE]],$A$119)</f>
        <v>0</v>
      </c>
      <c r="AU119" s="31">
        <f>SUMIFS(AKORD[[CZASY]:[CZASY]],AKORD[[DATA]:[DATA]],AU100,AKORD[[IMIE]:[IMIE]],$A$119)</f>
        <v>0</v>
      </c>
      <c r="AV119" s="54">
        <f>SUMIFS(AKORD[[CZASY]:[CZASY]],AKORD[[DATA]:[DATA]],AV100,AKORD[[IMIE]:[IMIE]],$A$119)</f>
        <v>0</v>
      </c>
      <c r="AW119" s="57">
        <f>SUMIFS(AKORD[[CZASY]:[CZASY]],AKORD[[DATA]:[DATA]],AW100,AKORD[[IMIE]:[IMIE]],$A$119)</f>
        <v>0</v>
      </c>
      <c r="AX119" s="31">
        <f>SUMIFS(AKORD[[CZASY]:[CZASY]],AKORD[[DATA]:[DATA]],AX100,AKORD[[IMIE]:[IMIE]],$A$119)</f>
        <v>0</v>
      </c>
      <c r="AY119" s="31">
        <f>SUMIFS(AKORD[[CZASY]:[CZASY]],AKORD[[DATA]:[DATA]],AY100,AKORD[[IMIE]:[IMIE]],$A$119)</f>
        <v>0</v>
      </c>
      <c r="AZ119" s="31">
        <f>SUMIFS(AKORD[[CZASY]:[CZASY]],AKORD[[DATA]:[DATA]],AZ100,AKORD[[IMIE]:[IMIE]],$A$119)</f>
        <v>0</v>
      </c>
      <c r="BA119" s="31">
        <f>SUMIFS(AKORD[[CZASY]:[CZASY]],AKORD[[DATA]:[DATA]],BA100,AKORD[[IMIE]:[IMIE]],$A$119)</f>
        <v>0</v>
      </c>
      <c r="BB119" s="31">
        <f>SUMIFS(AKORD[[CZASY]:[CZASY]],AKORD[[DATA]:[DATA]],BB100,AKORD[[IMIE]:[IMIE]],$A$119)</f>
        <v>0</v>
      </c>
      <c r="BC119" s="54">
        <f>SUMIFS(AKORD[[CZASY]:[CZASY]],AKORD[[DATA]:[DATA]],BC100,AKORD[[IMIE]:[IMIE]],$A$119)</f>
        <v>0</v>
      </c>
      <c r="BD119" s="57">
        <f>SUMIFS(AKORD[[CZASY]:[CZASY]],AKORD[[DATA]:[DATA]],BD100,AKORD[[IMIE]:[IMIE]],$A$119)</f>
        <v>0</v>
      </c>
      <c r="BE119" s="31">
        <f>SUMIFS(AKORD[[CZASY]:[CZASY]],AKORD[[DATA]:[DATA]],BE100,AKORD[[IMIE]:[IMIE]],$A$119)</f>
        <v>0</v>
      </c>
      <c r="BF119" s="31">
        <f>SUMIFS(AKORD[[CZASY]:[CZASY]],AKORD[[DATA]:[DATA]],BF100,AKORD[[IMIE]:[IMIE]],$A$119)</f>
        <v>0</v>
      </c>
      <c r="BG119" s="31">
        <f>SUMIFS(AKORD[[CZASY]:[CZASY]],AKORD[[DATA]:[DATA]],BG100,AKORD[[IMIE]:[IMIE]],$A$119)</f>
        <v>0</v>
      </c>
      <c r="BH119" s="31">
        <f>SUMIFS(AKORD[[CZASY]:[CZASY]],AKORD[[DATA]:[DATA]],BH100,AKORD[[IMIE]:[IMIE]],$A$119)</f>
        <v>0</v>
      </c>
      <c r="BI119" s="31">
        <f>SUMIFS(AKORD[[CZASY]:[CZASY]],AKORD[[DATA]:[DATA]],BI100,AKORD[[IMIE]:[IMIE]],$A$119)</f>
        <v>0</v>
      </c>
      <c r="BJ119" s="54">
        <f>SUMIFS(AKORD[[CZASY]:[CZASY]],AKORD[[DATA]:[DATA]],BJ100,AKORD[[IMIE]:[IMIE]],$A$119)</f>
        <v>0</v>
      </c>
      <c r="BK119" s="57">
        <f>SUMIFS(AKORD[[CZASY]:[CZASY]],AKORD[[DATA]:[DATA]],BK100,AKORD[[IMIE]:[IMIE]],$A$119)</f>
        <v>0</v>
      </c>
      <c r="BL119" s="31">
        <f>SUMIFS(AKORD[[CZASY]:[CZASY]],AKORD[[DATA]:[DATA]],BL100,AKORD[[IMIE]:[IMIE]],$A$119)</f>
        <v>0</v>
      </c>
      <c r="BM119" s="31">
        <f>SUMIFS(AKORD[[CZASY]:[CZASY]],AKORD[[DATA]:[DATA]],BM100,AKORD[[IMIE]:[IMIE]],$A$119)</f>
        <v>0</v>
      </c>
      <c r="BN119" s="31">
        <f>SUMIFS(AKORD[[CZASY]:[CZASY]],AKORD[[DATA]:[DATA]],BN100,AKORD[[IMIE]:[IMIE]],$A$119)</f>
        <v>0</v>
      </c>
      <c r="BO119" s="31">
        <f>SUMIFS(AKORD[[CZASY]:[CZASY]],AKORD[[DATA]:[DATA]],BO100,AKORD[[IMIE]:[IMIE]],$A$119)</f>
        <v>0</v>
      </c>
      <c r="BP119" s="31">
        <f>SUMIFS(AKORD[[CZASY]:[CZASY]],AKORD[[DATA]:[DATA]],BP100,AKORD[[IMIE]:[IMIE]],$A$119)</f>
        <v>0</v>
      </c>
      <c r="BQ119" s="54">
        <f>SUMIFS(AKORD[[CZASY]:[CZASY]],AKORD[[DATA]:[DATA]],BQ100,AKORD[[IMIE]:[IMIE]],$A$119)</f>
        <v>0</v>
      </c>
      <c r="BR119" s="57">
        <f>SUMIFS(AKORD[[CZASY]:[CZASY]],AKORD[[DATA]:[DATA]],BR100,AKORD[[IMIE]:[IMIE]],$A$119)</f>
        <v>0</v>
      </c>
      <c r="BS119" s="31">
        <f>SUMIFS(AKORD[[CZASY]:[CZASY]],AKORD[[DATA]:[DATA]],BS100,AKORD[[IMIE]:[IMIE]],$A$119)</f>
        <v>0</v>
      </c>
      <c r="BT119" s="31">
        <f>SUMIFS(AKORD[[CZASY]:[CZASY]],AKORD[[DATA]:[DATA]],BT100,AKORD[[IMIE]:[IMIE]],$A$119)</f>
        <v>0</v>
      </c>
      <c r="BU119" s="31">
        <f>SUMIFS(AKORD[[CZASY]:[CZASY]],AKORD[[DATA]:[DATA]],BU100,AKORD[[IMIE]:[IMIE]],$A$119)</f>
        <v>0</v>
      </c>
      <c r="BV119" s="31">
        <f>SUMIFS(AKORD[[CZASY]:[CZASY]],AKORD[[DATA]:[DATA]],BV100,AKORD[[IMIE]:[IMIE]],$A$119)</f>
        <v>0</v>
      </c>
      <c r="BW119" s="31">
        <f>SUMIFS(AKORD[[CZASY]:[CZASY]],AKORD[[DATA]:[DATA]],BW100,AKORD[[IMIE]:[IMIE]],$A$119)</f>
        <v>0</v>
      </c>
      <c r="BX119" s="54">
        <f>SUMIFS(AKORD[[CZASY]:[CZASY]],AKORD[[DATA]:[DATA]],BX100,AKORD[[IMIE]:[IMIE]],$A$119)</f>
        <v>0</v>
      </c>
      <c r="BY119" s="57">
        <f>SUMIFS(AKORD[[CZASY]:[CZASY]],AKORD[[DATA]:[DATA]],BY100,AKORD[[IMIE]:[IMIE]],$A$119)</f>
        <v>0</v>
      </c>
      <c r="BZ119" s="31">
        <f>SUMIFS(AKORD[[CZASY]:[CZASY]],AKORD[[DATA]:[DATA]],BZ100,AKORD[[IMIE]:[IMIE]],$A$119)</f>
        <v>0</v>
      </c>
      <c r="CA119" s="31">
        <f>SUMIFS(AKORD[[CZASY]:[CZASY]],AKORD[[DATA]:[DATA]],CA100,AKORD[[IMIE]:[IMIE]],$A$119)</f>
        <v>0</v>
      </c>
      <c r="CB119" s="31">
        <f>SUMIFS(AKORD[[CZASY]:[CZASY]],AKORD[[DATA]:[DATA]],CB100,AKORD[[IMIE]:[IMIE]],$A$119)</f>
        <v>0</v>
      </c>
      <c r="CC119" s="31">
        <f>SUMIFS(AKORD[[CZASY]:[CZASY]],AKORD[[DATA]:[DATA]],CC100,AKORD[[IMIE]:[IMIE]],$A$119)</f>
        <v>0</v>
      </c>
      <c r="CD119" s="31">
        <f>SUMIFS(AKORD[[CZASY]:[CZASY]],AKORD[[DATA]:[DATA]],CD100,AKORD[[IMIE]:[IMIE]],$A$119)</f>
        <v>0</v>
      </c>
      <c r="CE119" s="54">
        <f>SUMIFS(AKORD[[CZASY]:[CZASY]],AKORD[[DATA]:[DATA]],CE100,AKORD[[IMIE]:[IMIE]],$A$119)</f>
        <v>0</v>
      </c>
      <c r="CF119" s="57">
        <f>SUMIFS(AKORD[[CZASY]:[CZASY]],AKORD[[DATA]:[DATA]],CF100,AKORD[[IMIE]:[IMIE]],$A$119)</f>
        <v>0</v>
      </c>
      <c r="CG119" s="31">
        <f>SUMIFS(AKORD[[CZASY]:[CZASY]],AKORD[[DATA]:[DATA]],CG100,AKORD[[IMIE]:[IMIE]],$A$119)</f>
        <v>0</v>
      </c>
      <c r="CH119" s="31">
        <f>SUMIFS(AKORD[[CZASY]:[CZASY]],AKORD[[DATA]:[DATA]],CH100,AKORD[[IMIE]:[IMIE]],$A$119)</f>
        <v>0</v>
      </c>
      <c r="CI119" s="31">
        <f>SUMIFS(AKORD[[CZASY]:[CZASY]],AKORD[[DATA]:[DATA]],CI100,AKORD[[IMIE]:[IMIE]],$A$119)</f>
        <v>0</v>
      </c>
      <c r="CJ119" s="31">
        <f>SUMIFS(AKORD[[CZASY]:[CZASY]],AKORD[[DATA]:[DATA]],CJ100,AKORD[[IMIE]:[IMIE]],$A$119)</f>
        <v>0</v>
      </c>
      <c r="CK119" s="31">
        <f>SUMIFS(AKORD[[CZASY]:[CZASY]],AKORD[[DATA]:[DATA]],CK100,AKORD[[IMIE]:[IMIE]],$A$119)</f>
        <v>0</v>
      </c>
      <c r="CL119" s="54">
        <f>SUMIFS(AKORD[[CZASY]:[CZASY]],AKORD[[DATA]:[DATA]],CL100,AKORD[[IMIE]:[IMIE]],$A$119)</f>
        <v>0</v>
      </c>
      <c r="CM119" s="57">
        <f>SUMIFS(AKORD[[CZASY]:[CZASY]],AKORD[[DATA]:[DATA]],CM100,AKORD[[IMIE]:[IMIE]],$A$119)</f>
        <v>0</v>
      </c>
      <c r="CN119" s="31">
        <f>SUMIFS(AKORD[[CZASY]:[CZASY]],AKORD[[DATA]:[DATA]],CN100,AKORD[[IMIE]:[IMIE]],$A$119)</f>
        <v>0</v>
      </c>
      <c r="CO119" s="31">
        <f>SUMIFS(AKORD[[CZASY]:[CZASY]],AKORD[[DATA]:[DATA]],CO100,AKORD[[IMIE]:[IMIE]],$A$119)</f>
        <v>0</v>
      </c>
      <c r="CP119" s="31">
        <f>SUMIFS(AKORD[[CZASY]:[CZASY]],AKORD[[DATA]:[DATA]],CP100,AKORD[[IMIE]:[IMIE]],$A$119)</f>
        <v>0</v>
      </c>
      <c r="CQ119" s="31">
        <f>SUMIFS(AKORD[[CZASY]:[CZASY]],AKORD[[DATA]:[DATA]],CQ100,AKORD[[IMIE]:[IMIE]],$A$119)</f>
        <v>0</v>
      </c>
      <c r="CR119" s="31">
        <f>SUMIFS(AKORD[[CZASY]:[CZASY]],AKORD[[DATA]:[DATA]],CR100,AKORD[[IMIE]:[IMIE]],$A$119)</f>
        <v>0</v>
      </c>
      <c r="CS119" s="54">
        <f>SUMIFS(AKORD[[CZASY]:[CZASY]],AKORD[[DATA]:[DATA]],CS100,AKORD[[IMIE]:[IMIE]],$A$119)</f>
        <v>0</v>
      </c>
      <c r="CT119" s="57">
        <f>SUMIFS(AKORD[[CZASY]:[CZASY]],AKORD[[DATA]:[DATA]],CT100,AKORD[[IMIE]:[IMIE]],$A$119)</f>
        <v>0</v>
      </c>
      <c r="CU119" s="31">
        <f>SUMIFS(AKORD[[CZASY]:[CZASY]],AKORD[[DATA]:[DATA]],CU100,AKORD[[IMIE]:[IMIE]],$A$119)</f>
        <v>0</v>
      </c>
      <c r="CV119" s="31">
        <f>SUMIFS(AKORD[[CZASY]:[CZASY]],AKORD[[DATA]:[DATA]],CV100,AKORD[[IMIE]:[IMIE]],$A$119)</f>
        <v>0</v>
      </c>
      <c r="CW119" s="31">
        <f>SUMIFS(AKORD[[CZASY]:[CZASY]],AKORD[[DATA]:[DATA]],CW100,AKORD[[IMIE]:[IMIE]],$A$119)</f>
        <v>0</v>
      </c>
      <c r="CX119" s="31">
        <f>SUMIFS(AKORD[[CZASY]:[CZASY]],AKORD[[DATA]:[DATA]],CX100,AKORD[[IMIE]:[IMIE]],$A$119)</f>
        <v>0</v>
      </c>
      <c r="CY119" s="31">
        <f>SUMIFS(AKORD[[CZASY]:[CZASY]],AKORD[[DATA]:[DATA]],CY100,AKORD[[IMIE]:[IMIE]],$A$119)</f>
        <v>0</v>
      </c>
      <c r="CZ119" s="54">
        <f>SUMIFS(AKORD[[CZASY]:[CZASY]],AKORD[[DATA]:[DATA]],CZ100,AKORD[[IMIE]:[IMIE]],$A$119)</f>
        <v>0</v>
      </c>
      <c r="DA119" s="57">
        <f>SUMIFS(AKORD[[CZASY]:[CZASY]],AKORD[[DATA]:[DATA]],DA100,AKORD[[IMIE]:[IMIE]],$A$119)</f>
        <v>0</v>
      </c>
      <c r="DB119" s="31">
        <f>SUMIFS(AKORD[[CZASY]:[CZASY]],AKORD[[DATA]:[DATA]],DB100,AKORD[[IMIE]:[IMIE]],$A$119)</f>
        <v>0</v>
      </c>
      <c r="DC119" s="31">
        <f>SUMIFS(AKORD[[CZASY]:[CZASY]],AKORD[[DATA]:[DATA]],DC100,AKORD[[IMIE]:[IMIE]],$A$119)</f>
        <v>0</v>
      </c>
      <c r="DD119" s="31">
        <f>SUMIFS(AKORD[[CZASY]:[CZASY]],AKORD[[DATA]:[DATA]],DD100,AKORD[[IMIE]:[IMIE]],$A$119)</f>
        <v>0</v>
      </c>
      <c r="DE119" s="31">
        <f>SUMIFS(AKORD[[CZASY]:[CZASY]],AKORD[[DATA]:[DATA]],DE100,AKORD[[IMIE]:[IMIE]],$A$119)</f>
        <v>0</v>
      </c>
      <c r="DF119" s="31">
        <f>SUMIFS(AKORD[[CZASY]:[CZASY]],AKORD[[DATA]:[DATA]],DF100,AKORD[[IMIE]:[IMIE]],$A$119)</f>
        <v>0</v>
      </c>
      <c r="DG119" s="54">
        <f>SUMIFS(AKORD[[CZASY]:[CZASY]],AKORD[[DATA]:[DATA]],DG100,AKORD[[IMIE]:[IMIE]],$A$119)</f>
        <v>0</v>
      </c>
      <c r="DH119" s="57">
        <f>SUMIFS(AKORD[[CZASY]:[CZASY]],AKORD[[DATA]:[DATA]],DH100,AKORD[[IMIE]:[IMIE]],$A$119)</f>
        <v>0</v>
      </c>
      <c r="DI119" s="31">
        <f>SUMIFS(AKORD[[CZASY]:[CZASY]],AKORD[[DATA]:[DATA]],DI100,AKORD[[IMIE]:[IMIE]],$A$119)</f>
        <v>0</v>
      </c>
      <c r="DJ119" s="31">
        <f>SUMIFS(AKORD[[CZASY]:[CZASY]],AKORD[[DATA]:[DATA]],DJ100,AKORD[[IMIE]:[IMIE]],$A$119)</f>
        <v>0</v>
      </c>
      <c r="DK119" s="31">
        <f>SUMIFS(AKORD[[CZASY]:[CZASY]],AKORD[[DATA]:[DATA]],DK100,AKORD[[IMIE]:[IMIE]],$A$119)</f>
        <v>0</v>
      </c>
      <c r="DL119" s="31">
        <f>SUMIFS(AKORD[[CZASY]:[CZASY]],AKORD[[DATA]:[DATA]],DL100,AKORD[[IMIE]:[IMIE]],$A$119)</f>
        <v>0</v>
      </c>
      <c r="DM119" s="31">
        <f>SUMIFS(AKORD[[CZASY]:[CZASY]],AKORD[[DATA]:[DATA]],DM100,AKORD[[IMIE]:[IMIE]],$A$119)</f>
        <v>0</v>
      </c>
      <c r="DN119" s="54">
        <f>SUMIFS(AKORD[[CZASY]:[CZASY]],AKORD[[DATA]:[DATA]],DN100,AKORD[[IMIE]:[IMIE]],$A$119)</f>
        <v>0</v>
      </c>
      <c r="DO119" s="57">
        <f>SUMIFS(AKORD[[CZASY]:[CZASY]],AKORD[[DATA]:[DATA]],DO100,AKORD[[IMIE]:[IMIE]],$A$119)</f>
        <v>0</v>
      </c>
      <c r="DP119" s="31">
        <f>SUMIFS(AKORD[[CZASY]:[CZASY]],AKORD[[DATA]:[DATA]],DP100,AKORD[[IMIE]:[IMIE]],$A$119)</f>
        <v>0</v>
      </c>
      <c r="DQ119" s="31">
        <f>SUMIFS(AKORD[[CZASY]:[CZASY]],AKORD[[DATA]:[DATA]],DQ100,AKORD[[IMIE]:[IMIE]],$A$119)</f>
        <v>0</v>
      </c>
      <c r="DR119" s="31">
        <f>SUMIFS(AKORD[[CZASY]:[CZASY]],AKORD[[DATA]:[DATA]],DR100,AKORD[[IMIE]:[IMIE]],$A$119)</f>
        <v>0</v>
      </c>
      <c r="DS119" s="31">
        <f>SUMIFS(AKORD[[CZASY]:[CZASY]],AKORD[[DATA]:[DATA]],DS100,AKORD[[IMIE]:[IMIE]],$A$119)</f>
        <v>0</v>
      </c>
      <c r="DT119" s="31">
        <f>SUMIFS(AKORD[[CZASY]:[CZASY]],AKORD[[DATA]:[DATA]],DT100,AKORD[[IMIE]:[IMIE]],$A$119)</f>
        <v>0</v>
      </c>
      <c r="DU119" s="54">
        <f>SUMIFS(AKORD[[CZASY]:[CZASY]],AKORD[[DATA]:[DATA]],DU100,AKORD[[IMIE]:[IMIE]],$A$119)</f>
        <v>0</v>
      </c>
      <c r="DV119" s="57">
        <f>SUMIFS(AKORD[[CZASY]:[CZASY]],AKORD[[DATA]:[DATA]],DV100,AKORD[[IMIE]:[IMIE]],$A$119)</f>
        <v>0</v>
      </c>
      <c r="DW119" s="31">
        <f>SUMIFS(AKORD[[CZASY]:[CZASY]],AKORD[[DATA]:[DATA]],DW100,AKORD[[IMIE]:[IMIE]],$A$119)</f>
        <v>0</v>
      </c>
      <c r="DX119" s="31">
        <f>SUMIFS(AKORD[[CZASY]:[CZASY]],AKORD[[DATA]:[DATA]],DX100,AKORD[[IMIE]:[IMIE]],$A$119)</f>
        <v>0</v>
      </c>
      <c r="DY119" s="31">
        <f>SUMIFS(AKORD[[CZASY]:[CZASY]],AKORD[[DATA]:[DATA]],DY100,AKORD[[IMIE]:[IMIE]],$A$119)</f>
        <v>0</v>
      </c>
      <c r="DZ119" s="31">
        <f>SUMIFS(AKORD[[CZASY]:[CZASY]],AKORD[[DATA]:[DATA]],DZ100,AKORD[[IMIE]:[IMIE]],$A$119)</f>
        <v>0</v>
      </c>
      <c r="EA119" s="31">
        <f>SUMIFS(AKORD[[CZASY]:[CZASY]],AKORD[[DATA]:[DATA]],EA100,AKORD[[IMIE]:[IMIE]],$A$119)</f>
        <v>0</v>
      </c>
      <c r="EB119" s="54">
        <f>SUMIFS(AKORD[[CZASY]:[CZASY]],AKORD[[DATA]:[DATA]],EB100,AKORD[[IMIE]:[IMIE]],$A$119)</f>
        <v>0</v>
      </c>
      <c r="EC119" s="57">
        <f>SUMIFS(AKORD[[CZASY]:[CZASY]],AKORD[[DATA]:[DATA]],EC100,AKORD[[IMIE]:[IMIE]],$A$119)</f>
        <v>0</v>
      </c>
      <c r="ED119" s="31">
        <f>SUMIFS(AKORD[[CZASY]:[CZASY]],AKORD[[DATA]:[DATA]],ED100,AKORD[[IMIE]:[IMIE]],$A$119)</f>
        <v>0</v>
      </c>
      <c r="EE119" s="31">
        <f>SUMIFS(AKORD[[CZASY]:[CZASY]],AKORD[[DATA]:[DATA]],EE100,AKORD[[IMIE]:[IMIE]],$A$119)</f>
        <v>0</v>
      </c>
      <c r="EF119" s="31">
        <f>SUMIFS(AKORD[[CZASY]:[CZASY]],AKORD[[DATA]:[DATA]],EF100,AKORD[[IMIE]:[IMIE]],$A$119)</f>
        <v>0</v>
      </c>
      <c r="EG119" s="31">
        <f>SUMIFS(AKORD[[CZASY]:[CZASY]],AKORD[[DATA]:[DATA]],EG100,AKORD[[IMIE]:[IMIE]],$A$119)</f>
        <v>0</v>
      </c>
      <c r="EH119" s="31">
        <f>SUMIFS(AKORD[[CZASY]:[CZASY]],AKORD[[DATA]:[DATA]],EH100,AKORD[[IMIE]:[IMIE]],$A$119)</f>
        <v>0</v>
      </c>
      <c r="EI119" s="54">
        <f>SUMIFS(AKORD[[CZASY]:[CZASY]],AKORD[[DATA]:[DATA]],EI100,AKORD[[IMIE]:[IMIE]],$A$119)</f>
        <v>0</v>
      </c>
      <c r="EJ119" s="57">
        <f>SUMIFS(AKORD[[CZASY]:[CZASY]],AKORD[[DATA]:[DATA]],EJ100,AKORD[[IMIE]:[IMIE]],$A$119)</f>
        <v>0</v>
      </c>
      <c r="EK119" s="31">
        <f>SUMIFS(AKORD[[CZASY]:[CZASY]],AKORD[[DATA]:[DATA]],EK100,AKORD[[IMIE]:[IMIE]],$A$119)</f>
        <v>0</v>
      </c>
      <c r="EL119" s="31">
        <f>SUMIFS(AKORD[[CZASY]:[CZASY]],AKORD[[DATA]:[DATA]],EL100,AKORD[[IMIE]:[IMIE]],$A$119)</f>
        <v>0</v>
      </c>
      <c r="EM119" s="31">
        <f>SUMIFS(AKORD[[CZASY]:[CZASY]],AKORD[[DATA]:[DATA]],EM100,AKORD[[IMIE]:[IMIE]],$A$119)</f>
        <v>0</v>
      </c>
      <c r="EN119" s="31">
        <f>SUMIFS(AKORD[[CZASY]:[CZASY]],AKORD[[DATA]:[DATA]],EN100,AKORD[[IMIE]:[IMIE]],$A$119)</f>
        <v>0</v>
      </c>
      <c r="EO119" s="31">
        <f>SUMIFS(AKORD[[CZASY]:[CZASY]],AKORD[[DATA]:[DATA]],EO100,AKORD[[IMIE]:[IMIE]],$A$119)</f>
        <v>0</v>
      </c>
      <c r="EP119" s="54">
        <f>SUMIFS(AKORD[[CZASY]:[CZASY]],AKORD[[DATA]:[DATA]],EP100,AKORD[[IMIE]:[IMIE]],$A$119)</f>
        <v>0</v>
      </c>
      <c r="EQ119" s="57">
        <f>SUMIFS(AKORD[[CZASY]:[CZASY]],AKORD[[DATA]:[DATA]],EQ100,AKORD[[IMIE]:[IMIE]],$A$119)</f>
        <v>0</v>
      </c>
      <c r="ER119" s="31">
        <f>SUMIFS(AKORD[[CZASY]:[CZASY]],AKORD[[DATA]:[DATA]],ER100,AKORD[[IMIE]:[IMIE]],$A$119)</f>
        <v>0</v>
      </c>
      <c r="ES119" s="31">
        <f>SUMIFS(AKORD[[CZASY]:[CZASY]],AKORD[[DATA]:[DATA]],ES100,AKORD[[IMIE]:[IMIE]],$A$119)</f>
        <v>0</v>
      </c>
      <c r="ET119" s="31">
        <f>SUMIFS(AKORD[[CZASY]:[CZASY]],AKORD[[DATA]:[DATA]],ET100,AKORD[[IMIE]:[IMIE]],$A$119)</f>
        <v>0</v>
      </c>
      <c r="EU119" s="31">
        <f>SUMIFS(AKORD[[CZASY]:[CZASY]],AKORD[[DATA]:[DATA]],EU100,AKORD[[IMIE]:[IMIE]],$A$119)</f>
        <v>0</v>
      </c>
      <c r="EV119" s="31">
        <f>SUMIFS(AKORD[[CZASY]:[CZASY]],AKORD[[DATA]:[DATA]],EV100,AKORD[[IMIE]:[IMIE]],$A$119)</f>
        <v>0</v>
      </c>
      <c r="EW119" s="54">
        <f>SUMIFS(AKORD[[CZASY]:[CZASY]],AKORD[[DATA]:[DATA]],EW100,AKORD[[IMIE]:[IMIE]],$A$119)</f>
        <v>0</v>
      </c>
      <c r="EX119" s="57">
        <f>SUMIFS(AKORD[[CZASY]:[CZASY]],AKORD[[DATA]:[DATA]],EX100,AKORD[[IMIE]:[IMIE]],$A$119)</f>
        <v>0</v>
      </c>
      <c r="EY119" s="31">
        <f>SUMIFS(AKORD[[CZASY]:[CZASY]],AKORD[[DATA]:[DATA]],EY100,AKORD[[IMIE]:[IMIE]],$A$119)</f>
        <v>0</v>
      </c>
      <c r="EZ119" s="31">
        <f>SUMIFS(AKORD[[CZASY]:[CZASY]],AKORD[[DATA]:[DATA]],EZ100,AKORD[[IMIE]:[IMIE]],$A$119)</f>
        <v>0</v>
      </c>
      <c r="FA119" s="31">
        <f>SUMIFS(AKORD[[CZASY]:[CZASY]],AKORD[[DATA]:[DATA]],FA100,AKORD[[IMIE]:[IMIE]],$A$119)</f>
        <v>0</v>
      </c>
      <c r="FB119" s="31">
        <f>SUMIFS(AKORD[[CZASY]:[CZASY]],AKORD[[DATA]:[DATA]],FB100,AKORD[[IMIE]:[IMIE]],$A$119)</f>
        <v>0</v>
      </c>
      <c r="FC119" s="31">
        <f>SUMIFS(AKORD[[CZASY]:[CZASY]],AKORD[[DATA]:[DATA]],FC100,AKORD[[IMIE]:[IMIE]],$A$119)</f>
        <v>0</v>
      </c>
      <c r="FD119" s="54">
        <f>SUMIFS(AKORD[[CZASY]:[CZASY]],AKORD[[DATA]:[DATA]],FD100,AKORD[[IMIE]:[IMIE]],$A$119)</f>
        <v>0</v>
      </c>
      <c r="FE119" s="57">
        <f>SUMIFS(AKORD[[CZASY]:[CZASY]],AKORD[[DATA]:[DATA]],FE100,AKORD[[IMIE]:[IMIE]],$A$119)</f>
        <v>0</v>
      </c>
      <c r="FF119" s="31">
        <f>SUMIFS(AKORD[[CZASY]:[CZASY]],AKORD[[DATA]:[DATA]],FF100,AKORD[[IMIE]:[IMIE]],$A$119)</f>
        <v>0</v>
      </c>
      <c r="FG119" s="31">
        <f>SUMIFS(AKORD[[CZASY]:[CZASY]],AKORD[[DATA]:[DATA]],FG100,AKORD[[IMIE]:[IMIE]],$A$119)</f>
        <v>0</v>
      </c>
      <c r="FH119" s="31">
        <f>SUMIFS(AKORD[[CZASY]:[CZASY]],AKORD[[DATA]:[DATA]],FH100,AKORD[[IMIE]:[IMIE]],$A$119)</f>
        <v>0</v>
      </c>
      <c r="FI119" s="31">
        <f>SUMIFS(AKORD[[CZASY]:[CZASY]],AKORD[[DATA]:[DATA]],FI100,AKORD[[IMIE]:[IMIE]],$A$119)</f>
        <v>0</v>
      </c>
      <c r="FJ119" s="31">
        <f>SUMIFS(AKORD[[CZASY]:[CZASY]],AKORD[[DATA]:[DATA]],FJ100,AKORD[[IMIE]:[IMIE]],$A$119)</f>
        <v>0</v>
      </c>
      <c r="FK119" s="54">
        <f>SUMIFS(AKORD[[CZASY]:[CZASY]],AKORD[[DATA]:[DATA]],FK100,AKORD[[IMIE]:[IMIE]],$A$119)</f>
        <v>0</v>
      </c>
      <c r="FL119" s="57">
        <f>SUMIFS(AKORD[[CZASY]:[CZASY]],AKORD[[DATA]:[DATA]],FL100,AKORD[[IMIE]:[IMIE]],$A$119)</f>
        <v>0</v>
      </c>
      <c r="FM119" s="31">
        <f>SUMIFS(AKORD[[CZASY]:[CZASY]],AKORD[[DATA]:[DATA]],FM100,AKORD[[IMIE]:[IMIE]],$A$119)</f>
        <v>0</v>
      </c>
      <c r="FN119" s="31">
        <f>SUMIFS(AKORD[[CZASY]:[CZASY]],AKORD[[DATA]:[DATA]],FN100,AKORD[[IMIE]:[IMIE]],$A$119)</f>
        <v>0</v>
      </c>
      <c r="FO119" s="31">
        <f>SUMIFS(AKORD[[CZASY]:[CZASY]],AKORD[[DATA]:[DATA]],FO100,AKORD[[IMIE]:[IMIE]],$A$119)</f>
        <v>0</v>
      </c>
      <c r="FP119" s="31">
        <f>SUMIFS(AKORD[[CZASY]:[CZASY]],AKORD[[DATA]:[DATA]],FP100,AKORD[[IMIE]:[IMIE]],$A$119)</f>
        <v>0</v>
      </c>
      <c r="FQ119" s="31">
        <f>SUMIFS(AKORD[[CZASY]:[CZASY]],AKORD[[DATA]:[DATA]],FQ100,AKORD[[IMIE]:[IMIE]],$A$119)</f>
        <v>0</v>
      </c>
      <c r="FR119" s="54">
        <f>SUMIFS(AKORD[[CZASY]:[CZASY]],AKORD[[DATA]:[DATA]],FR100,AKORD[[IMIE]:[IMIE]],$A$119)</f>
        <v>0</v>
      </c>
      <c r="FS119" s="57">
        <f>SUMIFS(AKORD[[CZASY]:[CZASY]],AKORD[[DATA]:[DATA]],FS100,AKORD[[IMIE]:[IMIE]],$A$119)</f>
        <v>0</v>
      </c>
      <c r="FT119" s="31">
        <f>SUMIFS(AKORD[[CZASY]:[CZASY]],AKORD[[DATA]:[DATA]],FT100,AKORD[[IMIE]:[IMIE]],$A$119)</f>
        <v>0</v>
      </c>
      <c r="FU119" s="31">
        <f>SUMIFS(AKORD[[CZASY]:[CZASY]],AKORD[[DATA]:[DATA]],FU100,AKORD[[IMIE]:[IMIE]],$A$119)</f>
        <v>0</v>
      </c>
      <c r="FV119" s="31">
        <f>SUMIFS(AKORD[[CZASY]:[CZASY]],AKORD[[DATA]:[DATA]],FV100,AKORD[[IMIE]:[IMIE]],$A$119)</f>
        <v>0</v>
      </c>
      <c r="FW119" s="31">
        <f>SUMIFS(AKORD[[CZASY]:[CZASY]],AKORD[[DATA]:[DATA]],FW100,AKORD[[IMIE]:[IMIE]],$A$119)</f>
        <v>0</v>
      </c>
      <c r="FX119" s="31">
        <f>SUMIFS(AKORD[[CZASY]:[CZASY]],AKORD[[DATA]:[DATA]],FX100,AKORD[[IMIE]:[IMIE]],$A$119)</f>
        <v>0</v>
      </c>
      <c r="FY119" s="54">
        <f>SUMIFS(AKORD[[CZASY]:[CZASY]],AKORD[[DATA]:[DATA]],FY100,AKORD[[IMIE]:[IMIE]],$A$119)</f>
        <v>0</v>
      </c>
      <c r="FZ119" s="57">
        <f>SUMIFS(AKORD[[CZASY]:[CZASY]],AKORD[[DATA]:[DATA]],FZ100,AKORD[[IMIE]:[IMIE]],$A$119)</f>
        <v>0</v>
      </c>
      <c r="GA119" s="31">
        <f>SUMIFS(AKORD[[CZASY]:[CZASY]],AKORD[[DATA]:[DATA]],GA100,AKORD[[IMIE]:[IMIE]],$A$119)</f>
        <v>0</v>
      </c>
      <c r="GB119" s="31">
        <f>SUMIFS(AKORD[[CZASY]:[CZASY]],AKORD[[DATA]:[DATA]],GB100,AKORD[[IMIE]:[IMIE]],$A$119)</f>
        <v>0</v>
      </c>
      <c r="GC119" s="31">
        <f>SUMIFS(AKORD[[CZASY]:[CZASY]],AKORD[[DATA]:[DATA]],GC100,AKORD[[IMIE]:[IMIE]],$A$119)</f>
        <v>0</v>
      </c>
      <c r="GD119" s="31">
        <f>SUMIFS(AKORD[[CZASY]:[CZASY]],AKORD[[DATA]:[DATA]],GD100,AKORD[[IMIE]:[IMIE]],$A$119)</f>
        <v>0</v>
      </c>
      <c r="GE119" s="31">
        <f>SUMIFS(AKORD[[CZASY]:[CZASY]],AKORD[[DATA]:[DATA]],GE100,AKORD[[IMIE]:[IMIE]],$A$119)</f>
        <v>0</v>
      </c>
      <c r="GF119" s="54">
        <f>SUMIFS(AKORD[[CZASY]:[CZASY]],AKORD[[DATA]:[DATA]],GF100,AKORD[[IMIE]:[IMIE]],$A$119)</f>
        <v>0</v>
      </c>
      <c r="GG119" s="57">
        <f>SUMIFS(AKORD[[CZASY]:[CZASY]],AKORD[[DATA]:[DATA]],GG100,AKORD[[IMIE]:[IMIE]],$A$119)</f>
        <v>0</v>
      </c>
      <c r="GH119" s="31">
        <f>SUMIFS(AKORD[[CZASY]:[CZASY]],AKORD[[DATA]:[DATA]],GH100,AKORD[[IMIE]:[IMIE]],$A$119)</f>
        <v>0</v>
      </c>
      <c r="GI119" s="31">
        <f>SUMIFS(AKORD[[CZASY]:[CZASY]],AKORD[[DATA]:[DATA]],GI100,AKORD[[IMIE]:[IMIE]],$A$119)</f>
        <v>0</v>
      </c>
      <c r="GJ119" s="31">
        <f>SUMIFS(AKORD[[CZASY]:[CZASY]],AKORD[[DATA]:[DATA]],GJ100,AKORD[[IMIE]:[IMIE]],$A$119)</f>
        <v>0</v>
      </c>
      <c r="GK119" s="31">
        <f>SUMIFS(AKORD[[CZASY]:[CZASY]],AKORD[[DATA]:[DATA]],GK100,AKORD[[IMIE]:[IMIE]],$A$119)</f>
        <v>0</v>
      </c>
      <c r="GL119" s="31">
        <f>SUMIFS(AKORD[[CZASY]:[CZASY]],AKORD[[DATA]:[DATA]],GL100,AKORD[[IMIE]:[IMIE]],$A$119)</f>
        <v>0</v>
      </c>
      <c r="GM119" s="54">
        <f>SUMIFS(AKORD[[CZASY]:[CZASY]],AKORD[[DATA]:[DATA]],GM100,AKORD[[IMIE]:[IMIE]],$A$119)</f>
        <v>0</v>
      </c>
      <c r="GN119" s="57">
        <f>SUMIFS(AKORD[[CZASY]:[CZASY]],AKORD[[DATA]:[DATA]],GN100,AKORD[[IMIE]:[IMIE]],$A$119)</f>
        <v>0</v>
      </c>
      <c r="GO119" s="31">
        <f>SUMIFS(AKORD[[CZASY]:[CZASY]],AKORD[[DATA]:[DATA]],GO100,AKORD[[IMIE]:[IMIE]],$A$119)</f>
        <v>0</v>
      </c>
      <c r="GP119" s="31">
        <f>SUMIFS(AKORD[[CZASY]:[CZASY]],AKORD[[DATA]:[DATA]],GP100,AKORD[[IMIE]:[IMIE]],$A$119)</f>
        <v>0</v>
      </c>
      <c r="GQ119" s="31">
        <f>SUMIFS(AKORD[[CZASY]:[CZASY]],AKORD[[DATA]:[DATA]],GQ100,AKORD[[IMIE]:[IMIE]],$A$119)</f>
        <v>0</v>
      </c>
      <c r="GR119" s="31">
        <f>SUMIFS(AKORD[[CZASY]:[CZASY]],AKORD[[DATA]:[DATA]],GR100,AKORD[[IMIE]:[IMIE]],$A$119)</f>
        <v>0</v>
      </c>
      <c r="GS119" s="31">
        <f>SUMIFS(AKORD[[CZASY]:[CZASY]],AKORD[[DATA]:[DATA]],GS100,AKORD[[IMIE]:[IMIE]],$A$119)</f>
        <v>0</v>
      </c>
      <c r="GT119" s="54">
        <f>SUMIFS(AKORD[[CZASY]:[CZASY]],AKORD[[DATA]:[DATA]],GT100,AKORD[[IMIE]:[IMIE]],$A$119)</f>
        <v>0</v>
      </c>
      <c r="GU119" s="57">
        <f>SUMIFS(AKORD[[CZASY]:[CZASY]],AKORD[[DATA]:[DATA]],GU100,AKORD[[IMIE]:[IMIE]],$A$119)</f>
        <v>0</v>
      </c>
      <c r="GV119" s="31">
        <f>SUMIFS(AKORD[[CZASY]:[CZASY]],AKORD[[DATA]:[DATA]],GV100,AKORD[[IMIE]:[IMIE]],$A$119)</f>
        <v>0</v>
      </c>
      <c r="GW119" s="31">
        <f>SUMIFS(AKORD[[CZASY]:[CZASY]],AKORD[[DATA]:[DATA]],GW100,AKORD[[IMIE]:[IMIE]],$A$119)</f>
        <v>0</v>
      </c>
      <c r="GX119" s="31">
        <f>SUMIFS(AKORD[[CZASY]:[CZASY]],AKORD[[DATA]:[DATA]],GX100,AKORD[[IMIE]:[IMIE]],$A$119)</f>
        <v>0</v>
      </c>
      <c r="GY119" s="31">
        <f>SUMIFS(AKORD[[CZASY]:[CZASY]],AKORD[[DATA]:[DATA]],GY100,AKORD[[IMIE]:[IMIE]],$A$119)</f>
        <v>0</v>
      </c>
      <c r="GZ119" s="31">
        <f>SUMIFS(AKORD[[CZASY]:[CZASY]],AKORD[[DATA]:[DATA]],GZ100,AKORD[[IMIE]:[IMIE]],$A$119)</f>
        <v>0</v>
      </c>
      <c r="HA119" s="54">
        <f>SUMIFS(AKORD[[CZASY]:[CZASY]],AKORD[[DATA]:[DATA]],HA100,AKORD[[IMIE]:[IMIE]],$A$119)</f>
        <v>0</v>
      </c>
      <c r="HB119" s="57">
        <f>SUMIFS(AKORD[[CZASY]:[CZASY]],AKORD[[DATA]:[DATA]],HB100,AKORD[[IMIE]:[IMIE]],$A$119)</f>
        <v>0</v>
      </c>
      <c r="HC119" s="31">
        <f>SUMIFS(AKORD[[CZASY]:[CZASY]],AKORD[[DATA]:[DATA]],HC100,AKORD[[IMIE]:[IMIE]],$A$119)</f>
        <v>0</v>
      </c>
      <c r="HD119" s="31">
        <f>SUMIFS(AKORD[[CZASY]:[CZASY]],AKORD[[DATA]:[DATA]],HD100,AKORD[[IMIE]:[IMIE]],$A$119)</f>
        <v>0</v>
      </c>
      <c r="HE119" s="31">
        <f>SUMIFS(AKORD[[CZASY]:[CZASY]],AKORD[[DATA]:[DATA]],HE100,AKORD[[IMIE]:[IMIE]],$A$119)</f>
        <v>0</v>
      </c>
      <c r="HF119" s="31">
        <f>SUMIFS(AKORD[[CZASY]:[CZASY]],AKORD[[DATA]:[DATA]],HF100,AKORD[[IMIE]:[IMIE]],$A$119)</f>
        <v>0</v>
      </c>
      <c r="HG119" s="31">
        <f>SUMIFS(AKORD[[CZASY]:[CZASY]],AKORD[[DATA]:[DATA]],HG100,AKORD[[IMIE]:[IMIE]],$A$119)</f>
        <v>0</v>
      </c>
      <c r="HH119" s="54">
        <f>SUMIFS(AKORD[[CZASY]:[CZASY]],AKORD[[DATA]:[DATA]],HH100,AKORD[[IMIE]:[IMIE]],$A$119)</f>
        <v>0</v>
      </c>
      <c r="HI119" s="57">
        <f>SUMIFS(AKORD[[CZASY]:[CZASY]],AKORD[[DATA]:[DATA]],HI100,AKORD[[IMIE]:[IMIE]],$A$119)</f>
        <v>0</v>
      </c>
      <c r="HJ119" s="31">
        <f>SUMIFS(AKORD[[CZASY]:[CZASY]],AKORD[[DATA]:[DATA]],HJ100,AKORD[[IMIE]:[IMIE]],$A$119)</f>
        <v>0</v>
      </c>
      <c r="HK119" s="31">
        <f>SUMIFS(AKORD[[CZASY]:[CZASY]],AKORD[[DATA]:[DATA]],HK100,AKORD[[IMIE]:[IMIE]],$A$119)</f>
        <v>0</v>
      </c>
      <c r="HL119" s="31">
        <f>SUMIFS(AKORD[[CZASY]:[CZASY]],AKORD[[DATA]:[DATA]],HL100,AKORD[[IMIE]:[IMIE]],$A$119)</f>
        <v>0</v>
      </c>
      <c r="HM119" s="31">
        <f>SUMIFS(AKORD[[CZASY]:[CZASY]],AKORD[[DATA]:[DATA]],HM100,AKORD[[IMIE]:[IMIE]],$A$119)</f>
        <v>0</v>
      </c>
      <c r="HN119" s="31">
        <f>SUMIFS(AKORD[[CZASY]:[CZASY]],AKORD[[DATA]:[DATA]],HN100,AKORD[[IMIE]:[IMIE]],$A$119)</f>
        <v>0</v>
      </c>
      <c r="HO119" s="54">
        <f>SUMIFS(AKORD[[CZASY]:[CZASY]],AKORD[[DATA]:[DATA]],HO100,AKORD[[IMIE]:[IMIE]],$A$119)</f>
        <v>0</v>
      </c>
      <c r="HP119" s="57">
        <f>SUMIFS(AKORD[[CZASY]:[CZASY]],AKORD[[DATA]:[DATA]],HP100,AKORD[[IMIE]:[IMIE]],$A$119)</f>
        <v>0</v>
      </c>
      <c r="HQ119" s="31">
        <f>SUMIFS(AKORD[[CZASY]:[CZASY]],AKORD[[DATA]:[DATA]],HQ100,AKORD[[IMIE]:[IMIE]],$A$119)</f>
        <v>0</v>
      </c>
      <c r="HR119" s="31">
        <f>SUMIFS(AKORD[[CZASY]:[CZASY]],AKORD[[DATA]:[DATA]],HR100,AKORD[[IMIE]:[IMIE]],$A$119)</f>
        <v>0</v>
      </c>
      <c r="HS119" s="31">
        <f>SUMIFS(AKORD[[CZASY]:[CZASY]],AKORD[[DATA]:[DATA]],HS100,AKORD[[IMIE]:[IMIE]],$A$119)</f>
        <v>0</v>
      </c>
      <c r="HT119" s="31">
        <f>SUMIFS(AKORD[[CZASY]:[CZASY]],AKORD[[DATA]:[DATA]],HT100,AKORD[[IMIE]:[IMIE]],$A$119)</f>
        <v>0</v>
      </c>
      <c r="HU119" s="31">
        <f>SUMIFS(AKORD[[CZASY]:[CZASY]],AKORD[[DATA]:[DATA]],HU100,AKORD[[IMIE]:[IMIE]],$A$119)</f>
        <v>0</v>
      </c>
      <c r="HV119" s="54">
        <f>SUMIFS(AKORD[[CZASY]:[CZASY]],AKORD[[DATA]:[DATA]],HV100,AKORD[[IMIE]:[IMIE]],$A$119)</f>
        <v>0</v>
      </c>
      <c r="HW119" s="57">
        <f>SUMIFS(AKORD[[CZASY]:[CZASY]],AKORD[[DATA]:[DATA]],HW100,AKORD[[IMIE]:[IMIE]],$A$119)</f>
        <v>0</v>
      </c>
      <c r="HX119" s="31">
        <f>SUMIFS(AKORD[[CZASY]:[CZASY]],AKORD[[DATA]:[DATA]],HX100,AKORD[[IMIE]:[IMIE]],$A$119)</f>
        <v>0</v>
      </c>
      <c r="HY119" s="31">
        <f>SUMIFS(AKORD[[CZASY]:[CZASY]],AKORD[[DATA]:[DATA]],HY100,AKORD[[IMIE]:[IMIE]],$A$119)</f>
        <v>0</v>
      </c>
      <c r="HZ119" s="31">
        <f>SUMIFS(AKORD[[CZASY]:[CZASY]],AKORD[[DATA]:[DATA]],HZ100,AKORD[[IMIE]:[IMIE]],$A$119)</f>
        <v>0</v>
      </c>
      <c r="IA119" s="31">
        <f>SUMIFS(AKORD[[CZASY]:[CZASY]],AKORD[[DATA]:[DATA]],IA100,AKORD[[IMIE]:[IMIE]],$A$119)</f>
        <v>0</v>
      </c>
      <c r="IB119" s="31">
        <f>SUMIFS(AKORD[[CZASY]:[CZASY]],AKORD[[DATA]:[DATA]],IB100,AKORD[[IMIE]:[IMIE]],$A$119)</f>
        <v>0</v>
      </c>
      <c r="IC119" s="54">
        <f>SUMIFS(AKORD[[CZASY]:[CZASY]],AKORD[[DATA]:[DATA]],IC100,AKORD[[IMIE]:[IMIE]],$A$119)</f>
        <v>0</v>
      </c>
      <c r="ID119" s="57">
        <f>SUMIFS(AKORD[[CZASY]:[CZASY]],AKORD[[DATA]:[DATA]],ID100,AKORD[[IMIE]:[IMIE]],$A$119)</f>
        <v>0</v>
      </c>
      <c r="IE119" s="31">
        <f>SUMIFS(AKORD[[CZASY]:[CZASY]],AKORD[[DATA]:[DATA]],IE100,AKORD[[IMIE]:[IMIE]],$A$119)</f>
        <v>0</v>
      </c>
      <c r="IF119" s="31">
        <f>SUMIFS(AKORD[[CZASY]:[CZASY]],AKORD[[DATA]:[DATA]],IF100,AKORD[[IMIE]:[IMIE]],$A$119)</f>
        <v>0</v>
      </c>
      <c r="IG119" s="31">
        <f>SUMIFS(AKORD[[CZASY]:[CZASY]],AKORD[[DATA]:[DATA]],IG100,AKORD[[IMIE]:[IMIE]],$A$119)</f>
        <v>0</v>
      </c>
      <c r="IH119" s="31">
        <f>SUMIFS(AKORD[[CZASY]:[CZASY]],AKORD[[DATA]:[DATA]],IH100,AKORD[[IMIE]:[IMIE]],$A$119)</f>
        <v>0</v>
      </c>
      <c r="II119" s="31">
        <f>SUMIFS(AKORD[[CZASY]:[CZASY]],AKORD[[DATA]:[DATA]],II100,AKORD[[IMIE]:[IMIE]],$A$119)</f>
        <v>0</v>
      </c>
      <c r="IJ119" s="54">
        <f>SUMIFS(AKORD[[CZASY]:[CZASY]],AKORD[[DATA]:[DATA]],IJ100,AKORD[[IMIE]:[IMIE]],$A$119)</f>
        <v>0</v>
      </c>
      <c r="IK119" s="57">
        <f>SUMIFS(AKORD[[CZASY]:[CZASY]],AKORD[[DATA]:[DATA]],IK100,AKORD[[IMIE]:[IMIE]],$A$119)</f>
        <v>0</v>
      </c>
      <c r="IL119" s="31">
        <f>SUMIFS(AKORD[[CZASY]:[CZASY]],AKORD[[DATA]:[DATA]],IL100,AKORD[[IMIE]:[IMIE]],$A$119)</f>
        <v>0</v>
      </c>
      <c r="IM119" s="31">
        <f>SUMIFS(AKORD[[CZASY]:[CZASY]],AKORD[[DATA]:[DATA]],IM100,AKORD[[IMIE]:[IMIE]],$A$119)</f>
        <v>0</v>
      </c>
      <c r="IN119" s="31">
        <f>SUMIFS(AKORD[[CZASY]:[CZASY]],AKORD[[DATA]:[DATA]],IN100,AKORD[[IMIE]:[IMIE]],$A$119)</f>
        <v>0</v>
      </c>
      <c r="IO119" s="31">
        <f>SUMIFS(AKORD[[CZASY]:[CZASY]],AKORD[[DATA]:[DATA]],IO100,AKORD[[IMIE]:[IMIE]],$A$119)</f>
        <v>0</v>
      </c>
      <c r="IP119" s="31">
        <f>SUMIFS(AKORD[[CZASY]:[CZASY]],AKORD[[DATA]:[DATA]],IP100,AKORD[[IMIE]:[IMIE]],$A$119)</f>
        <v>0</v>
      </c>
      <c r="IQ119" s="54">
        <f>SUMIFS(AKORD[[CZASY]:[CZASY]],AKORD[[DATA]:[DATA]],IQ100,AKORD[[IMIE]:[IMIE]],$A$119)</f>
        <v>0</v>
      </c>
      <c r="IR119" s="57">
        <f>SUMIFS(AKORD[[CZASY]:[CZASY]],AKORD[[DATA]:[DATA]],IR100,AKORD[[IMIE]:[IMIE]],$A$119)</f>
        <v>0</v>
      </c>
      <c r="IS119" s="31">
        <f>SUMIFS(AKORD[[CZASY]:[CZASY]],AKORD[[DATA]:[DATA]],IS100,AKORD[[IMIE]:[IMIE]],$A$119)</f>
        <v>0</v>
      </c>
      <c r="IT119" s="31">
        <f>SUMIFS(AKORD[[CZASY]:[CZASY]],AKORD[[DATA]:[DATA]],IT100,AKORD[[IMIE]:[IMIE]],$A$119)</f>
        <v>0</v>
      </c>
      <c r="IU119" s="31">
        <f>SUMIFS(AKORD[[CZASY]:[CZASY]],AKORD[[DATA]:[DATA]],IU100,AKORD[[IMIE]:[IMIE]],$A$119)</f>
        <v>0</v>
      </c>
      <c r="IV119" s="31">
        <f>SUMIFS(AKORD[[CZASY]:[CZASY]],AKORD[[DATA]:[DATA]],IV100,AKORD[[IMIE]:[IMIE]],$A$119)</f>
        <v>0</v>
      </c>
      <c r="IW119" s="31">
        <f>SUMIFS(AKORD[[CZASY]:[CZASY]],AKORD[[DATA]:[DATA]],IW100,AKORD[[IMIE]:[IMIE]],$A$119)</f>
        <v>0</v>
      </c>
      <c r="IX119" s="54">
        <f>SUMIFS(AKORD[[CZASY]:[CZASY]],AKORD[[DATA]:[DATA]],IX100,AKORD[[IMIE]:[IMIE]],$A$119)</f>
        <v>0</v>
      </c>
      <c r="IY119" s="57">
        <f>SUMIFS(AKORD[[CZASY]:[CZASY]],AKORD[[DATA]:[DATA]],IY100,AKORD[[IMIE]:[IMIE]],$A$119)</f>
        <v>0</v>
      </c>
      <c r="IZ119" s="31">
        <f>SUMIFS(AKORD[[CZASY]:[CZASY]],AKORD[[DATA]:[DATA]],IZ100,AKORD[[IMIE]:[IMIE]],$A$119)</f>
        <v>0</v>
      </c>
      <c r="JA119" s="31">
        <f>SUMIFS(AKORD[[CZASY]:[CZASY]],AKORD[[DATA]:[DATA]],JA100,AKORD[[IMIE]:[IMIE]],$A$119)</f>
        <v>0</v>
      </c>
      <c r="JB119" s="31">
        <f>SUMIFS(AKORD[[CZASY]:[CZASY]],AKORD[[DATA]:[DATA]],JB100,AKORD[[IMIE]:[IMIE]],$A$119)</f>
        <v>0</v>
      </c>
      <c r="JC119" s="31">
        <f>SUMIFS(AKORD[[CZASY]:[CZASY]],AKORD[[DATA]:[DATA]],JC100,AKORD[[IMIE]:[IMIE]],$A$119)</f>
        <v>0</v>
      </c>
      <c r="JD119" s="31">
        <f>SUMIFS(AKORD[[CZASY]:[CZASY]],AKORD[[DATA]:[DATA]],JD100,AKORD[[IMIE]:[IMIE]],$A$119)</f>
        <v>0</v>
      </c>
      <c r="JE119" s="54">
        <f>SUMIFS(AKORD[[CZASY]:[CZASY]],AKORD[[DATA]:[DATA]],JE100,AKORD[[IMIE]:[IMIE]],$A$119)</f>
        <v>0</v>
      </c>
      <c r="JF119" s="57">
        <f>SUMIFS(AKORD[[CZASY]:[CZASY]],AKORD[[DATA]:[DATA]],JF100,AKORD[[IMIE]:[IMIE]],$A$119)</f>
        <v>0</v>
      </c>
      <c r="JG119" s="31">
        <f>SUMIFS(AKORD[[CZASY]:[CZASY]],AKORD[[DATA]:[DATA]],JG100,AKORD[[IMIE]:[IMIE]],$A$119)</f>
        <v>0</v>
      </c>
      <c r="JH119" s="31">
        <f>SUMIFS(AKORD[[CZASY]:[CZASY]],AKORD[[DATA]:[DATA]],JH100,AKORD[[IMIE]:[IMIE]],$A$119)</f>
        <v>0</v>
      </c>
      <c r="JI119" s="31">
        <f>SUMIFS(AKORD[[CZASY]:[CZASY]],AKORD[[DATA]:[DATA]],JI100,AKORD[[IMIE]:[IMIE]],$A$119)</f>
        <v>0</v>
      </c>
      <c r="JJ119" s="31">
        <f>SUMIFS(AKORD[[CZASY]:[CZASY]],AKORD[[DATA]:[DATA]],JJ100,AKORD[[IMIE]:[IMIE]],$A$119)</f>
        <v>0</v>
      </c>
      <c r="JK119" s="31">
        <f>SUMIFS(AKORD[[CZASY]:[CZASY]],AKORD[[DATA]:[DATA]],JK100,AKORD[[IMIE]:[IMIE]],$A$119)</f>
        <v>0</v>
      </c>
      <c r="JL119" s="54">
        <f>SUMIFS(AKORD[[CZASY]:[CZASY]],AKORD[[DATA]:[DATA]],JL100,AKORD[[IMIE]:[IMIE]],$A$119)</f>
        <v>0</v>
      </c>
      <c r="JM119" s="57">
        <f>SUMIFS(AKORD[[CZASY]:[CZASY]],AKORD[[DATA]:[DATA]],JM100,AKORD[[IMIE]:[IMIE]],$A$119)</f>
        <v>0</v>
      </c>
      <c r="JN119" s="31">
        <f>SUMIFS(AKORD[[CZASY]:[CZASY]],AKORD[[DATA]:[DATA]],JN100,AKORD[[IMIE]:[IMIE]],$A$119)</f>
        <v>0</v>
      </c>
      <c r="JO119" s="31">
        <f>SUMIFS(AKORD[[CZASY]:[CZASY]],AKORD[[DATA]:[DATA]],JO100,AKORD[[IMIE]:[IMIE]],$A$119)</f>
        <v>0</v>
      </c>
      <c r="JP119" s="31">
        <f>SUMIFS(AKORD[[CZASY]:[CZASY]],AKORD[[DATA]:[DATA]],JP100,AKORD[[IMIE]:[IMIE]],$A$119)</f>
        <v>0</v>
      </c>
      <c r="JQ119" s="31">
        <f>SUMIFS(AKORD[[CZASY]:[CZASY]],AKORD[[DATA]:[DATA]],JQ100,AKORD[[IMIE]:[IMIE]],$A$119)</f>
        <v>0</v>
      </c>
      <c r="JR119" s="31">
        <f>SUMIFS(AKORD[[CZASY]:[CZASY]],AKORD[[DATA]:[DATA]],JR100,AKORD[[IMIE]:[IMIE]],$A$119)</f>
        <v>0</v>
      </c>
      <c r="JS119" s="54">
        <f>SUMIFS(AKORD[[CZASY]:[CZASY]],AKORD[[DATA]:[DATA]],JS100,AKORD[[IMIE]:[IMIE]],$A$119)</f>
        <v>0</v>
      </c>
      <c r="JT119" s="57">
        <f>SUMIFS(AKORD[[CZASY]:[CZASY]],AKORD[[DATA]:[DATA]],JT100,AKORD[[IMIE]:[IMIE]],$A$119)</f>
        <v>0</v>
      </c>
      <c r="JU119" s="31">
        <f>SUMIFS(AKORD[[CZASY]:[CZASY]],AKORD[[DATA]:[DATA]],JU100,AKORD[[IMIE]:[IMIE]],$A$119)</f>
        <v>0</v>
      </c>
      <c r="JV119" s="31">
        <f>SUMIFS(AKORD[[CZASY]:[CZASY]],AKORD[[DATA]:[DATA]],JV100,AKORD[[IMIE]:[IMIE]],$A$119)</f>
        <v>0</v>
      </c>
      <c r="JW119" s="31">
        <f>SUMIFS(AKORD[[CZASY]:[CZASY]],AKORD[[DATA]:[DATA]],JW100,AKORD[[IMIE]:[IMIE]],$A$119)</f>
        <v>0</v>
      </c>
      <c r="JX119" s="31">
        <f>SUMIFS(AKORD[[CZASY]:[CZASY]],AKORD[[DATA]:[DATA]],JX100,AKORD[[IMIE]:[IMIE]],$A$119)</f>
        <v>0</v>
      </c>
      <c r="JY119" s="31">
        <f>SUMIFS(AKORD[[CZASY]:[CZASY]],AKORD[[DATA]:[DATA]],JY100,AKORD[[IMIE]:[IMIE]],$A$119)</f>
        <v>0</v>
      </c>
      <c r="JZ119" s="54">
        <f>SUMIFS(AKORD[[CZASY]:[CZASY]],AKORD[[DATA]:[DATA]],JZ100,AKORD[[IMIE]:[IMIE]],$A$119)</f>
        <v>0</v>
      </c>
      <c r="KA119" s="57">
        <f>SUMIFS(AKORD[[CZASY]:[CZASY]],AKORD[[DATA]:[DATA]],KA100,AKORD[[IMIE]:[IMIE]],$A$119)</f>
        <v>0</v>
      </c>
      <c r="KB119" s="31">
        <f>SUMIFS(AKORD[[CZASY]:[CZASY]],AKORD[[DATA]:[DATA]],KB100,AKORD[[IMIE]:[IMIE]],$A$119)</f>
        <v>0</v>
      </c>
      <c r="KC119" s="31">
        <f>SUMIFS(AKORD[[CZASY]:[CZASY]],AKORD[[DATA]:[DATA]],KC100,AKORD[[IMIE]:[IMIE]],$A$119)</f>
        <v>0</v>
      </c>
      <c r="KD119" s="31">
        <f>SUMIFS(AKORD[[CZASY]:[CZASY]],AKORD[[DATA]:[DATA]],KD100,AKORD[[IMIE]:[IMIE]],$A$119)</f>
        <v>0</v>
      </c>
      <c r="KE119" s="31">
        <f>SUMIFS(AKORD[[CZASY]:[CZASY]],AKORD[[DATA]:[DATA]],KE100,AKORD[[IMIE]:[IMIE]],$A$119)</f>
        <v>0</v>
      </c>
      <c r="KF119" s="31">
        <f>SUMIFS(AKORD[[CZASY]:[CZASY]],AKORD[[DATA]:[DATA]],KF100,AKORD[[IMIE]:[IMIE]],$A$119)</f>
        <v>0</v>
      </c>
      <c r="KG119" s="54">
        <f>SUMIFS(AKORD[[CZASY]:[CZASY]],AKORD[[DATA]:[DATA]],KG100,AKORD[[IMIE]:[IMIE]],$A$119)</f>
        <v>0</v>
      </c>
      <c r="KH119" s="57">
        <f>SUMIFS(AKORD[[CZASY]:[CZASY]],AKORD[[DATA]:[DATA]],KH100,AKORD[[IMIE]:[IMIE]],$A$119)</f>
        <v>0</v>
      </c>
      <c r="KI119" s="31">
        <f>SUMIFS(AKORD[[CZASY]:[CZASY]],AKORD[[DATA]:[DATA]],KI100,AKORD[[IMIE]:[IMIE]],$A$119)</f>
        <v>0</v>
      </c>
      <c r="KJ119" s="31">
        <f>SUMIFS(AKORD[[CZASY]:[CZASY]],AKORD[[DATA]:[DATA]],KJ100,AKORD[[IMIE]:[IMIE]],$A$119)</f>
        <v>0</v>
      </c>
      <c r="KK119" s="31">
        <f>SUMIFS(AKORD[[CZASY]:[CZASY]],AKORD[[DATA]:[DATA]],KK100,AKORD[[IMIE]:[IMIE]],$A$119)</f>
        <v>0</v>
      </c>
      <c r="KL119" s="31">
        <f>SUMIFS(AKORD[[CZASY]:[CZASY]],AKORD[[DATA]:[DATA]],KL100,AKORD[[IMIE]:[IMIE]],$A$119)</f>
        <v>0</v>
      </c>
      <c r="KM119" s="31">
        <f>SUMIFS(AKORD[[CZASY]:[CZASY]],AKORD[[DATA]:[DATA]],KM100,AKORD[[IMIE]:[IMIE]],$A$119)</f>
        <v>0</v>
      </c>
      <c r="KN119" s="54">
        <f>SUMIFS(AKORD[[CZASY]:[CZASY]],AKORD[[DATA]:[DATA]],KN100,AKORD[[IMIE]:[IMIE]],$A$119)</f>
        <v>0</v>
      </c>
      <c r="KO119" s="57">
        <f>SUMIFS(AKORD[[CZASY]:[CZASY]],AKORD[[DATA]:[DATA]],KO100,AKORD[[IMIE]:[IMIE]],$A$119)</f>
        <v>0</v>
      </c>
      <c r="KP119" s="31">
        <f>SUMIFS(AKORD[[CZASY]:[CZASY]],AKORD[[DATA]:[DATA]],KP100,AKORD[[IMIE]:[IMIE]],$A$119)</f>
        <v>0</v>
      </c>
      <c r="KQ119" s="31">
        <f>SUMIFS(AKORD[[CZASY]:[CZASY]],AKORD[[DATA]:[DATA]],KQ100,AKORD[[IMIE]:[IMIE]],$A$119)</f>
        <v>0</v>
      </c>
      <c r="KR119" s="31">
        <f>SUMIFS(AKORD[[CZASY]:[CZASY]],AKORD[[DATA]:[DATA]],KR100,AKORD[[IMIE]:[IMIE]],$A$119)</f>
        <v>0</v>
      </c>
      <c r="KS119" s="31">
        <f>SUMIFS(AKORD[[CZASY]:[CZASY]],AKORD[[DATA]:[DATA]],KS100,AKORD[[IMIE]:[IMIE]],$A$119)</f>
        <v>0</v>
      </c>
      <c r="KT119" s="31">
        <f>SUMIFS(AKORD[[CZASY]:[CZASY]],AKORD[[DATA]:[DATA]],KT100,AKORD[[IMIE]:[IMIE]],$A$119)</f>
        <v>0</v>
      </c>
      <c r="KU119" s="54">
        <f>SUMIFS(AKORD[[CZASY]:[CZASY]],AKORD[[DATA]:[DATA]],KU100,AKORD[[IMIE]:[IMIE]],$A$119)</f>
        <v>0</v>
      </c>
      <c r="KV119" s="57">
        <f>SUMIFS(AKORD[[CZASY]:[CZASY]],AKORD[[DATA]:[DATA]],KV100,AKORD[[IMIE]:[IMIE]],$A$119)</f>
        <v>0</v>
      </c>
      <c r="KW119" s="31">
        <f>SUMIFS(AKORD[[CZASY]:[CZASY]],AKORD[[DATA]:[DATA]],KW100,AKORD[[IMIE]:[IMIE]],$A$119)</f>
        <v>0</v>
      </c>
      <c r="KX119" s="31">
        <f>SUMIFS(AKORD[[CZASY]:[CZASY]],AKORD[[DATA]:[DATA]],KX100,AKORD[[IMIE]:[IMIE]],$A$119)</f>
        <v>0</v>
      </c>
      <c r="KY119" s="31">
        <f>SUMIFS(AKORD[[CZASY]:[CZASY]],AKORD[[DATA]:[DATA]],KY100,AKORD[[IMIE]:[IMIE]],$A$119)</f>
        <v>0</v>
      </c>
      <c r="KZ119" s="31">
        <f>SUMIFS(AKORD[[CZASY]:[CZASY]],AKORD[[DATA]:[DATA]],KZ100,AKORD[[IMIE]:[IMIE]],$A$119)</f>
        <v>0</v>
      </c>
      <c r="LA119" s="31">
        <f>SUMIFS(AKORD[[CZASY]:[CZASY]],AKORD[[DATA]:[DATA]],LA100,AKORD[[IMIE]:[IMIE]],$A$119)</f>
        <v>0</v>
      </c>
      <c r="LB119" s="54">
        <f>SUMIFS(AKORD[[CZASY]:[CZASY]],AKORD[[DATA]:[DATA]],LB100,AKORD[[IMIE]:[IMIE]],$A$119)</f>
        <v>0</v>
      </c>
      <c r="LC119" s="57">
        <f>SUMIFS(AKORD[[CZASY]:[CZASY]],AKORD[[DATA]:[DATA]],LC100,AKORD[[IMIE]:[IMIE]],$A$119)</f>
        <v>0</v>
      </c>
      <c r="LD119" s="31">
        <f>SUMIFS(AKORD[[CZASY]:[CZASY]],AKORD[[DATA]:[DATA]],LD100,AKORD[[IMIE]:[IMIE]],$A$119)</f>
        <v>0</v>
      </c>
      <c r="LE119" s="31">
        <f>SUMIFS(AKORD[[CZASY]:[CZASY]],AKORD[[DATA]:[DATA]],LE100,AKORD[[IMIE]:[IMIE]],$A$119)</f>
        <v>0</v>
      </c>
      <c r="LF119" s="31">
        <f>SUMIFS(AKORD[[CZASY]:[CZASY]],AKORD[[DATA]:[DATA]],LF100,AKORD[[IMIE]:[IMIE]],$A$119)</f>
        <v>0</v>
      </c>
      <c r="LG119" s="31">
        <f>SUMIFS(AKORD[[CZASY]:[CZASY]],AKORD[[DATA]:[DATA]],LG100,AKORD[[IMIE]:[IMIE]],$A$119)</f>
        <v>0</v>
      </c>
      <c r="LH119" s="31">
        <f>SUMIFS(AKORD[[CZASY]:[CZASY]],AKORD[[DATA]:[DATA]],LH100,AKORD[[IMIE]:[IMIE]],$A$119)</f>
        <v>0</v>
      </c>
      <c r="LI119" s="54">
        <f>SUMIFS(AKORD[[CZASY]:[CZASY]],AKORD[[DATA]:[DATA]],LI100,AKORD[[IMIE]:[IMIE]],$A$119)</f>
        <v>0</v>
      </c>
      <c r="LJ119" s="57">
        <f>SUMIFS(AKORD[[CZASY]:[CZASY]],AKORD[[DATA]:[DATA]],LJ100,AKORD[[IMIE]:[IMIE]],$A$119)</f>
        <v>0</v>
      </c>
      <c r="LK119" s="31">
        <f>SUMIFS(AKORD[[CZASY]:[CZASY]],AKORD[[DATA]:[DATA]],LK100,AKORD[[IMIE]:[IMIE]],$A$119)</f>
        <v>0</v>
      </c>
      <c r="LL119" s="31">
        <f>SUMIFS(AKORD[[CZASY]:[CZASY]],AKORD[[DATA]:[DATA]],LL100,AKORD[[IMIE]:[IMIE]],$A$119)</f>
        <v>0</v>
      </c>
      <c r="LM119" s="31">
        <f>SUMIFS(AKORD[[CZASY]:[CZASY]],AKORD[[DATA]:[DATA]],LM100,AKORD[[IMIE]:[IMIE]],$A$119)</f>
        <v>0</v>
      </c>
      <c r="LN119" s="31">
        <f>SUMIFS(AKORD[[CZASY]:[CZASY]],AKORD[[DATA]:[DATA]],LN100,AKORD[[IMIE]:[IMIE]],$A$119)</f>
        <v>0</v>
      </c>
      <c r="LO119" s="31">
        <f>SUMIFS(AKORD[[CZASY]:[CZASY]],AKORD[[DATA]:[DATA]],LO100,AKORD[[IMIE]:[IMIE]],$A$119)</f>
        <v>0</v>
      </c>
      <c r="LP119" s="54">
        <f>SUMIFS(AKORD[[CZASY]:[CZASY]],AKORD[[DATA]:[DATA]],LP100,AKORD[[IMIE]:[IMIE]],$A$119)</f>
        <v>0</v>
      </c>
      <c r="LQ119" s="57">
        <f>SUMIFS(AKORD[[CZASY]:[CZASY]],AKORD[[DATA]:[DATA]],LQ100,AKORD[[IMIE]:[IMIE]],$A$119)</f>
        <v>0</v>
      </c>
      <c r="LR119" s="31">
        <f>SUMIFS(AKORD[[CZASY]:[CZASY]],AKORD[[DATA]:[DATA]],LR100,AKORD[[IMIE]:[IMIE]],$A$119)</f>
        <v>0</v>
      </c>
      <c r="LS119" s="31">
        <f>SUMIFS(AKORD[[CZASY]:[CZASY]],AKORD[[DATA]:[DATA]],LS100,AKORD[[IMIE]:[IMIE]],$A$119)</f>
        <v>0</v>
      </c>
      <c r="LT119" s="31">
        <f>SUMIFS(AKORD[[CZASY]:[CZASY]],AKORD[[DATA]:[DATA]],LT100,AKORD[[IMIE]:[IMIE]],$A$119)</f>
        <v>0</v>
      </c>
      <c r="LU119" s="31">
        <f>SUMIFS(AKORD[[CZASY]:[CZASY]],AKORD[[DATA]:[DATA]],LU100,AKORD[[IMIE]:[IMIE]],$A$119)</f>
        <v>0</v>
      </c>
      <c r="LV119" s="31">
        <f>SUMIFS(AKORD[[CZASY]:[CZASY]],AKORD[[DATA]:[DATA]],LV100,AKORD[[IMIE]:[IMIE]],$A$119)</f>
        <v>0</v>
      </c>
      <c r="LW119" s="54">
        <f>SUMIFS(AKORD[[CZASY]:[CZASY]],AKORD[[DATA]:[DATA]],LW100,AKORD[[IMIE]:[IMIE]],$A$119)</f>
        <v>0</v>
      </c>
      <c r="LX119" s="57">
        <f>SUMIFS(AKORD[[CZASY]:[CZASY]],AKORD[[DATA]:[DATA]],LX100,AKORD[[IMIE]:[IMIE]],$A$119)</f>
        <v>0</v>
      </c>
      <c r="LY119" s="31">
        <f>SUMIFS(AKORD[[CZASY]:[CZASY]],AKORD[[DATA]:[DATA]],LY100,AKORD[[IMIE]:[IMIE]],$A$119)</f>
        <v>0</v>
      </c>
      <c r="LZ119" s="31">
        <f>SUMIFS(AKORD[[CZASY]:[CZASY]],AKORD[[DATA]:[DATA]],LZ100,AKORD[[IMIE]:[IMIE]],$A$119)</f>
        <v>0</v>
      </c>
      <c r="MA119" s="31">
        <f>SUMIFS(AKORD[[CZASY]:[CZASY]],AKORD[[DATA]:[DATA]],MA100,AKORD[[IMIE]:[IMIE]],$A$119)</f>
        <v>0</v>
      </c>
      <c r="MB119" s="31">
        <f>SUMIFS(AKORD[[CZASY]:[CZASY]],AKORD[[DATA]:[DATA]],MB100,AKORD[[IMIE]:[IMIE]],$A$119)</f>
        <v>0</v>
      </c>
      <c r="MC119" s="31">
        <f>SUMIFS(AKORD[[CZASY]:[CZASY]],AKORD[[DATA]:[DATA]],MC100,AKORD[[IMIE]:[IMIE]],$A$119)</f>
        <v>0</v>
      </c>
      <c r="MD119" s="54">
        <f>SUMIFS(AKORD[[CZASY]:[CZASY]],AKORD[[DATA]:[DATA]],MD100,AKORD[[IMIE]:[IMIE]],$A$119)</f>
        <v>0</v>
      </c>
      <c r="ME119" s="57">
        <f>SUMIFS(AKORD[[CZASY]:[CZASY]],AKORD[[DATA]:[DATA]],ME100,AKORD[[IMIE]:[IMIE]],$A$119)</f>
        <v>0</v>
      </c>
      <c r="MF119" s="31">
        <f>SUMIFS(AKORD[[CZASY]:[CZASY]],AKORD[[DATA]:[DATA]],MF100,AKORD[[IMIE]:[IMIE]],$A$119)</f>
        <v>0</v>
      </c>
      <c r="MG119" s="31">
        <f>SUMIFS(AKORD[[CZASY]:[CZASY]],AKORD[[DATA]:[DATA]],MG100,AKORD[[IMIE]:[IMIE]],$A$119)</f>
        <v>0</v>
      </c>
      <c r="MH119" s="31">
        <f>SUMIFS(AKORD[[CZASY]:[CZASY]],AKORD[[DATA]:[DATA]],MH100,AKORD[[IMIE]:[IMIE]],$A$119)</f>
        <v>0</v>
      </c>
      <c r="MI119" s="31">
        <f>SUMIFS(AKORD[[CZASY]:[CZASY]],AKORD[[DATA]:[DATA]],MI100,AKORD[[IMIE]:[IMIE]],$A$119)</f>
        <v>0</v>
      </c>
      <c r="MJ119" s="31">
        <f>SUMIFS(AKORD[[CZASY]:[CZASY]],AKORD[[DATA]:[DATA]],MJ100,AKORD[[IMIE]:[IMIE]],$A$119)</f>
        <v>0</v>
      </c>
      <c r="MK119" s="54">
        <f>SUMIFS(AKORD[[CZASY]:[CZASY]],AKORD[[DATA]:[DATA]],MK100,AKORD[[IMIE]:[IMIE]],$A$119)</f>
        <v>0</v>
      </c>
      <c r="ML119" s="57">
        <f>SUMIFS(AKORD[[CZASY]:[CZASY]],AKORD[[DATA]:[DATA]],ML100,AKORD[[IMIE]:[IMIE]],$A$119)</f>
        <v>0</v>
      </c>
      <c r="MM119" s="31">
        <f>SUMIFS(AKORD[[CZASY]:[CZASY]],AKORD[[DATA]:[DATA]],MM100,AKORD[[IMIE]:[IMIE]],$A$119)</f>
        <v>0</v>
      </c>
      <c r="MN119" s="31">
        <f>SUMIFS(AKORD[[CZASY]:[CZASY]],AKORD[[DATA]:[DATA]],MN100,AKORD[[IMIE]:[IMIE]],$A$119)</f>
        <v>0</v>
      </c>
      <c r="MO119" s="31">
        <f>SUMIFS(AKORD[[CZASY]:[CZASY]],AKORD[[DATA]:[DATA]],MO100,AKORD[[IMIE]:[IMIE]],$A$119)</f>
        <v>0</v>
      </c>
      <c r="MP119" s="31">
        <f>SUMIFS(AKORD[[CZASY]:[CZASY]],AKORD[[DATA]:[DATA]],MP100,AKORD[[IMIE]:[IMIE]],$A$119)</f>
        <v>0</v>
      </c>
      <c r="MQ119" s="31">
        <f>SUMIFS(AKORD[[CZASY]:[CZASY]],AKORD[[DATA]:[DATA]],MQ100,AKORD[[IMIE]:[IMIE]],$A$119)</f>
        <v>0</v>
      </c>
      <c r="MR119" s="54">
        <f>SUMIFS(AKORD[[CZASY]:[CZASY]],AKORD[[DATA]:[DATA]],MR100,AKORD[[IMIE]:[IMIE]],$A$119)</f>
        <v>0</v>
      </c>
      <c r="MS119" s="57">
        <f>SUMIFS(AKORD[[CZASY]:[CZASY]],AKORD[[DATA]:[DATA]],MS100,AKORD[[IMIE]:[IMIE]],$A$119)</f>
        <v>0</v>
      </c>
      <c r="MT119" s="31">
        <f>SUMIFS(AKORD[[CZASY]:[CZASY]],AKORD[[DATA]:[DATA]],MT100,AKORD[[IMIE]:[IMIE]],$A$119)</f>
        <v>0</v>
      </c>
      <c r="MU119" s="31">
        <f>SUMIFS(AKORD[[CZASY]:[CZASY]],AKORD[[DATA]:[DATA]],MU100,AKORD[[IMIE]:[IMIE]],$A$119)</f>
        <v>0</v>
      </c>
      <c r="MV119" s="31">
        <f>SUMIFS(AKORD[[CZASY]:[CZASY]],AKORD[[DATA]:[DATA]],MV100,AKORD[[IMIE]:[IMIE]],$A$119)</f>
        <v>0</v>
      </c>
      <c r="MW119" s="31">
        <f>SUMIFS(AKORD[[CZASY]:[CZASY]],AKORD[[DATA]:[DATA]],MW100,AKORD[[IMIE]:[IMIE]],$A$119)</f>
        <v>0</v>
      </c>
      <c r="MX119" s="31">
        <f>SUMIFS(AKORD[[CZASY]:[CZASY]],AKORD[[DATA]:[DATA]],MX100,AKORD[[IMIE]:[IMIE]],$A$119)</f>
        <v>0</v>
      </c>
      <c r="MY119" s="54">
        <f>SUMIFS(AKORD[[CZASY]:[CZASY]],AKORD[[DATA]:[DATA]],MY100,AKORD[[IMIE]:[IMIE]],$A$119)</f>
        <v>0</v>
      </c>
      <c r="MZ119" s="57">
        <f>SUMIFS(AKORD[[CZASY]:[CZASY]],AKORD[[DATA]:[DATA]],MZ100,AKORD[[IMIE]:[IMIE]],$A$119)</f>
        <v>0</v>
      </c>
      <c r="NA119" s="31">
        <f>SUMIFS(AKORD[[CZASY]:[CZASY]],AKORD[[DATA]:[DATA]],NA100,AKORD[[IMIE]:[IMIE]],$A$119)</f>
        <v>0</v>
      </c>
      <c r="NB119" s="31">
        <f>SUMIFS(AKORD[[CZASY]:[CZASY]],AKORD[[DATA]:[DATA]],NB100,AKORD[[IMIE]:[IMIE]],$A$119)</f>
        <v>0</v>
      </c>
      <c r="NC119" s="31">
        <f>SUMIFS(AKORD[[CZASY]:[CZASY]],AKORD[[DATA]:[DATA]],NC100,AKORD[[IMIE]:[IMIE]],$A$119)</f>
        <v>0</v>
      </c>
      <c r="ND119" s="31">
        <f>SUMIFS(AKORD[[CZASY]:[CZASY]],AKORD[[DATA]:[DATA]],ND100,AKORD[[IMIE]:[IMIE]],$A$119)</f>
        <v>0</v>
      </c>
      <c r="NE119" s="31">
        <f>SUMIFS(AKORD[[CZASY]:[CZASY]],AKORD[[DATA]:[DATA]],NE100,AKORD[[IMIE]:[IMIE]],$A$119)</f>
        <v>0</v>
      </c>
      <c r="NF119" s="54">
        <f>SUMIFS(AKORD[[CZASY]:[CZASY]],AKORD[[DATA]:[DATA]],NF100,AKORD[[IMIE]:[IMIE]],$A$119)</f>
        <v>0</v>
      </c>
      <c r="NG119" s="57">
        <f>SUMIFS(AKORD[[CZASY]:[CZASY]],AKORD[[DATA]:[DATA]],NG100,AKORD[[IMIE]:[IMIE]],$A$119)</f>
        <v>0</v>
      </c>
      <c r="NH119" s="31">
        <f>SUMIFS(AKORD[[CZASY]:[CZASY]],AKORD[[DATA]:[DATA]],NH100,AKORD[[IMIE]:[IMIE]],$A$119)</f>
        <v>0</v>
      </c>
      <c r="NI119" s="31">
        <f>SUMIFS(AKORD[[CZASY]:[CZASY]],AKORD[[DATA]:[DATA]],NI100,AKORD[[IMIE]:[IMIE]],$A$119)</f>
        <v>0</v>
      </c>
      <c r="NJ119" s="31">
        <f>SUMIFS(AKORD[[CZASY]:[CZASY]],AKORD[[DATA]:[DATA]],NJ100,AKORD[[IMIE]:[IMIE]],$A$119)</f>
        <v>0</v>
      </c>
      <c r="NK119" s="31">
        <f>SUMIFS(AKORD[[CZASY]:[CZASY]],AKORD[[DATA]:[DATA]],NK100,AKORD[[IMIE]:[IMIE]],$A$119)</f>
        <v>0</v>
      </c>
      <c r="NL119" s="31">
        <f>SUMIFS(AKORD[[CZASY]:[CZASY]],AKORD[[DATA]:[DATA]],NL100,AKORD[[IMIE]:[IMIE]],$A$119)</f>
        <v>0</v>
      </c>
      <c r="NM119" s="54">
        <f>SUMIFS(AKORD[[CZASY]:[CZASY]],AKORD[[DATA]:[DATA]],NM100,AKORD[[IMIE]:[IMIE]],$A$119)</f>
        <v>0</v>
      </c>
      <c r="NN119" s="57">
        <f>SUMIFS(AKORD[[CZASY]:[CZASY]],AKORD[[DATA]:[DATA]],NN100,AKORD[[IMIE]:[IMIE]],$A$119)</f>
        <v>0</v>
      </c>
      <c r="NO119" s="31">
        <f>SUMIFS(AKORD[[CZASY]:[CZASY]],AKORD[[DATA]:[DATA]],NO100,AKORD[[IMIE]:[IMIE]],$A$119)</f>
        <v>0</v>
      </c>
      <c r="NP119" s="31">
        <f>SUMIFS(AKORD[[CZASY]:[CZASY]],AKORD[[DATA]:[DATA]],NP100,AKORD[[IMIE]:[IMIE]],$A$119)</f>
        <v>0</v>
      </c>
      <c r="NQ119" s="31">
        <f>SUMIFS(AKORD[[CZASY]:[CZASY]],AKORD[[DATA]:[DATA]],NQ100,AKORD[[IMIE]:[IMIE]],$A$119)</f>
        <v>0</v>
      </c>
      <c r="NR119" s="31">
        <f>SUMIFS(AKORD[[CZASY]:[CZASY]],AKORD[[DATA]:[DATA]],NR100,AKORD[[IMIE]:[IMIE]],$A$119)</f>
        <v>0</v>
      </c>
      <c r="NS119" s="31">
        <f>SUMIFS(AKORD[[CZASY]:[CZASY]],AKORD[[DATA]:[DATA]],NS100,AKORD[[IMIE]:[IMIE]],$A$119)</f>
        <v>0</v>
      </c>
      <c r="NT119" s="54">
        <f>SUMIFS(AKORD[[CZASY]:[CZASY]],AKORD[[DATA]:[DATA]],NT100,AKORD[[IMIE]:[IMIE]],$A$119)</f>
        <v>0</v>
      </c>
      <c r="NU119" s="57">
        <f>SUMIFS(AKORD[[CZASY]:[CZASY]],AKORD[[DATA]:[DATA]],NU100,AKORD[[IMIE]:[IMIE]],$A$119)</f>
        <v>0</v>
      </c>
      <c r="NV119" s="31">
        <f>SUMIFS(AKORD[[CZASY]:[CZASY]],AKORD[[DATA]:[DATA]],NV100,AKORD[[IMIE]:[IMIE]],$A$119)</f>
        <v>0</v>
      </c>
      <c r="NW119" s="31">
        <f>SUMIFS(AKORD[[CZASY]:[CZASY]],AKORD[[DATA]:[DATA]],NW100,AKORD[[IMIE]:[IMIE]],$A$119)</f>
        <v>0</v>
      </c>
      <c r="NX119" s="31">
        <f>SUMIFS(AKORD[[CZASY]:[CZASY]],AKORD[[DATA]:[DATA]],NX100,AKORD[[IMIE]:[IMIE]],$A$119)</f>
        <v>0</v>
      </c>
      <c r="NY119" s="31">
        <f>SUMIFS(AKORD[[CZASY]:[CZASY]],AKORD[[DATA]:[DATA]],NY100,AKORD[[IMIE]:[IMIE]],$A$119)</f>
        <v>0</v>
      </c>
      <c r="NZ119" s="31">
        <f>SUMIFS(AKORD[[CZASY]:[CZASY]],AKORD[[DATA]:[DATA]],NZ100,AKORD[[IMIE]:[IMIE]],$A$119)</f>
        <v>0</v>
      </c>
      <c r="OA119" s="54">
        <f>SUMIFS(AKORD[[CZASY]:[CZASY]],AKORD[[DATA]:[DATA]],OA100,AKORD[[IMIE]:[IMIE]],$A$119)</f>
        <v>0</v>
      </c>
      <c r="OB119" s="57">
        <f>SUMIFS(AKORD[[CZASY]:[CZASY]],AKORD[[DATA]:[DATA]],OB100,AKORD[[IMIE]:[IMIE]],$A$119)</f>
        <v>0</v>
      </c>
      <c r="OC119" s="31">
        <f>SUMIFS(AKORD[[CZASY]:[CZASY]],AKORD[[DATA]:[DATA]],OC100,AKORD[[IMIE]:[IMIE]],$A$119)</f>
        <v>0</v>
      </c>
      <c r="OD119" s="31">
        <f>SUMIFS(AKORD[[CZASY]:[CZASY]],AKORD[[DATA]:[DATA]],OD100,AKORD[[IMIE]:[IMIE]],$A$119)</f>
        <v>0</v>
      </c>
      <c r="OE119" s="31">
        <f>SUMIFS(AKORD[[CZASY]:[CZASY]],AKORD[[DATA]:[DATA]],OE100,AKORD[[IMIE]:[IMIE]],$A$119)</f>
        <v>0</v>
      </c>
      <c r="OF119" s="31">
        <f>SUMIFS(AKORD[[CZASY]:[CZASY]],AKORD[[DATA]:[DATA]],OF100,AKORD[[IMIE]:[IMIE]],$A$119)</f>
        <v>0</v>
      </c>
      <c r="OG119" s="31">
        <f>SUMIFS(AKORD[[CZASY]:[CZASY]],AKORD[[DATA]:[DATA]],OG100,AKORD[[IMIE]:[IMIE]],$A$119)</f>
        <v>0</v>
      </c>
      <c r="OH119" s="54">
        <f>SUMIFS(AKORD[[CZASY]:[CZASY]],AKORD[[DATA]:[DATA]],OH100,AKORD[[IMIE]:[IMIE]],$A$119)</f>
        <v>0</v>
      </c>
      <c r="OI119" s="57">
        <f>SUMIFS(AKORD[[CZASY]:[CZASY]],AKORD[[DATA]:[DATA]],OI100,AKORD[[IMIE]:[IMIE]],$A$119)</f>
        <v>0</v>
      </c>
      <c r="OJ119" s="31">
        <f>SUMIFS(AKORD[[CZASY]:[CZASY]],AKORD[[DATA]:[DATA]],OJ100,AKORD[[IMIE]:[IMIE]],$A$119)</f>
        <v>0</v>
      </c>
      <c r="OK119" s="31">
        <f>SUMIFS(AKORD[[CZASY]:[CZASY]],AKORD[[DATA]:[DATA]],OK100,AKORD[[IMIE]:[IMIE]],$A$119)</f>
        <v>0</v>
      </c>
      <c r="OL119" s="31">
        <f>SUMIFS(AKORD[[CZASY]:[CZASY]],AKORD[[DATA]:[DATA]],OL100,AKORD[[IMIE]:[IMIE]],$A$119)</f>
        <v>0</v>
      </c>
      <c r="OM119" s="31">
        <f>SUMIFS(AKORD[[CZASY]:[CZASY]],AKORD[[DATA]:[DATA]],OM100,AKORD[[IMIE]:[IMIE]],$A$119)</f>
        <v>0</v>
      </c>
      <c r="ON119" s="31">
        <f>SUMIFS(AKORD[[CZASY]:[CZASY]],AKORD[[DATA]:[DATA]],ON100,AKORD[[IMIE]:[IMIE]],$A$119)</f>
        <v>0</v>
      </c>
      <c r="OO119" s="54">
        <f>SUMIFS(AKORD[[CZASY]:[CZASY]],AKORD[[DATA]:[DATA]],OO100,AKORD[[IMIE]:[IMIE]],$A$119)</f>
        <v>0</v>
      </c>
      <c r="OP119" s="57">
        <f>SUMIFS(AKORD[[CZASY]:[CZASY]],AKORD[[DATA]:[DATA]],OP100,AKORD[[IMIE]:[IMIE]],$A$119)</f>
        <v>0</v>
      </c>
      <c r="OQ119" s="31">
        <f>SUMIFS(AKORD[[CZASY]:[CZASY]],AKORD[[DATA]:[DATA]],OQ100,AKORD[[IMIE]:[IMIE]],$A$119)</f>
        <v>0</v>
      </c>
      <c r="OR119" s="31">
        <f>SUMIFS(AKORD[[CZASY]:[CZASY]],AKORD[[DATA]:[DATA]],OR100,AKORD[[IMIE]:[IMIE]],$A$119)</f>
        <v>0</v>
      </c>
      <c r="OS119" s="31">
        <f>SUMIFS(AKORD[[CZASY]:[CZASY]],AKORD[[DATA]:[DATA]],OS100,AKORD[[IMIE]:[IMIE]],$A$119)</f>
        <v>0</v>
      </c>
      <c r="OT119" s="31">
        <f>SUMIFS(AKORD[[CZASY]:[CZASY]],AKORD[[DATA]:[DATA]],OT100,AKORD[[IMIE]:[IMIE]],$A$119)</f>
        <v>0</v>
      </c>
      <c r="OU119" s="31">
        <f>SUMIFS(AKORD[[CZASY]:[CZASY]],AKORD[[DATA]:[DATA]],OU100,AKORD[[IMIE]:[IMIE]],$A$119)</f>
        <v>0</v>
      </c>
      <c r="OV119" s="54">
        <f>SUMIFS(AKORD[[CZASY]:[CZASY]],AKORD[[DATA]:[DATA]],OV100,AKORD[[IMIE]:[IMIE]],$A$119)</f>
        <v>0</v>
      </c>
      <c r="OW119" s="57">
        <f>SUMIFS(AKORD[[CZASY]:[CZASY]],AKORD[[DATA]:[DATA]],OW100,AKORD[[IMIE]:[IMIE]],$A$119)</f>
        <v>0</v>
      </c>
      <c r="OX119" s="31">
        <f>SUMIFS(AKORD[[CZASY]:[CZASY]],AKORD[[DATA]:[DATA]],OX100,AKORD[[IMIE]:[IMIE]],$A$119)</f>
        <v>0</v>
      </c>
      <c r="OY119" s="31">
        <f>SUMIFS(AKORD[[CZASY]:[CZASY]],AKORD[[DATA]:[DATA]],OY100,AKORD[[IMIE]:[IMIE]],$A$119)</f>
        <v>0</v>
      </c>
      <c r="OZ119" s="31">
        <f>SUMIFS(AKORD[[CZASY]:[CZASY]],AKORD[[DATA]:[DATA]],OZ100,AKORD[[IMIE]:[IMIE]],$A$119)</f>
        <v>0</v>
      </c>
      <c r="PA119" s="31">
        <f>SUMIFS(AKORD[[CZASY]:[CZASY]],AKORD[[DATA]:[DATA]],PA100,AKORD[[IMIE]:[IMIE]],$A$119)</f>
        <v>0</v>
      </c>
      <c r="PB119" s="31">
        <f>SUMIFS(AKORD[[CZASY]:[CZASY]],AKORD[[DATA]:[DATA]],PB100,AKORD[[IMIE]:[IMIE]],$A$119)</f>
        <v>0</v>
      </c>
      <c r="PC119" s="54">
        <f>SUMIFS(AKORD[[CZASY]:[CZASY]],AKORD[[DATA]:[DATA]],PC100,AKORD[[IMIE]:[IMIE]],$A$119)</f>
        <v>0</v>
      </c>
      <c r="PD119" s="57">
        <f>SUMIFS(AKORD[[CZASY]:[CZASY]],AKORD[[DATA]:[DATA]],PD100,AKORD[[IMIE]:[IMIE]],$A$119)</f>
        <v>0</v>
      </c>
      <c r="PE119" s="31">
        <f>SUMIFS(AKORD[[CZASY]:[CZASY]],AKORD[[DATA]:[DATA]],PE100,AKORD[[IMIE]:[IMIE]],$A$119)</f>
        <v>0</v>
      </c>
      <c r="PF119" s="31">
        <f>SUMIFS(AKORD[[CZASY]:[CZASY]],AKORD[[DATA]:[DATA]],PF100,AKORD[[IMIE]:[IMIE]],$A$119)</f>
        <v>0</v>
      </c>
      <c r="PG119" s="31">
        <f>SUMIFS(AKORD[[CZASY]:[CZASY]],AKORD[[DATA]:[DATA]],PG100,AKORD[[IMIE]:[IMIE]],$A$119)</f>
        <v>0</v>
      </c>
      <c r="PH119" s="31">
        <f>SUMIFS(AKORD[[CZASY]:[CZASY]],AKORD[[DATA]:[DATA]],PH100,AKORD[[IMIE]:[IMIE]],$A$119)</f>
        <v>0</v>
      </c>
      <c r="PI119" s="31">
        <f>SUMIFS(AKORD[[CZASY]:[CZASY]],AKORD[[DATA]:[DATA]],PI100,AKORD[[IMIE]:[IMIE]],$A$119)</f>
        <v>0</v>
      </c>
      <c r="PJ119" s="54">
        <f>SUMIFS(AKORD[[CZASY]:[CZASY]],AKORD[[DATA]:[DATA]],PJ100,AKORD[[IMIE]:[IMIE]],$A$119)</f>
        <v>0</v>
      </c>
      <c r="PK119" s="57">
        <f>SUMIFS(AKORD[[CZASY]:[CZASY]],AKORD[[DATA]:[DATA]],PK100,AKORD[[IMIE]:[IMIE]],$A$119)</f>
        <v>0</v>
      </c>
      <c r="PL119" s="31">
        <f>SUMIFS(AKORD[[CZASY]:[CZASY]],AKORD[[DATA]:[DATA]],PL100,AKORD[[IMIE]:[IMIE]],$A$119)</f>
        <v>403</v>
      </c>
      <c r="PM119" s="31">
        <f>SUMIFS(AKORD[[CZASY]:[CZASY]],AKORD[[DATA]:[DATA]],PM100,AKORD[[IMIE]:[IMIE]],$A$119)</f>
        <v>384</v>
      </c>
      <c r="PN119" s="31">
        <f>SUMIFS(AKORD[[CZASY]:[CZASY]],AKORD[[DATA]:[DATA]],PN100,AKORD[[IMIE]:[IMIE]],$A$119)</f>
        <v>506</v>
      </c>
      <c r="PO119" s="31">
        <f>SUMIFS(AKORD[[CZASY]:[CZASY]],AKORD[[DATA]:[DATA]],PO100,AKORD[[IMIE]:[IMIE]],$A$119)</f>
        <v>279</v>
      </c>
      <c r="PP119" s="31">
        <f>SUMIFS(AKORD[[CZASY]:[CZASY]],AKORD[[DATA]:[DATA]],PP100,AKORD[[IMIE]:[IMIE]],$A$119)</f>
        <v>0</v>
      </c>
      <c r="PQ119" s="54">
        <f>SUMIFS(AKORD[[CZASY]:[CZASY]],AKORD[[DATA]:[DATA]],PQ100,AKORD[[IMIE]:[IMIE]],$A$119)</f>
        <v>0</v>
      </c>
      <c r="PR119" s="57">
        <f>SUMIFS(AKORD[[CZASY]:[CZASY]],AKORD[[DATA]:[DATA]],PR100,AKORD[[IMIE]:[IMIE]],$A$119)</f>
        <v>0</v>
      </c>
    </row>
    <row r="120" spans="1:434" ht="12" customHeight="1">
      <c r="A120" s="169"/>
      <c r="B120" s="40" t="s">
        <v>2169</v>
      </c>
      <c r="C120" s="26"/>
      <c r="D120" s="26"/>
      <c r="E120" s="26"/>
      <c r="F120" s="55"/>
      <c r="G120" s="64"/>
      <c r="H120" s="26"/>
      <c r="I120" s="26"/>
      <c r="J120" s="26"/>
      <c r="K120" s="26"/>
      <c r="L120" s="26"/>
      <c r="M120" s="55"/>
      <c r="N120" s="64"/>
      <c r="O120" s="26"/>
      <c r="P120" s="26"/>
      <c r="Q120" s="26"/>
      <c r="R120" s="26"/>
      <c r="S120" s="26"/>
      <c r="T120" s="55"/>
      <c r="U120" s="64"/>
      <c r="V120" s="26"/>
      <c r="W120" s="26"/>
      <c r="X120" s="26"/>
      <c r="Y120" s="26"/>
      <c r="Z120" s="26"/>
      <c r="AA120" s="55"/>
      <c r="AB120" s="64"/>
      <c r="AC120" s="26"/>
      <c r="AD120" s="26"/>
      <c r="AE120" s="26"/>
      <c r="AF120" s="26"/>
      <c r="AG120" s="26"/>
      <c r="AH120" s="55"/>
      <c r="AI120" s="64"/>
      <c r="AJ120" s="26"/>
      <c r="AK120" s="26"/>
      <c r="AL120" s="26"/>
      <c r="AM120" s="26"/>
      <c r="AN120" s="26"/>
      <c r="AO120" s="55"/>
      <c r="AP120" s="64"/>
      <c r="AQ120" s="26"/>
      <c r="AR120" s="26"/>
      <c r="AS120" s="26"/>
      <c r="AT120" s="26"/>
      <c r="AU120" s="26"/>
      <c r="AV120" s="55"/>
      <c r="AW120" s="64"/>
      <c r="AX120" s="26"/>
      <c r="AY120" s="26"/>
      <c r="AZ120" s="26"/>
      <c r="BA120" s="26"/>
      <c r="BB120" s="26"/>
      <c r="BC120" s="55"/>
      <c r="BD120" s="64"/>
      <c r="BE120" s="26"/>
      <c r="BF120" s="26"/>
      <c r="BG120" s="26"/>
      <c r="BH120" s="26"/>
      <c r="BI120" s="26"/>
      <c r="BJ120" s="55"/>
      <c r="BK120" s="64"/>
      <c r="BL120" s="26"/>
      <c r="BM120" s="26"/>
      <c r="BN120" s="26"/>
      <c r="BO120" s="26"/>
      <c r="BP120" s="26"/>
      <c r="BQ120" s="55"/>
      <c r="BR120" s="64"/>
      <c r="BS120" s="26"/>
      <c r="BT120" s="26"/>
      <c r="BU120" s="26"/>
      <c r="BV120" s="26"/>
      <c r="BW120" s="26"/>
      <c r="BX120" s="55"/>
      <c r="BY120" s="64"/>
      <c r="BZ120" s="26"/>
      <c r="CA120" s="26"/>
      <c r="CB120" s="26"/>
      <c r="CC120" s="26"/>
      <c r="CD120" s="26"/>
      <c r="CE120" s="55"/>
      <c r="CF120" s="64"/>
      <c r="CG120" s="26"/>
      <c r="CH120" s="26"/>
      <c r="CI120" s="26"/>
      <c r="CJ120" s="26"/>
      <c r="CK120" s="26"/>
      <c r="CL120" s="55"/>
      <c r="CM120" s="64"/>
      <c r="CN120" s="26"/>
      <c r="CO120" s="26"/>
      <c r="CP120" s="26"/>
      <c r="CQ120" s="26"/>
      <c r="CR120" s="26"/>
      <c r="CS120" s="55"/>
      <c r="CT120" s="64"/>
      <c r="CU120" s="26"/>
      <c r="CV120" s="26"/>
      <c r="CW120" s="26"/>
      <c r="CX120" s="26"/>
      <c r="CY120" s="26"/>
      <c r="CZ120" s="55"/>
      <c r="DA120" s="64"/>
      <c r="DB120" s="26"/>
      <c r="DC120" s="26"/>
      <c r="DD120" s="26"/>
      <c r="DE120" s="26"/>
      <c r="DF120" s="26"/>
      <c r="DG120" s="55"/>
      <c r="DH120" s="64"/>
      <c r="DI120" s="26"/>
      <c r="DJ120" s="26"/>
      <c r="DK120" s="26"/>
      <c r="DL120" s="26"/>
      <c r="DM120" s="26"/>
      <c r="DN120" s="55"/>
      <c r="DO120" s="64"/>
      <c r="DP120" s="26"/>
      <c r="DQ120" s="26"/>
      <c r="DR120" s="26"/>
      <c r="DS120" s="26"/>
      <c r="DT120" s="26"/>
      <c r="DU120" s="55"/>
      <c r="DV120" s="64"/>
      <c r="DW120" s="26"/>
      <c r="DX120" s="26"/>
      <c r="DY120" s="26"/>
      <c r="DZ120" s="26"/>
      <c r="EA120" s="26"/>
      <c r="EB120" s="55"/>
      <c r="EC120" s="64"/>
      <c r="ED120" s="26"/>
      <c r="EE120" s="26"/>
      <c r="EF120" s="26"/>
      <c r="EG120" s="26"/>
      <c r="EH120" s="26"/>
      <c r="EI120" s="55"/>
      <c r="EJ120" s="64"/>
      <c r="EK120" s="26"/>
      <c r="EL120" s="26"/>
      <c r="EM120" s="26"/>
      <c r="EN120" s="26"/>
      <c r="EO120" s="26"/>
      <c r="EP120" s="55"/>
      <c r="EQ120" s="64"/>
      <c r="ER120" s="26"/>
      <c r="ES120" s="26"/>
      <c r="ET120" s="26"/>
      <c r="EU120" s="26"/>
      <c r="EV120" s="26"/>
      <c r="EW120" s="55"/>
      <c r="EX120" s="64"/>
      <c r="EY120" s="26"/>
      <c r="EZ120" s="26"/>
      <c r="FA120" s="26"/>
      <c r="FB120" s="26"/>
      <c r="FC120" s="26"/>
      <c r="FD120" s="55"/>
      <c r="FE120" s="64"/>
      <c r="FF120" s="26"/>
      <c r="FG120" s="26"/>
      <c r="FH120" s="26"/>
      <c r="FI120" s="26"/>
      <c r="FJ120" s="26"/>
      <c r="FK120" s="55"/>
      <c r="FL120" s="64"/>
      <c r="FM120" s="26"/>
      <c r="FN120" s="26"/>
      <c r="FO120" s="26"/>
      <c r="FP120" s="26"/>
      <c r="FQ120" s="26"/>
      <c r="FR120" s="55"/>
      <c r="FS120" s="64"/>
      <c r="FT120" s="26"/>
      <c r="FU120" s="26"/>
      <c r="FV120" s="26"/>
      <c r="FW120" s="26"/>
      <c r="FX120" s="26"/>
      <c r="FY120" s="55"/>
      <c r="FZ120" s="64"/>
      <c r="GA120" s="26"/>
      <c r="GB120" s="26"/>
      <c r="GC120" s="26"/>
      <c r="GD120" s="26"/>
      <c r="GE120" s="26"/>
      <c r="GF120" s="55"/>
      <c r="GG120" s="64"/>
      <c r="GH120" s="26"/>
      <c r="GI120" s="26"/>
      <c r="GJ120" s="26"/>
      <c r="GK120" s="26"/>
      <c r="GL120" s="26"/>
      <c r="GM120" s="55"/>
      <c r="GN120" s="64"/>
      <c r="GO120" s="26"/>
      <c r="GP120" s="26"/>
      <c r="GQ120" s="26"/>
      <c r="GR120" s="26"/>
      <c r="GS120" s="26"/>
      <c r="GT120" s="55"/>
      <c r="GU120" s="64"/>
      <c r="GV120" s="26"/>
      <c r="GW120" s="26"/>
      <c r="GX120" s="26"/>
      <c r="GY120" s="26"/>
      <c r="GZ120" s="26"/>
      <c r="HA120" s="55"/>
      <c r="HB120" s="64"/>
      <c r="HC120" s="26"/>
      <c r="HD120" s="26"/>
      <c r="HE120" s="26"/>
      <c r="HF120" s="26"/>
      <c r="HG120" s="26"/>
      <c r="HH120" s="55"/>
      <c r="HI120" s="64"/>
      <c r="HJ120" s="26"/>
      <c r="HK120" s="26"/>
      <c r="HL120" s="26"/>
      <c r="HM120" s="26"/>
      <c r="HN120" s="26"/>
      <c r="HO120" s="55"/>
      <c r="HP120" s="64"/>
      <c r="HQ120" s="26"/>
      <c r="HR120" s="26"/>
      <c r="HS120" s="26"/>
      <c r="HT120" s="26"/>
      <c r="HU120" s="26"/>
      <c r="HV120" s="55"/>
      <c r="HW120" s="64"/>
      <c r="HX120" s="26"/>
      <c r="HY120" s="26"/>
      <c r="HZ120" s="26"/>
      <c r="IA120" s="26"/>
      <c r="IB120" s="26"/>
      <c r="IC120" s="55"/>
      <c r="ID120" s="64"/>
      <c r="IE120" s="26"/>
      <c r="IF120" s="26"/>
      <c r="IG120" s="26"/>
      <c r="IH120" s="26"/>
      <c r="II120" s="26"/>
      <c r="IJ120" s="55"/>
      <c r="IK120" s="64"/>
      <c r="IL120" s="26"/>
      <c r="IM120" s="26"/>
      <c r="IN120" s="26"/>
      <c r="IO120" s="26"/>
      <c r="IP120" s="26"/>
      <c r="IQ120" s="55"/>
      <c r="IR120" s="64"/>
      <c r="IS120" s="26"/>
      <c r="IT120" s="26"/>
      <c r="IU120" s="26"/>
      <c r="IV120" s="26"/>
      <c r="IW120" s="26"/>
      <c r="IX120" s="55"/>
      <c r="IY120" s="64"/>
      <c r="IZ120" s="26"/>
      <c r="JA120" s="26"/>
      <c r="JB120" s="26"/>
      <c r="JC120" s="26"/>
      <c r="JD120" s="26"/>
      <c r="JE120" s="55"/>
      <c r="JF120" s="64"/>
      <c r="JG120" s="26"/>
      <c r="JH120" s="26"/>
      <c r="JI120" s="26"/>
      <c r="JJ120" s="26"/>
      <c r="JK120" s="26"/>
      <c r="JL120" s="55"/>
      <c r="JM120" s="64"/>
      <c r="JN120" s="26"/>
      <c r="JO120" s="26"/>
      <c r="JP120" s="26"/>
      <c r="JQ120" s="26"/>
      <c r="JR120" s="26"/>
      <c r="JS120" s="55"/>
      <c r="JT120" s="64"/>
      <c r="JU120" s="26"/>
      <c r="JV120" s="26"/>
      <c r="JW120" s="26"/>
      <c r="JX120" s="26"/>
      <c r="JY120" s="26"/>
      <c r="JZ120" s="55"/>
      <c r="KA120" s="64"/>
      <c r="KB120" s="26"/>
      <c r="KC120" s="26"/>
      <c r="KD120" s="26"/>
      <c r="KE120" s="26"/>
      <c r="KF120" s="26"/>
      <c r="KG120" s="55"/>
      <c r="KH120" s="64"/>
      <c r="KI120" s="26"/>
      <c r="KJ120" s="26"/>
      <c r="KK120" s="26"/>
      <c r="KL120" s="26"/>
      <c r="KM120" s="26"/>
      <c r="KN120" s="55"/>
      <c r="KO120" s="64"/>
      <c r="KP120" s="26"/>
      <c r="KQ120" s="26"/>
      <c r="KR120" s="26"/>
      <c r="KS120" s="26"/>
      <c r="KT120" s="26"/>
      <c r="KU120" s="55"/>
      <c r="KV120" s="64"/>
      <c r="KW120" s="26"/>
      <c r="KX120" s="26"/>
      <c r="KY120" s="26"/>
      <c r="KZ120" s="26"/>
      <c r="LA120" s="26"/>
      <c r="LB120" s="55"/>
      <c r="LC120" s="64"/>
      <c r="LD120" s="26"/>
      <c r="LE120" s="26"/>
      <c r="LF120" s="26"/>
      <c r="LG120" s="26"/>
      <c r="LH120" s="26"/>
      <c r="LI120" s="55"/>
      <c r="LJ120" s="64"/>
      <c r="LK120" s="26"/>
      <c r="LL120" s="26"/>
      <c r="LM120" s="26"/>
      <c r="LN120" s="26"/>
      <c r="LO120" s="26"/>
      <c r="LP120" s="55"/>
      <c r="LQ120" s="64"/>
      <c r="LR120" s="26"/>
      <c r="LS120" s="26"/>
      <c r="LT120" s="26"/>
      <c r="LU120" s="26"/>
      <c r="LV120" s="26"/>
      <c r="LW120" s="55"/>
      <c r="LX120" s="64"/>
      <c r="LY120" s="26"/>
      <c r="LZ120" s="26"/>
      <c r="MA120" s="26"/>
      <c r="MB120" s="26"/>
      <c r="MC120" s="26"/>
      <c r="MD120" s="55"/>
      <c r="ME120" s="64"/>
      <c r="MF120" s="26"/>
      <c r="MG120" s="26"/>
      <c r="MH120" s="26"/>
      <c r="MI120" s="26"/>
      <c r="MJ120" s="26"/>
      <c r="MK120" s="55"/>
      <c r="ML120" s="64"/>
      <c r="MM120" s="26"/>
      <c r="MN120" s="26"/>
      <c r="MO120" s="26"/>
      <c r="MP120" s="26"/>
      <c r="MQ120" s="26"/>
      <c r="MR120" s="55"/>
      <c r="MS120" s="64"/>
      <c r="MT120" s="26"/>
      <c r="MU120" s="26"/>
      <c r="MV120" s="26"/>
      <c r="MW120" s="26"/>
      <c r="MX120" s="26"/>
      <c r="MY120" s="55"/>
      <c r="MZ120" s="64"/>
      <c r="NA120" s="26"/>
      <c r="NB120" s="26"/>
      <c r="NC120" s="26"/>
      <c r="ND120" s="26"/>
      <c r="NE120" s="26"/>
      <c r="NF120" s="55"/>
      <c r="NG120" s="64"/>
      <c r="NH120" s="26"/>
      <c r="NI120" s="26"/>
      <c r="NJ120" s="26"/>
      <c r="NK120" s="26"/>
      <c r="NL120" s="26"/>
      <c r="NM120" s="55"/>
      <c r="NN120" s="64"/>
      <c r="NO120" s="26"/>
      <c r="NP120" s="26"/>
      <c r="NQ120" s="26"/>
      <c r="NR120" s="26"/>
      <c r="NS120" s="26"/>
      <c r="NT120" s="55"/>
      <c r="NU120" s="64"/>
      <c r="NV120" s="26"/>
      <c r="NW120" s="26"/>
      <c r="NX120" s="26"/>
      <c r="NY120" s="26"/>
      <c r="NZ120" s="26"/>
      <c r="OA120" s="55"/>
      <c r="OB120" s="64"/>
      <c r="OC120" s="26"/>
      <c r="OD120" s="26"/>
      <c r="OE120" s="26"/>
      <c r="OF120" s="26"/>
      <c r="OG120" s="26"/>
      <c r="OH120" s="55"/>
      <c r="OI120" s="64"/>
      <c r="OJ120" s="26"/>
      <c r="OK120" s="26"/>
      <c r="OL120" s="26"/>
      <c r="OM120" s="26"/>
      <c r="ON120" s="26"/>
      <c r="OO120" s="55"/>
      <c r="OP120" s="64"/>
      <c r="OQ120" s="26"/>
      <c r="OR120" s="26"/>
      <c r="OS120" s="26"/>
      <c r="OT120" s="26"/>
      <c r="OU120" s="26"/>
      <c r="OV120" s="55"/>
      <c r="OW120" s="64"/>
      <c r="OX120" s="26"/>
      <c r="OY120" s="26"/>
      <c r="OZ120" s="26"/>
      <c r="PA120" s="26"/>
      <c r="PB120" s="26"/>
      <c r="PC120" s="55"/>
      <c r="PD120" s="64"/>
      <c r="PE120" s="26"/>
      <c r="PF120" s="26"/>
      <c r="PG120" s="26"/>
      <c r="PH120" s="26"/>
      <c r="PI120" s="26"/>
      <c r="PJ120" s="55"/>
      <c r="PK120" s="64"/>
      <c r="PL120" s="26"/>
      <c r="PM120" s="26"/>
      <c r="PN120" s="26"/>
      <c r="PO120" s="26"/>
      <c r="PP120" s="26"/>
      <c r="PQ120" s="55"/>
      <c r="PR120" s="64"/>
    </row>
    <row r="121" spans="1:434" ht="12" customHeight="1">
      <c r="A121" s="169"/>
      <c r="B121" s="40" t="s">
        <v>2170</v>
      </c>
      <c r="C121" s="26"/>
      <c r="D121" s="26"/>
      <c r="E121" s="26"/>
      <c r="F121" s="55"/>
      <c r="G121" s="64"/>
      <c r="H121" s="26"/>
      <c r="I121" s="26"/>
      <c r="J121" s="26"/>
      <c r="K121" s="26"/>
      <c r="L121" s="26"/>
      <c r="M121" s="55"/>
      <c r="N121" s="64"/>
      <c r="O121" s="26"/>
      <c r="P121" s="26"/>
      <c r="Q121" s="26"/>
      <c r="R121" s="26"/>
      <c r="S121" s="26"/>
      <c r="T121" s="55"/>
      <c r="U121" s="64"/>
      <c r="V121" s="26"/>
      <c r="W121" s="26"/>
      <c r="X121" s="26"/>
      <c r="Y121" s="26"/>
      <c r="Z121" s="26"/>
      <c r="AA121" s="55"/>
      <c r="AB121" s="64"/>
      <c r="AC121" s="26"/>
      <c r="AD121" s="26"/>
      <c r="AE121" s="26"/>
      <c r="AF121" s="26"/>
      <c r="AG121" s="26"/>
      <c r="AH121" s="55"/>
      <c r="AI121" s="64"/>
      <c r="AJ121" s="26"/>
      <c r="AK121" s="26"/>
      <c r="AL121" s="26"/>
      <c r="AM121" s="26"/>
      <c r="AN121" s="26"/>
      <c r="AO121" s="55"/>
      <c r="AP121" s="64"/>
      <c r="AQ121" s="26"/>
      <c r="AR121" s="26"/>
      <c r="AS121" s="26"/>
      <c r="AT121" s="26"/>
      <c r="AU121" s="26"/>
      <c r="AV121" s="55"/>
      <c r="AW121" s="64"/>
      <c r="AX121" s="26"/>
      <c r="AY121" s="26"/>
      <c r="AZ121" s="26"/>
      <c r="BA121" s="26"/>
      <c r="BB121" s="26"/>
      <c r="BC121" s="55"/>
      <c r="BD121" s="64"/>
      <c r="BE121" s="26"/>
      <c r="BF121" s="26"/>
      <c r="BG121" s="26"/>
      <c r="BH121" s="26"/>
      <c r="BI121" s="26"/>
      <c r="BJ121" s="55"/>
      <c r="BK121" s="64"/>
      <c r="BL121" s="26"/>
      <c r="BM121" s="26"/>
      <c r="BN121" s="26"/>
      <c r="BO121" s="26"/>
      <c r="BP121" s="26"/>
      <c r="BQ121" s="55"/>
      <c r="BR121" s="64"/>
      <c r="BS121" s="26"/>
      <c r="BT121" s="26"/>
      <c r="BU121" s="26"/>
      <c r="BV121" s="26"/>
      <c r="BW121" s="26"/>
      <c r="BX121" s="55"/>
      <c r="BY121" s="64"/>
      <c r="BZ121" s="26"/>
      <c r="CA121" s="26"/>
      <c r="CB121" s="26"/>
      <c r="CC121" s="26"/>
      <c r="CD121" s="26"/>
      <c r="CE121" s="55"/>
      <c r="CF121" s="64"/>
      <c r="CG121" s="26"/>
      <c r="CH121" s="26"/>
      <c r="CI121" s="26"/>
      <c r="CJ121" s="26"/>
      <c r="CK121" s="26"/>
      <c r="CL121" s="55"/>
      <c r="CM121" s="64"/>
      <c r="CN121" s="26"/>
      <c r="CO121" s="26"/>
      <c r="CP121" s="26"/>
      <c r="CQ121" s="26"/>
      <c r="CR121" s="26"/>
      <c r="CS121" s="55"/>
      <c r="CT121" s="64"/>
      <c r="CU121" s="26"/>
      <c r="CV121" s="26"/>
      <c r="CW121" s="26"/>
      <c r="CX121" s="26"/>
      <c r="CY121" s="26"/>
      <c r="CZ121" s="55"/>
      <c r="DA121" s="64"/>
      <c r="DB121" s="26"/>
      <c r="DC121" s="26"/>
      <c r="DD121" s="26"/>
      <c r="DE121" s="26"/>
      <c r="DF121" s="26"/>
      <c r="DG121" s="55"/>
      <c r="DH121" s="64"/>
      <c r="DI121" s="26"/>
      <c r="DJ121" s="26"/>
      <c r="DK121" s="26"/>
      <c r="DL121" s="26"/>
      <c r="DM121" s="26"/>
      <c r="DN121" s="55"/>
      <c r="DO121" s="64"/>
      <c r="DP121" s="26"/>
      <c r="DQ121" s="26"/>
      <c r="DR121" s="26"/>
      <c r="DS121" s="26"/>
      <c r="DT121" s="26"/>
      <c r="DU121" s="55"/>
      <c r="DV121" s="64"/>
      <c r="DW121" s="26"/>
      <c r="DX121" s="26"/>
      <c r="DY121" s="26"/>
      <c r="DZ121" s="26"/>
      <c r="EA121" s="26"/>
      <c r="EB121" s="55"/>
      <c r="EC121" s="64"/>
      <c r="ED121" s="26"/>
      <c r="EE121" s="26"/>
      <c r="EF121" s="26"/>
      <c r="EG121" s="26"/>
      <c r="EH121" s="26"/>
      <c r="EI121" s="55"/>
      <c r="EJ121" s="64"/>
      <c r="EK121" s="26"/>
      <c r="EL121" s="26"/>
      <c r="EM121" s="26"/>
      <c r="EN121" s="26"/>
      <c r="EO121" s="26"/>
      <c r="EP121" s="55"/>
      <c r="EQ121" s="64"/>
      <c r="ER121" s="26"/>
      <c r="ES121" s="26"/>
      <c r="ET121" s="26"/>
      <c r="EU121" s="26"/>
      <c r="EV121" s="26"/>
      <c r="EW121" s="55"/>
      <c r="EX121" s="64"/>
      <c r="EY121" s="26"/>
      <c r="EZ121" s="26"/>
      <c r="FA121" s="26"/>
      <c r="FB121" s="26"/>
      <c r="FC121" s="26"/>
      <c r="FD121" s="55"/>
      <c r="FE121" s="64"/>
      <c r="FF121" s="26"/>
      <c r="FG121" s="26"/>
      <c r="FH121" s="26"/>
      <c r="FI121" s="26"/>
      <c r="FJ121" s="26"/>
      <c r="FK121" s="55"/>
      <c r="FL121" s="64"/>
      <c r="FM121" s="26"/>
      <c r="FN121" s="26"/>
      <c r="FO121" s="26"/>
      <c r="FP121" s="26"/>
      <c r="FQ121" s="26"/>
      <c r="FR121" s="55"/>
      <c r="FS121" s="64"/>
      <c r="FT121" s="26"/>
      <c r="FU121" s="26"/>
      <c r="FV121" s="26"/>
      <c r="FW121" s="26"/>
      <c r="FX121" s="26"/>
      <c r="FY121" s="55"/>
      <c r="FZ121" s="64"/>
      <c r="GA121" s="26"/>
      <c r="GB121" s="26"/>
      <c r="GC121" s="26"/>
      <c r="GD121" s="26"/>
      <c r="GE121" s="26"/>
      <c r="GF121" s="55"/>
      <c r="GG121" s="64"/>
      <c r="GH121" s="26"/>
      <c r="GI121" s="26"/>
      <c r="GJ121" s="26"/>
      <c r="GK121" s="26"/>
      <c r="GL121" s="26"/>
      <c r="GM121" s="55"/>
      <c r="GN121" s="64"/>
      <c r="GO121" s="26"/>
      <c r="GP121" s="26"/>
      <c r="GQ121" s="26"/>
      <c r="GR121" s="26"/>
      <c r="GS121" s="26"/>
      <c r="GT121" s="55"/>
      <c r="GU121" s="64"/>
      <c r="GV121" s="26"/>
      <c r="GW121" s="26"/>
      <c r="GX121" s="26"/>
      <c r="GY121" s="26"/>
      <c r="GZ121" s="26"/>
      <c r="HA121" s="55"/>
      <c r="HB121" s="64"/>
      <c r="HC121" s="26"/>
      <c r="HD121" s="26"/>
      <c r="HE121" s="26"/>
      <c r="HF121" s="26"/>
      <c r="HG121" s="26"/>
      <c r="HH121" s="55"/>
      <c r="HI121" s="64"/>
      <c r="HJ121" s="26"/>
      <c r="HK121" s="26"/>
      <c r="HL121" s="26"/>
      <c r="HM121" s="26"/>
      <c r="HN121" s="26"/>
      <c r="HO121" s="55"/>
      <c r="HP121" s="64"/>
      <c r="HQ121" s="26"/>
      <c r="HR121" s="26"/>
      <c r="HS121" s="26"/>
      <c r="HT121" s="26"/>
      <c r="HU121" s="26"/>
      <c r="HV121" s="55"/>
      <c r="HW121" s="64"/>
      <c r="HX121" s="26"/>
      <c r="HY121" s="26"/>
      <c r="HZ121" s="26"/>
      <c r="IA121" s="26"/>
      <c r="IB121" s="26"/>
      <c r="IC121" s="55"/>
      <c r="ID121" s="64"/>
      <c r="IE121" s="26"/>
      <c r="IF121" s="26"/>
      <c r="IG121" s="26"/>
      <c r="IH121" s="26"/>
      <c r="II121" s="26"/>
      <c r="IJ121" s="55"/>
      <c r="IK121" s="64"/>
      <c r="IL121" s="26"/>
      <c r="IM121" s="26"/>
      <c r="IN121" s="26"/>
      <c r="IO121" s="26"/>
      <c r="IP121" s="26"/>
      <c r="IQ121" s="55"/>
      <c r="IR121" s="64"/>
      <c r="IS121" s="26"/>
      <c r="IT121" s="26"/>
      <c r="IU121" s="26"/>
      <c r="IV121" s="26"/>
      <c r="IW121" s="26"/>
      <c r="IX121" s="55"/>
      <c r="IY121" s="64"/>
      <c r="IZ121" s="26"/>
      <c r="JA121" s="26"/>
      <c r="JB121" s="26"/>
      <c r="JC121" s="26"/>
      <c r="JD121" s="26"/>
      <c r="JE121" s="55"/>
      <c r="JF121" s="64"/>
      <c r="JG121" s="26"/>
      <c r="JH121" s="26"/>
      <c r="JI121" s="26"/>
      <c r="JJ121" s="26"/>
      <c r="JK121" s="26"/>
      <c r="JL121" s="55"/>
      <c r="JM121" s="64"/>
      <c r="JN121" s="26"/>
      <c r="JO121" s="26"/>
      <c r="JP121" s="26"/>
      <c r="JQ121" s="26"/>
      <c r="JR121" s="26"/>
      <c r="JS121" s="55"/>
      <c r="JT121" s="64"/>
      <c r="JU121" s="26"/>
      <c r="JV121" s="26"/>
      <c r="JW121" s="26"/>
      <c r="JX121" s="26"/>
      <c r="JY121" s="26"/>
      <c r="JZ121" s="55"/>
      <c r="KA121" s="64"/>
      <c r="KB121" s="26"/>
      <c r="KC121" s="26"/>
      <c r="KD121" s="26"/>
      <c r="KE121" s="26"/>
      <c r="KF121" s="26"/>
      <c r="KG121" s="55"/>
      <c r="KH121" s="64"/>
      <c r="KI121" s="26"/>
      <c r="KJ121" s="26"/>
      <c r="KK121" s="26"/>
      <c r="KL121" s="26"/>
      <c r="KM121" s="26"/>
      <c r="KN121" s="55"/>
      <c r="KO121" s="64"/>
      <c r="KP121" s="26"/>
      <c r="KQ121" s="26"/>
      <c r="KR121" s="26"/>
      <c r="KS121" s="26"/>
      <c r="KT121" s="26"/>
      <c r="KU121" s="55"/>
      <c r="KV121" s="64"/>
      <c r="KW121" s="26"/>
      <c r="KX121" s="26"/>
      <c r="KY121" s="26"/>
      <c r="KZ121" s="26"/>
      <c r="LA121" s="26"/>
      <c r="LB121" s="55"/>
      <c r="LC121" s="64"/>
      <c r="LD121" s="26"/>
      <c r="LE121" s="26"/>
      <c r="LF121" s="26"/>
      <c r="LG121" s="26"/>
      <c r="LH121" s="26"/>
      <c r="LI121" s="55"/>
      <c r="LJ121" s="64"/>
      <c r="LK121" s="26"/>
      <c r="LL121" s="26"/>
      <c r="LM121" s="26"/>
      <c r="LN121" s="26"/>
      <c r="LO121" s="26"/>
      <c r="LP121" s="55"/>
      <c r="LQ121" s="64"/>
      <c r="LR121" s="26"/>
      <c r="LS121" s="26"/>
      <c r="LT121" s="26"/>
      <c r="LU121" s="26"/>
      <c r="LV121" s="26"/>
      <c r="LW121" s="55"/>
      <c r="LX121" s="64"/>
      <c r="LY121" s="26"/>
      <c r="LZ121" s="26"/>
      <c r="MA121" s="26"/>
      <c r="MB121" s="26"/>
      <c r="MC121" s="26"/>
      <c r="MD121" s="55"/>
      <c r="ME121" s="64"/>
      <c r="MF121" s="26"/>
      <c r="MG121" s="26"/>
      <c r="MH121" s="26"/>
      <c r="MI121" s="26"/>
      <c r="MJ121" s="26"/>
      <c r="MK121" s="55"/>
      <c r="ML121" s="64"/>
      <c r="MM121" s="26"/>
      <c r="MN121" s="26"/>
      <c r="MO121" s="26"/>
      <c r="MP121" s="26"/>
      <c r="MQ121" s="26"/>
      <c r="MR121" s="55"/>
      <c r="MS121" s="64"/>
      <c r="MT121" s="26"/>
      <c r="MU121" s="26"/>
      <c r="MV121" s="26"/>
      <c r="MW121" s="26"/>
      <c r="MX121" s="26"/>
      <c r="MY121" s="55"/>
      <c r="MZ121" s="64"/>
      <c r="NA121" s="26"/>
      <c r="NB121" s="26"/>
      <c r="NC121" s="26"/>
      <c r="ND121" s="26"/>
      <c r="NE121" s="26"/>
      <c r="NF121" s="55"/>
      <c r="NG121" s="64"/>
      <c r="NH121" s="26"/>
      <c r="NI121" s="26"/>
      <c r="NJ121" s="26"/>
      <c r="NK121" s="26"/>
      <c r="NL121" s="26"/>
      <c r="NM121" s="55"/>
      <c r="NN121" s="64"/>
      <c r="NO121" s="26"/>
      <c r="NP121" s="26"/>
      <c r="NQ121" s="26"/>
      <c r="NR121" s="26"/>
      <c r="NS121" s="26"/>
      <c r="NT121" s="55"/>
      <c r="NU121" s="64"/>
      <c r="NV121" s="26"/>
      <c r="NW121" s="26"/>
      <c r="NX121" s="26"/>
      <c r="NY121" s="26"/>
      <c r="NZ121" s="26"/>
      <c r="OA121" s="55"/>
      <c r="OB121" s="64"/>
      <c r="OC121" s="26"/>
      <c r="OD121" s="26"/>
      <c r="OE121" s="26"/>
      <c r="OF121" s="26"/>
      <c r="OG121" s="26"/>
      <c r="OH121" s="55"/>
      <c r="OI121" s="64"/>
      <c r="OJ121" s="26"/>
      <c r="OK121" s="26"/>
      <c r="OL121" s="26"/>
      <c r="OM121" s="26"/>
      <c r="ON121" s="26"/>
      <c r="OO121" s="55"/>
      <c r="OP121" s="64"/>
      <c r="OQ121" s="26"/>
      <c r="OR121" s="26"/>
      <c r="OS121" s="26"/>
      <c r="OT121" s="26"/>
      <c r="OU121" s="26"/>
      <c r="OV121" s="55"/>
      <c r="OW121" s="64"/>
      <c r="OX121" s="26"/>
      <c r="OY121" s="26"/>
      <c r="OZ121" s="26"/>
      <c r="PA121" s="26"/>
      <c r="PB121" s="26"/>
      <c r="PC121" s="55"/>
      <c r="PD121" s="64"/>
      <c r="PE121" s="26"/>
      <c r="PF121" s="26"/>
      <c r="PG121" s="26"/>
      <c r="PH121" s="26"/>
      <c r="PI121" s="26"/>
      <c r="PJ121" s="55"/>
      <c r="PK121" s="64"/>
      <c r="PL121" s="26"/>
      <c r="PM121" s="26"/>
      <c r="PN121" s="26"/>
      <c r="PO121" s="26"/>
      <c r="PP121" s="26"/>
      <c r="PQ121" s="55"/>
      <c r="PR121" s="64"/>
    </row>
    <row r="122" spans="1:434" ht="12" customHeight="1">
      <c r="A122" s="169"/>
      <c r="B122" s="40" t="s">
        <v>2143</v>
      </c>
      <c r="C122" s="26"/>
      <c r="D122" s="26"/>
      <c r="E122" s="26"/>
      <c r="F122" s="55"/>
      <c r="G122" s="64"/>
      <c r="H122" s="26"/>
      <c r="I122" s="26"/>
      <c r="J122" s="26"/>
      <c r="K122" s="26"/>
      <c r="L122" s="26"/>
      <c r="M122" s="55"/>
      <c r="N122" s="64"/>
      <c r="O122" s="26"/>
      <c r="P122" s="26"/>
      <c r="Q122" s="26"/>
      <c r="R122" s="26"/>
      <c r="S122" s="26"/>
      <c r="T122" s="55"/>
      <c r="U122" s="64"/>
      <c r="V122" s="26"/>
      <c r="W122" s="26"/>
      <c r="X122" s="26"/>
      <c r="Y122" s="26"/>
      <c r="Z122" s="26"/>
      <c r="AA122" s="55"/>
      <c r="AB122" s="64"/>
      <c r="AC122" s="26"/>
      <c r="AD122" s="26"/>
      <c r="AE122" s="26"/>
      <c r="AF122" s="26"/>
      <c r="AG122" s="26"/>
      <c r="AH122" s="55"/>
      <c r="AI122" s="64"/>
      <c r="AJ122" s="26"/>
      <c r="AK122" s="26"/>
      <c r="AL122" s="26"/>
      <c r="AM122" s="26"/>
      <c r="AN122" s="26"/>
      <c r="AO122" s="55"/>
      <c r="AP122" s="64"/>
      <c r="AQ122" s="26"/>
      <c r="AR122" s="26"/>
      <c r="AS122" s="26"/>
      <c r="AT122" s="26"/>
      <c r="AU122" s="26"/>
      <c r="AV122" s="55"/>
      <c r="AW122" s="64"/>
      <c r="AX122" s="26"/>
      <c r="AY122" s="26"/>
      <c r="AZ122" s="26"/>
      <c r="BA122" s="26"/>
      <c r="BB122" s="26"/>
      <c r="BC122" s="55"/>
      <c r="BD122" s="64"/>
      <c r="BE122" s="26"/>
      <c r="BF122" s="26"/>
      <c r="BG122" s="26"/>
      <c r="BH122" s="26"/>
      <c r="BI122" s="26"/>
      <c r="BJ122" s="55"/>
      <c r="BK122" s="64"/>
      <c r="BL122" s="26"/>
      <c r="BM122" s="26"/>
      <c r="BN122" s="26"/>
      <c r="BO122" s="26"/>
      <c r="BP122" s="26"/>
      <c r="BQ122" s="55"/>
      <c r="BR122" s="64"/>
      <c r="BS122" s="26"/>
      <c r="BT122" s="26"/>
      <c r="BU122" s="26"/>
      <c r="BV122" s="26"/>
      <c r="BW122" s="26"/>
      <c r="BX122" s="55"/>
      <c r="BY122" s="64"/>
      <c r="BZ122" s="26"/>
      <c r="CA122" s="26"/>
      <c r="CB122" s="26"/>
      <c r="CC122" s="26"/>
      <c r="CD122" s="26"/>
      <c r="CE122" s="55"/>
      <c r="CF122" s="64"/>
      <c r="CG122" s="26"/>
      <c r="CH122" s="26"/>
      <c r="CI122" s="26"/>
      <c r="CJ122" s="26"/>
      <c r="CK122" s="26"/>
      <c r="CL122" s="55"/>
      <c r="CM122" s="64"/>
      <c r="CN122" s="26"/>
      <c r="CO122" s="26"/>
      <c r="CP122" s="26"/>
      <c r="CQ122" s="26"/>
      <c r="CR122" s="26"/>
      <c r="CS122" s="55"/>
      <c r="CT122" s="64"/>
      <c r="CU122" s="26"/>
      <c r="CV122" s="26"/>
      <c r="CW122" s="26"/>
      <c r="CX122" s="26"/>
      <c r="CY122" s="26"/>
      <c r="CZ122" s="55"/>
      <c r="DA122" s="64"/>
      <c r="DB122" s="26"/>
      <c r="DC122" s="26"/>
      <c r="DD122" s="26"/>
      <c r="DE122" s="26"/>
      <c r="DF122" s="26"/>
      <c r="DG122" s="55"/>
      <c r="DH122" s="64"/>
      <c r="DI122" s="26"/>
      <c r="DJ122" s="26"/>
      <c r="DK122" s="26"/>
      <c r="DL122" s="26"/>
      <c r="DM122" s="26"/>
      <c r="DN122" s="55"/>
      <c r="DO122" s="64"/>
      <c r="DP122" s="26"/>
      <c r="DQ122" s="26"/>
      <c r="DR122" s="26"/>
      <c r="DS122" s="26"/>
      <c r="DT122" s="26"/>
      <c r="DU122" s="55"/>
      <c r="DV122" s="64"/>
      <c r="DW122" s="26"/>
      <c r="DX122" s="26"/>
      <c r="DY122" s="26"/>
      <c r="DZ122" s="26"/>
      <c r="EA122" s="26"/>
      <c r="EB122" s="55"/>
      <c r="EC122" s="64"/>
      <c r="ED122" s="26"/>
      <c r="EE122" s="26"/>
      <c r="EF122" s="26"/>
      <c r="EG122" s="26"/>
      <c r="EH122" s="26"/>
      <c r="EI122" s="55"/>
      <c r="EJ122" s="64"/>
      <c r="EK122" s="26"/>
      <c r="EL122" s="26"/>
      <c r="EM122" s="26"/>
      <c r="EN122" s="26"/>
      <c r="EO122" s="26"/>
      <c r="EP122" s="55"/>
      <c r="EQ122" s="64"/>
      <c r="ER122" s="26"/>
      <c r="ES122" s="26"/>
      <c r="ET122" s="26"/>
      <c r="EU122" s="26"/>
      <c r="EV122" s="26"/>
      <c r="EW122" s="55"/>
      <c r="EX122" s="64"/>
      <c r="EY122" s="26"/>
      <c r="EZ122" s="26"/>
      <c r="FA122" s="26"/>
      <c r="FB122" s="26"/>
      <c r="FC122" s="26"/>
      <c r="FD122" s="55"/>
      <c r="FE122" s="64"/>
      <c r="FF122" s="26"/>
      <c r="FG122" s="26"/>
      <c r="FH122" s="26"/>
      <c r="FI122" s="26"/>
      <c r="FJ122" s="26"/>
      <c r="FK122" s="55"/>
      <c r="FL122" s="64"/>
      <c r="FM122" s="26"/>
      <c r="FN122" s="26"/>
      <c r="FO122" s="26"/>
      <c r="FP122" s="26"/>
      <c r="FQ122" s="26"/>
      <c r="FR122" s="55"/>
      <c r="FS122" s="64"/>
      <c r="FT122" s="26"/>
      <c r="FU122" s="26"/>
      <c r="FV122" s="26"/>
      <c r="FW122" s="26"/>
      <c r="FX122" s="26"/>
      <c r="FY122" s="55"/>
      <c r="FZ122" s="64"/>
      <c r="GA122" s="26"/>
      <c r="GB122" s="26"/>
      <c r="GC122" s="26"/>
      <c r="GD122" s="26"/>
      <c r="GE122" s="26"/>
      <c r="GF122" s="55"/>
      <c r="GG122" s="64"/>
      <c r="GH122" s="26"/>
      <c r="GI122" s="26"/>
      <c r="GJ122" s="26"/>
      <c r="GK122" s="26"/>
      <c r="GL122" s="26"/>
      <c r="GM122" s="55"/>
      <c r="GN122" s="64"/>
      <c r="GO122" s="26"/>
      <c r="GP122" s="26"/>
      <c r="GQ122" s="26"/>
      <c r="GR122" s="26"/>
      <c r="GS122" s="26"/>
      <c r="GT122" s="55"/>
      <c r="GU122" s="64"/>
      <c r="GV122" s="26"/>
      <c r="GW122" s="26"/>
      <c r="GX122" s="26"/>
      <c r="GY122" s="26"/>
      <c r="GZ122" s="26"/>
      <c r="HA122" s="55"/>
      <c r="HB122" s="64"/>
      <c r="HC122" s="26"/>
      <c r="HD122" s="26"/>
      <c r="HE122" s="26"/>
      <c r="HF122" s="26"/>
      <c r="HG122" s="26"/>
      <c r="HH122" s="55"/>
      <c r="HI122" s="64"/>
      <c r="HJ122" s="26"/>
      <c r="HK122" s="26"/>
      <c r="HL122" s="26"/>
      <c r="HM122" s="26"/>
      <c r="HN122" s="26"/>
      <c r="HO122" s="55"/>
      <c r="HP122" s="64"/>
      <c r="HQ122" s="26"/>
      <c r="HR122" s="26"/>
      <c r="HS122" s="26"/>
      <c r="HT122" s="26"/>
      <c r="HU122" s="26"/>
      <c r="HV122" s="55"/>
      <c r="HW122" s="64"/>
      <c r="HX122" s="26"/>
      <c r="HY122" s="26"/>
      <c r="HZ122" s="26"/>
      <c r="IA122" s="26"/>
      <c r="IB122" s="26"/>
      <c r="IC122" s="55"/>
      <c r="ID122" s="64"/>
      <c r="IE122" s="26"/>
      <c r="IF122" s="26"/>
      <c r="IG122" s="26"/>
      <c r="IH122" s="26"/>
      <c r="II122" s="26"/>
      <c r="IJ122" s="55"/>
      <c r="IK122" s="64"/>
      <c r="IL122" s="26"/>
      <c r="IM122" s="26"/>
      <c r="IN122" s="26"/>
      <c r="IO122" s="26"/>
      <c r="IP122" s="26"/>
      <c r="IQ122" s="55"/>
      <c r="IR122" s="64"/>
      <c r="IS122" s="26"/>
      <c r="IT122" s="26"/>
      <c r="IU122" s="26"/>
      <c r="IV122" s="26"/>
      <c r="IW122" s="26"/>
      <c r="IX122" s="55"/>
      <c r="IY122" s="64"/>
      <c r="IZ122" s="26"/>
      <c r="JA122" s="26"/>
      <c r="JB122" s="26"/>
      <c r="JC122" s="26"/>
      <c r="JD122" s="26"/>
      <c r="JE122" s="55"/>
      <c r="JF122" s="64"/>
      <c r="JG122" s="26"/>
      <c r="JH122" s="26"/>
      <c r="JI122" s="26"/>
      <c r="JJ122" s="26"/>
      <c r="JK122" s="26"/>
      <c r="JL122" s="55"/>
      <c r="JM122" s="64"/>
      <c r="JN122" s="26"/>
      <c r="JO122" s="26"/>
      <c r="JP122" s="26"/>
      <c r="JQ122" s="26"/>
      <c r="JR122" s="26"/>
      <c r="JS122" s="55"/>
      <c r="JT122" s="64"/>
      <c r="JU122" s="26"/>
      <c r="JV122" s="26"/>
      <c r="JW122" s="26"/>
      <c r="JX122" s="26"/>
      <c r="JY122" s="26"/>
      <c r="JZ122" s="55"/>
      <c r="KA122" s="64"/>
      <c r="KB122" s="26"/>
      <c r="KC122" s="26"/>
      <c r="KD122" s="26"/>
      <c r="KE122" s="26"/>
      <c r="KF122" s="26"/>
      <c r="KG122" s="55"/>
      <c r="KH122" s="64"/>
      <c r="KI122" s="26"/>
      <c r="KJ122" s="26"/>
      <c r="KK122" s="26"/>
      <c r="KL122" s="26"/>
      <c r="KM122" s="26"/>
      <c r="KN122" s="55"/>
      <c r="KO122" s="64"/>
      <c r="KP122" s="26"/>
      <c r="KQ122" s="26"/>
      <c r="KR122" s="26"/>
      <c r="KS122" s="26"/>
      <c r="KT122" s="26"/>
      <c r="KU122" s="55"/>
      <c r="KV122" s="64"/>
      <c r="KW122" s="26"/>
      <c r="KX122" s="26"/>
      <c r="KY122" s="26"/>
      <c r="KZ122" s="26"/>
      <c r="LA122" s="26"/>
      <c r="LB122" s="55"/>
      <c r="LC122" s="64"/>
      <c r="LD122" s="26"/>
      <c r="LE122" s="26"/>
      <c r="LF122" s="26"/>
      <c r="LG122" s="26"/>
      <c r="LH122" s="26"/>
      <c r="LI122" s="55"/>
      <c r="LJ122" s="64"/>
      <c r="LK122" s="26"/>
      <c r="LL122" s="26"/>
      <c r="LM122" s="26"/>
      <c r="LN122" s="26"/>
      <c r="LO122" s="26"/>
      <c r="LP122" s="55"/>
      <c r="LQ122" s="64"/>
      <c r="LR122" s="26"/>
      <c r="LS122" s="26"/>
      <c r="LT122" s="26"/>
      <c r="LU122" s="26"/>
      <c r="LV122" s="26"/>
      <c r="LW122" s="55"/>
      <c r="LX122" s="64"/>
      <c r="LY122" s="26"/>
      <c r="LZ122" s="26"/>
      <c r="MA122" s="26"/>
      <c r="MB122" s="26"/>
      <c r="MC122" s="26"/>
      <c r="MD122" s="55"/>
      <c r="ME122" s="64"/>
      <c r="MF122" s="26"/>
      <c r="MG122" s="26"/>
      <c r="MH122" s="26"/>
      <c r="MI122" s="26"/>
      <c r="MJ122" s="26"/>
      <c r="MK122" s="55"/>
      <c r="ML122" s="64"/>
      <c r="MM122" s="26"/>
      <c r="MN122" s="26"/>
      <c r="MO122" s="26"/>
      <c r="MP122" s="26"/>
      <c r="MQ122" s="26"/>
      <c r="MR122" s="55"/>
      <c r="MS122" s="64"/>
      <c r="MT122" s="26"/>
      <c r="MU122" s="26"/>
      <c r="MV122" s="26"/>
      <c r="MW122" s="26"/>
      <c r="MX122" s="26"/>
      <c r="MY122" s="55"/>
      <c r="MZ122" s="64"/>
      <c r="NA122" s="26"/>
      <c r="NB122" s="26"/>
      <c r="NC122" s="26"/>
      <c r="ND122" s="26"/>
      <c r="NE122" s="26"/>
      <c r="NF122" s="55"/>
      <c r="NG122" s="64"/>
      <c r="NH122" s="26"/>
      <c r="NI122" s="26"/>
      <c r="NJ122" s="26"/>
      <c r="NK122" s="26"/>
      <c r="NL122" s="26"/>
      <c r="NM122" s="55"/>
      <c r="NN122" s="64"/>
      <c r="NO122" s="26"/>
      <c r="NP122" s="26"/>
      <c r="NQ122" s="26"/>
      <c r="NR122" s="26"/>
      <c r="NS122" s="26"/>
      <c r="NT122" s="55"/>
      <c r="NU122" s="64"/>
      <c r="NV122" s="26"/>
      <c r="NW122" s="26"/>
      <c r="NX122" s="26"/>
      <c r="NY122" s="26"/>
      <c r="NZ122" s="26"/>
      <c r="OA122" s="55"/>
      <c r="OB122" s="64"/>
      <c r="OC122" s="26"/>
      <c r="OD122" s="26"/>
      <c r="OE122" s="26"/>
      <c r="OF122" s="26"/>
      <c r="OG122" s="26"/>
      <c r="OH122" s="55"/>
      <c r="OI122" s="64"/>
      <c r="OJ122" s="26"/>
      <c r="OK122" s="26"/>
      <c r="OL122" s="26"/>
      <c r="OM122" s="26"/>
      <c r="ON122" s="26"/>
      <c r="OO122" s="55"/>
      <c r="OP122" s="64"/>
      <c r="OQ122" s="26"/>
      <c r="OR122" s="26"/>
      <c r="OS122" s="26"/>
      <c r="OT122" s="26"/>
      <c r="OU122" s="26"/>
      <c r="OV122" s="55"/>
      <c r="OW122" s="64"/>
      <c r="OX122" s="26"/>
      <c r="OY122" s="26"/>
      <c r="OZ122" s="26"/>
      <c r="PA122" s="26"/>
      <c r="PB122" s="26"/>
      <c r="PC122" s="55"/>
      <c r="PD122" s="64"/>
      <c r="PE122" s="26"/>
      <c r="PF122" s="26"/>
      <c r="PG122" s="26"/>
      <c r="PH122" s="26"/>
      <c r="PI122" s="26"/>
      <c r="PJ122" s="55"/>
      <c r="PK122" s="64"/>
      <c r="PL122" s="26"/>
      <c r="PM122" s="26"/>
      <c r="PN122" s="26"/>
      <c r="PO122" s="26"/>
      <c r="PP122" s="26"/>
      <c r="PQ122" s="55"/>
      <c r="PR122" s="64"/>
    </row>
    <row r="123" spans="1:434" ht="12" customHeight="1">
      <c r="A123" s="169"/>
      <c r="B123" s="40" t="s">
        <v>2171</v>
      </c>
      <c r="C123" s="26"/>
      <c r="D123" s="26"/>
      <c r="E123" s="26"/>
      <c r="F123" s="55"/>
      <c r="G123" s="64"/>
      <c r="H123" s="26"/>
      <c r="I123" s="26"/>
      <c r="J123" s="26"/>
      <c r="K123" s="26"/>
      <c r="L123" s="26"/>
      <c r="M123" s="55"/>
      <c r="N123" s="64"/>
      <c r="O123" s="26"/>
      <c r="P123" s="26"/>
      <c r="Q123" s="26"/>
      <c r="R123" s="26"/>
      <c r="S123" s="26"/>
      <c r="T123" s="55"/>
      <c r="U123" s="64"/>
      <c r="V123" s="26"/>
      <c r="W123" s="26"/>
      <c r="X123" s="26"/>
      <c r="Y123" s="26"/>
      <c r="Z123" s="26"/>
      <c r="AA123" s="55"/>
      <c r="AB123" s="64"/>
      <c r="AC123" s="26"/>
      <c r="AD123" s="26"/>
      <c r="AE123" s="26"/>
      <c r="AF123" s="26"/>
      <c r="AG123" s="26"/>
      <c r="AH123" s="55"/>
      <c r="AI123" s="64"/>
      <c r="AJ123" s="26"/>
      <c r="AK123" s="26"/>
      <c r="AL123" s="26"/>
      <c r="AM123" s="26"/>
      <c r="AN123" s="26"/>
      <c r="AO123" s="55"/>
      <c r="AP123" s="64"/>
      <c r="AQ123" s="26"/>
      <c r="AR123" s="26"/>
      <c r="AS123" s="26"/>
      <c r="AT123" s="26"/>
      <c r="AU123" s="26"/>
      <c r="AV123" s="55"/>
      <c r="AW123" s="64"/>
      <c r="AX123" s="26"/>
      <c r="AY123" s="26"/>
      <c r="AZ123" s="26"/>
      <c r="BA123" s="26"/>
      <c r="BB123" s="26"/>
      <c r="BC123" s="55"/>
      <c r="BD123" s="64"/>
      <c r="BE123" s="26"/>
      <c r="BF123" s="26"/>
      <c r="BG123" s="26"/>
      <c r="BH123" s="26"/>
      <c r="BI123" s="26"/>
      <c r="BJ123" s="55"/>
      <c r="BK123" s="64"/>
      <c r="BL123" s="26"/>
      <c r="BM123" s="26"/>
      <c r="BN123" s="26"/>
      <c r="BO123" s="26"/>
      <c r="BP123" s="26"/>
      <c r="BQ123" s="55"/>
      <c r="BR123" s="64"/>
      <c r="BS123" s="26"/>
      <c r="BT123" s="26"/>
      <c r="BU123" s="26"/>
      <c r="BV123" s="26"/>
      <c r="BW123" s="26"/>
      <c r="BX123" s="55"/>
      <c r="BY123" s="64"/>
      <c r="BZ123" s="26"/>
      <c r="CA123" s="26"/>
      <c r="CB123" s="26"/>
      <c r="CC123" s="26"/>
      <c r="CD123" s="26"/>
      <c r="CE123" s="55"/>
      <c r="CF123" s="64"/>
      <c r="CG123" s="26"/>
      <c r="CH123" s="26"/>
      <c r="CI123" s="26"/>
      <c r="CJ123" s="26"/>
      <c r="CK123" s="26"/>
      <c r="CL123" s="55"/>
      <c r="CM123" s="64"/>
      <c r="CN123" s="26"/>
      <c r="CO123" s="26"/>
      <c r="CP123" s="26"/>
      <c r="CQ123" s="26"/>
      <c r="CR123" s="26"/>
      <c r="CS123" s="55"/>
      <c r="CT123" s="64"/>
      <c r="CU123" s="26"/>
      <c r="CV123" s="26"/>
      <c r="CW123" s="26"/>
      <c r="CX123" s="26"/>
      <c r="CY123" s="26"/>
      <c r="CZ123" s="55"/>
      <c r="DA123" s="64"/>
      <c r="DB123" s="26"/>
      <c r="DC123" s="26"/>
      <c r="DD123" s="26"/>
      <c r="DE123" s="26"/>
      <c r="DF123" s="26"/>
      <c r="DG123" s="55"/>
      <c r="DH123" s="64"/>
      <c r="DI123" s="26"/>
      <c r="DJ123" s="26"/>
      <c r="DK123" s="26"/>
      <c r="DL123" s="26"/>
      <c r="DM123" s="26"/>
      <c r="DN123" s="55"/>
      <c r="DO123" s="64"/>
      <c r="DP123" s="26"/>
      <c r="DQ123" s="26"/>
      <c r="DR123" s="26"/>
      <c r="DS123" s="26"/>
      <c r="DT123" s="26"/>
      <c r="DU123" s="55"/>
      <c r="DV123" s="64"/>
      <c r="DW123" s="26"/>
      <c r="DX123" s="26"/>
      <c r="DY123" s="26"/>
      <c r="DZ123" s="26"/>
      <c r="EA123" s="26"/>
      <c r="EB123" s="55"/>
      <c r="EC123" s="64"/>
      <c r="ED123" s="26"/>
      <c r="EE123" s="26"/>
      <c r="EF123" s="26"/>
      <c r="EG123" s="26"/>
      <c r="EH123" s="26"/>
      <c r="EI123" s="55"/>
      <c r="EJ123" s="64"/>
      <c r="EK123" s="26"/>
      <c r="EL123" s="26"/>
      <c r="EM123" s="26"/>
      <c r="EN123" s="26"/>
      <c r="EO123" s="26"/>
      <c r="EP123" s="55"/>
      <c r="EQ123" s="64"/>
      <c r="ER123" s="26"/>
      <c r="ES123" s="26"/>
      <c r="ET123" s="26"/>
      <c r="EU123" s="26"/>
      <c r="EV123" s="26"/>
      <c r="EW123" s="55"/>
      <c r="EX123" s="64"/>
      <c r="EY123" s="26"/>
      <c r="EZ123" s="26"/>
      <c r="FA123" s="26"/>
      <c r="FB123" s="26"/>
      <c r="FC123" s="26"/>
      <c r="FD123" s="55"/>
      <c r="FE123" s="64"/>
      <c r="FF123" s="26"/>
      <c r="FG123" s="26"/>
      <c r="FH123" s="26"/>
      <c r="FI123" s="26"/>
      <c r="FJ123" s="26"/>
      <c r="FK123" s="55"/>
      <c r="FL123" s="64"/>
      <c r="FM123" s="26"/>
      <c r="FN123" s="26"/>
      <c r="FO123" s="26"/>
      <c r="FP123" s="26"/>
      <c r="FQ123" s="26"/>
      <c r="FR123" s="55"/>
      <c r="FS123" s="64"/>
      <c r="FT123" s="26"/>
      <c r="FU123" s="26"/>
      <c r="FV123" s="26"/>
      <c r="FW123" s="26"/>
      <c r="FX123" s="26"/>
      <c r="FY123" s="55"/>
      <c r="FZ123" s="64"/>
      <c r="GA123" s="26"/>
      <c r="GB123" s="26"/>
      <c r="GC123" s="26"/>
      <c r="GD123" s="26"/>
      <c r="GE123" s="26"/>
      <c r="GF123" s="55"/>
      <c r="GG123" s="64"/>
      <c r="GH123" s="26"/>
      <c r="GI123" s="26"/>
      <c r="GJ123" s="26"/>
      <c r="GK123" s="26"/>
      <c r="GL123" s="26"/>
      <c r="GM123" s="55"/>
      <c r="GN123" s="64"/>
      <c r="GO123" s="26"/>
      <c r="GP123" s="26"/>
      <c r="GQ123" s="26"/>
      <c r="GR123" s="26"/>
      <c r="GS123" s="26"/>
      <c r="GT123" s="55"/>
      <c r="GU123" s="64"/>
      <c r="GV123" s="26"/>
      <c r="GW123" s="26"/>
      <c r="GX123" s="26"/>
      <c r="GY123" s="26"/>
      <c r="GZ123" s="26"/>
      <c r="HA123" s="55"/>
      <c r="HB123" s="64"/>
      <c r="HC123" s="26"/>
      <c r="HD123" s="26"/>
      <c r="HE123" s="26"/>
      <c r="HF123" s="26"/>
      <c r="HG123" s="26"/>
      <c r="HH123" s="55"/>
      <c r="HI123" s="64"/>
      <c r="HJ123" s="26"/>
      <c r="HK123" s="26"/>
      <c r="HL123" s="26"/>
      <c r="HM123" s="26"/>
      <c r="HN123" s="26"/>
      <c r="HO123" s="55"/>
      <c r="HP123" s="64"/>
      <c r="HQ123" s="26"/>
      <c r="HR123" s="26"/>
      <c r="HS123" s="26"/>
      <c r="HT123" s="26"/>
      <c r="HU123" s="26"/>
      <c r="HV123" s="55"/>
      <c r="HW123" s="64"/>
      <c r="HX123" s="26"/>
      <c r="HY123" s="26"/>
      <c r="HZ123" s="26"/>
      <c r="IA123" s="26"/>
      <c r="IB123" s="26"/>
      <c r="IC123" s="55"/>
      <c r="ID123" s="64"/>
      <c r="IE123" s="26"/>
      <c r="IF123" s="26"/>
      <c r="IG123" s="26"/>
      <c r="IH123" s="26"/>
      <c r="II123" s="26"/>
      <c r="IJ123" s="55"/>
      <c r="IK123" s="64"/>
      <c r="IL123" s="26"/>
      <c r="IM123" s="26"/>
      <c r="IN123" s="26"/>
      <c r="IO123" s="26"/>
      <c r="IP123" s="26"/>
      <c r="IQ123" s="55"/>
      <c r="IR123" s="64"/>
      <c r="IS123" s="26"/>
      <c r="IT123" s="26"/>
      <c r="IU123" s="26"/>
      <c r="IV123" s="26"/>
      <c r="IW123" s="26"/>
      <c r="IX123" s="55"/>
      <c r="IY123" s="64"/>
      <c r="IZ123" s="26"/>
      <c r="JA123" s="26"/>
      <c r="JB123" s="26"/>
      <c r="JC123" s="26"/>
      <c r="JD123" s="26"/>
      <c r="JE123" s="55"/>
      <c r="JF123" s="64"/>
      <c r="JG123" s="26"/>
      <c r="JH123" s="26"/>
      <c r="JI123" s="26"/>
      <c r="JJ123" s="26"/>
      <c r="JK123" s="26"/>
      <c r="JL123" s="55"/>
      <c r="JM123" s="64"/>
      <c r="JN123" s="26"/>
      <c r="JO123" s="26"/>
      <c r="JP123" s="26"/>
      <c r="JQ123" s="26"/>
      <c r="JR123" s="26"/>
      <c r="JS123" s="55"/>
      <c r="JT123" s="64"/>
      <c r="JU123" s="26"/>
      <c r="JV123" s="26"/>
      <c r="JW123" s="26"/>
      <c r="JX123" s="26"/>
      <c r="JY123" s="26"/>
      <c r="JZ123" s="55"/>
      <c r="KA123" s="64"/>
      <c r="KB123" s="26"/>
      <c r="KC123" s="26"/>
      <c r="KD123" s="26"/>
      <c r="KE123" s="26"/>
      <c r="KF123" s="26"/>
      <c r="KG123" s="55"/>
      <c r="KH123" s="64"/>
      <c r="KI123" s="26"/>
      <c r="KJ123" s="26"/>
      <c r="KK123" s="26"/>
      <c r="KL123" s="26"/>
      <c r="KM123" s="26"/>
      <c r="KN123" s="55"/>
      <c r="KO123" s="64"/>
      <c r="KP123" s="26"/>
      <c r="KQ123" s="26"/>
      <c r="KR123" s="26"/>
      <c r="KS123" s="26"/>
      <c r="KT123" s="26"/>
      <c r="KU123" s="55"/>
      <c r="KV123" s="64"/>
      <c r="KW123" s="26"/>
      <c r="KX123" s="26"/>
      <c r="KY123" s="26"/>
      <c r="KZ123" s="26"/>
      <c r="LA123" s="26"/>
      <c r="LB123" s="55"/>
      <c r="LC123" s="64"/>
      <c r="LD123" s="26"/>
      <c r="LE123" s="26"/>
      <c r="LF123" s="26"/>
      <c r="LG123" s="26"/>
      <c r="LH123" s="26"/>
      <c r="LI123" s="55"/>
      <c r="LJ123" s="64"/>
      <c r="LK123" s="26"/>
      <c r="LL123" s="26"/>
      <c r="LM123" s="26"/>
      <c r="LN123" s="26"/>
      <c r="LO123" s="26"/>
      <c r="LP123" s="55"/>
      <c r="LQ123" s="64"/>
      <c r="LR123" s="26"/>
      <c r="LS123" s="26"/>
      <c r="LT123" s="26"/>
      <c r="LU123" s="26"/>
      <c r="LV123" s="26"/>
      <c r="LW123" s="55"/>
      <c r="LX123" s="64"/>
      <c r="LY123" s="26"/>
      <c r="LZ123" s="26"/>
      <c r="MA123" s="26"/>
      <c r="MB123" s="26"/>
      <c r="MC123" s="26"/>
      <c r="MD123" s="55"/>
      <c r="ME123" s="64"/>
      <c r="MF123" s="26"/>
      <c r="MG123" s="26"/>
      <c r="MH123" s="26"/>
      <c r="MI123" s="26"/>
      <c r="MJ123" s="26"/>
      <c r="MK123" s="55"/>
      <c r="ML123" s="64"/>
      <c r="MM123" s="26"/>
      <c r="MN123" s="26"/>
      <c r="MO123" s="26"/>
      <c r="MP123" s="26"/>
      <c r="MQ123" s="26"/>
      <c r="MR123" s="55"/>
      <c r="MS123" s="64"/>
      <c r="MT123" s="26"/>
      <c r="MU123" s="26"/>
      <c r="MV123" s="26"/>
      <c r="MW123" s="26"/>
      <c r="MX123" s="26"/>
      <c r="MY123" s="55"/>
      <c r="MZ123" s="64"/>
      <c r="NA123" s="26"/>
      <c r="NB123" s="26"/>
      <c r="NC123" s="26"/>
      <c r="ND123" s="26"/>
      <c r="NE123" s="26"/>
      <c r="NF123" s="55"/>
      <c r="NG123" s="64"/>
      <c r="NH123" s="26"/>
      <c r="NI123" s="26"/>
      <c r="NJ123" s="26"/>
      <c r="NK123" s="26"/>
      <c r="NL123" s="26"/>
      <c r="NM123" s="55"/>
      <c r="NN123" s="64"/>
      <c r="NO123" s="26"/>
      <c r="NP123" s="26"/>
      <c r="NQ123" s="26"/>
      <c r="NR123" s="26"/>
      <c r="NS123" s="26"/>
      <c r="NT123" s="55"/>
      <c r="NU123" s="64"/>
      <c r="NV123" s="26"/>
      <c r="NW123" s="26"/>
      <c r="NX123" s="26"/>
      <c r="NY123" s="26"/>
      <c r="NZ123" s="26"/>
      <c r="OA123" s="55"/>
      <c r="OB123" s="64"/>
      <c r="OC123" s="26"/>
      <c r="OD123" s="26"/>
      <c r="OE123" s="26"/>
      <c r="OF123" s="26"/>
      <c r="OG123" s="26"/>
      <c r="OH123" s="55"/>
      <c r="OI123" s="64"/>
      <c r="OJ123" s="26"/>
      <c r="OK123" s="26"/>
      <c r="OL123" s="26"/>
      <c r="OM123" s="26"/>
      <c r="ON123" s="26"/>
      <c r="OO123" s="55"/>
      <c r="OP123" s="64"/>
      <c r="OQ123" s="26"/>
      <c r="OR123" s="26"/>
      <c r="OS123" s="26"/>
      <c r="OT123" s="26"/>
      <c r="OU123" s="26"/>
      <c r="OV123" s="55"/>
      <c r="OW123" s="64"/>
      <c r="OX123" s="26"/>
      <c r="OY123" s="26"/>
      <c r="OZ123" s="26"/>
      <c r="PA123" s="26"/>
      <c r="PB123" s="26"/>
      <c r="PC123" s="55"/>
      <c r="PD123" s="64"/>
      <c r="PE123" s="26"/>
      <c r="PF123" s="26"/>
      <c r="PG123" s="26"/>
      <c r="PH123" s="26"/>
      <c r="PI123" s="26"/>
      <c r="PJ123" s="55"/>
      <c r="PK123" s="64"/>
      <c r="PL123" s="26"/>
      <c r="PM123" s="26"/>
      <c r="PN123" s="26"/>
      <c r="PO123" s="26"/>
      <c r="PP123" s="26"/>
      <c r="PQ123" s="55"/>
      <c r="PR123" s="64"/>
    </row>
    <row r="124" spans="1:434" s="48" customFormat="1" ht="12" customHeight="1" thickBot="1">
      <c r="A124" s="169"/>
      <c r="B124" s="47" t="s">
        <v>2172</v>
      </c>
      <c r="C124" s="50">
        <v>532.20000000000005</v>
      </c>
      <c r="D124" s="50">
        <v>549</v>
      </c>
      <c r="E124" s="50">
        <v>565.79999999999995</v>
      </c>
      <c r="F124" s="56"/>
      <c r="G124" s="65"/>
      <c r="H124" s="50"/>
      <c r="I124" s="50">
        <v>375</v>
      </c>
      <c r="J124" s="50">
        <v>345</v>
      </c>
      <c r="K124" s="50">
        <v>465</v>
      </c>
      <c r="L124" s="50">
        <v>345</v>
      </c>
      <c r="M124" s="56"/>
      <c r="N124" s="65"/>
      <c r="O124" s="50">
        <v>465</v>
      </c>
      <c r="P124" s="50">
        <v>465</v>
      </c>
      <c r="Q124" s="50">
        <v>465</v>
      </c>
      <c r="R124" s="50">
        <v>465</v>
      </c>
      <c r="S124" s="50">
        <v>465</v>
      </c>
      <c r="T124" s="56"/>
      <c r="U124" s="65"/>
      <c r="V124" s="50">
        <v>465</v>
      </c>
      <c r="W124" s="50">
        <v>465</v>
      </c>
      <c r="X124" s="50"/>
      <c r="Y124" s="50">
        <v>465</v>
      </c>
      <c r="Z124" s="50"/>
      <c r="AA124" s="56"/>
      <c r="AB124" s="65"/>
      <c r="AC124" s="50">
        <v>465</v>
      </c>
      <c r="AD124" s="50">
        <v>465</v>
      </c>
      <c r="AE124" s="50">
        <v>465</v>
      </c>
      <c r="AF124" s="50"/>
      <c r="AG124" s="50"/>
      <c r="AH124" s="56"/>
      <c r="AI124" s="65"/>
      <c r="AJ124" s="50">
        <v>465</v>
      </c>
      <c r="AK124" s="50">
        <v>465</v>
      </c>
      <c r="AL124" s="50">
        <v>465</v>
      </c>
      <c r="AM124" s="50">
        <v>465</v>
      </c>
      <c r="AN124" s="50">
        <v>465</v>
      </c>
      <c r="AO124" s="56"/>
      <c r="AP124" s="65"/>
      <c r="AQ124" s="50">
        <v>465</v>
      </c>
      <c r="AR124" s="50">
        <v>465</v>
      </c>
      <c r="AS124" s="50">
        <v>465</v>
      </c>
      <c r="AT124" s="50">
        <v>465</v>
      </c>
      <c r="AU124" s="50">
        <v>465</v>
      </c>
      <c r="AV124" s="56"/>
      <c r="AW124" s="65"/>
      <c r="AX124" s="50">
        <v>465</v>
      </c>
      <c r="AY124" s="50">
        <v>465</v>
      </c>
      <c r="AZ124" s="50">
        <v>465</v>
      </c>
      <c r="BA124" s="50">
        <v>465</v>
      </c>
      <c r="BB124" s="50">
        <v>465</v>
      </c>
      <c r="BC124" s="56"/>
      <c r="BD124" s="65"/>
      <c r="BE124" s="50">
        <v>465</v>
      </c>
      <c r="BF124" s="50">
        <v>465</v>
      </c>
      <c r="BG124" s="50">
        <v>465</v>
      </c>
      <c r="BH124" s="50">
        <v>465</v>
      </c>
      <c r="BI124" s="50">
        <v>465</v>
      </c>
      <c r="BJ124" s="56"/>
      <c r="BK124" s="65"/>
      <c r="BL124" s="50">
        <v>345</v>
      </c>
      <c r="BM124" s="50">
        <v>465</v>
      </c>
      <c r="BN124" s="50">
        <v>465</v>
      </c>
      <c r="BO124" s="50">
        <v>465</v>
      </c>
      <c r="BP124" s="50">
        <v>465</v>
      </c>
      <c r="BQ124" s="56"/>
      <c r="BR124" s="65"/>
      <c r="BS124" s="50"/>
      <c r="BT124" s="50">
        <v>120</v>
      </c>
      <c r="BU124" s="50">
        <v>465</v>
      </c>
      <c r="BV124" s="50">
        <v>465</v>
      </c>
      <c r="BW124" s="50"/>
      <c r="BX124" s="56"/>
      <c r="BY124" s="65"/>
      <c r="BZ124" s="50">
        <v>345</v>
      </c>
      <c r="CA124" s="50">
        <v>465</v>
      </c>
      <c r="CB124" s="50">
        <v>465</v>
      </c>
      <c r="CC124" s="50">
        <v>465</v>
      </c>
      <c r="CD124" s="50">
        <v>465</v>
      </c>
      <c r="CE124" s="56"/>
      <c r="CF124" s="65"/>
      <c r="CG124" s="50">
        <v>345</v>
      </c>
      <c r="CH124" s="50">
        <v>465</v>
      </c>
      <c r="CI124" s="50">
        <v>465</v>
      </c>
      <c r="CJ124" s="50">
        <v>465</v>
      </c>
      <c r="CK124" s="50">
        <v>465</v>
      </c>
      <c r="CL124" s="56"/>
      <c r="CM124" s="65"/>
      <c r="CN124" s="50"/>
      <c r="CO124" s="50"/>
      <c r="CP124" s="50">
        <v>465</v>
      </c>
      <c r="CQ124" s="50">
        <v>465</v>
      </c>
      <c r="CR124" s="50">
        <v>465</v>
      </c>
      <c r="CS124" s="56"/>
      <c r="CT124" s="65"/>
      <c r="CU124" s="50">
        <v>465</v>
      </c>
      <c r="CV124" s="50">
        <v>465</v>
      </c>
      <c r="CW124" s="50">
        <v>465</v>
      </c>
      <c r="CX124" s="50">
        <v>465</v>
      </c>
      <c r="CY124" s="50">
        <v>465</v>
      </c>
      <c r="CZ124" s="56"/>
      <c r="DA124" s="65"/>
      <c r="DB124" s="50">
        <v>465</v>
      </c>
      <c r="DC124" s="50">
        <v>465</v>
      </c>
      <c r="DD124" s="50">
        <v>465</v>
      </c>
      <c r="DE124" s="50"/>
      <c r="DF124" s="50"/>
      <c r="DG124" s="56"/>
      <c r="DH124" s="65"/>
      <c r="DI124" s="50">
        <v>465</v>
      </c>
      <c r="DJ124" s="50"/>
      <c r="DK124" s="50">
        <v>465</v>
      </c>
      <c r="DL124" s="50"/>
      <c r="DM124" s="50">
        <v>465</v>
      </c>
      <c r="DN124" s="56"/>
      <c r="DO124" s="65"/>
      <c r="DP124" s="50">
        <v>465</v>
      </c>
      <c r="DQ124" s="50">
        <v>200</v>
      </c>
      <c r="DR124" s="50">
        <v>465</v>
      </c>
      <c r="DS124" s="50">
        <v>465</v>
      </c>
      <c r="DT124" s="50"/>
      <c r="DU124" s="56"/>
      <c r="DV124" s="65"/>
      <c r="DW124" s="50"/>
      <c r="DX124" s="50">
        <v>465</v>
      </c>
      <c r="DY124" s="50">
        <v>465</v>
      </c>
      <c r="DZ124" s="50">
        <v>465</v>
      </c>
      <c r="EA124" s="50">
        <v>465</v>
      </c>
      <c r="EB124" s="56"/>
      <c r="EC124" s="65"/>
      <c r="ED124" s="50">
        <v>465</v>
      </c>
      <c r="EE124" s="50">
        <v>180</v>
      </c>
      <c r="EF124" s="50">
        <v>465</v>
      </c>
      <c r="EG124" s="50">
        <v>240</v>
      </c>
      <c r="EH124" s="50"/>
      <c r="EI124" s="56"/>
      <c r="EJ124" s="65"/>
      <c r="EK124" s="50">
        <f>465-60</f>
        <v>405</v>
      </c>
      <c r="EL124" s="50">
        <v>465</v>
      </c>
      <c r="EM124" s="50">
        <f>465-240</f>
        <v>225</v>
      </c>
      <c r="EN124" s="50">
        <v>465</v>
      </c>
      <c r="EO124" s="50"/>
      <c r="EP124" s="56"/>
      <c r="EQ124" s="65"/>
      <c r="ER124" s="50">
        <v>465</v>
      </c>
      <c r="ES124" s="50">
        <v>465</v>
      </c>
      <c r="ET124" s="50">
        <v>465</v>
      </c>
      <c r="EU124" s="50">
        <v>465</v>
      </c>
      <c r="EV124" s="50">
        <v>465</v>
      </c>
      <c r="EW124" s="56"/>
      <c r="EX124" s="65"/>
      <c r="EY124" s="50">
        <v>0</v>
      </c>
      <c r="EZ124" s="50">
        <v>0</v>
      </c>
      <c r="FA124" s="50">
        <v>0</v>
      </c>
      <c r="FB124" s="50">
        <v>0</v>
      </c>
      <c r="FC124" s="50">
        <v>0</v>
      </c>
      <c r="FD124" s="56"/>
      <c r="FE124" s="65"/>
      <c r="FF124" s="50">
        <f>465-90</f>
        <v>375</v>
      </c>
      <c r="FG124" s="50">
        <v>465</v>
      </c>
      <c r="FH124" s="50">
        <v>465</v>
      </c>
      <c r="FI124" s="50">
        <f>465-75</f>
        <v>390</v>
      </c>
      <c r="FJ124" s="50">
        <v>465</v>
      </c>
      <c r="FK124" s="56"/>
      <c r="FL124" s="65"/>
      <c r="FM124" s="50">
        <v>465</v>
      </c>
      <c r="FN124" s="50">
        <v>465</v>
      </c>
      <c r="FO124" s="50">
        <v>465</v>
      </c>
      <c r="FP124" s="50"/>
      <c r="FQ124" s="50">
        <v>465</v>
      </c>
      <c r="FR124" s="56"/>
      <c r="FS124" s="65"/>
      <c r="FT124" s="50">
        <v>465</v>
      </c>
      <c r="FU124" s="50">
        <v>465</v>
      </c>
      <c r="FV124" s="50">
        <v>465</v>
      </c>
      <c r="FW124" s="50">
        <v>465</v>
      </c>
      <c r="FX124" s="50">
        <v>465</v>
      </c>
      <c r="FY124" s="56"/>
      <c r="FZ124" s="65"/>
      <c r="GA124" s="50">
        <v>465</v>
      </c>
      <c r="GB124" s="50">
        <v>465</v>
      </c>
      <c r="GC124" s="50">
        <v>465</v>
      </c>
      <c r="GD124" s="50">
        <v>465</v>
      </c>
      <c r="GE124" s="50">
        <v>0</v>
      </c>
      <c r="GF124" s="56"/>
      <c r="GG124" s="65"/>
      <c r="GH124" s="50">
        <f>465-150</f>
        <v>315</v>
      </c>
      <c r="GI124" s="50">
        <v>0</v>
      </c>
      <c r="GJ124" s="50">
        <v>0</v>
      </c>
      <c r="GK124" s="50">
        <v>465</v>
      </c>
      <c r="GL124" s="50">
        <v>465</v>
      </c>
      <c r="GM124" s="56"/>
      <c r="GN124" s="65"/>
      <c r="GO124" s="50"/>
      <c r="GP124" s="50">
        <f>465/2</f>
        <v>232.5</v>
      </c>
      <c r="GQ124" s="50">
        <v>0</v>
      </c>
      <c r="GR124" s="50">
        <v>0</v>
      </c>
      <c r="GS124" s="50">
        <v>0</v>
      </c>
      <c r="GT124" s="56"/>
      <c r="GU124" s="65"/>
      <c r="GV124" s="50">
        <v>465</v>
      </c>
      <c r="GW124" s="50">
        <v>465</v>
      </c>
      <c r="GX124" s="50">
        <v>465</v>
      </c>
      <c r="GY124" s="50">
        <v>465</v>
      </c>
      <c r="GZ124" s="50">
        <v>465</v>
      </c>
      <c r="HA124" s="56"/>
      <c r="HB124" s="65"/>
      <c r="HC124" s="50">
        <f>465-90</f>
        <v>375</v>
      </c>
      <c r="HD124" s="50">
        <v>465</v>
      </c>
      <c r="HE124" s="50">
        <v>465</v>
      </c>
      <c r="HF124" s="50">
        <f>465-36</f>
        <v>429</v>
      </c>
      <c r="HG124" s="50">
        <v>465</v>
      </c>
      <c r="HH124" s="56"/>
      <c r="HI124" s="65"/>
      <c r="HJ124" s="50">
        <f>465-10</f>
        <v>455</v>
      </c>
      <c r="HK124" s="50">
        <f>465-80</f>
        <v>385</v>
      </c>
      <c r="HL124" s="50">
        <v>465</v>
      </c>
      <c r="HM124" s="50">
        <v>465</v>
      </c>
      <c r="HN124" s="50">
        <v>465</v>
      </c>
      <c r="HO124" s="56"/>
      <c r="HP124" s="65"/>
      <c r="HQ124" s="50">
        <v>465</v>
      </c>
      <c r="HR124" s="50">
        <f>465-125</f>
        <v>340</v>
      </c>
      <c r="HS124" s="50">
        <v>465</v>
      </c>
      <c r="HT124" s="50">
        <v>465</v>
      </c>
      <c r="HU124" s="50">
        <v>465</v>
      </c>
      <c r="HV124" s="56"/>
      <c r="HW124" s="65"/>
      <c r="HX124" s="50">
        <v>465</v>
      </c>
      <c r="HY124" s="50">
        <v>465</v>
      </c>
      <c r="HZ124" s="50">
        <v>0</v>
      </c>
      <c r="IA124" s="50">
        <f>465-120</f>
        <v>345</v>
      </c>
      <c r="IB124" s="50">
        <v>300</v>
      </c>
      <c r="IC124" s="56"/>
      <c r="ID124" s="65"/>
      <c r="IE124" s="50">
        <v>0</v>
      </c>
      <c r="IF124" s="50">
        <v>0</v>
      </c>
      <c r="IG124" s="50">
        <v>0</v>
      </c>
      <c r="IH124" s="50">
        <v>0</v>
      </c>
      <c r="II124" s="50">
        <v>0</v>
      </c>
      <c r="IJ124" s="56"/>
      <c r="IK124" s="65"/>
      <c r="IL124" s="50">
        <v>0</v>
      </c>
      <c r="IM124" s="50">
        <v>0</v>
      </c>
      <c r="IN124" s="50">
        <v>0</v>
      </c>
      <c r="IO124" s="50">
        <v>0</v>
      </c>
      <c r="IP124" s="50">
        <v>0</v>
      </c>
      <c r="IQ124" s="56"/>
      <c r="IR124" s="65"/>
      <c r="IS124" s="50">
        <v>0</v>
      </c>
      <c r="IT124" s="50">
        <v>465</v>
      </c>
      <c r="IU124" s="50">
        <v>0</v>
      </c>
      <c r="IV124" s="50">
        <v>465</v>
      </c>
      <c r="IW124" s="50">
        <v>465</v>
      </c>
      <c r="IX124" s="56"/>
      <c r="IY124" s="65"/>
      <c r="IZ124" s="50">
        <v>465</v>
      </c>
      <c r="JA124" s="50">
        <v>0</v>
      </c>
      <c r="JB124" s="50">
        <v>465</v>
      </c>
      <c r="JC124" s="50">
        <v>465</v>
      </c>
      <c r="JD124" s="50">
        <f>465-35-60</f>
        <v>370</v>
      </c>
      <c r="JE124" s="56"/>
      <c r="JF124" s="65"/>
      <c r="JG124" s="50">
        <f>430-50</f>
        <v>380</v>
      </c>
      <c r="JH124" s="50">
        <v>430</v>
      </c>
      <c r="JI124" s="50">
        <f>430-60</f>
        <v>370</v>
      </c>
      <c r="JJ124" s="50">
        <v>430</v>
      </c>
      <c r="JK124" s="50">
        <f>430-20-60-15-135</f>
        <v>200</v>
      </c>
      <c r="JL124" s="56"/>
      <c r="JM124" s="65"/>
      <c r="JN124" s="50">
        <v>430</v>
      </c>
      <c r="JO124" s="50">
        <f>430-10</f>
        <v>420</v>
      </c>
      <c r="JP124" s="50">
        <f>430</f>
        <v>430</v>
      </c>
      <c r="JQ124" s="50">
        <v>430</v>
      </c>
      <c r="JR124" s="50">
        <f>430-60</f>
        <v>370</v>
      </c>
      <c r="JS124" s="56"/>
      <c r="JT124" s="65"/>
      <c r="JU124" s="50">
        <v>430</v>
      </c>
      <c r="JV124" s="50">
        <v>430</v>
      </c>
      <c r="JW124" s="50">
        <v>430</v>
      </c>
      <c r="JX124" s="50">
        <v>430</v>
      </c>
      <c r="JY124" s="50">
        <f>430</f>
        <v>430</v>
      </c>
      <c r="JZ124" s="56"/>
      <c r="KA124" s="65"/>
      <c r="KB124" s="50">
        <v>0</v>
      </c>
      <c r="KC124" s="50">
        <v>0</v>
      </c>
      <c r="KD124" s="50">
        <f>430-55</f>
        <v>375</v>
      </c>
      <c r="KE124" s="50">
        <v>430</v>
      </c>
      <c r="KF124" s="50">
        <f>430-60-10</f>
        <v>360</v>
      </c>
      <c r="KG124" s="56"/>
      <c r="KH124" s="65"/>
      <c r="KI124" s="50">
        <v>430</v>
      </c>
      <c r="KJ124" s="50">
        <f>430-30-15</f>
        <v>385</v>
      </c>
      <c r="KK124" s="50">
        <v>0</v>
      </c>
      <c r="KL124" s="50">
        <v>0</v>
      </c>
      <c r="KM124" s="50">
        <f>430-120</f>
        <v>310</v>
      </c>
      <c r="KN124" s="56"/>
      <c r="KO124" s="65"/>
      <c r="KP124" s="50">
        <v>430</v>
      </c>
      <c r="KQ124" s="50">
        <v>430</v>
      </c>
      <c r="KR124" s="50">
        <v>0</v>
      </c>
      <c r="KS124" s="50">
        <v>0</v>
      </c>
      <c r="KT124" s="50">
        <f>430-60-15-75</f>
        <v>280</v>
      </c>
      <c r="KU124" s="56"/>
      <c r="KV124" s="65"/>
      <c r="KW124" s="50">
        <v>430</v>
      </c>
      <c r="KX124" s="50">
        <f>430-10-15</f>
        <v>405</v>
      </c>
      <c r="KY124" s="50">
        <f>430-20</f>
        <v>410</v>
      </c>
      <c r="KZ124" s="50">
        <f>430-15</f>
        <v>415</v>
      </c>
      <c r="LA124" s="50">
        <f>430-60-15</f>
        <v>355</v>
      </c>
      <c r="LB124" s="56"/>
      <c r="LC124" s="65"/>
      <c r="LD124" s="50">
        <v>0</v>
      </c>
      <c r="LE124" s="50">
        <f>430-75</f>
        <v>355</v>
      </c>
      <c r="LF124" s="50">
        <f>430-57</f>
        <v>373</v>
      </c>
      <c r="LG124" s="50">
        <f>430-21</f>
        <v>409</v>
      </c>
      <c r="LH124" s="50">
        <f>430-60-15-38</f>
        <v>317</v>
      </c>
      <c r="LI124" s="56"/>
      <c r="LJ124" s="65"/>
      <c r="LK124" s="50">
        <v>0</v>
      </c>
      <c r="LL124" s="50">
        <v>430</v>
      </c>
      <c r="LM124" s="50">
        <v>430</v>
      </c>
      <c r="LN124" s="50">
        <f>430-60-10</f>
        <v>360</v>
      </c>
      <c r="LO124" s="50"/>
      <c r="LP124" s="56"/>
      <c r="LQ124" s="65"/>
      <c r="LR124" s="50"/>
      <c r="LS124" s="50">
        <v>430</v>
      </c>
      <c r="LT124" s="50">
        <v>430</v>
      </c>
      <c r="LU124" s="50">
        <v>0</v>
      </c>
      <c r="LV124" s="50">
        <f>430-60</f>
        <v>370</v>
      </c>
      <c r="LW124" s="56"/>
      <c r="LX124" s="65"/>
      <c r="LY124" s="50">
        <v>430</v>
      </c>
      <c r="LZ124" s="50">
        <f>430-30</f>
        <v>400</v>
      </c>
      <c r="MA124" s="50">
        <v>430</v>
      </c>
      <c r="MB124" s="50">
        <v>430</v>
      </c>
      <c r="MC124" s="50">
        <f>430-60</f>
        <v>370</v>
      </c>
      <c r="MD124" s="56"/>
      <c r="ME124" s="65"/>
      <c r="MF124" s="50">
        <f>430-15</f>
        <v>415</v>
      </c>
      <c r="MG124" s="50">
        <v>430</v>
      </c>
      <c r="MH124" s="50">
        <v>430</v>
      </c>
      <c r="MI124" s="50">
        <v>430</v>
      </c>
      <c r="MJ124" s="50">
        <f>430-60-15</f>
        <v>355</v>
      </c>
      <c r="MK124" s="56"/>
      <c r="ML124" s="65"/>
      <c r="MM124" s="50">
        <v>430</v>
      </c>
      <c r="MN124" s="50">
        <v>430</v>
      </c>
      <c r="MO124" s="50">
        <v>430</v>
      </c>
      <c r="MP124" s="50">
        <f>430-60</f>
        <v>370</v>
      </c>
      <c r="MQ124" s="50"/>
      <c r="MR124" s="56"/>
      <c r="MS124" s="65"/>
      <c r="MT124" s="50">
        <v>0</v>
      </c>
      <c r="MU124" s="50">
        <v>0</v>
      </c>
      <c r="MV124" s="50">
        <v>0</v>
      </c>
      <c r="MW124" s="50">
        <v>0</v>
      </c>
      <c r="MX124" s="50">
        <v>0</v>
      </c>
      <c r="MY124" s="56"/>
      <c r="MZ124" s="65"/>
      <c r="NA124" s="50">
        <v>0</v>
      </c>
      <c r="NB124" s="50">
        <v>0</v>
      </c>
      <c r="NC124" s="50">
        <v>0</v>
      </c>
      <c r="ND124" s="50">
        <v>0</v>
      </c>
      <c r="NE124" s="50">
        <v>0</v>
      </c>
      <c r="NF124" s="56"/>
      <c r="NG124" s="65"/>
      <c r="NH124" s="50">
        <f>430-120</f>
        <v>310</v>
      </c>
      <c r="NI124" s="50">
        <f>430-5</f>
        <v>425</v>
      </c>
      <c r="NJ124" s="50">
        <v>430</v>
      </c>
      <c r="NK124" s="50">
        <v>430</v>
      </c>
      <c r="NL124" s="50">
        <f>430-60</f>
        <v>370</v>
      </c>
      <c r="NM124" s="56"/>
      <c r="NN124" s="65"/>
      <c r="NO124" s="50">
        <v>430</v>
      </c>
      <c r="NP124" s="50">
        <f>430-15-18</f>
        <v>397</v>
      </c>
      <c r="NQ124" s="50">
        <v>430</v>
      </c>
      <c r="NR124" s="50">
        <f>430-180</f>
        <v>250</v>
      </c>
      <c r="NS124" s="50">
        <f>430-60</f>
        <v>370</v>
      </c>
      <c r="NT124" s="56"/>
      <c r="NU124" s="65"/>
      <c r="NV124" s="50">
        <f>430-15-15-30</f>
        <v>370</v>
      </c>
      <c r="NW124" s="50">
        <v>430</v>
      </c>
      <c r="NX124" s="50">
        <v>0</v>
      </c>
      <c r="NY124" s="50">
        <f>430-60</f>
        <v>370</v>
      </c>
      <c r="NZ124" s="50">
        <f>430-60-15-5</f>
        <v>350</v>
      </c>
      <c r="OA124" s="56"/>
      <c r="OB124" s="65"/>
      <c r="OC124" s="50">
        <v>0</v>
      </c>
      <c r="OD124" s="50">
        <v>430</v>
      </c>
      <c r="OE124" s="50">
        <f>430-15-25</f>
        <v>390</v>
      </c>
      <c r="OF124" s="50">
        <v>430</v>
      </c>
      <c r="OG124" s="50">
        <f>430-60-12</f>
        <v>358</v>
      </c>
      <c r="OH124" s="56"/>
      <c r="OI124" s="65"/>
      <c r="OJ124" s="50">
        <f>430</f>
        <v>430</v>
      </c>
      <c r="OK124" s="50">
        <f>430-20</f>
        <v>410</v>
      </c>
      <c r="OL124" s="50">
        <f>430</f>
        <v>430</v>
      </c>
      <c r="OM124" s="50">
        <f>430-60-7</f>
        <v>363</v>
      </c>
      <c r="ON124" s="50">
        <v>0</v>
      </c>
      <c r="OO124" s="56"/>
      <c r="OP124" s="65"/>
      <c r="OQ124" s="50">
        <v>0</v>
      </c>
      <c r="OR124" s="50">
        <v>0</v>
      </c>
      <c r="OS124" s="50">
        <f>430-15</f>
        <v>415</v>
      </c>
      <c r="OT124" s="50">
        <f>430</f>
        <v>430</v>
      </c>
      <c r="OU124" s="50">
        <v>0</v>
      </c>
      <c r="OV124" s="56"/>
      <c r="OW124" s="65"/>
      <c r="OX124" s="50">
        <f>430</f>
        <v>430</v>
      </c>
      <c r="OY124" s="50">
        <f>430-15</f>
        <v>415</v>
      </c>
      <c r="OZ124" s="50">
        <f>430-60</f>
        <v>370</v>
      </c>
      <c r="PA124" s="50"/>
      <c r="PB124" s="50"/>
      <c r="PC124" s="56"/>
      <c r="PD124" s="65"/>
      <c r="PE124" s="50">
        <f>430</f>
        <v>430</v>
      </c>
      <c r="PF124" s="50">
        <f>430-165</f>
        <v>265</v>
      </c>
      <c r="PG124" s="50">
        <f>430-15</f>
        <v>415</v>
      </c>
      <c r="PH124" s="50">
        <f>430</f>
        <v>430</v>
      </c>
      <c r="PI124" s="50">
        <f>430-60-15</f>
        <v>355</v>
      </c>
      <c r="PJ124" s="56"/>
      <c r="PK124" s="65"/>
      <c r="PL124" s="50">
        <f>430-25-10</f>
        <v>395</v>
      </c>
      <c r="PM124" s="50">
        <f>430-40</f>
        <v>390</v>
      </c>
      <c r="PN124" s="50">
        <f>430</f>
        <v>430</v>
      </c>
      <c r="PO124" s="50">
        <f>430-80-5-60</f>
        <v>285</v>
      </c>
      <c r="PP124" s="50">
        <v>0</v>
      </c>
      <c r="PQ124" s="56"/>
      <c r="PR124" s="65"/>
    </row>
    <row r="125" spans="1:434" s="38" customFormat="1" ht="12" customHeight="1">
      <c r="A125" s="167" t="s">
        <v>2258</v>
      </c>
      <c r="B125" s="39" t="s">
        <v>2168</v>
      </c>
      <c r="C125" s="31">
        <f>SUMIFS(AKORD[[CZASY]:[CZASY]],AKORD[[DATA]:[DATA]],C100,AKORD[[IMIE]:[IMIE]],$A$125)</f>
        <v>0</v>
      </c>
      <c r="D125" s="31">
        <f>SUMIFS(AKORD[[CZASY]:[CZASY]],AKORD[[DATA]:[DATA]],D100,AKORD[[IMIE]:[IMIE]],$A$125)</f>
        <v>0</v>
      </c>
      <c r="E125" s="31">
        <f>SUMIFS(AKORD[[CZASY]:[CZASY]],AKORD[[DATA]:[DATA]],E100,AKORD[[IMIE]:[IMIE]],$A$125)</f>
        <v>0</v>
      </c>
      <c r="F125" s="54">
        <f>SUMIFS(AKORD[[CZASY]:[CZASY]],AKORD[[DATA]:[DATA]],F100,AKORD[[IMIE]:[IMIE]],$A$125)</f>
        <v>0</v>
      </c>
      <c r="G125" s="57">
        <f>SUMIFS(AKORD[[CZASY]:[CZASY]],AKORD[[DATA]:[DATA]],G100,AKORD[[IMIE]:[IMIE]],$A$125)</f>
        <v>0</v>
      </c>
      <c r="H125" s="31">
        <f>SUMIFS(AKORD[[CZASY]:[CZASY]],AKORD[[DATA]:[DATA]],H100,AKORD[[IMIE]:[IMIE]],$A$125)</f>
        <v>0</v>
      </c>
      <c r="I125" s="31">
        <f>SUMIFS(AKORD[[CZASY]:[CZASY]],AKORD[[DATA]:[DATA]],I100,AKORD[[IMIE]:[IMIE]],$A$125)</f>
        <v>0</v>
      </c>
      <c r="J125" s="31">
        <f>SUMIFS(AKORD[[CZASY]:[CZASY]],AKORD[[DATA]:[DATA]],J100,AKORD[[IMIE]:[IMIE]],$A$125)</f>
        <v>0</v>
      </c>
      <c r="K125" s="31">
        <f>SUMIFS(AKORD[[CZASY]:[CZASY]],AKORD[[DATA]:[DATA]],K100,AKORD[[IMIE]:[IMIE]],$A$125)</f>
        <v>0</v>
      </c>
      <c r="L125" s="31">
        <f>SUMIFS(AKORD[[CZASY]:[CZASY]],AKORD[[DATA]:[DATA]],L100,AKORD[[IMIE]:[IMIE]],$A$125)</f>
        <v>0</v>
      </c>
      <c r="M125" s="54">
        <f>SUMIFS(AKORD[[CZASY]:[CZASY]],AKORD[[DATA]:[DATA]],M100,AKORD[[IMIE]:[IMIE]],$A$125)</f>
        <v>0</v>
      </c>
      <c r="N125" s="57">
        <f>SUMIFS(AKORD[[CZASY]:[CZASY]],AKORD[[DATA]:[DATA]],N100,AKORD[[IMIE]:[IMIE]],$A$125)</f>
        <v>0</v>
      </c>
      <c r="O125" s="31">
        <f>SUMIFS(AKORD[[CZASY]:[CZASY]],AKORD[[DATA]:[DATA]],O100,AKORD[[IMIE]:[IMIE]],$A$125)</f>
        <v>0</v>
      </c>
      <c r="P125" s="31">
        <f>SUMIFS(AKORD[[CZASY]:[CZASY]],AKORD[[DATA]:[DATA]],P100,AKORD[[IMIE]:[IMIE]],$A$125)</f>
        <v>0</v>
      </c>
      <c r="Q125" s="31">
        <f>SUMIFS(AKORD[[CZASY]:[CZASY]],AKORD[[DATA]:[DATA]],Q100,AKORD[[IMIE]:[IMIE]],$A$125)</f>
        <v>0</v>
      </c>
      <c r="R125" s="31">
        <f>SUMIFS(AKORD[[CZASY]:[CZASY]],AKORD[[DATA]:[DATA]],R100,AKORD[[IMIE]:[IMIE]],$A$125)</f>
        <v>0</v>
      </c>
      <c r="S125" s="31">
        <f>SUMIFS(AKORD[[CZASY]:[CZASY]],AKORD[[DATA]:[DATA]],S100,AKORD[[IMIE]:[IMIE]],$A$125)</f>
        <v>0</v>
      </c>
      <c r="T125" s="54">
        <f>SUMIFS(AKORD[[CZASY]:[CZASY]],AKORD[[DATA]:[DATA]],T100,AKORD[[IMIE]:[IMIE]],$A$125)</f>
        <v>0</v>
      </c>
      <c r="U125" s="57">
        <f>SUMIFS(AKORD[[CZASY]:[CZASY]],AKORD[[DATA]:[DATA]],U100,AKORD[[IMIE]:[IMIE]],$A$125)</f>
        <v>0</v>
      </c>
      <c r="V125" s="31">
        <f>SUMIFS(AKORD[[CZASY]:[CZASY]],AKORD[[DATA]:[DATA]],V100,AKORD[[IMIE]:[IMIE]],$A$125)</f>
        <v>0</v>
      </c>
      <c r="W125" s="31">
        <f>SUMIFS(AKORD[[CZASY]:[CZASY]],AKORD[[DATA]:[DATA]],W100,AKORD[[IMIE]:[IMIE]],$A$125)</f>
        <v>0</v>
      </c>
      <c r="X125" s="31">
        <f>SUMIFS(AKORD[[CZASY]:[CZASY]],AKORD[[DATA]:[DATA]],X100,AKORD[[IMIE]:[IMIE]],$A$125)</f>
        <v>0</v>
      </c>
      <c r="Y125" s="31">
        <f>SUMIFS(AKORD[[CZASY]:[CZASY]],AKORD[[DATA]:[DATA]],Y100,AKORD[[IMIE]:[IMIE]],$A$125)</f>
        <v>0</v>
      </c>
      <c r="Z125" s="31">
        <f>SUMIFS(AKORD[[CZASY]:[CZASY]],AKORD[[DATA]:[DATA]],Z100,AKORD[[IMIE]:[IMIE]],$A$125)</f>
        <v>0</v>
      </c>
      <c r="AA125" s="54">
        <f>SUMIFS(AKORD[[CZASY]:[CZASY]],AKORD[[DATA]:[DATA]],AA100,AKORD[[IMIE]:[IMIE]],$A$125)</f>
        <v>0</v>
      </c>
      <c r="AB125" s="57">
        <f>SUMIFS(AKORD[[CZASY]:[CZASY]],AKORD[[DATA]:[DATA]],AB100,AKORD[[IMIE]:[IMIE]],$A$125)</f>
        <v>0</v>
      </c>
      <c r="AC125" s="31">
        <f>SUMIFS(AKORD[[CZASY]:[CZASY]],AKORD[[DATA]:[DATA]],AC100,AKORD[[IMIE]:[IMIE]],$A$125)</f>
        <v>0</v>
      </c>
      <c r="AD125" s="31">
        <f>SUMIFS(AKORD[[CZASY]:[CZASY]],AKORD[[DATA]:[DATA]],AD100,AKORD[[IMIE]:[IMIE]],$A$125)</f>
        <v>0</v>
      </c>
      <c r="AE125" s="31">
        <f>SUMIFS(AKORD[[CZASY]:[CZASY]],AKORD[[DATA]:[DATA]],AE100,AKORD[[IMIE]:[IMIE]],$A$125)</f>
        <v>0</v>
      </c>
      <c r="AF125" s="31">
        <f>SUMIFS(AKORD[[CZASY]:[CZASY]],AKORD[[DATA]:[DATA]],AF100,AKORD[[IMIE]:[IMIE]],$A$125)</f>
        <v>0</v>
      </c>
      <c r="AG125" s="31">
        <f>SUMIFS(AKORD[[CZASY]:[CZASY]],AKORD[[DATA]:[DATA]],AG100,AKORD[[IMIE]:[IMIE]],$A$125)</f>
        <v>0</v>
      </c>
      <c r="AH125" s="54">
        <f>SUMIFS(AKORD[[CZASY]:[CZASY]],AKORD[[DATA]:[DATA]],AH100,AKORD[[IMIE]:[IMIE]],$A$125)</f>
        <v>0</v>
      </c>
      <c r="AI125" s="57">
        <f>SUMIFS(AKORD[[CZASY]:[CZASY]],AKORD[[DATA]:[DATA]],AI100,AKORD[[IMIE]:[IMIE]],$A$125)</f>
        <v>0</v>
      </c>
      <c r="AJ125" s="31">
        <f>SUMIFS(AKORD[[CZASY]:[CZASY]],AKORD[[DATA]:[DATA]],AJ100,AKORD[[IMIE]:[IMIE]],$A$125)</f>
        <v>0</v>
      </c>
      <c r="AK125" s="31">
        <f>SUMIFS(AKORD[[CZASY]:[CZASY]],AKORD[[DATA]:[DATA]],AK100,AKORD[[IMIE]:[IMIE]],$A$125)</f>
        <v>0</v>
      </c>
      <c r="AL125" s="31">
        <f>SUMIFS(AKORD[[CZASY]:[CZASY]],AKORD[[DATA]:[DATA]],AL100,AKORD[[IMIE]:[IMIE]],$A$125)</f>
        <v>0</v>
      </c>
      <c r="AM125" s="31">
        <f>SUMIFS(AKORD[[CZASY]:[CZASY]],AKORD[[DATA]:[DATA]],AM100,AKORD[[IMIE]:[IMIE]],$A$125)</f>
        <v>0</v>
      </c>
      <c r="AN125" s="31">
        <f>SUMIFS(AKORD[[CZASY]:[CZASY]],AKORD[[DATA]:[DATA]],AN100,AKORD[[IMIE]:[IMIE]],$A$125)</f>
        <v>0</v>
      </c>
      <c r="AO125" s="54">
        <f>SUMIFS(AKORD[[CZASY]:[CZASY]],AKORD[[DATA]:[DATA]],AO100,AKORD[[IMIE]:[IMIE]],$A$125)</f>
        <v>0</v>
      </c>
      <c r="AP125" s="57">
        <f>SUMIFS(AKORD[[CZASY]:[CZASY]],AKORD[[DATA]:[DATA]],AP100,AKORD[[IMIE]:[IMIE]],$A$125)</f>
        <v>0</v>
      </c>
      <c r="AQ125" s="31">
        <f>SUMIFS(AKORD[[CZASY]:[CZASY]],AKORD[[DATA]:[DATA]],AQ100,AKORD[[IMIE]:[IMIE]],$A$125)</f>
        <v>0</v>
      </c>
      <c r="AR125" s="31">
        <f>SUMIFS(AKORD[[CZASY]:[CZASY]],AKORD[[DATA]:[DATA]],AR100,AKORD[[IMIE]:[IMIE]],$A$125)</f>
        <v>0</v>
      </c>
      <c r="AS125" s="31">
        <f>SUMIFS(AKORD[[CZASY]:[CZASY]],AKORD[[DATA]:[DATA]],AS100,AKORD[[IMIE]:[IMIE]],$A$125)</f>
        <v>0</v>
      </c>
      <c r="AT125" s="31">
        <f>SUMIFS(AKORD[[CZASY]:[CZASY]],AKORD[[DATA]:[DATA]],AT100,AKORD[[IMIE]:[IMIE]],$A$125)</f>
        <v>0</v>
      </c>
      <c r="AU125" s="31">
        <f>SUMIFS(AKORD[[CZASY]:[CZASY]],AKORD[[DATA]:[DATA]],AU100,AKORD[[IMIE]:[IMIE]],$A$125)</f>
        <v>0</v>
      </c>
      <c r="AV125" s="54">
        <f>SUMIFS(AKORD[[CZASY]:[CZASY]],AKORD[[DATA]:[DATA]],AV100,AKORD[[IMIE]:[IMIE]],$A$125)</f>
        <v>0</v>
      </c>
      <c r="AW125" s="57">
        <f>SUMIFS(AKORD[[CZASY]:[CZASY]],AKORD[[DATA]:[DATA]],AW100,AKORD[[IMIE]:[IMIE]],$A$125)</f>
        <v>0</v>
      </c>
      <c r="AX125" s="31">
        <f>SUMIFS(AKORD[[CZASY]:[CZASY]],AKORD[[DATA]:[DATA]],AX100,AKORD[[IMIE]:[IMIE]],$A$125)</f>
        <v>0</v>
      </c>
      <c r="AY125" s="31">
        <f>SUMIFS(AKORD[[CZASY]:[CZASY]],AKORD[[DATA]:[DATA]],AY100,AKORD[[IMIE]:[IMIE]],$A$125)</f>
        <v>0</v>
      </c>
      <c r="AZ125" s="31">
        <f>SUMIFS(AKORD[[CZASY]:[CZASY]],AKORD[[DATA]:[DATA]],AZ100,AKORD[[IMIE]:[IMIE]],$A$125)</f>
        <v>0</v>
      </c>
      <c r="BA125" s="31">
        <f>SUMIFS(AKORD[[CZASY]:[CZASY]],AKORD[[DATA]:[DATA]],BA100,AKORD[[IMIE]:[IMIE]],$A$125)</f>
        <v>0</v>
      </c>
      <c r="BB125" s="31">
        <f>SUMIFS(AKORD[[CZASY]:[CZASY]],AKORD[[DATA]:[DATA]],BB100,AKORD[[IMIE]:[IMIE]],$A$125)</f>
        <v>0</v>
      </c>
      <c r="BC125" s="54">
        <f>SUMIFS(AKORD[[CZASY]:[CZASY]],AKORD[[DATA]:[DATA]],BC100,AKORD[[IMIE]:[IMIE]],$A$125)</f>
        <v>0</v>
      </c>
      <c r="BD125" s="57">
        <f>SUMIFS(AKORD[[CZASY]:[CZASY]],AKORD[[DATA]:[DATA]],BD100,AKORD[[IMIE]:[IMIE]],$A$125)</f>
        <v>0</v>
      </c>
      <c r="BE125" s="31">
        <f>SUMIFS(AKORD[[CZASY]:[CZASY]],AKORD[[DATA]:[DATA]],BE100,AKORD[[IMIE]:[IMIE]],$A$125)</f>
        <v>0</v>
      </c>
      <c r="BF125" s="31">
        <f>SUMIFS(AKORD[[CZASY]:[CZASY]],AKORD[[DATA]:[DATA]],BF100,AKORD[[IMIE]:[IMIE]],$A$125)</f>
        <v>0</v>
      </c>
      <c r="BG125" s="31">
        <f>SUMIFS(AKORD[[CZASY]:[CZASY]],AKORD[[DATA]:[DATA]],BG100,AKORD[[IMIE]:[IMIE]],$A$125)</f>
        <v>0</v>
      </c>
      <c r="BH125" s="31">
        <f>SUMIFS(AKORD[[CZASY]:[CZASY]],AKORD[[DATA]:[DATA]],BH100,AKORD[[IMIE]:[IMIE]],$A$125)</f>
        <v>0</v>
      </c>
      <c r="BI125" s="31">
        <f>SUMIFS(AKORD[[CZASY]:[CZASY]],AKORD[[DATA]:[DATA]],BI100,AKORD[[IMIE]:[IMIE]],$A$125)</f>
        <v>0</v>
      </c>
      <c r="BJ125" s="54">
        <f>SUMIFS(AKORD[[CZASY]:[CZASY]],AKORD[[DATA]:[DATA]],BJ100,AKORD[[IMIE]:[IMIE]],$A$125)</f>
        <v>0</v>
      </c>
      <c r="BK125" s="57">
        <f>SUMIFS(AKORD[[CZASY]:[CZASY]],AKORD[[DATA]:[DATA]],BK100,AKORD[[IMIE]:[IMIE]],$A$125)</f>
        <v>0</v>
      </c>
      <c r="BL125" s="31">
        <f>SUMIFS(AKORD[[CZASY]:[CZASY]],AKORD[[DATA]:[DATA]],BL100,AKORD[[IMIE]:[IMIE]],$A$125)</f>
        <v>0</v>
      </c>
      <c r="BM125" s="31">
        <f>SUMIFS(AKORD[[CZASY]:[CZASY]],AKORD[[DATA]:[DATA]],BM100,AKORD[[IMIE]:[IMIE]],$A$125)</f>
        <v>0</v>
      </c>
      <c r="BN125" s="31">
        <f>SUMIFS(AKORD[[CZASY]:[CZASY]],AKORD[[DATA]:[DATA]],BN100,AKORD[[IMIE]:[IMIE]],$A$125)</f>
        <v>0</v>
      </c>
      <c r="BO125" s="31">
        <f>SUMIFS(AKORD[[CZASY]:[CZASY]],AKORD[[DATA]:[DATA]],BO100,AKORD[[IMIE]:[IMIE]],$A$125)</f>
        <v>0</v>
      </c>
      <c r="BP125" s="31">
        <f>SUMIFS(AKORD[[CZASY]:[CZASY]],AKORD[[DATA]:[DATA]],BP100,AKORD[[IMIE]:[IMIE]],$A$125)</f>
        <v>0</v>
      </c>
      <c r="BQ125" s="54">
        <f>SUMIFS(AKORD[[CZASY]:[CZASY]],AKORD[[DATA]:[DATA]],BQ100,AKORD[[IMIE]:[IMIE]],$A$125)</f>
        <v>0</v>
      </c>
      <c r="BR125" s="57">
        <f>SUMIFS(AKORD[[CZASY]:[CZASY]],AKORD[[DATA]:[DATA]],BR100,AKORD[[IMIE]:[IMIE]],$A$125)</f>
        <v>0</v>
      </c>
      <c r="BS125" s="31">
        <f>SUMIFS(AKORD[[CZASY]:[CZASY]],AKORD[[DATA]:[DATA]],BS100,AKORD[[IMIE]:[IMIE]],$A$125)</f>
        <v>0</v>
      </c>
      <c r="BT125" s="31">
        <f>SUMIFS(AKORD[[CZASY]:[CZASY]],AKORD[[DATA]:[DATA]],BT100,AKORD[[IMIE]:[IMIE]],$A$125)</f>
        <v>0</v>
      </c>
      <c r="BU125" s="31">
        <f>SUMIFS(AKORD[[CZASY]:[CZASY]],AKORD[[DATA]:[DATA]],BU100,AKORD[[IMIE]:[IMIE]],$A$125)</f>
        <v>0</v>
      </c>
      <c r="BV125" s="31">
        <f>SUMIFS(AKORD[[CZASY]:[CZASY]],AKORD[[DATA]:[DATA]],BV100,AKORD[[IMIE]:[IMIE]],$A$125)</f>
        <v>0</v>
      </c>
      <c r="BW125" s="31">
        <f>SUMIFS(AKORD[[CZASY]:[CZASY]],AKORD[[DATA]:[DATA]],BW100,AKORD[[IMIE]:[IMIE]],$A$125)</f>
        <v>0</v>
      </c>
      <c r="BX125" s="54">
        <f>SUMIFS(AKORD[[CZASY]:[CZASY]],AKORD[[DATA]:[DATA]],BX100,AKORD[[IMIE]:[IMIE]],$A$125)</f>
        <v>0</v>
      </c>
      <c r="BY125" s="57">
        <f>SUMIFS(AKORD[[CZASY]:[CZASY]],AKORD[[DATA]:[DATA]],BY100,AKORD[[IMIE]:[IMIE]],$A$125)</f>
        <v>0</v>
      </c>
      <c r="BZ125" s="31">
        <f>SUMIFS(AKORD[[CZASY]:[CZASY]],AKORD[[DATA]:[DATA]],BZ100,AKORD[[IMIE]:[IMIE]],$A$125)</f>
        <v>0</v>
      </c>
      <c r="CA125" s="31">
        <f>SUMIFS(AKORD[[CZASY]:[CZASY]],AKORD[[DATA]:[DATA]],CA100,AKORD[[IMIE]:[IMIE]],$A$125)</f>
        <v>0</v>
      </c>
      <c r="CB125" s="31">
        <f>SUMIFS(AKORD[[CZASY]:[CZASY]],AKORD[[DATA]:[DATA]],CB100,AKORD[[IMIE]:[IMIE]],$A$125)</f>
        <v>0</v>
      </c>
      <c r="CC125" s="31">
        <f>SUMIFS(AKORD[[CZASY]:[CZASY]],AKORD[[DATA]:[DATA]],CC100,AKORD[[IMIE]:[IMIE]],$A$125)</f>
        <v>0</v>
      </c>
      <c r="CD125" s="31">
        <f>SUMIFS(AKORD[[CZASY]:[CZASY]],AKORD[[DATA]:[DATA]],CD100,AKORD[[IMIE]:[IMIE]],$A$125)</f>
        <v>0</v>
      </c>
      <c r="CE125" s="54">
        <f>SUMIFS(AKORD[[CZASY]:[CZASY]],AKORD[[DATA]:[DATA]],CE100,AKORD[[IMIE]:[IMIE]],$A$125)</f>
        <v>0</v>
      </c>
      <c r="CF125" s="57">
        <f>SUMIFS(AKORD[[CZASY]:[CZASY]],AKORD[[DATA]:[DATA]],CF100,AKORD[[IMIE]:[IMIE]],$A$125)</f>
        <v>0</v>
      </c>
      <c r="CG125" s="31">
        <f>SUMIFS(AKORD[[CZASY]:[CZASY]],AKORD[[DATA]:[DATA]],CG100,AKORD[[IMIE]:[IMIE]],$A$125)</f>
        <v>0</v>
      </c>
      <c r="CH125" s="31">
        <f>SUMIFS(AKORD[[CZASY]:[CZASY]],AKORD[[DATA]:[DATA]],CH100,AKORD[[IMIE]:[IMIE]],$A$125)</f>
        <v>0</v>
      </c>
      <c r="CI125" s="31">
        <f>SUMIFS(AKORD[[CZASY]:[CZASY]],AKORD[[DATA]:[DATA]],CI100,AKORD[[IMIE]:[IMIE]],$A$125)</f>
        <v>0</v>
      </c>
      <c r="CJ125" s="31">
        <f>SUMIFS(AKORD[[CZASY]:[CZASY]],AKORD[[DATA]:[DATA]],CJ100,AKORD[[IMIE]:[IMIE]],$A$125)</f>
        <v>0</v>
      </c>
      <c r="CK125" s="31">
        <f>SUMIFS(AKORD[[CZASY]:[CZASY]],AKORD[[DATA]:[DATA]],CK100,AKORD[[IMIE]:[IMIE]],$A$125)</f>
        <v>0</v>
      </c>
      <c r="CL125" s="54">
        <f>SUMIFS(AKORD[[CZASY]:[CZASY]],AKORD[[DATA]:[DATA]],CL100,AKORD[[IMIE]:[IMIE]],$A$125)</f>
        <v>0</v>
      </c>
      <c r="CM125" s="57">
        <f>SUMIFS(AKORD[[CZASY]:[CZASY]],AKORD[[DATA]:[DATA]],CM100,AKORD[[IMIE]:[IMIE]],$A$125)</f>
        <v>0</v>
      </c>
      <c r="CN125" s="31">
        <f>SUMIFS(AKORD[[CZASY]:[CZASY]],AKORD[[DATA]:[DATA]],CN100,AKORD[[IMIE]:[IMIE]],$A$125)</f>
        <v>0</v>
      </c>
      <c r="CO125" s="31">
        <f>SUMIFS(AKORD[[CZASY]:[CZASY]],AKORD[[DATA]:[DATA]],CO100,AKORD[[IMIE]:[IMIE]],$A$125)</f>
        <v>0</v>
      </c>
      <c r="CP125" s="31">
        <f>SUMIFS(AKORD[[CZASY]:[CZASY]],AKORD[[DATA]:[DATA]],CP100,AKORD[[IMIE]:[IMIE]],$A$125)</f>
        <v>0</v>
      </c>
      <c r="CQ125" s="31">
        <f>SUMIFS(AKORD[[CZASY]:[CZASY]],AKORD[[DATA]:[DATA]],CQ100,AKORD[[IMIE]:[IMIE]],$A$125)</f>
        <v>0</v>
      </c>
      <c r="CR125" s="31">
        <f>SUMIFS(AKORD[[CZASY]:[CZASY]],AKORD[[DATA]:[DATA]],CR100,AKORD[[IMIE]:[IMIE]],$A$125)</f>
        <v>0</v>
      </c>
      <c r="CS125" s="54">
        <f>SUMIFS(AKORD[[CZASY]:[CZASY]],AKORD[[DATA]:[DATA]],CS100,AKORD[[IMIE]:[IMIE]],$A$125)</f>
        <v>0</v>
      </c>
      <c r="CT125" s="57">
        <f>SUMIFS(AKORD[[CZASY]:[CZASY]],AKORD[[DATA]:[DATA]],CT100,AKORD[[IMIE]:[IMIE]],$A$125)</f>
        <v>0</v>
      </c>
      <c r="CU125" s="31">
        <f>SUMIFS(AKORD[[CZASY]:[CZASY]],AKORD[[DATA]:[DATA]],CU100,AKORD[[IMIE]:[IMIE]],$A$125)</f>
        <v>0</v>
      </c>
      <c r="CV125" s="31">
        <f>SUMIFS(AKORD[[CZASY]:[CZASY]],AKORD[[DATA]:[DATA]],CV100,AKORD[[IMIE]:[IMIE]],$A$125)</f>
        <v>0</v>
      </c>
      <c r="CW125" s="31">
        <f>SUMIFS(AKORD[[CZASY]:[CZASY]],AKORD[[DATA]:[DATA]],CW100,AKORD[[IMIE]:[IMIE]],$A$125)</f>
        <v>0</v>
      </c>
      <c r="CX125" s="31">
        <f>SUMIFS(AKORD[[CZASY]:[CZASY]],AKORD[[DATA]:[DATA]],CX100,AKORD[[IMIE]:[IMIE]],$A$125)</f>
        <v>0</v>
      </c>
      <c r="CY125" s="31">
        <f>SUMIFS(AKORD[[CZASY]:[CZASY]],AKORD[[DATA]:[DATA]],CY100,AKORD[[IMIE]:[IMIE]],$A$125)</f>
        <v>0</v>
      </c>
      <c r="CZ125" s="54">
        <f>SUMIFS(AKORD[[CZASY]:[CZASY]],AKORD[[DATA]:[DATA]],CZ100,AKORD[[IMIE]:[IMIE]],$A$125)</f>
        <v>0</v>
      </c>
      <c r="DA125" s="57">
        <f>SUMIFS(AKORD[[CZASY]:[CZASY]],AKORD[[DATA]:[DATA]],DA100,AKORD[[IMIE]:[IMIE]],$A$125)</f>
        <v>0</v>
      </c>
      <c r="DB125" s="31">
        <f>SUMIFS(AKORD[[CZASY]:[CZASY]],AKORD[[DATA]:[DATA]],DB100,AKORD[[IMIE]:[IMIE]],$A$125)</f>
        <v>0</v>
      </c>
      <c r="DC125" s="31">
        <f>SUMIFS(AKORD[[CZASY]:[CZASY]],AKORD[[DATA]:[DATA]],DC100,AKORD[[IMIE]:[IMIE]],$A$125)</f>
        <v>0</v>
      </c>
      <c r="DD125" s="31">
        <f>SUMIFS(AKORD[[CZASY]:[CZASY]],AKORD[[DATA]:[DATA]],DD100,AKORD[[IMIE]:[IMIE]],$A$125)</f>
        <v>0</v>
      </c>
      <c r="DE125" s="31">
        <f>SUMIFS(AKORD[[CZASY]:[CZASY]],AKORD[[DATA]:[DATA]],DE100,AKORD[[IMIE]:[IMIE]],$A$125)</f>
        <v>0</v>
      </c>
      <c r="DF125" s="31">
        <f>SUMIFS(AKORD[[CZASY]:[CZASY]],AKORD[[DATA]:[DATA]],DF100,AKORD[[IMIE]:[IMIE]],$A$125)</f>
        <v>0</v>
      </c>
      <c r="DG125" s="54">
        <f>SUMIFS(AKORD[[CZASY]:[CZASY]],AKORD[[DATA]:[DATA]],DG100,AKORD[[IMIE]:[IMIE]],$A$125)</f>
        <v>0</v>
      </c>
      <c r="DH125" s="57">
        <f>SUMIFS(AKORD[[CZASY]:[CZASY]],AKORD[[DATA]:[DATA]],DH100,AKORD[[IMIE]:[IMIE]],$A$125)</f>
        <v>0</v>
      </c>
      <c r="DI125" s="31">
        <f>SUMIFS(AKORD[[CZASY]:[CZASY]],AKORD[[DATA]:[DATA]],DI100,AKORD[[IMIE]:[IMIE]],$A$125)</f>
        <v>0</v>
      </c>
      <c r="DJ125" s="31">
        <f>SUMIFS(AKORD[[CZASY]:[CZASY]],AKORD[[DATA]:[DATA]],DJ100,AKORD[[IMIE]:[IMIE]],$A$125)</f>
        <v>0</v>
      </c>
      <c r="DK125" s="31">
        <f>SUMIFS(AKORD[[CZASY]:[CZASY]],AKORD[[DATA]:[DATA]],DK100,AKORD[[IMIE]:[IMIE]],$A$125)</f>
        <v>0</v>
      </c>
      <c r="DL125" s="31">
        <f>SUMIFS(AKORD[[CZASY]:[CZASY]],AKORD[[DATA]:[DATA]],DL100,AKORD[[IMIE]:[IMIE]],$A$125)</f>
        <v>0</v>
      </c>
      <c r="DM125" s="31">
        <f>SUMIFS(AKORD[[CZASY]:[CZASY]],AKORD[[DATA]:[DATA]],DM100,AKORD[[IMIE]:[IMIE]],$A$125)</f>
        <v>0</v>
      </c>
      <c r="DN125" s="54">
        <f>SUMIFS(AKORD[[CZASY]:[CZASY]],AKORD[[DATA]:[DATA]],DN100,AKORD[[IMIE]:[IMIE]],$A$125)</f>
        <v>0</v>
      </c>
      <c r="DO125" s="57">
        <f>SUMIFS(AKORD[[CZASY]:[CZASY]],AKORD[[DATA]:[DATA]],DO100,AKORD[[IMIE]:[IMIE]],$A$125)</f>
        <v>0</v>
      </c>
      <c r="DP125" s="31">
        <f>SUMIFS(AKORD[[CZASY]:[CZASY]],AKORD[[DATA]:[DATA]],DP100,AKORD[[IMIE]:[IMIE]],$A$125)</f>
        <v>0</v>
      </c>
      <c r="DQ125" s="31">
        <f>SUMIFS(AKORD[[CZASY]:[CZASY]],AKORD[[DATA]:[DATA]],DQ100,AKORD[[IMIE]:[IMIE]],$A$125)</f>
        <v>0</v>
      </c>
      <c r="DR125" s="31">
        <f>SUMIFS(AKORD[[CZASY]:[CZASY]],AKORD[[DATA]:[DATA]],DR100,AKORD[[IMIE]:[IMIE]],$A$125)</f>
        <v>0</v>
      </c>
      <c r="DS125" s="31">
        <f>SUMIFS(AKORD[[CZASY]:[CZASY]],AKORD[[DATA]:[DATA]],DS100,AKORD[[IMIE]:[IMIE]],$A$125)</f>
        <v>0</v>
      </c>
      <c r="DT125" s="31">
        <f>SUMIFS(AKORD[[CZASY]:[CZASY]],AKORD[[DATA]:[DATA]],DT100,AKORD[[IMIE]:[IMIE]],$A$125)</f>
        <v>0</v>
      </c>
      <c r="DU125" s="54">
        <f>SUMIFS(AKORD[[CZASY]:[CZASY]],AKORD[[DATA]:[DATA]],DU100,AKORD[[IMIE]:[IMIE]],$A$125)</f>
        <v>0</v>
      </c>
      <c r="DV125" s="57">
        <f>SUMIFS(AKORD[[CZASY]:[CZASY]],AKORD[[DATA]:[DATA]],DV100,AKORD[[IMIE]:[IMIE]],$A$125)</f>
        <v>0</v>
      </c>
      <c r="DW125" s="31">
        <f>SUMIFS(AKORD[[CZASY]:[CZASY]],AKORD[[DATA]:[DATA]],DW100,AKORD[[IMIE]:[IMIE]],$A$125)</f>
        <v>0</v>
      </c>
      <c r="DX125" s="31">
        <f>SUMIFS(AKORD[[CZASY]:[CZASY]],AKORD[[DATA]:[DATA]],DX100,AKORD[[IMIE]:[IMIE]],$A$125)</f>
        <v>0</v>
      </c>
      <c r="DY125" s="31">
        <f>SUMIFS(AKORD[[CZASY]:[CZASY]],AKORD[[DATA]:[DATA]],DY100,AKORD[[IMIE]:[IMIE]],$A$125)</f>
        <v>0</v>
      </c>
      <c r="DZ125" s="31">
        <f>SUMIFS(AKORD[[CZASY]:[CZASY]],AKORD[[DATA]:[DATA]],DZ100,AKORD[[IMIE]:[IMIE]],$A$125)</f>
        <v>0</v>
      </c>
      <c r="EA125" s="31">
        <f>SUMIFS(AKORD[[CZASY]:[CZASY]],AKORD[[DATA]:[DATA]],EA100,AKORD[[IMIE]:[IMIE]],$A$125)</f>
        <v>0</v>
      </c>
      <c r="EB125" s="54">
        <f>SUMIFS(AKORD[[CZASY]:[CZASY]],AKORD[[DATA]:[DATA]],EB100,AKORD[[IMIE]:[IMIE]],$A$125)</f>
        <v>0</v>
      </c>
      <c r="EC125" s="57">
        <f>SUMIFS(AKORD[[CZASY]:[CZASY]],AKORD[[DATA]:[DATA]],EC100,AKORD[[IMIE]:[IMIE]],$A$125)</f>
        <v>0</v>
      </c>
      <c r="ED125" s="31">
        <f>SUMIFS(AKORD[[CZASY]:[CZASY]],AKORD[[DATA]:[DATA]],ED100,AKORD[[IMIE]:[IMIE]],$A$125)</f>
        <v>0</v>
      </c>
      <c r="EE125" s="31">
        <f>SUMIFS(AKORD[[CZASY]:[CZASY]],AKORD[[DATA]:[DATA]],EE100,AKORD[[IMIE]:[IMIE]],$A$125)</f>
        <v>0</v>
      </c>
      <c r="EF125" s="31">
        <f>SUMIFS(AKORD[[CZASY]:[CZASY]],AKORD[[DATA]:[DATA]],EF100,AKORD[[IMIE]:[IMIE]],$A$125)</f>
        <v>0</v>
      </c>
      <c r="EG125" s="31">
        <f>SUMIFS(AKORD[[CZASY]:[CZASY]],AKORD[[DATA]:[DATA]],EG100,AKORD[[IMIE]:[IMIE]],$A$125)</f>
        <v>0</v>
      </c>
      <c r="EH125" s="31">
        <f>SUMIFS(AKORD[[CZASY]:[CZASY]],AKORD[[DATA]:[DATA]],EH100,AKORD[[IMIE]:[IMIE]],$A$125)</f>
        <v>0</v>
      </c>
      <c r="EI125" s="54">
        <f>SUMIFS(AKORD[[CZASY]:[CZASY]],AKORD[[DATA]:[DATA]],EI100,AKORD[[IMIE]:[IMIE]],$A$125)</f>
        <v>0</v>
      </c>
      <c r="EJ125" s="57">
        <f>SUMIFS(AKORD[[CZASY]:[CZASY]],AKORD[[DATA]:[DATA]],EJ100,AKORD[[IMIE]:[IMIE]],$A$125)</f>
        <v>0</v>
      </c>
      <c r="EK125" s="31">
        <f>SUMIFS(AKORD[[CZASY]:[CZASY]],AKORD[[DATA]:[DATA]],EK100,AKORD[[IMIE]:[IMIE]],$A$125)</f>
        <v>0</v>
      </c>
      <c r="EL125" s="31">
        <f>SUMIFS(AKORD[[CZASY]:[CZASY]],AKORD[[DATA]:[DATA]],EL100,AKORD[[IMIE]:[IMIE]],$A$125)</f>
        <v>0</v>
      </c>
      <c r="EM125" s="31">
        <f>SUMIFS(AKORD[[CZASY]:[CZASY]],AKORD[[DATA]:[DATA]],EM100,AKORD[[IMIE]:[IMIE]],$A$125)</f>
        <v>0</v>
      </c>
      <c r="EN125" s="31">
        <f>SUMIFS(AKORD[[CZASY]:[CZASY]],AKORD[[DATA]:[DATA]],EN100,AKORD[[IMIE]:[IMIE]],$A$125)</f>
        <v>0</v>
      </c>
      <c r="EO125" s="31">
        <f>SUMIFS(AKORD[[CZASY]:[CZASY]],AKORD[[DATA]:[DATA]],EO100,AKORD[[IMIE]:[IMIE]],$A$125)</f>
        <v>0</v>
      </c>
      <c r="EP125" s="54">
        <f>SUMIFS(AKORD[[CZASY]:[CZASY]],AKORD[[DATA]:[DATA]],EP100,AKORD[[IMIE]:[IMIE]],$A$125)</f>
        <v>0</v>
      </c>
      <c r="EQ125" s="57">
        <f>SUMIFS(AKORD[[CZASY]:[CZASY]],AKORD[[DATA]:[DATA]],EQ100,AKORD[[IMIE]:[IMIE]],$A$125)</f>
        <v>0</v>
      </c>
      <c r="ER125" s="31">
        <f>SUMIFS(AKORD[[CZASY]:[CZASY]],AKORD[[DATA]:[DATA]],ER100,AKORD[[IMIE]:[IMIE]],$A$125)</f>
        <v>0</v>
      </c>
      <c r="ES125" s="31">
        <f>SUMIFS(AKORD[[CZASY]:[CZASY]],AKORD[[DATA]:[DATA]],ES100,AKORD[[IMIE]:[IMIE]],$A$125)</f>
        <v>0</v>
      </c>
      <c r="ET125" s="31">
        <f>SUMIFS(AKORD[[CZASY]:[CZASY]],AKORD[[DATA]:[DATA]],ET100,AKORD[[IMIE]:[IMIE]],$A$125)</f>
        <v>0</v>
      </c>
      <c r="EU125" s="31">
        <f>SUMIFS(AKORD[[CZASY]:[CZASY]],AKORD[[DATA]:[DATA]],EU100,AKORD[[IMIE]:[IMIE]],$A$125)</f>
        <v>0</v>
      </c>
      <c r="EV125" s="31">
        <f>SUMIFS(AKORD[[CZASY]:[CZASY]],AKORD[[DATA]:[DATA]],EV100,AKORD[[IMIE]:[IMIE]],$A$125)</f>
        <v>0</v>
      </c>
      <c r="EW125" s="54">
        <f>SUMIFS(AKORD[[CZASY]:[CZASY]],AKORD[[DATA]:[DATA]],EW100,AKORD[[IMIE]:[IMIE]],$A$125)</f>
        <v>0</v>
      </c>
      <c r="EX125" s="57">
        <f>SUMIFS(AKORD[[CZASY]:[CZASY]],AKORD[[DATA]:[DATA]],EX100,AKORD[[IMIE]:[IMIE]],$A$125)</f>
        <v>0</v>
      </c>
      <c r="EY125" s="31">
        <f>SUMIFS(AKORD[[CZASY]:[CZASY]],AKORD[[DATA]:[DATA]],EY100,AKORD[[IMIE]:[IMIE]],$A$125)</f>
        <v>0</v>
      </c>
      <c r="EZ125" s="31">
        <f>SUMIFS(AKORD[[CZASY]:[CZASY]],AKORD[[DATA]:[DATA]],EZ100,AKORD[[IMIE]:[IMIE]],$A$125)</f>
        <v>0</v>
      </c>
      <c r="FA125" s="31">
        <f>SUMIFS(AKORD[[CZASY]:[CZASY]],AKORD[[DATA]:[DATA]],FA100,AKORD[[IMIE]:[IMIE]],$A$125)</f>
        <v>0</v>
      </c>
      <c r="FB125" s="31">
        <f>SUMIFS(AKORD[[CZASY]:[CZASY]],AKORD[[DATA]:[DATA]],FB100,AKORD[[IMIE]:[IMIE]],$A$125)</f>
        <v>0</v>
      </c>
      <c r="FC125" s="31">
        <f>SUMIFS(AKORD[[CZASY]:[CZASY]],AKORD[[DATA]:[DATA]],FC100,AKORD[[IMIE]:[IMIE]],$A$125)</f>
        <v>0</v>
      </c>
      <c r="FD125" s="54">
        <f>SUMIFS(AKORD[[CZASY]:[CZASY]],AKORD[[DATA]:[DATA]],FD100,AKORD[[IMIE]:[IMIE]],$A$125)</f>
        <v>0</v>
      </c>
      <c r="FE125" s="57">
        <f>SUMIFS(AKORD[[CZASY]:[CZASY]],AKORD[[DATA]:[DATA]],FE100,AKORD[[IMIE]:[IMIE]],$A$125)</f>
        <v>0</v>
      </c>
      <c r="FF125" s="31">
        <f>SUMIFS(AKORD[[CZASY]:[CZASY]],AKORD[[DATA]:[DATA]],FF100,AKORD[[IMIE]:[IMIE]],$A$125)</f>
        <v>0</v>
      </c>
      <c r="FG125" s="31">
        <f>SUMIFS(AKORD[[CZASY]:[CZASY]],AKORD[[DATA]:[DATA]],FG100,AKORD[[IMIE]:[IMIE]],$A$125)</f>
        <v>0</v>
      </c>
      <c r="FH125" s="31">
        <f>SUMIFS(AKORD[[CZASY]:[CZASY]],AKORD[[DATA]:[DATA]],FH100,AKORD[[IMIE]:[IMIE]],$A$125)</f>
        <v>0</v>
      </c>
      <c r="FI125" s="31">
        <f>SUMIFS(AKORD[[CZASY]:[CZASY]],AKORD[[DATA]:[DATA]],FI100,AKORD[[IMIE]:[IMIE]],$A$125)</f>
        <v>0</v>
      </c>
      <c r="FJ125" s="31">
        <f>SUMIFS(AKORD[[CZASY]:[CZASY]],AKORD[[DATA]:[DATA]],FJ100,AKORD[[IMIE]:[IMIE]],$A$125)</f>
        <v>0</v>
      </c>
      <c r="FK125" s="54">
        <f>SUMIFS(AKORD[[CZASY]:[CZASY]],AKORD[[DATA]:[DATA]],FK100,AKORD[[IMIE]:[IMIE]],$A$125)</f>
        <v>0</v>
      </c>
      <c r="FL125" s="57">
        <f>SUMIFS(AKORD[[CZASY]:[CZASY]],AKORD[[DATA]:[DATA]],FL100,AKORD[[IMIE]:[IMIE]],$A$125)</f>
        <v>0</v>
      </c>
      <c r="FM125" s="31">
        <f>SUMIFS(AKORD[[CZASY]:[CZASY]],AKORD[[DATA]:[DATA]],FM100,AKORD[[IMIE]:[IMIE]],$A$125)</f>
        <v>0</v>
      </c>
      <c r="FN125" s="31">
        <f>SUMIFS(AKORD[[CZASY]:[CZASY]],AKORD[[DATA]:[DATA]],FN100,AKORD[[IMIE]:[IMIE]],$A$125)</f>
        <v>0</v>
      </c>
      <c r="FO125" s="31">
        <f>SUMIFS(AKORD[[CZASY]:[CZASY]],AKORD[[DATA]:[DATA]],FO100,AKORD[[IMIE]:[IMIE]],$A$125)</f>
        <v>0</v>
      </c>
      <c r="FP125" s="31">
        <f>SUMIFS(AKORD[[CZASY]:[CZASY]],AKORD[[DATA]:[DATA]],FP100,AKORD[[IMIE]:[IMIE]],$A$125)</f>
        <v>0</v>
      </c>
      <c r="FQ125" s="31">
        <f>SUMIFS(AKORD[[CZASY]:[CZASY]],AKORD[[DATA]:[DATA]],FQ100,AKORD[[IMIE]:[IMIE]],$A$125)</f>
        <v>0</v>
      </c>
      <c r="FR125" s="54">
        <f>SUMIFS(AKORD[[CZASY]:[CZASY]],AKORD[[DATA]:[DATA]],FR100,AKORD[[IMIE]:[IMIE]],$A$125)</f>
        <v>0</v>
      </c>
      <c r="FS125" s="57">
        <f>SUMIFS(AKORD[[CZASY]:[CZASY]],AKORD[[DATA]:[DATA]],FS100,AKORD[[IMIE]:[IMIE]],$A$125)</f>
        <v>0</v>
      </c>
      <c r="FT125" s="31">
        <f>SUMIFS(AKORD[[CZASY]:[CZASY]],AKORD[[DATA]:[DATA]],FT100,AKORD[[IMIE]:[IMIE]],$A$125)</f>
        <v>0</v>
      </c>
      <c r="FU125" s="31">
        <f>SUMIFS(AKORD[[CZASY]:[CZASY]],AKORD[[DATA]:[DATA]],FU100,AKORD[[IMIE]:[IMIE]],$A$125)</f>
        <v>0</v>
      </c>
      <c r="FV125" s="31">
        <f>SUMIFS(AKORD[[CZASY]:[CZASY]],AKORD[[DATA]:[DATA]],FV100,AKORD[[IMIE]:[IMIE]],$A$125)</f>
        <v>0</v>
      </c>
      <c r="FW125" s="31">
        <f>SUMIFS(AKORD[[CZASY]:[CZASY]],AKORD[[DATA]:[DATA]],FW100,AKORD[[IMIE]:[IMIE]],$A$125)</f>
        <v>0</v>
      </c>
      <c r="FX125" s="31">
        <f>SUMIFS(AKORD[[CZASY]:[CZASY]],AKORD[[DATA]:[DATA]],FX100,AKORD[[IMIE]:[IMIE]],$A$125)</f>
        <v>0</v>
      </c>
      <c r="FY125" s="54">
        <f>SUMIFS(AKORD[[CZASY]:[CZASY]],AKORD[[DATA]:[DATA]],FY100,AKORD[[IMIE]:[IMIE]],$A$125)</f>
        <v>0</v>
      </c>
      <c r="FZ125" s="57">
        <f>SUMIFS(AKORD[[CZASY]:[CZASY]],AKORD[[DATA]:[DATA]],FZ100,AKORD[[IMIE]:[IMIE]],$A$125)</f>
        <v>0</v>
      </c>
      <c r="GA125" s="31">
        <f>SUMIFS(AKORD[[CZASY]:[CZASY]],AKORD[[DATA]:[DATA]],GA100,AKORD[[IMIE]:[IMIE]],$A$125)</f>
        <v>0</v>
      </c>
      <c r="GB125" s="31">
        <f>SUMIFS(AKORD[[CZASY]:[CZASY]],AKORD[[DATA]:[DATA]],GB100,AKORD[[IMIE]:[IMIE]],$A$125)</f>
        <v>0</v>
      </c>
      <c r="GC125" s="31">
        <f>SUMIFS(AKORD[[CZASY]:[CZASY]],AKORD[[DATA]:[DATA]],GC100,AKORD[[IMIE]:[IMIE]],$A$125)</f>
        <v>0</v>
      </c>
      <c r="GD125" s="31">
        <f>SUMIFS(AKORD[[CZASY]:[CZASY]],AKORD[[DATA]:[DATA]],GD100,AKORD[[IMIE]:[IMIE]],$A$125)</f>
        <v>0</v>
      </c>
      <c r="GE125" s="31">
        <f>SUMIFS(AKORD[[CZASY]:[CZASY]],AKORD[[DATA]:[DATA]],GE100,AKORD[[IMIE]:[IMIE]],$A$125)</f>
        <v>0</v>
      </c>
      <c r="GF125" s="54">
        <f>SUMIFS(AKORD[[CZASY]:[CZASY]],AKORD[[DATA]:[DATA]],GF100,AKORD[[IMIE]:[IMIE]],$A$125)</f>
        <v>0</v>
      </c>
      <c r="GG125" s="57">
        <f>SUMIFS(AKORD[[CZASY]:[CZASY]],AKORD[[DATA]:[DATA]],GG100,AKORD[[IMIE]:[IMIE]],$A$125)</f>
        <v>0</v>
      </c>
      <c r="GH125" s="31">
        <f>SUMIFS(AKORD[[CZASY]:[CZASY]],AKORD[[DATA]:[DATA]],GH100,AKORD[[IMIE]:[IMIE]],$A$125)</f>
        <v>0</v>
      </c>
      <c r="GI125" s="31">
        <f>SUMIFS(AKORD[[CZASY]:[CZASY]],AKORD[[DATA]:[DATA]],GI100,AKORD[[IMIE]:[IMIE]],$A$125)</f>
        <v>0</v>
      </c>
      <c r="GJ125" s="31">
        <f>SUMIFS(AKORD[[CZASY]:[CZASY]],AKORD[[DATA]:[DATA]],GJ100,AKORD[[IMIE]:[IMIE]],$A$125)</f>
        <v>0</v>
      </c>
      <c r="GK125" s="31">
        <f>SUMIFS(AKORD[[CZASY]:[CZASY]],AKORD[[DATA]:[DATA]],GK100,AKORD[[IMIE]:[IMIE]],$A$125)</f>
        <v>0</v>
      </c>
      <c r="GL125" s="31">
        <f>SUMIFS(AKORD[[CZASY]:[CZASY]],AKORD[[DATA]:[DATA]],GL100,AKORD[[IMIE]:[IMIE]],$A$125)</f>
        <v>0</v>
      </c>
      <c r="GM125" s="54">
        <f>SUMIFS(AKORD[[CZASY]:[CZASY]],AKORD[[DATA]:[DATA]],GM100,AKORD[[IMIE]:[IMIE]],$A$125)</f>
        <v>0</v>
      </c>
      <c r="GN125" s="57">
        <f>SUMIFS(AKORD[[CZASY]:[CZASY]],AKORD[[DATA]:[DATA]],GN100,AKORD[[IMIE]:[IMIE]],$A$125)</f>
        <v>0</v>
      </c>
      <c r="GO125" s="31">
        <f>SUMIFS(AKORD[[CZASY]:[CZASY]],AKORD[[DATA]:[DATA]],GO100,AKORD[[IMIE]:[IMIE]],$A$125)</f>
        <v>0</v>
      </c>
      <c r="GP125" s="31">
        <f>SUMIFS(AKORD[[CZASY]:[CZASY]],AKORD[[DATA]:[DATA]],GP100,AKORD[[IMIE]:[IMIE]],$A$125)</f>
        <v>0</v>
      </c>
      <c r="GQ125" s="31">
        <f>SUMIFS(AKORD[[CZASY]:[CZASY]],AKORD[[DATA]:[DATA]],GQ100,AKORD[[IMIE]:[IMIE]],$A$125)</f>
        <v>0</v>
      </c>
      <c r="GR125" s="31">
        <f>SUMIFS(AKORD[[CZASY]:[CZASY]],AKORD[[DATA]:[DATA]],GR100,AKORD[[IMIE]:[IMIE]],$A$125)</f>
        <v>0</v>
      </c>
      <c r="GS125" s="31">
        <f>SUMIFS(AKORD[[CZASY]:[CZASY]],AKORD[[DATA]:[DATA]],GS100,AKORD[[IMIE]:[IMIE]],$A$125)</f>
        <v>0</v>
      </c>
      <c r="GT125" s="54">
        <f>SUMIFS(AKORD[[CZASY]:[CZASY]],AKORD[[DATA]:[DATA]],GT100,AKORD[[IMIE]:[IMIE]],$A$125)</f>
        <v>0</v>
      </c>
      <c r="GU125" s="57">
        <f>SUMIFS(AKORD[[CZASY]:[CZASY]],AKORD[[DATA]:[DATA]],GU100,AKORD[[IMIE]:[IMIE]],$A$125)</f>
        <v>0</v>
      </c>
      <c r="GV125" s="31">
        <f>SUMIFS(AKORD[[CZASY]:[CZASY]],AKORD[[DATA]:[DATA]],GV100,AKORD[[IMIE]:[IMIE]],$A$125)</f>
        <v>0</v>
      </c>
      <c r="GW125" s="31">
        <f>SUMIFS(AKORD[[CZASY]:[CZASY]],AKORD[[DATA]:[DATA]],GW100,AKORD[[IMIE]:[IMIE]],$A$125)</f>
        <v>0</v>
      </c>
      <c r="GX125" s="31">
        <f>SUMIFS(AKORD[[CZASY]:[CZASY]],AKORD[[DATA]:[DATA]],GX100,AKORD[[IMIE]:[IMIE]],$A$125)</f>
        <v>0</v>
      </c>
      <c r="GY125" s="31">
        <f>SUMIFS(AKORD[[CZASY]:[CZASY]],AKORD[[DATA]:[DATA]],GY100,AKORD[[IMIE]:[IMIE]],$A$125)</f>
        <v>0</v>
      </c>
      <c r="GZ125" s="31">
        <f>SUMIFS(AKORD[[CZASY]:[CZASY]],AKORD[[DATA]:[DATA]],GZ100,AKORD[[IMIE]:[IMIE]],$A$125)</f>
        <v>0</v>
      </c>
      <c r="HA125" s="54">
        <f>SUMIFS(AKORD[[CZASY]:[CZASY]],AKORD[[DATA]:[DATA]],HA100,AKORD[[IMIE]:[IMIE]],$A$125)</f>
        <v>0</v>
      </c>
      <c r="HB125" s="57">
        <f>SUMIFS(AKORD[[CZASY]:[CZASY]],AKORD[[DATA]:[DATA]],HB100,AKORD[[IMIE]:[IMIE]],$A$125)</f>
        <v>0</v>
      </c>
      <c r="HC125" s="31">
        <f>SUMIFS(AKORD[[CZASY]:[CZASY]],AKORD[[DATA]:[DATA]],HC100,AKORD[[IMIE]:[IMIE]],$A$125)</f>
        <v>0</v>
      </c>
      <c r="HD125" s="31">
        <f>SUMIFS(AKORD[[CZASY]:[CZASY]],AKORD[[DATA]:[DATA]],HD100,AKORD[[IMIE]:[IMIE]],$A$125)</f>
        <v>0</v>
      </c>
      <c r="HE125" s="31">
        <f>SUMIFS(AKORD[[CZASY]:[CZASY]],AKORD[[DATA]:[DATA]],HE100,AKORD[[IMIE]:[IMIE]],$A$125)</f>
        <v>0</v>
      </c>
      <c r="HF125" s="31">
        <f>SUMIFS(AKORD[[CZASY]:[CZASY]],AKORD[[DATA]:[DATA]],HF100,AKORD[[IMIE]:[IMIE]],$A$125)</f>
        <v>0</v>
      </c>
      <c r="HG125" s="31">
        <f>SUMIFS(AKORD[[CZASY]:[CZASY]],AKORD[[DATA]:[DATA]],HG100,AKORD[[IMIE]:[IMIE]],$A$125)</f>
        <v>0</v>
      </c>
      <c r="HH125" s="54">
        <f>SUMIFS(AKORD[[CZASY]:[CZASY]],AKORD[[DATA]:[DATA]],HH100,AKORD[[IMIE]:[IMIE]],$A$125)</f>
        <v>0</v>
      </c>
      <c r="HI125" s="57">
        <f>SUMIFS(AKORD[[CZASY]:[CZASY]],AKORD[[DATA]:[DATA]],HI100,AKORD[[IMIE]:[IMIE]],$A$125)</f>
        <v>0</v>
      </c>
      <c r="HJ125" s="31">
        <f>SUMIFS(AKORD[[CZASY]:[CZASY]],AKORD[[DATA]:[DATA]],HJ100,AKORD[[IMIE]:[IMIE]],$A$125)</f>
        <v>0</v>
      </c>
      <c r="HK125" s="31">
        <f>SUMIFS(AKORD[[CZASY]:[CZASY]],AKORD[[DATA]:[DATA]],HK100,AKORD[[IMIE]:[IMIE]],$A$125)</f>
        <v>0</v>
      </c>
      <c r="HL125" s="31">
        <f>SUMIFS(AKORD[[CZASY]:[CZASY]],AKORD[[DATA]:[DATA]],HL100,AKORD[[IMIE]:[IMIE]],$A$125)</f>
        <v>0</v>
      </c>
      <c r="HM125" s="31">
        <f>SUMIFS(AKORD[[CZASY]:[CZASY]],AKORD[[DATA]:[DATA]],HM100,AKORD[[IMIE]:[IMIE]],$A$125)</f>
        <v>0</v>
      </c>
      <c r="HN125" s="31">
        <f>SUMIFS(AKORD[[CZASY]:[CZASY]],AKORD[[DATA]:[DATA]],HN100,AKORD[[IMIE]:[IMIE]],$A$125)</f>
        <v>0</v>
      </c>
      <c r="HO125" s="54">
        <f>SUMIFS(AKORD[[CZASY]:[CZASY]],AKORD[[DATA]:[DATA]],HO100,AKORD[[IMIE]:[IMIE]],$A$125)</f>
        <v>0</v>
      </c>
      <c r="HP125" s="57">
        <f>SUMIFS(AKORD[[CZASY]:[CZASY]],AKORD[[DATA]:[DATA]],HP100,AKORD[[IMIE]:[IMIE]],$A$125)</f>
        <v>0</v>
      </c>
      <c r="HQ125" s="31">
        <f>SUMIFS(AKORD[[CZASY]:[CZASY]],AKORD[[DATA]:[DATA]],HQ100,AKORD[[IMIE]:[IMIE]],$A$125)</f>
        <v>0</v>
      </c>
      <c r="HR125" s="31">
        <f>SUMIFS(AKORD[[CZASY]:[CZASY]],AKORD[[DATA]:[DATA]],HR100,AKORD[[IMIE]:[IMIE]],$A$125)</f>
        <v>0</v>
      </c>
      <c r="HS125" s="31">
        <f>SUMIFS(AKORD[[CZASY]:[CZASY]],AKORD[[DATA]:[DATA]],HS100,AKORD[[IMIE]:[IMIE]],$A$125)</f>
        <v>0</v>
      </c>
      <c r="HT125" s="31">
        <f>SUMIFS(AKORD[[CZASY]:[CZASY]],AKORD[[DATA]:[DATA]],HT100,AKORD[[IMIE]:[IMIE]],$A$125)</f>
        <v>0</v>
      </c>
      <c r="HU125" s="31">
        <f>SUMIFS(AKORD[[CZASY]:[CZASY]],AKORD[[DATA]:[DATA]],HU100,AKORD[[IMIE]:[IMIE]],$A$125)</f>
        <v>0</v>
      </c>
      <c r="HV125" s="54">
        <f>SUMIFS(AKORD[[CZASY]:[CZASY]],AKORD[[DATA]:[DATA]],HV100,AKORD[[IMIE]:[IMIE]],$A$125)</f>
        <v>0</v>
      </c>
      <c r="HW125" s="57">
        <f>SUMIFS(AKORD[[CZASY]:[CZASY]],AKORD[[DATA]:[DATA]],HW100,AKORD[[IMIE]:[IMIE]],$A$125)</f>
        <v>0</v>
      </c>
      <c r="HX125" s="31">
        <f>SUMIFS(AKORD[[CZASY]:[CZASY]],AKORD[[DATA]:[DATA]],HX100,AKORD[[IMIE]:[IMIE]],$A$125)</f>
        <v>0</v>
      </c>
      <c r="HY125" s="31">
        <f>SUMIFS(AKORD[[CZASY]:[CZASY]],AKORD[[DATA]:[DATA]],HY100,AKORD[[IMIE]:[IMIE]],$A$125)</f>
        <v>0</v>
      </c>
      <c r="HZ125" s="31">
        <f>SUMIFS(AKORD[[CZASY]:[CZASY]],AKORD[[DATA]:[DATA]],HZ100,AKORD[[IMIE]:[IMIE]],$A$125)</f>
        <v>0</v>
      </c>
      <c r="IA125" s="31">
        <f>SUMIFS(AKORD[[CZASY]:[CZASY]],AKORD[[DATA]:[DATA]],IA100,AKORD[[IMIE]:[IMIE]],$A$125)</f>
        <v>0</v>
      </c>
      <c r="IB125" s="31">
        <f>SUMIFS(AKORD[[CZASY]:[CZASY]],AKORD[[DATA]:[DATA]],IB100,AKORD[[IMIE]:[IMIE]],$A$125)</f>
        <v>0</v>
      </c>
      <c r="IC125" s="54">
        <f>SUMIFS(AKORD[[CZASY]:[CZASY]],AKORD[[DATA]:[DATA]],IC100,AKORD[[IMIE]:[IMIE]],$A$125)</f>
        <v>0</v>
      </c>
      <c r="ID125" s="57">
        <f>SUMIFS(AKORD[[CZASY]:[CZASY]],AKORD[[DATA]:[DATA]],ID100,AKORD[[IMIE]:[IMIE]],$A$125)</f>
        <v>0</v>
      </c>
      <c r="IE125" s="31">
        <f>SUMIFS(AKORD[[CZASY]:[CZASY]],AKORD[[DATA]:[DATA]],IE100,AKORD[[IMIE]:[IMIE]],$A$125)</f>
        <v>0</v>
      </c>
      <c r="IF125" s="31">
        <f>SUMIFS(AKORD[[CZASY]:[CZASY]],AKORD[[DATA]:[DATA]],IF100,AKORD[[IMIE]:[IMIE]],$A$125)</f>
        <v>0</v>
      </c>
      <c r="IG125" s="31">
        <f>SUMIFS(AKORD[[CZASY]:[CZASY]],AKORD[[DATA]:[DATA]],IG100,AKORD[[IMIE]:[IMIE]],$A$125)</f>
        <v>0</v>
      </c>
      <c r="IH125" s="31">
        <f>SUMIFS(AKORD[[CZASY]:[CZASY]],AKORD[[DATA]:[DATA]],IH100,AKORD[[IMIE]:[IMIE]],$A$125)</f>
        <v>0</v>
      </c>
      <c r="II125" s="31">
        <f>SUMIFS(AKORD[[CZASY]:[CZASY]],AKORD[[DATA]:[DATA]],II100,AKORD[[IMIE]:[IMIE]],$A$125)</f>
        <v>0</v>
      </c>
      <c r="IJ125" s="54">
        <f>SUMIFS(AKORD[[CZASY]:[CZASY]],AKORD[[DATA]:[DATA]],IJ100,AKORD[[IMIE]:[IMIE]],$A$125)</f>
        <v>0</v>
      </c>
      <c r="IK125" s="57">
        <f>SUMIFS(AKORD[[CZASY]:[CZASY]],AKORD[[DATA]:[DATA]],IK100,AKORD[[IMIE]:[IMIE]],$A$125)</f>
        <v>0</v>
      </c>
      <c r="IL125" s="31">
        <f>SUMIFS(AKORD[[CZASY]:[CZASY]],AKORD[[DATA]:[DATA]],IL100,AKORD[[IMIE]:[IMIE]],$A$125)</f>
        <v>0</v>
      </c>
      <c r="IM125" s="31">
        <f>SUMIFS(AKORD[[CZASY]:[CZASY]],AKORD[[DATA]:[DATA]],IM100,AKORD[[IMIE]:[IMIE]],$A$125)</f>
        <v>0</v>
      </c>
      <c r="IN125" s="31">
        <f>SUMIFS(AKORD[[CZASY]:[CZASY]],AKORD[[DATA]:[DATA]],IN100,AKORD[[IMIE]:[IMIE]],$A$125)</f>
        <v>0</v>
      </c>
      <c r="IO125" s="31">
        <f>SUMIFS(AKORD[[CZASY]:[CZASY]],AKORD[[DATA]:[DATA]],IO100,AKORD[[IMIE]:[IMIE]],$A$125)</f>
        <v>0</v>
      </c>
      <c r="IP125" s="31">
        <f>SUMIFS(AKORD[[CZASY]:[CZASY]],AKORD[[DATA]:[DATA]],IP100,AKORD[[IMIE]:[IMIE]],$A$125)</f>
        <v>0</v>
      </c>
      <c r="IQ125" s="54">
        <f>SUMIFS(AKORD[[CZASY]:[CZASY]],AKORD[[DATA]:[DATA]],IQ100,AKORD[[IMIE]:[IMIE]],$A$125)</f>
        <v>0</v>
      </c>
      <c r="IR125" s="57">
        <f>SUMIFS(AKORD[[CZASY]:[CZASY]],AKORD[[DATA]:[DATA]],IR100,AKORD[[IMIE]:[IMIE]],$A$125)</f>
        <v>0</v>
      </c>
      <c r="IS125" s="31">
        <f>SUMIFS(AKORD[[CZASY]:[CZASY]],AKORD[[DATA]:[DATA]],IS100,AKORD[[IMIE]:[IMIE]],$A$125)</f>
        <v>0</v>
      </c>
      <c r="IT125" s="31">
        <f>SUMIFS(AKORD[[CZASY]:[CZASY]],AKORD[[DATA]:[DATA]],IT100,AKORD[[IMIE]:[IMIE]],$A$125)</f>
        <v>0</v>
      </c>
      <c r="IU125" s="31">
        <f>SUMIFS(AKORD[[CZASY]:[CZASY]],AKORD[[DATA]:[DATA]],IU100,AKORD[[IMIE]:[IMIE]],$A$125)</f>
        <v>0</v>
      </c>
      <c r="IV125" s="31">
        <f>SUMIFS(AKORD[[CZASY]:[CZASY]],AKORD[[DATA]:[DATA]],IV100,AKORD[[IMIE]:[IMIE]],$A$125)</f>
        <v>0</v>
      </c>
      <c r="IW125" s="31">
        <f>SUMIFS(AKORD[[CZASY]:[CZASY]],AKORD[[DATA]:[DATA]],IW100,AKORD[[IMIE]:[IMIE]],$A$125)</f>
        <v>0</v>
      </c>
      <c r="IX125" s="54">
        <f>SUMIFS(AKORD[[CZASY]:[CZASY]],AKORD[[DATA]:[DATA]],IX100,AKORD[[IMIE]:[IMIE]],$A$125)</f>
        <v>0</v>
      </c>
      <c r="IY125" s="57">
        <f>SUMIFS(AKORD[[CZASY]:[CZASY]],AKORD[[DATA]:[DATA]],IY100,AKORD[[IMIE]:[IMIE]],$A$125)</f>
        <v>0</v>
      </c>
      <c r="IZ125" s="31">
        <f>SUMIFS(AKORD[[CZASY]:[CZASY]],AKORD[[DATA]:[DATA]],IZ100,AKORD[[IMIE]:[IMIE]],$A$125)</f>
        <v>0</v>
      </c>
      <c r="JA125" s="31">
        <f>SUMIFS(AKORD[[CZASY]:[CZASY]],AKORD[[DATA]:[DATA]],JA100,AKORD[[IMIE]:[IMIE]],$A$125)</f>
        <v>0</v>
      </c>
      <c r="JB125" s="31">
        <f>SUMIFS(AKORD[[CZASY]:[CZASY]],AKORD[[DATA]:[DATA]],JB100,AKORD[[IMIE]:[IMIE]],$A$125)</f>
        <v>0</v>
      </c>
      <c r="JC125" s="31">
        <f>SUMIFS(AKORD[[CZASY]:[CZASY]],AKORD[[DATA]:[DATA]],JC100,AKORD[[IMIE]:[IMIE]],$A$125)</f>
        <v>0</v>
      </c>
      <c r="JD125" s="31">
        <f>SUMIFS(AKORD[[CZASY]:[CZASY]],AKORD[[DATA]:[DATA]],JD100,AKORD[[IMIE]:[IMIE]],$A$125)</f>
        <v>0</v>
      </c>
      <c r="JE125" s="54">
        <f>SUMIFS(AKORD[[CZASY]:[CZASY]],AKORD[[DATA]:[DATA]],JE100,AKORD[[IMIE]:[IMIE]],$A$125)</f>
        <v>0</v>
      </c>
      <c r="JF125" s="57">
        <f>SUMIFS(AKORD[[CZASY]:[CZASY]],AKORD[[DATA]:[DATA]],JF100,AKORD[[IMIE]:[IMIE]],$A$125)</f>
        <v>0</v>
      </c>
      <c r="JG125" s="31">
        <f>SUMIFS(AKORD[[CZASY]:[CZASY]],AKORD[[DATA]:[DATA]],JG100,AKORD[[IMIE]:[IMIE]],$A$125)</f>
        <v>0</v>
      </c>
      <c r="JH125" s="31">
        <f>SUMIFS(AKORD[[CZASY]:[CZASY]],AKORD[[DATA]:[DATA]],JH100,AKORD[[IMIE]:[IMIE]],$A$125)</f>
        <v>0</v>
      </c>
      <c r="JI125" s="31">
        <f>SUMIFS(AKORD[[CZASY]:[CZASY]],AKORD[[DATA]:[DATA]],JI100,AKORD[[IMIE]:[IMIE]],$A$125)</f>
        <v>0</v>
      </c>
      <c r="JJ125" s="31">
        <f>SUMIFS(AKORD[[CZASY]:[CZASY]],AKORD[[DATA]:[DATA]],JJ100,AKORD[[IMIE]:[IMIE]],$A$125)</f>
        <v>0</v>
      </c>
      <c r="JK125" s="31">
        <f>SUMIFS(AKORD[[CZASY]:[CZASY]],AKORD[[DATA]:[DATA]],JK100,AKORD[[IMIE]:[IMIE]],$A$125)</f>
        <v>0</v>
      </c>
      <c r="JL125" s="54">
        <f>SUMIFS(AKORD[[CZASY]:[CZASY]],AKORD[[DATA]:[DATA]],JL100,AKORD[[IMIE]:[IMIE]],$A$125)</f>
        <v>0</v>
      </c>
      <c r="JM125" s="57">
        <f>SUMIFS(AKORD[[CZASY]:[CZASY]],AKORD[[DATA]:[DATA]],JM100,AKORD[[IMIE]:[IMIE]],$A$125)</f>
        <v>0</v>
      </c>
      <c r="JN125" s="31">
        <f>SUMIFS(AKORD[[CZASY]:[CZASY]],AKORD[[DATA]:[DATA]],JN100,AKORD[[IMIE]:[IMIE]],$A$125)</f>
        <v>0</v>
      </c>
      <c r="JO125" s="31">
        <f>SUMIFS(AKORD[[CZASY]:[CZASY]],AKORD[[DATA]:[DATA]],JO100,AKORD[[IMIE]:[IMIE]],$A$125)</f>
        <v>0</v>
      </c>
      <c r="JP125" s="31">
        <f>SUMIFS(AKORD[[CZASY]:[CZASY]],AKORD[[DATA]:[DATA]],JP100,AKORD[[IMIE]:[IMIE]],$A$125)</f>
        <v>0</v>
      </c>
      <c r="JQ125" s="31">
        <f>SUMIFS(AKORD[[CZASY]:[CZASY]],AKORD[[DATA]:[DATA]],JQ100,AKORD[[IMIE]:[IMIE]],$A$125)</f>
        <v>0</v>
      </c>
      <c r="JR125" s="31">
        <f>SUMIFS(AKORD[[CZASY]:[CZASY]],AKORD[[DATA]:[DATA]],JR100,AKORD[[IMIE]:[IMIE]],$A$125)</f>
        <v>0</v>
      </c>
      <c r="JS125" s="54">
        <f>SUMIFS(AKORD[[CZASY]:[CZASY]],AKORD[[DATA]:[DATA]],JS100,AKORD[[IMIE]:[IMIE]],$A$125)</f>
        <v>0</v>
      </c>
      <c r="JT125" s="57">
        <f>SUMIFS(AKORD[[CZASY]:[CZASY]],AKORD[[DATA]:[DATA]],JT100,AKORD[[IMIE]:[IMIE]],$A$125)</f>
        <v>0</v>
      </c>
      <c r="JU125" s="31">
        <f>SUMIFS(AKORD[[CZASY]:[CZASY]],AKORD[[DATA]:[DATA]],JU100,AKORD[[IMIE]:[IMIE]],$A$125)</f>
        <v>0</v>
      </c>
      <c r="JV125" s="31">
        <f>SUMIFS(AKORD[[CZASY]:[CZASY]],AKORD[[DATA]:[DATA]],JV100,AKORD[[IMIE]:[IMIE]],$A$125)</f>
        <v>0</v>
      </c>
      <c r="JW125" s="31">
        <f>SUMIFS(AKORD[[CZASY]:[CZASY]],AKORD[[DATA]:[DATA]],JW100,AKORD[[IMIE]:[IMIE]],$A$125)</f>
        <v>0</v>
      </c>
      <c r="JX125" s="31">
        <f>SUMIFS(AKORD[[CZASY]:[CZASY]],AKORD[[DATA]:[DATA]],JX100,AKORD[[IMIE]:[IMIE]],$A$125)</f>
        <v>0</v>
      </c>
      <c r="JY125" s="31">
        <f>SUMIFS(AKORD[[CZASY]:[CZASY]],AKORD[[DATA]:[DATA]],JY100,AKORD[[IMIE]:[IMIE]],$A$125)</f>
        <v>0</v>
      </c>
      <c r="JZ125" s="54">
        <f>SUMIFS(AKORD[[CZASY]:[CZASY]],AKORD[[DATA]:[DATA]],JZ100,AKORD[[IMIE]:[IMIE]],$A$125)</f>
        <v>0</v>
      </c>
      <c r="KA125" s="57">
        <f>SUMIFS(AKORD[[CZASY]:[CZASY]],AKORD[[DATA]:[DATA]],KA100,AKORD[[IMIE]:[IMIE]],$A$125)</f>
        <v>0</v>
      </c>
      <c r="KB125" s="31">
        <f>SUMIFS(AKORD[[CZASY]:[CZASY]],AKORD[[DATA]:[DATA]],KB100,AKORD[[IMIE]:[IMIE]],$A$125)</f>
        <v>0</v>
      </c>
      <c r="KC125" s="31">
        <f>SUMIFS(AKORD[[CZASY]:[CZASY]],AKORD[[DATA]:[DATA]],KC100,AKORD[[IMIE]:[IMIE]],$A$125)</f>
        <v>0</v>
      </c>
      <c r="KD125" s="31">
        <f>SUMIFS(AKORD[[CZASY]:[CZASY]],AKORD[[DATA]:[DATA]],KD100,AKORD[[IMIE]:[IMIE]],$A$125)</f>
        <v>0</v>
      </c>
      <c r="KE125" s="31">
        <f>SUMIFS(AKORD[[CZASY]:[CZASY]],AKORD[[DATA]:[DATA]],KE100,AKORD[[IMIE]:[IMIE]],$A$125)</f>
        <v>0</v>
      </c>
      <c r="KF125" s="31">
        <f>SUMIFS(AKORD[[CZASY]:[CZASY]],AKORD[[DATA]:[DATA]],KF100,AKORD[[IMIE]:[IMIE]],$A$125)</f>
        <v>0</v>
      </c>
      <c r="KG125" s="54">
        <f>SUMIFS(AKORD[[CZASY]:[CZASY]],AKORD[[DATA]:[DATA]],KG100,AKORD[[IMIE]:[IMIE]],$A$125)</f>
        <v>0</v>
      </c>
      <c r="KH125" s="57">
        <f>SUMIFS(AKORD[[CZASY]:[CZASY]],AKORD[[DATA]:[DATA]],KH100,AKORD[[IMIE]:[IMIE]],$A$125)</f>
        <v>0</v>
      </c>
      <c r="KI125" s="31">
        <f>SUMIFS(AKORD[[CZASY]:[CZASY]],AKORD[[DATA]:[DATA]],KI100,AKORD[[IMIE]:[IMIE]],$A$125)</f>
        <v>0</v>
      </c>
      <c r="KJ125" s="31">
        <f>SUMIFS(AKORD[[CZASY]:[CZASY]],AKORD[[DATA]:[DATA]],KJ100,AKORD[[IMIE]:[IMIE]],$A$125)</f>
        <v>0</v>
      </c>
      <c r="KK125" s="31">
        <f>SUMIFS(AKORD[[CZASY]:[CZASY]],AKORD[[DATA]:[DATA]],KK100,AKORD[[IMIE]:[IMIE]],$A$125)</f>
        <v>0</v>
      </c>
      <c r="KL125" s="31">
        <f>SUMIFS(AKORD[[CZASY]:[CZASY]],AKORD[[DATA]:[DATA]],KL100,AKORD[[IMIE]:[IMIE]],$A$125)</f>
        <v>0</v>
      </c>
      <c r="KM125" s="31">
        <f>SUMIFS(AKORD[[CZASY]:[CZASY]],AKORD[[DATA]:[DATA]],KM100,AKORD[[IMIE]:[IMIE]],$A$125)</f>
        <v>0</v>
      </c>
      <c r="KN125" s="54">
        <f>SUMIFS(AKORD[[CZASY]:[CZASY]],AKORD[[DATA]:[DATA]],KN100,AKORD[[IMIE]:[IMIE]],$A$125)</f>
        <v>0</v>
      </c>
      <c r="KO125" s="57">
        <f>SUMIFS(AKORD[[CZASY]:[CZASY]],AKORD[[DATA]:[DATA]],KO100,AKORD[[IMIE]:[IMIE]],$A$125)</f>
        <v>0</v>
      </c>
      <c r="KP125" s="31">
        <f>SUMIFS(AKORD[[CZASY]:[CZASY]],AKORD[[DATA]:[DATA]],KP100,AKORD[[IMIE]:[IMIE]],$A$125)</f>
        <v>0</v>
      </c>
      <c r="KQ125" s="31">
        <f>SUMIFS(AKORD[[CZASY]:[CZASY]],AKORD[[DATA]:[DATA]],KQ100,AKORD[[IMIE]:[IMIE]],$A$125)</f>
        <v>0</v>
      </c>
      <c r="KR125" s="31">
        <f>SUMIFS(AKORD[[CZASY]:[CZASY]],AKORD[[DATA]:[DATA]],KR100,AKORD[[IMIE]:[IMIE]],$A$125)</f>
        <v>0</v>
      </c>
      <c r="KS125" s="31">
        <f>SUMIFS(AKORD[[CZASY]:[CZASY]],AKORD[[DATA]:[DATA]],KS100,AKORD[[IMIE]:[IMIE]],$A$125)</f>
        <v>0</v>
      </c>
      <c r="KT125" s="31">
        <f>SUMIFS(AKORD[[CZASY]:[CZASY]],AKORD[[DATA]:[DATA]],KT100,AKORD[[IMIE]:[IMIE]],$A$125)</f>
        <v>0</v>
      </c>
      <c r="KU125" s="54">
        <f>SUMIFS(AKORD[[CZASY]:[CZASY]],AKORD[[DATA]:[DATA]],KU100,AKORD[[IMIE]:[IMIE]],$A$125)</f>
        <v>0</v>
      </c>
      <c r="KV125" s="57">
        <f>SUMIFS(AKORD[[CZASY]:[CZASY]],AKORD[[DATA]:[DATA]],KV100,AKORD[[IMIE]:[IMIE]],$A$125)</f>
        <v>0</v>
      </c>
      <c r="KW125" s="31">
        <f>SUMIFS(AKORD[[CZASY]:[CZASY]],AKORD[[DATA]:[DATA]],KW100,AKORD[[IMIE]:[IMIE]],$A$125)</f>
        <v>0</v>
      </c>
      <c r="KX125" s="31">
        <f>SUMIFS(AKORD[[CZASY]:[CZASY]],AKORD[[DATA]:[DATA]],KX100,AKORD[[IMIE]:[IMIE]],$A$125)</f>
        <v>0</v>
      </c>
      <c r="KY125" s="31">
        <f>SUMIFS(AKORD[[CZASY]:[CZASY]],AKORD[[DATA]:[DATA]],KY100,AKORD[[IMIE]:[IMIE]],$A$125)</f>
        <v>0</v>
      </c>
      <c r="KZ125" s="31">
        <f>SUMIFS(AKORD[[CZASY]:[CZASY]],AKORD[[DATA]:[DATA]],KZ100,AKORD[[IMIE]:[IMIE]],$A$125)</f>
        <v>0</v>
      </c>
      <c r="LA125" s="31">
        <f>SUMIFS(AKORD[[CZASY]:[CZASY]],AKORD[[DATA]:[DATA]],LA100,AKORD[[IMIE]:[IMIE]],$A$125)</f>
        <v>0</v>
      </c>
      <c r="LB125" s="54">
        <f>SUMIFS(AKORD[[CZASY]:[CZASY]],AKORD[[DATA]:[DATA]],LB100,AKORD[[IMIE]:[IMIE]],$A$125)</f>
        <v>0</v>
      </c>
      <c r="LC125" s="57">
        <f>SUMIFS(AKORD[[CZASY]:[CZASY]],AKORD[[DATA]:[DATA]],LC100,AKORD[[IMIE]:[IMIE]],$A$125)</f>
        <v>0</v>
      </c>
      <c r="LD125" s="31">
        <f>SUMIFS(AKORD[[CZASY]:[CZASY]],AKORD[[DATA]:[DATA]],LD100,AKORD[[IMIE]:[IMIE]],$A$125)</f>
        <v>0</v>
      </c>
      <c r="LE125" s="31">
        <f>SUMIFS(AKORD[[CZASY]:[CZASY]],AKORD[[DATA]:[DATA]],LE100,AKORD[[IMIE]:[IMIE]],$A$125)</f>
        <v>0</v>
      </c>
      <c r="LF125" s="31">
        <f>SUMIFS(AKORD[[CZASY]:[CZASY]],AKORD[[DATA]:[DATA]],LF100,AKORD[[IMIE]:[IMIE]],$A$125)</f>
        <v>0</v>
      </c>
      <c r="LG125" s="31">
        <f>SUMIFS(AKORD[[CZASY]:[CZASY]],AKORD[[DATA]:[DATA]],LG100,AKORD[[IMIE]:[IMIE]],$A$125)</f>
        <v>0</v>
      </c>
      <c r="LH125" s="31">
        <f>SUMIFS(AKORD[[CZASY]:[CZASY]],AKORD[[DATA]:[DATA]],LH100,AKORD[[IMIE]:[IMIE]],$A$125)</f>
        <v>0</v>
      </c>
      <c r="LI125" s="54">
        <f>SUMIFS(AKORD[[CZASY]:[CZASY]],AKORD[[DATA]:[DATA]],LI100,AKORD[[IMIE]:[IMIE]],$A$125)</f>
        <v>0</v>
      </c>
      <c r="LJ125" s="57">
        <f>SUMIFS(AKORD[[CZASY]:[CZASY]],AKORD[[DATA]:[DATA]],LJ100,AKORD[[IMIE]:[IMIE]],$A$125)</f>
        <v>0</v>
      </c>
      <c r="LK125" s="31">
        <f>SUMIFS(AKORD[[CZASY]:[CZASY]],AKORD[[DATA]:[DATA]],LK100,AKORD[[IMIE]:[IMIE]],$A$125)</f>
        <v>0</v>
      </c>
      <c r="LL125" s="31">
        <f>SUMIFS(AKORD[[CZASY]:[CZASY]],AKORD[[DATA]:[DATA]],LL100,AKORD[[IMIE]:[IMIE]],$A$125)</f>
        <v>0</v>
      </c>
      <c r="LM125" s="31">
        <f>SUMIFS(AKORD[[CZASY]:[CZASY]],AKORD[[DATA]:[DATA]],LM100,AKORD[[IMIE]:[IMIE]],$A$125)</f>
        <v>0</v>
      </c>
      <c r="LN125" s="31">
        <f>SUMIFS(AKORD[[CZASY]:[CZASY]],AKORD[[DATA]:[DATA]],LN100,AKORD[[IMIE]:[IMIE]],$A$125)</f>
        <v>0</v>
      </c>
      <c r="LO125" s="31">
        <f>SUMIFS(AKORD[[CZASY]:[CZASY]],AKORD[[DATA]:[DATA]],LO100,AKORD[[IMIE]:[IMIE]],$A$125)</f>
        <v>0</v>
      </c>
      <c r="LP125" s="54">
        <f>SUMIFS(AKORD[[CZASY]:[CZASY]],AKORD[[DATA]:[DATA]],LP100,AKORD[[IMIE]:[IMIE]],$A$125)</f>
        <v>0</v>
      </c>
      <c r="LQ125" s="57">
        <f>SUMIFS(AKORD[[CZASY]:[CZASY]],AKORD[[DATA]:[DATA]],LQ100,AKORD[[IMIE]:[IMIE]],$A$125)</f>
        <v>0</v>
      </c>
      <c r="LR125" s="31">
        <f>SUMIFS(AKORD[[CZASY]:[CZASY]],AKORD[[DATA]:[DATA]],LR100,AKORD[[IMIE]:[IMIE]],$A$125)</f>
        <v>0</v>
      </c>
      <c r="LS125" s="31">
        <f>SUMIFS(AKORD[[CZASY]:[CZASY]],AKORD[[DATA]:[DATA]],LS100,AKORD[[IMIE]:[IMIE]],$A$125)</f>
        <v>0</v>
      </c>
      <c r="LT125" s="31">
        <f>SUMIFS(AKORD[[CZASY]:[CZASY]],AKORD[[DATA]:[DATA]],LT100,AKORD[[IMIE]:[IMIE]],$A$125)</f>
        <v>0</v>
      </c>
      <c r="LU125" s="31">
        <f>SUMIFS(AKORD[[CZASY]:[CZASY]],AKORD[[DATA]:[DATA]],LU100,AKORD[[IMIE]:[IMIE]],$A$125)</f>
        <v>0</v>
      </c>
      <c r="LV125" s="31">
        <f>SUMIFS(AKORD[[CZASY]:[CZASY]],AKORD[[DATA]:[DATA]],LV100,AKORD[[IMIE]:[IMIE]],$A$125)</f>
        <v>0</v>
      </c>
      <c r="LW125" s="54">
        <f>SUMIFS(AKORD[[CZASY]:[CZASY]],AKORD[[DATA]:[DATA]],LW100,AKORD[[IMIE]:[IMIE]],$A$125)</f>
        <v>0</v>
      </c>
      <c r="LX125" s="57">
        <f>SUMIFS(AKORD[[CZASY]:[CZASY]],AKORD[[DATA]:[DATA]],LX100,AKORD[[IMIE]:[IMIE]],$A$125)</f>
        <v>0</v>
      </c>
      <c r="LY125" s="31">
        <f>SUMIFS(AKORD[[CZASY]:[CZASY]],AKORD[[DATA]:[DATA]],LY100,AKORD[[IMIE]:[IMIE]],$A$125)</f>
        <v>0</v>
      </c>
      <c r="LZ125" s="31">
        <f>SUMIFS(AKORD[[CZASY]:[CZASY]],AKORD[[DATA]:[DATA]],LZ100,AKORD[[IMIE]:[IMIE]],$A$125)</f>
        <v>0</v>
      </c>
      <c r="MA125" s="31">
        <f>SUMIFS(AKORD[[CZASY]:[CZASY]],AKORD[[DATA]:[DATA]],MA100,AKORD[[IMIE]:[IMIE]],$A$125)</f>
        <v>0</v>
      </c>
      <c r="MB125" s="31">
        <f>SUMIFS(AKORD[[CZASY]:[CZASY]],AKORD[[DATA]:[DATA]],MB100,AKORD[[IMIE]:[IMIE]],$A$125)</f>
        <v>0</v>
      </c>
      <c r="MC125" s="31">
        <f>SUMIFS(AKORD[[CZASY]:[CZASY]],AKORD[[DATA]:[DATA]],MC100,AKORD[[IMIE]:[IMIE]],$A$125)</f>
        <v>0</v>
      </c>
      <c r="MD125" s="54">
        <f>SUMIFS(AKORD[[CZASY]:[CZASY]],AKORD[[DATA]:[DATA]],MD100,AKORD[[IMIE]:[IMIE]],$A$125)</f>
        <v>0</v>
      </c>
      <c r="ME125" s="57">
        <f>SUMIFS(AKORD[[CZASY]:[CZASY]],AKORD[[DATA]:[DATA]],ME100,AKORD[[IMIE]:[IMIE]],$A$125)</f>
        <v>0</v>
      </c>
      <c r="MF125" s="31">
        <f>SUMIFS(AKORD[[CZASY]:[CZASY]],AKORD[[DATA]:[DATA]],MF100,AKORD[[IMIE]:[IMIE]],$A$125)</f>
        <v>0</v>
      </c>
      <c r="MG125" s="31">
        <f>SUMIFS(AKORD[[CZASY]:[CZASY]],AKORD[[DATA]:[DATA]],MG100,AKORD[[IMIE]:[IMIE]],$A$125)</f>
        <v>0</v>
      </c>
      <c r="MH125" s="31">
        <f>SUMIFS(AKORD[[CZASY]:[CZASY]],AKORD[[DATA]:[DATA]],MH100,AKORD[[IMIE]:[IMIE]],$A$125)</f>
        <v>0</v>
      </c>
      <c r="MI125" s="31">
        <f>SUMIFS(AKORD[[CZASY]:[CZASY]],AKORD[[DATA]:[DATA]],MI100,AKORD[[IMIE]:[IMIE]],$A$125)</f>
        <v>0</v>
      </c>
      <c r="MJ125" s="31">
        <f>SUMIFS(AKORD[[CZASY]:[CZASY]],AKORD[[DATA]:[DATA]],MJ100,AKORD[[IMIE]:[IMIE]],$A$125)</f>
        <v>0</v>
      </c>
      <c r="MK125" s="54">
        <f>SUMIFS(AKORD[[CZASY]:[CZASY]],AKORD[[DATA]:[DATA]],MK100,AKORD[[IMIE]:[IMIE]],$A$125)</f>
        <v>0</v>
      </c>
      <c r="ML125" s="57">
        <f>SUMIFS(AKORD[[CZASY]:[CZASY]],AKORD[[DATA]:[DATA]],ML100,AKORD[[IMIE]:[IMIE]],$A$125)</f>
        <v>0</v>
      </c>
      <c r="MM125" s="31">
        <f>SUMIFS(AKORD[[CZASY]:[CZASY]],AKORD[[DATA]:[DATA]],MM100,AKORD[[IMIE]:[IMIE]],$A$125)</f>
        <v>0</v>
      </c>
      <c r="MN125" s="31">
        <f>SUMIFS(AKORD[[CZASY]:[CZASY]],AKORD[[DATA]:[DATA]],MN100,AKORD[[IMIE]:[IMIE]],$A$125)</f>
        <v>0</v>
      </c>
      <c r="MO125" s="31">
        <f>SUMIFS(AKORD[[CZASY]:[CZASY]],AKORD[[DATA]:[DATA]],MO100,AKORD[[IMIE]:[IMIE]],$A$125)</f>
        <v>0</v>
      </c>
      <c r="MP125" s="31">
        <f>SUMIFS(AKORD[[CZASY]:[CZASY]],AKORD[[DATA]:[DATA]],MP100,AKORD[[IMIE]:[IMIE]],$A$125)</f>
        <v>0</v>
      </c>
      <c r="MQ125" s="31">
        <f>SUMIFS(AKORD[[CZASY]:[CZASY]],AKORD[[DATA]:[DATA]],MQ100,AKORD[[IMIE]:[IMIE]],$A$125)</f>
        <v>0</v>
      </c>
      <c r="MR125" s="54">
        <f>SUMIFS(AKORD[[CZASY]:[CZASY]],AKORD[[DATA]:[DATA]],MR100,AKORD[[IMIE]:[IMIE]],$A$125)</f>
        <v>0</v>
      </c>
      <c r="MS125" s="57">
        <f>SUMIFS(AKORD[[CZASY]:[CZASY]],AKORD[[DATA]:[DATA]],MS100,AKORD[[IMIE]:[IMIE]],$A$125)</f>
        <v>0</v>
      </c>
      <c r="MT125" s="31">
        <f>SUMIFS(AKORD[[CZASY]:[CZASY]],AKORD[[DATA]:[DATA]],MT100,AKORD[[IMIE]:[IMIE]],$A$125)</f>
        <v>0</v>
      </c>
      <c r="MU125" s="31">
        <f>SUMIFS(AKORD[[CZASY]:[CZASY]],AKORD[[DATA]:[DATA]],MU100,AKORD[[IMIE]:[IMIE]],$A$125)</f>
        <v>0</v>
      </c>
      <c r="MV125" s="31">
        <f>SUMIFS(AKORD[[CZASY]:[CZASY]],AKORD[[DATA]:[DATA]],MV100,AKORD[[IMIE]:[IMIE]],$A$125)</f>
        <v>0</v>
      </c>
      <c r="MW125" s="31">
        <f>SUMIFS(AKORD[[CZASY]:[CZASY]],AKORD[[DATA]:[DATA]],MW100,AKORD[[IMIE]:[IMIE]],$A$125)</f>
        <v>0</v>
      </c>
      <c r="MX125" s="31">
        <f>SUMIFS(AKORD[[CZASY]:[CZASY]],AKORD[[DATA]:[DATA]],MX100,AKORD[[IMIE]:[IMIE]],$A$125)</f>
        <v>0</v>
      </c>
      <c r="MY125" s="54">
        <f>SUMIFS(AKORD[[CZASY]:[CZASY]],AKORD[[DATA]:[DATA]],MY100,AKORD[[IMIE]:[IMIE]],$A$125)</f>
        <v>0</v>
      </c>
      <c r="MZ125" s="57">
        <f>SUMIFS(AKORD[[CZASY]:[CZASY]],AKORD[[DATA]:[DATA]],MZ100,AKORD[[IMIE]:[IMIE]],$A$125)</f>
        <v>0</v>
      </c>
      <c r="NA125" s="31">
        <f>SUMIFS(AKORD[[CZASY]:[CZASY]],AKORD[[DATA]:[DATA]],NA100,AKORD[[IMIE]:[IMIE]],$A$125)</f>
        <v>0</v>
      </c>
      <c r="NB125" s="31">
        <f>SUMIFS(AKORD[[CZASY]:[CZASY]],AKORD[[DATA]:[DATA]],NB100,AKORD[[IMIE]:[IMIE]],$A$125)</f>
        <v>0</v>
      </c>
      <c r="NC125" s="31">
        <f>SUMIFS(AKORD[[CZASY]:[CZASY]],AKORD[[DATA]:[DATA]],NC100,AKORD[[IMIE]:[IMIE]],$A$125)</f>
        <v>0</v>
      </c>
      <c r="ND125" s="31">
        <f>SUMIFS(AKORD[[CZASY]:[CZASY]],AKORD[[DATA]:[DATA]],ND100,AKORD[[IMIE]:[IMIE]],$A$125)</f>
        <v>0</v>
      </c>
      <c r="NE125" s="31">
        <f>SUMIFS(AKORD[[CZASY]:[CZASY]],AKORD[[DATA]:[DATA]],NE100,AKORD[[IMIE]:[IMIE]],$A$125)</f>
        <v>0</v>
      </c>
      <c r="NF125" s="54">
        <f>SUMIFS(AKORD[[CZASY]:[CZASY]],AKORD[[DATA]:[DATA]],NF100,AKORD[[IMIE]:[IMIE]],$A$125)</f>
        <v>0</v>
      </c>
      <c r="NG125" s="57">
        <f>SUMIFS(AKORD[[CZASY]:[CZASY]],AKORD[[DATA]:[DATA]],NG100,AKORD[[IMIE]:[IMIE]],$A$125)</f>
        <v>0</v>
      </c>
      <c r="NH125" s="31">
        <f>SUMIFS(AKORD[[CZASY]:[CZASY]],AKORD[[DATA]:[DATA]],NH100,AKORD[[IMIE]:[IMIE]],$A$125)</f>
        <v>0</v>
      </c>
      <c r="NI125" s="31">
        <f>SUMIFS(AKORD[[CZASY]:[CZASY]],AKORD[[DATA]:[DATA]],NI100,AKORD[[IMIE]:[IMIE]],$A$125)</f>
        <v>0</v>
      </c>
      <c r="NJ125" s="31">
        <f>SUMIFS(AKORD[[CZASY]:[CZASY]],AKORD[[DATA]:[DATA]],NJ100,AKORD[[IMIE]:[IMIE]],$A$125)</f>
        <v>0</v>
      </c>
      <c r="NK125" s="31">
        <f>SUMIFS(AKORD[[CZASY]:[CZASY]],AKORD[[DATA]:[DATA]],NK100,AKORD[[IMIE]:[IMIE]],$A$125)</f>
        <v>0</v>
      </c>
      <c r="NL125" s="31">
        <f>SUMIFS(AKORD[[CZASY]:[CZASY]],AKORD[[DATA]:[DATA]],NL100,AKORD[[IMIE]:[IMIE]],$A$125)</f>
        <v>0</v>
      </c>
      <c r="NM125" s="54">
        <f>SUMIFS(AKORD[[CZASY]:[CZASY]],AKORD[[DATA]:[DATA]],NM100,AKORD[[IMIE]:[IMIE]],$A$125)</f>
        <v>0</v>
      </c>
      <c r="NN125" s="57">
        <f>SUMIFS(AKORD[[CZASY]:[CZASY]],AKORD[[DATA]:[DATA]],NN100,AKORD[[IMIE]:[IMIE]],$A$125)</f>
        <v>0</v>
      </c>
      <c r="NO125" s="31">
        <f>SUMIFS(AKORD[[CZASY]:[CZASY]],AKORD[[DATA]:[DATA]],NO100,AKORD[[IMIE]:[IMIE]],$A$125)</f>
        <v>0</v>
      </c>
      <c r="NP125" s="31">
        <f>SUMIFS(AKORD[[CZASY]:[CZASY]],AKORD[[DATA]:[DATA]],NP100,AKORD[[IMIE]:[IMIE]],$A$125)</f>
        <v>0</v>
      </c>
      <c r="NQ125" s="31">
        <f>SUMIFS(AKORD[[CZASY]:[CZASY]],AKORD[[DATA]:[DATA]],NQ100,AKORD[[IMIE]:[IMIE]],$A$125)</f>
        <v>0</v>
      </c>
      <c r="NR125" s="31">
        <f>SUMIFS(AKORD[[CZASY]:[CZASY]],AKORD[[DATA]:[DATA]],NR100,AKORD[[IMIE]:[IMIE]],$A$125)</f>
        <v>0</v>
      </c>
      <c r="NS125" s="31">
        <f>SUMIFS(AKORD[[CZASY]:[CZASY]],AKORD[[DATA]:[DATA]],NS100,AKORD[[IMIE]:[IMIE]],$A$125)</f>
        <v>0</v>
      </c>
      <c r="NT125" s="54">
        <f>SUMIFS(AKORD[[CZASY]:[CZASY]],AKORD[[DATA]:[DATA]],NT100,AKORD[[IMIE]:[IMIE]],$A$125)</f>
        <v>0</v>
      </c>
      <c r="NU125" s="57">
        <f>SUMIFS(AKORD[[CZASY]:[CZASY]],AKORD[[DATA]:[DATA]],NU100,AKORD[[IMIE]:[IMIE]],$A$125)</f>
        <v>0</v>
      </c>
      <c r="NV125" s="31">
        <f>SUMIFS(AKORD[[CZASY]:[CZASY]],AKORD[[DATA]:[DATA]],NV100,AKORD[[IMIE]:[IMIE]],$A$125)</f>
        <v>0</v>
      </c>
      <c r="NW125" s="31">
        <f>SUMIFS(AKORD[[CZASY]:[CZASY]],AKORD[[DATA]:[DATA]],NW100,AKORD[[IMIE]:[IMIE]],$A$125)</f>
        <v>0</v>
      </c>
      <c r="NX125" s="31">
        <f>SUMIFS(AKORD[[CZASY]:[CZASY]],AKORD[[DATA]:[DATA]],NX100,AKORD[[IMIE]:[IMIE]],$A$125)</f>
        <v>0</v>
      </c>
      <c r="NY125" s="31">
        <f>SUMIFS(AKORD[[CZASY]:[CZASY]],AKORD[[DATA]:[DATA]],NY100,AKORD[[IMIE]:[IMIE]],$A$125)</f>
        <v>0</v>
      </c>
      <c r="NZ125" s="31">
        <f>SUMIFS(AKORD[[CZASY]:[CZASY]],AKORD[[DATA]:[DATA]],NZ100,AKORD[[IMIE]:[IMIE]],$A$125)</f>
        <v>0</v>
      </c>
      <c r="OA125" s="54">
        <f>SUMIFS(AKORD[[CZASY]:[CZASY]],AKORD[[DATA]:[DATA]],OA100,AKORD[[IMIE]:[IMIE]],$A$125)</f>
        <v>0</v>
      </c>
      <c r="OB125" s="57">
        <f>SUMIFS(AKORD[[CZASY]:[CZASY]],AKORD[[DATA]:[DATA]],OB100,AKORD[[IMIE]:[IMIE]],$A$125)</f>
        <v>0</v>
      </c>
      <c r="OC125" s="31">
        <f>SUMIFS(AKORD[[CZASY]:[CZASY]],AKORD[[DATA]:[DATA]],OC100,AKORD[[IMIE]:[IMIE]],$A$125)</f>
        <v>0</v>
      </c>
      <c r="OD125" s="31">
        <f>SUMIFS(AKORD[[CZASY]:[CZASY]],AKORD[[DATA]:[DATA]],OD100,AKORD[[IMIE]:[IMIE]],$A$125)</f>
        <v>0</v>
      </c>
      <c r="OE125" s="31">
        <f>SUMIFS(AKORD[[CZASY]:[CZASY]],AKORD[[DATA]:[DATA]],OE100,AKORD[[IMIE]:[IMIE]],$A$125)</f>
        <v>0</v>
      </c>
      <c r="OF125" s="31">
        <f>SUMIFS(AKORD[[CZASY]:[CZASY]],AKORD[[DATA]:[DATA]],OF100,AKORD[[IMIE]:[IMIE]],$A$125)</f>
        <v>0</v>
      </c>
      <c r="OG125" s="31">
        <f>SUMIFS(AKORD[[CZASY]:[CZASY]],AKORD[[DATA]:[DATA]],OG100,AKORD[[IMIE]:[IMIE]],$A$125)</f>
        <v>0</v>
      </c>
      <c r="OH125" s="54">
        <f>SUMIFS(AKORD[[CZASY]:[CZASY]],AKORD[[DATA]:[DATA]],OH100,AKORD[[IMIE]:[IMIE]],$A$125)</f>
        <v>0</v>
      </c>
      <c r="OI125" s="57">
        <f>SUMIFS(AKORD[[CZASY]:[CZASY]],AKORD[[DATA]:[DATA]],OI100,AKORD[[IMIE]:[IMIE]],$A$125)</f>
        <v>0</v>
      </c>
      <c r="OJ125" s="31">
        <f>SUMIFS(AKORD[[CZASY]:[CZASY]],AKORD[[DATA]:[DATA]],OJ100,AKORD[[IMIE]:[IMIE]],$A$125)</f>
        <v>0</v>
      </c>
      <c r="OK125" s="31">
        <f>SUMIFS(AKORD[[CZASY]:[CZASY]],AKORD[[DATA]:[DATA]],OK100,AKORD[[IMIE]:[IMIE]],$A$125)</f>
        <v>0</v>
      </c>
      <c r="OL125" s="31">
        <f>SUMIFS(AKORD[[CZASY]:[CZASY]],AKORD[[DATA]:[DATA]],OL100,AKORD[[IMIE]:[IMIE]],$A$125)</f>
        <v>0</v>
      </c>
      <c r="OM125" s="31">
        <f>SUMIFS(AKORD[[CZASY]:[CZASY]],AKORD[[DATA]:[DATA]],OM100,AKORD[[IMIE]:[IMIE]],$A$125)</f>
        <v>0</v>
      </c>
      <c r="ON125" s="31">
        <f>SUMIFS(AKORD[[CZASY]:[CZASY]],AKORD[[DATA]:[DATA]],ON100,AKORD[[IMIE]:[IMIE]],$A$125)</f>
        <v>0</v>
      </c>
      <c r="OO125" s="54">
        <f>SUMIFS(AKORD[[CZASY]:[CZASY]],AKORD[[DATA]:[DATA]],OO100,AKORD[[IMIE]:[IMIE]],$A$125)</f>
        <v>0</v>
      </c>
      <c r="OP125" s="57">
        <f>SUMIFS(AKORD[[CZASY]:[CZASY]],AKORD[[DATA]:[DATA]],OP100,AKORD[[IMIE]:[IMIE]],$A$125)</f>
        <v>0</v>
      </c>
      <c r="OQ125" s="31">
        <f>SUMIFS(AKORD[[CZASY]:[CZASY]],AKORD[[DATA]:[DATA]],OQ100,AKORD[[IMIE]:[IMIE]],$A$125)</f>
        <v>0</v>
      </c>
      <c r="OR125" s="31">
        <f>SUMIFS(AKORD[[CZASY]:[CZASY]],AKORD[[DATA]:[DATA]],OR100,AKORD[[IMIE]:[IMIE]],$A$125)</f>
        <v>0</v>
      </c>
      <c r="OS125" s="31">
        <f>SUMIFS(AKORD[[CZASY]:[CZASY]],AKORD[[DATA]:[DATA]],OS100,AKORD[[IMIE]:[IMIE]],$A$125)</f>
        <v>0</v>
      </c>
      <c r="OT125" s="31">
        <f>SUMIFS(AKORD[[CZASY]:[CZASY]],AKORD[[DATA]:[DATA]],OT100,AKORD[[IMIE]:[IMIE]],$A$125)</f>
        <v>0</v>
      </c>
      <c r="OU125" s="31">
        <f>SUMIFS(AKORD[[CZASY]:[CZASY]],AKORD[[DATA]:[DATA]],OU100,AKORD[[IMIE]:[IMIE]],$A$125)</f>
        <v>0</v>
      </c>
      <c r="OV125" s="54">
        <f>SUMIFS(AKORD[[CZASY]:[CZASY]],AKORD[[DATA]:[DATA]],OV100,AKORD[[IMIE]:[IMIE]],$A$125)</f>
        <v>0</v>
      </c>
      <c r="OW125" s="57">
        <f>SUMIFS(AKORD[[CZASY]:[CZASY]],AKORD[[DATA]:[DATA]],OW100,AKORD[[IMIE]:[IMIE]],$A$125)</f>
        <v>0</v>
      </c>
      <c r="OX125" s="31">
        <f>SUMIFS(AKORD[[CZASY]:[CZASY]],AKORD[[DATA]:[DATA]],OX100,AKORD[[IMIE]:[IMIE]],$A$125)</f>
        <v>0</v>
      </c>
      <c r="OY125" s="31">
        <f>SUMIFS(AKORD[[CZASY]:[CZASY]],AKORD[[DATA]:[DATA]],OY100,AKORD[[IMIE]:[IMIE]],$A$125)</f>
        <v>0</v>
      </c>
      <c r="OZ125" s="31">
        <f>SUMIFS(AKORD[[CZASY]:[CZASY]],AKORD[[DATA]:[DATA]],OZ100,AKORD[[IMIE]:[IMIE]],$A$125)</f>
        <v>0</v>
      </c>
      <c r="PA125" s="31">
        <f>SUMIFS(AKORD[[CZASY]:[CZASY]],AKORD[[DATA]:[DATA]],PA100,AKORD[[IMIE]:[IMIE]],$A$125)</f>
        <v>0</v>
      </c>
      <c r="PB125" s="31">
        <f>SUMIFS(AKORD[[CZASY]:[CZASY]],AKORD[[DATA]:[DATA]],PB100,AKORD[[IMIE]:[IMIE]],$A$125)</f>
        <v>0</v>
      </c>
      <c r="PC125" s="54">
        <f>SUMIFS(AKORD[[CZASY]:[CZASY]],AKORD[[DATA]:[DATA]],PC100,AKORD[[IMIE]:[IMIE]],$A$125)</f>
        <v>0</v>
      </c>
      <c r="PD125" s="57">
        <f>SUMIFS(AKORD[[CZASY]:[CZASY]],AKORD[[DATA]:[DATA]],PD100,AKORD[[IMIE]:[IMIE]],$A$125)</f>
        <v>0</v>
      </c>
      <c r="PE125" s="31">
        <f>SUMIFS(AKORD[[CZASY]:[CZASY]],AKORD[[DATA]:[DATA]],PE100,AKORD[[IMIE]:[IMIE]],$A$125)</f>
        <v>0</v>
      </c>
      <c r="PF125" s="31">
        <f>SUMIFS(AKORD[[CZASY]:[CZASY]],AKORD[[DATA]:[DATA]],PF100,AKORD[[IMIE]:[IMIE]],$A$125)</f>
        <v>0</v>
      </c>
      <c r="PG125" s="31">
        <f>SUMIFS(AKORD[[CZASY]:[CZASY]],AKORD[[DATA]:[DATA]],PG100,AKORD[[IMIE]:[IMIE]],$A$125)</f>
        <v>0</v>
      </c>
      <c r="PH125" s="31">
        <f>SUMIFS(AKORD[[CZASY]:[CZASY]],AKORD[[DATA]:[DATA]],PH100,AKORD[[IMIE]:[IMIE]],$A$125)</f>
        <v>0</v>
      </c>
      <c r="PI125" s="31">
        <f>SUMIFS(AKORD[[CZASY]:[CZASY]],AKORD[[DATA]:[DATA]],PI100,AKORD[[IMIE]:[IMIE]],$A$125)</f>
        <v>0</v>
      </c>
      <c r="PJ125" s="54">
        <f>SUMIFS(AKORD[[CZASY]:[CZASY]],AKORD[[DATA]:[DATA]],PJ100,AKORD[[IMIE]:[IMIE]],$A$125)</f>
        <v>0</v>
      </c>
      <c r="PK125" s="57">
        <f>SUMIFS(AKORD[[CZASY]:[CZASY]],AKORD[[DATA]:[DATA]],PK100,AKORD[[IMIE]:[IMIE]],$A$125)</f>
        <v>0</v>
      </c>
      <c r="PL125" s="31">
        <f>SUMIFS(AKORD[[CZASY]:[CZASY]],AKORD[[DATA]:[DATA]],PL100,AKORD[[IMIE]:[IMIE]],$A$125)</f>
        <v>973</v>
      </c>
      <c r="PM125" s="31">
        <f>SUMIFS(AKORD[[CZASY]:[CZASY]],AKORD[[DATA]:[DATA]],PM100,AKORD[[IMIE]:[IMIE]],$A$125)</f>
        <v>475</v>
      </c>
      <c r="PN125" s="31">
        <f>SUMIFS(AKORD[[CZASY]:[CZASY]],AKORD[[DATA]:[DATA]],PN100,AKORD[[IMIE]:[IMIE]],$A$125)</f>
        <v>547</v>
      </c>
      <c r="PO125" s="31">
        <f>SUMIFS(AKORD[[CZASY]:[CZASY]],AKORD[[DATA]:[DATA]],PO100,AKORD[[IMIE]:[IMIE]],$A$125)</f>
        <v>545</v>
      </c>
      <c r="PP125" s="31">
        <f>SUMIFS(AKORD[[CZASY]:[CZASY]],AKORD[[DATA]:[DATA]],PP100,AKORD[[IMIE]:[IMIE]],$A$125)</f>
        <v>64</v>
      </c>
      <c r="PQ125" s="54">
        <f>SUMIFS(AKORD[[CZASY]:[CZASY]],AKORD[[DATA]:[DATA]],PQ100,AKORD[[IMIE]:[IMIE]],$A$125)</f>
        <v>0</v>
      </c>
      <c r="PR125" s="57">
        <f>SUMIFS(AKORD[[CZASY]:[CZASY]],AKORD[[DATA]:[DATA]],PR100,AKORD[[IMIE]:[IMIE]],$A$125)</f>
        <v>0</v>
      </c>
    </row>
    <row r="126" spans="1:434" ht="12" customHeight="1">
      <c r="A126" s="166"/>
      <c r="B126" s="40" t="s">
        <v>2169</v>
      </c>
      <c r="C126" s="26"/>
      <c r="D126" s="26"/>
      <c r="E126" s="26"/>
      <c r="F126" s="55"/>
      <c r="G126" s="64"/>
      <c r="H126" s="26"/>
      <c r="I126" s="26"/>
      <c r="J126" s="26"/>
      <c r="K126" s="26"/>
      <c r="L126" s="26"/>
      <c r="M126" s="55"/>
      <c r="N126" s="64"/>
      <c r="O126" s="26"/>
      <c r="P126" s="26"/>
      <c r="Q126" s="26"/>
      <c r="R126" s="26"/>
      <c r="S126" s="26"/>
      <c r="T126" s="55"/>
      <c r="U126" s="64"/>
      <c r="V126" s="26"/>
      <c r="W126" s="26"/>
      <c r="X126" s="26"/>
      <c r="Y126" s="26"/>
      <c r="Z126" s="26"/>
      <c r="AA126" s="55"/>
      <c r="AB126" s="64"/>
      <c r="AC126" s="26"/>
      <c r="AD126" s="26"/>
      <c r="AE126" s="26"/>
      <c r="AF126" s="26"/>
      <c r="AG126" s="26"/>
      <c r="AH126" s="55"/>
      <c r="AI126" s="64"/>
      <c r="AJ126" s="26"/>
      <c r="AK126" s="26"/>
      <c r="AL126" s="26"/>
      <c r="AM126" s="26"/>
      <c r="AN126" s="26"/>
      <c r="AO126" s="55"/>
      <c r="AP126" s="64"/>
      <c r="AQ126" s="26"/>
      <c r="AR126" s="26"/>
      <c r="AS126" s="26"/>
      <c r="AT126" s="26"/>
      <c r="AU126" s="26"/>
      <c r="AV126" s="55"/>
      <c r="AW126" s="64"/>
      <c r="AX126" s="26"/>
      <c r="AY126" s="26"/>
      <c r="AZ126" s="26"/>
      <c r="BA126" s="26"/>
      <c r="BB126" s="26"/>
      <c r="BC126" s="55"/>
      <c r="BD126" s="64"/>
      <c r="BE126" s="26"/>
      <c r="BF126" s="26"/>
      <c r="BG126" s="26"/>
      <c r="BH126" s="26"/>
      <c r="BI126" s="26"/>
      <c r="BJ126" s="55"/>
      <c r="BK126" s="64"/>
      <c r="BL126" s="26"/>
      <c r="BM126" s="26"/>
      <c r="BN126" s="26"/>
      <c r="BO126" s="26"/>
      <c r="BP126" s="26"/>
      <c r="BQ126" s="55"/>
      <c r="BR126" s="64"/>
      <c r="BS126" s="26"/>
      <c r="BT126" s="26"/>
      <c r="BU126" s="26"/>
      <c r="BV126" s="26"/>
      <c r="BW126" s="26"/>
      <c r="BX126" s="55"/>
      <c r="BY126" s="64"/>
      <c r="BZ126" s="26"/>
      <c r="CA126" s="26"/>
      <c r="CB126" s="26"/>
      <c r="CC126" s="26"/>
      <c r="CD126" s="26"/>
      <c r="CE126" s="55"/>
      <c r="CF126" s="64"/>
      <c r="CG126" s="26"/>
      <c r="CH126" s="26"/>
      <c r="CI126" s="26"/>
      <c r="CJ126" s="26"/>
      <c r="CK126" s="26"/>
      <c r="CL126" s="55"/>
      <c r="CM126" s="64"/>
      <c r="CN126" s="26"/>
      <c r="CO126" s="26"/>
      <c r="CP126" s="26"/>
      <c r="CQ126" s="26"/>
      <c r="CR126" s="26"/>
      <c r="CS126" s="55"/>
      <c r="CT126" s="64"/>
      <c r="CU126" s="26"/>
      <c r="CV126" s="26"/>
      <c r="CW126" s="26"/>
      <c r="CX126" s="26"/>
      <c r="CY126" s="26"/>
      <c r="CZ126" s="55"/>
      <c r="DA126" s="64"/>
      <c r="DB126" s="26"/>
      <c r="DC126" s="26"/>
      <c r="DD126" s="26"/>
      <c r="DE126" s="26"/>
      <c r="DF126" s="26"/>
      <c r="DG126" s="55"/>
      <c r="DH126" s="64"/>
      <c r="DI126" s="26"/>
      <c r="DJ126" s="26"/>
      <c r="DK126" s="26"/>
      <c r="DL126" s="26"/>
      <c r="DM126" s="26"/>
      <c r="DN126" s="55"/>
      <c r="DO126" s="64"/>
      <c r="DP126" s="26"/>
      <c r="DQ126" s="26"/>
      <c r="DR126" s="26"/>
      <c r="DS126" s="26"/>
      <c r="DT126" s="26"/>
      <c r="DU126" s="55"/>
      <c r="DV126" s="64"/>
      <c r="DW126" s="26"/>
      <c r="DX126" s="26"/>
      <c r="DY126" s="26"/>
      <c r="DZ126" s="26"/>
      <c r="EA126" s="26"/>
      <c r="EB126" s="55"/>
      <c r="EC126" s="64"/>
      <c r="ED126" s="26"/>
      <c r="EE126" s="26"/>
      <c r="EF126" s="26"/>
      <c r="EG126" s="26"/>
      <c r="EH126" s="26"/>
      <c r="EI126" s="55"/>
      <c r="EJ126" s="64"/>
      <c r="EK126" s="26"/>
      <c r="EL126" s="26"/>
      <c r="EM126" s="26"/>
      <c r="EN126" s="26"/>
      <c r="EO126" s="26"/>
      <c r="EP126" s="55"/>
      <c r="EQ126" s="64"/>
      <c r="ER126" s="26"/>
      <c r="ES126" s="26"/>
      <c r="ET126" s="26"/>
      <c r="EU126" s="26"/>
      <c r="EV126" s="26"/>
      <c r="EW126" s="55"/>
      <c r="EX126" s="64"/>
      <c r="EY126" s="26"/>
      <c r="EZ126" s="26"/>
      <c r="FA126" s="26"/>
      <c r="FB126" s="26"/>
      <c r="FC126" s="26"/>
      <c r="FD126" s="55"/>
      <c r="FE126" s="64"/>
      <c r="FF126" s="26"/>
      <c r="FG126" s="26"/>
      <c r="FH126" s="26"/>
      <c r="FI126" s="26"/>
      <c r="FJ126" s="26"/>
      <c r="FK126" s="55"/>
      <c r="FL126" s="64"/>
      <c r="FM126" s="26"/>
      <c r="FN126" s="26"/>
      <c r="FO126" s="26"/>
      <c r="FP126" s="26"/>
      <c r="FQ126" s="26"/>
      <c r="FR126" s="55"/>
      <c r="FS126" s="64"/>
      <c r="FT126" s="26"/>
      <c r="FU126" s="26"/>
      <c r="FV126" s="26"/>
      <c r="FW126" s="26"/>
      <c r="FX126" s="26"/>
      <c r="FY126" s="55"/>
      <c r="FZ126" s="64"/>
      <c r="GA126" s="26"/>
      <c r="GB126" s="26"/>
      <c r="GC126" s="26"/>
      <c r="GD126" s="26"/>
      <c r="GE126" s="26"/>
      <c r="GF126" s="55"/>
      <c r="GG126" s="64"/>
      <c r="GH126" s="26"/>
      <c r="GI126" s="26"/>
      <c r="GJ126" s="26"/>
      <c r="GK126" s="26"/>
      <c r="GL126" s="26"/>
      <c r="GM126" s="55"/>
      <c r="GN126" s="64"/>
      <c r="GO126" s="26"/>
      <c r="GP126" s="26"/>
      <c r="GQ126" s="26"/>
      <c r="GR126" s="26"/>
      <c r="GS126" s="26"/>
      <c r="GT126" s="55"/>
      <c r="GU126" s="64"/>
      <c r="GV126" s="26"/>
      <c r="GW126" s="26"/>
      <c r="GX126" s="26"/>
      <c r="GY126" s="26"/>
      <c r="GZ126" s="26"/>
      <c r="HA126" s="55"/>
      <c r="HB126" s="64"/>
      <c r="HC126" s="26"/>
      <c r="HD126" s="26"/>
      <c r="HE126" s="26"/>
      <c r="HF126" s="26"/>
      <c r="HG126" s="26"/>
      <c r="HH126" s="55"/>
      <c r="HI126" s="64"/>
      <c r="HJ126" s="26"/>
      <c r="HK126" s="26"/>
      <c r="HL126" s="26"/>
      <c r="HM126" s="26"/>
      <c r="HN126" s="26"/>
      <c r="HO126" s="55"/>
      <c r="HP126" s="64"/>
      <c r="HQ126" s="26"/>
      <c r="HR126" s="26"/>
      <c r="HS126" s="26"/>
      <c r="HT126" s="26"/>
      <c r="HU126" s="26"/>
      <c r="HV126" s="55"/>
      <c r="HW126" s="64"/>
      <c r="HX126" s="26"/>
      <c r="HY126" s="26"/>
      <c r="HZ126" s="26"/>
      <c r="IA126" s="26"/>
      <c r="IB126" s="26"/>
      <c r="IC126" s="55"/>
      <c r="ID126" s="64"/>
      <c r="IE126" s="26"/>
      <c r="IF126" s="26"/>
      <c r="IG126" s="26"/>
      <c r="IH126" s="26"/>
      <c r="II126" s="26"/>
      <c r="IJ126" s="55"/>
      <c r="IK126" s="64"/>
      <c r="IL126" s="26"/>
      <c r="IM126" s="26"/>
      <c r="IN126" s="26"/>
      <c r="IO126" s="26"/>
      <c r="IP126" s="26"/>
      <c r="IQ126" s="55"/>
      <c r="IR126" s="64"/>
      <c r="IS126" s="26"/>
      <c r="IT126" s="26"/>
      <c r="IU126" s="26"/>
      <c r="IV126" s="26"/>
      <c r="IW126" s="26"/>
      <c r="IX126" s="55"/>
      <c r="IY126" s="64"/>
      <c r="IZ126" s="26"/>
      <c r="JA126" s="26"/>
      <c r="JB126" s="26"/>
      <c r="JC126" s="26"/>
      <c r="JD126" s="26"/>
      <c r="JE126" s="55"/>
      <c r="JF126" s="64"/>
      <c r="JG126" s="26"/>
      <c r="JH126" s="26"/>
      <c r="JI126" s="26"/>
      <c r="JJ126" s="26"/>
      <c r="JK126" s="26"/>
      <c r="JL126" s="55"/>
      <c r="JM126" s="64"/>
      <c r="JN126" s="26"/>
      <c r="JO126" s="26"/>
      <c r="JP126" s="26"/>
      <c r="JQ126" s="26"/>
      <c r="JR126" s="26"/>
      <c r="JS126" s="55"/>
      <c r="JT126" s="64"/>
      <c r="JU126" s="26"/>
      <c r="JV126" s="26"/>
      <c r="JW126" s="26"/>
      <c r="JX126" s="26"/>
      <c r="JY126" s="26"/>
      <c r="JZ126" s="55"/>
      <c r="KA126" s="64"/>
      <c r="KB126" s="26"/>
      <c r="KC126" s="26"/>
      <c r="KD126" s="26"/>
      <c r="KE126" s="26"/>
      <c r="KF126" s="26"/>
      <c r="KG126" s="55"/>
      <c r="KH126" s="64"/>
      <c r="KI126" s="26"/>
      <c r="KJ126" s="26"/>
      <c r="KK126" s="26"/>
      <c r="KL126" s="26"/>
      <c r="KM126" s="26"/>
      <c r="KN126" s="55"/>
      <c r="KO126" s="64"/>
      <c r="KP126" s="26"/>
      <c r="KQ126" s="26"/>
      <c r="KR126" s="26"/>
      <c r="KS126" s="26"/>
      <c r="KT126" s="26"/>
      <c r="KU126" s="55"/>
      <c r="KV126" s="64"/>
      <c r="KW126" s="26"/>
      <c r="KX126" s="26"/>
      <c r="KY126" s="26"/>
      <c r="KZ126" s="26"/>
      <c r="LA126" s="26"/>
      <c r="LB126" s="55"/>
      <c r="LC126" s="64"/>
      <c r="LD126" s="26"/>
      <c r="LE126" s="26"/>
      <c r="LF126" s="26"/>
      <c r="LG126" s="26"/>
      <c r="LH126" s="26"/>
      <c r="LI126" s="55"/>
      <c r="LJ126" s="64"/>
      <c r="LK126" s="26"/>
      <c r="LL126" s="26"/>
      <c r="LM126" s="26"/>
      <c r="LN126" s="26"/>
      <c r="LO126" s="26"/>
      <c r="LP126" s="55"/>
      <c r="LQ126" s="64"/>
      <c r="LR126" s="26"/>
      <c r="LS126" s="26"/>
      <c r="LT126" s="26"/>
      <c r="LU126" s="26"/>
      <c r="LV126" s="26"/>
      <c r="LW126" s="55"/>
      <c r="LX126" s="64"/>
      <c r="LY126" s="26"/>
      <c r="LZ126" s="26"/>
      <c r="MA126" s="26"/>
      <c r="MB126" s="26"/>
      <c r="MC126" s="26"/>
      <c r="MD126" s="55"/>
      <c r="ME126" s="64"/>
      <c r="MF126" s="26"/>
      <c r="MG126" s="26"/>
      <c r="MH126" s="26"/>
      <c r="MI126" s="26"/>
      <c r="MJ126" s="26"/>
      <c r="MK126" s="55"/>
      <c r="ML126" s="64"/>
      <c r="MM126" s="26"/>
      <c r="MN126" s="26"/>
      <c r="MO126" s="26"/>
      <c r="MP126" s="26"/>
      <c r="MQ126" s="26"/>
      <c r="MR126" s="55"/>
      <c r="MS126" s="64"/>
      <c r="MT126" s="26"/>
      <c r="MU126" s="26"/>
      <c r="MV126" s="26"/>
      <c r="MW126" s="26"/>
      <c r="MX126" s="26"/>
      <c r="MY126" s="55"/>
      <c r="MZ126" s="64"/>
      <c r="NA126" s="26"/>
      <c r="NB126" s="26"/>
      <c r="NC126" s="26"/>
      <c r="ND126" s="26"/>
      <c r="NE126" s="26"/>
      <c r="NF126" s="55"/>
      <c r="NG126" s="64"/>
      <c r="NH126" s="26"/>
      <c r="NI126" s="26"/>
      <c r="NJ126" s="26"/>
      <c r="NK126" s="26"/>
      <c r="NL126" s="26"/>
      <c r="NM126" s="55"/>
      <c r="NN126" s="64"/>
      <c r="NO126" s="26"/>
      <c r="NP126" s="26"/>
      <c r="NQ126" s="26"/>
      <c r="NR126" s="26"/>
      <c r="NS126" s="26"/>
      <c r="NT126" s="55"/>
      <c r="NU126" s="64"/>
      <c r="NV126" s="26"/>
      <c r="NW126" s="26"/>
      <c r="NX126" s="26"/>
      <c r="NY126" s="26"/>
      <c r="NZ126" s="26"/>
      <c r="OA126" s="55"/>
      <c r="OB126" s="64"/>
      <c r="OC126" s="26"/>
      <c r="OD126" s="26"/>
      <c r="OE126" s="26"/>
      <c r="OF126" s="26"/>
      <c r="OG126" s="26"/>
      <c r="OH126" s="55"/>
      <c r="OI126" s="64"/>
      <c r="OJ126" s="26"/>
      <c r="OK126" s="26"/>
      <c r="OL126" s="26"/>
      <c r="OM126" s="26"/>
      <c r="ON126" s="26"/>
      <c r="OO126" s="55"/>
      <c r="OP126" s="64"/>
      <c r="OQ126" s="26"/>
      <c r="OR126" s="26"/>
      <c r="OS126" s="26"/>
      <c r="OT126" s="26"/>
      <c r="OU126" s="26"/>
      <c r="OV126" s="55"/>
      <c r="OW126" s="64"/>
      <c r="OX126" s="26"/>
      <c r="OY126" s="26"/>
      <c r="OZ126" s="26"/>
      <c r="PA126" s="26"/>
      <c r="PB126" s="26"/>
      <c r="PC126" s="55"/>
      <c r="PD126" s="64"/>
      <c r="PE126" s="26"/>
      <c r="PF126" s="26"/>
      <c r="PG126" s="26"/>
      <c r="PH126" s="26"/>
      <c r="PI126" s="26"/>
      <c r="PJ126" s="55"/>
      <c r="PK126" s="64"/>
      <c r="PL126" s="26"/>
      <c r="PM126" s="26"/>
      <c r="PN126" s="26"/>
      <c r="PO126" s="26"/>
      <c r="PP126" s="26"/>
      <c r="PQ126" s="55"/>
      <c r="PR126" s="64"/>
    </row>
    <row r="127" spans="1:434" ht="12" customHeight="1">
      <c r="A127" s="166"/>
      <c r="B127" s="40" t="s">
        <v>2170</v>
      </c>
      <c r="C127" s="26"/>
      <c r="D127" s="26"/>
      <c r="E127" s="26"/>
      <c r="F127" s="55"/>
      <c r="G127" s="64"/>
      <c r="H127" s="26"/>
      <c r="I127" s="26"/>
      <c r="J127" s="26"/>
      <c r="K127" s="26"/>
      <c r="L127" s="26"/>
      <c r="M127" s="55"/>
      <c r="N127" s="64"/>
      <c r="O127" s="26"/>
      <c r="P127" s="26"/>
      <c r="Q127" s="26"/>
      <c r="R127" s="26"/>
      <c r="S127" s="26"/>
      <c r="T127" s="55"/>
      <c r="U127" s="64"/>
      <c r="V127" s="26"/>
      <c r="W127" s="26"/>
      <c r="X127" s="26"/>
      <c r="Y127" s="26"/>
      <c r="Z127" s="26"/>
      <c r="AA127" s="55"/>
      <c r="AB127" s="64"/>
      <c r="AC127" s="26"/>
      <c r="AD127" s="26"/>
      <c r="AE127" s="26"/>
      <c r="AF127" s="26"/>
      <c r="AG127" s="26"/>
      <c r="AH127" s="55"/>
      <c r="AI127" s="64"/>
      <c r="AJ127" s="26"/>
      <c r="AK127" s="26"/>
      <c r="AL127" s="26"/>
      <c r="AM127" s="26"/>
      <c r="AN127" s="26"/>
      <c r="AO127" s="55"/>
      <c r="AP127" s="64"/>
      <c r="AQ127" s="26"/>
      <c r="AR127" s="26"/>
      <c r="AS127" s="26"/>
      <c r="AT127" s="26"/>
      <c r="AU127" s="26"/>
      <c r="AV127" s="55"/>
      <c r="AW127" s="64"/>
      <c r="AX127" s="26"/>
      <c r="AY127" s="26"/>
      <c r="AZ127" s="26"/>
      <c r="BA127" s="26"/>
      <c r="BB127" s="26"/>
      <c r="BC127" s="55"/>
      <c r="BD127" s="64"/>
      <c r="BE127" s="26"/>
      <c r="BF127" s="26"/>
      <c r="BG127" s="26"/>
      <c r="BH127" s="26"/>
      <c r="BI127" s="26"/>
      <c r="BJ127" s="55"/>
      <c r="BK127" s="64"/>
      <c r="BL127" s="26"/>
      <c r="BM127" s="26"/>
      <c r="BN127" s="26"/>
      <c r="BO127" s="26"/>
      <c r="BP127" s="26"/>
      <c r="BQ127" s="55"/>
      <c r="BR127" s="64"/>
      <c r="BS127" s="26"/>
      <c r="BT127" s="26"/>
      <c r="BU127" s="26"/>
      <c r="BV127" s="26"/>
      <c r="BW127" s="26"/>
      <c r="BX127" s="55"/>
      <c r="BY127" s="64"/>
      <c r="BZ127" s="26"/>
      <c r="CA127" s="26"/>
      <c r="CB127" s="26"/>
      <c r="CC127" s="26"/>
      <c r="CD127" s="26"/>
      <c r="CE127" s="55"/>
      <c r="CF127" s="64"/>
      <c r="CG127" s="26"/>
      <c r="CH127" s="26"/>
      <c r="CI127" s="26"/>
      <c r="CJ127" s="26"/>
      <c r="CK127" s="26"/>
      <c r="CL127" s="55"/>
      <c r="CM127" s="64"/>
      <c r="CN127" s="26"/>
      <c r="CO127" s="26"/>
      <c r="CP127" s="26"/>
      <c r="CQ127" s="26"/>
      <c r="CR127" s="26"/>
      <c r="CS127" s="55"/>
      <c r="CT127" s="64"/>
      <c r="CU127" s="26"/>
      <c r="CV127" s="26"/>
      <c r="CW127" s="26"/>
      <c r="CX127" s="26"/>
      <c r="CY127" s="26"/>
      <c r="CZ127" s="55"/>
      <c r="DA127" s="64"/>
      <c r="DB127" s="26"/>
      <c r="DC127" s="26"/>
      <c r="DD127" s="26"/>
      <c r="DE127" s="26"/>
      <c r="DF127" s="26"/>
      <c r="DG127" s="55"/>
      <c r="DH127" s="64"/>
      <c r="DI127" s="26"/>
      <c r="DJ127" s="26"/>
      <c r="DK127" s="26"/>
      <c r="DL127" s="26"/>
      <c r="DM127" s="26"/>
      <c r="DN127" s="55"/>
      <c r="DO127" s="64"/>
      <c r="DP127" s="26"/>
      <c r="DQ127" s="26"/>
      <c r="DR127" s="26"/>
      <c r="DS127" s="26"/>
      <c r="DT127" s="26"/>
      <c r="DU127" s="55"/>
      <c r="DV127" s="64"/>
      <c r="DW127" s="26"/>
      <c r="DX127" s="26"/>
      <c r="DY127" s="26"/>
      <c r="DZ127" s="26"/>
      <c r="EA127" s="26"/>
      <c r="EB127" s="55"/>
      <c r="EC127" s="64"/>
      <c r="ED127" s="26"/>
      <c r="EE127" s="26"/>
      <c r="EF127" s="26"/>
      <c r="EG127" s="26"/>
      <c r="EH127" s="26"/>
      <c r="EI127" s="55"/>
      <c r="EJ127" s="64"/>
      <c r="EK127" s="26"/>
      <c r="EL127" s="26"/>
      <c r="EM127" s="26"/>
      <c r="EN127" s="26"/>
      <c r="EO127" s="26"/>
      <c r="EP127" s="55"/>
      <c r="EQ127" s="64"/>
      <c r="ER127" s="26"/>
      <c r="ES127" s="26"/>
      <c r="ET127" s="26"/>
      <c r="EU127" s="26"/>
      <c r="EV127" s="26"/>
      <c r="EW127" s="55"/>
      <c r="EX127" s="64"/>
      <c r="EY127" s="26"/>
      <c r="EZ127" s="26"/>
      <c r="FA127" s="26"/>
      <c r="FB127" s="26"/>
      <c r="FC127" s="26"/>
      <c r="FD127" s="55"/>
      <c r="FE127" s="64"/>
      <c r="FF127" s="26"/>
      <c r="FG127" s="26"/>
      <c r="FH127" s="26"/>
      <c r="FI127" s="26"/>
      <c r="FJ127" s="26"/>
      <c r="FK127" s="55"/>
      <c r="FL127" s="64"/>
      <c r="FM127" s="26"/>
      <c r="FN127" s="26"/>
      <c r="FO127" s="26"/>
      <c r="FP127" s="26"/>
      <c r="FQ127" s="26"/>
      <c r="FR127" s="55"/>
      <c r="FS127" s="64"/>
      <c r="FT127" s="26"/>
      <c r="FU127" s="26"/>
      <c r="FV127" s="26"/>
      <c r="FW127" s="26"/>
      <c r="FX127" s="26"/>
      <c r="FY127" s="55"/>
      <c r="FZ127" s="64"/>
      <c r="GA127" s="26"/>
      <c r="GB127" s="26"/>
      <c r="GC127" s="26"/>
      <c r="GD127" s="26"/>
      <c r="GE127" s="26"/>
      <c r="GF127" s="55"/>
      <c r="GG127" s="64"/>
      <c r="GH127" s="26"/>
      <c r="GI127" s="26"/>
      <c r="GJ127" s="26"/>
      <c r="GK127" s="26"/>
      <c r="GL127" s="26"/>
      <c r="GM127" s="55"/>
      <c r="GN127" s="64"/>
      <c r="GO127" s="26"/>
      <c r="GP127" s="26"/>
      <c r="GQ127" s="26"/>
      <c r="GR127" s="26"/>
      <c r="GS127" s="26"/>
      <c r="GT127" s="55"/>
      <c r="GU127" s="64"/>
      <c r="GV127" s="26"/>
      <c r="GW127" s="26"/>
      <c r="GX127" s="26"/>
      <c r="GY127" s="26"/>
      <c r="GZ127" s="26"/>
      <c r="HA127" s="55"/>
      <c r="HB127" s="64"/>
      <c r="HC127" s="26"/>
      <c r="HD127" s="26"/>
      <c r="HE127" s="26"/>
      <c r="HF127" s="26"/>
      <c r="HG127" s="26"/>
      <c r="HH127" s="55"/>
      <c r="HI127" s="64"/>
      <c r="HJ127" s="26"/>
      <c r="HK127" s="26"/>
      <c r="HL127" s="26"/>
      <c r="HM127" s="26"/>
      <c r="HN127" s="26"/>
      <c r="HO127" s="55"/>
      <c r="HP127" s="64"/>
      <c r="HQ127" s="26"/>
      <c r="HR127" s="26"/>
      <c r="HS127" s="26"/>
      <c r="HT127" s="26"/>
      <c r="HU127" s="26"/>
      <c r="HV127" s="55"/>
      <c r="HW127" s="64"/>
      <c r="HX127" s="26"/>
      <c r="HY127" s="26"/>
      <c r="HZ127" s="26"/>
      <c r="IA127" s="26"/>
      <c r="IB127" s="26"/>
      <c r="IC127" s="55"/>
      <c r="ID127" s="64"/>
      <c r="IE127" s="26"/>
      <c r="IF127" s="26"/>
      <c r="IG127" s="26"/>
      <c r="IH127" s="26"/>
      <c r="II127" s="26"/>
      <c r="IJ127" s="55"/>
      <c r="IK127" s="64"/>
      <c r="IL127" s="26"/>
      <c r="IM127" s="26"/>
      <c r="IN127" s="26"/>
      <c r="IO127" s="26"/>
      <c r="IP127" s="26"/>
      <c r="IQ127" s="55"/>
      <c r="IR127" s="64"/>
      <c r="IS127" s="26"/>
      <c r="IT127" s="26"/>
      <c r="IU127" s="26"/>
      <c r="IV127" s="26"/>
      <c r="IW127" s="26"/>
      <c r="IX127" s="55"/>
      <c r="IY127" s="64"/>
      <c r="IZ127" s="26"/>
      <c r="JA127" s="26"/>
      <c r="JB127" s="26"/>
      <c r="JC127" s="26"/>
      <c r="JD127" s="26"/>
      <c r="JE127" s="55"/>
      <c r="JF127" s="64"/>
      <c r="JG127" s="26"/>
      <c r="JH127" s="26"/>
      <c r="JI127" s="26"/>
      <c r="JJ127" s="26"/>
      <c r="JK127" s="26"/>
      <c r="JL127" s="55"/>
      <c r="JM127" s="64"/>
      <c r="JN127" s="26"/>
      <c r="JO127" s="26"/>
      <c r="JP127" s="26"/>
      <c r="JQ127" s="26"/>
      <c r="JR127" s="26"/>
      <c r="JS127" s="55"/>
      <c r="JT127" s="64"/>
      <c r="JU127" s="26"/>
      <c r="JV127" s="26"/>
      <c r="JW127" s="26"/>
      <c r="JX127" s="26"/>
      <c r="JY127" s="26"/>
      <c r="JZ127" s="55"/>
      <c r="KA127" s="64"/>
      <c r="KB127" s="26"/>
      <c r="KC127" s="26"/>
      <c r="KD127" s="26"/>
      <c r="KE127" s="26"/>
      <c r="KF127" s="26"/>
      <c r="KG127" s="55"/>
      <c r="KH127" s="64"/>
      <c r="KI127" s="26"/>
      <c r="KJ127" s="26"/>
      <c r="KK127" s="26"/>
      <c r="KL127" s="26"/>
      <c r="KM127" s="26"/>
      <c r="KN127" s="55"/>
      <c r="KO127" s="64"/>
      <c r="KP127" s="26"/>
      <c r="KQ127" s="26"/>
      <c r="KR127" s="26"/>
      <c r="KS127" s="26"/>
      <c r="KT127" s="26"/>
      <c r="KU127" s="55"/>
      <c r="KV127" s="64"/>
      <c r="KW127" s="26"/>
      <c r="KX127" s="26"/>
      <c r="KY127" s="26"/>
      <c r="KZ127" s="26"/>
      <c r="LA127" s="26"/>
      <c r="LB127" s="55"/>
      <c r="LC127" s="64"/>
      <c r="LD127" s="26"/>
      <c r="LE127" s="26"/>
      <c r="LF127" s="26"/>
      <c r="LG127" s="26"/>
      <c r="LH127" s="26"/>
      <c r="LI127" s="55"/>
      <c r="LJ127" s="64"/>
      <c r="LK127" s="26"/>
      <c r="LL127" s="26"/>
      <c r="LM127" s="26"/>
      <c r="LN127" s="26"/>
      <c r="LO127" s="26"/>
      <c r="LP127" s="55"/>
      <c r="LQ127" s="64"/>
      <c r="LR127" s="26"/>
      <c r="LS127" s="26"/>
      <c r="LT127" s="26"/>
      <c r="LU127" s="26"/>
      <c r="LV127" s="26"/>
      <c r="LW127" s="55"/>
      <c r="LX127" s="64"/>
      <c r="LY127" s="26"/>
      <c r="LZ127" s="26"/>
      <c r="MA127" s="26"/>
      <c r="MB127" s="26"/>
      <c r="MC127" s="26"/>
      <c r="MD127" s="55"/>
      <c r="ME127" s="64"/>
      <c r="MF127" s="26"/>
      <c r="MG127" s="26"/>
      <c r="MH127" s="26"/>
      <c r="MI127" s="26"/>
      <c r="MJ127" s="26"/>
      <c r="MK127" s="55"/>
      <c r="ML127" s="64"/>
      <c r="MM127" s="26"/>
      <c r="MN127" s="26"/>
      <c r="MO127" s="26"/>
      <c r="MP127" s="26"/>
      <c r="MQ127" s="26"/>
      <c r="MR127" s="55"/>
      <c r="MS127" s="64"/>
      <c r="MT127" s="26"/>
      <c r="MU127" s="26"/>
      <c r="MV127" s="26"/>
      <c r="MW127" s="26"/>
      <c r="MX127" s="26"/>
      <c r="MY127" s="55"/>
      <c r="MZ127" s="64"/>
      <c r="NA127" s="26"/>
      <c r="NB127" s="26"/>
      <c r="NC127" s="26"/>
      <c r="ND127" s="26"/>
      <c r="NE127" s="26"/>
      <c r="NF127" s="55"/>
      <c r="NG127" s="64"/>
      <c r="NH127" s="26"/>
      <c r="NI127" s="26"/>
      <c r="NJ127" s="26"/>
      <c r="NK127" s="26"/>
      <c r="NL127" s="26"/>
      <c r="NM127" s="55"/>
      <c r="NN127" s="64"/>
      <c r="NO127" s="26"/>
      <c r="NP127" s="26"/>
      <c r="NQ127" s="26"/>
      <c r="NR127" s="26"/>
      <c r="NS127" s="26"/>
      <c r="NT127" s="55"/>
      <c r="NU127" s="64"/>
      <c r="NV127" s="26"/>
      <c r="NW127" s="26"/>
      <c r="NX127" s="26"/>
      <c r="NY127" s="26"/>
      <c r="NZ127" s="26"/>
      <c r="OA127" s="55"/>
      <c r="OB127" s="64"/>
      <c r="OC127" s="26"/>
      <c r="OD127" s="26"/>
      <c r="OE127" s="26"/>
      <c r="OF127" s="26"/>
      <c r="OG127" s="26"/>
      <c r="OH127" s="55"/>
      <c r="OI127" s="64"/>
      <c r="OJ127" s="26"/>
      <c r="OK127" s="26"/>
      <c r="OL127" s="26"/>
      <c r="OM127" s="26"/>
      <c r="ON127" s="26"/>
      <c r="OO127" s="55"/>
      <c r="OP127" s="64"/>
      <c r="OQ127" s="26"/>
      <c r="OR127" s="26"/>
      <c r="OS127" s="26"/>
      <c r="OT127" s="26"/>
      <c r="OU127" s="26"/>
      <c r="OV127" s="55"/>
      <c r="OW127" s="64"/>
      <c r="OX127" s="26"/>
      <c r="OY127" s="26"/>
      <c r="OZ127" s="26"/>
      <c r="PA127" s="26"/>
      <c r="PB127" s="26"/>
      <c r="PC127" s="55"/>
      <c r="PD127" s="64"/>
      <c r="PE127" s="26"/>
      <c r="PF127" s="26"/>
      <c r="PG127" s="26"/>
      <c r="PH127" s="26"/>
      <c r="PI127" s="26"/>
      <c r="PJ127" s="55"/>
      <c r="PK127" s="64"/>
      <c r="PL127" s="26"/>
      <c r="PM127" s="26"/>
      <c r="PN127" s="26"/>
      <c r="PO127" s="26"/>
      <c r="PP127" s="26"/>
      <c r="PQ127" s="55"/>
      <c r="PR127" s="64"/>
    </row>
    <row r="128" spans="1:434" ht="12" customHeight="1">
      <c r="A128" s="166"/>
      <c r="B128" s="40" t="s">
        <v>2143</v>
      </c>
      <c r="C128" s="26"/>
      <c r="D128" s="26"/>
      <c r="E128" s="26"/>
      <c r="F128" s="55"/>
      <c r="G128" s="64"/>
      <c r="H128" s="26"/>
      <c r="I128" s="26"/>
      <c r="J128" s="26"/>
      <c r="K128" s="26"/>
      <c r="L128" s="26"/>
      <c r="M128" s="55"/>
      <c r="N128" s="64"/>
      <c r="O128" s="26"/>
      <c r="P128" s="26"/>
      <c r="Q128" s="26"/>
      <c r="R128" s="26"/>
      <c r="S128" s="26"/>
      <c r="T128" s="55"/>
      <c r="U128" s="64"/>
      <c r="V128" s="26"/>
      <c r="W128" s="26"/>
      <c r="X128" s="26"/>
      <c r="Y128" s="26"/>
      <c r="Z128" s="26"/>
      <c r="AA128" s="55"/>
      <c r="AB128" s="64"/>
      <c r="AC128" s="26"/>
      <c r="AD128" s="26"/>
      <c r="AE128" s="26"/>
      <c r="AF128" s="26"/>
      <c r="AG128" s="26"/>
      <c r="AH128" s="55"/>
      <c r="AI128" s="64"/>
      <c r="AJ128" s="26"/>
      <c r="AK128" s="26"/>
      <c r="AL128" s="26"/>
      <c r="AM128" s="26"/>
      <c r="AN128" s="26"/>
      <c r="AO128" s="55"/>
      <c r="AP128" s="64"/>
      <c r="AQ128" s="26"/>
      <c r="AR128" s="26"/>
      <c r="AS128" s="26"/>
      <c r="AT128" s="26"/>
      <c r="AU128" s="26"/>
      <c r="AV128" s="55"/>
      <c r="AW128" s="64"/>
      <c r="AX128" s="26"/>
      <c r="AY128" s="26"/>
      <c r="AZ128" s="26"/>
      <c r="BA128" s="26"/>
      <c r="BB128" s="26"/>
      <c r="BC128" s="55"/>
      <c r="BD128" s="64"/>
      <c r="BE128" s="26"/>
      <c r="BF128" s="26"/>
      <c r="BG128" s="26"/>
      <c r="BH128" s="26"/>
      <c r="BI128" s="26"/>
      <c r="BJ128" s="55"/>
      <c r="BK128" s="64"/>
      <c r="BL128" s="26"/>
      <c r="BM128" s="26"/>
      <c r="BN128" s="26"/>
      <c r="BO128" s="26"/>
      <c r="BP128" s="26"/>
      <c r="BQ128" s="55"/>
      <c r="BR128" s="64"/>
      <c r="BS128" s="26"/>
      <c r="BT128" s="26"/>
      <c r="BU128" s="26"/>
      <c r="BV128" s="26"/>
      <c r="BW128" s="26"/>
      <c r="BX128" s="55"/>
      <c r="BY128" s="64"/>
      <c r="BZ128" s="26"/>
      <c r="CA128" s="26"/>
      <c r="CB128" s="26"/>
      <c r="CC128" s="26"/>
      <c r="CD128" s="26"/>
      <c r="CE128" s="55"/>
      <c r="CF128" s="64"/>
      <c r="CG128" s="26"/>
      <c r="CH128" s="26"/>
      <c r="CI128" s="26"/>
      <c r="CJ128" s="26"/>
      <c r="CK128" s="26"/>
      <c r="CL128" s="55"/>
      <c r="CM128" s="64"/>
      <c r="CN128" s="26"/>
      <c r="CO128" s="26"/>
      <c r="CP128" s="26"/>
      <c r="CQ128" s="26"/>
      <c r="CR128" s="26"/>
      <c r="CS128" s="55"/>
      <c r="CT128" s="64"/>
      <c r="CU128" s="26"/>
      <c r="CV128" s="26"/>
      <c r="CW128" s="26"/>
      <c r="CX128" s="26"/>
      <c r="CY128" s="26"/>
      <c r="CZ128" s="55"/>
      <c r="DA128" s="64"/>
      <c r="DB128" s="26"/>
      <c r="DC128" s="26"/>
      <c r="DD128" s="26"/>
      <c r="DE128" s="26"/>
      <c r="DF128" s="26"/>
      <c r="DG128" s="55"/>
      <c r="DH128" s="64"/>
      <c r="DI128" s="26"/>
      <c r="DJ128" s="26"/>
      <c r="DK128" s="26"/>
      <c r="DL128" s="26"/>
      <c r="DM128" s="26"/>
      <c r="DN128" s="55"/>
      <c r="DO128" s="64"/>
      <c r="DP128" s="26"/>
      <c r="DQ128" s="26"/>
      <c r="DR128" s="26"/>
      <c r="DS128" s="26"/>
      <c r="DT128" s="26"/>
      <c r="DU128" s="55"/>
      <c r="DV128" s="64"/>
      <c r="DW128" s="26"/>
      <c r="DX128" s="26"/>
      <c r="DY128" s="26"/>
      <c r="DZ128" s="26"/>
      <c r="EA128" s="26"/>
      <c r="EB128" s="55"/>
      <c r="EC128" s="64"/>
      <c r="ED128" s="26"/>
      <c r="EE128" s="26"/>
      <c r="EF128" s="26"/>
      <c r="EG128" s="26"/>
      <c r="EH128" s="26"/>
      <c r="EI128" s="55"/>
      <c r="EJ128" s="64"/>
      <c r="EK128" s="26"/>
      <c r="EL128" s="26"/>
      <c r="EM128" s="26"/>
      <c r="EN128" s="26"/>
      <c r="EO128" s="26"/>
      <c r="EP128" s="55"/>
      <c r="EQ128" s="64"/>
      <c r="ER128" s="26"/>
      <c r="ES128" s="26"/>
      <c r="ET128" s="26"/>
      <c r="EU128" s="26"/>
      <c r="EV128" s="26"/>
      <c r="EW128" s="55"/>
      <c r="EX128" s="64"/>
      <c r="EY128" s="26"/>
      <c r="EZ128" s="26"/>
      <c r="FA128" s="26"/>
      <c r="FB128" s="26"/>
      <c r="FC128" s="26"/>
      <c r="FD128" s="55"/>
      <c r="FE128" s="64"/>
      <c r="FF128" s="26"/>
      <c r="FG128" s="26"/>
      <c r="FH128" s="26"/>
      <c r="FI128" s="26"/>
      <c r="FJ128" s="26"/>
      <c r="FK128" s="55"/>
      <c r="FL128" s="64"/>
      <c r="FM128" s="26"/>
      <c r="FN128" s="26"/>
      <c r="FO128" s="26"/>
      <c r="FP128" s="26"/>
      <c r="FQ128" s="26"/>
      <c r="FR128" s="55"/>
      <c r="FS128" s="64"/>
      <c r="FT128" s="26"/>
      <c r="FU128" s="26"/>
      <c r="FV128" s="26"/>
      <c r="FW128" s="26"/>
      <c r="FX128" s="26"/>
      <c r="FY128" s="55"/>
      <c r="FZ128" s="64"/>
      <c r="GA128" s="26"/>
      <c r="GB128" s="26"/>
      <c r="GC128" s="26"/>
      <c r="GD128" s="26"/>
      <c r="GE128" s="26"/>
      <c r="GF128" s="55"/>
      <c r="GG128" s="64"/>
      <c r="GH128" s="26"/>
      <c r="GI128" s="26"/>
      <c r="GJ128" s="26"/>
      <c r="GK128" s="26"/>
      <c r="GL128" s="26"/>
      <c r="GM128" s="55"/>
      <c r="GN128" s="64"/>
      <c r="GO128" s="26"/>
      <c r="GP128" s="26"/>
      <c r="GQ128" s="26"/>
      <c r="GR128" s="26"/>
      <c r="GS128" s="26"/>
      <c r="GT128" s="55"/>
      <c r="GU128" s="64"/>
      <c r="GV128" s="26"/>
      <c r="GW128" s="26"/>
      <c r="GX128" s="26"/>
      <c r="GY128" s="26"/>
      <c r="GZ128" s="26"/>
      <c r="HA128" s="55"/>
      <c r="HB128" s="64"/>
      <c r="HC128" s="26"/>
      <c r="HD128" s="26"/>
      <c r="HE128" s="26"/>
      <c r="HF128" s="26"/>
      <c r="HG128" s="26"/>
      <c r="HH128" s="55"/>
      <c r="HI128" s="64"/>
      <c r="HJ128" s="26"/>
      <c r="HK128" s="26"/>
      <c r="HL128" s="26"/>
      <c r="HM128" s="26"/>
      <c r="HN128" s="26"/>
      <c r="HO128" s="55"/>
      <c r="HP128" s="64"/>
      <c r="HQ128" s="26"/>
      <c r="HR128" s="26"/>
      <c r="HS128" s="26"/>
      <c r="HT128" s="26"/>
      <c r="HU128" s="26"/>
      <c r="HV128" s="55"/>
      <c r="HW128" s="64"/>
      <c r="HX128" s="26"/>
      <c r="HY128" s="26"/>
      <c r="HZ128" s="26"/>
      <c r="IA128" s="26"/>
      <c r="IB128" s="26"/>
      <c r="IC128" s="55"/>
      <c r="ID128" s="64"/>
      <c r="IE128" s="26"/>
      <c r="IF128" s="26"/>
      <c r="IG128" s="26"/>
      <c r="IH128" s="26"/>
      <c r="II128" s="26"/>
      <c r="IJ128" s="55"/>
      <c r="IK128" s="64"/>
      <c r="IL128" s="26"/>
      <c r="IM128" s="26"/>
      <c r="IN128" s="26"/>
      <c r="IO128" s="26"/>
      <c r="IP128" s="26"/>
      <c r="IQ128" s="55"/>
      <c r="IR128" s="64"/>
      <c r="IS128" s="26"/>
      <c r="IT128" s="26"/>
      <c r="IU128" s="26"/>
      <c r="IV128" s="26"/>
      <c r="IW128" s="26"/>
      <c r="IX128" s="55"/>
      <c r="IY128" s="64"/>
      <c r="IZ128" s="26"/>
      <c r="JA128" s="26"/>
      <c r="JB128" s="26"/>
      <c r="JC128" s="26"/>
      <c r="JD128" s="26"/>
      <c r="JE128" s="55"/>
      <c r="JF128" s="64"/>
      <c r="JG128" s="26"/>
      <c r="JH128" s="26"/>
      <c r="JI128" s="26"/>
      <c r="JJ128" s="26"/>
      <c r="JK128" s="26"/>
      <c r="JL128" s="55"/>
      <c r="JM128" s="64"/>
      <c r="JN128" s="26"/>
      <c r="JO128" s="26"/>
      <c r="JP128" s="26"/>
      <c r="JQ128" s="26"/>
      <c r="JR128" s="26"/>
      <c r="JS128" s="55"/>
      <c r="JT128" s="64"/>
      <c r="JU128" s="26"/>
      <c r="JV128" s="26"/>
      <c r="JW128" s="26"/>
      <c r="JX128" s="26"/>
      <c r="JY128" s="26"/>
      <c r="JZ128" s="55"/>
      <c r="KA128" s="64"/>
      <c r="KB128" s="26"/>
      <c r="KC128" s="26"/>
      <c r="KD128" s="26"/>
      <c r="KE128" s="26"/>
      <c r="KF128" s="26"/>
      <c r="KG128" s="55"/>
      <c r="KH128" s="64"/>
      <c r="KI128" s="26"/>
      <c r="KJ128" s="26"/>
      <c r="KK128" s="26"/>
      <c r="KL128" s="26"/>
      <c r="KM128" s="26"/>
      <c r="KN128" s="55"/>
      <c r="KO128" s="64"/>
      <c r="KP128" s="26"/>
      <c r="KQ128" s="26"/>
      <c r="KR128" s="26"/>
      <c r="KS128" s="26"/>
      <c r="KT128" s="26"/>
      <c r="KU128" s="55"/>
      <c r="KV128" s="64"/>
      <c r="KW128" s="26"/>
      <c r="KX128" s="26"/>
      <c r="KY128" s="26"/>
      <c r="KZ128" s="26"/>
      <c r="LA128" s="26"/>
      <c r="LB128" s="55"/>
      <c r="LC128" s="64"/>
      <c r="LD128" s="26"/>
      <c r="LE128" s="26"/>
      <c r="LF128" s="26"/>
      <c r="LG128" s="26"/>
      <c r="LH128" s="26"/>
      <c r="LI128" s="55"/>
      <c r="LJ128" s="64"/>
      <c r="LK128" s="26"/>
      <c r="LL128" s="26"/>
      <c r="LM128" s="26"/>
      <c r="LN128" s="26"/>
      <c r="LO128" s="26"/>
      <c r="LP128" s="55"/>
      <c r="LQ128" s="64"/>
      <c r="LR128" s="26"/>
      <c r="LS128" s="26"/>
      <c r="LT128" s="26"/>
      <c r="LU128" s="26"/>
      <c r="LV128" s="26"/>
      <c r="LW128" s="55"/>
      <c r="LX128" s="64"/>
      <c r="LY128" s="26"/>
      <c r="LZ128" s="26"/>
      <c r="MA128" s="26"/>
      <c r="MB128" s="26"/>
      <c r="MC128" s="26"/>
      <c r="MD128" s="55"/>
      <c r="ME128" s="64"/>
      <c r="MF128" s="26"/>
      <c r="MG128" s="26"/>
      <c r="MH128" s="26"/>
      <c r="MI128" s="26"/>
      <c r="MJ128" s="26"/>
      <c r="MK128" s="55"/>
      <c r="ML128" s="64"/>
      <c r="MM128" s="26"/>
      <c r="MN128" s="26"/>
      <c r="MO128" s="26"/>
      <c r="MP128" s="26"/>
      <c r="MQ128" s="26"/>
      <c r="MR128" s="55"/>
      <c r="MS128" s="64"/>
      <c r="MT128" s="26"/>
      <c r="MU128" s="26"/>
      <c r="MV128" s="26"/>
      <c r="MW128" s="26"/>
      <c r="MX128" s="26"/>
      <c r="MY128" s="55"/>
      <c r="MZ128" s="64"/>
      <c r="NA128" s="26"/>
      <c r="NB128" s="26"/>
      <c r="NC128" s="26"/>
      <c r="ND128" s="26"/>
      <c r="NE128" s="26"/>
      <c r="NF128" s="55"/>
      <c r="NG128" s="64"/>
      <c r="NH128" s="26"/>
      <c r="NI128" s="26"/>
      <c r="NJ128" s="26"/>
      <c r="NK128" s="26"/>
      <c r="NL128" s="26"/>
      <c r="NM128" s="55"/>
      <c r="NN128" s="64"/>
      <c r="NO128" s="26"/>
      <c r="NP128" s="26"/>
      <c r="NQ128" s="26"/>
      <c r="NR128" s="26"/>
      <c r="NS128" s="26"/>
      <c r="NT128" s="55"/>
      <c r="NU128" s="64"/>
      <c r="NV128" s="26"/>
      <c r="NW128" s="26"/>
      <c r="NX128" s="26"/>
      <c r="NY128" s="26"/>
      <c r="NZ128" s="26"/>
      <c r="OA128" s="55"/>
      <c r="OB128" s="64"/>
      <c r="OC128" s="26"/>
      <c r="OD128" s="26"/>
      <c r="OE128" s="26"/>
      <c r="OF128" s="26"/>
      <c r="OG128" s="26"/>
      <c r="OH128" s="55"/>
      <c r="OI128" s="64"/>
      <c r="OJ128" s="26"/>
      <c r="OK128" s="26"/>
      <c r="OL128" s="26"/>
      <c r="OM128" s="26"/>
      <c r="ON128" s="26"/>
      <c r="OO128" s="55"/>
      <c r="OP128" s="64"/>
      <c r="OQ128" s="26"/>
      <c r="OR128" s="26"/>
      <c r="OS128" s="26"/>
      <c r="OT128" s="26"/>
      <c r="OU128" s="26"/>
      <c r="OV128" s="55"/>
      <c r="OW128" s="64"/>
      <c r="OX128" s="26"/>
      <c r="OY128" s="26"/>
      <c r="OZ128" s="26"/>
      <c r="PA128" s="26"/>
      <c r="PB128" s="26"/>
      <c r="PC128" s="55"/>
      <c r="PD128" s="64"/>
      <c r="PE128" s="26"/>
      <c r="PF128" s="26"/>
      <c r="PG128" s="26"/>
      <c r="PH128" s="26"/>
      <c r="PI128" s="26"/>
      <c r="PJ128" s="55"/>
      <c r="PK128" s="64"/>
      <c r="PL128" s="26"/>
      <c r="PM128" s="26"/>
      <c r="PN128" s="26"/>
      <c r="PO128" s="26"/>
      <c r="PP128" s="26"/>
      <c r="PQ128" s="55"/>
      <c r="PR128" s="64"/>
    </row>
    <row r="129" spans="1:434 14670:14670" ht="12" customHeight="1">
      <c r="A129" s="166"/>
      <c r="B129" s="40" t="s">
        <v>2171</v>
      </c>
      <c r="C129" s="26"/>
      <c r="D129" s="26"/>
      <c r="E129" s="26"/>
      <c r="F129" s="55"/>
      <c r="G129" s="64"/>
      <c r="H129" s="26"/>
      <c r="I129" s="26"/>
      <c r="J129" s="26"/>
      <c r="K129" s="26"/>
      <c r="L129" s="26"/>
      <c r="M129" s="55"/>
      <c r="N129" s="64"/>
      <c r="O129" s="26"/>
      <c r="P129" s="26"/>
      <c r="Q129" s="26"/>
      <c r="R129" s="26"/>
      <c r="S129" s="26"/>
      <c r="T129" s="55"/>
      <c r="U129" s="64"/>
      <c r="V129" s="26"/>
      <c r="W129" s="26"/>
      <c r="X129" s="26"/>
      <c r="Y129" s="26"/>
      <c r="Z129" s="26"/>
      <c r="AA129" s="55"/>
      <c r="AB129" s="64"/>
      <c r="AC129" s="26"/>
      <c r="AD129" s="26"/>
      <c r="AE129" s="26"/>
      <c r="AF129" s="26"/>
      <c r="AG129" s="26"/>
      <c r="AH129" s="55"/>
      <c r="AI129" s="64"/>
      <c r="AJ129" s="26"/>
      <c r="AK129" s="26"/>
      <c r="AL129" s="26"/>
      <c r="AM129" s="26"/>
      <c r="AN129" s="26"/>
      <c r="AO129" s="55"/>
      <c r="AP129" s="64"/>
      <c r="AQ129" s="26"/>
      <c r="AR129" s="26"/>
      <c r="AS129" s="26"/>
      <c r="AT129" s="26"/>
      <c r="AU129" s="26"/>
      <c r="AV129" s="55"/>
      <c r="AW129" s="64"/>
      <c r="AX129" s="26"/>
      <c r="AY129" s="26"/>
      <c r="AZ129" s="26"/>
      <c r="BA129" s="26"/>
      <c r="BB129" s="26"/>
      <c r="BC129" s="55"/>
      <c r="BD129" s="64"/>
      <c r="BE129" s="26"/>
      <c r="BF129" s="26"/>
      <c r="BG129" s="26"/>
      <c r="BH129" s="26"/>
      <c r="BI129" s="26"/>
      <c r="BJ129" s="55"/>
      <c r="BK129" s="64"/>
      <c r="BL129" s="26"/>
      <c r="BM129" s="26"/>
      <c r="BN129" s="26"/>
      <c r="BO129" s="26"/>
      <c r="BP129" s="26"/>
      <c r="BQ129" s="55"/>
      <c r="BR129" s="64"/>
      <c r="BS129" s="26"/>
      <c r="BT129" s="26"/>
      <c r="BU129" s="26"/>
      <c r="BV129" s="26"/>
      <c r="BW129" s="26"/>
      <c r="BX129" s="55"/>
      <c r="BY129" s="64"/>
      <c r="BZ129" s="26"/>
      <c r="CA129" s="26"/>
      <c r="CB129" s="26"/>
      <c r="CC129" s="26"/>
      <c r="CD129" s="26"/>
      <c r="CE129" s="55"/>
      <c r="CF129" s="64"/>
      <c r="CG129" s="26"/>
      <c r="CH129" s="26"/>
      <c r="CI129" s="26"/>
      <c r="CJ129" s="26"/>
      <c r="CK129" s="26"/>
      <c r="CL129" s="55"/>
      <c r="CM129" s="64"/>
      <c r="CN129" s="26"/>
      <c r="CO129" s="26"/>
      <c r="CP129" s="26"/>
      <c r="CQ129" s="26"/>
      <c r="CR129" s="26"/>
      <c r="CS129" s="55"/>
      <c r="CT129" s="64"/>
      <c r="CU129" s="26"/>
      <c r="CV129" s="26"/>
      <c r="CW129" s="26"/>
      <c r="CX129" s="26"/>
      <c r="CY129" s="26"/>
      <c r="CZ129" s="55"/>
      <c r="DA129" s="64"/>
      <c r="DB129" s="26"/>
      <c r="DC129" s="26"/>
      <c r="DD129" s="26"/>
      <c r="DE129" s="26"/>
      <c r="DF129" s="26"/>
      <c r="DG129" s="55"/>
      <c r="DH129" s="64"/>
      <c r="DI129" s="26"/>
      <c r="DJ129" s="26"/>
      <c r="DK129" s="26"/>
      <c r="DL129" s="26"/>
      <c r="DM129" s="26"/>
      <c r="DN129" s="55"/>
      <c r="DO129" s="64"/>
      <c r="DP129" s="26"/>
      <c r="DQ129" s="26"/>
      <c r="DR129" s="26"/>
      <c r="DS129" s="26"/>
      <c r="DT129" s="26"/>
      <c r="DU129" s="55"/>
      <c r="DV129" s="64"/>
      <c r="DW129" s="26"/>
      <c r="DX129" s="26"/>
      <c r="DY129" s="26"/>
      <c r="DZ129" s="26"/>
      <c r="EA129" s="26"/>
      <c r="EB129" s="55"/>
      <c r="EC129" s="64"/>
      <c r="ED129" s="26"/>
      <c r="EE129" s="26"/>
      <c r="EF129" s="26"/>
      <c r="EG129" s="26"/>
      <c r="EH129" s="26"/>
      <c r="EI129" s="55"/>
      <c r="EJ129" s="64"/>
      <c r="EK129" s="26"/>
      <c r="EL129" s="26"/>
      <c r="EM129" s="26"/>
      <c r="EN129" s="26"/>
      <c r="EO129" s="26"/>
      <c r="EP129" s="55"/>
      <c r="EQ129" s="64"/>
      <c r="ER129" s="26"/>
      <c r="ES129" s="26"/>
      <c r="ET129" s="26"/>
      <c r="EU129" s="26"/>
      <c r="EV129" s="26"/>
      <c r="EW129" s="55"/>
      <c r="EX129" s="64"/>
      <c r="EY129" s="26"/>
      <c r="EZ129" s="26"/>
      <c r="FA129" s="26"/>
      <c r="FB129" s="26"/>
      <c r="FC129" s="26"/>
      <c r="FD129" s="55"/>
      <c r="FE129" s="64"/>
      <c r="FF129" s="26"/>
      <c r="FG129" s="26"/>
      <c r="FH129" s="26"/>
      <c r="FI129" s="26"/>
      <c r="FJ129" s="26"/>
      <c r="FK129" s="55"/>
      <c r="FL129" s="64"/>
      <c r="FM129" s="26"/>
      <c r="FN129" s="26"/>
      <c r="FO129" s="26"/>
      <c r="FP129" s="26"/>
      <c r="FQ129" s="26"/>
      <c r="FR129" s="55"/>
      <c r="FS129" s="64"/>
      <c r="FT129" s="26"/>
      <c r="FU129" s="26"/>
      <c r="FV129" s="26"/>
      <c r="FW129" s="26"/>
      <c r="FX129" s="26"/>
      <c r="FY129" s="55"/>
      <c r="FZ129" s="64"/>
      <c r="GA129" s="26"/>
      <c r="GB129" s="26"/>
      <c r="GC129" s="26"/>
      <c r="GD129" s="26"/>
      <c r="GE129" s="26"/>
      <c r="GF129" s="55"/>
      <c r="GG129" s="64"/>
      <c r="GH129" s="26"/>
      <c r="GI129" s="26"/>
      <c r="GJ129" s="26"/>
      <c r="GK129" s="26"/>
      <c r="GL129" s="26"/>
      <c r="GM129" s="55"/>
      <c r="GN129" s="64"/>
      <c r="GO129" s="26"/>
      <c r="GP129" s="26"/>
      <c r="GQ129" s="26"/>
      <c r="GR129" s="26"/>
      <c r="GS129" s="26"/>
      <c r="GT129" s="55"/>
      <c r="GU129" s="64"/>
      <c r="GV129" s="26"/>
      <c r="GW129" s="26"/>
      <c r="GX129" s="26"/>
      <c r="GY129" s="26"/>
      <c r="GZ129" s="26"/>
      <c r="HA129" s="55"/>
      <c r="HB129" s="64"/>
      <c r="HC129" s="26"/>
      <c r="HD129" s="26"/>
      <c r="HE129" s="26"/>
      <c r="HF129" s="26"/>
      <c r="HG129" s="26"/>
      <c r="HH129" s="55"/>
      <c r="HI129" s="64"/>
      <c r="HJ129" s="26"/>
      <c r="HK129" s="26"/>
      <c r="HL129" s="26"/>
      <c r="HM129" s="26"/>
      <c r="HN129" s="26"/>
      <c r="HO129" s="55"/>
      <c r="HP129" s="64"/>
      <c r="HQ129" s="26"/>
      <c r="HR129" s="26"/>
      <c r="HS129" s="26"/>
      <c r="HT129" s="26"/>
      <c r="HU129" s="26"/>
      <c r="HV129" s="55"/>
      <c r="HW129" s="64"/>
      <c r="HX129" s="26"/>
      <c r="HY129" s="26"/>
      <c r="HZ129" s="26"/>
      <c r="IA129" s="26"/>
      <c r="IB129" s="26"/>
      <c r="IC129" s="55"/>
      <c r="ID129" s="64"/>
      <c r="IE129" s="26"/>
      <c r="IF129" s="26"/>
      <c r="IG129" s="26"/>
      <c r="IH129" s="26"/>
      <c r="II129" s="26"/>
      <c r="IJ129" s="55"/>
      <c r="IK129" s="64"/>
      <c r="IL129" s="26"/>
      <c r="IM129" s="26"/>
      <c r="IN129" s="26"/>
      <c r="IO129" s="26"/>
      <c r="IP129" s="26"/>
      <c r="IQ129" s="55"/>
      <c r="IR129" s="64"/>
      <c r="IS129" s="26"/>
      <c r="IT129" s="26"/>
      <c r="IU129" s="26"/>
      <c r="IV129" s="26"/>
      <c r="IW129" s="26"/>
      <c r="IX129" s="55"/>
      <c r="IY129" s="64"/>
      <c r="IZ129" s="26"/>
      <c r="JA129" s="26"/>
      <c r="JB129" s="26"/>
      <c r="JC129" s="26"/>
      <c r="JD129" s="26"/>
      <c r="JE129" s="55"/>
      <c r="JF129" s="64"/>
      <c r="JG129" s="26"/>
      <c r="JH129" s="26"/>
      <c r="JI129" s="26"/>
      <c r="JJ129" s="26"/>
      <c r="JK129" s="26"/>
      <c r="JL129" s="55"/>
      <c r="JM129" s="64"/>
      <c r="JN129" s="26"/>
      <c r="JO129" s="26"/>
      <c r="JP129" s="26"/>
      <c r="JQ129" s="26"/>
      <c r="JR129" s="26"/>
      <c r="JS129" s="55"/>
      <c r="JT129" s="64"/>
      <c r="JU129" s="26"/>
      <c r="JV129" s="26"/>
      <c r="JW129" s="26"/>
      <c r="JX129" s="26"/>
      <c r="JY129" s="26"/>
      <c r="JZ129" s="55"/>
      <c r="KA129" s="64"/>
      <c r="KB129" s="26"/>
      <c r="KC129" s="26"/>
      <c r="KD129" s="26"/>
      <c r="KE129" s="26"/>
      <c r="KF129" s="26"/>
      <c r="KG129" s="55"/>
      <c r="KH129" s="64"/>
      <c r="KI129" s="26"/>
      <c r="KJ129" s="26"/>
      <c r="KK129" s="26"/>
      <c r="KL129" s="26"/>
      <c r="KM129" s="26"/>
      <c r="KN129" s="55"/>
      <c r="KO129" s="64"/>
      <c r="KP129" s="26"/>
      <c r="KQ129" s="26"/>
      <c r="KR129" s="26"/>
      <c r="KS129" s="26"/>
      <c r="KT129" s="26"/>
      <c r="KU129" s="55"/>
      <c r="KV129" s="64"/>
      <c r="KW129" s="26"/>
      <c r="KX129" s="26"/>
      <c r="KY129" s="26"/>
      <c r="KZ129" s="26"/>
      <c r="LA129" s="26"/>
      <c r="LB129" s="55"/>
      <c r="LC129" s="64"/>
      <c r="LD129" s="26"/>
      <c r="LE129" s="26"/>
      <c r="LF129" s="26"/>
      <c r="LG129" s="26"/>
      <c r="LH129" s="26"/>
      <c r="LI129" s="55"/>
      <c r="LJ129" s="64"/>
      <c r="LK129" s="26"/>
      <c r="LL129" s="26"/>
      <c r="LM129" s="26"/>
      <c r="LN129" s="26"/>
      <c r="LO129" s="26"/>
      <c r="LP129" s="55"/>
      <c r="LQ129" s="64"/>
      <c r="LR129" s="26"/>
      <c r="LS129" s="26"/>
      <c r="LT129" s="26"/>
      <c r="LU129" s="26"/>
      <c r="LV129" s="26"/>
      <c r="LW129" s="55"/>
      <c r="LX129" s="64"/>
      <c r="LY129" s="26"/>
      <c r="LZ129" s="26"/>
      <c r="MA129" s="26"/>
      <c r="MB129" s="26"/>
      <c r="MC129" s="26"/>
      <c r="MD129" s="55"/>
      <c r="ME129" s="64"/>
      <c r="MF129" s="26"/>
      <c r="MG129" s="26"/>
      <c r="MH129" s="26"/>
      <c r="MI129" s="26"/>
      <c r="MJ129" s="26"/>
      <c r="MK129" s="55"/>
      <c r="ML129" s="64"/>
      <c r="MM129" s="26"/>
      <c r="MN129" s="26"/>
      <c r="MO129" s="26"/>
      <c r="MP129" s="26"/>
      <c r="MQ129" s="26"/>
      <c r="MR129" s="55"/>
      <c r="MS129" s="64"/>
      <c r="MT129" s="26"/>
      <c r="MU129" s="26"/>
      <c r="MV129" s="26"/>
      <c r="MW129" s="26"/>
      <c r="MX129" s="26"/>
      <c r="MY129" s="55"/>
      <c r="MZ129" s="64"/>
      <c r="NA129" s="26"/>
      <c r="NB129" s="26"/>
      <c r="NC129" s="26"/>
      <c r="ND129" s="26"/>
      <c r="NE129" s="26"/>
      <c r="NF129" s="55"/>
      <c r="NG129" s="64"/>
      <c r="NH129" s="26"/>
      <c r="NI129" s="26"/>
      <c r="NJ129" s="26"/>
      <c r="NK129" s="26"/>
      <c r="NL129" s="26"/>
      <c r="NM129" s="55"/>
      <c r="NN129" s="64"/>
      <c r="NO129" s="26"/>
      <c r="NP129" s="26"/>
      <c r="NQ129" s="26"/>
      <c r="NR129" s="26"/>
      <c r="NS129" s="26"/>
      <c r="NT129" s="55"/>
      <c r="NU129" s="64"/>
      <c r="NV129" s="26"/>
      <c r="NW129" s="26"/>
      <c r="NX129" s="26"/>
      <c r="NY129" s="26"/>
      <c r="NZ129" s="26"/>
      <c r="OA129" s="55"/>
      <c r="OB129" s="64"/>
      <c r="OC129" s="26"/>
      <c r="OD129" s="26"/>
      <c r="OE129" s="26"/>
      <c r="OF129" s="26"/>
      <c r="OG129" s="26"/>
      <c r="OH129" s="55"/>
      <c r="OI129" s="64"/>
      <c r="OJ129" s="26"/>
      <c r="OK129" s="26"/>
      <c r="OL129" s="26"/>
      <c r="OM129" s="26"/>
      <c r="ON129" s="26"/>
      <c r="OO129" s="55"/>
      <c r="OP129" s="64"/>
      <c r="OQ129" s="26"/>
      <c r="OR129" s="26"/>
      <c r="OS129" s="26"/>
      <c r="OT129" s="26"/>
      <c r="OU129" s="26"/>
      <c r="OV129" s="55"/>
      <c r="OW129" s="64"/>
      <c r="OX129" s="26"/>
      <c r="OY129" s="26"/>
      <c r="OZ129" s="26"/>
      <c r="PA129" s="26"/>
      <c r="PB129" s="26"/>
      <c r="PC129" s="55"/>
      <c r="PD129" s="64"/>
      <c r="PE129" s="26"/>
      <c r="PF129" s="26"/>
      <c r="PG129" s="26"/>
      <c r="PH129" s="26"/>
      <c r="PI129" s="26"/>
      <c r="PJ129" s="55"/>
      <c r="PK129" s="64"/>
      <c r="PL129" s="26"/>
      <c r="PM129" s="26"/>
      <c r="PN129" s="26"/>
      <c r="PO129" s="26"/>
      <c r="PP129" s="26"/>
      <c r="PQ129" s="55"/>
      <c r="PR129" s="64"/>
    </row>
    <row r="130" spans="1:434 14670:14670" s="48" customFormat="1" ht="12" customHeight="1" thickBot="1">
      <c r="A130" s="166"/>
      <c r="B130" s="47" t="s">
        <v>2172</v>
      </c>
      <c r="C130" s="50">
        <v>465</v>
      </c>
      <c r="D130" s="50">
        <v>465</v>
      </c>
      <c r="E130" s="50">
        <v>465</v>
      </c>
      <c r="F130" s="56"/>
      <c r="G130" s="65"/>
      <c r="H130" s="50">
        <v>465</v>
      </c>
      <c r="I130" s="50">
        <v>465</v>
      </c>
      <c r="J130" s="50">
        <v>465</v>
      </c>
      <c r="K130" s="50">
        <v>465</v>
      </c>
      <c r="L130" s="50"/>
      <c r="M130" s="56"/>
      <c r="N130" s="65"/>
      <c r="O130" s="50"/>
      <c r="P130" s="50">
        <v>465</v>
      </c>
      <c r="Q130" s="50">
        <v>465</v>
      </c>
      <c r="R130" s="50">
        <v>465</v>
      </c>
      <c r="S130" s="50">
        <v>465</v>
      </c>
      <c r="T130" s="56"/>
      <c r="U130" s="65"/>
      <c r="V130" s="50">
        <v>465</v>
      </c>
      <c r="W130" s="50">
        <v>465</v>
      </c>
      <c r="X130" s="50">
        <v>465</v>
      </c>
      <c r="Y130" s="50">
        <v>465</v>
      </c>
      <c r="Z130" s="50">
        <v>285</v>
      </c>
      <c r="AA130" s="56"/>
      <c r="AB130" s="65"/>
      <c r="AC130" s="50">
        <v>465</v>
      </c>
      <c r="AD130" s="50">
        <v>465</v>
      </c>
      <c r="AE130" s="50">
        <v>465</v>
      </c>
      <c r="AF130" s="50"/>
      <c r="AG130" s="50"/>
      <c r="AH130" s="56"/>
      <c r="AI130" s="65"/>
      <c r="AJ130" s="50">
        <v>465</v>
      </c>
      <c r="AK130" s="50">
        <v>465</v>
      </c>
      <c r="AL130" s="50">
        <v>465</v>
      </c>
      <c r="AM130" s="50">
        <v>465</v>
      </c>
      <c r="AN130" s="50">
        <v>465</v>
      </c>
      <c r="AO130" s="56"/>
      <c r="AP130" s="65"/>
      <c r="AQ130" s="50">
        <v>465</v>
      </c>
      <c r="AR130" s="50">
        <v>465</v>
      </c>
      <c r="AS130" s="50">
        <v>465</v>
      </c>
      <c r="AT130" s="50">
        <v>465</v>
      </c>
      <c r="AU130" s="50">
        <v>465</v>
      </c>
      <c r="AV130" s="56"/>
      <c r="AW130" s="65"/>
      <c r="AX130" s="50">
        <v>465</v>
      </c>
      <c r="AY130" s="50">
        <v>465</v>
      </c>
      <c r="AZ130" s="50">
        <v>465</v>
      </c>
      <c r="BA130" s="50">
        <v>465</v>
      </c>
      <c r="BB130" s="50">
        <v>465</v>
      </c>
      <c r="BC130" s="56"/>
      <c r="BD130" s="65"/>
      <c r="BE130" s="50"/>
      <c r="BF130" s="50">
        <v>465</v>
      </c>
      <c r="BG130" s="50">
        <v>465</v>
      </c>
      <c r="BH130" s="50">
        <v>465</v>
      </c>
      <c r="BI130" s="50">
        <v>465</v>
      </c>
      <c r="BJ130" s="56"/>
      <c r="BK130" s="65"/>
      <c r="BL130" s="50">
        <v>465</v>
      </c>
      <c r="BM130" s="50">
        <v>465</v>
      </c>
      <c r="BN130" s="50">
        <v>465</v>
      </c>
      <c r="BO130" s="50"/>
      <c r="BP130" s="50">
        <v>465</v>
      </c>
      <c r="BQ130" s="56"/>
      <c r="BR130" s="65"/>
      <c r="BS130" s="50">
        <v>465</v>
      </c>
      <c r="BT130" s="50">
        <v>465</v>
      </c>
      <c r="BU130" s="50">
        <v>465</v>
      </c>
      <c r="BV130" s="50">
        <v>465</v>
      </c>
      <c r="BW130" s="50">
        <v>345</v>
      </c>
      <c r="BX130" s="56"/>
      <c r="BY130" s="65"/>
      <c r="BZ130" s="50">
        <v>465</v>
      </c>
      <c r="CA130" s="50">
        <v>465</v>
      </c>
      <c r="CB130" s="50">
        <v>465</v>
      </c>
      <c r="CC130" s="50"/>
      <c r="CD130" s="50">
        <v>465</v>
      </c>
      <c r="CE130" s="56"/>
      <c r="CF130" s="65"/>
      <c r="CG130" s="50">
        <v>465</v>
      </c>
      <c r="CH130" s="50">
        <v>465</v>
      </c>
      <c r="CI130" s="50">
        <v>465</v>
      </c>
      <c r="CJ130" s="50"/>
      <c r="CK130" s="50">
        <v>465</v>
      </c>
      <c r="CL130" s="56"/>
      <c r="CM130" s="65"/>
      <c r="CN130" s="50"/>
      <c r="CO130" s="50"/>
      <c r="CP130" s="50">
        <v>465</v>
      </c>
      <c r="CQ130" s="50">
        <v>465</v>
      </c>
      <c r="CR130" s="50">
        <v>465</v>
      </c>
      <c r="CS130" s="56"/>
      <c r="CT130" s="65"/>
      <c r="CU130" s="50">
        <v>465</v>
      </c>
      <c r="CV130" s="50">
        <v>465</v>
      </c>
      <c r="CW130" s="50">
        <v>465</v>
      </c>
      <c r="CX130" s="50">
        <v>465</v>
      </c>
      <c r="CY130" s="50">
        <v>465</v>
      </c>
      <c r="CZ130" s="56"/>
      <c r="DA130" s="65"/>
      <c r="DB130" s="50">
        <v>465</v>
      </c>
      <c r="DC130" s="50">
        <v>465</v>
      </c>
      <c r="DD130" s="50">
        <v>465</v>
      </c>
      <c r="DE130" s="50"/>
      <c r="DF130" s="50"/>
      <c r="DG130" s="56"/>
      <c r="DH130" s="65"/>
      <c r="DI130" s="50"/>
      <c r="DJ130" s="50">
        <v>465</v>
      </c>
      <c r="DK130" s="50">
        <v>465</v>
      </c>
      <c r="DL130" s="50">
        <v>465</v>
      </c>
      <c r="DM130" s="50">
        <v>465</v>
      </c>
      <c r="DN130" s="56"/>
      <c r="DO130" s="65"/>
      <c r="DP130" s="50"/>
      <c r="DQ130" s="50">
        <f>465-200</f>
        <v>265</v>
      </c>
      <c r="DR130" s="50">
        <v>465</v>
      </c>
      <c r="DS130" s="50">
        <v>465</v>
      </c>
      <c r="DT130" s="50"/>
      <c r="DU130" s="56"/>
      <c r="DV130" s="65"/>
      <c r="DW130" s="50"/>
      <c r="DX130" s="50"/>
      <c r="DY130" s="50">
        <v>465</v>
      </c>
      <c r="DZ130" s="50">
        <v>465</v>
      </c>
      <c r="EA130" s="50">
        <v>465</v>
      </c>
      <c r="EB130" s="56"/>
      <c r="EC130" s="65"/>
      <c r="ED130" s="50"/>
      <c r="EE130" s="50"/>
      <c r="EF130" s="50">
        <v>465</v>
      </c>
      <c r="EG130" s="50">
        <v>465</v>
      </c>
      <c r="EH130" s="50">
        <v>465</v>
      </c>
      <c r="EI130" s="56"/>
      <c r="EJ130" s="65"/>
      <c r="EK130" s="50">
        <v>0</v>
      </c>
      <c r="EL130" s="50">
        <v>465</v>
      </c>
      <c r="EM130" s="50">
        <v>465</v>
      </c>
      <c r="EN130" s="50">
        <v>465</v>
      </c>
      <c r="EO130" s="50"/>
      <c r="EP130" s="56"/>
      <c r="EQ130" s="65"/>
      <c r="ER130" s="50">
        <v>465</v>
      </c>
      <c r="ES130" s="50">
        <v>465</v>
      </c>
      <c r="ET130" s="50">
        <v>465</v>
      </c>
      <c r="EU130" s="50">
        <v>465</v>
      </c>
      <c r="EV130" s="50">
        <v>465</v>
      </c>
      <c r="EW130" s="56"/>
      <c r="EX130" s="65"/>
      <c r="EY130" s="50">
        <v>465</v>
      </c>
      <c r="EZ130" s="50">
        <v>465</v>
      </c>
      <c r="FA130" s="50">
        <v>465</v>
      </c>
      <c r="FB130" s="50">
        <v>465</v>
      </c>
      <c r="FC130" s="50">
        <v>465</v>
      </c>
      <c r="FD130" s="56"/>
      <c r="FE130" s="65"/>
      <c r="FF130" s="50">
        <v>465</v>
      </c>
      <c r="FG130" s="50">
        <v>465</v>
      </c>
      <c r="FH130" s="50">
        <v>465</v>
      </c>
      <c r="FI130" s="50">
        <v>465</v>
      </c>
      <c r="FJ130" s="50">
        <v>465</v>
      </c>
      <c r="FK130" s="56"/>
      <c r="FL130" s="65"/>
      <c r="FM130" s="50">
        <v>465</v>
      </c>
      <c r="FN130" s="50">
        <v>465</v>
      </c>
      <c r="FO130" s="50">
        <v>465</v>
      </c>
      <c r="FP130" s="50">
        <v>465</v>
      </c>
      <c r="FQ130" s="50"/>
      <c r="FR130" s="56"/>
      <c r="FS130" s="65"/>
      <c r="FT130" s="50">
        <v>465</v>
      </c>
      <c r="FU130" s="50">
        <v>465</v>
      </c>
      <c r="FV130" s="50">
        <v>465</v>
      </c>
      <c r="FW130" s="50">
        <v>465</v>
      </c>
      <c r="FX130" s="50">
        <v>465</v>
      </c>
      <c r="FY130" s="56"/>
      <c r="FZ130" s="65"/>
      <c r="GA130" s="50">
        <v>465</v>
      </c>
      <c r="GB130" s="50">
        <v>465</v>
      </c>
      <c r="GC130" s="50"/>
      <c r="GD130" s="50">
        <v>465</v>
      </c>
      <c r="GE130" s="50">
        <v>0</v>
      </c>
      <c r="GF130" s="56"/>
      <c r="GG130" s="65"/>
      <c r="GH130" s="50">
        <v>0</v>
      </c>
      <c r="GI130" s="50">
        <v>0</v>
      </c>
      <c r="GJ130" s="50">
        <v>465</v>
      </c>
      <c r="GK130" s="50">
        <v>465</v>
      </c>
      <c r="GL130" s="50">
        <v>465</v>
      </c>
      <c r="GM130" s="56"/>
      <c r="GN130" s="65"/>
      <c r="GO130" s="50">
        <v>0</v>
      </c>
      <c r="GP130" s="50">
        <v>465</v>
      </c>
      <c r="GQ130" s="50">
        <v>465</v>
      </c>
      <c r="GR130" s="50">
        <v>0</v>
      </c>
      <c r="GS130" s="50">
        <v>465</v>
      </c>
      <c r="GT130" s="56"/>
      <c r="GU130" s="65"/>
      <c r="GV130" s="50">
        <v>465</v>
      </c>
      <c r="GW130" s="50">
        <v>465</v>
      </c>
      <c r="GX130" s="50">
        <v>465</v>
      </c>
      <c r="GY130" s="50">
        <v>465</v>
      </c>
      <c r="GZ130" s="50">
        <v>465</v>
      </c>
      <c r="HA130" s="56"/>
      <c r="HB130" s="65"/>
      <c r="HC130" s="50">
        <v>465</v>
      </c>
      <c r="HD130" s="50">
        <v>465</v>
      </c>
      <c r="HE130" s="50">
        <v>465</v>
      </c>
      <c r="HF130" s="50">
        <v>465</v>
      </c>
      <c r="HG130" s="50">
        <v>465</v>
      </c>
      <c r="HH130" s="56"/>
      <c r="HI130" s="65"/>
      <c r="HJ130" s="50">
        <v>465</v>
      </c>
      <c r="HK130" s="50">
        <v>465</v>
      </c>
      <c r="HL130" s="50">
        <v>465</v>
      </c>
      <c r="HM130" s="50">
        <v>465</v>
      </c>
      <c r="HN130" s="50">
        <v>465</v>
      </c>
      <c r="HO130" s="56"/>
      <c r="HP130" s="65"/>
      <c r="HQ130" s="50">
        <v>0</v>
      </c>
      <c r="HR130" s="50">
        <v>0</v>
      </c>
      <c r="HS130" s="50">
        <v>0</v>
      </c>
      <c r="HT130" s="50">
        <v>465</v>
      </c>
      <c r="HU130" s="50">
        <v>465</v>
      </c>
      <c r="HV130" s="56"/>
      <c r="HW130" s="65"/>
      <c r="HX130" s="50">
        <v>465</v>
      </c>
      <c r="HY130" s="50">
        <v>0</v>
      </c>
      <c r="HZ130" s="50">
        <v>465</v>
      </c>
      <c r="IA130" s="50">
        <v>465</v>
      </c>
      <c r="IB130" s="50">
        <v>300</v>
      </c>
      <c r="IC130" s="56"/>
      <c r="ID130" s="65"/>
      <c r="IE130" s="50">
        <v>0</v>
      </c>
      <c r="IF130" s="50">
        <v>0</v>
      </c>
      <c r="IG130" s="50">
        <v>0</v>
      </c>
      <c r="IH130" s="50">
        <v>0</v>
      </c>
      <c r="II130" s="50">
        <v>0</v>
      </c>
      <c r="IJ130" s="56"/>
      <c r="IK130" s="65"/>
      <c r="IL130" s="50">
        <v>0</v>
      </c>
      <c r="IM130" s="50">
        <v>0</v>
      </c>
      <c r="IN130" s="50">
        <v>0</v>
      </c>
      <c r="IO130" s="50">
        <v>0</v>
      </c>
      <c r="IP130" s="50">
        <v>0</v>
      </c>
      <c r="IQ130" s="56"/>
      <c r="IR130" s="65"/>
      <c r="IS130" s="50">
        <v>0</v>
      </c>
      <c r="IT130" s="50">
        <v>465</v>
      </c>
      <c r="IU130" s="50">
        <v>0</v>
      </c>
      <c r="IV130" s="50">
        <v>465</v>
      </c>
      <c r="IW130" s="50">
        <v>465</v>
      </c>
      <c r="IX130" s="56"/>
      <c r="IY130" s="65"/>
      <c r="IZ130" s="50">
        <v>0</v>
      </c>
      <c r="JA130" s="50">
        <v>465</v>
      </c>
      <c r="JB130" s="50">
        <v>465</v>
      </c>
      <c r="JC130" s="50">
        <v>465</v>
      </c>
      <c r="JD130" s="50">
        <f>465-35-60</f>
        <v>370</v>
      </c>
      <c r="JE130" s="56"/>
      <c r="JF130" s="65"/>
      <c r="JG130" s="50">
        <v>430</v>
      </c>
      <c r="JH130" s="50">
        <f>430-11</f>
        <v>419</v>
      </c>
      <c r="JI130" s="50">
        <f>430-15</f>
        <v>415</v>
      </c>
      <c r="JJ130" s="50">
        <v>430</v>
      </c>
      <c r="JK130" s="50">
        <f>430-60-135-3</f>
        <v>232</v>
      </c>
      <c r="JL130" s="56"/>
      <c r="JM130" s="65"/>
      <c r="JN130" s="50">
        <v>430</v>
      </c>
      <c r="JO130" s="50">
        <v>430</v>
      </c>
      <c r="JP130" s="50">
        <v>430</v>
      </c>
      <c r="JQ130" s="50">
        <f>430-15</f>
        <v>415</v>
      </c>
      <c r="JR130" s="50">
        <v>430</v>
      </c>
      <c r="JS130" s="56"/>
      <c r="JT130" s="65"/>
      <c r="JU130" s="50">
        <f>430-8</f>
        <v>422</v>
      </c>
      <c r="JV130" s="50">
        <f>430-15-30</f>
        <v>385</v>
      </c>
      <c r="JW130" s="50">
        <f>430-25</f>
        <v>405</v>
      </c>
      <c r="JX130" s="50">
        <f>430</f>
        <v>430</v>
      </c>
      <c r="JY130" s="50">
        <f>430</f>
        <v>430</v>
      </c>
      <c r="JZ130" s="56"/>
      <c r="KA130" s="65"/>
      <c r="KB130" s="50">
        <v>430</v>
      </c>
      <c r="KC130" s="50">
        <v>0</v>
      </c>
      <c r="KD130" s="50">
        <v>430</v>
      </c>
      <c r="KE130" s="50">
        <v>0</v>
      </c>
      <c r="KF130" s="50">
        <v>0</v>
      </c>
      <c r="KG130" s="56"/>
      <c r="KH130" s="65"/>
      <c r="KI130" s="50">
        <v>430</v>
      </c>
      <c r="KJ130" s="50">
        <f>430-30</f>
        <v>400</v>
      </c>
      <c r="KK130" s="50">
        <f>430-15</f>
        <v>415</v>
      </c>
      <c r="KL130" s="50">
        <v>430</v>
      </c>
      <c r="KM130" s="50">
        <v>430</v>
      </c>
      <c r="KN130" s="56"/>
      <c r="KO130" s="65"/>
      <c r="KP130" s="50">
        <v>430</v>
      </c>
      <c r="KQ130" s="50">
        <v>430</v>
      </c>
      <c r="KR130" s="50">
        <v>0</v>
      </c>
      <c r="KS130" s="50">
        <v>0</v>
      </c>
      <c r="KT130" s="50">
        <f>430-75-60</f>
        <v>295</v>
      </c>
      <c r="KU130" s="56"/>
      <c r="KV130" s="65"/>
      <c r="KW130" s="50">
        <v>430</v>
      </c>
      <c r="KX130" s="50">
        <v>430</v>
      </c>
      <c r="KY130" s="50">
        <f>430-25</f>
        <v>405</v>
      </c>
      <c r="KZ130" s="50">
        <v>430</v>
      </c>
      <c r="LA130" s="50">
        <f>430-60</f>
        <v>370</v>
      </c>
      <c r="LB130" s="56"/>
      <c r="LC130" s="65"/>
      <c r="LD130" s="50">
        <v>430</v>
      </c>
      <c r="LE130" s="50">
        <v>0</v>
      </c>
      <c r="LF130" s="50">
        <v>430</v>
      </c>
      <c r="LG130" s="50">
        <v>430</v>
      </c>
      <c r="LH130" s="50">
        <f>430-60-15</f>
        <v>355</v>
      </c>
      <c r="LI130" s="56"/>
      <c r="LJ130" s="65"/>
      <c r="LK130" s="50">
        <v>430</v>
      </c>
      <c r="LL130" s="50">
        <v>0</v>
      </c>
      <c r="LM130" s="50">
        <v>430</v>
      </c>
      <c r="LN130" s="50">
        <f>430-60</f>
        <v>370</v>
      </c>
      <c r="LO130" s="50"/>
      <c r="LP130" s="56"/>
      <c r="LQ130" s="65"/>
      <c r="LR130" s="50">
        <v>430</v>
      </c>
      <c r="LS130" s="50">
        <v>430</v>
      </c>
      <c r="LT130" s="50">
        <v>430</v>
      </c>
      <c r="LU130" s="50">
        <f>430-230</f>
        <v>200</v>
      </c>
      <c r="LV130" s="50">
        <f>430-60</f>
        <v>370</v>
      </c>
      <c r="LW130" s="56"/>
      <c r="LX130" s="65"/>
      <c r="LY130" s="50">
        <v>430</v>
      </c>
      <c r="LZ130" s="50">
        <v>430</v>
      </c>
      <c r="MA130" s="50">
        <f>430-25</f>
        <v>405</v>
      </c>
      <c r="MB130" s="50">
        <v>430</v>
      </c>
      <c r="MC130" s="50">
        <f>430-60</f>
        <v>370</v>
      </c>
      <c r="MD130" s="56"/>
      <c r="ME130" s="65"/>
      <c r="MF130" s="50">
        <v>430</v>
      </c>
      <c r="MG130" s="50">
        <v>430</v>
      </c>
      <c r="MH130" s="50">
        <v>430</v>
      </c>
      <c r="MI130" s="50">
        <v>430</v>
      </c>
      <c r="MJ130" s="50">
        <f>430-60-15</f>
        <v>355</v>
      </c>
      <c r="MK130" s="56"/>
      <c r="ML130" s="65"/>
      <c r="MM130" s="50">
        <v>430</v>
      </c>
      <c r="MN130" s="50">
        <v>430</v>
      </c>
      <c r="MO130" s="50">
        <v>430</v>
      </c>
      <c r="MP130" s="50">
        <f>430-60</f>
        <v>370</v>
      </c>
      <c r="MQ130" s="50"/>
      <c r="MR130" s="56"/>
      <c r="MS130" s="65"/>
      <c r="MT130" s="50">
        <v>0</v>
      </c>
      <c r="MU130" s="50">
        <f>430-15</f>
        <v>415</v>
      </c>
      <c r="MV130" s="50">
        <v>0</v>
      </c>
      <c r="MW130" s="50">
        <v>430</v>
      </c>
      <c r="MX130" s="50">
        <f>430-60-120-25-15</f>
        <v>210</v>
      </c>
      <c r="MY130" s="56"/>
      <c r="MZ130" s="65"/>
      <c r="NA130" s="50">
        <v>0</v>
      </c>
      <c r="NB130" s="50">
        <f>430-15</f>
        <v>415</v>
      </c>
      <c r="NC130" s="50">
        <v>0</v>
      </c>
      <c r="ND130" s="50">
        <v>430</v>
      </c>
      <c r="NE130" s="50">
        <f>430-60-120-25-15</f>
        <v>210</v>
      </c>
      <c r="NF130" s="56"/>
      <c r="NG130" s="65"/>
      <c r="NH130" s="50">
        <v>430</v>
      </c>
      <c r="NI130" s="50">
        <f>430-30</f>
        <v>400</v>
      </c>
      <c r="NJ130" s="50">
        <f>430-15</f>
        <v>415</v>
      </c>
      <c r="NK130" s="50">
        <f>430-60</f>
        <v>370</v>
      </c>
      <c r="NL130" s="50">
        <f>430-60</f>
        <v>370</v>
      </c>
      <c r="NM130" s="56"/>
      <c r="NN130" s="65"/>
      <c r="NO130" s="50">
        <f>430-120</f>
        <v>310</v>
      </c>
      <c r="NP130" s="50">
        <v>430</v>
      </c>
      <c r="NQ130" s="50">
        <v>430</v>
      </c>
      <c r="NR130" s="50">
        <f>430-60</f>
        <v>370</v>
      </c>
      <c r="NS130" s="50">
        <f>430-15-120</f>
        <v>295</v>
      </c>
      <c r="NT130" s="56"/>
      <c r="NU130" s="65"/>
      <c r="NV130" s="50">
        <f>430-15</f>
        <v>415</v>
      </c>
      <c r="NW130" s="50">
        <v>430</v>
      </c>
      <c r="NX130" s="50">
        <f>430</f>
        <v>430</v>
      </c>
      <c r="NY130" s="50">
        <f>430</f>
        <v>430</v>
      </c>
      <c r="NZ130" s="50">
        <f>430-60</f>
        <v>370</v>
      </c>
      <c r="OA130" s="56"/>
      <c r="OB130" s="65"/>
      <c r="OC130" s="50">
        <f>430-15</f>
        <v>415</v>
      </c>
      <c r="OD130" s="50">
        <v>430</v>
      </c>
      <c r="OE130" s="50">
        <f>430-25</f>
        <v>405</v>
      </c>
      <c r="OF130" s="50">
        <v>430</v>
      </c>
      <c r="OG130" s="50">
        <f>430-60-15</f>
        <v>355</v>
      </c>
      <c r="OH130" s="56"/>
      <c r="OI130" s="65"/>
      <c r="OJ130" s="50">
        <f>430</f>
        <v>430</v>
      </c>
      <c r="OK130" s="50">
        <f>430</f>
        <v>430</v>
      </c>
      <c r="OL130" s="50">
        <f>430</f>
        <v>430</v>
      </c>
      <c r="OM130" s="50">
        <f>430-60</f>
        <v>370</v>
      </c>
      <c r="ON130" s="50">
        <v>0</v>
      </c>
      <c r="OO130" s="56"/>
      <c r="OP130" s="65"/>
      <c r="OQ130" s="50">
        <v>0</v>
      </c>
      <c r="OR130" s="50">
        <f>430-15</f>
        <v>415</v>
      </c>
      <c r="OS130" s="50">
        <f>430</f>
        <v>430</v>
      </c>
      <c r="OT130" s="50">
        <v>0</v>
      </c>
      <c r="OU130" s="50">
        <f>430-60-120</f>
        <v>250</v>
      </c>
      <c r="OV130" s="56"/>
      <c r="OW130" s="65"/>
      <c r="OX130" s="50">
        <f>430-30</f>
        <v>400</v>
      </c>
      <c r="OY130" s="50">
        <f>430-15</f>
        <v>415</v>
      </c>
      <c r="OZ130" s="50">
        <f>430-60-60</f>
        <v>310</v>
      </c>
      <c r="PA130" s="50"/>
      <c r="PB130" s="50"/>
      <c r="PC130" s="56"/>
      <c r="PD130" s="65"/>
      <c r="PE130" s="50">
        <f>430</f>
        <v>430</v>
      </c>
      <c r="PF130" s="50">
        <f>430</f>
        <v>430</v>
      </c>
      <c r="PG130" s="50">
        <f>430-35</f>
        <v>395</v>
      </c>
      <c r="PH130" s="50">
        <f>430</f>
        <v>430</v>
      </c>
      <c r="PI130" s="50">
        <f>430-60-30</f>
        <v>340</v>
      </c>
      <c r="PJ130" s="56"/>
      <c r="PK130" s="65"/>
      <c r="PL130" s="50">
        <f>430-25</f>
        <v>405</v>
      </c>
      <c r="PM130" s="50">
        <f>430</f>
        <v>430</v>
      </c>
      <c r="PN130" s="50">
        <f>430-35</f>
        <v>395</v>
      </c>
      <c r="PO130" s="50">
        <f>435-50-15</f>
        <v>370</v>
      </c>
      <c r="PP130" s="50"/>
      <c r="PQ130" s="56"/>
      <c r="PR130" s="65"/>
    </row>
    <row r="131" spans="1:434 14670:14670" s="38" customFormat="1" ht="12" customHeight="1">
      <c r="A131" s="167" t="s">
        <v>2264</v>
      </c>
      <c r="B131" s="39" t="s">
        <v>2168</v>
      </c>
      <c r="C131" s="31">
        <f>SUMIFS(AKORD[[CZASY]:[CZASY]],AKORD[[DATA]:[DATA]],C100,AKORD[[IMIE]:[IMIE]],$A$131)</f>
        <v>0</v>
      </c>
      <c r="D131" s="31">
        <f>SUMIFS(AKORD[[CZASY]:[CZASY]],AKORD[[DATA]:[DATA]],D100,AKORD[[IMIE]:[IMIE]],$A$131)</f>
        <v>0</v>
      </c>
      <c r="E131" s="31">
        <f>SUMIFS(AKORD[[CZASY]:[CZASY]],AKORD[[DATA]:[DATA]],E100,AKORD[[IMIE]:[IMIE]],$A$131)</f>
        <v>0</v>
      </c>
      <c r="F131" s="54">
        <f>SUMIFS(AKORD[[CZASY]:[CZASY]],AKORD[[DATA]:[DATA]],F100,AKORD[[IMIE]:[IMIE]],$A$131)</f>
        <v>0</v>
      </c>
      <c r="G131" s="57">
        <f>SUMIFS(AKORD[[CZASY]:[CZASY]],AKORD[[DATA]:[DATA]],G100,AKORD[[IMIE]:[IMIE]],$A$131)</f>
        <v>0</v>
      </c>
      <c r="H131" s="31">
        <f>SUMIFS(AKORD[[CZASY]:[CZASY]],AKORD[[DATA]:[DATA]],H100,AKORD[[IMIE]:[IMIE]],$A$131)</f>
        <v>0</v>
      </c>
      <c r="I131" s="31">
        <f>SUMIFS(AKORD[[CZASY]:[CZASY]],AKORD[[DATA]:[DATA]],I100,AKORD[[IMIE]:[IMIE]],$A$131)</f>
        <v>0</v>
      </c>
      <c r="J131" s="31">
        <f>SUMIFS(AKORD[[CZASY]:[CZASY]],AKORD[[DATA]:[DATA]],J100,AKORD[[IMIE]:[IMIE]],$A$131)</f>
        <v>0</v>
      </c>
      <c r="K131" s="31">
        <f>SUMIFS(AKORD[[CZASY]:[CZASY]],AKORD[[DATA]:[DATA]],K100,AKORD[[IMIE]:[IMIE]],$A$131)</f>
        <v>0</v>
      </c>
      <c r="L131" s="31">
        <f>SUMIFS(AKORD[[CZASY]:[CZASY]],AKORD[[DATA]:[DATA]],L100,AKORD[[IMIE]:[IMIE]],$A$131)</f>
        <v>0</v>
      </c>
      <c r="M131" s="54">
        <f>SUMIFS(AKORD[[CZASY]:[CZASY]],AKORD[[DATA]:[DATA]],M100,AKORD[[IMIE]:[IMIE]],$A$131)</f>
        <v>0</v>
      </c>
      <c r="N131" s="57">
        <f>SUMIFS(AKORD[[CZASY]:[CZASY]],AKORD[[DATA]:[DATA]],N100,AKORD[[IMIE]:[IMIE]],$A$131)</f>
        <v>0</v>
      </c>
      <c r="O131" s="31">
        <f>SUMIFS(AKORD[[CZASY]:[CZASY]],AKORD[[DATA]:[DATA]],O100,AKORD[[IMIE]:[IMIE]],$A$131)</f>
        <v>0</v>
      </c>
      <c r="P131" s="31">
        <f>SUMIFS(AKORD[[CZASY]:[CZASY]],AKORD[[DATA]:[DATA]],P100,AKORD[[IMIE]:[IMIE]],$A$131)</f>
        <v>0</v>
      </c>
      <c r="Q131" s="31">
        <f>SUMIFS(AKORD[[CZASY]:[CZASY]],AKORD[[DATA]:[DATA]],Q100,AKORD[[IMIE]:[IMIE]],$A$131)</f>
        <v>0</v>
      </c>
      <c r="R131" s="31">
        <f>SUMIFS(AKORD[[CZASY]:[CZASY]],AKORD[[DATA]:[DATA]],R100,AKORD[[IMIE]:[IMIE]],$A$131)</f>
        <v>0</v>
      </c>
      <c r="S131" s="31">
        <f>SUMIFS(AKORD[[CZASY]:[CZASY]],AKORD[[DATA]:[DATA]],S100,AKORD[[IMIE]:[IMIE]],$A$131)</f>
        <v>0</v>
      </c>
      <c r="T131" s="54">
        <f>SUMIFS(AKORD[[CZASY]:[CZASY]],AKORD[[DATA]:[DATA]],T100,AKORD[[IMIE]:[IMIE]],$A$131)</f>
        <v>0</v>
      </c>
      <c r="U131" s="57">
        <f>SUMIFS(AKORD[[CZASY]:[CZASY]],AKORD[[DATA]:[DATA]],U100,AKORD[[IMIE]:[IMIE]],$A$131)</f>
        <v>0</v>
      </c>
      <c r="V131" s="31">
        <f>SUMIFS(AKORD[[CZASY]:[CZASY]],AKORD[[DATA]:[DATA]],V100,AKORD[[IMIE]:[IMIE]],$A$131)</f>
        <v>0</v>
      </c>
      <c r="W131" s="31">
        <f>SUMIFS(AKORD[[CZASY]:[CZASY]],AKORD[[DATA]:[DATA]],W100,AKORD[[IMIE]:[IMIE]],$A$131)</f>
        <v>0</v>
      </c>
      <c r="X131" s="31">
        <f>SUMIFS(AKORD[[CZASY]:[CZASY]],AKORD[[DATA]:[DATA]],X100,AKORD[[IMIE]:[IMIE]],$A$131)</f>
        <v>0</v>
      </c>
      <c r="Y131" s="31">
        <f>SUMIFS(AKORD[[CZASY]:[CZASY]],AKORD[[DATA]:[DATA]],Y100,AKORD[[IMIE]:[IMIE]],$A$131)</f>
        <v>0</v>
      </c>
      <c r="Z131" s="31">
        <f>SUMIFS(AKORD[[CZASY]:[CZASY]],AKORD[[DATA]:[DATA]],Z100,AKORD[[IMIE]:[IMIE]],$A$131)</f>
        <v>0</v>
      </c>
      <c r="AA131" s="54">
        <f>SUMIFS(AKORD[[CZASY]:[CZASY]],AKORD[[DATA]:[DATA]],AA100,AKORD[[IMIE]:[IMIE]],$A$131)</f>
        <v>0</v>
      </c>
      <c r="AB131" s="57">
        <f>SUMIFS(AKORD[[CZASY]:[CZASY]],AKORD[[DATA]:[DATA]],AB100,AKORD[[IMIE]:[IMIE]],$A$131)</f>
        <v>0</v>
      </c>
      <c r="AC131" s="31">
        <f>SUMIFS(AKORD[[CZASY]:[CZASY]],AKORD[[DATA]:[DATA]],AC100,AKORD[[IMIE]:[IMIE]],$A$131)</f>
        <v>0</v>
      </c>
      <c r="AD131" s="31">
        <f>SUMIFS(AKORD[[CZASY]:[CZASY]],AKORD[[DATA]:[DATA]],AD100,AKORD[[IMIE]:[IMIE]],$A$131)</f>
        <v>0</v>
      </c>
      <c r="AE131" s="31">
        <f>SUMIFS(AKORD[[CZASY]:[CZASY]],AKORD[[DATA]:[DATA]],AE100,AKORD[[IMIE]:[IMIE]],$A$131)</f>
        <v>0</v>
      </c>
      <c r="AF131" s="31">
        <f>SUMIFS(AKORD[[CZASY]:[CZASY]],AKORD[[DATA]:[DATA]],AF100,AKORD[[IMIE]:[IMIE]],$A$131)</f>
        <v>0</v>
      </c>
      <c r="AG131" s="31">
        <f>SUMIFS(AKORD[[CZASY]:[CZASY]],AKORD[[DATA]:[DATA]],AG100,AKORD[[IMIE]:[IMIE]],$A$131)</f>
        <v>0</v>
      </c>
      <c r="AH131" s="54">
        <f>SUMIFS(AKORD[[CZASY]:[CZASY]],AKORD[[DATA]:[DATA]],AH100,AKORD[[IMIE]:[IMIE]],$A$131)</f>
        <v>0</v>
      </c>
      <c r="AI131" s="57">
        <f>SUMIFS(AKORD[[CZASY]:[CZASY]],AKORD[[DATA]:[DATA]],AI100,AKORD[[IMIE]:[IMIE]],$A$131)</f>
        <v>0</v>
      </c>
      <c r="AJ131" s="31">
        <f>SUMIFS(AKORD[[CZASY]:[CZASY]],AKORD[[DATA]:[DATA]],AJ100,AKORD[[IMIE]:[IMIE]],$A$131)</f>
        <v>0</v>
      </c>
      <c r="AK131" s="31">
        <f>SUMIFS(AKORD[[CZASY]:[CZASY]],AKORD[[DATA]:[DATA]],AK100,AKORD[[IMIE]:[IMIE]],$A$131)</f>
        <v>0</v>
      </c>
      <c r="AL131" s="31">
        <f>SUMIFS(AKORD[[CZASY]:[CZASY]],AKORD[[DATA]:[DATA]],AL100,AKORD[[IMIE]:[IMIE]],$A$131)</f>
        <v>0</v>
      </c>
      <c r="AM131" s="31">
        <f>SUMIFS(AKORD[[CZASY]:[CZASY]],AKORD[[DATA]:[DATA]],AM100,AKORD[[IMIE]:[IMIE]],$A$131)</f>
        <v>0</v>
      </c>
      <c r="AN131" s="31">
        <f>SUMIFS(AKORD[[CZASY]:[CZASY]],AKORD[[DATA]:[DATA]],AN100,AKORD[[IMIE]:[IMIE]],$A$131)</f>
        <v>0</v>
      </c>
      <c r="AO131" s="54">
        <f>SUMIFS(AKORD[[CZASY]:[CZASY]],AKORD[[DATA]:[DATA]],AO100,AKORD[[IMIE]:[IMIE]],$A$131)</f>
        <v>0</v>
      </c>
      <c r="AP131" s="57">
        <f>SUMIFS(AKORD[[CZASY]:[CZASY]],AKORD[[DATA]:[DATA]],AP100,AKORD[[IMIE]:[IMIE]],$A$131)</f>
        <v>0</v>
      </c>
      <c r="AQ131" s="31">
        <f>SUMIFS(AKORD[[CZASY]:[CZASY]],AKORD[[DATA]:[DATA]],AQ100,AKORD[[IMIE]:[IMIE]],$A$131)</f>
        <v>0</v>
      </c>
      <c r="AR131" s="31">
        <f>SUMIFS(AKORD[[CZASY]:[CZASY]],AKORD[[DATA]:[DATA]],AR100,AKORD[[IMIE]:[IMIE]],$A$131)</f>
        <v>0</v>
      </c>
      <c r="AS131" s="31">
        <f>SUMIFS(AKORD[[CZASY]:[CZASY]],AKORD[[DATA]:[DATA]],AS100,AKORD[[IMIE]:[IMIE]],$A$131)</f>
        <v>0</v>
      </c>
      <c r="AT131" s="31">
        <f>SUMIFS(AKORD[[CZASY]:[CZASY]],AKORD[[DATA]:[DATA]],AT100,AKORD[[IMIE]:[IMIE]],$A$131)</f>
        <v>0</v>
      </c>
      <c r="AU131" s="31">
        <f>SUMIFS(AKORD[[CZASY]:[CZASY]],AKORD[[DATA]:[DATA]],AU100,AKORD[[IMIE]:[IMIE]],$A$131)</f>
        <v>0</v>
      </c>
      <c r="AV131" s="54">
        <f>SUMIFS(AKORD[[CZASY]:[CZASY]],AKORD[[DATA]:[DATA]],AV100,AKORD[[IMIE]:[IMIE]],$A$131)</f>
        <v>0</v>
      </c>
      <c r="AW131" s="57">
        <f>SUMIFS(AKORD[[CZASY]:[CZASY]],AKORD[[DATA]:[DATA]],AW100,AKORD[[IMIE]:[IMIE]],$A$131)</f>
        <v>0</v>
      </c>
      <c r="AX131" s="31">
        <f>SUMIFS(AKORD[[CZASY]:[CZASY]],AKORD[[DATA]:[DATA]],AX100,AKORD[[IMIE]:[IMIE]],$A$131)</f>
        <v>0</v>
      </c>
      <c r="AY131" s="31">
        <f>SUMIFS(AKORD[[CZASY]:[CZASY]],AKORD[[DATA]:[DATA]],AY100,AKORD[[IMIE]:[IMIE]],$A$131)</f>
        <v>0</v>
      </c>
      <c r="AZ131" s="31">
        <f>SUMIFS(AKORD[[CZASY]:[CZASY]],AKORD[[DATA]:[DATA]],AZ100,AKORD[[IMIE]:[IMIE]],$A$131)</f>
        <v>0</v>
      </c>
      <c r="BA131" s="31">
        <f>SUMIFS(AKORD[[CZASY]:[CZASY]],AKORD[[DATA]:[DATA]],BA100,AKORD[[IMIE]:[IMIE]],$A$131)</f>
        <v>0</v>
      </c>
      <c r="BB131" s="31">
        <f>SUMIFS(AKORD[[CZASY]:[CZASY]],AKORD[[DATA]:[DATA]],BB100,AKORD[[IMIE]:[IMIE]],$A$131)</f>
        <v>0</v>
      </c>
      <c r="BC131" s="54">
        <f>SUMIFS(AKORD[[CZASY]:[CZASY]],AKORD[[DATA]:[DATA]],BC100,AKORD[[IMIE]:[IMIE]],$A$131)</f>
        <v>0</v>
      </c>
      <c r="BD131" s="57">
        <f>SUMIFS(AKORD[[CZASY]:[CZASY]],AKORD[[DATA]:[DATA]],BD100,AKORD[[IMIE]:[IMIE]],$A$131)</f>
        <v>0</v>
      </c>
      <c r="BE131" s="31">
        <f>SUMIFS(AKORD[[CZASY]:[CZASY]],AKORD[[DATA]:[DATA]],BE100,AKORD[[IMIE]:[IMIE]],$A$131)</f>
        <v>0</v>
      </c>
      <c r="BF131" s="31">
        <f>SUMIFS(AKORD[[CZASY]:[CZASY]],AKORD[[DATA]:[DATA]],BF100,AKORD[[IMIE]:[IMIE]],$A$131)</f>
        <v>0</v>
      </c>
      <c r="BG131" s="31">
        <f>SUMIFS(AKORD[[CZASY]:[CZASY]],AKORD[[DATA]:[DATA]],BG100,AKORD[[IMIE]:[IMIE]],$A$131)</f>
        <v>0</v>
      </c>
      <c r="BH131" s="31">
        <f>SUMIFS(AKORD[[CZASY]:[CZASY]],AKORD[[DATA]:[DATA]],BH100,AKORD[[IMIE]:[IMIE]],$A$131)</f>
        <v>0</v>
      </c>
      <c r="BI131" s="31">
        <f>SUMIFS(AKORD[[CZASY]:[CZASY]],AKORD[[DATA]:[DATA]],BI100,AKORD[[IMIE]:[IMIE]],$A$131)</f>
        <v>0</v>
      </c>
      <c r="BJ131" s="54">
        <f>SUMIFS(AKORD[[CZASY]:[CZASY]],AKORD[[DATA]:[DATA]],BJ100,AKORD[[IMIE]:[IMIE]],$A$131)</f>
        <v>0</v>
      </c>
      <c r="BK131" s="57">
        <f>SUMIFS(AKORD[[CZASY]:[CZASY]],AKORD[[DATA]:[DATA]],BK100,AKORD[[IMIE]:[IMIE]],$A$131)</f>
        <v>0</v>
      </c>
      <c r="BL131" s="31">
        <f>SUMIFS(AKORD[[CZASY]:[CZASY]],AKORD[[DATA]:[DATA]],BL100,AKORD[[IMIE]:[IMIE]],$A$131)</f>
        <v>0</v>
      </c>
      <c r="BM131" s="31">
        <f>SUMIFS(AKORD[[CZASY]:[CZASY]],AKORD[[DATA]:[DATA]],BM100,AKORD[[IMIE]:[IMIE]],$A$131)</f>
        <v>0</v>
      </c>
      <c r="BN131" s="31">
        <f>SUMIFS(AKORD[[CZASY]:[CZASY]],AKORD[[DATA]:[DATA]],BN100,AKORD[[IMIE]:[IMIE]],$A$131)</f>
        <v>0</v>
      </c>
      <c r="BO131" s="31">
        <f>SUMIFS(AKORD[[CZASY]:[CZASY]],AKORD[[DATA]:[DATA]],BO100,AKORD[[IMIE]:[IMIE]],$A$131)</f>
        <v>0</v>
      </c>
      <c r="BP131" s="31">
        <f>SUMIFS(AKORD[[CZASY]:[CZASY]],AKORD[[DATA]:[DATA]],BP100,AKORD[[IMIE]:[IMIE]],$A$131)</f>
        <v>0</v>
      </c>
      <c r="BQ131" s="54">
        <f>SUMIFS(AKORD[[CZASY]:[CZASY]],AKORD[[DATA]:[DATA]],BQ100,AKORD[[IMIE]:[IMIE]],$A$131)</f>
        <v>0</v>
      </c>
      <c r="BR131" s="57">
        <f>SUMIFS(AKORD[[CZASY]:[CZASY]],AKORD[[DATA]:[DATA]],BR100,AKORD[[IMIE]:[IMIE]],$A$131)</f>
        <v>0</v>
      </c>
      <c r="BS131" s="31">
        <f>SUMIFS(AKORD[[CZASY]:[CZASY]],AKORD[[DATA]:[DATA]],BS100,AKORD[[IMIE]:[IMIE]],$A$131)</f>
        <v>0</v>
      </c>
      <c r="BT131" s="31">
        <f>SUMIFS(AKORD[[CZASY]:[CZASY]],AKORD[[DATA]:[DATA]],BT100,AKORD[[IMIE]:[IMIE]],$A$131)</f>
        <v>0</v>
      </c>
      <c r="BU131" s="31">
        <f>SUMIFS(AKORD[[CZASY]:[CZASY]],AKORD[[DATA]:[DATA]],BU100,AKORD[[IMIE]:[IMIE]],$A$131)</f>
        <v>0</v>
      </c>
      <c r="BV131" s="31">
        <f>SUMIFS(AKORD[[CZASY]:[CZASY]],AKORD[[DATA]:[DATA]],BV100,AKORD[[IMIE]:[IMIE]],$A$131)</f>
        <v>0</v>
      </c>
      <c r="BW131" s="31">
        <f>SUMIFS(AKORD[[CZASY]:[CZASY]],AKORD[[DATA]:[DATA]],BW100,AKORD[[IMIE]:[IMIE]],$A$131)</f>
        <v>0</v>
      </c>
      <c r="BX131" s="54">
        <f>SUMIFS(AKORD[[CZASY]:[CZASY]],AKORD[[DATA]:[DATA]],BX100,AKORD[[IMIE]:[IMIE]],$A$131)</f>
        <v>0</v>
      </c>
      <c r="BY131" s="57">
        <f>SUMIFS(AKORD[[CZASY]:[CZASY]],AKORD[[DATA]:[DATA]],BY100,AKORD[[IMIE]:[IMIE]],$A$131)</f>
        <v>0</v>
      </c>
      <c r="BZ131" s="31">
        <f>SUMIFS(AKORD[[CZASY]:[CZASY]],AKORD[[DATA]:[DATA]],BZ100,AKORD[[IMIE]:[IMIE]],$A$131)</f>
        <v>0</v>
      </c>
      <c r="CA131" s="31">
        <f>SUMIFS(AKORD[[CZASY]:[CZASY]],AKORD[[DATA]:[DATA]],CA100,AKORD[[IMIE]:[IMIE]],$A$131)</f>
        <v>0</v>
      </c>
      <c r="CB131" s="31">
        <f>SUMIFS(AKORD[[CZASY]:[CZASY]],AKORD[[DATA]:[DATA]],CB100,AKORD[[IMIE]:[IMIE]],$A$131)</f>
        <v>0</v>
      </c>
      <c r="CC131" s="31">
        <f>SUMIFS(AKORD[[CZASY]:[CZASY]],AKORD[[DATA]:[DATA]],CC100,AKORD[[IMIE]:[IMIE]],$A$131)</f>
        <v>0</v>
      </c>
      <c r="CD131" s="31">
        <f>SUMIFS(AKORD[[CZASY]:[CZASY]],AKORD[[DATA]:[DATA]],CD100,AKORD[[IMIE]:[IMIE]],$A$131)</f>
        <v>0</v>
      </c>
      <c r="CE131" s="54">
        <f>SUMIFS(AKORD[[CZASY]:[CZASY]],AKORD[[DATA]:[DATA]],CE100,AKORD[[IMIE]:[IMIE]],$A$131)</f>
        <v>0</v>
      </c>
      <c r="CF131" s="57">
        <f>SUMIFS(AKORD[[CZASY]:[CZASY]],AKORD[[DATA]:[DATA]],CF100,AKORD[[IMIE]:[IMIE]],$A$131)</f>
        <v>0</v>
      </c>
      <c r="CG131" s="31">
        <f>SUMIFS(AKORD[[CZASY]:[CZASY]],AKORD[[DATA]:[DATA]],CG100,AKORD[[IMIE]:[IMIE]],$A$131)</f>
        <v>0</v>
      </c>
      <c r="CH131" s="31">
        <f>SUMIFS(AKORD[[CZASY]:[CZASY]],AKORD[[DATA]:[DATA]],CH100,AKORD[[IMIE]:[IMIE]],$A$131)</f>
        <v>0</v>
      </c>
      <c r="CI131" s="31">
        <f>SUMIFS(AKORD[[CZASY]:[CZASY]],AKORD[[DATA]:[DATA]],CI100,AKORD[[IMIE]:[IMIE]],$A$131)</f>
        <v>0</v>
      </c>
      <c r="CJ131" s="31">
        <f>SUMIFS(AKORD[[CZASY]:[CZASY]],AKORD[[DATA]:[DATA]],CJ100,AKORD[[IMIE]:[IMIE]],$A$131)</f>
        <v>0</v>
      </c>
      <c r="CK131" s="31">
        <f>SUMIFS(AKORD[[CZASY]:[CZASY]],AKORD[[DATA]:[DATA]],CK100,AKORD[[IMIE]:[IMIE]],$A$131)</f>
        <v>0</v>
      </c>
      <c r="CL131" s="54">
        <f>SUMIFS(AKORD[[CZASY]:[CZASY]],AKORD[[DATA]:[DATA]],CL100,AKORD[[IMIE]:[IMIE]],$A$131)</f>
        <v>0</v>
      </c>
      <c r="CM131" s="57">
        <f>SUMIFS(AKORD[[CZASY]:[CZASY]],AKORD[[DATA]:[DATA]],CM100,AKORD[[IMIE]:[IMIE]],$A$131)</f>
        <v>0</v>
      </c>
      <c r="CN131" s="31">
        <f>SUMIFS(AKORD[[CZASY]:[CZASY]],AKORD[[DATA]:[DATA]],CN100,AKORD[[IMIE]:[IMIE]],$A$131)</f>
        <v>0</v>
      </c>
      <c r="CO131" s="31">
        <f>SUMIFS(AKORD[[CZASY]:[CZASY]],AKORD[[DATA]:[DATA]],CO100,AKORD[[IMIE]:[IMIE]],$A$131)</f>
        <v>0</v>
      </c>
      <c r="CP131" s="31">
        <f>SUMIFS(AKORD[[CZASY]:[CZASY]],AKORD[[DATA]:[DATA]],CP100,AKORD[[IMIE]:[IMIE]],$A$131)</f>
        <v>0</v>
      </c>
      <c r="CQ131" s="31">
        <f>SUMIFS(AKORD[[CZASY]:[CZASY]],AKORD[[DATA]:[DATA]],CQ100,AKORD[[IMIE]:[IMIE]],$A$131)</f>
        <v>0</v>
      </c>
      <c r="CR131" s="31">
        <f>SUMIFS(AKORD[[CZASY]:[CZASY]],AKORD[[DATA]:[DATA]],CR100,AKORD[[IMIE]:[IMIE]],$A$131)</f>
        <v>0</v>
      </c>
      <c r="CS131" s="54">
        <f>SUMIFS(AKORD[[CZASY]:[CZASY]],AKORD[[DATA]:[DATA]],CS100,AKORD[[IMIE]:[IMIE]],$A$131)</f>
        <v>0</v>
      </c>
      <c r="CT131" s="57">
        <f>SUMIFS(AKORD[[CZASY]:[CZASY]],AKORD[[DATA]:[DATA]],CT100,AKORD[[IMIE]:[IMIE]],$A$131)</f>
        <v>0</v>
      </c>
      <c r="CU131" s="31">
        <f>SUMIFS(AKORD[[CZASY]:[CZASY]],AKORD[[DATA]:[DATA]],CU100,AKORD[[IMIE]:[IMIE]],$A$131)</f>
        <v>0</v>
      </c>
      <c r="CV131" s="31">
        <f>SUMIFS(AKORD[[CZASY]:[CZASY]],AKORD[[DATA]:[DATA]],CV100,AKORD[[IMIE]:[IMIE]],$A$131)</f>
        <v>0</v>
      </c>
      <c r="CW131" s="31">
        <f>SUMIFS(AKORD[[CZASY]:[CZASY]],AKORD[[DATA]:[DATA]],CW100,AKORD[[IMIE]:[IMIE]],$A$131)</f>
        <v>0</v>
      </c>
      <c r="CX131" s="31">
        <f>SUMIFS(AKORD[[CZASY]:[CZASY]],AKORD[[DATA]:[DATA]],CX100,AKORD[[IMIE]:[IMIE]],$A$131)</f>
        <v>0</v>
      </c>
      <c r="CY131" s="31">
        <f>SUMIFS(AKORD[[CZASY]:[CZASY]],AKORD[[DATA]:[DATA]],CY100,AKORD[[IMIE]:[IMIE]],$A$131)</f>
        <v>0</v>
      </c>
      <c r="CZ131" s="54">
        <f>SUMIFS(AKORD[[CZASY]:[CZASY]],AKORD[[DATA]:[DATA]],CZ100,AKORD[[IMIE]:[IMIE]],$A$131)</f>
        <v>0</v>
      </c>
      <c r="DA131" s="57">
        <f>SUMIFS(AKORD[[CZASY]:[CZASY]],AKORD[[DATA]:[DATA]],DA100,AKORD[[IMIE]:[IMIE]],$A$131)</f>
        <v>0</v>
      </c>
      <c r="DB131" s="31">
        <f>SUMIFS(AKORD[[CZASY]:[CZASY]],AKORD[[DATA]:[DATA]],DB100,AKORD[[IMIE]:[IMIE]],$A$131)</f>
        <v>0</v>
      </c>
      <c r="DC131" s="31">
        <f>SUMIFS(AKORD[[CZASY]:[CZASY]],AKORD[[DATA]:[DATA]],DC100,AKORD[[IMIE]:[IMIE]],$A$131)</f>
        <v>0</v>
      </c>
      <c r="DD131" s="31">
        <f>SUMIFS(AKORD[[CZASY]:[CZASY]],AKORD[[DATA]:[DATA]],DD100,AKORD[[IMIE]:[IMIE]],$A$131)</f>
        <v>0</v>
      </c>
      <c r="DE131" s="31">
        <f>SUMIFS(AKORD[[CZASY]:[CZASY]],AKORD[[DATA]:[DATA]],DE100,AKORD[[IMIE]:[IMIE]],$A$131)</f>
        <v>0</v>
      </c>
      <c r="DF131" s="31">
        <f>SUMIFS(AKORD[[CZASY]:[CZASY]],AKORD[[DATA]:[DATA]],DF100,AKORD[[IMIE]:[IMIE]],$A$131)</f>
        <v>0</v>
      </c>
      <c r="DG131" s="54">
        <f>SUMIFS(AKORD[[CZASY]:[CZASY]],AKORD[[DATA]:[DATA]],DG100,AKORD[[IMIE]:[IMIE]],$A$131)</f>
        <v>0</v>
      </c>
      <c r="DH131" s="57">
        <f>SUMIFS(AKORD[[CZASY]:[CZASY]],AKORD[[DATA]:[DATA]],DH100,AKORD[[IMIE]:[IMIE]],$A$131)</f>
        <v>0</v>
      </c>
      <c r="DI131" s="31">
        <f>SUMIFS(AKORD[[CZASY]:[CZASY]],AKORD[[DATA]:[DATA]],DI100,AKORD[[IMIE]:[IMIE]],$A$131)</f>
        <v>0</v>
      </c>
      <c r="DJ131" s="31">
        <f>SUMIFS(AKORD[[CZASY]:[CZASY]],AKORD[[DATA]:[DATA]],DJ100,AKORD[[IMIE]:[IMIE]],$A$131)</f>
        <v>0</v>
      </c>
      <c r="DK131" s="31">
        <f>SUMIFS(AKORD[[CZASY]:[CZASY]],AKORD[[DATA]:[DATA]],DK100,AKORD[[IMIE]:[IMIE]],$A$131)</f>
        <v>0</v>
      </c>
      <c r="DL131" s="31">
        <f>SUMIFS(AKORD[[CZASY]:[CZASY]],AKORD[[DATA]:[DATA]],DL100,AKORD[[IMIE]:[IMIE]],$A$131)</f>
        <v>0</v>
      </c>
      <c r="DM131" s="31">
        <f>SUMIFS(AKORD[[CZASY]:[CZASY]],AKORD[[DATA]:[DATA]],DM100,AKORD[[IMIE]:[IMIE]],$A$131)</f>
        <v>0</v>
      </c>
      <c r="DN131" s="54">
        <f>SUMIFS(AKORD[[CZASY]:[CZASY]],AKORD[[DATA]:[DATA]],DN100,AKORD[[IMIE]:[IMIE]],$A$131)</f>
        <v>0</v>
      </c>
      <c r="DO131" s="57">
        <f>SUMIFS(AKORD[[CZASY]:[CZASY]],AKORD[[DATA]:[DATA]],DO100,AKORD[[IMIE]:[IMIE]],$A$131)</f>
        <v>0</v>
      </c>
      <c r="DP131" s="31">
        <f>SUMIFS(AKORD[[CZASY]:[CZASY]],AKORD[[DATA]:[DATA]],DP100,AKORD[[IMIE]:[IMIE]],$A$131)</f>
        <v>0</v>
      </c>
      <c r="DQ131" s="31">
        <f>SUMIFS(AKORD[[CZASY]:[CZASY]],AKORD[[DATA]:[DATA]],DQ100,AKORD[[IMIE]:[IMIE]],$A$131)</f>
        <v>0</v>
      </c>
      <c r="DR131" s="31">
        <f>SUMIFS(AKORD[[CZASY]:[CZASY]],AKORD[[DATA]:[DATA]],DR100,AKORD[[IMIE]:[IMIE]],$A$131)</f>
        <v>0</v>
      </c>
      <c r="DS131" s="31">
        <f>SUMIFS(AKORD[[CZASY]:[CZASY]],AKORD[[DATA]:[DATA]],DS100,AKORD[[IMIE]:[IMIE]],$A$131)</f>
        <v>0</v>
      </c>
      <c r="DT131" s="31">
        <f>SUMIFS(AKORD[[CZASY]:[CZASY]],AKORD[[DATA]:[DATA]],DT100,AKORD[[IMIE]:[IMIE]],$A$131)</f>
        <v>0</v>
      </c>
      <c r="DU131" s="54">
        <f>SUMIFS(AKORD[[CZASY]:[CZASY]],AKORD[[DATA]:[DATA]],DU100,AKORD[[IMIE]:[IMIE]],$A$131)</f>
        <v>0</v>
      </c>
      <c r="DV131" s="57">
        <f>SUMIFS(AKORD[[CZASY]:[CZASY]],AKORD[[DATA]:[DATA]],DV100,AKORD[[IMIE]:[IMIE]],$A$131)</f>
        <v>0</v>
      </c>
      <c r="DW131" s="31">
        <f>SUMIFS(AKORD[[CZASY]:[CZASY]],AKORD[[DATA]:[DATA]],DW100,AKORD[[IMIE]:[IMIE]],$A$131)</f>
        <v>0</v>
      </c>
      <c r="DX131" s="31">
        <f>SUMIFS(AKORD[[CZASY]:[CZASY]],AKORD[[DATA]:[DATA]],DX100,AKORD[[IMIE]:[IMIE]],$A$131)</f>
        <v>0</v>
      </c>
      <c r="DY131" s="31">
        <f>SUMIFS(AKORD[[CZASY]:[CZASY]],AKORD[[DATA]:[DATA]],DY100,AKORD[[IMIE]:[IMIE]],$A$131)</f>
        <v>0</v>
      </c>
      <c r="DZ131" s="31">
        <f>SUMIFS(AKORD[[CZASY]:[CZASY]],AKORD[[DATA]:[DATA]],DZ100,AKORD[[IMIE]:[IMIE]],$A$131)</f>
        <v>0</v>
      </c>
      <c r="EA131" s="31">
        <f>SUMIFS(AKORD[[CZASY]:[CZASY]],AKORD[[DATA]:[DATA]],EA100,AKORD[[IMIE]:[IMIE]],$A$131)</f>
        <v>0</v>
      </c>
      <c r="EB131" s="54">
        <f>SUMIFS(AKORD[[CZASY]:[CZASY]],AKORD[[DATA]:[DATA]],EB100,AKORD[[IMIE]:[IMIE]],$A$131)</f>
        <v>0</v>
      </c>
      <c r="EC131" s="57">
        <f>SUMIFS(AKORD[[CZASY]:[CZASY]],AKORD[[DATA]:[DATA]],EC100,AKORD[[IMIE]:[IMIE]],$A$131)</f>
        <v>0</v>
      </c>
      <c r="ED131" s="31">
        <f>SUMIFS(AKORD[[CZASY]:[CZASY]],AKORD[[DATA]:[DATA]],ED100,AKORD[[IMIE]:[IMIE]],$A$131)</f>
        <v>0</v>
      </c>
      <c r="EE131" s="31">
        <f>SUMIFS(AKORD[[CZASY]:[CZASY]],AKORD[[DATA]:[DATA]],EE100,AKORD[[IMIE]:[IMIE]],$A$131)</f>
        <v>0</v>
      </c>
      <c r="EF131" s="31">
        <f>SUMIFS(AKORD[[CZASY]:[CZASY]],AKORD[[DATA]:[DATA]],EF100,AKORD[[IMIE]:[IMIE]],$A$131)</f>
        <v>0</v>
      </c>
      <c r="EG131" s="31">
        <f>SUMIFS(AKORD[[CZASY]:[CZASY]],AKORD[[DATA]:[DATA]],EG100,AKORD[[IMIE]:[IMIE]],$A$131)</f>
        <v>0</v>
      </c>
      <c r="EH131" s="31">
        <f>SUMIFS(AKORD[[CZASY]:[CZASY]],AKORD[[DATA]:[DATA]],EH100,AKORD[[IMIE]:[IMIE]],$A$131)</f>
        <v>0</v>
      </c>
      <c r="EI131" s="54">
        <f>SUMIFS(AKORD[[CZASY]:[CZASY]],AKORD[[DATA]:[DATA]],EI100,AKORD[[IMIE]:[IMIE]],$A$131)</f>
        <v>0</v>
      </c>
      <c r="EJ131" s="57">
        <f>SUMIFS(AKORD[[CZASY]:[CZASY]],AKORD[[DATA]:[DATA]],EJ100,AKORD[[IMIE]:[IMIE]],$A$131)</f>
        <v>0</v>
      </c>
      <c r="EK131" s="31">
        <f>SUMIFS(AKORD[[CZASY]:[CZASY]],AKORD[[DATA]:[DATA]],EK100,AKORD[[IMIE]:[IMIE]],$A$131)</f>
        <v>0</v>
      </c>
      <c r="EL131" s="31">
        <f>SUMIFS(AKORD[[CZASY]:[CZASY]],AKORD[[DATA]:[DATA]],EL100,AKORD[[IMIE]:[IMIE]],$A$131)</f>
        <v>0</v>
      </c>
      <c r="EM131" s="31">
        <f>SUMIFS(AKORD[[CZASY]:[CZASY]],AKORD[[DATA]:[DATA]],EM100,AKORD[[IMIE]:[IMIE]],$A$131)</f>
        <v>0</v>
      </c>
      <c r="EN131" s="31">
        <f>SUMIFS(AKORD[[CZASY]:[CZASY]],AKORD[[DATA]:[DATA]],EN100,AKORD[[IMIE]:[IMIE]],$A$131)</f>
        <v>0</v>
      </c>
      <c r="EO131" s="31">
        <f>SUMIFS(AKORD[[CZASY]:[CZASY]],AKORD[[DATA]:[DATA]],EO100,AKORD[[IMIE]:[IMIE]],$A$131)</f>
        <v>0</v>
      </c>
      <c r="EP131" s="54">
        <f>SUMIFS(AKORD[[CZASY]:[CZASY]],AKORD[[DATA]:[DATA]],EP100,AKORD[[IMIE]:[IMIE]],$A$131)</f>
        <v>0</v>
      </c>
      <c r="EQ131" s="57">
        <f>SUMIFS(AKORD[[CZASY]:[CZASY]],AKORD[[DATA]:[DATA]],EQ100,AKORD[[IMIE]:[IMIE]],$A$131)</f>
        <v>0</v>
      </c>
      <c r="ER131" s="31">
        <f>SUMIFS(AKORD[[CZASY]:[CZASY]],AKORD[[DATA]:[DATA]],ER100,AKORD[[IMIE]:[IMIE]],$A$131)</f>
        <v>0</v>
      </c>
      <c r="ES131" s="31">
        <f>SUMIFS(AKORD[[CZASY]:[CZASY]],AKORD[[DATA]:[DATA]],ES100,AKORD[[IMIE]:[IMIE]],$A$131)</f>
        <v>0</v>
      </c>
      <c r="ET131" s="31">
        <f>SUMIFS(AKORD[[CZASY]:[CZASY]],AKORD[[DATA]:[DATA]],ET100,AKORD[[IMIE]:[IMIE]],$A$131)</f>
        <v>0</v>
      </c>
      <c r="EU131" s="31">
        <f>SUMIFS(AKORD[[CZASY]:[CZASY]],AKORD[[DATA]:[DATA]],EU100,AKORD[[IMIE]:[IMIE]],$A$131)</f>
        <v>0</v>
      </c>
      <c r="EV131" s="31">
        <f>SUMIFS(AKORD[[CZASY]:[CZASY]],AKORD[[DATA]:[DATA]],EV100,AKORD[[IMIE]:[IMIE]],$A$131)</f>
        <v>0</v>
      </c>
      <c r="EW131" s="54">
        <f>SUMIFS(AKORD[[CZASY]:[CZASY]],AKORD[[DATA]:[DATA]],EW100,AKORD[[IMIE]:[IMIE]],$A$131)</f>
        <v>0</v>
      </c>
      <c r="EX131" s="57">
        <f>SUMIFS(AKORD[[CZASY]:[CZASY]],AKORD[[DATA]:[DATA]],EX100,AKORD[[IMIE]:[IMIE]],$A$131)</f>
        <v>0</v>
      </c>
      <c r="EY131" s="31">
        <f>SUMIFS(AKORD[[CZASY]:[CZASY]],AKORD[[DATA]:[DATA]],EY100,AKORD[[IMIE]:[IMIE]],$A$131)</f>
        <v>0</v>
      </c>
      <c r="EZ131" s="31">
        <f>SUMIFS(AKORD[[CZASY]:[CZASY]],AKORD[[DATA]:[DATA]],EZ100,AKORD[[IMIE]:[IMIE]],$A$131)</f>
        <v>0</v>
      </c>
      <c r="FA131" s="31">
        <f>SUMIFS(AKORD[[CZASY]:[CZASY]],AKORD[[DATA]:[DATA]],FA100,AKORD[[IMIE]:[IMIE]],$A$131)</f>
        <v>0</v>
      </c>
      <c r="FB131" s="31">
        <f>SUMIFS(AKORD[[CZASY]:[CZASY]],AKORD[[DATA]:[DATA]],FB100,AKORD[[IMIE]:[IMIE]],$A$131)</f>
        <v>0</v>
      </c>
      <c r="FC131" s="31">
        <f>SUMIFS(AKORD[[CZASY]:[CZASY]],AKORD[[DATA]:[DATA]],FC100,AKORD[[IMIE]:[IMIE]],$A$131)</f>
        <v>0</v>
      </c>
      <c r="FD131" s="54">
        <f>SUMIFS(AKORD[[CZASY]:[CZASY]],AKORD[[DATA]:[DATA]],FD100,AKORD[[IMIE]:[IMIE]],$A$131)</f>
        <v>0</v>
      </c>
      <c r="FE131" s="57">
        <f>SUMIFS(AKORD[[CZASY]:[CZASY]],AKORD[[DATA]:[DATA]],FE100,AKORD[[IMIE]:[IMIE]],$A$131)</f>
        <v>0</v>
      </c>
      <c r="FF131" s="31">
        <f>SUMIFS(AKORD[[CZASY]:[CZASY]],AKORD[[DATA]:[DATA]],FF100,AKORD[[IMIE]:[IMIE]],$A$131)</f>
        <v>0</v>
      </c>
      <c r="FG131" s="31">
        <f>SUMIFS(AKORD[[CZASY]:[CZASY]],AKORD[[DATA]:[DATA]],FG100,AKORD[[IMIE]:[IMIE]],$A$131)</f>
        <v>0</v>
      </c>
      <c r="FH131" s="31">
        <f>SUMIFS(AKORD[[CZASY]:[CZASY]],AKORD[[DATA]:[DATA]],FH100,AKORD[[IMIE]:[IMIE]],$A$131)</f>
        <v>0</v>
      </c>
      <c r="FI131" s="31">
        <f>SUMIFS(AKORD[[CZASY]:[CZASY]],AKORD[[DATA]:[DATA]],FI100,AKORD[[IMIE]:[IMIE]],$A$131)</f>
        <v>0</v>
      </c>
      <c r="FJ131" s="31">
        <f>SUMIFS(AKORD[[CZASY]:[CZASY]],AKORD[[DATA]:[DATA]],FJ100,AKORD[[IMIE]:[IMIE]],$A$131)</f>
        <v>0</v>
      </c>
      <c r="FK131" s="54">
        <f>SUMIFS(AKORD[[CZASY]:[CZASY]],AKORD[[DATA]:[DATA]],FK100,AKORD[[IMIE]:[IMIE]],$A$131)</f>
        <v>0</v>
      </c>
      <c r="FL131" s="57">
        <f>SUMIFS(AKORD[[CZASY]:[CZASY]],AKORD[[DATA]:[DATA]],FL100,AKORD[[IMIE]:[IMIE]],$A$131)</f>
        <v>0</v>
      </c>
      <c r="FM131" s="31">
        <f>SUMIFS(AKORD[[CZASY]:[CZASY]],AKORD[[DATA]:[DATA]],FM100,AKORD[[IMIE]:[IMIE]],$A$131)</f>
        <v>0</v>
      </c>
      <c r="FN131" s="31">
        <f>SUMIFS(AKORD[[CZASY]:[CZASY]],AKORD[[DATA]:[DATA]],FN100,AKORD[[IMIE]:[IMIE]],$A$131)</f>
        <v>0</v>
      </c>
      <c r="FO131" s="31">
        <f>SUMIFS(AKORD[[CZASY]:[CZASY]],AKORD[[DATA]:[DATA]],FO100,AKORD[[IMIE]:[IMIE]],$A$131)</f>
        <v>0</v>
      </c>
      <c r="FP131" s="31">
        <f>SUMIFS(AKORD[[CZASY]:[CZASY]],AKORD[[DATA]:[DATA]],FP100,AKORD[[IMIE]:[IMIE]],$A$131)</f>
        <v>0</v>
      </c>
      <c r="FQ131" s="31">
        <f>SUMIFS(AKORD[[CZASY]:[CZASY]],AKORD[[DATA]:[DATA]],FQ100,AKORD[[IMIE]:[IMIE]],$A$131)</f>
        <v>0</v>
      </c>
      <c r="FR131" s="54">
        <f>SUMIFS(AKORD[[CZASY]:[CZASY]],AKORD[[DATA]:[DATA]],FR100,AKORD[[IMIE]:[IMIE]],$A$131)</f>
        <v>0</v>
      </c>
      <c r="FS131" s="57">
        <f>SUMIFS(AKORD[[CZASY]:[CZASY]],AKORD[[DATA]:[DATA]],FS100,AKORD[[IMIE]:[IMIE]],$A$131)</f>
        <v>0</v>
      </c>
      <c r="FT131" s="31">
        <f>SUMIFS(AKORD[[CZASY]:[CZASY]],AKORD[[DATA]:[DATA]],FT100,AKORD[[IMIE]:[IMIE]],$A$131)</f>
        <v>0</v>
      </c>
      <c r="FU131" s="31">
        <f>SUMIFS(AKORD[[CZASY]:[CZASY]],AKORD[[DATA]:[DATA]],FU100,AKORD[[IMIE]:[IMIE]],$A$131)</f>
        <v>0</v>
      </c>
      <c r="FV131" s="31">
        <f>SUMIFS(AKORD[[CZASY]:[CZASY]],AKORD[[DATA]:[DATA]],FV100,AKORD[[IMIE]:[IMIE]],$A$131)</f>
        <v>0</v>
      </c>
      <c r="FW131" s="31">
        <f>SUMIFS(AKORD[[CZASY]:[CZASY]],AKORD[[DATA]:[DATA]],FW100,AKORD[[IMIE]:[IMIE]],$A$131)</f>
        <v>0</v>
      </c>
      <c r="FX131" s="31">
        <f>SUMIFS(AKORD[[CZASY]:[CZASY]],AKORD[[DATA]:[DATA]],FX100,AKORD[[IMIE]:[IMIE]],$A$131)</f>
        <v>0</v>
      </c>
      <c r="FY131" s="54">
        <f>SUMIFS(AKORD[[CZASY]:[CZASY]],AKORD[[DATA]:[DATA]],FY100,AKORD[[IMIE]:[IMIE]],$A$131)</f>
        <v>0</v>
      </c>
      <c r="FZ131" s="57">
        <f>SUMIFS(AKORD[[CZASY]:[CZASY]],AKORD[[DATA]:[DATA]],FZ100,AKORD[[IMIE]:[IMIE]],$A$131)</f>
        <v>0</v>
      </c>
      <c r="GA131" s="31">
        <f>SUMIFS(AKORD[[CZASY]:[CZASY]],AKORD[[DATA]:[DATA]],GA100,AKORD[[IMIE]:[IMIE]],$A$131)</f>
        <v>0</v>
      </c>
      <c r="GB131" s="31">
        <f>SUMIFS(AKORD[[CZASY]:[CZASY]],AKORD[[DATA]:[DATA]],GB100,AKORD[[IMIE]:[IMIE]],$A$131)</f>
        <v>0</v>
      </c>
      <c r="GC131" s="31">
        <f>SUMIFS(AKORD[[CZASY]:[CZASY]],AKORD[[DATA]:[DATA]],GC100,AKORD[[IMIE]:[IMIE]],$A$131)</f>
        <v>0</v>
      </c>
      <c r="GD131" s="31">
        <f>SUMIFS(AKORD[[CZASY]:[CZASY]],AKORD[[DATA]:[DATA]],GD100,AKORD[[IMIE]:[IMIE]],$A$131)</f>
        <v>0</v>
      </c>
      <c r="GE131" s="31">
        <f>SUMIFS(AKORD[[CZASY]:[CZASY]],AKORD[[DATA]:[DATA]],GE100,AKORD[[IMIE]:[IMIE]],$A$131)</f>
        <v>0</v>
      </c>
      <c r="GF131" s="54">
        <f>SUMIFS(AKORD[[CZASY]:[CZASY]],AKORD[[DATA]:[DATA]],GF100,AKORD[[IMIE]:[IMIE]],$A$131)</f>
        <v>0</v>
      </c>
      <c r="GG131" s="57">
        <f>SUMIFS(AKORD[[CZASY]:[CZASY]],AKORD[[DATA]:[DATA]],GG100,AKORD[[IMIE]:[IMIE]],$A$131)</f>
        <v>0</v>
      </c>
      <c r="GH131" s="31">
        <f>SUMIFS(AKORD[[CZASY]:[CZASY]],AKORD[[DATA]:[DATA]],GH100,AKORD[[IMIE]:[IMIE]],$A$131)</f>
        <v>0</v>
      </c>
      <c r="GI131" s="31">
        <f>SUMIFS(AKORD[[CZASY]:[CZASY]],AKORD[[DATA]:[DATA]],GI100,AKORD[[IMIE]:[IMIE]],$A$131)</f>
        <v>0</v>
      </c>
      <c r="GJ131" s="31">
        <f>SUMIFS(AKORD[[CZASY]:[CZASY]],AKORD[[DATA]:[DATA]],GJ100,AKORD[[IMIE]:[IMIE]],$A$131)</f>
        <v>0</v>
      </c>
      <c r="GK131" s="31">
        <f>SUMIFS(AKORD[[CZASY]:[CZASY]],AKORD[[DATA]:[DATA]],GK100,AKORD[[IMIE]:[IMIE]],$A$131)</f>
        <v>0</v>
      </c>
      <c r="GL131" s="31">
        <f>SUMIFS(AKORD[[CZASY]:[CZASY]],AKORD[[DATA]:[DATA]],GL100,AKORD[[IMIE]:[IMIE]],$A$131)</f>
        <v>0</v>
      </c>
      <c r="GM131" s="54">
        <f>SUMIFS(AKORD[[CZASY]:[CZASY]],AKORD[[DATA]:[DATA]],GM100,AKORD[[IMIE]:[IMIE]],$A$131)</f>
        <v>0</v>
      </c>
      <c r="GN131" s="57">
        <f>SUMIFS(AKORD[[CZASY]:[CZASY]],AKORD[[DATA]:[DATA]],GN100,AKORD[[IMIE]:[IMIE]],$A$131)</f>
        <v>0</v>
      </c>
      <c r="GO131" s="31">
        <f>SUMIFS(AKORD[[CZASY]:[CZASY]],AKORD[[DATA]:[DATA]],GO100,AKORD[[IMIE]:[IMIE]],$A$131)</f>
        <v>0</v>
      </c>
      <c r="GP131" s="31">
        <f>SUMIFS(AKORD[[CZASY]:[CZASY]],AKORD[[DATA]:[DATA]],GP100,AKORD[[IMIE]:[IMIE]],$A$131)</f>
        <v>0</v>
      </c>
      <c r="GQ131" s="31">
        <f>SUMIFS(AKORD[[CZASY]:[CZASY]],AKORD[[DATA]:[DATA]],GQ100,AKORD[[IMIE]:[IMIE]],$A$131)</f>
        <v>0</v>
      </c>
      <c r="GR131" s="31">
        <f>SUMIFS(AKORD[[CZASY]:[CZASY]],AKORD[[DATA]:[DATA]],GR100,AKORD[[IMIE]:[IMIE]],$A$131)</f>
        <v>0</v>
      </c>
      <c r="GS131" s="31">
        <f>SUMIFS(AKORD[[CZASY]:[CZASY]],AKORD[[DATA]:[DATA]],GS100,AKORD[[IMIE]:[IMIE]],$A$131)</f>
        <v>0</v>
      </c>
      <c r="GT131" s="54">
        <f>SUMIFS(AKORD[[CZASY]:[CZASY]],AKORD[[DATA]:[DATA]],GT100,AKORD[[IMIE]:[IMIE]],$A$131)</f>
        <v>0</v>
      </c>
      <c r="GU131" s="57">
        <f>SUMIFS(AKORD[[CZASY]:[CZASY]],AKORD[[DATA]:[DATA]],GU100,AKORD[[IMIE]:[IMIE]],$A$131)</f>
        <v>0</v>
      </c>
      <c r="GV131" s="31">
        <f>SUMIFS(AKORD[[CZASY]:[CZASY]],AKORD[[DATA]:[DATA]],GV100,AKORD[[IMIE]:[IMIE]],$A$131)</f>
        <v>0</v>
      </c>
      <c r="GW131" s="31">
        <f>SUMIFS(AKORD[[CZASY]:[CZASY]],AKORD[[DATA]:[DATA]],GW100,AKORD[[IMIE]:[IMIE]],$A$131)</f>
        <v>0</v>
      </c>
      <c r="GX131" s="31">
        <f>SUMIFS(AKORD[[CZASY]:[CZASY]],AKORD[[DATA]:[DATA]],GX100,AKORD[[IMIE]:[IMIE]],$A$131)</f>
        <v>0</v>
      </c>
      <c r="GY131" s="31">
        <f>SUMIFS(AKORD[[CZASY]:[CZASY]],AKORD[[DATA]:[DATA]],GY100,AKORD[[IMIE]:[IMIE]],$A$131)</f>
        <v>0</v>
      </c>
      <c r="GZ131" s="31">
        <f>SUMIFS(AKORD[[CZASY]:[CZASY]],AKORD[[DATA]:[DATA]],GZ100,AKORD[[IMIE]:[IMIE]],$A$131)</f>
        <v>0</v>
      </c>
      <c r="HA131" s="54">
        <f>SUMIFS(AKORD[[CZASY]:[CZASY]],AKORD[[DATA]:[DATA]],HA100,AKORD[[IMIE]:[IMIE]],$A$131)</f>
        <v>0</v>
      </c>
      <c r="HB131" s="57">
        <f>SUMIFS(AKORD[[CZASY]:[CZASY]],AKORD[[DATA]:[DATA]],HB100,AKORD[[IMIE]:[IMIE]],$A$131)</f>
        <v>0</v>
      </c>
      <c r="HC131" s="31">
        <f>SUMIFS(AKORD[[CZASY]:[CZASY]],AKORD[[DATA]:[DATA]],HC100,AKORD[[IMIE]:[IMIE]],$A$131)</f>
        <v>0</v>
      </c>
      <c r="HD131" s="31">
        <f>SUMIFS(AKORD[[CZASY]:[CZASY]],AKORD[[DATA]:[DATA]],HD100,AKORD[[IMIE]:[IMIE]],$A$131)</f>
        <v>0</v>
      </c>
      <c r="HE131" s="31">
        <f>SUMIFS(AKORD[[CZASY]:[CZASY]],AKORD[[DATA]:[DATA]],HE100,AKORD[[IMIE]:[IMIE]],$A$131)</f>
        <v>0</v>
      </c>
      <c r="HF131" s="31">
        <f>SUMIFS(AKORD[[CZASY]:[CZASY]],AKORD[[DATA]:[DATA]],HF100,AKORD[[IMIE]:[IMIE]],$A$131)</f>
        <v>0</v>
      </c>
      <c r="HG131" s="31">
        <f>SUMIFS(AKORD[[CZASY]:[CZASY]],AKORD[[DATA]:[DATA]],HG100,AKORD[[IMIE]:[IMIE]],$A$131)</f>
        <v>0</v>
      </c>
      <c r="HH131" s="54">
        <f>SUMIFS(AKORD[[CZASY]:[CZASY]],AKORD[[DATA]:[DATA]],HH100,AKORD[[IMIE]:[IMIE]],$A$131)</f>
        <v>0</v>
      </c>
      <c r="HI131" s="57">
        <f>SUMIFS(AKORD[[CZASY]:[CZASY]],AKORD[[DATA]:[DATA]],HI100,AKORD[[IMIE]:[IMIE]],$A$131)</f>
        <v>0</v>
      </c>
      <c r="HJ131" s="31">
        <f>SUMIFS(AKORD[[CZASY]:[CZASY]],AKORD[[DATA]:[DATA]],HJ100,AKORD[[IMIE]:[IMIE]],$A$131)</f>
        <v>0</v>
      </c>
      <c r="HK131" s="31">
        <f>SUMIFS(AKORD[[CZASY]:[CZASY]],AKORD[[DATA]:[DATA]],HK100,AKORD[[IMIE]:[IMIE]],$A$131)</f>
        <v>0</v>
      </c>
      <c r="HL131" s="31">
        <f>SUMIFS(AKORD[[CZASY]:[CZASY]],AKORD[[DATA]:[DATA]],HL100,AKORD[[IMIE]:[IMIE]],$A$131)</f>
        <v>0</v>
      </c>
      <c r="HM131" s="31">
        <f>SUMIFS(AKORD[[CZASY]:[CZASY]],AKORD[[DATA]:[DATA]],HM100,AKORD[[IMIE]:[IMIE]],$A$131)</f>
        <v>0</v>
      </c>
      <c r="HN131" s="31">
        <f>SUMIFS(AKORD[[CZASY]:[CZASY]],AKORD[[DATA]:[DATA]],HN100,AKORD[[IMIE]:[IMIE]],$A$131)</f>
        <v>0</v>
      </c>
      <c r="HO131" s="54">
        <f>SUMIFS(AKORD[[CZASY]:[CZASY]],AKORD[[DATA]:[DATA]],HO100,AKORD[[IMIE]:[IMIE]],$A$131)</f>
        <v>0</v>
      </c>
      <c r="HP131" s="57">
        <f>SUMIFS(AKORD[[CZASY]:[CZASY]],AKORD[[DATA]:[DATA]],HP100,AKORD[[IMIE]:[IMIE]],$A$131)</f>
        <v>0</v>
      </c>
      <c r="HQ131" s="31">
        <f>SUMIFS(AKORD[[CZASY]:[CZASY]],AKORD[[DATA]:[DATA]],HQ100,AKORD[[IMIE]:[IMIE]],$A$131)</f>
        <v>0</v>
      </c>
      <c r="HR131" s="31">
        <f>SUMIFS(AKORD[[CZASY]:[CZASY]],AKORD[[DATA]:[DATA]],HR100,AKORD[[IMIE]:[IMIE]],$A$131)</f>
        <v>0</v>
      </c>
      <c r="HS131" s="31">
        <f>SUMIFS(AKORD[[CZASY]:[CZASY]],AKORD[[DATA]:[DATA]],HS100,AKORD[[IMIE]:[IMIE]],$A$131)</f>
        <v>0</v>
      </c>
      <c r="HT131" s="31"/>
      <c r="HU131" s="31">
        <f>SUMIFS(AKORD[[CZASY]:[CZASY]],AKORD[[DATA]:[DATA]],HU100,AKORD[[IMIE]:[IMIE]],$A$131)</f>
        <v>0</v>
      </c>
      <c r="HV131" s="54">
        <f>SUMIFS(AKORD[[CZASY]:[CZASY]],AKORD[[DATA]:[DATA]],HV100,AKORD[[IMIE]:[IMIE]],$A$131)</f>
        <v>0</v>
      </c>
      <c r="HW131" s="57">
        <f>SUMIFS(AKORD[[CZASY]:[CZASY]],AKORD[[DATA]:[DATA]],HW100,AKORD[[IMIE]:[IMIE]],$A$131)</f>
        <v>0</v>
      </c>
      <c r="HX131" s="31">
        <f>SUMIFS(AKORD[[CZASY]:[CZASY]],AKORD[[DATA]:[DATA]],HX100,AKORD[[IMIE]:[IMIE]],$A$131)</f>
        <v>0</v>
      </c>
      <c r="HY131" s="31">
        <f>SUMIFS(AKORD[[CZASY]:[CZASY]],AKORD[[DATA]:[DATA]],HY100,AKORD[[IMIE]:[IMIE]],$A$131)</f>
        <v>0</v>
      </c>
      <c r="HZ131" s="31">
        <f>SUMIFS(AKORD[[CZASY]:[CZASY]],AKORD[[DATA]:[DATA]],HZ100,AKORD[[IMIE]:[IMIE]],$A$131)</f>
        <v>0</v>
      </c>
      <c r="IA131" s="31"/>
      <c r="IB131" s="31">
        <f>SUMIFS(AKORD[[CZASY]:[CZASY]],AKORD[[DATA]:[DATA]],IB100,AKORD[[IMIE]:[IMIE]],$A$131)</f>
        <v>0</v>
      </c>
      <c r="IC131" s="54">
        <f>SUMIFS(AKORD[[CZASY]:[CZASY]],AKORD[[DATA]:[DATA]],IC100,AKORD[[IMIE]:[IMIE]],$A$131)</f>
        <v>0</v>
      </c>
      <c r="ID131" s="57">
        <f>SUMIFS(AKORD[[CZASY]:[CZASY]],AKORD[[DATA]:[DATA]],ID100,AKORD[[IMIE]:[IMIE]],$A$131)</f>
        <v>0</v>
      </c>
      <c r="IE131" s="31">
        <f>SUMIFS(AKORD[[CZASY]:[CZASY]],AKORD[[DATA]:[DATA]],IE100,AKORD[[IMIE]:[IMIE]],$A$131)</f>
        <v>0</v>
      </c>
      <c r="IF131" s="31">
        <f>SUMIFS(AKORD[[CZASY]:[CZASY]],AKORD[[DATA]:[DATA]],IF100,AKORD[[IMIE]:[IMIE]],$A$131)</f>
        <v>0</v>
      </c>
      <c r="IG131" s="31">
        <f>SUMIFS(AKORD[[CZASY]:[CZASY]],AKORD[[DATA]:[DATA]],IG100,AKORD[[IMIE]:[IMIE]],$A$131)</f>
        <v>0</v>
      </c>
      <c r="IH131" s="31"/>
      <c r="II131" s="31">
        <f>SUMIFS(AKORD[[CZASY]:[CZASY]],AKORD[[DATA]:[DATA]],II100,AKORD[[IMIE]:[IMIE]],$A$131)</f>
        <v>0</v>
      </c>
      <c r="IJ131" s="54">
        <f>SUMIFS(AKORD[[CZASY]:[CZASY]],AKORD[[DATA]:[DATA]],IJ100,AKORD[[IMIE]:[IMIE]],$A$131)</f>
        <v>0</v>
      </c>
      <c r="IK131" s="57">
        <f>SUMIFS(AKORD[[CZASY]:[CZASY]],AKORD[[DATA]:[DATA]],IK100,AKORD[[IMIE]:[IMIE]],$A$131)</f>
        <v>0</v>
      </c>
      <c r="IL131" s="31">
        <f>SUMIFS(AKORD[[CZASY]:[CZASY]],AKORD[[DATA]:[DATA]],IL100,AKORD[[IMIE]:[IMIE]],$A$131)</f>
        <v>0</v>
      </c>
      <c r="IM131" s="31">
        <f>SUMIFS(AKORD[[CZASY]:[CZASY]],AKORD[[DATA]:[DATA]],IM100,AKORD[[IMIE]:[IMIE]],$A$131)</f>
        <v>0</v>
      </c>
      <c r="IN131" s="31">
        <f>SUMIFS(AKORD[[CZASY]:[CZASY]],AKORD[[DATA]:[DATA]],IN100,AKORD[[IMIE]:[IMIE]],$A$131)</f>
        <v>0</v>
      </c>
      <c r="IO131" s="31"/>
      <c r="IP131" s="31">
        <f>SUMIFS(AKORD[[CZASY]:[CZASY]],AKORD[[DATA]:[DATA]],IP100,AKORD[[IMIE]:[IMIE]],$A$131)</f>
        <v>0</v>
      </c>
      <c r="IQ131" s="54">
        <f>SUMIFS(AKORD[[CZASY]:[CZASY]],AKORD[[DATA]:[DATA]],IQ100,AKORD[[IMIE]:[IMIE]],$A$131)</f>
        <v>0</v>
      </c>
      <c r="IR131" s="57">
        <f>SUMIFS(AKORD[[CZASY]:[CZASY]],AKORD[[DATA]:[DATA]],IR100,AKORD[[IMIE]:[IMIE]],$A$131)</f>
        <v>0</v>
      </c>
      <c r="IS131" s="31">
        <f>SUMIFS(AKORD[[CZASY]:[CZASY]],AKORD[[DATA]:[DATA]],IS100,AKORD[[IMIE]:[IMIE]],$A$131)</f>
        <v>0</v>
      </c>
      <c r="IT131" s="31">
        <f>SUMIFS(AKORD[[CZASY]:[CZASY]],AKORD[[DATA]:[DATA]],IT100,AKORD[[IMIE]:[IMIE]],$A$131)</f>
        <v>0</v>
      </c>
      <c r="IU131" s="31">
        <f>SUMIFS(AKORD[[CZASY]:[CZASY]],AKORD[[DATA]:[DATA]],IU100,AKORD[[IMIE]:[IMIE]],$A$131)</f>
        <v>0</v>
      </c>
      <c r="IV131" s="31"/>
      <c r="IW131" s="31">
        <f>SUMIFS(AKORD[[CZASY]:[CZASY]],AKORD[[DATA]:[DATA]],IW100,AKORD[[IMIE]:[IMIE]],$A$131)</f>
        <v>0</v>
      </c>
      <c r="IX131" s="54">
        <f>SUMIFS(AKORD[[CZASY]:[CZASY]],AKORD[[DATA]:[DATA]],IX100,AKORD[[IMIE]:[IMIE]],$A$131)</f>
        <v>0</v>
      </c>
      <c r="IY131" s="57">
        <f>SUMIFS(AKORD[[CZASY]:[CZASY]],AKORD[[DATA]:[DATA]],IY100,AKORD[[IMIE]:[IMIE]],$A$131)</f>
        <v>0</v>
      </c>
      <c r="IZ131" s="31">
        <f>SUMIFS(AKORD[[CZASY]:[CZASY]],AKORD[[DATA]:[DATA]],IZ100,AKORD[[IMIE]:[IMIE]],$A$131)</f>
        <v>0</v>
      </c>
      <c r="JA131" s="31">
        <f>SUMIFS(AKORD[[CZASY]:[CZASY]],AKORD[[DATA]:[DATA]],JA100,AKORD[[IMIE]:[IMIE]],$A$131)</f>
        <v>0</v>
      </c>
      <c r="JB131" s="31">
        <f>SUMIFS(AKORD[[CZASY]:[CZASY]],AKORD[[DATA]:[DATA]],JB100,AKORD[[IMIE]:[IMIE]],$A$131)</f>
        <v>0</v>
      </c>
      <c r="JC131" s="31">
        <f>SUMIFS(AKORD[[CZASY]:[CZASY]],AKORD[[DATA]:[DATA]],JC100,AKORD[[IMIE]:[IMIE]],$A$131)</f>
        <v>0</v>
      </c>
      <c r="JD131" s="31">
        <f>SUMIFS(AKORD[[CZASY]:[CZASY]],AKORD[[DATA]:[DATA]],JD100,AKORD[[IMIE]:[IMIE]],$A$131)</f>
        <v>0</v>
      </c>
      <c r="JE131" s="54">
        <f>SUMIFS(AKORD[[CZASY]:[CZASY]],AKORD[[DATA]:[DATA]],JE100,AKORD[[IMIE]:[IMIE]],$A$131)</f>
        <v>0</v>
      </c>
      <c r="JF131" s="57">
        <f>SUMIFS(AKORD[[CZASY]:[CZASY]],AKORD[[DATA]:[DATA]],JF100,AKORD[[IMIE]:[IMIE]],$A$131)</f>
        <v>0</v>
      </c>
      <c r="JG131" s="31">
        <f>SUMIFS(AKORD[[CZASY]:[CZASY]],AKORD[[DATA]:[DATA]],JG100,AKORD[[IMIE]:[IMIE]],$A$131)</f>
        <v>0</v>
      </c>
      <c r="JH131" s="31">
        <f>SUMIFS(AKORD[[CZASY]:[CZASY]],AKORD[[DATA]:[DATA]],JH100,AKORD[[IMIE]:[IMIE]],$A$131)</f>
        <v>0</v>
      </c>
      <c r="JI131" s="31">
        <f>SUMIFS(AKORD[[CZASY]:[CZASY]],AKORD[[DATA]:[DATA]],JI100,AKORD[[IMIE]:[IMIE]],$A$131)</f>
        <v>0</v>
      </c>
      <c r="JJ131" s="31">
        <f>SUMIFS(AKORD[[CZASY]:[CZASY]],AKORD[[DATA]:[DATA]],JJ100,AKORD[[IMIE]:[IMIE]],$A$131)</f>
        <v>0</v>
      </c>
      <c r="JK131" s="31">
        <f>SUMIFS(AKORD[[CZASY]:[CZASY]],AKORD[[DATA]:[DATA]],JK100,AKORD[[IMIE]:[IMIE]],$A$131)</f>
        <v>0</v>
      </c>
      <c r="JL131" s="54">
        <f>SUMIFS(AKORD[[CZASY]:[CZASY]],AKORD[[DATA]:[DATA]],JL100,AKORD[[IMIE]:[IMIE]],$A$131)</f>
        <v>0</v>
      </c>
      <c r="JM131" s="57">
        <f>SUMIFS(AKORD[[CZASY]:[CZASY]],AKORD[[DATA]:[DATA]],JM100,AKORD[[IMIE]:[IMIE]],$A$131)</f>
        <v>0</v>
      </c>
      <c r="JN131" s="31">
        <f>SUMIFS(AKORD[[CZASY]:[CZASY]],AKORD[[DATA]:[DATA]],JN100,AKORD[[IMIE]:[IMIE]],$A$131)</f>
        <v>0</v>
      </c>
      <c r="JO131" s="31">
        <f>SUMIFS(AKORD[[CZASY]:[CZASY]],AKORD[[DATA]:[DATA]],JO100,AKORD[[IMIE]:[IMIE]],$A$131)</f>
        <v>0</v>
      </c>
      <c r="JP131" s="31">
        <f>SUMIFS(AKORD[[CZASY]:[CZASY]],AKORD[[DATA]:[DATA]],JP100,AKORD[[IMIE]:[IMIE]],$A$131)</f>
        <v>0</v>
      </c>
      <c r="JQ131" s="31">
        <f>SUMIFS(AKORD[[CZASY]:[CZASY]],AKORD[[DATA]:[DATA]],JQ100,AKORD[[IMIE]:[IMIE]],$A$131)</f>
        <v>0</v>
      </c>
      <c r="JR131" s="31">
        <f>SUMIFS(AKORD[[CZASY]:[CZASY]],AKORD[[DATA]:[DATA]],JR100,AKORD[[IMIE]:[IMIE]],$A$131)</f>
        <v>0</v>
      </c>
      <c r="JS131" s="54">
        <f>SUMIFS(AKORD[[CZASY]:[CZASY]],AKORD[[DATA]:[DATA]],JS100,AKORD[[IMIE]:[IMIE]],$A$131)</f>
        <v>0</v>
      </c>
      <c r="JT131" s="57">
        <f>SUMIFS(AKORD[[CZASY]:[CZASY]],AKORD[[DATA]:[DATA]],JT100,AKORD[[IMIE]:[IMIE]],$A$131)</f>
        <v>0</v>
      </c>
      <c r="JU131" s="31">
        <f>SUMIFS(AKORD[[CZASY]:[CZASY]],AKORD[[DATA]:[DATA]],JU100,AKORD[[IMIE]:[IMIE]],$A$131)</f>
        <v>0</v>
      </c>
      <c r="JV131" s="31">
        <f>SUMIFS(AKORD[[CZASY]:[CZASY]],AKORD[[DATA]:[DATA]],JV100,AKORD[[IMIE]:[IMIE]],$A$131)</f>
        <v>0</v>
      </c>
      <c r="JW131" s="31">
        <f>SUMIFS(AKORD[[CZASY]:[CZASY]],AKORD[[DATA]:[DATA]],JW100,AKORD[[IMIE]:[IMIE]],$A$131)</f>
        <v>0</v>
      </c>
      <c r="JX131" s="31">
        <f>SUMIFS(AKORD[[CZASY]:[CZASY]],AKORD[[DATA]:[DATA]],JX100,AKORD[[IMIE]:[IMIE]],$A$131)</f>
        <v>0</v>
      </c>
      <c r="JY131" s="31">
        <f>SUMIFS(AKORD[[CZASY]:[CZASY]],AKORD[[DATA]:[DATA]],JY100,AKORD[[IMIE]:[IMIE]],$A$131)</f>
        <v>0</v>
      </c>
      <c r="JZ131" s="54">
        <f>SUMIFS(AKORD[[CZASY]:[CZASY]],AKORD[[DATA]:[DATA]],JZ100,AKORD[[IMIE]:[IMIE]],$A$131)</f>
        <v>0</v>
      </c>
      <c r="KA131" s="57">
        <f>SUMIFS(AKORD[[CZASY]:[CZASY]],AKORD[[DATA]:[DATA]],KA100,AKORD[[IMIE]:[IMIE]],$A$131)</f>
        <v>0</v>
      </c>
      <c r="KB131" s="31">
        <f>SUMIFS(AKORD[[CZASY]:[CZASY]],AKORD[[DATA]:[DATA]],KB100,AKORD[[IMIE]:[IMIE]],$A$131)</f>
        <v>0</v>
      </c>
      <c r="KC131" s="31">
        <f>SUMIFS(AKORD[[CZASY]:[CZASY]],AKORD[[DATA]:[DATA]],KC100,AKORD[[IMIE]:[IMIE]],$A$131)</f>
        <v>0</v>
      </c>
      <c r="KD131" s="31">
        <f>SUMIFS(AKORD[[CZASY]:[CZASY]],AKORD[[DATA]:[DATA]],KD100,AKORD[[IMIE]:[IMIE]],$A$131)</f>
        <v>0</v>
      </c>
      <c r="KE131" s="31">
        <f>SUMIFS(AKORD[[CZASY]:[CZASY]],AKORD[[DATA]:[DATA]],KE100,AKORD[[IMIE]:[IMIE]],$A$131)</f>
        <v>0</v>
      </c>
      <c r="KF131" s="31">
        <f>SUMIFS(AKORD[[CZASY]:[CZASY]],AKORD[[DATA]:[DATA]],KF100,AKORD[[IMIE]:[IMIE]],$A$131)</f>
        <v>0</v>
      </c>
      <c r="KG131" s="54">
        <f>SUMIFS(AKORD[[CZASY]:[CZASY]],AKORD[[DATA]:[DATA]],KG100,AKORD[[IMIE]:[IMIE]],$A$131)</f>
        <v>0</v>
      </c>
      <c r="KH131" s="57">
        <f>SUMIFS(AKORD[[CZASY]:[CZASY]],AKORD[[DATA]:[DATA]],KH100,AKORD[[IMIE]:[IMIE]],$A$131)</f>
        <v>0</v>
      </c>
      <c r="KI131" s="31">
        <f>SUMIFS(AKORD[[CZASY]:[CZASY]],AKORD[[DATA]:[DATA]],KI100,AKORD[[IMIE]:[IMIE]],$A$131)</f>
        <v>0</v>
      </c>
      <c r="KJ131" s="31">
        <f>SUMIFS(AKORD[[CZASY]:[CZASY]],AKORD[[DATA]:[DATA]],KJ100,AKORD[[IMIE]:[IMIE]],$A$131)</f>
        <v>0</v>
      </c>
      <c r="KK131" s="31">
        <f>SUMIFS(AKORD[[CZASY]:[CZASY]],AKORD[[DATA]:[DATA]],KK100,AKORD[[IMIE]:[IMIE]],$A$131)</f>
        <v>0</v>
      </c>
      <c r="KL131" s="31">
        <f>SUMIFS(AKORD[[CZASY]:[CZASY]],AKORD[[DATA]:[DATA]],KL100,AKORD[[IMIE]:[IMIE]],$A$131)</f>
        <v>0</v>
      </c>
      <c r="KM131" s="31">
        <f>SUMIFS(AKORD[[CZASY]:[CZASY]],AKORD[[DATA]:[DATA]],KM100,AKORD[[IMIE]:[IMIE]],$A$131)</f>
        <v>0</v>
      </c>
      <c r="KN131" s="54">
        <f>SUMIFS(AKORD[[CZASY]:[CZASY]],AKORD[[DATA]:[DATA]],KN100,AKORD[[IMIE]:[IMIE]],$A$131)</f>
        <v>0</v>
      </c>
      <c r="KO131" s="57">
        <f>SUMIFS(AKORD[[CZASY]:[CZASY]],AKORD[[DATA]:[DATA]],KO100,AKORD[[IMIE]:[IMIE]],$A$131)</f>
        <v>0</v>
      </c>
      <c r="KP131" s="31">
        <f>SUMIFS(AKORD[[CZASY]:[CZASY]],AKORD[[DATA]:[DATA]],KP100,AKORD[[IMIE]:[IMIE]],$A$131)</f>
        <v>0</v>
      </c>
      <c r="KQ131" s="31">
        <f>SUMIFS(AKORD[[CZASY]:[CZASY]],AKORD[[DATA]:[DATA]],KQ100,AKORD[[IMIE]:[IMIE]],$A$131)</f>
        <v>0</v>
      </c>
      <c r="KR131" s="31">
        <f>SUMIFS(AKORD[[CZASY]:[CZASY]],AKORD[[DATA]:[DATA]],KR100,AKORD[[IMIE]:[IMIE]],$A$131)</f>
        <v>0</v>
      </c>
      <c r="KS131" s="31">
        <f>SUMIFS(AKORD[[CZASY]:[CZASY]],AKORD[[DATA]:[DATA]],KS100,AKORD[[IMIE]:[IMIE]],$A$131)</f>
        <v>0</v>
      </c>
      <c r="KT131" s="31">
        <f>SUMIFS(AKORD[[CZASY]:[CZASY]],AKORD[[DATA]:[DATA]],KT100,AKORD[[IMIE]:[IMIE]],$A$131)</f>
        <v>0</v>
      </c>
      <c r="KU131" s="54">
        <f>SUMIFS(AKORD[[CZASY]:[CZASY]],AKORD[[DATA]:[DATA]],KU100,AKORD[[IMIE]:[IMIE]],$A$131)</f>
        <v>0</v>
      </c>
      <c r="KV131" s="57">
        <f>SUMIFS(AKORD[[CZASY]:[CZASY]],AKORD[[DATA]:[DATA]],KV100,AKORD[[IMIE]:[IMIE]],$A$131)</f>
        <v>0</v>
      </c>
      <c r="KW131" s="31">
        <f>SUMIFS(AKORD[[CZASY]:[CZASY]],AKORD[[DATA]:[DATA]],KW100,AKORD[[IMIE]:[IMIE]],$A$131)</f>
        <v>0</v>
      </c>
      <c r="KX131" s="31">
        <f>SUMIFS(AKORD[[CZASY]:[CZASY]],AKORD[[DATA]:[DATA]],KX100,AKORD[[IMIE]:[IMIE]],$A$131)</f>
        <v>0</v>
      </c>
      <c r="KY131" s="31">
        <f>SUMIFS(AKORD[[CZASY]:[CZASY]],AKORD[[DATA]:[DATA]],KY100,AKORD[[IMIE]:[IMIE]],$A$131)</f>
        <v>0</v>
      </c>
      <c r="KZ131" s="31">
        <f>SUMIFS(AKORD[[CZASY]:[CZASY]],AKORD[[DATA]:[DATA]],KZ100,AKORD[[IMIE]:[IMIE]],$A$131)</f>
        <v>0</v>
      </c>
      <c r="LA131" s="31">
        <f>SUMIFS(AKORD[[CZASY]:[CZASY]],AKORD[[DATA]:[DATA]],LA100,AKORD[[IMIE]:[IMIE]],$A$131)</f>
        <v>0</v>
      </c>
      <c r="LB131" s="54">
        <f>SUMIFS(AKORD[[CZASY]:[CZASY]],AKORD[[DATA]:[DATA]],LB100,AKORD[[IMIE]:[IMIE]],$A$131)</f>
        <v>0</v>
      </c>
      <c r="LC131" s="57">
        <f>SUMIFS(AKORD[[CZASY]:[CZASY]],AKORD[[DATA]:[DATA]],LC100,AKORD[[IMIE]:[IMIE]],$A$131)</f>
        <v>0</v>
      </c>
      <c r="LD131" s="31">
        <f>SUMIFS(AKORD[[CZASY]:[CZASY]],AKORD[[DATA]:[DATA]],LD100,AKORD[[IMIE]:[IMIE]],$A$131)</f>
        <v>0</v>
      </c>
      <c r="LE131" s="31">
        <f>SUMIFS(AKORD[[CZASY]:[CZASY]],AKORD[[DATA]:[DATA]],LE100,AKORD[[IMIE]:[IMIE]],$A$131)</f>
        <v>0</v>
      </c>
      <c r="LF131" s="31">
        <f>SUMIFS(AKORD[[CZASY]:[CZASY]],AKORD[[DATA]:[DATA]],LF100,AKORD[[IMIE]:[IMIE]],$A$131)</f>
        <v>0</v>
      </c>
      <c r="LG131" s="31">
        <f>SUMIFS(AKORD[[CZASY]:[CZASY]],AKORD[[DATA]:[DATA]],LG100,AKORD[[IMIE]:[IMIE]],$A$131)</f>
        <v>0</v>
      </c>
      <c r="LH131" s="31">
        <f>SUMIFS(AKORD[[CZASY]:[CZASY]],AKORD[[DATA]:[DATA]],LH100,AKORD[[IMIE]:[IMIE]],$A$131)</f>
        <v>0</v>
      </c>
      <c r="LI131" s="54">
        <f>SUMIFS(AKORD[[CZASY]:[CZASY]],AKORD[[DATA]:[DATA]],LI100,AKORD[[IMIE]:[IMIE]],$A$131)</f>
        <v>0</v>
      </c>
      <c r="LJ131" s="57">
        <f>SUMIFS(AKORD[[CZASY]:[CZASY]],AKORD[[DATA]:[DATA]],LJ100,AKORD[[IMIE]:[IMIE]],$A$131)</f>
        <v>0</v>
      </c>
      <c r="LK131" s="31">
        <f>SUMIFS(AKORD[[CZASY]:[CZASY]],AKORD[[DATA]:[DATA]],LK100,AKORD[[IMIE]:[IMIE]],$A$131)</f>
        <v>0</v>
      </c>
      <c r="LL131" s="31">
        <f>SUMIFS(AKORD[[CZASY]:[CZASY]],AKORD[[DATA]:[DATA]],LL100,AKORD[[IMIE]:[IMIE]],$A$131)</f>
        <v>0</v>
      </c>
      <c r="LM131" s="31">
        <f>SUMIFS(AKORD[[CZASY]:[CZASY]],AKORD[[DATA]:[DATA]],LM100,AKORD[[IMIE]:[IMIE]],$A$131)</f>
        <v>0</v>
      </c>
      <c r="LN131" s="31">
        <f>SUMIFS(AKORD[[CZASY]:[CZASY]],AKORD[[DATA]:[DATA]],LN100,AKORD[[IMIE]:[IMIE]],$A$131)</f>
        <v>0</v>
      </c>
      <c r="LO131" s="31">
        <f>SUMIFS(AKORD[[CZASY]:[CZASY]],AKORD[[DATA]:[DATA]],LO100,AKORD[[IMIE]:[IMIE]],$A$131)</f>
        <v>0</v>
      </c>
      <c r="LP131" s="54">
        <f>SUMIFS(AKORD[[CZASY]:[CZASY]],AKORD[[DATA]:[DATA]],LP100,AKORD[[IMIE]:[IMIE]],$A$131)</f>
        <v>0</v>
      </c>
      <c r="LQ131" s="57">
        <f>SUMIFS(AKORD[[CZASY]:[CZASY]],AKORD[[DATA]:[DATA]],LQ100,AKORD[[IMIE]:[IMIE]],$A$131)</f>
        <v>0</v>
      </c>
      <c r="LR131" s="31">
        <f>SUMIFS(AKORD[[CZASY]:[CZASY]],AKORD[[DATA]:[DATA]],LR100,AKORD[[IMIE]:[IMIE]],$A$131)</f>
        <v>0</v>
      </c>
      <c r="LS131" s="31">
        <f>SUMIFS(AKORD[[CZASY]:[CZASY]],AKORD[[DATA]:[DATA]],LS100,AKORD[[IMIE]:[IMIE]],$A$131)</f>
        <v>0</v>
      </c>
      <c r="LT131" s="31">
        <f>SUMIFS(AKORD[[CZASY]:[CZASY]],AKORD[[DATA]:[DATA]],LT100,AKORD[[IMIE]:[IMIE]],$A$131)</f>
        <v>0</v>
      </c>
      <c r="LU131" s="31">
        <f>SUMIFS(AKORD[[CZASY]:[CZASY]],AKORD[[DATA]:[DATA]],LU100,AKORD[[IMIE]:[IMIE]],$A$131)</f>
        <v>0</v>
      </c>
      <c r="LV131" s="31">
        <f>SUMIFS(AKORD[[CZASY]:[CZASY]],AKORD[[DATA]:[DATA]],LV100,AKORD[[IMIE]:[IMIE]],$A$131)</f>
        <v>0</v>
      </c>
      <c r="LW131" s="54">
        <f>SUMIFS(AKORD[[CZASY]:[CZASY]],AKORD[[DATA]:[DATA]],LW100,AKORD[[IMIE]:[IMIE]],$A$131)</f>
        <v>0</v>
      </c>
      <c r="LX131" s="57">
        <f>SUMIFS(AKORD[[CZASY]:[CZASY]],AKORD[[DATA]:[DATA]],LX100,AKORD[[IMIE]:[IMIE]],$A$131)</f>
        <v>0</v>
      </c>
      <c r="LY131" s="31">
        <f>SUMIFS(AKORD[[CZASY]:[CZASY]],AKORD[[DATA]:[DATA]],LY100,AKORD[[IMIE]:[IMIE]],$A$131)</f>
        <v>0</v>
      </c>
      <c r="LZ131" s="31">
        <f>SUMIFS(AKORD[[CZASY]:[CZASY]],AKORD[[DATA]:[DATA]],LZ100,AKORD[[IMIE]:[IMIE]],$A$131)</f>
        <v>0</v>
      </c>
      <c r="MA131" s="31">
        <f>SUMIFS(AKORD[[CZASY]:[CZASY]],AKORD[[DATA]:[DATA]],MA100,AKORD[[IMIE]:[IMIE]],$A$131)</f>
        <v>0</v>
      </c>
      <c r="MB131" s="31">
        <f>SUMIFS(AKORD[[CZASY]:[CZASY]],AKORD[[DATA]:[DATA]],MB100,AKORD[[IMIE]:[IMIE]],$A$131)</f>
        <v>0</v>
      </c>
      <c r="MC131" s="31">
        <f>SUMIFS(AKORD[[CZASY]:[CZASY]],AKORD[[DATA]:[DATA]],MC100,AKORD[[IMIE]:[IMIE]],$A$131)</f>
        <v>0</v>
      </c>
      <c r="MD131" s="54">
        <f>SUMIFS(AKORD[[CZASY]:[CZASY]],AKORD[[DATA]:[DATA]],MD100,AKORD[[IMIE]:[IMIE]],$A$131)</f>
        <v>0</v>
      </c>
      <c r="ME131" s="57">
        <f>SUMIFS(AKORD[[CZASY]:[CZASY]],AKORD[[DATA]:[DATA]],ME100,AKORD[[IMIE]:[IMIE]],$A$131)</f>
        <v>0</v>
      </c>
      <c r="MF131" s="31">
        <f>SUMIFS(AKORD[[CZASY]:[CZASY]],AKORD[[DATA]:[DATA]],MF100,AKORD[[IMIE]:[IMIE]],$A$131)</f>
        <v>0</v>
      </c>
      <c r="MG131" s="31">
        <f>SUMIFS(AKORD[[CZASY]:[CZASY]],AKORD[[DATA]:[DATA]],MG100,AKORD[[IMIE]:[IMIE]],$A$131)</f>
        <v>0</v>
      </c>
      <c r="MH131" s="31">
        <f>SUMIFS(AKORD[[CZASY]:[CZASY]],AKORD[[DATA]:[DATA]],MH100,AKORD[[IMIE]:[IMIE]],$A$131)</f>
        <v>0</v>
      </c>
      <c r="MI131" s="31">
        <f>SUMIFS(AKORD[[CZASY]:[CZASY]],AKORD[[DATA]:[DATA]],MI100,AKORD[[IMIE]:[IMIE]],$A$131)</f>
        <v>0</v>
      </c>
      <c r="MJ131" s="31">
        <f>SUMIFS(AKORD[[CZASY]:[CZASY]],AKORD[[DATA]:[DATA]],MJ100,AKORD[[IMIE]:[IMIE]],$A$131)</f>
        <v>0</v>
      </c>
      <c r="MK131" s="54">
        <f>SUMIFS(AKORD[[CZASY]:[CZASY]],AKORD[[DATA]:[DATA]],MK100,AKORD[[IMIE]:[IMIE]],$A$131)</f>
        <v>0</v>
      </c>
      <c r="ML131" s="57">
        <f>SUMIFS(AKORD[[CZASY]:[CZASY]],AKORD[[DATA]:[DATA]],ML100,AKORD[[IMIE]:[IMIE]],$A$131)</f>
        <v>0</v>
      </c>
      <c r="MM131" s="31">
        <f>SUMIFS(AKORD[[CZASY]:[CZASY]],AKORD[[DATA]:[DATA]],MM100,AKORD[[IMIE]:[IMIE]],$A$131)</f>
        <v>0</v>
      </c>
      <c r="MN131" s="31">
        <f>SUMIFS(AKORD[[CZASY]:[CZASY]],AKORD[[DATA]:[DATA]],MN100,AKORD[[IMIE]:[IMIE]],$A$131)</f>
        <v>0</v>
      </c>
      <c r="MO131" s="31">
        <f>SUMIFS(AKORD[[CZASY]:[CZASY]],AKORD[[DATA]:[DATA]],MO100,AKORD[[IMIE]:[IMIE]],$A$131)</f>
        <v>0</v>
      </c>
      <c r="MP131" s="31">
        <f>SUMIFS(AKORD[[CZASY]:[CZASY]],AKORD[[DATA]:[DATA]],MP100,AKORD[[IMIE]:[IMIE]],$A$131)</f>
        <v>0</v>
      </c>
      <c r="MQ131" s="31">
        <f>SUMIFS(AKORD[[CZASY]:[CZASY]],AKORD[[DATA]:[DATA]],MQ100,AKORD[[IMIE]:[IMIE]],$A$131)</f>
        <v>0</v>
      </c>
      <c r="MR131" s="54">
        <f>SUMIFS(AKORD[[CZASY]:[CZASY]],AKORD[[DATA]:[DATA]],MR100,AKORD[[IMIE]:[IMIE]],$A$131)</f>
        <v>0</v>
      </c>
      <c r="MS131" s="57">
        <f>SUMIFS(AKORD[[CZASY]:[CZASY]],AKORD[[DATA]:[DATA]],MS100,AKORD[[IMIE]:[IMIE]],$A$131)</f>
        <v>0</v>
      </c>
      <c r="MT131" s="31">
        <f>SUMIFS(AKORD[[CZASY]:[CZASY]],AKORD[[DATA]:[DATA]],MT100,AKORD[[IMIE]:[IMIE]],$A$131)</f>
        <v>0</v>
      </c>
      <c r="MU131" s="31">
        <f>SUMIFS(AKORD[[CZASY]:[CZASY]],AKORD[[DATA]:[DATA]],MU100,AKORD[[IMIE]:[IMIE]],$A$131)</f>
        <v>0</v>
      </c>
      <c r="MV131" s="31">
        <f>SUMIFS(AKORD[[CZASY]:[CZASY]],AKORD[[DATA]:[DATA]],MV100,AKORD[[IMIE]:[IMIE]],$A$131)</f>
        <v>0</v>
      </c>
      <c r="MW131" s="31">
        <f>SUMIFS(AKORD[[CZASY]:[CZASY]],AKORD[[DATA]:[DATA]],MW100,AKORD[[IMIE]:[IMIE]],$A$131)</f>
        <v>0</v>
      </c>
      <c r="MX131" s="31">
        <f>SUMIFS(AKORD[[CZASY]:[CZASY]],AKORD[[DATA]:[DATA]],MX100,AKORD[[IMIE]:[IMIE]],$A$131)</f>
        <v>0</v>
      </c>
      <c r="MY131" s="54">
        <f>SUMIFS(AKORD[[CZASY]:[CZASY]],AKORD[[DATA]:[DATA]],MY100,AKORD[[IMIE]:[IMIE]],$A$131)</f>
        <v>0</v>
      </c>
      <c r="MZ131" s="57">
        <f>SUMIFS(AKORD[[CZASY]:[CZASY]],AKORD[[DATA]:[DATA]],MZ100,AKORD[[IMIE]:[IMIE]],$A$131)</f>
        <v>0</v>
      </c>
      <c r="NA131" s="31">
        <f>SUMIFS(AKORD[[CZASY]:[CZASY]],AKORD[[DATA]:[DATA]],NA100,AKORD[[IMIE]:[IMIE]],$A$131)</f>
        <v>0</v>
      </c>
      <c r="NB131" s="31">
        <f>SUMIFS(AKORD[[CZASY]:[CZASY]],AKORD[[DATA]:[DATA]],NB100,AKORD[[IMIE]:[IMIE]],$A$131)</f>
        <v>0</v>
      </c>
      <c r="NC131" s="31">
        <f>SUMIFS(AKORD[[CZASY]:[CZASY]],AKORD[[DATA]:[DATA]],NC100,AKORD[[IMIE]:[IMIE]],$A$131)</f>
        <v>0</v>
      </c>
      <c r="ND131" s="31">
        <f>SUMIFS(AKORD[[CZASY]:[CZASY]],AKORD[[DATA]:[DATA]],ND100,AKORD[[IMIE]:[IMIE]],$A$131)</f>
        <v>0</v>
      </c>
      <c r="NE131" s="31">
        <f>SUMIFS(AKORD[[CZASY]:[CZASY]],AKORD[[DATA]:[DATA]],NE100,AKORD[[IMIE]:[IMIE]],$A$131)</f>
        <v>0</v>
      </c>
      <c r="NF131" s="54">
        <f>SUMIFS(AKORD[[CZASY]:[CZASY]],AKORD[[DATA]:[DATA]],NF100,AKORD[[IMIE]:[IMIE]],$A$131)</f>
        <v>0</v>
      </c>
      <c r="NG131" s="57">
        <f>SUMIFS(AKORD[[CZASY]:[CZASY]],AKORD[[DATA]:[DATA]],NG100,AKORD[[IMIE]:[IMIE]],$A$131)</f>
        <v>0</v>
      </c>
      <c r="NH131" s="31">
        <f>SUMIFS(AKORD[[CZASY]:[CZASY]],AKORD[[DATA]:[DATA]],NH100,AKORD[[IMIE]:[IMIE]],$A$131)</f>
        <v>0</v>
      </c>
      <c r="NI131" s="31">
        <f>SUMIFS(AKORD[[CZASY]:[CZASY]],AKORD[[DATA]:[DATA]],NI100,AKORD[[IMIE]:[IMIE]],$A$131)</f>
        <v>0</v>
      </c>
      <c r="NJ131" s="31">
        <f>SUMIFS(AKORD[[CZASY]:[CZASY]],AKORD[[DATA]:[DATA]],NJ100,AKORD[[IMIE]:[IMIE]],$A$131)</f>
        <v>0</v>
      </c>
      <c r="NK131" s="31">
        <f>SUMIFS(AKORD[[CZASY]:[CZASY]],AKORD[[DATA]:[DATA]],NK100,AKORD[[IMIE]:[IMIE]],$A$131)</f>
        <v>0</v>
      </c>
      <c r="NL131" s="31">
        <f>SUMIFS(AKORD[[CZASY]:[CZASY]],AKORD[[DATA]:[DATA]],NL100,AKORD[[IMIE]:[IMIE]],$A$131)</f>
        <v>0</v>
      </c>
      <c r="NM131" s="54">
        <f>SUMIFS(AKORD[[CZASY]:[CZASY]],AKORD[[DATA]:[DATA]],NM100,AKORD[[IMIE]:[IMIE]],$A$131)</f>
        <v>0</v>
      </c>
      <c r="NN131" s="57">
        <f>SUMIFS(AKORD[[CZASY]:[CZASY]],AKORD[[DATA]:[DATA]],NN100,AKORD[[IMIE]:[IMIE]],$A$131)</f>
        <v>0</v>
      </c>
      <c r="NO131" s="31">
        <f>SUMIFS(AKORD[[CZASY]:[CZASY]],AKORD[[DATA]:[DATA]],NO100,AKORD[[IMIE]:[IMIE]],$A$131)</f>
        <v>0</v>
      </c>
      <c r="NP131" s="31">
        <f>SUMIFS(AKORD[[CZASY]:[CZASY]],AKORD[[DATA]:[DATA]],NP100,AKORD[[IMIE]:[IMIE]],$A$131)</f>
        <v>0</v>
      </c>
      <c r="NQ131" s="31">
        <f>SUMIFS(AKORD[[CZASY]:[CZASY]],AKORD[[DATA]:[DATA]],NQ100,AKORD[[IMIE]:[IMIE]],$A$131)</f>
        <v>0</v>
      </c>
      <c r="NR131" s="31">
        <f>SUMIFS(AKORD[[CZASY]:[CZASY]],AKORD[[DATA]:[DATA]],NR100,AKORD[[IMIE]:[IMIE]],$A$131)</f>
        <v>0</v>
      </c>
      <c r="NS131" s="31">
        <f>SUMIFS(AKORD[[CZASY]:[CZASY]],AKORD[[DATA]:[DATA]],NS100,AKORD[[IMIE]:[IMIE]],$A$131)</f>
        <v>0</v>
      </c>
      <c r="NT131" s="54">
        <f>SUMIFS(AKORD[[CZASY]:[CZASY]],AKORD[[DATA]:[DATA]],NT100,AKORD[[IMIE]:[IMIE]],$A$131)</f>
        <v>0</v>
      </c>
      <c r="NU131" s="57">
        <f>SUMIFS(AKORD[[CZASY]:[CZASY]],AKORD[[DATA]:[DATA]],NU100,AKORD[[IMIE]:[IMIE]],$A$131)</f>
        <v>0</v>
      </c>
      <c r="NV131" s="31">
        <f>SUMIFS(AKORD[[CZASY]:[CZASY]],AKORD[[DATA]:[DATA]],NV100,AKORD[[IMIE]:[IMIE]],$A$131)</f>
        <v>0</v>
      </c>
      <c r="NW131" s="31">
        <f>SUMIFS(AKORD[[CZASY]:[CZASY]],AKORD[[DATA]:[DATA]],NW100,AKORD[[IMIE]:[IMIE]],$A$131)</f>
        <v>0</v>
      </c>
      <c r="NX131" s="31">
        <f>SUMIFS(AKORD[[CZASY]:[CZASY]],AKORD[[DATA]:[DATA]],NX100,AKORD[[IMIE]:[IMIE]],$A$131)</f>
        <v>0</v>
      </c>
      <c r="NY131" s="31">
        <f>SUMIFS(AKORD[[CZASY]:[CZASY]],AKORD[[DATA]:[DATA]],NY100,AKORD[[IMIE]:[IMIE]],$A$131)</f>
        <v>0</v>
      </c>
      <c r="NZ131" s="31">
        <f>SUMIFS(AKORD[[CZASY]:[CZASY]],AKORD[[DATA]:[DATA]],NZ100,AKORD[[IMIE]:[IMIE]],$A$131)</f>
        <v>0</v>
      </c>
      <c r="OA131" s="54">
        <f>SUMIFS(AKORD[[CZASY]:[CZASY]],AKORD[[DATA]:[DATA]],OA100,AKORD[[IMIE]:[IMIE]],$A$131)</f>
        <v>0</v>
      </c>
      <c r="OB131" s="57">
        <f>SUMIFS(AKORD[[CZASY]:[CZASY]],AKORD[[DATA]:[DATA]],OB100,AKORD[[IMIE]:[IMIE]],$A$131)</f>
        <v>0</v>
      </c>
      <c r="OC131" s="31">
        <f>SUMIFS(AKORD[[CZASY]:[CZASY]],AKORD[[DATA]:[DATA]],OC100,AKORD[[IMIE]:[IMIE]],$A$131)</f>
        <v>0</v>
      </c>
      <c r="OD131" s="31">
        <f>SUMIFS(AKORD[[CZASY]:[CZASY]],AKORD[[DATA]:[DATA]],OD100,AKORD[[IMIE]:[IMIE]],$A$131)</f>
        <v>0</v>
      </c>
      <c r="OE131" s="31">
        <f>SUMIFS(AKORD[[CZASY]:[CZASY]],AKORD[[DATA]:[DATA]],OE100,AKORD[[IMIE]:[IMIE]],$A$131)</f>
        <v>0</v>
      </c>
      <c r="OF131" s="31">
        <f>SUMIFS(AKORD[[CZASY]:[CZASY]],AKORD[[DATA]:[DATA]],OF100,AKORD[[IMIE]:[IMIE]],$A$131)</f>
        <v>0</v>
      </c>
      <c r="OG131" s="31">
        <f>SUMIFS(AKORD[[CZASY]:[CZASY]],AKORD[[DATA]:[DATA]],OG100,AKORD[[IMIE]:[IMIE]],$A$131)</f>
        <v>0</v>
      </c>
      <c r="OH131" s="54">
        <f>SUMIFS(AKORD[[CZASY]:[CZASY]],AKORD[[DATA]:[DATA]],OH100,AKORD[[IMIE]:[IMIE]],$A$131)</f>
        <v>0</v>
      </c>
      <c r="OI131" s="57">
        <f>SUMIFS(AKORD[[CZASY]:[CZASY]],AKORD[[DATA]:[DATA]],OI100,AKORD[[IMIE]:[IMIE]],$A$131)</f>
        <v>0</v>
      </c>
      <c r="OJ131" s="31">
        <f>SUMIFS(AKORD[[CZASY]:[CZASY]],AKORD[[DATA]:[DATA]],OJ100,AKORD[[IMIE]:[IMIE]],$A$131)</f>
        <v>0</v>
      </c>
      <c r="OK131" s="31">
        <f>SUMIFS(AKORD[[CZASY]:[CZASY]],AKORD[[DATA]:[DATA]],OK100,AKORD[[IMIE]:[IMIE]],$A$131)</f>
        <v>0</v>
      </c>
      <c r="OL131" s="31">
        <f>SUMIFS(AKORD[[CZASY]:[CZASY]],AKORD[[DATA]:[DATA]],OL100,AKORD[[IMIE]:[IMIE]],$A$131)</f>
        <v>0</v>
      </c>
      <c r="OM131" s="31">
        <f>SUMIFS(AKORD[[CZASY]:[CZASY]],AKORD[[DATA]:[DATA]],OM100,AKORD[[IMIE]:[IMIE]],$A$131)</f>
        <v>0</v>
      </c>
      <c r="ON131" s="31">
        <f>SUMIFS(AKORD[[CZASY]:[CZASY]],AKORD[[DATA]:[DATA]],ON100,AKORD[[IMIE]:[IMIE]],$A$131)</f>
        <v>0</v>
      </c>
      <c r="OO131" s="54">
        <f>SUMIFS(AKORD[[CZASY]:[CZASY]],AKORD[[DATA]:[DATA]],OO100,AKORD[[IMIE]:[IMIE]],$A$131)</f>
        <v>0</v>
      </c>
      <c r="OP131" s="57">
        <f>SUMIFS(AKORD[[CZASY]:[CZASY]],AKORD[[DATA]:[DATA]],OP100,AKORD[[IMIE]:[IMIE]],$A$131)</f>
        <v>0</v>
      </c>
      <c r="OQ131" s="31">
        <f>SUMIFS(AKORD[[CZASY]:[CZASY]],AKORD[[DATA]:[DATA]],OQ100,AKORD[[IMIE]:[IMIE]],$A$131)</f>
        <v>0</v>
      </c>
      <c r="OR131" s="31">
        <f>SUMIFS(AKORD[[CZASY]:[CZASY]],AKORD[[DATA]:[DATA]],OR100,AKORD[[IMIE]:[IMIE]],$A$131)</f>
        <v>0</v>
      </c>
      <c r="OS131" s="31">
        <f>SUMIFS(AKORD[[CZASY]:[CZASY]],AKORD[[DATA]:[DATA]],OS100,AKORD[[IMIE]:[IMIE]],$A$131)</f>
        <v>0</v>
      </c>
      <c r="OT131" s="31">
        <f>SUMIFS(AKORD[[CZASY]:[CZASY]],AKORD[[DATA]:[DATA]],OT100,AKORD[[IMIE]:[IMIE]],$A$131)</f>
        <v>0</v>
      </c>
      <c r="OU131" s="31">
        <f>SUMIFS(AKORD[[CZASY]:[CZASY]],AKORD[[DATA]:[DATA]],OU100,AKORD[[IMIE]:[IMIE]],$A$131)</f>
        <v>0</v>
      </c>
      <c r="OV131" s="54">
        <f>SUMIFS(AKORD[[CZASY]:[CZASY]],AKORD[[DATA]:[DATA]],OV100,AKORD[[IMIE]:[IMIE]],$A$131)</f>
        <v>0</v>
      </c>
      <c r="OW131" s="57">
        <f>SUMIFS(AKORD[[CZASY]:[CZASY]],AKORD[[DATA]:[DATA]],OW100,AKORD[[IMIE]:[IMIE]],$A$131)</f>
        <v>0</v>
      </c>
      <c r="OX131" s="31">
        <f>SUMIFS(AKORD[[CZASY]:[CZASY]],AKORD[[DATA]:[DATA]],OX100,AKORD[[IMIE]:[IMIE]],$A$131)</f>
        <v>0</v>
      </c>
      <c r="OY131" s="31">
        <f>SUMIFS(AKORD[[CZASY]:[CZASY]],AKORD[[DATA]:[DATA]],OY100,AKORD[[IMIE]:[IMIE]],$A$131)</f>
        <v>0</v>
      </c>
      <c r="OZ131" s="31">
        <f>SUMIFS(AKORD[[CZASY]:[CZASY]],AKORD[[DATA]:[DATA]],OZ100,AKORD[[IMIE]:[IMIE]],$A$131)</f>
        <v>0</v>
      </c>
      <c r="PA131" s="31">
        <f>SUMIFS(AKORD[[CZASY]:[CZASY]],AKORD[[DATA]:[DATA]],PA100,AKORD[[IMIE]:[IMIE]],$A$131)</f>
        <v>0</v>
      </c>
      <c r="PB131" s="31">
        <f>SUMIFS(AKORD[[CZASY]:[CZASY]],AKORD[[DATA]:[DATA]],PB100,AKORD[[IMIE]:[IMIE]],$A$131)</f>
        <v>0</v>
      </c>
      <c r="PC131" s="54">
        <f>SUMIFS(AKORD[[CZASY]:[CZASY]],AKORD[[DATA]:[DATA]],PC100,AKORD[[IMIE]:[IMIE]],$A$131)</f>
        <v>0</v>
      </c>
      <c r="PD131" s="57">
        <f>SUMIFS(AKORD[[CZASY]:[CZASY]],AKORD[[DATA]:[DATA]],PD100,AKORD[[IMIE]:[IMIE]],$A$131)</f>
        <v>0</v>
      </c>
      <c r="PE131" s="31">
        <f>SUMIFS(AKORD[[CZASY]:[CZASY]],AKORD[[DATA]:[DATA]],PE100,AKORD[[IMIE]:[IMIE]],$A$131)</f>
        <v>0</v>
      </c>
      <c r="PF131" s="31">
        <f>SUMIFS(AKORD[[CZASY]:[CZASY]],AKORD[[DATA]:[DATA]],PF100,AKORD[[IMIE]:[IMIE]],$A$131)</f>
        <v>0</v>
      </c>
      <c r="PG131" s="31">
        <f>SUMIFS(AKORD[[CZASY]:[CZASY]],AKORD[[DATA]:[DATA]],PG100,AKORD[[IMIE]:[IMIE]],$A$131)</f>
        <v>0</v>
      </c>
      <c r="PH131" s="31">
        <f>SUMIFS(AKORD[[CZASY]:[CZASY]],AKORD[[DATA]:[DATA]],PH100,AKORD[[IMIE]:[IMIE]],$A$131)</f>
        <v>0</v>
      </c>
      <c r="PI131" s="31">
        <f>SUMIFS(AKORD[[CZASY]:[CZASY]],AKORD[[DATA]:[DATA]],PI100,AKORD[[IMIE]:[IMIE]],$A$131)</f>
        <v>0</v>
      </c>
      <c r="PJ131" s="54">
        <f>SUMIFS(AKORD[[CZASY]:[CZASY]],AKORD[[DATA]:[DATA]],PJ100,AKORD[[IMIE]:[IMIE]],$A$131)</f>
        <v>0</v>
      </c>
      <c r="PK131" s="57">
        <f>SUMIFS(AKORD[[CZASY]:[CZASY]],AKORD[[DATA]:[DATA]],PK100,AKORD[[IMIE]:[IMIE]],$A$131)</f>
        <v>0</v>
      </c>
      <c r="PL131" s="31">
        <f>SUMIFS(AKORD[[CZASY]:[CZASY]],AKORD[[DATA]:[DATA]],PL100,AKORD[[IMIE]:[IMIE]],$A$131)</f>
        <v>656</v>
      </c>
      <c r="PM131" s="31">
        <f>SUMIFS(AKORD[[CZASY]:[CZASY]],AKORD[[DATA]:[DATA]],PM100,AKORD[[IMIE]:[IMIE]],$A$131)</f>
        <v>400</v>
      </c>
      <c r="PN131" s="31">
        <f>SUMIFS(AKORD[[CZASY]:[CZASY]],AKORD[[DATA]:[DATA]],PN100,AKORD[[IMIE]:[IMIE]],$A$131)</f>
        <v>348</v>
      </c>
      <c r="PO131" s="31">
        <f>SUMIFS(AKORD[[CZASY]:[CZASY]],AKORD[[DATA]:[DATA]],PO100,AKORD[[IMIE]:[IMIE]],$A$131)</f>
        <v>331</v>
      </c>
      <c r="PP131" s="31">
        <f>SUMIFS(AKORD[[CZASY]:[CZASY]],AKORD[[DATA]:[DATA]],PP100,AKORD[[IMIE]:[IMIE]],$A$131)</f>
        <v>0</v>
      </c>
      <c r="PQ131" s="54">
        <f>SUMIFS(AKORD[[CZASY]:[CZASY]],AKORD[[DATA]:[DATA]],PQ100,AKORD[[IMIE]:[IMIE]],$A$131)</f>
        <v>0</v>
      </c>
      <c r="PR131" s="57">
        <f>SUMIFS(AKORD[[CZASY]:[CZASY]],AKORD[[DATA]:[DATA]],PR100,AKORD[[IMIE]:[IMIE]],$A$131)</f>
        <v>0</v>
      </c>
      <c r="URF131" s="44"/>
    </row>
    <row r="132" spans="1:434 14670:14670" ht="12" customHeight="1">
      <c r="A132" s="166"/>
      <c r="B132" s="40" t="s">
        <v>2169</v>
      </c>
      <c r="C132" s="26"/>
      <c r="D132" s="26"/>
      <c r="E132" s="26"/>
      <c r="F132" s="55"/>
      <c r="G132" s="64"/>
      <c r="H132" s="26"/>
      <c r="I132" s="26"/>
      <c r="J132" s="26"/>
      <c r="K132" s="26"/>
      <c r="L132" s="26"/>
      <c r="M132" s="55"/>
      <c r="N132" s="64"/>
      <c r="O132" s="26"/>
      <c r="P132" s="26"/>
      <c r="Q132" s="26"/>
      <c r="R132" s="26"/>
      <c r="S132" s="26"/>
      <c r="T132" s="55"/>
      <c r="U132" s="64"/>
      <c r="V132" s="26"/>
      <c r="W132" s="26"/>
      <c r="X132" s="26"/>
      <c r="Y132" s="26"/>
      <c r="Z132" s="26"/>
      <c r="AA132" s="55"/>
      <c r="AB132" s="64"/>
      <c r="AC132" s="26"/>
      <c r="AD132" s="26"/>
      <c r="AE132" s="26"/>
      <c r="AF132" s="26"/>
      <c r="AG132" s="26"/>
      <c r="AH132" s="55"/>
      <c r="AI132" s="64"/>
      <c r="AJ132" s="26"/>
      <c r="AK132" s="26"/>
      <c r="AL132" s="26"/>
      <c r="AM132" s="26"/>
      <c r="AN132" s="26"/>
      <c r="AO132" s="55"/>
      <c r="AP132" s="64"/>
      <c r="AQ132" s="26"/>
      <c r="AR132" s="26"/>
      <c r="AS132" s="26"/>
      <c r="AT132" s="26"/>
      <c r="AU132" s="26"/>
      <c r="AV132" s="55"/>
      <c r="AW132" s="64"/>
      <c r="AX132" s="26"/>
      <c r="AY132" s="26"/>
      <c r="AZ132" s="26"/>
      <c r="BA132" s="26"/>
      <c r="BB132" s="26"/>
      <c r="BC132" s="55"/>
      <c r="BD132" s="64"/>
      <c r="BE132" s="26"/>
      <c r="BF132" s="26"/>
      <c r="BG132" s="26"/>
      <c r="BH132" s="26"/>
      <c r="BI132" s="26"/>
      <c r="BJ132" s="55"/>
      <c r="BK132" s="64"/>
      <c r="BL132" s="26"/>
      <c r="BM132" s="26"/>
      <c r="BN132" s="26"/>
      <c r="BO132" s="26"/>
      <c r="BP132" s="26"/>
      <c r="BQ132" s="55"/>
      <c r="BR132" s="64"/>
      <c r="BS132" s="26"/>
      <c r="BT132" s="26"/>
      <c r="BU132" s="26"/>
      <c r="BV132" s="26"/>
      <c r="BW132" s="26"/>
      <c r="BX132" s="55"/>
      <c r="BY132" s="64"/>
      <c r="BZ132" s="26"/>
      <c r="CA132" s="26"/>
      <c r="CB132" s="26"/>
      <c r="CC132" s="26"/>
      <c r="CD132" s="26"/>
      <c r="CE132" s="55"/>
      <c r="CF132" s="64"/>
      <c r="CG132" s="26"/>
      <c r="CH132" s="26"/>
      <c r="CI132" s="26"/>
      <c r="CJ132" s="26"/>
      <c r="CK132" s="26"/>
      <c r="CL132" s="55"/>
      <c r="CM132" s="64"/>
      <c r="CN132" s="26"/>
      <c r="CO132" s="26"/>
      <c r="CP132" s="26"/>
      <c r="CQ132" s="26"/>
      <c r="CR132" s="26"/>
      <c r="CS132" s="55"/>
      <c r="CT132" s="64"/>
      <c r="CU132" s="26"/>
      <c r="CV132" s="26"/>
      <c r="CW132" s="26"/>
      <c r="CX132" s="26"/>
      <c r="CY132" s="26"/>
      <c r="CZ132" s="55"/>
      <c r="DA132" s="64"/>
      <c r="DB132" s="26"/>
      <c r="DC132" s="26"/>
      <c r="DD132" s="26"/>
      <c r="DE132" s="26"/>
      <c r="DF132" s="26"/>
      <c r="DG132" s="55"/>
      <c r="DH132" s="64"/>
      <c r="DI132" s="26"/>
      <c r="DJ132" s="26"/>
      <c r="DK132" s="26"/>
      <c r="DL132" s="26"/>
      <c r="DM132" s="26"/>
      <c r="DN132" s="55"/>
      <c r="DO132" s="64"/>
      <c r="DP132" s="26"/>
      <c r="DQ132" s="26"/>
      <c r="DR132" s="26"/>
      <c r="DS132" s="26"/>
      <c r="DT132" s="26"/>
      <c r="DU132" s="55"/>
      <c r="DV132" s="64"/>
      <c r="DW132" s="26"/>
      <c r="DX132" s="26"/>
      <c r="DY132" s="26"/>
      <c r="DZ132" s="26"/>
      <c r="EA132" s="26"/>
      <c r="EB132" s="55"/>
      <c r="EC132" s="64"/>
      <c r="ED132" s="26"/>
      <c r="EE132" s="26"/>
      <c r="EF132" s="26"/>
      <c r="EG132" s="26"/>
      <c r="EH132" s="26"/>
      <c r="EI132" s="55"/>
      <c r="EJ132" s="64"/>
      <c r="EK132" s="26"/>
      <c r="EL132" s="26"/>
      <c r="EM132" s="26"/>
      <c r="EN132" s="26"/>
      <c r="EO132" s="26"/>
      <c r="EP132" s="55"/>
      <c r="EQ132" s="64"/>
      <c r="ER132" s="26"/>
      <c r="ES132" s="26"/>
      <c r="ET132" s="26"/>
      <c r="EU132" s="26"/>
      <c r="EV132" s="26"/>
      <c r="EW132" s="55"/>
      <c r="EX132" s="64"/>
      <c r="EY132" s="26"/>
      <c r="EZ132" s="26"/>
      <c r="FA132" s="26"/>
      <c r="FB132" s="26"/>
      <c r="FC132" s="26"/>
      <c r="FD132" s="55"/>
      <c r="FE132" s="64"/>
      <c r="FF132" s="26"/>
      <c r="FG132" s="26"/>
      <c r="FH132" s="26"/>
      <c r="FI132" s="26"/>
      <c r="FJ132" s="26"/>
      <c r="FK132" s="55"/>
      <c r="FL132" s="64"/>
      <c r="FM132" s="26"/>
      <c r="FN132" s="26"/>
      <c r="FO132" s="26"/>
      <c r="FP132" s="26"/>
      <c r="FQ132" s="26"/>
      <c r="FR132" s="55"/>
      <c r="FS132" s="64"/>
      <c r="FT132" s="26"/>
      <c r="FU132" s="26"/>
      <c r="FV132" s="26"/>
      <c r="FW132" s="26"/>
      <c r="FX132" s="26"/>
      <c r="FY132" s="55"/>
      <c r="FZ132" s="64"/>
      <c r="GA132" s="26"/>
      <c r="GB132" s="26"/>
      <c r="GC132" s="26"/>
      <c r="GD132" s="26"/>
      <c r="GE132" s="26"/>
      <c r="GF132" s="55"/>
      <c r="GG132" s="64"/>
      <c r="GH132" s="26"/>
      <c r="GI132" s="26"/>
      <c r="GJ132" s="26"/>
      <c r="GK132" s="26"/>
      <c r="GL132" s="26"/>
      <c r="GM132" s="55"/>
      <c r="GN132" s="64"/>
      <c r="GO132" s="26"/>
      <c r="GP132" s="26"/>
      <c r="GQ132" s="26"/>
      <c r="GR132" s="26"/>
      <c r="GS132" s="26"/>
      <c r="GT132" s="55"/>
      <c r="GU132" s="64"/>
      <c r="GV132" s="26"/>
      <c r="GW132" s="26"/>
      <c r="GX132" s="26"/>
      <c r="GY132" s="26"/>
      <c r="GZ132" s="26"/>
      <c r="HA132" s="55"/>
      <c r="HB132" s="64"/>
      <c r="HC132" s="26"/>
      <c r="HD132" s="26"/>
      <c r="HE132" s="26"/>
      <c r="HF132" s="26"/>
      <c r="HG132" s="26"/>
      <c r="HH132" s="55"/>
      <c r="HI132" s="64"/>
      <c r="HJ132" s="26"/>
      <c r="HK132" s="26"/>
      <c r="HL132" s="26"/>
      <c r="HM132" s="26"/>
      <c r="HN132" s="26"/>
      <c r="HO132" s="55"/>
      <c r="HP132" s="64"/>
      <c r="HQ132" s="26"/>
      <c r="HR132" s="26"/>
      <c r="HS132" s="26"/>
      <c r="HT132" s="26"/>
      <c r="HU132" s="26"/>
      <c r="HV132" s="55"/>
      <c r="HW132" s="64"/>
      <c r="HX132" s="26"/>
      <c r="HY132" s="26"/>
      <c r="HZ132" s="26"/>
      <c r="IA132" s="26"/>
      <c r="IB132" s="26"/>
      <c r="IC132" s="55"/>
      <c r="ID132" s="64"/>
      <c r="IE132" s="26"/>
      <c r="IF132" s="26"/>
      <c r="IG132" s="26"/>
      <c r="IH132" s="26"/>
      <c r="II132" s="26"/>
      <c r="IJ132" s="55"/>
      <c r="IK132" s="64"/>
      <c r="IL132" s="26"/>
      <c r="IM132" s="26"/>
      <c r="IN132" s="26"/>
      <c r="IO132" s="26"/>
      <c r="IP132" s="26"/>
      <c r="IQ132" s="55"/>
      <c r="IR132" s="64"/>
      <c r="IS132" s="26"/>
      <c r="IT132" s="26"/>
      <c r="IU132" s="26"/>
      <c r="IV132" s="26"/>
      <c r="IW132" s="26"/>
      <c r="IX132" s="55"/>
      <c r="IY132" s="64"/>
      <c r="IZ132" s="26"/>
      <c r="JA132" s="26"/>
      <c r="JB132" s="26"/>
      <c r="JC132" s="26"/>
      <c r="JD132" s="26"/>
      <c r="JE132" s="55"/>
      <c r="JF132" s="64"/>
      <c r="JG132" s="26"/>
      <c r="JH132" s="26"/>
      <c r="JI132" s="26"/>
      <c r="JJ132" s="26"/>
      <c r="JK132" s="26"/>
      <c r="JL132" s="55"/>
      <c r="JM132" s="64"/>
      <c r="JN132" s="26"/>
      <c r="JO132" s="26"/>
      <c r="JP132" s="26"/>
      <c r="JQ132" s="26"/>
      <c r="JR132" s="26"/>
      <c r="JS132" s="55"/>
      <c r="JT132" s="64"/>
      <c r="JU132" s="26"/>
      <c r="JV132" s="26"/>
      <c r="JW132" s="26"/>
      <c r="JX132" s="26"/>
      <c r="JY132" s="26"/>
      <c r="JZ132" s="55"/>
      <c r="KA132" s="64"/>
      <c r="KB132" s="26"/>
      <c r="KC132" s="26"/>
      <c r="KD132" s="26"/>
      <c r="KE132" s="26"/>
      <c r="KF132" s="26"/>
      <c r="KG132" s="55"/>
      <c r="KH132" s="64"/>
      <c r="KI132" s="26"/>
      <c r="KJ132" s="26"/>
      <c r="KK132" s="26"/>
      <c r="KL132" s="26"/>
      <c r="KM132" s="26"/>
      <c r="KN132" s="55"/>
      <c r="KO132" s="64"/>
      <c r="KP132" s="26"/>
      <c r="KQ132" s="26"/>
      <c r="KR132" s="26"/>
      <c r="KS132" s="26"/>
      <c r="KT132" s="26"/>
      <c r="KU132" s="55"/>
      <c r="KV132" s="64"/>
      <c r="KW132" s="26"/>
      <c r="KX132" s="26"/>
      <c r="KY132" s="26"/>
      <c r="KZ132" s="26"/>
      <c r="LA132" s="26"/>
      <c r="LB132" s="55"/>
      <c r="LC132" s="64"/>
      <c r="LD132" s="26"/>
      <c r="LE132" s="26"/>
      <c r="LF132" s="26"/>
      <c r="LG132" s="26"/>
      <c r="LH132" s="26"/>
      <c r="LI132" s="55"/>
      <c r="LJ132" s="64"/>
      <c r="LK132" s="26"/>
      <c r="LL132" s="26"/>
      <c r="LM132" s="26"/>
      <c r="LN132" s="26"/>
      <c r="LO132" s="26"/>
      <c r="LP132" s="55"/>
      <c r="LQ132" s="64"/>
      <c r="LR132" s="26"/>
      <c r="LS132" s="26"/>
      <c r="LT132" s="26"/>
      <c r="LU132" s="26"/>
      <c r="LV132" s="26"/>
      <c r="LW132" s="55"/>
      <c r="LX132" s="64"/>
      <c r="LY132" s="26"/>
      <c r="LZ132" s="26"/>
      <c r="MA132" s="26"/>
      <c r="MB132" s="26"/>
      <c r="MC132" s="26"/>
      <c r="MD132" s="55"/>
      <c r="ME132" s="64"/>
      <c r="MF132" s="26"/>
      <c r="MG132" s="26"/>
      <c r="MH132" s="26"/>
      <c r="MI132" s="26"/>
      <c r="MJ132" s="26"/>
      <c r="MK132" s="55"/>
      <c r="ML132" s="64"/>
      <c r="MM132" s="26"/>
      <c r="MN132" s="26"/>
      <c r="MO132" s="26"/>
      <c r="MP132" s="26"/>
      <c r="MQ132" s="26"/>
      <c r="MR132" s="55"/>
      <c r="MS132" s="64"/>
      <c r="MT132" s="26"/>
      <c r="MU132" s="26"/>
      <c r="MV132" s="26"/>
      <c r="MW132" s="26"/>
      <c r="MX132" s="26"/>
      <c r="MY132" s="55"/>
      <c r="MZ132" s="64"/>
      <c r="NA132" s="26"/>
      <c r="NB132" s="26"/>
      <c r="NC132" s="26"/>
      <c r="ND132" s="26"/>
      <c r="NE132" s="26"/>
      <c r="NF132" s="55"/>
      <c r="NG132" s="64"/>
      <c r="NH132" s="26"/>
      <c r="NI132" s="26"/>
      <c r="NJ132" s="26"/>
      <c r="NK132" s="26"/>
      <c r="NL132" s="26"/>
      <c r="NM132" s="55"/>
      <c r="NN132" s="64"/>
      <c r="NO132" s="26"/>
      <c r="NP132" s="26"/>
      <c r="NQ132" s="26"/>
      <c r="NR132" s="26"/>
      <c r="NS132" s="26"/>
      <c r="NT132" s="55"/>
      <c r="NU132" s="64"/>
      <c r="NV132" s="26"/>
      <c r="NW132" s="26"/>
      <c r="NX132" s="26"/>
      <c r="NY132" s="26"/>
      <c r="NZ132" s="26"/>
      <c r="OA132" s="55"/>
      <c r="OB132" s="64"/>
      <c r="OC132" s="26"/>
      <c r="OD132" s="26"/>
      <c r="OE132" s="26"/>
      <c r="OF132" s="26"/>
      <c r="OG132" s="26"/>
      <c r="OH132" s="55"/>
      <c r="OI132" s="64"/>
      <c r="OJ132" s="26"/>
      <c r="OK132" s="26"/>
      <c r="OL132" s="26"/>
      <c r="OM132" s="26"/>
      <c r="ON132" s="26"/>
      <c r="OO132" s="55"/>
      <c r="OP132" s="64"/>
      <c r="OQ132" s="26"/>
      <c r="OR132" s="26"/>
      <c r="OS132" s="26"/>
      <c r="OT132" s="26"/>
      <c r="OU132" s="26"/>
      <c r="OV132" s="55"/>
      <c r="OW132" s="64"/>
      <c r="OX132" s="26"/>
      <c r="OY132" s="26"/>
      <c r="OZ132" s="26"/>
      <c r="PA132" s="26"/>
      <c r="PB132" s="26"/>
      <c r="PC132" s="55"/>
      <c r="PD132" s="64"/>
      <c r="PE132" s="26"/>
      <c r="PF132" s="26"/>
      <c r="PG132" s="26"/>
      <c r="PH132" s="26"/>
      <c r="PI132" s="26"/>
      <c r="PJ132" s="55"/>
      <c r="PK132" s="64"/>
      <c r="PL132" s="26"/>
      <c r="PM132" s="26"/>
      <c r="PN132" s="26"/>
      <c r="PO132" s="26"/>
      <c r="PP132" s="26"/>
      <c r="PQ132" s="55"/>
      <c r="PR132" s="64"/>
    </row>
    <row r="133" spans="1:434 14670:14670" ht="12" customHeight="1">
      <c r="A133" s="166"/>
      <c r="B133" s="40" t="s">
        <v>2170</v>
      </c>
      <c r="C133" s="26"/>
      <c r="D133" s="26"/>
      <c r="E133" s="26"/>
      <c r="F133" s="55"/>
      <c r="G133" s="64"/>
      <c r="H133" s="26"/>
      <c r="I133" s="26"/>
      <c r="J133" s="26"/>
      <c r="K133" s="26"/>
      <c r="L133" s="26"/>
      <c r="M133" s="55"/>
      <c r="N133" s="64"/>
      <c r="O133" s="26"/>
      <c r="P133" s="26"/>
      <c r="Q133" s="26"/>
      <c r="R133" s="26"/>
      <c r="S133" s="26"/>
      <c r="T133" s="55"/>
      <c r="U133" s="64"/>
      <c r="V133" s="26"/>
      <c r="W133" s="26"/>
      <c r="X133" s="26"/>
      <c r="Y133" s="26"/>
      <c r="Z133" s="26"/>
      <c r="AA133" s="55"/>
      <c r="AB133" s="64"/>
      <c r="AC133" s="26"/>
      <c r="AD133" s="26"/>
      <c r="AE133" s="26"/>
      <c r="AF133" s="26"/>
      <c r="AG133" s="26"/>
      <c r="AH133" s="55"/>
      <c r="AI133" s="64"/>
      <c r="AJ133" s="26"/>
      <c r="AK133" s="26"/>
      <c r="AL133" s="26"/>
      <c r="AM133" s="26"/>
      <c r="AN133" s="26"/>
      <c r="AO133" s="55"/>
      <c r="AP133" s="64"/>
      <c r="AQ133" s="26"/>
      <c r="AR133" s="26"/>
      <c r="AS133" s="26"/>
      <c r="AT133" s="26"/>
      <c r="AU133" s="26"/>
      <c r="AV133" s="55"/>
      <c r="AW133" s="64"/>
      <c r="AX133" s="26"/>
      <c r="AY133" s="26"/>
      <c r="AZ133" s="26"/>
      <c r="BA133" s="26"/>
      <c r="BB133" s="26"/>
      <c r="BC133" s="55"/>
      <c r="BD133" s="64"/>
      <c r="BE133" s="26"/>
      <c r="BF133" s="26"/>
      <c r="BG133" s="26"/>
      <c r="BH133" s="26"/>
      <c r="BI133" s="26"/>
      <c r="BJ133" s="55"/>
      <c r="BK133" s="64"/>
      <c r="BL133" s="26"/>
      <c r="BM133" s="26"/>
      <c r="BN133" s="26"/>
      <c r="BO133" s="26"/>
      <c r="BP133" s="26"/>
      <c r="BQ133" s="55"/>
      <c r="BR133" s="64"/>
      <c r="BS133" s="26"/>
      <c r="BT133" s="26"/>
      <c r="BU133" s="26"/>
      <c r="BV133" s="26"/>
      <c r="BW133" s="26"/>
      <c r="BX133" s="55"/>
      <c r="BY133" s="64"/>
      <c r="BZ133" s="26"/>
      <c r="CA133" s="26"/>
      <c r="CB133" s="26"/>
      <c r="CC133" s="26"/>
      <c r="CD133" s="26"/>
      <c r="CE133" s="55"/>
      <c r="CF133" s="64"/>
      <c r="CG133" s="26"/>
      <c r="CH133" s="26"/>
      <c r="CI133" s="26"/>
      <c r="CJ133" s="26"/>
      <c r="CK133" s="26"/>
      <c r="CL133" s="55"/>
      <c r="CM133" s="64"/>
      <c r="CN133" s="26"/>
      <c r="CO133" s="26"/>
      <c r="CP133" s="26"/>
      <c r="CQ133" s="26"/>
      <c r="CR133" s="26"/>
      <c r="CS133" s="55"/>
      <c r="CT133" s="64"/>
      <c r="CU133" s="26"/>
      <c r="CV133" s="26"/>
      <c r="CW133" s="26"/>
      <c r="CX133" s="26"/>
      <c r="CY133" s="26"/>
      <c r="CZ133" s="55"/>
      <c r="DA133" s="64"/>
      <c r="DB133" s="26"/>
      <c r="DC133" s="26"/>
      <c r="DD133" s="26"/>
      <c r="DE133" s="26"/>
      <c r="DF133" s="26"/>
      <c r="DG133" s="55"/>
      <c r="DH133" s="64"/>
      <c r="DI133" s="26"/>
      <c r="DJ133" s="26"/>
      <c r="DK133" s="26"/>
      <c r="DL133" s="26"/>
      <c r="DM133" s="26"/>
      <c r="DN133" s="55"/>
      <c r="DO133" s="64"/>
      <c r="DP133" s="26"/>
      <c r="DQ133" s="26"/>
      <c r="DR133" s="26"/>
      <c r="DS133" s="26"/>
      <c r="DT133" s="26"/>
      <c r="DU133" s="55"/>
      <c r="DV133" s="64"/>
      <c r="DW133" s="26"/>
      <c r="DX133" s="26"/>
      <c r="DY133" s="26"/>
      <c r="DZ133" s="26"/>
      <c r="EA133" s="26"/>
      <c r="EB133" s="55"/>
      <c r="EC133" s="64"/>
      <c r="ED133" s="26"/>
      <c r="EE133" s="26"/>
      <c r="EF133" s="26"/>
      <c r="EG133" s="26"/>
      <c r="EH133" s="26"/>
      <c r="EI133" s="55"/>
      <c r="EJ133" s="64"/>
      <c r="EK133" s="26"/>
      <c r="EL133" s="26"/>
      <c r="EM133" s="26"/>
      <c r="EN133" s="26"/>
      <c r="EO133" s="26"/>
      <c r="EP133" s="55"/>
      <c r="EQ133" s="64"/>
      <c r="ER133" s="26"/>
      <c r="ES133" s="26"/>
      <c r="ET133" s="26"/>
      <c r="EU133" s="26"/>
      <c r="EV133" s="26"/>
      <c r="EW133" s="55"/>
      <c r="EX133" s="64"/>
      <c r="EY133" s="26"/>
      <c r="EZ133" s="26"/>
      <c r="FA133" s="26"/>
      <c r="FB133" s="26"/>
      <c r="FC133" s="26"/>
      <c r="FD133" s="55"/>
      <c r="FE133" s="64"/>
      <c r="FF133" s="26"/>
      <c r="FG133" s="26"/>
      <c r="FH133" s="26"/>
      <c r="FI133" s="26"/>
      <c r="FJ133" s="26"/>
      <c r="FK133" s="55"/>
      <c r="FL133" s="64"/>
      <c r="FM133" s="26"/>
      <c r="FN133" s="26"/>
      <c r="FO133" s="26"/>
      <c r="FP133" s="26"/>
      <c r="FQ133" s="26"/>
      <c r="FR133" s="55"/>
      <c r="FS133" s="64"/>
      <c r="FT133" s="26"/>
      <c r="FU133" s="26"/>
      <c r="FV133" s="26"/>
      <c r="FW133" s="26"/>
      <c r="FX133" s="26"/>
      <c r="FY133" s="55"/>
      <c r="FZ133" s="64"/>
      <c r="GA133" s="26"/>
      <c r="GB133" s="26"/>
      <c r="GC133" s="26"/>
      <c r="GD133" s="26"/>
      <c r="GE133" s="26"/>
      <c r="GF133" s="55"/>
      <c r="GG133" s="64"/>
      <c r="GH133" s="26"/>
      <c r="GI133" s="26"/>
      <c r="GJ133" s="26"/>
      <c r="GK133" s="26"/>
      <c r="GL133" s="26"/>
      <c r="GM133" s="55"/>
      <c r="GN133" s="64"/>
      <c r="GO133" s="26"/>
      <c r="GP133" s="26"/>
      <c r="GQ133" s="26"/>
      <c r="GR133" s="26"/>
      <c r="GS133" s="26"/>
      <c r="GT133" s="55"/>
      <c r="GU133" s="64"/>
      <c r="GV133" s="26"/>
      <c r="GW133" s="26"/>
      <c r="GX133" s="26"/>
      <c r="GY133" s="26"/>
      <c r="GZ133" s="26"/>
      <c r="HA133" s="55"/>
      <c r="HB133" s="64"/>
      <c r="HC133" s="26"/>
      <c r="HD133" s="26"/>
      <c r="HE133" s="26"/>
      <c r="HF133" s="26"/>
      <c r="HG133" s="26"/>
      <c r="HH133" s="55"/>
      <c r="HI133" s="64"/>
      <c r="HJ133" s="26"/>
      <c r="HK133" s="26"/>
      <c r="HL133" s="26"/>
      <c r="HM133" s="26"/>
      <c r="HN133" s="26"/>
      <c r="HO133" s="55"/>
      <c r="HP133" s="64"/>
      <c r="HQ133" s="26"/>
      <c r="HR133" s="26"/>
      <c r="HS133" s="26"/>
      <c r="HT133" s="26"/>
      <c r="HU133" s="26"/>
      <c r="HV133" s="55"/>
      <c r="HW133" s="64"/>
      <c r="HX133" s="26"/>
      <c r="HY133" s="26"/>
      <c r="HZ133" s="26"/>
      <c r="IA133" s="26"/>
      <c r="IB133" s="26"/>
      <c r="IC133" s="55"/>
      <c r="ID133" s="64"/>
      <c r="IE133" s="26"/>
      <c r="IF133" s="26"/>
      <c r="IG133" s="26"/>
      <c r="IH133" s="26"/>
      <c r="II133" s="26"/>
      <c r="IJ133" s="55"/>
      <c r="IK133" s="64"/>
      <c r="IL133" s="26"/>
      <c r="IM133" s="26"/>
      <c r="IN133" s="26"/>
      <c r="IO133" s="26"/>
      <c r="IP133" s="26"/>
      <c r="IQ133" s="55"/>
      <c r="IR133" s="64"/>
      <c r="IS133" s="26"/>
      <c r="IT133" s="26"/>
      <c r="IU133" s="26"/>
      <c r="IV133" s="26"/>
      <c r="IW133" s="26"/>
      <c r="IX133" s="55"/>
      <c r="IY133" s="64"/>
      <c r="IZ133" s="26"/>
      <c r="JA133" s="26"/>
      <c r="JB133" s="26"/>
      <c r="JC133" s="26"/>
      <c r="JD133" s="26"/>
      <c r="JE133" s="55"/>
      <c r="JF133" s="64"/>
      <c r="JG133" s="26"/>
      <c r="JH133" s="26"/>
      <c r="JI133" s="26"/>
      <c r="JJ133" s="26"/>
      <c r="JK133" s="26"/>
      <c r="JL133" s="55"/>
      <c r="JM133" s="64"/>
      <c r="JN133" s="26"/>
      <c r="JO133" s="26"/>
      <c r="JP133" s="26"/>
      <c r="JQ133" s="26"/>
      <c r="JR133" s="26"/>
      <c r="JS133" s="55"/>
      <c r="JT133" s="64"/>
      <c r="JU133" s="26"/>
      <c r="JV133" s="26"/>
      <c r="JW133" s="26"/>
      <c r="JX133" s="26"/>
      <c r="JY133" s="26"/>
      <c r="JZ133" s="55"/>
      <c r="KA133" s="64"/>
      <c r="KB133" s="26"/>
      <c r="KC133" s="26"/>
      <c r="KD133" s="26"/>
      <c r="KE133" s="26"/>
      <c r="KF133" s="26"/>
      <c r="KG133" s="55"/>
      <c r="KH133" s="64"/>
      <c r="KI133" s="26"/>
      <c r="KJ133" s="26"/>
      <c r="KK133" s="26"/>
      <c r="KL133" s="26"/>
      <c r="KM133" s="26"/>
      <c r="KN133" s="55"/>
      <c r="KO133" s="64"/>
      <c r="KP133" s="26"/>
      <c r="KQ133" s="26"/>
      <c r="KR133" s="26"/>
      <c r="KS133" s="26"/>
      <c r="KT133" s="26"/>
      <c r="KU133" s="55"/>
      <c r="KV133" s="64"/>
      <c r="KW133" s="26"/>
      <c r="KX133" s="26"/>
      <c r="KY133" s="26"/>
      <c r="KZ133" s="26"/>
      <c r="LA133" s="26"/>
      <c r="LB133" s="55"/>
      <c r="LC133" s="64"/>
      <c r="LD133" s="26"/>
      <c r="LE133" s="26"/>
      <c r="LF133" s="26"/>
      <c r="LG133" s="26"/>
      <c r="LH133" s="26"/>
      <c r="LI133" s="55"/>
      <c r="LJ133" s="64"/>
      <c r="LK133" s="26"/>
      <c r="LL133" s="26"/>
      <c r="LM133" s="26"/>
      <c r="LN133" s="26"/>
      <c r="LO133" s="26"/>
      <c r="LP133" s="55"/>
      <c r="LQ133" s="64"/>
      <c r="LR133" s="26"/>
      <c r="LS133" s="26"/>
      <c r="LT133" s="26"/>
      <c r="LU133" s="26"/>
      <c r="LV133" s="26"/>
      <c r="LW133" s="55"/>
      <c r="LX133" s="64"/>
      <c r="LY133" s="26"/>
      <c r="LZ133" s="26"/>
      <c r="MA133" s="26"/>
      <c r="MB133" s="26"/>
      <c r="MC133" s="26"/>
      <c r="MD133" s="55"/>
      <c r="ME133" s="64"/>
      <c r="MF133" s="26"/>
      <c r="MG133" s="26"/>
      <c r="MH133" s="26"/>
      <c r="MI133" s="26"/>
      <c r="MJ133" s="26"/>
      <c r="MK133" s="55"/>
      <c r="ML133" s="64"/>
      <c r="MM133" s="26"/>
      <c r="MN133" s="26"/>
      <c r="MO133" s="26"/>
      <c r="MP133" s="26"/>
      <c r="MQ133" s="26"/>
      <c r="MR133" s="55"/>
      <c r="MS133" s="64"/>
      <c r="MT133" s="26"/>
      <c r="MU133" s="26"/>
      <c r="MV133" s="26"/>
      <c r="MW133" s="26"/>
      <c r="MX133" s="26"/>
      <c r="MY133" s="55"/>
      <c r="MZ133" s="64"/>
      <c r="NA133" s="26"/>
      <c r="NB133" s="26"/>
      <c r="NC133" s="26"/>
      <c r="ND133" s="26"/>
      <c r="NE133" s="26"/>
      <c r="NF133" s="55"/>
      <c r="NG133" s="64"/>
      <c r="NH133" s="26"/>
      <c r="NI133" s="26"/>
      <c r="NJ133" s="26"/>
      <c r="NK133" s="26"/>
      <c r="NL133" s="26"/>
      <c r="NM133" s="55"/>
      <c r="NN133" s="64"/>
      <c r="NO133" s="26"/>
      <c r="NP133" s="26"/>
      <c r="NQ133" s="26"/>
      <c r="NR133" s="26"/>
      <c r="NS133" s="26"/>
      <c r="NT133" s="55"/>
      <c r="NU133" s="64"/>
      <c r="NV133" s="26"/>
      <c r="NW133" s="26"/>
      <c r="NX133" s="26"/>
      <c r="NY133" s="26"/>
      <c r="NZ133" s="26"/>
      <c r="OA133" s="55"/>
      <c r="OB133" s="64"/>
      <c r="OC133" s="26"/>
      <c r="OD133" s="26"/>
      <c r="OE133" s="26"/>
      <c r="OF133" s="26"/>
      <c r="OG133" s="26"/>
      <c r="OH133" s="55"/>
      <c r="OI133" s="64"/>
      <c r="OJ133" s="26"/>
      <c r="OK133" s="26"/>
      <c r="OL133" s="26"/>
      <c r="OM133" s="26"/>
      <c r="ON133" s="26"/>
      <c r="OO133" s="55"/>
      <c r="OP133" s="64"/>
      <c r="OQ133" s="26"/>
      <c r="OR133" s="26"/>
      <c r="OS133" s="26"/>
      <c r="OT133" s="26"/>
      <c r="OU133" s="26"/>
      <c r="OV133" s="55"/>
      <c r="OW133" s="64"/>
      <c r="OX133" s="26"/>
      <c r="OY133" s="26"/>
      <c r="OZ133" s="26"/>
      <c r="PA133" s="26"/>
      <c r="PB133" s="26"/>
      <c r="PC133" s="55"/>
      <c r="PD133" s="64"/>
      <c r="PE133" s="26"/>
      <c r="PF133" s="26"/>
      <c r="PG133" s="26"/>
      <c r="PH133" s="26"/>
      <c r="PI133" s="26"/>
      <c r="PJ133" s="55"/>
      <c r="PK133" s="64"/>
      <c r="PL133" s="26"/>
      <c r="PM133" s="26"/>
      <c r="PN133" s="26"/>
      <c r="PO133" s="26"/>
      <c r="PP133" s="26"/>
      <c r="PQ133" s="55"/>
      <c r="PR133" s="64"/>
    </row>
    <row r="134" spans="1:434 14670:14670" ht="12" customHeight="1">
      <c r="A134" s="166"/>
      <c r="B134" s="40" t="s">
        <v>2143</v>
      </c>
      <c r="C134" s="26"/>
      <c r="D134" s="26"/>
      <c r="E134" s="26"/>
      <c r="F134" s="55"/>
      <c r="G134" s="64"/>
      <c r="H134" s="26"/>
      <c r="I134" s="26"/>
      <c r="J134" s="26"/>
      <c r="K134" s="26"/>
      <c r="L134" s="26"/>
      <c r="M134" s="55"/>
      <c r="N134" s="64"/>
      <c r="O134" s="26"/>
      <c r="P134" s="26"/>
      <c r="Q134" s="26"/>
      <c r="R134" s="26"/>
      <c r="S134" s="26"/>
      <c r="T134" s="55"/>
      <c r="U134" s="64"/>
      <c r="V134" s="26"/>
      <c r="W134" s="26"/>
      <c r="X134" s="26"/>
      <c r="Y134" s="26"/>
      <c r="Z134" s="26"/>
      <c r="AA134" s="55"/>
      <c r="AB134" s="64"/>
      <c r="AC134" s="26"/>
      <c r="AD134" s="26"/>
      <c r="AE134" s="26"/>
      <c r="AF134" s="26"/>
      <c r="AG134" s="26"/>
      <c r="AH134" s="55"/>
      <c r="AI134" s="64"/>
      <c r="AJ134" s="26"/>
      <c r="AK134" s="26"/>
      <c r="AL134" s="26"/>
      <c r="AM134" s="26"/>
      <c r="AN134" s="26"/>
      <c r="AO134" s="55"/>
      <c r="AP134" s="64"/>
      <c r="AQ134" s="26"/>
      <c r="AR134" s="26"/>
      <c r="AS134" s="26"/>
      <c r="AT134" s="26"/>
      <c r="AU134" s="26"/>
      <c r="AV134" s="55"/>
      <c r="AW134" s="64"/>
      <c r="AX134" s="26"/>
      <c r="AY134" s="26"/>
      <c r="AZ134" s="26"/>
      <c r="BA134" s="26"/>
      <c r="BB134" s="26"/>
      <c r="BC134" s="55"/>
      <c r="BD134" s="64"/>
      <c r="BE134" s="26"/>
      <c r="BF134" s="26"/>
      <c r="BG134" s="26"/>
      <c r="BH134" s="26"/>
      <c r="BI134" s="26"/>
      <c r="BJ134" s="55"/>
      <c r="BK134" s="64"/>
      <c r="BL134" s="26"/>
      <c r="BM134" s="26"/>
      <c r="BN134" s="26"/>
      <c r="BO134" s="26"/>
      <c r="BP134" s="26"/>
      <c r="BQ134" s="55"/>
      <c r="BR134" s="64"/>
      <c r="BS134" s="26"/>
      <c r="BT134" s="26"/>
      <c r="BU134" s="26"/>
      <c r="BV134" s="26"/>
      <c r="BW134" s="26"/>
      <c r="BX134" s="55"/>
      <c r="BY134" s="64"/>
      <c r="BZ134" s="26"/>
      <c r="CA134" s="26"/>
      <c r="CB134" s="26"/>
      <c r="CC134" s="26"/>
      <c r="CD134" s="26"/>
      <c r="CE134" s="55"/>
      <c r="CF134" s="64"/>
      <c r="CG134" s="26"/>
      <c r="CH134" s="26"/>
      <c r="CI134" s="26"/>
      <c r="CJ134" s="26"/>
      <c r="CK134" s="26"/>
      <c r="CL134" s="55"/>
      <c r="CM134" s="64"/>
      <c r="CN134" s="26"/>
      <c r="CO134" s="26"/>
      <c r="CP134" s="26"/>
      <c r="CQ134" s="26"/>
      <c r="CR134" s="26"/>
      <c r="CS134" s="55"/>
      <c r="CT134" s="64"/>
      <c r="CU134" s="26"/>
      <c r="CV134" s="26"/>
      <c r="CW134" s="26"/>
      <c r="CX134" s="26"/>
      <c r="CY134" s="26"/>
      <c r="CZ134" s="55"/>
      <c r="DA134" s="64"/>
      <c r="DB134" s="26"/>
      <c r="DC134" s="26"/>
      <c r="DD134" s="26"/>
      <c r="DE134" s="26"/>
      <c r="DF134" s="26"/>
      <c r="DG134" s="55"/>
      <c r="DH134" s="64"/>
      <c r="DI134" s="26"/>
      <c r="DJ134" s="26"/>
      <c r="DK134" s="26"/>
      <c r="DL134" s="26"/>
      <c r="DM134" s="26"/>
      <c r="DN134" s="55"/>
      <c r="DO134" s="64"/>
      <c r="DP134" s="26"/>
      <c r="DQ134" s="26"/>
      <c r="DR134" s="26"/>
      <c r="DS134" s="26"/>
      <c r="DT134" s="26"/>
      <c r="DU134" s="55"/>
      <c r="DV134" s="64"/>
      <c r="DW134" s="26"/>
      <c r="DX134" s="26"/>
      <c r="DY134" s="26"/>
      <c r="DZ134" s="26"/>
      <c r="EA134" s="26"/>
      <c r="EB134" s="55"/>
      <c r="EC134" s="64"/>
      <c r="ED134" s="26"/>
      <c r="EE134" s="26"/>
      <c r="EF134" s="26"/>
      <c r="EG134" s="26"/>
      <c r="EH134" s="26"/>
      <c r="EI134" s="55"/>
      <c r="EJ134" s="64"/>
      <c r="EK134" s="26"/>
      <c r="EL134" s="26"/>
      <c r="EM134" s="26"/>
      <c r="EN134" s="26"/>
      <c r="EO134" s="26"/>
      <c r="EP134" s="55"/>
      <c r="EQ134" s="64"/>
      <c r="ER134" s="26"/>
      <c r="ES134" s="26"/>
      <c r="ET134" s="26"/>
      <c r="EU134" s="26"/>
      <c r="EV134" s="26"/>
      <c r="EW134" s="55"/>
      <c r="EX134" s="64"/>
      <c r="EY134" s="26"/>
      <c r="EZ134" s="26"/>
      <c r="FA134" s="26"/>
      <c r="FB134" s="26"/>
      <c r="FC134" s="26"/>
      <c r="FD134" s="55"/>
      <c r="FE134" s="64"/>
      <c r="FF134" s="26"/>
      <c r="FG134" s="26"/>
      <c r="FH134" s="26"/>
      <c r="FI134" s="26"/>
      <c r="FJ134" s="26"/>
      <c r="FK134" s="55"/>
      <c r="FL134" s="64"/>
      <c r="FM134" s="26"/>
      <c r="FN134" s="26"/>
      <c r="FO134" s="26"/>
      <c r="FP134" s="26"/>
      <c r="FQ134" s="26"/>
      <c r="FR134" s="55"/>
      <c r="FS134" s="64"/>
      <c r="FT134" s="26"/>
      <c r="FU134" s="26"/>
      <c r="FV134" s="26"/>
      <c r="FW134" s="26"/>
      <c r="FX134" s="26"/>
      <c r="FY134" s="55"/>
      <c r="FZ134" s="64"/>
      <c r="GA134" s="26"/>
      <c r="GB134" s="26"/>
      <c r="GC134" s="26"/>
      <c r="GD134" s="26"/>
      <c r="GE134" s="26"/>
      <c r="GF134" s="55"/>
      <c r="GG134" s="64"/>
      <c r="GH134" s="26"/>
      <c r="GI134" s="26"/>
      <c r="GJ134" s="26"/>
      <c r="GK134" s="26"/>
      <c r="GL134" s="26"/>
      <c r="GM134" s="55"/>
      <c r="GN134" s="64"/>
      <c r="GO134" s="26"/>
      <c r="GP134" s="26"/>
      <c r="GQ134" s="26"/>
      <c r="GR134" s="26"/>
      <c r="GS134" s="26"/>
      <c r="GT134" s="55"/>
      <c r="GU134" s="64"/>
      <c r="GV134" s="26"/>
      <c r="GW134" s="26"/>
      <c r="GX134" s="26"/>
      <c r="GY134" s="26"/>
      <c r="GZ134" s="26"/>
      <c r="HA134" s="55"/>
      <c r="HB134" s="64"/>
      <c r="HC134" s="26"/>
      <c r="HD134" s="26"/>
      <c r="HE134" s="26"/>
      <c r="HF134" s="26"/>
      <c r="HG134" s="26"/>
      <c r="HH134" s="55"/>
      <c r="HI134" s="64"/>
      <c r="HJ134" s="26"/>
      <c r="HK134" s="26"/>
      <c r="HL134" s="26"/>
      <c r="HM134" s="26"/>
      <c r="HN134" s="26"/>
      <c r="HO134" s="55"/>
      <c r="HP134" s="64"/>
      <c r="HQ134" s="26"/>
      <c r="HR134" s="26"/>
      <c r="HS134" s="26"/>
      <c r="HT134" s="26"/>
      <c r="HU134" s="26"/>
      <c r="HV134" s="55"/>
      <c r="HW134" s="64"/>
      <c r="HX134" s="26"/>
      <c r="HY134" s="26"/>
      <c r="HZ134" s="26"/>
      <c r="IA134" s="26"/>
      <c r="IB134" s="26"/>
      <c r="IC134" s="55"/>
      <c r="ID134" s="64"/>
      <c r="IE134" s="26"/>
      <c r="IF134" s="26"/>
      <c r="IG134" s="26"/>
      <c r="IH134" s="26"/>
      <c r="II134" s="26"/>
      <c r="IJ134" s="55"/>
      <c r="IK134" s="64"/>
      <c r="IL134" s="26"/>
      <c r="IM134" s="26"/>
      <c r="IN134" s="26"/>
      <c r="IO134" s="26"/>
      <c r="IP134" s="26"/>
      <c r="IQ134" s="55"/>
      <c r="IR134" s="64"/>
      <c r="IS134" s="26"/>
      <c r="IT134" s="26"/>
      <c r="IU134" s="26"/>
      <c r="IV134" s="26"/>
      <c r="IW134" s="26"/>
      <c r="IX134" s="55"/>
      <c r="IY134" s="64"/>
      <c r="IZ134" s="26"/>
      <c r="JA134" s="26"/>
      <c r="JB134" s="26"/>
      <c r="JC134" s="26"/>
      <c r="JD134" s="26"/>
      <c r="JE134" s="55"/>
      <c r="JF134" s="64"/>
      <c r="JG134" s="26"/>
      <c r="JH134" s="26"/>
      <c r="JI134" s="26"/>
      <c r="JJ134" s="26"/>
      <c r="JK134" s="26"/>
      <c r="JL134" s="55"/>
      <c r="JM134" s="64"/>
      <c r="JN134" s="26"/>
      <c r="JO134" s="26"/>
      <c r="JP134" s="26"/>
      <c r="JQ134" s="26"/>
      <c r="JR134" s="26"/>
      <c r="JS134" s="55"/>
      <c r="JT134" s="64"/>
      <c r="JU134" s="26"/>
      <c r="JV134" s="26"/>
      <c r="JW134" s="26"/>
      <c r="JX134" s="26"/>
      <c r="JY134" s="26"/>
      <c r="JZ134" s="55"/>
      <c r="KA134" s="64"/>
      <c r="KB134" s="26"/>
      <c r="KC134" s="26"/>
      <c r="KD134" s="26"/>
      <c r="KE134" s="26"/>
      <c r="KF134" s="26"/>
      <c r="KG134" s="55"/>
      <c r="KH134" s="64"/>
      <c r="KI134" s="26"/>
      <c r="KJ134" s="26"/>
      <c r="KK134" s="26"/>
      <c r="KL134" s="26"/>
      <c r="KM134" s="26"/>
      <c r="KN134" s="55"/>
      <c r="KO134" s="64"/>
      <c r="KP134" s="26"/>
      <c r="KQ134" s="26"/>
      <c r="KR134" s="26"/>
      <c r="KS134" s="26"/>
      <c r="KT134" s="26"/>
      <c r="KU134" s="55"/>
      <c r="KV134" s="64"/>
      <c r="KW134" s="26"/>
      <c r="KX134" s="26"/>
      <c r="KY134" s="26"/>
      <c r="KZ134" s="26"/>
      <c r="LA134" s="26"/>
      <c r="LB134" s="55"/>
      <c r="LC134" s="64"/>
      <c r="LD134" s="26"/>
      <c r="LE134" s="26"/>
      <c r="LF134" s="26"/>
      <c r="LG134" s="26"/>
      <c r="LH134" s="26"/>
      <c r="LI134" s="55"/>
      <c r="LJ134" s="64"/>
      <c r="LK134" s="26"/>
      <c r="LL134" s="26"/>
      <c r="LM134" s="26"/>
      <c r="LN134" s="26"/>
      <c r="LO134" s="26"/>
      <c r="LP134" s="55"/>
      <c r="LQ134" s="64"/>
      <c r="LR134" s="26"/>
      <c r="LS134" s="26"/>
      <c r="LT134" s="26"/>
      <c r="LU134" s="26"/>
      <c r="LV134" s="26"/>
      <c r="LW134" s="55"/>
      <c r="LX134" s="64"/>
      <c r="LY134" s="26"/>
      <c r="LZ134" s="26"/>
      <c r="MA134" s="26"/>
      <c r="MB134" s="26"/>
      <c r="MC134" s="26"/>
      <c r="MD134" s="55"/>
      <c r="ME134" s="64"/>
      <c r="MF134" s="26"/>
      <c r="MG134" s="26"/>
      <c r="MH134" s="26"/>
      <c r="MI134" s="26"/>
      <c r="MJ134" s="26"/>
      <c r="MK134" s="55"/>
      <c r="ML134" s="64"/>
      <c r="MM134" s="26"/>
      <c r="MN134" s="26"/>
      <c r="MO134" s="26"/>
      <c r="MP134" s="26"/>
      <c r="MQ134" s="26"/>
      <c r="MR134" s="55"/>
      <c r="MS134" s="64"/>
      <c r="MT134" s="26"/>
      <c r="MU134" s="26"/>
      <c r="MV134" s="26"/>
      <c r="MW134" s="26"/>
      <c r="MX134" s="26"/>
      <c r="MY134" s="55"/>
      <c r="MZ134" s="64"/>
      <c r="NA134" s="26"/>
      <c r="NB134" s="26"/>
      <c r="NC134" s="26"/>
      <c r="ND134" s="26"/>
      <c r="NE134" s="26"/>
      <c r="NF134" s="55"/>
      <c r="NG134" s="64"/>
      <c r="NH134" s="26"/>
      <c r="NI134" s="26"/>
      <c r="NJ134" s="26"/>
      <c r="NK134" s="26"/>
      <c r="NL134" s="26"/>
      <c r="NM134" s="55"/>
      <c r="NN134" s="64"/>
      <c r="NO134" s="26"/>
      <c r="NP134" s="26"/>
      <c r="NQ134" s="26"/>
      <c r="NR134" s="26"/>
      <c r="NS134" s="26"/>
      <c r="NT134" s="55"/>
      <c r="NU134" s="64"/>
      <c r="NV134" s="26"/>
      <c r="NW134" s="26"/>
      <c r="NX134" s="26"/>
      <c r="NY134" s="26"/>
      <c r="NZ134" s="26"/>
      <c r="OA134" s="55"/>
      <c r="OB134" s="64"/>
      <c r="OC134" s="26"/>
      <c r="OD134" s="26"/>
      <c r="OE134" s="26"/>
      <c r="OF134" s="26"/>
      <c r="OG134" s="26"/>
      <c r="OH134" s="55"/>
      <c r="OI134" s="64"/>
      <c r="OJ134" s="26"/>
      <c r="OK134" s="26"/>
      <c r="OL134" s="26"/>
      <c r="OM134" s="26"/>
      <c r="ON134" s="26"/>
      <c r="OO134" s="55"/>
      <c r="OP134" s="64"/>
      <c r="OQ134" s="26"/>
      <c r="OR134" s="26"/>
      <c r="OS134" s="26"/>
      <c r="OT134" s="26"/>
      <c r="OU134" s="26"/>
      <c r="OV134" s="55"/>
      <c r="OW134" s="64"/>
      <c r="OX134" s="26"/>
      <c r="OY134" s="26"/>
      <c r="OZ134" s="26"/>
      <c r="PA134" s="26"/>
      <c r="PB134" s="26"/>
      <c r="PC134" s="55"/>
      <c r="PD134" s="64"/>
      <c r="PE134" s="26"/>
      <c r="PF134" s="26"/>
      <c r="PG134" s="26"/>
      <c r="PH134" s="26"/>
      <c r="PI134" s="26"/>
      <c r="PJ134" s="55"/>
      <c r="PK134" s="64"/>
      <c r="PL134" s="26"/>
      <c r="PM134" s="26"/>
      <c r="PN134" s="26"/>
      <c r="PO134" s="26"/>
      <c r="PP134" s="26"/>
      <c r="PQ134" s="55"/>
      <c r="PR134" s="64"/>
    </row>
    <row r="135" spans="1:434 14670:14670" ht="12" customHeight="1">
      <c r="A135" s="166"/>
      <c r="B135" s="40" t="s">
        <v>2171</v>
      </c>
      <c r="C135" s="26"/>
      <c r="D135" s="26"/>
      <c r="E135" s="26"/>
      <c r="F135" s="55"/>
      <c r="G135" s="64"/>
      <c r="H135" s="26"/>
      <c r="I135" s="26"/>
      <c r="J135" s="26"/>
      <c r="K135" s="26"/>
      <c r="L135" s="26"/>
      <c r="M135" s="55"/>
      <c r="N135" s="64"/>
      <c r="O135" s="26"/>
      <c r="P135" s="26"/>
      <c r="Q135" s="26"/>
      <c r="R135" s="26"/>
      <c r="S135" s="26"/>
      <c r="T135" s="55"/>
      <c r="U135" s="64"/>
      <c r="V135" s="26"/>
      <c r="W135" s="26"/>
      <c r="X135" s="26"/>
      <c r="Y135" s="26"/>
      <c r="Z135" s="26"/>
      <c r="AA135" s="55"/>
      <c r="AB135" s="64"/>
      <c r="AC135" s="26"/>
      <c r="AD135" s="26"/>
      <c r="AE135" s="26"/>
      <c r="AF135" s="26"/>
      <c r="AG135" s="26"/>
      <c r="AH135" s="55"/>
      <c r="AI135" s="64"/>
      <c r="AJ135" s="26"/>
      <c r="AK135" s="26"/>
      <c r="AL135" s="26"/>
      <c r="AM135" s="26"/>
      <c r="AN135" s="26"/>
      <c r="AO135" s="55"/>
      <c r="AP135" s="64"/>
      <c r="AQ135" s="26"/>
      <c r="AR135" s="26"/>
      <c r="AS135" s="26"/>
      <c r="AT135" s="26"/>
      <c r="AU135" s="26"/>
      <c r="AV135" s="55"/>
      <c r="AW135" s="64"/>
      <c r="AX135" s="26"/>
      <c r="AY135" s="26"/>
      <c r="AZ135" s="26"/>
      <c r="BA135" s="26"/>
      <c r="BB135" s="26"/>
      <c r="BC135" s="55"/>
      <c r="BD135" s="64"/>
      <c r="BE135" s="26"/>
      <c r="BF135" s="26"/>
      <c r="BG135" s="26"/>
      <c r="BH135" s="26"/>
      <c r="BI135" s="26"/>
      <c r="BJ135" s="55"/>
      <c r="BK135" s="64"/>
      <c r="BL135" s="26"/>
      <c r="BM135" s="26"/>
      <c r="BN135" s="26"/>
      <c r="BO135" s="26"/>
      <c r="BP135" s="26"/>
      <c r="BQ135" s="55"/>
      <c r="BR135" s="64"/>
      <c r="BS135" s="26"/>
      <c r="BT135" s="26"/>
      <c r="BU135" s="26"/>
      <c r="BV135" s="26"/>
      <c r="BW135" s="26"/>
      <c r="BX135" s="55"/>
      <c r="BY135" s="64"/>
      <c r="BZ135" s="26"/>
      <c r="CA135" s="26"/>
      <c r="CB135" s="26"/>
      <c r="CC135" s="26"/>
      <c r="CD135" s="26"/>
      <c r="CE135" s="55"/>
      <c r="CF135" s="64"/>
      <c r="CG135" s="26"/>
      <c r="CH135" s="26"/>
      <c r="CI135" s="26"/>
      <c r="CJ135" s="26"/>
      <c r="CK135" s="26"/>
      <c r="CL135" s="55"/>
      <c r="CM135" s="64"/>
      <c r="CN135" s="26"/>
      <c r="CO135" s="26"/>
      <c r="CP135" s="26"/>
      <c r="CQ135" s="26"/>
      <c r="CR135" s="26"/>
      <c r="CS135" s="55"/>
      <c r="CT135" s="64"/>
      <c r="CU135" s="26"/>
      <c r="CV135" s="26"/>
      <c r="CW135" s="26"/>
      <c r="CX135" s="26"/>
      <c r="CY135" s="26"/>
      <c r="CZ135" s="55"/>
      <c r="DA135" s="64"/>
      <c r="DB135" s="26"/>
      <c r="DC135" s="26"/>
      <c r="DD135" s="26"/>
      <c r="DE135" s="26"/>
      <c r="DF135" s="26"/>
      <c r="DG135" s="55"/>
      <c r="DH135" s="64"/>
      <c r="DI135" s="26"/>
      <c r="DJ135" s="26"/>
      <c r="DK135" s="26"/>
      <c r="DL135" s="26"/>
      <c r="DM135" s="26"/>
      <c r="DN135" s="55"/>
      <c r="DO135" s="64"/>
      <c r="DP135" s="26"/>
      <c r="DQ135" s="26"/>
      <c r="DR135" s="26"/>
      <c r="DS135" s="26"/>
      <c r="DT135" s="26"/>
      <c r="DU135" s="55"/>
      <c r="DV135" s="64"/>
      <c r="DW135" s="26"/>
      <c r="DX135" s="26"/>
      <c r="DY135" s="26"/>
      <c r="DZ135" s="26"/>
      <c r="EA135" s="26"/>
      <c r="EB135" s="55"/>
      <c r="EC135" s="64"/>
      <c r="ED135" s="26"/>
      <c r="EE135" s="26"/>
      <c r="EF135" s="26"/>
      <c r="EG135" s="26"/>
      <c r="EH135" s="26"/>
      <c r="EI135" s="55"/>
      <c r="EJ135" s="64"/>
      <c r="EK135" s="26"/>
      <c r="EL135" s="26"/>
      <c r="EM135" s="26"/>
      <c r="EN135" s="26"/>
      <c r="EO135" s="26"/>
      <c r="EP135" s="55"/>
      <c r="EQ135" s="64"/>
      <c r="ER135" s="26"/>
      <c r="ES135" s="26"/>
      <c r="ET135" s="26"/>
      <c r="EU135" s="26"/>
      <c r="EV135" s="26"/>
      <c r="EW135" s="55"/>
      <c r="EX135" s="64"/>
      <c r="EY135" s="26"/>
      <c r="EZ135" s="26"/>
      <c r="FA135" s="26"/>
      <c r="FB135" s="26"/>
      <c r="FC135" s="26"/>
      <c r="FD135" s="55"/>
      <c r="FE135" s="64"/>
      <c r="FF135" s="26"/>
      <c r="FG135" s="26"/>
      <c r="FH135" s="26"/>
      <c r="FI135" s="26"/>
      <c r="FJ135" s="26"/>
      <c r="FK135" s="55"/>
      <c r="FL135" s="64"/>
      <c r="FM135" s="26"/>
      <c r="FN135" s="26"/>
      <c r="FO135" s="26"/>
      <c r="FP135" s="26"/>
      <c r="FQ135" s="26"/>
      <c r="FR135" s="55"/>
      <c r="FS135" s="64"/>
      <c r="FT135" s="26"/>
      <c r="FU135" s="26"/>
      <c r="FV135" s="26"/>
      <c r="FW135" s="26"/>
      <c r="FX135" s="26"/>
      <c r="FY135" s="55"/>
      <c r="FZ135" s="64"/>
      <c r="GA135" s="26"/>
      <c r="GB135" s="26"/>
      <c r="GC135" s="26"/>
      <c r="GD135" s="26"/>
      <c r="GE135" s="26"/>
      <c r="GF135" s="55"/>
      <c r="GG135" s="64"/>
      <c r="GH135" s="26"/>
      <c r="GI135" s="26"/>
      <c r="GJ135" s="26"/>
      <c r="GK135" s="26"/>
      <c r="GL135" s="26"/>
      <c r="GM135" s="55"/>
      <c r="GN135" s="64"/>
      <c r="GO135" s="26"/>
      <c r="GP135" s="26"/>
      <c r="GQ135" s="26"/>
      <c r="GR135" s="26"/>
      <c r="GS135" s="26"/>
      <c r="GT135" s="55"/>
      <c r="GU135" s="64"/>
      <c r="GV135" s="26"/>
      <c r="GW135" s="26"/>
      <c r="GX135" s="26"/>
      <c r="GY135" s="26"/>
      <c r="GZ135" s="26"/>
      <c r="HA135" s="55"/>
      <c r="HB135" s="64"/>
      <c r="HC135" s="26"/>
      <c r="HD135" s="26"/>
      <c r="HE135" s="26"/>
      <c r="HF135" s="26"/>
      <c r="HG135" s="26"/>
      <c r="HH135" s="55"/>
      <c r="HI135" s="64"/>
      <c r="HJ135" s="26"/>
      <c r="HK135" s="26"/>
      <c r="HL135" s="26"/>
      <c r="HM135" s="26"/>
      <c r="HN135" s="26"/>
      <c r="HO135" s="55"/>
      <c r="HP135" s="64"/>
      <c r="HQ135" s="26"/>
      <c r="HR135" s="26"/>
      <c r="HS135" s="26"/>
      <c r="HT135" s="26"/>
      <c r="HU135" s="26"/>
      <c r="HV135" s="55"/>
      <c r="HW135" s="64"/>
      <c r="HX135" s="26"/>
      <c r="HY135" s="26"/>
      <c r="HZ135" s="26"/>
      <c r="IA135" s="26"/>
      <c r="IB135" s="26"/>
      <c r="IC135" s="55"/>
      <c r="ID135" s="64"/>
      <c r="IE135" s="26"/>
      <c r="IF135" s="26"/>
      <c r="IG135" s="26"/>
      <c r="IH135" s="26"/>
      <c r="II135" s="26"/>
      <c r="IJ135" s="55"/>
      <c r="IK135" s="64"/>
      <c r="IL135" s="26"/>
      <c r="IM135" s="26"/>
      <c r="IN135" s="26"/>
      <c r="IO135" s="26"/>
      <c r="IP135" s="26"/>
      <c r="IQ135" s="55"/>
      <c r="IR135" s="64"/>
      <c r="IS135" s="26"/>
      <c r="IT135" s="26"/>
      <c r="IU135" s="26"/>
      <c r="IV135" s="26"/>
      <c r="IW135" s="26"/>
      <c r="IX135" s="55"/>
      <c r="IY135" s="64"/>
      <c r="IZ135" s="26"/>
      <c r="JA135" s="26"/>
      <c r="JB135" s="26"/>
      <c r="JC135" s="26"/>
      <c r="JD135" s="26"/>
      <c r="JE135" s="55"/>
      <c r="JF135" s="64"/>
      <c r="JG135" s="26"/>
      <c r="JH135" s="26"/>
      <c r="JI135" s="26"/>
      <c r="JJ135" s="26"/>
      <c r="JK135" s="26"/>
      <c r="JL135" s="55"/>
      <c r="JM135" s="64"/>
      <c r="JN135" s="26"/>
      <c r="JO135" s="26"/>
      <c r="JP135" s="26"/>
      <c r="JQ135" s="26"/>
      <c r="JR135" s="26"/>
      <c r="JS135" s="55"/>
      <c r="JT135" s="64"/>
      <c r="JU135" s="26"/>
      <c r="JV135" s="26"/>
      <c r="JW135" s="26"/>
      <c r="JX135" s="26"/>
      <c r="JY135" s="26"/>
      <c r="JZ135" s="55"/>
      <c r="KA135" s="64"/>
      <c r="KB135" s="26"/>
      <c r="KC135" s="26"/>
      <c r="KD135" s="26"/>
      <c r="KE135" s="26"/>
      <c r="KF135" s="26"/>
      <c r="KG135" s="55"/>
      <c r="KH135" s="64"/>
      <c r="KI135" s="26"/>
      <c r="KJ135" s="26"/>
      <c r="KK135" s="26"/>
      <c r="KL135" s="26"/>
      <c r="KM135" s="26"/>
      <c r="KN135" s="55"/>
      <c r="KO135" s="64"/>
      <c r="KP135" s="26"/>
      <c r="KQ135" s="26"/>
      <c r="KR135" s="26"/>
      <c r="KS135" s="26"/>
      <c r="KT135" s="26"/>
      <c r="KU135" s="55"/>
      <c r="KV135" s="64"/>
      <c r="KW135" s="26"/>
      <c r="KX135" s="26"/>
      <c r="KY135" s="26"/>
      <c r="KZ135" s="26"/>
      <c r="LA135" s="26"/>
      <c r="LB135" s="55"/>
      <c r="LC135" s="64"/>
      <c r="LD135" s="26"/>
      <c r="LE135" s="26"/>
      <c r="LF135" s="26"/>
      <c r="LG135" s="26"/>
      <c r="LH135" s="26"/>
      <c r="LI135" s="55"/>
      <c r="LJ135" s="64"/>
      <c r="LK135" s="26"/>
      <c r="LL135" s="26"/>
      <c r="LM135" s="26"/>
      <c r="LN135" s="26"/>
      <c r="LO135" s="26"/>
      <c r="LP135" s="55"/>
      <c r="LQ135" s="64"/>
      <c r="LR135" s="26"/>
      <c r="LS135" s="26"/>
      <c r="LT135" s="26"/>
      <c r="LU135" s="26"/>
      <c r="LV135" s="26"/>
      <c r="LW135" s="55"/>
      <c r="LX135" s="64"/>
      <c r="LY135" s="26"/>
      <c r="LZ135" s="26"/>
      <c r="MA135" s="26"/>
      <c r="MB135" s="26"/>
      <c r="MC135" s="26"/>
      <c r="MD135" s="55"/>
      <c r="ME135" s="64"/>
      <c r="MF135" s="26"/>
      <c r="MG135" s="26"/>
      <c r="MH135" s="26"/>
      <c r="MI135" s="26"/>
      <c r="MJ135" s="26"/>
      <c r="MK135" s="55"/>
      <c r="ML135" s="64"/>
      <c r="MM135" s="26"/>
      <c r="MN135" s="26"/>
      <c r="MO135" s="26"/>
      <c r="MP135" s="26"/>
      <c r="MQ135" s="26"/>
      <c r="MR135" s="55"/>
      <c r="MS135" s="64"/>
      <c r="MT135" s="26"/>
      <c r="MU135" s="26"/>
      <c r="MV135" s="26"/>
      <c r="MW135" s="26"/>
      <c r="MX135" s="26"/>
      <c r="MY135" s="55"/>
      <c r="MZ135" s="64"/>
      <c r="NA135" s="26"/>
      <c r="NB135" s="26"/>
      <c r="NC135" s="26"/>
      <c r="ND135" s="26"/>
      <c r="NE135" s="26"/>
      <c r="NF135" s="55"/>
      <c r="NG135" s="64"/>
      <c r="NH135" s="26"/>
      <c r="NI135" s="26"/>
      <c r="NJ135" s="26"/>
      <c r="NK135" s="26"/>
      <c r="NL135" s="26"/>
      <c r="NM135" s="55"/>
      <c r="NN135" s="64"/>
      <c r="NO135" s="26"/>
      <c r="NP135" s="26"/>
      <c r="NQ135" s="26"/>
      <c r="NR135" s="26"/>
      <c r="NS135" s="26"/>
      <c r="NT135" s="55"/>
      <c r="NU135" s="64"/>
      <c r="NV135" s="26"/>
      <c r="NW135" s="26"/>
      <c r="NX135" s="26"/>
      <c r="NY135" s="26"/>
      <c r="NZ135" s="26"/>
      <c r="OA135" s="55"/>
      <c r="OB135" s="64"/>
      <c r="OC135" s="26"/>
      <c r="OD135" s="26"/>
      <c r="OE135" s="26"/>
      <c r="OF135" s="26"/>
      <c r="OG135" s="26"/>
      <c r="OH135" s="55"/>
      <c r="OI135" s="64"/>
      <c r="OJ135" s="26"/>
      <c r="OK135" s="26"/>
      <c r="OL135" s="26"/>
      <c r="OM135" s="26"/>
      <c r="ON135" s="26"/>
      <c r="OO135" s="55"/>
      <c r="OP135" s="64"/>
      <c r="OQ135" s="26"/>
      <c r="OR135" s="26"/>
      <c r="OS135" s="26"/>
      <c r="OT135" s="26"/>
      <c r="OU135" s="26"/>
      <c r="OV135" s="55"/>
      <c r="OW135" s="64"/>
      <c r="OX135" s="26"/>
      <c r="OY135" s="26"/>
      <c r="OZ135" s="26"/>
      <c r="PA135" s="26"/>
      <c r="PB135" s="26"/>
      <c r="PC135" s="55"/>
      <c r="PD135" s="64"/>
      <c r="PE135" s="26"/>
      <c r="PF135" s="26"/>
      <c r="PG135" s="26"/>
      <c r="PH135" s="26"/>
      <c r="PI135" s="26"/>
      <c r="PJ135" s="55"/>
      <c r="PK135" s="64"/>
      <c r="PL135" s="26"/>
      <c r="PM135" s="26"/>
      <c r="PN135" s="26"/>
      <c r="PO135" s="26"/>
      <c r="PP135" s="26"/>
      <c r="PQ135" s="55"/>
      <c r="PR135" s="64"/>
    </row>
    <row r="136" spans="1:434 14670:14670" s="48" customFormat="1" ht="12" customHeight="1">
      <c r="A136" s="166"/>
      <c r="B136" s="47" t="s">
        <v>2172</v>
      </c>
      <c r="C136" s="50">
        <v>465</v>
      </c>
      <c r="D136" s="50">
        <v>465</v>
      </c>
      <c r="E136" s="50">
        <v>465</v>
      </c>
      <c r="F136" s="50"/>
      <c r="G136" s="65"/>
      <c r="H136" s="50"/>
      <c r="I136" s="50">
        <v>375</v>
      </c>
      <c r="J136" s="50">
        <v>345</v>
      </c>
      <c r="K136" s="50">
        <v>465</v>
      </c>
      <c r="L136" s="50">
        <v>345</v>
      </c>
      <c r="M136" s="50"/>
      <c r="N136" s="65"/>
      <c r="O136" s="50">
        <v>315</v>
      </c>
      <c r="P136" s="50">
        <v>465</v>
      </c>
      <c r="Q136" s="50">
        <v>465</v>
      </c>
      <c r="R136" s="50">
        <v>285</v>
      </c>
      <c r="S136" s="50">
        <v>465</v>
      </c>
      <c r="T136" s="50"/>
      <c r="U136" s="65"/>
      <c r="V136" s="50">
        <v>435</v>
      </c>
      <c r="W136" s="50">
        <v>465</v>
      </c>
      <c r="X136" s="50">
        <v>465</v>
      </c>
      <c r="Y136" s="50">
        <v>465</v>
      </c>
      <c r="Z136" s="50">
        <v>285</v>
      </c>
      <c r="AA136" s="50"/>
      <c r="AB136" s="65"/>
      <c r="AC136" s="50">
        <v>435</v>
      </c>
      <c r="AD136" s="50">
        <v>465</v>
      </c>
      <c r="AE136" s="50">
        <v>465</v>
      </c>
      <c r="AF136" s="50"/>
      <c r="AG136" s="50"/>
      <c r="AH136" s="50"/>
      <c r="AI136" s="65"/>
      <c r="AJ136" s="50">
        <v>435</v>
      </c>
      <c r="AK136" s="50">
        <v>465</v>
      </c>
      <c r="AL136" s="50">
        <v>465</v>
      </c>
      <c r="AM136" s="50">
        <v>465</v>
      </c>
      <c r="AN136" s="50">
        <v>465</v>
      </c>
      <c r="AO136" s="50"/>
      <c r="AP136" s="65"/>
      <c r="AQ136" s="50">
        <v>465</v>
      </c>
      <c r="AR136" s="50">
        <v>465</v>
      </c>
      <c r="AS136" s="50">
        <v>465</v>
      </c>
      <c r="AT136" s="50">
        <v>465</v>
      </c>
      <c r="AU136" s="50">
        <v>465</v>
      </c>
      <c r="AV136" s="50"/>
      <c r="AW136" s="65"/>
      <c r="AX136" s="50">
        <v>435</v>
      </c>
      <c r="AY136" s="50">
        <v>465</v>
      </c>
      <c r="AZ136" s="50">
        <v>465</v>
      </c>
      <c r="BA136" s="50">
        <v>465</v>
      </c>
      <c r="BB136" s="50">
        <v>465</v>
      </c>
      <c r="BC136" s="50"/>
      <c r="BD136" s="65"/>
      <c r="BE136" s="50">
        <v>465</v>
      </c>
      <c r="BF136" s="50">
        <v>465</v>
      </c>
      <c r="BG136" s="50"/>
      <c r="BH136" s="50">
        <v>465</v>
      </c>
      <c r="BI136" s="50">
        <v>465</v>
      </c>
      <c r="BJ136" s="50"/>
      <c r="BK136" s="65"/>
      <c r="BL136" s="50">
        <v>465</v>
      </c>
      <c r="BM136" s="50">
        <v>465</v>
      </c>
      <c r="BN136" s="50">
        <v>465</v>
      </c>
      <c r="BO136" s="50">
        <v>465</v>
      </c>
      <c r="BP136" s="50"/>
      <c r="BQ136" s="50"/>
      <c r="BR136" s="65"/>
      <c r="BS136" s="50">
        <v>465</v>
      </c>
      <c r="BT136" s="50">
        <v>465</v>
      </c>
      <c r="BU136" s="50">
        <v>465</v>
      </c>
      <c r="BV136" s="50">
        <v>465</v>
      </c>
      <c r="BW136" s="50">
        <v>465</v>
      </c>
      <c r="BX136" s="50"/>
      <c r="BY136" s="65"/>
      <c r="BZ136" s="50">
        <v>465</v>
      </c>
      <c r="CA136" s="50">
        <v>465</v>
      </c>
      <c r="CB136" s="50">
        <v>465</v>
      </c>
      <c r="CC136" s="50">
        <v>465</v>
      </c>
      <c r="CD136" s="50"/>
      <c r="CE136" s="50"/>
      <c r="CF136" s="65"/>
      <c r="CG136" s="50">
        <v>465</v>
      </c>
      <c r="CH136" s="50">
        <v>465</v>
      </c>
      <c r="CI136" s="50">
        <v>465</v>
      </c>
      <c r="CJ136" s="50">
        <v>465</v>
      </c>
      <c r="CK136" s="50"/>
      <c r="CL136" s="50"/>
      <c r="CM136" s="65"/>
      <c r="CN136" s="50"/>
      <c r="CO136" s="50"/>
      <c r="CP136" s="50">
        <v>465</v>
      </c>
      <c r="CQ136" s="50">
        <v>465</v>
      </c>
      <c r="CR136" s="50">
        <v>465</v>
      </c>
      <c r="CS136" s="50"/>
      <c r="CT136" s="65"/>
      <c r="CU136" s="50">
        <v>465</v>
      </c>
      <c r="CV136" s="50">
        <v>465</v>
      </c>
      <c r="CW136" s="50">
        <v>465</v>
      </c>
      <c r="CX136" s="50">
        <v>465</v>
      </c>
      <c r="CY136" s="50">
        <v>465</v>
      </c>
      <c r="CZ136" s="50"/>
      <c r="DA136" s="65"/>
      <c r="DB136" s="50">
        <v>465</v>
      </c>
      <c r="DC136" s="50">
        <v>465</v>
      </c>
      <c r="DD136" s="50">
        <v>465</v>
      </c>
      <c r="DE136" s="50"/>
      <c r="DF136" s="50"/>
      <c r="DG136" s="50"/>
      <c r="DH136" s="65"/>
      <c r="DI136" s="50">
        <v>465</v>
      </c>
      <c r="DJ136" s="50">
        <v>465</v>
      </c>
      <c r="DK136" s="50">
        <v>465</v>
      </c>
      <c r="DL136" s="50">
        <v>465</v>
      </c>
      <c r="DM136" s="50"/>
      <c r="DN136" s="50"/>
      <c r="DO136" s="65"/>
      <c r="DP136" s="50"/>
      <c r="DQ136" s="50"/>
      <c r="DR136" s="50">
        <f>465-180</f>
        <v>285</v>
      </c>
      <c r="DS136" s="50">
        <v>465</v>
      </c>
      <c r="DT136" s="50"/>
      <c r="DU136" s="50"/>
      <c r="DV136" s="65"/>
      <c r="DW136" s="50"/>
      <c r="DX136" s="50">
        <v>465</v>
      </c>
      <c r="DY136" s="50">
        <v>465</v>
      </c>
      <c r="DZ136" s="50">
        <v>465</v>
      </c>
      <c r="EA136" s="50">
        <v>465</v>
      </c>
      <c r="EB136" s="50"/>
      <c r="EC136" s="65"/>
      <c r="ED136" s="50"/>
      <c r="EE136" s="50"/>
      <c r="EF136" s="50">
        <v>465</v>
      </c>
      <c r="EG136" s="50">
        <v>465</v>
      </c>
      <c r="EH136" s="50"/>
      <c r="EI136" s="50"/>
      <c r="EJ136" s="65"/>
      <c r="EK136" s="50">
        <v>465</v>
      </c>
      <c r="EL136" s="50">
        <v>465</v>
      </c>
      <c r="EM136" s="50">
        <v>465</v>
      </c>
      <c r="EN136" s="50">
        <v>465</v>
      </c>
      <c r="EO136" s="50"/>
      <c r="EP136" s="50"/>
      <c r="EQ136" s="65"/>
      <c r="ER136" s="50">
        <v>465</v>
      </c>
      <c r="ES136" s="50"/>
      <c r="ET136" s="50">
        <v>465</v>
      </c>
      <c r="EU136" s="50">
        <v>465</v>
      </c>
      <c r="EV136" s="50">
        <v>465</v>
      </c>
      <c r="EW136" s="50"/>
      <c r="EX136" s="65"/>
      <c r="EY136" s="50">
        <v>465</v>
      </c>
      <c r="EZ136" s="50">
        <v>465</v>
      </c>
      <c r="FA136" s="50">
        <v>465</v>
      </c>
      <c r="FB136" s="50">
        <v>465</v>
      </c>
      <c r="FC136" s="50">
        <v>465</v>
      </c>
      <c r="FD136" s="50"/>
      <c r="FE136" s="65"/>
      <c r="FF136" s="50">
        <v>465</v>
      </c>
      <c r="FG136" s="50">
        <v>465</v>
      </c>
      <c r="FH136" s="50">
        <v>465</v>
      </c>
      <c r="FI136" s="50">
        <v>465</v>
      </c>
      <c r="FJ136" s="50">
        <v>465</v>
      </c>
      <c r="FK136" s="50"/>
      <c r="FL136" s="65"/>
      <c r="FM136" s="50">
        <v>465</v>
      </c>
      <c r="FN136" s="50">
        <v>465</v>
      </c>
      <c r="FO136" s="50"/>
      <c r="FP136" s="50">
        <v>465</v>
      </c>
      <c r="FQ136" s="50">
        <v>465</v>
      </c>
      <c r="FR136" s="50"/>
      <c r="FS136" s="65"/>
      <c r="FT136" s="50">
        <f>465-210</f>
        <v>255</v>
      </c>
      <c r="FU136" s="50">
        <v>465</v>
      </c>
      <c r="FV136" s="50">
        <v>465</v>
      </c>
      <c r="FW136" s="50">
        <v>465</v>
      </c>
      <c r="FX136" s="50">
        <v>465</v>
      </c>
      <c r="FY136" s="50"/>
      <c r="FZ136" s="65"/>
      <c r="GA136" s="50">
        <v>465</v>
      </c>
      <c r="GB136" s="50">
        <v>465</v>
      </c>
      <c r="GC136" s="50">
        <v>465</v>
      </c>
      <c r="GD136" s="50">
        <v>0</v>
      </c>
      <c r="GE136" s="50">
        <v>0</v>
      </c>
      <c r="GF136" s="50"/>
      <c r="GG136" s="65"/>
      <c r="GH136" s="50">
        <v>465</v>
      </c>
      <c r="GI136" s="50">
        <v>465</v>
      </c>
      <c r="GJ136" s="50">
        <v>0</v>
      </c>
      <c r="GK136" s="50">
        <v>465</v>
      </c>
      <c r="GL136" s="50">
        <v>465</v>
      </c>
      <c r="GM136" s="50"/>
      <c r="GN136" s="65"/>
      <c r="GO136" s="50"/>
      <c r="GP136" s="50">
        <v>465</v>
      </c>
      <c r="GQ136" s="50">
        <v>465</v>
      </c>
      <c r="GR136" s="50">
        <v>0</v>
      </c>
      <c r="GS136" s="50">
        <v>465</v>
      </c>
      <c r="GT136" s="50"/>
      <c r="GU136" s="65"/>
      <c r="GV136" s="50">
        <v>465</v>
      </c>
      <c r="GW136" s="50">
        <v>465</v>
      </c>
      <c r="GX136" s="50">
        <v>465</v>
      </c>
      <c r="GY136" s="50">
        <v>465</v>
      </c>
      <c r="GZ136" s="50">
        <v>465</v>
      </c>
      <c r="HA136" s="50"/>
      <c r="HB136" s="65"/>
      <c r="HC136" s="50">
        <v>465</v>
      </c>
      <c r="HD136" s="50">
        <v>465</v>
      </c>
      <c r="HE136" s="50">
        <v>465</v>
      </c>
      <c r="HF136" s="50">
        <v>465</v>
      </c>
      <c r="HG136" s="50">
        <v>465</v>
      </c>
      <c r="HH136" s="50"/>
      <c r="HI136" s="65"/>
      <c r="HJ136" s="50">
        <v>465</v>
      </c>
      <c r="HK136" s="50">
        <f>465-300</f>
        <v>165</v>
      </c>
      <c r="HL136" s="50">
        <v>465</v>
      </c>
      <c r="HM136" s="50">
        <v>465</v>
      </c>
      <c r="HN136" s="50">
        <v>465</v>
      </c>
      <c r="HO136" s="50"/>
      <c r="HP136" s="65"/>
      <c r="HQ136" s="50">
        <v>465</v>
      </c>
      <c r="HR136" s="50">
        <v>465</v>
      </c>
      <c r="HS136" s="50">
        <v>0</v>
      </c>
      <c r="HT136" s="50">
        <v>0</v>
      </c>
      <c r="HU136" s="50">
        <v>0</v>
      </c>
      <c r="HV136" s="50"/>
      <c r="HW136" s="65"/>
      <c r="HX136" s="50">
        <v>465</v>
      </c>
      <c r="HY136" s="50">
        <f>465-60</f>
        <v>405</v>
      </c>
      <c r="HZ136" s="50">
        <v>465</v>
      </c>
      <c r="IA136" s="50">
        <v>0</v>
      </c>
      <c r="IB136" s="50">
        <v>300</v>
      </c>
      <c r="IC136" s="50"/>
      <c r="ID136" s="65"/>
      <c r="IE136" s="50">
        <v>0</v>
      </c>
      <c r="IF136" s="50">
        <v>0</v>
      </c>
      <c r="IG136" s="50">
        <v>0</v>
      </c>
      <c r="IH136" s="50">
        <v>0</v>
      </c>
      <c r="II136" s="50">
        <v>0</v>
      </c>
      <c r="IJ136" s="50"/>
      <c r="IK136" s="65"/>
      <c r="IL136" s="50">
        <v>465</v>
      </c>
      <c r="IM136" s="50">
        <v>465</v>
      </c>
      <c r="IN136" s="50">
        <v>465</v>
      </c>
      <c r="IO136" s="50"/>
      <c r="IP136" s="50"/>
      <c r="IQ136" s="50"/>
      <c r="IR136" s="65"/>
      <c r="IS136" s="50">
        <v>0</v>
      </c>
      <c r="IT136" s="50">
        <v>0</v>
      </c>
      <c r="IU136" s="50">
        <v>465</v>
      </c>
      <c r="IV136" s="50">
        <v>0</v>
      </c>
      <c r="IW136" s="50">
        <v>465</v>
      </c>
      <c r="IX136" s="50"/>
      <c r="IY136" s="65"/>
      <c r="IZ136" s="50">
        <v>60</v>
      </c>
      <c r="JA136" s="50">
        <v>465</v>
      </c>
      <c r="JB136" s="50">
        <v>465</v>
      </c>
      <c r="JC136" s="50">
        <v>0</v>
      </c>
      <c r="JD136" s="50">
        <v>465</v>
      </c>
      <c r="JE136" s="50"/>
      <c r="JF136" s="65"/>
      <c r="JG136" s="50">
        <v>430</v>
      </c>
      <c r="JH136" s="50">
        <v>430</v>
      </c>
      <c r="JI136" s="50">
        <v>430</v>
      </c>
      <c r="JJ136" s="50">
        <v>430</v>
      </c>
      <c r="JK136" s="50">
        <f>430-10-135-5</f>
        <v>280</v>
      </c>
      <c r="JL136" s="50"/>
      <c r="JM136" s="65"/>
      <c r="JN136" s="50">
        <v>430</v>
      </c>
      <c r="JO136" s="50">
        <f>430-30</f>
        <v>400</v>
      </c>
      <c r="JP136" s="50">
        <v>430</v>
      </c>
      <c r="JQ136" s="50">
        <v>430</v>
      </c>
      <c r="JR136" s="50">
        <f>430-120</f>
        <v>310</v>
      </c>
      <c r="JS136" s="50"/>
      <c r="JT136" s="65"/>
      <c r="JU136" s="50">
        <f>430-15</f>
        <v>415</v>
      </c>
      <c r="JV136" s="50">
        <f>430-30</f>
        <v>400</v>
      </c>
      <c r="JW136" s="50">
        <f>430-10</f>
        <v>420</v>
      </c>
      <c r="JX136" s="50">
        <f>430-60-5-5</f>
        <v>360</v>
      </c>
      <c r="JY136" s="50">
        <f>430</f>
        <v>430</v>
      </c>
      <c r="JZ136" s="50"/>
      <c r="KA136" s="65"/>
      <c r="KB136" s="50">
        <v>430</v>
      </c>
      <c r="KC136" s="50">
        <v>430</v>
      </c>
      <c r="KD136" s="50">
        <v>430</v>
      </c>
      <c r="KE136" s="50">
        <v>430</v>
      </c>
      <c r="KF136" s="50">
        <v>0</v>
      </c>
      <c r="KG136" s="50"/>
      <c r="KH136" s="65"/>
      <c r="KI136" s="50">
        <v>430</v>
      </c>
      <c r="KJ136" s="50">
        <f>430-15</f>
        <v>415</v>
      </c>
      <c r="KK136" s="50">
        <v>430</v>
      </c>
      <c r="KL136" s="50">
        <v>430</v>
      </c>
      <c r="KM136" s="50">
        <f>430-60-15</f>
        <v>355</v>
      </c>
      <c r="KN136" s="50"/>
      <c r="KO136" s="65"/>
      <c r="KP136" s="50">
        <v>430</v>
      </c>
      <c r="KQ136" s="50">
        <v>120</v>
      </c>
      <c r="KR136" s="50">
        <v>430</v>
      </c>
      <c r="KS136" s="50">
        <f>430</f>
        <v>430</v>
      </c>
      <c r="KT136" s="50">
        <f>430-60-15-15</f>
        <v>340</v>
      </c>
      <c r="KU136" s="50"/>
      <c r="KV136" s="65"/>
      <c r="KW136" s="50">
        <v>430</v>
      </c>
      <c r="KX136" s="50">
        <v>430</v>
      </c>
      <c r="KY136" s="50"/>
      <c r="KZ136" s="50">
        <f>430-180</f>
        <v>250</v>
      </c>
      <c r="LA136" s="50">
        <v>430</v>
      </c>
      <c r="LB136" s="50"/>
      <c r="LC136" s="65"/>
      <c r="LD136" s="50">
        <v>430</v>
      </c>
      <c r="LE136" s="50">
        <v>0</v>
      </c>
      <c r="LF136" s="50">
        <v>430</v>
      </c>
      <c r="LG136" s="50">
        <v>430</v>
      </c>
      <c r="LH136" s="50">
        <f>430-60-15-15-60</f>
        <v>280</v>
      </c>
      <c r="LI136" s="50"/>
      <c r="LJ136" s="65"/>
      <c r="LK136" s="50">
        <v>430</v>
      </c>
      <c r="LL136" s="50">
        <v>0</v>
      </c>
      <c r="LM136" s="50">
        <v>0</v>
      </c>
      <c r="LN136" s="50">
        <f>430-60-15</f>
        <v>355</v>
      </c>
      <c r="LO136" s="50"/>
      <c r="LP136" s="50"/>
      <c r="LQ136" s="65"/>
      <c r="LR136" s="50">
        <v>430</v>
      </c>
      <c r="LS136" s="50">
        <v>430</v>
      </c>
      <c r="LT136" s="50">
        <v>430</v>
      </c>
      <c r="LU136" s="50">
        <v>430</v>
      </c>
      <c r="LV136" s="50">
        <f>430-60</f>
        <v>370</v>
      </c>
      <c r="LW136" s="50"/>
      <c r="LX136" s="65"/>
      <c r="LY136" s="50">
        <v>430</v>
      </c>
      <c r="LZ136" s="50">
        <v>430</v>
      </c>
      <c r="MA136" s="50">
        <f>430-25</f>
        <v>405</v>
      </c>
      <c r="MB136" s="50">
        <v>430</v>
      </c>
      <c r="MC136" s="50">
        <f>430-60-15</f>
        <v>355</v>
      </c>
      <c r="MD136" s="50"/>
      <c r="ME136" s="65"/>
      <c r="MF136" s="50">
        <v>430</v>
      </c>
      <c r="MG136" s="50">
        <v>430</v>
      </c>
      <c r="MH136" s="50">
        <f>430-25</f>
        <v>405</v>
      </c>
      <c r="MI136" s="50">
        <f>430-20</f>
        <v>410</v>
      </c>
      <c r="MJ136" s="50">
        <f>430-60-15</f>
        <v>355</v>
      </c>
      <c r="MK136" s="50"/>
      <c r="ML136" s="65"/>
      <c r="MM136" s="50">
        <v>430</v>
      </c>
      <c r="MN136" s="50">
        <v>0</v>
      </c>
      <c r="MO136" s="50">
        <f>430-15-25</f>
        <v>390</v>
      </c>
      <c r="MP136" s="50">
        <f>430-60-15</f>
        <v>355</v>
      </c>
      <c r="MQ136" s="50"/>
      <c r="MR136" s="50"/>
      <c r="MS136" s="65"/>
      <c r="MT136" s="50">
        <v>0</v>
      </c>
      <c r="MU136" s="50">
        <f>430-30</f>
        <v>400</v>
      </c>
      <c r="MV136" s="50">
        <v>430</v>
      </c>
      <c r="MW136" s="50">
        <v>0</v>
      </c>
      <c r="MX136" s="50">
        <v>0</v>
      </c>
      <c r="MY136" s="50"/>
      <c r="MZ136" s="65"/>
      <c r="NA136" s="50">
        <v>0</v>
      </c>
      <c r="NB136" s="50">
        <f>430-30</f>
        <v>400</v>
      </c>
      <c r="NC136" s="50">
        <v>430</v>
      </c>
      <c r="ND136" s="50">
        <v>0</v>
      </c>
      <c r="NE136" s="50">
        <v>0</v>
      </c>
      <c r="NF136" s="50"/>
      <c r="NG136" s="65"/>
      <c r="NH136" s="50">
        <f>430-120</f>
        <v>310</v>
      </c>
      <c r="NI136" s="50">
        <v>430</v>
      </c>
      <c r="NJ136" s="50">
        <v>0</v>
      </c>
      <c r="NK136" s="50">
        <f>430-120</f>
        <v>310</v>
      </c>
      <c r="NL136" s="50">
        <f>430-60-15</f>
        <v>355</v>
      </c>
      <c r="NM136" s="50"/>
      <c r="NN136" s="65"/>
      <c r="NO136" s="50">
        <v>430</v>
      </c>
      <c r="NP136" s="50">
        <v>0</v>
      </c>
      <c r="NQ136" s="50">
        <v>430</v>
      </c>
      <c r="NR136" s="50">
        <v>430</v>
      </c>
      <c r="NS136" s="50">
        <f>430-60</f>
        <v>370</v>
      </c>
      <c r="NT136" s="50"/>
      <c r="NU136" s="65"/>
      <c r="NV136" s="50">
        <f>430-15-15</f>
        <v>400</v>
      </c>
      <c r="NW136" s="50">
        <v>430</v>
      </c>
      <c r="NX136" s="50">
        <v>0</v>
      </c>
      <c r="NY136" s="50">
        <f>430-250</f>
        <v>180</v>
      </c>
      <c r="NZ136" s="50">
        <f>430-60</f>
        <v>370</v>
      </c>
      <c r="OA136" s="50"/>
      <c r="OB136" s="65"/>
      <c r="OC136" s="50">
        <v>430</v>
      </c>
      <c r="OD136" s="50">
        <v>430</v>
      </c>
      <c r="OE136" s="50">
        <v>430</v>
      </c>
      <c r="OF136" s="50">
        <v>430</v>
      </c>
      <c r="OG136" s="50">
        <f>430-60</f>
        <v>370</v>
      </c>
      <c r="OH136" s="50"/>
      <c r="OI136" s="65"/>
      <c r="OJ136" s="50">
        <v>430</v>
      </c>
      <c r="OK136" s="50">
        <f>430-30</f>
        <v>400</v>
      </c>
      <c r="OL136" s="50">
        <v>430</v>
      </c>
      <c r="OM136" s="50">
        <f>430-60-15</f>
        <v>355</v>
      </c>
      <c r="ON136" s="50">
        <v>0</v>
      </c>
      <c r="OO136" s="50"/>
      <c r="OP136" s="65"/>
      <c r="OQ136" s="50">
        <v>430</v>
      </c>
      <c r="OR136" s="50">
        <f>430</f>
        <v>430</v>
      </c>
      <c r="OS136" s="50">
        <v>0</v>
      </c>
      <c r="OT136" s="50">
        <v>0</v>
      </c>
      <c r="OU136" s="50">
        <v>0</v>
      </c>
      <c r="OV136" s="50"/>
      <c r="OW136" s="65"/>
      <c r="OX136" s="50">
        <f>430</f>
        <v>430</v>
      </c>
      <c r="OY136" s="50">
        <f>430</f>
        <v>430</v>
      </c>
      <c r="OZ136" s="50">
        <f>430-60</f>
        <v>370</v>
      </c>
      <c r="PA136" s="50"/>
      <c r="PB136" s="50"/>
      <c r="PC136" s="50"/>
      <c r="PD136" s="65"/>
      <c r="PE136" s="50">
        <f>430</f>
        <v>430</v>
      </c>
      <c r="PF136" s="50">
        <f>430-165-60</f>
        <v>205</v>
      </c>
      <c r="PG136" s="50">
        <f>430-85</f>
        <v>345</v>
      </c>
      <c r="PH136" s="50">
        <f>430</f>
        <v>430</v>
      </c>
      <c r="PI136" s="50">
        <f>430-60-30</f>
        <v>340</v>
      </c>
      <c r="PJ136" s="50"/>
      <c r="PK136" s="65"/>
      <c r="PL136" s="50">
        <f>430</f>
        <v>430</v>
      </c>
      <c r="PM136" s="50">
        <f>430</f>
        <v>430</v>
      </c>
      <c r="PN136" s="50">
        <f>430</f>
        <v>430</v>
      </c>
      <c r="PO136" s="50">
        <f>430-20</f>
        <v>410</v>
      </c>
      <c r="PP136" s="50">
        <v>0</v>
      </c>
      <c r="PQ136" s="50"/>
      <c r="PR136" s="65"/>
    </row>
    <row r="137" spans="1:434 14670:14670" s="38" customFormat="1" hidden="1">
      <c r="A137" s="167" t="s">
        <v>7046</v>
      </c>
      <c r="B137" s="39" t="s">
        <v>2168</v>
      </c>
      <c r="C137" s="31">
        <f>SUMIFS(AKORD[[CZASY]:[CZASY]],AKORD[[DATA]:[DATA]],C100,AKORD[[IMIE]:[IMIE]],$A$137)</f>
        <v>0</v>
      </c>
      <c r="D137" s="31">
        <f>SUMIFS(AKORD[[CZASY]:[CZASY]],AKORD[[DATA]:[DATA]],D100,AKORD[[IMIE]:[IMIE]],$A$137)</f>
        <v>0</v>
      </c>
      <c r="E137" s="31">
        <f>SUMIFS(AKORD[[CZASY]:[CZASY]],AKORD[[DATA]:[DATA]],E100,AKORD[[IMIE]:[IMIE]],$A$137)</f>
        <v>0</v>
      </c>
      <c r="F137" s="54">
        <f>SUMIFS(AKORD[[CZASY]:[CZASY]],AKORD[[DATA]:[DATA]],F100,AKORD[[IMIE]:[IMIE]],$A$137)</f>
        <v>0</v>
      </c>
      <c r="G137" s="57">
        <f>SUMIFS(AKORD[[CZASY]:[CZASY]],AKORD[[DATA]:[DATA]],G100,AKORD[[IMIE]:[IMIE]],$A$137)</f>
        <v>0</v>
      </c>
      <c r="H137" s="31">
        <f>SUMIFS(AKORD[[CZASY]:[CZASY]],AKORD[[DATA]:[DATA]],H100,AKORD[[IMIE]:[IMIE]],$A$137)</f>
        <v>0</v>
      </c>
      <c r="I137" s="31">
        <f>SUMIFS(AKORD[[CZASY]:[CZASY]],AKORD[[DATA]:[DATA]],I100,AKORD[[IMIE]:[IMIE]],$A$137)</f>
        <v>0</v>
      </c>
      <c r="J137" s="31">
        <f>SUMIFS(AKORD[[CZASY]:[CZASY]],AKORD[[DATA]:[DATA]],J100,AKORD[[IMIE]:[IMIE]],$A$137)</f>
        <v>0</v>
      </c>
      <c r="K137" s="31">
        <f>SUMIFS(AKORD[[CZASY]:[CZASY]],AKORD[[DATA]:[DATA]],K100,AKORD[[IMIE]:[IMIE]],$A$137)</f>
        <v>0</v>
      </c>
      <c r="L137" s="31">
        <f>SUMIFS(AKORD[[CZASY]:[CZASY]],AKORD[[DATA]:[DATA]],L100,AKORD[[IMIE]:[IMIE]],$A$137)</f>
        <v>0</v>
      </c>
      <c r="M137" s="54">
        <f>SUMIFS(AKORD[[CZASY]:[CZASY]],AKORD[[DATA]:[DATA]],M100,AKORD[[IMIE]:[IMIE]],$A$137)</f>
        <v>0</v>
      </c>
      <c r="N137" s="57">
        <f>SUMIFS(AKORD[[CZASY]:[CZASY]],AKORD[[DATA]:[DATA]],N100,AKORD[[IMIE]:[IMIE]],$A$137)</f>
        <v>0</v>
      </c>
      <c r="O137" s="31">
        <f>SUMIFS(AKORD[[CZASY]:[CZASY]],AKORD[[DATA]:[DATA]],O100,AKORD[[IMIE]:[IMIE]],$A$137)</f>
        <v>0</v>
      </c>
      <c r="P137" s="31">
        <f>SUMIFS(AKORD[[CZASY]:[CZASY]],AKORD[[DATA]:[DATA]],P100,AKORD[[IMIE]:[IMIE]],$A$137)</f>
        <v>0</v>
      </c>
      <c r="Q137" s="31">
        <f>SUMIFS(AKORD[[CZASY]:[CZASY]],AKORD[[DATA]:[DATA]],Q100,AKORD[[IMIE]:[IMIE]],$A$137)</f>
        <v>0</v>
      </c>
      <c r="R137" s="31">
        <f>SUMIFS(AKORD[[CZASY]:[CZASY]],AKORD[[DATA]:[DATA]],R100,AKORD[[IMIE]:[IMIE]],$A$137)</f>
        <v>0</v>
      </c>
      <c r="S137" s="31">
        <f>SUMIFS(AKORD[[CZASY]:[CZASY]],AKORD[[DATA]:[DATA]],S100,AKORD[[IMIE]:[IMIE]],$A$137)</f>
        <v>0</v>
      </c>
      <c r="T137" s="54">
        <f>SUMIFS(AKORD[[CZASY]:[CZASY]],AKORD[[DATA]:[DATA]],T100,AKORD[[IMIE]:[IMIE]],$A$137)</f>
        <v>0</v>
      </c>
      <c r="U137" s="57">
        <f>SUMIFS(AKORD[[CZASY]:[CZASY]],AKORD[[DATA]:[DATA]],U100,AKORD[[IMIE]:[IMIE]],$A$137)</f>
        <v>0</v>
      </c>
      <c r="V137" s="31">
        <f>SUMIFS(AKORD[[CZASY]:[CZASY]],AKORD[[DATA]:[DATA]],V100,AKORD[[IMIE]:[IMIE]],$A$137)</f>
        <v>0</v>
      </c>
      <c r="W137" s="31">
        <f>SUMIFS(AKORD[[CZASY]:[CZASY]],AKORD[[DATA]:[DATA]],W100,AKORD[[IMIE]:[IMIE]],$A$137)</f>
        <v>0</v>
      </c>
      <c r="X137" s="31">
        <f>SUMIFS(AKORD[[CZASY]:[CZASY]],AKORD[[DATA]:[DATA]],X100,AKORD[[IMIE]:[IMIE]],$A$137)</f>
        <v>0</v>
      </c>
      <c r="Y137" s="31">
        <f>SUMIFS(AKORD[[CZASY]:[CZASY]],AKORD[[DATA]:[DATA]],Y100,AKORD[[IMIE]:[IMIE]],$A$137)</f>
        <v>0</v>
      </c>
      <c r="Z137" s="31">
        <f>SUMIFS(AKORD[[CZASY]:[CZASY]],AKORD[[DATA]:[DATA]],Z100,AKORD[[IMIE]:[IMIE]],$A$137)</f>
        <v>0</v>
      </c>
      <c r="AA137" s="54">
        <f>SUMIFS(AKORD[[CZASY]:[CZASY]],AKORD[[DATA]:[DATA]],AA100,AKORD[[IMIE]:[IMIE]],$A$137)</f>
        <v>0</v>
      </c>
      <c r="AB137" s="57">
        <f>SUMIFS(AKORD[[CZASY]:[CZASY]],AKORD[[DATA]:[DATA]],AB100,AKORD[[IMIE]:[IMIE]],$A$137)</f>
        <v>0</v>
      </c>
      <c r="AC137" s="31">
        <f>SUMIFS(AKORD[[CZASY]:[CZASY]],AKORD[[DATA]:[DATA]],AC100,AKORD[[IMIE]:[IMIE]],$A$137)</f>
        <v>0</v>
      </c>
      <c r="AD137" s="31">
        <f>SUMIFS(AKORD[[CZASY]:[CZASY]],AKORD[[DATA]:[DATA]],AD100,AKORD[[IMIE]:[IMIE]],$A$137)</f>
        <v>0</v>
      </c>
      <c r="AE137" s="31">
        <f>SUMIFS(AKORD[[CZASY]:[CZASY]],AKORD[[DATA]:[DATA]],AE100,AKORD[[IMIE]:[IMIE]],$A$137)</f>
        <v>0</v>
      </c>
      <c r="AF137" s="31">
        <f>SUMIFS(AKORD[[CZASY]:[CZASY]],AKORD[[DATA]:[DATA]],AF100,AKORD[[IMIE]:[IMIE]],$A$137)</f>
        <v>0</v>
      </c>
      <c r="AG137" s="31">
        <f>SUMIFS(AKORD[[CZASY]:[CZASY]],AKORD[[DATA]:[DATA]],AG100,AKORD[[IMIE]:[IMIE]],$A$137)</f>
        <v>0</v>
      </c>
      <c r="AH137" s="54">
        <f>SUMIFS(AKORD[[CZASY]:[CZASY]],AKORD[[DATA]:[DATA]],AH100,AKORD[[IMIE]:[IMIE]],$A$137)</f>
        <v>0</v>
      </c>
      <c r="AI137" s="57">
        <f>SUMIFS(AKORD[[CZASY]:[CZASY]],AKORD[[DATA]:[DATA]],AI100,AKORD[[IMIE]:[IMIE]],$A$137)</f>
        <v>0</v>
      </c>
      <c r="AJ137" s="31">
        <f>SUMIFS(AKORD[[CZASY]:[CZASY]],AKORD[[DATA]:[DATA]],AJ100,AKORD[[IMIE]:[IMIE]],$A$137)</f>
        <v>0</v>
      </c>
      <c r="AK137" s="31">
        <f>SUMIFS(AKORD[[CZASY]:[CZASY]],AKORD[[DATA]:[DATA]],AK100,AKORD[[IMIE]:[IMIE]],$A$137)</f>
        <v>0</v>
      </c>
      <c r="AL137" s="31">
        <f>SUMIFS(AKORD[[CZASY]:[CZASY]],AKORD[[DATA]:[DATA]],AL100,AKORD[[IMIE]:[IMIE]],$A$137)</f>
        <v>0</v>
      </c>
      <c r="AM137" s="105">
        <v>197</v>
      </c>
      <c r="AN137" s="105">
        <v>179</v>
      </c>
      <c r="AO137" s="54">
        <f>SUMIFS(AKORD[[CZASY]:[CZASY]],AKORD[[DATA]:[DATA]],AO100,AKORD[[IMIE]:[IMIE]],$A$137)</f>
        <v>0</v>
      </c>
      <c r="AP137" s="57">
        <f>SUMIFS(AKORD[[CZASY]:[CZASY]],AKORD[[DATA]:[DATA]],AP100,AKORD[[IMIE]:[IMIE]],$A$137)</f>
        <v>0</v>
      </c>
      <c r="AQ137" s="31">
        <f>SUMIFS(AKORD[[CZASY]:[CZASY]],AKORD[[DATA]:[DATA]],AQ100,AKORD[[IMIE]:[IMIE]],$A$137)</f>
        <v>0</v>
      </c>
      <c r="AR137" s="31">
        <f>SUMIFS(AKORD[[CZASY]:[CZASY]],AKORD[[DATA]:[DATA]],AR100,AKORD[[IMIE]:[IMIE]],$A$137)</f>
        <v>0</v>
      </c>
      <c r="AS137" s="31">
        <f>SUMIFS(AKORD[[CZASY]:[CZASY]],AKORD[[DATA]:[DATA]],AS100,AKORD[[IMIE]:[IMIE]],$A$137)</f>
        <v>0</v>
      </c>
      <c r="AT137" s="105">
        <v>197</v>
      </c>
      <c r="AU137" s="105">
        <v>179</v>
      </c>
      <c r="AV137" s="54">
        <f>SUMIFS(AKORD[[CZASY]:[CZASY]],AKORD[[DATA]:[DATA]],AV100,AKORD[[IMIE]:[IMIE]],$A$137)</f>
        <v>0</v>
      </c>
      <c r="AW137" s="57">
        <f>SUMIFS(AKORD[[CZASY]:[CZASY]],AKORD[[DATA]:[DATA]],AW100,AKORD[[IMIE]:[IMIE]],$A$137)</f>
        <v>0</v>
      </c>
      <c r="AX137" s="31">
        <f>SUMIFS(AKORD[[CZASY]:[CZASY]],AKORD[[DATA]:[DATA]],AX100,AKORD[[IMIE]:[IMIE]],$A$137)</f>
        <v>0</v>
      </c>
      <c r="AY137" s="31">
        <f>SUMIFS(AKORD[[CZASY]:[CZASY]],AKORD[[DATA]:[DATA]],AY100,AKORD[[IMIE]:[IMIE]],$A$137)</f>
        <v>0</v>
      </c>
      <c r="AZ137" s="31">
        <f>SUMIFS(AKORD[[CZASY]:[CZASY]],AKORD[[DATA]:[DATA]],AZ100,AKORD[[IMIE]:[IMIE]],$A$137)</f>
        <v>0</v>
      </c>
      <c r="BA137" s="31">
        <f>SUMIFS(AKORD[[CZASY]:[CZASY]],AKORD[[DATA]:[DATA]],BA100,AKORD[[IMIE]:[IMIE]],$A$137)</f>
        <v>0</v>
      </c>
      <c r="BB137" s="31">
        <f>SUMIFS(AKORD[[CZASY]:[CZASY]],AKORD[[DATA]:[DATA]],BB100,AKORD[[IMIE]:[IMIE]],$A$137)</f>
        <v>0</v>
      </c>
      <c r="BC137" s="54">
        <f>SUMIFS(AKORD[[CZASY]:[CZASY]],AKORD[[DATA]:[DATA]],BC100,AKORD[[IMIE]:[IMIE]],$A$137)</f>
        <v>0</v>
      </c>
      <c r="BD137" s="57">
        <f>SUMIFS(AKORD[[CZASY]:[CZASY]],AKORD[[DATA]:[DATA]],BD100,AKORD[[IMIE]:[IMIE]],$A$137)</f>
        <v>0</v>
      </c>
      <c r="BE137" s="31">
        <f>SUMIFS(AKORD[[CZASY]:[CZASY]],AKORD[[DATA]:[DATA]],BE100,AKORD[[IMIE]:[IMIE]],$A$137)</f>
        <v>0</v>
      </c>
      <c r="BF137" s="31">
        <f>SUMIFS(AKORD[[CZASY]:[CZASY]],AKORD[[DATA]:[DATA]],BF100,AKORD[[IMIE]:[IMIE]],$A$137)</f>
        <v>0</v>
      </c>
      <c r="BG137" s="31">
        <f>SUMIFS(AKORD[[CZASY]:[CZASY]],AKORD[[DATA]:[DATA]],BG100,AKORD[[IMIE]:[IMIE]],$A$137)</f>
        <v>0</v>
      </c>
      <c r="BH137" s="31">
        <f>SUMIFS(AKORD[[CZASY]:[CZASY]],AKORD[[DATA]:[DATA]],BH100,AKORD[[IMIE]:[IMIE]],$A$137)</f>
        <v>0</v>
      </c>
      <c r="BI137" s="31">
        <f>SUMIFS(AKORD[[CZASY]:[CZASY]],AKORD[[DATA]:[DATA]],BI100,AKORD[[IMIE]:[IMIE]],$A$137)</f>
        <v>0</v>
      </c>
      <c r="BJ137" s="54">
        <f>SUMIFS(AKORD[[CZASY]:[CZASY]],AKORD[[DATA]:[DATA]],BJ100,AKORD[[IMIE]:[IMIE]],$A$137)</f>
        <v>0</v>
      </c>
      <c r="BK137" s="57">
        <f>SUMIFS(AKORD[[CZASY]:[CZASY]],AKORD[[DATA]:[DATA]],BK100,AKORD[[IMIE]:[IMIE]],$A$137)</f>
        <v>0</v>
      </c>
      <c r="BL137" s="31">
        <f>SUMIFS(AKORD[[CZASY]:[CZASY]],AKORD[[DATA]:[DATA]],BL100,AKORD[[IMIE]:[IMIE]],$A$137)</f>
        <v>0</v>
      </c>
      <c r="BM137" s="31">
        <f>SUMIFS(AKORD[[CZASY]:[CZASY]],AKORD[[DATA]:[DATA]],BM100,AKORD[[IMIE]:[IMIE]],$A$137)</f>
        <v>0</v>
      </c>
      <c r="BN137" s="31">
        <f>SUMIFS(AKORD[[CZASY]:[CZASY]],AKORD[[DATA]:[DATA]],BN100,AKORD[[IMIE]:[IMIE]],$A$137)</f>
        <v>0</v>
      </c>
      <c r="BO137" s="31">
        <f>SUMIFS(AKORD[[CZASY]:[CZASY]],AKORD[[DATA]:[DATA]],BO100,AKORD[[IMIE]:[IMIE]],$A$137)</f>
        <v>0</v>
      </c>
      <c r="BP137" s="31">
        <f>SUMIFS(AKORD[[CZASY]:[CZASY]],AKORD[[DATA]:[DATA]],BP100,AKORD[[IMIE]:[IMIE]],$A$137)</f>
        <v>0</v>
      </c>
      <c r="BQ137" s="54">
        <f>SUMIFS(AKORD[[CZASY]:[CZASY]],AKORD[[DATA]:[DATA]],BQ100,AKORD[[IMIE]:[IMIE]],$A$137)</f>
        <v>0</v>
      </c>
      <c r="BR137" s="57">
        <f>SUMIFS(AKORD[[CZASY]:[CZASY]],AKORD[[DATA]:[DATA]],BR100,AKORD[[IMIE]:[IMIE]],$A$137)</f>
        <v>0</v>
      </c>
      <c r="BS137" s="31">
        <f>SUMIFS(AKORD[[CZASY]:[CZASY]],AKORD[[DATA]:[DATA]],BS100,AKORD[[IMIE]:[IMIE]],$A$137)</f>
        <v>0</v>
      </c>
      <c r="BT137" s="31">
        <f>SUMIFS(AKORD[[CZASY]:[CZASY]],AKORD[[DATA]:[DATA]],BT100,AKORD[[IMIE]:[IMIE]],$A$137)</f>
        <v>0</v>
      </c>
      <c r="BU137" s="31">
        <f>SUMIFS(AKORD[[CZASY]:[CZASY]],AKORD[[DATA]:[DATA]],BU100,AKORD[[IMIE]:[IMIE]],$A$137)</f>
        <v>0</v>
      </c>
      <c r="BV137" s="31">
        <f>SUMIFS(AKORD[[CZASY]:[CZASY]],AKORD[[DATA]:[DATA]],BV100,AKORD[[IMIE]:[IMIE]],$A$137)</f>
        <v>0</v>
      </c>
      <c r="BW137" s="31">
        <f>SUMIFS(AKORD[[CZASY]:[CZASY]],AKORD[[DATA]:[DATA]],BW100,AKORD[[IMIE]:[IMIE]],$A$137)</f>
        <v>0</v>
      </c>
      <c r="BX137" s="54">
        <f>SUMIFS(AKORD[[CZASY]:[CZASY]],AKORD[[DATA]:[DATA]],BX100,AKORD[[IMIE]:[IMIE]],$A$137)</f>
        <v>0</v>
      </c>
      <c r="BY137" s="57">
        <f>SUMIFS(AKORD[[CZASY]:[CZASY]],AKORD[[DATA]:[DATA]],BY100,AKORD[[IMIE]:[IMIE]],$A$137)</f>
        <v>0</v>
      </c>
      <c r="BZ137" s="31">
        <f>SUMIFS(AKORD[[CZASY]:[CZASY]],AKORD[[DATA]:[DATA]],BZ100,AKORD[[IMIE]:[IMIE]],$A$137)</f>
        <v>0</v>
      </c>
      <c r="CA137" s="31">
        <f>SUMIFS(AKORD[[CZASY]:[CZASY]],AKORD[[DATA]:[DATA]],CA100,AKORD[[IMIE]:[IMIE]],$A$137)</f>
        <v>0</v>
      </c>
      <c r="CB137" s="31">
        <f>SUMIFS(AKORD[[CZASY]:[CZASY]],AKORD[[DATA]:[DATA]],CB100,AKORD[[IMIE]:[IMIE]],$A$137)</f>
        <v>0</v>
      </c>
      <c r="CC137" s="31">
        <f>SUMIFS(AKORD[[CZASY]:[CZASY]],AKORD[[DATA]:[DATA]],CC100,AKORD[[IMIE]:[IMIE]],$A$137)</f>
        <v>0</v>
      </c>
      <c r="CD137" s="31">
        <f>SUMIFS(AKORD[[CZASY]:[CZASY]],AKORD[[DATA]:[DATA]],CD100,AKORD[[IMIE]:[IMIE]],$A$137)</f>
        <v>0</v>
      </c>
      <c r="CE137" s="54">
        <f>SUMIFS(AKORD[[CZASY]:[CZASY]],AKORD[[DATA]:[DATA]],CE100,AKORD[[IMIE]:[IMIE]],$A$137)</f>
        <v>0</v>
      </c>
      <c r="CF137" s="57">
        <f>SUMIFS(AKORD[[CZASY]:[CZASY]],AKORD[[DATA]:[DATA]],CF100,AKORD[[IMIE]:[IMIE]],$A$137)</f>
        <v>0</v>
      </c>
      <c r="CG137" s="31">
        <f>SUMIFS(AKORD[[CZASY]:[CZASY]],AKORD[[DATA]:[DATA]],CG100,AKORD[[IMIE]:[IMIE]],$A$137)</f>
        <v>0</v>
      </c>
      <c r="CH137" s="31">
        <f>SUMIFS(AKORD[[CZASY]:[CZASY]],AKORD[[DATA]:[DATA]],CH100,AKORD[[IMIE]:[IMIE]],$A$137)</f>
        <v>0</v>
      </c>
      <c r="CI137" s="31">
        <f>SUMIFS(AKORD[[CZASY]:[CZASY]],AKORD[[DATA]:[DATA]],CI100,AKORD[[IMIE]:[IMIE]],$A$137)</f>
        <v>0</v>
      </c>
      <c r="CJ137" s="31">
        <f>SUMIFS(AKORD[[CZASY]:[CZASY]],AKORD[[DATA]:[DATA]],CJ100,AKORD[[IMIE]:[IMIE]],$A$137)</f>
        <v>0</v>
      </c>
      <c r="CK137" s="31">
        <f>SUMIFS(AKORD[[CZASY]:[CZASY]],AKORD[[DATA]:[DATA]],CK100,AKORD[[IMIE]:[IMIE]],$A$137)</f>
        <v>0</v>
      </c>
      <c r="CL137" s="54">
        <f>SUMIFS(AKORD[[CZASY]:[CZASY]],AKORD[[DATA]:[DATA]],CL100,AKORD[[IMIE]:[IMIE]],$A$137)</f>
        <v>0</v>
      </c>
      <c r="CM137" s="57">
        <f>SUMIFS(AKORD[[CZASY]:[CZASY]],AKORD[[DATA]:[DATA]],CM100,AKORD[[IMIE]:[IMIE]],$A$137)</f>
        <v>0</v>
      </c>
      <c r="CN137" s="31">
        <f>SUMIFS(AKORD[[CZASY]:[CZASY]],AKORD[[DATA]:[DATA]],CN100,AKORD[[IMIE]:[IMIE]],$A$137)</f>
        <v>0</v>
      </c>
      <c r="CO137" s="31">
        <f>SUMIFS(AKORD[[CZASY]:[CZASY]],AKORD[[DATA]:[DATA]],CO100,AKORD[[IMIE]:[IMIE]],$A$137)</f>
        <v>0</v>
      </c>
      <c r="CP137" s="31">
        <f>SUMIFS(AKORD[[CZASY]:[CZASY]],AKORD[[DATA]:[DATA]],CP100,AKORD[[IMIE]:[IMIE]],$A$137)</f>
        <v>0</v>
      </c>
      <c r="CQ137" s="31">
        <f>SUMIFS(AKORD[[CZASY]:[CZASY]],AKORD[[DATA]:[DATA]],CQ100,AKORD[[IMIE]:[IMIE]],$A$137)</f>
        <v>0</v>
      </c>
      <c r="CR137" s="31">
        <f>SUMIFS(AKORD[[CZASY]:[CZASY]],AKORD[[DATA]:[DATA]],CR100,AKORD[[IMIE]:[IMIE]],$A$137)</f>
        <v>0</v>
      </c>
      <c r="CS137" s="54">
        <f>SUMIFS(AKORD[[CZASY]:[CZASY]],AKORD[[DATA]:[DATA]],CS100,AKORD[[IMIE]:[IMIE]],$A$137)</f>
        <v>0</v>
      </c>
      <c r="CT137" s="57">
        <f>SUMIFS(AKORD[[CZASY]:[CZASY]],AKORD[[DATA]:[DATA]],CT100,AKORD[[IMIE]:[IMIE]],$A$137)</f>
        <v>0</v>
      </c>
      <c r="CU137" s="31">
        <f>SUMIFS(AKORD[[CZASY]:[CZASY]],AKORD[[DATA]:[DATA]],CU100,AKORD[[IMIE]:[IMIE]],$A$137)</f>
        <v>0</v>
      </c>
      <c r="CV137" s="31">
        <f>SUMIFS(AKORD[[CZASY]:[CZASY]],AKORD[[DATA]:[DATA]],CV100,AKORD[[IMIE]:[IMIE]],$A$137)</f>
        <v>0</v>
      </c>
      <c r="CW137" s="31">
        <f>SUMIFS(AKORD[[CZASY]:[CZASY]],AKORD[[DATA]:[DATA]],CW100,AKORD[[IMIE]:[IMIE]],$A$137)</f>
        <v>0</v>
      </c>
      <c r="CX137" s="31">
        <f>SUMIFS(AKORD[[CZASY]:[CZASY]],AKORD[[DATA]:[DATA]],CX100,AKORD[[IMIE]:[IMIE]],$A$137)</f>
        <v>0</v>
      </c>
      <c r="CY137" s="31">
        <f>SUMIFS(AKORD[[CZASY]:[CZASY]],AKORD[[DATA]:[DATA]],CY100,AKORD[[IMIE]:[IMIE]],$A$137)</f>
        <v>0</v>
      </c>
      <c r="CZ137" s="54">
        <f>SUMIFS(AKORD[[CZASY]:[CZASY]],AKORD[[DATA]:[DATA]],CZ100,AKORD[[IMIE]:[IMIE]],$A$137)</f>
        <v>0</v>
      </c>
      <c r="DA137" s="57">
        <f>SUMIFS(AKORD[[CZASY]:[CZASY]],AKORD[[DATA]:[DATA]],DA100,AKORD[[IMIE]:[IMIE]],$A$137)</f>
        <v>0</v>
      </c>
      <c r="DB137" s="31">
        <f>SUMIFS(AKORD[[CZASY]:[CZASY]],AKORD[[DATA]:[DATA]],DB100,AKORD[[IMIE]:[IMIE]],$A$137)</f>
        <v>0</v>
      </c>
      <c r="DC137" s="31">
        <f>SUMIFS(AKORD[[CZASY]:[CZASY]],AKORD[[DATA]:[DATA]],DC100,AKORD[[IMIE]:[IMIE]],$A$137)</f>
        <v>0</v>
      </c>
      <c r="DD137" s="31">
        <f>SUMIFS(AKORD[[CZASY]:[CZASY]],AKORD[[DATA]:[DATA]],DD100,AKORD[[IMIE]:[IMIE]],$A$137)</f>
        <v>0</v>
      </c>
      <c r="DE137" s="31">
        <f>SUMIFS(AKORD[[CZASY]:[CZASY]],AKORD[[DATA]:[DATA]],DE100,AKORD[[IMIE]:[IMIE]],$A$137)</f>
        <v>0</v>
      </c>
      <c r="DF137" s="31">
        <f>SUMIFS(AKORD[[CZASY]:[CZASY]],AKORD[[DATA]:[DATA]],DF100,AKORD[[IMIE]:[IMIE]],$A$137)</f>
        <v>0</v>
      </c>
      <c r="DG137" s="54">
        <f>SUMIFS(AKORD[[CZASY]:[CZASY]],AKORD[[DATA]:[DATA]],DG100,AKORD[[IMIE]:[IMIE]],$A$137)</f>
        <v>0</v>
      </c>
      <c r="DH137" s="57">
        <f>SUMIFS(AKORD[[CZASY]:[CZASY]],AKORD[[DATA]:[DATA]],DH100,AKORD[[IMIE]:[IMIE]],$A$137)</f>
        <v>0</v>
      </c>
      <c r="DI137" s="31">
        <f>SUMIFS(AKORD[[CZASY]:[CZASY]],AKORD[[DATA]:[DATA]],DI100,AKORD[[IMIE]:[IMIE]],$A$137)</f>
        <v>0</v>
      </c>
      <c r="DJ137" s="31">
        <f>SUMIFS(AKORD[[CZASY]:[CZASY]],AKORD[[DATA]:[DATA]],DJ100,AKORD[[IMIE]:[IMIE]],$A$137)</f>
        <v>0</v>
      </c>
      <c r="DK137" s="31">
        <f>SUMIFS(AKORD[[CZASY]:[CZASY]],AKORD[[DATA]:[DATA]],DK100,AKORD[[IMIE]:[IMIE]],$A$137)</f>
        <v>0</v>
      </c>
      <c r="DL137" s="31">
        <f>SUMIFS(AKORD[[CZASY]:[CZASY]],AKORD[[DATA]:[DATA]],DL100,AKORD[[IMIE]:[IMIE]],$A$137)</f>
        <v>0</v>
      </c>
      <c r="DM137" s="31">
        <f>SUMIFS(AKORD[[CZASY]:[CZASY]],AKORD[[DATA]:[DATA]],DM100,AKORD[[IMIE]:[IMIE]],$A$137)</f>
        <v>0</v>
      </c>
      <c r="DN137" s="54">
        <f>SUMIFS(AKORD[[CZASY]:[CZASY]],AKORD[[DATA]:[DATA]],DN100,AKORD[[IMIE]:[IMIE]],$A$137)</f>
        <v>0</v>
      </c>
      <c r="DO137" s="57">
        <f>SUMIFS(AKORD[[CZASY]:[CZASY]],AKORD[[DATA]:[DATA]],DO100,AKORD[[IMIE]:[IMIE]],$A$137)</f>
        <v>0</v>
      </c>
      <c r="DP137" s="31">
        <f>SUMIFS(AKORD[[CZASY]:[CZASY]],AKORD[[DATA]:[DATA]],DP100,AKORD[[IMIE]:[IMIE]],$A$137)</f>
        <v>0</v>
      </c>
      <c r="DQ137" s="31">
        <f>SUMIFS(AKORD[[CZASY]:[CZASY]],AKORD[[DATA]:[DATA]],DQ100,AKORD[[IMIE]:[IMIE]],$A$137)</f>
        <v>0</v>
      </c>
      <c r="DR137" s="31">
        <f>SUMIFS(AKORD[[CZASY]:[CZASY]],AKORD[[DATA]:[DATA]],DR100,AKORD[[IMIE]:[IMIE]],$A$137)</f>
        <v>0</v>
      </c>
      <c r="DS137" s="31">
        <f>SUMIFS(AKORD[[CZASY]:[CZASY]],AKORD[[DATA]:[DATA]],DS100,AKORD[[IMIE]:[IMIE]],$A$137)</f>
        <v>0</v>
      </c>
      <c r="DT137" s="31">
        <f>SUMIFS(AKORD[[CZASY]:[CZASY]],AKORD[[DATA]:[DATA]],DT100,AKORD[[IMIE]:[IMIE]],$A$137)</f>
        <v>0</v>
      </c>
      <c r="DU137" s="54">
        <f>SUMIFS(AKORD[[CZASY]:[CZASY]],AKORD[[DATA]:[DATA]],DU100,AKORD[[IMIE]:[IMIE]],$A$137)</f>
        <v>0</v>
      </c>
      <c r="DV137" s="57">
        <f>SUMIFS(AKORD[[CZASY]:[CZASY]],AKORD[[DATA]:[DATA]],DV100,AKORD[[IMIE]:[IMIE]],$A$137)</f>
        <v>0</v>
      </c>
      <c r="DW137" s="31">
        <f>SUMIFS(AKORD[[CZASY]:[CZASY]],AKORD[[DATA]:[DATA]],DW100,AKORD[[IMIE]:[IMIE]],$A$137)</f>
        <v>0</v>
      </c>
      <c r="DX137" s="31">
        <f>SUMIFS(AKORD[[CZASY]:[CZASY]],AKORD[[DATA]:[DATA]],DX100,AKORD[[IMIE]:[IMIE]],$A$137)</f>
        <v>0</v>
      </c>
      <c r="DY137" s="31">
        <f>SUMIFS(AKORD[[CZASY]:[CZASY]],AKORD[[DATA]:[DATA]],DY100,AKORD[[IMIE]:[IMIE]],$A$137)</f>
        <v>0</v>
      </c>
      <c r="DZ137" s="31">
        <f>SUMIFS(AKORD[[CZASY]:[CZASY]],AKORD[[DATA]:[DATA]],DZ100,AKORD[[IMIE]:[IMIE]],$A$137)</f>
        <v>0</v>
      </c>
      <c r="EA137" s="31">
        <f>SUMIFS(AKORD[[CZASY]:[CZASY]],AKORD[[DATA]:[DATA]],EA100,AKORD[[IMIE]:[IMIE]],$A$137)</f>
        <v>0</v>
      </c>
      <c r="EB137" s="54">
        <f>SUMIFS(AKORD[[CZASY]:[CZASY]],AKORD[[DATA]:[DATA]],EB100,AKORD[[IMIE]:[IMIE]],$A$137)</f>
        <v>0</v>
      </c>
      <c r="EC137" s="57">
        <f>SUMIFS(AKORD[[CZASY]:[CZASY]],AKORD[[DATA]:[DATA]],EC100,AKORD[[IMIE]:[IMIE]],$A$137)</f>
        <v>0</v>
      </c>
      <c r="ED137" s="31">
        <f>SUMIFS(AKORD[[CZASY]:[CZASY]],AKORD[[DATA]:[DATA]],ED100,AKORD[[IMIE]:[IMIE]],$A$137)</f>
        <v>0</v>
      </c>
      <c r="EE137" s="31">
        <f>SUMIFS(AKORD[[CZASY]:[CZASY]],AKORD[[DATA]:[DATA]],EE100,AKORD[[IMIE]:[IMIE]],$A$137)</f>
        <v>0</v>
      </c>
      <c r="EF137" s="31">
        <f>SUMIFS(AKORD[[CZASY]:[CZASY]],AKORD[[DATA]:[DATA]],EF100,AKORD[[IMIE]:[IMIE]],$A$137)</f>
        <v>0</v>
      </c>
      <c r="EG137" s="31">
        <f>SUMIFS(AKORD[[CZASY]:[CZASY]],AKORD[[DATA]:[DATA]],EG100,AKORD[[IMIE]:[IMIE]],$A$137)</f>
        <v>0</v>
      </c>
      <c r="EH137" s="31">
        <f>SUMIFS(AKORD[[CZASY]:[CZASY]],AKORD[[DATA]:[DATA]],EH100,AKORD[[IMIE]:[IMIE]],$A$137)</f>
        <v>0</v>
      </c>
      <c r="EI137" s="54">
        <f>SUMIFS(AKORD[[CZASY]:[CZASY]],AKORD[[DATA]:[DATA]],EI100,AKORD[[IMIE]:[IMIE]],$A$137)</f>
        <v>0</v>
      </c>
      <c r="EJ137" s="57">
        <f>SUMIFS(AKORD[[CZASY]:[CZASY]],AKORD[[DATA]:[DATA]],EJ100,AKORD[[IMIE]:[IMIE]],$A$137)</f>
        <v>0</v>
      </c>
      <c r="EK137" s="31">
        <f>SUMIFS(AKORD[[CZASY]:[CZASY]],AKORD[[DATA]:[DATA]],EK100,AKORD[[IMIE]:[IMIE]],$A$137)</f>
        <v>0</v>
      </c>
      <c r="EL137" s="31">
        <f>SUMIFS(AKORD[[CZASY]:[CZASY]],AKORD[[DATA]:[DATA]],EL100,AKORD[[IMIE]:[IMIE]],$A$137)</f>
        <v>0</v>
      </c>
      <c r="EM137" s="31">
        <f>SUMIFS(AKORD[[CZASY]:[CZASY]],AKORD[[DATA]:[DATA]],EM100,AKORD[[IMIE]:[IMIE]],$A$137)</f>
        <v>0</v>
      </c>
      <c r="EN137" s="31">
        <f>SUMIFS(AKORD[[CZASY]:[CZASY]],AKORD[[DATA]:[DATA]],EN100,AKORD[[IMIE]:[IMIE]],$A$137)</f>
        <v>0</v>
      </c>
      <c r="EO137" s="31">
        <f>SUMIFS(AKORD[[CZASY]:[CZASY]],AKORD[[DATA]:[DATA]],EO100,AKORD[[IMIE]:[IMIE]],$A$137)</f>
        <v>0</v>
      </c>
      <c r="EP137" s="54">
        <f>SUMIFS(AKORD[[CZASY]:[CZASY]],AKORD[[DATA]:[DATA]],EP100,AKORD[[IMIE]:[IMIE]],$A$137)</f>
        <v>0</v>
      </c>
      <c r="EQ137" s="57">
        <f>SUMIFS(AKORD[[CZASY]:[CZASY]],AKORD[[DATA]:[DATA]],EQ100,AKORD[[IMIE]:[IMIE]],$A$137)</f>
        <v>0</v>
      </c>
      <c r="ER137" s="31">
        <f>SUMIFS(AKORD[[CZASY]:[CZASY]],AKORD[[DATA]:[DATA]],ER100,AKORD[[IMIE]:[IMIE]],$A$137)</f>
        <v>0</v>
      </c>
      <c r="ES137" s="31">
        <f>SUMIFS(AKORD[[CZASY]:[CZASY]],AKORD[[DATA]:[DATA]],ES100,AKORD[[IMIE]:[IMIE]],$A$137)</f>
        <v>0</v>
      </c>
      <c r="ET137" s="31">
        <f>SUMIFS(AKORD[[CZASY]:[CZASY]],AKORD[[DATA]:[DATA]],ET100,AKORD[[IMIE]:[IMIE]],$A$137)</f>
        <v>0</v>
      </c>
      <c r="EU137" s="31">
        <f>SUMIFS(AKORD[[CZASY]:[CZASY]],AKORD[[DATA]:[DATA]],EU100,AKORD[[IMIE]:[IMIE]],$A$137)</f>
        <v>0</v>
      </c>
      <c r="EV137" s="31">
        <f>SUMIFS(AKORD[[CZASY]:[CZASY]],AKORD[[DATA]:[DATA]],EV100,AKORD[[IMIE]:[IMIE]],$A$137)</f>
        <v>0</v>
      </c>
      <c r="EW137" s="54">
        <f>SUMIFS(AKORD[[CZASY]:[CZASY]],AKORD[[DATA]:[DATA]],EW100,AKORD[[IMIE]:[IMIE]],$A$137)</f>
        <v>0</v>
      </c>
      <c r="EX137" s="57">
        <f>SUMIFS(AKORD[[CZASY]:[CZASY]],AKORD[[DATA]:[DATA]],EX100,AKORD[[IMIE]:[IMIE]],$A$137)</f>
        <v>0</v>
      </c>
      <c r="EY137" s="31">
        <f>SUMIFS(AKORD[[CZASY]:[CZASY]],AKORD[[DATA]:[DATA]],EY100,AKORD[[IMIE]:[IMIE]],$A$137)</f>
        <v>0</v>
      </c>
      <c r="EZ137" s="31">
        <f>SUMIFS(AKORD[[CZASY]:[CZASY]],AKORD[[DATA]:[DATA]],EZ100,AKORD[[IMIE]:[IMIE]],$A$137)</f>
        <v>0</v>
      </c>
      <c r="FA137" s="31">
        <f>SUMIFS(AKORD[[CZASY]:[CZASY]],AKORD[[DATA]:[DATA]],FA100,AKORD[[IMIE]:[IMIE]],$A$137)</f>
        <v>0</v>
      </c>
      <c r="FB137" s="31">
        <f>SUMIFS(AKORD[[CZASY]:[CZASY]],AKORD[[DATA]:[DATA]],FB100,AKORD[[IMIE]:[IMIE]],$A$137)</f>
        <v>0</v>
      </c>
      <c r="FC137" s="31">
        <f>SUMIFS(AKORD[[CZASY]:[CZASY]],AKORD[[DATA]:[DATA]],FC100,AKORD[[IMIE]:[IMIE]],$A$137)</f>
        <v>0</v>
      </c>
      <c r="FD137" s="54">
        <f>SUMIFS(AKORD[[CZASY]:[CZASY]],AKORD[[DATA]:[DATA]],FD100,AKORD[[IMIE]:[IMIE]],$A$137)</f>
        <v>0</v>
      </c>
      <c r="FE137" s="57">
        <f>SUMIFS(AKORD[[CZASY]:[CZASY]],AKORD[[DATA]:[DATA]],FE100,AKORD[[IMIE]:[IMIE]],$A$137)</f>
        <v>0</v>
      </c>
      <c r="FF137" s="31">
        <f>SUMIFS(AKORD[[CZASY]:[CZASY]],AKORD[[DATA]:[DATA]],FF100,AKORD[[IMIE]:[IMIE]],$A$137)</f>
        <v>0</v>
      </c>
      <c r="FG137" s="31">
        <f>SUMIFS(AKORD[[CZASY]:[CZASY]],AKORD[[DATA]:[DATA]],FG100,AKORD[[IMIE]:[IMIE]],$A$137)</f>
        <v>0</v>
      </c>
      <c r="FH137" s="31">
        <f>SUMIFS(AKORD[[CZASY]:[CZASY]],AKORD[[DATA]:[DATA]],FH100,AKORD[[IMIE]:[IMIE]],$A$137)</f>
        <v>0</v>
      </c>
      <c r="FI137" s="31">
        <f>SUMIFS(AKORD[[CZASY]:[CZASY]],AKORD[[DATA]:[DATA]],FI100,AKORD[[IMIE]:[IMIE]],$A$137)</f>
        <v>0</v>
      </c>
      <c r="FJ137" s="31">
        <f>SUMIFS(AKORD[[CZASY]:[CZASY]],AKORD[[DATA]:[DATA]],FJ100,AKORD[[IMIE]:[IMIE]],$A$137)</f>
        <v>0</v>
      </c>
      <c r="FK137" s="54">
        <f>SUMIFS(AKORD[[CZASY]:[CZASY]],AKORD[[DATA]:[DATA]],FK100,AKORD[[IMIE]:[IMIE]],$A$137)</f>
        <v>0</v>
      </c>
      <c r="FL137" s="57">
        <f>SUMIFS(AKORD[[CZASY]:[CZASY]],AKORD[[DATA]:[DATA]],FL100,AKORD[[IMIE]:[IMIE]],$A$137)</f>
        <v>0</v>
      </c>
      <c r="FM137" s="31">
        <f>SUMIFS(AKORD[[CZASY]:[CZASY]],AKORD[[DATA]:[DATA]],FM100,AKORD[[IMIE]:[IMIE]],$A$137)</f>
        <v>0</v>
      </c>
      <c r="FN137" s="31">
        <f>SUMIFS(AKORD[[CZASY]:[CZASY]],AKORD[[DATA]:[DATA]],FN100,AKORD[[IMIE]:[IMIE]],$A$137)</f>
        <v>0</v>
      </c>
      <c r="FO137" s="31">
        <f>SUMIFS(AKORD[[CZASY]:[CZASY]],AKORD[[DATA]:[DATA]],FO100,AKORD[[IMIE]:[IMIE]],$A$137)</f>
        <v>0</v>
      </c>
      <c r="FP137" s="31">
        <f>SUMIFS(AKORD[[CZASY]:[CZASY]],AKORD[[DATA]:[DATA]],FP100,AKORD[[IMIE]:[IMIE]],$A$137)</f>
        <v>0</v>
      </c>
      <c r="FQ137" s="31">
        <f>SUMIFS(AKORD[[CZASY]:[CZASY]],AKORD[[DATA]:[DATA]],FQ100,AKORD[[IMIE]:[IMIE]],$A$137)</f>
        <v>0</v>
      </c>
      <c r="FR137" s="54">
        <f>SUMIFS(AKORD[[CZASY]:[CZASY]],AKORD[[DATA]:[DATA]],FR100,AKORD[[IMIE]:[IMIE]],$A$137)</f>
        <v>0</v>
      </c>
      <c r="FS137" s="57">
        <f>SUMIFS(AKORD[[CZASY]:[CZASY]],AKORD[[DATA]:[DATA]],FS100,AKORD[[IMIE]:[IMIE]],$A$137)</f>
        <v>0</v>
      </c>
      <c r="FT137" s="31">
        <f>SUMIFS(AKORD[[CZASY]:[CZASY]],AKORD[[DATA]:[DATA]],FT100,AKORD[[IMIE]:[IMIE]],$A$137)</f>
        <v>0</v>
      </c>
      <c r="FU137" s="31">
        <f>SUMIFS(AKORD[[CZASY]:[CZASY]],AKORD[[DATA]:[DATA]],FU100,AKORD[[IMIE]:[IMIE]],$A$137)</f>
        <v>0</v>
      </c>
      <c r="FV137" s="31">
        <f>SUMIFS(AKORD[[CZASY]:[CZASY]],AKORD[[DATA]:[DATA]],FV100,AKORD[[IMIE]:[IMIE]],$A$137)</f>
        <v>0</v>
      </c>
      <c r="FW137" s="31">
        <f>SUMIFS(AKORD[[CZASY]:[CZASY]],AKORD[[DATA]:[DATA]],FW100,AKORD[[IMIE]:[IMIE]],$A$137)</f>
        <v>0</v>
      </c>
      <c r="FX137" s="31">
        <f>SUMIFS(AKORD[[CZASY]:[CZASY]],AKORD[[DATA]:[DATA]],FX100,AKORD[[IMIE]:[IMIE]],$A$137)</f>
        <v>0</v>
      </c>
      <c r="FY137" s="54">
        <f>SUMIFS(AKORD[[CZASY]:[CZASY]],AKORD[[DATA]:[DATA]],FY100,AKORD[[IMIE]:[IMIE]],$A$137)</f>
        <v>0</v>
      </c>
      <c r="FZ137" s="57">
        <f>SUMIFS(AKORD[[CZASY]:[CZASY]],AKORD[[DATA]:[DATA]],FZ100,AKORD[[IMIE]:[IMIE]],$A$137)</f>
        <v>0</v>
      </c>
      <c r="GA137" s="31">
        <f>SUMIFS(AKORD[[CZASY]:[CZASY]],AKORD[[DATA]:[DATA]],GA100,AKORD[[IMIE]:[IMIE]],$A$137)</f>
        <v>0</v>
      </c>
      <c r="GB137" s="31">
        <f>SUMIFS(AKORD[[CZASY]:[CZASY]],AKORD[[DATA]:[DATA]],GB100,AKORD[[IMIE]:[IMIE]],$A$137)</f>
        <v>0</v>
      </c>
      <c r="GC137" s="31">
        <f>SUMIFS(AKORD[[CZASY]:[CZASY]],AKORD[[DATA]:[DATA]],GC100,AKORD[[IMIE]:[IMIE]],$A$137)</f>
        <v>0</v>
      </c>
      <c r="GD137" s="31">
        <f>SUMIFS(AKORD[[CZASY]:[CZASY]],AKORD[[DATA]:[DATA]],GD100,AKORD[[IMIE]:[IMIE]],$A$137)</f>
        <v>0</v>
      </c>
      <c r="GE137" s="31">
        <f>SUMIFS(AKORD[[CZASY]:[CZASY]],AKORD[[DATA]:[DATA]],GE100,AKORD[[IMIE]:[IMIE]],$A$137)</f>
        <v>0</v>
      </c>
      <c r="GF137" s="54">
        <f>SUMIFS(AKORD[[CZASY]:[CZASY]],AKORD[[DATA]:[DATA]],GF100,AKORD[[IMIE]:[IMIE]],$A$137)</f>
        <v>0</v>
      </c>
      <c r="GG137" s="57">
        <f>SUMIFS(AKORD[[CZASY]:[CZASY]],AKORD[[DATA]:[DATA]],GG100,AKORD[[IMIE]:[IMIE]],$A$137)</f>
        <v>0</v>
      </c>
      <c r="GH137" s="31">
        <f>SUMIFS(AKORD[[CZASY]:[CZASY]],AKORD[[DATA]:[DATA]],GH100,AKORD[[IMIE]:[IMIE]],$A$137)</f>
        <v>0</v>
      </c>
      <c r="GI137" s="31">
        <f>SUMIFS(AKORD[[CZASY]:[CZASY]],AKORD[[DATA]:[DATA]],GI100,AKORD[[IMIE]:[IMIE]],$A$137)</f>
        <v>0</v>
      </c>
      <c r="GJ137" s="31">
        <f>SUMIFS(AKORD[[CZASY]:[CZASY]],AKORD[[DATA]:[DATA]],GJ100,AKORD[[IMIE]:[IMIE]],$A$137)</f>
        <v>0</v>
      </c>
      <c r="GK137" s="31">
        <f>SUMIFS(AKORD[[CZASY]:[CZASY]],AKORD[[DATA]:[DATA]],GK100,AKORD[[IMIE]:[IMIE]],$A$137)</f>
        <v>0</v>
      </c>
      <c r="GL137" s="31">
        <f>SUMIFS(AKORD[[CZASY]:[CZASY]],AKORD[[DATA]:[DATA]],GL100,AKORD[[IMIE]:[IMIE]],$A$137)</f>
        <v>0</v>
      </c>
      <c r="GM137" s="54">
        <f>SUMIFS(AKORD[[CZASY]:[CZASY]],AKORD[[DATA]:[DATA]],GM100,AKORD[[IMIE]:[IMIE]],$A$137)</f>
        <v>0</v>
      </c>
      <c r="GN137" s="57">
        <f>SUMIFS(AKORD[[CZASY]:[CZASY]],AKORD[[DATA]:[DATA]],GN100,AKORD[[IMIE]:[IMIE]],$A$137)</f>
        <v>0</v>
      </c>
      <c r="GO137" s="31">
        <f>SUMIFS(AKORD[[CZASY]:[CZASY]],AKORD[[DATA]:[DATA]],GO100,AKORD[[IMIE]:[IMIE]],$A$137)</f>
        <v>0</v>
      </c>
      <c r="GP137" s="31">
        <f>SUMIFS(AKORD[[CZASY]:[CZASY]],AKORD[[DATA]:[DATA]],GP100,AKORD[[IMIE]:[IMIE]],$A$137)</f>
        <v>0</v>
      </c>
      <c r="GQ137" s="31">
        <f>SUMIFS(AKORD[[CZASY]:[CZASY]],AKORD[[DATA]:[DATA]],GQ100,AKORD[[IMIE]:[IMIE]],$A$137)</f>
        <v>0</v>
      </c>
      <c r="GR137" s="31">
        <f>SUMIFS(AKORD[[CZASY]:[CZASY]],AKORD[[DATA]:[DATA]],GR100,AKORD[[IMIE]:[IMIE]],$A$137)</f>
        <v>0</v>
      </c>
      <c r="GS137" s="31">
        <f>SUMIFS(AKORD[[CZASY]:[CZASY]],AKORD[[DATA]:[DATA]],GS100,AKORD[[IMIE]:[IMIE]],$A$137)</f>
        <v>0</v>
      </c>
      <c r="GT137" s="54">
        <f>SUMIFS(AKORD[[CZASY]:[CZASY]],AKORD[[DATA]:[DATA]],GT100,AKORD[[IMIE]:[IMIE]],$A$137)</f>
        <v>0</v>
      </c>
      <c r="GU137" s="57">
        <f>SUMIFS(AKORD[[CZASY]:[CZASY]],AKORD[[DATA]:[DATA]],GU100,AKORD[[IMIE]:[IMIE]],$A$137)</f>
        <v>0</v>
      </c>
      <c r="GV137" s="31">
        <f>SUMIFS(AKORD[[CZASY]:[CZASY]],AKORD[[DATA]:[DATA]],GV100,AKORD[[IMIE]:[IMIE]],$A$137)</f>
        <v>0</v>
      </c>
      <c r="GW137" s="31">
        <f>SUMIFS(AKORD[[CZASY]:[CZASY]],AKORD[[DATA]:[DATA]],GW100,AKORD[[IMIE]:[IMIE]],$A$137)</f>
        <v>0</v>
      </c>
      <c r="GX137" s="31">
        <f>SUMIFS(AKORD[[CZASY]:[CZASY]],AKORD[[DATA]:[DATA]],GX100,AKORD[[IMIE]:[IMIE]],$A$137)</f>
        <v>0</v>
      </c>
      <c r="GY137" s="31">
        <f>SUMIFS(AKORD[[CZASY]:[CZASY]],AKORD[[DATA]:[DATA]],GY100,AKORD[[IMIE]:[IMIE]],$A$137)</f>
        <v>0</v>
      </c>
      <c r="GZ137" s="31">
        <f>SUMIFS(AKORD[[CZASY]:[CZASY]],AKORD[[DATA]:[DATA]],GZ100,AKORD[[IMIE]:[IMIE]],$A$137)</f>
        <v>0</v>
      </c>
      <c r="HA137" s="54">
        <f>SUMIFS(AKORD[[CZASY]:[CZASY]],AKORD[[DATA]:[DATA]],HA100,AKORD[[IMIE]:[IMIE]],$A$137)</f>
        <v>0</v>
      </c>
      <c r="HB137" s="57">
        <f>SUMIFS(AKORD[[CZASY]:[CZASY]],AKORD[[DATA]:[DATA]],HB100,AKORD[[IMIE]:[IMIE]],$A$137)</f>
        <v>0</v>
      </c>
      <c r="HC137" s="31">
        <f>SUMIFS(AKORD[[CZASY]:[CZASY]],AKORD[[DATA]:[DATA]],HC100,AKORD[[IMIE]:[IMIE]],$A$137)</f>
        <v>0</v>
      </c>
      <c r="HD137" s="31">
        <f>SUMIFS(AKORD[[CZASY]:[CZASY]],AKORD[[DATA]:[DATA]],HD100,AKORD[[IMIE]:[IMIE]],$A$137)</f>
        <v>0</v>
      </c>
      <c r="HE137" s="31">
        <f>SUMIFS(AKORD[[CZASY]:[CZASY]],AKORD[[DATA]:[DATA]],HE100,AKORD[[IMIE]:[IMIE]],$A$137)</f>
        <v>0</v>
      </c>
      <c r="HF137" s="31">
        <f>SUMIFS(AKORD[[CZASY]:[CZASY]],AKORD[[DATA]:[DATA]],HF100,AKORD[[IMIE]:[IMIE]],$A$137)</f>
        <v>0</v>
      </c>
      <c r="HG137" s="31">
        <f>SUMIFS(AKORD[[CZASY]:[CZASY]],AKORD[[DATA]:[DATA]],HG100,AKORD[[IMIE]:[IMIE]],$A$137)</f>
        <v>0</v>
      </c>
      <c r="HH137" s="54">
        <f>SUMIFS(AKORD[[CZASY]:[CZASY]],AKORD[[DATA]:[DATA]],HH100,AKORD[[IMIE]:[IMIE]],$A$137)</f>
        <v>0</v>
      </c>
      <c r="HI137" s="57">
        <f>SUMIFS(AKORD[[CZASY]:[CZASY]],AKORD[[DATA]:[DATA]],HI100,AKORD[[IMIE]:[IMIE]],$A$137)</f>
        <v>0</v>
      </c>
      <c r="HJ137" s="31">
        <f>SUMIFS(AKORD[[CZASY]:[CZASY]],AKORD[[DATA]:[DATA]],HJ100,AKORD[[IMIE]:[IMIE]],$A$137)</f>
        <v>0</v>
      </c>
      <c r="HK137" s="31">
        <f>SUMIFS(AKORD[[CZASY]:[CZASY]],AKORD[[DATA]:[DATA]],HK100,AKORD[[IMIE]:[IMIE]],$A$137)</f>
        <v>0</v>
      </c>
      <c r="HL137" s="31">
        <f>SUMIFS(AKORD[[CZASY]:[CZASY]],AKORD[[DATA]:[DATA]],HL100,AKORD[[IMIE]:[IMIE]],$A$137)</f>
        <v>0</v>
      </c>
      <c r="HM137" s="31">
        <f>SUMIFS(AKORD[[CZASY]:[CZASY]],AKORD[[DATA]:[DATA]],HM100,AKORD[[IMIE]:[IMIE]],$A$137)</f>
        <v>0</v>
      </c>
      <c r="HN137" s="31">
        <f>SUMIFS(AKORD[[CZASY]:[CZASY]],AKORD[[DATA]:[DATA]],HN100,AKORD[[IMIE]:[IMIE]],$A$137)</f>
        <v>0</v>
      </c>
      <c r="HO137" s="54">
        <f>SUMIFS(AKORD[[CZASY]:[CZASY]],AKORD[[DATA]:[DATA]],HO100,AKORD[[IMIE]:[IMIE]],$A$137)</f>
        <v>0</v>
      </c>
      <c r="HP137" s="57">
        <f>SUMIFS(AKORD[[CZASY]:[CZASY]],AKORD[[DATA]:[DATA]],HP100,AKORD[[IMIE]:[IMIE]],$A$137)</f>
        <v>0</v>
      </c>
      <c r="HQ137" s="31">
        <f>SUMIFS(AKORD[[CZASY]:[CZASY]],AKORD[[DATA]:[DATA]],HQ100,AKORD[[IMIE]:[IMIE]],$A$137)</f>
        <v>0</v>
      </c>
      <c r="HR137" s="31">
        <f>SUMIFS(AKORD[[CZASY]:[CZASY]],AKORD[[DATA]:[DATA]],HR100,AKORD[[IMIE]:[IMIE]],$A$137)</f>
        <v>0</v>
      </c>
      <c r="HS137" s="31">
        <f>SUMIFS(AKORD[[CZASY]:[CZASY]],AKORD[[DATA]:[DATA]],HS100,AKORD[[IMIE]:[IMIE]],$A$137)</f>
        <v>0</v>
      </c>
      <c r="HT137" s="31">
        <f>SUMIFS(AKORD[[CZASY]:[CZASY]],AKORD[[DATA]:[DATA]],HT100,AKORD[[IMIE]:[IMIE]],$A$137)</f>
        <v>0</v>
      </c>
      <c r="HU137" s="31">
        <f>SUMIFS(AKORD[[CZASY]:[CZASY]],AKORD[[DATA]:[DATA]],HU100,AKORD[[IMIE]:[IMIE]],$A$137)</f>
        <v>0</v>
      </c>
      <c r="HV137" s="54">
        <f>SUMIFS(AKORD[[CZASY]:[CZASY]],AKORD[[DATA]:[DATA]],HV100,AKORD[[IMIE]:[IMIE]],$A$137)</f>
        <v>0</v>
      </c>
      <c r="HW137" s="57">
        <f>SUMIFS(AKORD[[CZASY]:[CZASY]],AKORD[[DATA]:[DATA]],HW100,AKORD[[IMIE]:[IMIE]],$A$137)</f>
        <v>0</v>
      </c>
      <c r="HX137" s="31">
        <f>SUMIFS(AKORD[[CZASY]:[CZASY]],AKORD[[DATA]:[DATA]],HX100,AKORD[[IMIE]:[IMIE]],$A$137)</f>
        <v>0</v>
      </c>
      <c r="HY137" s="31">
        <f>SUMIFS(AKORD[[CZASY]:[CZASY]],AKORD[[DATA]:[DATA]],HY100,AKORD[[IMIE]:[IMIE]],$A$137)</f>
        <v>0</v>
      </c>
      <c r="HZ137" s="31">
        <f>SUMIFS(AKORD[[CZASY]:[CZASY]],AKORD[[DATA]:[DATA]],HZ100,AKORD[[IMIE]:[IMIE]],$A$137)</f>
        <v>0</v>
      </c>
      <c r="IA137" s="31">
        <f>SUMIFS(AKORD[[CZASY]:[CZASY]],AKORD[[DATA]:[DATA]],IA100,AKORD[[IMIE]:[IMIE]],$A$137)</f>
        <v>0</v>
      </c>
      <c r="IB137" s="31">
        <f>SUMIFS(AKORD[[CZASY]:[CZASY]],AKORD[[DATA]:[DATA]],IB100,AKORD[[IMIE]:[IMIE]],$A$137)</f>
        <v>0</v>
      </c>
      <c r="IC137" s="54">
        <f>SUMIFS(AKORD[[CZASY]:[CZASY]],AKORD[[DATA]:[DATA]],IC100,AKORD[[IMIE]:[IMIE]],$A$137)</f>
        <v>0</v>
      </c>
      <c r="ID137" s="57">
        <f>SUMIFS(AKORD[[CZASY]:[CZASY]],AKORD[[DATA]:[DATA]],ID100,AKORD[[IMIE]:[IMIE]],$A$137)</f>
        <v>0</v>
      </c>
      <c r="IE137" s="31">
        <f>SUMIFS(AKORD[[CZASY]:[CZASY]],AKORD[[DATA]:[DATA]],IE100,AKORD[[IMIE]:[IMIE]],$A$137)</f>
        <v>0</v>
      </c>
      <c r="IF137" s="31">
        <f>SUMIFS(AKORD[[CZASY]:[CZASY]],AKORD[[DATA]:[DATA]],IF100,AKORD[[IMIE]:[IMIE]],$A$137)</f>
        <v>0</v>
      </c>
      <c r="IG137" s="31">
        <f>SUMIFS(AKORD[[CZASY]:[CZASY]],AKORD[[DATA]:[DATA]],IG100,AKORD[[IMIE]:[IMIE]],$A$137)</f>
        <v>0</v>
      </c>
      <c r="IH137" s="31">
        <f>SUMIFS(AKORD[[CZASY]:[CZASY]],AKORD[[DATA]:[DATA]],IH100,AKORD[[IMIE]:[IMIE]],$A$137)</f>
        <v>0</v>
      </c>
      <c r="II137" s="31">
        <f>SUMIFS(AKORD[[CZASY]:[CZASY]],AKORD[[DATA]:[DATA]],II100,AKORD[[IMIE]:[IMIE]],$A$137)</f>
        <v>0</v>
      </c>
      <c r="IJ137" s="54">
        <f>SUMIFS(AKORD[[CZASY]:[CZASY]],AKORD[[DATA]:[DATA]],IJ100,AKORD[[IMIE]:[IMIE]],$A$137)</f>
        <v>0</v>
      </c>
      <c r="IK137" s="57">
        <f>SUMIFS(AKORD[[CZASY]:[CZASY]],AKORD[[DATA]:[DATA]],IK100,AKORD[[IMIE]:[IMIE]],$A$137)</f>
        <v>0</v>
      </c>
      <c r="IL137" s="31">
        <f>SUMIFS(AKORD[[CZASY]:[CZASY]],AKORD[[DATA]:[DATA]],IL100,AKORD[[IMIE]:[IMIE]],$A$137)</f>
        <v>0</v>
      </c>
      <c r="IM137" s="31">
        <f>SUMIFS(AKORD[[CZASY]:[CZASY]],AKORD[[DATA]:[DATA]],IM100,AKORD[[IMIE]:[IMIE]],$A$137)</f>
        <v>0</v>
      </c>
      <c r="IN137" s="31">
        <f>SUMIFS(AKORD[[CZASY]:[CZASY]],AKORD[[DATA]:[DATA]],IN100,AKORD[[IMIE]:[IMIE]],$A$137)</f>
        <v>0</v>
      </c>
      <c r="IO137" s="31">
        <f>SUMIFS(AKORD[[CZASY]:[CZASY]],AKORD[[DATA]:[DATA]],IO100,AKORD[[IMIE]:[IMIE]],$A$137)</f>
        <v>0</v>
      </c>
      <c r="IP137" s="31">
        <f>SUMIFS(AKORD[[CZASY]:[CZASY]],AKORD[[DATA]:[DATA]],IP100,AKORD[[IMIE]:[IMIE]],$A$137)</f>
        <v>0</v>
      </c>
      <c r="IQ137" s="54">
        <f>SUMIFS(AKORD[[CZASY]:[CZASY]],AKORD[[DATA]:[DATA]],IQ100,AKORD[[IMIE]:[IMIE]],$A$137)</f>
        <v>0</v>
      </c>
      <c r="IR137" s="57">
        <f>SUMIFS(AKORD[[CZASY]:[CZASY]],AKORD[[DATA]:[DATA]],IR100,AKORD[[IMIE]:[IMIE]],$A$137)</f>
        <v>0</v>
      </c>
      <c r="IS137" s="31">
        <f>SUMIFS(AKORD[[CZASY]:[CZASY]],AKORD[[DATA]:[DATA]],IS100,AKORD[[IMIE]:[IMIE]],$A$137)</f>
        <v>0</v>
      </c>
      <c r="IT137" s="31">
        <f>SUMIFS(AKORD[[CZASY]:[CZASY]],AKORD[[DATA]:[DATA]],IT100,AKORD[[IMIE]:[IMIE]],$A$137)</f>
        <v>0</v>
      </c>
      <c r="IU137" s="31">
        <f>SUMIFS(AKORD[[CZASY]:[CZASY]],AKORD[[DATA]:[DATA]],IU100,AKORD[[IMIE]:[IMIE]],$A$137)</f>
        <v>0</v>
      </c>
      <c r="IV137" s="31">
        <f>SUMIFS(AKORD[[CZASY]:[CZASY]],AKORD[[DATA]:[DATA]],IV100,AKORD[[IMIE]:[IMIE]],$A$137)</f>
        <v>0</v>
      </c>
      <c r="IW137" s="31">
        <f>SUMIFS(AKORD[[CZASY]:[CZASY]],AKORD[[DATA]:[DATA]],IW100,AKORD[[IMIE]:[IMIE]],$A$137)</f>
        <v>0</v>
      </c>
      <c r="IX137" s="54">
        <f>SUMIFS(AKORD[[CZASY]:[CZASY]],AKORD[[DATA]:[DATA]],IX100,AKORD[[IMIE]:[IMIE]],$A$137)</f>
        <v>0</v>
      </c>
      <c r="IY137" s="57">
        <f>SUMIFS(AKORD[[CZASY]:[CZASY]],AKORD[[DATA]:[DATA]],IY100,AKORD[[IMIE]:[IMIE]],$A$137)</f>
        <v>0</v>
      </c>
      <c r="IZ137" s="31">
        <f>SUMIFS(AKORD[[CZASY]:[CZASY]],AKORD[[DATA]:[DATA]],IZ100,AKORD[[IMIE]:[IMIE]],$A$137)</f>
        <v>0</v>
      </c>
      <c r="JA137" s="31">
        <f>SUMIFS(AKORD[[CZASY]:[CZASY]],AKORD[[DATA]:[DATA]],JA100,AKORD[[IMIE]:[IMIE]],$A$137)</f>
        <v>0</v>
      </c>
      <c r="JB137" s="31">
        <f>SUMIFS(AKORD[[CZASY]:[CZASY]],AKORD[[DATA]:[DATA]],JB100,AKORD[[IMIE]:[IMIE]],$A$137)</f>
        <v>0</v>
      </c>
      <c r="JC137" s="31">
        <f>SUMIFS(AKORD[[CZASY]:[CZASY]],AKORD[[DATA]:[DATA]],JC100,AKORD[[IMIE]:[IMIE]],$A$137)</f>
        <v>0</v>
      </c>
      <c r="JD137" s="31">
        <f>SUMIFS(AKORD[[CZASY]:[CZASY]],AKORD[[DATA]:[DATA]],JD100,AKORD[[IMIE]:[IMIE]],$A$137)</f>
        <v>0</v>
      </c>
      <c r="JE137" s="54">
        <f>SUMIFS(AKORD[[CZASY]:[CZASY]],AKORD[[DATA]:[DATA]],JE100,AKORD[[IMIE]:[IMIE]],$A$137)</f>
        <v>0</v>
      </c>
      <c r="JF137" s="57">
        <f>SUMIFS(AKORD[[CZASY]:[CZASY]],AKORD[[DATA]:[DATA]],JF100,AKORD[[IMIE]:[IMIE]],$A$137)</f>
        <v>0</v>
      </c>
      <c r="JG137" s="31">
        <f>SUMIFS(AKORD[[CZASY]:[CZASY]],AKORD[[DATA]:[DATA]],JG100,AKORD[[IMIE]:[IMIE]],$A$137)</f>
        <v>0</v>
      </c>
      <c r="JH137" s="31">
        <f>SUMIFS(AKORD[[CZASY]:[CZASY]],AKORD[[DATA]:[DATA]],JH100,AKORD[[IMIE]:[IMIE]],$A$137)</f>
        <v>0</v>
      </c>
      <c r="JI137" s="31">
        <f>SUMIFS(AKORD[[CZASY]:[CZASY]],AKORD[[DATA]:[DATA]],JI100,AKORD[[IMIE]:[IMIE]],$A$137)</f>
        <v>0</v>
      </c>
      <c r="JJ137" s="31">
        <f>SUMIFS(AKORD[[CZASY]:[CZASY]],AKORD[[DATA]:[DATA]],JJ100,AKORD[[IMIE]:[IMIE]],$A$137)</f>
        <v>0</v>
      </c>
      <c r="JK137" s="31">
        <f>SUMIFS(AKORD[[CZASY]:[CZASY]],AKORD[[DATA]:[DATA]],JK100,AKORD[[IMIE]:[IMIE]],$A$137)</f>
        <v>0</v>
      </c>
      <c r="JL137" s="54">
        <f>SUMIFS(AKORD[[CZASY]:[CZASY]],AKORD[[DATA]:[DATA]],JL100,AKORD[[IMIE]:[IMIE]],$A$137)</f>
        <v>0</v>
      </c>
      <c r="JM137" s="57">
        <f>SUMIFS(AKORD[[CZASY]:[CZASY]],AKORD[[DATA]:[DATA]],JM100,AKORD[[IMIE]:[IMIE]],$A$137)</f>
        <v>0</v>
      </c>
      <c r="JN137" s="31">
        <f>SUMIFS(AKORD[[CZASY]:[CZASY]],AKORD[[DATA]:[DATA]],JN100,AKORD[[IMIE]:[IMIE]],$A$137)</f>
        <v>0</v>
      </c>
      <c r="JO137" s="31">
        <f>SUMIFS(AKORD[[CZASY]:[CZASY]],AKORD[[DATA]:[DATA]],JO100,AKORD[[IMIE]:[IMIE]],$A$137)</f>
        <v>0</v>
      </c>
      <c r="JP137" s="31">
        <f>SUMIFS(AKORD[[CZASY]:[CZASY]],AKORD[[DATA]:[DATA]],JP100,AKORD[[IMIE]:[IMIE]],$A$137)</f>
        <v>0</v>
      </c>
      <c r="JQ137" s="31">
        <f>SUMIFS(AKORD[[CZASY]:[CZASY]],AKORD[[DATA]:[DATA]],JQ100,AKORD[[IMIE]:[IMIE]],$A$137)</f>
        <v>0</v>
      </c>
      <c r="JR137" s="31">
        <f>SUMIFS(AKORD[[CZASY]:[CZASY]],AKORD[[DATA]:[DATA]],JR100,AKORD[[IMIE]:[IMIE]],$A$137)</f>
        <v>0</v>
      </c>
      <c r="JS137" s="54">
        <f>SUMIFS(AKORD[[CZASY]:[CZASY]],AKORD[[DATA]:[DATA]],JS100,AKORD[[IMIE]:[IMIE]],$A$137)</f>
        <v>0</v>
      </c>
      <c r="JT137" s="57">
        <f>SUMIFS(AKORD[[CZASY]:[CZASY]],AKORD[[DATA]:[DATA]],JT100,AKORD[[IMIE]:[IMIE]],$A$137)</f>
        <v>0</v>
      </c>
      <c r="JU137" s="31">
        <f>SUMIFS(AKORD[[CZASY]:[CZASY]],AKORD[[DATA]:[DATA]],JU100,AKORD[[IMIE]:[IMIE]],$A$137)</f>
        <v>0</v>
      </c>
      <c r="JV137" s="31">
        <f>SUMIFS(AKORD[[CZASY]:[CZASY]],AKORD[[DATA]:[DATA]],JV100,AKORD[[IMIE]:[IMIE]],$A$137)</f>
        <v>0</v>
      </c>
      <c r="JW137" s="31">
        <f>SUMIFS(AKORD[[CZASY]:[CZASY]],AKORD[[DATA]:[DATA]],JW100,AKORD[[IMIE]:[IMIE]],$A$137)</f>
        <v>0</v>
      </c>
      <c r="JX137" s="31">
        <f>SUMIFS(AKORD[[CZASY]:[CZASY]],AKORD[[DATA]:[DATA]],JX100,AKORD[[IMIE]:[IMIE]],$A$137)</f>
        <v>0</v>
      </c>
      <c r="JY137" s="31">
        <f>SUMIFS(AKORD[[CZASY]:[CZASY]],AKORD[[DATA]:[DATA]],JY100,AKORD[[IMIE]:[IMIE]],$A$137)</f>
        <v>0</v>
      </c>
      <c r="JZ137" s="54">
        <f>SUMIFS(AKORD[[CZASY]:[CZASY]],AKORD[[DATA]:[DATA]],JZ100,AKORD[[IMIE]:[IMIE]],$A$137)</f>
        <v>0</v>
      </c>
      <c r="KA137" s="57">
        <f>SUMIFS(AKORD[[CZASY]:[CZASY]],AKORD[[DATA]:[DATA]],KA100,AKORD[[IMIE]:[IMIE]],$A$137)</f>
        <v>0</v>
      </c>
      <c r="KB137" s="31">
        <f>SUMIFS(AKORD[[CZASY]:[CZASY]],AKORD[[DATA]:[DATA]],KB100,AKORD[[IMIE]:[IMIE]],$A$137)</f>
        <v>0</v>
      </c>
      <c r="KC137" s="31">
        <f>SUMIFS(AKORD[[CZASY]:[CZASY]],AKORD[[DATA]:[DATA]],KC100,AKORD[[IMIE]:[IMIE]],$A$137)</f>
        <v>0</v>
      </c>
      <c r="KD137" s="31">
        <f>SUMIFS(AKORD[[CZASY]:[CZASY]],AKORD[[DATA]:[DATA]],KD100,AKORD[[IMIE]:[IMIE]],$A$137)</f>
        <v>0</v>
      </c>
      <c r="KE137" s="31">
        <f>SUMIFS(AKORD[[CZASY]:[CZASY]],AKORD[[DATA]:[DATA]],KE100,AKORD[[IMIE]:[IMIE]],$A$137)</f>
        <v>0</v>
      </c>
      <c r="KF137" s="31">
        <f>SUMIFS(AKORD[[CZASY]:[CZASY]],AKORD[[DATA]:[DATA]],KF100,AKORD[[IMIE]:[IMIE]],$A$137)</f>
        <v>0</v>
      </c>
      <c r="KG137" s="54">
        <f>SUMIFS(AKORD[[CZASY]:[CZASY]],AKORD[[DATA]:[DATA]],KG100,AKORD[[IMIE]:[IMIE]],$A$137)</f>
        <v>0</v>
      </c>
      <c r="KH137" s="57">
        <f>SUMIFS(AKORD[[CZASY]:[CZASY]],AKORD[[DATA]:[DATA]],KH100,AKORD[[IMIE]:[IMIE]],$A$137)</f>
        <v>0</v>
      </c>
      <c r="KI137" s="31">
        <f>SUMIFS(AKORD[[CZASY]:[CZASY]],AKORD[[DATA]:[DATA]],KI100,AKORD[[IMIE]:[IMIE]],$A$137)</f>
        <v>0</v>
      </c>
      <c r="KJ137" s="31">
        <f>SUMIFS(AKORD[[CZASY]:[CZASY]],AKORD[[DATA]:[DATA]],KJ100,AKORD[[IMIE]:[IMIE]],$A$137)</f>
        <v>0</v>
      </c>
      <c r="KK137" s="31">
        <f>SUMIFS(AKORD[[CZASY]:[CZASY]],AKORD[[DATA]:[DATA]],KK100,AKORD[[IMIE]:[IMIE]],$A$137)</f>
        <v>0</v>
      </c>
      <c r="KL137" s="31">
        <f>SUMIFS(AKORD[[CZASY]:[CZASY]],AKORD[[DATA]:[DATA]],KL100,AKORD[[IMIE]:[IMIE]],$A$137)</f>
        <v>0</v>
      </c>
      <c r="KM137" s="31">
        <f>SUMIFS(AKORD[[CZASY]:[CZASY]],AKORD[[DATA]:[DATA]],KM100,AKORD[[IMIE]:[IMIE]],$A$137)</f>
        <v>0</v>
      </c>
      <c r="KN137" s="54">
        <f>SUMIFS(AKORD[[CZASY]:[CZASY]],AKORD[[DATA]:[DATA]],KN100,AKORD[[IMIE]:[IMIE]],$A$137)</f>
        <v>0</v>
      </c>
      <c r="KO137" s="57">
        <f>SUMIFS(AKORD[[CZASY]:[CZASY]],AKORD[[DATA]:[DATA]],KO100,AKORD[[IMIE]:[IMIE]],$A$137)</f>
        <v>0</v>
      </c>
      <c r="KP137" s="31">
        <f>SUMIFS(AKORD[[CZASY]:[CZASY]],AKORD[[DATA]:[DATA]],KP100,AKORD[[IMIE]:[IMIE]],$A$137)</f>
        <v>0</v>
      </c>
      <c r="KQ137" s="31">
        <f>SUMIFS(AKORD[[CZASY]:[CZASY]],AKORD[[DATA]:[DATA]],KQ100,AKORD[[IMIE]:[IMIE]],$A$137)</f>
        <v>0</v>
      </c>
      <c r="KR137" s="31">
        <f>SUMIFS(AKORD[[CZASY]:[CZASY]],AKORD[[DATA]:[DATA]],KR100,AKORD[[IMIE]:[IMIE]],$A$137)</f>
        <v>0</v>
      </c>
      <c r="KS137" s="31">
        <f>SUMIFS(AKORD[[CZASY]:[CZASY]],AKORD[[DATA]:[DATA]],KS100,AKORD[[IMIE]:[IMIE]],$A$137)</f>
        <v>0</v>
      </c>
      <c r="KT137" s="31">
        <f>SUMIFS(AKORD[[CZASY]:[CZASY]],AKORD[[DATA]:[DATA]],KT100,AKORD[[IMIE]:[IMIE]],$A$137)</f>
        <v>0</v>
      </c>
      <c r="KU137" s="54">
        <f>SUMIFS(AKORD[[CZASY]:[CZASY]],AKORD[[DATA]:[DATA]],KU100,AKORD[[IMIE]:[IMIE]],$A$137)</f>
        <v>0</v>
      </c>
      <c r="KV137" s="57">
        <f>SUMIFS(AKORD[[CZASY]:[CZASY]],AKORD[[DATA]:[DATA]],KV100,AKORD[[IMIE]:[IMIE]],$A$137)</f>
        <v>0</v>
      </c>
      <c r="KW137" s="31">
        <f>SUMIFS(AKORD[[CZASY]:[CZASY]],AKORD[[DATA]:[DATA]],KW100,AKORD[[IMIE]:[IMIE]],$A$137)</f>
        <v>0</v>
      </c>
      <c r="KX137" s="31">
        <f>SUMIFS(AKORD[[CZASY]:[CZASY]],AKORD[[DATA]:[DATA]],KX100,AKORD[[IMIE]:[IMIE]],$A$137)</f>
        <v>0</v>
      </c>
      <c r="KY137" s="31">
        <f>SUMIFS(AKORD[[CZASY]:[CZASY]],AKORD[[DATA]:[DATA]],KY100,AKORD[[IMIE]:[IMIE]],$A$137)</f>
        <v>0</v>
      </c>
      <c r="KZ137" s="31">
        <f>SUMIFS(AKORD[[CZASY]:[CZASY]],AKORD[[DATA]:[DATA]],KZ100,AKORD[[IMIE]:[IMIE]],$A$137)</f>
        <v>0</v>
      </c>
      <c r="LA137" s="31">
        <f>SUMIFS(AKORD[[CZASY]:[CZASY]],AKORD[[DATA]:[DATA]],LA100,AKORD[[IMIE]:[IMIE]],$A$137)</f>
        <v>0</v>
      </c>
      <c r="LB137" s="54">
        <f>SUMIFS(AKORD[[CZASY]:[CZASY]],AKORD[[DATA]:[DATA]],LB100,AKORD[[IMIE]:[IMIE]],$A$137)</f>
        <v>0</v>
      </c>
      <c r="LC137" s="57">
        <f>SUMIFS(AKORD[[CZASY]:[CZASY]],AKORD[[DATA]:[DATA]],LC100,AKORD[[IMIE]:[IMIE]],$A$137)</f>
        <v>0</v>
      </c>
      <c r="LD137" s="31">
        <f>SUMIFS(AKORD[[CZASY]:[CZASY]],AKORD[[DATA]:[DATA]],LD100,AKORD[[IMIE]:[IMIE]],$A$137)</f>
        <v>0</v>
      </c>
      <c r="LE137" s="31">
        <f>SUMIFS(AKORD[[CZASY]:[CZASY]],AKORD[[DATA]:[DATA]],LE100,AKORD[[IMIE]:[IMIE]],$A$137)</f>
        <v>0</v>
      </c>
      <c r="LF137" s="31">
        <f>SUMIFS(AKORD[[CZASY]:[CZASY]],AKORD[[DATA]:[DATA]],LF100,AKORD[[IMIE]:[IMIE]],$A$137)</f>
        <v>0</v>
      </c>
      <c r="LG137" s="31">
        <f>SUMIFS(AKORD[[CZASY]:[CZASY]],AKORD[[DATA]:[DATA]],LG100,AKORD[[IMIE]:[IMIE]],$A$137)</f>
        <v>0</v>
      </c>
      <c r="LH137" s="31">
        <f>SUMIFS(AKORD[[CZASY]:[CZASY]],AKORD[[DATA]:[DATA]],LH100,AKORD[[IMIE]:[IMIE]],$A$137)</f>
        <v>0</v>
      </c>
      <c r="LI137" s="54">
        <f>SUMIFS(AKORD[[CZASY]:[CZASY]],AKORD[[DATA]:[DATA]],LI100,AKORD[[IMIE]:[IMIE]],$A$137)</f>
        <v>0</v>
      </c>
      <c r="LJ137" s="57">
        <f>SUMIFS(AKORD[[CZASY]:[CZASY]],AKORD[[DATA]:[DATA]],LJ100,AKORD[[IMIE]:[IMIE]],$A$137)</f>
        <v>0</v>
      </c>
      <c r="LK137" s="31">
        <f>SUMIFS(AKORD[[CZASY]:[CZASY]],AKORD[[DATA]:[DATA]],LK100,AKORD[[IMIE]:[IMIE]],$A$137)</f>
        <v>0</v>
      </c>
      <c r="LL137" s="31">
        <f>SUMIFS(AKORD[[CZASY]:[CZASY]],AKORD[[DATA]:[DATA]],LL100,AKORD[[IMIE]:[IMIE]],$A$137)</f>
        <v>0</v>
      </c>
      <c r="LM137" s="31">
        <f>SUMIFS(AKORD[[CZASY]:[CZASY]],AKORD[[DATA]:[DATA]],LM100,AKORD[[IMIE]:[IMIE]],$A$137)</f>
        <v>0</v>
      </c>
      <c r="LN137" s="31">
        <f>SUMIFS(AKORD[[CZASY]:[CZASY]],AKORD[[DATA]:[DATA]],LN100,AKORD[[IMIE]:[IMIE]],$A$137)</f>
        <v>0</v>
      </c>
      <c r="LO137" s="31">
        <f>SUMIFS(AKORD[[CZASY]:[CZASY]],AKORD[[DATA]:[DATA]],LO100,AKORD[[IMIE]:[IMIE]],$A$137)</f>
        <v>0</v>
      </c>
      <c r="LP137" s="54">
        <f>SUMIFS(AKORD[[CZASY]:[CZASY]],AKORD[[DATA]:[DATA]],LP100,AKORD[[IMIE]:[IMIE]],$A$137)</f>
        <v>0</v>
      </c>
      <c r="LQ137" s="57">
        <f>SUMIFS(AKORD[[CZASY]:[CZASY]],AKORD[[DATA]:[DATA]],LQ100,AKORD[[IMIE]:[IMIE]],$A$137)</f>
        <v>0</v>
      </c>
      <c r="LR137" s="31">
        <f>SUMIFS(AKORD[[CZASY]:[CZASY]],AKORD[[DATA]:[DATA]],LR100,AKORD[[IMIE]:[IMIE]],$A$137)</f>
        <v>0</v>
      </c>
      <c r="LS137" s="31">
        <f>SUMIFS(AKORD[[CZASY]:[CZASY]],AKORD[[DATA]:[DATA]],LS100,AKORD[[IMIE]:[IMIE]],$A$137)</f>
        <v>0</v>
      </c>
      <c r="LT137" s="31">
        <f>SUMIFS(AKORD[[CZASY]:[CZASY]],AKORD[[DATA]:[DATA]],LT100,AKORD[[IMIE]:[IMIE]],$A$137)</f>
        <v>0</v>
      </c>
      <c r="LU137" s="31">
        <f>SUMIFS(AKORD[[CZASY]:[CZASY]],AKORD[[DATA]:[DATA]],LU100,AKORD[[IMIE]:[IMIE]],$A$137)</f>
        <v>0</v>
      </c>
      <c r="LV137" s="31">
        <f>SUMIFS(AKORD[[CZASY]:[CZASY]],AKORD[[DATA]:[DATA]],LV100,AKORD[[IMIE]:[IMIE]],$A$137)</f>
        <v>0</v>
      </c>
      <c r="LW137" s="54">
        <f>SUMIFS(AKORD[[CZASY]:[CZASY]],AKORD[[DATA]:[DATA]],LW100,AKORD[[IMIE]:[IMIE]],$A$137)</f>
        <v>0</v>
      </c>
      <c r="LX137" s="57">
        <f>SUMIFS(AKORD[[CZASY]:[CZASY]],AKORD[[DATA]:[DATA]],LX100,AKORD[[IMIE]:[IMIE]],$A$137)</f>
        <v>0</v>
      </c>
      <c r="LY137" s="31">
        <f>SUMIFS(AKORD[[CZASY]:[CZASY]],AKORD[[DATA]:[DATA]],LY100,AKORD[[IMIE]:[IMIE]],$A$137)</f>
        <v>0</v>
      </c>
      <c r="LZ137" s="31">
        <f>SUMIFS(AKORD[[CZASY]:[CZASY]],AKORD[[DATA]:[DATA]],LZ100,AKORD[[IMIE]:[IMIE]],$A$137)</f>
        <v>0</v>
      </c>
      <c r="MA137" s="31">
        <f>SUMIFS(AKORD[[CZASY]:[CZASY]],AKORD[[DATA]:[DATA]],MA100,AKORD[[IMIE]:[IMIE]],$A$137)</f>
        <v>0</v>
      </c>
      <c r="MB137" s="31">
        <f>SUMIFS(AKORD[[CZASY]:[CZASY]],AKORD[[DATA]:[DATA]],MB100,AKORD[[IMIE]:[IMIE]],$A$137)</f>
        <v>0</v>
      </c>
      <c r="MC137" s="31">
        <f>SUMIFS(AKORD[[CZASY]:[CZASY]],AKORD[[DATA]:[DATA]],MC100,AKORD[[IMIE]:[IMIE]],$A$137)</f>
        <v>0</v>
      </c>
      <c r="MD137" s="54">
        <f>SUMIFS(AKORD[[CZASY]:[CZASY]],AKORD[[DATA]:[DATA]],MD100,AKORD[[IMIE]:[IMIE]],$A$137)</f>
        <v>0</v>
      </c>
      <c r="ME137" s="57">
        <f>SUMIFS(AKORD[[CZASY]:[CZASY]],AKORD[[DATA]:[DATA]],ME100,AKORD[[IMIE]:[IMIE]],$A$137)</f>
        <v>0</v>
      </c>
      <c r="MF137" s="31">
        <f>SUMIFS(AKORD[[CZASY]:[CZASY]],AKORD[[DATA]:[DATA]],MF100,AKORD[[IMIE]:[IMIE]],$A$137)</f>
        <v>0</v>
      </c>
      <c r="MG137" s="31">
        <f>SUMIFS(AKORD[[CZASY]:[CZASY]],AKORD[[DATA]:[DATA]],MG100,AKORD[[IMIE]:[IMIE]],$A$137)</f>
        <v>0</v>
      </c>
      <c r="MH137" s="31">
        <f>SUMIFS(AKORD[[CZASY]:[CZASY]],AKORD[[DATA]:[DATA]],MH100,AKORD[[IMIE]:[IMIE]],$A$137)</f>
        <v>0</v>
      </c>
      <c r="MI137" s="31">
        <f>SUMIFS(AKORD[[CZASY]:[CZASY]],AKORD[[DATA]:[DATA]],MI100,AKORD[[IMIE]:[IMIE]],$A$137)</f>
        <v>0</v>
      </c>
      <c r="MJ137" s="31">
        <f>SUMIFS(AKORD[[CZASY]:[CZASY]],AKORD[[DATA]:[DATA]],MJ100,AKORD[[IMIE]:[IMIE]],$A$137)</f>
        <v>0</v>
      </c>
      <c r="MK137" s="54">
        <f>SUMIFS(AKORD[[CZASY]:[CZASY]],AKORD[[DATA]:[DATA]],MK100,AKORD[[IMIE]:[IMIE]],$A$137)</f>
        <v>0</v>
      </c>
      <c r="ML137" s="57">
        <f>SUMIFS(AKORD[[CZASY]:[CZASY]],AKORD[[DATA]:[DATA]],ML100,AKORD[[IMIE]:[IMIE]],$A$137)</f>
        <v>0</v>
      </c>
      <c r="MM137" s="31">
        <f>SUMIFS(AKORD[[CZASY]:[CZASY]],AKORD[[DATA]:[DATA]],MM100,AKORD[[IMIE]:[IMIE]],$A$137)</f>
        <v>0</v>
      </c>
      <c r="MN137" s="31">
        <f>SUMIFS(AKORD[[CZASY]:[CZASY]],AKORD[[DATA]:[DATA]],MN100,AKORD[[IMIE]:[IMIE]],$A$137)</f>
        <v>0</v>
      </c>
      <c r="MO137" s="31">
        <f>SUMIFS(AKORD[[CZASY]:[CZASY]],AKORD[[DATA]:[DATA]],MO100,AKORD[[IMIE]:[IMIE]],$A$137)</f>
        <v>0</v>
      </c>
      <c r="MP137" s="31">
        <f>SUMIFS(AKORD[[CZASY]:[CZASY]],AKORD[[DATA]:[DATA]],MP100,AKORD[[IMIE]:[IMIE]],$A$137)</f>
        <v>0</v>
      </c>
      <c r="MQ137" s="31">
        <f>SUMIFS(AKORD[[CZASY]:[CZASY]],AKORD[[DATA]:[DATA]],MQ100,AKORD[[IMIE]:[IMIE]],$A$137)</f>
        <v>0</v>
      </c>
      <c r="MR137" s="54">
        <f>SUMIFS(AKORD[[CZASY]:[CZASY]],AKORD[[DATA]:[DATA]],MR100,AKORD[[IMIE]:[IMIE]],$A$137)</f>
        <v>0</v>
      </c>
      <c r="MS137" s="57">
        <f>SUMIFS(AKORD[[CZASY]:[CZASY]],AKORD[[DATA]:[DATA]],MS100,AKORD[[IMIE]:[IMIE]],$A$137)</f>
        <v>0</v>
      </c>
      <c r="MT137" s="31">
        <f>SUMIFS(AKORD[[CZASY]:[CZASY]],AKORD[[DATA]:[DATA]],MT100,AKORD[[IMIE]:[IMIE]],$A$137)</f>
        <v>0</v>
      </c>
      <c r="MU137" s="31">
        <f>SUMIFS(AKORD[[CZASY]:[CZASY]],AKORD[[DATA]:[DATA]],MU100,AKORD[[IMIE]:[IMIE]],$A$137)</f>
        <v>0</v>
      </c>
      <c r="MV137" s="31">
        <f>SUMIFS(AKORD[[CZASY]:[CZASY]],AKORD[[DATA]:[DATA]],MV100,AKORD[[IMIE]:[IMIE]],$A$137)</f>
        <v>0</v>
      </c>
      <c r="MW137" s="31">
        <f>SUMIFS(AKORD[[CZASY]:[CZASY]],AKORD[[DATA]:[DATA]],MW100,AKORD[[IMIE]:[IMIE]],$A$137)</f>
        <v>0</v>
      </c>
      <c r="MX137" s="31">
        <f>SUMIFS(AKORD[[CZASY]:[CZASY]],AKORD[[DATA]:[DATA]],MX100,AKORD[[IMIE]:[IMIE]],$A$137)</f>
        <v>0</v>
      </c>
      <c r="MY137" s="54">
        <f>SUMIFS(AKORD[[CZASY]:[CZASY]],AKORD[[DATA]:[DATA]],MY100,AKORD[[IMIE]:[IMIE]],$A$137)</f>
        <v>0</v>
      </c>
      <c r="MZ137" s="57">
        <f>SUMIFS(AKORD[[CZASY]:[CZASY]],AKORD[[DATA]:[DATA]],MZ100,AKORD[[IMIE]:[IMIE]],$A$137)</f>
        <v>0</v>
      </c>
      <c r="NA137" s="31">
        <f>SUMIFS(AKORD[[CZASY]:[CZASY]],AKORD[[DATA]:[DATA]],NA100,AKORD[[IMIE]:[IMIE]],$A$137)</f>
        <v>0</v>
      </c>
      <c r="NB137" s="31">
        <f>SUMIFS(AKORD[[CZASY]:[CZASY]],AKORD[[DATA]:[DATA]],NB100,AKORD[[IMIE]:[IMIE]],$A$137)</f>
        <v>0</v>
      </c>
      <c r="NC137" s="31">
        <f>SUMIFS(AKORD[[CZASY]:[CZASY]],AKORD[[DATA]:[DATA]],NC100,AKORD[[IMIE]:[IMIE]],$A$137)</f>
        <v>0</v>
      </c>
      <c r="ND137" s="31">
        <f>SUMIFS(AKORD[[CZASY]:[CZASY]],AKORD[[DATA]:[DATA]],ND100,AKORD[[IMIE]:[IMIE]],$A$137)</f>
        <v>0</v>
      </c>
      <c r="NE137" s="31">
        <f>SUMIFS(AKORD[[CZASY]:[CZASY]],AKORD[[DATA]:[DATA]],NE100,AKORD[[IMIE]:[IMIE]],$A$137)</f>
        <v>0</v>
      </c>
      <c r="NF137" s="54">
        <f>SUMIFS(AKORD[[CZASY]:[CZASY]],AKORD[[DATA]:[DATA]],NF100,AKORD[[IMIE]:[IMIE]],$A$137)</f>
        <v>0</v>
      </c>
      <c r="NG137" s="57">
        <f>SUMIFS(AKORD[[CZASY]:[CZASY]],AKORD[[DATA]:[DATA]],NG100,AKORD[[IMIE]:[IMIE]],$A$137)</f>
        <v>0</v>
      </c>
      <c r="NH137" s="31">
        <f>SUMIFS(AKORD[[CZASY]:[CZASY]],AKORD[[DATA]:[DATA]],NH100,AKORD[[IMIE]:[IMIE]],$A$137)</f>
        <v>0</v>
      </c>
      <c r="NI137" s="31">
        <f>SUMIFS(AKORD[[CZASY]:[CZASY]],AKORD[[DATA]:[DATA]],NI100,AKORD[[IMIE]:[IMIE]],$A$137)</f>
        <v>0</v>
      </c>
      <c r="NJ137" s="31">
        <f>SUMIFS(AKORD[[CZASY]:[CZASY]],AKORD[[DATA]:[DATA]],NJ100,AKORD[[IMIE]:[IMIE]],$A$137)</f>
        <v>0</v>
      </c>
      <c r="NK137" s="31">
        <f>SUMIFS(AKORD[[CZASY]:[CZASY]],AKORD[[DATA]:[DATA]],NK100,AKORD[[IMIE]:[IMIE]],$A$137)</f>
        <v>0</v>
      </c>
      <c r="NL137" s="31">
        <f>SUMIFS(AKORD[[CZASY]:[CZASY]],AKORD[[DATA]:[DATA]],NL100,AKORD[[IMIE]:[IMIE]],$A$137)</f>
        <v>0</v>
      </c>
      <c r="NM137" s="54">
        <f>SUMIFS(AKORD[[CZASY]:[CZASY]],AKORD[[DATA]:[DATA]],NM100,AKORD[[IMIE]:[IMIE]],$A$137)</f>
        <v>0</v>
      </c>
      <c r="NN137" s="57">
        <f>SUMIFS(AKORD[[CZASY]:[CZASY]],AKORD[[DATA]:[DATA]],NN100,AKORD[[IMIE]:[IMIE]],$A$137)</f>
        <v>0</v>
      </c>
      <c r="NO137" s="31">
        <f>SUMIFS(AKORD[[CZASY]:[CZASY]],AKORD[[DATA]:[DATA]],NO100,AKORD[[IMIE]:[IMIE]],$A$137)</f>
        <v>0</v>
      </c>
      <c r="NP137" s="31">
        <f>SUMIFS(AKORD[[CZASY]:[CZASY]],AKORD[[DATA]:[DATA]],NP100,AKORD[[IMIE]:[IMIE]],$A$137)</f>
        <v>0</v>
      </c>
      <c r="NQ137" s="31">
        <f>SUMIFS(AKORD[[CZASY]:[CZASY]],AKORD[[DATA]:[DATA]],NQ100,AKORD[[IMIE]:[IMIE]],$A$137)</f>
        <v>0</v>
      </c>
      <c r="NR137" s="31">
        <f>SUMIFS(AKORD[[CZASY]:[CZASY]],AKORD[[DATA]:[DATA]],NR100,AKORD[[IMIE]:[IMIE]],$A$137)</f>
        <v>0</v>
      </c>
      <c r="NS137" s="31">
        <f>SUMIFS(AKORD[[CZASY]:[CZASY]],AKORD[[DATA]:[DATA]],NS100,AKORD[[IMIE]:[IMIE]],$A$137)</f>
        <v>0</v>
      </c>
      <c r="NT137" s="54">
        <f>SUMIFS(AKORD[[CZASY]:[CZASY]],AKORD[[DATA]:[DATA]],NT100,AKORD[[IMIE]:[IMIE]],$A$137)</f>
        <v>0</v>
      </c>
      <c r="NU137" s="57">
        <f>SUMIFS(AKORD[[CZASY]:[CZASY]],AKORD[[DATA]:[DATA]],NU100,AKORD[[IMIE]:[IMIE]],$A$137)</f>
        <v>0</v>
      </c>
      <c r="NV137" s="31">
        <f>SUMIFS(AKORD[[CZASY]:[CZASY]],AKORD[[DATA]:[DATA]],NV100,AKORD[[IMIE]:[IMIE]],$A$137)</f>
        <v>0</v>
      </c>
      <c r="NW137" s="31">
        <f>SUMIFS(AKORD[[CZASY]:[CZASY]],AKORD[[DATA]:[DATA]],NW100,AKORD[[IMIE]:[IMIE]],$A$137)</f>
        <v>0</v>
      </c>
      <c r="NX137" s="31">
        <f>SUMIFS(AKORD[[CZASY]:[CZASY]],AKORD[[DATA]:[DATA]],NX100,AKORD[[IMIE]:[IMIE]],$A$137)</f>
        <v>0</v>
      </c>
      <c r="NY137" s="31">
        <f>SUMIFS(AKORD[[CZASY]:[CZASY]],AKORD[[DATA]:[DATA]],NY100,AKORD[[IMIE]:[IMIE]],$A$137)</f>
        <v>0</v>
      </c>
      <c r="NZ137" s="31">
        <f>SUMIFS(AKORD[[CZASY]:[CZASY]],AKORD[[DATA]:[DATA]],NZ100,AKORD[[IMIE]:[IMIE]],$A$137)</f>
        <v>0</v>
      </c>
      <c r="OA137" s="54">
        <f>SUMIFS(AKORD[[CZASY]:[CZASY]],AKORD[[DATA]:[DATA]],OA100,AKORD[[IMIE]:[IMIE]],$A$137)</f>
        <v>0</v>
      </c>
      <c r="OB137" s="57">
        <f>SUMIFS(AKORD[[CZASY]:[CZASY]],AKORD[[DATA]:[DATA]],OB100,AKORD[[IMIE]:[IMIE]],$A$137)</f>
        <v>0</v>
      </c>
      <c r="OC137" s="31">
        <f>SUMIFS(AKORD[[CZASY]:[CZASY]],AKORD[[DATA]:[DATA]],OC100,AKORD[[IMIE]:[IMIE]],$A$137)</f>
        <v>0</v>
      </c>
      <c r="OD137" s="31">
        <f>SUMIFS(AKORD[[CZASY]:[CZASY]],AKORD[[DATA]:[DATA]],OD100,AKORD[[IMIE]:[IMIE]],$A$137)</f>
        <v>0</v>
      </c>
      <c r="OE137" s="31">
        <f>SUMIFS(AKORD[[CZASY]:[CZASY]],AKORD[[DATA]:[DATA]],OE100,AKORD[[IMIE]:[IMIE]],$A$137)</f>
        <v>0</v>
      </c>
      <c r="OF137" s="31">
        <f>SUMIFS(AKORD[[CZASY]:[CZASY]],AKORD[[DATA]:[DATA]],OF100,AKORD[[IMIE]:[IMIE]],$A$137)</f>
        <v>0</v>
      </c>
      <c r="OG137" s="31">
        <f>SUMIFS(AKORD[[CZASY]:[CZASY]],AKORD[[DATA]:[DATA]],OG100,AKORD[[IMIE]:[IMIE]],$A$137)</f>
        <v>0</v>
      </c>
      <c r="OH137" s="54">
        <f>SUMIFS(AKORD[[CZASY]:[CZASY]],AKORD[[DATA]:[DATA]],OH100,AKORD[[IMIE]:[IMIE]],$A$137)</f>
        <v>0</v>
      </c>
      <c r="OI137" s="57">
        <f>SUMIFS(AKORD[[CZASY]:[CZASY]],AKORD[[DATA]:[DATA]],OI100,AKORD[[IMIE]:[IMIE]],$A$137)</f>
        <v>0</v>
      </c>
      <c r="OJ137" s="31">
        <f>SUMIFS(AKORD[[CZASY]:[CZASY]],AKORD[[DATA]:[DATA]],OJ100,AKORD[[IMIE]:[IMIE]],$A$137)</f>
        <v>0</v>
      </c>
      <c r="OK137" s="31">
        <f>SUMIFS(AKORD[[CZASY]:[CZASY]],AKORD[[DATA]:[DATA]],OK100,AKORD[[IMIE]:[IMIE]],$A$137)</f>
        <v>0</v>
      </c>
      <c r="OL137" s="31">
        <f>SUMIFS(AKORD[[CZASY]:[CZASY]],AKORD[[DATA]:[DATA]],OL100,AKORD[[IMIE]:[IMIE]],$A$137)</f>
        <v>0</v>
      </c>
      <c r="OM137" s="31">
        <f>SUMIFS(AKORD[[CZASY]:[CZASY]],AKORD[[DATA]:[DATA]],OM100,AKORD[[IMIE]:[IMIE]],$A$137)</f>
        <v>0</v>
      </c>
      <c r="ON137" s="31">
        <f>SUMIFS(AKORD[[CZASY]:[CZASY]],AKORD[[DATA]:[DATA]],ON100,AKORD[[IMIE]:[IMIE]],$A$137)</f>
        <v>0</v>
      </c>
      <c r="OO137" s="54">
        <f>SUMIFS(AKORD[[CZASY]:[CZASY]],AKORD[[DATA]:[DATA]],OO100,AKORD[[IMIE]:[IMIE]],$A$137)</f>
        <v>0</v>
      </c>
      <c r="OP137" s="57">
        <f>SUMIFS(AKORD[[CZASY]:[CZASY]],AKORD[[DATA]:[DATA]],OP100,AKORD[[IMIE]:[IMIE]],$A$137)</f>
        <v>0</v>
      </c>
      <c r="OQ137" s="31">
        <f>SUMIFS(AKORD[[CZASY]:[CZASY]],AKORD[[DATA]:[DATA]],OQ100,AKORD[[IMIE]:[IMIE]],$A$137)</f>
        <v>0</v>
      </c>
      <c r="OR137" s="31">
        <f>SUMIFS(AKORD[[CZASY]:[CZASY]],AKORD[[DATA]:[DATA]],OR100,AKORD[[IMIE]:[IMIE]],$A$137)</f>
        <v>0</v>
      </c>
      <c r="OS137" s="31">
        <f>SUMIFS(AKORD[[CZASY]:[CZASY]],AKORD[[DATA]:[DATA]],OS100,AKORD[[IMIE]:[IMIE]],$A$137)</f>
        <v>0</v>
      </c>
      <c r="OT137" s="31">
        <f>SUMIFS(AKORD[[CZASY]:[CZASY]],AKORD[[DATA]:[DATA]],OT100,AKORD[[IMIE]:[IMIE]],$A$137)</f>
        <v>0</v>
      </c>
      <c r="OU137" s="31">
        <f>SUMIFS(AKORD[[CZASY]:[CZASY]],AKORD[[DATA]:[DATA]],OU100,AKORD[[IMIE]:[IMIE]],$A$137)</f>
        <v>0</v>
      </c>
      <c r="OV137" s="54">
        <f>SUMIFS(AKORD[[CZASY]:[CZASY]],AKORD[[DATA]:[DATA]],OV100,AKORD[[IMIE]:[IMIE]],$A$137)</f>
        <v>0</v>
      </c>
      <c r="OW137" s="57">
        <f>SUMIFS(AKORD[[CZASY]:[CZASY]],AKORD[[DATA]:[DATA]],OW100,AKORD[[IMIE]:[IMIE]],$A$137)</f>
        <v>0</v>
      </c>
      <c r="OX137" s="31">
        <f>SUMIFS(AKORD[[CZASY]:[CZASY]],AKORD[[DATA]:[DATA]],OX100,AKORD[[IMIE]:[IMIE]],$A$137)</f>
        <v>0</v>
      </c>
      <c r="OY137" s="31">
        <f>SUMIFS(AKORD[[CZASY]:[CZASY]],AKORD[[DATA]:[DATA]],OY100,AKORD[[IMIE]:[IMIE]],$A$137)</f>
        <v>0</v>
      </c>
      <c r="OZ137" s="31">
        <f>SUMIFS(AKORD[[CZASY]:[CZASY]],AKORD[[DATA]:[DATA]],OZ100,AKORD[[IMIE]:[IMIE]],$A$137)</f>
        <v>0</v>
      </c>
      <c r="PA137" s="31">
        <f>SUMIFS(AKORD[[CZASY]:[CZASY]],AKORD[[DATA]:[DATA]],PA100,AKORD[[IMIE]:[IMIE]],$A$137)</f>
        <v>0</v>
      </c>
      <c r="PB137" s="31">
        <f>SUMIFS(AKORD[[CZASY]:[CZASY]],AKORD[[DATA]:[DATA]],PB100,AKORD[[IMIE]:[IMIE]],$A$137)</f>
        <v>0</v>
      </c>
      <c r="PC137" s="54">
        <f>SUMIFS(AKORD[[CZASY]:[CZASY]],AKORD[[DATA]:[DATA]],PC100,AKORD[[IMIE]:[IMIE]],$A$137)</f>
        <v>0</v>
      </c>
      <c r="PD137" s="57">
        <f>SUMIFS(AKORD[[CZASY]:[CZASY]],AKORD[[DATA]:[DATA]],PD100,AKORD[[IMIE]:[IMIE]],$A$137)</f>
        <v>0</v>
      </c>
      <c r="PE137" s="31">
        <f>SUMIFS(AKORD[[CZASY]:[CZASY]],AKORD[[DATA]:[DATA]],PE100,AKORD[[IMIE]:[IMIE]],$A$137)</f>
        <v>0</v>
      </c>
      <c r="PF137" s="31">
        <f>SUMIFS(AKORD[[CZASY]:[CZASY]],AKORD[[DATA]:[DATA]],PF100,AKORD[[IMIE]:[IMIE]],$A$137)</f>
        <v>0</v>
      </c>
      <c r="PG137" s="31">
        <f>SUMIFS(AKORD[[CZASY]:[CZASY]],AKORD[[DATA]:[DATA]],PG100,AKORD[[IMIE]:[IMIE]],$A$137)</f>
        <v>0</v>
      </c>
      <c r="PH137" s="31">
        <f>SUMIFS(AKORD[[CZASY]:[CZASY]],AKORD[[DATA]:[DATA]],PH100,AKORD[[IMIE]:[IMIE]],$A$137)</f>
        <v>0</v>
      </c>
      <c r="PI137" s="31">
        <f>SUMIFS(AKORD[[CZASY]:[CZASY]],AKORD[[DATA]:[DATA]],PI100,AKORD[[IMIE]:[IMIE]],$A$137)</f>
        <v>0</v>
      </c>
      <c r="PJ137" s="54">
        <f>SUMIFS(AKORD[[CZASY]:[CZASY]],AKORD[[DATA]:[DATA]],PJ100,AKORD[[IMIE]:[IMIE]],$A$137)</f>
        <v>0</v>
      </c>
      <c r="PK137" s="57">
        <f>SUMIFS(AKORD[[CZASY]:[CZASY]],AKORD[[DATA]:[DATA]],PK100,AKORD[[IMIE]:[IMIE]],$A$137)</f>
        <v>0</v>
      </c>
      <c r="PL137" s="31">
        <f>SUMIFS(AKORD[[CZASY]:[CZASY]],AKORD[[DATA]:[DATA]],PL100,AKORD[[IMIE]:[IMIE]],$A$137)</f>
        <v>0</v>
      </c>
      <c r="PM137" s="31">
        <f>SUMIFS(AKORD[[CZASY]:[CZASY]],AKORD[[DATA]:[DATA]],PM100,AKORD[[IMIE]:[IMIE]],$A$137)</f>
        <v>0</v>
      </c>
      <c r="PN137" s="31">
        <f>SUMIFS(AKORD[[CZASY]:[CZASY]],AKORD[[DATA]:[DATA]],PN100,AKORD[[IMIE]:[IMIE]],$A$137)</f>
        <v>0</v>
      </c>
      <c r="PO137" s="31">
        <f>SUMIFS(AKORD[[CZASY]:[CZASY]],AKORD[[DATA]:[DATA]],PO100,AKORD[[IMIE]:[IMIE]],$A$137)</f>
        <v>0</v>
      </c>
      <c r="PP137" s="31">
        <f>SUMIFS(AKORD[[CZASY]:[CZASY]],AKORD[[DATA]:[DATA]],PP100,AKORD[[IMIE]:[IMIE]],$A$137)</f>
        <v>0</v>
      </c>
      <c r="PQ137" s="54">
        <f>SUMIFS(AKORD[[CZASY]:[CZASY]],AKORD[[DATA]:[DATA]],PQ100,AKORD[[IMIE]:[IMIE]],$A$137)</f>
        <v>0</v>
      </c>
      <c r="PR137" s="57">
        <f>SUMIFS(AKORD[[CZASY]:[CZASY]],AKORD[[DATA]:[DATA]],PR100,AKORD[[IMIE]:[IMIE]],$A$137)</f>
        <v>0</v>
      </c>
    </row>
    <row r="138" spans="1:434 14670:14670" hidden="1">
      <c r="A138" s="166"/>
      <c r="B138" s="40" t="s">
        <v>2169</v>
      </c>
      <c r="C138" s="26"/>
      <c r="D138" s="26"/>
      <c r="E138" s="26"/>
      <c r="F138" s="55"/>
      <c r="G138" s="64"/>
      <c r="H138" s="26"/>
      <c r="I138" s="26"/>
      <c r="J138" s="26"/>
      <c r="K138" s="26"/>
      <c r="L138" s="26"/>
      <c r="M138" s="55"/>
      <c r="N138" s="64"/>
      <c r="O138" s="26"/>
      <c r="P138" s="26"/>
      <c r="Q138" s="26"/>
      <c r="R138" s="26"/>
      <c r="S138" s="26"/>
      <c r="T138" s="55"/>
      <c r="U138" s="64"/>
      <c r="V138" s="26"/>
      <c r="W138" s="26"/>
      <c r="X138" s="26"/>
      <c r="Y138" s="26"/>
      <c r="Z138" s="26"/>
      <c r="AA138" s="55"/>
      <c r="AB138" s="64"/>
      <c r="AC138" s="26"/>
      <c r="AD138" s="26"/>
      <c r="AE138" s="26"/>
      <c r="AF138" s="26"/>
      <c r="AG138" s="26"/>
      <c r="AH138" s="55"/>
      <c r="AI138" s="64"/>
      <c r="AJ138" s="26"/>
      <c r="AK138" s="26"/>
      <c r="AL138" s="26"/>
      <c r="AM138" s="26"/>
      <c r="AN138" s="26"/>
      <c r="AO138" s="55"/>
      <c r="AP138" s="64"/>
      <c r="AQ138" s="26"/>
      <c r="AR138" s="26"/>
      <c r="AS138" s="26"/>
      <c r="AT138" s="26"/>
      <c r="AU138" s="26"/>
      <c r="AV138" s="55"/>
      <c r="AW138" s="64"/>
      <c r="AX138" s="26"/>
      <c r="AY138" s="26"/>
      <c r="AZ138" s="26"/>
      <c r="BA138" s="26"/>
      <c r="BB138" s="26"/>
      <c r="BC138" s="55"/>
      <c r="BD138" s="64"/>
      <c r="BE138" s="26"/>
      <c r="BF138" s="26"/>
      <c r="BG138" s="26"/>
      <c r="BH138" s="26"/>
      <c r="BI138" s="26"/>
      <c r="BJ138" s="55"/>
      <c r="BK138" s="64"/>
      <c r="BL138" s="26"/>
      <c r="BM138" s="26"/>
      <c r="BN138" s="26"/>
      <c r="BO138" s="26"/>
      <c r="BP138" s="26"/>
      <c r="BQ138" s="55"/>
      <c r="BR138" s="64"/>
      <c r="BS138" s="26"/>
      <c r="BT138" s="26"/>
      <c r="BU138" s="26"/>
      <c r="BV138" s="26"/>
      <c r="BW138" s="26"/>
      <c r="BX138" s="55"/>
      <c r="BY138" s="64"/>
      <c r="BZ138" s="26"/>
      <c r="CA138" s="26"/>
      <c r="CB138" s="26"/>
      <c r="CC138" s="26"/>
      <c r="CD138" s="26"/>
      <c r="CE138" s="55"/>
      <c r="CF138" s="64"/>
      <c r="CG138" s="26"/>
      <c r="CH138" s="26"/>
      <c r="CI138" s="26"/>
      <c r="CJ138" s="26"/>
      <c r="CK138" s="26"/>
      <c r="CL138" s="55"/>
      <c r="CM138" s="64"/>
      <c r="CN138" s="26"/>
      <c r="CO138" s="26"/>
      <c r="CP138" s="26"/>
      <c r="CQ138" s="26"/>
      <c r="CR138" s="26"/>
      <c r="CS138" s="55"/>
      <c r="CT138" s="64"/>
      <c r="CU138" s="26"/>
      <c r="CV138" s="26"/>
      <c r="CW138" s="26"/>
      <c r="CX138" s="26"/>
      <c r="CY138" s="26"/>
      <c r="CZ138" s="55"/>
      <c r="DA138" s="64"/>
      <c r="DB138" s="26"/>
      <c r="DC138" s="26"/>
      <c r="DD138" s="26"/>
      <c r="DE138" s="26"/>
      <c r="DF138" s="26"/>
      <c r="DG138" s="55"/>
      <c r="DH138" s="64"/>
      <c r="DI138" s="26"/>
      <c r="DJ138" s="26"/>
      <c r="DK138" s="26"/>
      <c r="DL138" s="26"/>
      <c r="DM138" s="26"/>
      <c r="DN138" s="55"/>
      <c r="DO138" s="64"/>
      <c r="DP138" s="26"/>
      <c r="DQ138" s="26"/>
      <c r="DR138" s="26"/>
      <c r="DS138" s="26"/>
      <c r="DT138" s="26"/>
      <c r="DU138" s="55"/>
      <c r="DV138" s="64"/>
      <c r="DW138" s="26"/>
      <c r="DX138" s="26"/>
      <c r="DY138" s="26"/>
      <c r="DZ138" s="26"/>
      <c r="EA138" s="26"/>
      <c r="EB138" s="55"/>
      <c r="EC138" s="64"/>
      <c r="ED138" s="26"/>
      <c r="EE138" s="26"/>
      <c r="EF138" s="26"/>
      <c r="EG138" s="26"/>
      <c r="EH138" s="26"/>
      <c r="EI138" s="55"/>
      <c r="EJ138" s="64"/>
      <c r="EK138" s="26"/>
      <c r="EL138" s="26"/>
      <c r="EM138" s="26"/>
      <c r="EN138" s="26"/>
      <c r="EO138" s="26"/>
      <c r="EP138" s="55"/>
      <c r="EQ138" s="64"/>
      <c r="ER138" s="26"/>
      <c r="ES138" s="26"/>
      <c r="ET138" s="26"/>
      <c r="EU138" s="26"/>
      <c r="EV138" s="26"/>
      <c r="EW138" s="55"/>
      <c r="EX138" s="64"/>
      <c r="EY138" s="26"/>
      <c r="EZ138" s="26"/>
      <c r="FA138" s="26"/>
      <c r="FB138" s="26"/>
      <c r="FC138" s="26"/>
      <c r="FD138" s="55"/>
      <c r="FE138" s="64"/>
      <c r="FF138" s="26"/>
      <c r="FG138" s="26"/>
      <c r="FH138" s="26"/>
      <c r="FI138" s="26"/>
      <c r="FJ138" s="26"/>
      <c r="FK138" s="55"/>
      <c r="FL138" s="64"/>
      <c r="FM138" s="26"/>
      <c r="FN138" s="26"/>
      <c r="FO138" s="26"/>
      <c r="FP138" s="26"/>
      <c r="FQ138" s="26"/>
      <c r="FR138" s="55"/>
      <c r="FS138" s="64"/>
      <c r="FT138" s="26"/>
      <c r="FU138" s="26"/>
      <c r="FV138" s="26"/>
      <c r="FW138" s="26"/>
      <c r="FX138" s="26"/>
      <c r="FY138" s="55"/>
      <c r="FZ138" s="64"/>
      <c r="GA138" s="26"/>
      <c r="GB138" s="26"/>
      <c r="GC138" s="26"/>
      <c r="GD138" s="26"/>
      <c r="GE138" s="26"/>
      <c r="GF138" s="55"/>
      <c r="GG138" s="64"/>
      <c r="GH138" s="26"/>
      <c r="GI138" s="26"/>
      <c r="GJ138" s="26"/>
      <c r="GK138" s="26"/>
      <c r="GL138" s="26"/>
      <c r="GM138" s="55"/>
      <c r="GN138" s="64"/>
      <c r="GO138" s="26"/>
      <c r="GP138" s="26"/>
      <c r="GQ138" s="26"/>
      <c r="GR138" s="26"/>
      <c r="GS138" s="26"/>
      <c r="GT138" s="55"/>
      <c r="GU138" s="64"/>
      <c r="GV138" s="26"/>
      <c r="GW138" s="26"/>
      <c r="GX138" s="26"/>
      <c r="GY138" s="26"/>
      <c r="GZ138" s="26"/>
      <c r="HA138" s="55"/>
      <c r="HB138" s="64"/>
      <c r="HC138" s="26"/>
      <c r="HD138" s="26"/>
      <c r="HE138" s="26"/>
      <c r="HF138" s="26"/>
      <c r="HG138" s="26"/>
      <c r="HH138" s="55"/>
      <c r="HI138" s="64"/>
      <c r="HJ138" s="26"/>
      <c r="HK138" s="26"/>
      <c r="HL138" s="26"/>
      <c r="HM138" s="26"/>
      <c r="HN138" s="26"/>
      <c r="HO138" s="55"/>
      <c r="HP138" s="64"/>
      <c r="HQ138" s="26"/>
      <c r="HR138" s="26"/>
      <c r="HS138" s="26"/>
      <c r="HT138" s="26"/>
      <c r="HU138" s="26"/>
      <c r="HV138" s="55"/>
      <c r="HW138" s="64"/>
      <c r="HX138" s="26"/>
      <c r="HY138" s="26"/>
      <c r="HZ138" s="26"/>
      <c r="IA138" s="26"/>
      <c r="IB138" s="26"/>
      <c r="IC138" s="55"/>
      <c r="ID138" s="64"/>
      <c r="IE138" s="26"/>
      <c r="IF138" s="26"/>
      <c r="IG138" s="26"/>
      <c r="IH138" s="26"/>
      <c r="II138" s="26"/>
      <c r="IJ138" s="55"/>
      <c r="IK138" s="64"/>
      <c r="IL138" s="26"/>
      <c r="IM138" s="26"/>
      <c r="IN138" s="26"/>
      <c r="IO138" s="26"/>
      <c r="IP138" s="26"/>
      <c r="IQ138" s="55"/>
      <c r="IR138" s="64"/>
      <c r="IS138" s="26"/>
      <c r="IT138" s="26"/>
      <c r="IU138" s="26"/>
      <c r="IV138" s="26"/>
      <c r="IW138" s="26"/>
      <c r="IX138" s="55"/>
      <c r="IY138" s="64"/>
      <c r="IZ138" s="26"/>
      <c r="JA138" s="26"/>
      <c r="JB138" s="26"/>
      <c r="JC138" s="26"/>
      <c r="JD138" s="26"/>
      <c r="JE138" s="55"/>
      <c r="JF138" s="64"/>
      <c r="JG138" s="26"/>
      <c r="JH138" s="26"/>
      <c r="JI138" s="26"/>
      <c r="JJ138" s="26"/>
      <c r="JK138" s="26"/>
      <c r="JL138" s="55"/>
      <c r="JM138" s="64"/>
      <c r="JN138" s="26"/>
      <c r="JO138" s="26"/>
      <c r="JP138" s="26"/>
      <c r="JQ138" s="26"/>
      <c r="JR138" s="26"/>
      <c r="JS138" s="55"/>
      <c r="JT138" s="64"/>
      <c r="JU138" s="26"/>
      <c r="JV138" s="26"/>
      <c r="JW138" s="26"/>
      <c r="JX138" s="26"/>
      <c r="JY138" s="26"/>
      <c r="JZ138" s="55"/>
      <c r="KA138" s="64"/>
      <c r="KB138" s="26"/>
      <c r="KC138" s="26"/>
      <c r="KD138" s="26"/>
      <c r="KE138" s="26"/>
      <c r="KF138" s="26"/>
      <c r="KG138" s="55"/>
      <c r="KH138" s="64"/>
      <c r="KI138" s="26"/>
      <c r="KJ138" s="26"/>
      <c r="KK138" s="26"/>
      <c r="KL138" s="26"/>
      <c r="KM138" s="26"/>
      <c r="KN138" s="55"/>
      <c r="KO138" s="64"/>
      <c r="KP138" s="26"/>
      <c r="KQ138" s="26"/>
      <c r="KR138" s="26"/>
      <c r="KS138" s="26"/>
      <c r="KT138" s="26"/>
      <c r="KU138" s="55"/>
      <c r="KV138" s="64"/>
      <c r="KW138" s="26"/>
      <c r="KX138" s="26"/>
      <c r="KY138" s="26"/>
      <c r="KZ138" s="26"/>
      <c r="LA138" s="26"/>
      <c r="LB138" s="55"/>
      <c r="LC138" s="64"/>
      <c r="LD138" s="26"/>
      <c r="LE138" s="26"/>
      <c r="LF138" s="26"/>
      <c r="LG138" s="26"/>
      <c r="LH138" s="26"/>
      <c r="LI138" s="55"/>
      <c r="LJ138" s="64"/>
      <c r="LK138" s="26"/>
      <c r="LL138" s="26"/>
      <c r="LM138" s="26"/>
      <c r="LN138" s="26"/>
      <c r="LO138" s="26"/>
      <c r="LP138" s="55"/>
      <c r="LQ138" s="64"/>
      <c r="LR138" s="26"/>
      <c r="LS138" s="26"/>
      <c r="LT138" s="26"/>
      <c r="LU138" s="26"/>
      <c r="LV138" s="26"/>
      <c r="LW138" s="55"/>
      <c r="LX138" s="64"/>
      <c r="LY138" s="26"/>
      <c r="LZ138" s="26"/>
      <c r="MA138" s="26"/>
      <c r="MB138" s="26"/>
      <c r="MC138" s="26"/>
      <c r="MD138" s="55"/>
      <c r="ME138" s="64"/>
      <c r="MF138" s="26"/>
      <c r="MG138" s="26"/>
      <c r="MH138" s="26"/>
      <c r="MI138" s="26"/>
      <c r="MJ138" s="26"/>
      <c r="MK138" s="55"/>
      <c r="ML138" s="64"/>
      <c r="MM138" s="26"/>
      <c r="MN138" s="26"/>
      <c r="MO138" s="26"/>
      <c r="MP138" s="26"/>
      <c r="MQ138" s="26"/>
      <c r="MR138" s="55"/>
      <c r="MS138" s="64"/>
      <c r="MT138" s="26"/>
      <c r="MU138" s="26"/>
      <c r="MV138" s="26"/>
      <c r="MW138" s="26"/>
      <c r="MX138" s="26"/>
      <c r="MY138" s="55"/>
      <c r="MZ138" s="64"/>
      <c r="NA138" s="26"/>
      <c r="NB138" s="26"/>
      <c r="NC138" s="26"/>
      <c r="ND138" s="26"/>
      <c r="NE138" s="26"/>
      <c r="NF138" s="55"/>
      <c r="NG138" s="64"/>
      <c r="NH138" s="26"/>
      <c r="NI138" s="26"/>
      <c r="NJ138" s="26"/>
      <c r="NK138" s="26"/>
      <c r="NL138" s="26"/>
      <c r="NM138" s="55"/>
      <c r="NN138" s="64"/>
      <c r="NO138" s="26"/>
      <c r="NP138" s="26"/>
      <c r="NQ138" s="26"/>
      <c r="NR138" s="26"/>
      <c r="NS138" s="26"/>
      <c r="NT138" s="55"/>
      <c r="NU138" s="64"/>
      <c r="NV138" s="26"/>
      <c r="NW138" s="26"/>
      <c r="NX138" s="26"/>
      <c r="NY138" s="26"/>
      <c r="NZ138" s="26"/>
      <c r="OA138" s="55"/>
      <c r="OB138" s="64"/>
      <c r="OC138" s="26"/>
      <c r="OD138" s="26"/>
      <c r="OE138" s="26"/>
      <c r="OF138" s="26"/>
      <c r="OG138" s="26"/>
      <c r="OH138" s="55"/>
      <c r="OI138" s="64"/>
      <c r="OJ138" s="26"/>
      <c r="OK138" s="26"/>
      <c r="OL138" s="26"/>
      <c r="OM138" s="26"/>
      <c r="ON138" s="26"/>
      <c r="OO138" s="55"/>
      <c r="OP138" s="64"/>
      <c r="OQ138" s="26"/>
      <c r="OR138" s="26"/>
      <c r="OS138" s="26"/>
      <c r="OT138" s="26"/>
      <c r="OU138" s="26"/>
      <c r="OV138" s="55"/>
      <c r="OW138" s="64"/>
      <c r="OX138" s="26"/>
      <c r="OY138" s="26"/>
      <c r="OZ138" s="26"/>
      <c r="PA138" s="26"/>
      <c r="PB138" s="26"/>
      <c r="PC138" s="55"/>
      <c r="PD138" s="64"/>
      <c r="PE138" s="26"/>
      <c r="PF138" s="26"/>
      <c r="PG138" s="26"/>
      <c r="PH138" s="26"/>
      <c r="PI138" s="26"/>
      <c r="PJ138" s="55"/>
      <c r="PK138" s="64"/>
      <c r="PL138" s="26"/>
      <c r="PM138" s="26"/>
      <c r="PN138" s="26"/>
      <c r="PO138" s="26"/>
      <c r="PP138" s="26"/>
      <c r="PQ138" s="55"/>
      <c r="PR138" s="64"/>
    </row>
    <row r="139" spans="1:434 14670:14670" hidden="1">
      <c r="A139" s="166"/>
      <c r="B139" s="40" t="s">
        <v>2170</v>
      </c>
      <c r="C139" s="26"/>
      <c r="D139" s="26"/>
      <c r="E139" s="26"/>
      <c r="F139" s="55"/>
      <c r="G139" s="64"/>
      <c r="H139" s="26"/>
      <c r="I139" s="26"/>
      <c r="J139" s="26"/>
      <c r="K139" s="26"/>
      <c r="L139" s="26"/>
      <c r="M139" s="55"/>
      <c r="N139" s="64"/>
      <c r="O139" s="26"/>
      <c r="P139" s="26"/>
      <c r="Q139" s="26"/>
      <c r="R139" s="26"/>
      <c r="S139" s="26"/>
      <c r="T139" s="55"/>
      <c r="U139" s="64"/>
      <c r="V139" s="26"/>
      <c r="W139" s="26"/>
      <c r="X139" s="26"/>
      <c r="Y139" s="26"/>
      <c r="Z139" s="26"/>
      <c r="AA139" s="55"/>
      <c r="AB139" s="64"/>
      <c r="AC139" s="26"/>
      <c r="AD139" s="26"/>
      <c r="AE139" s="26"/>
      <c r="AF139" s="26"/>
      <c r="AG139" s="26"/>
      <c r="AH139" s="55"/>
      <c r="AI139" s="64"/>
      <c r="AJ139" s="26"/>
      <c r="AK139" s="26"/>
      <c r="AL139" s="26"/>
      <c r="AM139" s="26"/>
      <c r="AN139" s="26"/>
      <c r="AO139" s="55"/>
      <c r="AP139" s="64"/>
      <c r="AQ139" s="26"/>
      <c r="AR139" s="26"/>
      <c r="AS139" s="26"/>
      <c r="AT139" s="26"/>
      <c r="AU139" s="26"/>
      <c r="AV139" s="55"/>
      <c r="AW139" s="64"/>
      <c r="AX139" s="26"/>
      <c r="AY139" s="26"/>
      <c r="AZ139" s="26"/>
      <c r="BA139" s="26"/>
      <c r="BB139" s="26"/>
      <c r="BC139" s="55"/>
      <c r="BD139" s="64"/>
      <c r="BE139" s="26"/>
      <c r="BF139" s="26"/>
      <c r="BG139" s="26"/>
      <c r="BH139" s="26"/>
      <c r="BI139" s="26"/>
      <c r="BJ139" s="55"/>
      <c r="BK139" s="64"/>
      <c r="BL139" s="26"/>
      <c r="BM139" s="26"/>
      <c r="BN139" s="26"/>
      <c r="BO139" s="26"/>
      <c r="BP139" s="26"/>
      <c r="BQ139" s="55"/>
      <c r="BR139" s="64"/>
      <c r="BS139" s="26"/>
      <c r="BT139" s="26"/>
      <c r="BU139" s="26"/>
      <c r="BV139" s="26"/>
      <c r="BW139" s="26"/>
      <c r="BX139" s="55"/>
      <c r="BY139" s="64"/>
      <c r="BZ139" s="26"/>
      <c r="CA139" s="26"/>
      <c r="CB139" s="26"/>
      <c r="CC139" s="26"/>
      <c r="CD139" s="26"/>
      <c r="CE139" s="55"/>
      <c r="CF139" s="64"/>
      <c r="CG139" s="26"/>
      <c r="CH139" s="26"/>
      <c r="CI139" s="26"/>
      <c r="CJ139" s="26"/>
      <c r="CK139" s="26"/>
      <c r="CL139" s="55"/>
      <c r="CM139" s="64"/>
      <c r="CN139" s="26"/>
      <c r="CO139" s="26"/>
      <c r="CP139" s="26"/>
      <c r="CQ139" s="26"/>
      <c r="CR139" s="26"/>
      <c r="CS139" s="55"/>
      <c r="CT139" s="64"/>
      <c r="CU139" s="26"/>
      <c r="CV139" s="26"/>
      <c r="CW139" s="26"/>
      <c r="CX139" s="26"/>
      <c r="CY139" s="26"/>
      <c r="CZ139" s="55"/>
      <c r="DA139" s="64"/>
      <c r="DB139" s="26"/>
      <c r="DC139" s="26"/>
      <c r="DD139" s="26"/>
      <c r="DE139" s="26"/>
      <c r="DF139" s="26"/>
      <c r="DG139" s="55"/>
      <c r="DH139" s="64"/>
      <c r="DI139" s="26"/>
      <c r="DJ139" s="26"/>
      <c r="DK139" s="26"/>
      <c r="DL139" s="26"/>
      <c r="DM139" s="26"/>
      <c r="DN139" s="55"/>
      <c r="DO139" s="64"/>
      <c r="DP139" s="26"/>
      <c r="DQ139" s="26"/>
      <c r="DR139" s="26"/>
      <c r="DS139" s="26"/>
      <c r="DT139" s="26"/>
      <c r="DU139" s="55"/>
      <c r="DV139" s="64"/>
      <c r="DW139" s="26"/>
      <c r="DX139" s="26"/>
      <c r="DY139" s="26"/>
      <c r="DZ139" s="26"/>
      <c r="EA139" s="26"/>
      <c r="EB139" s="55"/>
      <c r="EC139" s="64"/>
      <c r="ED139" s="26"/>
      <c r="EE139" s="26"/>
      <c r="EF139" s="26"/>
      <c r="EG139" s="26"/>
      <c r="EH139" s="26"/>
      <c r="EI139" s="55"/>
      <c r="EJ139" s="64"/>
      <c r="EK139" s="26"/>
      <c r="EL139" s="26"/>
      <c r="EM139" s="26"/>
      <c r="EN139" s="26"/>
      <c r="EO139" s="26"/>
      <c r="EP139" s="55"/>
      <c r="EQ139" s="64"/>
      <c r="ER139" s="26"/>
      <c r="ES139" s="26"/>
      <c r="ET139" s="26"/>
      <c r="EU139" s="26"/>
      <c r="EV139" s="26"/>
      <c r="EW139" s="55"/>
      <c r="EX139" s="64"/>
      <c r="EY139" s="26"/>
      <c r="EZ139" s="26"/>
      <c r="FA139" s="26"/>
      <c r="FB139" s="26"/>
      <c r="FC139" s="26"/>
      <c r="FD139" s="55"/>
      <c r="FE139" s="64"/>
      <c r="FF139" s="26"/>
      <c r="FG139" s="26"/>
      <c r="FH139" s="26"/>
      <c r="FI139" s="26"/>
      <c r="FJ139" s="26"/>
      <c r="FK139" s="55"/>
      <c r="FL139" s="64"/>
      <c r="FM139" s="26"/>
      <c r="FN139" s="26"/>
      <c r="FO139" s="26"/>
      <c r="FP139" s="26"/>
      <c r="FQ139" s="26"/>
      <c r="FR139" s="55"/>
      <c r="FS139" s="64"/>
      <c r="FT139" s="26"/>
      <c r="FU139" s="26"/>
      <c r="FV139" s="26"/>
      <c r="FW139" s="26"/>
      <c r="FX139" s="26"/>
      <c r="FY139" s="55"/>
      <c r="FZ139" s="64"/>
      <c r="GA139" s="26"/>
      <c r="GB139" s="26"/>
      <c r="GC139" s="26"/>
      <c r="GD139" s="26"/>
      <c r="GE139" s="26"/>
      <c r="GF139" s="55"/>
      <c r="GG139" s="64"/>
      <c r="GH139" s="26"/>
      <c r="GI139" s="26"/>
      <c r="GJ139" s="26"/>
      <c r="GK139" s="26"/>
      <c r="GL139" s="26"/>
      <c r="GM139" s="55"/>
      <c r="GN139" s="64"/>
      <c r="GO139" s="26"/>
      <c r="GP139" s="26"/>
      <c r="GQ139" s="26"/>
      <c r="GR139" s="26"/>
      <c r="GS139" s="26"/>
      <c r="GT139" s="55"/>
      <c r="GU139" s="64"/>
      <c r="GV139" s="26"/>
      <c r="GW139" s="26"/>
      <c r="GX139" s="26"/>
      <c r="GY139" s="26"/>
      <c r="GZ139" s="26"/>
      <c r="HA139" s="55"/>
      <c r="HB139" s="64"/>
      <c r="HC139" s="26"/>
      <c r="HD139" s="26"/>
      <c r="HE139" s="26"/>
      <c r="HF139" s="26"/>
      <c r="HG139" s="26"/>
      <c r="HH139" s="55"/>
      <c r="HI139" s="64"/>
      <c r="HJ139" s="26"/>
      <c r="HK139" s="26"/>
      <c r="HL139" s="26"/>
      <c r="HM139" s="26"/>
      <c r="HN139" s="26"/>
      <c r="HO139" s="55"/>
      <c r="HP139" s="64"/>
      <c r="HQ139" s="26"/>
      <c r="HR139" s="26"/>
      <c r="HS139" s="26"/>
      <c r="HT139" s="26"/>
      <c r="HU139" s="26"/>
      <c r="HV139" s="55"/>
      <c r="HW139" s="64"/>
      <c r="HX139" s="26"/>
      <c r="HY139" s="26"/>
      <c r="HZ139" s="26"/>
      <c r="IA139" s="26"/>
      <c r="IB139" s="26"/>
      <c r="IC139" s="55"/>
      <c r="ID139" s="64"/>
      <c r="IE139" s="26"/>
      <c r="IF139" s="26"/>
      <c r="IG139" s="26"/>
      <c r="IH139" s="26"/>
      <c r="II139" s="26"/>
      <c r="IJ139" s="55"/>
      <c r="IK139" s="64"/>
      <c r="IL139" s="26"/>
      <c r="IM139" s="26"/>
      <c r="IN139" s="26"/>
      <c r="IO139" s="26"/>
      <c r="IP139" s="26"/>
      <c r="IQ139" s="55"/>
      <c r="IR139" s="64"/>
      <c r="IS139" s="26"/>
      <c r="IT139" s="26"/>
      <c r="IU139" s="26"/>
      <c r="IV139" s="26"/>
      <c r="IW139" s="26"/>
      <c r="IX139" s="55"/>
      <c r="IY139" s="64"/>
      <c r="IZ139" s="26"/>
      <c r="JA139" s="26"/>
      <c r="JB139" s="26"/>
      <c r="JC139" s="26"/>
      <c r="JD139" s="26"/>
      <c r="JE139" s="55"/>
      <c r="JF139" s="64"/>
      <c r="JG139" s="26"/>
      <c r="JH139" s="26"/>
      <c r="JI139" s="26"/>
      <c r="JJ139" s="26"/>
      <c r="JK139" s="26"/>
      <c r="JL139" s="55"/>
      <c r="JM139" s="64"/>
      <c r="JN139" s="26"/>
      <c r="JO139" s="26"/>
      <c r="JP139" s="26"/>
      <c r="JQ139" s="26"/>
      <c r="JR139" s="26"/>
      <c r="JS139" s="55"/>
      <c r="JT139" s="64"/>
      <c r="JU139" s="26"/>
      <c r="JV139" s="26"/>
      <c r="JW139" s="26"/>
      <c r="JX139" s="26"/>
      <c r="JY139" s="26"/>
      <c r="JZ139" s="55"/>
      <c r="KA139" s="64"/>
      <c r="KB139" s="26"/>
      <c r="KC139" s="26"/>
      <c r="KD139" s="26"/>
      <c r="KE139" s="26"/>
      <c r="KF139" s="26"/>
      <c r="KG139" s="55"/>
      <c r="KH139" s="64"/>
      <c r="KI139" s="26"/>
      <c r="KJ139" s="26"/>
      <c r="KK139" s="26"/>
      <c r="KL139" s="26"/>
      <c r="KM139" s="26"/>
      <c r="KN139" s="55"/>
      <c r="KO139" s="64"/>
      <c r="KP139" s="26"/>
      <c r="KQ139" s="26"/>
      <c r="KR139" s="26"/>
      <c r="KS139" s="26"/>
      <c r="KT139" s="26"/>
      <c r="KU139" s="55"/>
      <c r="KV139" s="64"/>
      <c r="KW139" s="26"/>
      <c r="KX139" s="26"/>
      <c r="KY139" s="26"/>
      <c r="KZ139" s="26"/>
      <c r="LA139" s="26"/>
      <c r="LB139" s="55"/>
      <c r="LC139" s="64"/>
      <c r="LD139" s="26"/>
      <c r="LE139" s="26"/>
      <c r="LF139" s="26"/>
      <c r="LG139" s="26"/>
      <c r="LH139" s="26"/>
      <c r="LI139" s="55"/>
      <c r="LJ139" s="64"/>
      <c r="LK139" s="26"/>
      <c r="LL139" s="26"/>
      <c r="LM139" s="26"/>
      <c r="LN139" s="26"/>
      <c r="LO139" s="26"/>
      <c r="LP139" s="55"/>
      <c r="LQ139" s="64"/>
      <c r="LR139" s="26"/>
      <c r="LS139" s="26"/>
      <c r="LT139" s="26"/>
      <c r="LU139" s="26"/>
      <c r="LV139" s="26"/>
      <c r="LW139" s="55"/>
      <c r="LX139" s="64"/>
      <c r="LY139" s="26"/>
      <c r="LZ139" s="26"/>
      <c r="MA139" s="26"/>
      <c r="MB139" s="26"/>
      <c r="MC139" s="26"/>
      <c r="MD139" s="55"/>
      <c r="ME139" s="64"/>
      <c r="MF139" s="26"/>
      <c r="MG139" s="26"/>
      <c r="MH139" s="26"/>
      <c r="MI139" s="26"/>
      <c r="MJ139" s="26"/>
      <c r="MK139" s="55"/>
      <c r="ML139" s="64"/>
      <c r="MM139" s="26"/>
      <c r="MN139" s="26"/>
      <c r="MO139" s="26"/>
      <c r="MP139" s="26"/>
      <c r="MQ139" s="26"/>
      <c r="MR139" s="55"/>
      <c r="MS139" s="64"/>
      <c r="MT139" s="26"/>
      <c r="MU139" s="26"/>
      <c r="MV139" s="26"/>
      <c r="MW139" s="26"/>
      <c r="MX139" s="26"/>
      <c r="MY139" s="55"/>
      <c r="MZ139" s="64"/>
      <c r="NA139" s="26"/>
      <c r="NB139" s="26"/>
      <c r="NC139" s="26"/>
      <c r="ND139" s="26"/>
      <c r="NE139" s="26"/>
      <c r="NF139" s="55"/>
      <c r="NG139" s="64"/>
      <c r="NH139" s="26"/>
      <c r="NI139" s="26"/>
      <c r="NJ139" s="26"/>
      <c r="NK139" s="26"/>
      <c r="NL139" s="26"/>
      <c r="NM139" s="55"/>
      <c r="NN139" s="64"/>
      <c r="NO139" s="26"/>
      <c r="NP139" s="26"/>
      <c r="NQ139" s="26"/>
      <c r="NR139" s="26"/>
      <c r="NS139" s="26"/>
      <c r="NT139" s="55"/>
      <c r="NU139" s="64"/>
      <c r="NV139" s="26"/>
      <c r="NW139" s="26"/>
      <c r="NX139" s="26"/>
      <c r="NY139" s="26"/>
      <c r="NZ139" s="26"/>
      <c r="OA139" s="55"/>
      <c r="OB139" s="64"/>
      <c r="OC139" s="26"/>
      <c r="OD139" s="26"/>
      <c r="OE139" s="26"/>
      <c r="OF139" s="26"/>
      <c r="OG139" s="26"/>
      <c r="OH139" s="55"/>
      <c r="OI139" s="64"/>
      <c r="OJ139" s="26"/>
      <c r="OK139" s="26"/>
      <c r="OL139" s="26"/>
      <c r="OM139" s="26"/>
      <c r="ON139" s="26"/>
      <c r="OO139" s="55"/>
      <c r="OP139" s="64"/>
      <c r="OQ139" s="26"/>
      <c r="OR139" s="26"/>
      <c r="OS139" s="26"/>
      <c r="OT139" s="26"/>
      <c r="OU139" s="26"/>
      <c r="OV139" s="55"/>
      <c r="OW139" s="64"/>
      <c r="OX139" s="26"/>
      <c r="OY139" s="26"/>
      <c r="OZ139" s="26"/>
      <c r="PA139" s="26"/>
      <c r="PB139" s="26"/>
      <c r="PC139" s="55"/>
      <c r="PD139" s="64"/>
      <c r="PE139" s="26"/>
      <c r="PF139" s="26"/>
      <c r="PG139" s="26"/>
      <c r="PH139" s="26"/>
      <c r="PI139" s="26"/>
      <c r="PJ139" s="55"/>
      <c r="PK139" s="64"/>
      <c r="PL139" s="26"/>
      <c r="PM139" s="26"/>
      <c r="PN139" s="26"/>
      <c r="PO139" s="26"/>
      <c r="PP139" s="26"/>
      <c r="PQ139" s="55"/>
      <c r="PR139" s="64"/>
    </row>
    <row r="140" spans="1:434 14670:14670" hidden="1">
      <c r="A140" s="166"/>
      <c r="B140" s="40" t="s">
        <v>2143</v>
      </c>
      <c r="C140" s="26"/>
      <c r="D140" s="26"/>
      <c r="E140" s="26"/>
      <c r="F140" s="55"/>
      <c r="G140" s="64"/>
      <c r="H140" s="26"/>
      <c r="I140" s="26"/>
      <c r="J140" s="26"/>
      <c r="K140" s="26"/>
      <c r="L140" s="26"/>
      <c r="M140" s="55"/>
      <c r="N140" s="64"/>
      <c r="O140" s="26"/>
      <c r="P140" s="26"/>
      <c r="Q140" s="26"/>
      <c r="R140" s="26"/>
      <c r="S140" s="26"/>
      <c r="T140" s="55"/>
      <c r="U140" s="64"/>
      <c r="V140" s="26"/>
      <c r="W140" s="26"/>
      <c r="X140" s="26"/>
      <c r="Y140" s="26"/>
      <c r="Z140" s="26"/>
      <c r="AA140" s="55"/>
      <c r="AB140" s="64"/>
      <c r="AC140" s="26"/>
      <c r="AD140" s="26"/>
      <c r="AE140" s="26"/>
      <c r="AF140" s="26"/>
      <c r="AG140" s="26"/>
      <c r="AH140" s="55"/>
      <c r="AI140" s="64"/>
      <c r="AJ140" s="26"/>
      <c r="AK140" s="26"/>
      <c r="AL140" s="26"/>
      <c r="AM140" s="26"/>
      <c r="AN140" s="26"/>
      <c r="AO140" s="55"/>
      <c r="AP140" s="64"/>
      <c r="AQ140" s="26"/>
      <c r="AR140" s="26"/>
      <c r="AS140" s="26"/>
      <c r="AT140" s="26"/>
      <c r="AU140" s="26"/>
      <c r="AV140" s="55"/>
      <c r="AW140" s="64"/>
      <c r="AX140" s="26"/>
      <c r="AY140" s="26"/>
      <c r="AZ140" s="26"/>
      <c r="BA140" s="26"/>
      <c r="BB140" s="26"/>
      <c r="BC140" s="55"/>
      <c r="BD140" s="64"/>
      <c r="BE140" s="26"/>
      <c r="BF140" s="26"/>
      <c r="BG140" s="26"/>
      <c r="BH140" s="26"/>
      <c r="BI140" s="26"/>
      <c r="BJ140" s="55"/>
      <c r="BK140" s="64"/>
      <c r="BL140" s="26"/>
      <c r="BM140" s="26"/>
      <c r="BN140" s="26"/>
      <c r="BO140" s="26"/>
      <c r="BP140" s="26"/>
      <c r="BQ140" s="55"/>
      <c r="BR140" s="64"/>
      <c r="BS140" s="26"/>
      <c r="BT140" s="26"/>
      <c r="BU140" s="26"/>
      <c r="BV140" s="26"/>
      <c r="BW140" s="26"/>
      <c r="BX140" s="55"/>
      <c r="BY140" s="64"/>
      <c r="BZ140" s="26"/>
      <c r="CA140" s="26"/>
      <c r="CB140" s="26"/>
      <c r="CC140" s="26"/>
      <c r="CD140" s="26"/>
      <c r="CE140" s="55"/>
      <c r="CF140" s="64"/>
      <c r="CG140" s="26"/>
      <c r="CH140" s="26"/>
      <c r="CI140" s="26"/>
      <c r="CJ140" s="26"/>
      <c r="CK140" s="26"/>
      <c r="CL140" s="55"/>
      <c r="CM140" s="64"/>
      <c r="CN140" s="26"/>
      <c r="CO140" s="26"/>
      <c r="CP140" s="26"/>
      <c r="CQ140" s="26"/>
      <c r="CR140" s="26"/>
      <c r="CS140" s="55"/>
      <c r="CT140" s="64"/>
      <c r="CU140" s="26"/>
      <c r="CV140" s="26"/>
      <c r="CW140" s="26"/>
      <c r="CX140" s="26"/>
      <c r="CY140" s="26"/>
      <c r="CZ140" s="55"/>
      <c r="DA140" s="64"/>
      <c r="DB140" s="26"/>
      <c r="DC140" s="26"/>
      <c r="DD140" s="26"/>
      <c r="DE140" s="26"/>
      <c r="DF140" s="26"/>
      <c r="DG140" s="55"/>
      <c r="DH140" s="64"/>
      <c r="DI140" s="26"/>
      <c r="DJ140" s="26"/>
      <c r="DK140" s="26"/>
      <c r="DL140" s="26"/>
      <c r="DM140" s="26"/>
      <c r="DN140" s="55"/>
      <c r="DO140" s="64"/>
      <c r="DP140" s="26"/>
      <c r="DQ140" s="26"/>
      <c r="DR140" s="26"/>
      <c r="DS140" s="26"/>
      <c r="DT140" s="26"/>
      <c r="DU140" s="55"/>
      <c r="DV140" s="64"/>
      <c r="DW140" s="26"/>
      <c r="DX140" s="26"/>
      <c r="DY140" s="26"/>
      <c r="DZ140" s="26"/>
      <c r="EA140" s="26"/>
      <c r="EB140" s="55"/>
      <c r="EC140" s="64"/>
      <c r="ED140" s="26"/>
      <c r="EE140" s="26"/>
      <c r="EF140" s="26"/>
      <c r="EG140" s="26"/>
      <c r="EH140" s="26"/>
      <c r="EI140" s="55"/>
      <c r="EJ140" s="64"/>
      <c r="EK140" s="26"/>
      <c r="EL140" s="26"/>
      <c r="EM140" s="26"/>
      <c r="EN140" s="26"/>
      <c r="EO140" s="26"/>
      <c r="EP140" s="55"/>
      <c r="EQ140" s="64"/>
      <c r="ER140" s="26"/>
      <c r="ES140" s="26"/>
      <c r="ET140" s="26"/>
      <c r="EU140" s="26"/>
      <c r="EV140" s="26"/>
      <c r="EW140" s="55"/>
      <c r="EX140" s="64"/>
      <c r="EY140" s="26"/>
      <c r="EZ140" s="26"/>
      <c r="FA140" s="26"/>
      <c r="FB140" s="26"/>
      <c r="FC140" s="26"/>
      <c r="FD140" s="55"/>
      <c r="FE140" s="64"/>
      <c r="FF140" s="26"/>
      <c r="FG140" s="26"/>
      <c r="FH140" s="26"/>
      <c r="FI140" s="26"/>
      <c r="FJ140" s="26"/>
      <c r="FK140" s="55"/>
      <c r="FL140" s="64"/>
      <c r="FM140" s="26"/>
      <c r="FN140" s="26"/>
      <c r="FO140" s="26"/>
      <c r="FP140" s="26"/>
      <c r="FQ140" s="26"/>
      <c r="FR140" s="55"/>
      <c r="FS140" s="64"/>
      <c r="FT140" s="26"/>
      <c r="FU140" s="26"/>
      <c r="FV140" s="26"/>
      <c r="FW140" s="26"/>
      <c r="FX140" s="26"/>
      <c r="FY140" s="55"/>
      <c r="FZ140" s="64"/>
      <c r="GA140" s="26"/>
      <c r="GB140" s="26"/>
      <c r="GC140" s="26"/>
      <c r="GD140" s="26"/>
      <c r="GE140" s="26"/>
      <c r="GF140" s="55"/>
      <c r="GG140" s="64"/>
      <c r="GH140" s="26"/>
      <c r="GI140" s="26"/>
      <c r="GJ140" s="26"/>
      <c r="GK140" s="26"/>
      <c r="GL140" s="26"/>
      <c r="GM140" s="55"/>
      <c r="GN140" s="64"/>
      <c r="GO140" s="26"/>
      <c r="GP140" s="26"/>
      <c r="GQ140" s="26"/>
      <c r="GR140" s="26"/>
      <c r="GS140" s="26"/>
      <c r="GT140" s="55"/>
      <c r="GU140" s="64"/>
      <c r="GV140" s="26"/>
      <c r="GW140" s="26"/>
      <c r="GX140" s="26"/>
      <c r="GY140" s="26"/>
      <c r="GZ140" s="26"/>
      <c r="HA140" s="55"/>
      <c r="HB140" s="64"/>
      <c r="HC140" s="26"/>
      <c r="HD140" s="26"/>
      <c r="HE140" s="26"/>
      <c r="HF140" s="26"/>
      <c r="HG140" s="26"/>
      <c r="HH140" s="55"/>
      <c r="HI140" s="64"/>
      <c r="HJ140" s="26"/>
      <c r="HK140" s="26"/>
      <c r="HL140" s="26"/>
      <c r="HM140" s="26"/>
      <c r="HN140" s="26"/>
      <c r="HO140" s="55"/>
      <c r="HP140" s="64"/>
      <c r="HQ140" s="26"/>
      <c r="HR140" s="26"/>
      <c r="HS140" s="26"/>
      <c r="HT140" s="26"/>
      <c r="HU140" s="26"/>
      <c r="HV140" s="55"/>
      <c r="HW140" s="64"/>
      <c r="HX140" s="26"/>
      <c r="HY140" s="26"/>
      <c r="HZ140" s="26"/>
      <c r="IA140" s="26"/>
      <c r="IB140" s="26"/>
      <c r="IC140" s="55"/>
      <c r="ID140" s="64"/>
      <c r="IE140" s="26"/>
      <c r="IF140" s="26"/>
      <c r="IG140" s="26"/>
      <c r="IH140" s="26"/>
      <c r="II140" s="26"/>
      <c r="IJ140" s="55"/>
      <c r="IK140" s="64"/>
      <c r="IL140" s="26"/>
      <c r="IM140" s="26"/>
      <c r="IN140" s="26"/>
      <c r="IO140" s="26"/>
      <c r="IP140" s="26"/>
      <c r="IQ140" s="55"/>
      <c r="IR140" s="64"/>
      <c r="IS140" s="26"/>
      <c r="IT140" s="26"/>
      <c r="IU140" s="26"/>
      <c r="IV140" s="26"/>
      <c r="IW140" s="26"/>
      <c r="IX140" s="55"/>
      <c r="IY140" s="64"/>
      <c r="IZ140" s="26"/>
      <c r="JA140" s="26"/>
      <c r="JB140" s="26"/>
      <c r="JC140" s="26"/>
      <c r="JD140" s="26"/>
      <c r="JE140" s="55"/>
      <c r="JF140" s="64"/>
      <c r="JG140" s="26"/>
      <c r="JH140" s="26"/>
      <c r="JI140" s="26"/>
      <c r="JJ140" s="26"/>
      <c r="JK140" s="26"/>
      <c r="JL140" s="55"/>
      <c r="JM140" s="64"/>
      <c r="JN140" s="26"/>
      <c r="JO140" s="26"/>
      <c r="JP140" s="26"/>
      <c r="JQ140" s="26"/>
      <c r="JR140" s="26"/>
      <c r="JS140" s="55"/>
      <c r="JT140" s="64"/>
      <c r="JU140" s="26"/>
      <c r="JV140" s="26"/>
      <c r="JW140" s="26"/>
      <c r="JX140" s="26"/>
      <c r="JY140" s="26"/>
      <c r="JZ140" s="55"/>
      <c r="KA140" s="64"/>
      <c r="KB140" s="26"/>
      <c r="KC140" s="26"/>
      <c r="KD140" s="26"/>
      <c r="KE140" s="26"/>
      <c r="KF140" s="26"/>
      <c r="KG140" s="55"/>
      <c r="KH140" s="64"/>
      <c r="KI140" s="26"/>
      <c r="KJ140" s="26"/>
      <c r="KK140" s="26"/>
      <c r="KL140" s="26"/>
      <c r="KM140" s="26"/>
      <c r="KN140" s="55"/>
      <c r="KO140" s="64"/>
      <c r="KP140" s="26"/>
      <c r="KQ140" s="26"/>
      <c r="KR140" s="26"/>
      <c r="KS140" s="26"/>
      <c r="KT140" s="26"/>
      <c r="KU140" s="55"/>
      <c r="KV140" s="64"/>
      <c r="KW140" s="26"/>
      <c r="KX140" s="26"/>
      <c r="KY140" s="26"/>
      <c r="KZ140" s="26"/>
      <c r="LA140" s="26"/>
      <c r="LB140" s="55"/>
      <c r="LC140" s="64"/>
      <c r="LD140" s="26"/>
      <c r="LE140" s="26"/>
      <c r="LF140" s="26"/>
      <c r="LG140" s="26"/>
      <c r="LH140" s="26"/>
      <c r="LI140" s="55"/>
      <c r="LJ140" s="64"/>
      <c r="LK140" s="26"/>
      <c r="LL140" s="26"/>
      <c r="LM140" s="26"/>
      <c r="LN140" s="26"/>
      <c r="LO140" s="26"/>
      <c r="LP140" s="55"/>
      <c r="LQ140" s="64"/>
      <c r="LR140" s="26"/>
      <c r="LS140" s="26"/>
      <c r="LT140" s="26"/>
      <c r="LU140" s="26"/>
      <c r="LV140" s="26"/>
      <c r="LW140" s="55"/>
      <c r="LX140" s="64"/>
      <c r="LY140" s="26"/>
      <c r="LZ140" s="26"/>
      <c r="MA140" s="26"/>
      <c r="MB140" s="26"/>
      <c r="MC140" s="26"/>
      <c r="MD140" s="55"/>
      <c r="ME140" s="64"/>
      <c r="MF140" s="26"/>
      <c r="MG140" s="26"/>
      <c r="MH140" s="26"/>
      <c r="MI140" s="26"/>
      <c r="MJ140" s="26"/>
      <c r="MK140" s="55"/>
      <c r="ML140" s="64"/>
      <c r="MM140" s="26"/>
      <c r="MN140" s="26"/>
      <c r="MO140" s="26"/>
      <c r="MP140" s="26"/>
      <c r="MQ140" s="26"/>
      <c r="MR140" s="55"/>
      <c r="MS140" s="64"/>
      <c r="MT140" s="26"/>
      <c r="MU140" s="26"/>
      <c r="MV140" s="26"/>
      <c r="MW140" s="26"/>
      <c r="MX140" s="26"/>
      <c r="MY140" s="55"/>
      <c r="MZ140" s="64"/>
      <c r="NA140" s="26"/>
      <c r="NB140" s="26"/>
      <c r="NC140" s="26"/>
      <c r="ND140" s="26"/>
      <c r="NE140" s="26"/>
      <c r="NF140" s="55"/>
      <c r="NG140" s="64"/>
      <c r="NH140" s="26"/>
      <c r="NI140" s="26"/>
      <c r="NJ140" s="26"/>
      <c r="NK140" s="26"/>
      <c r="NL140" s="26"/>
      <c r="NM140" s="55"/>
      <c r="NN140" s="64"/>
      <c r="NO140" s="26"/>
      <c r="NP140" s="26"/>
      <c r="NQ140" s="26"/>
      <c r="NR140" s="26"/>
      <c r="NS140" s="26"/>
      <c r="NT140" s="55"/>
      <c r="NU140" s="64"/>
      <c r="NV140" s="26"/>
      <c r="NW140" s="26"/>
      <c r="NX140" s="26"/>
      <c r="NY140" s="26"/>
      <c r="NZ140" s="26"/>
      <c r="OA140" s="55"/>
      <c r="OB140" s="64"/>
      <c r="OC140" s="26"/>
      <c r="OD140" s="26"/>
      <c r="OE140" s="26"/>
      <c r="OF140" s="26"/>
      <c r="OG140" s="26"/>
      <c r="OH140" s="55"/>
      <c r="OI140" s="64"/>
      <c r="OJ140" s="26"/>
      <c r="OK140" s="26"/>
      <c r="OL140" s="26"/>
      <c r="OM140" s="26"/>
      <c r="ON140" s="26"/>
      <c r="OO140" s="55"/>
      <c r="OP140" s="64"/>
      <c r="OQ140" s="26"/>
      <c r="OR140" s="26"/>
      <c r="OS140" s="26"/>
      <c r="OT140" s="26"/>
      <c r="OU140" s="26"/>
      <c r="OV140" s="55"/>
      <c r="OW140" s="64"/>
      <c r="OX140" s="26"/>
      <c r="OY140" s="26"/>
      <c r="OZ140" s="26"/>
      <c r="PA140" s="26"/>
      <c r="PB140" s="26"/>
      <c r="PC140" s="55"/>
      <c r="PD140" s="64"/>
      <c r="PE140" s="26"/>
      <c r="PF140" s="26"/>
      <c r="PG140" s="26"/>
      <c r="PH140" s="26"/>
      <c r="PI140" s="26"/>
      <c r="PJ140" s="55"/>
      <c r="PK140" s="64"/>
      <c r="PL140" s="26"/>
      <c r="PM140" s="26"/>
      <c r="PN140" s="26"/>
      <c r="PO140" s="26"/>
      <c r="PP140" s="26"/>
      <c r="PQ140" s="55"/>
      <c r="PR140" s="64"/>
    </row>
    <row r="141" spans="1:434 14670:14670" hidden="1">
      <c r="A141" s="166"/>
      <c r="B141" s="40" t="s">
        <v>2171</v>
      </c>
      <c r="C141" s="26"/>
      <c r="D141" s="26"/>
      <c r="E141" s="26"/>
      <c r="F141" s="55"/>
      <c r="G141" s="64"/>
      <c r="H141" s="26"/>
      <c r="I141" s="26"/>
      <c r="J141" s="26"/>
      <c r="K141" s="26"/>
      <c r="L141" s="26"/>
      <c r="M141" s="55"/>
      <c r="N141" s="64"/>
      <c r="O141" s="26"/>
      <c r="P141" s="26"/>
      <c r="Q141" s="26"/>
      <c r="R141" s="26"/>
      <c r="S141" s="26"/>
      <c r="T141" s="55"/>
      <c r="U141" s="64"/>
      <c r="V141" s="26"/>
      <c r="W141" s="26"/>
      <c r="X141" s="26"/>
      <c r="Y141" s="26"/>
      <c r="Z141" s="26"/>
      <c r="AA141" s="55"/>
      <c r="AB141" s="64"/>
      <c r="AC141" s="26"/>
      <c r="AD141" s="26"/>
      <c r="AE141" s="26"/>
      <c r="AF141" s="26"/>
      <c r="AG141" s="26"/>
      <c r="AH141" s="55"/>
      <c r="AI141" s="64"/>
      <c r="AJ141" s="26"/>
      <c r="AK141" s="26"/>
      <c r="AL141" s="26"/>
      <c r="AM141" s="26"/>
      <c r="AN141" s="26"/>
      <c r="AO141" s="55"/>
      <c r="AP141" s="64"/>
      <c r="AQ141" s="26"/>
      <c r="AR141" s="26"/>
      <c r="AS141" s="26"/>
      <c r="AT141" s="26"/>
      <c r="AU141" s="26"/>
      <c r="AV141" s="55"/>
      <c r="AW141" s="64"/>
      <c r="AX141" s="26"/>
      <c r="AY141" s="26"/>
      <c r="AZ141" s="26"/>
      <c r="BA141" s="26"/>
      <c r="BB141" s="26"/>
      <c r="BC141" s="55"/>
      <c r="BD141" s="64"/>
      <c r="BE141" s="26"/>
      <c r="BF141" s="26"/>
      <c r="BG141" s="26"/>
      <c r="BH141" s="26"/>
      <c r="BI141" s="26"/>
      <c r="BJ141" s="55"/>
      <c r="BK141" s="64"/>
      <c r="BL141" s="26"/>
      <c r="BM141" s="26"/>
      <c r="BN141" s="26"/>
      <c r="BO141" s="26"/>
      <c r="BP141" s="26"/>
      <c r="BQ141" s="55"/>
      <c r="BR141" s="64"/>
      <c r="BS141" s="26"/>
      <c r="BT141" s="26"/>
      <c r="BU141" s="26"/>
      <c r="BV141" s="26"/>
      <c r="BW141" s="26"/>
      <c r="BX141" s="55"/>
      <c r="BY141" s="64"/>
      <c r="BZ141" s="26"/>
      <c r="CA141" s="26"/>
      <c r="CB141" s="26"/>
      <c r="CC141" s="26"/>
      <c r="CD141" s="26"/>
      <c r="CE141" s="55"/>
      <c r="CF141" s="64"/>
      <c r="CG141" s="26"/>
      <c r="CH141" s="26"/>
      <c r="CI141" s="26"/>
      <c r="CJ141" s="26"/>
      <c r="CK141" s="26"/>
      <c r="CL141" s="55"/>
      <c r="CM141" s="64"/>
      <c r="CN141" s="26"/>
      <c r="CO141" s="26"/>
      <c r="CP141" s="26"/>
      <c r="CQ141" s="26"/>
      <c r="CR141" s="26"/>
      <c r="CS141" s="55"/>
      <c r="CT141" s="64"/>
      <c r="CU141" s="26"/>
      <c r="CV141" s="26"/>
      <c r="CW141" s="26"/>
      <c r="CX141" s="26"/>
      <c r="CY141" s="26"/>
      <c r="CZ141" s="55"/>
      <c r="DA141" s="64"/>
      <c r="DB141" s="26"/>
      <c r="DC141" s="26"/>
      <c r="DD141" s="26"/>
      <c r="DE141" s="26"/>
      <c r="DF141" s="26"/>
      <c r="DG141" s="55"/>
      <c r="DH141" s="64"/>
      <c r="DI141" s="26"/>
      <c r="DJ141" s="26"/>
      <c r="DK141" s="26"/>
      <c r="DL141" s="26"/>
      <c r="DM141" s="26"/>
      <c r="DN141" s="55"/>
      <c r="DO141" s="64"/>
      <c r="DP141" s="26"/>
      <c r="DQ141" s="26"/>
      <c r="DR141" s="26"/>
      <c r="DS141" s="26"/>
      <c r="DT141" s="26"/>
      <c r="DU141" s="55"/>
      <c r="DV141" s="64"/>
      <c r="DW141" s="26"/>
      <c r="DX141" s="26"/>
      <c r="DY141" s="26"/>
      <c r="DZ141" s="26"/>
      <c r="EA141" s="26"/>
      <c r="EB141" s="55"/>
      <c r="EC141" s="64"/>
      <c r="ED141" s="26"/>
      <c r="EE141" s="26"/>
      <c r="EF141" s="26"/>
      <c r="EG141" s="26"/>
      <c r="EH141" s="26"/>
      <c r="EI141" s="55"/>
      <c r="EJ141" s="64"/>
      <c r="EK141" s="26"/>
      <c r="EL141" s="26"/>
      <c r="EM141" s="26"/>
      <c r="EN141" s="26"/>
      <c r="EO141" s="26"/>
      <c r="EP141" s="55"/>
      <c r="EQ141" s="64"/>
      <c r="ER141" s="26"/>
      <c r="ES141" s="26"/>
      <c r="ET141" s="26"/>
      <c r="EU141" s="26"/>
      <c r="EV141" s="26"/>
      <c r="EW141" s="55"/>
      <c r="EX141" s="64"/>
      <c r="EY141" s="26"/>
      <c r="EZ141" s="26"/>
      <c r="FA141" s="26"/>
      <c r="FB141" s="26"/>
      <c r="FC141" s="26"/>
      <c r="FD141" s="55"/>
      <c r="FE141" s="64"/>
      <c r="FF141" s="26"/>
      <c r="FG141" s="26"/>
      <c r="FH141" s="26"/>
      <c r="FI141" s="26"/>
      <c r="FJ141" s="26"/>
      <c r="FK141" s="55"/>
      <c r="FL141" s="64"/>
      <c r="FM141" s="26"/>
      <c r="FN141" s="26"/>
      <c r="FO141" s="26"/>
      <c r="FP141" s="26"/>
      <c r="FQ141" s="26"/>
      <c r="FR141" s="55"/>
      <c r="FS141" s="64"/>
      <c r="FT141" s="26"/>
      <c r="FU141" s="26"/>
      <c r="FV141" s="26"/>
      <c r="FW141" s="26"/>
      <c r="FX141" s="26"/>
      <c r="FY141" s="55"/>
      <c r="FZ141" s="64"/>
      <c r="GA141" s="26"/>
      <c r="GB141" s="26"/>
      <c r="GC141" s="26"/>
      <c r="GD141" s="26"/>
      <c r="GE141" s="26"/>
      <c r="GF141" s="55"/>
      <c r="GG141" s="64"/>
      <c r="GH141" s="26"/>
      <c r="GI141" s="26"/>
      <c r="GJ141" s="26"/>
      <c r="GK141" s="26"/>
      <c r="GL141" s="26"/>
      <c r="GM141" s="55"/>
      <c r="GN141" s="64"/>
      <c r="GO141" s="26"/>
      <c r="GP141" s="26"/>
      <c r="GQ141" s="26"/>
      <c r="GR141" s="26"/>
      <c r="GS141" s="26"/>
      <c r="GT141" s="55"/>
      <c r="GU141" s="64"/>
      <c r="GV141" s="26"/>
      <c r="GW141" s="26"/>
      <c r="GX141" s="26"/>
      <c r="GY141" s="26"/>
      <c r="GZ141" s="26"/>
      <c r="HA141" s="55"/>
      <c r="HB141" s="64"/>
      <c r="HC141" s="26"/>
      <c r="HD141" s="26"/>
      <c r="HE141" s="26"/>
      <c r="HF141" s="26"/>
      <c r="HG141" s="26"/>
      <c r="HH141" s="55"/>
      <c r="HI141" s="64"/>
      <c r="HJ141" s="26"/>
      <c r="HK141" s="26"/>
      <c r="HL141" s="26"/>
      <c r="HM141" s="26"/>
      <c r="HN141" s="26"/>
      <c r="HO141" s="55"/>
      <c r="HP141" s="64"/>
      <c r="HQ141" s="26"/>
      <c r="HR141" s="26"/>
      <c r="HS141" s="26"/>
      <c r="HT141" s="26"/>
      <c r="HU141" s="26"/>
      <c r="HV141" s="55"/>
      <c r="HW141" s="64"/>
      <c r="HX141" s="26"/>
      <c r="HY141" s="26"/>
      <c r="HZ141" s="26"/>
      <c r="IA141" s="26"/>
      <c r="IB141" s="26"/>
      <c r="IC141" s="55"/>
      <c r="ID141" s="64"/>
      <c r="IE141" s="26"/>
      <c r="IF141" s="26"/>
      <c r="IG141" s="26"/>
      <c r="IH141" s="26"/>
      <c r="II141" s="26"/>
      <c r="IJ141" s="55"/>
      <c r="IK141" s="64"/>
      <c r="IL141" s="26"/>
      <c r="IM141" s="26"/>
      <c r="IN141" s="26"/>
      <c r="IO141" s="26"/>
      <c r="IP141" s="26"/>
      <c r="IQ141" s="55"/>
      <c r="IR141" s="64"/>
      <c r="IS141" s="26"/>
      <c r="IT141" s="26"/>
      <c r="IU141" s="26"/>
      <c r="IV141" s="26"/>
      <c r="IW141" s="26"/>
      <c r="IX141" s="55"/>
      <c r="IY141" s="64"/>
      <c r="IZ141" s="26"/>
      <c r="JA141" s="26"/>
      <c r="JB141" s="26"/>
      <c r="JC141" s="26"/>
      <c r="JD141" s="26"/>
      <c r="JE141" s="55"/>
      <c r="JF141" s="64"/>
      <c r="JG141" s="26"/>
      <c r="JH141" s="26"/>
      <c r="JI141" s="26"/>
      <c r="JJ141" s="26"/>
      <c r="JK141" s="26"/>
      <c r="JL141" s="55"/>
      <c r="JM141" s="64"/>
      <c r="JN141" s="26"/>
      <c r="JO141" s="26"/>
      <c r="JP141" s="26"/>
      <c r="JQ141" s="26"/>
      <c r="JR141" s="26"/>
      <c r="JS141" s="55"/>
      <c r="JT141" s="64"/>
      <c r="JU141" s="26"/>
      <c r="JV141" s="26"/>
      <c r="JW141" s="26"/>
      <c r="JX141" s="26"/>
      <c r="JY141" s="26"/>
      <c r="JZ141" s="55"/>
      <c r="KA141" s="64"/>
      <c r="KB141" s="26"/>
      <c r="KC141" s="26"/>
      <c r="KD141" s="26"/>
      <c r="KE141" s="26"/>
      <c r="KF141" s="26"/>
      <c r="KG141" s="55"/>
      <c r="KH141" s="64"/>
      <c r="KI141" s="26"/>
      <c r="KJ141" s="26"/>
      <c r="KK141" s="26"/>
      <c r="KL141" s="26"/>
      <c r="KM141" s="26"/>
      <c r="KN141" s="55"/>
      <c r="KO141" s="64"/>
      <c r="KP141" s="26"/>
      <c r="KQ141" s="26"/>
      <c r="KR141" s="26"/>
      <c r="KS141" s="26"/>
      <c r="KT141" s="26"/>
      <c r="KU141" s="55"/>
      <c r="KV141" s="64"/>
      <c r="KW141" s="26"/>
      <c r="KX141" s="26"/>
      <c r="KY141" s="26"/>
      <c r="KZ141" s="26"/>
      <c r="LA141" s="26"/>
      <c r="LB141" s="55"/>
      <c r="LC141" s="64"/>
      <c r="LD141" s="26"/>
      <c r="LE141" s="26"/>
      <c r="LF141" s="26"/>
      <c r="LG141" s="26"/>
      <c r="LH141" s="26"/>
      <c r="LI141" s="55"/>
      <c r="LJ141" s="64"/>
      <c r="LK141" s="26"/>
      <c r="LL141" s="26"/>
      <c r="LM141" s="26"/>
      <c r="LN141" s="26"/>
      <c r="LO141" s="26"/>
      <c r="LP141" s="55"/>
      <c r="LQ141" s="64"/>
      <c r="LR141" s="26"/>
      <c r="LS141" s="26"/>
      <c r="LT141" s="26"/>
      <c r="LU141" s="26"/>
      <c r="LV141" s="26"/>
      <c r="LW141" s="55"/>
      <c r="LX141" s="64"/>
      <c r="LY141" s="26"/>
      <c r="LZ141" s="26"/>
      <c r="MA141" s="26"/>
      <c r="MB141" s="26"/>
      <c r="MC141" s="26"/>
      <c r="MD141" s="55"/>
      <c r="ME141" s="64"/>
      <c r="MF141" s="26"/>
      <c r="MG141" s="26"/>
      <c r="MH141" s="26"/>
      <c r="MI141" s="26"/>
      <c r="MJ141" s="26"/>
      <c r="MK141" s="55"/>
      <c r="ML141" s="64"/>
      <c r="MM141" s="26"/>
      <c r="MN141" s="26"/>
      <c r="MO141" s="26"/>
      <c r="MP141" s="26"/>
      <c r="MQ141" s="26"/>
      <c r="MR141" s="55"/>
      <c r="MS141" s="64"/>
      <c r="MT141" s="26"/>
      <c r="MU141" s="26"/>
      <c r="MV141" s="26"/>
      <c r="MW141" s="26"/>
      <c r="MX141" s="26"/>
      <c r="MY141" s="55"/>
      <c r="MZ141" s="64"/>
      <c r="NA141" s="26"/>
      <c r="NB141" s="26"/>
      <c r="NC141" s="26"/>
      <c r="ND141" s="26"/>
      <c r="NE141" s="26"/>
      <c r="NF141" s="55"/>
      <c r="NG141" s="64"/>
      <c r="NH141" s="26"/>
      <c r="NI141" s="26"/>
      <c r="NJ141" s="26"/>
      <c r="NK141" s="26"/>
      <c r="NL141" s="26"/>
      <c r="NM141" s="55"/>
      <c r="NN141" s="64"/>
      <c r="NO141" s="26"/>
      <c r="NP141" s="26"/>
      <c r="NQ141" s="26"/>
      <c r="NR141" s="26"/>
      <c r="NS141" s="26"/>
      <c r="NT141" s="55"/>
      <c r="NU141" s="64"/>
      <c r="NV141" s="26"/>
      <c r="NW141" s="26"/>
      <c r="NX141" s="26"/>
      <c r="NY141" s="26"/>
      <c r="NZ141" s="26"/>
      <c r="OA141" s="55"/>
      <c r="OB141" s="64"/>
      <c r="OC141" s="26"/>
      <c r="OD141" s="26"/>
      <c r="OE141" s="26"/>
      <c r="OF141" s="26"/>
      <c r="OG141" s="26"/>
      <c r="OH141" s="55"/>
      <c r="OI141" s="64"/>
      <c r="OJ141" s="26"/>
      <c r="OK141" s="26"/>
      <c r="OL141" s="26"/>
      <c r="OM141" s="26"/>
      <c r="ON141" s="26"/>
      <c r="OO141" s="55"/>
      <c r="OP141" s="64"/>
      <c r="OQ141" s="26"/>
      <c r="OR141" s="26"/>
      <c r="OS141" s="26"/>
      <c r="OT141" s="26"/>
      <c r="OU141" s="26"/>
      <c r="OV141" s="55"/>
      <c r="OW141" s="64"/>
      <c r="OX141" s="26"/>
      <c r="OY141" s="26"/>
      <c r="OZ141" s="26"/>
      <c r="PA141" s="26"/>
      <c r="PB141" s="26"/>
      <c r="PC141" s="55"/>
      <c r="PD141" s="64"/>
      <c r="PE141" s="26"/>
      <c r="PF141" s="26"/>
      <c r="PG141" s="26"/>
      <c r="PH141" s="26"/>
      <c r="PI141" s="26"/>
      <c r="PJ141" s="55"/>
      <c r="PK141" s="64"/>
      <c r="PL141" s="26"/>
      <c r="PM141" s="26"/>
      <c r="PN141" s="26"/>
      <c r="PO141" s="26"/>
      <c r="PP141" s="26"/>
      <c r="PQ141" s="55"/>
      <c r="PR141" s="64"/>
    </row>
    <row r="142" spans="1:434 14670:14670" s="48" customFormat="1" hidden="1">
      <c r="A142" s="166"/>
      <c r="B142" s="49" t="s">
        <v>2172</v>
      </c>
      <c r="C142" s="50">
        <v>465</v>
      </c>
      <c r="D142" s="50">
        <v>465</v>
      </c>
      <c r="E142" s="50">
        <v>465</v>
      </c>
      <c r="F142" s="50"/>
      <c r="G142" s="64"/>
      <c r="H142" s="50"/>
      <c r="I142" s="50"/>
      <c r="J142" s="50"/>
      <c r="K142" s="50"/>
      <c r="L142" s="50"/>
      <c r="M142" s="50"/>
      <c r="N142" s="64"/>
      <c r="O142" s="50"/>
      <c r="P142" s="50"/>
      <c r="Q142" s="50"/>
      <c r="R142" s="50"/>
      <c r="S142" s="50"/>
      <c r="T142" s="50"/>
      <c r="U142" s="64"/>
      <c r="V142" s="50"/>
      <c r="W142" s="50"/>
      <c r="X142" s="50"/>
      <c r="Y142" s="50"/>
      <c r="Z142" s="50"/>
      <c r="AA142" s="50"/>
      <c r="AB142" s="64"/>
      <c r="AC142" s="50"/>
      <c r="AD142" s="50"/>
      <c r="AE142" s="50"/>
      <c r="AF142" s="50"/>
      <c r="AG142" s="50"/>
      <c r="AH142" s="50"/>
      <c r="AI142" s="64"/>
      <c r="AJ142" s="50">
        <v>485</v>
      </c>
      <c r="AK142" s="50">
        <v>485</v>
      </c>
      <c r="AL142" s="50">
        <v>485</v>
      </c>
      <c r="AM142" s="50">
        <v>465</v>
      </c>
      <c r="AN142" s="50">
        <v>465</v>
      </c>
      <c r="AO142" s="50"/>
      <c r="AP142" s="64"/>
      <c r="AQ142" s="50"/>
      <c r="AR142" s="50"/>
      <c r="AS142" s="50"/>
      <c r="AT142" s="50">
        <v>465</v>
      </c>
      <c r="AU142" s="50">
        <v>465</v>
      </c>
      <c r="AV142" s="50"/>
      <c r="AW142" s="64"/>
      <c r="AX142" s="50">
        <v>485</v>
      </c>
      <c r="AY142" s="50">
        <v>485</v>
      </c>
      <c r="AZ142" s="50">
        <v>485</v>
      </c>
      <c r="BA142" s="50">
        <v>465</v>
      </c>
      <c r="BB142" s="50">
        <v>465</v>
      </c>
      <c r="BC142" s="50"/>
      <c r="BD142" s="64"/>
      <c r="BE142" s="50">
        <v>465</v>
      </c>
      <c r="BF142" s="50">
        <v>465</v>
      </c>
      <c r="BG142" s="50">
        <v>465</v>
      </c>
      <c r="BH142" s="50">
        <v>465</v>
      </c>
      <c r="BI142" s="50">
        <v>465</v>
      </c>
      <c r="BJ142" s="50"/>
      <c r="BK142" s="64"/>
      <c r="BL142" s="50">
        <v>465</v>
      </c>
      <c r="BM142" s="50"/>
      <c r="BN142" s="50"/>
      <c r="BO142" s="50">
        <v>465</v>
      </c>
      <c r="BP142" s="50">
        <v>465</v>
      </c>
      <c r="BQ142" s="50"/>
      <c r="BR142" s="64"/>
      <c r="BS142" s="50">
        <v>465</v>
      </c>
      <c r="BT142" s="50">
        <v>465</v>
      </c>
      <c r="BU142" s="50">
        <v>465</v>
      </c>
      <c r="BV142" s="50">
        <v>465</v>
      </c>
      <c r="BW142" s="50">
        <v>465</v>
      </c>
      <c r="BX142" s="50"/>
      <c r="BY142" s="64"/>
      <c r="BZ142" s="50">
        <v>465</v>
      </c>
      <c r="CA142" s="50"/>
      <c r="CB142" s="50"/>
      <c r="CC142" s="50">
        <v>465</v>
      </c>
      <c r="CD142" s="50">
        <v>465</v>
      </c>
      <c r="CE142" s="50"/>
      <c r="CF142" s="64"/>
      <c r="CG142" s="50">
        <v>465</v>
      </c>
      <c r="CH142" s="50"/>
      <c r="CI142" s="50"/>
      <c r="CJ142" s="50">
        <v>465</v>
      </c>
      <c r="CK142" s="50">
        <v>465</v>
      </c>
      <c r="CL142" s="50"/>
      <c r="CM142" s="64"/>
      <c r="CN142" s="50"/>
      <c r="CO142" s="50"/>
      <c r="CP142" s="50">
        <v>465</v>
      </c>
      <c r="CQ142" s="50">
        <v>465</v>
      </c>
      <c r="CR142" s="50">
        <v>465</v>
      </c>
      <c r="CS142" s="50"/>
      <c r="CT142" s="64"/>
      <c r="CU142" s="50">
        <v>465</v>
      </c>
      <c r="CV142" s="50">
        <v>465</v>
      </c>
      <c r="CW142" s="50">
        <v>465</v>
      </c>
      <c r="CX142" s="50">
        <v>465</v>
      </c>
      <c r="CY142" s="50">
        <v>465</v>
      </c>
      <c r="CZ142" s="50"/>
      <c r="DA142" s="64"/>
      <c r="DB142" s="50">
        <v>465</v>
      </c>
      <c r="DC142" s="50">
        <v>465</v>
      </c>
      <c r="DD142" s="50">
        <v>405</v>
      </c>
      <c r="DE142" s="50"/>
      <c r="DF142" s="50"/>
      <c r="DG142" s="50"/>
      <c r="DH142" s="64"/>
      <c r="DI142" s="50">
        <v>320</v>
      </c>
      <c r="DJ142" s="50"/>
      <c r="DK142" s="50"/>
      <c r="DL142" s="50"/>
      <c r="DM142" s="50"/>
      <c r="DN142" s="50"/>
      <c r="DO142" s="64"/>
      <c r="DP142" s="50"/>
      <c r="DQ142" s="50"/>
      <c r="DR142" s="50"/>
      <c r="DS142" s="50"/>
      <c r="DT142" s="50"/>
      <c r="DU142" s="50"/>
      <c r="DV142" s="64"/>
      <c r="DW142" s="50"/>
      <c r="DX142" s="50"/>
      <c r="DY142" s="50"/>
      <c r="DZ142" s="50"/>
      <c r="EA142" s="50"/>
      <c r="EB142" s="50"/>
      <c r="EC142" s="64"/>
      <c r="ED142" s="50"/>
      <c r="EE142" s="50"/>
      <c r="EF142" s="50"/>
      <c r="EG142" s="50"/>
      <c r="EH142" s="50"/>
      <c r="EI142" s="50"/>
      <c r="EJ142" s="64"/>
      <c r="EK142" s="50"/>
      <c r="EL142" s="50"/>
      <c r="EM142" s="50"/>
      <c r="EN142" s="50"/>
      <c r="EO142" s="50"/>
      <c r="EP142" s="50"/>
      <c r="EQ142" s="64"/>
      <c r="ER142" s="50"/>
      <c r="ES142" s="50"/>
      <c r="ET142" s="50"/>
      <c r="EU142" s="50"/>
      <c r="EV142" s="50"/>
      <c r="EW142" s="50"/>
      <c r="EX142" s="64"/>
      <c r="EY142" s="50"/>
      <c r="EZ142" s="50"/>
      <c r="FA142" s="50"/>
      <c r="FB142" s="50"/>
      <c r="FC142" s="50"/>
      <c r="FD142" s="50"/>
      <c r="FE142" s="64"/>
      <c r="FF142" s="50"/>
      <c r="FG142" s="50"/>
      <c r="FH142" s="50"/>
      <c r="FI142" s="50"/>
      <c r="FJ142" s="50"/>
      <c r="FK142" s="50"/>
      <c r="FL142" s="64"/>
      <c r="FM142" s="50"/>
      <c r="FN142" s="50"/>
      <c r="FO142" s="50"/>
      <c r="FP142" s="50"/>
      <c r="FQ142" s="50"/>
      <c r="FR142" s="50"/>
      <c r="FS142" s="64"/>
      <c r="FT142" s="50"/>
      <c r="FU142" s="50"/>
      <c r="FV142" s="50"/>
      <c r="FW142" s="50"/>
      <c r="FX142" s="50"/>
      <c r="FY142" s="50"/>
      <c r="FZ142" s="64"/>
      <c r="GA142" s="50"/>
      <c r="GB142" s="50"/>
      <c r="GC142" s="50"/>
      <c r="GD142" s="50"/>
      <c r="GE142" s="50"/>
      <c r="GF142" s="50"/>
      <c r="GG142" s="64"/>
      <c r="GH142" s="50"/>
      <c r="GI142" s="50"/>
      <c r="GJ142" s="50"/>
      <c r="GK142" s="50"/>
      <c r="GL142" s="50"/>
      <c r="GM142" s="50"/>
      <c r="GN142" s="64"/>
      <c r="GO142" s="50"/>
      <c r="GP142" s="50"/>
      <c r="GQ142" s="50"/>
      <c r="GR142" s="50"/>
      <c r="GS142" s="50"/>
      <c r="GT142" s="50"/>
      <c r="GU142" s="64"/>
      <c r="GV142" s="50"/>
      <c r="GW142" s="50"/>
      <c r="GX142" s="50"/>
      <c r="GY142" s="50"/>
      <c r="GZ142" s="50"/>
      <c r="HA142" s="50"/>
      <c r="HB142" s="64"/>
      <c r="HC142" s="50"/>
      <c r="HD142" s="50"/>
      <c r="HE142" s="50"/>
      <c r="HF142" s="50"/>
      <c r="HG142" s="50"/>
      <c r="HH142" s="50"/>
      <c r="HI142" s="64"/>
      <c r="HJ142" s="50"/>
      <c r="HK142" s="50"/>
      <c r="HL142" s="50"/>
      <c r="HM142" s="50"/>
      <c r="HN142" s="50"/>
      <c r="HO142" s="50"/>
      <c r="HP142" s="64"/>
      <c r="HQ142" s="50"/>
      <c r="HR142" s="50"/>
      <c r="HS142" s="50"/>
      <c r="HT142" s="50"/>
      <c r="HU142" s="50"/>
      <c r="HV142" s="50"/>
      <c r="HW142" s="64"/>
      <c r="HX142" s="50"/>
      <c r="HY142" s="50"/>
      <c r="HZ142" s="50"/>
      <c r="IA142" s="50"/>
      <c r="IB142" s="50"/>
      <c r="IC142" s="50"/>
      <c r="ID142" s="64"/>
      <c r="IE142" s="50"/>
      <c r="IF142" s="50"/>
      <c r="IG142" s="50"/>
      <c r="IH142" s="50"/>
      <c r="II142" s="50"/>
      <c r="IJ142" s="50"/>
      <c r="IK142" s="64"/>
      <c r="IL142" s="50"/>
      <c r="IM142" s="50"/>
      <c r="IN142" s="50"/>
      <c r="IO142" s="50"/>
      <c r="IP142" s="50"/>
      <c r="IQ142" s="50"/>
      <c r="IR142" s="64"/>
      <c r="IS142" s="50"/>
      <c r="IT142" s="50"/>
      <c r="IU142" s="50"/>
      <c r="IV142" s="50"/>
      <c r="IW142" s="50"/>
      <c r="IX142" s="50"/>
      <c r="IY142" s="64"/>
      <c r="IZ142" s="50"/>
      <c r="JA142" s="50"/>
      <c r="JB142" s="50"/>
      <c r="JC142" s="50"/>
      <c r="JD142" s="50"/>
      <c r="JE142" s="50"/>
      <c r="JF142" s="64"/>
      <c r="JG142" s="50"/>
      <c r="JH142" s="50"/>
      <c r="JI142" s="50"/>
      <c r="JJ142" s="50"/>
      <c r="JK142" s="50"/>
      <c r="JL142" s="50"/>
      <c r="JM142" s="64"/>
      <c r="JN142" s="50"/>
      <c r="JO142" s="50"/>
      <c r="JP142" s="50"/>
      <c r="JQ142" s="50"/>
      <c r="JR142" s="50"/>
      <c r="JS142" s="50"/>
      <c r="JT142" s="64"/>
      <c r="JU142" s="50"/>
      <c r="JV142" s="50"/>
      <c r="JW142" s="50"/>
      <c r="JX142" s="50"/>
      <c r="JY142" s="50"/>
      <c r="JZ142" s="50"/>
      <c r="KA142" s="64"/>
      <c r="KB142" s="50"/>
      <c r="KC142" s="50"/>
      <c r="KD142" s="50"/>
      <c r="KE142" s="50"/>
      <c r="KF142" s="50"/>
      <c r="KG142" s="50"/>
      <c r="KH142" s="64"/>
      <c r="KI142" s="50"/>
      <c r="KJ142" s="50"/>
      <c r="KK142" s="50"/>
      <c r="KL142" s="50"/>
      <c r="KM142" s="50"/>
      <c r="KN142" s="50"/>
      <c r="KO142" s="64"/>
      <c r="KP142" s="50"/>
      <c r="KQ142" s="50"/>
      <c r="KR142" s="50"/>
      <c r="KS142" s="50"/>
      <c r="KT142" s="50"/>
      <c r="KU142" s="50"/>
      <c r="KV142" s="64"/>
      <c r="KW142" s="50"/>
      <c r="KX142" s="50"/>
      <c r="KY142" s="50"/>
      <c r="KZ142" s="50"/>
      <c r="LA142" s="50"/>
      <c r="LB142" s="50"/>
      <c r="LC142" s="64"/>
      <c r="LD142" s="50"/>
      <c r="LE142" s="50"/>
      <c r="LF142" s="50"/>
      <c r="LG142" s="50"/>
      <c r="LH142" s="50"/>
      <c r="LI142" s="50"/>
      <c r="LJ142" s="64"/>
      <c r="LK142" s="50"/>
      <c r="LL142" s="50"/>
      <c r="LM142" s="50"/>
      <c r="LN142" s="50"/>
      <c r="LO142" s="50"/>
      <c r="LP142" s="50"/>
      <c r="LQ142" s="64"/>
      <c r="LR142" s="50"/>
      <c r="LS142" s="50"/>
      <c r="LT142" s="50"/>
      <c r="LU142" s="50"/>
      <c r="LV142" s="50"/>
      <c r="LW142" s="50"/>
      <c r="LX142" s="64"/>
      <c r="LY142" s="50"/>
      <c r="LZ142" s="50"/>
      <c r="MA142" s="50"/>
      <c r="MB142" s="50"/>
      <c r="MC142" s="50"/>
      <c r="MD142" s="50"/>
      <c r="ME142" s="64"/>
      <c r="MF142" s="50"/>
      <c r="MG142" s="50"/>
      <c r="MH142" s="50"/>
      <c r="MI142" s="50"/>
      <c r="MJ142" s="50"/>
      <c r="MK142" s="50"/>
      <c r="ML142" s="64"/>
      <c r="MM142" s="50"/>
      <c r="MN142" s="50"/>
      <c r="MO142" s="50"/>
      <c r="MP142" s="50"/>
      <c r="MQ142" s="50"/>
      <c r="MR142" s="50"/>
      <c r="MS142" s="64"/>
      <c r="MT142" s="50"/>
      <c r="MU142" s="50"/>
      <c r="MV142" s="50"/>
      <c r="MW142" s="50"/>
      <c r="MX142" s="50"/>
      <c r="MY142" s="50"/>
      <c r="MZ142" s="64"/>
      <c r="NA142" s="50"/>
      <c r="NB142" s="50"/>
      <c r="NC142" s="50"/>
      <c r="ND142" s="50"/>
      <c r="NE142" s="50"/>
      <c r="NF142" s="50"/>
      <c r="NG142" s="64"/>
      <c r="NH142" s="50"/>
      <c r="NI142" s="50"/>
      <c r="NJ142" s="50"/>
      <c r="NK142" s="50"/>
      <c r="NL142" s="50"/>
      <c r="NM142" s="50"/>
      <c r="NN142" s="64"/>
      <c r="NO142" s="50"/>
      <c r="NP142" s="50"/>
      <c r="NQ142" s="50"/>
      <c r="NR142" s="50"/>
      <c r="NS142" s="50"/>
      <c r="NT142" s="50"/>
      <c r="NU142" s="64"/>
      <c r="NV142" s="50"/>
      <c r="NW142" s="50"/>
      <c r="NX142" s="50"/>
      <c r="NY142" s="50"/>
      <c r="NZ142" s="50"/>
      <c r="OA142" s="50"/>
      <c r="OB142" s="64"/>
      <c r="OC142" s="50"/>
      <c r="OD142" s="50"/>
      <c r="OE142" s="50"/>
      <c r="OF142" s="50"/>
      <c r="OG142" s="50"/>
      <c r="OH142" s="50"/>
      <c r="OI142" s="64"/>
      <c r="OJ142" s="50"/>
      <c r="OK142" s="50"/>
      <c r="OL142" s="50"/>
      <c r="OM142" s="50"/>
      <c r="ON142" s="50"/>
      <c r="OO142" s="50"/>
      <c r="OP142" s="64"/>
      <c r="OQ142" s="50"/>
      <c r="OR142" s="50"/>
      <c r="OS142" s="50"/>
      <c r="OT142" s="50"/>
      <c r="OU142" s="50"/>
      <c r="OV142" s="50"/>
      <c r="OW142" s="64"/>
      <c r="OX142" s="50"/>
      <c r="OY142" s="50"/>
      <c r="OZ142" s="50"/>
      <c r="PA142" s="50"/>
      <c r="PB142" s="50"/>
      <c r="PC142" s="50"/>
      <c r="PD142" s="64"/>
      <c r="PE142" s="50"/>
      <c r="PF142" s="50"/>
      <c r="PG142" s="50"/>
      <c r="PH142" s="50"/>
      <c r="PI142" s="50"/>
      <c r="PJ142" s="50"/>
      <c r="PK142" s="64"/>
      <c r="PL142" s="50"/>
      <c r="PM142" s="50"/>
      <c r="PN142" s="50"/>
      <c r="PO142" s="50"/>
      <c r="PP142" s="50"/>
      <c r="PQ142" s="50"/>
      <c r="PR142" s="64"/>
    </row>
    <row r="143" spans="1:434 14670:14670" s="38" customFormat="1" hidden="1">
      <c r="A143" s="168" t="s">
        <v>7052</v>
      </c>
      <c r="B143" s="39" t="s">
        <v>2168</v>
      </c>
      <c r="C143" s="31">
        <f>SUMIFS(AKORD[[CZASY]:[CZASY]],AKORD[[DATA]:[DATA]],C100,AKORD[[IMIE]:[IMIE]],$A$143)</f>
        <v>0</v>
      </c>
      <c r="D143" s="31">
        <f>SUMIFS(AKORD[[CZASY]:[CZASY]],AKORD[[DATA]:[DATA]],D100,AKORD[[IMIE]:[IMIE]],$A$143)</f>
        <v>0</v>
      </c>
      <c r="E143" s="31">
        <f>SUMIFS(AKORD[[CZASY]:[CZASY]],AKORD[[DATA]:[DATA]],E100,AKORD[[IMIE]:[IMIE]],$A$143)</f>
        <v>0</v>
      </c>
      <c r="F143" s="54">
        <f>SUMIFS(AKORD[[CZASY]:[CZASY]],AKORD[[DATA]:[DATA]],F100,AKORD[[IMIE]:[IMIE]],$A$143)</f>
        <v>0</v>
      </c>
      <c r="G143" s="57">
        <f>SUMIFS(AKORD[[CZASY]:[CZASY]],AKORD[[DATA]:[DATA]],G100,AKORD[[IMIE]:[IMIE]],$A$143)</f>
        <v>0</v>
      </c>
      <c r="H143" s="31">
        <f>SUMIFS(AKORD[[CZASY]:[CZASY]],AKORD[[DATA]:[DATA]],H100,AKORD[[IMIE]:[IMIE]],$A$143)</f>
        <v>0</v>
      </c>
      <c r="I143" s="31">
        <f>SUMIFS(AKORD[[CZASY]:[CZASY]],AKORD[[DATA]:[DATA]],I100,AKORD[[IMIE]:[IMIE]],$A$143)</f>
        <v>0</v>
      </c>
      <c r="J143" s="31">
        <f>SUMIFS(AKORD[[CZASY]:[CZASY]],AKORD[[DATA]:[DATA]],J100,AKORD[[IMIE]:[IMIE]],$A$143)</f>
        <v>0</v>
      </c>
      <c r="K143" s="31">
        <f>SUMIFS(AKORD[[CZASY]:[CZASY]],AKORD[[DATA]:[DATA]],K100,AKORD[[IMIE]:[IMIE]],$A$143)</f>
        <v>0</v>
      </c>
      <c r="L143" s="31">
        <f>SUMIFS(AKORD[[CZASY]:[CZASY]],AKORD[[DATA]:[DATA]],L100,AKORD[[IMIE]:[IMIE]],$A$143)</f>
        <v>0</v>
      </c>
      <c r="M143" s="54">
        <f>SUMIFS(AKORD[[CZASY]:[CZASY]],AKORD[[DATA]:[DATA]],M100,AKORD[[IMIE]:[IMIE]],$A$143)</f>
        <v>0</v>
      </c>
      <c r="N143" s="57">
        <f>SUMIFS(AKORD[[CZASY]:[CZASY]],AKORD[[DATA]:[DATA]],N100,AKORD[[IMIE]:[IMIE]],$A$143)</f>
        <v>0</v>
      </c>
      <c r="O143" s="31">
        <f>SUMIFS(AKORD[[CZASY]:[CZASY]],AKORD[[DATA]:[DATA]],O100,AKORD[[IMIE]:[IMIE]],$A$143)</f>
        <v>0</v>
      </c>
      <c r="P143" s="31">
        <f>SUMIFS(AKORD[[CZASY]:[CZASY]],AKORD[[DATA]:[DATA]],P100,AKORD[[IMIE]:[IMIE]],$A$143)</f>
        <v>0</v>
      </c>
      <c r="Q143" s="31">
        <f>SUMIFS(AKORD[[CZASY]:[CZASY]],AKORD[[DATA]:[DATA]],Q100,AKORD[[IMIE]:[IMIE]],$A$143)</f>
        <v>0</v>
      </c>
      <c r="R143" s="31">
        <f>SUMIFS(AKORD[[CZASY]:[CZASY]],AKORD[[DATA]:[DATA]],R100,AKORD[[IMIE]:[IMIE]],$A$143)</f>
        <v>0</v>
      </c>
      <c r="S143" s="31">
        <f>SUMIFS(AKORD[[CZASY]:[CZASY]],AKORD[[DATA]:[DATA]],S100,AKORD[[IMIE]:[IMIE]],$A$143)</f>
        <v>0</v>
      </c>
      <c r="T143" s="54">
        <f>SUMIFS(AKORD[[CZASY]:[CZASY]],AKORD[[DATA]:[DATA]],T100,AKORD[[IMIE]:[IMIE]],$A$143)</f>
        <v>0</v>
      </c>
      <c r="U143" s="57">
        <f>SUMIFS(AKORD[[CZASY]:[CZASY]],AKORD[[DATA]:[DATA]],U100,AKORD[[IMIE]:[IMIE]],$A$143)</f>
        <v>0</v>
      </c>
      <c r="V143" s="31">
        <f>SUMIFS(AKORD[[CZASY]:[CZASY]],AKORD[[DATA]:[DATA]],V100,AKORD[[IMIE]:[IMIE]],$A$143)</f>
        <v>0</v>
      </c>
      <c r="W143" s="31">
        <f>SUMIFS(AKORD[[CZASY]:[CZASY]],AKORD[[DATA]:[DATA]],W100,AKORD[[IMIE]:[IMIE]],$A$143)</f>
        <v>0</v>
      </c>
      <c r="X143" s="31">
        <f>SUMIFS(AKORD[[CZASY]:[CZASY]],AKORD[[DATA]:[DATA]],X100,AKORD[[IMIE]:[IMIE]],$A$143)</f>
        <v>0</v>
      </c>
      <c r="Y143" s="31">
        <f>SUMIFS(AKORD[[CZASY]:[CZASY]],AKORD[[DATA]:[DATA]],Y100,AKORD[[IMIE]:[IMIE]],$A$143)</f>
        <v>0</v>
      </c>
      <c r="Z143" s="31">
        <f>SUMIFS(AKORD[[CZASY]:[CZASY]],AKORD[[DATA]:[DATA]],Z100,AKORD[[IMIE]:[IMIE]],$A$143)</f>
        <v>0</v>
      </c>
      <c r="AA143" s="54">
        <f>SUMIFS(AKORD[[CZASY]:[CZASY]],AKORD[[DATA]:[DATA]],AA100,AKORD[[IMIE]:[IMIE]],$A$143)</f>
        <v>0</v>
      </c>
      <c r="AB143" s="57">
        <f>SUMIFS(AKORD[[CZASY]:[CZASY]],AKORD[[DATA]:[DATA]],AB100,AKORD[[IMIE]:[IMIE]],$A$143)</f>
        <v>0</v>
      </c>
      <c r="AC143" s="31">
        <f>SUMIFS(AKORD[[CZASY]:[CZASY]],AKORD[[DATA]:[DATA]],AC100,AKORD[[IMIE]:[IMIE]],$A$143)</f>
        <v>0</v>
      </c>
      <c r="AD143" s="31">
        <f>SUMIFS(AKORD[[CZASY]:[CZASY]],AKORD[[DATA]:[DATA]],AD100,AKORD[[IMIE]:[IMIE]],$A$143)</f>
        <v>0</v>
      </c>
      <c r="AE143" s="31">
        <f>SUMIFS(AKORD[[CZASY]:[CZASY]],AKORD[[DATA]:[DATA]],AE100,AKORD[[IMIE]:[IMIE]],$A$143)</f>
        <v>0</v>
      </c>
      <c r="AF143" s="31">
        <f>SUMIFS(AKORD[[CZASY]:[CZASY]],AKORD[[DATA]:[DATA]],AF100,AKORD[[IMIE]:[IMIE]],$A$143)</f>
        <v>0</v>
      </c>
      <c r="AG143" s="31">
        <f>SUMIFS(AKORD[[CZASY]:[CZASY]],AKORD[[DATA]:[DATA]],AG100,AKORD[[IMIE]:[IMIE]],$A$143)</f>
        <v>0</v>
      </c>
      <c r="AH143" s="54">
        <f>SUMIFS(AKORD[[CZASY]:[CZASY]],AKORD[[DATA]:[DATA]],AH100,AKORD[[IMIE]:[IMIE]],$A$143)</f>
        <v>0</v>
      </c>
      <c r="AI143" s="57">
        <f>SUMIFS(AKORD[[CZASY]:[CZASY]],AKORD[[DATA]:[DATA]],AI100,AKORD[[IMIE]:[IMIE]],$A$143)</f>
        <v>0</v>
      </c>
      <c r="AJ143" s="31">
        <f>SUMIFS(AKORD[[CZASY]:[CZASY]],AKORD[[DATA]:[DATA]],AJ100,AKORD[[IMIE]:[IMIE]],$A$143)</f>
        <v>0</v>
      </c>
      <c r="AK143" s="31">
        <f>SUMIFS(AKORD[[CZASY]:[CZASY]],AKORD[[DATA]:[DATA]],AK100,AKORD[[IMIE]:[IMIE]],$A$143)</f>
        <v>0</v>
      </c>
      <c r="AL143" s="31">
        <f>SUMIFS(AKORD[[CZASY]:[CZASY]],AKORD[[DATA]:[DATA]],AL100,AKORD[[IMIE]:[IMIE]],$A$143)</f>
        <v>0</v>
      </c>
      <c r="AM143" s="31">
        <f>SUMIFS(AKORD[[CZASY]:[CZASY]],AKORD[[DATA]:[DATA]],AM100,AKORD[[IMIE]:[IMIE]],$A$143)</f>
        <v>0</v>
      </c>
      <c r="AN143" s="31">
        <f>SUMIFS(AKORD[[CZASY]:[CZASY]],AKORD[[DATA]:[DATA]],AN100,AKORD[[IMIE]:[IMIE]],$A$143)</f>
        <v>0</v>
      </c>
      <c r="AO143" s="54">
        <f>SUMIFS(AKORD[[CZASY]:[CZASY]],AKORD[[DATA]:[DATA]],AO100,AKORD[[IMIE]:[IMIE]],$A$143)</f>
        <v>0</v>
      </c>
      <c r="AP143" s="57">
        <f>SUMIFS(AKORD[[CZASY]:[CZASY]],AKORD[[DATA]:[DATA]],AP100,AKORD[[IMIE]:[IMIE]],$A$143)</f>
        <v>0</v>
      </c>
      <c r="AQ143" s="31">
        <f>SUMIFS(AKORD[[CZASY]:[CZASY]],AKORD[[DATA]:[DATA]],AQ100,AKORD[[IMIE]:[IMIE]],$A$143)</f>
        <v>0</v>
      </c>
      <c r="AR143" s="31">
        <f>SUMIFS(AKORD[[CZASY]:[CZASY]],AKORD[[DATA]:[DATA]],AR100,AKORD[[IMIE]:[IMIE]],$A$143)</f>
        <v>0</v>
      </c>
      <c r="AS143" s="31">
        <f>SUMIFS(AKORD[[CZASY]:[CZASY]],AKORD[[DATA]:[DATA]],AS100,AKORD[[IMIE]:[IMIE]],$A$143)</f>
        <v>0</v>
      </c>
      <c r="AT143" s="31">
        <f>SUMIFS(AKORD[[CZASY]:[CZASY]],AKORD[[DATA]:[DATA]],AT100,AKORD[[IMIE]:[IMIE]],$A$143)</f>
        <v>0</v>
      </c>
      <c r="AU143" s="31">
        <f>SUMIFS(AKORD[[CZASY]:[CZASY]],AKORD[[DATA]:[DATA]],AU100,AKORD[[IMIE]:[IMIE]],$A$143)</f>
        <v>0</v>
      </c>
      <c r="AV143" s="54">
        <f>SUMIFS(AKORD[[CZASY]:[CZASY]],AKORD[[DATA]:[DATA]],AV100,AKORD[[IMIE]:[IMIE]],$A$143)</f>
        <v>0</v>
      </c>
      <c r="AW143" s="57">
        <f>SUMIFS(AKORD[[CZASY]:[CZASY]],AKORD[[DATA]:[DATA]],AW100,AKORD[[IMIE]:[IMIE]],$A$143)</f>
        <v>0</v>
      </c>
      <c r="AX143" s="31">
        <f>SUMIFS(AKORD[[CZASY]:[CZASY]],AKORD[[DATA]:[DATA]],AX100,AKORD[[IMIE]:[IMIE]],$A$143)</f>
        <v>0</v>
      </c>
      <c r="AY143" s="31">
        <f>SUMIFS(AKORD[[CZASY]:[CZASY]],AKORD[[DATA]:[DATA]],AY100,AKORD[[IMIE]:[IMIE]],$A$143)</f>
        <v>0</v>
      </c>
      <c r="AZ143" s="31">
        <f>SUMIFS(AKORD[[CZASY]:[CZASY]],AKORD[[DATA]:[DATA]],AZ100,AKORD[[IMIE]:[IMIE]],$A$143)</f>
        <v>0</v>
      </c>
      <c r="BA143" s="31">
        <f>SUMIFS(AKORD[[CZASY]:[CZASY]],AKORD[[DATA]:[DATA]],BA100,AKORD[[IMIE]:[IMIE]],$A$143)</f>
        <v>0</v>
      </c>
      <c r="BB143" s="31">
        <f>SUMIFS(AKORD[[CZASY]:[CZASY]],AKORD[[DATA]:[DATA]],BB100,AKORD[[IMIE]:[IMIE]],$A$143)</f>
        <v>0</v>
      </c>
      <c r="BC143" s="54">
        <f>SUMIFS(AKORD[[CZASY]:[CZASY]],AKORD[[DATA]:[DATA]],BC100,AKORD[[IMIE]:[IMIE]],$A$143)</f>
        <v>0</v>
      </c>
      <c r="BD143" s="57">
        <f>SUMIFS(AKORD[[CZASY]:[CZASY]],AKORD[[DATA]:[DATA]],BD100,AKORD[[IMIE]:[IMIE]],$A$143)</f>
        <v>0</v>
      </c>
      <c r="BE143" s="31">
        <f>SUMIFS(AKORD[[CZASY]:[CZASY]],AKORD[[DATA]:[DATA]],BE100,AKORD[[IMIE]:[IMIE]],$A$143)</f>
        <v>0</v>
      </c>
      <c r="BF143" s="31">
        <f>SUMIFS(AKORD[[CZASY]:[CZASY]],AKORD[[DATA]:[DATA]],BF100,AKORD[[IMIE]:[IMIE]],$A$143)</f>
        <v>0</v>
      </c>
      <c r="BG143" s="31">
        <f>SUMIFS(AKORD[[CZASY]:[CZASY]],AKORD[[DATA]:[DATA]],BG100,AKORD[[IMIE]:[IMIE]],$A$143)</f>
        <v>0</v>
      </c>
      <c r="BH143" s="31">
        <f>SUMIFS(AKORD[[CZASY]:[CZASY]],AKORD[[DATA]:[DATA]],BH100,AKORD[[IMIE]:[IMIE]],$A$143)</f>
        <v>0</v>
      </c>
      <c r="BI143" s="31">
        <f>SUMIFS(AKORD[[CZASY]:[CZASY]],AKORD[[DATA]:[DATA]],BI100,AKORD[[IMIE]:[IMIE]],$A$143)</f>
        <v>0</v>
      </c>
      <c r="BJ143" s="54">
        <f>SUMIFS(AKORD[[CZASY]:[CZASY]],AKORD[[DATA]:[DATA]],BJ100,AKORD[[IMIE]:[IMIE]],$A$143)</f>
        <v>0</v>
      </c>
      <c r="BK143" s="57">
        <f>SUMIFS(AKORD[[CZASY]:[CZASY]],AKORD[[DATA]:[DATA]],BK100,AKORD[[IMIE]:[IMIE]],$A$143)</f>
        <v>0</v>
      </c>
      <c r="BL143" s="31">
        <f>SUMIFS(AKORD[[CZASY]:[CZASY]],AKORD[[DATA]:[DATA]],BL100,AKORD[[IMIE]:[IMIE]],$A$143)</f>
        <v>0</v>
      </c>
      <c r="BM143" s="31">
        <f>SUMIFS(AKORD[[CZASY]:[CZASY]],AKORD[[DATA]:[DATA]],BM100,AKORD[[IMIE]:[IMIE]],$A$143)</f>
        <v>0</v>
      </c>
      <c r="BN143" s="31">
        <f>SUMIFS(AKORD[[CZASY]:[CZASY]],AKORD[[DATA]:[DATA]],BN100,AKORD[[IMIE]:[IMIE]],$A$143)</f>
        <v>0</v>
      </c>
      <c r="BO143" s="31">
        <f>SUMIFS(AKORD[[CZASY]:[CZASY]],AKORD[[DATA]:[DATA]],BO100,AKORD[[IMIE]:[IMIE]],$A$143)</f>
        <v>0</v>
      </c>
      <c r="BP143" s="31">
        <f>SUMIFS(AKORD[[CZASY]:[CZASY]],AKORD[[DATA]:[DATA]],BP100,AKORD[[IMIE]:[IMIE]],$A$143)</f>
        <v>0</v>
      </c>
      <c r="BQ143" s="54">
        <f>SUMIFS(AKORD[[CZASY]:[CZASY]],AKORD[[DATA]:[DATA]],BQ100,AKORD[[IMIE]:[IMIE]],$A$143)</f>
        <v>0</v>
      </c>
      <c r="BR143" s="57">
        <f>SUMIFS(AKORD[[CZASY]:[CZASY]],AKORD[[DATA]:[DATA]],BR100,AKORD[[IMIE]:[IMIE]],$A$143)</f>
        <v>0</v>
      </c>
      <c r="BS143" s="31">
        <f>SUMIFS(AKORD[[CZASY]:[CZASY]],AKORD[[DATA]:[DATA]],BS100,AKORD[[IMIE]:[IMIE]],$A$143)</f>
        <v>0</v>
      </c>
      <c r="BT143" s="31">
        <f>SUMIFS(AKORD[[CZASY]:[CZASY]],AKORD[[DATA]:[DATA]],BT100,AKORD[[IMIE]:[IMIE]],$A$143)</f>
        <v>0</v>
      </c>
      <c r="BU143" s="31">
        <f>SUMIFS(AKORD[[CZASY]:[CZASY]],AKORD[[DATA]:[DATA]],BU100,AKORD[[IMIE]:[IMIE]],$A$143)</f>
        <v>0</v>
      </c>
      <c r="BV143" s="31">
        <f>SUMIFS(AKORD[[CZASY]:[CZASY]],AKORD[[DATA]:[DATA]],BV100,AKORD[[IMIE]:[IMIE]],$A$143)</f>
        <v>0</v>
      </c>
      <c r="BW143" s="31">
        <f>SUMIFS(AKORD[[CZASY]:[CZASY]],AKORD[[DATA]:[DATA]],BW100,AKORD[[IMIE]:[IMIE]],$A$143)</f>
        <v>0</v>
      </c>
      <c r="BX143" s="54">
        <f>SUMIFS(AKORD[[CZASY]:[CZASY]],AKORD[[DATA]:[DATA]],BX100,AKORD[[IMIE]:[IMIE]],$A$143)</f>
        <v>0</v>
      </c>
      <c r="BY143" s="57">
        <f>SUMIFS(AKORD[[CZASY]:[CZASY]],AKORD[[DATA]:[DATA]],BY100,AKORD[[IMIE]:[IMIE]],$A$143)</f>
        <v>0</v>
      </c>
      <c r="BZ143" s="31">
        <f>SUMIFS(AKORD[[CZASY]:[CZASY]],AKORD[[DATA]:[DATA]],BZ100,AKORD[[IMIE]:[IMIE]],$A$143)</f>
        <v>0</v>
      </c>
      <c r="CA143" s="31">
        <f>SUMIFS(AKORD[[CZASY]:[CZASY]],AKORD[[DATA]:[DATA]],CA100,AKORD[[IMIE]:[IMIE]],$A$143)</f>
        <v>0</v>
      </c>
      <c r="CB143" s="31">
        <f>SUMIFS(AKORD[[CZASY]:[CZASY]],AKORD[[DATA]:[DATA]],CB100,AKORD[[IMIE]:[IMIE]],$A$143)</f>
        <v>0</v>
      </c>
      <c r="CC143" s="31">
        <f>SUMIFS(AKORD[[CZASY]:[CZASY]],AKORD[[DATA]:[DATA]],CC100,AKORD[[IMIE]:[IMIE]],$A$143)</f>
        <v>0</v>
      </c>
      <c r="CD143" s="31">
        <f>SUMIFS(AKORD[[CZASY]:[CZASY]],AKORD[[DATA]:[DATA]],CD100,AKORD[[IMIE]:[IMIE]],$A$143)</f>
        <v>0</v>
      </c>
      <c r="CE143" s="54">
        <f>SUMIFS(AKORD[[CZASY]:[CZASY]],AKORD[[DATA]:[DATA]],CE100,AKORD[[IMIE]:[IMIE]],$A$143)</f>
        <v>0</v>
      </c>
      <c r="CF143" s="57">
        <f>SUMIFS(AKORD[[CZASY]:[CZASY]],AKORD[[DATA]:[DATA]],CF100,AKORD[[IMIE]:[IMIE]],$A$143)</f>
        <v>0</v>
      </c>
      <c r="CG143" s="31">
        <f>SUMIFS(AKORD[[CZASY]:[CZASY]],AKORD[[DATA]:[DATA]],CG100,AKORD[[IMIE]:[IMIE]],$A$143)</f>
        <v>0</v>
      </c>
      <c r="CH143" s="31">
        <f>SUMIFS(AKORD[[CZASY]:[CZASY]],AKORD[[DATA]:[DATA]],CH100,AKORD[[IMIE]:[IMIE]],$A$143)</f>
        <v>0</v>
      </c>
      <c r="CI143" s="31">
        <f>SUMIFS(AKORD[[CZASY]:[CZASY]],AKORD[[DATA]:[DATA]],CI100,AKORD[[IMIE]:[IMIE]],$A$143)</f>
        <v>0</v>
      </c>
      <c r="CJ143" s="31">
        <f>SUMIFS(AKORD[[CZASY]:[CZASY]],AKORD[[DATA]:[DATA]],CJ100,AKORD[[IMIE]:[IMIE]],$A$143)</f>
        <v>0</v>
      </c>
      <c r="CK143" s="31">
        <f>SUMIFS(AKORD[[CZASY]:[CZASY]],AKORD[[DATA]:[DATA]],CK100,AKORD[[IMIE]:[IMIE]],$A$143)</f>
        <v>0</v>
      </c>
      <c r="CL143" s="54">
        <f>SUMIFS(AKORD[[CZASY]:[CZASY]],AKORD[[DATA]:[DATA]],CL100,AKORD[[IMIE]:[IMIE]],$A$143)</f>
        <v>0</v>
      </c>
      <c r="CM143" s="57">
        <f>SUMIFS(AKORD[[CZASY]:[CZASY]],AKORD[[DATA]:[DATA]],CM100,AKORD[[IMIE]:[IMIE]],$A$143)</f>
        <v>0</v>
      </c>
      <c r="CN143" s="31">
        <f>SUMIFS(AKORD[[CZASY]:[CZASY]],AKORD[[DATA]:[DATA]],CN100,AKORD[[IMIE]:[IMIE]],$A$143)</f>
        <v>0</v>
      </c>
      <c r="CO143" s="31">
        <f>SUMIFS(AKORD[[CZASY]:[CZASY]],AKORD[[DATA]:[DATA]],CO100,AKORD[[IMIE]:[IMIE]],$A$143)</f>
        <v>0</v>
      </c>
      <c r="CP143" s="31">
        <f>SUMIFS(AKORD[[CZASY]:[CZASY]],AKORD[[DATA]:[DATA]],CP100,AKORD[[IMIE]:[IMIE]],$A$143)</f>
        <v>0</v>
      </c>
      <c r="CQ143" s="31">
        <f>SUMIFS(AKORD[[CZASY]:[CZASY]],AKORD[[DATA]:[DATA]],CQ100,AKORD[[IMIE]:[IMIE]],$A$143)</f>
        <v>0</v>
      </c>
      <c r="CR143" s="31">
        <f>SUMIFS(AKORD[[CZASY]:[CZASY]],AKORD[[DATA]:[DATA]],CR100,AKORD[[IMIE]:[IMIE]],$A$143)</f>
        <v>0</v>
      </c>
      <c r="CS143" s="54">
        <f>SUMIFS(AKORD[[CZASY]:[CZASY]],AKORD[[DATA]:[DATA]],CS100,AKORD[[IMIE]:[IMIE]],$A$143)</f>
        <v>0</v>
      </c>
      <c r="CT143" s="57">
        <f>SUMIFS(AKORD[[CZASY]:[CZASY]],AKORD[[DATA]:[DATA]],CT100,AKORD[[IMIE]:[IMIE]],$A$143)</f>
        <v>0</v>
      </c>
      <c r="CU143" s="31">
        <f>SUMIFS(AKORD[[CZASY]:[CZASY]],AKORD[[DATA]:[DATA]],CU100,AKORD[[IMIE]:[IMIE]],$A$143)</f>
        <v>0</v>
      </c>
      <c r="CV143" s="31">
        <f>SUMIFS(AKORD[[CZASY]:[CZASY]],AKORD[[DATA]:[DATA]],CV100,AKORD[[IMIE]:[IMIE]],$A$143)</f>
        <v>0</v>
      </c>
      <c r="CW143" s="31">
        <f>SUMIFS(AKORD[[CZASY]:[CZASY]],AKORD[[DATA]:[DATA]],CW100,AKORD[[IMIE]:[IMIE]],$A$143)</f>
        <v>0</v>
      </c>
      <c r="CX143" s="31">
        <f>SUMIFS(AKORD[[CZASY]:[CZASY]],AKORD[[DATA]:[DATA]],CX100,AKORD[[IMIE]:[IMIE]],$A$143)</f>
        <v>0</v>
      </c>
      <c r="CY143" s="31">
        <f>SUMIFS(AKORD[[CZASY]:[CZASY]],AKORD[[DATA]:[DATA]],CY100,AKORD[[IMIE]:[IMIE]],$A$143)</f>
        <v>0</v>
      </c>
      <c r="CZ143" s="54">
        <f>SUMIFS(AKORD[[CZASY]:[CZASY]],AKORD[[DATA]:[DATA]],CZ100,AKORD[[IMIE]:[IMIE]],$A$143)</f>
        <v>0</v>
      </c>
      <c r="DA143" s="57">
        <f>SUMIFS(AKORD[[CZASY]:[CZASY]],AKORD[[DATA]:[DATA]],DA100,AKORD[[IMIE]:[IMIE]],$A$143)</f>
        <v>0</v>
      </c>
      <c r="DB143" s="31">
        <f>SUMIFS(AKORD[[CZASY]:[CZASY]],AKORD[[DATA]:[DATA]],DB100,AKORD[[IMIE]:[IMIE]],$A$143)</f>
        <v>0</v>
      </c>
      <c r="DC143" s="31">
        <f>SUMIFS(AKORD[[CZASY]:[CZASY]],AKORD[[DATA]:[DATA]],DC100,AKORD[[IMIE]:[IMIE]],$A$143)</f>
        <v>0</v>
      </c>
      <c r="DD143" s="31">
        <f>SUMIFS(AKORD[[CZASY]:[CZASY]],AKORD[[DATA]:[DATA]],DD100,AKORD[[IMIE]:[IMIE]],$A$143)</f>
        <v>0</v>
      </c>
      <c r="DE143" s="31">
        <f>SUMIFS(AKORD[[CZASY]:[CZASY]],AKORD[[DATA]:[DATA]],DE100,AKORD[[IMIE]:[IMIE]],$A$143)</f>
        <v>0</v>
      </c>
      <c r="DF143" s="31">
        <f>SUMIFS(AKORD[[CZASY]:[CZASY]],AKORD[[DATA]:[DATA]],DF100,AKORD[[IMIE]:[IMIE]],$A$143)</f>
        <v>0</v>
      </c>
      <c r="DG143" s="54">
        <f>SUMIFS(AKORD[[CZASY]:[CZASY]],AKORD[[DATA]:[DATA]],DG100,AKORD[[IMIE]:[IMIE]],$A$143)</f>
        <v>0</v>
      </c>
      <c r="DH143" s="57">
        <f>SUMIFS(AKORD[[CZASY]:[CZASY]],AKORD[[DATA]:[DATA]],DH100,AKORD[[IMIE]:[IMIE]],$A$143)</f>
        <v>0</v>
      </c>
      <c r="DI143" s="31">
        <f>SUMIFS(AKORD[[CZASY]:[CZASY]],AKORD[[DATA]:[DATA]],DI100,AKORD[[IMIE]:[IMIE]],$A$143)</f>
        <v>0</v>
      </c>
      <c r="DJ143" s="31">
        <f>SUMIFS(AKORD[[CZASY]:[CZASY]],AKORD[[DATA]:[DATA]],DJ100,AKORD[[IMIE]:[IMIE]],$A$143)</f>
        <v>0</v>
      </c>
      <c r="DK143" s="31">
        <f>SUMIFS(AKORD[[CZASY]:[CZASY]],AKORD[[DATA]:[DATA]],DK100,AKORD[[IMIE]:[IMIE]],$A$143)</f>
        <v>0</v>
      </c>
      <c r="DL143" s="31">
        <f>SUMIFS(AKORD[[CZASY]:[CZASY]],AKORD[[DATA]:[DATA]],DL100,AKORD[[IMIE]:[IMIE]],$A$143)</f>
        <v>0</v>
      </c>
      <c r="DM143" s="31">
        <f>SUMIFS(AKORD[[CZASY]:[CZASY]],AKORD[[DATA]:[DATA]],DM100,AKORD[[IMIE]:[IMIE]],$A$143)</f>
        <v>0</v>
      </c>
      <c r="DN143" s="54">
        <f>SUMIFS(AKORD[[CZASY]:[CZASY]],AKORD[[DATA]:[DATA]],DN100,AKORD[[IMIE]:[IMIE]],$A$143)</f>
        <v>0</v>
      </c>
      <c r="DO143" s="57">
        <f>SUMIFS(AKORD[[CZASY]:[CZASY]],AKORD[[DATA]:[DATA]],DO100,AKORD[[IMIE]:[IMIE]],$A$143)</f>
        <v>0</v>
      </c>
      <c r="DP143" s="31">
        <f>SUMIFS(AKORD[[CZASY]:[CZASY]],AKORD[[DATA]:[DATA]],DP100,AKORD[[IMIE]:[IMIE]],$A$143)</f>
        <v>0</v>
      </c>
      <c r="DQ143" s="31">
        <f>SUMIFS(AKORD[[CZASY]:[CZASY]],AKORD[[DATA]:[DATA]],DQ100,AKORD[[IMIE]:[IMIE]],$A$143)</f>
        <v>0</v>
      </c>
      <c r="DR143" s="31">
        <f>SUMIFS(AKORD[[CZASY]:[CZASY]],AKORD[[DATA]:[DATA]],DR100,AKORD[[IMIE]:[IMIE]],$A$143)</f>
        <v>0</v>
      </c>
      <c r="DS143" s="31">
        <f>SUMIFS(AKORD[[CZASY]:[CZASY]],AKORD[[DATA]:[DATA]],DS100,AKORD[[IMIE]:[IMIE]],$A$143)</f>
        <v>0</v>
      </c>
      <c r="DT143" s="31">
        <f>SUMIFS(AKORD[[CZASY]:[CZASY]],AKORD[[DATA]:[DATA]],DT100,AKORD[[IMIE]:[IMIE]],$A$143)</f>
        <v>0</v>
      </c>
      <c r="DU143" s="54">
        <f>SUMIFS(AKORD[[CZASY]:[CZASY]],AKORD[[DATA]:[DATA]],DU100,AKORD[[IMIE]:[IMIE]],$A$143)</f>
        <v>0</v>
      </c>
      <c r="DV143" s="57">
        <f>SUMIFS(AKORD[[CZASY]:[CZASY]],AKORD[[DATA]:[DATA]],DV100,AKORD[[IMIE]:[IMIE]],$A$143)</f>
        <v>0</v>
      </c>
      <c r="DW143" s="31">
        <f>SUMIFS(AKORD[[CZASY]:[CZASY]],AKORD[[DATA]:[DATA]],DW100,AKORD[[IMIE]:[IMIE]],$A$143)</f>
        <v>0</v>
      </c>
      <c r="DX143" s="31">
        <f>SUMIFS(AKORD[[CZASY]:[CZASY]],AKORD[[DATA]:[DATA]],DX100,AKORD[[IMIE]:[IMIE]],$A$143)</f>
        <v>0</v>
      </c>
      <c r="DY143" s="31">
        <f>SUMIFS(AKORD[[CZASY]:[CZASY]],AKORD[[DATA]:[DATA]],DY100,AKORD[[IMIE]:[IMIE]],$A$143)</f>
        <v>0</v>
      </c>
      <c r="DZ143" s="31">
        <f>SUMIFS(AKORD[[CZASY]:[CZASY]],AKORD[[DATA]:[DATA]],DZ100,AKORD[[IMIE]:[IMIE]],$A$143)</f>
        <v>0</v>
      </c>
      <c r="EA143" s="31">
        <f>SUMIFS(AKORD[[CZASY]:[CZASY]],AKORD[[DATA]:[DATA]],EA100,AKORD[[IMIE]:[IMIE]],$A$143)</f>
        <v>0</v>
      </c>
      <c r="EB143" s="54">
        <f>SUMIFS(AKORD[[CZASY]:[CZASY]],AKORD[[DATA]:[DATA]],EB100,AKORD[[IMIE]:[IMIE]],$A$143)</f>
        <v>0</v>
      </c>
      <c r="EC143" s="57">
        <f>SUMIFS(AKORD[[CZASY]:[CZASY]],AKORD[[DATA]:[DATA]],EC100,AKORD[[IMIE]:[IMIE]],$A$143)</f>
        <v>0</v>
      </c>
      <c r="ED143" s="31">
        <f>SUMIFS(AKORD[[CZASY]:[CZASY]],AKORD[[DATA]:[DATA]],ED100,AKORD[[IMIE]:[IMIE]],$A$143)</f>
        <v>0</v>
      </c>
      <c r="EE143" s="31">
        <f>SUMIFS(AKORD[[CZASY]:[CZASY]],AKORD[[DATA]:[DATA]],EE100,AKORD[[IMIE]:[IMIE]],$A$143)</f>
        <v>0</v>
      </c>
      <c r="EF143" s="31">
        <f>SUMIFS(AKORD[[CZASY]:[CZASY]],AKORD[[DATA]:[DATA]],EF100,AKORD[[IMIE]:[IMIE]],$A$143)</f>
        <v>0</v>
      </c>
      <c r="EG143" s="31">
        <f>SUMIFS(AKORD[[CZASY]:[CZASY]],AKORD[[DATA]:[DATA]],EG100,AKORD[[IMIE]:[IMIE]],$A$143)</f>
        <v>0</v>
      </c>
      <c r="EH143" s="31">
        <f>SUMIFS(AKORD[[CZASY]:[CZASY]],AKORD[[DATA]:[DATA]],EH100,AKORD[[IMIE]:[IMIE]],$A$143)</f>
        <v>0</v>
      </c>
      <c r="EI143" s="54">
        <f>SUMIFS(AKORD[[CZASY]:[CZASY]],AKORD[[DATA]:[DATA]],EI100,AKORD[[IMIE]:[IMIE]],$A$143)</f>
        <v>0</v>
      </c>
      <c r="EJ143" s="57">
        <f>SUMIFS(AKORD[[CZASY]:[CZASY]],AKORD[[DATA]:[DATA]],EJ100,AKORD[[IMIE]:[IMIE]],$A$143)</f>
        <v>0</v>
      </c>
      <c r="EK143" s="31">
        <f>SUMIFS(AKORD[[CZASY]:[CZASY]],AKORD[[DATA]:[DATA]],EK100,AKORD[[IMIE]:[IMIE]],$A$143)</f>
        <v>0</v>
      </c>
      <c r="EL143" s="31">
        <f>SUMIFS(AKORD[[CZASY]:[CZASY]],AKORD[[DATA]:[DATA]],EL100,AKORD[[IMIE]:[IMIE]],$A$143)</f>
        <v>0</v>
      </c>
      <c r="EM143" s="31">
        <f>SUMIFS(AKORD[[CZASY]:[CZASY]],AKORD[[DATA]:[DATA]],EM100,AKORD[[IMIE]:[IMIE]],$A$143)</f>
        <v>0</v>
      </c>
      <c r="EN143" s="31">
        <f>SUMIFS(AKORD[[CZASY]:[CZASY]],AKORD[[DATA]:[DATA]],EN100,AKORD[[IMIE]:[IMIE]],$A$143)</f>
        <v>0</v>
      </c>
      <c r="EO143" s="31">
        <f>SUMIFS(AKORD[[CZASY]:[CZASY]],AKORD[[DATA]:[DATA]],EO100,AKORD[[IMIE]:[IMIE]],$A$143)</f>
        <v>0</v>
      </c>
      <c r="EP143" s="54">
        <f>SUMIFS(AKORD[[CZASY]:[CZASY]],AKORD[[DATA]:[DATA]],EP100,AKORD[[IMIE]:[IMIE]],$A$143)</f>
        <v>0</v>
      </c>
      <c r="EQ143" s="57">
        <f>SUMIFS(AKORD[[CZASY]:[CZASY]],AKORD[[DATA]:[DATA]],EQ100,AKORD[[IMIE]:[IMIE]],$A$143)</f>
        <v>0</v>
      </c>
      <c r="ER143" s="31">
        <f>SUMIFS(AKORD[[CZASY]:[CZASY]],AKORD[[DATA]:[DATA]],ER100,AKORD[[IMIE]:[IMIE]],$A$143)</f>
        <v>0</v>
      </c>
      <c r="ES143" s="31">
        <f>SUMIFS(AKORD[[CZASY]:[CZASY]],AKORD[[DATA]:[DATA]],ES100,AKORD[[IMIE]:[IMIE]],$A$143)</f>
        <v>0</v>
      </c>
      <c r="ET143" s="31">
        <f>SUMIFS(AKORD[[CZASY]:[CZASY]],AKORD[[DATA]:[DATA]],ET100,AKORD[[IMIE]:[IMIE]],$A$143)</f>
        <v>0</v>
      </c>
      <c r="EU143" s="31">
        <f>SUMIFS(AKORD[[CZASY]:[CZASY]],AKORD[[DATA]:[DATA]],EU100,AKORD[[IMIE]:[IMIE]],$A$143)</f>
        <v>0</v>
      </c>
      <c r="EV143" s="31">
        <f>SUMIFS(AKORD[[CZASY]:[CZASY]],AKORD[[DATA]:[DATA]],EV100,AKORD[[IMIE]:[IMIE]],$A$143)</f>
        <v>0</v>
      </c>
      <c r="EW143" s="54">
        <f>SUMIFS(AKORD[[CZASY]:[CZASY]],AKORD[[DATA]:[DATA]],EW100,AKORD[[IMIE]:[IMIE]],$A$143)</f>
        <v>0</v>
      </c>
      <c r="EX143" s="57">
        <f>SUMIFS(AKORD[[CZASY]:[CZASY]],AKORD[[DATA]:[DATA]],EX100,AKORD[[IMIE]:[IMIE]],$A$143)</f>
        <v>0</v>
      </c>
      <c r="EY143" s="31">
        <f>SUMIFS(AKORD[[CZASY]:[CZASY]],AKORD[[DATA]:[DATA]],EY100,AKORD[[IMIE]:[IMIE]],$A$143)</f>
        <v>0</v>
      </c>
      <c r="EZ143" s="31">
        <f>SUMIFS(AKORD[[CZASY]:[CZASY]],AKORD[[DATA]:[DATA]],EZ100,AKORD[[IMIE]:[IMIE]],$A$143)</f>
        <v>0</v>
      </c>
      <c r="FA143" s="31">
        <f>SUMIFS(AKORD[[CZASY]:[CZASY]],AKORD[[DATA]:[DATA]],FA100,AKORD[[IMIE]:[IMIE]],$A$143)</f>
        <v>0</v>
      </c>
      <c r="FB143" s="31">
        <f>SUMIFS(AKORD[[CZASY]:[CZASY]],AKORD[[DATA]:[DATA]],FB100,AKORD[[IMIE]:[IMIE]],$A$143)</f>
        <v>0</v>
      </c>
      <c r="FC143" s="31">
        <f>SUMIFS(AKORD[[CZASY]:[CZASY]],AKORD[[DATA]:[DATA]],FC100,AKORD[[IMIE]:[IMIE]],$A$143)</f>
        <v>0</v>
      </c>
      <c r="FD143" s="54">
        <f>SUMIFS(AKORD[[CZASY]:[CZASY]],AKORD[[DATA]:[DATA]],FD100,AKORD[[IMIE]:[IMIE]],$A$143)</f>
        <v>0</v>
      </c>
      <c r="FE143" s="57">
        <f>SUMIFS(AKORD[[CZASY]:[CZASY]],AKORD[[DATA]:[DATA]],FE100,AKORD[[IMIE]:[IMIE]],$A$143)</f>
        <v>0</v>
      </c>
      <c r="FF143" s="31">
        <f>SUMIFS(AKORD[[CZASY]:[CZASY]],AKORD[[DATA]:[DATA]],FF100,AKORD[[IMIE]:[IMIE]],$A$143)</f>
        <v>0</v>
      </c>
      <c r="FG143" s="31">
        <f>SUMIFS(AKORD[[CZASY]:[CZASY]],AKORD[[DATA]:[DATA]],FG100,AKORD[[IMIE]:[IMIE]],$A$143)</f>
        <v>0</v>
      </c>
      <c r="FH143" s="31">
        <f>SUMIFS(AKORD[[CZASY]:[CZASY]],AKORD[[DATA]:[DATA]],FH100,AKORD[[IMIE]:[IMIE]],$A$143)</f>
        <v>0</v>
      </c>
      <c r="FI143" s="31">
        <f>SUMIFS(AKORD[[CZASY]:[CZASY]],AKORD[[DATA]:[DATA]],FI100,AKORD[[IMIE]:[IMIE]],$A$143)</f>
        <v>0</v>
      </c>
      <c r="FJ143" s="31">
        <f>SUMIFS(AKORD[[CZASY]:[CZASY]],AKORD[[DATA]:[DATA]],FJ100,AKORD[[IMIE]:[IMIE]],$A$143)</f>
        <v>0</v>
      </c>
      <c r="FK143" s="54">
        <f>SUMIFS(AKORD[[CZASY]:[CZASY]],AKORD[[DATA]:[DATA]],FK100,AKORD[[IMIE]:[IMIE]],$A$143)</f>
        <v>0</v>
      </c>
      <c r="FL143" s="57">
        <f>SUMIFS(AKORD[[CZASY]:[CZASY]],AKORD[[DATA]:[DATA]],FL100,AKORD[[IMIE]:[IMIE]],$A$143)</f>
        <v>0</v>
      </c>
      <c r="FM143" s="31">
        <f>SUMIFS(AKORD[[CZASY]:[CZASY]],AKORD[[DATA]:[DATA]],FM100,AKORD[[IMIE]:[IMIE]],$A$143)</f>
        <v>0</v>
      </c>
      <c r="FN143" s="31">
        <f>SUMIFS(AKORD[[CZASY]:[CZASY]],AKORD[[DATA]:[DATA]],FN100,AKORD[[IMIE]:[IMIE]],$A$143)</f>
        <v>0</v>
      </c>
      <c r="FO143" s="31">
        <f>SUMIFS(AKORD[[CZASY]:[CZASY]],AKORD[[DATA]:[DATA]],FO100,AKORD[[IMIE]:[IMIE]],$A$143)</f>
        <v>0</v>
      </c>
      <c r="FP143" s="31">
        <f>SUMIFS(AKORD[[CZASY]:[CZASY]],AKORD[[DATA]:[DATA]],FP100,AKORD[[IMIE]:[IMIE]],$A$143)</f>
        <v>0</v>
      </c>
      <c r="FQ143" s="31">
        <f>SUMIFS(AKORD[[CZASY]:[CZASY]],AKORD[[DATA]:[DATA]],FQ100,AKORD[[IMIE]:[IMIE]],$A$143)</f>
        <v>0</v>
      </c>
      <c r="FR143" s="54">
        <f>SUMIFS(AKORD[[CZASY]:[CZASY]],AKORD[[DATA]:[DATA]],FR100,AKORD[[IMIE]:[IMIE]],$A$143)</f>
        <v>0</v>
      </c>
      <c r="FS143" s="57">
        <f>SUMIFS(AKORD[[CZASY]:[CZASY]],AKORD[[DATA]:[DATA]],FS100,AKORD[[IMIE]:[IMIE]],$A$143)</f>
        <v>0</v>
      </c>
      <c r="FT143" s="31">
        <f>SUMIFS(AKORD[[CZASY]:[CZASY]],AKORD[[DATA]:[DATA]],FT100,AKORD[[IMIE]:[IMIE]],$A$143)</f>
        <v>0</v>
      </c>
      <c r="FU143" s="31">
        <f>SUMIFS(AKORD[[CZASY]:[CZASY]],AKORD[[DATA]:[DATA]],FU100,AKORD[[IMIE]:[IMIE]],$A$143)</f>
        <v>0</v>
      </c>
      <c r="FV143" s="31">
        <f>SUMIFS(AKORD[[CZASY]:[CZASY]],AKORD[[DATA]:[DATA]],FV100,AKORD[[IMIE]:[IMIE]],$A$143)</f>
        <v>0</v>
      </c>
      <c r="FW143" s="31">
        <f>SUMIFS(AKORD[[CZASY]:[CZASY]],AKORD[[DATA]:[DATA]],FW100,AKORD[[IMIE]:[IMIE]],$A$143)</f>
        <v>0</v>
      </c>
      <c r="FX143" s="31">
        <f>SUMIFS(AKORD[[CZASY]:[CZASY]],AKORD[[DATA]:[DATA]],FX100,AKORD[[IMIE]:[IMIE]],$A$143)</f>
        <v>0</v>
      </c>
      <c r="FY143" s="54">
        <f>SUMIFS(AKORD[[CZASY]:[CZASY]],AKORD[[DATA]:[DATA]],FY100,AKORD[[IMIE]:[IMIE]],$A$143)</f>
        <v>0</v>
      </c>
      <c r="FZ143" s="57">
        <f>SUMIFS(AKORD[[CZASY]:[CZASY]],AKORD[[DATA]:[DATA]],FZ100,AKORD[[IMIE]:[IMIE]],$A$143)</f>
        <v>0</v>
      </c>
      <c r="GA143" s="31">
        <f>SUMIFS(AKORD[[CZASY]:[CZASY]],AKORD[[DATA]:[DATA]],GA100,AKORD[[IMIE]:[IMIE]],$A$143)</f>
        <v>0</v>
      </c>
      <c r="GB143" s="31">
        <f>SUMIFS(AKORD[[CZASY]:[CZASY]],AKORD[[DATA]:[DATA]],GB100,AKORD[[IMIE]:[IMIE]],$A$143)</f>
        <v>0</v>
      </c>
      <c r="GC143" s="31">
        <f>SUMIFS(AKORD[[CZASY]:[CZASY]],AKORD[[DATA]:[DATA]],GC100,AKORD[[IMIE]:[IMIE]],$A$143)</f>
        <v>0</v>
      </c>
      <c r="GD143" s="31">
        <f>SUMIFS(AKORD[[CZASY]:[CZASY]],AKORD[[DATA]:[DATA]],GD100,AKORD[[IMIE]:[IMIE]],$A$143)</f>
        <v>0</v>
      </c>
      <c r="GE143" s="31">
        <f>SUMIFS(AKORD[[CZASY]:[CZASY]],AKORD[[DATA]:[DATA]],GE100,AKORD[[IMIE]:[IMIE]],$A$143)</f>
        <v>0</v>
      </c>
      <c r="GF143" s="54">
        <f>SUMIFS(AKORD[[CZASY]:[CZASY]],AKORD[[DATA]:[DATA]],GF100,AKORD[[IMIE]:[IMIE]],$A$143)</f>
        <v>0</v>
      </c>
      <c r="GG143" s="57">
        <f>SUMIFS(AKORD[[CZASY]:[CZASY]],AKORD[[DATA]:[DATA]],GG100,AKORD[[IMIE]:[IMIE]],$A$143)</f>
        <v>0</v>
      </c>
      <c r="GH143" s="31">
        <f>SUMIFS(AKORD[[CZASY]:[CZASY]],AKORD[[DATA]:[DATA]],GH100,AKORD[[IMIE]:[IMIE]],$A$143)</f>
        <v>0</v>
      </c>
      <c r="GI143" s="31">
        <f>SUMIFS(AKORD[[CZASY]:[CZASY]],AKORD[[DATA]:[DATA]],GI100,AKORD[[IMIE]:[IMIE]],$A$143)</f>
        <v>0</v>
      </c>
      <c r="GJ143" s="31">
        <f>SUMIFS(AKORD[[CZASY]:[CZASY]],AKORD[[DATA]:[DATA]],GJ100,AKORD[[IMIE]:[IMIE]],$A$143)</f>
        <v>0</v>
      </c>
      <c r="GK143" s="31">
        <f>SUMIFS(AKORD[[CZASY]:[CZASY]],AKORD[[DATA]:[DATA]],GK100,AKORD[[IMIE]:[IMIE]],$A$143)</f>
        <v>0</v>
      </c>
      <c r="GL143" s="31">
        <f>SUMIFS(AKORD[[CZASY]:[CZASY]],AKORD[[DATA]:[DATA]],GL100,AKORD[[IMIE]:[IMIE]],$A$143)</f>
        <v>0</v>
      </c>
      <c r="GM143" s="54">
        <f>SUMIFS(AKORD[[CZASY]:[CZASY]],AKORD[[DATA]:[DATA]],GM100,AKORD[[IMIE]:[IMIE]],$A$143)</f>
        <v>0</v>
      </c>
      <c r="GN143" s="57">
        <f>SUMIFS(AKORD[[CZASY]:[CZASY]],AKORD[[DATA]:[DATA]],GN100,AKORD[[IMIE]:[IMIE]],$A$143)</f>
        <v>0</v>
      </c>
      <c r="GO143" s="31">
        <f>SUMIFS(AKORD[[CZASY]:[CZASY]],AKORD[[DATA]:[DATA]],GO100,AKORD[[IMIE]:[IMIE]],$A$143)</f>
        <v>0</v>
      </c>
      <c r="GP143" s="31">
        <f>SUMIFS(AKORD[[CZASY]:[CZASY]],AKORD[[DATA]:[DATA]],GP100,AKORD[[IMIE]:[IMIE]],$A$143)</f>
        <v>0</v>
      </c>
      <c r="GQ143" s="31">
        <f>SUMIFS(AKORD[[CZASY]:[CZASY]],AKORD[[DATA]:[DATA]],GQ100,AKORD[[IMIE]:[IMIE]],$A$143)</f>
        <v>0</v>
      </c>
      <c r="GR143" s="31">
        <f>SUMIFS(AKORD[[CZASY]:[CZASY]],AKORD[[DATA]:[DATA]],GR100,AKORD[[IMIE]:[IMIE]],$A$143)</f>
        <v>0</v>
      </c>
      <c r="GS143" s="31">
        <f>SUMIFS(AKORD[[CZASY]:[CZASY]],AKORD[[DATA]:[DATA]],GS100,AKORD[[IMIE]:[IMIE]],$A$143)</f>
        <v>0</v>
      </c>
      <c r="GT143" s="54">
        <f>SUMIFS(AKORD[[CZASY]:[CZASY]],AKORD[[DATA]:[DATA]],GT100,AKORD[[IMIE]:[IMIE]],$A$143)</f>
        <v>0</v>
      </c>
      <c r="GU143" s="57">
        <f>SUMIFS(AKORD[[CZASY]:[CZASY]],AKORD[[DATA]:[DATA]],GU100,AKORD[[IMIE]:[IMIE]],$A$143)</f>
        <v>0</v>
      </c>
      <c r="GV143" s="31">
        <f>SUMIFS(AKORD[[CZASY]:[CZASY]],AKORD[[DATA]:[DATA]],GV100,AKORD[[IMIE]:[IMIE]],$A$143)</f>
        <v>0</v>
      </c>
      <c r="GW143" s="31">
        <f>SUMIFS(AKORD[[CZASY]:[CZASY]],AKORD[[DATA]:[DATA]],GW100,AKORD[[IMIE]:[IMIE]],$A$143)</f>
        <v>0</v>
      </c>
      <c r="GX143" s="31">
        <f>SUMIFS(AKORD[[CZASY]:[CZASY]],AKORD[[DATA]:[DATA]],GX100,AKORD[[IMIE]:[IMIE]],$A$143)</f>
        <v>0</v>
      </c>
      <c r="GY143" s="31">
        <f>SUMIFS(AKORD[[CZASY]:[CZASY]],AKORD[[DATA]:[DATA]],GY100,AKORD[[IMIE]:[IMIE]],$A$143)</f>
        <v>0</v>
      </c>
      <c r="GZ143" s="31">
        <f>SUMIFS(AKORD[[CZASY]:[CZASY]],AKORD[[DATA]:[DATA]],GZ100,AKORD[[IMIE]:[IMIE]],$A$143)</f>
        <v>0</v>
      </c>
      <c r="HA143" s="54">
        <f>SUMIFS(AKORD[[CZASY]:[CZASY]],AKORD[[DATA]:[DATA]],HA100,AKORD[[IMIE]:[IMIE]],$A$143)</f>
        <v>0</v>
      </c>
      <c r="HB143" s="57">
        <f>SUMIFS(AKORD[[CZASY]:[CZASY]],AKORD[[DATA]:[DATA]],HB100,AKORD[[IMIE]:[IMIE]],$A$143)</f>
        <v>0</v>
      </c>
      <c r="HC143" s="31">
        <f>SUMIFS(AKORD[[CZASY]:[CZASY]],AKORD[[DATA]:[DATA]],HC100,AKORD[[IMIE]:[IMIE]],$A$143)</f>
        <v>0</v>
      </c>
      <c r="HD143" s="31">
        <f>SUMIFS(AKORD[[CZASY]:[CZASY]],AKORD[[DATA]:[DATA]],HD100,AKORD[[IMIE]:[IMIE]],$A$143)</f>
        <v>0</v>
      </c>
      <c r="HE143" s="31">
        <f>SUMIFS(AKORD[[CZASY]:[CZASY]],AKORD[[DATA]:[DATA]],HE100,AKORD[[IMIE]:[IMIE]],$A$143)</f>
        <v>0</v>
      </c>
      <c r="HF143" s="31">
        <f>SUMIFS(AKORD[[CZASY]:[CZASY]],AKORD[[DATA]:[DATA]],HF100,AKORD[[IMIE]:[IMIE]],$A$143)</f>
        <v>0</v>
      </c>
      <c r="HG143" s="31">
        <f>SUMIFS(AKORD[[CZASY]:[CZASY]],AKORD[[DATA]:[DATA]],HG100,AKORD[[IMIE]:[IMIE]],$A$143)</f>
        <v>0</v>
      </c>
      <c r="HH143" s="54">
        <f>SUMIFS(AKORD[[CZASY]:[CZASY]],AKORD[[DATA]:[DATA]],HH100,AKORD[[IMIE]:[IMIE]],$A$143)</f>
        <v>0</v>
      </c>
      <c r="HI143" s="57">
        <f>SUMIFS(AKORD[[CZASY]:[CZASY]],AKORD[[DATA]:[DATA]],HI100,AKORD[[IMIE]:[IMIE]],$A$143)</f>
        <v>0</v>
      </c>
      <c r="HJ143" s="31">
        <f>SUMIFS(AKORD[[CZASY]:[CZASY]],AKORD[[DATA]:[DATA]],HJ100,AKORD[[IMIE]:[IMIE]],$A$143)</f>
        <v>0</v>
      </c>
      <c r="HK143" s="31">
        <f>SUMIFS(AKORD[[CZASY]:[CZASY]],AKORD[[DATA]:[DATA]],HK100,AKORD[[IMIE]:[IMIE]],$A$143)</f>
        <v>0</v>
      </c>
      <c r="HL143" s="31">
        <f>SUMIFS(AKORD[[CZASY]:[CZASY]],AKORD[[DATA]:[DATA]],HL100,AKORD[[IMIE]:[IMIE]],$A$143)</f>
        <v>0</v>
      </c>
      <c r="HM143" s="31">
        <f>SUMIFS(AKORD[[CZASY]:[CZASY]],AKORD[[DATA]:[DATA]],HM100,AKORD[[IMIE]:[IMIE]],$A$143)</f>
        <v>0</v>
      </c>
      <c r="HN143" s="31">
        <f>SUMIFS(AKORD[[CZASY]:[CZASY]],AKORD[[DATA]:[DATA]],HN100,AKORD[[IMIE]:[IMIE]],$A$143)</f>
        <v>0</v>
      </c>
      <c r="HO143" s="54">
        <f>SUMIFS(AKORD[[CZASY]:[CZASY]],AKORD[[DATA]:[DATA]],HO100,AKORD[[IMIE]:[IMIE]],$A$143)</f>
        <v>0</v>
      </c>
      <c r="HP143" s="57">
        <f>SUMIFS(AKORD[[CZASY]:[CZASY]],AKORD[[DATA]:[DATA]],HP100,AKORD[[IMIE]:[IMIE]],$A$143)</f>
        <v>0</v>
      </c>
      <c r="HQ143" s="31">
        <f>SUMIFS(AKORD[[CZASY]:[CZASY]],AKORD[[DATA]:[DATA]],HQ100,AKORD[[IMIE]:[IMIE]],$A$143)</f>
        <v>0</v>
      </c>
      <c r="HR143" s="31">
        <f>SUMIFS(AKORD[[CZASY]:[CZASY]],AKORD[[DATA]:[DATA]],HR100,AKORD[[IMIE]:[IMIE]],$A$143)</f>
        <v>0</v>
      </c>
      <c r="HS143" s="31">
        <f>SUMIFS(AKORD[[CZASY]:[CZASY]],AKORD[[DATA]:[DATA]],HS100,AKORD[[IMIE]:[IMIE]],$A$143)</f>
        <v>0</v>
      </c>
      <c r="HT143" s="31">
        <f>SUMIFS(AKORD[[CZASY]:[CZASY]],AKORD[[DATA]:[DATA]],HT100,AKORD[[IMIE]:[IMIE]],$A$143)</f>
        <v>0</v>
      </c>
      <c r="HU143" s="31">
        <f>SUMIFS(AKORD[[CZASY]:[CZASY]],AKORD[[DATA]:[DATA]],HU100,AKORD[[IMIE]:[IMIE]],$A$143)</f>
        <v>0</v>
      </c>
      <c r="HV143" s="54">
        <f>SUMIFS(AKORD[[CZASY]:[CZASY]],AKORD[[DATA]:[DATA]],HV100,AKORD[[IMIE]:[IMIE]],$A$143)</f>
        <v>0</v>
      </c>
      <c r="HW143" s="57">
        <f>SUMIFS(AKORD[[CZASY]:[CZASY]],AKORD[[DATA]:[DATA]],HW100,AKORD[[IMIE]:[IMIE]],$A$143)</f>
        <v>0</v>
      </c>
      <c r="HX143" s="31">
        <f>SUMIFS(AKORD[[CZASY]:[CZASY]],AKORD[[DATA]:[DATA]],HX100,AKORD[[IMIE]:[IMIE]],$A$143)</f>
        <v>0</v>
      </c>
      <c r="HY143" s="31">
        <f>SUMIFS(AKORD[[CZASY]:[CZASY]],AKORD[[DATA]:[DATA]],HY100,AKORD[[IMIE]:[IMIE]],$A$143)</f>
        <v>0</v>
      </c>
      <c r="HZ143" s="31">
        <f>SUMIFS(AKORD[[CZASY]:[CZASY]],AKORD[[DATA]:[DATA]],HZ100,AKORD[[IMIE]:[IMIE]],$A$143)</f>
        <v>0</v>
      </c>
      <c r="IA143" s="31">
        <f>SUMIFS(AKORD[[CZASY]:[CZASY]],AKORD[[DATA]:[DATA]],IA100,AKORD[[IMIE]:[IMIE]],$A$143)</f>
        <v>0</v>
      </c>
      <c r="IB143" s="31">
        <f>SUMIFS(AKORD[[CZASY]:[CZASY]],AKORD[[DATA]:[DATA]],IB100,AKORD[[IMIE]:[IMIE]],$A$143)</f>
        <v>0</v>
      </c>
      <c r="IC143" s="54">
        <f>SUMIFS(AKORD[[CZASY]:[CZASY]],AKORD[[DATA]:[DATA]],IC100,AKORD[[IMIE]:[IMIE]],$A$143)</f>
        <v>0</v>
      </c>
      <c r="ID143" s="57">
        <f>SUMIFS(AKORD[[CZASY]:[CZASY]],AKORD[[DATA]:[DATA]],ID100,AKORD[[IMIE]:[IMIE]],$A$143)</f>
        <v>0</v>
      </c>
      <c r="IE143" s="31">
        <f>SUMIFS(AKORD[[CZASY]:[CZASY]],AKORD[[DATA]:[DATA]],IE100,AKORD[[IMIE]:[IMIE]],$A$143)</f>
        <v>0</v>
      </c>
      <c r="IF143" s="31">
        <f>SUMIFS(AKORD[[CZASY]:[CZASY]],AKORD[[DATA]:[DATA]],IF100,AKORD[[IMIE]:[IMIE]],$A$143)</f>
        <v>0</v>
      </c>
      <c r="IG143" s="31">
        <f>SUMIFS(AKORD[[CZASY]:[CZASY]],AKORD[[DATA]:[DATA]],IG100,AKORD[[IMIE]:[IMIE]],$A$143)</f>
        <v>0</v>
      </c>
      <c r="IH143" s="31">
        <f>SUMIFS(AKORD[[CZASY]:[CZASY]],AKORD[[DATA]:[DATA]],IH100,AKORD[[IMIE]:[IMIE]],$A$143)</f>
        <v>0</v>
      </c>
      <c r="II143" s="31">
        <f>SUMIFS(AKORD[[CZASY]:[CZASY]],AKORD[[DATA]:[DATA]],II100,AKORD[[IMIE]:[IMIE]],$A$143)</f>
        <v>0</v>
      </c>
      <c r="IJ143" s="54">
        <f>SUMIFS(AKORD[[CZASY]:[CZASY]],AKORD[[DATA]:[DATA]],IJ100,AKORD[[IMIE]:[IMIE]],$A$143)</f>
        <v>0</v>
      </c>
      <c r="IK143" s="57">
        <f>SUMIFS(AKORD[[CZASY]:[CZASY]],AKORD[[DATA]:[DATA]],IK100,AKORD[[IMIE]:[IMIE]],$A$143)</f>
        <v>0</v>
      </c>
      <c r="IL143" s="31">
        <f>SUMIFS(AKORD[[CZASY]:[CZASY]],AKORD[[DATA]:[DATA]],IL100,AKORD[[IMIE]:[IMIE]],$A$143)</f>
        <v>0</v>
      </c>
      <c r="IM143" s="31">
        <f>SUMIFS(AKORD[[CZASY]:[CZASY]],AKORD[[DATA]:[DATA]],IM100,AKORD[[IMIE]:[IMIE]],$A$143)</f>
        <v>0</v>
      </c>
      <c r="IN143" s="31">
        <f>SUMIFS(AKORD[[CZASY]:[CZASY]],AKORD[[DATA]:[DATA]],IN100,AKORD[[IMIE]:[IMIE]],$A$143)</f>
        <v>0</v>
      </c>
      <c r="IO143" s="31">
        <f>SUMIFS(AKORD[[CZASY]:[CZASY]],AKORD[[DATA]:[DATA]],IO100,AKORD[[IMIE]:[IMIE]],$A$143)</f>
        <v>0</v>
      </c>
      <c r="IP143" s="31">
        <f>SUMIFS(AKORD[[CZASY]:[CZASY]],AKORD[[DATA]:[DATA]],IP100,AKORD[[IMIE]:[IMIE]],$A$143)</f>
        <v>0</v>
      </c>
      <c r="IQ143" s="54">
        <f>SUMIFS(AKORD[[CZASY]:[CZASY]],AKORD[[DATA]:[DATA]],IQ100,AKORD[[IMIE]:[IMIE]],$A$143)</f>
        <v>0</v>
      </c>
      <c r="IR143" s="57">
        <f>SUMIFS(AKORD[[CZASY]:[CZASY]],AKORD[[DATA]:[DATA]],IR100,AKORD[[IMIE]:[IMIE]],$A$143)</f>
        <v>0</v>
      </c>
      <c r="IS143" s="31">
        <f>SUMIFS(AKORD[[CZASY]:[CZASY]],AKORD[[DATA]:[DATA]],IS100,AKORD[[IMIE]:[IMIE]],$A$143)</f>
        <v>0</v>
      </c>
      <c r="IT143" s="31">
        <f>SUMIFS(AKORD[[CZASY]:[CZASY]],AKORD[[DATA]:[DATA]],IT100,AKORD[[IMIE]:[IMIE]],$A$143)</f>
        <v>0</v>
      </c>
      <c r="IU143" s="31">
        <f>SUMIFS(AKORD[[CZASY]:[CZASY]],AKORD[[DATA]:[DATA]],IU100,AKORD[[IMIE]:[IMIE]],$A$143)</f>
        <v>0</v>
      </c>
      <c r="IV143" s="31">
        <f>SUMIFS(AKORD[[CZASY]:[CZASY]],AKORD[[DATA]:[DATA]],IV100,AKORD[[IMIE]:[IMIE]],$A$143)</f>
        <v>0</v>
      </c>
      <c r="IW143" s="31">
        <f>SUMIFS(AKORD[[CZASY]:[CZASY]],AKORD[[DATA]:[DATA]],IW100,AKORD[[IMIE]:[IMIE]],$A$143)</f>
        <v>0</v>
      </c>
      <c r="IX143" s="54">
        <f>SUMIFS(AKORD[[CZASY]:[CZASY]],AKORD[[DATA]:[DATA]],IX100,AKORD[[IMIE]:[IMIE]],$A$143)</f>
        <v>0</v>
      </c>
      <c r="IY143" s="57">
        <f>SUMIFS(AKORD[[CZASY]:[CZASY]],AKORD[[DATA]:[DATA]],IY100,AKORD[[IMIE]:[IMIE]],$A$143)</f>
        <v>0</v>
      </c>
      <c r="IZ143" s="31">
        <f>SUMIFS(AKORD[[CZASY]:[CZASY]],AKORD[[DATA]:[DATA]],IZ100,AKORD[[IMIE]:[IMIE]],$A$143)</f>
        <v>0</v>
      </c>
      <c r="JA143" s="31">
        <f>SUMIFS(AKORD[[CZASY]:[CZASY]],AKORD[[DATA]:[DATA]],JA100,AKORD[[IMIE]:[IMIE]],$A$143)</f>
        <v>0</v>
      </c>
      <c r="JB143" s="31">
        <f>SUMIFS(AKORD[[CZASY]:[CZASY]],AKORD[[DATA]:[DATA]],JB100,AKORD[[IMIE]:[IMIE]],$A$143)</f>
        <v>0</v>
      </c>
      <c r="JC143" s="31">
        <f>SUMIFS(AKORD[[CZASY]:[CZASY]],AKORD[[DATA]:[DATA]],JC100,AKORD[[IMIE]:[IMIE]],$A$143)</f>
        <v>0</v>
      </c>
      <c r="JD143" s="31">
        <f>SUMIFS(AKORD[[CZASY]:[CZASY]],AKORD[[DATA]:[DATA]],JD100,AKORD[[IMIE]:[IMIE]],$A$143)</f>
        <v>0</v>
      </c>
      <c r="JE143" s="54">
        <f>SUMIFS(AKORD[[CZASY]:[CZASY]],AKORD[[DATA]:[DATA]],JE100,AKORD[[IMIE]:[IMIE]],$A$143)</f>
        <v>0</v>
      </c>
      <c r="JF143" s="57">
        <f>SUMIFS(AKORD[[CZASY]:[CZASY]],AKORD[[DATA]:[DATA]],JF100,AKORD[[IMIE]:[IMIE]],$A$143)</f>
        <v>0</v>
      </c>
      <c r="JG143" s="31">
        <f>SUMIFS(AKORD[[CZASY]:[CZASY]],AKORD[[DATA]:[DATA]],JG100,AKORD[[IMIE]:[IMIE]],$A$143)</f>
        <v>0</v>
      </c>
      <c r="JH143" s="31">
        <f>SUMIFS(AKORD[[CZASY]:[CZASY]],AKORD[[DATA]:[DATA]],JH100,AKORD[[IMIE]:[IMIE]],$A$143)</f>
        <v>0</v>
      </c>
      <c r="JI143" s="31">
        <f>SUMIFS(AKORD[[CZASY]:[CZASY]],AKORD[[DATA]:[DATA]],JI100,AKORD[[IMIE]:[IMIE]],$A$143)</f>
        <v>0</v>
      </c>
      <c r="JJ143" s="31">
        <f>SUMIFS(AKORD[[CZASY]:[CZASY]],AKORD[[DATA]:[DATA]],JJ100,AKORD[[IMIE]:[IMIE]],$A$143)</f>
        <v>0</v>
      </c>
      <c r="JK143" s="31">
        <f>SUMIFS(AKORD[[CZASY]:[CZASY]],AKORD[[DATA]:[DATA]],JK100,AKORD[[IMIE]:[IMIE]],$A$143)</f>
        <v>0</v>
      </c>
      <c r="JL143" s="54">
        <f>SUMIFS(AKORD[[CZASY]:[CZASY]],AKORD[[DATA]:[DATA]],JL100,AKORD[[IMIE]:[IMIE]],$A$143)</f>
        <v>0</v>
      </c>
      <c r="JM143" s="57">
        <f>SUMIFS(AKORD[[CZASY]:[CZASY]],AKORD[[DATA]:[DATA]],JM100,AKORD[[IMIE]:[IMIE]],$A$143)</f>
        <v>0</v>
      </c>
      <c r="JN143" s="31">
        <f>SUMIFS(AKORD[[CZASY]:[CZASY]],AKORD[[DATA]:[DATA]],JN100,AKORD[[IMIE]:[IMIE]],$A$143)</f>
        <v>0</v>
      </c>
      <c r="JO143" s="31">
        <f>SUMIFS(AKORD[[CZASY]:[CZASY]],AKORD[[DATA]:[DATA]],JO100,AKORD[[IMIE]:[IMIE]],$A$143)</f>
        <v>0</v>
      </c>
      <c r="JP143" s="31">
        <f>SUMIFS(AKORD[[CZASY]:[CZASY]],AKORD[[DATA]:[DATA]],JP100,AKORD[[IMIE]:[IMIE]],$A$143)</f>
        <v>0</v>
      </c>
      <c r="JQ143" s="31">
        <f>SUMIFS(AKORD[[CZASY]:[CZASY]],AKORD[[DATA]:[DATA]],JQ100,AKORD[[IMIE]:[IMIE]],$A$143)</f>
        <v>0</v>
      </c>
      <c r="JR143" s="31">
        <f>SUMIFS(AKORD[[CZASY]:[CZASY]],AKORD[[DATA]:[DATA]],JR100,AKORD[[IMIE]:[IMIE]],$A$143)</f>
        <v>0</v>
      </c>
      <c r="JS143" s="54">
        <f>SUMIFS(AKORD[[CZASY]:[CZASY]],AKORD[[DATA]:[DATA]],JS100,AKORD[[IMIE]:[IMIE]],$A$143)</f>
        <v>0</v>
      </c>
      <c r="JT143" s="57">
        <f>SUMIFS(AKORD[[CZASY]:[CZASY]],AKORD[[DATA]:[DATA]],JT100,AKORD[[IMIE]:[IMIE]],$A$143)</f>
        <v>0</v>
      </c>
      <c r="JU143" s="31">
        <f>SUMIFS(AKORD[[CZASY]:[CZASY]],AKORD[[DATA]:[DATA]],JU100,AKORD[[IMIE]:[IMIE]],$A$143)</f>
        <v>0</v>
      </c>
      <c r="JV143" s="31">
        <f>SUMIFS(AKORD[[CZASY]:[CZASY]],AKORD[[DATA]:[DATA]],JV100,AKORD[[IMIE]:[IMIE]],$A$143)</f>
        <v>0</v>
      </c>
      <c r="JW143" s="31">
        <f>SUMIFS(AKORD[[CZASY]:[CZASY]],AKORD[[DATA]:[DATA]],JW100,AKORD[[IMIE]:[IMIE]],$A$143)</f>
        <v>0</v>
      </c>
      <c r="JX143" s="31">
        <f>SUMIFS(AKORD[[CZASY]:[CZASY]],AKORD[[DATA]:[DATA]],JX100,AKORD[[IMIE]:[IMIE]],$A$143)</f>
        <v>0</v>
      </c>
      <c r="JY143" s="31">
        <f>SUMIFS(AKORD[[CZASY]:[CZASY]],AKORD[[DATA]:[DATA]],JY100,AKORD[[IMIE]:[IMIE]],$A$143)</f>
        <v>0</v>
      </c>
      <c r="JZ143" s="54">
        <f>SUMIFS(AKORD[[CZASY]:[CZASY]],AKORD[[DATA]:[DATA]],JZ100,AKORD[[IMIE]:[IMIE]],$A$143)</f>
        <v>0</v>
      </c>
      <c r="KA143" s="57">
        <f>SUMIFS(AKORD[[CZASY]:[CZASY]],AKORD[[DATA]:[DATA]],KA100,AKORD[[IMIE]:[IMIE]],$A$143)</f>
        <v>0</v>
      </c>
      <c r="KB143" s="31">
        <f>SUMIFS(AKORD[[CZASY]:[CZASY]],AKORD[[DATA]:[DATA]],KB100,AKORD[[IMIE]:[IMIE]],$A$143)</f>
        <v>0</v>
      </c>
      <c r="KC143" s="31">
        <f>SUMIFS(AKORD[[CZASY]:[CZASY]],AKORD[[DATA]:[DATA]],KC100,AKORD[[IMIE]:[IMIE]],$A$143)</f>
        <v>0</v>
      </c>
      <c r="KD143" s="31">
        <f>SUMIFS(AKORD[[CZASY]:[CZASY]],AKORD[[DATA]:[DATA]],KD100,AKORD[[IMIE]:[IMIE]],$A$143)</f>
        <v>0</v>
      </c>
      <c r="KE143" s="31">
        <f>SUMIFS(AKORD[[CZASY]:[CZASY]],AKORD[[DATA]:[DATA]],KE100,AKORD[[IMIE]:[IMIE]],$A$143)</f>
        <v>0</v>
      </c>
      <c r="KF143" s="31">
        <f>SUMIFS(AKORD[[CZASY]:[CZASY]],AKORD[[DATA]:[DATA]],KF100,AKORD[[IMIE]:[IMIE]],$A$143)</f>
        <v>0</v>
      </c>
      <c r="KG143" s="54">
        <f>SUMIFS(AKORD[[CZASY]:[CZASY]],AKORD[[DATA]:[DATA]],KG100,AKORD[[IMIE]:[IMIE]],$A$143)</f>
        <v>0</v>
      </c>
      <c r="KH143" s="57">
        <f>SUMIFS(AKORD[[CZASY]:[CZASY]],AKORD[[DATA]:[DATA]],KH100,AKORD[[IMIE]:[IMIE]],$A$143)</f>
        <v>0</v>
      </c>
      <c r="KI143" s="31">
        <f>SUMIFS(AKORD[[CZASY]:[CZASY]],AKORD[[DATA]:[DATA]],KI100,AKORD[[IMIE]:[IMIE]],$A$143)</f>
        <v>0</v>
      </c>
      <c r="KJ143" s="31">
        <f>SUMIFS(AKORD[[CZASY]:[CZASY]],AKORD[[DATA]:[DATA]],KJ100,AKORD[[IMIE]:[IMIE]],$A$143)</f>
        <v>0</v>
      </c>
      <c r="KK143" s="31">
        <f>SUMIFS(AKORD[[CZASY]:[CZASY]],AKORD[[DATA]:[DATA]],KK100,AKORD[[IMIE]:[IMIE]],$A$143)</f>
        <v>0</v>
      </c>
      <c r="KL143" s="31">
        <f>SUMIFS(AKORD[[CZASY]:[CZASY]],AKORD[[DATA]:[DATA]],KL100,AKORD[[IMIE]:[IMIE]],$A$143)</f>
        <v>0</v>
      </c>
      <c r="KM143" s="31">
        <f>SUMIFS(AKORD[[CZASY]:[CZASY]],AKORD[[DATA]:[DATA]],KM100,AKORD[[IMIE]:[IMIE]],$A$143)</f>
        <v>0</v>
      </c>
      <c r="KN143" s="54">
        <f>SUMIFS(AKORD[[CZASY]:[CZASY]],AKORD[[DATA]:[DATA]],KN100,AKORD[[IMIE]:[IMIE]],$A$143)</f>
        <v>0</v>
      </c>
      <c r="KO143" s="57">
        <f>SUMIFS(AKORD[[CZASY]:[CZASY]],AKORD[[DATA]:[DATA]],KO100,AKORD[[IMIE]:[IMIE]],$A$143)</f>
        <v>0</v>
      </c>
      <c r="KP143" s="31">
        <f>SUMIFS(AKORD[[CZASY]:[CZASY]],AKORD[[DATA]:[DATA]],KP100,AKORD[[IMIE]:[IMIE]],$A$143)</f>
        <v>0</v>
      </c>
      <c r="KQ143" s="31">
        <f>SUMIFS(AKORD[[CZASY]:[CZASY]],AKORD[[DATA]:[DATA]],KQ100,AKORD[[IMIE]:[IMIE]],$A$143)</f>
        <v>0</v>
      </c>
      <c r="KR143" s="31">
        <f>SUMIFS(AKORD[[CZASY]:[CZASY]],AKORD[[DATA]:[DATA]],KR100,AKORD[[IMIE]:[IMIE]],$A$143)</f>
        <v>0</v>
      </c>
      <c r="KS143" s="31">
        <f>SUMIFS(AKORD[[CZASY]:[CZASY]],AKORD[[DATA]:[DATA]],KS100,AKORD[[IMIE]:[IMIE]],$A$143)</f>
        <v>0</v>
      </c>
      <c r="KT143" s="31">
        <f>SUMIFS(AKORD[[CZASY]:[CZASY]],AKORD[[DATA]:[DATA]],KT100,AKORD[[IMIE]:[IMIE]],$A$143)</f>
        <v>0</v>
      </c>
      <c r="KU143" s="54">
        <f>SUMIFS(AKORD[[CZASY]:[CZASY]],AKORD[[DATA]:[DATA]],KU100,AKORD[[IMIE]:[IMIE]],$A$143)</f>
        <v>0</v>
      </c>
      <c r="KV143" s="57">
        <f>SUMIFS(AKORD[[CZASY]:[CZASY]],AKORD[[DATA]:[DATA]],KV100,AKORD[[IMIE]:[IMIE]],$A$143)</f>
        <v>0</v>
      </c>
      <c r="KW143" s="31">
        <f>SUMIFS(AKORD[[CZASY]:[CZASY]],AKORD[[DATA]:[DATA]],KW100,AKORD[[IMIE]:[IMIE]],$A$143)</f>
        <v>0</v>
      </c>
      <c r="KX143" s="31">
        <f>SUMIFS(AKORD[[CZASY]:[CZASY]],AKORD[[DATA]:[DATA]],KX100,AKORD[[IMIE]:[IMIE]],$A$143)</f>
        <v>0</v>
      </c>
      <c r="KY143" s="31">
        <f>SUMIFS(AKORD[[CZASY]:[CZASY]],AKORD[[DATA]:[DATA]],KY100,AKORD[[IMIE]:[IMIE]],$A$143)</f>
        <v>0</v>
      </c>
      <c r="KZ143" s="31">
        <f>SUMIFS(AKORD[[CZASY]:[CZASY]],AKORD[[DATA]:[DATA]],KZ100,AKORD[[IMIE]:[IMIE]],$A$143)</f>
        <v>0</v>
      </c>
      <c r="LA143" s="31">
        <f>SUMIFS(AKORD[[CZASY]:[CZASY]],AKORD[[DATA]:[DATA]],LA100,AKORD[[IMIE]:[IMIE]],$A$143)</f>
        <v>0</v>
      </c>
      <c r="LB143" s="54">
        <f>SUMIFS(AKORD[[CZASY]:[CZASY]],AKORD[[DATA]:[DATA]],LB100,AKORD[[IMIE]:[IMIE]],$A$143)</f>
        <v>0</v>
      </c>
      <c r="LC143" s="57">
        <f>SUMIFS(AKORD[[CZASY]:[CZASY]],AKORD[[DATA]:[DATA]],LC100,AKORD[[IMIE]:[IMIE]],$A$143)</f>
        <v>0</v>
      </c>
      <c r="LD143" s="31">
        <f>SUMIFS(AKORD[[CZASY]:[CZASY]],AKORD[[DATA]:[DATA]],LD100,AKORD[[IMIE]:[IMIE]],$A$143)</f>
        <v>0</v>
      </c>
      <c r="LE143" s="31">
        <f>SUMIFS(AKORD[[CZASY]:[CZASY]],AKORD[[DATA]:[DATA]],LE100,AKORD[[IMIE]:[IMIE]],$A$143)</f>
        <v>0</v>
      </c>
      <c r="LF143" s="31">
        <f>SUMIFS(AKORD[[CZASY]:[CZASY]],AKORD[[DATA]:[DATA]],LF100,AKORD[[IMIE]:[IMIE]],$A$143)</f>
        <v>0</v>
      </c>
      <c r="LG143" s="31">
        <f>SUMIFS(AKORD[[CZASY]:[CZASY]],AKORD[[DATA]:[DATA]],LG100,AKORD[[IMIE]:[IMIE]],$A$143)</f>
        <v>0</v>
      </c>
      <c r="LH143" s="31">
        <f>SUMIFS(AKORD[[CZASY]:[CZASY]],AKORD[[DATA]:[DATA]],LH100,AKORD[[IMIE]:[IMIE]],$A$143)</f>
        <v>0</v>
      </c>
      <c r="LI143" s="54">
        <f>SUMIFS(AKORD[[CZASY]:[CZASY]],AKORD[[DATA]:[DATA]],LI100,AKORD[[IMIE]:[IMIE]],$A$143)</f>
        <v>0</v>
      </c>
      <c r="LJ143" s="57">
        <f>SUMIFS(AKORD[[CZASY]:[CZASY]],AKORD[[DATA]:[DATA]],LJ100,AKORD[[IMIE]:[IMIE]],$A$143)</f>
        <v>0</v>
      </c>
      <c r="LK143" s="31">
        <f>SUMIFS(AKORD[[CZASY]:[CZASY]],AKORD[[DATA]:[DATA]],LK100,AKORD[[IMIE]:[IMIE]],$A$143)</f>
        <v>0</v>
      </c>
      <c r="LL143" s="31">
        <f>SUMIFS(AKORD[[CZASY]:[CZASY]],AKORD[[DATA]:[DATA]],LL100,AKORD[[IMIE]:[IMIE]],$A$143)</f>
        <v>0</v>
      </c>
      <c r="LM143" s="31">
        <f>SUMIFS(AKORD[[CZASY]:[CZASY]],AKORD[[DATA]:[DATA]],LM100,AKORD[[IMIE]:[IMIE]],$A$143)</f>
        <v>0</v>
      </c>
      <c r="LN143" s="31">
        <f>SUMIFS(AKORD[[CZASY]:[CZASY]],AKORD[[DATA]:[DATA]],LN100,AKORD[[IMIE]:[IMIE]],$A$143)</f>
        <v>0</v>
      </c>
      <c r="LO143" s="31">
        <f>SUMIFS(AKORD[[CZASY]:[CZASY]],AKORD[[DATA]:[DATA]],LO100,AKORD[[IMIE]:[IMIE]],$A$143)</f>
        <v>0</v>
      </c>
      <c r="LP143" s="54">
        <f>SUMIFS(AKORD[[CZASY]:[CZASY]],AKORD[[DATA]:[DATA]],LP100,AKORD[[IMIE]:[IMIE]],$A$143)</f>
        <v>0</v>
      </c>
      <c r="LQ143" s="57">
        <f>SUMIFS(AKORD[[CZASY]:[CZASY]],AKORD[[DATA]:[DATA]],LQ100,AKORD[[IMIE]:[IMIE]],$A$143)</f>
        <v>0</v>
      </c>
      <c r="LR143" s="31">
        <f>SUMIFS(AKORD[[CZASY]:[CZASY]],AKORD[[DATA]:[DATA]],LR100,AKORD[[IMIE]:[IMIE]],$A$143)</f>
        <v>0</v>
      </c>
      <c r="LS143" s="31">
        <f>SUMIFS(AKORD[[CZASY]:[CZASY]],AKORD[[DATA]:[DATA]],LS100,AKORD[[IMIE]:[IMIE]],$A$143)</f>
        <v>0</v>
      </c>
      <c r="LT143" s="31">
        <f>SUMIFS(AKORD[[CZASY]:[CZASY]],AKORD[[DATA]:[DATA]],LT100,AKORD[[IMIE]:[IMIE]],$A$143)</f>
        <v>0</v>
      </c>
      <c r="LU143" s="31">
        <f>SUMIFS(AKORD[[CZASY]:[CZASY]],AKORD[[DATA]:[DATA]],LU100,AKORD[[IMIE]:[IMIE]],$A$143)</f>
        <v>0</v>
      </c>
      <c r="LV143" s="31">
        <f>SUMIFS(AKORD[[CZASY]:[CZASY]],AKORD[[DATA]:[DATA]],LV100,AKORD[[IMIE]:[IMIE]],$A$143)</f>
        <v>0</v>
      </c>
      <c r="LW143" s="54">
        <f>SUMIFS(AKORD[[CZASY]:[CZASY]],AKORD[[DATA]:[DATA]],LW100,AKORD[[IMIE]:[IMIE]],$A$143)</f>
        <v>0</v>
      </c>
      <c r="LX143" s="57">
        <f>SUMIFS(AKORD[[CZASY]:[CZASY]],AKORD[[DATA]:[DATA]],LX100,AKORD[[IMIE]:[IMIE]],$A$143)</f>
        <v>0</v>
      </c>
      <c r="LY143" s="31">
        <f>SUMIFS(AKORD[[CZASY]:[CZASY]],AKORD[[DATA]:[DATA]],LY100,AKORD[[IMIE]:[IMIE]],$A$143)</f>
        <v>0</v>
      </c>
      <c r="LZ143" s="31">
        <f>SUMIFS(AKORD[[CZASY]:[CZASY]],AKORD[[DATA]:[DATA]],LZ100,AKORD[[IMIE]:[IMIE]],$A$143)</f>
        <v>0</v>
      </c>
      <c r="MA143" s="31">
        <f>SUMIFS(AKORD[[CZASY]:[CZASY]],AKORD[[DATA]:[DATA]],MA100,AKORD[[IMIE]:[IMIE]],$A$143)</f>
        <v>0</v>
      </c>
      <c r="MB143" s="31">
        <f>SUMIFS(AKORD[[CZASY]:[CZASY]],AKORD[[DATA]:[DATA]],MB100,AKORD[[IMIE]:[IMIE]],$A$143)</f>
        <v>0</v>
      </c>
      <c r="MC143" s="31">
        <f>SUMIFS(AKORD[[CZASY]:[CZASY]],AKORD[[DATA]:[DATA]],MC100,AKORD[[IMIE]:[IMIE]],$A$143)</f>
        <v>0</v>
      </c>
      <c r="MD143" s="54">
        <f>SUMIFS(AKORD[[CZASY]:[CZASY]],AKORD[[DATA]:[DATA]],MD100,AKORD[[IMIE]:[IMIE]],$A$143)</f>
        <v>0</v>
      </c>
      <c r="ME143" s="57">
        <f>SUMIFS(AKORD[[CZASY]:[CZASY]],AKORD[[DATA]:[DATA]],ME100,AKORD[[IMIE]:[IMIE]],$A$143)</f>
        <v>0</v>
      </c>
      <c r="MF143" s="31">
        <f>SUMIFS(AKORD[[CZASY]:[CZASY]],AKORD[[DATA]:[DATA]],MF100,AKORD[[IMIE]:[IMIE]],$A$143)</f>
        <v>0</v>
      </c>
      <c r="MG143" s="31">
        <f>SUMIFS(AKORD[[CZASY]:[CZASY]],AKORD[[DATA]:[DATA]],MG100,AKORD[[IMIE]:[IMIE]],$A$143)</f>
        <v>0</v>
      </c>
      <c r="MH143" s="31">
        <f>SUMIFS(AKORD[[CZASY]:[CZASY]],AKORD[[DATA]:[DATA]],MH100,AKORD[[IMIE]:[IMIE]],$A$143)</f>
        <v>0</v>
      </c>
      <c r="MI143" s="31">
        <f>SUMIFS(AKORD[[CZASY]:[CZASY]],AKORD[[DATA]:[DATA]],MI100,AKORD[[IMIE]:[IMIE]],$A$143)</f>
        <v>0</v>
      </c>
      <c r="MJ143" s="31">
        <f>SUMIFS(AKORD[[CZASY]:[CZASY]],AKORD[[DATA]:[DATA]],MJ100,AKORD[[IMIE]:[IMIE]],$A$143)</f>
        <v>0</v>
      </c>
      <c r="MK143" s="54">
        <f>SUMIFS(AKORD[[CZASY]:[CZASY]],AKORD[[DATA]:[DATA]],MK100,AKORD[[IMIE]:[IMIE]],$A$143)</f>
        <v>0</v>
      </c>
      <c r="ML143" s="57">
        <f>SUMIFS(AKORD[[CZASY]:[CZASY]],AKORD[[DATA]:[DATA]],ML100,AKORD[[IMIE]:[IMIE]],$A$143)</f>
        <v>0</v>
      </c>
      <c r="MM143" s="31">
        <f>SUMIFS(AKORD[[CZASY]:[CZASY]],AKORD[[DATA]:[DATA]],MM100,AKORD[[IMIE]:[IMIE]],$A$143)</f>
        <v>0</v>
      </c>
      <c r="MN143" s="31">
        <f>SUMIFS(AKORD[[CZASY]:[CZASY]],AKORD[[DATA]:[DATA]],MN100,AKORD[[IMIE]:[IMIE]],$A$143)</f>
        <v>0</v>
      </c>
      <c r="MO143" s="31">
        <f>SUMIFS(AKORD[[CZASY]:[CZASY]],AKORD[[DATA]:[DATA]],MO100,AKORD[[IMIE]:[IMIE]],$A$143)</f>
        <v>0</v>
      </c>
      <c r="MP143" s="31">
        <f>SUMIFS(AKORD[[CZASY]:[CZASY]],AKORD[[DATA]:[DATA]],MP100,AKORD[[IMIE]:[IMIE]],$A$143)</f>
        <v>0</v>
      </c>
      <c r="MQ143" s="31">
        <f>SUMIFS(AKORD[[CZASY]:[CZASY]],AKORD[[DATA]:[DATA]],MQ100,AKORD[[IMIE]:[IMIE]],$A$143)</f>
        <v>0</v>
      </c>
      <c r="MR143" s="54">
        <f>SUMIFS(AKORD[[CZASY]:[CZASY]],AKORD[[DATA]:[DATA]],MR100,AKORD[[IMIE]:[IMIE]],$A$143)</f>
        <v>0</v>
      </c>
      <c r="MS143" s="57">
        <f>SUMIFS(AKORD[[CZASY]:[CZASY]],AKORD[[DATA]:[DATA]],MS100,AKORD[[IMIE]:[IMIE]],$A$143)</f>
        <v>0</v>
      </c>
      <c r="MT143" s="31">
        <f>SUMIFS(AKORD[[CZASY]:[CZASY]],AKORD[[DATA]:[DATA]],MT100,AKORD[[IMIE]:[IMIE]],$A$143)</f>
        <v>0</v>
      </c>
      <c r="MU143" s="31">
        <f>SUMIFS(AKORD[[CZASY]:[CZASY]],AKORD[[DATA]:[DATA]],MU100,AKORD[[IMIE]:[IMIE]],$A$143)</f>
        <v>0</v>
      </c>
      <c r="MV143" s="31">
        <f>SUMIFS(AKORD[[CZASY]:[CZASY]],AKORD[[DATA]:[DATA]],MV100,AKORD[[IMIE]:[IMIE]],$A$143)</f>
        <v>0</v>
      </c>
      <c r="MW143" s="31">
        <f>SUMIFS(AKORD[[CZASY]:[CZASY]],AKORD[[DATA]:[DATA]],MW100,AKORD[[IMIE]:[IMIE]],$A$143)</f>
        <v>0</v>
      </c>
      <c r="MX143" s="31">
        <f>SUMIFS(AKORD[[CZASY]:[CZASY]],AKORD[[DATA]:[DATA]],MX100,AKORD[[IMIE]:[IMIE]],$A$143)</f>
        <v>0</v>
      </c>
      <c r="MY143" s="54">
        <f>SUMIFS(AKORD[[CZASY]:[CZASY]],AKORD[[DATA]:[DATA]],MY100,AKORD[[IMIE]:[IMIE]],$A$143)</f>
        <v>0</v>
      </c>
      <c r="MZ143" s="57">
        <f>SUMIFS(AKORD[[CZASY]:[CZASY]],AKORD[[DATA]:[DATA]],MZ100,AKORD[[IMIE]:[IMIE]],$A$143)</f>
        <v>0</v>
      </c>
      <c r="NA143" s="31">
        <f>SUMIFS(AKORD[[CZASY]:[CZASY]],AKORD[[DATA]:[DATA]],NA100,AKORD[[IMIE]:[IMIE]],$A$143)</f>
        <v>0</v>
      </c>
      <c r="NB143" s="31">
        <f>SUMIFS(AKORD[[CZASY]:[CZASY]],AKORD[[DATA]:[DATA]],NB100,AKORD[[IMIE]:[IMIE]],$A$143)</f>
        <v>0</v>
      </c>
      <c r="NC143" s="31">
        <f>SUMIFS(AKORD[[CZASY]:[CZASY]],AKORD[[DATA]:[DATA]],NC100,AKORD[[IMIE]:[IMIE]],$A$143)</f>
        <v>0</v>
      </c>
      <c r="ND143" s="31">
        <f>SUMIFS(AKORD[[CZASY]:[CZASY]],AKORD[[DATA]:[DATA]],ND100,AKORD[[IMIE]:[IMIE]],$A$143)</f>
        <v>0</v>
      </c>
      <c r="NE143" s="31">
        <f>SUMIFS(AKORD[[CZASY]:[CZASY]],AKORD[[DATA]:[DATA]],NE100,AKORD[[IMIE]:[IMIE]],$A$143)</f>
        <v>0</v>
      </c>
      <c r="NF143" s="54">
        <f>SUMIFS(AKORD[[CZASY]:[CZASY]],AKORD[[DATA]:[DATA]],NF100,AKORD[[IMIE]:[IMIE]],$A$143)</f>
        <v>0</v>
      </c>
      <c r="NG143" s="57">
        <f>SUMIFS(AKORD[[CZASY]:[CZASY]],AKORD[[DATA]:[DATA]],NG100,AKORD[[IMIE]:[IMIE]],$A$143)</f>
        <v>0</v>
      </c>
      <c r="NH143" s="31">
        <f>SUMIFS(AKORD[[CZASY]:[CZASY]],AKORD[[DATA]:[DATA]],NH100,AKORD[[IMIE]:[IMIE]],$A$143)</f>
        <v>0</v>
      </c>
      <c r="NI143" s="31">
        <f>SUMIFS(AKORD[[CZASY]:[CZASY]],AKORD[[DATA]:[DATA]],NI100,AKORD[[IMIE]:[IMIE]],$A$143)</f>
        <v>0</v>
      </c>
      <c r="NJ143" s="31">
        <f>SUMIFS(AKORD[[CZASY]:[CZASY]],AKORD[[DATA]:[DATA]],NJ100,AKORD[[IMIE]:[IMIE]],$A$143)</f>
        <v>0</v>
      </c>
      <c r="NK143" s="31">
        <f>SUMIFS(AKORD[[CZASY]:[CZASY]],AKORD[[DATA]:[DATA]],NK100,AKORD[[IMIE]:[IMIE]],$A$143)</f>
        <v>0</v>
      </c>
      <c r="NL143" s="31">
        <f>SUMIFS(AKORD[[CZASY]:[CZASY]],AKORD[[DATA]:[DATA]],NL100,AKORD[[IMIE]:[IMIE]],$A$143)</f>
        <v>0</v>
      </c>
      <c r="NM143" s="54">
        <f>SUMIFS(AKORD[[CZASY]:[CZASY]],AKORD[[DATA]:[DATA]],NM100,AKORD[[IMIE]:[IMIE]],$A$143)</f>
        <v>0</v>
      </c>
      <c r="NN143" s="57">
        <f>SUMIFS(AKORD[[CZASY]:[CZASY]],AKORD[[DATA]:[DATA]],NN100,AKORD[[IMIE]:[IMIE]],$A$143)</f>
        <v>0</v>
      </c>
      <c r="NO143" s="31">
        <f>SUMIFS(AKORD[[CZASY]:[CZASY]],AKORD[[DATA]:[DATA]],NO100,AKORD[[IMIE]:[IMIE]],$A$143)</f>
        <v>0</v>
      </c>
      <c r="NP143" s="31">
        <f>SUMIFS(AKORD[[CZASY]:[CZASY]],AKORD[[DATA]:[DATA]],NP100,AKORD[[IMIE]:[IMIE]],$A$143)</f>
        <v>0</v>
      </c>
      <c r="NQ143" s="31">
        <f>SUMIFS(AKORD[[CZASY]:[CZASY]],AKORD[[DATA]:[DATA]],NQ100,AKORD[[IMIE]:[IMIE]],$A$143)</f>
        <v>0</v>
      </c>
      <c r="NR143" s="31">
        <f>SUMIFS(AKORD[[CZASY]:[CZASY]],AKORD[[DATA]:[DATA]],NR100,AKORD[[IMIE]:[IMIE]],$A$143)</f>
        <v>0</v>
      </c>
      <c r="NS143" s="31">
        <f>SUMIFS(AKORD[[CZASY]:[CZASY]],AKORD[[DATA]:[DATA]],NS100,AKORD[[IMIE]:[IMIE]],$A$143)</f>
        <v>0</v>
      </c>
      <c r="NT143" s="54">
        <f>SUMIFS(AKORD[[CZASY]:[CZASY]],AKORD[[DATA]:[DATA]],NT100,AKORD[[IMIE]:[IMIE]],$A$143)</f>
        <v>0</v>
      </c>
      <c r="NU143" s="57">
        <f>SUMIFS(AKORD[[CZASY]:[CZASY]],AKORD[[DATA]:[DATA]],NU100,AKORD[[IMIE]:[IMIE]],$A$143)</f>
        <v>0</v>
      </c>
      <c r="NV143" s="31">
        <f>SUMIFS(AKORD[[CZASY]:[CZASY]],AKORD[[DATA]:[DATA]],NV100,AKORD[[IMIE]:[IMIE]],$A$143)</f>
        <v>0</v>
      </c>
      <c r="NW143" s="31">
        <f>SUMIFS(AKORD[[CZASY]:[CZASY]],AKORD[[DATA]:[DATA]],NW100,AKORD[[IMIE]:[IMIE]],$A$143)</f>
        <v>0</v>
      </c>
      <c r="NX143" s="31">
        <f>SUMIFS(AKORD[[CZASY]:[CZASY]],AKORD[[DATA]:[DATA]],NX100,AKORD[[IMIE]:[IMIE]],$A$143)</f>
        <v>0</v>
      </c>
      <c r="NY143" s="31">
        <f>SUMIFS(AKORD[[CZASY]:[CZASY]],AKORD[[DATA]:[DATA]],NY100,AKORD[[IMIE]:[IMIE]],$A$143)</f>
        <v>0</v>
      </c>
      <c r="NZ143" s="31">
        <f>SUMIFS(AKORD[[CZASY]:[CZASY]],AKORD[[DATA]:[DATA]],NZ100,AKORD[[IMIE]:[IMIE]],$A$143)</f>
        <v>0</v>
      </c>
      <c r="OA143" s="54">
        <f>SUMIFS(AKORD[[CZASY]:[CZASY]],AKORD[[DATA]:[DATA]],OA100,AKORD[[IMIE]:[IMIE]],$A$143)</f>
        <v>0</v>
      </c>
      <c r="OB143" s="57">
        <f>SUMIFS(AKORD[[CZASY]:[CZASY]],AKORD[[DATA]:[DATA]],OB100,AKORD[[IMIE]:[IMIE]],$A$143)</f>
        <v>0</v>
      </c>
      <c r="OC143" s="31">
        <f>SUMIFS(AKORD[[CZASY]:[CZASY]],AKORD[[DATA]:[DATA]],OC100,AKORD[[IMIE]:[IMIE]],$A$143)</f>
        <v>0</v>
      </c>
      <c r="OD143" s="31">
        <f>SUMIFS(AKORD[[CZASY]:[CZASY]],AKORD[[DATA]:[DATA]],OD100,AKORD[[IMIE]:[IMIE]],$A$143)</f>
        <v>0</v>
      </c>
      <c r="OE143" s="31">
        <f>SUMIFS(AKORD[[CZASY]:[CZASY]],AKORD[[DATA]:[DATA]],OE100,AKORD[[IMIE]:[IMIE]],$A$143)</f>
        <v>0</v>
      </c>
      <c r="OF143" s="31">
        <f>SUMIFS(AKORD[[CZASY]:[CZASY]],AKORD[[DATA]:[DATA]],OF100,AKORD[[IMIE]:[IMIE]],$A$143)</f>
        <v>0</v>
      </c>
      <c r="OG143" s="31">
        <f>SUMIFS(AKORD[[CZASY]:[CZASY]],AKORD[[DATA]:[DATA]],OG100,AKORD[[IMIE]:[IMIE]],$A$143)</f>
        <v>0</v>
      </c>
      <c r="OH143" s="54">
        <f>SUMIFS(AKORD[[CZASY]:[CZASY]],AKORD[[DATA]:[DATA]],OH100,AKORD[[IMIE]:[IMIE]],$A$143)</f>
        <v>0</v>
      </c>
      <c r="OI143" s="57">
        <f>SUMIFS(AKORD[[CZASY]:[CZASY]],AKORD[[DATA]:[DATA]],OI100,AKORD[[IMIE]:[IMIE]],$A$143)</f>
        <v>0</v>
      </c>
      <c r="OJ143" s="31">
        <f>SUMIFS(AKORD[[CZASY]:[CZASY]],AKORD[[DATA]:[DATA]],OJ100,AKORD[[IMIE]:[IMIE]],$A$143)</f>
        <v>0</v>
      </c>
      <c r="OK143" s="31">
        <f>SUMIFS(AKORD[[CZASY]:[CZASY]],AKORD[[DATA]:[DATA]],OK100,AKORD[[IMIE]:[IMIE]],$A$143)</f>
        <v>0</v>
      </c>
      <c r="OL143" s="31">
        <f>SUMIFS(AKORD[[CZASY]:[CZASY]],AKORD[[DATA]:[DATA]],OL100,AKORD[[IMIE]:[IMIE]],$A$143)</f>
        <v>0</v>
      </c>
      <c r="OM143" s="31">
        <f>SUMIFS(AKORD[[CZASY]:[CZASY]],AKORD[[DATA]:[DATA]],OM100,AKORD[[IMIE]:[IMIE]],$A$143)</f>
        <v>0</v>
      </c>
      <c r="ON143" s="31">
        <f>SUMIFS(AKORD[[CZASY]:[CZASY]],AKORD[[DATA]:[DATA]],ON100,AKORD[[IMIE]:[IMIE]],$A$143)</f>
        <v>0</v>
      </c>
      <c r="OO143" s="54">
        <f>SUMIFS(AKORD[[CZASY]:[CZASY]],AKORD[[DATA]:[DATA]],OO100,AKORD[[IMIE]:[IMIE]],$A$143)</f>
        <v>0</v>
      </c>
      <c r="OP143" s="57">
        <f>SUMIFS(AKORD[[CZASY]:[CZASY]],AKORD[[DATA]:[DATA]],OP100,AKORD[[IMIE]:[IMIE]],$A$143)</f>
        <v>0</v>
      </c>
      <c r="OQ143" s="31">
        <f>SUMIFS(AKORD[[CZASY]:[CZASY]],AKORD[[DATA]:[DATA]],OQ100,AKORD[[IMIE]:[IMIE]],$A$143)</f>
        <v>0</v>
      </c>
      <c r="OR143" s="31">
        <f>SUMIFS(AKORD[[CZASY]:[CZASY]],AKORD[[DATA]:[DATA]],OR100,AKORD[[IMIE]:[IMIE]],$A$143)</f>
        <v>0</v>
      </c>
      <c r="OS143" s="31">
        <f>SUMIFS(AKORD[[CZASY]:[CZASY]],AKORD[[DATA]:[DATA]],OS100,AKORD[[IMIE]:[IMIE]],$A$143)</f>
        <v>0</v>
      </c>
      <c r="OT143" s="31">
        <f>SUMIFS(AKORD[[CZASY]:[CZASY]],AKORD[[DATA]:[DATA]],OT100,AKORD[[IMIE]:[IMIE]],$A$143)</f>
        <v>0</v>
      </c>
      <c r="OU143" s="31">
        <f>SUMIFS(AKORD[[CZASY]:[CZASY]],AKORD[[DATA]:[DATA]],OU100,AKORD[[IMIE]:[IMIE]],$A$143)</f>
        <v>0</v>
      </c>
      <c r="OV143" s="54">
        <f>SUMIFS(AKORD[[CZASY]:[CZASY]],AKORD[[DATA]:[DATA]],OV100,AKORD[[IMIE]:[IMIE]],$A$143)</f>
        <v>0</v>
      </c>
      <c r="OW143" s="57">
        <f>SUMIFS(AKORD[[CZASY]:[CZASY]],AKORD[[DATA]:[DATA]],OW100,AKORD[[IMIE]:[IMIE]],$A$143)</f>
        <v>0</v>
      </c>
      <c r="OX143" s="31">
        <f>SUMIFS(AKORD[[CZASY]:[CZASY]],AKORD[[DATA]:[DATA]],OX100,AKORD[[IMIE]:[IMIE]],$A$143)</f>
        <v>0</v>
      </c>
      <c r="OY143" s="31">
        <f>SUMIFS(AKORD[[CZASY]:[CZASY]],AKORD[[DATA]:[DATA]],OY100,AKORD[[IMIE]:[IMIE]],$A$143)</f>
        <v>0</v>
      </c>
      <c r="OZ143" s="31">
        <f>SUMIFS(AKORD[[CZASY]:[CZASY]],AKORD[[DATA]:[DATA]],OZ100,AKORD[[IMIE]:[IMIE]],$A$143)</f>
        <v>0</v>
      </c>
      <c r="PA143" s="31">
        <f>SUMIFS(AKORD[[CZASY]:[CZASY]],AKORD[[DATA]:[DATA]],PA100,AKORD[[IMIE]:[IMIE]],$A$143)</f>
        <v>0</v>
      </c>
      <c r="PB143" s="31">
        <f>SUMIFS(AKORD[[CZASY]:[CZASY]],AKORD[[DATA]:[DATA]],PB100,AKORD[[IMIE]:[IMIE]],$A$143)</f>
        <v>0</v>
      </c>
      <c r="PC143" s="54">
        <f>SUMIFS(AKORD[[CZASY]:[CZASY]],AKORD[[DATA]:[DATA]],PC100,AKORD[[IMIE]:[IMIE]],$A$143)</f>
        <v>0</v>
      </c>
      <c r="PD143" s="57">
        <f>SUMIFS(AKORD[[CZASY]:[CZASY]],AKORD[[DATA]:[DATA]],PD100,AKORD[[IMIE]:[IMIE]],$A$143)</f>
        <v>0</v>
      </c>
      <c r="PE143" s="31">
        <f>SUMIFS(AKORD[[CZASY]:[CZASY]],AKORD[[DATA]:[DATA]],PE100,AKORD[[IMIE]:[IMIE]],$A$143)</f>
        <v>0</v>
      </c>
      <c r="PF143" s="31">
        <f>SUMIFS(AKORD[[CZASY]:[CZASY]],AKORD[[DATA]:[DATA]],PF100,AKORD[[IMIE]:[IMIE]],$A$143)</f>
        <v>0</v>
      </c>
      <c r="PG143" s="31">
        <f>SUMIFS(AKORD[[CZASY]:[CZASY]],AKORD[[DATA]:[DATA]],PG100,AKORD[[IMIE]:[IMIE]],$A$143)</f>
        <v>0</v>
      </c>
      <c r="PH143" s="31">
        <f>SUMIFS(AKORD[[CZASY]:[CZASY]],AKORD[[DATA]:[DATA]],PH100,AKORD[[IMIE]:[IMIE]],$A$143)</f>
        <v>0</v>
      </c>
      <c r="PI143" s="31">
        <f>SUMIFS(AKORD[[CZASY]:[CZASY]],AKORD[[DATA]:[DATA]],PI100,AKORD[[IMIE]:[IMIE]],$A$143)</f>
        <v>0</v>
      </c>
      <c r="PJ143" s="54">
        <f>SUMIFS(AKORD[[CZASY]:[CZASY]],AKORD[[DATA]:[DATA]],PJ100,AKORD[[IMIE]:[IMIE]],$A$143)</f>
        <v>0</v>
      </c>
      <c r="PK143" s="57">
        <f>SUMIFS(AKORD[[CZASY]:[CZASY]],AKORD[[DATA]:[DATA]],PK100,AKORD[[IMIE]:[IMIE]],$A$143)</f>
        <v>0</v>
      </c>
      <c r="PL143" s="31">
        <f>SUMIFS(AKORD[[CZASY]:[CZASY]],AKORD[[DATA]:[DATA]],PL100,AKORD[[IMIE]:[IMIE]],$A$143)</f>
        <v>0</v>
      </c>
      <c r="PM143" s="31">
        <f>SUMIFS(AKORD[[CZASY]:[CZASY]],AKORD[[DATA]:[DATA]],PM100,AKORD[[IMIE]:[IMIE]],$A$143)</f>
        <v>0</v>
      </c>
      <c r="PN143" s="31">
        <f>SUMIFS(AKORD[[CZASY]:[CZASY]],AKORD[[DATA]:[DATA]],PN100,AKORD[[IMIE]:[IMIE]],$A$143)</f>
        <v>0</v>
      </c>
      <c r="PO143" s="31">
        <f>SUMIFS(AKORD[[CZASY]:[CZASY]],AKORD[[DATA]:[DATA]],PO100,AKORD[[IMIE]:[IMIE]],$A$143)</f>
        <v>0</v>
      </c>
      <c r="PP143" s="31">
        <f>SUMIFS(AKORD[[CZASY]:[CZASY]],AKORD[[DATA]:[DATA]],PP100,AKORD[[IMIE]:[IMIE]],$A$143)</f>
        <v>0</v>
      </c>
      <c r="PQ143" s="54">
        <f>SUMIFS(AKORD[[CZASY]:[CZASY]],AKORD[[DATA]:[DATA]],PQ100,AKORD[[IMIE]:[IMIE]],$A$143)</f>
        <v>0</v>
      </c>
      <c r="PR143" s="57">
        <f>SUMIFS(AKORD[[CZASY]:[CZASY]],AKORD[[DATA]:[DATA]],PR100,AKORD[[IMIE]:[IMIE]],$A$143)</f>
        <v>0</v>
      </c>
    </row>
    <row r="144" spans="1:434 14670:14670" hidden="1">
      <c r="A144" s="169"/>
      <c r="B144" s="40" t="s">
        <v>2169</v>
      </c>
      <c r="C144" s="26"/>
      <c r="D144" s="26"/>
      <c r="E144" s="26"/>
      <c r="F144" s="55"/>
      <c r="G144" s="64"/>
      <c r="H144" s="26"/>
      <c r="I144" s="26"/>
      <c r="J144" s="26"/>
      <c r="K144" s="26"/>
      <c r="L144" s="26"/>
      <c r="M144" s="55"/>
      <c r="N144" s="64"/>
      <c r="O144" s="26"/>
      <c r="P144" s="26"/>
      <c r="Q144" s="26"/>
      <c r="R144" s="26"/>
      <c r="S144" s="26"/>
      <c r="T144" s="55"/>
      <c r="U144" s="64"/>
      <c r="V144" s="26">
        <f>16*11</f>
        <v>176</v>
      </c>
      <c r="W144" s="26">
        <f>16*8</f>
        <v>128</v>
      </c>
      <c r="X144" s="26">
        <f>16*12</f>
        <v>192</v>
      </c>
      <c r="Y144" s="26">
        <f>16*12</f>
        <v>192</v>
      </c>
      <c r="Z144" s="26"/>
      <c r="AA144" s="55"/>
      <c r="AB144" s="64"/>
      <c r="AC144" s="26">
        <f>16*11</f>
        <v>176</v>
      </c>
      <c r="AD144" s="26">
        <v>80</v>
      </c>
      <c r="AE144" s="26"/>
      <c r="AF144" s="26"/>
      <c r="AG144" s="26"/>
      <c r="AH144" s="55"/>
      <c r="AI144" s="64"/>
      <c r="AJ144" s="26">
        <f>16*11</f>
        <v>176</v>
      </c>
      <c r="AK144" s="26">
        <v>80</v>
      </c>
      <c r="AL144" s="26"/>
      <c r="AM144" s="26"/>
      <c r="AN144" s="26"/>
      <c r="AO144" s="55"/>
      <c r="AP144" s="64"/>
      <c r="AQ144" s="26">
        <f>16*11</f>
        <v>176</v>
      </c>
      <c r="AR144" s="26">
        <v>80</v>
      </c>
      <c r="AS144" s="26"/>
      <c r="AT144" s="26"/>
      <c r="AU144" s="26"/>
      <c r="AV144" s="55"/>
      <c r="AW144" s="64"/>
      <c r="AX144" s="26"/>
      <c r="AY144" s="26"/>
      <c r="AZ144" s="26"/>
      <c r="BA144" s="26"/>
      <c r="BB144" s="26"/>
      <c r="BC144" s="55"/>
      <c r="BD144" s="64"/>
      <c r="BE144" s="26"/>
      <c r="BF144" s="26"/>
      <c r="BG144" s="26"/>
      <c r="BH144" s="26"/>
      <c r="BI144" s="26"/>
      <c r="BJ144" s="55"/>
      <c r="BK144" s="64"/>
      <c r="BL144" s="26"/>
      <c r="BM144" s="26"/>
      <c r="BN144" s="26"/>
      <c r="BO144" s="26"/>
      <c r="BP144" s="26"/>
      <c r="BQ144" s="55"/>
      <c r="BR144" s="64"/>
      <c r="BS144" s="26"/>
      <c r="BT144" s="26"/>
      <c r="BU144" s="26"/>
      <c r="BV144" s="26"/>
      <c r="BW144" s="26"/>
      <c r="BX144" s="55"/>
      <c r="BY144" s="64"/>
      <c r="BZ144" s="26"/>
      <c r="CA144" s="26"/>
      <c r="CB144" s="26"/>
      <c r="CC144" s="26"/>
      <c r="CD144" s="26"/>
      <c r="CE144" s="55"/>
      <c r="CF144" s="64"/>
      <c r="CG144" s="26"/>
      <c r="CH144" s="26"/>
      <c r="CI144" s="26"/>
      <c r="CJ144" s="26"/>
      <c r="CK144" s="26"/>
      <c r="CL144" s="55"/>
      <c r="CM144" s="64"/>
      <c r="CN144" s="26"/>
      <c r="CO144" s="26"/>
      <c r="CP144" s="26"/>
      <c r="CQ144" s="26"/>
      <c r="CR144" s="26"/>
      <c r="CS144" s="55"/>
      <c r="CT144" s="64"/>
      <c r="CU144" s="26"/>
      <c r="CV144" s="26"/>
      <c r="CW144" s="26"/>
      <c r="CX144" s="26"/>
      <c r="CY144" s="26"/>
      <c r="CZ144" s="55"/>
      <c r="DA144" s="64"/>
      <c r="DB144" s="26"/>
      <c r="DC144" s="26"/>
      <c r="DD144" s="26"/>
      <c r="DE144" s="26"/>
      <c r="DF144" s="26"/>
      <c r="DG144" s="55"/>
      <c r="DH144" s="64"/>
      <c r="DI144" s="26"/>
      <c r="DJ144" s="26"/>
      <c r="DK144" s="26"/>
      <c r="DL144" s="26"/>
      <c r="DM144" s="26"/>
      <c r="DN144" s="55"/>
      <c r="DO144" s="64"/>
      <c r="DP144" s="26"/>
      <c r="DQ144" s="26"/>
      <c r="DR144" s="26"/>
      <c r="DS144" s="26"/>
      <c r="DT144" s="26"/>
      <c r="DU144" s="55"/>
      <c r="DV144" s="64"/>
      <c r="DW144" s="26"/>
      <c r="DX144" s="26"/>
      <c r="DY144" s="26"/>
      <c r="DZ144" s="26"/>
      <c r="EA144" s="26"/>
      <c r="EB144" s="55"/>
      <c r="EC144" s="64"/>
      <c r="ED144" s="26"/>
      <c r="EE144" s="26"/>
      <c r="EF144" s="26"/>
      <c r="EG144" s="26"/>
      <c r="EH144" s="26"/>
      <c r="EI144" s="55"/>
      <c r="EJ144" s="64"/>
      <c r="EK144" s="26"/>
      <c r="EL144" s="26"/>
      <c r="EM144" s="26"/>
      <c r="EN144" s="26"/>
      <c r="EO144" s="26"/>
      <c r="EP144" s="55"/>
      <c r="EQ144" s="64"/>
      <c r="ER144" s="26"/>
      <c r="ES144" s="26"/>
      <c r="ET144" s="26"/>
      <c r="EU144" s="26"/>
      <c r="EV144" s="26"/>
      <c r="EW144" s="55"/>
      <c r="EX144" s="64"/>
      <c r="EY144" s="26"/>
      <c r="EZ144" s="26"/>
      <c r="FA144" s="26"/>
      <c r="FB144" s="26"/>
      <c r="FC144" s="26"/>
      <c r="FD144" s="55"/>
      <c r="FE144" s="64"/>
      <c r="FF144" s="26"/>
      <c r="FG144" s="26"/>
      <c r="FH144" s="26"/>
      <c r="FI144" s="26"/>
      <c r="FJ144" s="26"/>
      <c r="FK144" s="55"/>
      <c r="FL144" s="64"/>
      <c r="FM144" s="26"/>
      <c r="FN144" s="26"/>
      <c r="FO144" s="26"/>
      <c r="FP144" s="26"/>
      <c r="FQ144" s="26"/>
      <c r="FR144" s="55"/>
      <c r="FS144" s="64"/>
      <c r="FT144" s="26"/>
      <c r="FU144" s="26"/>
      <c r="FV144" s="26"/>
      <c r="FW144" s="26"/>
      <c r="FX144" s="26"/>
      <c r="FY144" s="55"/>
      <c r="FZ144" s="64"/>
      <c r="GA144" s="26"/>
      <c r="GB144" s="26"/>
      <c r="GC144" s="26"/>
      <c r="GD144" s="26"/>
      <c r="GE144" s="26"/>
      <c r="GF144" s="55"/>
      <c r="GG144" s="64"/>
      <c r="GH144" s="26"/>
      <c r="GI144" s="26"/>
      <c r="GJ144" s="26"/>
      <c r="GK144" s="26"/>
      <c r="GL144" s="26"/>
      <c r="GM144" s="55"/>
      <c r="GN144" s="64"/>
      <c r="GO144" s="26"/>
      <c r="GP144" s="26"/>
      <c r="GQ144" s="26"/>
      <c r="GR144" s="26"/>
      <c r="GS144" s="26"/>
      <c r="GT144" s="55"/>
      <c r="GU144" s="64"/>
      <c r="GV144" s="26"/>
      <c r="GW144" s="26"/>
      <c r="GX144" s="26"/>
      <c r="GY144" s="26"/>
      <c r="GZ144" s="26"/>
      <c r="HA144" s="55"/>
      <c r="HB144" s="64"/>
      <c r="HC144" s="26"/>
      <c r="HD144" s="26"/>
      <c r="HE144" s="26"/>
      <c r="HF144" s="26"/>
      <c r="HG144" s="26"/>
      <c r="HH144" s="55"/>
      <c r="HI144" s="64"/>
      <c r="HJ144" s="26"/>
      <c r="HK144" s="26"/>
      <c r="HL144" s="26"/>
      <c r="HM144" s="26"/>
      <c r="HN144" s="26"/>
      <c r="HO144" s="55"/>
      <c r="HP144" s="64"/>
      <c r="HQ144" s="26"/>
      <c r="HR144" s="26"/>
      <c r="HS144" s="26"/>
      <c r="HT144" s="26"/>
      <c r="HU144" s="26"/>
      <c r="HV144" s="55"/>
      <c r="HW144" s="64"/>
      <c r="HX144" s="26"/>
      <c r="HY144" s="26"/>
      <c r="HZ144" s="26"/>
      <c r="IA144" s="26"/>
      <c r="IB144" s="26"/>
      <c r="IC144" s="55"/>
      <c r="ID144" s="64"/>
      <c r="IE144" s="26"/>
      <c r="IF144" s="26"/>
      <c r="IG144" s="26"/>
      <c r="IH144" s="26"/>
      <c r="II144" s="26"/>
      <c r="IJ144" s="55"/>
      <c r="IK144" s="64"/>
      <c r="IL144" s="26"/>
      <c r="IM144" s="26"/>
      <c r="IN144" s="26"/>
      <c r="IO144" s="26"/>
      <c r="IP144" s="26"/>
      <c r="IQ144" s="55"/>
      <c r="IR144" s="64"/>
      <c r="IS144" s="26"/>
      <c r="IT144" s="26"/>
      <c r="IU144" s="26"/>
      <c r="IV144" s="26"/>
      <c r="IW144" s="26"/>
      <c r="IX144" s="55"/>
      <c r="IY144" s="64"/>
      <c r="IZ144" s="26"/>
      <c r="JA144" s="26"/>
      <c r="JB144" s="26"/>
      <c r="JC144" s="26"/>
      <c r="JD144" s="26"/>
      <c r="JE144" s="55"/>
      <c r="JF144" s="64"/>
      <c r="JG144" s="26"/>
      <c r="JH144" s="26"/>
      <c r="JI144" s="26"/>
      <c r="JJ144" s="26"/>
      <c r="JK144" s="26"/>
      <c r="JL144" s="55"/>
      <c r="JM144" s="64"/>
      <c r="JN144" s="26"/>
      <c r="JO144" s="26"/>
      <c r="JP144" s="26"/>
      <c r="JQ144" s="26"/>
      <c r="JR144" s="26"/>
      <c r="JS144" s="55"/>
      <c r="JT144" s="64"/>
      <c r="JU144" s="26"/>
      <c r="JV144" s="26"/>
      <c r="JW144" s="26"/>
      <c r="JX144" s="26"/>
      <c r="JY144" s="26"/>
      <c r="JZ144" s="55"/>
      <c r="KA144" s="64"/>
      <c r="KB144" s="26"/>
      <c r="KC144" s="26"/>
      <c r="KD144" s="26"/>
      <c r="KE144" s="26"/>
      <c r="KF144" s="26"/>
      <c r="KG144" s="55"/>
      <c r="KH144" s="64"/>
      <c r="KI144" s="26"/>
      <c r="KJ144" s="26"/>
      <c r="KK144" s="26"/>
      <c r="KL144" s="26"/>
      <c r="KM144" s="26"/>
      <c r="KN144" s="55"/>
      <c r="KO144" s="64"/>
      <c r="KP144" s="26"/>
      <c r="KQ144" s="26"/>
      <c r="KR144" s="26"/>
      <c r="KS144" s="26"/>
      <c r="KT144" s="26"/>
      <c r="KU144" s="55"/>
      <c r="KV144" s="64"/>
      <c r="KW144" s="26"/>
      <c r="KX144" s="26"/>
      <c r="KY144" s="26"/>
      <c r="KZ144" s="26"/>
      <c r="LA144" s="26"/>
      <c r="LB144" s="55"/>
      <c r="LC144" s="64"/>
      <c r="LD144" s="26"/>
      <c r="LE144" s="26"/>
      <c r="LF144" s="26"/>
      <c r="LG144" s="26"/>
      <c r="LH144" s="26"/>
      <c r="LI144" s="55"/>
      <c r="LJ144" s="64"/>
      <c r="LK144" s="26"/>
      <c r="LL144" s="26"/>
      <c r="LM144" s="26"/>
      <c r="LN144" s="26"/>
      <c r="LO144" s="26"/>
      <c r="LP144" s="55"/>
      <c r="LQ144" s="64"/>
      <c r="LR144" s="26"/>
      <c r="LS144" s="26"/>
      <c r="LT144" s="26"/>
      <c r="LU144" s="26"/>
      <c r="LV144" s="26"/>
      <c r="LW144" s="55"/>
      <c r="LX144" s="64"/>
      <c r="LY144" s="26"/>
      <c r="LZ144" s="26"/>
      <c r="MA144" s="26"/>
      <c r="MB144" s="26"/>
      <c r="MC144" s="26"/>
      <c r="MD144" s="55"/>
      <c r="ME144" s="64"/>
      <c r="MF144" s="26"/>
      <c r="MG144" s="26"/>
      <c r="MH144" s="26"/>
      <c r="MI144" s="26"/>
      <c r="MJ144" s="26"/>
      <c r="MK144" s="55"/>
      <c r="ML144" s="64"/>
      <c r="MM144" s="26"/>
      <c r="MN144" s="26"/>
      <c r="MO144" s="26"/>
      <c r="MP144" s="26"/>
      <c r="MQ144" s="26"/>
      <c r="MR144" s="55"/>
      <c r="MS144" s="64"/>
      <c r="MT144" s="26"/>
      <c r="MU144" s="26"/>
      <c r="MV144" s="26"/>
      <c r="MW144" s="26"/>
      <c r="MX144" s="26"/>
      <c r="MY144" s="55"/>
      <c r="MZ144" s="64"/>
      <c r="NA144" s="26"/>
      <c r="NB144" s="26"/>
      <c r="NC144" s="26"/>
      <c r="ND144" s="26"/>
      <c r="NE144" s="26"/>
      <c r="NF144" s="55"/>
      <c r="NG144" s="64"/>
      <c r="NH144" s="26"/>
      <c r="NI144" s="26"/>
      <c r="NJ144" s="26"/>
      <c r="NK144" s="26"/>
      <c r="NL144" s="26"/>
      <c r="NM144" s="55"/>
      <c r="NN144" s="64"/>
      <c r="NO144" s="26"/>
      <c r="NP144" s="26"/>
      <c r="NQ144" s="26"/>
      <c r="NR144" s="26"/>
      <c r="NS144" s="26"/>
      <c r="NT144" s="55"/>
      <c r="NU144" s="64"/>
      <c r="NV144" s="26"/>
      <c r="NW144" s="26"/>
      <c r="NX144" s="26"/>
      <c r="NY144" s="26"/>
      <c r="NZ144" s="26"/>
      <c r="OA144" s="55"/>
      <c r="OB144" s="64"/>
      <c r="OC144" s="26"/>
      <c r="OD144" s="26"/>
      <c r="OE144" s="26"/>
      <c r="OF144" s="26"/>
      <c r="OG144" s="26"/>
      <c r="OH144" s="55"/>
      <c r="OI144" s="64"/>
      <c r="OJ144" s="26"/>
      <c r="OK144" s="26"/>
      <c r="OL144" s="26"/>
      <c r="OM144" s="26"/>
      <c r="ON144" s="26"/>
      <c r="OO144" s="55"/>
      <c r="OP144" s="64"/>
      <c r="OQ144" s="26"/>
      <c r="OR144" s="26"/>
      <c r="OS144" s="26"/>
      <c r="OT144" s="26"/>
      <c r="OU144" s="26"/>
      <c r="OV144" s="55"/>
      <c r="OW144" s="64"/>
      <c r="OX144" s="26"/>
      <c r="OY144" s="26"/>
      <c r="OZ144" s="26"/>
      <c r="PA144" s="26"/>
      <c r="PB144" s="26"/>
      <c r="PC144" s="55"/>
      <c r="PD144" s="64"/>
      <c r="PE144" s="26"/>
      <c r="PF144" s="26"/>
      <c r="PG144" s="26"/>
      <c r="PH144" s="26"/>
      <c r="PI144" s="26"/>
      <c r="PJ144" s="55"/>
      <c r="PK144" s="64"/>
      <c r="PL144" s="26"/>
      <c r="PM144" s="26"/>
      <c r="PN144" s="26"/>
      <c r="PO144" s="26"/>
      <c r="PP144" s="26"/>
      <c r="PQ144" s="55"/>
      <c r="PR144" s="64"/>
    </row>
    <row r="145" spans="1:434" hidden="1">
      <c r="A145" s="169"/>
      <c r="B145" s="40" t="s">
        <v>2170</v>
      </c>
      <c r="C145" s="26"/>
      <c r="D145" s="26"/>
      <c r="E145" s="26"/>
      <c r="F145" s="55"/>
      <c r="G145" s="64"/>
      <c r="H145" s="26"/>
      <c r="I145" s="26"/>
      <c r="J145" s="26"/>
      <c r="K145" s="26"/>
      <c r="L145" s="26"/>
      <c r="M145" s="55"/>
      <c r="N145" s="64"/>
      <c r="O145" s="26"/>
      <c r="P145" s="26"/>
      <c r="Q145" s="26"/>
      <c r="R145" s="26"/>
      <c r="S145" s="26"/>
      <c r="T145" s="55"/>
      <c r="U145" s="64"/>
      <c r="V145" s="26"/>
      <c r="W145" s="26"/>
      <c r="X145" s="26"/>
      <c r="Y145" s="26"/>
      <c r="Z145" s="26"/>
      <c r="AA145" s="55"/>
      <c r="AB145" s="64"/>
      <c r="AC145" s="26"/>
      <c r="AD145" s="26"/>
      <c r="AE145" s="26"/>
      <c r="AF145" s="26"/>
      <c r="AG145" s="26"/>
      <c r="AH145" s="55"/>
      <c r="AI145" s="64"/>
      <c r="AJ145" s="26"/>
      <c r="AK145" s="26"/>
      <c r="AL145" s="26"/>
      <c r="AM145" s="26"/>
      <c r="AN145" s="26"/>
      <c r="AO145" s="55"/>
      <c r="AP145" s="64"/>
      <c r="AQ145" s="26"/>
      <c r="AR145" s="26"/>
      <c r="AS145" s="26"/>
      <c r="AT145" s="26"/>
      <c r="AU145" s="26"/>
      <c r="AV145" s="55"/>
      <c r="AW145" s="64"/>
      <c r="AX145" s="26"/>
      <c r="AY145" s="26"/>
      <c r="AZ145" s="26"/>
      <c r="BA145" s="26"/>
      <c r="BB145" s="26"/>
      <c r="BC145" s="55"/>
      <c r="BD145" s="64"/>
      <c r="BE145" s="26"/>
      <c r="BF145" s="26"/>
      <c r="BG145" s="26"/>
      <c r="BH145" s="26"/>
      <c r="BI145" s="26"/>
      <c r="BJ145" s="55"/>
      <c r="BK145" s="64"/>
      <c r="BL145" s="26"/>
      <c r="BM145" s="26"/>
      <c r="BN145" s="26"/>
      <c r="BO145" s="26"/>
      <c r="BP145" s="26"/>
      <c r="BQ145" s="55"/>
      <c r="BR145" s="64"/>
      <c r="BS145" s="26"/>
      <c r="BT145" s="26"/>
      <c r="BU145" s="26"/>
      <c r="BV145" s="26"/>
      <c r="BW145" s="26"/>
      <c r="BX145" s="55"/>
      <c r="BY145" s="64"/>
      <c r="BZ145" s="26"/>
      <c r="CA145" s="26"/>
      <c r="CB145" s="26"/>
      <c r="CC145" s="26"/>
      <c r="CD145" s="26"/>
      <c r="CE145" s="55"/>
      <c r="CF145" s="64"/>
      <c r="CG145" s="26"/>
      <c r="CH145" s="26"/>
      <c r="CI145" s="26"/>
      <c r="CJ145" s="26"/>
      <c r="CK145" s="26"/>
      <c r="CL145" s="55"/>
      <c r="CM145" s="64"/>
      <c r="CN145" s="26"/>
      <c r="CO145" s="26"/>
      <c r="CP145" s="26"/>
      <c r="CQ145" s="26"/>
      <c r="CR145" s="26"/>
      <c r="CS145" s="55"/>
      <c r="CT145" s="64"/>
      <c r="CU145" s="26"/>
      <c r="CV145" s="26"/>
      <c r="CW145" s="26"/>
      <c r="CX145" s="26"/>
      <c r="CY145" s="26"/>
      <c r="CZ145" s="55"/>
      <c r="DA145" s="64"/>
      <c r="DB145" s="26"/>
      <c r="DC145" s="26"/>
      <c r="DD145" s="26"/>
      <c r="DE145" s="26"/>
      <c r="DF145" s="26"/>
      <c r="DG145" s="55"/>
      <c r="DH145" s="64"/>
      <c r="DI145" s="26"/>
      <c r="DJ145" s="26"/>
      <c r="DK145" s="26"/>
      <c r="DL145" s="26"/>
      <c r="DM145" s="26"/>
      <c r="DN145" s="55"/>
      <c r="DO145" s="64"/>
      <c r="DP145" s="26"/>
      <c r="DQ145" s="26"/>
      <c r="DR145" s="26"/>
      <c r="DS145" s="26"/>
      <c r="DT145" s="26"/>
      <c r="DU145" s="55"/>
      <c r="DV145" s="64"/>
      <c r="DW145" s="26"/>
      <c r="DX145" s="26"/>
      <c r="DY145" s="26"/>
      <c r="DZ145" s="26"/>
      <c r="EA145" s="26"/>
      <c r="EB145" s="55"/>
      <c r="EC145" s="64"/>
      <c r="ED145" s="26"/>
      <c r="EE145" s="26"/>
      <c r="EF145" s="26"/>
      <c r="EG145" s="26"/>
      <c r="EH145" s="26"/>
      <c r="EI145" s="55"/>
      <c r="EJ145" s="64"/>
      <c r="EK145" s="26"/>
      <c r="EL145" s="26"/>
      <c r="EM145" s="26"/>
      <c r="EN145" s="26"/>
      <c r="EO145" s="26"/>
      <c r="EP145" s="55"/>
      <c r="EQ145" s="64"/>
      <c r="ER145" s="26"/>
      <c r="ES145" s="26"/>
      <c r="ET145" s="26"/>
      <c r="EU145" s="26"/>
      <c r="EV145" s="26"/>
      <c r="EW145" s="55"/>
      <c r="EX145" s="64"/>
      <c r="EY145" s="26"/>
      <c r="EZ145" s="26"/>
      <c r="FA145" s="26"/>
      <c r="FB145" s="26"/>
      <c r="FC145" s="26"/>
      <c r="FD145" s="55"/>
      <c r="FE145" s="64"/>
      <c r="FF145" s="26"/>
      <c r="FG145" s="26"/>
      <c r="FH145" s="26"/>
      <c r="FI145" s="26"/>
      <c r="FJ145" s="26"/>
      <c r="FK145" s="55"/>
      <c r="FL145" s="64"/>
      <c r="FM145" s="26"/>
      <c r="FN145" s="26"/>
      <c r="FO145" s="26"/>
      <c r="FP145" s="26"/>
      <c r="FQ145" s="26"/>
      <c r="FR145" s="55"/>
      <c r="FS145" s="64"/>
      <c r="FT145" s="26"/>
      <c r="FU145" s="26"/>
      <c r="FV145" s="26"/>
      <c r="FW145" s="26"/>
      <c r="FX145" s="26"/>
      <c r="FY145" s="55"/>
      <c r="FZ145" s="64"/>
      <c r="GA145" s="26"/>
      <c r="GB145" s="26"/>
      <c r="GC145" s="26"/>
      <c r="GD145" s="26"/>
      <c r="GE145" s="26"/>
      <c r="GF145" s="55"/>
      <c r="GG145" s="64"/>
      <c r="GH145" s="26"/>
      <c r="GI145" s="26"/>
      <c r="GJ145" s="26"/>
      <c r="GK145" s="26"/>
      <c r="GL145" s="26"/>
      <c r="GM145" s="55"/>
      <c r="GN145" s="64"/>
      <c r="GO145" s="26"/>
      <c r="GP145" s="26"/>
      <c r="GQ145" s="26"/>
      <c r="GR145" s="26"/>
      <c r="GS145" s="26"/>
      <c r="GT145" s="55"/>
      <c r="GU145" s="64"/>
      <c r="GV145" s="26"/>
      <c r="GW145" s="26"/>
      <c r="GX145" s="26"/>
      <c r="GY145" s="26"/>
      <c r="GZ145" s="26"/>
      <c r="HA145" s="55"/>
      <c r="HB145" s="64"/>
      <c r="HC145" s="26"/>
      <c r="HD145" s="26"/>
      <c r="HE145" s="26"/>
      <c r="HF145" s="26"/>
      <c r="HG145" s="26"/>
      <c r="HH145" s="55"/>
      <c r="HI145" s="64"/>
      <c r="HJ145" s="26"/>
      <c r="HK145" s="26"/>
      <c r="HL145" s="26"/>
      <c r="HM145" s="26"/>
      <c r="HN145" s="26"/>
      <c r="HO145" s="55"/>
      <c r="HP145" s="64"/>
      <c r="HQ145" s="26"/>
      <c r="HR145" s="26"/>
      <c r="HS145" s="26"/>
      <c r="HT145" s="26"/>
      <c r="HU145" s="26"/>
      <c r="HV145" s="55"/>
      <c r="HW145" s="64"/>
      <c r="HX145" s="26"/>
      <c r="HY145" s="26"/>
      <c r="HZ145" s="26"/>
      <c r="IA145" s="26"/>
      <c r="IB145" s="26"/>
      <c r="IC145" s="55"/>
      <c r="ID145" s="64"/>
      <c r="IE145" s="26"/>
      <c r="IF145" s="26"/>
      <c r="IG145" s="26"/>
      <c r="IH145" s="26"/>
      <c r="II145" s="26"/>
      <c r="IJ145" s="55"/>
      <c r="IK145" s="64"/>
      <c r="IL145" s="26"/>
      <c r="IM145" s="26"/>
      <c r="IN145" s="26"/>
      <c r="IO145" s="26"/>
      <c r="IP145" s="26"/>
      <c r="IQ145" s="55"/>
      <c r="IR145" s="64"/>
      <c r="IS145" s="26"/>
      <c r="IT145" s="26"/>
      <c r="IU145" s="26"/>
      <c r="IV145" s="26"/>
      <c r="IW145" s="26"/>
      <c r="IX145" s="55"/>
      <c r="IY145" s="64"/>
      <c r="IZ145" s="26"/>
      <c r="JA145" s="26"/>
      <c r="JB145" s="26"/>
      <c r="JC145" s="26"/>
      <c r="JD145" s="26"/>
      <c r="JE145" s="55"/>
      <c r="JF145" s="64"/>
      <c r="JG145" s="26"/>
      <c r="JH145" s="26"/>
      <c r="JI145" s="26"/>
      <c r="JJ145" s="26"/>
      <c r="JK145" s="26"/>
      <c r="JL145" s="55"/>
      <c r="JM145" s="64"/>
      <c r="JN145" s="26"/>
      <c r="JO145" s="26"/>
      <c r="JP145" s="26"/>
      <c r="JQ145" s="26"/>
      <c r="JR145" s="26"/>
      <c r="JS145" s="55"/>
      <c r="JT145" s="64"/>
      <c r="JU145" s="26"/>
      <c r="JV145" s="26"/>
      <c r="JW145" s="26"/>
      <c r="JX145" s="26"/>
      <c r="JY145" s="26"/>
      <c r="JZ145" s="55"/>
      <c r="KA145" s="64"/>
      <c r="KB145" s="26"/>
      <c r="KC145" s="26"/>
      <c r="KD145" s="26"/>
      <c r="KE145" s="26"/>
      <c r="KF145" s="26"/>
      <c r="KG145" s="55"/>
      <c r="KH145" s="64"/>
      <c r="KI145" s="26"/>
      <c r="KJ145" s="26"/>
      <c r="KK145" s="26"/>
      <c r="KL145" s="26"/>
      <c r="KM145" s="26"/>
      <c r="KN145" s="55"/>
      <c r="KO145" s="64"/>
      <c r="KP145" s="26"/>
      <c r="KQ145" s="26"/>
      <c r="KR145" s="26"/>
      <c r="KS145" s="26"/>
      <c r="KT145" s="26"/>
      <c r="KU145" s="55"/>
      <c r="KV145" s="64"/>
      <c r="KW145" s="26"/>
      <c r="KX145" s="26"/>
      <c r="KY145" s="26"/>
      <c r="KZ145" s="26"/>
      <c r="LA145" s="26"/>
      <c r="LB145" s="55"/>
      <c r="LC145" s="64"/>
      <c r="LD145" s="26"/>
      <c r="LE145" s="26"/>
      <c r="LF145" s="26"/>
      <c r="LG145" s="26"/>
      <c r="LH145" s="26"/>
      <c r="LI145" s="55"/>
      <c r="LJ145" s="64"/>
      <c r="LK145" s="26"/>
      <c r="LL145" s="26"/>
      <c r="LM145" s="26"/>
      <c r="LN145" s="26"/>
      <c r="LO145" s="26"/>
      <c r="LP145" s="55"/>
      <c r="LQ145" s="64"/>
      <c r="LR145" s="26"/>
      <c r="LS145" s="26"/>
      <c r="LT145" s="26"/>
      <c r="LU145" s="26"/>
      <c r="LV145" s="26"/>
      <c r="LW145" s="55"/>
      <c r="LX145" s="64"/>
      <c r="LY145" s="26"/>
      <c r="LZ145" s="26"/>
      <c r="MA145" s="26"/>
      <c r="MB145" s="26"/>
      <c r="MC145" s="26"/>
      <c r="MD145" s="55"/>
      <c r="ME145" s="64"/>
      <c r="MF145" s="26"/>
      <c r="MG145" s="26"/>
      <c r="MH145" s="26"/>
      <c r="MI145" s="26"/>
      <c r="MJ145" s="26"/>
      <c r="MK145" s="55"/>
      <c r="ML145" s="64"/>
      <c r="MM145" s="26"/>
      <c r="MN145" s="26"/>
      <c r="MO145" s="26"/>
      <c r="MP145" s="26"/>
      <c r="MQ145" s="26"/>
      <c r="MR145" s="55"/>
      <c r="MS145" s="64"/>
      <c r="MT145" s="26"/>
      <c r="MU145" s="26"/>
      <c r="MV145" s="26"/>
      <c r="MW145" s="26"/>
      <c r="MX145" s="26"/>
      <c r="MY145" s="55"/>
      <c r="MZ145" s="64"/>
      <c r="NA145" s="26"/>
      <c r="NB145" s="26"/>
      <c r="NC145" s="26"/>
      <c r="ND145" s="26"/>
      <c r="NE145" s="26"/>
      <c r="NF145" s="55"/>
      <c r="NG145" s="64"/>
      <c r="NH145" s="26"/>
      <c r="NI145" s="26"/>
      <c r="NJ145" s="26"/>
      <c r="NK145" s="26"/>
      <c r="NL145" s="26"/>
      <c r="NM145" s="55"/>
      <c r="NN145" s="64"/>
      <c r="NO145" s="26"/>
      <c r="NP145" s="26"/>
      <c r="NQ145" s="26"/>
      <c r="NR145" s="26"/>
      <c r="NS145" s="26"/>
      <c r="NT145" s="55"/>
      <c r="NU145" s="64"/>
      <c r="NV145" s="26"/>
      <c r="NW145" s="26"/>
      <c r="NX145" s="26"/>
      <c r="NY145" s="26"/>
      <c r="NZ145" s="26"/>
      <c r="OA145" s="55"/>
      <c r="OB145" s="64"/>
      <c r="OC145" s="26"/>
      <c r="OD145" s="26"/>
      <c r="OE145" s="26"/>
      <c r="OF145" s="26"/>
      <c r="OG145" s="26"/>
      <c r="OH145" s="55"/>
      <c r="OI145" s="64"/>
      <c r="OJ145" s="26"/>
      <c r="OK145" s="26"/>
      <c r="OL145" s="26"/>
      <c r="OM145" s="26"/>
      <c r="ON145" s="26"/>
      <c r="OO145" s="55"/>
      <c r="OP145" s="64"/>
      <c r="OQ145" s="26"/>
      <c r="OR145" s="26"/>
      <c r="OS145" s="26"/>
      <c r="OT145" s="26"/>
      <c r="OU145" s="26"/>
      <c r="OV145" s="55"/>
      <c r="OW145" s="64"/>
      <c r="OX145" s="26"/>
      <c r="OY145" s="26"/>
      <c r="OZ145" s="26"/>
      <c r="PA145" s="26"/>
      <c r="PB145" s="26"/>
      <c r="PC145" s="55"/>
      <c r="PD145" s="64"/>
      <c r="PE145" s="26"/>
      <c r="PF145" s="26"/>
      <c r="PG145" s="26"/>
      <c r="PH145" s="26"/>
      <c r="PI145" s="26"/>
      <c r="PJ145" s="55"/>
      <c r="PK145" s="64"/>
      <c r="PL145" s="26"/>
      <c r="PM145" s="26"/>
      <c r="PN145" s="26"/>
      <c r="PO145" s="26"/>
      <c r="PP145" s="26"/>
      <c r="PQ145" s="55"/>
      <c r="PR145" s="64"/>
    </row>
    <row r="146" spans="1:434" hidden="1">
      <c r="A146" s="169"/>
      <c r="B146" s="40" t="s">
        <v>2143</v>
      </c>
      <c r="C146" s="26"/>
      <c r="D146" s="26"/>
      <c r="E146" s="26"/>
      <c r="F146" s="55"/>
      <c r="G146" s="64"/>
      <c r="H146" s="26"/>
      <c r="I146" s="26"/>
      <c r="J146" s="26"/>
      <c r="K146" s="26"/>
      <c r="L146" s="26"/>
      <c r="M146" s="55"/>
      <c r="N146" s="64"/>
      <c r="O146" s="26"/>
      <c r="P146" s="26"/>
      <c r="Q146" s="26"/>
      <c r="R146" s="26"/>
      <c r="S146" s="26"/>
      <c r="T146" s="55"/>
      <c r="U146" s="64"/>
      <c r="V146" s="26"/>
      <c r="W146" s="26"/>
      <c r="X146" s="26"/>
      <c r="Y146" s="26"/>
      <c r="Z146" s="26"/>
      <c r="AA146" s="55"/>
      <c r="AB146" s="64"/>
      <c r="AC146" s="26"/>
      <c r="AD146" s="26"/>
      <c r="AE146" s="26"/>
      <c r="AF146" s="26"/>
      <c r="AG146" s="26"/>
      <c r="AH146" s="55"/>
      <c r="AI146" s="64"/>
      <c r="AJ146" s="26"/>
      <c r="AK146" s="26"/>
      <c r="AL146" s="26"/>
      <c r="AM146" s="26"/>
      <c r="AN146" s="26"/>
      <c r="AO146" s="55"/>
      <c r="AP146" s="64"/>
      <c r="AQ146" s="26"/>
      <c r="AR146" s="26"/>
      <c r="AS146" s="26"/>
      <c r="AT146" s="26"/>
      <c r="AU146" s="26"/>
      <c r="AV146" s="55"/>
      <c r="AW146" s="64"/>
      <c r="AX146" s="26"/>
      <c r="AY146" s="26"/>
      <c r="AZ146" s="26"/>
      <c r="BA146" s="26"/>
      <c r="BB146" s="26"/>
      <c r="BC146" s="55"/>
      <c r="BD146" s="64"/>
      <c r="BE146" s="26"/>
      <c r="BF146" s="26"/>
      <c r="BG146" s="26"/>
      <c r="BH146" s="26"/>
      <c r="BI146" s="26"/>
      <c r="BJ146" s="55"/>
      <c r="BK146" s="64"/>
      <c r="BL146" s="26"/>
      <c r="BM146" s="26"/>
      <c r="BN146" s="26"/>
      <c r="BO146" s="26"/>
      <c r="BP146" s="26"/>
      <c r="BQ146" s="55"/>
      <c r="BR146" s="64"/>
      <c r="BS146" s="26"/>
      <c r="BT146" s="26"/>
      <c r="BU146" s="26"/>
      <c r="BV146" s="26"/>
      <c r="BW146" s="26"/>
      <c r="BX146" s="55"/>
      <c r="BY146" s="64"/>
      <c r="BZ146" s="26"/>
      <c r="CA146" s="26"/>
      <c r="CB146" s="26"/>
      <c r="CC146" s="26"/>
      <c r="CD146" s="26"/>
      <c r="CE146" s="55"/>
      <c r="CF146" s="64"/>
      <c r="CG146" s="26"/>
      <c r="CH146" s="26"/>
      <c r="CI146" s="26"/>
      <c r="CJ146" s="26"/>
      <c r="CK146" s="26"/>
      <c r="CL146" s="55"/>
      <c r="CM146" s="64"/>
      <c r="CN146" s="26"/>
      <c r="CO146" s="26"/>
      <c r="CP146" s="26"/>
      <c r="CQ146" s="26"/>
      <c r="CR146" s="26"/>
      <c r="CS146" s="55"/>
      <c r="CT146" s="64"/>
      <c r="CU146" s="26"/>
      <c r="CV146" s="26"/>
      <c r="CW146" s="26"/>
      <c r="CX146" s="26"/>
      <c r="CY146" s="26"/>
      <c r="CZ146" s="55"/>
      <c r="DA146" s="64"/>
      <c r="DB146" s="26"/>
      <c r="DC146" s="26"/>
      <c r="DD146" s="26"/>
      <c r="DE146" s="26"/>
      <c r="DF146" s="26"/>
      <c r="DG146" s="55"/>
      <c r="DH146" s="64"/>
      <c r="DI146" s="26"/>
      <c r="DJ146" s="26"/>
      <c r="DK146" s="26"/>
      <c r="DL146" s="26"/>
      <c r="DM146" s="26"/>
      <c r="DN146" s="55"/>
      <c r="DO146" s="64"/>
      <c r="DP146" s="26"/>
      <c r="DQ146" s="26"/>
      <c r="DR146" s="26"/>
      <c r="DS146" s="26"/>
      <c r="DT146" s="26"/>
      <c r="DU146" s="55"/>
      <c r="DV146" s="64"/>
      <c r="DW146" s="26"/>
      <c r="DX146" s="26"/>
      <c r="DY146" s="26"/>
      <c r="DZ146" s="26"/>
      <c r="EA146" s="26"/>
      <c r="EB146" s="55"/>
      <c r="EC146" s="64"/>
      <c r="ED146" s="26"/>
      <c r="EE146" s="26"/>
      <c r="EF146" s="26"/>
      <c r="EG146" s="26"/>
      <c r="EH146" s="26"/>
      <c r="EI146" s="55"/>
      <c r="EJ146" s="64"/>
      <c r="EK146" s="26"/>
      <c r="EL146" s="26"/>
      <c r="EM146" s="26"/>
      <c r="EN146" s="26"/>
      <c r="EO146" s="26"/>
      <c r="EP146" s="55"/>
      <c r="EQ146" s="64"/>
      <c r="ER146" s="26"/>
      <c r="ES146" s="26"/>
      <c r="ET146" s="26"/>
      <c r="EU146" s="26"/>
      <c r="EV146" s="26"/>
      <c r="EW146" s="55"/>
      <c r="EX146" s="64"/>
      <c r="EY146" s="26"/>
      <c r="EZ146" s="26"/>
      <c r="FA146" s="26"/>
      <c r="FB146" s="26"/>
      <c r="FC146" s="26"/>
      <c r="FD146" s="55"/>
      <c r="FE146" s="64"/>
      <c r="FF146" s="26"/>
      <c r="FG146" s="26"/>
      <c r="FH146" s="26"/>
      <c r="FI146" s="26"/>
      <c r="FJ146" s="26"/>
      <c r="FK146" s="55"/>
      <c r="FL146" s="64"/>
      <c r="FM146" s="26"/>
      <c r="FN146" s="26"/>
      <c r="FO146" s="26"/>
      <c r="FP146" s="26"/>
      <c r="FQ146" s="26"/>
      <c r="FR146" s="55"/>
      <c r="FS146" s="64"/>
      <c r="FT146" s="26"/>
      <c r="FU146" s="26"/>
      <c r="FV146" s="26"/>
      <c r="FW146" s="26"/>
      <c r="FX146" s="26"/>
      <c r="FY146" s="55"/>
      <c r="FZ146" s="64"/>
      <c r="GA146" s="26"/>
      <c r="GB146" s="26"/>
      <c r="GC146" s="26"/>
      <c r="GD146" s="26"/>
      <c r="GE146" s="26"/>
      <c r="GF146" s="55"/>
      <c r="GG146" s="64"/>
      <c r="GH146" s="26"/>
      <c r="GI146" s="26"/>
      <c r="GJ146" s="26"/>
      <c r="GK146" s="26"/>
      <c r="GL146" s="26"/>
      <c r="GM146" s="55"/>
      <c r="GN146" s="64"/>
      <c r="GO146" s="26"/>
      <c r="GP146" s="26"/>
      <c r="GQ146" s="26"/>
      <c r="GR146" s="26"/>
      <c r="GS146" s="26"/>
      <c r="GT146" s="55"/>
      <c r="GU146" s="64"/>
      <c r="GV146" s="26"/>
      <c r="GW146" s="26"/>
      <c r="GX146" s="26"/>
      <c r="GY146" s="26"/>
      <c r="GZ146" s="26"/>
      <c r="HA146" s="55"/>
      <c r="HB146" s="64"/>
      <c r="HC146" s="26"/>
      <c r="HD146" s="26"/>
      <c r="HE146" s="26"/>
      <c r="HF146" s="26"/>
      <c r="HG146" s="26"/>
      <c r="HH146" s="55"/>
      <c r="HI146" s="64"/>
      <c r="HJ146" s="26"/>
      <c r="HK146" s="26"/>
      <c r="HL146" s="26"/>
      <c r="HM146" s="26"/>
      <c r="HN146" s="26"/>
      <c r="HO146" s="55"/>
      <c r="HP146" s="64"/>
      <c r="HQ146" s="26"/>
      <c r="HR146" s="26"/>
      <c r="HS146" s="26"/>
      <c r="HT146" s="26"/>
      <c r="HU146" s="26"/>
      <c r="HV146" s="55"/>
      <c r="HW146" s="64"/>
      <c r="HX146" s="26"/>
      <c r="HY146" s="26"/>
      <c r="HZ146" s="26"/>
      <c r="IA146" s="26"/>
      <c r="IB146" s="26"/>
      <c r="IC146" s="55"/>
      <c r="ID146" s="64"/>
      <c r="IE146" s="26"/>
      <c r="IF146" s="26"/>
      <c r="IG146" s="26"/>
      <c r="IH146" s="26"/>
      <c r="II146" s="26"/>
      <c r="IJ146" s="55"/>
      <c r="IK146" s="64"/>
      <c r="IL146" s="26"/>
      <c r="IM146" s="26"/>
      <c r="IN146" s="26"/>
      <c r="IO146" s="26"/>
      <c r="IP146" s="26"/>
      <c r="IQ146" s="55"/>
      <c r="IR146" s="64"/>
      <c r="IS146" s="26"/>
      <c r="IT146" s="26"/>
      <c r="IU146" s="26"/>
      <c r="IV146" s="26"/>
      <c r="IW146" s="26"/>
      <c r="IX146" s="55"/>
      <c r="IY146" s="64"/>
      <c r="IZ146" s="26"/>
      <c r="JA146" s="26"/>
      <c r="JB146" s="26"/>
      <c r="JC146" s="26"/>
      <c r="JD146" s="26"/>
      <c r="JE146" s="55"/>
      <c r="JF146" s="64"/>
      <c r="JG146" s="26"/>
      <c r="JH146" s="26"/>
      <c r="JI146" s="26"/>
      <c r="JJ146" s="26"/>
      <c r="JK146" s="26"/>
      <c r="JL146" s="55"/>
      <c r="JM146" s="64"/>
      <c r="JN146" s="26"/>
      <c r="JO146" s="26"/>
      <c r="JP146" s="26"/>
      <c r="JQ146" s="26"/>
      <c r="JR146" s="26"/>
      <c r="JS146" s="55"/>
      <c r="JT146" s="64"/>
      <c r="JU146" s="26"/>
      <c r="JV146" s="26"/>
      <c r="JW146" s="26"/>
      <c r="JX146" s="26"/>
      <c r="JY146" s="26"/>
      <c r="JZ146" s="55"/>
      <c r="KA146" s="64"/>
      <c r="KB146" s="26"/>
      <c r="KC146" s="26"/>
      <c r="KD146" s="26"/>
      <c r="KE146" s="26"/>
      <c r="KF146" s="26"/>
      <c r="KG146" s="55"/>
      <c r="KH146" s="64"/>
      <c r="KI146" s="26"/>
      <c r="KJ146" s="26"/>
      <c r="KK146" s="26"/>
      <c r="KL146" s="26"/>
      <c r="KM146" s="26"/>
      <c r="KN146" s="55"/>
      <c r="KO146" s="64"/>
      <c r="KP146" s="26"/>
      <c r="KQ146" s="26"/>
      <c r="KR146" s="26"/>
      <c r="KS146" s="26"/>
      <c r="KT146" s="26"/>
      <c r="KU146" s="55"/>
      <c r="KV146" s="64"/>
      <c r="KW146" s="26"/>
      <c r="KX146" s="26"/>
      <c r="KY146" s="26"/>
      <c r="KZ146" s="26"/>
      <c r="LA146" s="26"/>
      <c r="LB146" s="55"/>
      <c r="LC146" s="64"/>
      <c r="LD146" s="26"/>
      <c r="LE146" s="26"/>
      <c r="LF146" s="26"/>
      <c r="LG146" s="26"/>
      <c r="LH146" s="26"/>
      <c r="LI146" s="55"/>
      <c r="LJ146" s="64"/>
      <c r="LK146" s="26"/>
      <c r="LL146" s="26"/>
      <c r="LM146" s="26"/>
      <c r="LN146" s="26"/>
      <c r="LO146" s="26"/>
      <c r="LP146" s="55"/>
      <c r="LQ146" s="64"/>
      <c r="LR146" s="26"/>
      <c r="LS146" s="26"/>
      <c r="LT146" s="26"/>
      <c r="LU146" s="26"/>
      <c r="LV146" s="26"/>
      <c r="LW146" s="55"/>
      <c r="LX146" s="64"/>
      <c r="LY146" s="26"/>
      <c r="LZ146" s="26"/>
      <c r="MA146" s="26"/>
      <c r="MB146" s="26"/>
      <c r="MC146" s="26"/>
      <c r="MD146" s="55"/>
      <c r="ME146" s="64"/>
      <c r="MF146" s="26"/>
      <c r="MG146" s="26"/>
      <c r="MH146" s="26"/>
      <c r="MI146" s="26"/>
      <c r="MJ146" s="26"/>
      <c r="MK146" s="55"/>
      <c r="ML146" s="64"/>
      <c r="MM146" s="26"/>
      <c r="MN146" s="26"/>
      <c r="MO146" s="26"/>
      <c r="MP146" s="26"/>
      <c r="MQ146" s="26"/>
      <c r="MR146" s="55"/>
      <c r="MS146" s="64"/>
      <c r="MT146" s="26"/>
      <c r="MU146" s="26"/>
      <c r="MV146" s="26"/>
      <c r="MW146" s="26"/>
      <c r="MX146" s="26"/>
      <c r="MY146" s="55"/>
      <c r="MZ146" s="64"/>
      <c r="NA146" s="26"/>
      <c r="NB146" s="26"/>
      <c r="NC146" s="26"/>
      <c r="ND146" s="26"/>
      <c r="NE146" s="26"/>
      <c r="NF146" s="55"/>
      <c r="NG146" s="64"/>
      <c r="NH146" s="26"/>
      <c r="NI146" s="26"/>
      <c r="NJ146" s="26"/>
      <c r="NK146" s="26"/>
      <c r="NL146" s="26"/>
      <c r="NM146" s="55"/>
      <c r="NN146" s="64"/>
      <c r="NO146" s="26"/>
      <c r="NP146" s="26"/>
      <c r="NQ146" s="26"/>
      <c r="NR146" s="26"/>
      <c r="NS146" s="26"/>
      <c r="NT146" s="55"/>
      <c r="NU146" s="64"/>
      <c r="NV146" s="26"/>
      <c r="NW146" s="26"/>
      <c r="NX146" s="26"/>
      <c r="NY146" s="26"/>
      <c r="NZ146" s="26"/>
      <c r="OA146" s="55"/>
      <c r="OB146" s="64"/>
      <c r="OC146" s="26"/>
      <c r="OD146" s="26"/>
      <c r="OE146" s="26"/>
      <c r="OF146" s="26"/>
      <c r="OG146" s="26"/>
      <c r="OH146" s="55"/>
      <c r="OI146" s="64"/>
      <c r="OJ146" s="26"/>
      <c r="OK146" s="26"/>
      <c r="OL146" s="26"/>
      <c r="OM146" s="26"/>
      <c r="ON146" s="26"/>
      <c r="OO146" s="55"/>
      <c r="OP146" s="64"/>
      <c r="OQ146" s="26"/>
      <c r="OR146" s="26"/>
      <c r="OS146" s="26"/>
      <c r="OT146" s="26"/>
      <c r="OU146" s="26"/>
      <c r="OV146" s="55"/>
      <c r="OW146" s="64"/>
      <c r="OX146" s="26"/>
      <c r="OY146" s="26"/>
      <c r="OZ146" s="26"/>
      <c r="PA146" s="26"/>
      <c r="PB146" s="26"/>
      <c r="PC146" s="55"/>
      <c r="PD146" s="64"/>
      <c r="PE146" s="26"/>
      <c r="PF146" s="26"/>
      <c r="PG146" s="26"/>
      <c r="PH146" s="26"/>
      <c r="PI146" s="26"/>
      <c r="PJ146" s="55"/>
      <c r="PK146" s="64"/>
      <c r="PL146" s="26"/>
      <c r="PM146" s="26"/>
      <c r="PN146" s="26"/>
      <c r="PO146" s="26"/>
      <c r="PP146" s="26"/>
      <c r="PQ146" s="55"/>
      <c r="PR146" s="64"/>
    </row>
    <row r="147" spans="1:434" hidden="1">
      <c r="A147" s="169"/>
      <c r="B147" s="40" t="s">
        <v>2171</v>
      </c>
      <c r="C147" s="26"/>
      <c r="D147" s="26"/>
      <c r="E147" s="26"/>
      <c r="F147" s="55"/>
      <c r="G147" s="64"/>
      <c r="H147" s="26"/>
      <c r="I147" s="26"/>
      <c r="J147" s="26"/>
      <c r="K147" s="26"/>
      <c r="L147" s="26"/>
      <c r="M147" s="55"/>
      <c r="N147" s="64"/>
      <c r="O147" s="26"/>
      <c r="P147" s="26"/>
      <c r="Q147" s="26"/>
      <c r="R147" s="26"/>
      <c r="S147" s="26"/>
      <c r="T147" s="55"/>
      <c r="U147" s="64"/>
      <c r="V147" s="26"/>
      <c r="W147" s="26"/>
      <c r="X147" s="26"/>
      <c r="Y147" s="26"/>
      <c r="Z147" s="26"/>
      <c r="AA147" s="55"/>
      <c r="AB147" s="64"/>
      <c r="AC147" s="26"/>
      <c r="AD147" s="26"/>
      <c r="AE147" s="26"/>
      <c r="AF147" s="26"/>
      <c r="AG147" s="26"/>
      <c r="AH147" s="55"/>
      <c r="AI147" s="64"/>
      <c r="AJ147" s="26"/>
      <c r="AK147" s="26"/>
      <c r="AL147" s="26"/>
      <c r="AM147" s="26"/>
      <c r="AN147" s="26"/>
      <c r="AO147" s="55"/>
      <c r="AP147" s="64"/>
      <c r="AQ147" s="26"/>
      <c r="AR147" s="26"/>
      <c r="AS147" s="26"/>
      <c r="AT147" s="26"/>
      <c r="AU147" s="26"/>
      <c r="AV147" s="55"/>
      <c r="AW147" s="64"/>
      <c r="AX147" s="26"/>
      <c r="AY147" s="26"/>
      <c r="AZ147" s="26"/>
      <c r="BA147" s="26"/>
      <c r="BB147" s="26"/>
      <c r="BC147" s="55"/>
      <c r="BD147" s="64"/>
      <c r="BE147" s="26"/>
      <c r="BF147" s="26"/>
      <c r="BG147" s="26"/>
      <c r="BH147" s="26"/>
      <c r="BI147" s="26"/>
      <c r="BJ147" s="55"/>
      <c r="BK147" s="64"/>
      <c r="BL147" s="26"/>
      <c r="BM147" s="26"/>
      <c r="BN147" s="26"/>
      <c r="BO147" s="26"/>
      <c r="BP147" s="26"/>
      <c r="BQ147" s="55"/>
      <c r="BR147" s="64"/>
      <c r="BS147" s="26"/>
      <c r="BT147" s="26"/>
      <c r="BU147" s="26"/>
      <c r="BV147" s="26"/>
      <c r="BW147" s="26"/>
      <c r="BX147" s="55"/>
      <c r="BY147" s="64"/>
      <c r="BZ147" s="26"/>
      <c r="CA147" s="26"/>
      <c r="CB147" s="26"/>
      <c r="CC147" s="26"/>
      <c r="CD147" s="26"/>
      <c r="CE147" s="55"/>
      <c r="CF147" s="64"/>
      <c r="CG147" s="26"/>
      <c r="CH147" s="26"/>
      <c r="CI147" s="26"/>
      <c r="CJ147" s="26"/>
      <c r="CK147" s="26"/>
      <c r="CL147" s="55"/>
      <c r="CM147" s="64"/>
      <c r="CN147" s="26"/>
      <c r="CO147" s="26"/>
      <c r="CP147" s="26"/>
      <c r="CQ147" s="26"/>
      <c r="CR147" s="26"/>
      <c r="CS147" s="55"/>
      <c r="CT147" s="64"/>
      <c r="CU147" s="26"/>
      <c r="CV147" s="26"/>
      <c r="CW147" s="26"/>
      <c r="CX147" s="26"/>
      <c r="CY147" s="26"/>
      <c r="CZ147" s="55"/>
      <c r="DA147" s="64"/>
      <c r="DB147" s="26"/>
      <c r="DC147" s="26"/>
      <c r="DD147" s="26"/>
      <c r="DE147" s="26"/>
      <c r="DF147" s="26"/>
      <c r="DG147" s="55"/>
      <c r="DH147" s="64"/>
      <c r="DI147" s="26"/>
      <c r="DJ147" s="26"/>
      <c r="DK147" s="26"/>
      <c r="DL147" s="26"/>
      <c r="DM147" s="26"/>
      <c r="DN147" s="55"/>
      <c r="DO147" s="64"/>
      <c r="DP147" s="26"/>
      <c r="DQ147" s="26"/>
      <c r="DR147" s="26"/>
      <c r="DS147" s="26"/>
      <c r="DT147" s="26"/>
      <c r="DU147" s="55"/>
      <c r="DV147" s="64"/>
      <c r="DW147" s="26"/>
      <c r="DX147" s="26"/>
      <c r="DY147" s="26"/>
      <c r="DZ147" s="26"/>
      <c r="EA147" s="26"/>
      <c r="EB147" s="55"/>
      <c r="EC147" s="64"/>
      <c r="ED147" s="26"/>
      <c r="EE147" s="26"/>
      <c r="EF147" s="26"/>
      <c r="EG147" s="26"/>
      <c r="EH147" s="26"/>
      <c r="EI147" s="55"/>
      <c r="EJ147" s="64"/>
      <c r="EK147" s="26"/>
      <c r="EL147" s="26"/>
      <c r="EM147" s="26"/>
      <c r="EN147" s="26"/>
      <c r="EO147" s="26"/>
      <c r="EP147" s="55"/>
      <c r="EQ147" s="64"/>
      <c r="ER147" s="26"/>
      <c r="ES147" s="26"/>
      <c r="ET147" s="26"/>
      <c r="EU147" s="26"/>
      <c r="EV147" s="26"/>
      <c r="EW147" s="55"/>
      <c r="EX147" s="64"/>
      <c r="EY147" s="26"/>
      <c r="EZ147" s="26"/>
      <c r="FA147" s="26"/>
      <c r="FB147" s="26"/>
      <c r="FC147" s="26"/>
      <c r="FD147" s="55"/>
      <c r="FE147" s="64"/>
      <c r="FF147" s="26"/>
      <c r="FG147" s="26"/>
      <c r="FH147" s="26"/>
      <c r="FI147" s="26"/>
      <c r="FJ147" s="26"/>
      <c r="FK147" s="55"/>
      <c r="FL147" s="64"/>
      <c r="FM147" s="26"/>
      <c r="FN147" s="26"/>
      <c r="FO147" s="26"/>
      <c r="FP147" s="26"/>
      <c r="FQ147" s="26"/>
      <c r="FR147" s="55"/>
      <c r="FS147" s="64"/>
      <c r="FT147" s="26"/>
      <c r="FU147" s="26"/>
      <c r="FV147" s="26"/>
      <c r="FW147" s="26"/>
      <c r="FX147" s="26"/>
      <c r="FY147" s="55"/>
      <c r="FZ147" s="64"/>
      <c r="GA147" s="26"/>
      <c r="GB147" s="26"/>
      <c r="GC147" s="26"/>
      <c r="GD147" s="26"/>
      <c r="GE147" s="26"/>
      <c r="GF147" s="55"/>
      <c r="GG147" s="64"/>
      <c r="GH147" s="26"/>
      <c r="GI147" s="26"/>
      <c r="GJ147" s="26"/>
      <c r="GK147" s="26"/>
      <c r="GL147" s="26"/>
      <c r="GM147" s="55"/>
      <c r="GN147" s="64"/>
      <c r="GO147" s="26"/>
      <c r="GP147" s="26"/>
      <c r="GQ147" s="26"/>
      <c r="GR147" s="26"/>
      <c r="GS147" s="26"/>
      <c r="GT147" s="55"/>
      <c r="GU147" s="64"/>
      <c r="GV147" s="26"/>
      <c r="GW147" s="26"/>
      <c r="GX147" s="26"/>
      <c r="GY147" s="26"/>
      <c r="GZ147" s="26"/>
      <c r="HA147" s="55"/>
      <c r="HB147" s="64"/>
      <c r="HC147" s="26"/>
      <c r="HD147" s="26"/>
      <c r="HE147" s="26"/>
      <c r="HF147" s="26"/>
      <c r="HG147" s="26"/>
      <c r="HH147" s="55"/>
      <c r="HI147" s="64"/>
      <c r="HJ147" s="26"/>
      <c r="HK147" s="26"/>
      <c r="HL147" s="26"/>
      <c r="HM147" s="26"/>
      <c r="HN147" s="26"/>
      <c r="HO147" s="55"/>
      <c r="HP147" s="64"/>
      <c r="HQ147" s="26"/>
      <c r="HR147" s="26"/>
      <c r="HS147" s="26"/>
      <c r="HT147" s="26"/>
      <c r="HU147" s="26"/>
      <c r="HV147" s="55"/>
      <c r="HW147" s="64"/>
      <c r="HX147" s="26"/>
      <c r="HY147" s="26"/>
      <c r="HZ147" s="26"/>
      <c r="IA147" s="26"/>
      <c r="IB147" s="26"/>
      <c r="IC147" s="55"/>
      <c r="ID147" s="64"/>
      <c r="IE147" s="26"/>
      <c r="IF147" s="26"/>
      <c r="IG147" s="26"/>
      <c r="IH147" s="26"/>
      <c r="II147" s="26"/>
      <c r="IJ147" s="55"/>
      <c r="IK147" s="64"/>
      <c r="IL147" s="26"/>
      <c r="IM147" s="26"/>
      <c r="IN147" s="26"/>
      <c r="IO147" s="26"/>
      <c r="IP147" s="26"/>
      <c r="IQ147" s="55"/>
      <c r="IR147" s="64"/>
      <c r="IS147" s="26"/>
      <c r="IT147" s="26"/>
      <c r="IU147" s="26"/>
      <c r="IV147" s="26"/>
      <c r="IW147" s="26"/>
      <c r="IX147" s="55"/>
      <c r="IY147" s="64"/>
      <c r="IZ147" s="26"/>
      <c r="JA147" s="26"/>
      <c r="JB147" s="26"/>
      <c r="JC147" s="26"/>
      <c r="JD147" s="26"/>
      <c r="JE147" s="55"/>
      <c r="JF147" s="64"/>
      <c r="JG147" s="26"/>
      <c r="JH147" s="26"/>
      <c r="JI147" s="26"/>
      <c r="JJ147" s="26"/>
      <c r="JK147" s="26"/>
      <c r="JL147" s="55"/>
      <c r="JM147" s="64"/>
      <c r="JN147" s="26"/>
      <c r="JO147" s="26"/>
      <c r="JP147" s="26"/>
      <c r="JQ147" s="26"/>
      <c r="JR147" s="26"/>
      <c r="JS147" s="55"/>
      <c r="JT147" s="64"/>
      <c r="JU147" s="26"/>
      <c r="JV147" s="26"/>
      <c r="JW147" s="26"/>
      <c r="JX147" s="26"/>
      <c r="JY147" s="26"/>
      <c r="JZ147" s="55"/>
      <c r="KA147" s="64"/>
      <c r="KB147" s="26"/>
      <c r="KC147" s="26"/>
      <c r="KD147" s="26"/>
      <c r="KE147" s="26"/>
      <c r="KF147" s="26"/>
      <c r="KG147" s="55"/>
      <c r="KH147" s="64"/>
      <c r="KI147" s="26"/>
      <c r="KJ147" s="26"/>
      <c r="KK147" s="26"/>
      <c r="KL147" s="26"/>
      <c r="KM147" s="26"/>
      <c r="KN147" s="55"/>
      <c r="KO147" s="64"/>
      <c r="KP147" s="26"/>
      <c r="KQ147" s="26"/>
      <c r="KR147" s="26"/>
      <c r="KS147" s="26"/>
      <c r="KT147" s="26"/>
      <c r="KU147" s="55"/>
      <c r="KV147" s="64"/>
      <c r="KW147" s="26"/>
      <c r="KX147" s="26"/>
      <c r="KY147" s="26"/>
      <c r="KZ147" s="26"/>
      <c r="LA147" s="26"/>
      <c r="LB147" s="55"/>
      <c r="LC147" s="64"/>
      <c r="LD147" s="26"/>
      <c r="LE147" s="26"/>
      <c r="LF147" s="26"/>
      <c r="LG147" s="26"/>
      <c r="LH147" s="26"/>
      <c r="LI147" s="55"/>
      <c r="LJ147" s="64"/>
      <c r="LK147" s="26"/>
      <c r="LL147" s="26"/>
      <c r="LM147" s="26"/>
      <c r="LN147" s="26"/>
      <c r="LO147" s="26"/>
      <c r="LP147" s="55"/>
      <c r="LQ147" s="64"/>
      <c r="LR147" s="26"/>
      <c r="LS147" s="26"/>
      <c r="LT147" s="26"/>
      <c r="LU147" s="26"/>
      <c r="LV147" s="26"/>
      <c r="LW147" s="55"/>
      <c r="LX147" s="64"/>
      <c r="LY147" s="26"/>
      <c r="LZ147" s="26"/>
      <c r="MA147" s="26"/>
      <c r="MB147" s="26"/>
      <c r="MC147" s="26"/>
      <c r="MD147" s="55"/>
      <c r="ME147" s="64"/>
      <c r="MF147" s="26"/>
      <c r="MG147" s="26"/>
      <c r="MH147" s="26"/>
      <c r="MI147" s="26"/>
      <c r="MJ147" s="26"/>
      <c r="MK147" s="55"/>
      <c r="ML147" s="64"/>
      <c r="MM147" s="26"/>
      <c r="MN147" s="26"/>
      <c r="MO147" s="26"/>
      <c r="MP147" s="26"/>
      <c r="MQ147" s="26"/>
      <c r="MR147" s="55"/>
      <c r="MS147" s="64"/>
      <c r="MT147" s="26"/>
      <c r="MU147" s="26"/>
      <c r="MV147" s="26"/>
      <c r="MW147" s="26"/>
      <c r="MX147" s="26"/>
      <c r="MY147" s="55"/>
      <c r="MZ147" s="64"/>
      <c r="NA147" s="26"/>
      <c r="NB147" s="26"/>
      <c r="NC147" s="26"/>
      <c r="ND147" s="26"/>
      <c r="NE147" s="26"/>
      <c r="NF147" s="55"/>
      <c r="NG147" s="64"/>
      <c r="NH147" s="26"/>
      <c r="NI147" s="26"/>
      <c r="NJ147" s="26"/>
      <c r="NK147" s="26"/>
      <c r="NL147" s="26"/>
      <c r="NM147" s="55"/>
      <c r="NN147" s="64"/>
      <c r="NO147" s="26"/>
      <c r="NP147" s="26"/>
      <c r="NQ147" s="26"/>
      <c r="NR147" s="26"/>
      <c r="NS147" s="26"/>
      <c r="NT147" s="55"/>
      <c r="NU147" s="64"/>
      <c r="NV147" s="26"/>
      <c r="NW147" s="26"/>
      <c r="NX147" s="26"/>
      <c r="NY147" s="26"/>
      <c r="NZ147" s="26"/>
      <c r="OA147" s="55"/>
      <c r="OB147" s="64"/>
      <c r="OC147" s="26"/>
      <c r="OD147" s="26"/>
      <c r="OE147" s="26"/>
      <c r="OF147" s="26"/>
      <c r="OG147" s="26"/>
      <c r="OH147" s="55"/>
      <c r="OI147" s="64"/>
      <c r="OJ147" s="26"/>
      <c r="OK147" s="26"/>
      <c r="OL147" s="26"/>
      <c r="OM147" s="26"/>
      <c r="ON147" s="26"/>
      <c r="OO147" s="55"/>
      <c r="OP147" s="64"/>
      <c r="OQ147" s="26"/>
      <c r="OR147" s="26"/>
      <c r="OS147" s="26"/>
      <c r="OT147" s="26"/>
      <c r="OU147" s="26"/>
      <c r="OV147" s="55"/>
      <c r="OW147" s="64"/>
      <c r="OX147" s="26"/>
      <c r="OY147" s="26"/>
      <c r="OZ147" s="26"/>
      <c r="PA147" s="26"/>
      <c r="PB147" s="26"/>
      <c r="PC147" s="55"/>
      <c r="PD147" s="64"/>
      <c r="PE147" s="26"/>
      <c r="PF147" s="26"/>
      <c r="PG147" s="26"/>
      <c r="PH147" s="26"/>
      <c r="PI147" s="26"/>
      <c r="PJ147" s="55"/>
      <c r="PK147" s="64"/>
      <c r="PL147" s="26"/>
      <c r="PM147" s="26"/>
      <c r="PN147" s="26"/>
      <c r="PO147" s="26"/>
      <c r="PP147" s="26"/>
      <c r="PQ147" s="55"/>
      <c r="PR147" s="64"/>
    </row>
    <row r="148" spans="1:434" s="48" customFormat="1" hidden="1">
      <c r="A148" s="169"/>
      <c r="B148" s="49" t="s">
        <v>2172</v>
      </c>
      <c r="C148" s="50">
        <v>465</v>
      </c>
      <c r="D148" s="50">
        <v>465</v>
      </c>
      <c r="E148" s="50">
        <v>465</v>
      </c>
      <c r="F148" s="55"/>
      <c r="G148" s="64"/>
      <c r="H148" s="50">
        <v>465</v>
      </c>
      <c r="I148" s="50"/>
      <c r="J148" s="50"/>
      <c r="K148" s="50"/>
      <c r="L148" s="50"/>
      <c r="M148" s="55"/>
      <c r="N148" s="64"/>
      <c r="O148" s="50"/>
      <c r="P148" s="50"/>
      <c r="Q148" s="50"/>
      <c r="R148" s="50"/>
      <c r="S148" s="50"/>
      <c r="T148" s="55"/>
      <c r="U148" s="64"/>
      <c r="V148" s="50">
        <v>240</v>
      </c>
      <c r="W148" s="50">
        <v>350</v>
      </c>
      <c r="X148" s="50">
        <v>380</v>
      </c>
      <c r="Y148" s="50">
        <v>380</v>
      </c>
      <c r="Z148" s="50"/>
      <c r="AA148" s="55"/>
      <c r="AB148" s="64"/>
      <c r="AC148" s="50">
        <v>328</v>
      </c>
      <c r="AD148" s="50">
        <v>185</v>
      </c>
      <c r="AE148" s="50">
        <v>330</v>
      </c>
      <c r="AF148" s="50"/>
      <c r="AG148" s="50"/>
      <c r="AH148" s="55"/>
      <c r="AI148" s="64"/>
      <c r="AJ148" s="50">
        <v>328</v>
      </c>
      <c r="AK148" s="50">
        <v>185</v>
      </c>
      <c r="AL148" s="50">
        <v>330</v>
      </c>
      <c r="AM148" s="50">
        <v>465</v>
      </c>
      <c r="AN148" s="50">
        <v>465</v>
      </c>
      <c r="AO148" s="55"/>
      <c r="AP148" s="64"/>
      <c r="AQ148" s="50">
        <v>328</v>
      </c>
      <c r="AR148" s="50">
        <v>185</v>
      </c>
      <c r="AS148" s="50">
        <v>230</v>
      </c>
      <c r="AT148" s="50"/>
      <c r="AU148" s="50"/>
      <c r="AV148" s="55"/>
      <c r="AW148" s="64"/>
      <c r="AX148" s="50">
        <v>120</v>
      </c>
      <c r="AY148" s="50">
        <v>230</v>
      </c>
      <c r="AZ148" s="50"/>
      <c r="BA148" s="50"/>
      <c r="BB148" s="50"/>
      <c r="BC148" s="55"/>
      <c r="BD148" s="64"/>
      <c r="BE148" s="50"/>
      <c r="BF148" s="50"/>
      <c r="BG148" s="50"/>
      <c r="BH148" s="50"/>
      <c r="BI148" s="50"/>
      <c r="BJ148" s="55"/>
      <c r="BK148" s="64"/>
      <c r="BL148" s="50"/>
      <c r="BM148" s="50"/>
      <c r="BN148" s="50">
        <v>300</v>
      </c>
      <c r="BO148" s="50">
        <v>180</v>
      </c>
      <c r="BP148" s="50">
        <v>160</v>
      </c>
      <c r="BQ148" s="55"/>
      <c r="BR148" s="64"/>
      <c r="BS148" s="50"/>
      <c r="BT148" s="50"/>
      <c r="BU148" s="50"/>
      <c r="BV148" s="50"/>
      <c r="BW148" s="50">
        <v>300</v>
      </c>
      <c r="BX148" s="55"/>
      <c r="BY148" s="64"/>
      <c r="BZ148" s="50"/>
      <c r="CA148" s="50"/>
      <c r="CB148" s="50">
        <v>300</v>
      </c>
      <c r="CC148" s="50">
        <v>180</v>
      </c>
      <c r="CD148" s="50">
        <v>160</v>
      </c>
      <c r="CE148" s="55"/>
      <c r="CF148" s="64"/>
      <c r="CG148" s="50"/>
      <c r="CH148" s="50"/>
      <c r="CI148" s="50">
        <v>300</v>
      </c>
      <c r="CJ148" s="50">
        <v>180</v>
      </c>
      <c r="CK148" s="50">
        <v>160</v>
      </c>
      <c r="CL148" s="55"/>
      <c r="CM148" s="64"/>
      <c r="CN148" s="50"/>
      <c r="CO148" s="50"/>
      <c r="CP148" s="50"/>
      <c r="CQ148" s="50"/>
      <c r="CR148" s="50"/>
      <c r="CS148" s="55"/>
      <c r="CT148" s="64"/>
      <c r="CU148" s="50"/>
      <c r="CV148" s="50">
        <v>180</v>
      </c>
      <c r="CW148" s="50">
        <v>300</v>
      </c>
      <c r="CX148" s="50">
        <v>465</v>
      </c>
      <c r="CY148" s="50"/>
      <c r="CZ148" s="55"/>
      <c r="DA148" s="64"/>
      <c r="DB148" s="50"/>
      <c r="DC148" s="50">
        <v>180</v>
      </c>
      <c r="DD148" s="50"/>
      <c r="DE148" s="50"/>
      <c r="DF148" s="50"/>
      <c r="DG148" s="55"/>
      <c r="DH148" s="64"/>
      <c r="DI148" s="50"/>
      <c r="DJ148" s="50"/>
      <c r="DK148" s="50">
        <v>345</v>
      </c>
      <c r="DL148" s="50">
        <v>345</v>
      </c>
      <c r="DM148" s="50">
        <v>465</v>
      </c>
      <c r="DN148" s="55"/>
      <c r="DO148" s="64"/>
      <c r="DP148" s="50"/>
      <c r="DQ148" s="50"/>
      <c r="DR148" s="50"/>
      <c r="DS148" s="50"/>
      <c r="DT148" s="50"/>
      <c r="DU148" s="55"/>
      <c r="DV148" s="64"/>
      <c r="DW148" s="50"/>
      <c r="DX148" s="50"/>
      <c r="DY148" s="50"/>
      <c r="DZ148" s="50"/>
      <c r="EA148" s="50"/>
      <c r="EB148" s="55"/>
      <c r="EC148" s="64"/>
      <c r="ED148" s="50"/>
      <c r="EE148" s="50"/>
      <c r="EF148" s="50"/>
      <c r="EG148" s="50"/>
      <c r="EH148" s="50"/>
      <c r="EI148" s="55"/>
      <c r="EJ148" s="64"/>
      <c r="EK148" s="50"/>
      <c r="EL148" s="50"/>
      <c r="EM148" s="50"/>
      <c r="EN148" s="50"/>
      <c r="EO148" s="50"/>
      <c r="EP148" s="55"/>
      <c r="EQ148" s="64"/>
      <c r="ER148" s="50"/>
      <c r="ES148" s="50"/>
      <c r="ET148" s="50"/>
      <c r="EU148" s="50"/>
      <c r="EV148" s="50"/>
      <c r="EW148" s="55"/>
      <c r="EX148" s="64"/>
      <c r="EY148" s="50"/>
      <c r="EZ148" s="50"/>
      <c r="FA148" s="50">
        <v>240</v>
      </c>
      <c r="FB148" s="50">
        <v>465</v>
      </c>
      <c r="FC148" s="50">
        <v>465</v>
      </c>
      <c r="FD148" s="55"/>
      <c r="FE148" s="64"/>
      <c r="FF148" s="50">
        <v>465</v>
      </c>
      <c r="FG148" s="50">
        <v>465</v>
      </c>
      <c r="FH148" s="50">
        <v>465</v>
      </c>
      <c r="FI148" s="50">
        <v>465</v>
      </c>
      <c r="FJ148" s="50">
        <v>240</v>
      </c>
      <c r="FK148" s="55"/>
      <c r="FL148" s="64"/>
      <c r="FM148" s="50"/>
      <c r="FN148" s="50"/>
      <c r="FO148" s="50"/>
      <c r="FP148" s="50"/>
      <c r="FQ148" s="50"/>
      <c r="FR148" s="55"/>
      <c r="FS148" s="64"/>
      <c r="FT148" s="50"/>
      <c r="FU148" s="50"/>
      <c r="FV148" s="50"/>
      <c r="FW148" s="50"/>
      <c r="FX148" s="50"/>
      <c r="FY148" s="55"/>
      <c r="FZ148" s="64"/>
      <c r="GA148" s="50"/>
      <c r="GB148" s="50"/>
      <c r="GC148" s="50"/>
      <c r="GD148" s="50"/>
      <c r="GE148" s="50"/>
      <c r="GF148" s="55"/>
      <c r="GG148" s="64"/>
      <c r="GH148" s="50"/>
      <c r="GI148" s="50"/>
      <c r="GJ148" s="50"/>
      <c r="GK148" s="50"/>
      <c r="GL148" s="50"/>
      <c r="GM148" s="55"/>
      <c r="GN148" s="64"/>
      <c r="GO148" s="50"/>
      <c r="GP148" s="50"/>
      <c r="GQ148" s="50"/>
      <c r="GR148" s="50"/>
      <c r="GS148" s="50"/>
      <c r="GT148" s="55"/>
      <c r="GU148" s="64"/>
      <c r="GV148" s="50"/>
      <c r="GW148" s="50"/>
      <c r="GX148" s="50"/>
      <c r="GY148" s="50"/>
      <c r="GZ148" s="50"/>
      <c r="HA148" s="55"/>
      <c r="HB148" s="64"/>
      <c r="HC148" s="50"/>
      <c r="HD148" s="50"/>
      <c r="HE148" s="50"/>
      <c r="HF148" s="50"/>
      <c r="HG148" s="50"/>
      <c r="HH148" s="55"/>
      <c r="HI148" s="64"/>
      <c r="HJ148" s="50"/>
      <c r="HK148" s="50"/>
      <c r="HL148" s="50"/>
      <c r="HM148" s="50"/>
      <c r="HN148" s="50"/>
      <c r="HO148" s="55"/>
      <c r="HP148" s="64"/>
      <c r="HQ148" s="50"/>
      <c r="HR148" s="50"/>
      <c r="HS148" s="50"/>
      <c r="HT148" s="50"/>
      <c r="HU148" s="50"/>
      <c r="HV148" s="55"/>
      <c r="HW148" s="64"/>
      <c r="HX148" s="50"/>
      <c r="HY148" s="50"/>
      <c r="HZ148" s="50"/>
      <c r="IA148" s="50"/>
      <c r="IB148" s="50"/>
      <c r="IC148" s="55"/>
      <c r="ID148" s="64"/>
      <c r="IE148" s="50"/>
      <c r="IF148" s="50"/>
      <c r="IG148" s="50"/>
      <c r="IH148" s="50"/>
      <c r="II148" s="50"/>
      <c r="IJ148" s="55"/>
      <c r="IK148" s="64"/>
      <c r="IL148" s="50"/>
      <c r="IM148" s="50"/>
      <c r="IN148" s="50"/>
      <c r="IO148" s="50"/>
      <c r="IP148" s="50"/>
      <c r="IQ148" s="55"/>
      <c r="IR148" s="64"/>
      <c r="IS148" s="50"/>
      <c r="IT148" s="50"/>
      <c r="IU148" s="50"/>
      <c r="IV148" s="50"/>
      <c r="IW148" s="50"/>
      <c r="IX148" s="55"/>
      <c r="IY148" s="64"/>
      <c r="IZ148" s="50"/>
      <c r="JA148" s="50"/>
      <c r="JB148" s="50"/>
      <c r="JC148" s="50"/>
      <c r="JD148" s="50"/>
      <c r="JE148" s="55"/>
      <c r="JF148" s="64"/>
      <c r="JG148" s="50"/>
      <c r="JH148" s="50"/>
      <c r="JI148" s="50"/>
      <c r="JJ148" s="50"/>
      <c r="JK148" s="50"/>
      <c r="JL148" s="55"/>
      <c r="JM148" s="64"/>
      <c r="JN148" s="50"/>
      <c r="JO148" s="50"/>
      <c r="JP148" s="50"/>
      <c r="JQ148" s="50"/>
      <c r="JR148" s="50"/>
      <c r="JS148" s="55"/>
      <c r="JT148" s="64"/>
      <c r="JU148" s="50"/>
      <c r="JV148" s="50"/>
      <c r="JW148" s="50"/>
      <c r="JX148" s="50"/>
      <c r="JY148" s="50"/>
      <c r="JZ148" s="55"/>
      <c r="KA148" s="64"/>
      <c r="KB148" s="50"/>
      <c r="KC148" s="50"/>
      <c r="KD148" s="50"/>
      <c r="KE148" s="50"/>
      <c r="KF148" s="50"/>
      <c r="KG148" s="55"/>
      <c r="KH148" s="64"/>
      <c r="KI148" s="50"/>
      <c r="KJ148" s="50"/>
      <c r="KK148" s="50"/>
      <c r="KL148" s="50"/>
      <c r="KM148" s="50"/>
      <c r="KN148" s="55"/>
      <c r="KO148" s="64"/>
      <c r="KP148" s="50"/>
      <c r="KQ148" s="50"/>
      <c r="KR148" s="50"/>
      <c r="KS148" s="50"/>
      <c r="KT148" s="50"/>
      <c r="KU148" s="55"/>
      <c r="KV148" s="64"/>
      <c r="KW148" s="50"/>
      <c r="KX148" s="50"/>
      <c r="KY148" s="50"/>
      <c r="KZ148" s="50"/>
      <c r="LA148" s="50"/>
      <c r="LB148" s="55"/>
      <c r="LC148" s="64"/>
      <c r="LD148" s="50"/>
      <c r="LE148" s="50"/>
      <c r="LF148" s="50"/>
      <c r="LG148" s="50"/>
      <c r="LH148" s="50"/>
      <c r="LI148" s="55"/>
      <c r="LJ148" s="64"/>
      <c r="LK148" s="50"/>
      <c r="LL148" s="50"/>
      <c r="LM148" s="50"/>
      <c r="LN148" s="50"/>
      <c r="LO148" s="50"/>
      <c r="LP148" s="55"/>
      <c r="LQ148" s="64"/>
      <c r="LR148" s="50"/>
      <c r="LS148" s="50"/>
      <c r="LT148" s="50"/>
      <c r="LU148" s="50"/>
      <c r="LV148" s="50"/>
      <c r="LW148" s="55"/>
      <c r="LX148" s="64"/>
      <c r="LY148" s="50"/>
      <c r="LZ148" s="50"/>
      <c r="MA148" s="50"/>
      <c r="MB148" s="50"/>
      <c r="MC148" s="50"/>
      <c r="MD148" s="55"/>
      <c r="ME148" s="64"/>
      <c r="MF148" s="50"/>
      <c r="MG148" s="50"/>
      <c r="MH148" s="50"/>
      <c r="MI148" s="50"/>
      <c r="MJ148" s="50"/>
      <c r="MK148" s="55"/>
      <c r="ML148" s="64"/>
      <c r="MM148" s="50"/>
      <c r="MN148" s="50"/>
      <c r="MO148" s="50"/>
      <c r="MP148" s="50"/>
      <c r="MQ148" s="50"/>
      <c r="MR148" s="55"/>
      <c r="MS148" s="64"/>
      <c r="MT148" s="50"/>
      <c r="MU148" s="50"/>
      <c r="MV148" s="50"/>
      <c r="MW148" s="50"/>
      <c r="MX148" s="50"/>
      <c r="MY148" s="55"/>
      <c r="MZ148" s="64"/>
      <c r="NA148" s="50"/>
      <c r="NB148" s="50"/>
      <c r="NC148" s="50"/>
      <c r="ND148" s="50"/>
      <c r="NE148" s="50"/>
      <c r="NF148" s="55"/>
      <c r="NG148" s="64"/>
      <c r="NH148" s="50"/>
      <c r="NI148" s="50"/>
      <c r="NJ148" s="50"/>
      <c r="NK148" s="50"/>
      <c r="NL148" s="50"/>
      <c r="NM148" s="55"/>
      <c r="NN148" s="64"/>
      <c r="NO148" s="50"/>
      <c r="NP148" s="50"/>
      <c r="NQ148" s="50"/>
      <c r="NR148" s="50"/>
      <c r="NS148" s="50"/>
      <c r="NT148" s="55"/>
      <c r="NU148" s="64"/>
      <c r="NV148" s="50"/>
      <c r="NW148" s="50"/>
      <c r="NX148" s="50"/>
      <c r="NY148" s="50"/>
      <c r="NZ148" s="50"/>
      <c r="OA148" s="55"/>
      <c r="OB148" s="64"/>
      <c r="OC148" s="50"/>
      <c r="OD148" s="50"/>
      <c r="OE148" s="50"/>
      <c r="OF148" s="50"/>
      <c r="OG148" s="50"/>
      <c r="OH148" s="55"/>
      <c r="OI148" s="64"/>
      <c r="OJ148" s="50"/>
      <c r="OK148" s="50"/>
      <c r="OL148" s="50"/>
      <c r="OM148" s="50"/>
      <c r="ON148" s="50"/>
      <c r="OO148" s="55"/>
      <c r="OP148" s="64"/>
      <c r="OQ148" s="50"/>
      <c r="OR148" s="50"/>
      <c r="OS148" s="50"/>
      <c r="OT148" s="50"/>
      <c r="OU148" s="50"/>
      <c r="OV148" s="55"/>
      <c r="OW148" s="64"/>
      <c r="OX148" s="50"/>
      <c r="OY148" s="50"/>
      <c r="OZ148" s="50"/>
      <c r="PA148" s="50"/>
      <c r="PB148" s="50"/>
      <c r="PC148" s="55"/>
      <c r="PD148" s="64"/>
      <c r="PE148" s="50"/>
      <c r="PF148" s="50"/>
      <c r="PG148" s="50"/>
      <c r="PH148" s="50"/>
      <c r="PI148" s="50"/>
      <c r="PJ148" s="55"/>
      <c r="PK148" s="64"/>
      <c r="PL148" s="50"/>
      <c r="PM148" s="50"/>
      <c r="PN148" s="50"/>
      <c r="PO148" s="50"/>
      <c r="PP148" s="50"/>
      <c r="PQ148" s="55"/>
      <c r="PR148" s="64"/>
    </row>
    <row r="149" spans="1:434" s="38" customFormat="1" hidden="1">
      <c r="A149" s="168" t="s">
        <v>6652</v>
      </c>
      <c r="B149" s="39" t="s">
        <v>2168</v>
      </c>
      <c r="C149" s="31">
        <f>SUMIFS(AKORD[[CZASY]:[CZASY]],AKORD[[DATA]:[DATA]],C106,AKORD[[IMIE]:[IMIE]],$A$143)</f>
        <v>0</v>
      </c>
      <c r="D149" s="31">
        <f>SUMIFS(AKORD[[CZASY]:[CZASY]],AKORD[[DATA]:[DATA]],D106,AKORD[[IMIE]:[IMIE]],$A$143)</f>
        <v>0</v>
      </c>
      <c r="E149" s="31">
        <f>SUMIFS(AKORD[[CZASY]:[CZASY]],AKORD[[DATA]:[DATA]],E106,AKORD[[IMIE]:[IMIE]],$A$143)</f>
        <v>0</v>
      </c>
      <c r="F149" s="54">
        <f>SUMIFS(AKORD[[CZASY]:[CZASY]],AKORD[[DATA]:[DATA]],F106,AKORD[[IMIE]:[IMIE]],$A$143)</f>
        <v>0</v>
      </c>
      <c r="G149" s="57">
        <f>SUMIFS(AKORD[[CZASY]:[CZASY]],AKORD[[DATA]:[DATA]],G106,AKORD[[IMIE]:[IMIE]],$A$143)</f>
        <v>0</v>
      </c>
      <c r="H149" s="31">
        <f>SUMIFS(AKORD[[CZASY]:[CZASY]],AKORD[[DATA]:[DATA]],H106,AKORD[[IMIE]:[IMIE]],$A$143)</f>
        <v>0</v>
      </c>
      <c r="I149" s="31">
        <f>SUMIFS(AKORD[[CZASY]:[CZASY]],AKORD[[DATA]:[DATA]],I106,AKORD[[IMIE]:[IMIE]],$A$143)</f>
        <v>0</v>
      </c>
      <c r="J149" s="31">
        <f>SUMIFS(AKORD[[CZASY]:[CZASY]],AKORD[[DATA]:[DATA]],J106,AKORD[[IMIE]:[IMIE]],$A$143)</f>
        <v>0</v>
      </c>
      <c r="K149" s="31">
        <f>SUMIFS(AKORD[[CZASY]:[CZASY]],AKORD[[DATA]:[DATA]],K106,AKORD[[IMIE]:[IMIE]],$A$143)</f>
        <v>0</v>
      </c>
      <c r="L149" s="31">
        <f>SUMIFS(AKORD[[CZASY]:[CZASY]],AKORD[[DATA]:[DATA]],L106,AKORD[[IMIE]:[IMIE]],$A$143)</f>
        <v>0</v>
      </c>
      <c r="M149" s="54">
        <f>SUMIFS(AKORD[[CZASY]:[CZASY]],AKORD[[DATA]:[DATA]],M106,AKORD[[IMIE]:[IMIE]],$A$143)</f>
        <v>0</v>
      </c>
      <c r="N149" s="57">
        <f>SUMIFS(AKORD[[CZASY]:[CZASY]],AKORD[[DATA]:[DATA]],N106,AKORD[[IMIE]:[IMIE]],$A$143)</f>
        <v>0</v>
      </c>
      <c r="O149" s="31">
        <f>SUMIFS(AKORD[[CZASY]:[CZASY]],AKORD[[DATA]:[DATA]],O106,AKORD[[IMIE]:[IMIE]],$A$143)</f>
        <v>0</v>
      </c>
      <c r="P149" s="31">
        <f>SUMIFS(AKORD[[CZASY]:[CZASY]],AKORD[[DATA]:[DATA]],P106,AKORD[[IMIE]:[IMIE]],$A$143)</f>
        <v>0</v>
      </c>
      <c r="Q149" s="31">
        <f>SUMIFS(AKORD[[CZASY]:[CZASY]],AKORD[[DATA]:[DATA]],Q106,AKORD[[IMIE]:[IMIE]],$A$143)</f>
        <v>0</v>
      </c>
      <c r="R149" s="31">
        <f>SUMIFS(AKORD[[CZASY]:[CZASY]],AKORD[[DATA]:[DATA]],R106,AKORD[[IMIE]:[IMIE]],$A$143)</f>
        <v>0</v>
      </c>
      <c r="S149" s="31">
        <f>SUMIFS(AKORD[[CZASY]:[CZASY]],AKORD[[DATA]:[DATA]],S106,AKORD[[IMIE]:[IMIE]],$A$143)</f>
        <v>0</v>
      </c>
      <c r="T149" s="54">
        <f>SUMIFS(AKORD[[CZASY]:[CZASY]],AKORD[[DATA]:[DATA]],T106,AKORD[[IMIE]:[IMIE]],$A$143)</f>
        <v>0</v>
      </c>
      <c r="U149" s="57">
        <f>SUMIFS(AKORD[[CZASY]:[CZASY]],AKORD[[DATA]:[DATA]],U106,AKORD[[IMIE]:[IMIE]],$A$143)</f>
        <v>0</v>
      </c>
      <c r="V149" s="31">
        <f>SUMIFS(AKORD[[CZASY]:[CZASY]],AKORD[[DATA]:[DATA]],V106,AKORD[[IMIE]:[IMIE]],$A$143)</f>
        <v>0</v>
      </c>
      <c r="W149" s="31">
        <f>SUMIFS(AKORD[[CZASY]:[CZASY]],AKORD[[DATA]:[DATA]],W106,AKORD[[IMIE]:[IMIE]],$A$143)</f>
        <v>0</v>
      </c>
      <c r="X149" s="31">
        <f>SUMIFS(AKORD[[CZASY]:[CZASY]],AKORD[[DATA]:[DATA]],X106,AKORD[[IMIE]:[IMIE]],$A$143)</f>
        <v>0</v>
      </c>
      <c r="Y149" s="31">
        <f>SUMIFS(AKORD[[CZASY]:[CZASY]],AKORD[[DATA]:[DATA]],Y106,AKORD[[IMIE]:[IMIE]],$A$143)</f>
        <v>0</v>
      </c>
      <c r="Z149" s="31">
        <f>SUMIFS(AKORD[[CZASY]:[CZASY]],AKORD[[DATA]:[DATA]],Z106,AKORD[[IMIE]:[IMIE]],$A$143)</f>
        <v>0</v>
      </c>
      <c r="AA149" s="54">
        <f>SUMIFS(AKORD[[CZASY]:[CZASY]],AKORD[[DATA]:[DATA]],AA106,AKORD[[IMIE]:[IMIE]],$A$143)</f>
        <v>0</v>
      </c>
      <c r="AB149" s="57">
        <f>SUMIFS(AKORD[[CZASY]:[CZASY]],AKORD[[DATA]:[DATA]],AB106,AKORD[[IMIE]:[IMIE]],$A$143)</f>
        <v>0</v>
      </c>
      <c r="AC149" s="31">
        <f>SUMIFS(AKORD[[CZASY]:[CZASY]],AKORD[[DATA]:[DATA]],AC106,AKORD[[IMIE]:[IMIE]],$A$143)</f>
        <v>0</v>
      </c>
      <c r="AD149" s="31">
        <f>SUMIFS(AKORD[[CZASY]:[CZASY]],AKORD[[DATA]:[DATA]],AD106,AKORD[[IMIE]:[IMIE]],$A$143)</f>
        <v>0</v>
      </c>
      <c r="AE149" s="31">
        <f>SUMIFS(AKORD[[CZASY]:[CZASY]],AKORD[[DATA]:[DATA]],AE106,AKORD[[IMIE]:[IMIE]],$A$143)</f>
        <v>0</v>
      </c>
      <c r="AF149" s="31">
        <f>SUMIFS(AKORD[[CZASY]:[CZASY]],AKORD[[DATA]:[DATA]],AF106,AKORD[[IMIE]:[IMIE]],$A$143)</f>
        <v>0</v>
      </c>
      <c r="AG149" s="31">
        <f>SUMIFS(AKORD[[CZASY]:[CZASY]],AKORD[[DATA]:[DATA]],AG106,AKORD[[IMIE]:[IMIE]],$A$143)</f>
        <v>0</v>
      </c>
      <c r="AH149" s="54">
        <f>SUMIFS(AKORD[[CZASY]:[CZASY]],AKORD[[DATA]:[DATA]],AH106,AKORD[[IMIE]:[IMIE]],$A$143)</f>
        <v>0</v>
      </c>
      <c r="AI149" s="57">
        <f>SUMIFS(AKORD[[CZASY]:[CZASY]],AKORD[[DATA]:[DATA]],AI106,AKORD[[IMIE]:[IMIE]],$A$143)</f>
        <v>0</v>
      </c>
      <c r="AJ149" s="31">
        <f>SUMIFS(AKORD[[CZASY]:[CZASY]],AKORD[[DATA]:[DATA]],AJ106,AKORD[[IMIE]:[IMIE]],$A$143)</f>
        <v>0</v>
      </c>
      <c r="AK149" s="31">
        <f>SUMIFS(AKORD[[CZASY]:[CZASY]],AKORD[[DATA]:[DATA]],AK106,AKORD[[IMIE]:[IMIE]],$A$143)</f>
        <v>0</v>
      </c>
      <c r="AL149" s="31">
        <f>SUMIFS(AKORD[[CZASY]:[CZASY]],AKORD[[DATA]:[DATA]],AL106,AKORD[[IMIE]:[IMIE]],$A$143)</f>
        <v>0</v>
      </c>
      <c r="AM149" s="31">
        <f>SUMIFS(AKORD[[CZASY]:[CZASY]],AKORD[[DATA]:[DATA]],AM106,AKORD[[IMIE]:[IMIE]],$A$143)</f>
        <v>0</v>
      </c>
      <c r="AN149" s="31">
        <f>SUMIFS(AKORD[[CZASY]:[CZASY]],AKORD[[DATA]:[DATA]],AN106,AKORD[[IMIE]:[IMIE]],$A$143)</f>
        <v>0</v>
      </c>
      <c r="AO149" s="54">
        <f>SUMIFS(AKORD[[CZASY]:[CZASY]],AKORD[[DATA]:[DATA]],AO106,AKORD[[IMIE]:[IMIE]],$A$143)</f>
        <v>0</v>
      </c>
      <c r="AP149" s="57">
        <f>SUMIFS(AKORD[[CZASY]:[CZASY]],AKORD[[DATA]:[DATA]],AP106,AKORD[[IMIE]:[IMIE]],$A$143)</f>
        <v>0</v>
      </c>
      <c r="AQ149" s="31">
        <f>SUMIFS(AKORD[[CZASY]:[CZASY]],AKORD[[DATA]:[DATA]],AQ100,AKORD[[IMIE]:[IMIE]],$A$149)</f>
        <v>0</v>
      </c>
      <c r="AR149" s="31">
        <f>SUMIFS(AKORD[[CZASY]:[CZASY]],AKORD[[DATA]:[DATA]],AR100,AKORD[[IMIE]:[IMIE]],$A$149)</f>
        <v>0</v>
      </c>
      <c r="AS149" s="31">
        <f>SUMIFS(AKORD[[CZASY]:[CZASY]],AKORD[[DATA]:[DATA]],AS100,AKORD[[IMIE]:[IMIE]],$A$149)</f>
        <v>0</v>
      </c>
      <c r="AT149" s="31">
        <f>SUMIFS(AKORD[[CZASY]:[CZASY]],AKORD[[DATA]:[DATA]],AT100,AKORD[[IMIE]:[IMIE]],$A$149)</f>
        <v>0</v>
      </c>
      <c r="AU149" s="31">
        <f>SUMIFS(AKORD[[CZASY]:[CZASY]],AKORD[[DATA]:[DATA]],AU100,AKORD[[IMIE]:[IMIE]],$A$149)</f>
        <v>0</v>
      </c>
      <c r="AV149" s="55"/>
      <c r="AW149" s="64"/>
      <c r="AX149" s="31">
        <f>SUMIFS(AKORD[[CZASY]:[CZASY]],AKORD[[DATA]:[DATA]],AX100,AKORD[[IMIE]:[IMIE]],$A$149)</f>
        <v>0</v>
      </c>
      <c r="AY149" s="31">
        <f>SUMIFS(AKORD[[CZASY]:[CZASY]],AKORD[[DATA]:[DATA]],AY100,AKORD[[IMIE]:[IMIE]],$A$149)</f>
        <v>0</v>
      </c>
      <c r="AZ149" s="31">
        <f>SUMIFS(AKORD[[CZASY]:[CZASY]],AKORD[[DATA]:[DATA]],AZ100,AKORD[[IMIE]:[IMIE]],$A$149)</f>
        <v>0</v>
      </c>
      <c r="BA149" s="31">
        <f>SUMIFS(AKORD[[CZASY]:[CZASY]],AKORD[[DATA]:[DATA]],BA100,AKORD[[IMIE]:[IMIE]],$A$149)</f>
        <v>0</v>
      </c>
      <c r="BB149" s="31">
        <f>SUMIFS(AKORD[[CZASY]:[CZASY]],AKORD[[DATA]:[DATA]],BB100,AKORD[[IMIE]:[IMIE]],$A$149)</f>
        <v>0</v>
      </c>
      <c r="BC149" s="31">
        <f>SUMIFS(AKORD[[CZASY]:[CZASY]],AKORD[[DATA]:[DATA]],BC100,AKORD[[IMIE]:[IMIE]],$A$149)</f>
        <v>0</v>
      </c>
      <c r="BD149" s="31">
        <f>SUMIFS(AKORD[[CZASY]:[CZASY]],AKORD[[DATA]:[DATA]],BD100,AKORD[[IMIE]:[IMIE]],$A$149)</f>
        <v>0</v>
      </c>
      <c r="BE149" s="31">
        <f>SUMIFS(AKORD[[CZASY]:[CZASY]],AKORD[[DATA]:[DATA]],BE100,AKORD[[IMIE]:[IMIE]],$A$149)</f>
        <v>0</v>
      </c>
      <c r="BF149" s="31">
        <f>SUMIFS(AKORD[[CZASY]:[CZASY]],AKORD[[DATA]:[DATA]],BF100,AKORD[[IMIE]:[IMIE]],$A$149)</f>
        <v>0</v>
      </c>
      <c r="BG149" s="31">
        <f>SUMIFS(AKORD[[CZASY]:[CZASY]],AKORD[[DATA]:[DATA]],BG100,AKORD[[IMIE]:[IMIE]],$A$149)</f>
        <v>0</v>
      </c>
      <c r="BH149" s="31">
        <f>SUMIFS(AKORD[[CZASY]:[CZASY]],AKORD[[DATA]:[DATA]],BH100,AKORD[[IMIE]:[IMIE]],$A$149)</f>
        <v>0</v>
      </c>
      <c r="BI149" s="31">
        <f>SUMIFS(AKORD[[CZASY]:[CZASY]],AKORD[[DATA]:[DATA]],BI100,AKORD[[IMIE]:[IMIE]],$A$149)</f>
        <v>0</v>
      </c>
      <c r="BJ149" s="31">
        <f>SUMIFS(AKORD[[CZASY]:[CZASY]],AKORD[[DATA]:[DATA]],BJ100,AKORD[[IMIE]:[IMIE]],$A$149)</f>
        <v>0</v>
      </c>
      <c r="BK149" s="31">
        <f>SUMIFS(AKORD[[CZASY]:[CZASY]],AKORD[[DATA]:[DATA]],BK100,AKORD[[IMIE]:[IMIE]],$A$149)</f>
        <v>0</v>
      </c>
      <c r="BL149" s="31">
        <f>SUMIFS(AKORD[[CZASY]:[CZASY]],AKORD[[DATA]:[DATA]],BL100,AKORD[[IMIE]:[IMIE]],$A$149)</f>
        <v>0</v>
      </c>
      <c r="BM149" s="31">
        <f>SUMIFS(AKORD[[CZASY]:[CZASY]],AKORD[[DATA]:[DATA]],BM100,AKORD[[IMIE]:[IMIE]],$A$149)</f>
        <v>0</v>
      </c>
      <c r="BN149" s="31">
        <f>SUMIFS(AKORD[[CZASY]:[CZASY]],AKORD[[DATA]:[DATA]],BN100,AKORD[[IMIE]:[IMIE]],$A$149)</f>
        <v>0</v>
      </c>
      <c r="BO149" s="31">
        <f>SUMIFS(AKORD[[CZASY]:[CZASY]],AKORD[[DATA]:[DATA]],BO100,AKORD[[IMIE]:[IMIE]],$A$149)</f>
        <v>0</v>
      </c>
      <c r="BP149" s="31">
        <f>SUMIFS(AKORD[[CZASY]:[CZASY]],AKORD[[DATA]:[DATA]],BP100,AKORD[[IMIE]:[IMIE]],$A$149)</f>
        <v>0</v>
      </c>
      <c r="BQ149" s="31">
        <f>SUMIFS(AKORD[[CZASY]:[CZASY]],AKORD[[DATA]:[DATA]],BQ100,AKORD[[IMIE]:[IMIE]],$A$149)</f>
        <v>0</v>
      </c>
      <c r="BR149" s="31">
        <f>SUMIFS(AKORD[[CZASY]:[CZASY]],AKORD[[DATA]:[DATA]],BR100,AKORD[[IMIE]:[IMIE]],$A$149)</f>
        <v>0</v>
      </c>
      <c r="BS149" s="31">
        <f>SUMIFS(AKORD[[CZASY]:[CZASY]],AKORD[[DATA]:[DATA]],BS100,AKORD[[IMIE]:[IMIE]],$A$149)</f>
        <v>0</v>
      </c>
      <c r="BT149" s="31">
        <f>SUMIFS(AKORD[[CZASY]:[CZASY]],AKORD[[DATA]:[DATA]],BT100,AKORD[[IMIE]:[IMIE]],$A$149)</f>
        <v>0</v>
      </c>
      <c r="BU149" s="31">
        <f>SUMIFS(AKORD[[CZASY]:[CZASY]],AKORD[[DATA]:[DATA]],BU100,AKORD[[IMIE]:[IMIE]],$A$149)</f>
        <v>0</v>
      </c>
      <c r="BV149" s="31">
        <f>SUMIFS(AKORD[[CZASY]:[CZASY]],AKORD[[DATA]:[DATA]],BV100,AKORD[[IMIE]:[IMIE]],$A$149)</f>
        <v>0</v>
      </c>
      <c r="BW149" s="31">
        <f>SUMIFS(AKORD[[CZASY]:[CZASY]],AKORD[[DATA]:[DATA]],BW100,AKORD[[IMIE]:[IMIE]],$A$149)</f>
        <v>0</v>
      </c>
      <c r="BX149" s="31">
        <f>SUMIFS(AKORD[[CZASY]:[CZASY]],AKORD[[DATA]:[DATA]],BX100,AKORD[[IMIE]:[IMIE]],$A$149)</f>
        <v>0</v>
      </c>
      <c r="BY149" s="31">
        <f>SUMIFS(AKORD[[CZASY]:[CZASY]],AKORD[[DATA]:[DATA]],BY100,AKORD[[IMIE]:[IMIE]],$A$149)</f>
        <v>0</v>
      </c>
      <c r="BZ149" s="31">
        <f>SUMIFS(AKORD[[CZASY]:[CZASY]],AKORD[[DATA]:[DATA]],BZ100,AKORD[[IMIE]:[IMIE]],$A$149)</f>
        <v>0</v>
      </c>
      <c r="CA149" s="31">
        <f>SUMIFS(AKORD[[CZASY]:[CZASY]],AKORD[[DATA]:[DATA]],CA100,AKORD[[IMIE]:[IMIE]],$A$149)</f>
        <v>0</v>
      </c>
      <c r="CB149" s="31">
        <f>SUMIFS(AKORD[[CZASY]:[CZASY]],AKORD[[DATA]:[DATA]],CB100,AKORD[[IMIE]:[IMIE]],$A$149)</f>
        <v>0</v>
      </c>
      <c r="CC149" s="31">
        <f>SUMIFS(AKORD[[CZASY]:[CZASY]],AKORD[[DATA]:[DATA]],CC100,AKORD[[IMIE]:[IMIE]],$A$149)</f>
        <v>0</v>
      </c>
      <c r="CD149" s="31">
        <f>SUMIFS(AKORD[[CZASY]:[CZASY]],AKORD[[DATA]:[DATA]],CD100,AKORD[[IMIE]:[IMIE]],$A$149)</f>
        <v>0</v>
      </c>
      <c r="CE149" s="31">
        <f>SUMIFS(AKORD[[CZASY]:[CZASY]],AKORD[[DATA]:[DATA]],CE100,AKORD[[IMIE]:[IMIE]],$A$149)</f>
        <v>0</v>
      </c>
      <c r="CF149" s="31">
        <f>SUMIFS(AKORD[[CZASY]:[CZASY]],AKORD[[DATA]:[DATA]],CF100,AKORD[[IMIE]:[IMIE]],$A$149)</f>
        <v>0</v>
      </c>
      <c r="CG149" s="31">
        <f>SUMIFS(AKORD[[CZASY]:[CZASY]],AKORD[[DATA]:[DATA]],CG100,AKORD[[IMIE]:[IMIE]],$A$149)</f>
        <v>0</v>
      </c>
      <c r="CH149" s="31">
        <f>SUMIFS(AKORD[[CZASY]:[CZASY]],AKORD[[DATA]:[DATA]],CH100,AKORD[[IMIE]:[IMIE]],$A$149)</f>
        <v>0</v>
      </c>
      <c r="CI149" s="31">
        <f>SUMIFS(AKORD[[CZASY]:[CZASY]],AKORD[[DATA]:[DATA]],CI100,AKORD[[IMIE]:[IMIE]],$A$149)</f>
        <v>0</v>
      </c>
      <c r="CJ149" s="31">
        <f>SUMIFS(AKORD[[CZASY]:[CZASY]],AKORD[[DATA]:[DATA]],CJ100,AKORD[[IMIE]:[IMIE]],$A$149)</f>
        <v>0</v>
      </c>
      <c r="CK149" s="31">
        <f>SUMIFS(AKORD[[CZASY]:[CZASY]],AKORD[[DATA]:[DATA]],CK100,AKORD[[IMIE]:[IMIE]],$A$149)</f>
        <v>0</v>
      </c>
      <c r="CL149" s="31">
        <f>SUMIFS(AKORD[[CZASY]:[CZASY]],AKORD[[DATA]:[DATA]],CL100,AKORD[[IMIE]:[IMIE]],$A$149)</f>
        <v>0</v>
      </c>
      <c r="CM149" s="31">
        <f>SUMIFS(AKORD[[CZASY]:[CZASY]],AKORD[[DATA]:[DATA]],CM100,AKORD[[IMIE]:[IMIE]],$A$149)</f>
        <v>0</v>
      </c>
      <c r="CN149" s="31">
        <f>SUMIFS(AKORD[[CZASY]:[CZASY]],AKORD[[DATA]:[DATA]],CN100,AKORD[[IMIE]:[IMIE]],$A$149)</f>
        <v>0</v>
      </c>
      <c r="CO149" s="31">
        <f>SUMIFS(AKORD[[CZASY]:[CZASY]],AKORD[[DATA]:[DATA]],CO100,AKORD[[IMIE]:[IMIE]],$A$149)</f>
        <v>0</v>
      </c>
      <c r="CP149" s="31">
        <f>SUMIFS(AKORD[[CZASY]:[CZASY]],AKORD[[DATA]:[DATA]],CP100,AKORD[[IMIE]:[IMIE]],$A$149)</f>
        <v>0</v>
      </c>
      <c r="CQ149" s="31">
        <f>SUMIFS(AKORD[[CZASY]:[CZASY]],AKORD[[DATA]:[DATA]],CQ100,AKORD[[IMIE]:[IMIE]],$A$149)</f>
        <v>0</v>
      </c>
      <c r="CR149" s="31">
        <f>SUMIFS(AKORD[[CZASY]:[CZASY]],AKORD[[DATA]:[DATA]],CR100,AKORD[[IMIE]:[IMIE]],$A$149)</f>
        <v>0</v>
      </c>
      <c r="CS149" s="31">
        <f>SUMIFS(AKORD[[CZASY]:[CZASY]],AKORD[[DATA]:[DATA]],CS100,AKORD[[IMIE]:[IMIE]],$A$149)</f>
        <v>0</v>
      </c>
      <c r="CT149" s="31">
        <f>SUMIFS(AKORD[[CZASY]:[CZASY]],AKORD[[DATA]:[DATA]],CT100,AKORD[[IMIE]:[IMIE]],$A$149)</f>
        <v>0</v>
      </c>
      <c r="CU149" s="31">
        <f>SUMIFS(AKORD[[CZASY]:[CZASY]],AKORD[[DATA]:[DATA]],CU100,AKORD[[IMIE]:[IMIE]],$A$149)</f>
        <v>0</v>
      </c>
      <c r="CV149" s="31">
        <f>SUMIFS(AKORD[[CZASY]:[CZASY]],AKORD[[DATA]:[DATA]],CV100,AKORD[[IMIE]:[IMIE]],$A$149)</f>
        <v>0</v>
      </c>
      <c r="CW149" s="31">
        <f>SUMIFS(AKORD[[CZASY]:[CZASY]],AKORD[[DATA]:[DATA]],CW100,AKORD[[IMIE]:[IMIE]],$A$149)</f>
        <v>0</v>
      </c>
      <c r="CX149" s="31">
        <f>SUMIFS(AKORD[[CZASY]:[CZASY]],AKORD[[DATA]:[DATA]],CX100,AKORD[[IMIE]:[IMIE]],$A$149)</f>
        <v>0</v>
      </c>
      <c r="CY149" s="31">
        <f>SUMIFS(AKORD[[CZASY]:[CZASY]],AKORD[[DATA]:[DATA]],CY100,AKORD[[IMIE]:[IMIE]],$A$149)</f>
        <v>0</v>
      </c>
      <c r="CZ149" s="31">
        <f>SUMIFS(AKORD[[CZASY]:[CZASY]],AKORD[[DATA]:[DATA]],CZ100,AKORD[[IMIE]:[IMIE]],$A$149)</f>
        <v>0</v>
      </c>
      <c r="DA149" s="31">
        <f>SUMIFS(AKORD[[CZASY]:[CZASY]],AKORD[[DATA]:[DATA]],DA100,AKORD[[IMIE]:[IMIE]],$A$149)</f>
        <v>0</v>
      </c>
      <c r="DB149" s="31">
        <f>SUMIFS(AKORD[[CZASY]:[CZASY]],AKORD[[DATA]:[DATA]],DB100,AKORD[[IMIE]:[IMIE]],$A$149)</f>
        <v>0</v>
      </c>
      <c r="DC149" s="31">
        <f>SUMIFS(AKORD[[CZASY]:[CZASY]],AKORD[[DATA]:[DATA]],DC100,AKORD[[IMIE]:[IMIE]],$A$149)</f>
        <v>0</v>
      </c>
      <c r="DD149" s="31">
        <f>SUMIFS(AKORD[[CZASY]:[CZASY]],AKORD[[DATA]:[DATA]],DD100,AKORD[[IMIE]:[IMIE]],$A$149)</f>
        <v>0</v>
      </c>
      <c r="DE149" s="31">
        <f>SUMIFS(AKORD[[CZASY]:[CZASY]],AKORD[[DATA]:[DATA]],DE100,AKORD[[IMIE]:[IMIE]],$A$149)</f>
        <v>0</v>
      </c>
      <c r="DF149" s="31">
        <f>SUMIFS(AKORD[[CZASY]:[CZASY]],AKORD[[DATA]:[DATA]],DF100,AKORD[[IMIE]:[IMIE]],$A$149)</f>
        <v>0</v>
      </c>
      <c r="DG149" s="31">
        <f>SUMIFS(AKORD[[CZASY]:[CZASY]],AKORD[[DATA]:[DATA]],DG100,AKORD[[IMIE]:[IMIE]],$A$149)</f>
        <v>0</v>
      </c>
      <c r="DH149" s="31">
        <f>SUMIFS(AKORD[[CZASY]:[CZASY]],AKORD[[DATA]:[DATA]],DH100,AKORD[[IMIE]:[IMIE]],$A$149)</f>
        <v>0</v>
      </c>
      <c r="DI149" s="31">
        <f>SUMIFS(AKORD[[CZASY]:[CZASY]],AKORD[[DATA]:[DATA]],DI100,AKORD[[IMIE]:[IMIE]],$A$149)</f>
        <v>0</v>
      </c>
      <c r="DJ149" s="31">
        <f>SUMIFS(AKORD[[CZASY]:[CZASY]],AKORD[[DATA]:[DATA]],DJ100,AKORD[[IMIE]:[IMIE]],$A$149)</f>
        <v>0</v>
      </c>
      <c r="DK149" s="31">
        <f>SUMIFS(AKORD[[CZASY]:[CZASY]],AKORD[[DATA]:[DATA]],DK100,AKORD[[IMIE]:[IMIE]],$A$149)</f>
        <v>0</v>
      </c>
      <c r="DL149" s="31">
        <f>SUMIFS(AKORD[[CZASY]:[CZASY]],AKORD[[DATA]:[DATA]],DL100,AKORD[[IMIE]:[IMIE]],$A$149)</f>
        <v>0</v>
      </c>
      <c r="DM149" s="31">
        <f>SUMIFS(AKORD[[CZASY]:[CZASY]],AKORD[[DATA]:[DATA]],DM100,AKORD[[IMIE]:[IMIE]],$A$149)</f>
        <v>0</v>
      </c>
      <c r="DN149" s="31">
        <f>SUMIFS(AKORD[[CZASY]:[CZASY]],AKORD[[DATA]:[DATA]],DN100,AKORD[[IMIE]:[IMIE]],$A$149)</f>
        <v>0</v>
      </c>
      <c r="DO149" s="31">
        <f>SUMIFS(AKORD[[CZASY]:[CZASY]],AKORD[[DATA]:[DATA]],DO100,AKORD[[IMIE]:[IMIE]],$A$149)</f>
        <v>0</v>
      </c>
      <c r="DP149" s="31">
        <f>SUMIFS(AKORD[[CZASY]:[CZASY]],AKORD[[DATA]:[DATA]],DP100,AKORD[[IMIE]:[IMIE]],$A$149)</f>
        <v>0</v>
      </c>
      <c r="DQ149" s="31">
        <f>SUMIFS(AKORD[[CZASY]:[CZASY]],AKORD[[DATA]:[DATA]],DQ100,AKORD[[IMIE]:[IMIE]],$A$149)</f>
        <v>0</v>
      </c>
      <c r="DR149" s="31">
        <f>SUMIFS(AKORD[[CZASY]:[CZASY]],AKORD[[DATA]:[DATA]],DR100,AKORD[[IMIE]:[IMIE]],$A$149)</f>
        <v>0</v>
      </c>
      <c r="DS149" s="31">
        <f>SUMIFS(AKORD[[CZASY]:[CZASY]],AKORD[[DATA]:[DATA]],DS100,AKORD[[IMIE]:[IMIE]],$A$149)</f>
        <v>0</v>
      </c>
      <c r="DT149" s="31">
        <f>SUMIFS(AKORD[[CZASY]:[CZASY]],AKORD[[DATA]:[DATA]],DT100,AKORD[[IMIE]:[IMIE]],$A$149)</f>
        <v>0</v>
      </c>
      <c r="DU149" s="31">
        <f>SUMIFS(AKORD[[CZASY]:[CZASY]],AKORD[[DATA]:[DATA]],DU100,AKORD[[IMIE]:[IMIE]],$A$149)</f>
        <v>0</v>
      </c>
      <c r="DV149" s="31">
        <f>SUMIFS(AKORD[[CZASY]:[CZASY]],AKORD[[DATA]:[DATA]],DV100,AKORD[[IMIE]:[IMIE]],$A$149)</f>
        <v>0</v>
      </c>
      <c r="DW149" s="31">
        <f>SUMIFS(AKORD[[CZASY]:[CZASY]],AKORD[[DATA]:[DATA]],DW100,AKORD[[IMIE]:[IMIE]],$A$149)</f>
        <v>0</v>
      </c>
      <c r="DX149" s="31">
        <f>SUMIFS(AKORD[[CZASY]:[CZASY]],AKORD[[DATA]:[DATA]],DX100,AKORD[[IMIE]:[IMIE]],$A$149)</f>
        <v>0</v>
      </c>
      <c r="DY149" s="31">
        <f>SUMIFS(AKORD[[CZASY]:[CZASY]],AKORD[[DATA]:[DATA]],DY100,AKORD[[IMIE]:[IMIE]],$A$149)</f>
        <v>0</v>
      </c>
      <c r="DZ149" s="31">
        <f>SUMIFS(AKORD[[CZASY]:[CZASY]],AKORD[[DATA]:[DATA]],DZ100,AKORD[[IMIE]:[IMIE]],$A$149)</f>
        <v>0</v>
      </c>
      <c r="EA149" s="31">
        <f>SUMIFS(AKORD[[CZASY]:[CZASY]],AKORD[[DATA]:[DATA]],EA100,AKORD[[IMIE]:[IMIE]],$A$149)</f>
        <v>0</v>
      </c>
      <c r="EB149" s="31">
        <f>SUMIFS(AKORD[[CZASY]:[CZASY]],AKORD[[DATA]:[DATA]],EB100,AKORD[[IMIE]:[IMIE]],$A$149)</f>
        <v>0</v>
      </c>
      <c r="EC149" s="31">
        <f>SUMIFS(AKORD[[CZASY]:[CZASY]],AKORD[[DATA]:[DATA]],EC100,AKORD[[IMIE]:[IMIE]],$A$149)</f>
        <v>0</v>
      </c>
      <c r="ED149" s="31">
        <f>SUMIFS(AKORD[[CZASY]:[CZASY]],AKORD[[DATA]:[DATA]],ED100,AKORD[[IMIE]:[IMIE]],$A$149)</f>
        <v>0</v>
      </c>
      <c r="EE149" s="31">
        <f>SUMIFS(AKORD[[CZASY]:[CZASY]],AKORD[[DATA]:[DATA]],EE100,AKORD[[IMIE]:[IMIE]],$A$149)</f>
        <v>0</v>
      </c>
      <c r="EF149" s="31">
        <f>SUMIFS(AKORD[[CZASY]:[CZASY]],AKORD[[DATA]:[DATA]],EF100,AKORD[[IMIE]:[IMIE]],$A$149)</f>
        <v>0</v>
      </c>
      <c r="EG149" s="31">
        <f>SUMIFS(AKORD[[CZASY]:[CZASY]],AKORD[[DATA]:[DATA]],EG100,AKORD[[IMIE]:[IMIE]],$A$149)</f>
        <v>0</v>
      </c>
      <c r="EH149" s="31">
        <f>SUMIFS(AKORD[[CZASY]:[CZASY]],AKORD[[DATA]:[DATA]],EH100,AKORD[[IMIE]:[IMIE]],$A$149)</f>
        <v>0</v>
      </c>
      <c r="EI149" s="31">
        <f>SUMIFS(AKORD[[CZASY]:[CZASY]],AKORD[[DATA]:[DATA]],EI100,AKORD[[IMIE]:[IMIE]],$A$149)</f>
        <v>0</v>
      </c>
      <c r="EJ149" s="31">
        <f>SUMIFS(AKORD[[CZASY]:[CZASY]],AKORD[[DATA]:[DATA]],EJ100,AKORD[[IMIE]:[IMIE]],$A$149)</f>
        <v>0</v>
      </c>
      <c r="EK149" s="31">
        <f>SUMIFS(AKORD[[CZASY]:[CZASY]],AKORD[[DATA]:[DATA]],EK100,AKORD[[IMIE]:[IMIE]],$A$149)</f>
        <v>0</v>
      </c>
      <c r="EL149" s="31">
        <f>SUMIFS(AKORD[[CZASY]:[CZASY]],AKORD[[DATA]:[DATA]],EL100,AKORD[[IMIE]:[IMIE]],$A$149)</f>
        <v>0</v>
      </c>
      <c r="EM149" s="31">
        <f>SUMIFS(AKORD[[CZASY]:[CZASY]],AKORD[[DATA]:[DATA]],EM100,AKORD[[IMIE]:[IMIE]],$A$149)</f>
        <v>0</v>
      </c>
      <c r="EN149" s="31">
        <f>SUMIFS(AKORD[[CZASY]:[CZASY]],AKORD[[DATA]:[DATA]],EN100,AKORD[[IMIE]:[IMIE]],$A$149)</f>
        <v>0</v>
      </c>
      <c r="EO149" s="31">
        <f>SUMIFS(AKORD[[CZASY]:[CZASY]],AKORD[[DATA]:[DATA]],EO100,AKORD[[IMIE]:[IMIE]],$A$149)</f>
        <v>0</v>
      </c>
      <c r="EP149" s="31">
        <f>SUMIFS(AKORD[[CZASY]:[CZASY]],AKORD[[DATA]:[DATA]],EP100,AKORD[[IMIE]:[IMIE]],$A$149)</f>
        <v>0</v>
      </c>
      <c r="EQ149" s="31">
        <f>SUMIFS(AKORD[[CZASY]:[CZASY]],AKORD[[DATA]:[DATA]],EQ100,AKORD[[IMIE]:[IMIE]],$A$149)</f>
        <v>0</v>
      </c>
      <c r="ER149" s="31">
        <f>SUMIFS(AKORD[[CZASY]:[CZASY]],AKORD[[DATA]:[DATA]],ER100,AKORD[[IMIE]:[IMIE]],$A$149)</f>
        <v>0</v>
      </c>
      <c r="ES149" s="31">
        <f>SUMIFS(AKORD[[CZASY]:[CZASY]],AKORD[[DATA]:[DATA]],ES100,AKORD[[IMIE]:[IMIE]],$A$149)</f>
        <v>0</v>
      </c>
      <c r="ET149" s="31">
        <f>SUMIFS(AKORD[[CZASY]:[CZASY]],AKORD[[DATA]:[DATA]],ET100,AKORD[[IMIE]:[IMIE]],$A$149)</f>
        <v>0</v>
      </c>
      <c r="EU149" s="31">
        <f>SUMIFS(AKORD[[CZASY]:[CZASY]],AKORD[[DATA]:[DATA]],EU100,AKORD[[IMIE]:[IMIE]],$A$149)</f>
        <v>0</v>
      </c>
      <c r="EV149" s="31">
        <f>SUMIFS(AKORD[[CZASY]:[CZASY]],AKORD[[DATA]:[DATA]],EV100,AKORD[[IMIE]:[IMIE]],$A$149)</f>
        <v>0</v>
      </c>
      <c r="EW149" s="31">
        <f>SUMIFS(AKORD[[CZASY]:[CZASY]],AKORD[[DATA]:[DATA]],EW100,AKORD[[IMIE]:[IMIE]],$A$149)</f>
        <v>0</v>
      </c>
      <c r="EX149" s="31">
        <f>SUMIFS(AKORD[[CZASY]:[CZASY]],AKORD[[DATA]:[DATA]],EX100,AKORD[[IMIE]:[IMIE]],$A$149)</f>
        <v>0</v>
      </c>
      <c r="EY149" s="31">
        <f>SUMIFS(AKORD[[CZASY]:[CZASY]],AKORD[[DATA]:[DATA]],EY100,AKORD[[IMIE]:[IMIE]],$A$149)</f>
        <v>0</v>
      </c>
      <c r="EZ149" s="31">
        <f>SUMIFS(AKORD[[CZASY]:[CZASY]],AKORD[[DATA]:[DATA]],EZ100,AKORD[[IMIE]:[IMIE]],$A$149)</f>
        <v>0</v>
      </c>
      <c r="FA149" s="31">
        <f>SUMIFS(AKORD[[CZASY]:[CZASY]],AKORD[[DATA]:[DATA]],FA100,AKORD[[IMIE]:[IMIE]],$A$149)</f>
        <v>0</v>
      </c>
      <c r="FB149" s="31">
        <f>SUMIFS(AKORD[[CZASY]:[CZASY]],AKORD[[DATA]:[DATA]],FB100,AKORD[[IMIE]:[IMIE]],$A$149)</f>
        <v>0</v>
      </c>
      <c r="FC149" s="31">
        <f>SUMIFS(AKORD[[CZASY]:[CZASY]],AKORD[[DATA]:[DATA]],FC100,AKORD[[IMIE]:[IMIE]],$A$149)</f>
        <v>0</v>
      </c>
      <c r="FD149" s="31">
        <f>SUMIFS(AKORD[[CZASY]:[CZASY]],AKORD[[DATA]:[DATA]],FD100,AKORD[[IMIE]:[IMIE]],$A$149)</f>
        <v>0</v>
      </c>
      <c r="FE149" s="31">
        <f>SUMIFS(AKORD[[CZASY]:[CZASY]],AKORD[[DATA]:[DATA]],FE100,AKORD[[IMIE]:[IMIE]],$A$149)</f>
        <v>0</v>
      </c>
      <c r="FF149" s="31">
        <f>SUMIFS(AKORD[[CZASY]:[CZASY]],AKORD[[DATA]:[DATA]],FF100,AKORD[[IMIE]:[IMIE]],$A$149)</f>
        <v>0</v>
      </c>
      <c r="FG149" s="31">
        <f>SUMIFS(AKORD[[CZASY]:[CZASY]],AKORD[[DATA]:[DATA]],FG100,AKORD[[IMIE]:[IMIE]],$A$149)</f>
        <v>0</v>
      </c>
      <c r="FH149" s="31">
        <f>SUMIFS(AKORD[[CZASY]:[CZASY]],AKORD[[DATA]:[DATA]],FH100,AKORD[[IMIE]:[IMIE]],$A$149)</f>
        <v>0</v>
      </c>
      <c r="FI149" s="31">
        <f>SUMIFS(AKORD[[CZASY]:[CZASY]],AKORD[[DATA]:[DATA]],FI100,AKORD[[IMIE]:[IMIE]],$A$149)</f>
        <v>0</v>
      </c>
      <c r="FJ149" s="31">
        <f>SUMIFS(AKORD[[CZASY]:[CZASY]],AKORD[[DATA]:[DATA]],FJ100,AKORD[[IMIE]:[IMIE]],$A$149)</f>
        <v>0</v>
      </c>
      <c r="FK149" s="31">
        <f>SUMIFS(AKORD[[CZASY]:[CZASY]],AKORD[[DATA]:[DATA]],FK100,AKORD[[IMIE]:[IMIE]],$A$149)</f>
        <v>0</v>
      </c>
      <c r="FL149" s="31">
        <f>SUMIFS(AKORD[[CZASY]:[CZASY]],AKORD[[DATA]:[DATA]],FL100,AKORD[[IMIE]:[IMIE]],$A$149)</f>
        <v>0</v>
      </c>
      <c r="FM149" s="31">
        <f>SUMIFS(AKORD[[CZASY]:[CZASY]],AKORD[[DATA]:[DATA]],FM100,AKORD[[IMIE]:[IMIE]],$A$149)</f>
        <v>0</v>
      </c>
      <c r="FN149" s="31">
        <f>SUMIFS(AKORD[[CZASY]:[CZASY]],AKORD[[DATA]:[DATA]],FN100,AKORD[[IMIE]:[IMIE]],$A$149)</f>
        <v>0</v>
      </c>
      <c r="FO149" s="31">
        <f>SUMIFS(AKORD[[CZASY]:[CZASY]],AKORD[[DATA]:[DATA]],FO100,AKORD[[IMIE]:[IMIE]],$A$149)</f>
        <v>0</v>
      </c>
      <c r="FP149" s="31">
        <f>SUMIFS(AKORD[[CZASY]:[CZASY]],AKORD[[DATA]:[DATA]],FP100,AKORD[[IMIE]:[IMIE]],$A$149)</f>
        <v>0</v>
      </c>
      <c r="FQ149" s="31">
        <f>SUMIFS(AKORD[[CZASY]:[CZASY]],AKORD[[DATA]:[DATA]],FQ100,AKORD[[IMIE]:[IMIE]],$A$149)</f>
        <v>0</v>
      </c>
      <c r="FR149" s="31">
        <f>SUMIFS(AKORD[[CZASY]:[CZASY]],AKORD[[DATA]:[DATA]],FR100,AKORD[[IMIE]:[IMIE]],$A$149)</f>
        <v>0</v>
      </c>
      <c r="FS149" s="31">
        <f>SUMIFS(AKORD[[CZASY]:[CZASY]],AKORD[[DATA]:[DATA]],FS100,AKORD[[IMIE]:[IMIE]],$A$149)</f>
        <v>0</v>
      </c>
      <c r="FT149" s="31">
        <f>SUMIFS(AKORD[[CZASY]:[CZASY]],AKORD[[DATA]:[DATA]],FT100,AKORD[[IMIE]:[IMIE]],$A$149)</f>
        <v>0</v>
      </c>
      <c r="FU149" s="31">
        <f>SUMIFS(AKORD[[CZASY]:[CZASY]],AKORD[[DATA]:[DATA]],FU100,AKORD[[IMIE]:[IMIE]],$A$149)</f>
        <v>0</v>
      </c>
      <c r="FV149" s="31">
        <f>SUMIFS(AKORD[[CZASY]:[CZASY]],AKORD[[DATA]:[DATA]],FV100,AKORD[[IMIE]:[IMIE]],$A$149)</f>
        <v>0</v>
      </c>
      <c r="FW149" s="31">
        <f>SUMIFS(AKORD[[CZASY]:[CZASY]],AKORD[[DATA]:[DATA]],FW100,AKORD[[IMIE]:[IMIE]],$A$149)</f>
        <v>0</v>
      </c>
      <c r="FX149" s="31">
        <f>SUMIFS(AKORD[[CZASY]:[CZASY]],AKORD[[DATA]:[DATA]],FX100,AKORD[[IMIE]:[IMIE]],$A$149)</f>
        <v>0</v>
      </c>
      <c r="FY149" s="31">
        <f>SUMIFS(AKORD[[CZASY]:[CZASY]],AKORD[[DATA]:[DATA]],FY100,AKORD[[IMIE]:[IMIE]],$A$149)</f>
        <v>0</v>
      </c>
      <c r="FZ149" s="31">
        <f>SUMIFS(AKORD[[CZASY]:[CZASY]],AKORD[[DATA]:[DATA]],FZ100,AKORD[[IMIE]:[IMIE]],$A$149)</f>
        <v>0</v>
      </c>
      <c r="GA149" s="31">
        <f>SUMIFS(AKORD[[CZASY]:[CZASY]],AKORD[[DATA]:[DATA]],GA100,AKORD[[IMIE]:[IMIE]],$A$149)</f>
        <v>0</v>
      </c>
      <c r="GB149" s="31">
        <f>SUMIFS(AKORD[[CZASY]:[CZASY]],AKORD[[DATA]:[DATA]],GB100,AKORD[[IMIE]:[IMIE]],$A$149)</f>
        <v>0</v>
      </c>
      <c r="GC149" s="31">
        <f>SUMIFS(AKORD[[CZASY]:[CZASY]],AKORD[[DATA]:[DATA]],GC100,AKORD[[IMIE]:[IMIE]],$A$149)</f>
        <v>0</v>
      </c>
      <c r="GD149" s="31">
        <f>SUMIFS(AKORD[[CZASY]:[CZASY]],AKORD[[DATA]:[DATA]],GD100,AKORD[[IMIE]:[IMIE]],$A$149)</f>
        <v>0</v>
      </c>
      <c r="GE149" s="31">
        <f>SUMIFS(AKORD[[CZASY]:[CZASY]],AKORD[[DATA]:[DATA]],GE100,AKORD[[IMIE]:[IMIE]],$A$149)</f>
        <v>0</v>
      </c>
      <c r="GF149" s="31">
        <f>SUMIFS(AKORD[[CZASY]:[CZASY]],AKORD[[DATA]:[DATA]],GF100,AKORD[[IMIE]:[IMIE]],$A$149)</f>
        <v>0</v>
      </c>
      <c r="GG149" s="31">
        <f>SUMIFS(AKORD[[CZASY]:[CZASY]],AKORD[[DATA]:[DATA]],GG100,AKORD[[IMIE]:[IMIE]],$A$149)</f>
        <v>0</v>
      </c>
      <c r="GH149" s="31">
        <f>SUMIFS(AKORD[[CZASY]:[CZASY]],AKORD[[DATA]:[DATA]],GH100,AKORD[[IMIE]:[IMIE]],$A$149)</f>
        <v>0</v>
      </c>
      <c r="GI149" s="31">
        <f>SUMIFS(AKORD[[CZASY]:[CZASY]],AKORD[[DATA]:[DATA]],GI100,AKORD[[IMIE]:[IMIE]],$A$149)</f>
        <v>0</v>
      </c>
      <c r="GJ149" s="31">
        <f>SUMIFS(AKORD[[CZASY]:[CZASY]],AKORD[[DATA]:[DATA]],GJ100,AKORD[[IMIE]:[IMIE]],$A$149)</f>
        <v>0</v>
      </c>
      <c r="GK149" s="31">
        <f>SUMIFS(AKORD[[CZASY]:[CZASY]],AKORD[[DATA]:[DATA]],GK100,AKORD[[IMIE]:[IMIE]],$A$149)</f>
        <v>0</v>
      </c>
      <c r="GL149" s="31">
        <f>SUMIFS(AKORD[[CZASY]:[CZASY]],AKORD[[DATA]:[DATA]],GL100,AKORD[[IMIE]:[IMIE]],$A$149)</f>
        <v>0</v>
      </c>
      <c r="GM149" s="31">
        <f>SUMIFS(AKORD[[CZASY]:[CZASY]],AKORD[[DATA]:[DATA]],GM100,AKORD[[IMIE]:[IMIE]],$A$149)</f>
        <v>0</v>
      </c>
      <c r="GN149" s="31">
        <f>SUMIFS(AKORD[[CZASY]:[CZASY]],AKORD[[DATA]:[DATA]],GN100,AKORD[[IMIE]:[IMIE]],$A$149)</f>
        <v>0</v>
      </c>
      <c r="GO149" s="31">
        <f>SUMIFS(AKORD[[CZASY]:[CZASY]],AKORD[[DATA]:[DATA]],GO100,AKORD[[IMIE]:[IMIE]],$A$149)</f>
        <v>0</v>
      </c>
      <c r="GP149" s="31">
        <f>SUMIFS(AKORD[[CZASY]:[CZASY]],AKORD[[DATA]:[DATA]],GP100,AKORD[[IMIE]:[IMIE]],$A$149)</f>
        <v>0</v>
      </c>
      <c r="GQ149" s="31">
        <f>SUMIFS(AKORD[[CZASY]:[CZASY]],AKORD[[DATA]:[DATA]],GQ100,AKORD[[IMIE]:[IMIE]],$A$149)</f>
        <v>0</v>
      </c>
      <c r="GR149" s="31">
        <f>SUMIFS(AKORD[[CZASY]:[CZASY]],AKORD[[DATA]:[DATA]],GR100,AKORD[[IMIE]:[IMIE]],$A$149)</f>
        <v>0</v>
      </c>
      <c r="GS149" s="31">
        <f>SUMIFS(AKORD[[CZASY]:[CZASY]],AKORD[[DATA]:[DATA]],GS100,AKORD[[IMIE]:[IMIE]],$A$149)</f>
        <v>0</v>
      </c>
      <c r="GT149" s="31">
        <f>SUMIFS(AKORD[[CZASY]:[CZASY]],AKORD[[DATA]:[DATA]],GT100,AKORD[[IMIE]:[IMIE]],$A$149)</f>
        <v>0</v>
      </c>
      <c r="GU149" s="31">
        <f>SUMIFS(AKORD[[CZASY]:[CZASY]],AKORD[[DATA]:[DATA]],GU100,AKORD[[IMIE]:[IMIE]],$A$149)</f>
        <v>0</v>
      </c>
      <c r="GV149" s="31">
        <f>SUMIFS(AKORD[[CZASY]:[CZASY]],AKORD[[DATA]:[DATA]],GV100,AKORD[[IMIE]:[IMIE]],$A$149)</f>
        <v>0</v>
      </c>
      <c r="GW149" s="31">
        <f>SUMIFS(AKORD[[CZASY]:[CZASY]],AKORD[[DATA]:[DATA]],GW100,AKORD[[IMIE]:[IMIE]],$A$149)</f>
        <v>0</v>
      </c>
      <c r="GX149" s="31">
        <f>SUMIFS(AKORD[[CZASY]:[CZASY]],AKORD[[DATA]:[DATA]],GX100,AKORD[[IMIE]:[IMIE]],$A$149)</f>
        <v>0</v>
      </c>
      <c r="GY149" s="31">
        <f>SUMIFS(AKORD[[CZASY]:[CZASY]],AKORD[[DATA]:[DATA]],GY100,AKORD[[IMIE]:[IMIE]],$A$149)</f>
        <v>0</v>
      </c>
      <c r="GZ149" s="31">
        <f>SUMIFS(AKORD[[CZASY]:[CZASY]],AKORD[[DATA]:[DATA]],GZ100,AKORD[[IMIE]:[IMIE]],$A$149)</f>
        <v>0</v>
      </c>
      <c r="HA149" s="31">
        <f>SUMIFS(AKORD[[CZASY]:[CZASY]],AKORD[[DATA]:[DATA]],HA100,AKORD[[IMIE]:[IMIE]],$A$149)</f>
        <v>0</v>
      </c>
      <c r="HB149" s="31">
        <f>SUMIFS(AKORD[[CZASY]:[CZASY]],AKORD[[DATA]:[DATA]],HB100,AKORD[[IMIE]:[IMIE]],$A$149)</f>
        <v>0</v>
      </c>
      <c r="HC149" s="31">
        <f>SUMIFS(AKORD[[CZASY]:[CZASY]],AKORD[[DATA]:[DATA]],HC100,AKORD[[IMIE]:[IMIE]],$A$149)</f>
        <v>0</v>
      </c>
      <c r="HD149" s="31">
        <f>SUMIFS(AKORD[[CZASY]:[CZASY]],AKORD[[DATA]:[DATA]],HD100,AKORD[[IMIE]:[IMIE]],$A$149)</f>
        <v>0</v>
      </c>
      <c r="HE149" s="31">
        <f>SUMIFS(AKORD[[CZASY]:[CZASY]],AKORD[[DATA]:[DATA]],HE100,AKORD[[IMIE]:[IMIE]],$A$149)</f>
        <v>0</v>
      </c>
      <c r="HF149" s="31">
        <f>SUMIFS(AKORD[[CZASY]:[CZASY]],AKORD[[DATA]:[DATA]],HF100,AKORD[[IMIE]:[IMIE]],$A$149)</f>
        <v>0</v>
      </c>
      <c r="HG149" s="31">
        <f>SUMIFS(AKORD[[CZASY]:[CZASY]],AKORD[[DATA]:[DATA]],HG100,AKORD[[IMIE]:[IMIE]],$A$149)</f>
        <v>0</v>
      </c>
      <c r="HH149" s="31">
        <f>SUMIFS(AKORD[[CZASY]:[CZASY]],AKORD[[DATA]:[DATA]],HH100,AKORD[[IMIE]:[IMIE]],$A$149)</f>
        <v>0</v>
      </c>
      <c r="HI149" s="31">
        <f>SUMIFS(AKORD[[CZASY]:[CZASY]],AKORD[[DATA]:[DATA]],HI100,AKORD[[IMIE]:[IMIE]],$A$149)</f>
        <v>0</v>
      </c>
      <c r="HJ149" s="31">
        <f>SUMIFS(AKORD[[CZASY]:[CZASY]],AKORD[[DATA]:[DATA]],HJ100,AKORD[[IMIE]:[IMIE]],$A$149)</f>
        <v>0</v>
      </c>
      <c r="HK149" s="31">
        <f>SUMIFS(AKORD[[CZASY]:[CZASY]],AKORD[[DATA]:[DATA]],HK100,AKORD[[IMIE]:[IMIE]],$A$149)</f>
        <v>0</v>
      </c>
      <c r="HL149" s="31">
        <f>SUMIFS(AKORD[[CZASY]:[CZASY]],AKORD[[DATA]:[DATA]],HL100,AKORD[[IMIE]:[IMIE]],$A$149)</f>
        <v>0</v>
      </c>
      <c r="HM149" s="31">
        <f>SUMIFS(AKORD[[CZASY]:[CZASY]],AKORD[[DATA]:[DATA]],HM100,AKORD[[IMIE]:[IMIE]],$A$149)</f>
        <v>0</v>
      </c>
      <c r="HN149" s="31">
        <f>SUMIFS(AKORD[[CZASY]:[CZASY]],AKORD[[DATA]:[DATA]],HN100,AKORD[[IMIE]:[IMIE]],$A$149)</f>
        <v>0</v>
      </c>
      <c r="HO149" s="31">
        <f>SUMIFS(AKORD[[CZASY]:[CZASY]],AKORD[[DATA]:[DATA]],HO100,AKORD[[IMIE]:[IMIE]],$A$149)</f>
        <v>0</v>
      </c>
      <c r="HP149" s="31">
        <f>SUMIFS(AKORD[[CZASY]:[CZASY]],AKORD[[DATA]:[DATA]],HP100,AKORD[[IMIE]:[IMIE]],$A$149)</f>
        <v>0</v>
      </c>
      <c r="HQ149" s="31">
        <f>SUMIFS(AKORD[[CZASY]:[CZASY]],AKORD[[DATA]:[DATA]],HQ100,AKORD[[IMIE]:[IMIE]],$A$149)</f>
        <v>0</v>
      </c>
      <c r="HR149" s="31">
        <f>SUMIFS(AKORD[[CZASY]:[CZASY]],AKORD[[DATA]:[DATA]],HR100,AKORD[[IMIE]:[IMIE]],$A$149)</f>
        <v>0</v>
      </c>
      <c r="HS149" s="31">
        <f>SUMIFS(AKORD[[CZASY]:[CZASY]],AKORD[[DATA]:[DATA]],HS100,AKORD[[IMIE]:[IMIE]],$A$149)</f>
        <v>0</v>
      </c>
      <c r="HT149" s="31">
        <f>SUMIFS(AKORD[[CZASY]:[CZASY]],AKORD[[DATA]:[DATA]],HT100,AKORD[[IMIE]:[IMIE]],$A$149)</f>
        <v>0</v>
      </c>
      <c r="HU149" s="31">
        <f>SUMIFS(AKORD[[CZASY]:[CZASY]],AKORD[[DATA]:[DATA]],HU100,AKORD[[IMIE]:[IMIE]],$A$149)</f>
        <v>0</v>
      </c>
      <c r="HV149" s="31">
        <f>SUMIFS(AKORD[[CZASY]:[CZASY]],AKORD[[DATA]:[DATA]],HV100,AKORD[[IMIE]:[IMIE]],$A$149)</f>
        <v>0</v>
      </c>
      <c r="HW149" s="31">
        <f>SUMIFS(AKORD[[CZASY]:[CZASY]],AKORD[[DATA]:[DATA]],HW100,AKORD[[IMIE]:[IMIE]],$A$149)</f>
        <v>0</v>
      </c>
      <c r="HX149" s="31">
        <f>SUMIFS(AKORD[[CZASY]:[CZASY]],AKORD[[DATA]:[DATA]],HX100,AKORD[[IMIE]:[IMIE]],$A$149)</f>
        <v>0</v>
      </c>
      <c r="HY149" s="31">
        <f>SUMIFS(AKORD[[CZASY]:[CZASY]],AKORD[[DATA]:[DATA]],HY100,AKORD[[IMIE]:[IMIE]],$A$149)</f>
        <v>0</v>
      </c>
      <c r="HZ149" s="31">
        <f>SUMIFS(AKORD[[CZASY]:[CZASY]],AKORD[[DATA]:[DATA]],HZ100,AKORD[[IMIE]:[IMIE]],$A$149)</f>
        <v>0</v>
      </c>
      <c r="IA149" s="31">
        <f>SUMIFS(AKORD[[CZASY]:[CZASY]],AKORD[[DATA]:[DATA]],IA100,AKORD[[IMIE]:[IMIE]],$A$149)</f>
        <v>0</v>
      </c>
      <c r="IB149" s="31">
        <f>SUMIFS(AKORD[[CZASY]:[CZASY]],AKORD[[DATA]:[DATA]],IB100,AKORD[[IMIE]:[IMIE]],$A$149)</f>
        <v>0</v>
      </c>
      <c r="IC149" s="31">
        <f>SUMIFS(AKORD[[CZASY]:[CZASY]],AKORD[[DATA]:[DATA]],IC100,AKORD[[IMIE]:[IMIE]],$A$149)</f>
        <v>0</v>
      </c>
      <c r="ID149" s="31">
        <f>SUMIFS(AKORD[[CZASY]:[CZASY]],AKORD[[DATA]:[DATA]],ID100,AKORD[[IMIE]:[IMIE]],$A$149)</f>
        <v>0</v>
      </c>
      <c r="IE149" s="31">
        <f>SUMIFS(AKORD[[CZASY]:[CZASY]],AKORD[[DATA]:[DATA]],IE100,AKORD[[IMIE]:[IMIE]],$A$149)</f>
        <v>0</v>
      </c>
      <c r="IF149" s="31">
        <f>SUMIFS(AKORD[[CZASY]:[CZASY]],AKORD[[DATA]:[DATA]],IF100,AKORD[[IMIE]:[IMIE]],$A$149)</f>
        <v>0</v>
      </c>
      <c r="IG149" s="31">
        <f>SUMIFS(AKORD[[CZASY]:[CZASY]],AKORD[[DATA]:[DATA]],IG100,AKORD[[IMIE]:[IMIE]],$A$149)</f>
        <v>0</v>
      </c>
      <c r="IH149" s="31">
        <f>SUMIFS(AKORD[[CZASY]:[CZASY]],AKORD[[DATA]:[DATA]],IH100,AKORD[[IMIE]:[IMIE]],$A$149)</f>
        <v>0</v>
      </c>
      <c r="II149" s="31">
        <f>SUMIFS(AKORD[[CZASY]:[CZASY]],AKORD[[DATA]:[DATA]],II100,AKORD[[IMIE]:[IMIE]],$A$149)</f>
        <v>0</v>
      </c>
      <c r="IJ149" s="31">
        <f>SUMIFS(AKORD[[CZASY]:[CZASY]],AKORD[[DATA]:[DATA]],IJ100,AKORD[[IMIE]:[IMIE]],$A$149)</f>
        <v>0</v>
      </c>
      <c r="IK149" s="31">
        <f>SUMIFS(AKORD[[CZASY]:[CZASY]],AKORD[[DATA]:[DATA]],IK100,AKORD[[IMIE]:[IMIE]],$A$149)</f>
        <v>0</v>
      </c>
      <c r="IL149" s="31">
        <f>SUMIFS(AKORD[[CZASY]:[CZASY]],AKORD[[DATA]:[DATA]],IL100,AKORD[[IMIE]:[IMIE]],$A$149)</f>
        <v>0</v>
      </c>
      <c r="IM149" s="31">
        <f>SUMIFS(AKORD[[CZASY]:[CZASY]],AKORD[[DATA]:[DATA]],IM100,AKORD[[IMIE]:[IMIE]],$A$149)</f>
        <v>0</v>
      </c>
      <c r="IN149" s="31">
        <f>SUMIFS(AKORD[[CZASY]:[CZASY]],AKORD[[DATA]:[DATA]],IN100,AKORD[[IMIE]:[IMIE]],$A$149)</f>
        <v>0</v>
      </c>
      <c r="IO149" s="31">
        <f>SUMIFS(AKORD[[CZASY]:[CZASY]],AKORD[[DATA]:[DATA]],IO100,AKORD[[IMIE]:[IMIE]],$A$149)</f>
        <v>0</v>
      </c>
      <c r="IP149" s="31">
        <f>SUMIFS(AKORD[[CZASY]:[CZASY]],AKORD[[DATA]:[DATA]],IP100,AKORD[[IMIE]:[IMIE]],$A$149)</f>
        <v>0</v>
      </c>
      <c r="IQ149" s="31">
        <f>SUMIFS(AKORD[[CZASY]:[CZASY]],AKORD[[DATA]:[DATA]],IQ100,AKORD[[IMIE]:[IMIE]],$A$149)</f>
        <v>0</v>
      </c>
      <c r="IR149" s="31">
        <f>SUMIFS(AKORD[[CZASY]:[CZASY]],AKORD[[DATA]:[DATA]],IR100,AKORD[[IMIE]:[IMIE]],$A$149)</f>
        <v>0</v>
      </c>
      <c r="IS149" s="31">
        <f>SUMIFS(AKORD[[CZASY]:[CZASY]],AKORD[[DATA]:[DATA]],IS100,AKORD[[IMIE]:[IMIE]],$A$149)</f>
        <v>0</v>
      </c>
      <c r="IT149" s="31">
        <f>SUMIFS(AKORD[[CZASY]:[CZASY]],AKORD[[DATA]:[DATA]],IT100,AKORD[[IMIE]:[IMIE]],$A$149)</f>
        <v>0</v>
      </c>
      <c r="IU149" s="31">
        <f>SUMIFS(AKORD[[CZASY]:[CZASY]],AKORD[[DATA]:[DATA]],IU100,AKORD[[IMIE]:[IMIE]],$A$149)</f>
        <v>0</v>
      </c>
      <c r="IV149" s="31">
        <f>SUMIFS(AKORD[[CZASY]:[CZASY]],AKORD[[DATA]:[DATA]],IV100,AKORD[[IMIE]:[IMIE]],$A$149)</f>
        <v>0</v>
      </c>
      <c r="IW149" s="31">
        <f>SUMIFS(AKORD[[CZASY]:[CZASY]],AKORD[[DATA]:[DATA]],IW100,AKORD[[IMIE]:[IMIE]],$A$149)</f>
        <v>0</v>
      </c>
      <c r="IX149" s="31">
        <f>SUMIFS(AKORD[[CZASY]:[CZASY]],AKORD[[DATA]:[DATA]],IX100,AKORD[[IMIE]:[IMIE]],$A$149)</f>
        <v>0</v>
      </c>
      <c r="IY149" s="31">
        <f>SUMIFS(AKORD[[CZASY]:[CZASY]],AKORD[[DATA]:[DATA]],IY100,AKORD[[IMIE]:[IMIE]],$A$149)</f>
        <v>0</v>
      </c>
      <c r="IZ149" s="31">
        <f>SUMIFS(AKORD[[CZASY]:[CZASY]],AKORD[[DATA]:[DATA]],IZ100,AKORD[[IMIE]:[IMIE]],$A$149)</f>
        <v>0</v>
      </c>
      <c r="JA149" s="31">
        <f>SUMIFS(AKORD[[CZASY]:[CZASY]],AKORD[[DATA]:[DATA]],JA100,AKORD[[IMIE]:[IMIE]],$A$149)</f>
        <v>0</v>
      </c>
      <c r="JB149" s="31">
        <f>SUMIFS(AKORD[[CZASY]:[CZASY]],AKORD[[DATA]:[DATA]],JB100,AKORD[[IMIE]:[IMIE]],$A$149)</f>
        <v>0</v>
      </c>
      <c r="JC149" s="31">
        <f>SUMIFS(AKORD[[CZASY]:[CZASY]],AKORD[[DATA]:[DATA]],JC100,AKORD[[IMIE]:[IMIE]],$A$149)</f>
        <v>0</v>
      </c>
      <c r="JD149" s="31">
        <f>SUMIFS(AKORD[[CZASY]:[CZASY]],AKORD[[DATA]:[DATA]],JD100,AKORD[[IMIE]:[IMIE]],$A$149)</f>
        <v>0</v>
      </c>
      <c r="JE149" s="31">
        <f>SUMIFS(AKORD[[CZASY]:[CZASY]],AKORD[[DATA]:[DATA]],JE100,AKORD[[IMIE]:[IMIE]],$A$149)</f>
        <v>0</v>
      </c>
      <c r="JF149" s="31">
        <f>SUMIFS(AKORD[[CZASY]:[CZASY]],AKORD[[DATA]:[DATA]],JF100,AKORD[[IMIE]:[IMIE]],$A$149)</f>
        <v>0</v>
      </c>
      <c r="JG149" s="31">
        <f>SUMIFS(AKORD[[CZASY]:[CZASY]],AKORD[[DATA]:[DATA]],JG100,AKORD[[IMIE]:[IMIE]],$A$149)</f>
        <v>0</v>
      </c>
      <c r="JH149" s="31">
        <f>SUMIFS(AKORD[[CZASY]:[CZASY]],AKORD[[DATA]:[DATA]],JH100,AKORD[[IMIE]:[IMIE]],$A$149)</f>
        <v>0</v>
      </c>
      <c r="JI149" s="31">
        <f>SUMIFS(AKORD[[CZASY]:[CZASY]],AKORD[[DATA]:[DATA]],JI100,AKORD[[IMIE]:[IMIE]],$A$149)</f>
        <v>0</v>
      </c>
      <c r="JJ149" s="31">
        <f>SUMIFS(AKORD[[CZASY]:[CZASY]],AKORD[[DATA]:[DATA]],JJ100,AKORD[[IMIE]:[IMIE]],$A$149)</f>
        <v>0</v>
      </c>
      <c r="JK149" s="31">
        <f>SUMIFS(AKORD[[CZASY]:[CZASY]],AKORD[[DATA]:[DATA]],JK100,AKORD[[IMIE]:[IMIE]],$A$149)</f>
        <v>0</v>
      </c>
      <c r="JL149" s="31">
        <f>SUMIFS(AKORD[[CZASY]:[CZASY]],AKORD[[DATA]:[DATA]],JL100,AKORD[[IMIE]:[IMIE]],$A$149)</f>
        <v>0</v>
      </c>
      <c r="JM149" s="31">
        <f>SUMIFS(AKORD[[CZASY]:[CZASY]],AKORD[[DATA]:[DATA]],JM100,AKORD[[IMIE]:[IMIE]],$A$149)</f>
        <v>0</v>
      </c>
      <c r="JN149" s="31">
        <f>SUMIFS(AKORD[[CZASY]:[CZASY]],AKORD[[DATA]:[DATA]],JN100,AKORD[[IMIE]:[IMIE]],$A$149)</f>
        <v>0</v>
      </c>
      <c r="JO149" s="31">
        <f>SUMIFS(AKORD[[CZASY]:[CZASY]],AKORD[[DATA]:[DATA]],JO100,AKORD[[IMIE]:[IMIE]],$A$149)</f>
        <v>0</v>
      </c>
      <c r="JP149" s="31">
        <f>SUMIFS(AKORD[[CZASY]:[CZASY]],AKORD[[DATA]:[DATA]],JP100,AKORD[[IMIE]:[IMIE]],$A$149)</f>
        <v>0</v>
      </c>
      <c r="JQ149" s="31">
        <f>SUMIFS(AKORD[[CZASY]:[CZASY]],AKORD[[DATA]:[DATA]],JQ100,AKORD[[IMIE]:[IMIE]],$A$149)</f>
        <v>0</v>
      </c>
      <c r="JR149" s="31">
        <f>SUMIFS(AKORD[[CZASY]:[CZASY]],AKORD[[DATA]:[DATA]],JR100,AKORD[[IMIE]:[IMIE]],$A$149)</f>
        <v>0</v>
      </c>
      <c r="JS149" s="31">
        <f>SUMIFS(AKORD[[CZASY]:[CZASY]],AKORD[[DATA]:[DATA]],JS100,AKORD[[IMIE]:[IMIE]],$A$149)</f>
        <v>0</v>
      </c>
      <c r="JT149" s="31">
        <f>SUMIFS(AKORD[[CZASY]:[CZASY]],AKORD[[DATA]:[DATA]],JT100,AKORD[[IMIE]:[IMIE]],$A$149)</f>
        <v>0</v>
      </c>
      <c r="JU149" s="31">
        <f>SUMIFS(AKORD[[CZASY]:[CZASY]],AKORD[[DATA]:[DATA]],JU100,AKORD[[IMIE]:[IMIE]],$A$149)</f>
        <v>0</v>
      </c>
      <c r="JV149" s="31">
        <f>SUMIFS(AKORD[[CZASY]:[CZASY]],AKORD[[DATA]:[DATA]],JV100,AKORD[[IMIE]:[IMIE]],$A$149)</f>
        <v>0</v>
      </c>
      <c r="JW149" s="31">
        <f>SUMIFS(AKORD[[CZASY]:[CZASY]],AKORD[[DATA]:[DATA]],JW100,AKORD[[IMIE]:[IMIE]],$A$149)</f>
        <v>0</v>
      </c>
      <c r="JX149" s="31">
        <f>SUMIFS(AKORD[[CZASY]:[CZASY]],AKORD[[DATA]:[DATA]],JX100,AKORD[[IMIE]:[IMIE]],$A$149)</f>
        <v>0</v>
      </c>
      <c r="JY149" s="31">
        <f>SUMIFS(AKORD[[CZASY]:[CZASY]],AKORD[[DATA]:[DATA]],JY100,AKORD[[IMIE]:[IMIE]],$A$149)</f>
        <v>0</v>
      </c>
      <c r="JZ149" s="31">
        <f>SUMIFS(AKORD[[CZASY]:[CZASY]],AKORD[[DATA]:[DATA]],JZ100,AKORD[[IMIE]:[IMIE]],$A$149)</f>
        <v>0</v>
      </c>
      <c r="KA149" s="31">
        <f>SUMIFS(AKORD[[CZASY]:[CZASY]],AKORD[[DATA]:[DATA]],KA100,AKORD[[IMIE]:[IMIE]],$A$149)</f>
        <v>0</v>
      </c>
      <c r="KB149" s="31">
        <f>SUMIFS(AKORD[[CZASY]:[CZASY]],AKORD[[DATA]:[DATA]],KB100,AKORD[[IMIE]:[IMIE]],$A$149)</f>
        <v>0</v>
      </c>
      <c r="KC149" s="31">
        <f>SUMIFS(AKORD[[CZASY]:[CZASY]],AKORD[[DATA]:[DATA]],KC100,AKORD[[IMIE]:[IMIE]],$A$149)</f>
        <v>0</v>
      </c>
      <c r="KD149" s="31">
        <f>SUMIFS(AKORD[[CZASY]:[CZASY]],AKORD[[DATA]:[DATA]],KD100,AKORD[[IMIE]:[IMIE]],$A$149)</f>
        <v>0</v>
      </c>
      <c r="KE149" s="31">
        <f>SUMIFS(AKORD[[CZASY]:[CZASY]],AKORD[[DATA]:[DATA]],KE100,AKORD[[IMIE]:[IMIE]],$A$149)</f>
        <v>0</v>
      </c>
      <c r="KF149" s="31">
        <f>SUMIFS(AKORD[[CZASY]:[CZASY]],AKORD[[DATA]:[DATA]],KF100,AKORD[[IMIE]:[IMIE]],$A$149)</f>
        <v>0</v>
      </c>
      <c r="KG149" s="31">
        <f>SUMIFS(AKORD[[CZASY]:[CZASY]],AKORD[[DATA]:[DATA]],KG100,AKORD[[IMIE]:[IMIE]],$A$149)</f>
        <v>0</v>
      </c>
      <c r="KH149" s="31">
        <f>SUMIFS(AKORD[[CZASY]:[CZASY]],AKORD[[DATA]:[DATA]],KH100,AKORD[[IMIE]:[IMIE]],$A$149)</f>
        <v>0</v>
      </c>
      <c r="KI149" s="31">
        <f>SUMIFS(AKORD[[CZASY]:[CZASY]],AKORD[[DATA]:[DATA]],KI100,AKORD[[IMIE]:[IMIE]],$A$149)</f>
        <v>0</v>
      </c>
      <c r="KJ149" s="31">
        <f>SUMIFS(AKORD[[CZASY]:[CZASY]],AKORD[[DATA]:[DATA]],KJ100,AKORD[[IMIE]:[IMIE]],$A$149)</f>
        <v>0</v>
      </c>
      <c r="KK149" s="31">
        <f>SUMIFS(AKORD[[CZASY]:[CZASY]],AKORD[[DATA]:[DATA]],KK100,AKORD[[IMIE]:[IMIE]],$A$149)</f>
        <v>0</v>
      </c>
      <c r="KL149" s="31">
        <f>SUMIFS(AKORD[[CZASY]:[CZASY]],AKORD[[DATA]:[DATA]],KL100,AKORD[[IMIE]:[IMIE]],$A$149)</f>
        <v>0</v>
      </c>
      <c r="KM149" s="31">
        <f>SUMIFS(AKORD[[CZASY]:[CZASY]],AKORD[[DATA]:[DATA]],KM100,AKORD[[IMIE]:[IMIE]],$A$149)</f>
        <v>0</v>
      </c>
      <c r="KN149" s="31">
        <f>SUMIFS(AKORD[[CZASY]:[CZASY]],AKORD[[DATA]:[DATA]],KN100,AKORD[[IMIE]:[IMIE]],$A$149)</f>
        <v>0</v>
      </c>
      <c r="KO149" s="31">
        <f>SUMIFS(AKORD[[CZASY]:[CZASY]],AKORD[[DATA]:[DATA]],KO100,AKORD[[IMIE]:[IMIE]],$A$149)</f>
        <v>0</v>
      </c>
      <c r="KP149" s="31">
        <f>SUMIFS(AKORD[[CZASY]:[CZASY]],AKORD[[DATA]:[DATA]],KP100,AKORD[[IMIE]:[IMIE]],$A$149)</f>
        <v>0</v>
      </c>
      <c r="KQ149" s="31">
        <f>SUMIFS(AKORD[[CZASY]:[CZASY]],AKORD[[DATA]:[DATA]],KQ100,AKORD[[IMIE]:[IMIE]],$A$149)</f>
        <v>0</v>
      </c>
      <c r="KR149" s="31">
        <f>SUMIFS(AKORD[[CZASY]:[CZASY]],AKORD[[DATA]:[DATA]],KR100,AKORD[[IMIE]:[IMIE]],$A$149)</f>
        <v>0</v>
      </c>
      <c r="KS149" s="31">
        <f>SUMIFS(AKORD[[CZASY]:[CZASY]],AKORD[[DATA]:[DATA]],KS100,AKORD[[IMIE]:[IMIE]],$A$149)</f>
        <v>0</v>
      </c>
      <c r="KT149" s="31">
        <f>SUMIFS(AKORD[[CZASY]:[CZASY]],AKORD[[DATA]:[DATA]],KT100,AKORD[[IMIE]:[IMIE]],$A$149)</f>
        <v>0</v>
      </c>
      <c r="KU149" s="31">
        <f>SUMIFS(AKORD[[CZASY]:[CZASY]],AKORD[[DATA]:[DATA]],KU100,AKORD[[IMIE]:[IMIE]],$A$149)</f>
        <v>0</v>
      </c>
      <c r="KV149" s="31">
        <f>SUMIFS(AKORD[[CZASY]:[CZASY]],AKORD[[DATA]:[DATA]],KV100,AKORD[[IMIE]:[IMIE]],$A$149)</f>
        <v>0</v>
      </c>
      <c r="KW149" s="31">
        <f>SUMIFS(AKORD[[CZASY]:[CZASY]],AKORD[[DATA]:[DATA]],KW100,AKORD[[IMIE]:[IMIE]],$A$149)</f>
        <v>0</v>
      </c>
      <c r="KX149" s="31">
        <f>SUMIFS(AKORD[[CZASY]:[CZASY]],AKORD[[DATA]:[DATA]],KX100,AKORD[[IMIE]:[IMIE]],$A$149)</f>
        <v>0</v>
      </c>
      <c r="KY149" s="31">
        <f>SUMIFS(AKORD[[CZASY]:[CZASY]],AKORD[[DATA]:[DATA]],KY100,AKORD[[IMIE]:[IMIE]],$A$149)</f>
        <v>0</v>
      </c>
      <c r="KZ149" s="31">
        <f>SUMIFS(AKORD[[CZASY]:[CZASY]],AKORD[[DATA]:[DATA]],KZ100,AKORD[[IMIE]:[IMIE]],$A$149)</f>
        <v>0</v>
      </c>
      <c r="LA149" s="31">
        <f>SUMIFS(AKORD[[CZASY]:[CZASY]],AKORD[[DATA]:[DATA]],LA100,AKORD[[IMIE]:[IMIE]],$A$149)</f>
        <v>0</v>
      </c>
      <c r="LB149" s="31">
        <f>SUMIFS(AKORD[[CZASY]:[CZASY]],AKORD[[DATA]:[DATA]],LB100,AKORD[[IMIE]:[IMIE]],$A$149)</f>
        <v>0</v>
      </c>
      <c r="LC149" s="31">
        <f>SUMIFS(AKORD[[CZASY]:[CZASY]],AKORD[[DATA]:[DATA]],LC100,AKORD[[IMIE]:[IMIE]],$A$149)</f>
        <v>0</v>
      </c>
      <c r="LD149" s="31">
        <f>SUMIFS(AKORD[[CZASY]:[CZASY]],AKORD[[DATA]:[DATA]],LD100,AKORD[[IMIE]:[IMIE]],$A$149)</f>
        <v>0</v>
      </c>
      <c r="LE149" s="31">
        <f>SUMIFS(AKORD[[CZASY]:[CZASY]],AKORD[[DATA]:[DATA]],LE100,AKORD[[IMIE]:[IMIE]],$A$149)</f>
        <v>0</v>
      </c>
      <c r="LF149" s="31">
        <f>SUMIFS(AKORD[[CZASY]:[CZASY]],AKORD[[DATA]:[DATA]],LF100,AKORD[[IMIE]:[IMIE]],$A$149)</f>
        <v>0</v>
      </c>
      <c r="LG149" s="31">
        <f>SUMIFS(AKORD[[CZASY]:[CZASY]],AKORD[[DATA]:[DATA]],LG100,AKORD[[IMIE]:[IMIE]],$A$149)</f>
        <v>0</v>
      </c>
      <c r="LH149" s="31">
        <f>SUMIFS(AKORD[[CZASY]:[CZASY]],AKORD[[DATA]:[DATA]],LH100,AKORD[[IMIE]:[IMIE]],$A$149)</f>
        <v>0</v>
      </c>
      <c r="LI149" s="31">
        <f>SUMIFS(AKORD[[CZASY]:[CZASY]],AKORD[[DATA]:[DATA]],LI100,AKORD[[IMIE]:[IMIE]],$A$149)</f>
        <v>0</v>
      </c>
      <c r="LJ149" s="31">
        <f>SUMIFS(AKORD[[CZASY]:[CZASY]],AKORD[[DATA]:[DATA]],LJ100,AKORD[[IMIE]:[IMIE]],$A$149)</f>
        <v>0</v>
      </c>
      <c r="LK149" s="31">
        <f>SUMIFS(AKORD[[CZASY]:[CZASY]],AKORD[[DATA]:[DATA]],LK100,AKORD[[IMIE]:[IMIE]],$A$149)</f>
        <v>0</v>
      </c>
      <c r="LL149" s="31">
        <f>SUMIFS(AKORD[[CZASY]:[CZASY]],AKORD[[DATA]:[DATA]],LL100,AKORD[[IMIE]:[IMIE]],$A$149)</f>
        <v>0</v>
      </c>
      <c r="LM149" s="31">
        <f>SUMIFS(AKORD[[CZASY]:[CZASY]],AKORD[[DATA]:[DATA]],LM100,AKORD[[IMIE]:[IMIE]],$A$149)</f>
        <v>0</v>
      </c>
      <c r="LN149" s="31">
        <f>SUMIFS(AKORD[[CZASY]:[CZASY]],AKORD[[DATA]:[DATA]],LN100,AKORD[[IMIE]:[IMIE]],$A$149)</f>
        <v>0</v>
      </c>
      <c r="LO149" s="31">
        <f>SUMIFS(AKORD[[CZASY]:[CZASY]],AKORD[[DATA]:[DATA]],LO100,AKORD[[IMIE]:[IMIE]],$A$149)</f>
        <v>0</v>
      </c>
      <c r="LP149" s="31">
        <f>SUMIFS(AKORD[[CZASY]:[CZASY]],AKORD[[DATA]:[DATA]],LP100,AKORD[[IMIE]:[IMIE]],$A$149)</f>
        <v>0</v>
      </c>
      <c r="LQ149" s="31">
        <f>SUMIFS(AKORD[[CZASY]:[CZASY]],AKORD[[DATA]:[DATA]],LQ100,AKORD[[IMIE]:[IMIE]],$A$149)</f>
        <v>0</v>
      </c>
      <c r="LR149" s="31">
        <f>SUMIFS(AKORD[[CZASY]:[CZASY]],AKORD[[DATA]:[DATA]],LR100,AKORD[[IMIE]:[IMIE]],$A$149)</f>
        <v>0</v>
      </c>
      <c r="LS149" s="31">
        <f>SUMIFS(AKORD[[CZASY]:[CZASY]],AKORD[[DATA]:[DATA]],LS100,AKORD[[IMIE]:[IMIE]],$A$149)</f>
        <v>0</v>
      </c>
      <c r="LT149" s="31">
        <f>SUMIFS(AKORD[[CZASY]:[CZASY]],AKORD[[DATA]:[DATA]],LT100,AKORD[[IMIE]:[IMIE]],$A$149)</f>
        <v>0</v>
      </c>
      <c r="LU149" s="31">
        <f>SUMIFS(AKORD[[CZASY]:[CZASY]],AKORD[[DATA]:[DATA]],LU100,AKORD[[IMIE]:[IMIE]],$A$149)</f>
        <v>0</v>
      </c>
      <c r="LV149" s="31">
        <f>SUMIFS(AKORD[[CZASY]:[CZASY]],AKORD[[DATA]:[DATA]],LV100,AKORD[[IMIE]:[IMIE]],$A$149)</f>
        <v>0</v>
      </c>
      <c r="LW149" s="31">
        <f>SUMIFS(AKORD[[CZASY]:[CZASY]],AKORD[[DATA]:[DATA]],LW100,AKORD[[IMIE]:[IMIE]],$A$149)</f>
        <v>0</v>
      </c>
      <c r="LX149" s="31">
        <f>SUMIFS(AKORD[[CZASY]:[CZASY]],AKORD[[DATA]:[DATA]],LX100,AKORD[[IMIE]:[IMIE]],$A$149)</f>
        <v>0</v>
      </c>
      <c r="LY149" s="31">
        <f>SUMIFS(AKORD[[CZASY]:[CZASY]],AKORD[[DATA]:[DATA]],LY100,AKORD[[IMIE]:[IMIE]],$A$149)</f>
        <v>0</v>
      </c>
      <c r="LZ149" s="31">
        <f>SUMIFS(AKORD[[CZASY]:[CZASY]],AKORD[[DATA]:[DATA]],LZ100,AKORD[[IMIE]:[IMIE]],$A$149)</f>
        <v>0</v>
      </c>
      <c r="MA149" s="31">
        <f>SUMIFS(AKORD[[CZASY]:[CZASY]],AKORD[[DATA]:[DATA]],MA100,AKORD[[IMIE]:[IMIE]],$A$149)</f>
        <v>0</v>
      </c>
      <c r="MB149" s="31">
        <f>SUMIFS(AKORD[[CZASY]:[CZASY]],AKORD[[DATA]:[DATA]],MB100,AKORD[[IMIE]:[IMIE]],$A$149)</f>
        <v>0</v>
      </c>
      <c r="MC149" s="31">
        <f>SUMIFS(AKORD[[CZASY]:[CZASY]],AKORD[[DATA]:[DATA]],MC100,AKORD[[IMIE]:[IMIE]],$A$149)</f>
        <v>0</v>
      </c>
      <c r="MD149" s="31">
        <f>SUMIFS(AKORD[[CZASY]:[CZASY]],AKORD[[DATA]:[DATA]],MD100,AKORD[[IMIE]:[IMIE]],$A$149)</f>
        <v>0</v>
      </c>
      <c r="ME149" s="31">
        <f>SUMIFS(AKORD[[CZASY]:[CZASY]],AKORD[[DATA]:[DATA]],ME100,AKORD[[IMIE]:[IMIE]],$A$149)</f>
        <v>0</v>
      </c>
      <c r="MF149" s="31">
        <f>SUMIFS(AKORD[[CZASY]:[CZASY]],AKORD[[DATA]:[DATA]],MF100,AKORD[[IMIE]:[IMIE]],$A$149)</f>
        <v>0</v>
      </c>
      <c r="MG149" s="31">
        <f>SUMIFS(AKORD[[CZASY]:[CZASY]],AKORD[[DATA]:[DATA]],MG100,AKORD[[IMIE]:[IMIE]],$A$149)</f>
        <v>0</v>
      </c>
      <c r="MH149" s="31">
        <f>SUMIFS(AKORD[[CZASY]:[CZASY]],AKORD[[DATA]:[DATA]],MH100,AKORD[[IMIE]:[IMIE]],$A$149)</f>
        <v>0</v>
      </c>
      <c r="MI149" s="31">
        <f>SUMIFS(AKORD[[CZASY]:[CZASY]],AKORD[[DATA]:[DATA]],MI100,AKORD[[IMIE]:[IMIE]],$A$149)</f>
        <v>0</v>
      </c>
      <c r="MJ149" s="31">
        <f>SUMIFS(AKORD[[CZASY]:[CZASY]],AKORD[[DATA]:[DATA]],MJ100,AKORD[[IMIE]:[IMIE]],$A$149)</f>
        <v>0</v>
      </c>
      <c r="MK149" s="31">
        <f>SUMIFS(AKORD[[CZASY]:[CZASY]],AKORD[[DATA]:[DATA]],MK100,AKORD[[IMIE]:[IMIE]],$A$149)</f>
        <v>0</v>
      </c>
      <c r="ML149" s="31">
        <f>SUMIFS(AKORD[[CZASY]:[CZASY]],AKORD[[DATA]:[DATA]],ML100,AKORD[[IMIE]:[IMIE]],$A$149)</f>
        <v>0</v>
      </c>
      <c r="MM149" s="31">
        <f>SUMIFS(AKORD[[CZASY]:[CZASY]],AKORD[[DATA]:[DATA]],MM100,AKORD[[IMIE]:[IMIE]],$A$149)</f>
        <v>0</v>
      </c>
      <c r="MN149" s="31">
        <f>SUMIFS(AKORD[[CZASY]:[CZASY]],AKORD[[DATA]:[DATA]],MN100,AKORD[[IMIE]:[IMIE]],$A$149)</f>
        <v>0</v>
      </c>
      <c r="MO149" s="31">
        <f>SUMIFS(AKORD[[CZASY]:[CZASY]],AKORD[[DATA]:[DATA]],MO100,AKORD[[IMIE]:[IMIE]],$A$149)</f>
        <v>0</v>
      </c>
      <c r="MP149" s="31">
        <f>SUMIFS(AKORD[[CZASY]:[CZASY]],AKORD[[DATA]:[DATA]],MP100,AKORD[[IMIE]:[IMIE]],$A$149)</f>
        <v>0</v>
      </c>
      <c r="MQ149" s="31">
        <f>SUMIFS(AKORD[[CZASY]:[CZASY]],AKORD[[DATA]:[DATA]],MQ100,AKORD[[IMIE]:[IMIE]],$A$149)</f>
        <v>0</v>
      </c>
      <c r="MR149" s="31">
        <f>SUMIFS(AKORD[[CZASY]:[CZASY]],AKORD[[DATA]:[DATA]],MR100,AKORD[[IMIE]:[IMIE]],$A$149)</f>
        <v>0</v>
      </c>
      <c r="MS149" s="31">
        <f>SUMIFS(AKORD[[CZASY]:[CZASY]],AKORD[[DATA]:[DATA]],MS100,AKORD[[IMIE]:[IMIE]],$A$149)</f>
        <v>0</v>
      </c>
      <c r="MT149" s="31">
        <f>SUMIFS(AKORD[[CZASY]:[CZASY]],AKORD[[DATA]:[DATA]],MT100,AKORD[[IMIE]:[IMIE]],$A$149)</f>
        <v>0</v>
      </c>
      <c r="MU149" s="31">
        <f>SUMIFS(AKORD[[CZASY]:[CZASY]],AKORD[[DATA]:[DATA]],MU100,AKORD[[IMIE]:[IMIE]],$A$149)</f>
        <v>0</v>
      </c>
      <c r="MV149" s="31">
        <f>SUMIFS(AKORD[[CZASY]:[CZASY]],AKORD[[DATA]:[DATA]],MV100,AKORD[[IMIE]:[IMIE]],$A$149)</f>
        <v>0</v>
      </c>
      <c r="MW149" s="31">
        <f>SUMIFS(AKORD[[CZASY]:[CZASY]],AKORD[[DATA]:[DATA]],MW100,AKORD[[IMIE]:[IMIE]],$A$149)</f>
        <v>0</v>
      </c>
      <c r="MX149" s="31">
        <f>SUMIFS(AKORD[[CZASY]:[CZASY]],AKORD[[DATA]:[DATA]],MX100,AKORD[[IMIE]:[IMIE]],$A$149)</f>
        <v>0</v>
      </c>
      <c r="MY149" s="31">
        <f>SUMIFS(AKORD[[CZASY]:[CZASY]],AKORD[[DATA]:[DATA]],MY100,AKORD[[IMIE]:[IMIE]],$A$149)</f>
        <v>0</v>
      </c>
      <c r="MZ149" s="31">
        <f>SUMIFS(AKORD[[CZASY]:[CZASY]],AKORD[[DATA]:[DATA]],MZ100,AKORD[[IMIE]:[IMIE]],$A$149)</f>
        <v>0</v>
      </c>
      <c r="NA149" s="31">
        <f>SUMIFS(AKORD[[CZASY]:[CZASY]],AKORD[[DATA]:[DATA]],NA100,AKORD[[IMIE]:[IMIE]],$A$149)</f>
        <v>0</v>
      </c>
      <c r="NB149" s="31">
        <f>SUMIFS(AKORD[[CZASY]:[CZASY]],AKORD[[DATA]:[DATA]],NB100,AKORD[[IMIE]:[IMIE]],$A$149)</f>
        <v>0</v>
      </c>
      <c r="NC149" s="31">
        <f>SUMIFS(AKORD[[CZASY]:[CZASY]],AKORD[[DATA]:[DATA]],NC100,AKORD[[IMIE]:[IMIE]],$A$149)</f>
        <v>0</v>
      </c>
      <c r="ND149" s="31">
        <f>SUMIFS(AKORD[[CZASY]:[CZASY]],AKORD[[DATA]:[DATA]],ND100,AKORD[[IMIE]:[IMIE]],$A$149)</f>
        <v>0</v>
      </c>
      <c r="NE149" s="31">
        <f>SUMIFS(AKORD[[CZASY]:[CZASY]],AKORD[[DATA]:[DATA]],NE100,AKORD[[IMIE]:[IMIE]],$A$149)</f>
        <v>0</v>
      </c>
      <c r="NF149" s="31">
        <f>SUMIFS(AKORD[[CZASY]:[CZASY]],AKORD[[DATA]:[DATA]],NF100,AKORD[[IMIE]:[IMIE]],$A$149)</f>
        <v>0</v>
      </c>
      <c r="NG149" s="31">
        <f>SUMIFS(AKORD[[CZASY]:[CZASY]],AKORD[[DATA]:[DATA]],NG100,AKORD[[IMIE]:[IMIE]],$A$149)</f>
        <v>0</v>
      </c>
      <c r="NH149" s="31">
        <f>SUMIFS(AKORD[[CZASY]:[CZASY]],AKORD[[DATA]:[DATA]],NH100,AKORD[[IMIE]:[IMIE]],$A$149)</f>
        <v>0</v>
      </c>
      <c r="NI149" s="31">
        <f>SUMIFS(AKORD[[CZASY]:[CZASY]],AKORD[[DATA]:[DATA]],NI100,AKORD[[IMIE]:[IMIE]],$A$149)</f>
        <v>0</v>
      </c>
      <c r="NJ149" s="31">
        <f>SUMIFS(AKORD[[CZASY]:[CZASY]],AKORD[[DATA]:[DATA]],NJ100,AKORD[[IMIE]:[IMIE]],$A$149)</f>
        <v>0</v>
      </c>
      <c r="NK149" s="31">
        <f>SUMIFS(AKORD[[CZASY]:[CZASY]],AKORD[[DATA]:[DATA]],NK100,AKORD[[IMIE]:[IMIE]],$A$149)</f>
        <v>0</v>
      </c>
      <c r="NL149" s="31">
        <f>SUMIFS(AKORD[[CZASY]:[CZASY]],AKORD[[DATA]:[DATA]],NL100,AKORD[[IMIE]:[IMIE]],$A$149)</f>
        <v>0</v>
      </c>
      <c r="NM149" s="31">
        <f>SUMIFS(AKORD[[CZASY]:[CZASY]],AKORD[[DATA]:[DATA]],NM100,AKORD[[IMIE]:[IMIE]],$A$149)</f>
        <v>0</v>
      </c>
      <c r="NN149" s="31">
        <f>SUMIFS(AKORD[[CZASY]:[CZASY]],AKORD[[DATA]:[DATA]],NN100,AKORD[[IMIE]:[IMIE]],$A$149)</f>
        <v>0</v>
      </c>
      <c r="NO149" s="31">
        <f>SUMIFS(AKORD[[CZASY]:[CZASY]],AKORD[[DATA]:[DATA]],NO100,AKORD[[IMIE]:[IMIE]],$A$149)</f>
        <v>0</v>
      </c>
      <c r="NP149" s="31">
        <f>SUMIFS(AKORD[[CZASY]:[CZASY]],AKORD[[DATA]:[DATA]],NP100,AKORD[[IMIE]:[IMIE]],$A$149)</f>
        <v>0</v>
      </c>
      <c r="NQ149" s="31">
        <f>SUMIFS(AKORD[[CZASY]:[CZASY]],AKORD[[DATA]:[DATA]],NQ100,AKORD[[IMIE]:[IMIE]],$A$149)</f>
        <v>0</v>
      </c>
      <c r="NR149" s="31">
        <f>SUMIFS(AKORD[[CZASY]:[CZASY]],AKORD[[DATA]:[DATA]],NR100,AKORD[[IMIE]:[IMIE]],$A$149)</f>
        <v>0</v>
      </c>
      <c r="NS149" s="31">
        <f>SUMIFS(AKORD[[CZASY]:[CZASY]],AKORD[[DATA]:[DATA]],NS100,AKORD[[IMIE]:[IMIE]],$A$149)</f>
        <v>0</v>
      </c>
      <c r="NT149" s="31">
        <f>SUMIFS(AKORD[[CZASY]:[CZASY]],AKORD[[DATA]:[DATA]],NT100,AKORD[[IMIE]:[IMIE]],$A$149)</f>
        <v>0</v>
      </c>
      <c r="NU149" s="31">
        <f>SUMIFS(AKORD[[CZASY]:[CZASY]],AKORD[[DATA]:[DATA]],NU100,AKORD[[IMIE]:[IMIE]],$A$149)</f>
        <v>0</v>
      </c>
      <c r="NV149" s="31">
        <f>SUMIFS(AKORD[[CZASY]:[CZASY]],AKORD[[DATA]:[DATA]],NV100,AKORD[[IMIE]:[IMIE]],$A$149)</f>
        <v>0</v>
      </c>
      <c r="NW149" s="31">
        <f>SUMIFS(AKORD[[CZASY]:[CZASY]],AKORD[[DATA]:[DATA]],NW100,AKORD[[IMIE]:[IMIE]],$A$149)</f>
        <v>0</v>
      </c>
      <c r="NX149" s="31">
        <f>SUMIFS(AKORD[[CZASY]:[CZASY]],AKORD[[DATA]:[DATA]],NX100,AKORD[[IMIE]:[IMIE]],$A$149)</f>
        <v>0</v>
      </c>
      <c r="NY149" s="31">
        <f>SUMIFS(AKORD[[CZASY]:[CZASY]],AKORD[[DATA]:[DATA]],NY100,AKORD[[IMIE]:[IMIE]],$A$149)</f>
        <v>0</v>
      </c>
      <c r="NZ149" s="31">
        <f>SUMIFS(AKORD[[CZASY]:[CZASY]],AKORD[[DATA]:[DATA]],NZ100,AKORD[[IMIE]:[IMIE]],$A$149)</f>
        <v>0</v>
      </c>
      <c r="OA149" s="31">
        <f>SUMIFS(AKORD[[CZASY]:[CZASY]],AKORD[[DATA]:[DATA]],OA100,AKORD[[IMIE]:[IMIE]],$A$149)</f>
        <v>0</v>
      </c>
      <c r="OB149" s="31">
        <f>SUMIFS(AKORD[[CZASY]:[CZASY]],AKORD[[DATA]:[DATA]],OB100,AKORD[[IMIE]:[IMIE]],$A$149)</f>
        <v>0</v>
      </c>
      <c r="OC149" s="31">
        <f>SUMIFS(AKORD[[CZASY]:[CZASY]],AKORD[[DATA]:[DATA]],OC100,AKORD[[IMIE]:[IMIE]],$A$149)</f>
        <v>0</v>
      </c>
      <c r="OD149" s="31">
        <f>SUMIFS(AKORD[[CZASY]:[CZASY]],AKORD[[DATA]:[DATA]],OD100,AKORD[[IMIE]:[IMIE]],$A$149)</f>
        <v>0</v>
      </c>
      <c r="OE149" s="31">
        <f>SUMIFS(AKORD[[CZASY]:[CZASY]],AKORD[[DATA]:[DATA]],OE100,AKORD[[IMIE]:[IMIE]],$A$149)</f>
        <v>0</v>
      </c>
      <c r="OF149" s="31">
        <f>SUMIFS(AKORD[[CZASY]:[CZASY]],AKORD[[DATA]:[DATA]],OF100,AKORD[[IMIE]:[IMIE]],$A$149)</f>
        <v>0</v>
      </c>
      <c r="OG149" s="31">
        <f>SUMIFS(AKORD[[CZASY]:[CZASY]],AKORD[[DATA]:[DATA]],OG100,AKORD[[IMIE]:[IMIE]],$A$149)</f>
        <v>0</v>
      </c>
      <c r="OH149" s="31">
        <f>SUMIFS(AKORD[[CZASY]:[CZASY]],AKORD[[DATA]:[DATA]],OH100,AKORD[[IMIE]:[IMIE]],$A$149)</f>
        <v>0</v>
      </c>
      <c r="OI149" s="31">
        <f>SUMIFS(AKORD[[CZASY]:[CZASY]],AKORD[[DATA]:[DATA]],OI100,AKORD[[IMIE]:[IMIE]],$A$149)</f>
        <v>0</v>
      </c>
      <c r="OJ149" s="31">
        <f>SUMIFS(AKORD[[CZASY]:[CZASY]],AKORD[[DATA]:[DATA]],OJ100,AKORD[[IMIE]:[IMIE]],$A$149)</f>
        <v>0</v>
      </c>
      <c r="OK149" s="31">
        <f>SUMIFS(AKORD[[CZASY]:[CZASY]],AKORD[[DATA]:[DATA]],OK100,AKORD[[IMIE]:[IMIE]],$A$149)</f>
        <v>0</v>
      </c>
      <c r="OL149" s="31">
        <f>SUMIFS(AKORD[[CZASY]:[CZASY]],AKORD[[DATA]:[DATA]],OL100,AKORD[[IMIE]:[IMIE]],$A$149)</f>
        <v>0</v>
      </c>
      <c r="OM149" s="31">
        <f>SUMIFS(AKORD[[CZASY]:[CZASY]],AKORD[[DATA]:[DATA]],OM100,AKORD[[IMIE]:[IMIE]],$A$149)</f>
        <v>0</v>
      </c>
      <c r="ON149" s="31">
        <f>SUMIFS(AKORD[[CZASY]:[CZASY]],AKORD[[DATA]:[DATA]],ON100,AKORD[[IMIE]:[IMIE]],$A$149)</f>
        <v>0</v>
      </c>
      <c r="OO149" s="31">
        <f>SUMIFS(AKORD[[CZASY]:[CZASY]],AKORD[[DATA]:[DATA]],OO100,AKORD[[IMIE]:[IMIE]],$A$149)</f>
        <v>0</v>
      </c>
      <c r="OP149" s="31">
        <f>SUMIFS(AKORD[[CZASY]:[CZASY]],AKORD[[DATA]:[DATA]],OP100,AKORD[[IMIE]:[IMIE]],$A$149)</f>
        <v>0</v>
      </c>
      <c r="OQ149" s="31">
        <f>SUMIFS(AKORD[[CZASY]:[CZASY]],AKORD[[DATA]:[DATA]],OQ100,AKORD[[IMIE]:[IMIE]],$A$149)</f>
        <v>0</v>
      </c>
      <c r="OR149" s="31">
        <f>SUMIFS(AKORD[[CZASY]:[CZASY]],AKORD[[DATA]:[DATA]],OR100,AKORD[[IMIE]:[IMIE]],$A$149)</f>
        <v>0</v>
      </c>
      <c r="OS149" s="31">
        <f>SUMIFS(AKORD[[CZASY]:[CZASY]],AKORD[[DATA]:[DATA]],OS100,AKORD[[IMIE]:[IMIE]],$A$149)</f>
        <v>0</v>
      </c>
      <c r="OT149" s="31">
        <f>SUMIFS(AKORD[[CZASY]:[CZASY]],AKORD[[DATA]:[DATA]],OT100,AKORD[[IMIE]:[IMIE]],$A$149)</f>
        <v>0</v>
      </c>
      <c r="OU149" s="31">
        <f>SUMIFS(AKORD[[CZASY]:[CZASY]],AKORD[[DATA]:[DATA]],OU100,AKORD[[IMIE]:[IMIE]],$A$149)</f>
        <v>0</v>
      </c>
      <c r="OV149" s="31">
        <f>SUMIFS(AKORD[[CZASY]:[CZASY]],AKORD[[DATA]:[DATA]],OV100,AKORD[[IMIE]:[IMIE]],$A$149)</f>
        <v>0</v>
      </c>
      <c r="OW149" s="31">
        <f>SUMIFS(AKORD[[CZASY]:[CZASY]],AKORD[[DATA]:[DATA]],OW100,AKORD[[IMIE]:[IMIE]],$A$149)</f>
        <v>0</v>
      </c>
      <c r="OX149" s="31">
        <f>SUMIFS(AKORD[[CZASY]:[CZASY]],AKORD[[DATA]:[DATA]],OX100,AKORD[[IMIE]:[IMIE]],$A$149)</f>
        <v>0</v>
      </c>
      <c r="OY149" s="31">
        <f>SUMIFS(AKORD[[CZASY]:[CZASY]],AKORD[[DATA]:[DATA]],OY100,AKORD[[IMIE]:[IMIE]],$A$149)</f>
        <v>0</v>
      </c>
      <c r="OZ149" s="31">
        <f>SUMIFS(AKORD[[CZASY]:[CZASY]],AKORD[[DATA]:[DATA]],OZ100,AKORD[[IMIE]:[IMIE]],$A$149)</f>
        <v>0</v>
      </c>
      <c r="PA149" s="31">
        <f>SUMIFS(AKORD[[CZASY]:[CZASY]],AKORD[[DATA]:[DATA]],PA100,AKORD[[IMIE]:[IMIE]],$A$149)</f>
        <v>0</v>
      </c>
      <c r="PB149" s="31">
        <f>SUMIFS(AKORD[[CZASY]:[CZASY]],AKORD[[DATA]:[DATA]],PB100,AKORD[[IMIE]:[IMIE]],$A$149)</f>
        <v>0</v>
      </c>
      <c r="PC149" s="31">
        <f>SUMIFS(AKORD[[CZASY]:[CZASY]],AKORD[[DATA]:[DATA]],PC100,AKORD[[IMIE]:[IMIE]],$A$149)</f>
        <v>0</v>
      </c>
      <c r="PD149" s="31">
        <f>SUMIFS(AKORD[[CZASY]:[CZASY]],AKORD[[DATA]:[DATA]],PD100,AKORD[[IMIE]:[IMIE]],$A$149)</f>
        <v>0</v>
      </c>
      <c r="PE149" s="31">
        <f>SUMIFS(AKORD[[CZASY]:[CZASY]],AKORD[[DATA]:[DATA]],PE100,AKORD[[IMIE]:[IMIE]],$A$149)</f>
        <v>0</v>
      </c>
      <c r="PF149" s="31">
        <f>SUMIFS(AKORD[[CZASY]:[CZASY]],AKORD[[DATA]:[DATA]],PF100,AKORD[[IMIE]:[IMIE]],$A$149)</f>
        <v>0</v>
      </c>
      <c r="PG149" s="31">
        <f>SUMIFS(AKORD[[CZASY]:[CZASY]],AKORD[[DATA]:[DATA]],PG100,AKORD[[IMIE]:[IMIE]],$A$149)</f>
        <v>0</v>
      </c>
      <c r="PH149" s="31">
        <f>SUMIFS(AKORD[[CZASY]:[CZASY]],AKORD[[DATA]:[DATA]],PH100,AKORD[[IMIE]:[IMIE]],$A$149)</f>
        <v>0</v>
      </c>
      <c r="PI149" s="31">
        <f>SUMIFS(AKORD[[CZASY]:[CZASY]],AKORD[[DATA]:[DATA]],PI100,AKORD[[IMIE]:[IMIE]],$A$149)</f>
        <v>0</v>
      </c>
      <c r="PJ149" s="31">
        <f>SUMIFS(AKORD[[CZASY]:[CZASY]],AKORD[[DATA]:[DATA]],PJ100,AKORD[[IMIE]:[IMIE]],$A$149)</f>
        <v>0</v>
      </c>
      <c r="PK149" s="31">
        <f>SUMIFS(AKORD[[CZASY]:[CZASY]],AKORD[[DATA]:[DATA]],PK100,AKORD[[IMIE]:[IMIE]],$A$149)</f>
        <v>0</v>
      </c>
      <c r="PL149" s="31">
        <f>SUMIFS(AKORD[[CZASY]:[CZASY]],AKORD[[DATA]:[DATA]],PL100,AKORD[[IMIE]:[IMIE]],$A$149)</f>
        <v>0</v>
      </c>
      <c r="PM149" s="31">
        <f>SUMIFS(AKORD[[CZASY]:[CZASY]],AKORD[[DATA]:[DATA]],PM100,AKORD[[IMIE]:[IMIE]],$A$149)</f>
        <v>0</v>
      </c>
      <c r="PN149" s="31">
        <f>SUMIFS(AKORD[[CZASY]:[CZASY]],AKORD[[DATA]:[DATA]],PN100,AKORD[[IMIE]:[IMIE]],$A$149)</f>
        <v>0</v>
      </c>
      <c r="PO149" s="31">
        <f>SUMIFS(AKORD[[CZASY]:[CZASY]],AKORD[[DATA]:[DATA]],PO100,AKORD[[IMIE]:[IMIE]],$A$149)</f>
        <v>0</v>
      </c>
      <c r="PP149" s="31">
        <f>SUMIFS(AKORD[[CZASY]:[CZASY]],AKORD[[DATA]:[DATA]],PP100,AKORD[[IMIE]:[IMIE]],$A$149)</f>
        <v>0</v>
      </c>
      <c r="PQ149" s="31">
        <f>SUMIFS(AKORD[[CZASY]:[CZASY]],AKORD[[DATA]:[DATA]],PQ100,AKORD[[IMIE]:[IMIE]],$A$149)</f>
        <v>0</v>
      </c>
      <c r="PR149" s="31">
        <f>SUMIFS(AKORD[[CZASY]:[CZASY]],AKORD[[DATA]:[DATA]],PR100,AKORD[[IMIE]:[IMIE]],$A$149)</f>
        <v>0</v>
      </c>
    </row>
    <row r="150" spans="1:434" hidden="1">
      <c r="A150" s="169"/>
      <c r="B150" s="40" t="s">
        <v>2169</v>
      </c>
      <c r="C150" s="26"/>
      <c r="D150" s="26"/>
      <c r="E150" s="26"/>
      <c r="F150" s="55"/>
      <c r="G150" s="64"/>
      <c r="H150" s="26"/>
      <c r="I150" s="26"/>
      <c r="J150" s="26"/>
      <c r="K150" s="26"/>
      <c r="L150" s="26"/>
      <c r="M150" s="55"/>
      <c r="N150" s="64"/>
      <c r="O150" s="26"/>
      <c r="P150" s="26"/>
      <c r="Q150" s="26"/>
      <c r="R150" s="26"/>
      <c r="S150" s="26"/>
      <c r="T150" s="55"/>
      <c r="U150" s="64"/>
      <c r="V150" s="26">
        <f>16*11</f>
        <v>176</v>
      </c>
      <c r="W150" s="26">
        <f>16*8</f>
        <v>128</v>
      </c>
      <c r="X150" s="26">
        <f>16*12</f>
        <v>192</v>
      </c>
      <c r="Y150" s="26">
        <f>16*12</f>
        <v>192</v>
      </c>
      <c r="Z150" s="26"/>
      <c r="AA150" s="55"/>
      <c r="AB150" s="64"/>
      <c r="AC150" s="26">
        <f>16*11</f>
        <v>176</v>
      </c>
      <c r="AD150" s="26">
        <v>80</v>
      </c>
      <c r="AE150" s="26"/>
      <c r="AF150" s="26"/>
      <c r="AG150" s="26"/>
      <c r="AH150" s="55"/>
      <c r="AI150" s="64"/>
      <c r="AJ150" s="26">
        <f>16*11</f>
        <v>176</v>
      </c>
      <c r="AK150" s="26">
        <v>80</v>
      </c>
      <c r="AL150" s="26"/>
      <c r="AM150" s="26"/>
      <c r="AN150" s="26"/>
      <c r="AO150" s="55"/>
      <c r="AP150" s="64"/>
      <c r="AQ150" s="26"/>
      <c r="AR150" s="26"/>
      <c r="AS150" s="26"/>
      <c r="AT150" s="26"/>
      <c r="AU150" s="26"/>
      <c r="AV150" s="55"/>
      <c r="AW150" s="64"/>
      <c r="AX150" s="26"/>
      <c r="AY150" s="26"/>
      <c r="AZ150" s="26"/>
      <c r="BA150" s="26"/>
      <c r="BB150" s="26"/>
      <c r="BC150" s="55"/>
      <c r="BD150" s="64"/>
      <c r="BE150" s="26"/>
      <c r="BF150" s="26"/>
      <c r="BG150" s="26"/>
      <c r="BH150" s="26"/>
      <c r="BI150" s="26"/>
      <c r="BJ150" s="55"/>
      <c r="BK150" s="64"/>
      <c r="BL150" s="26"/>
      <c r="BM150" s="26"/>
      <c r="BN150" s="26"/>
      <c r="BO150" s="26"/>
      <c r="BP150" s="26"/>
      <c r="BQ150" s="55"/>
      <c r="BR150" s="64"/>
      <c r="BS150" s="26"/>
      <c r="BT150" s="26"/>
      <c r="BU150" s="26"/>
      <c r="BV150" s="26"/>
      <c r="BW150" s="26"/>
      <c r="BX150" s="55"/>
      <c r="BY150" s="64"/>
      <c r="BZ150" s="26"/>
      <c r="CA150" s="26"/>
      <c r="CB150" s="26"/>
      <c r="CC150" s="26"/>
      <c r="CD150" s="26"/>
      <c r="CE150" s="55"/>
      <c r="CF150" s="64"/>
      <c r="CG150" s="26"/>
      <c r="CH150" s="26"/>
      <c r="CI150" s="26"/>
      <c r="CJ150" s="26"/>
      <c r="CK150" s="26"/>
      <c r="CL150" s="55"/>
      <c r="CM150" s="64"/>
      <c r="CN150" s="26"/>
      <c r="CO150" s="26"/>
      <c r="CP150" s="26"/>
      <c r="CQ150" s="26"/>
      <c r="CR150" s="26"/>
      <c r="CS150" s="55"/>
      <c r="CT150" s="64"/>
      <c r="CU150" s="26"/>
      <c r="CV150" s="26"/>
      <c r="CW150" s="26"/>
      <c r="CX150" s="26"/>
      <c r="CY150" s="26"/>
      <c r="CZ150" s="55"/>
      <c r="DA150" s="64"/>
      <c r="DB150" s="26"/>
      <c r="DC150" s="26"/>
      <c r="DD150" s="26"/>
      <c r="DE150" s="26"/>
      <c r="DF150" s="26"/>
      <c r="DG150" s="55"/>
      <c r="DH150" s="64"/>
      <c r="DI150" s="26"/>
      <c r="DJ150" s="26"/>
      <c r="DK150" s="26"/>
      <c r="DL150" s="26"/>
      <c r="DM150" s="26"/>
      <c r="DN150" s="55"/>
      <c r="DO150" s="64"/>
      <c r="DP150" s="26"/>
      <c r="DQ150" s="26"/>
      <c r="DR150" s="26"/>
      <c r="DS150" s="26"/>
      <c r="DT150" s="26"/>
      <c r="DU150" s="55"/>
      <c r="DV150" s="64"/>
      <c r="DW150" s="26"/>
      <c r="DX150" s="26"/>
      <c r="DY150" s="26"/>
      <c r="DZ150" s="26"/>
      <c r="EA150" s="26"/>
      <c r="EB150" s="55"/>
      <c r="EC150" s="64"/>
      <c r="ED150" s="26"/>
      <c r="EE150" s="26"/>
      <c r="EF150" s="26"/>
      <c r="EG150" s="26"/>
      <c r="EH150" s="26"/>
      <c r="EI150" s="55"/>
      <c r="EJ150" s="64"/>
      <c r="EK150" s="26"/>
      <c r="EL150" s="26"/>
      <c r="EM150" s="26"/>
      <c r="EN150" s="26"/>
      <c r="EO150" s="26"/>
      <c r="EP150" s="55"/>
      <c r="EQ150" s="64"/>
      <c r="ER150" s="26"/>
      <c r="ES150" s="26"/>
      <c r="ET150" s="26"/>
      <c r="EU150" s="26"/>
      <c r="EV150" s="26"/>
      <c r="EW150" s="55"/>
      <c r="EX150" s="64"/>
      <c r="EY150" s="26"/>
      <c r="EZ150" s="26"/>
      <c r="FA150" s="26"/>
      <c r="FB150" s="26"/>
      <c r="FC150" s="26"/>
      <c r="FD150" s="55"/>
      <c r="FE150" s="64"/>
      <c r="FF150" s="26"/>
      <c r="FG150" s="26"/>
      <c r="FH150" s="26"/>
      <c r="FI150" s="26"/>
      <c r="FJ150" s="26"/>
      <c r="FK150" s="55"/>
      <c r="FL150" s="64"/>
      <c r="FM150" s="26"/>
      <c r="FN150" s="26"/>
      <c r="FO150" s="26"/>
      <c r="FP150" s="26"/>
      <c r="FQ150" s="26"/>
      <c r="FR150" s="55"/>
      <c r="FS150" s="64"/>
      <c r="FT150" s="26"/>
      <c r="FU150" s="26"/>
      <c r="FV150" s="26"/>
      <c r="FW150" s="26"/>
      <c r="FX150" s="26"/>
      <c r="FY150" s="55"/>
      <c r="FZ150" s="64"/>
      <c r="GA150" s="26"/>
      <c r="GB150" s="26"/>
      <c r="GC150" s="26"/>
      <c r="GD150" s="26"/>
      <c r="GE150" s="26"/>
      <c r="GF150" s="55"/>
      <c r="GG150" s="64"/>
      <c r="GH150" s="26"/>
      <c r="GI150" s="26"/>
      <c r="GJ150" s="26"/>
      <c r="GK150" s="26"/>
      <c r="GL150" s="26"/>
      <c r="GM150" s="55"/>
      <c r="GN150" s="64"/>
      <c r="GO150" s="26"/>
      <c r="GP150" s="26"/>
      <c r="GQ150" s="26"/>
      <c r="GR150" s="26"/>
      <c r="GS150" s="26"/>
      <c r="GT150" s="55"/>
      <c r="GU150" s="64"/>
      <c r="GV150" s="26"/>
      <c r="GW150" s="26"/>
      <c r="GX150" s="26"/>
      <c r="GY150" s="26"/>
      <c r="GZ150" s="26"/>
      <c r="HA150" s="55"/>
      <c r="HB150" s="64"/>
      <c r="HC150" s="26"/>
      <c r="HD150" s="26"/>
      <c r="HE150" s="26"/>
      <c r="HF150" s="26"/>
      <c r="HG150" s="26"/>
      <c r="HH150" s="55"/>
      <c r="HI150" s="64"/>
      <c r="HJ150" s="26"/>
      <c r="HK150" s="26"/>
      <c r="HL150" s="26"/>
      <c r="HM150" s="26"/>
      <c r="HN150" s="26"/>
      <c r="HO150" s="55"/>
      <c r="HP150" s="64"/>
      <c r="HQ150" s="26"/>
      <c r="HR150" s="26"/>
      <c r="HS150" s="26"/>
      <c r="HT150" s="26"/>
      <c r="HU150" s="26"/>
      <c r="HV150" s="55"/>
      <c r="HW150" s="64"/>
      <c r="HX150" s="26"/>
      <c r="HY150" s="26"/>
      <c r="HZ150" s="26"/>
      <c r="IA150" s="26"/>
      <c r="IB150" s="26"/>
      <c r="IC150" s="55"/>
      <c r="ID150" s="64"/>
      <c r="IE150" s="26"/>
      <c r="IF150" s="26"/>
      <c r="IG150" s="26"/>
      <c r="IH150" s="26"/>
      <c r="II150" s="26"/>
      <c r="IJ150" s="55"/>
      <c r="IK150" s="64"/>
      <c r="IL150" s="26"/>
      <c r="IM150" s="26"/>
      <c r="IN150" s="26"/>
      <c r="IO150" s="26"/>
      <c r="IP150" s="26"/>
      <c r="IQ150" s="55"/>
      <c r="IR150" s="64"/>
      <c r="IS150" s="26"/>
      <c r="IT150" s="26"/>
      <c r="IU150" s="26"/>
      <c r="IV150" s="26"/>
      <c r="IW150" s="26"/>
      <c r="IX150" s="55"/>
      <c r="IY150" s="64"/>
      <c r="IZ150" s="26"/>
      <c r="JA150" s="26"/>
      <c r="JB150" s="26"/>
      <c r="JC150" s="26"/>
      <c r="JD150" s="26"/>
      <c r="JE150" s="55"/>
      <c r="JF150" s="64"/>
      <c r="JG150" s="26"/>
      <c r="JH150" s="26"/>
      <c r="JI150" s="26"/>
      <c r="JJ150" s="26"/>
      <c r="JK150" s="26"/>
      <c r="JL150" s="55"/>
      <c r="JM150" s="64"/>
      <c r="JN150" s="26"/>
      <c r="JO150" s="26"/>
      <c r="JP150" s="26"/>
      <c r="JQ150" s="26"/>
      <c r="JR150" s="26"/>
      <c r="JS150" s="55"/>
      <c r="JT150" s="64"/>
      <c r="JU150" s="26"/>
      <c r="JV150" s="26"/>
      <c r="JW150" s="26"/>
      <c r="JX150" s="26"/>
      <c r="JY150" s="26"/>
      <c r="JZ150" s="55"/>
      <c r="KA150" s="64"/>
      <c r="KB150" s="26"/>
      <c r="KC150" s="26"/>
      <c r="KD150" s="26"/>
      <c r="KE150" s="26"/>
      <c r="KF150" s="26"/>
      <c r="KG150" s="55"/>
      <c r="KH150" s="64"/>
      <c r="KI150" s="26"/>
      <c r="KJ150" s="26"/>
      <c r="KK150" s="26"/>
      <c r="KL150" s="26"/>
      <c r="KM150" s="26"/>
      <c r="KN150" s="55"/>
      <c r="KO150" s="64"/>
      <c r="KP150" s="26"/>
      <c r="KQ150" s="26"/>
      <c r="KR150" s="26"/>
      <c r="KS150" s="26"/>
      <c r="KT150" s="26"/>
      <c r="KU150" s="55"/>
      <c r="KV150" s="64"/>
      <c r="KW150" s="26"/>
      <c r="KX150" s="26"/>
      <c r="KY150" s="26"/>
      <c r="KZ150" s="26"/>
      <c r="LA150" s="26"/>
      <c r="LB150" s="55"/>
      <c r="LC150" s="64"/>
      <c r="LD150" s="26"/>
      <c r="LE150" s="26"/>
      <c r="LF150" s="26"/>
      <c r="LG150" s="26"/>
      <c r="LH150" s="26"/>
      <c r="LI150" s="55"/>
      <c r="LJ150" s="64"/>
      <c r="LK150" s="26"/>
      <c r="LL150" s="26"/>
      <c r="LM150" s="26"/>
      <c r="LN150" s="26"/>
      <c r="LO150" s="26"/>
      <c r="LP150" s="55"/>
      <c r="LQ150" s="64"/>
      <c r="LR150" s="26"/>
      <c r="LS150" s="26"/>
      <c r="LT150" s="26"/>
      <c r="LU150" s="26"/>
      <c r="LV150" s="26"/>
      <c r="LW150" s="55"/>
      <c r="LX150" s="64"/>
      <c r="LY150" s="26"/>
      <c r="LZ150" s="26"/>
      <c r="MA150" s="26"/>
      <c r="MB150" s="26"/>
      <c r="MC150" s="26"/>
      <c r="MD150" s="55"/>
      <c r="ME150" s="64"/>
      <c r="MF150" s="26"/>
      <c r="MG150" s="26"/>
      <c r="MH150" s="26"/>
      <c r="MI150" s="26"/>
      <c r="MJ150" s="26"/>
      <c r="MK150" s="55"/>
      <c r="ML150" s="64"/>
      <c r="MM150" s="26"/>
      <c r="MN150" s="26"/>
      <c r="MO150" s="26"/>
      <c r="MP150" s="26"/>
      <c r="MQ150" s="26"/>
      <c r="MR150" s="55"/>
      <c r="MS150" s="64"/>
      <c r="MT150" s="26"/>
      <c r="MU150" s="26"/>
      <c r="MV150" s="26"/>
      <c r="MW150" s="26"/>
      <c r="MX150" s="26"/>
      <c r="MY150" s="55"/>
      <c r="MZ150" s="64"/>
      <c r="NA150" s="26"/>
      <c r="NB150" s="26"/>
      <c r="NC150" s="26"/>
      <c r="ND150" s="26"/>
      <c r="NE150" s="26"/>
      <c r="NF150" s="55"/>
      <c r="NG150" s="64"/>
      <c r="NH150" s="26"/>
      <c r="NI150" s="26"/>
      <c r="NJ150" s="26"/>
      <c r="NK150" s="26"/>
      <c r="NL150" s="26"/>
      <c r="NM150" s="55"/>
      <c r="NN150" s="64"/>
      <c r="NO150" s="26"/>
      <c r="NP150" s="26"/>
      <c r="NQ150" s="26"/>
      <c r="NR150" s="26"/>
      <c r="NS150" s="26"/>
      <c r="NT150" s="55"/>
      <c r="NU150" s="64"/>
      <c r="NV150" s="26"/>
      <c r="NW150" s="26"/>
      <c r="NX150" s="26"/>
      <c r="NY150" s="26"/>
      <c r="NZ150" s="26"/>
      <c r="OA150" s="55"/>
      <c r="OB150" s="64"/>
      <c r="OC150" s="26"/>
      <c r="OD150" s="26"/>
      <c r="OE150" s="26"/>
      <c r="OF150" s="26"/>
      <c r="OG150" s="26"/>
      <c r="OH150" s="55"/>
      <c r="OI150" s="64"/>
      <c r="OJ150" s="26"/>
      <c r="OK150" s="26"/>
      <c r="OL150" s="26"/>
      <c r="OM150" s="26"/>
      <c r="ON150" s="26"/>
      <c r="OO150" s="55"/>
      <c r="OP150" s="64"/>
      <c r="OQ150" s="26"/>
      <c r="OR150" s="26"/>
      <c r="OS150" s="26"/>
      <c r="OT150" s="26"/>
      <c r="OU150" s="26"/>
      <c r="OV150" s="55"/>
      <c r="OW150" s="64"/>
      <c r="OX150" s="26"/>
      <c r="OY150" s="26"/>
      <c r="OZ150" s="26"/>
      <c r="PA150" s="26"/>
      <c r="PB150" s="26"/>
      <c r="PC150" s="55"/>
      <c r="PD150" s="64"/>
      <c r="PE150" s="26"/>
      <c r="PF150" s="26"/>
      <c r="PG150" s="26"/>
      <c r="PH150" s="26"/>
      <c r="PI150" s="26"/>
      <c r="PJ150" s="55"/>
      <c r="PK150" s="64"/>
      <c r="PL150" s="26"/>
      <c r="PM150" s="26"/>
      <c r="PN150" s="26"/>
      <c r="PO150" s="26"/>
      <c r="PP150" s="26"/>
      <c r="PQ150" s="55"/>
      <c r="PR150" s="64"/>
    </row>
    <row r="151" spans="1:434" hidden="1">
      <c r="A151" s="169"/>
      <c r="B151" s="40" t="s">
        <v>2170</v>
      </c>
      <c r="C151" s="26"/>
      <c r="D151" s="26"/>
      <c r="E151" s="26"/>
      <c r="F151" s="55"/>
      <c r="G151" s="64"/>
      <c r="H151" s="26"/>
      <c r="I151" s="26"/>
      <c r="J151" s="26"/>
      <c r="K151" s="26"/>
      <c r="L151" s="26"/>
      <c r="M151" s="55"/>
      <c r="N151" s="64"/>
      <c r="O151" s="26"/>
      <c r="P151" s="26"/>
      <c r="Q151" s="26"/>
      <c r="R151" s="26"/>
      <c r="S151" s="26"/>
      <c r="T151" s="55"/>
      <c r="U151" s="64"/>
      <c r="V151" s="26"/>
      <c r="W151" s="26"/>
      <c r="X151" s="26"/>
      <c r="Y151" s="26"/>
      <c r="Z151" s="26"/>
      <c r="AA151" s="55"/>
      <c r="AB151" s="64"/>
      <c r="AC151" s="26"/>
      <c r="AD151" s="26"/>
      <c r="AE151" s="26"/>
      <c r="AF151" s="26"/>
      <c r="AG151" s="26"/>
      <c r="AH151" s="55"/>
      <c r="AI151" s="64"/>
      <c r="AJ151" s="26"/>
      <c r="AK151" s="26"/>
      <c r="AL151" s="26"/>
      <c r="AM151" s="26"/>
      <c r="AN151" s="26"/>
      <c r="AO151" s="55"/>
      <c r="AP151" s="64"/>
      <c r="AQ151" s="26"/>
      <c r="AR151" s="26"/>
      <c r="AS151" s="26"/>
      <c r="AT151" s="26"/>
      <c r="AU151" s="26"/>
      <c r="AV151" s="55"/>
      <c r="AW151" s="64"/>
      <c r="AX151" s="26"/>
      <c r="AY151" s="26"/>
      <c r="AZ151" s="26"/>
      <c r="BA151" s="26"/>
      <c r="BB151" s="26"/>
      <c r="BC151" s="55"/>
      <c r="BD151" s="64"/>
      <c r="BE151" s="26"/>
      <c r="BF151" s="26"/>
      <c r="BG151" s="26"/>
      <c r="BH151" s="26"/>
      <c r="BI151" s="26"/>
      <c r="BJ151" s="55"/>
      <c r="BK151" s="64"/>
      <c r="BL151" s="26"/>
      <c r="BM151" s="26"/>
      <c r="BN151" s="26"/>
      <c r="BO151" s="26"/>
      <c r="BP151" s="26"/>
      <c r="BQ151" s="55"/>
      <c r="BR151" s="64"/>
      <c r="BS151" s="26"/>
      <c r="BT151" s="26"/>
      <c r="BU151" s="26"/>
      <c r="BV151" s="26"/>
      <c r="BW151" s="26"/>
      <c r="BX151" s="55"/>
      <c r="BY151" s="64"/>
      <c r="BZ151" s="26"/>
      <c r="CA151" s="26"/>
      <c r="CB151" s="26"/>
      <c r="CC151" s="26"/>
      <c r="CD151" s="26"/>
      <c r="CE151" s="55"/>
      <c r="CF151" s="64"/>
      <c r="CG151" s="26"/>
      <c r="CH151" s="26"/>
      <c r="CI151" s="26"/>
      <c r="CJ151" s="26"/>
      <c r="CK151" s="26"/>
      <c r="CL151" s="55"/>
      <c r="CM151" s="64"/>
      <c r="CN151" s="26"/>
      <c r="CO151" s="26"/>
      <c r="CP151" s="26"/>
      <c r="CQ151" s="26"/>
      <c r="CR151" s="26"/>
      <c r="CS151" s="55"/>
      <c r="CT151" s="64"/>
      <c r="CU151" s="26"/>
      <c r="CV151" s="26"/>
      <c r="CW151" s="26"/>
      <c r="CX151" s="26"/>
      <c r="CY151" s="26"/>
      <c r="CZ151" s="55"/>
      <c r="DA151" s="64"/>
      <c r="DB151" s="26"/>
      <c r="DC151" s="26"/>
      <c r="DD151" s="26"/>
      <c r="DE151" s="26"/>
      <c r="DF151" s="26"/>
      <c r="DG151" s="55"/>
      <c r="DH151" s="64"/>
      <c r="DI151" s="26"/>
      <c r="DJ151" s="26"/>
      <c r="DK151" s="26"/>
      <c r="DL151" s="26"/>
      <c r="DM151" s="26"/>
      <c r="DN151" s="55"/>
      <c r="DO151" s="64"/>
      <c r="DP151" s="26"/>
      <c r="DQ151" s="26"/>
      <c r="DR151" s="26"/>
      <c r="DS151" s="26"/>
      <c r="DT151" s="26"/>
      <c r="DU151" s="55"/>
      <c r="DV151" s="64"/>
      <c r="DW151" s="26"/>
      <c r="DX151" s="26"/>
      <c r="DY151" s="26"/>
      <c r="DZ151" s="26"/>
      <c r="EA151" s="26"/>
      <c r="EB151" s="55"/>
      <c r="EC151" s="64"/>
      <c r="ED151" s="26"/>
      <c r="EE151" s="26"/>
      <c r="EF151" s="26"/>
      <c r="EG151" s="26"/>
      <c r="EH151" s="26"/>
      <c r="EI151" s="55"/>
      <c r="EJ151" s="64"/>
      <c r="EK151" s="26"/>
      <c r="EL151" s="26"/>
      <c r="EM151" s="26"/>
      <c r="EN151" s="26"/>
      <c r="EO151" s="26"/>
      <c r="EP151" s="55"/>
      <c r="EQ151" s="64"/>
      <c r="ER151" s="26"/>
      <c r="ES151" s="26"/>
      <c r="ET151" s="26"/>
      <c r="EU151" s="26"/>
      <c r="EV151" s="26"/>
      <c r="EW151" s="55"/>
      <c r="EX151" s="64"/>
      <c r="EY151" s="26"/>
      <c r="EZ151" s="26"/>
      <c r="FA151" s="26"/>
      <c r="FB151" s="26"/>
      <c r="FC151" s="26"/>
      <c r="FD151" s="55"/>
      <c r="FE151" s="64"/>
      <c r="FF151" s="26"/>
      <c r="FG151" s="26"/>
      <c r="FH151" s="26"/>
      <c r="FI151" s="26"/>
      <c r="FJ151" s="26"/>
      <c r="FK151" s="55"/>
      <c r="FL151" s="64"/>
      <c r="FM151" s="26"/>
      <c r="FN151" s="26"/>
      <c r="FO151" s="26"/>
      <c r="FP151" s="26"/>
      <c r="FQ151" s="26"/>
      <c r="FR151" s="55"/>
      <c r="FS151" s="64"/>
      <c r="FT151" s="26"/>
      <c r="FU151" s="26"/>
      <c r="FV151" s="26"/>
      <c r="FW151" s="26"/>
      <c r="FX151" s="26"/>
      <c r="FY151" s="55"/>
      <c r="FZ151" s="64"/>
      <c r="GA151" s="26"/>
      <c r="GB151" s="26"/>
      <c r="GC151" s="26"/>
      <c r="GD151" s="26"/>
      <c r="GE151" s="26"/>
      <c r="GF151" s="55"/>
      <c r="GG151" s="64"/>
      <c r="GH151" s="26"/>
      <c r="GI151" s="26"/>
      <c r="GJ151" s="26"/>
      <c r="GK151" s="26"/>
      <c r="GL151" s="26"/>
      <c r="GM151" s="55"/>
      <c r="GN151" s="64"/>
      <c r="GO151" s="26"/>
      <c r="GP151" s="26"/>
      <c r="GQ151" s="26"/>
      <c r="GR151" s="26"/>
      <c r="GS151" s="26"/>
      <c r="GT151" s="55"/>
      <c r="GU151" s="64"/>
      <c r="GV151" s="26"/>
      <c r="GW151" s="26"/>
      <c r="GX151" s="26"/>
      <c r="GY151" s="26"/>
      <c r="GZ151" s="26"/>
      <c r="HA151" s="55"/>
      <c r="HB151" s="64"/>
      <c r="HC151" s="26"/>
      <c r="HD151" s="26"/>
      <c r="HE151" s="26"/>
      <c r="HF151" s="26"/>
      <c r="HG151" s="26"/>
      <c r="HH151" s="55"/>
      <c r="HI151" s="64"/>
      <c r="HJ151" s="26"/>
      <c r="HK151" s="26"/>
      <c r="HL151" s="26"/>
      <c r="HM151" s="26"/>
      <c r="HN151" s="26"/>
      <c r="HO151" s="55"/>
      <c r="HP151" s="64"/>
      <c r="HQ151" s="26"/>
      <c r="HR151" s="26"/>
      <c r="HS151" s="26"/>
      <c r="HT151" s="26"/>
      <c r="HU151" s="26"/>
      <c r="HV151" s="55"/>
      <c r="HW151" s="64"/>
      <c r="HX151" s="26"/>
      <c r="HY151" s="26"/>
      <c r="HZ151" s="26"/>
      <c r="IA151" s="26"/>
      <c r="IB151" s="26"/>
      <c r="IC151" s="55"/>
      <c r="ID151" s="64"/>
      <c r="IE151" s="26"/>
      <c r="IF151" s="26"/>
      <c r="IG151" s="26"/>
      <c r="IH151" s="26"/>
      <c r="II151" s="26"/>
      <c r="IJ151" s="55"/>
      <c r="IK151" s="64"/>
      <c r="IL151" s="26"/>
      <c r="IM151" s="26"/>
      <c r="IN151" s="26"/>
      <c r="IO151" s="26"/>
      <c r="IP151" s="26"/>
      <c r="IQ151" s="55"/>
      <c r="IR151" s="64"/>
      <c r="IS151" s="26"/>
      <c r="IT151" s="26"/>
      <c r="IU151" s="26"/>
      <c r="IV151" s="26"/>
      <c r="IW151" s="26"/>
      <c r="IX151" s="55"/>
      <c r="IY151" s="64"/>
      <c r="IZ151" s="26"/>
      <c r="JA151" s="26"/>
      <c r="JB151" s="26"/>
      <c r="JC151" s="26"/>
      <c r="JD151" s="26"/>
      <c r="JE151" s="55"/>
      <c r="JF151" s="64"/>
      <c r="JG151" s="26"/>
      <c r="JH151" s="26"/>
      <c r="JI151" s="26"/>
      <c r="JJ151" s="26"/>
      <c r="JK151" s="26"/>
      <c r="JL151" s="55"/>
      <c r="JM151" s="64"/>
      <c r="JN151" s="26"/>
      <c r="JO151" s="26"/>
      <c r="JP151" s="26"/>
      <c r="JQ151" s="26"/>
      <c r="JR151" s="26"/>
      <c r="JS151" s="55"/>
      <c r="JT151" s="64"/>
      <c r="JU151" s="26"/>
      <c r="JV151" s="26"/>
      <c r="JW151" s="26"/>
      <c r="JX151" s="26"/>
      <c r="JY151" s="26"/>
      <c r="JZ151" s="55"/>
      <c r="KA151" s="64"/>
      <c r="KB151" s="26"/>
      <c r="KC151" s="26"/>
      <c r="KD151" s="26"/>
      <c r="KE151" s="26"/>
      <c r="KF151" s="26"/>
      <c r="KG151" s="55"/>
      <c r="KH151" s="64"/>
      <c r="KI151" s="26"/>
      <c r="KJ151" s="26"/>
      <c r="KK151" s="26"/>
      <c r="KL151" s="26"/>
      <c r="KM151" s="26"/>
      <c r="KN151" s="55"/>
      <c r="KO151" s="64"/>
      <c r="KP151" s="26"/>
      <c r="KQ151" s="26"/>
      <c r="KR151" s="26"/>
      <c r="KS151" s="26"/>
      <c r="KT151" s="26"/>
      <c r="KU151" s="55"/>
      <c r="KV151" s="64"/>
      <c r="KW151" s="26"/>
      <c r="KX151" s="26"/>
      <c r="KY151" s="26"/>
      <c r="KZ151" s="26"/>
      <c r="LA151" s="26"/>
      <c r="LB151" s="55"/>
      <c r="LC151" s="64"/>
      <c r="LD151" s="26"/>
      <c r="LE151" s="26"/>
      <c r="LF151" s="26"/>
      <c r="LG151" s="26"/>
      <c r="LH151" s="26"/>
      <c r="LI151" s="55"/>
      <c r="LJ151" s="64"/>
      <c r="LK151" s="26"/>
      <c r="LL151" s="26"/>
      <c r="LM151" s="26"/>
      <c r="LN151" s="26"/>
      <c r="LO151" s="26"/>
      <c r="LP151" s="55"/>
      <c r="LQ151" s="64"/>
      <c r="LR151" s="26"/>
      <c r="LS151" s="26"/>
      <c r="LT151" s="26"/>
      <c r="LU151" s="26"/>
      <c r="LV151" s="26"/>
      <c r="LW151" s="55"/>
      <c r="LX151" s="64"/>
      <c r="LY151" s="26"/>
      <c r="LZ151" s="26"/>
      <c r="MA151" s="26"/>
      <c r="MB151" s="26"/>
      <c r="MC151" s="26"/>
      <c r="MD151" s="55"/>
      <c r="ME151" s="64"/>
      <c r="MF151" s="26"/>
      <c r="MG151" s="26"/>
      <c r="MH151" s="26"/>
      <c r="MI151" s="26"/>
      <c r="MJ151" s="26"/>
      <c r="MK151" s="55"/>
      <c r="ML151" s="64"/>
      <c r="MM151" s="26"/>
      <c r="MN151" s="26"/>
      <c r="MO151" s="26"/>
      <c r="MP151" s="26"/>
      <c r="MQ151" s="26"/>
      <c r="MR151" s="55"/>
      <c r="MS151" s="64"/>
      <c r="MT151" s="26"/>
      <c r="MU151" s="26"/>
      <c r="MV151" s="26"/>
      <c r="MW151" s="26"/>
      <c r="MX151" s="26"/>
      <c r="MY151" s="55"/>
      <c r="MZ151" s="64"/>
      <c r="NA151" s="26"/>
      <c r="NB151" s="26"/>
      <c r="NC151" s="26"/>
      <c r="ND151" s="26"/>
      <c r="NE151" s="26"/>
      <c r="NF151" s="55"/>
      <c r="NG151" s="64"/>
      <c r="NH151" s="26"/>
      <c r="NI151" s="26"/>
      <c r="NJ151" s="26"/>
      <c r="NK151" s="26"/>
      <c r="NL151" s="26"/>
      <c r="NM151" s="55"/>
      <c r="NN151" s="64"/>
      <c r="NO151" s="26"/>
      <c r="NP151" s="26"/>
      <c r="NQ151" s="26"/>
      <c r="NR151" s="26"/>
      <c r="NS151" s="26"/>
      <c r="NT151" s="55"/>
      <c r="NU151" s="64"/>
      <c r="NV151" s="26"/>
      <c r="NW151" s="26"/>
      <c r="NX151" s="26"/>
      <c r="NY151" s="26"/>
      <c r="NZ151" s="26"/>
      <c r="OA151" s="55"/>
      <c r="OB151" s="64"/>
      <c r="OC151" s="26"/>
      <c r="OD151" s="26"/>
      <c r="OE151" s="26"/>
      <c r="OF151" s="26"/>
      <c r="OG151" s="26"/>
      <c r="OH151" s="55"/>
      <c r="OI151" s="64"/>
      <c r="OJ151" s="26"/>
      <c r="OK151" s="26"/>
      <c r="OL151" s="26"/>
      <c r="OM151" s="26"/>
      <c r="ON151" s="26"/>
      <c r="OO151" s="55"/>
      <c r="OP151" s="64"/>
      <c r="OQ151" s="26"/>
      <c r="OR151" s="26"/>
      <c r="OS151" s="26"/>
      <c r="OT151" s="26"/>
      <c r="OU151" s="26"/>
      <c r="OV151" s="55"/>
      <c r="OW151" s="64"/>
      <c r="OX151" s="26"/>
      <c r="OY151" s="26"/>
      <c r="OZ151" s="26"/>
      <c r="PA151" s="26"/>
      <c r="PB151" s="26"/>
      <c r="PC151" s="55"/>
      <c r="PD151" s="64"/>
      <c r="PE151" s="26"/>
      <c r="PF151" s="26"/>
      <c r="PG151" s="26"/>
      <c r="PH151" s="26"/>
      <c r="PI151" s="26"/>
      <c r="PJ151" s="55"/>
      <c r="PK151" s="64"/>
      <c r="PL151" s="26"/>
      <c r="PM151" s="26"/>
      <c r="PN151" s="26"/>
      <c r="PO151" s="26"/>
      <c r="PP151" s="26"/>
      <c r="PQ151" s="55"/>
      <c r="PR151" s="64"/>
    </row>
    <row r="152" spans="1:434" hidden="1">
      <c r="A152" s="169"/>
      <c r="B152" s="40" t="s">
        <v>2143</v>
      </c>
      <c r="C152" s="26"/>
      <c r="D152" s="26"/>
      <c r="E152" s="26"/>
      <c r="F152" s="55"/>
      <c r="G152" s="64"/>
      <c r="H152" s="26"/>
      <c r="I152" s="26"/>
      <c r="J152" s="26"/>
      <c r="K152" s="26"/>
      <c r="L152" s="26"/>
      <c r="M152" s="55"/>
      <c r="N152" s="64"/>
      <c r="O152" s="26"/>
      <c r="P152" s="26"/>
      <c r="Q152" s="26"/>
      <c r="R152" s="26"/>
      <c r="S152" s="26"/>
      <c r="T152" s="55"/>
      <c r="U152" s="64"/>
      <c r="V152" s="26"/>
      <c r="W152" s="26"/>
      <c r="X152" s="26"/>
      <c r="Y152" s="26"/>
      <c r="Z152" s="26"/>
      <c r="AA152" s="55"/>
      <c r="AB152" s="64"/>
      <c r="AC152" s="26"/>
      <c r="AD152" s="26"/>
      <c r="AE152" s="26"/>
      <c r="AF152" s="26"/>
      <c r="AG152" s="26"/>
      <c r="AH152" s="55"/>
      <c r="AI152" s="64"/>
      <c r="AJ152" s="26"/>
      <c r="AK152" s="26"/>
      <c r="AL152" s="26"/>
      <c r="AM152" s="26"/>
      <c r="AN152" s="26"/>
      <c r="AO152" s="55"/>
      <c r="AP152" s="64"/>
      <c r="AQ152" s="26"/>
      <c r="AR152" s="26"/>
      <c r="AS152" s="26"/>
      <c r="AT152" s="26"/>
      <c r="AU152" s="26"/>
      <c r="AV152" s="55"/>
      <c r="AW152" s="64"/>
      <c r="AX152" s="26"/>
      <c r="AY152" s="26"/>
      <c r="AZ152" s="26"/>
      <c r="BA152" s="26"/>
      <c r="BB152" s="26"/>
      <c r="BC152" s="55"/>
      <c r="BD152" s="64"/>
      <c r="BE152" s="26"/>
      <c r="BF152" s="26"/>
      <c r="BG152" s="26"/>
      <c r="BH152" s="26"/>
      <c r="BI152" s="26"/>
      <c r="BJ152" s="55"/>
      <c r="BK152" s="64"/>
      <c r="BL152" s="26"/>
      <c r="BM152" s="26"/>
      <c r="BN152" s="26"/>
      <c r="BO152" s="26"/>
      <c r="BP152" s="26"/>
      <c r="BQ152" s="55"/>
      <c r="BR152" s="64"/>
      <c r="BS152" s="26"/>
      <c r="BT152" s="26"/>
      <c r="BU152" s="26"/>
      <c r="BV152" s="26"/>
      <c r="BW152" s="26"/>
      <c r="BX152" s="55"/>
      <c r="BY152" s="64"/>
      <c r="BZ152" s="26"/>
      <c r="CA152" s="26"/>
      <c r="CB152" s="26"/>
      <c r="CC152" s="26"/>
      <c r="CD152" s="26"/>
      <c r="CE152" s="55"/>
      <c r="CF152" s="64"/>
      <c r="CG152" s="26"/>
      <c r="CH152" s="26"/>
      <c r="CI152" s="26"/>
      <c r="CJ152" s="26"/>
      <c r="CK152" s="26"/>
      <c r="CL152" s="55"/>
      <c r="CM152" s="64"/>
      <c r="CN152" s="26"/>
      <c r="CO152" s="26"/>
      <c r="CP152" s="26"/>
      <c r="CQ152" s="26"/>
      <c r="CR152" s="26"/>
      <c r="CS152" s="55"/>
      <c r="CT152" s="64"/>
      <c r="CU152" s="26"/>
      <c r="CV152" s="26"/>
      <c r="CW152" s="26"/>
      <c r="CX152" s="26"/>
      <c r="CY152" s="26"/>
      <c r="CZ152" s="55"/>
      <c r="DA152" s="64"/>
      <c r="DB152" s="26"/>
      <c r="DC152" s="26"/>
      <c r="DD152" s="26"/>
      <c r="DE152" s="26"/>
      <c r="DF152" s="26"/>
      <c r="DG152" s="55"/>
      <c r="DH152" s="64"/>
      <c r="DI152" s="26"/>
      <c r="DJ152" s="26"/>
      <c r="DK152" s="26"/>
      <c r="DL152" s="26"/>
      <c r="DM152" s="26"/>
      <c r="DN152" s="55"/>
      <c r="DO152" s="64"/>
      <c r="DP152" s="26"/>
      <c r="DQ152" s="26"/>
      <c r="DR152" s="26"/>
      <c r="DS152" s="26"/>
      <c r="DT152" s="26"/>
      <c r="DU152" s="55"/>
      <c r="DV152" s="64"/>
      <c r="DW152" s="26"/>
      <c r="DX152" s="26"/>
      <c r="DY152" s="26"/>
      <c r="DZ152" s="26"/>
      <c r="EA152" s="26"/>
      <c r="EB152" s="55"/>
      <c r="EC152" s="64"/>
      <c r="ED152" s="26"/>
      <c r="EE152" s="26"/>
      <c r="EF152" s="26"/>
      <c r="EG152" s="26"/>
      <c r="EH152" s="26"/>
      <c r="EI152" s="55"/>
      <c r="EJ152" s="64"/>
      <c r="EK152" s="26"/>
      <c r="EL152" s="26"/>
      <c r="EM152" s="26"/>
      <c r="EN152" s="26"/>
      <c r="EO152" s="26"/>
      <c r="EP152" s="55"/>
      <c r="EQ152" s="64"/>
      <c r="ER152" s="26"/>
      <c r="ES152" s="26"/>
      <c r="ET152" s="26"/>
      <c r="EU152" s="26"/>
      <c r="EV152" s="26"/>
      <c r="EW152" s="55"/>
      <c r="EX152" s="64"/>
      <c r="EY152" s="26"/>
      <c r="EZ152" s="26"/>
      <c r="FA152" s="26"/>
      <c r="FB152" s="26"/>
      <c r="FC152" s="26"/>
      <c r="FD152" s="55"/>
      <c r="FE152" s="64"/>
      <c r="FF152" s="26"/>
      <c r="FG152" s="26"/>
      <c r="FH152" s="26"/>
      <c r="FI152" s="26"/>
      <c r="FJ152" s="26"/>
      <c r="FK152" s="55"/>
      <c r="FL152" s="64"/>
      <c r="FM152" s="26"/>
      <c r="FN152" s="26"/>
      <c r="FO152" s="26"/>
      <c r="FP152" s="26"/>
      <c r="FQ152" s="26"/>
      <c r="FR152" s="55"/>
      <c r="FS152" s="64"/>
      <c r="FT152" s="26"/>
      <c r="FU152" s="26"/>
      <c r="FV152" s="26"/>
      <c r="FW152" s="26"/>
      <c r="FX152" s="26"/>
      <c r="FY152" s="55"/>
      <c r="FZ152" s="64"/>
      <c r="GA152" s="26"/>
      <c r="GB152" s="26"/>
      <c r="GC152" s="26"/>
      <c r="GD152" s="26"/>
      <c r="GE152" s="26"/>
      <c r="GF152" s="55"/>
      <c r="GG152" s="64"/>
      <c r="GH152" s="26"/>
      <c r="GI152" s="26"/>
      <c r="GJ152" s="26"/>
      <c r="GK152" s="26"/>
      <c r="GL152" s="26"/>
      <c r="GM152" s="55"/>
      <c r="GN152" s="64"/>
      <c r="GO152" s="26"/>
      <c r="GP152" s="26"/>
      <c r="GQ152" s="26"/>
      <c r="GR152" s="26"/>
      <c r="GS152" s="26"/>
      <c r="GT152" s="55"/>
      <c r="GU152" s="64"/>
      <c r="GV152" s="26"/>
      <c r="GW152" s="26"/>
      <c r="GX152" s="26"/>
      <c r="GY152" s="26"/>
      <c r="GZ152" s="26"/>
      <c r="HA152" s="55"/>
      <c r="HB152" s="64"/>
      <c r="HC152" s="26"/>
      <c r="HD152" s="26"/>
      <c r="HE152" s="26"/>
      <c r="HF152" s="26"/>
      <c r="HG152" s="26"/>
      <c r="HH152" s="55"/>
      <c r="HI152" s="64"/>
      <c r="HJ152" s="26"/>
      <c r="HK152" s="26"/>
      <c r="HL152" s="26"/>
      <c r="HM152" s="26"/>
      <c r="HN152" s="26"/>
      <c r="HO152" s="55"/>
      <c r="HP152" s="64"/>
      <c r="HQ152" s="26"/>
      <c r="HR152" s="26"/>
      <c r="HS152" s="26"/>
      <c r="HT152" s="26"/>
      <c r="HU152" s="26"/>
      <c r="HV152" s="55"/>
      <c r="HW152" s="64"/>
      <c r="HX152" s="26"/>
      <c r="HY152" s="26"/>
      <c r="HZ152" s="26"/>
      <c r="IA152" s="26"/>
      <c r="IB152" s="26"/>
      <c r="IC152" s="55"/>
      <c r="ID152" s="64"/>
      <c r="IE152" s="26"/>
      <c r="IF152" s="26"/>
      <c r="IG152" s="26"/>
      <c r="IH152" s="26"/>
      <c r="II152" s="26"/>
      <c r="IJ152" s="55"/>
      <c r="IK152" s="64"/>
      <c r="IL152" s="26"/>
      <c r="IM152" s="26"/>
      <c r="IN152" s="26"/>
      <c r="IO152" s="26"/>
      <c r="IP152" s="26"/>
      <c r="IQ152" s="55"/>
      <c r="IR152" s="64"/>
      <c r="IS152" s="26"/>
      <c r="IT152" s="26"/>
      <c r="IU152" s="26"/>
      <c r="IV152" s="26"/>
      <c r="IW152" s="26"/>
      <c r="IX152" s="55"/>
      <c r="IY152" s="64"/>
      <c r="IZ152" s="26"/>
      <c r="JA152" s="26"/>
      <c r="JB152" s="26"/>
      <c r="JC152" s="26"/>
      <c r="JD152" s="26"/>
      <c r="JE152" s="55"/>
      <c r="JF152" s="64"/>
      <c r="JG152" s="26"/>
      <c r="JH152" s="26"/>
      <c r="JI152" s="26"/>
      <c r="JJ152" s="26"/>
      <c r="JK152" s="26"/>
      <c r="JL152" s="55"/>
      <c r="JM152" s="64"/>
      <c r="JN152" s="26"/>
      <c r="JO152" s="26"/>
      <c r="JP152" s="26"/>
      <c r="JQ152" s="26"/>
      <c r="JR152" s="26"/>
      <c r="JS152" s="55"/>
      <c r="JT152" s="64"/>
      <c r="JU152" s="26"/>
      <c r="JV152" s="26"/>
      <c r="JW152" s="26"/>
      <c r="JX152" s="26"/>
      <c r="JY152" s="26"/>
      <c r="JZ152" s="55"/>
      <c r="KA152" s="64"/>
      <c r="KB152" s="26"/>
      <c r="KC152" s="26"/>
      <c r="KD152" s="26"/>
      <c r="KE152" s="26"/>
      <c r="KF152" s="26"/>
      <c r="KG152" s="55"/>
      <c r="KH152" s="64"/>
      <c r="KI152" s="26"/>
      <c r="KJ152" s="26"/>
      <c r="KK152" s="26"/>
      <c r="KL152" s="26"/>
      <c r="KM152" s="26"/>
      <c r="KN152" s="55"/>
      <c r="KO152" s="64"/>
      <c r="KP152" s="26"/>
      <c r="KQ152" s="26"/>
      <c r="KR152" s="26"/>
      <c r="KS152" s="26"/>
      <c r="KT152" s="26"/>
      <c r="KU152" s="55"/>
      <c r="KV152" s="64"/>
      <c r="KW152" s="26"/>
      <c r="KX152" s="26"/>
      <c r="KY152" s="26"/>
      <c r="KZ152" s="26"/>
      <c r="LA152" s="26"/>
      <c r="LB152" s="55"/>
      <c r="LC152" s="64"/>
      <c r="LD152" s="26"/>
      <c r="LE152" s="26"/>
      <c r="LF152" s="26"/>
      <c r="LG152" s="26"/>
      <c r="LH152" s="26"/>
      <c r="LI152" s="55"/>
      <c r="LJ152" s="64"/>
      <c r="LK152" s="26"/>
      <c r="LL152" s="26"/>
      <c r="LM152" s="26"/>
      <c r="LN152" s="26"/>
      <c r="LO152" s="26"/>
      <c r="LP152" s="55"/>
      <c r="LQ152" s="64"/>
      <c r="LR152" s="26"/>
      <c r="LS152" s="26"/>
      <c r="LT152" s="26"/>
      <c r="LU152" s="26"/>
      <c r="LV152" s="26"/>
      <c r="LW152" s="55"/>
      <c r="LX152" s="64"/>
      <c r="LY152" s="26"/>
      <c r="LZ152" s="26"/>
      <c r="MA152" s="26"/>
      <c r="MB152" s="26"/>
      <c r="MC152" s="26"/>
      <c r="MD152" s="55"/>
      <c r="ME152" s="64"/>
      <c r="MF152" s="26"/>
      <c r="MG152" s="26"/>
      <c r="MH152" s="26"/>
      <c r="MI152" s="26"/>
      <c r="MJ152" s="26"/>
      <c r="MK152" s="55"/>
      <c r="ML152" s="64"/>
      <c r="MM152" s="26"/>
      <c r="MN152" s="26"/>
      <c r="MO152" s="26"/>
      <c r="MP152" s="26"/>
      <c r="MQ152" s="26"/>
      <c r="MR152" s="55"/>
      <c r="MS152" s="64"/>
      <c r="MT152" s="26"/>
      <c r="MU152" s="26"/>
      <c r="MV152" s="26"/>
      <c r="MW152" s="26"/>
      <c r="MX152" s="26"/>
      <c r="MY152" s="55"/>
      <c r="MZ152" s="64"/>
      <c r="NA152" s="26"/>
      <c r="NB152" s="26"/>
      <c r="NC152" s="26"/>
      <c r="ND152" s="26"/>
      <c r="NE152" s="26"/>
      <c r="NF152" s="55"/>
      <c r="NG152" s="64"/>
      <c r="NH152" s="26"/>
      <c r="NI152" s="26"/>
      <c r="NJ152" s="26"/>
      <c r="NK152" s="26"/>
      <c r="NL152" s="26"/>
      <c r="NM152" s="55"/>
      <c r="NN152" s="64"/>
      <c r="NO152" s="26"/>
      <c r="NP152" s="26"/>
      <c r="NQ152" s="26"/>
      <c r="NR152" s="26"/>
      <c r="NS152" s="26"/>
      <c r="NT152" s="55"/>
      <c r="NU152" s="64"/>
      <c r="NV152" s="26"/>
      <c r="NW152" s="26"/>
      <c r="NX152" s="26"/>
      <c r="NY152" s="26"/>
      <c r="NZ152" s="26"/>
      <c r="OA152" s="55"/>
      <c r="OB152" s="64"/>
      <c r="OC152" s="26"/>
      <c r="OD152" s="26"/>
      <c r="OE152" s="26"/>
      <c r="OF152" s="26"/>
      <c r="OG152" s="26"/>
      <c r="OH152" s="55"/>
      <c r="OI152" s="64"/>
      <c r="OJ152" s="26"/>
      <c r="OK152" s="26"/>
      <c r="OL152" s="26"/>
      <c r="OM152" s="26"/>
      <c r="ON152" s="26"/>
      <c r="OO152" s="55"/>
      <c r="OP152" s="64"/>
      <c r="OQ152" s="26"/>
      <c r="OR152" s="26"/>
      <c r="OS152" s="26"/>
      <c r="OT152" s="26"/>
      <c r="OU152" s="26"/>
      <c r="OV152" s="55"/>
      <c r="OW152" s="64"/>
      <c r="OX152" s="26"/>
      <c r="OY152" s="26"/>
      <c r="OZ152" s="26"/>
      <c r="PA152" s="26"/>
      <c r="PB152" s="26"/>
      <c r="PC152" s="55"/>
      <c r="PD152" s="64"/>
      <c r="PE152" s="26"/>
      <c r="PF152" s="26"/>
      <c r="PG152" s="26"/>
      <c r="PH152" s="26"/>
      <c r="PI152" s="26"/>
      <c r="PJ152" s="55"/>
      <c r="PK152" s="64"/>
      <c r="PL152" s="26"/>
      <c r="PM152" s="26"/>
      <c r="PN152" s="26"/>
      <c r="PO152" s="26"/>
      <c r="PP152" s="26"/>
      <c r="PQ152" s="55"/>
      <c r="PR152" s="64"/>
    </row>
    <row r="153" spans="1:434" hidden="1">
      <c r="A153" s="169"/>
      <c r="B153" s="40" t="s">
        <v>2171</v>
      </c>
      <c r="C153" s="26"/>
      <c r="D153" s="26"/>
      <c r="E153" s="26"/>
      <c r="F153" s="55"/>
      <c r="G153" s="64"/>
      <c r="H153" s="26"/>
      <c r="I153" s="26"/>
      <c r="J153" s="26"/>
      <c r="K153" s="26"/>
      <c r="L153" s="26"/>
      <c r="M153" s="55"/>
      <c r="N153" s="64"/>
      <c r="O153" s="26"/>
      <c r="P153" s="26"/>
      <c r="Q153" s="26"/>
      <c r="R153" s="26"/>
      <c r="S153" s="26"/>
      <c r="T153" s="55"/>
      <c r="U153" s="64"/>
      <c r="V153" s="26"/>
      <c r="W153" s="26"/>
      <c r="X153" s="26"/>
      <c r="Y153" s="26"/>
      <c r="Z153" s="26"/>
      <c r="AA153" s="55"/>
      <c r="AB153" s="64"/>
      <c r="AC153" s="26"/>
      <c r="AD153" s="26"/>
      <c r="AE153" s="26"/>
      <c r="AF153" s="26"/>
      <c r="AG153" s="26"/>
      <c r="AH153" s="55"/>
      <c r="AI153" s="64"/>
      <c r="AJ153" s="26"/>
      <c r="AK153" s="26"/>
      <c r="AL153" s="26"/>
      <c r="AM153" s="26"/>
      <c r="AN153" s="26"/>
      <c r="AO153" s="55"/>
      <c r="AP153" s="64"/>
      <c r="AQ153" s="26"/>
      <c r="AR153" s="26"/>
      <c r="AS153" s="26"/>
      <c r="AT153" s="26"/>
      <c r="AU153" s="26"/>
      <c r="AV153" s="55"/>
      <c r="AW153" s="64"/>
      <c r="AX153" s="26"/>
      <c r="AY153" s="26"/>
      <c r="AZ153" s="26"/>
      <c r="BA153" s="26"/>
      <c r="BB153" s="26"/>
      <c r="BC153" s="55"/>
      <c r="BD153" s="64"/>
      <c r="BE153" s="26"/>
      <c r="BF153" s="26"/>
      <c r="BG153" s="26"/>
      <c r="BH153" s="26"/>
      <c r="BI153" s="26"/>
      <c r="BJ153" s="55"/>
      <c r="BK153" s="64"/>
      <c r="BL153" s="26"/>
      <c r="BM153" s="26"/>
      <c r="BN153" s="26"/>
      <c r="BO153" s="26"/>
      <c r="BP153" s="26"/>
      <c r="BQ153" s="55"/>
      <c r="BR153" s="64"/>
      <c r="BS153" s="26"/>
      <c r="BT153" s="26"/>
      <c r="BU153" s="26"/>
      <c r="BV153" s="26"/>
      <c r="BW153" s="26"/>
      <c r="BX153" s="55"/>
      <c r="BY153" s="64"/>
      <c r="BZ153" s="26"/>
      <c r="CA153" s="26"/>
      <c r="CB153" s="26"/>
      <c r="CC153" s="26"/>
      <c r="CD153" s="26"/>
      <c r="CE153" s="55"/>
      <c r="CF153" s="64"/>
      <c r="CG153" s="26"/>
      <c r="CH153" s="26"/>
      <c r="CI153" s="26"/>
      <c r="CJ153" s="26"/>
      <c r="CK153" s="26"/>
      <c r="CL153" s="55"/>
      <c r="CM153" s="64"/>
      <c r="CN153" s="26"/>
      <c r="CO153" s="26"/>
      <c r="CP153" s="26"/>
      <c r="CQ153" s="26"/>
      <c r="CR153" s="26"/>
      <c r="CS153" s="55"/>
      <c r="CT153" s="64"/>
      <c r="CU153" s="26"/>
      <c r="CV153" s="26"/>
      <c r="CW153" s="26"/>
      <c r="CX153" s="26"/>
      <c r="CY153" s="26"/>
      <c r="CZ153" s="55"/>
      <c r="DA153" s="64"/>
      <c r="DB153" s="26"/>
      <c r="DC153" s="26"/>
      <c r="DD153" s="26"/>
      <c r="DE153" s="26"/>
      <c r="DF153" s="26"/>
      <c r="DG153" s="55"/>
      <c r="DH153" s="64"/>
      <c r="DI153" s="26"/>
      <c r="DJ153" s="26"/>
      <c r="DK153" s="26"/>
      <c r="DL153" s="26"/>
      <c r="DM153" s="26"/>
      <c r="DN153" s="55"/>
      <c r="DO153" s="64"/>
      <c r="DP153" s="26"/>
      <c r="DQ153" s="26"/>
      <c r="DR153" s="26"/>
      <c r="DS153" s="26"/>
      <c r="DT153" s="26"/>
      <c r="DU153" s="55"/>
      <c r="DV153" s="64"/>
      <c r="DW153" s="26"/>
      <c r="DX153" s="26"/>
      <c r="DY153" s="26"/>
      <c r="DZ153" s="26"/>
      <c r="EA153" s="26"/>
      <c r="EB153" s="55"/>
      <c r="EC153" s="64"/>
      <c r="ED153" s="26"/>
      <c r="EE153" s="26"/>
      <c r="EF153" s="26"/>
      <c r="EG153" s="26"/>
      <c r="EH153" s="26"/>
      <c r="EI153" s="55"/>
      <c r="EJ153" s="64"/>
      <c r="EK153" s="26"/>
      <c r="EL153" s="26"/>
      <c r="EM153" s="26"/>
      <c r="EN153" s="26"/>
      <c r="EO153" s="26"/>
      <c r="EP153" s="55"/>
      <c r="EQ153" s="64"/>
      <c r="ER153" s="26"/>
      <c r="ES153" s="26"/>
      <c r="ET153" s="26"/>
      <c r="EU153" s="26"/>
      <c r="EV153" s="26"/>
      <c r="EW153" s="55"/>
      <c r="EX153" s="64"/>
      <c r="EY153" s="26"/>
      <c r="EZ153" s="26"/>
      <c r="FA153" s="26"/>
      <c r="FB153" s="26"/>
      <c r="FC153" s="26"/>
      <c r="FD153" s="55"/>
      <c r="FE153" s="64"/>
      <c r="FF153" s="26"/>
      <c r="FG153" s="26"/>
      <c r="FH153" s="26"/>
      <c r="FI153" s="26"/>
      <c r="FJ153" s="26"/>
      <c r="FK153" s="55"/>
      <c r="FL153" s="64"/>
      <c r="FM153" s="26"/>
      <c r="FN153" s="26"/>
      <c r="FO153" s="26"/>
      <c r="FP153" s="26"/>
      <c r="FQ153" s="26"/>
      <c r="FR153" s="55"/>
      <c r="FS153" s="64"/>
      <c r="FT153" s="26"/>
      <c r="FU153" s="26"/>
      <c r="FV153" s="26"/>
      <c r="FW153" s="26"/>
      <c r="FX153" s="26"/>
      <c r="FY153" s="55"/>
      <c r="FZ153" s="64"/>
      <c r="GA153" s="26"/>
      <c r="GB153" s="26"/>
      <c r="GC153" s="26"/>
      <c r="GD153" s="26"/>
      <c r="GE153" s="26"/>
      <c r="GF153" s="55"/>
      <c r="GG153" s="64"/>
      <c r="GH153" s="26"/>
      <c r="GI153" s="26"/>
      <c r="GJ153" s="26"/>
      <c r="GK153" s="26"/>
      <c r="GL153" s="26"/>
      <c r="GM153" s="55"/>
      <c r="GN153" s="64"/>
      <c r="GO153" s="26"/>
      <c r="GP153" s="26"/>
      <c r="GQ153" s="26"/>
      <c r="GR153" s="26"/>
      <c r="GS153" s="26"/>
      <c r="GT153" s="55"/>
      <c r="GU153" s="64"/>
      <c r="GV153" s="26"/>
      <c r="GW153" s="26"/>
      <c r="GX153" s="26"/>
      <c r="GY153" s="26"/>
      <c r="GZ153" s="26"/>
      <c r="HA153" s="55"/>
      <c r="HB153" s="64"/>
      <c r="HC153" s="26"/>
      <c r="HD153" s="26"/>
      <c r="HE153" s="26"/>
      <c r="HF153" s="26"/>
      <c r="HG153" s="26"/>
      <c r="HH153" s="55"/>
      <c r="HI153" s="64"/>
      <c r="HJ153" s="26"/>
      <c r="HK153" s="26"/>
      <c r="HL153" s="26"/>
      <c r="HM153" s="26"/>
      <c r="HN153" s="26"/>
      <c r="HO153" s="55"/>
      <c r="HP153" s="64"/>
      <c r="HQ153" s="26"/>
      <c r="HR153" s="26"/>
      <c r="HS153" s="26"/>
      <c r="HT153" s="26"/>
      <c r="HU153" s="26"/>
      <c r="HV153" s="55"/>
      <c r="HW153" s="64"/>
      <c r="HX153" s="26"/>
      <c r="HY153" s="26"/>
      <c r="HZ153" s="26"/>
      <c r="IA153" s="26"/>
      <c r="IB153" s="26"/>
      <c r="IC153" s="55"/>
      <c r="ID153" s="64"/>
      <c r="IE153" s="26"/>
      <c r="IF153" s="26"/>
      <c r="IG153" s="26"/>
      <c r="IH153" s="26"/>
      <c r="II153" s="26"/>
      <c r="IJ153" s="55"/>
      <c r="IK153" s="64"/>
      <c r="IL153" s="26"/>
      <c r="IM153" s="26"/>
      <c r="IN153" s="26"/>
      <c r="IO153" s="26"/>
      <c r="IP153" s="26"/>
      <c r="IQ153" s="55"/>
      <c r="IR153" s="64"/>
      <c r="IS153" s="26"/>
      <c r="IT153" s="26"/>
      <c r="IU153" s="26"/>
      <c r="IV153" s="26"/>
      <c r="IW153" s="26"/>
      <c r="IX153" s="55"/>
      <c r="IY153" s="64"/>
      <c r="IZ153" s="26"/>
      <c r="JA153" s="26"/>
      <c r="JB153" s="26"/>
      <c r="JC153" s="26"/>
      <c r="JD153" s="26"/>
      <c r="JE153" s="55"/>
      <c r="JF153" s="64"/>
      <c r="JG153" s="26"/>
      <c r="JH153" s="26"/>
      <c r="JI153" s="26"/>
      <c r="JJ153" s="26"/>
      <c r="JK153" s="26"/>
      <c r="JL153" s="55"/>
      <c r="JM153" s="64"/>
      <c r="JN153" s="26"/>
      <c r="JO153" s="26"/>
      <c r="JP153" s="26"/>
      <c r="JQ153" s="26"/>
      <c r="JR153" s="26"/>
      <c r="JS153" s="55"/>
      <c r="JT153" s="64"/>
      <c r="JU153" s="26"/>
      <c r="JV153" s="26"/>
      <c r="JW153" s="26"/>
      <c r="JX153" s="26"/>
      <c r="JY153" s="26"/>
      <c r="JZ153" s="55"/>
      <c r="KA153" s="64"/>
      <c r="KB153" s="26"/>
      <c r="KC153" s="26"/>
      <c r="KD153" s="26"/>
      <c r="KE153" s="26"/>
      <c r="KF153" s="26"/>
      <c r="KG153" s="55"/>
      <c r="KH153" s="64"/>
      <c r="KI153" s="26"/>
      <c r="KJ153" s="26"/>
      <c r="KK153" s="26"/>
      <c r="KL153" s="26"/>
      <c r="KM153" s="26"/>
      <c r="KN153" s="55"/>
      <c r="KO153" s="64"/>
      <c r="KP153" s="26"/>
      <c r="KQ153" s="26"/>
      <c r="KR153" s="26"/>
      <c r="KS153" s="26"/>
      <c r="KT153" s="26"/>
      <c r="KU153" s="55"/>
      <c r="KV153" s="64"/>
      <c r="KW153" s="26"/>
      <c r="KX153" s="26"/>
      <c r="KY153" s="26"/>
      <c r="KZ153" s="26"/>
      <c r="LA153" s="26"/>
      <c r="LB153" s="55"/>
      <c r="LC153" s="64"/>
      <c r="LD153" s="26"/>
      <c r="LE153" s="26"/>
      <c r="LF153" s="26"/>
      <c r="LG153" s="26"/>
      <c r="LH153" s="26"/>
      <c r="LI153" s="55"/>
      <c r="LJ153" s="64"/>
      <c r="LK153" s="26"/>
      <c r="LL153" s="26"/>
      <c r="LM153" s="26"/>
      <c r="LN153" s="26"/>
      <c r="LO153" s="26"/>
      <c r="LP153" s="55"/>
      <c r="LQ153" s="64"/>
      <c r="LR153" s="26"/>
      <c r="LS153" s="26"/>
      <c r="LT153" s="26"/>
      <c r="LU153" s="26"/>
      <c r="LV153" s="26"/>
      <c r="LW153" s="55"/>
      <c r="LX153" s="64"/>
      <c r="LY153" s="26"/>
      <c r="LZ153" s="26"/>
      <c r="MA153" s="26"/>
      <c r="MB153" s="26"/>
      <c r="MC153" s="26"/>
      <c r="MD153" s="55"/>
      <c r="ME153" s="64"/>
      <c r="MF153" s="26"/>
      <c r="MG153" s="26"/>
      <c r="MH153" s="26"/>
      <c r="MI153" s="26"/>
      <c r="MJ153" s="26"/>
      <c r="MK153" s="55"/>
      <c r="ML153" s="64"/>
      <c r="MM153" s="26"/>
      <c r="MN153" s="26"/>
      <c r="MO153" s="26"/>
      <c r="MP153" s="26"/>
      <c r="MQ153" s="26"/>
      <c r="MR153" s="55"/>
      <c r="MS153" s="64"/>
      <c r="MT153" s="26"/>
      <c r="MU153" s="26"/>
      <c r="MV153" s="26"/>
      <c r="MW153" s="26"/>
      <c r="MX153" s="26"/>
      <c r="MY153" s="55"/>
      <c r="MZ153" s="64"/>
      <c r="NA153" s="26"/>
      <c r="NB153" s="26"/>
      <c r="NC153" s="26"/>
      <c r="ND153" s="26"/>
      <c r="NE153" s="26"/>
      <c r="NF153" s="55"/>
      <c r="NG153" s="64"/>
      <c r="NH153" s="26"/>
      <c r="NI153" s="26"/>
      <c r="NJ153" s="26"/>
      <c r="NK153" s="26"/>
      <c r="NL153" s="26"/>
      <c r="NM153" s="55"/>
      <c r="NN153" s="64"/>
      <c r="NO153" s="26"/>
      <c r="NP153" s="26"/>
      <c r="NQ153" s="26"/>
      <c r="NR153" s="26"/>
      <c r="NS153" s="26"/>
      <c r="NT153" s="55"/>
      <c r="NU153" s="64"/>
      <c r="NV153" s="26"/>
      <c r="NW153" s="26"/>
      <c r="NX153" s="26"/>
      <c r="NY153" s="26"/>
      <c r="NZ153" s="26"/>
      <c r="OA153" s="55"/>
      <c r="OB153" s="64"/>
      <c r="OC153" s="26"/>
      <c r="OD153" s="26"/>
      <c r="OE153" s="26"/>
      <c r="OF153" s="26"/>
      <c r="OG153" s="26"/>
      <c r="OH153" s="55"/>
      <c r="OI153" s="64"/>
      <c r="OJ153" s="26"/>
      <c r="OK153" s="26"/>
      <c r="OL153" s="26"/>
      <c r="OM153" s="26"/>
      <c r="ON153" s="26"/>
      <c r="OO153" s="55"/>
      <c r="OP153" s="64"/>
      <c r="OQ153" s="26"/>
      <c r="OR153" s="26"/>
      <c r="OS153" s="26"/>
      <c r="OT153" s="26"/>
      <c r="OU153" s="26"/>
      <c r="OV153" s="55"/>
      <c r="OW153" s="64"/>
      <c r="OX153" s="26"/>
      <c r="OY153" s="26"/>
      <c r="OZ153" s="26"/>
      <c r="PA153" s="26"/>
      <c r="PB153" s="26"/>
      <c r="PC153" s="55"/>
      <c r="PD153" s="64"/>
      <c r="PE153" s="26"/>
      <c r="PF153" s="26"/>
      <c r="PG153" s="26"/>
      <c r="PH153" s="26"/>
      <c r="PI153" s="26"/>
      <c r="PJ153" s="55"/>
      <c r="PK153" s="64"/>
      <c r="PL153" s="26"/>
      <c r="PM153" s="26"/>
      <c r="PN153" s="26"/>
      <c r="PO153" s="26"/>
      <c r="PP153" s="26"/>
      <c r="PQ153" s="55"/>
      <c r="PR153" s="64"/>
    </row>
    <row r="154" spans="1:434" s="48" customFormat="1" hidden="1">
      <c r="A154" s="169"/>
      <c r="B154" s="49" t="s">
        <v>2172</v>
      </c>
      <c r="C154" s="50">
        <v>465</v>
      </c>
      <c r="D154" s="50">
        <v>465</v>
      </c>
      <c r="E154" s="50">
        <v>465</v>
      </c>
      <c r="F154" s="55"/>
      <c r="G154" s="64"/>
      <c r="H154" s="50">
        <v>465</v>
      </c>
      <c r="I154" s="50"/>
      <c r="J154" s="50"/>
      <c r="K154" s="50"/>
      <c r="L154" s="50"/>
      <c r="M154" s="55"/>
      <c r="N154" s="64"/>
      <c r="O154" s="50"/>
      <c r="P154" s="50"/>
      <c r="Q154" s="50"/>
      <c r="R154" s="50"/>
      <c r="S154" s="50"/>
      <c r="T154" s="55"/>
      <c r="U154" s="64"/>
      <c r="V154" s="50">
        <v>240</v>
      </c>
      <c r="W154" s="50">
        <v>350</v>
      </c>
      <c r="X154" s="50">
        <v>380</v>
      </c>
      <c r="Y154" s="50">
        <v>380</v>
      </c>
      <c r="Z154" s="50"/>
      <c r="AA154" s="55"/>
      <c r="AB154" s="64"/>
      <c r="AC154" s="50">
        <v>328</v>
      </c>
      <c r="AD154" s="50">
        <v>185</v>
      </c>
      <c r="AE154" s="50">
        <v>330</v>
      </c>
      <c r="AF154" s="50"/>
      <c r="AG154" s="50"/>
      <c r="AH154" s="55"/>
      <c r="AI154" s="64"/>
      <c r="AJ154" s="50">
        <v>328</v>
      </c>
      <c r="AK154" s="50">
        <v>185</v>
      </c>
      <c r="AL154" s="50">
        <v>330</v>
      </c>
      <c r="AM154" s="50">
        <v>465</v>
      </c>
      <c r="AN154" s="50">
        <v>465</v>
      </c>
      <c r="AO154" s="55"/>
      <c r="AP154" s="64"/>
      <c r="AQ154" s="50">
        <v>465</v>
      </c>
      <c r="AR154" s="50">
        <v>465</v>
      </c>
      <c r="AS154" s="50">
        <v>465</v>
      </c>
      <c r="AT154" s="50">
        <v>465</v>
      </c>
      <c r="AU154" s="50">
        <v>465</v>
      </c>
      <c r="AV154" s="55"/>
      <c r="AW154" s="64"/>
      <c r="AX154" s="50">
        <v>465</v>
      </c>
      <c r="AY154" s="50">
        <v>465</v>
      </c>
      <c r="AZ154" s="50">
        <v>465</v>
      </c>
      <c r="BA154" s="50">
        <v>465</v>
      </c>
      <c r="BB154" s="50">
        <v>465</v>
      </c>
      <c r="BC154" s="55"/>
      <c r="BD154" s="64"/>
      <c r="BE154" s="50"/>
      <c r="BF154" s="50"/>
      <c r="BG154" s="50"/>
      <c r="BH154" s="50"/>
      <c r="BI154" s="50"/>
      <c r="BJ154" s="55"/>
      <c r="BK154" s="64"/>
      <c r="BL154" s="50"/>
      <c r="BM154" s="50"/>
      <c r="BN154" s="50"/>
      <c r="BO154" s="50"/>
      <c r="BP154" s="50"/>
      <c r="BQ154" s="55"/>
      <c r="BR154" s="64"/>
      <c r="BS154" s="50"/>
      <c r="BT154" s="50"/>
      <c r="BU154" s="50"/>
      <c r="BV154" s="50"/>
      <c r="BW154" s="50"/>
      <c r="BX154" s="55"/>
      <c r="BY154" s="64"/>
      <c r="BZ154" s="50"/>
      <c r="CA154" s="50"/>
      <c r="CB154" s="50"/>
      <c r="CC154" s="50"/>
      <c r="CD154" s="50"/>
      <c r="CE154" s="55"/>
      <c r="CF154" s="64"/>
      <c r="CG154" s="50"/>
      <c r="CH154" s="50"/>
      <c r="CI154" s="50"/>
      <c r="CJ154" s="50"/>
      <c r="CK154" s="50"/>
      <c r="CL154" s="55"/>
      <c r="CM154" s="64"/>
      <c r="CN154" s="50"/>
      <c r="CO154" s="50"/>
      <c r="CP154" s="50"/>
      <c r="CQ154" s="50"/>
      <c r="CR154" s="50"/>
      <c r="CS154" s="55"/>
      <c r="CT154" s="64"/>
      <c r="CU154" s="50"/>
      <c r="CV154" s="50"/>
      <c r="CW154" s="50"/>
      <c r="CX154" s="50"/>
      <c r="CY154" s="50"/>
      <c r="CZ154" s="55"/>
      <c r="DA154" s="64"/>
      <c r="DB154" s="50"/>
      <c r="DC154" s="50"/>
      <c r="DD154" s="50"/>
      <c r="DE154" s="50"/>
      <c r="DF154" s="50"/>
      <c r="DG154" s="55"/>
      <c r="DH154" s="64"/>
      <c r="DI154" s="50"/>
      <c r="DJ154" s="50"/>
      <c r="DK154" s="50"/>
      <c r="DL154" s="50"/>
      <c r="DM154" s="50"/>
      <c r="DN154" s="55"/>
      <c r="DO154" s="64"/>
      <c r="DP154" s="50"/>
      <c r="DQ154" s="50"/>
      <c r="DR154" s="50"/>
      <c r="DS154" s="50"/>
      <c r="DT154" s="50"/>
      <c r="DU154" s="55"/>
      <c r="DV154" s="64"/>
      <c r="DW154" s="50"/>
      <c r="DX154" s="50"/>
      <c r="DY154" s="50"/>
      <c r="DZ154" s="50"/>
      <c r="EA154" s="50"/>
      <c r="EB154" s="55"/>
      <c r="EC154" s="64"/>
      <c r="ED154" s="50"/>
      <c r="EE154" s="50"/>
      <c r="EF154" s="50"/>
      <c r="EG154" s="50"/>
      <c r="EH154" s="50"/>
      <c r="EI154" s="55"/>
      <c r="EJ154" s="64"/>
      <c r="EK154" s="50"/>
      <c r="EL154" s="50"/>
      <c r="EM154" s="50"/>
      <c r="EN154" s="50"/>
      <c r="EO154" s="50"/>
      <c r="EP154" s="55"/>
      <c r="EQ154" s="64"/>
      <c r="ER154" s="50"/>
      <c r="ES154" s="50"/>
      <c r="ET154" s="50"/>
      <c r="EU154" s="50"/>
      <c r="EV154" s="50"/>
      <c r="EW154" s="55"/>
      <c r="EX154" s="64"/>
      <c r="EY154" s="50"/>
      <c r="EZ154" s="50"/>
      <c r="FA154" s="50"/>
      <c r="FB154" s="50"/>
      <c r="FC154" s="50">
        <v>465</v>
      </c>
      <c r="FD154" s="55"/>
      <c r="FE154" s="64"/>
      <c r="FF154" s="50">
        <v>465</v>
      </c>
      <c r="FG154" s="50">
        <v>465</v>
      </c>
      <c r="FH154" s="50">
        <v>465</v>
      </c>
      <c r="FI154" s="50">
        <v>0</v>
      </c>
      <c r="FJ154" s="50"/>
      <c r="FK154" s="55"/>
      <c r="FL154" s="64"/>
      <c r="FM154" s="50"/>
      <c r="FN154" s="50"/>
      <c r="FO154" s="50"/>
      <c r="FP154" s="50"/>
      <c r="FQ154" s="50"/>
      <c r="FR154" s="55"/>
      <c r="FS154" s="64"/>
      <c r="FT154" s="50"/>
      <c r="FU154" s="50"/>
      <c r="FV154" s="50"/>
      <c r="FW154" s="50"/>
      <c r="FX154" s="50"/>
      <c r="FY154" s="55"/>
      <c r="FZ154" s="64"/>
      <c r="GA154" s="50"/>
      <c r="GB154" s="50"/>
      <c r="GC154" s="50"/>
      <c r="GD154" s="50"/>
      <c r="GE154" s="50"/>
      <c r="GF154" s="55"/>
      <c r="GG154" s="64"/>
      <c r="GH154" s="50"/>
      <c r="GI154" s="50"/>
      <c r="GJ154" s="50"/>
      <c r="GK154" s="50"/>
      <c r="GL154" s="50"/>
      <c r="GM154" s="55"/>
      <c r="GN154" s="64"/>
      <c r="GO154" s="50"/>
      <c r="GP154" s="50"/>
      <c r="GQ154" s="50"/>
      <c r="GR154" s="50"/>
      <c r="GS154" s="50"/>
      <c r="GT154" s="55"/>
      <c r="GU154" s="64"/>
      <c r="GV154" s="50"/>
      <c r="GW154" s="50"/>
      <c r="GX154" s="50"/>
      <c r="GY154" s="50"/>
      <c r="GZ154" s="50"/>
      <c r="HA154" s="55"/>
      <c r="HB154" s="64"/>
      <c r="HC154" s="50"/>
      <c r="HD154" s="50"/>
      <c r="HE154" s="50"/>
      <c r="HF154" s="50"/>
      <c r="HG154" s="50"/>
      <c r="HH154" s="55"/>
      <c r="HI154" s="64"/>
      <c r="HJ154" s="50"/>
      <c r="HK154" s="50"/>
      <c r="HL154" s="50"/>
      <c r="HM154" s="50"/>
      <c r="HN154" s="50"/>
      <c r="HO154" s="55"/>
      <c r="HP154" s="64"/>
      <c r="HQ154" s="50"/>
      <c r="HR154" s="50"/>
      <c r="HS154" s="50"/>
      <c r="HT154" s="50"/>
      <c r="HU154" s="50"/>
      <c r="HV154" s="55"/>
      <c r="HW154" s="64"/>
      <c r="HX154" s="50"/>
      <c r="HY154" s="50"/>
      <c r="HZ154" s="50"/>
      <c r="IA154" s="50"/>
      <c r="IB154" s="50"/>
      <c r="IC154" s="55"/>
      <c r="ID154" s="64"/>
      <c r="IE154" s="50"/>
      <c r="IF154" s="50"/>
      <c r="IG154" s="50"/>
      <c r="IH154" s="50"/>
      <c r="II154" s="50"/>
      <c r="IJ154" s="55"/>
      <c r="IK154" s="64"/>
      <c r="IL154" s="50"/>
      <c r="IM154" s="50"/>
      <c r="IN154" s="50"/>
      <c r="IO154" s="50"/>
      <c r="IP154" s="50"/>
      <c r="IQ154" s="55"/>
      <c r="IR154" s="64"/>
      <c r="IS154" s="50"/>
      <c r="IT154" s="50"/>
      <c r="IU154" s="50"/>
      <c r="IV154" s="50"/>
      <c r="IW154" s="50"/>
      <c r="IX154" s="55"/>
      <c r="IY154" s="64"/>
      <c r="IZ154" s="50"/>
      <c r="JA154" s="50"/>
      <c r="JB154" s="50"/>
      <c r="JC154" s="50"/>
      <c r="JD154" s="50"/>
      <c r="JE154" s="55"/>
      <c r="JF154" s="64"/>
      <c r="JG154" s="50"/>
      <c r="JH154" s="50"/>
      <c r="JI154" s="50"/>
      <c r="JJ154" s="50"/>
      <c r="JK154" s="50"/>
      <c r="JL154" s="55"/>
      <c r="JM154" s="64"/>
      <c r="JN154" s="50"/>
      <c r="JO154" s="50"/>
      <c r="JP154" s="50"/>
      <c r="JQ154" s="50"/>
      <c r="JR154" s="50"/>
      <c r="JS154" s="55"/>
      <c r="JT154" s="64"/>
      <c r="JU154" s="50"/>
      <c r="JV154" s="50"/>
      <c r="JW154" s="50"/>
      <c r="JX154" s="50"/>
      <c r="JY154" s="50"/>
      <c r="JZ154" s="55"/>
      <c r="KA154" s="64"/>
      <c r="KB154" s="50"/>
      <c r="KC154" s="50"/>
      <c r="KD154" s="50"/>
      <c r="KE154" s="50"/>
      <c r="KF154" s="50"/>
      <c r="KG154" s="55"/>
      <c r="KH154" s="64"/>
      <c r="KI154" s="50"/>
      <c r="KJ154" s="50"/>
      <c r="KK154" s="50"/>
      <c r="KL154" s="50"/>
      <c r="KM154" s="50"/>
      <c r="KN154" s="55"/>
      <c r="KO154" s="64"/>
      <c r="KP154" s="50"/>
      <c r="KQ154" s="50"/>
      <c r="KR154" s="50"/>
      <c r="KS154" s="50"/>
      <c r="KT154" s="50"/>
      <c r="KU154" s="55"/>
      <c r="KV154" s="64"/>
      <c r="KW154" s="50"/>
      <c r="KX154" s="50"/>
      <c r="KY154" s="50"/>
      <c r="KZ154" s="50"/>
      <c r="LA154" s="50"/>
      <c r="LB154" s="55"/>
      <c r="LC154" s="64"/>
      <c r="LD154" s="50"/>
      <c r="LE154" s="50"/>
      <c r="LF154" s="50"/>
      <c r="LG154" s="50"/>
      <c r="LH154" s="50"/>
      <c r="LI154" s="55"/>
      <c r="LJ154" s="64"/>
      <c r="LK154" s="50"/>
      <c r="LL154" s="50"/>
      <c r="LM154" s="50"/>
      <c r="LN154" s="50"/>
      <c r="LO154" s="50"/>
      <c r="LP154" s="55"/>
      <c r="LQ154" s="64"/>
      <c r="LR154" s="50"/>
      <c r="LS154" s="50"/>
      <c r="LT154" s="50"/>
      <c r="LU154" s="50"/>
      <c r="LV154" s="50"/>
      <c r="LW154" s="55"/>
      <c r="LX154" s="64"/>
      <c r="LY154" s="50"/>
      <c r="LZ154" s="50"/>
      <c r="MA154" s="50"/>
      <c r="MB154" s="50"/>
      <c r="MC154" s="50"/>
      <c r="MD154" s="55"/>
      <c r="ME154" s="64"/>
      <c r="MF154" s="50"/>
      <c r="MG154" s="50"/>
      <c r="MH154" s="50"/>
      <c r="MI154" s="50"/>
      <c r="MJ154" s="50"/>
      <c r="MK154" s="55"/>
      <c r="ML154" s="64"/>
      <c r="MM154" s="50"/>
      <c r="MN154" s="50"/>
      <c r="MO154" s="50"/>
      <c r="MP154" s="50"/>
      <c r="MQ154" s="50"/>
      <c r="MR154" s="55"/>
      <c r="MS154" s="64"/>
      <c r="MT154" s="50"/>
      <c r="MU154" s="50"/>
      <c r="MV154" s="50"/>
      <c r="MW154" s="50"/>
      <c r="MX154" s="50"/>
      <c r="MY154" s="55"/>
      <c r="MZ154" s="64"/>
      <c r="NA154" s="50"/>
      <c r="NB154" s="50"/>
      <c r="NC154" s="50"/>
      <c r="ND154" s="50"/>
      <c r="NE154" s="50"/>
      <c r="NF154" s="55"/>
      <c r="NG154" s="64"/>
      <c r="NH154" s="50"/>
      <c r="NI154" s="50"/>
      <c r="NJ154" s="50"/>
      <c r="NK154" s="50"/>
      <c r="NL154" s="50"/>
      <c r="NM154" s="55"/>
      <c r="NN154" s="64"/>
      <c r="NO154" s="50"/>
      <c r="NP154" s="50"/>
      <c r="NQ154" s="50"/>
      <c r="NR154" s="50"/>
      <c r="NS154" s="50"/>
      <c r="NT154" s="55"/>
      <c r="NU154" s="64"/>
      <c r="NV154" s="50"/>
      <c r="NW154" s="50"/>
      <c r="NX154" s="50"/>
      <c r="NY154" s="50"/>
      <c r="NZ154" s="50"/>
      <c r="OA154" s="55"/>
      <c r="OB154" s="64"/>
      <c r="OC154" s="50"/>
      <c r="OD154" s="50"/>
      <c r="OE154" s="50"/>
      <c r="OF154" s="50"/>
      <c r="OG154" s="50"/>
      <c r="OH154" s="55"/>
      <c r="OI154" s="64"/>
      <c r="OJ154" s="50"/>
      <c r="OK154" s="50"/>
      <c r="OL154" s="50"/>
      <c r="OM154" s="50"/>
      <c r="ON154" s="50"/>
      <c r="OO154" s="55"/>
      <c r="OP154" s="64"/>
      <c r="OQ154" s="50"/>
      <c r="OR154" s="50"/>
      <c r="OS154" s="50"/>
      <c r="OT154" s="50"/>
      <c r="OU154" s="50"/>
      <c r="OV154" s="55"/>
      <c r="OW154" s="64"/>
      <c r="OX154" s="50"/>
      <c r="OY154" s="50"/>
      <c r="OZ154" s="50"/>
      <c r="PA154" s="50"/>
      <c r="PB154" s="50"/>
      <c r="PC154" s="55"/>
      <c r="PD154" s="64"/>
      <c r="PE154" s="50"/>
      <c r="PF154" s="50"/>
      <c r="PG154" s="50"/>
      <c r="PH154" s="50"/>
      <c r="PI154" s="50"/>
      <c r="PJ154" s="55"/>
      <c r="PK154" s="64"/>
      <c r="PL154" s="50"/>
      <c r="PM154" s="50"/>
      <c r="PN154" s="50"/>
      <c r="PO154" s="50"/>
      <c r="PP154" s="50"/>
      <c r="PQ154" s="55"/>
      <c r="PR154" s="64"/>
    </row>
    <row r="155" spans="1:434">
      <c r="F155" s="51"/>
      <c r="G155" s="61"/>
      <c r="M155" s="51"/>
      <c r="N155" s="61"/>
      <c r="T155" s="51"/>
      <c r="U155" s="61"/>
      <c r="AA155" s="51"/>
      <c r="AB155" s="61"/>
      <c r="AH155" s="51"/>
      <c r="AI155" s="61"/>
      <c r="AO155" s="51"/>
      <c r="AP155" s="61"/>
      <c r="AV155" s="51"/>
      <c r="AW155" s="61"/>
      <c r="BC155" s="51"/>
      <c r="BD155" s="61"/>
      <c r="BJ155" s="51"/>
      <c r="BK155" s="61"/>
      <c r="BQ155" s="51"/>
      <c r="BR155" s="61"/>
      <c r="BX155" s="51"/>
      <c r="BY155" s="61"/>
      <c r="CE155" s="51"/>
      <c r="CF155" s="61"/>
      <c r="CL155" s="51"/>
      <c r="CM155" s="61"/>
      <c r="CS155" s="51"/>
      <c r="CT155" s="61"/>
      <c r="CZ155" s="51"/>
      <c r="DA155" s="61"/>
      <c r="DG155" s="51"/>
      <c r="DH155" s="61"/>
      <c r="DN155" s="51"/>
      <c r="DO155" s="61"/>
      <c r="DU155" s="51"/>
      <c r="DV155" s="61"/>
      <c r="EB155" s="51"/>
      <c r="EC155" s="61"/>
      <c r="EI155" s="51"/>
      <c r="EJ155" s="61"/>
      <c r="EP155" s="51"/>
      <c r="EQ155" s="61"/>
      <c r="EW155" s="51"/>
      <c r="EX155" s="61"/>
      <c r="FD155" s="51"/>
      <c r="FE155" s="61"/>
      <c r="FK155" s="51"/>
      <c r="FL155" s="61"/>
      <c r="KM155" s="50"/>
      <c r="KT155" s="50"/>
      <c r="LA155" s="50"/>
      <c r="LH155" s="50"/>
      <c r="LO155" s="50"/>
      <c r="LV155" s="50"/>
      <c r="MC155" s="50"/>
      <c r="MJ155" s="50"/>
      <c r="MQ155" s="50"/>
      <c r="MX155" s="50"/>
      <c r="NE155" s="50"/>
      <c r="NL155" s="50"/>
      <c r="NS155" s="50"/>
      <c r="NZ155" s="50"/>
      <c r="OG155" s="50"/>
      <c r="ON155" s="50"/>
      <c r="OU155" s="50"/>
      <c r="PB155" s="50"/>
      <c r="PI155" s="50"/>
      <c r="PP155" s="50"/>
    </row>
    <row r="156" spans="1:434">
      <c r="C156" s="163"/>
      <c r="D156" s="163"/>
      <c r="E156" s="163"/>
      <c r="F156" s="164"/>
      <c r="G156" s="61"/>
      <c r="H156" s="162" t="e">
        <f>#REF!+1</f>
        <v>#REF!</v>
      </c>
      <c r="I156" s="163"/>
      <c r="J156" s="163"/>
      <c r="K156" s="163"/>
      <c r="L156" s="163"/>
      <c r="M156" s="164"/>
      <c r="N156" s="61"/>
      <c r="O156" s="162" t="e">
        <f>H156+1</f>
        <v>#REF!</v>
      </c>
      <c r="P156" s="163"/>
      <c r="Q156" s="163"/>
      <c r="R156" s="163"/>
      <c r="S156" s="163"/>
      <c r="T156" s="164"/>
      <c r="U156" s="61"/>
      <c r="V156" s="162" t="e">
        <f>O156+1</f>
        <v>#REF!</v>
      </c>
      <c r="W156" s="163"/>
      <c r="X156" s="163"/>
      <c r="Y156" s="163"/>
      <c r="Z156" s="163"/>
      <c r="AA156" s="164"/>
      <c r="AB156" s="61"/>
      <c r="AC156" s="102"/>
      <c r="AD156" s="103"/>
      <c r="AE156" s="103"/>
      <c r="AF156" s="103"/>
      <c r="AG156" s="103"/>
      <c r="AH156" s="104">
        <v>22</v>
      </c>
      <c r="AI156" s="61"/>
      <c r="AJ156" s="102"/>
      <c r="AK156" s="103"/>
      <c r="AL156" s="103"/>
      <c r="AM156" s="103"/>
      <c r="AN156" s="103"/>
      <c r="AO156" s="101">
        <f>AH156+1</f>
        <v>23</v>
      </c>
      <c r="AP156" s="61"/>
      <c r="AQ156" s="102"/>
      <c r="AR156" s="103"/>
      <c r="AS156" s="103"/>
      <c r="AT156" s="103"/>
      <c r="AU156" s="103"/>
      <c r="AV156" s="101">
        <f>AO156+1</f>
        <v>24</v>
      </c>
      <c r="AW156" s="61"/>
      <c r="AX156" s="102"/>
      <c r="AY156" s="103"/>
      <c r="AZ156" s="103"/>
      <c r="BA156" s="103"/>
      <c r="BB156" s="103"/>
      <c r="BC156" s="101">
        <f>AV156+1</f>
        <v>25</v>
      </c>
      <c r="BD156" s="61"/>
      <c r="BE156" s="102"/>
      <c r="BF156" s="103"/>
      <c r="BG156" s="103"/>
      <c r="BH156" s="103"/>
      <c r="BI156" s="103"/>
      <c r="BJ156" s="101">
        <f>BC156+1</f>
        <v>26</v>
      </c>
      <c r="BK156" s="61"/>
      <c r="BL156" s="102"/>
      <c r="BM156" s="103"/>
      <c r="BN156" s="103"/>
      <c r="BO156" s="103"/>
      <c r="BP156" s="103"/>
      <c r="BQ156" s="101">
        <f>BJ156+1</f>
        <v>27</v>
      </c>
      <c r="BR156" s="61"/>
      <c r="BS156" s="102"/>
      <c r="BT156" s="103"/>
      <c r="BU156" s="103"/>
      <c r="BV156" s="103"/>
      <c r="BW156" s="103"/>
      <c r="BX156" s="101">
        <f>BQ156+1</f>
        <v>28</v>
      </c>
      <c r="BY156" s="61"/>
      <c r="BZ156" s="102"/>
      <c r="CA156" s="103"/>
      <c r="CB156" s="103"/>
      <c r="CC156" s="103"/>
      <c r="CD156" s="103"/>
      <c r="CE156" s="101">
        <f>BX156+1</f>
        <v>29</v>
      </c>
      <c r="CF156" s="61"/>
      <c r="CG156" s="102"/>
      <c r="CH156" s="103"/>
      <c r="CI156" s="103"/>
      <c r="CJ156" s="103"/>
      <c r="CK156" s="103"/>
      <c r="CL156" s="101">
        <f>CE156+1</f>
        <v>30</v>
      </c>
      <c r="CM156" s="61"/>
      <c r="CN156" s="102"/>
      <c r="CO156" s="103"/>
      <c r="CP156" s="103"/>
      <c r="CQ156" s="103"/>
      <c r="CR156" s="103"/>
      <c r="CS156" s="101">
        <f>CL156+1</f>
        <v>31</v>
      </c>
      <c r="CT156" s="61"/>
      <c r="CU156" s="102"/>
      <c r="CV156" s="103"/>
      <c r="CW156" s="103"/>
      <c r="CX156" s="103"/>
      <c r="CY156" s="103"/>
      <c r="CZ156" s="101">
        <f>CS156+1</f>
        <v>32</v>
      </c>
      <c r="DA156" s="61"/>
      <c r="DB156" s="102"/>
      <c r="DC156" s="103"/>
      <c r="DD156" s="103"/>
      <c r="DE156" s="103"/>
      <c r="DF156" s="103"/>
      <c r="DG156" s="101">
        <f>CZ156+1</f>
        <v>33</v>
      </c>
      <c r="DH156" s="61"/>
      <c r="DI156" s="102"/>
      <c r="DJ156" s="103"/>
      <c r="DK156" s="103"/>
      <c r="DL156" s="103"/>
      <c r="DM156" s="103"/>
      <c r="DN156" s="101">
        <f>DG156+1</f>
        <v>34</v>
      </c>
      <c r="DO156" s="61"/>
      <c r="DP156" s="102"/>
      <c r="DQ156" s="103"/>
      <c r="DR156" s="103"/>
      <c r="DS156" s="103"/>
      <c r="DT156" s="103"/>
      <c r="DU156" s="101">
        <f>DN156+1</f>
        <v>35</v>
      </c>
      <c r="DV156" s="61"/>
      <c r="DW156" s="102"/>
      <c r="DX156" s="103"/>
      <c r="DY156" s="103"/>
      <c r="DZ156" s="103"/>
      <c r="EA156" s="103"/>
      <c r="EB156" s="101">
        <f>DU156+1</f>
        <v>36</v>
      </c>
      <c r="EC156" s="61"/>
      <c r="ED156" s="102"/>
      <c r="EE156" s="103"/>
      <c r="EF156" s="103"/>
      <c r="EG156" s="103"/>
      <c r="EH156" s="103"/>
      <c r="EI156" s="101">
        <f>EB156+1</f>
        <v>37</v>
      </c>
      <c r="EJ156" s="61"/>
      <c r="EK156" s="102"/>
      <c r="EL156" s="103"/>
      <c r="EM156" s="103"/>
      <c r="EN156" s="103"/>
      <c r="EO156" s="103"/>
      <c r="EP156" s="101">
        <f>EI156+1</f>
        <v>38</v>
      </c>
      <c r="EQ156" s="61"/>
      <c r="ER156" s="102"/>
      <c r="ES156" s="103"/>
      <c r="ET156" s="103"/>
      <c r="EU156" s="103"/>
      <c r="EV156" s="103"/>
      <c r="EW156" s="101">
        <f>EP156+1</f>
        <v>39</v>
      </c>
      <c r="EX156" s="61"/>
      <c r="EY156" s="102"/>
      <c r="EZ156" s="103"/>
      <c r="FA156" s="103"/>
      <c r="FB156" s="103"/>
      <c r="FC156" s="103"/>
      <c r="FD156" s="101">
        <f>EW156+1</f>
        <v>40</v>
      </c>
      <c r="FE156" s="61"/>
      <c r="FF156" s="102"/>
      <c r="FG156" s="103"/>
      <c r="FH156" s="103"/>
      <c r="FI156" s="103"/>
      <c r="FJ156" s="103"/>
      <c r="FK156" s="101">
        <f>FD156+1</f>
        <v>41</v>
      </c>
      <c r="FL156" s="61"/>
      <c r="FM156" s="102"/>
      <c r="FN156" s="103"/>
      <c r="FO156" s="103"/>
      <c r="FP156" s="103"/>
      <c r="FQ156" s="103"/>
      <c r="FR156" s="101">
        <f>FK156+1</f>
        <v>42</v>
      </c>
      <c r="FS156" s="61"/>
      <c r="FT156" s="102"/>
      <c r="FU156" s="103"/>
      <c r="FV156" s="103"/>
      <c r="FW156" s="103"/>
      <c r="FX156" s="103"/>
      <c r="FY156" s="101">
        <f>FR156+1</f>
        <v>43</v>
      </c>
      <c r="FZ156" s="61"/>
      <c r="GA156" s="102"/>
      <c r="GB156" s="103"/>
      <c r="GC156" s="103"/>
      <c r="GD156" s="103"/>
      <c r="GE156" s="103"/>
      <c r="GF156" s="101">
        <f>FY156+1</f>
        <v>44</v>
      </c>
      <c r="GG156" s="61"/>
      <c r="GH156" s="102"/>
      <c r="GI156" s="103"/>
      <c r="GJ156" s="103"/>
      <c r="GK156" s="103"/>
      <c r="GL156" s="103"/>
      <c r="GM156" s="101">
        <f>GF156+1</f>
        <v>45</v>
      </c>
      <c r="GN156" s="61"/>
      <c r="GO156" s="102"/>
      <c r="GP156" s="103"/>
      <c r="GQ156" s="103"/>
      <c r="GR156" s="103"/>
      <c r="GS156" s="103"/>
      <c r="GT156" s="101">
        <f>GM156+1</f>
        <v>46</v>
      </c>
      <c r="GU156" s="61"/>
      <c r="GV156" s="102"/>
      <c r="GW156" s="103"/>
      <c r="GX156" s="103"/>
      <c r="GY156" s="103"/>
      <c r="GZ156" s="103"/>
      <c r="HA156" s="101">
        <f>GT156+1</f>
        <v>47</v>
      </c>
      <c r="HB156" s="61"/>
      <c r="HC156" s="102"/>
      <c r="HD156" s="103"/>
      <c r="HE156" s="103"/>
      <c r="HF156" s="103"/>
      <c r="HG156" s="103"/>
      <c r="HH156" s="101">
        <f>HA156+1</f>
        <v>48</v>
      </c>
      <c r="HI156" s="61"/>
      <c r="HJ156" s="102"/>
      <c r="HK156" s="103"/>
      <c r="HL156" s="103"/>
      <c r="HM156" s="103"/>
      <c r="HN156" s="103"/>
      <c r="HO156" s="101">
        <f>HH156+1</f>
        <v>49</v>
      </c>
      <c r="HP156" s="61"/>
      <c r="HQ156" s="102"/>
      <c r="HR156" s="103"/>
      <c r="HS156" s="103"/>
      <c r="HT156" s="103"/>
      <c r="HU156" s="103"/>
      <c r="HV156" s="101">
        <f>HO156+1</f>
        <v>50</v>
      </c>
      <c r="HW156" s="61"/>
      <c r="HX156" s="102"/>
      <c r="HY156" s="103"/>
      <c r="HZ156" s="103"/>
      <c r="IA156" s="103"/>
      <c r="IB156" s="103"/>
      <c r="IC156" s="101">
        <f>HV156+1</f>
        <v>51</v>
      </c>
      <c r="ID156" s="61"/>
      <c r="IE156" s="102"/>
      <c r="IF156" s="103"/>
      <c r="IG156" s="103"/>
      <c r="IH156" s="103"/>
      <c r="II156" s="103"/>
      <c r="IJ156" s="101">
        <f>IC156+1</f>
        <v>52</v>
      </c>
      <c r="IK156" s="61"/>
      <c r="IL156" s="102"/>
      <c r="IM156" s="103"/>
      <c r="IN156" s="103"/>
      <c r="IO156" s="103"/>
      <c r="IP156" s="103"/>
      <c r="IQ156" s="101">
        <f>IJ156+1</f>
        <v>53</v>
      </c>
      <c r="IR156" s="61"/>
      <c r="IS156" s="102"/>
      <c r="IT156" s="103"/>
      <c r="IU156" s="103"/>
      <c r="IV156" s="103"/>
      <c r="IW156" s="103"/>
      <c r="IX156" s="101">
        <v>2</v>
      </c>
      <c r="IY156" s="61"/>
      <c r="IZ156" s="102"/>
      <c r="JA156" s="103"/>
      <c r="JB156" s="103"/>
      <c r="JC156" s="103"/>
      <c r="JD156" s="103"/>
      <c r="JE156" s="101">
        <v>3</v>
      </c>
      <c r="JF156" s="61"/>
      <c r="JG156" s="102"/>
      <c r="JH156" s="103"/>
      <c r="JI156" s="103"/>
      <c r="JJ156" s="103"/>
      <c r="JK156" s="103"/>
      <c r="JL156" s="101">
        <v>3</v>
      </c>
      <c r="JM156" s="61"/>
      <c r="JN156" s="102"/>
      <c r="JO156" s="103"/>
      <c r="JP156" s="103"/>
      <c r="JQ156" s="103"/>
      <c r="JR156" s="103"/>
      <c r="JS156" s="101">
        <v>3</v>
      </c>
      <c r="JT156" s="61"/>
      <c r="JU156" s="102"/>
      <c r="JV156" s="103"/>
      <c r="JW156" s="103"/>
      <c r="JX156" s="103"/>
      <c r="JY156" s="103"/>
      <c r="JZ156" s="101">
        <v>3</v>
      </c>
      <c r="KA156" s="61"/>
      <c r="KB156" s="102"/>
      <c r="KC156" s="103"/>
      <c r="KD156" s="103"/>
      <c r="KE156" s="103"/>
      <c r="KF156" s="103"/>
      <c r="KG156" s="101">
        <v>3</v>
      </c>
      <c r="KH156" s="61"/>
      <c r="KI156" s="102"/>
      <c r="KJ156" s="103"/>
      <c r="KK156" s="103"/>
      <c r="KL156" s="103"/>
      <c r="KM156" s="103"/>
      <c r="KN156" s="101">
        <v>3</v>
      </c>
      <c r="KO156" s="61"/>
      <c r="KP156" s="102"/>
      <c r="KQ156" s="103"/>
      <c r="KR156" s="103"/>
      <c r="KS156" s="103"/>
      <c r="KT156" s="103"/>
      <c r="KU156" s="101">
        <v>3</v>
      </c>
      <c r="KV156" s="61"/>
      <c r="KW156" s="102"/>
      <c r="KX156" s="103"/>
      <c r="KY156" s="103"/>
      <c r="KZ156" s="103"/>
      <c r="LA156" s="103"/>
      <c r="LB156" s="101">
        <v>3</v>
      </c>
      <c r="LC156" s="61"/>
      <c r="LD156" s="102"/>
      <c r="LE156" s="103"/>
      <c r="LF156" s="103"/>
      <c r="LG156" s="103"/>
      <c r="LH156" s="103"/>
      <c r="LI156" s="101">
        <v>3</v>
      </c>
      <c r="LJ156" s="61"/>
      <c r="LK156" s="102"/>
      <c r="LL156" s="103"/>
      <c r="LM156" s="103"/>
      <c r="LN156" s="103"/>
      <c r="LO156" s="103"/>
      <c r="LP156" s="101">
        <v>3</v>
      </c>
      <c r="LQ156" s="61"/>
      <c r="LR156" s="102"/>
      <c r="LS156" s="103"/>
      <c r="LT156" s="103"/>
      <c r="LU156" s="103"/>
      <c r="LV156" s="103"/>
      <c r="LW156" s="101">
        <v>3</v>
      </c>
      <c r="LX156" s="61"/>
      <c r="LY156" s="102"/>
      <c r="LZ156" s="103"/>
      <c r="MA156" s="103"/>
      <c r="MB156" s="103"/>
      <c r="MC156" s="103"/>
      <c r="MD156" s="101">
        <v>3</v>
      </c>
      <c r="ME156" s="61"/>
      <c r="MF156" s="102"/>
      <c r="MG156" s="103"/>
      <c r="MH156" s="103"/>
      <c r="MI156" s="103"/>
      <c r="MJ156" s="103"/>
      <c r="MK156" s="101">
        <v>3</v>
      </c>
      <c r="ML156" s="61"/>
      <c r="MM156" s="102"/>
      <c r="MN156" s="103"/>
      <c r="MO156" s="103"/>
      <c r="MP156" s="103"/>
      <c r="MQ156" s="103"/>
      <c r="MR156" s="101">
        <v>3</v>
      </c>
      <c r="MS156" s="61"/>
      <c r="MT156" s="102"/>
      <c r="MU156" s="103"/>
      <c r="MV156" s="103"/>
      <c r="MW156" s="103"/>
      <c r="MX156" s="103"/>
      <c r="MY156" s="101">
        <v>3</v>
      </c>
      <c r="MZ156" s="61"/>
      <c r="NA156" s="102"/>
      <c r="NB156" s="103"/>
      <c r="NC156" s="103"/>
      <c r="ND156" s="103"/>
      <c r="NE156" s="103"/>
      <c r="NF156" s="101">
        <v>3</v>
      </c>
      <c r="NG156" s="61"/>
      <c r="NH156" s="102"/>
      <c r="NI156" s="103"/>
      <c r="NJ156" s="103"/>
      <c r="NK156" s="103"/>
      <c r="NL156" s="103"/>
      <c r="NM156" s="101">
        <v>3</v>
      </c>
      <c r="NN156" s="61"/>
      <c r="NO156" s="102"/>
      <c r="NP156" s="103"/>
      <c r="NQ156" s="103"/>
      <c r="NR156" s="103"/>
      <c r="NS156" s="103"/>
      <c r="NT156" s="101">
        <v>3</v>
      </c>
      <c r="NU156" s="61"/>
      <c r="NV156" s="102"/>
      <c r="NW156" s="103"/>
      <c r="NX156" s="103"/>
      <c r="NY156" s="103"/>
      <c r="NZ156" s="103"/>
      <c r="OA156" s="101">
        <v>3</v>
      </c>
      <c r="OB156" s="61"/>
      <c r="OC156" s="102"/>
      <c r="OD156" s="103"/>
      <c r="OE156" s="103"/>
      <c r="OF156" s="103"/>
      <c r="OG156" s="103"/>
      <c r="OH156" s="101">
        <v>3</v>
      </c>
      <c r="OI156" s="61"/>
      <c r="OJ156" s="102"/>
      <c r="OK156" s="103"/>
      <c r="OL156" s="103"/>
      <c r="OM156" s="103"/>
      <c r="ON156" s="103"/>
      <c r="OO156" s="101">
        <v>3</v>
      </c>
      <c r="OP156" s="61"/>
      <c r="OQ156" s="102"/>
      <c r="OR156" s="103"/>
      <c r="OS156" s="103"/>
      <c r="OT156" s="103"/>
      <c r="OU156" s="103"/>
      <c r="OV156" s="101">
        <v>3</v>
      </c>
      <c r="OW156" s="61"/>
      <c r="OX156" s="102"/>
      <c r="OY156" s="103"/>
      <c r="OZ156" s="103"/>
      <c r="PA156" s="103"/>
      <c r="PB156" s="103"/>
      <c r="PC156" s="101">
        <v>3</v>
      </c>
      <c r="PD156" s="61"/>
      <c r="PE156" s="102"/>
      <c r="PF156" s="103"/>
      <c r="PG156" s="103"/>
      <c r="PH156" s="103"/>
      <c r="PI156" s="103"/>
      <c r="PJ156" s="101">
        <v>3</v>
      </c>
      <c r="PK156" s="61"/>
      <c r="PL156" s="102"/>
      <c r="PM156" s="103"/>
      <c r="PN156" s="103"/>
      <c r="PO156" s="103"/>
      <c r="PP156" s="103"/>
      <c r="PQ156" s="101">
        <v>3</v>
      </c>
      <c r="PR156" s="61"/>
    </row>
    <row r="157" spans="1:434" s="34" customFormat="1" ht="29.25" customHeight="1">
      <c r="A157" s="25"/>
      <c r="C157" s="35" t="s">
        <v>2143</v>
      </c>
      <c r="D157" s="35" t="s">
        <v>2171</v>
      </c>
      <c r="E157" s="35" t="s">
        <v>2173</v>
      </c>
      <c r="F157" s="58" t="s">
        <v>2175</v>
      </c>
      <c r="G157" s="66"/>
      <c r="H157" s="35" t="s">
        <v>2168</v>
      </c>
      <c r="I157" s="35" t="s">
        <v>2174</v>
      </c>
      <c r="J157" s="35" t="s">
        <v>2143</v>
      </c>
      <c r="K157" s="35" t="s">
        <v>2171</v>
      </c>
      <c r="L157" s="35" t="s">
        <v>2173</v>
      </c>
      <c r="M157" s="58" t="s">
        <v>2175</v>
      </c>
      <c r="N157" s="66"/>
      <c r="O157" s="35" t="s">
        <v>2168</v>
      </c>
      <c r="P157" s="35" t="s">
        <v>2174</v>
      </c>
      <c r="Q157" s="35" t="s">
        <v>2143</v>
      </c>
      <c r="R157" s="35" t="s">
        <v>2171</v>
      </c>
      <c r="S157" s="35" t="s">
        <v>2173</v>
      </c>
      <c r="T157" s="58" t="s">
        <v>2175</v>
      </c>
      <c r="U157" s="66"/>
      <c r="V157" s="35" t="s">
        <v>2168</v>
      </c>
      <c r="W157" s="35" t="s">
        <v>2174</v>
      </c>
      <c r="X157" s="35" t="s">
        <v>2143</v>
      </c>
      <c r="Y157" s="35" t="s">
        <v>2171</v>
      </c>
      <c r="Z157" s="35" t="s">
        <v>2173</v>
      </c>
      <c r="AA157" s="58" t="s">
        <v>2175</v>
      </c>
      <c r="AB157" s="66"/>
      <c r="AC157" s="35" t="s">
        <v>2168</v>
      </c>
      <c r="AD157" s="35" t="s">
        <v>2174</v>
      </c>
      <c r="AE157" s="35" t="s">
        <v>2143</v>
      </c>
      <c r="AF157" s="35" t="s">
        <v>2171</v>
      </c>
      <c r="AG157" s="35" t="s">
        <v>2173</v>
      </c>
      <c r="AH157" s="58" t="s">
        <v>2175</v>
      </c>
      <c r="AI157" s="66"/>
      <c r="AJ157" s="35" t="s">
        <v>2168</v>
      </c>
      <c r="AK157" s="35" t="s">
        <v>2174</v>
      </c>
      <c r="AL157" s="35" t="s">
        <v>2143</v>
      </c>
      <c r="AM157" s="35" t="s">
        <v>2171</v>
      </c>
      <c r="AN157" s="35" t="s">
        <v>2173</v>
      </c>
      <c r="AO157" s="58" t="s">
        <v>2175</v>
      </c>
      <c r="AP157" s="66"/>
      <c r="AQ157" s="35" t="s">
        <v>2168</v>
      </c>
      <c r="AR157" s="35" t="s">
        <v>2174</v>
      </c>
      <c r="AS157" s="35" t="s">
        <v>2143</v>
      </c>
      <c r="AT157" s="35" t="s">
        <v>2171</v>
      </c>
      <c r="AU157" s="35" t="s">
        <v>2173</v>
      </c>
      <c r="AV157" s="58" t="s">
        <v>2175</v>
      </c>
      <c r="AW157" s="66"/>
      <c r="AX157" s="35" t="s">
        <v>2168</v>
      </c>
      <c r="AY157" s="35" t="s">
        <v>2174</v>
      </c>
      <c r="AZ157" s="35" t="s">
        <v>2143</v>
      </c>
      <c r="BA157" s="35" t="s">
        <v>2171</v>
      </c>
      <c r="BB157" s="35" t="s">
        <v>2173</v>
      </c>
      <c r="BC157" s="58" t="s">
        <v>2175</v>
      </c>
      <c r="BD157" s="66"/>
      <c r="BE157" s="35" t="s">
        <v>2168</v>
      </c>
      <c r="BF157" s="35" t="s">
        <v>2174</v>
      </c>
      <c r="BG157" s="35" t="s">
        <v>2143</v>
      </c>
      <c r="BH157" s="35" t="s">
        <v>2171</v>
      </c>
      <c r="BI157" s="35" t="s">
        <v>2173</v>
      </c>
      <c r="BJ157" s="58" t="s">
        <v>2175</v>
      </c>
      <c r="BK157" s="66"/>
      <c r="BL157" s="35" t="s">
        <v>2168</v>
      </c>
      <c r="BM157" s="35" t="s">
        <v>2174</v>
      </c>
      <c r="BN157" s="35" t="s">
        <v>2143</v>
      </c>
      <c r="BO157" s="35" t="s">
        <v>2171</v>
      </c>
      <c r="BP157" s="35" t="s">
        <v>2173</v>
      </c>
      <c r="BQ157" s="58" t="s">
        <v>2175</v>
      </c>
      <c r="BR157" s="66"/>
      <c r="BS157" s="35" t="s">
        <v>2168</v>
      </c>
      <c r="BT157" s="35" t="s">
        <v>2174</v>
      </c>
      <c r="BU157" s="35" t="s">
        <v>2143</v>
      </c>
      <c r="BV157" s="35" t="s">
        <v>2171</v>
      </c>
      <c r="BW157" s="35" t="s">
        <v>2173</v>
      </c>
      <c r="BX157" s="58" t="s">
        <v>2175</v>
      </c>
      <c r="BY157" s="66"/>
      <c r="BZ157" s="35" t="s">
        <v>2168</v>
      </c>
      <c r="CA157" s="35" t="s">
        <v>2174</v>
      </c>
      <c r="CB157" s="35" t="s">
        <v>2143</v>
      </c>
      <c r="CC157" s="35" t="s">
        <v>2171</v>
      </c>
      <c r="CD157" s="35" t="s">
        <v>2173</v>
      </c>
      <c r="CE157" s="58" t="s">
        <v>2175</v>
      </c>
      <c r="CF157" s="66"/>
      <c r="CG157" s="35" t="s">
        <v>2168</v>
      </c>
      <c r="CH157" s="35" t="s">
        <v>2174</v>
      </c>
      <c r="CI157" s="35" t="s">
        <v>2143</v>
      </c>
      <c r="CJ157" s="35" t="s">
        <v>2171</v>
      </c>
      <c r="CK157" s="35" t="s">
        <v>2173</v>
      </c>
      <c r="CL157" s="58" t="s">
        <v>2175</v>
      </c>
      <c r="CM157" s="66"/>
      <c r="CN157" s="35" t="s">
        <v>2168</v>
      </c>
      <c r="CO157" s="35" t="s">
        <v>2174</v>
      </c>
      <c r="CP157" s="35" t="s">
        <v>2143</v>
      </c>
      <c r="CQ157" s="35" t="s">
        <v>2171</v>
      </c>
      <c r="CR157" s="35" t="s">
        <v>2173</v>
      </c>
      <c r="CS157" s="58" t="s">
        <v>2175</v>
      </c>
      <c r="CT157" s="66"/>
      <c r="CU157" s="35" t="s">
        <v>2168</v>
      </c>
      <c r="CV157" s="35" t="s">
        <v>2174</v>
      </c>
      <c r="CW157" s="35" t="s">
        <v>2143</v>
      </c>
      <c r="CX157" s="35" t="s">
        <v>2171</v>
      </c>
      <c r="CY157" s="35" t="s">
        <v>2173</v>
      </c>
      <c r="CZ157" s="58" t="s">
        <v>2175</v>
      </c>
      <c r="DA157" s="66"/>
      <c r="DB157" s="35" t="s">
        <v>2168</v>
      </c>
      <c r="DC157" s="35" t="s">
        <v>2174</v>
      </c>
      <c r="DD157" s="35" t="s">
        <v>2143</v>
      </c>
      <c r="DE157" s="35" t="s">
        <v>2171</v>
      </c>
      <c r="DF157" s="35" t="s">
        <v>2173</v>
      </c>
      <c r="DG157" s="58" t="s">
        <v>2175</v>
      </c>
      <c r="DH157" s="66"/>
      <c r="DI157" s="35" t="s">
        <v>2168</v>
      </c>
      <c r="DJ157" s="35" t="s">
        <v>2174</v>
      </c>
      <c r="DK157" s="35" t="s">
        <v>2143</v>
      </c>
      <c r="DL157" s="35" t="s">
        <v>2171</v>
      </c>
      <c r="DM157" s="35" t="s">
        <v>2173</v>
      </c>
      <c r="DN157" s="58" t="s">
        <v>2175</v>
      </c>
      <c r="DO157" s="66"/>
      <c r="DP157" s="35" t="s">
        <v>2168</v>
      </c>
      <c r="DQ157" s="35" t="s">
        <v>2174</v>
      </c>
      <c r="DR157" s="35" t="s">
        <v>2143</v>
      </c>
      <c r="DS157" s="35" t="s">
        <v>2171</v>
      </c>
      <c r="DT157" s="35" t="s">
        <v>2173</v>
      </c>
      <c r="DU157" s="58" t="s">
        <v>2175</v>
      </c>
      <c r="DV157" s="66"/>
      <c r="DW157" s="35" t="s">
        <v>2168</v>
      </c>
      <c r="DX157" s="35" t="s">
        <v>2174</v>
      </c>
      <c r="DY157" s="35" t="s">
        <v>2143</v>
      </c>
      <c r="DZ157" s="35" t="s">
        <v>2171</v>
      </c>
      <c r="EA157" s="35" t="s">
        <v>2173</v>
      </c>
      <c r="EB157" s="58" t="s">
        <v>2175</v>
      </c>
      <c r="EC157" s="66"/>
      <c r="ED157" s="35" t="s">
        <v>2168</v>
      </c>
      <c r="EE157" s="35" t="s">
        <v>2174</v>
      </c>
      <c r="EF157" s="35" t="s">
        <v>2143</v>
      </c>
      <c r="EG157" s="35" t="s">
        <v>2171</v>
      </c>
      <c r="EH157" s="35" t="s">
        <v>2173</v>
      </c>
      <c r="EI157" s="58" t="s">
        <v>2175</v>
      </c>
      <c r="EJ157" s="66"/>
      <c r="EK157" s="35" t="s">
        <v>2168</v>
      </c>
      <c r="EL157" s="35" t="s">
        <v>2174</v>
      </c>
      <c r="EM157" s="35" t="s">
        <v>2143</v>
      </c>
      <c r="EN157" s="35" t="s">
        <v>2171</v>
      </c>
      <c r="EO157" s="35" t="s">
        <v>2173</v>
      </c>
      <c r="EP157" s="58" t="s">
        <v>2175</v>
      </c>
      <c r="EQ157" s="66"/>
      <c r="ER157" s="35" t="s">
        <v>2168</v>
      </c>
      <c r="ES157" s="35" t="s">
        <v>2174</v>
      </c>
      <c r="ET157" s="35" t="s">
        <v>2143</v>
      </c>
      <c r="EU157" s="35" t="s">
        <v>2171</v>
      </c>
      <c r="EV157" s="35" t="s">
        <v>2173</v>
      </c>
      <c r="EW157" s="58" t="s">
        <v>2175</v>
      </c>
      <c r="EX157" s="66"/>
      <c r="EY157" s="35" t="s">
        <v>2168</v>
      </c>
      <c r="EZ157" s="35" t="s">
        <v>2174</v>
      </c>
      <c r="FA157" s="35" t="s">
        <v>2143</v>
      </c>
      <c r="FB157" s="35" t="s">
        <v>2171</v>
      </c>
      <c r="FC157" s="35" t="s">
        <v>2173</v>
      </c>
      <c r="FD157" s="58" t="s">
        <v>2175</v>
      </c>
      <c r="FE157" s="66"/>
      <c r="FF157" s="35" t="s">
        <v>2168</v>
      </c>
      <c r="FG157" s="35" t="s">
        <v>2174</v>
      </c>
      <c r="FH157" s="35" t="s">
        <v>2143</v>
      </c>
      <c r="FI157" s="35" t="s">
        <v>2171</v>
      </c>
      <c r="FJ157" s="35" t="s">
        <v>2173</v>
      </c>
      <c r="FK157" s="58" t="s">
        <v>2175</v>
      </c>
      <c r="FL157" s="66"/>
      <c r="FM157" s="35" t="s">
        <v>2168</v>
      </c>
      <c r="FN157" s="35" t="s">
        <v>2174</v>
      </c>
      <c r="FO157" s="35" t="s">
        <v>2143</v>
      </c>
      <c r="FP157" s="35" t="s">
        <v>2171</v>
      </c>
      <c r="FQ157" s="35" t="s">
        <v>2173</v>
      </c>
      <c r="FR157" s="58" t="s">
        <v>2175</v>
      </c>
      <c r="FS157" s="66"/>
      <c r="FT157" s="35" t="s">
        <v>2168</v>
      </c>
      <c r="FU157" s="35" t="s">
        <v>2174</v>
      </c>
      <c r="FV157" s="35" t="s">
        <v>2143</v>
      </c>
      <c r="FW157" s="35" t="s">
        <v>2171</v>
      </c>
      <c r="FX157" s="35" t="s">
        <v>2173</v>
      </c>
      <c r="FY157" s="58" t="s">
        <v>2175</v>
      </c>
      <c r="FZ157" s="66"/>
      <c r="GA157" s="35" t="s">
        <v>2168</v>
      </c>
      <c r="GB157" s="35" t="s">
        <v>2174</v>
      </c>
      <c r="GC157" s="35" t="s">
        <v>2143</v>
      </c>
      <c r="GD157" s="35" t="s">
        <v>2171</v>
      </c>
      <c r="GE157" s="35" t="s">
        <v>2173</v>
      </c>
      <c r="GF157" s="58" t="s">
        <v>2175</v>
      </c>
      <c r="GG157" s="66"/>
      <c r="GH157" s="35" t="s">
        <v>2168</v>
      </c>
      <c r="GI157" s="35" t="s">
        <v>2174</v>
      </c>
      <c r="GJ157" s="35" t="s">
        <v>2143</v>
      </c>
      <c r="GK157" s="35" t="s">
        <v>2171</v>
      </c>
      <c r="GL157" s="35" t="s">
        <v>2173</v>
      </c>
      <c r="GM157" s="58" t="s">
        <v>2175</v>
      </c>
      <c r="GN157" s="66"/>
      <c r="GO157" s="35" t="s">
        <v>2168</v>
      </c>
      <c r="GP157" s="35" t="s">
        <v>2174</v>
      </c>
      <c r="GQ157" s="35" t="s">
        <v>2143</v>
      </c>
      <c r="GR157" s="35" t="s">
        <v>2171</v>
      </c>
      <c r="GS157" s="35" t="s">
        <v>2173</v>
      </c>
      <c r="GT157" s="58" t="s">
        <v>2175</v>
      </c>
      <c r="GU157" s="66"/>
      <c r="GV157" s="35" t="s">
        <v>2168</v>
      </c>
      <c r="GW157" s="35" t="s">
        <v>2174</v>
      </c>
      <c r="GX157" s="35" t="s">
        <v>2143</v>
      </c>
      <c r="GY157" s="35" t="s">
        <v>2171</v>
      </c>
      <c r="GZ157" s="35" t="s">
        <v>2173</v>
      </c>
      <c r="HA157" s="58" t="s">
        <v>2175</v>
      </c>
      <c r="HB157" s="66"/>
      <c r="HC157" s="35" t="s">
        <v>2168</v>
      </c>
      <c r="HD157" s="35" t="s">
        <v>2174</v>
      </c>
      <c r="HE157" s="35" t="s">
        <v>2143</v>
      </c>
      <c r="HF157" s="35" t="s">
        <v>2171</v>
      </c>
      <c r="HG157" s="35" t="s">
        <v>2173</v>
      </c>
      <c r="HH157" s="58" t="s">
        <v>2175</v>
      </c>
      <c r="HI157" s="66"/>
      <c r="HJ157" s="35" t="s">
        <v>2168</v>
      </c>
      <c r="HK157" s="35" t="s">
        <v>2174</v>
      </c>
      <c r="HL157" s="35" t="s">
        <v>2143</v>
      </c>
      <c r="HM157" s="35" t="s">
        <v>2171</v>
      </c>
      <c r="HN157" s="35" t="s">
        <v>2173</v>
      </c>
      <c r="HO157" s="58" t="s">
        <v>2175</v>
      </c>
      <c r="HP157" s="66"/>
      <c r="HQ157" s="35" t="s">
        <v>2168</v>
      </c>
      <c r="HR157" s="35" t="s">
        <v>2174</v>
      </c>
      <c r="HS157" s="35" t="s">
        <v>2143</v>
      </c>
      <c r="HT157" s="35" t="s">
        <v>2171</v>
      </c>
      <c r="HU157" s="35" t="s">
        <v>2173</v>
      </c>
      <c r="HV157" s="58" t="s">
        <v>2175</v>
      </c>
      <c r="HW157" s="66"/>
      <c r="HX157" s="35" t="s">
        <v>2168</v>
      </c>
      <c r="HY157" s="35" t="s">
        <v>2174</v>
      </c>
      <c r="HZ157" s="35" t="s">
        <v>2143</v>
      </c>
      <c r="IA157" s="35" t="s">
        <v>2171</v>
      </c>
      <c r="IB157" s="35" t="s">
        <v>2173</v>
      </c>
      <c r="IC157" s="58" t="s">
        <v>2175</v>
      </c>
      <c r="ID157" s="66"/>
      <c r="IE157" s="35" t="s">
        <v>2168</v>
      </c>
      <c r="IF157" s="35" t="s">
        <v>2174</v>
      </c>
      <c r="IG157" s="35" t="s">
        <v>2143</v>
      </c>
      <c r="IH157" s="35" t="s">
        <v>2171</v>
      </c>
      <c r="II157" s="35" t="s">
        <v>2173</v>
      </c>
      <c r="IJ157" s="58" t="s">
        <v>2175</v>
      </c>
      <c r="IK157" s="66"/>
      <c r="IL157" s="35" t="s">
        <v>2168</v>
      </c>
      <c r="IM157" s="35" t="s">
        <v>2174</v>
      </c>
      <c r="IN157" s="35" t="s">
        <v>2143</v>
      </c>
      <c r="IO157" s="35" t="s">
        <v>2171</v>
      </c>
      <c r="IP157" s="35" t="s">
        <v>2173</v>
      </c>
      <c r="IQ157" s="58" t="s">
        <v>2175</v>
      </c>
      <c r="IR157" s="66"/>
      <c r="IS157" s="35" t="s">
        <v>2168</v>
      </c>
      <c r="IT157" s="35" t="s">
        <v>2174</v>
      </c>
      <c r="IU157" s="35" t="s">
        <v>2143</v>
      </c>
      <c r="IV157" s="35" t="s">
        <v>2171</v>
      </c>
      <c r="IW157" s="35" t="s">
        <v>2173</v>
      </c>
      <c r="IX157" s="58" t="s">
        <v>2175</v>
      </c>
      <c r="IY157" s="66"/>
      <c r="IZ157" s="35" t="s">
        <v>2168</v>
      </c>
      <c r="JA157" s="35" t="s">
        <v>2174</v>
      </c>
      <c r="JB157" s="35" t="s">
        <v>2143</v>
      </c>
      <c r="JC157" s="35" t="s">
        <v>2171</v>
      </c>
      <c r="JD157" s="35" t="s">
        <v>2173</v>
      </c>
      <c r="JE157" s="58" t="s">
        <v>2175</v>
      </c>
      <c r="JF157" s="66"/>
      <c r="JG157" s="35" t="s">
        <v>2168</v>
      </c>
      <c r="JH157" s="35" t="s">
        <v>2174</v>
      </c>
      <c r="JI157" s="35" t="s">
        <v>2143</v>
      </c>
      <c r="JJ157" s="35" t="s">
        <v>2171</v>
      </c>
      <c r="JK157" s="35" t="s">
        <v>2173</v>
      </c>
      <c r="JL157" s="58" t="s">
        <v>2175</v>
      </c>
      <c r="JM157" s="66"/>
      <c r="JN157" s="35" t="s">
        <v>2168</v>
      </c>
      <c r="JO157" s="35" t="s">
        <v>2174</v>
      </c>
      <c r="JP157" s="35" t="s">
        <v>2143</v>
      </c>
      <c r="JQ157" s="35" t="s">
        <v>2171</v>
      </c>
      <c r="JR157" s="35" t="s">
        <v>2173</v>
      </c>
      <c r="JS157" s="58" t="s">
        <v>2175</v>
      </c>
      <c r="JT157" s="66"/>
      <c r="JU157" s="35" t="s">
        <v>2168</v>
      </c>
      <c r="JV157" s="35" t="s">
        <v>2174</v>
      </c>
      <c r="JW157" s="35" t="s">
        <v>2143</v>
      </c>
      <c r="JX157" s="35" t="s">
        <v>2171</v>
      </c>
      <c r="JY157" s="35" t="s">
        <v>2173</v>
      </c>
      <c r="JZ157" s="58" t="s">
        <v>2175</v>
      </c>
      <c r="KA157" s="66"/>
      <c r="KB157" s="35" t="s">
        <v>2168</v>
      </c>
      <c r="KC157" s="35" t="s">
        <v>2174</v>
      </c>
      <c r="KD157" s="35" t="s">
        <v>2143</v>
      </c>
      <c r="KE157" s="35" t="s">
        <v>2171</v>
      </c>
      <c r="KF157" s="35" t="s">
        <v>2173</v>
      </c>
      <c r="KG157" s="58" t="s">
        <v>2175</v>
      </c>
      <c r="KH157" s="66"/>
      <c r="KI157" s="35" t="s">
        <v>2168</v>
      </c>
      <c r="KJ157" s="35" t="s">
        <v>2174</v>
      </c>
      <c r="KK157" s="35" t="s">
        <v>2143</v>
      </c>
      <c r="KL157" s="35" t="s">
        <v>2171</v>
      </c>
      <c r="KM157" s="35" t="s">
        <v>2173</v>
      </c>
      <c r="KN157" s="58" t="s">
        <v>2175</v>
      </c>
      <c r="KO157" s="66"/>
      <c r="KP157" s="35" t="s">
        <v>2168</v>
      </c>
      <c r="KQ157" s="35" t="s">
        <v>2174</v>
      </c>
      <c r="KR157" s="35" t="s">
        <v>2143</v>
      </c>
      <c r="KS157" s="35" t="s">
        <v>2171</v>
      </c>
      <c r="KT157" s="35" t="s">
        <v>2173</v>
      </c>
      <c r="KU157" s="58" t="s">
        <v>2175</v>
      </c>
      <c r="KV157" s="66"/>
      <c r="KW157" s="35" t="s">
        <v>2168</v>
      </c>
      <c r="KX157" s="35" t="s">
        <v>2174</v>
      </c>
      <c r="KY157" s="35" t="s">
        <v>2143</v>
      </c>
      <c r="KZ157" s="35" t="s">
        <v>2171</v>
      </c>
      <c r="LA157" s="35" t="s">
        <v>2173</v>
      </c>
      <c r="LB157" s="58" t="s">
        <v>2175</v>
      </c>
      <c r="LC157" s="66"/>
      <c r="LD157" s="35" t="s">
        <v>2168</v>
      </c>
      <c r="LE157" s="35" t="s">
        <v>2174</v>
      </c>
      <c r="LF157" s="35" t="s">
        <v>2143</v>
      </c>
      <c r="LG157" s="35" t="s">
        <v>2171</v>
      </c>
      <c r="LH157" s="35" t="s">
        <v>2173</v>
      </c>
      <c r="LI157" s="58" t="s">
        <v>2175</v>
      </c>
      <c r="LJ157" s="66"/>
      <c r="LK157" s="35" t="s">
        <v>2168</v>
      </c>
      <c r="LL157" s="35" t="s">
        <v>2174</v>
      </c>
      <c r="LM157" s="35" t="s">
        <v>2143</v>
      </c>
      <c r="LN157" s="35" t="s">
        <v>2171</v>
      </c>
      <c r="LO157" s="35" t="s">
        <v>2173</v>
      </c>
      <c r="LP157" s="58" t="s">
        <v>2175</v>
      </c>
      <c r="LQ157" s="66"/>
      <c r="LR157" s="35" t="s">
        <v>2168</v>
      </c>
      <c r="LS157" s="35" t="s">
        <v>2174</v>
      </c>
      <c r="LT157" s="35" t="s">
        <v>2143</v>
      </c>
      <c r="LU157" s="35" t="s">
        <v>2171</v>
      </c>
      <c r="LV157" s="35" t="s">
        <v>2173</v>
      </c>
      <c r="LW157" s="58" t="s">
        <v>2175</v>
      </c>
      <c r="LX157" s="66"/>
      <c r="LY157" s="35" t="s">
        <v>2168</v>
      </c>
      <c r="LZ157" s="35" t="s">
        <v>2174</v>
      </c>
      <c r="MA157" s="35" t="s">
        <v>2143</v>
      </c>
      <c r="MB157" s="35" t="s">
        <v>2171</v>
      </c>
      <c r="MC157" s="35" t="s">
        <v>2173</v>
      </c>
      <c r="MD157" s="58" t="s">
        <v>2175</v>
      </c>
      <c r="ME157" s="66"/>
      <c r="MF157" s="35" t="s">
        <v>2168</v>
      </c>
      <c r="MG157" s="35" t="s">
        <v>2174</v>
      </c>
      <c r="MH157" s="35" t="s">
        <v>2143</v>
      </c>
      <c r="MI157" s="35" t="s">
        <v>2171</v>
      </c>
      <c r="MJ157" s="35" t="s">
        <v>2173</v>
      </c>
      <c r="MK157" s="58" t="s">
        <v>2175</v>
      </c>
      <c r="ML157" s="66"/>
      <c r="MM157" s="35" t="s">
        <v>2168</v>
      </c>
      <c r="MN157" s="35" t="s">
        <v>2174</v>
      </c>
      <c r="MO157" s="35" t="s">
        <v>2143</v>
      </c>
      <c r="MP157" s="35" t="s">
        <v>2171</v>
      </c>
      <c r="MQ157" s="35" t="s">
        <v>2173</v>
      </c>
      <c r="MR157" s="58" t="s">
        <v>2175</v>
      </c>
      <c r="MS157" s="66"/>
      <c r="MT157" s="35" t="s">
        <v>2168</v>
      </c>
      <c r="MU157" s="35" t="s">
        <v>2174</v>
      </c>
      <c r="MV157" s="35" t="s">
        <v>2143</v>
      </c>
      <c r="MW157" s="35" t="s">
        <v>2171</v>
      </c>
      <c r="MX157" s="35" t="s">
        <v>2173</v>
      </c>
      <c r="MY157" s="58" t="s">
        <v>2175</v>
      </c>
      <c r="MZ157" s="66"/>
      <c r="NA157" s="35" t="s">
        <v>2168</v>
      </c>
      <c r="NB157" s="35" t="s">
        <v>2174</v>
      </c>
      <c r="NC157" s="35" t="s">
        <v>2143</v>
      </c>
      <c r="ND157" s="35" t="s">
        <v>2171</v>
      </c>
      <c r="NE157" s="35" t="s">
        <v>2173</v>
      </c>
      <c r="NF157" s="58" t="s">
        <v>2175</v>
      </c>
      <c r="NG157" s="66"/>
      <c r="NH157" s="35" t="s">
        <v>2168</v>
      </c>
      <c r="NI157" s="35" t="s">
        <v>2174</v>
      </c>
      <c r="NJ157" s="35" t="s">
        <v>2143</v>
      </c>
      <c r="NK157" s="35" t="s">
        <v>2171</v>
      </c>
      <c r="NL157" s="35" t="s">
        <v>2173</v>
      </c>
      <c r="NM157" s="58" t="s">
        <v>2175</v>
      </c>
      <c r="NN157" s="66"/>
      <c r="NO157" s="35" t="s">
        <v>2168</v>
      </c>
      <c r="NP157" s="35" t="s">
        <v>2174</v>
      </c>
      <c r="NQ157" s="35" t="s">
        <v>2143</v>
      </c>
      <c r="NR157" s="35" t="s">
        <v>2171</v>
      </c>
      <c r="NS157" s="35" t="s">
        <v>2173</v>
      </c>
      <c r="NT157" s="58" t="s">
        <v>2175</v>
      </c>
      <c r="NU157" s="66"/>
      <c r="NV157" s="35" t="s">
        <v>2168</v>
      </c>
      <c r="NW157" s="35" t="s">
        <v>2174</v>
      </c>
      <c r="NX157" s="35" t="s">
        <v>2143</v>
      </c>
      <c r="NY157" s="35" t="s">
        <v>2171</v>
      </c>
      <c r="NZ157" s="35" t="s">
        <v>2173</v>
      </c>
      <c r="OA157" s="58" t="s">
        <v>2175</v>
      </c>
      <c r="OB157" s="66"/>
      <c r="OC157" s="35" t="s">
        <v>2168</v>
      </c>
      <c r="OD157" s="35" t="s">
        <v>2174</v>
      </c>
      <c r="OE157" s="35" t="s">
        <v>2143</v>
      </c>
      <c r="OF157" s="35" t="s">
        <v>2171</v>
      </c>
      <c r="OG157" s="35" t="s">
        <v>2173</v>
      </c>
      <c r="OH157" s="58" t="s">
        <v>2175</v>
      </c>
      <c r="OI157" s="66"/>
      <c r="OJ157" s="35" t="s">
        <v>2168</v>
      </c>
      <c r="OK157" s="35" t="s">
        <v>2174</v>
      </c>
      <c r="OL157" s="35" t="s">
        <v>2143</v>
      </c>
      <c r="OM157" s="35" t="s">
        <v>2171</v>
      </c>
      <c r="ON157" s="35" t="s">
        <v>2173</v>
      </c>
      <c r="OO157" s="58" t="s">
        <v>2175</v>
      </c>
      <c r="OP157" s="66"/>
      <c r="OQ157" s="35" t="s">
        <v>2168</v>
      </c>
      <c r="OR157" s="35" t="s">
        <v>2174</v>
      </c>
      <c r="OS157" s="35" t="s">
        <v>2143</v>
      </c>
      <c r="OT157" s="35" t="s">
        <v>2171</v>
      </c>
      <c r="OU157" s="35" t="s">
        <v>2173</v>
      </c>
      <c r="OV157" s="58" t="s">
        <v>2175</v>
      </c>
      <c r="OW157" s="66"/>
      <c r="OX157" s="35" t="s">
        <v>2168</v>
      </c>
      <c r="OY157" s="35" t="s">
        <v>2174</v>
      </c>
      <c r="OZ157" s="35" t="s">
        <v>2143</v>
      </c>
      <c r="PA157" s="35" t="s">
        <v>2171</v>
      </c>
      <c r="PB157" s="35" t="s">
        <v>2173</v>
      </c>
      <c r="PC157" s="58" t="s">
        <v>2175</v>
      </c>
      <c r="PD157" s="66"/>
      <c r="PE157" s="35" t="s">
        <v>2168</v>
      </c>
      <c r="PF157" s="35" t="s">
        <v>2174</v>
      </c>
      <c r="PG157" s="35" t="s">
        <v>2143</v>
      </c>
      <c r="PH157" s="35" t="s">
        <v>2171</v>
      </c>
      <c r="PI157" s="35" t="s">
        <v>2173</v>
      </c>
      <c r="PJ157" s="58" t="s">
        <v>2175</v>
      </c>
      <c r="PK157" s="66"/>
      <c r="PL157" s="35" t="s">
        <v>2168</v>
      </c>
      <c r="PM157" s="35" t="s">
        <v>2174</v>
      </c>
      <c r="PN157" s="35" t="s">
        <v>2143</v>
      </c>
      <c r="PO157" s="35" t="s">
        <v>2171</v>
      </c>
      <c r="PP157" s="35" t="s">
        <v>2173</v>
      </c>
      <c r="PQ157" s="58" t="s">
        <v>2175</v>
      </c>
      <c r="PR157" s="66"/>
    </row>
    <row r="158" spans="1:434" ht="9" customHeight="1">
      <c r="C158" s="29"/>
      <c r="D158" s="29"/>
      <c r="E158" s="29"/>
      <c r="F158" s="52"/>
      <c r="G158" s="61"/>
      <c r="H158" s="29"/>
      <c r="I158" s="29"/>
      <c r="J158" s="29"/>
      <c r="K158" s="29"/>
      <c r="L158" s="29"/>
      <c r="M158" s="52"/>
      <c r="N158" s="61"/>
      <c r="O158" s="29"/>
      <c r="P158" s="29"/>
      <c r="Q158" s="29"/>
      <c r="R158" s="29"/>
      <c r="S158" s="29"/>
      <c r="T158" s="52"/>
      <c r="U158" s="61"/>
      <c r="V158" s="29"/>
      <c r="W158" s="29"/>
      <c r="X158" s="29"/>
      <c r="Y158" s="29"/>
      <c r="Z158" s="29"/>
      <c r="AA158" s="52"/>
      <c r="AB158" s="61"/>
      <c r="AC158" s="29"/>
      <c r="AD158" s="29"/>
      <c r="AE158" s="29"/>
      <c r="AF158" s="29"/>
      <c r="AG158" s="29"/>
      <c r="AH158" s="52"/>
      <c r="AI158" s="61"/>
      <c r="AJ158" s="29"/>
      <c r="AK158" s="29"/>
      <c r="AL158" s="29"/>
      <c r="AM158" s="29"/>
      <c r="AN158" s="29"/>
      <c r="AO158" s="52"/>
      <c r="AP158" s="61"/>
      <c r="AQ158" s="29"/>
      <c r="AR158" s="29"/>
      <c r="AS158" s="29"/>
      <c r="AT158" s="29"/>
      <c r="AU158" s="29"/>
      <c r="AV158" s="52"/>
      <c r="AW158" s="61"/>
      <c r="AX158" s="29"/>
      <c r="AY158" s="29"/>
      <c r="AZ158" s="29"/>
      <c r="BA158" s="29"/>
      <c r="BB158" s="29"/>
      <c r="BC158" s="52"/>
      <c r="BD158" s="61"/>
      <c r="BE158" s="29"/>
      <c r="BF158" s="29"/>
      <c r="BG158" s="29"/>
      <c r="BH158" s="29"/>
      <c r="BI158" s="29"/>
      <c r="BJ158" s="52"/>
      <c r="BK158" s="61"/>
      <c r="BL158" s="29"/>
      <c r="BM158" s="29"/>
      <c r="BN158" s="29"/>
      <c r="BO158" s="29"/>
      <c r="BP158" s="29"/>
      <c r="BQ158" s="52"/>
      <c r="BR158" s="61"/>
      <c r="BS158" s="29"/>
      <c r="BT158" s="29"/>
      <c r="BU158" s="29"/>
      <c r="BV158" s="29"/>
      <c r="BW158" s="29"/>
      <c r="BX158" s="52"/>
      <c r="BY158" s="61"/>
      <c r="BZ158" s="29"/>
      <c r="CA158" s="29"/>
      <c r="CB158" s="29"/>
      <c r="CC158" s="29"/>
      <c r="CD158" s="29"/>
      <c r="CE158" s="52"/>
      <c r="CF158" s="61"/>
      <c r="CG158" s="29"/>
      <c r="CH158" s="29"/>
      <c r="CI158" s="29"/>
      <c r="CJ158" s="29"/>
      <c r="CK158" s="29"/>
      <c r="CL158" s="52"/>
      <c r="CM158" s="61"/>
      <c r="CN158" s="29"/>
      <c r="CO158" s="29"/>
      <c r="CP158" s="29"/>
      <c r="CQ158" s="29"/>
      <c r="CR158" s="29"/>
      <c r="CS158" s="52"/>
      <c r="CT158" s="61"/>
      <c r="CU158" s="29"/>
      <c r="CV158" s="29"/>
      <c r="CW158" s="29"/>
      <c r="CX158" s="29"/>
      <c r="CY158" s="29"/>
      <c r="CZ158" s="52"/>
      <c r="DA158" s="61"/>
      <c r="DB158" s="29"/>
      <c r="DC158" s="29"/>
      <c r="DD158" s="29"/>
      <c r="DE158" s="29"/>
      <c r="DF158" s="29"/>
      <c r="DG158" s="52"/>
      <c r="DH158" s="61"/>
      <c r="DI158" s="29"/>
      <c r="DJ158" s="29"/>
      <c r="DK158" s="29"/>
      <c r="DL158" s="29"/>
      <c r="DM158" s="29"/>
      <c r="DN158" s="52"/>
      <c r="DO158" s="61"/>
      <c r="DP158" s="29"/>
      <c r="DQ158" s="29"/>
      <c r="DR158" s="29"/>
      <c r="DS158" s="29"/>
      <c r="DT158" s="29"/>
      <c r="DU158" s="52"/>
      <c r="DV158" s="61"/>
      <c r="DW158" s="29"/>
      <c r="DX158" s="29"/>
      <c r="DY158" s="29"/>
      <c r="DZ158" s="29"/>
      <c r="EA158" s="29"/>
      <c r="EB158" s="52"/>
      <c r="EC158" s="61"/>
      <c r="ED158" s="29"/>
      <c r="EE158" s="29"/>
      <c r="EF158" s="29"/>
      <c r="EG158" s="29"/>
      <c r="EH158" s="29"/>
      <c r="EI158" s="52"/>
      <c r="EJ158" s="61"/>
      <c r="EK158" s="29"/>
      <c r="EL158" s="29"/>
      <c r="EM158" s="29"/>
      <c r="EN158" s="29"/>
      <c r="EO158" s="29"/>
      <c r="EP158" s="52"/>
      <c r="EQ158" s="61"/>
      <c r="ER158" s="29"/>
      <c r="ES158" s="29"/>
      <c r="ET158" s="29"/>
      <c r="EU158" s="29"/>
      <c r="EV158" s="29"/>
      <c r="EW158" s="52"/>
      <c r="EX158" s="61"/>
      <c r="EY158" s="29"/>
      <c r="EZ158" s="29"/>
      <c r="FA158" s="29"/>
      <c r="FB158" s="29"/>
      <c r="FC158" s="29"/>
      <c r="FD158" s="52"/>
      <c r="FE158" s="61"/>
      <c r="FF158" s="29"/>
      <c r="FG158" s="29"/>
      <c r="FH158" s="29"/>
      <c r="FI158" s="29"/>
      <c r="FJ158" s="29"/>
      <c r="FK158" s="52"/>
      <c r="FL158" s="61"/>
      <c r="FM158" s="29"/>
      <c r="FN158" s="29"/>
      <c r="FO158" s="29"/>
      <c r="FP158" s="29"/>
      <c r="FQ158" s="29"/>
      <c r="FR158" s="52"/>
      <c r="FS158" s="61"/>
      <c r="FT158" s="29"/>
      <c r="FU158" s="29"/>
      <c r="FV158" s="29"/>
      <c r="FW158" s="29"/>
      <c r="FX158" s="29"/>
      <c r="FY158" s="52"/>
      <c r="FZ158" s="61"/>
      <c r="GA158" s="29"/>
      <c r="GB158" s="29"/>
      <c r="GC158" s="29"/>
      <c r="GD158" s="29"/>
      <c r="GE158" s="29"/>
      <c r="GF158" s="52"/>
      <c r="GG158" s="61"/>
      <c r="GH158" s="29"/>
      <c r="GI158" s="29"/>
      <c r="GJ158" s="29"/>
      <c r="GK158" s="29"/>
      <c r="GL158" s="29"/>
      <c r="GM158" s="52"/>
      <c r="GN158" s="61"/>
      <c r="GO158" s="29"/>
      <c r="GP158" s="29"/>
      <c r="GQ158" s="29"/>
      <c r="GR158" s="29"/>
      <c r="GS158" s="29"/>
      <c r="GT158" s="52"/>
      <c r="GU158" s="61"/>
      <c r="GV158" s="29"/>
      <c r="GW158" s="29"/>
      <c r="GX158" s="29"/>
      <c r="GY158" s="29"/>
      <c r="GZ158" s="29"/>
      <c r="HA158" s="52"/>
      <c r="HB158" s="61"/>
      <c r="HC158" s="29"/>
      <c r="HD158" s="29"/>
      <c r="HE158" s="29"/>
      <c r="HF158" s="29"/>
      <c r="HG158" s="29"/>
      <c r="HH158" s="52"/>
      <c r="HI158" s="61"/>
      <c r="HJ158" s="29"/>
      <c r="HK158" s="29"/>
      <c r="HL158" s="29"/>
      <c r="HM158" s="29"/>
      <c r="HN158" s="29"/>
      <c r="HO158" s="52"/>
      <c r="HP158" s="61"/>
      <c r="HQ158" s="29"/>
      <c r="HR158" s="29"/>
      <c r="HS158" s="29"/>
      <c r="HT158" s="29"/>
      <c r="HU158" s="29"/>
      <c r="HV158" s="52"/>
      <c r="HW158" s="61"/>
      <c r="HX158" s="29"/>
      <c r="HY158" s="29"/>
      <c r="HZ158" s="29"/>
      <c r="IA158" s="29"/>
      <c r="IB158" s="29"/>
      <c r="IC158" s="52"/>
      <c r="ID158" s="61"/>
      <c r="IE158" s="29"/>
      <c r="IF158" s="29"/>
      <c r="IG158" s="29"/>
      <c r="IH158" s="29"/>
      <c r="II158" s="29"/>
      <c r="IJ158" s="52"/>
      <c r="IK158" s="61"/>
      <c r="IL158" s="29"/>
      <c r="IM158" s="29"/>
      <c r="IN158" s="29"/>
      <c r="IO158" s="29"/>
      <c r="IP158" s="29"/>
      <c r="IQ158" s="52"/>
      <c r="IR158" s="61"/>
      <c r="IS158" s="29"/>
      <c r="IT158" s="29"/>
      <c r="IU158" s="29"/>
      <c r="IV158" s="29"/>
      <c r="IW158" s="29"/>
      <c r="IX158" s="52"/>
      <c r="IY158" s="61"/>
      <c r="IZ158" s="29"/>
      <c r="JA158" s="29"/>
      <c r="JB158" s="29"/>
      <c r="JC158" s="29"/>
      <c r="JD158" s="29"/>
      <c r="JE158" s="52"/>
      <c r="JF158" s="61"/>
      <c r="JG158" s="29"/>
      <c r="JH158" s="29"/>
      <c r="JI158" s="29"/>
      <c r="JJ158" s="29"/>
      <c r="JK158" s="29"/>
      <c r="JL158" s="52"/>
      <c r="JM158" s="61"/>
      <c r="JN158" s="29"/>
      <c r="JO158" s="29"/>
      <c r="JP158" s="29"/>
      <c r="JQ158" s="29"/>
      <c r="JR158" s="29"/>
      <c r="JS158" s="52"/>
      <c r="JT158" s="61"/>
      <c r="JU158" s="29"/>
      <c r="JV158" s="29"/>
      <c r="JW158" s="29"/>
      <c r="JX158" s="29"/>
      <c r="JY158" s="29"/>
      <c r="JZ158" s="52"/>
      <c r="KA158" s="61"/>
      <c r="KB158" s="29"/>
      <c r="KC158" s="29"/>
      <c r="KD158" s="29"/>
      <c r="KE158" s="29"/>
      <c r="KF158" s="29"/>
      <c r="KG158" s="52"/>
      <c r="KH158" s="61"/>
      <c r="KI158" s="29"/>
      <c r="KJ158" s="29"/>
      <c r="KK158" s="29"/>
      <c r="KL158" s="29"/>
      <c r="KM158" s="29"/>
      <c r="KN158" s="52"/>
      <c r="KO158" s="61"/>
      <c r="KP158" s="29"/>
      <c r="KQ158" s="29"/>
      <c r="KR158" s="29"/>
      <c r="KS158" s="29"/>
      <c r="KT158" s="29"/>
      <c r="KU158" s="52"/>
      <c r="KV158" s="61"/>
      <c r="KW158" s="29"/>
      <c r="KX158" s="29"/>
      <c r="KY158" s="29"/>
      <c r="KZ158" s="29"/>
      <c r="LA158" s="29"/>
      <c r="LB158" s="52"/>
      <c r="LC158" s="61"/>
      <c r="LD158" s="29"/>
      <c r="LE158" s="29"/>
      <c r="LF158" s="29"/>
      <c r="LG158" s="29"/>
      <c r="LH158" s="29"/>
      <c r="LI158" s="52"/>
      <c r="LJ158" s="61"/>
      <c r="LK158" s="29"/>
      <c r="LL158" s="29"/>
      <c r="LM158" s="29"/>
      <c r="LN158" s="29"/>
      <c r="LO158" s="29"/>
      <c r="LP158" s="52"/>
      <c r="LQ158" s="61"/>
      <c r="LR158" s="29"/>
      <c r="LS158" s="29"/>
      <c r="LT158" s="29"/>
      <c r="LU158" s="29"/>
      <c r="LV158" s="29"/>
      <c r="LW158" s="52"/>
      <c r="LX158" s="61"/>
      <c r="LY158" s="29"/>
      <c r="LZ158" s="29"/>
      <c r="MA158" s="29"/>
      <c r="MB158" s="29"/>
      <c r="MC158" s="29"/>
      <c r="MD158" s="52"/>
      <c r="ME158" s="61"/>
      <c r="MF158" s="29"/>
      <c r="MG158" s="29"/>
      <c r="MH158" s="29"/>
      <c r="MI158" s="29"/>
      <c r="MJ158" s="29"/>
      <c r="MK158" s="52"/>
      <c r="ML158" s="61"/>
      <c r="MM158" s="29"/>
      <c r="MN158" s="29"/>
      <c r="MO158" s="29"/>
      <c r="MP158" s="29"/>
      <c r="MQ158" s="29"/>
      <c r="MR158" s="52"/>
      <c r="MS158" s="61"/>
      <c r="MT158" s="29"/>
      <c r="MU158" s="29"/>
      <c r="MV158" s="29"/>
      <c r="MW158" s="29"/>
      <c r="MX158" s="29"/>
      <c r="MY158" s="52"/>
      <c r="MZ158" s="61"/>
      <c r="NA158" s="29"/>
      <c r="NB158" s="29"/>
      <c r="NC158" s="29"/>
      <c r="ND158" s="29"/>
      <c r="NE158" s="29"/>
      <c r="NF158" s="52"/>
      <c r="NG158" s="61"/>
      <c r="NH158" s="29"/>
      <c r="NI158" s="29"/>
      <c r="NJ158" s="29"/>
      <c r="NK158" s="29"/>
      <c r="NL158" s="29"/>
      <c r="NM158" s="52"/>
      <c r="NN158" s="61"/>
      <c r="NO158" s="29"/>
      <c r="NP158" s="29"/>
      <c r="NQ158" s="29"/>
      <c r="NR158" s="29"/>
      <c r="NS158" s="29"/>
      <c r="NT158" s="52"/>
      <c r="NU158" s="61"/>
      <c r="NV158" s="29"/>
      <c r="NW158" s="29"/>
      <c r="NX158" s="29"/>
      <c r="NY158" s="29"/>
      <c r="NZ158" s="29"/>
      <c r="OA158" s="52"/>
      <c r="OB158" s="61"/>
      <c r="OC158" s="29"/>
      <c r="OD158" s="29"/>
      <c r="OE158" s="29"/>
      <c r="OF158" s="29"/>
      <c r="OG158" s="29"/>
      <c r="OH158" s="52"/>
      <c r="OI158" s="61"/>
      <c r="OJ158" s="29"/>
      <c r="OK158" s="29"/>
      <c r="OL158" s="29"/>
      <c r="OM158" s="29"/>
      <c r="ON158" s="29"/>
      <c r="OO158" s="52"/>
      <c r="OP158" s="61"/>
      <c r="OQ158" s="29"/>
      <c r="OR158" s="29"/>
      <c r="OS158" s="29"/>
      <c r="OT158" s="29"/>
      <c r="OU158" s="29"/>
      <c r="OV158" s="52"/>
      <c r="OW158" s="61"/>
      <c r="OX158" s="29"/>
      <c r="OY158" s="29"/>
      <c r="OZ158" s="29"/>
      <c r="PA158" s="29"/>
      <c r="PB158" s="29"/>
      <c r="PC158" s="52"/>
      <c r="PD158" s="61"/>
      <c r="PE158" s="29"/>
      <c r="PF158" s="29"/>
      <c r="PG158" s="29"/>
      <c r="PH158" s="29"/>
      <c r="PI158" s="29"/>
      <c r="PJ158" s="52"/>
      <c r="PK158" s="61"/>
      <c r="PL158" s="29"/>
      <c r="PM158" s="29"/>
      <c r="PN158" s="29"/>
      <c r="PO158" s="29"/>
      <c r="PP158" s="29"/>
      <c r="PQ158" s="52"/>
      <c r="PR158" s="61"/>
    </row>
    <row r="159" spans="1:434">
      <c r="A159" s="33" t="str">
        <f t="shared" ref="A159:A166" si="179">LEFT(B159,3)</f>
        <v>P01</v>
      </c>
      <c r="B159" s="41" t="s">
        <v>2183</v>
      </c>
      <c r="C159" s="29">
        <f>SUM(C104:G104)/60</f>
        <v>0</v>
      </c>
      <c r="D159" s="37">
        <f t="shared" ref="D159:D166" si="180">SUM(C159:C159)</f>
        <v>0</v>
      </c>
      <c r="E159" s="37">
        <f>SUM(C106:G106)/60</f>
        <v>24.45</v>
      </c>
      <c r="F159" s="59" t="str">
        <f>IFERROR(#REF!/E159,"")</f>
        <v/>
      </c>
      <c r="G159" s="61"/>
      <c r="H159" s="36">
        <f>SUM(H101:N101)/60</f>
        <v>0</v>
      </c>
      <c r="I159" s="37">
        <f>SUM(H102:N103)/60</f>
        <v>0</v>
      </c>
      <c r="J159" s="29">
        <f>SUM(H104:N104)/60</f>
        <v>0</v>
      </c>
      <c r="K159" s="37">
        <f t="shared" ref="K159:K166" si="181">SUM(H159:J159)</f>
        <v>0</v>
      </c>
      <c r="L159" s="37">
        <f>SUM(H106:N106)/60</f>
        <v>31.75</v>
      </c>
      <c r="M159" s="59">
        <f t="shared" ref="M159:M166" si="182">IFERROR(H159/L159,"")</f>
        <v>0</v>
      </c>
      <c r="N159" s="61"/>
      <c r="O159" s="36">
        <f>SUM(O101:U101)/60</f>
        <v>0</v>
      </c>
      <c r="P159" s="37">
        <f>SUM(O102:U103)/60</f>
        <v>0</v>
      </c>
      <c r="Q159" s="29">
        <f>SUM(O104:U104)/60</f>
        <v>0</v>
      </c>
      <c r="R159" s="37">
        <f t="shared" ref="R159:R166" si="183">SUM(O159:Q159)</f>
        <v>0</v>
      </c>
      <c r="S159" s="37">
        <f>SUM(O106:U106)/60</f>
        <v>32.75</v>
      </c>
      <c r="T159" s="59">
        <f t="shared" ref="T159:T166" si="184">IFERROR(O159/S159,"")</f>
        <v>0</v>
      </c>
      <c r="U159" s="61"/>
      <c r="V159" s="36">
        <f>SUM(V101:AB101)/60</f>
        <v>0</v>
      </c>
      <c r="W159" s="37">
        <f>SUM(V102:AB103)/60</f>
        <v>0</v>
      </c>
      <c r="X159" s="29">
        <f>SUM(V104:AB104)/60</f>
        <v>0</v>
      </c>
      <c r="Y159" s="37">
        <f t="shared" ref="Y159:Y166" si="185">SUM(V159:X159)</f>
        <v>0</v>
      </c>
      <c r="Z159" s="37">
        <f>SUM(V106:AB106)/60</f>
        <v>35.75</v>
      </c>
      <c r="AA159" s="59">
        <f t="shared" ref="AA159:AA166" si="186">IFERROR(V159/Z159,"")</f>
        <v>0</v>
      </c>
      <c r="AB159" s="61"/>
      <c r="AC159" s="36">
        <f>SUM(AC101:AI101)/60</f>
        <v>0</v>
      </c>
      <c r="AD159" s="37">
        <f>SUM(AC102:AI103)/60</f>
        <v>8.6833333333333336</v>
      </c>
      <c r="AE159" s="29">
        <f>SUM(AC104:AI104)/60</f>
        <v>0</v>
      </c>
      <c r="AF159" s="37">
        <f t="shared" ref="AF159:AF166" si="187">SUM(AC159:AE159)</f>
        <v>8.6833333333333336</v>
      </c>
      <c r="AG159" s="37">
        <f>SUM(AC106:AI106)/60</f>
        <v>23.25</v>
      </c>
      <c r="AH159" s="59">
        <f t="shared" ref="AH159:AH165" si="188">IFERROR(AC159/AG159,"")</f>
        <v>0</v>
      </c>
      <c r="AI159" s="61"/>
      <c r="AJ159" s="36">
        <f>SUM(AJ101:AP101)/60</f>
        <v>8.6833333333333336</v>
      </c>
      <c r="AK159" s="37">
        <f>SUM(AJ102:AP103)/60</f>
        <v>0</v>
      </c>
      <c r="AL159" s="29">
        <f>SUM(AJ104:AP104)/60</f>
        <v>0</v>
      </c>
      <c r="AM159" s="37">
        <f t="shared" ref="AM159:AM166" si="189">SUM(AJ159:AL159)</f>
        <v>8.6833333333333336</v>
      </c>
      <c r="AN159" s="37">
        <f>SUM(AJ106:AP106)/60</f>
        <v>36.75</v>
      </c>
      <c r="AO159" s="59">
        <f t="shared" ref="AO159:AO165" si="190">IFERROR(AJ159/AN159,"")</f>
        <v>0.236281179138322</v>
      </c>
      <c r="AP159" s="61"/>
      <c r="AQ159" s="36">
        <f>SUM(AQ101:AW101)/60</f>
        <v>8.6833333333333336</v>
      </c>
      <c r="AR159" s="37">
        <f>SUM(AQ102:AW103)/60</f>
        <v>0</v>
      </c>
      <c r="AS159" s="29">
        <f>SUM(AQ104:AW104)/60</f>
        <v>0</v>
      </c>
      <c r="AT159" s="37">
        <f t="shared" ref="AT159:AT166" si="191">SUM(AQ159:AS159)</f>
        <v>8.6833333333333336</v>
      </c>
      <c r="AU159" s="37">
        <f>SUM(AQ106:AW106)/60</f>
        <v>38.75</v>
      </c>
      <c r="AV159" s="59">
        <f t="shared" ref="AV159:AV167" si="192">IFERROR(AQ159/AU159,"")</f>
        <v>0.22408602150537635</v>
      </c>
      <c r="AW159" s="61"/>
      <c r="AX159" s="36">
        <f>SUM(AX101:BD101)/60</f>
        <v>8.6833333333333336</v>
      </c>
      <c r="AY159" s="37">
        <f>SUM(AX102:BD103)/60</f>
        <v>0</v>
      </c>
      <c r="AZ159" s="29">
        <f>SUM(AX104:BD104)/60</f>
        <v>0</v>
      </c>
      <c r="BA159" s="37">
        <f t="shared" ref="BA159:BA167" si="193">SUM(AX159:AZ159)</f>
        <v>8.6833333333333336</v>
      </c>
      <c r="BB159" s="37">
        <f>SUM(AX106:BD106)/60</f>
        <v>38.75</v>
      </c>
      <c r="BC159" s="59">
        <f t="shared" ref="BC159:BC165" si="194">IFERROR(AX159/BB159,"")</f>
        <v>0.22408602150537635</v>
      </c>
      <c r="BD159" s="61"/>
      <c r="BE159" s="36">
        <f>SUM(BE101:BK101)/60</f>
        <v>0</v>
      </c>
      <c r="BF159" s="37">
        <f>SUM(BE102:BK103)/60</f>
        <v>0</v>
      </c>
      <c r="BG159" s="29">
        <f>SUM(BE104:BK104)/60</f>
        <v>0</v>
      </c>
      <c r="BH159" s="37">
        <f t="shared" ref="BH159:BH167" si="195">SUM(BE159:BG159)</f>
        <v>0</v>
      </c>
      <c r="BI159" s="37">
        <f>SUM(BE106:BK106)/60</f>
        <v>25</v>
      </c>
      <c r="BJ159" s="59">
        <f t="shared" ref="BJ159:BJ167" si="196">IFERROR(BE159/BI159,"")</f>
        <v>0</v>
      </c>
      <c r="BK159" s="61"/>
      <c r="BL159" s="36">
        <f>SUM(BL101:BR101)/60</f>
        <v>0</v>
      </c>
      <c r="BM159" s="37">
        <f>SUM(BL102:BR103)/60</f>
        <v>0</v>
      </c>
      <c r="BN159" s="29">
        <f>SUM(BL104:BR104)/60</f>
        <v>0</v>
      </c>
      <c r="BO159" s="37">
        <f t="shared" ref="BO159:BO167" si="197">SUM(BL159:BN159)</f>
        <v>0</v>
      </c>
      <c r="BP159" s="37">
        <f>SUM(BL106:BR106)/60</f>
        <v>26.25</v>
      </c>
      <c r="BQ159" s="59">
        <f t="shared" ref="BQ159:BQ167" si="198">IFERROR(BL159/BP159,"")</f>
        <v>0</v>
      </c>
      <c r="BR159" s="61"/>
      <c r="BS159" s="36">
        <f>SUM(BS101:BY101)/60</f>
        <v>0</v>
      </c>
      <c r="BT159" s="37">
        <f>SUM(BS102:BY103)/60</f>
        <v>0</v>
      </c>
      <c r="BU159" s="29">
        <f>SUM(BS104:BY104)/60</f>
        <v>0</v>
      </c>
      <c r="BV159" s="37">
        <f t="shared" ref="BV159:BV167" si="199">SUM(BS159:BU159)</f>
        <v>0</v>
      </c>
      <c r="BW159" s="37">
        <f>SUM(BS106:BY106)/60</f>
        <v>38.75</v>
      </c>
      <c r="BX159" s="59">
        <f t="shared" ref="BX159:BX167" si="200">IFERROR(BS159/BW159,"")</f>
        <v>0</v>
      </c>
      <c r="BY159" s="61"/>
      <c r="BZ159" s="36">
        <f>SUM(BZ101:CF101)/60</f>
        <v>0</v>
      </c>
      <c r="CA159" s="37">
        <f>SUM(BZ102:CF103)/60</f>
        <v>0</v>
      </c>
      <c r="CB159" s="29">
        <f>SUM(BZ104:CF104)/60</f>
        <v>0</v>
      </c>
      <c r="CC159" s="37">
        <f t="shared" ref="CC159:CC167" si="201">SUM(BZ159:CB159)</f>
        <v>0</v>
      </c>
      <c r="CD159" s="37">
        <f>SUM(BZ106:CF106)/60</f>
        <v>26.25</v>
      </c>
      <c r="CE159" s="59">
        <f t="shared" ref="CE159:CE167" si="202">IFERROR(BZ159/CD159,"")</f>
        <v>0</v>
      </c>
      <c r="CF159" s="61"/>
      <c r="CG159" s="36">
        <f>SUM(CG101:CM101)/60</f>
        <v>0</v>
      </c>
      <c r="CH159" s="37">
        <f>SUM(CG102:CM103)/60</f>
        <v>0</v>
      </c>
      <c r="CI159" s="29">
        <f>SUM(CG104:CM104)/60</f>
        <v>0</v>
      </c>
      <c r="CJ159" s="37">
        <f t="shared" ref="CJ159:CJ167" si="203">SUM(CG159:CI159)</f>
        <v>0</v>
      </c>
      <c r="CK159" s="37">
        <f>SUM(CG106:CM106)/60</f>
        <v>26.25</v>
      </c>
      <c r="CL159" s="59">
        <f t="shared" ref="CL159:CL167" si="204">IFERROR(CG159/CK159,"")</f>
        <v>0</v>
      </c>
      <c r="CM159" s="61"/>
      <c r="CN159" s="36">
        <f>SUM(CN101:CT101)/60</f>
        <v>0</v>
      </c>
      <c r="CO159" s="37">
        <f>SUM(CN102:CT103)/60</f>
        <v>0</v>
      </c>
      <c r="CP159" s="29">
        <f>SUM(CN104:CT104)/60</f>
        <v>0</v>
      </c>
      <c r="CQ159" s="37">
        <f t="shared" ref="CQ159:CQ167" si="205">SUM(CN159:CP159)</f>
        <v>0</v>
      </c>
      <c r="CR159" s="37">
        <f>SUM(CN106:CT106)/60</f>
        <v>0</v>
      </c>
      <c r="CS159" s="59" t="str">
        <f t="shared" ref="CS159:CS167" si="206">IFERROR(CN159/CR159,"")</f>
        <v/>
      </c>
      <c r="CT159" s="61"/>
      <c r="CU159" s="36">
        <f>SUM(CU101:DA101)/60</f>
        <v>0</v>
      </c>
      <c r="CV159" s="37">
        <f>SUM(CU102:DA103)/60</f>
        <v>0</v>
      </c>
      <c r="CW159" s="29">
        <f>SUM(CU104:DA104)/60</f>
        <v>0</v>
      </c>
      <c r="CX159" s="37">
        <f t="shared" ref="CX159:CX167" si="207">SUM(CU159:CW159)</f>
        <v>0</v>
      </c>
      <c r="CY159" s="37">
        <f>SUM(CU106:DA106)/60</f>
        <v>38.75</v>
      </c>
      <c r="CZ159" s="59">
        <f t="shared" ref="CZ159:CZ167" si="208">IFERROR(CU159/CY159,"")</f>
        <v>0</v>
      </c>
      <c r="DA159" s="61"/>
      <c r="DB159" s="36">
        <f>SUM(DB101:DH101)/60</f>
        <v>0</v>
      </c>
      <c r="DC159" s="37">
        <f>SUM(DB102:DH103)/60</f>
        <v>0</v>
      </c>
      <c r="DD159" s="29">
        <f>SUM(DB104:DH104)/60</f>
        <v>0</v>
      </c>
      <c r="DE159" s="37">
        <f t="shared" ref="DE159:DE167" si="209">SUM(DB159:DD159)</f>
        <v>0</v>
      </c>
      <c r="DF159" s="37">
        <f>SUM(DB106:DH106)/60</f>
        <v>23.25</v>
      </c>
      <c r="DG159" s="59">
        <f t="shared" ref="DG159:DG167" si="210">IFERROR(DB159/DF159,"")</f>
        <v>0</v>
      </c>
      <c r="DH159" s="61"/>
      <c r="DI159" s="36">
        <f>SUM(DI101:DO101)/60</f>
        <v>0</v>
      </c>
      <c r="DJ159" s="37">
        <f>SUM(DI102:DO103)/60</f>
        <v>0</v>
      </c>
      <c r="DK159" s="29">
        <f>SUM(DI104:DO104)/60</f>
        <v>0</v>
      </c>
      <c r="DL159" s="37">
        <f t="shared" ref="DL159:DL167" si="211">SUM(DI159:DK159)</f>
        <v>0</v>
      </c>
      <c r="DM159" s="37">
        <f>SUM(DI106:DO106)/60</f>
        <v>31</v>
      </c>
      <c r="DN159" s="59">
        <f t="shared" ref="DN159:DN167" si="212">IFERROR(DI159/DM159,"")</f>
        <v>0</v>
      </c>
      <c r="DO159" s="61"/>
      <c r="DP159" s="36">
        <f>SUM(DP101:DV101)/60</f>
        <v>0</v>
      </c>
      <c r="DQ159" s="37">
        <f>SUM(DP102:DV103)/60</f>
        <v>0</v>
      </c>
      <c r="DR159" s="29">
        <f>SUM(DP104:DV104)/60</f>
        <v>0</v>
      </c>
      <c r="DS159" s="37">
        <f t="shared" ref="DS159:DS167" si="213">SUM(DP159:DR159)</f>
        <v>0</v>
      </c>
      <c r="DT159" s="37">
        <f>SUM(DP106:DV106)/60</f>
        <v>20.083333333333332</v>
      </c>
      <c r="DU159" s="59">
        <f t="shared" ref="DU159:DU167" si="214">IFERROR(DP159/DT159,"")</f>
        <v>0</v>
      </c>
      <c r="DV159" s="61"/>
      <c r="DW159" s="36">
        <f>SUM(DW101:EC101)/60</f>
        <v>0</v>
      </c>
      <c r="DX159" s="37">
        <f>SUM(DW102:EC103)/60</f>
        <v>0</v>
      </c>
      <c r="DY159" s="29">
        <f>SUM(DW104:EC104)/60</f>
        <v>0</v>
      </c>
      <c r="DZ159" s="37">
        <f t="shared" ref="DZ159:DZ167" si="215">SUM(DW159:DY159)</f>
        <v>0</v>
      </c>
      <c r="EA159" s="37">
        <f>SUM(DW106:EC106)/60</f>
        <v>23.25</v>
      </c>
      <c r="EB159" s="59">
        <f t="shared" ref="EB159:EB167" si="216">IFERROR(DW159/EA159,"")</f>
        <v>0</v>
      </c>
      <c r="EC159" s="61"/>
      <c r="ED159" s="36">
        <f>SUM(ED101:EJ101)/60</f>
        <v>0</v>
      </c>
      <c r="EE159" s="37">
        <f>SUM(ED102:EJ103)/60</f>
        <v>0</v>
      </c>
      <c r="EF159" s="29">
        <f>SUM(ED104:EJ104)/60</f>
        <v>0</v>
      </c>
      <c r="EG159" s="37">
        <f t="shared" ref="EG159:EG167" si="217">SUM(ED159:EF159)</f>
        <v>0</v>
      </c>
      <c r="EH159" s="37">
        <f>SUM(ED106:EJ106)/60</f>
        <v>15.5</v>
      </c>
      <c r="EI159" s="59">
        <f t="shared" ref="EI159:EI167" si="218">IFERROR(ED159/EH159,"")</f>
        <v>0</v>
      </c>
      <c r="EJ159" s="61"/>
      <c r="EK159" s="36">
        <f>SUM(EK101:EQ101)/60</f>
        <v>0</v>
      </c>
      <c r="EL159" s="37">
        <f>SUM(EK102:EQ103)/60</f>
        <v>0</v>
      </c>
      <c r="EM159" s="29">
        <f>SUM(EK104:EQ104)/60</f>
        <v>0</v>
      </c>
      <c r="EN159" s="37">
        <f t="shared" ref="EN159:EN167" si="219">SUM(EK159:EM159)</f>
        <v>0</v>
      </c>
      <c r="EO159" s="37">
        <f>SUM(EK106:EQ106)/60</f>
        <v>31</v>
      </c>
      <c r="EP159" s="59">
        <f t="shared" ref="EP159:EP167" si="220">IFERROR(EK159/EO159,"")</f>
        <v>0</v>
      </c>
      <c r="EQ159" s="61"/>
      <c r="ER159" s="36">
        <f>SUM(ER101:EX101)/60</f>
        <v>0</v>
      </c>
      <c r="ES159" s="37">
        <f>SUM(ER102:EX103)/60</f>
        <v>0</v>
      </c>
      <c r="ET159" s="29">
        <f>SUM(ER104:EX104)/60</f>
        <v>0</v>
      </c>
      <c r="EU159" s="37">
        <f t="shared" ref="EU159:EU167" si="221">SUM(ER159:ET159)</f>
        <v>0</v>
      </c>
      <c r="EV159" s="37">
        <f>SUM(ER106:EX106)/60</f>
        <v>36.25</v>
      </c>
      <c r="EW159" s="59">
        <f t="shared" ref="EW159:EW167" si="222">IFERROR(ER159/EV159,"")</f>
        <v>0</v>
      </c>
      <c r="EX159" s="61"/>
      <c r="EY159" s="36">
        <f>SUM(EY101:FE101)/60</f>
        <v>0</v>
      </c>
      <c r="EZ159" s="37">
        <f>SUM(EY102:FE103)/60</f>
        <v>0</v>
      </c>
      <c r="FA159" s="29">
        <f>SUM(EY104:FE104)/60</f>
        <v>0</v>
      </c>
      <c r="FB159" s="37">
        <f t="shared" ref="FB159:FB167" si="223">SUM(EY159:FA159)</f>
        <v>0</v>
      </c>
      <c r="FC159" s="37">
        <f>SUM(EY106:FE106)/60</f>
        <v>29</v>
      </c>
      <c r="FD159" s="59">
        <f t="shared" ref="FD159:FD167" si="224">IFERROR(EY159/FC159,"")</f>
        <v>0</v>
      </c>
      <c r="FE159" s="61"/>
      <c r="FF159" s="36">
        <f>SUM(FF101:FL101)/60</f>
        <v>0</v>
      </c>
      <c r="FG159" s="37">
        <f>SUM(FF102:FL103)/60</f>
        <v>0</v>
      </c>
      <c r="FH159" s="29">
        <f>SUM(FF104:FL104)/60</f>
        <v>0</v>
      </c>
      <c r="FI159" s="37">
        <f t="shared" ref="FI159:FI167" si="225">SUM(FF159:FH159)</f>
        <v>0</v>
      </c>
      <c r="FJ159" s="37">
        <f>SUM(FF106:FL106)/60</f>
        <v>35.083333333333336</v>
      </c>
      <c r="FK159" s="59">
        <f t="shared" ref="FK159:FK167" si="226">IFERROR(FF159/FJ159,"")</f>
        <v>0</v>
      </c>
      <c r="FL159" s="61"/>
      <c r="FM159" s="36">
        <f>SUM(FM101:FS101)/60</f>
        <v>0</v>
      </c>
      <c r="FN159" s="37">
        <f>SUM(FM102:FS103)/60</f>
        <v>0</v>
      </c>
      <c r="FO159" s="29">
        <f>SUM(FM104:FS104)/60</f>
        <v>0</v>
      </c>
      <c r="FP159" s="37">
        <f t="shared" ref="FP159:FP167" si="227">SUM(FM159:FO159)</f>
        <v>0</v>
      </c>
      <c r="FQ159" s="37">
        <f>SUM(FM106:FS106)/60</f>
        <v>21.25</v>
      </c>
      <c r="FR159" s="59">
        <f t="shared" ref="FR159:FR167" si="228">IFERROR(FM159/FQ159,"")</f>
        <v>0</v>
      </c>
      <c r="FS159" s="61"/>
      <c r="FT159" s="36">
        <f>SUM(FT101:FZ101)/60</f>
        <v>0</v>
      </c>
      <c r="FU159" s="37">
        <f>SUM(FT102:FZ103)/60</f>
        <v>0</v>
      </c>
      <c r="FV159" s="29">
        <f>SUM(FT104:FZ104)/60</f>
        <v>0</v>
      </c>
      <c r="FW159" s="37">
        <f t="shared" ref="FW159:FW167" si="229">SUM(FT159:FV159)</f>
        <v>0</v>
      </c>
      <c r="FX159" s="37">
        <f>SUM(FT106:FZ106)/60</f>
        <v>38.75</v>
      </c>
      <c r="FY159" s="59">
        <f t="shared" ref="FY159:FY167" si="230">IFERROR(FT159/FX159,"")</f>
        <v>0</v>
      </c>
      <c r="FZ159" s="61"/>
      <c r="GA159" s="36">
        <f>SUM(GA101:GG101)/60</f>
        <v>0</v>
      </c>
      <c r="GB159" s="37">
        <f>SUM(GA102:GG103)/60</f>
        <v>0</v>
      </c>
      <c r="GC159" s="29">
        <f>SUM(GA104:GG104)/60</f>
        <v>0</v>
      </c>
      <c r="GD159" s="37">
        <f t="shared" ref="GD159:GD167" si="231">SUM(GA159:GC159)</f>
        <v>0</v>
      </c>
      <c r="GE159" s="37">
        <f>SUM(GA106:GG106)/60</f>
        <v>23.25</v>
      </c>
      <c r="GF159" s="59">
        <f t="shared" ref="GF159:GF167" si="232">IFERROR(GA159/GE159,"")</f>
        <v>0</v>
      </c>
      <c r="GG159" s="61"/>
      <c r="GH159" s="36">
        <f>SUM(GH101:GN101)/60</f>
        <v>0</v>
      </c>
      <c r="GI159" s="37">
        <f>SUM(GH102:GN103)/60</f>
        <v>0</v>
      </c>
      <c r="GJ159" s="29">
        <f>SUM(GH104:GN104)/60</f>
        <v>0</v>
      </c>
      <c r="GK159" s="37">
        <f t="shared" ref="GK159:GK167" si="233">SUM(GH159:GJ159)</f>
        <v>0</v>
      </c>
      <c r="GL159" s="37">
        <f>SUM(GH106:GN106)/60</f>
        <v>7.75</v>
      </c>
      <c r="GM159" s="59">
        <f t="shared" ref="GM159:GM167" si="234">IFERROR(GH159/GL159,"")</f>
        <v>0</v>
      </c>
      <c r="GN159" s="61"/>
      <c r="GO159" s="36">
        <f>SUM(GO101:GU101)/60</f>
        <v>0</v>
      </c>
      <c r="GP159" s="37">
        <f>SUM(GO102:GU103)/60</f>
        <v>0</v>
      </c>
      <c r="GQ159" s="29">
        <f>SUM(GO104:GU104)/60</f>
        <v>0</v>
      </c>
      <c r="GR159" s="37">
        <f t="shared" ref="GR159:GR167" si="235">SUM(GO159:GQ159)</f>
        <v>0</v>
      </c>
      <c r="GS159" s="37">
        <f>SUM(GO106:GU106)/60</f>
        <v>0</v>
      </c>
      <c r="GT159" s="59" t="str">
        <f t="shared" ref="GT159:GT167" si="236">IFERROR(GO159/GS159,"")</f>
        <v/>
      </c>
      <c r="GU159" s="61"/>
      <c r="GV159" s="36">
        <f>SUM(GV101:HB101)/60</f>
        <v>0</v>
      </c>
      <c r="GW159" s="37">
        <f>SUM(GV102:HB103)/60</f>
        <v>0</v>
      </c>
      <c r="GX159" s="29">
        <f>SUM(GV104:HB104)/60</f>
        <v>0</v>
      </c>
      <c r="GY159" s="37">
        <f t="shared" ref="GY159:GY167" si="237">SUM(GV159:GX159)</f>
        <v>0</v>
      </c>
      <c r="GZ159" s="37">
        <f>SUM(GV106:HB106)/60</f>
        <v>38.75</v>
      </c>
      <c r="HA159" s="59">
        <f t="shared" ref="HA159:HA167" si="238">IFERROR(GV159/GZ159,"")</f>
        <v>0</v>
      </c>
      <c r="HB159" s="61"/>
      <c r="HC159" s="36">
        <f>SUM(HC101:HI101)/60</f>
        <v>0</v>
      </c>
      <c r="HD159" s="37">
        <f>SUM(HC102:HI103)/60</f>
        <v>0</v>
      </c>
      <c r="HE159" s="29">
        <f>SUM(HC104:HI104)/60</f>
        <v>0</v>
      </c>
      <c r="HF159" s="37">
        <f t="shared" ref="HF159:HF167" si="239">SUM(HC159:HE159)</f>
        <v>0</v>
      </c>
      <c r="HG159" s="37">
        <f>SUM(HC106:HI106)/60</f>
        <v>38.75</v>
      </c>
      <c r="HH159" s="59">
        <f>IFERROR(HC159/HG159,"")</f>
        <v>0</v>
      </c>
      <c r="HI159" s="61"/>
      <c r="HJ159" s="36">
        <f>SUM(HJ101:HP101)/60</f>
        <v>0</v>
      </c>
      <c r="HK159" s="37">
        <f>SUM(HJ102:HP103)/60</f>
        <v>0</v>
      </c>
      <c r="HL159" s="29">
        <f>SUM(HJ104:HP104)/60</f>
        <v>0</v>
      </c>
      <c r="HM159" s="37">
        <f t="shared" ref="HM159:HM167" si="240">SUM(HJ159:HL159)</f>
        <v>0</v>
      </c>
      <c r="HN159" s="37">
        <f>SUM(HJ106:HP106)/60</f>
        <v>38.75</v>
      </c>
      <c r="HO159" s="59">
        <f>IFERROR(HJ159/HN159,"")</f>
        <v>0</v>
      </c>
      <c r="HP159" s="61"/>
      <c r="HQ159" s="36">
        <f>SUM(HQ101:HW101)/60</f>
        <v>0</v>
      </c>
      <c r="HR159" s="37">
        <f>SUM(HQ102:HW103)/60</f>
        <v>0</v>
      </c>
      <c r="HS159" s="29">
        <f>SUM(HQ104:HW104)/60</f>
        <v>0</v>
      </c>
      <c r="HT159" s="37">
        <f t="shared" ref="HT159:HT167" si="241">SUM(HQ159:HS159)</f>
        <v>0</v>
      </c>
      <c r="HU159" s="37">
        <f>SUM(HQ106:HW106)/60</f>
        <v>31</v>
      </c>
      <c r="HV159" s="59">
        <f>IFERROR(HQ159/HU159,"")</f>
        <v>0</v>
      </c>
      <c r="HW159" s="61"/>
      <c r="HX159" s="36">
        <f>SUM(HX101:ID101)/60</f>
        <v>0</v>
      </c>
      <c r="HY159" s="37">
        <f>SUM(HX102:ID103)/60</f>
        <v>0</v>
      </c>
      <c r="HZ159" s="29">
        <f>SUM(HX104:ID104)/60</f>
        <v>0</v>
      </c>
      <c r="IA159" s="37">
        <f t="shared" ref="IA159:IA167" si="242">SUM(HX159:HZ159)</f>
        <v>0</v>
      </c>
      <c r="IB159" s="37">
        <f>SUM(HX106:ID106)/60</f>
        <v>35.5</v>
      </c>
      <c r="IC159" s="59">
        <f>IFERROR(HX159/IB159,"")</f>
        <v>0</v>
      </c>
      <c r="ID159" s="61"/>
      <c r="IE159" s="36">
        <f>SUM(IE101:IK101)/60</f>
        <v>0</v>
      </c>
      <c r="IF159" s="37">
        <f>SUM(IE102:IK103)/60</f>
        <v>0</v>
      </c>
      <c r="IG159" s="29">
        <f>SUM(IE104:IK104)/60</f>
        <v>0</v>
      </c>
      <c r="IH159" s="37">
        <f t="shared" ref="IH159:IH167" si="243">SUM(IE159:IG159)</f>
        <v>0</v>
      </c>
      <c r="II159" s="37">
        <f>SUM(IE106:IK106)/60</f>
        <v>0</v>
      </c>
      <c r="IJ159" s="59" t="str">
        <f>IFERROR(IE159/II159,"")</f>
        <v/>
      </c>
      <c r="IK159" s="61"/>
      <c r="IL159" s="36">
        <f>SUM(IL101:IR101)/60</f>
        <v>0</v>
      </c>
      <c r="IM159" s="37">
        <f>SUM(IL102:IR103)/60</f>
        <v>0</v>
      </c>
      <c r="IN159" s="29">
        <f>SUM(IL104:IR104)/60</f>
        <v>0</v>
      </c>
      <c r="IO159" s="37">
        <f t="shared" ref="IO159:IO167" si="244">SUM(IL159:IN159)</f>
        <v>0</v>
      </c>
      <c r="IP159" s="37">
        <f>SUM(IL106:IR106)/60</f>
        <v>0</v>
      </c>
      <c r="IQ159" s="59" t="str">
        <f>IFERROR(IL159/IP159,"")</f>
        <v/>
      </c>
      <c r="IR159" s="61"/>
      <c r="IS159" s="36">
        <f>SUM(IS101:IY101)/60</f>
        <v>0</v>
      </c>
      <c r="IT159" s="37">
        <f>SUM(IS102:IY103)/60</f>
        <v>0</v>
      </c>
      <c r="IU159" s="29">
        <f>SUM(IS104:IY104)/60</f>
        <v>0</v>
      </c>
      <c r="IV159" s="37">
        <f t="shared" ref="IV159:IV167" si="245">SUM(IS159:IU159)</f>
        <v>0</v>
      </c>
      <c r="IW159" s="37">
        <f>SUM(IS106:IY106)/60</f>
        <v>23.25</v>
      </c>
      <c r="IX159" s="59">
        <f>IFERROR(IS159/IW159,"")</f>
        <v>0</v>
      </c>
      <c r="IY159" s="61"/>
      <c r="IZ159" s="36">
        <f>SUM(IZ101:JF101)/60</f>
        <v>0</v>
      </c>
      <c r="JA159" s="37">
        <f>SUM(IZ102:JF103)/60</f>
        <v>0</v>
      </c>
      <c r="JB159" s="29">
        <f>SUM(IZ104:JF104)/60</f>
        <v>0</v>
      </c>
      <c r="JC159" s="37">
        <f t="shared" ref="JC159:JC167" si="246">SUM(IZ159:JB159)</f>
        <v>0</v>
      </c>
      <c r="JD159" s="37">
        <f>SUM(IZ106:JF106)/60</f>
        <v>27.716666666666665</v>
      </c>
      <c r="JE159" s="59">
        <f>IFERROR(IZ159/JD159,"")</f>
        <v>0</v>
      </c>
      <c r="JF159" s="61"/>
      <c r="JG159" s="36">
        <f>SUM(JG101:JM101)/60</f>
        <v>0</v>
      </c>
      <c r="JH159" s="37">
        <f>SUM(JG102:JM103)/60</f>
        <v>0</v>
      </c>
      <c r="JI159" s="29">
        <f>SUM(JG104:JM104)/60</f>
        <v>0</v>
      </c>
      <c r="JJ159" s="37">
        <f t="shared" ref="JJ159:JJ167" si="247">SUM(JG159:JI159)</f>
        <v>0</v>
      </c>
      <c r="JK159" s="37">
        <f>SUM(JG106:JM106)/60</f>
        <v>30.916666666666668</v>
      </c>
      <c r="JL159" s="59">
        <f>IFERROR(JG159/JK159,"")</f>
        <v>0</v>
      </c>
      <c r="JM159" s="61"/>
      <c r="JN159" s="36">
        <f>SUM(JN101:JT101)/60</f>
        <v>0</v>
      </c>
      <c r="JO159" s="37">
        <f>SUM(JN102:JT103)/60</f>
        <v>0</v>
      </c>
      <c r="JP159" s="29">
        <f>SUM(JN104:JT104)/60</f>
        <v>0</v>
      </c>
      <c r="JQ159" s="37">
        <f t="shared" ref="JQ159:JQ167" si="248">SUM(JN159:JP159)</f>
        <v>0</v>
      </c>
      <c r="JR159" s="37">
        <f>SUM(JN106:JT106)/60</f>
        <v>27.666666666666668</v>
      </c>
      <c r="JS159" s="59">
        <f>IFERROR(JN159/JR159,"")</f>
        <v>0</v>
      </c>
      <c r="JT159" s="61"/>
      <c r="JU159" s="36">
        <f>SUM(JU101:KA101)/60</f>
        <v>0</v>
      </c>
      <c r="JV159" s="37">
        <f>SUM(JU102:KA103)/60</f>
        <v>0</v>
      </c>
      <c r="JW159" s="29">
        <f>SUM(JU104:KA104)/60</f>
        <v>0</v>
      </c>
      <c r="JX159" s="37">
        <f t="shared" ref="JX159:JX167" si="249">SUM(JU159:JW159)</f>
        <v>0</v>
      </c>
      <c r="JY159" s="37">
        <f>SUM(JU106:KA106)/60</f>
        <v>34.116666666666667</v>
      </c>
      <c r="JZ159" s="59">
        <f>IFERROR(JU159/JY159,"")</f>
        <v>0</v>
      </c>
      <c r="KA159" s="61"/>
      <c r="KB159" s="36">
        <f>SUM(KB101:KH101)/60</f>
        <v>0</v>
      </c>
      <c r="KC159" s="37">
        <f>SUM(KB102:KH103)/60</f>
        <v>0</v>
      </c>
      <c r="KD159" s="29">
        <f>SUM(KB104:KH104)/60</f>
        <v>0</v>
      </c>
      <c r="KE159" s="37">
        <f t="shared" ref="KE159:KE167" si="250">SUM(KB159:KD159)</f>
        <v>0</v>
      </c>
      <c r="KF159" s="37">
        <f>SUM(KB106:KH106)/60</f>
        <v>13.833333333333334</v>
      </c>
      <c r="KG159" s="59">
        <f>IFERROR(KB159/KF159,"")</f>
        <v>0</v>
      </c>
      <c r="KH159" s="61"/>
      <c r="KI159" s="36">
        <f>SUM(KI101:KO101)/60</f>
        <v>0</v>
      </c>
      <c r="KJ159" s="37">
        <f>SUM(KI102:KO103)/60</f>
        <v>0</v>
      </c>
      <c r="KK159" s="29">
        <f>SUM(KI104:KO104)/60</f>
        <v>0</v>
      </c>
      <c r="KL159" s="37">
        <f t="shared" ref="KL159:KL167" si="251">SUM(KI159:KK159)</f>
        <v>0</v>
      </c>
      <c r="KM159" s="37">
        <f>SUM(KI106:KO106)/60</f>
        <v>34.5</v>
      </c>
      <c r="KN159" s="59">
        <f>IFERROR(KI159/KM159,"")</f>
        <v>0</v>
      </c>
      <c r="KO159" s="61"/>
      <c r="KP159" s="36">
        <f>SUM(KP101:KV101)/60</f>
        <v>0</v>
      </c>
      <c r="KQ159" s="37">
        <f>SUM(KP102:KV103)/60</f>
        <v>0</v>
      </c>
      <c r="KR159" s="29">
        <f>SUM(KP104:KV104)/60</f>
        <v>0</v>
      </c>
      <c r="KS159" s="37">
        <f t="shared" ref="KS159:KS167" si="252">SUM(KP159:KR159)</f>
        <v>0</v>
      </c>
      <c r="KT159" s="37">
        <f>SUM(KP106:KV106)/60</f>
        <v>0</v>
      </c>
      <c r="KU159" s="59" t="str">
        <f>IFERROR(KP159/KT159,"")</f>
        <v/>
      </c>
      <c r="KV159" s="61"/>
      <c r="KW159" s="36">
        <f>SUM(KW101:LC101)/60</f>
        <v>0</v>
      </c>
      <c r="KX159" s="37">
        <f>SUM(KW102:LC103)/60</f>
        <v>0</v>
      </c>
      <c r="KY159" s="29">
        <f>SUM(KW104:LC104)/60</f>
        <v>0</v>
      </c>
      <c r="KZ159" s="37">
        <f t="shared" ref="KZ159:KZ167" si="253">SUM(KW159:KY159)</f>
        <v>0</v>
      </c>
      <c r="LA159" s="37">
        <f>SUM(KW106:LC106)/60</f>
        <v>32.833333333333336</v>
      </c>
      <c r="LB159" s="59">
        <f>IFERROR(KW159/LA159,"")</f>
        <v>0</v>
      </c>
      <c r="LC159" s="61"/>
      <c r="LD159" s="36">
        <f>SUM(LD101:LJ101)/60</f>
        <v>0</v>
      </c>
      <c r="LE159" s="37">
        <f>SUM(LD102:LJ103)/60</f>
        <v>0</v>
      </c>
      <c r="LF159" s="29">
        <f>SUM(LD104:LJ104)/60</f>
        <v>0</v>
      </c>
      <c r="LG159" s="37">
        <f t="shared" ref="LG159:LG167" si="254">SUM(LD159:LF159)</f>
        <v>0</v>
      </c>
      <c r="LH159" s="37">
        <f>SUM(LD106:LJ106)/60</f>
        <v>27.616666666666667</v>
      </c>
      <c r="LI159" s="59">
        <f>IFERROR(LD159/LH159,"")</f>
        <v>0</v>
      </c>
      <c r="LJ159" s="61"/>
      <c r="LK159" s="36">
        <f>SUM(LK101:LQ101)/60</f>
        <v>0</v>
      </c>
      <c r="LL159" s="37">
        <f>SUM(LK102:LQ103)/60</f>
        <v>0</v>
      </c>
      <c r="LM159" s="29">
        <f>SUM(LK104:LQ104)/60</f>
        <v>0</v>
      </c>
      <c r="LN159" s="37">
        <f t="shared" ref="LN159:LN167" si="255">SUM(LK159:LM159)</f>
        <v>0</v>
      </c>
      <c r="LO159" s="37">
        <f>SUM(LK106:LQ106)/60</f>
        <v>0</v>
      </c>
      <c r="LP159" s="59" t="str">
        <f>IFERROR(LK159/LO159,"")</f>
        <v/>
      </c>
      <c r="LQ159" s="61"/>
      <c r="LR159" s="36">
        <f>SUM(LR101:LX101)/60</f>
        <v>0</v>
      </c>
      <c r="LS159" s="37">
        <f>SUM(LR102:LX103)/60</f>
        <v>0</v>
      </c>
      <c r="LT159" s="29">
        <f>SUM(LR104:LX104)/60</f>
        <v>0</v>
      </c>
      <c r="LU159" s="37">
        <f t="shared" ref="LU159:LU167" si="256">SUM(LR159:LT159)</f>
        <v>0</v>
      </c>
      <c r="LV159" s="37">
        <f>SUM(LR106:LX106)/60</f>
        <v>27.416666666666668</v>
      </c>
      <c r="LW159" s="59">
        <f>IFERROR(LR159/LV159,"")</f>
        <v>0</v>
      </c>
      <c r="LX159" s="61"/>
      <c r="LY159" s="36">
        <f>SUM(LY101:ME101)/60</f>
        <v>0</v>
      </c>
      <c r="LZ159" s="37">
        <f>SUM(LY102:ME103)/60</f>
        <v>0</v>
      </c>
      <c r="MA159" s="29">
        <f>SUM(LY104:ME104)/60</f>
        <v>0</v>
      </c>
      <c r="MB159" s="37">
        <f t="shared" ref="MB159:MB167" si="257">SUM(LY159:MA159)</f>
        <v>0</v>
      </c>
      <c r="MC159" s="37">
        <f>SUM(LY106:ME106)/60</f>
        <v>34.416666666666664</v>
      </c>
      <c r="MD159" s="59">
        <f>IFERROR(LY159/MC159,"")</f>
        <v>0</v>
      </c>
      <c r="ME159" s="61"/>
      <c r="MF159" s="36">
        <f>SUM(MF101:ML101)/60</f>
        <v>0</v>
      </c>
      <c r="MG159" s="37">
        <f>SUM(MF102:ML103)/60</f>
        <v>0</v>
      </c>
      <c r="MH159" s="29">
        <f>SUM(MF104:ML104)/60</f>
        <v>0</v>
      </c>
      <c r="MI159" s="37">
        <f t="shared" ref="MI159:MI167" si="258">SUM(MF159:MH159)</f>
        <v>0</v>
      </c>
      <c r="MJ159" s="37">
        <f>SUM(MF106:ML106)/60</f>
        <v>34.283333333333331</v>
      </c>
      <c r="MK159" s="59">
        <f>IFERROR(MF159/MJ159,"")</f>
        <v>0</v>
      </c>
      <c r="ML159" s="61"/>
      <c r="MM159" s="36">
        <f>SUM(MM101:MS101)/60</f>
        <v>0</v>
      </c>
      <c r="MN159" s="37">
        <f>SUM(MM102:MS103)/60</f>
        <v>0</v>
      </c>
      <c r="MO159" s="29">
        <f>SUM(MM104:MS104)/60</f>
        <v>0</v>
      </c>
      <c r="MP159" s="37">
        <f t="shared" ref="MP159:MP167" si="259">SUM(MM159:MO159)</f>
        <v>0</v>
      </c>
      <c r="MQ159" s="37">
        <f>SUM(MM106:MS106)/60</f>
        <v>21.25</v>
      </c>
      <c r="MR159" s="59">
        <f>IFERROR(MM159/MQ159,"")</f>
        <v>0</v>
      </c>
      <c r="MS159" s="61"/>
      <c r="MT159" s="36">
        <f>SUM(MT101:MZ101)/60</f>
        <v>0</v>
      </c>
      <c r="MU159" s="37">
        <f>SUM(MT102:MZ103)/60</f>
        <v>0</v>
      </c>
      <c r="MV159" s="29">
        <f>SUM(MT104:MZ104)/60</f>
        <v>0</v>
      </c>
      <c r="MW159" s="37">
        <f t="shared" ref="MW159:MW167" si="260">SUM(MT159:MV159)</f>
        <v>0</v>
      </c>
      <c r="MX159" s="37">
        <f>SUM(MT106:MZ106)/60</f>
        <v>17.833333333333332</v>
      </c>
      <c r="MY159" s="59">
        <f>IFERROR(MT159/MX159,"")</f>
        <v>0</v>
      </c>
      <c r="MZ159" s="61"/>
      <c r="NA159" s="36">
        <f>SUM(NA101:NG101)/60</f>
        <v>0</v>
      </c>
      <c r="NB159" s="37">
        <f>SUM(NA102:NG103)/60</f>
        <v>0</v>
      </c>
      <c r="NC159" s="29">
        <f>SUM(NA104:NG104)/60</f>
        <v>0</v>
      </c>
      <c r="ND159" s="37">
        <f t="shared" ref="ND159:ND167" si="261">SUM(NA159:NC159)</f>
        <v>0</v>
      </c>
      <c r="NE159" s="37">
        <f>SUM(NA106:NG106)/60</f>
        <v>17.833333333333332</v>
      </c>
      <c r="NF159" s="59">
        <f>IFERROR(NA159/NE159,"")</f>
        <v>0</v>
      </c>
      <c r="NG159" s="61"/>
      <c r="NH159" s="36">
        <f>SUM(NH101:NN101)/60</f>
        <v>0</v>
      </c>
      <c r="NI159" s="37">
        <f>SUM(NH102:NN103)/60</f>
        <v>0</v>
      </c>
      <c r="NJ159" s="29">
        <f>SUM(NH104:NN104)/60</f>
        <v>0</v>
      </c>
      <c r="NK159" s="37">
        <f t="shared" ref="NK159:NK167" si="262">SUM(NH159:NJ159)</f>
        <v>0</v>
      </c>
      <c r="NL159" s="37">
        <f>SUM(NH106:NN106)/60</f>
        <v>34.416666666666664</v>
      </c>
      <c r="NM159" s="59">
        <f>IFERROR(NH159/NL159,"")</f>
        <v>0</v>
      </c>
      <c r="NN159" s="61"/>
      <c r="NO159" s="36">
        <f>SUM(NO101:NU101)/60</f>
        <v>0</v>
      </c>
      <c r="NP159" s="37">
        <f>SUM(NO102:NU103)/60</f>
        <v>0</v>
      </c>
      <c r="NQ159" s="29">
        <f>SUM(NO104:NU104)/60</f>
        <v>0</v>
      </c>
      <c r="NR159" s="37">
        <f t="shared" ref="NR159:NR167" si="263">SUM(NO159:NQ159)</f>
        <v>0</v>
      </c>
      <c r="NS159" s="37">
        <f>SUM(NO106:NU106)/60</f>
        <v>34.033333333333331</v>
      </c>
      <c r="NT159" s="59">
        <f>IFERROR(NO159/NS159,"")</f>
        <v>0</v>
      </c>
      <c r="NU159" s="61"/>
      <c r="NV159" s="36">
        <f>SUM(NV101:OB101)/60</f>
        <v>0</v>
      </c>
      <c r="NW159" s="37">
        <f>SUM(NV102:OB103)/60</f>
        <v>0</v>
      </c>
      <c r="NX159" s="29">
        <f>SUM(NV104:OB104)/60</f>
        <v>0</v>
      </c>
      <c r="NY159" s="37">
        <f t="shared" ref="NY159:NY167" si="264">SUM(NV159:NX159)</f>
        <v>0</v>
      </c>
      <c r="NZ159" s="37">
        <f>SUM(NV106:OB106)/60</f>
        <v>26.766666666666666</v>
      </c>
      <c r="OA159" s="59">
        <f>IFERROR(NV159/NZ159,"")</f>
        <v>0</v>
      </c>
      <c r="OB159" s="61"/>
      <c r="OC159" s="36">
        <f>SUM(OC101:OI101)/60</f>
        <v>0</v>
      </c>
      <c r="OD159" s="37">
        <f>SUM(OC102:OI103)/60</f>
        <v>0</v>
      </c>
      <c r="OE159" s="29">
        <f>SUM(OC104:OI104)/60</f>
        <v>0</v>
      </c>
      <c r="OF159" s="37">
        <f t="shared" ref="OF159:OF167" si="265">SUM(OC159:OE159)</f>
        <v>0</v>
      </c>
      <c r="OG159" s="37">
        <f>SUM(OC106:OI106)/60</f>
        <v>33.43333333333333</v>
      </c>
      <c r="OH159" s="59">
        <f>IFERROR(OC159/OG159,"")</f>
        <v>0</v>
      </c>
      <c r="OI159" s="61"/>
      <c r="OJ159" s="36">
        <f>SUM(OJ101:OP101)/60</f>
        <v>0</v>
      </c>
      <c r="OK159" s="37">
        <f>SUM(OJ102:OP103)/60</f>
        <v>0</v>
      </c>
      <c r="OL159" s="29">
        <f>SUM(OJ104:OP104)/60</f>
        <v>0</v>
      </c>
      <c r="OM159" s="37">
        <f t="shared" ref="OM159:OM167" si="266">SUM(OJ159:OL159)</f>
        <v>0</v>
      </c>
      <c r="ON159" s="37">
        <f>SUM(OJ106:OP106)/60</f>
        <v>25.716666666666665</v>
      </c>
      <c r="OO159" s="59">
        <f>IFERROR(OJ159/ON159,"")</f>
        <v>0</v>
      </c>
      <c r="OP159" s="61"/>
      <c r="OQ159" s="36">
        <f>SUM(OQ101:OW101)/60</f>
        <v>0</v>
      </c>
      <c r="OR159" s="37">
        <f>SUM(OQ102:OW103)/60</f>
        <v>0</v>
      </c>
      <c r="OS159" s="29">
        <f>SUM(OQ104:OW104)/60</f>
        <v>0</v>
      </c>
      <c r="OT159" s="37">
        <f t="shared" ref="OT159:OT167" si="267">SUM(OQ159:OS159)</f>
        <v>0</v>
      </c>
      <c r="OU159" s="37">
        <f>SUM(OQ106:OW106)/60</f>
        <v>26.866666666666667</v>
      </c>
      <c r="OV159" s="59">
        <f>IFERROR(OQ159/OU159,"")</f>
        <v>0</v>
      </c>
      <c r="OW159" s="61"/>
      <c r="OX159" s="36">
        <f>SUM(OX101:PD101)/60</f>
        <v>0</v>
      </c>
      <c r="OY159" s="37">
        <f>SUM(OX102:PD103)/60</f>
        <v>0</v>
      </c>
      <c r="OZ159" s="29">
        <f>SUM(OX104:PD104)/60</f>
        <v>0</v>
      </c>
      <c r="PA159" s="37">
        <f t="shared" ref="PA159:PA167" si="268">SUM(OX159:OZ159)</f>
        <v>0</v>
      </c>
      <c r="PB159" s="37">
        <f>SUM(OX106:PD106)/60</f>
        <v>19.850000000000001</v>
      </c>
      <c r="PC159" s="59">
        <f>IFERROR(OX159/PB159,"")</f>
        <v>0</v>
      </c>
      <c r="PD159" s="61"/>
      <c r="PE159" s="36">
        <f>SUM(PE101:PK101)/60</f>
        <v>0</v>
      </c>
      <c r="PF159" s="37">
        <f>SUM(PE102:PK103)/60</f>
        <v>0</v>
      </c>
      <c r="PG159" s="29">
        <f>SUM(PE104:PK104)/60</f>
        <v>0</v>
      </c>
      <c r="PH159" s="37">
        <f t="shared" ref="PH159:PH167" si="269">SUM(PE159:PG159)</f>
        <v>0</v>
      </c>
      <c r="PI159" s="37">
        <f>SUM(PE106:PK106)/60</f>
        <v>19.566666666666666</v>
      </c>
      <c r="PJ159" s="59">
        <f>IFERROR(PE159/PI159,"")</f>
        <v>0</v>
      </c>
      <c r="PK159" s="61"/>
      <c r="PL159" s="36">
        <f>SUM(PL101:PR101)/60</f>
        <v>43.56666666666667</v>
      </c>
      <c r="PM159" s="37">
        <f>SUM(PL102:PR103)/60</f>
        <v>0</v>
      </c>
      <c r="PN159" s="29">
        <f>SUM(PL104:PR104)/60</f>
        <v>0</v>
      </c>
      <c r="PO159" s="37">
        <f t="shared" ref="PO159:PO167" si="270">SUM(PL159:PN159)</f>
        <v>43.56666666666667</v>
      </c>
      <c r="PP159" s="37">
        <f>SUM(PL106:PR106)/60</f>
        <v>20.016666666666666</v>
      </c>
      <c r="PQ159" s="59">
        <f>IFERROR(PL159/PP159,"")</f>
        <v>2.1765195670274773</v>
      </c>
      <c r="PR159" s="61"/>
    </row>
    <row r="160" spans="1:434">
      <c r="A160" s="33" t="str">
        <f t="shared" si="179"/>
        <v>P02</v>
      </c>
      <c r="B160" s="42" t="s">
        <v>3550</v>
      </c>
      <c r="C160" s="29">
        <f>SUM(C110:G110)/60</f>
        <v>0</v>
      </c>
      <c r="D160" s="37">
        <f t="shared" si="180"/>
        <v>0</v>
      </c>
      <c r="E160" s="37">
        <f>SUM(C112:G112)/60</f>
        <v>24.45</v>
      </c>
      <c r="F160" s="59" t="str">
        <f>IFERROR(#REF!/E160,"")</f>
        <v/>
      </c>
      <c r="G160" s="61"/>
      <c r="H160" s="36">
        <f>SUM(H107:N107)/60</f>
        <v>0</v>
      </c>
      <c r="I160" s="37">
        <f>SUM(H108:N109)/60</f>
        <v>0</v>
      </c>
      <c r="J160" s="29">
        <f>SUM(H110:N110)/60</f>
        <v>0</v>
      </c>
      <c r="K160" s="37">
        <f t="shared" si="181"/>
        <v>0</v>
      </c>
      <c r="L160" s="37">
        <f>SUM(H112:N112)/60</f>
        <v>30.25</v>
      </c>
      <c r="M160" s="59">
        <f t="shared" si="182"/>
        <v>0</v>
      </c>
      <c r="N160" s="61"/>
      <c r="O160" s="36">
        <f>SUM(O107:U107)/60</f>
        <v>0</v>
      </c>
      <c r="P160" s="37">
        <f>SUM(O108:U109)/60</f>
        <v>0</v>
      </c>
      <c r="Q160" s="29">
        <f>SUM(O110:U110)/60</f>
        <v>0</v>
      </c>
      <c r="R160" s="37">
        <f t="shared" si="183"/>
        <v>0</v>
      </c>
      <c r="S160" s="37">
        <f>SUM(O112:U112)/60</f>
        <v>34.583333333333336</v>
      </c>
      <c r="T160" s="59">
        <f t="shared" si="184"/>
        <v>0</v>
      </c>
      <c r="U160" s="61"/>
      <c r="V160" s="36">
        <f>SUM(V107:AB107)/60</f>
        <v>0</v>
      </c>
      <c r="W160" s="37">
        <f>SUM(V108:AB109)/60</f>
        <v>0</v>
      </c>
      <c r="X160" s="29">
        <f>SUM(V110:AB110)/60</f>
        <v>0</v>
      </c>
      <c r="Y160" s="37">
        <f t="shared" si="185"/>
        <v>0</v>
      </c>
      <c r="Z160" s="37">
        <f>SUM(V112:AB112)/60</f>
        <v>35.75</v>
      </c>
      <c r="AA160" s="59">
        <f t="shared" si="186"/>
        <v>0</v>
      </c>
      <c r="AB160" s="61"/>
      <c r="AC160" s="36">
        <f>SUM(AC107:AI107)/60</f>
        <v>0</v>
      </c>
      <c r="AD160" s="37">
        <f>SUM(AC108:AI109)/60</f>
        <v>0</v>
      </c>
      <c r="AE160" s="29">
        <f>SUM(AC110:AI110)/60</f>
        <v>0</v>
      </c>
      <c r="AF160" s="37">
        <f t="shared" si="187"/>
        <v>0</v>
      </c>
      <c r="AG160" s="37">
        <f>SUM(AC112:AI112)/60</f>
        <v>22.25</v>
      </c>
      <c r="AH160" s="59">
        <f t="shared" si="188"/>
        <v>0</v>
      </c>
      <c r="AI160" s="61"/>
      <c r="AJ160" s="36">
        <f>SUM(AJ107:AP107)/60</f>
        <v>0</v>
      </c>
      <c r="AK160" s="37">
        <f>SUM(AJ108:AP109)/60</f>
        <v>0</v>
      </c>
      <c r="AL160" s="29">
        <f>SUM(AJ110:AP110)/60</f>
        <v>0</v>
      </c>
      <c r="AM160" s="37">
        <f t="shared" si="189"/>
        <v>0</v>
      </c>
      <c r="AN160" s="37">
        <f>SUM(AJ112:AP112)/60</f>
        <v>37.75</v>
      </c>
      <c r="AO160" s="59">
        <f t="shared" si="190"/>
        <v>0</v>
      </c>
      <c r="AP160" s="61"/>
      <c r="AQ160" s="36">
        <f>SUM(AQ107:AW107)/60</f>
        <v>0</v>
      </c>
      <c r="AR160" s="37">
        <f>SUM(AQ108:AW109)/60</f>
        <v>0</v>
      </c>
      <c r="AS160" s="29">
        <f>SUM(AQ110:AW110)/60</f>
        <v>0</v>
      </c>
      <c r="AT160" s="37">
        <f t="shared" si="191"/>
        <v>0</v>
      </c>
      <c r="AU160" s="37">
        <f>SUM(AQ112:AW112)/60</f>
        <v>38.75</v>
      </c>
      <c r="AV160" s="59">
        <f t="shared" si="192"/>
        <v>0</v>
      </c>
      <c r="AW160" s="61"/>
      <c r="AX160" s="36">
        <f>SUM(AX107:BD107)/60</f>
        <v>0</v>
      </c>
      <c r="AY160" s="37">
        <f>SUM(AX108:BD109)/60</f>
        <v>0</v>
      </c>
      <c r="AZ160" s="29">
        <f>SUM(AX110:BD110)/60</f>
        <v>0</v>
      </c>
      <c r="BA160" s="37">
        <f t="shared" si="193"/>
        <v>0</v>
      </c>
      <c r="BB160" s="37">
        <f>SUM(AX112:BD112)/60</f>
        <v>38.75</v>
      </c>
      <c r="BC160" s="59">
        <f t="shared" si="194"/>
        <v>0</v>
      </c>
      <c r="BD160" s="61"/>
      <c r="BE160" s="36">
        <f>SUM(BE107:BK107)/60</f>
        <v>0</v>
      </c>
      <c r="BF160" s="37">
        <f>SUM(BE108:BK109)/60</f>
        <v>0</v>
      </c>
      <c r="BG160" s="29">
        <f>SUM(BE110:BK110)/60</f>
        <v>0</v>
      </c>
      <c r="BH160" s="37">
        <f t="shared" si="195"/>
        <v>0</v>
      </c>
      <c r="BI160" s="37">
        <f>SUM(BE112:BK112)/60</f>
        <v>23.25</v>
      </c>
      <c r="BJ160" s="59">
        <f t="shared" si="196"/>
        <v>0</v>
      </c>
      <c r="BK160" s="61"/>
      <c r="BL160" s="36">
        <f>SUM(BL107:BR107)/60</f>
        <v>0</v>
      </c>
      <c r="BM160" s="37">
        <f>SUM(BL108:BR109)/60</f>
        <v>0</v>
      </c>
      <c r="BN160" s="29">
        <f>SUM(BL110:BR110)/60</f>
        <v>0</v>
      </c>
      <c r="BO160" s="37">
        <f t="shared" si="197"/>
        <v>0</v>
      </c>
      <c r="BP160" s="37">
        <f>SUM(BL112:BR112)/60</f>
        <v>31</v>
      </c>
      <c r="BQ160" s="59">
        <f t="shared" si="198"/>
        <v>0</v>
      </c>
      <c r="BR160" s="61"/>
      <c r="BS160" s="36">
        <f>SUM(BS107:BY107)/60</f>
        <v>0</v>
      </c>
      <c r="BT160" s="37">
        <f>SUM(BS108:BY109)/60</f>
        <v>0</v>
      </c>
      <c r="BU160" s="29">
        <f>SUM(BS110:BY110)/60</f>
        <v>0</v>
      </c>
      <c r="BV160" s="37">
        <f t="shared" si="199"/>
        <v>0</v>
      </c>
      <c r="BW160" s="37">
        <f>SUM(BS112:BY112)/60</f>
        <v>38.75</v>
      </c>
      <c r="BX160" s="59">
        <f t="shared" si="200"/>
        <v>0</v>
      </c>
      <c r="BY160" s="61"/>
      <c r="BZ160" s="36">
        <f>SUM(BZ107:CF107)/60</f>
        <v>0</v>
      </c>
      <c r="CA160" s="37">
        <f>SUM(BZ108:CF109)/60</f>
        <v>0</v>
      </c>
      <c r="CB160" s="29">
        <f>SUM(BZ110:CF110)/60</f>
        <v>0</v>
      </c>
      <c r="CC160" s="37">
        <f t="shared" si="201"/>
        <v>0</v>
      </c>
      <c r="CD160" s="37">
        <f>SUM(BZ112:CF112)/60</f>
        <v>31</v>
      </c>
      <c r="CE160" s="59">
        <f t="shared" si="202"/>
        <v>0</v>
      </c>
      <c r="CF160" s="61"/>
      <c r="CG160" s="36">
        <f>SUM(CG107:CM107)/60</f>
        <v>0</v>
      </c>
      <c r="CH160" s="37">
        <f>SUM(CG108:CM109)/60</f>
        <v>0</v>
      </c>
      <c r="CI160" s="29">
        <f>SUM(CG110:CM110)/60</f>
        <v>0</v>
      </c>
      <c r="CJ160" s="37">
        <f t="shared" si="203"/>
        <v>0</v>
      </c>
      <c r="CK160" s="37">
        <f>SUM(CG112:CM112)/60</f>
        <v>31</v>
      </c>
      <c r="CL160" s="59">
        <f t="shared" si="204"/>
        <v>0</v>
      </c>
      <c r="CM160" s="61"/>
      <c r="CN160" s="36">
        <f>SUM(CN107:CT107)/60</f>
        <v>0</v>
      </c>
      <c r="CO160" s="37">
        <f>SUM(CN108:CT109)/60</f>
        <v>0</v>
      </c>
      <c r="CP160" s="29">
        <f>SUM(CN110:CT110)/60</f>
        <v>0</v>
      </c>
      <c r="CQ160" s="37">
        <f t="shared" si="205"/>
        <v>0</v>
      </c>
      <c r="CR160" s="37">
        <f>SUM(CN112:CT112)/60</f>
        <v>23.25</v>
      </c>
      <c r="CS160" s="59">
        <f t="shared" si="206"/>
        <v>0</v>
      </c>
      <c r="CT160" s="61"/>
      <c r="CU160" s="36">
        <f>SUM(CU107:DA107)/60</f>
        <v>0</v>
      </c>
      <c r="CV160" s="37">
        <f>SUM(CU108:DA109)/60</f>
        <v>0</v>
      </c>
      <c r="CW160" s="29">
        <f>SUM(CU110:DA110)/60</f>
        <v>0</v>
      </c>
      <c r="CX160" s="37">
        <f t="shared" si="207"/>
        <v>0</v>
      </c>
      <c r="CY160" s="37">
        <f>SUM(CU112:DA112)/60</f>
        <v>38.75</v>
      </c>
      <c r="CZ160" s="59">
        <f t="shared" si="208"/>
        <v>0</v>
      </c>
      <c r="DA160" s="61"/>
      <c r="DB160" s="36">
        <f>SUM(DB107:DH107)/60</f>
        <v>0</v>
      </c>
      <c r="DC160" s="37">
        <f>SUM(DB108:DH109)/60</f>
        <v>0</v>
      </c>
      <c r="DD160" s="29">
        <f>SUM(DB110:DH110)/60</f>
        <v>0</v>
      </c>
      <c r="DE160" s="37">
        <f t="shared" si="209"/>
        <v>0</v>
      </c>
      <c r="DF160" s="37">
        <f>SUM(DB112:DH112)/60</f>
        <v>23.25</v>
      </c>
      <c r="DG160" s="59">
        <f t="shared" si="210"/>
        <v>0</v>
      </c>
      <c r="DH160" s="61"/>
      <c r="DI160" s="36">
        <f>SUM(DI107:DO107)/60</f>
        <v>0</v>
      </c>
      <c r="DJ160" s="37">
        <f>SUM(DI108:DO109)/60</f>
        <v>0</v>
      </c>
      <c r="DK160" s="29">
        <f>SUM(DI110:DO110)/60</f>
        <v>0</v>
      </c>
      <c r="DL160" s="37">
        <f t="shared" si="211"/>
        <v>0</v>
      </c>
      <c r="DM160" s="37">
        <f>SUM(DI112:DO112)/60</f>
        <v>31</v>
      </c>
      <c r="DN160" s="59">
        <f t="shared" si="212"/>
        <v>0</v>
      </c>
      <c r="DO160" s="61"/>
      <c r="DP160" s="36">
        <f>SUM(DP107:DV107)/60</f>
        <v>0</v>
      </c>
      <c r="DQ160" s="37">
        <f>SUM(DP108:DV109)/60</f>
        <v>0</v>
      </c>
      <c r="DR160" s="29">
        <f>SUM(DP110:DV110)/60</f>
        <v>0</v>
      </c>
      <c r="DS160" s="37">
        <f t="shared" si="213"/>
        <v>0</v>
      </c>
      <c r="DT160" s="37">
        <f>SUM(DP112:DV112)/60</f>
        <v>20.416666666666668</v>
      </c>
      <c r="DU160" s="59">
        <f t="shared" si="214"/>
        <v>0</v>
      </c>
      <c r="DV160" s="61"/>
      <c r="DW160" s="36">
        <f>SUM(DW107:EC107)/60</f>
        <v>0</v>
      </c>
      <c r="DX160" s="37">
        <f>SUM(DW108:EC109)/60</f>
        <v>0</v>
      </c>
      <c r="DY160" s="29">
        <f>SUM(DW110:EC110)/60</f>
        <v>0</v>
      </c>
      <c r="DZ160" s="37">
        <f t="shared" si="215"/>
        <v>0</v>
      </c>
      <c r="EA160" s="37">
        <f>SUM(DW112:EC112)/60</f>
        <v>16.783333333333335</v>
      </c>
      <c r="EB160" s="59">
        <f t="shared" si="216"/>
        <v>0</v>
      </c>
      <c r="EC160" s="61"/>
      <c r="ED160" s="36">
        <f>SUM(ED107:EJ107)/60</f>
        <v>0</v>
      </c>
      <c r="EE160" s="37">
        <f>SUM(ED108:EJ109)/60</f>
        <v>0</v>
      </c>
      <c r="EF160" s="29">
        <f>SUM(ED110:EJ110)/60</f>
        <v>0</v>
      </c>
      <c r="EG160" s="37">
        <f t="shared" si="217"/>
        <v>0</v>
      </c>
      <c r="EH160" s="37">
        <f>SUM(ED112:EJ112)/60</f>
        <v>16.166666666666668</v>
      </c>
      <c r="EI160" s="59">
        <f t="shared" si="218"/>
        <v>0</v>
      </c>
      <c r="EJ160" s="61"/>
      <c r="EK160" s="36">
        <f>SUM(EK107:EQ107)/60</f>
        <v>0</v>
      </c>
      <c r="EL160" s="37">
        <f>SUM(EK108:EQ109)/60</f>
        <v>0</v>
      </c>
      <c r="EM160" s="29">
        <f>SUM(EK110:EQ110)/60</f>
        <v>0</v>
      </c>
      <c r="EN160" s="37">
        <f t="shared" si="219"/>
        <v>0</v>
      </c>
      <c r="EO160" s="37">
        <f>SUM(EK112:EQ112)/60</f>
        <v>21.25</v>
      </c>
      <c r="EP160" s="59">
        <f t="shared" si="220"/>
        <v>0</v>
      </c>
      <c r="EQ160" s="61"/>
      <c r="ER160" s="36">
        <f>SUM(ER107:EX107)/60</f>
        <v>0</v>
      </c>
      <c r="ES160" s="37">
        <f>SUM(ER108:EX109)/60</f>
        <v>0</v>
      </c>
      <c r="ET160" s="29">
        <f>SUM(ER110:EX110)/60</f>
        <v>0</v>
      </c>
      <c r="EU160" s="37">
        <f t="shared" si="221"/>
        <v>0</v>
      </c>
      <c r="EV160" s="37">
        <f>SUM(ER112:EX112)/60</f>
        <v>38.75</v>
      </c>
      <c r="EW160" s="59">
        <f t="shared" si="222"/>
        <v>0</v>
      </c>
      <c r="EX160" s="61"/>
      <c r="EY160" s="36">
        <f>SUM(EY107:FE107)/60</f>
        <v>0</v>
      </c>
      <c r="EZ160" s="37">
        <f>SUM(EY108:FE109)/60</f>
        <v>0</v>
      </c>
      <c r="FA160" s="29">
        <f>SUM(EY110:FE110)/60</f>
        <v>0</v>
      </c>
      <c r="FB160" s="37">
        <f t="shared" si="223"/>
        <v>0</v>
      </c>
      <c r="FC160" s="37">
        <f>SUM(EY112:FE112)/60</f>
        <v>38.75</v>
      </c>
      <c r="FD160" s="59">
        <f t="shared" si="224"/>
        <v>0</v>
      </c>
      <c r="FE160" s="61"/>
      <c r="FF160" s="36">
        <f>SUM(FF107:FL107)/60</f>
        <v>0</v>
      </c>
      <c r="FG160" s="37">
        <f>SUM(FF108:FL109)/60</f>
        <v>0</v>
      </c>
      <c r="FH160" s="29">
        <f>SUM(FF110:FL110)/60</f>
        <v>0</v>
      </c>
      <c r="FI160" s="37">
        <f t="shared" si="225"/>
        <v>0</v>
      </c>
      <c r="FJ160" s="37">
        <f>SUM(FF112:FL112)/60</f>
        <v>32.25</v>
      </c>
      <c r="FK160" s="59">
        <f t="shared" si="226"/>
        <v>0</v>
      </c>
      <c r="FL160" s="61"/>
      <c r="FM160" s="36">
        <f>SUM(FM107:FS107)/60</f>
        <v>0</v>
      </c>
      <c r="FN160" s="37">
        <f>SUM(FM108:FS109)/60</f>
        <v>0</v>
      </c>
      <c r="FO160" s="29">
        <f>SUM(FM110:FS110)/60</f>
        <v>0</v>
      </c>
      <c r="FP160" s="37">
        <f t="shared" si="227"/>
        <v>0</v>
      </c>
      <c r="FQ160" s="37">
        <f>SUM(FM112:FS112)/60</f>
        <v>19.25</v>
      </c>
      <c r="FR160" s="59">
        <f t="shared" si="228"/>
        <v>0</v>
      </c>
      <c r="FS160" s="61"/>
      <c r="FT160" s="36">
        <f>SUM(FT107:FZ107)/60</f>
        <v>0</v>
      </c>
      <c r="FU160" s="37">
        <f>SUM(FT108:FZ109)/60</f>
        <v>0</v>
      </c>
      <c r="FV160" s="29">
        <f>SUM(FT110:FZ110)/60</f>
        <v>0</v>
      </c>
      <c r="FW160" s="37">
        <f t="shared" si="229"/>
        <v>0</v>
      </c>
      <c r="FX160" s="37">
        <f>SUM(FT112:FZ112)/60</f>
        <v>35.416666666666664</v>
      </c>
      <c r="FY160" s="59">
        <f t="shared" si="230"/>
        <v>0</v>
      </c>
      <c r="FZ160" s="61"/>
      <c r="GA160" s="36">
        <f>SUM(GA107:GG107)/60</f>
        <v>0</v>
      </c>
      <c r="GB160" s="37">
        <f>SUM(GA108:GG109)/60</f>
        <v>0</v>
      </c>
      <c r="GC160" s="29">
        <f>SUM(GA110:GG110)/60</f>
        <v>0</v>
      </c>
      <c r="GD160" s="37">
        <f t="shared" si="231"/>
        <v>0</v>
      </c>
      <c r="GE160" s="37">
        <f>SUM(GA112:GG112)/60</f>
        <v>28</v>
      </c>
      <c r="GF160" s="59">
        <f t="shared" si="232"/>
        <v>0</v>
      </c>
      <c r="GG160" s="61"/>
      <c r="GH160" s="36">
        <f>SUM(GH107:GN107)/60</f>
        <v>0</v>
      </c>
      <c r="GI160" s="37">
        <f>SUM(GH108:GN109)/60</f>
        <v>0</v>
      </c>
      <c r="GJ160" s="29">
        <f>SUM(GH110:GN110)/60</f>
        <v>0</v>
      </c>
      <c r="GK160" s="37">
        <f t="shared" si="233"/>
        <v>0</v>
      </c>
      <c r="GL160" s="37">
        <f>SUM(GH112:GN112)/60</f>
        <v>38.75</v>
      </c>
      <c r="GM160" s="59">
        <f t="shared" si="234"/>
        <v>0</v>
      </c>
      <c r="GN160" s="61"/>
      <c r="GO160" s="36">
        <f>SUM(GO107:GU107)/60</f>
        <v>0</v>
      </c>
      <c r="GP160" s="37">
        <f>SUM(GO108:GU109)/60</f>
        <v>0</v>
      </c>
      <c r="GQ160" s="29">
        <f>SUM(GO110:GU110)/60</f>
        <v>0</v>
      </c>
      <c r="GR160" s="37">
        <f t="shared" si="235"/>
        <v>0</v>
      </c>
      <c r="GS160" s="37">
        <f>SUM(GO112:GU112)/60</f>
        <v>31</v>
      </c>
      <c r="GT160" s="59">
        <f t="shared" si="236"/>
        <v>0</v>
      </c>
      <c r="GU160" s="61"/>
      <c r="GV160" s="36">
        <f>SUM(GV107:HB107)/60</f>
        <v>0</v>
      </c>
      <c r="GW160" s="37">
        <f>SUM(GV108:HB109)/60</f>
        <v>0</v>
      </c>
      <c r="GX160" s="29">
        <f>SUM(GV110:HB110)/60</f>
        <v>0</v>
      </c>
      <c r="GY160" s="37">
        <f t="shared" si="237"/>
        <v>0</v>
      </c>
      <c r="GZ160" s="37">
        <f>SUM(GV112:HB112)/60</f>
        <v>34.75</v>
      </c>
      <c r="HA160" s="59">
        <f t="shared" si="238"/>
        <v>0</v>
      </c>
      <c r="HB160" s="61"/>
      <c r="HC160" s="36">
        <f>SUM(HC107:HI107)/60</f>
        <v>0</v>
      </c>
      <c r="HD160" s="37">
        <f>SUM(HC108:HI109)/60</f>
        <v>0</v>
      </c>
      <c r="HE160" s="29">
        <f>SUM(HC110:HI110)/60</f>
        <v>0</v>
      </c>
      <c r="HF160" s="37">
        <f t="shared" si="239"/>
        <v>0</v>
      </c>
      <c r="HG160" s="37">
        <f>SUM(HC112:HI112)/60</f>
        <v>38.75</v>
      </c>
      <c r="HH160" s="59">
        <f t="shared" ref="HH160:HH167" si="271">IFERROR(HC160/HG160,"")</f>
        <v>0</v>
      </c>
      <c r="HI160" s="61"/>
      <c r="HJ160" s="36">
        <f>SUM(HJ107:HP107)/60</f>
        <v>0</v>
      </c>
      <c r="HK160" s="37">
        <f>SUM(HJ108:HP109)/60</f>
        <v>0</v>
      </c>
      <c r="HL160" s="29">
        <f>SUM(HJ110:HP110)/60</f>
        <v>0</v>
      </c>
      <c r="HM160" s="37">
        <f t="shared" si="240"/>
        <v>0</v>
      </c>
      <c r="HN160" s="37">
        <f>SUM(HJ112:HP112)/60</f>
        <v>38.75</v>
      </c>
      <c r="HO160" s="59">
        <f t="shared" ref="HO160:HO167" si="272">IFERROR(HJ160/HN160,"")</f>
        <v>0</v>
      </c>
      <c r="HP160" s="61"/>
      <c r="HQ160" s="36">
        <f>SUM(HQ107:HW107)/60</f>
        <v>0</v>
      </c>
      <c r="HR160" s="37">
        <f>SUM(HQ108:HW109)/60</f>
        <v>0</v>
      </c>
      <c r="HS160" s="29">
        <f>SUM(HQ110:HW110)/60</f>
        <v>0</v>
      </c>
      <c r="HT160" s="37">
        <f t="shared" si="241"/>
        <v>0</v>
      </c>
      <c r="HU160" s="37">
        <f>SUM(HQ112:HW112)/60</f>
        <v>23.25</v>
      </c>
      <c r="HV160" s="59">
        <f t="shared" ref="HV160:HV167" si="273">IFERROR(HQ160/HU160,"")</f>
        <v>0</v>
      </c>
      <c r="HW160" s="61"/>
      <c r="HX160" s="36">
        <f>SUM(HX107:ID107)/60</f>
        <v>0</v>
      </c>
      <c r="HY160" s="37">
        <f>SUM(HX108:ID109)/60</f>
        <v>0</v>
      </c>
      <c r="HZ160" s="29">
        <f>SUM(HX110:ID110)/60</f>
        <v>0</v>
      </c>
      <c r="IA160" s="37">
        <f t="shared" si="242"/>
        <v>0</v>
      </c>
      <c r="IB160" s="37">
        <f>SUM(HX112:ID112)/60</f>
        <v>28.25</v>
      </c>
      <c r="IC160" s="59">
        <f t="shared" ref="IC160:IC167" si="274">IFERROR(HX160/IB160,"")</f>
        <v>0</v>
      </c>
      <c r="ID160" s="61"/>
      <c r="IE160" s="36">
        <f>SUM(IE107:IK107)/60</f>
        <v>0</v>
      </c>
      <c r="IF160" s="37">
        <f>SUM(IE108:IK109)/60</f>
        <v>0</v>
      </c>
      <c r="IG160" s="29">
        <f>SUM(IE110:IK110)/60</f>
        <v>0</v>
      </c>
      <c r="IH160" s="37">
        <f t="shared" si="243"/>
        <v>0</v>
      </c>
      <c r="II160" s="37">
        <f>SUM(IE112:IK112)/60</f>
        <v>0</v>
      </c>
      <c r="IJ160" s="59" t="str">
        <f t="shared" ref="IJ160:IJ167" si="275">IFERROR(IE160/II160,"")</f>
        <v/>
      </c>
      <c r="IK160" s="61"/>
      <c r="IL160" s="36">
        <f>SUM(IL107:IR107)/60</f>
        <v>0</v>
      </c>
      <c r="IM160" s="37">
        <f>SUM(IL108:IR109)/60</f>
        <v>0</v>
      </c>
      <c r="IN160" s="29">
        <f>SUM(IL110:IR110)/60</f>
        <v>0</v>
      </c>
      <c r="IO160" s="37">
        <f t="shared" si="244"/>
        <v>0</v>
      </c>
      <c r="IP160" s="37">
        <f>SUM(IL112:IR112)/60</f>
        <v>0</v>
      </c>
      <c r="IQ160" s="59" t="str">
        <f t="shared" ref="IQ160:IQ167" si="276">IFERROR(IL160/IP160,"")</f>
        <v/>
      </c>
      <c r="IR160" s="61"/>
      <c r="IS160" s="36">
        <f>SUM(IS107:IY107)/60</f>
        <v>0</v>
      </c>
      <c r="IT160" s="37">
        <f>SUM(IS108:IY109)/60</f>
        <v>0</v>
      </c>
      <c r="IU160" s="29">
        <f>SUM(IS110:IY110)/60</f>
        <v>0</v>
      </c>
      <c r="IV160" s="37">
        <f t="shared" si="245"/>
        <v>0</v>
      </c>
      <c r="IW160" s="37">
        <f>SUM(IS112:IY112)/60</f>
        <v>23.25</v>
      </c>
      <c r="IX160" s="59">
        <f t="shared" ref="IX160:IX167" si="277">IFERROR(IS160/IW160,"")</f>
        <v>0</v>
      </c>
      <c r="IY160" s="61"/>
      <c r="IZ160" s="36">
        <f>SUM(IZ107:JF107)/60</f>
        <v>0</v>
      </c>
      <c r="JA160" s="37">
        <f>SUM(IZ108:JF109)/60</f>
        <v>0</v>
      </c>
      <c r="JB160" s="29">
        <f>SUM(IZ110:JF110)/60</f>
        <v>0</v>
      </c>
      <c r="JC160" s="37">
        <f t="shared" si="246"/>
        <v>0</v>
      </c>
      <c r="JD160" s="37">
        <f>SUM(IZ112:JF112)/60</f>
        <v>29.416666666666668</v>
      </c>
      <c r="JE160" s="59">
        <f t="shared" ref="JE160:JE167" si="278">IFERROR(IZ160/JD160,"")</f>
        <v>0</v>
      </c>
      <c r="JF160" s="61"/>
      <c r="JG160" s="36">
        <f>SUM(JG107:JM107)/60</f>
        <v>0</v>
      </c>
      <c r="JH160" s="37">
        <f>SUM(JG108:JM109)/60</f>
        <v>0</v>
      </c>
      <c r="JI160" s="29">
        <f>SUM(JG110:JM110)/60</f>
        <v>0</v>
      </c>
      <c r="JJ160" s="37">
        <f t="shared" si="247"/>
        <v>0</v>
      </c>
      <c r="JK160" s="37">
        <f>SUM(JG112:JM112)/60</f>
        <v>32.216666666666669</v>
      </c>
      <c r="JL160" s="59">
        <f t="shared" ref="JL160:JL167" si="279">IFERROR(JG160/JK160,"")</f>
        <v>0</v>
      </c>
      <c r="JM160" s="61"/>
      <c r="JN160" s="36">
        <f>SUM(JN107:JT107)/60</f>
        <v>0</v>
      </c>
      <c r="JO160" s="37">
        <f>SUM(JN108:JT109)/60</f>
        <v>0</v>
      </c>
      <c r="JP160" s="29">
        <f>SUM(JN110:JT110)/60</f>
        <v>0</v>
      </c>
      <c r="JQ160" s="37">
        <f t="shared" si="248"/>
        <v>0</v>
      </c>
      <c r="JR160" s="37">
        <f>SUM(JN112:JT112)/60</f>
        <v>33.383333333333333</v>
      </c>
      <c r="JS160" s="59">
        <f t="shared" ref="JS160:JS167" si="280">IFERROR(JN160/JR160,"")</f>
        <v>0</v>
      </c>
      <c r="JT160" s="61"/>
      <c r="JU160" s="36">
        <f>SUM(JU107:KA107)/60</f>
        <v>0</v>
      </c>
      <c r="JV160" s="37">
        <f>SUM(JU108:KA109)/60</f>
        <v>0</v>
      </c>
      <c r="JW160" s="29">
        <f>SUM(JU110:KA110)/60</f>
        <v>0</v>
      </c>
      <c r="JX160" s="37">
        <f t="shared" si="249"/>
        <v>0</v>
      </c>
      <c r="JY160" s="37">
        <f>SUM(JU112:KA112)/60</f>
        <v>20.116666666666667</v>
      </c>
      <c r="JZ160" s="59">
        <f t="shared" ref="JZ160:JZ167" si="281">IFERROR(JU160/JY160,"")</f>
        <v>0</v>
      </c>
      <c r="KA160" s="61"/>
      <c r="KB160" s="36">
        <f>SUM(KB107:KH107)/60</f>
        <v>0</v>
      </c>
      <c r="KC160" s="37">
        <f>SUM(KB108:KH109)/60</f>
        <v>0</v>
      </c>
      <c r="KD160" s="29">
        <f>SUM(KB110:KH110)/60</f>
        <v>0</v>
      </c>
      <c r="KE160" s="37">
        <f t="shared" si="250"/>
        <v>0</v>
      </c>
      <c r="KF160" s="37">
        <f>SUM(KB112:KH112)/60</f>
        <v>27</v>
      </c>
      <c r="KG160" s="59">
        <f t="shared" ref="KG160:KG167" si="282">IFERROR(KB160/KF160,"")</f>
        <v>0</v>
      </c>
      <c r="KH160" s="61"/>
      <c r="KI160" s="36">
        <f>SUM(KI107:KO107)/60</f>
        <v>0</v>
      </c>
      <c r="KJ160" s="37">
        <f>SUM(KI108:KO109)/60</f>
        <v>0</v>
      </c>
      <c r="KK160" s="29">
        <f>SUM(KI110:KO110)/60</f>
        <v>0</v>
      </c>
      <c r="KL160" s="37">
        <f t="shared" si="251"/>
        <v>0</v>
      </c>
      <c r="KM160" s="37">
        <f>SUM(KI112:KO112)/60</f>
        <v>34.333333333333336</v>
      </c>
      <c r="KN160" s="59">
        <f t="shared" ref="KN160:KN167" si="283">IFERROR(KI160/KM160,"")</f>
        <v>0</v>
      </c>
      <c r="KO160" s="61"/>
      <c r="KP160" s="36">
        <f>SUM(KP107:KV107)/60</f>
        <v>0</v>
      </c>
      <c r="KQ160" s="37">
        <f>SUM(KP108:KV109)/60</f>
        <v>0</v>
      </c>
      <c r="KR160" s="29">
        <f>SUM(KP110:KV110)/60</f>
        <v>0</v>
      </c>
      <c r="KS160" s="37">
        <f t="shared" si="252"/>
        <v>0</v>
      </c>
      <c r="KT160" s="37">
        <f>SUM(KP112:KV112)/60</f>
        <v>35.200000000000003</v>
      </c>
      <c r="KU160" s="59">
        <f t="shared" ref="KU160:KU167" si="284">IFERROR(KP160/KT160,"")</f>
        <v>0</v>
      </c>
      <c r="KV160" s="61"/>
      <c r="KW160" s="36">
        <f>SUM(KW107:LC107)/60</f>
        <v>0</v>
      </c>
      <c r="KX160" s="37">
        <f>SUM(KW108:LC109)/60</f>
        <v>0</v>
      </c>
      <c r="KY160" s="29">
        <f>SUM(KW110:LC110)/60</f>
        <v>0</v>
      </c>
      <c r="KZ160" s="37">
        <f t="shared" si="253"/>
        <v>0</v>
      </c>
      <c r="LA160" s="37">
        <f>SUM(KW112:LC112)/60</f>
        <v>27.416666666666668</v>
      </c>
      <c r="LB160" s="59">
        <f t="shared" ref="LB160:LB167" si="285">IFERROR(KW160/LA160,"")</f>
        <v>0</v>
      </c>
      <c r="LC160" s="61"/>
      <c r="LD160" s="36">
        <f>SUM(LD107:LJ107)/60</f>
        <v>0</v>
      </c>
      <c r="LE160" s="37">
        <f>SUM(LD108:LJ109)/60</f>
        <v>0</v>
      </c>
      <c r="LF160" s="29">
        <f>SUM(LD110:LJ110)/60</f>
        <v>0</v>
      </c>
      <c r="LG160" s="37">
        <f t="shared" si="254"/>
        <v>0</v>
      </c>
      <c r="LH160" s="37">
        <f>SUM(LD112:LJ112)/60</f>
        <v>26.966666666666665</v>
      </c>
      <c r="LI160" s="59">
        <f t="shared" ref="LI160:LI167" si="286">IFERROR(LD160/LH160,"")</f>
        <v>0</v>
      </c>
      <c r="LJ160" s="61"/>
      <c r="LK160" s="36">
        <f>SUM(LK107:LQ107)/60</f>
        <v>0</v>
      </c>
      <c r="LL160" s="37">
        <f>SUM(LK108:LQ109)/60</f>
        <v>0</v>
      </c>
      <c r="LM160" s="29">
        <f>SUM(LK110:LQ110)/60</f>
        <v>0</v>
      </c>
      <c r="LN160" s="37">
        <f t="shared" si="255"/>
        <v>0</v>
      </c>
      <c r="LO160" s="37">
        <f>SUM(LK112:LQ112)/60</f>
        <v>21.5</v>
      </c>
      <c r="LP160" s="59">
        <f t="shared" ref="LP160:LP167" si="287">IFERROR(LK160/LO160,"")</f>
        <v>0</v>
      </c>
      <c r="LQ160" s="61"/>
      <c r="LR160" s="36">
        <f>SUM(LR107:LX107)/60</f>
        <v>0</v>
      </c>
      <c r="LS160" s="37">
        <f>SUM(LR108:LX109)/60</f>
        <v>0</v>
      </c>
      <c r="LT160" s="29">
        <f>SUM(LR110:LX110)/60</f>
        <v>0</v>
      </c>
      <c r="LU160" s="37">
        <f t="shared" si="256"/>
        <v>0</v>
      </c>
      <c r="LV160" s="37">
        <f>SUM(LR112:LX112)/60</f>
        <v>27.416666666666668</v>
      </c>
      <c r="LW160" s="59">
        <f t="shared" ref="LW160:LW167" si="288">IFERROR(LR160/LV160,"")</f>
        <v>0</v>
      </c>
      <c r="LX160" s="61"/>
      <c r="LY160" s="36">
        <f>SUM(LY107:ME107)/60</f>
        <v>0</v>
      </c>
      <c r="LZ160" s="37">
        <f>SUM(LY108:ME109)/60</f>
        <v>0</v>
      </c>
      <c r="MA160" s="29">
        <f>SUM(LY110:ME110)/60</f>
        <v>0</v>
      </c>
      <c r="MB160" s="37">
        <f t="shared" si="257"/>
        <v>0</v>
      </c>
      <c r="MC160" s="37">
        <f>SUM(LY112:ME112)/60</f>
        <v>34</v>
      </c>
      <c r="MD160" s="59">
        <f t="shared" ref="MD160:MD167" si="289">IFERROR(LY160/MC160,"")</f>
        <v>0</v>
      </c>
      <c r="ME160" s="61"/>
      <c r="MF160" s="36">
        <f>SUM(MF107:ML107)/60</f>
        <v>0</v>
      </c>
      <c r="MG160" s="37">
        <f>SUM(MF108:ML109)/60</f>
        <v>0</v>
      </c>
      <c r="MH160" s="29">
        <f>SUM(MF110:ML110)/60</f>
        <v>0</v>
      </c>
      <c r="MI160" s="37">
        <f t="shared" si="258"/>
        <v>0</v>
      </c>
      <c r="MJ160" s="37">
        <f>SUM(MF112:ML112)/60</f>
        <v>27.166666666666668</v>
      </c>
      <c r="MK160" s="59">
        <f t="shared" ref="MK160:MK167" si="290">IFERROR(MF160/MJ160,"")</f>
        <v>0</v>
      </c>
      <c r="ML160" s="61"/>
      <c r="MM160" s="36">
        <f>SUM(MM107:MS107)/60</f>
        <v>0</v>
      </c>
      <c r="MN160" s="37">
        <f>SUM(MM108:MS109)/60</f>
        <v>0</v>
      </c>
      <c r="MO160" s="29">
        <f>SUM(MM110:MS110)/60</f>
        <v>0</v>
      </c>
      <c r="MP160" s="37">
        <f t="shared" si="259"/>
        <v>0</v>
      </c>
      <c r="MQ160" s="37">
        <f>SUM(MM112:MS112)/60</f>
        <v>27.166666666666668</v>
      </c>
      <c r="MR160" s="59">
        <f t="shared" ref="MR160:MR167" si="291">IFERROR(MM160/MQ160,"")</f>
        <v>0</v>
      </c>
      <c r="MS160" s="61"/>
      <c r="MT160" s="36">
        <f>SUM(MT107:MZ107)/60</f>
        <v>0</v>
      </c>
      <c r="MU160" s="37">
        <f>SUM(MT108:MZ109)/60</f>
        <v>0</v>
      </c>
      <c r="MV160" s="29">
        <f>SUM(MT110:MZ110)/60</f>
        <v>0</v>
      </c>
      <c r="MW160" s="37">
        <f t="shared" si="260"/>
        <v>0</v>
      </c>
      <c r="MX160" s="37">
        <f>SUM(MT112:MZ112)/60</f>
        <v>23</v>
      </c>
      <c r="MY160" s="59">
        <f t="shared" ref="MY160:MY167" si="292">IFERROR(MT160/MX160,"")</f>
        <v>0</v>
      </c>
      <c r="MZ160" s="61"/>
      <c r="NA160" s="36">
        <f>SUM(NA107:NG107)/60</f>
        <v>0</v>
      </c>
      <c r="NB160" s="37">
        <f>SUM(NA108:NG109)/60</f>
        <v>0</v>
      </c>
      <c r="NC160" s="29">
        <f>SUM(NA110:NG110)/60</f>
        <v>0</v>
      </c>
      <c r="ND160" s="37">
        <f t="shared" si="261"/>
        <v>0</v>
      </c>
      <c r="NE160" s="37">
        <f>SUM(NA112:NG112)/60</f>
        <v>23</v>
      </c>
      <c r="NF160" s="59">
        <f t="shared" ref="NF160:NF167" si="293">IFERROR(NA160/NE160,"")</f>
        <v>0</v>
      </c>
      <c r="NG160" s="61"/>
      <c r="NH160" s="36">
        <f>SUM(NH107:NN107)/60</f>
        <v>0</v>
      </c>
      <c r="NI160" s="37">
        <f>SUM(NH108:NN109)/60</f>
        <v>0</v>
      </c>
      <c r="NJ160" s="29">
        <f>SUM(NH110:NN110)/60</f>
        <v>0</v>
      </c>
      <c r="NK160" s="37">
        <f t="shared" si="262"/>
        <v>0</v>
      </c>
      <c r="NL160" s="37">
        <f>SUM(NH112:NN112)/60</f>
        <v>34.833333333333336</v>
      </c>
      <c r="NM160" s="59">
        <f t="shared" ref="NM160:NM167" si="294">IFERROR(NH160/NL160,"")</f>
        <v>0</v>
      </c>
      <c r="NN160" s="61"/>
      <c r="NO160" s="36">
        <f>SUM(NO107:NU107)/60</f>
        <v>0</v>
      </c>
      <c r="NP160" s="37">
        <f>SUM(NO108:NU109)/60</f>
        <v>0</v>
      </c>
      <c r="NQ160" s="29">
        <f>SUM(NO110:NU110)/60</f>
        <v>0</v>
      </c>
      <c r="NR160" s="37">
        <f t="shared" si="263"/>
        <v>0</v>
      </c>
      <c r="NS160" s="37">
        <f>SUM(NO112:NU112)/60</f>
        <v>20.05</v>
      </c>
      <c r="NT160" s="59">
        <f t="shared" ref="NT160:NT167" si="295">IFERROR(NO160/NS160,"")</f>
        <v>0</v>
      </c>
      <c r="NU160" s="61"/>
      <c r="NV160" s="36">
        <f>SUM(NV107:OB107)/60</f>
        <v>0</v>
      </c>
      <c r="NW160" s="37">
        <f>SUM(NV108:OB109)/60</f>
        <v>0</v>
      </c>
      <c r="NX160" s="29">
        <f>SUM(NV110:OB110)/60</f>
        <v>0</v>
      </c>
      <c r="NY160" s="37">
        <f t="shared" si="264"/>
        <v>0</v>
      </c>
      <c r="NZ160" s="37">
        <f>SUM(NV112:OB112)/60</f>
        <v>23.833333333333332</v>
      </c>
      <c r="OA160" s="59">
        <f t="shared" ref="OA160:OA167" si="296">IFERROR(NV160/NZ160,"")</f>
        <v>0</v>
      </c>
      <c r="OB160" s="61"/>
      <c r="OC160" s="36">
        <f>SUM(OC107:OI107)/60</f>
        <v>0</v>
      </c>
      <c r="OD160" s="37">
        <f>SUM(OC108:OI109)/60</f>
        <v>0</v>
      </c>
      <c r="OE160" s="29">
        <f>SUM(OC110:OI110)/60</f>
        <v>0</v>
      </c>
      <c r="OF160" s="37">
        <f t="shared" si="265"/>
        <v>0</v>
      </c>
      <c r="OG160" s="37">
        <f>SUM(OC112:OI112)/60</f>
        <v>32.916666666666664</v>
      </c>
      <c r="OH160" s="59">
        <f t="shared" ref="OH160:OH167" si="297">IFERROR(OC160/OG160,"")</f>
        <v>0</v>
      </c>
      <c r="OI160" s="61"/>
      <c r="OJ160" s="36">
        <f>SUM(OJ107:OP107)/60</f>
        <v>0</v>
      </c>
      <c r="OK160" s="37">
        <f>SUM(OJ108:OP109)/60</f>
        <v>0</v>
      </c>
      <c r="OL160" s="29">
        <f>SUM(OJ110:OP110)/60</f>
        <v>0</v>
      </c>
      <c r="OM160" s="37">
        <f t="shared" si="266"/>
        <v>0</v>
      </c>
      <c r="ON160" s="37">
        <f>SUM(OJ112:OP112)/60</f>
        <v>27.416666666666668</v>
      </c>
      <c r="OO160" s="59">
        <f t="shared" ref="OO160:OO167" si="298">IFERROR(OJ160/ON160,"")</f>
        <v>0</v>
      </c>
      <c r="OP160" s="61"/>
      <c r="OQ160" s="36">
        <f>SUM(OQ107:OW107)/60</f>
        <v>0</v>
      </c>
      <c r="OR160" s="37">
        <f>SUM(OQ108:OW109)/60</f>
        <v>0</v>
      </c>
      <c r="OS160" s="29">
        <f>SUM(OQ110:OW110)/60</f>
        <v>0</v>
      </c>
      <c r="OT160" s="37">
        <f t="shared" si="267"/>
        <v>0</v>
      </c>
      <c r="OU160" s="37">
        <f>SUM(OQ112:OW112)/60</f>
        <v>27.416666666666668</v>
      </c>
      <c r="OV160" s="59">
        <f t="shared" ref="OV160:OV167" si="299">IFERROR(OQ160/OU160,"")</f>
        <v>0</v>
      </c>
      <c r="OW160" s="61"/>
      <c r="OX160" s="36">
        <f>SUM(OX107:PD107)/60</f>
        <v>0</v>
      </c>
      <c r="OY160" s="37">
        <f>SUM(OX108:PD109)/60</f>
        <v>0</v>
      </c>
      <c r="OZ160" s="29">
        <f>SUM(OX110:PD110)/60</f>
        <v>0</v>
      </c>
      <c r="PA160" s="37">
        <f t="shared" si="268"/>
        <v>0</v>
      </c>
      <c r="PB160" s="37">
        <f>SUM(OX112:PD112)/60</f>
        <v>0</v>
      </c>
      <c r="PC160" s="59" t="str">
        <f t="shared" ref="PC160:PC167" si="300">IFERROR(OX160/PB160,"")</f>
        <v/>
      </c>
      <c r="PD160" s="61"/>
      <c r="PE160" s="36">
        <f>SUM(PE107:PK107)/60</f>
        <v>0</v>
      </c>
      <c r="PF160" s="37">
        <f>SUM(PE108:PK109)/60</f>
        <v>0</v>
      </c>
      <c r="PG160" s="29">
        <f>SUM(PE110:PK110)/60</f>
        <v>0</v>
      </c>
      <c r="PH160" s="37">
        <f t="shared" si="269"/>
        <v>0</v>
      </c>
      <c r="PI160" s="37">
        <f>SUM(PE112:PK112)/60</f>
        <v>0</v>
      </c>
      <c r="PJ160" s="59" t="str">
        <f t="shared" ref="PJ160:PJ167" si="301">IFERROR(PE160/PI160,"")</f>
        <v/>
      </c>
      <c r="PK160" s="61"/>
      <c r="PL160" s="36">
        <f>SUM(PL107:PR107)/60</f>
        <v>37.25</v>
      </c>
      <c r="PM160" s="37">
        <f>SUM(PL108:PR109)/60</f>
        <v>0</v>
      </c>
      <c r="PN160" s="29">
        <f>SUM(PL110:PR110)/60</f>
        <v>0</v>
      </c>
      <c r="PO160" s="37">
        <f t="shared" si="270"/>
        <v>37.25</v>
      </c>
      <c r="PP160" s="37">
        <f>SUM(PL112:PR112)/60</f>
        <v>25.916666666666668</v>
      </c>
      <c r="PQ160" s="59">
        <f t="shared" ref="PQ160:PQ167" si="302">IFERROR(PL160/PP160,"")</f>
        <v>1.4372990353697748</v>
      </c>
      <c r="PR160" s="61"/>
    </row>
    <row r="161" spans="1:434">
      <c r="A161" s="33" t="str">
        <f t="shared" si="179"/>
        <v>P03</v>
      </c>
      <c r="B161" s="42" t="s">
        <v>2243</v>
      </c>
      <c r="C161" s="29">
        <f>SUM(C116:G116)/60</f>
        <v>0</v>
      </c>
      <c r="D161" s="37">
        <f t="shared" si="180"/>
        <v>0</v>
      </c>
      <c r="E161" s="37">
        <f>SUM(C118:G118)/60</f>
        <v>23.25</v>
      </c>
      <c r="F161" s="59" t="str">
        <f>IFERROR(#REF!/E161,"")</f>
        <v/>
      </c>
      <c r="G161" s="61"/>
      <c r="H161" s="36">
        <f>SUM(H113:N113)/60</f>
        <v>0</v>
      </c>
      <c r="I161" s="37">
        <f>SUM(H114:N115)/60</f>
        <v>0</v>
      </c>
      <c r="J161" s="29">
        <f>SUM(H116:N116)/60</f>
        <v>0</v>
      </c>
      <c r="K161" s="37">
        <f t="shared" si="181"/>
        <v>0</v>
      </c>
      <c r="L161" s="37">
        <f>SUM(H118:N118)/60</f>
        <v>38.75</v>
      </c>
      <c r="M161" s="59">
        <f t="shared" si="182"/>
        <v>0</v>
      </c>
      <c r="N161" s="61"/>
      <c r="O161" s="36">
        <f>SUM(O113:U113)/60</f>
        <v>0</v>
      </c>
      <c r="P161" s="37">
        <f>SUM(O114:U115)/60</f>
        <v>0</v>
      </c>
      <c r="Q161" s="29">
        <f>SUM(O116:U116)/60</f>
        <v>0</v>
      </c>
      <c r="R161" s="37">
        <f t="shared" si="183"/>
        <v>0</v>
      </c>
      <c r="S161" s="37">
        <f>SUM(O118:U118)/60</f>
        <v>38.75</v>
      </c>
      <c r="T161" s="59">
        <f t="shared" si="184"/>
        <v>0</v>
      </c>
      <c r="U161" s="61"/>
      <c r="V161" s="36">
        <f>SUM(V113:AB113)/60</f>
        <v>0</v>
      </c>
      <c r="W161" s="37">
        <f>SUM(V114:AB115)/60</f>
        <v>0</v>
      </c>
      <c r="X161" s="29">
        <f>SUM(V116:AB116)/60</f>
        <v>0</v>
      </c>
      <c r="Y161" s="37">
        <f t="shared" si="185"/>
        <v>0</v>
      </c>
      <c r="Z161" s="37">
        <f>SUM(V118:AB118)/60</f>
        <v>35.75</v>
      </c>
      <c r="AA161" s="59">
        <f t="shared" si="186"/>
        <v>0</v>
      </c>
      <c r="AB161" s="61"/>
      <c r="AC161" s="36">
        <f>SUM(AC113:AI113)/60</f>
        <v>0</v>
      </c>
      <c r="AD161" s="37">
        <f>SUM(AC114:AI115)/60</f>
        <v>0</v>
      </c>
      <c r="AE161" s="29">
        <f>SUM(AC116:AI116)/60</f>
        <v>0</v>
      </c>
      <c r="AF161" s="37">
        <f t="shared" si="187"/>
        <v>0</v>
      </c>
      <c r="AG161" s="37">
        <f>SUM(AC118:AI118)/60</f>
        <v>23.25</v>
      </c>
      <c r="AH161" s="59">
        <f t="shared" si="188"/>
        <v>0</v>
      </c>
      <c r="AI161" s="61"/>
      <c r="AJ161" s="36">
        <f>SUM(AJ113:AP113)/60</f>
        <v>0</v>
      </c>
      <c r="AK161" s="37">
        <f>SUM(AJ114:AP115)/60</f>
        <v>0</v>
      </c>
      <c r="AL161" s="29">
        <f>SUM(AJ116:AP116)/60</f>
        <v>0</v>
      </c>
      <c r="AM161" s="37">
        <f t="shared" si="189"/>
        <v>0</v>
      </c>
      <c r="AN161" s="37">
        <f>SUM(AJ118:AP118)/60</f>
        <v>38.75</v>
      </c>
      <c r="AO161" s="59">
        <f t="shared" si="190"/>
        <v>0</v>
      </c>
      <c r="AP161" s="61"/>
      <c r="AQ161" s="36">
        <f>SUM(AQ113:AW113)/60</f>
        <v>0</v>
      </c>
      <c r="AR161" s="37">
        <f>SUM(AQ114:AW115)/60</f>
        <v>0</v>
      </c>
      <c r="AS161" s="29">
        <f>SUM(AQ116:AW116)/60</f>
        <v>0</v>
      </c>
      <c r="AT161" s="37">
        <f t="shared" si="191"/>
        <v>0</v>
      </c>
      <c r="AU161" s="37">
        <f>SUM(AQ118:AW118)/60</f>
        <v>38.75</v>
      </c>
      <c r="AV161" s="59">
        <f t="shared" si="192"/>
        <v>0</v>
      </c>
      <c r="AW161" s="61"/>
      <c r="AX161" s="36">
        <f>SUM(AX113:BD113)/60</f>
        <v>0</v>
      </c>
      <c r="AY161" s="37">
        <f>SUM(AX114:BD115)/60</f>
        <v>0</v>
      </c>
      <c r="AZ161" s="29">
        <f>SUM(AX116:BD116)/60</f>
        <v>0</v>
      </c>
      <c r="BA161" s="37">
        <f t="shared" si="193"/>
        <v>0</v>
      </c>
      <c r="BB161" s="37">
        <f>SUM(AX118:BD118)/60</f>
        <v>38.75</v>
      </c>
      <c r="BC161" s="59">
        <f t="shared" si="194"/>
        <v>0</v>
      </c>
      <c r="BD161" s="61"/>
      <c r="BE161" s="36">
        <f>SUM(BE113:BK113)/60</f>
        <v>0</v>
      </c>
      <c r="BF161" s="37">
        <f>SUM(BE114:BK115)/60</f>
        <v>0</v>
      </c>
      <c r="BG161" s="29">
        <f>SUM(BE116:BK116)/60</f>
        <v>0</v>
      </c>
      <c r="BH161" s="37">
        <f t="shared" si="195"/>
        <v>0</v>
      </c>
      <c r="BI161" s="37">
        <f>SUM(BE118:BK118)/60</f>
        <v>38.75</v>
      </c>
      <c r="BJ161" s="59">
        <f t="shared" si="196"/>
        <v>0</v>
      </c>
      <c r="BK161" s="61"/>
      <c r="BL161" s="36">
        <f>SUM(BL113:BR113)/60</f>
        <v>0</v>
      </c>
      <c r="BM161" s="37">
        <f>SUM(BL114:BR115)/60</f>
        <v>0</v>
      </c>
      <c r="BN161" s="29">
        <f>SUM(BL116:BR116)/60</f>
        <v>0</v>
      </c>
      <c r="BO161" s="37">
        <f t="shared" si="197"/>
        <v>0</v>
      </c>
      <c r="BP161" s="37">
        <f>SUM(BL118:BR118)/60</f>
        <v>0</v>
      </c>
      <c r="BQ161" s="59" t="str">
        <f t="shared" si="198"/>
        <v/>
      </c>
      <c r="BR161" s="61"/>
      <c r="BS161" s="36">
        <f>SUM(BS113:BY113)/60</f>
        <v>0</v>
      </c>
      <c r="BT161" s="37">
        <f>SUM(BS114:BY115)/60</f>
        <v>0</v>
      </c>
      <c r="BU161" s="29">
        <f>SUM(BS116:BY116)/60</f>
        <v>0</v>
      </c>
      <c r="BV161" s="37">
        <f t="shared" si="199"/>
        <v>0</v>
      </c>
      <c r="BW161" s="37">
        <f>SUM(BS118:BY118)/60</f>
        <v>0</v>
      </c>
      <c r="BX161" s="59" t="str">
        <f t="shared" si="200"/>
        <v/>
      </c>
      <c r="BY161" s="61"/>
      <c r="BZ161" s="36">
        <f>SUM(BZ113:CF113)/60</f>
        <v>0</v>
      </c>
      <c r="CA161" s="37">
        <f>SUM(BZ114:CF115)/60</f>
        <v>0</v>
      </c>
      <c r="CB161" s="29">
        <f>SUM(BZ116:CF116)/60</f>
        <v>0</v>
      </c>
      <c r="CC161" s="37">
        <f t="shared" si="201"/>
        <v>0</v>
      </c>
      <c r="CD161" s="37">
        <f>SUM(BZ118:CF118)/60</f>
        <v>0</v>
      </c>
      <c r="CE161" s="59" t="str">
        <f t="shared" si="202"/>
        <v/>
      </c>
      <c r="CF161" s="61"/>
      <c r="CG161" s="36">
        <f>SUM(CG113:CM113)/60</f>
        <v>0</v>
      </c>
      <c r="CH161" s="37">
        <f>SUM(CG114:CM115)/60</f>
        <v>0</v>
      </c>
      <c r="CI161" s="29">
        <f>SUM(CG116:CM116)/60</f>
        <v>0</v>
      </c>
      <c r="CJ161" s="37">
        <f t="shared" si="203"/>
        <v>0</v>
      </c>
      <c r="CK161" s="37">
        <f>SUM(CG118:CM118)/60</f>
        <v>0</v>
      </c>
      <c r="CL161" s="59" t="str">
        <f t="shared" si="204"/>
        <v/>
      </c>
      <c r="CM161" s="61"/>
      <c r="CN161" s="36">
        <f>SUM(CN113:CT113)/60</f>
        <v>0</v>
      </c>
      <c r="CO161" s="37">
        <f>SUM(CN114:CT115)/60</f>
        <v>0</v>
      </c>
      <c r="CP161" s="29">
        <f>SUM(CN116:CT116)/60</f>
        <v>0</v>
      </c>
      <c r="CQ161" s="37">
        <f t="shared" si="205"/>
        <v>0</v>
      </c>
      <c r="CR161" s="37">
        <f>SUM(CN118:CT118)/60</f>
        <v>23.25</v>
      </c>
      <c r="CS161" s="59">
        <f t="shared" si="206"/>
        <v>0</v>
      </c>
      <c r="CT161" s="61"/>
      <c r="CU161" s="36">
        <f>SUM(CU113:DA113)/60</f>
        <v>0</v>
      </c>
      <c r="CV161" s="37">
        <f>SUM(CU114:DA115)/60</f>
        <v>0</v>
      </c>
      <c r="CW161" s="29">
        <f>SUM(CU116:DA116)/60</f>
        <v>0</v>
      </c>
      <c r="CX161" s="37">
        <f t="shared" si="207"/>
        <v>0</v>
      </c>
      <c r="CY161" s="37">
        <f>SUM(CU118:DA118)/60</f>
        <v>38.75</v>
      </c>
      <c r="CZ161" s="59">
        <f t="shared" si="208"/>
        <v>0</v>
      </c>
      <c r="DA161" s="61"/>
      <c r="DB161" s="36">
        <f>SUM(DB113:DH113)/60</f>
        <v>0</v>
      </c>
      <c r="DC161" s="37">
        <f>SUM(DB114:DH115)/60</f>
        <v>0</v>
      </c>
      <c r="DD161" s="29">
        <f>SUM(DB116:DH116)/60</f>
        <v>0</v>
      </c>
      <c r="DE161" s="37">
        <f t="shared" si="209"/>
        <v>0</v>
      </c>
      <c r="DF161" s="37">
        <f>SUM(DB118:DH118)/60</f>
        <v>15.5</v>
      </c>
      <c r="DG161" s="59">
        <f t="shared" si="210"/>
        <v>0</v>
      </c>
      <c r="DH161" s="61"/>
      <c r="DI161" s="36">
        <f>SUM(DI113:DO113)/60</f>
        <v>0</v>
      </c>
      <c r="DJ161" s="37">
        <f>SUM(DI114:DO115)/60</f>
        <v>0</v>
      </c>
      <c r="DK161" s="29">
        <f>SUM(DI116:DO116)/60</f>
        <v>0</v>
      </c>
      <c r="DL161" s="37">
        <f t="shared" si="211"/>
        <v>0</v>
      </c>
      <c r="DM161" s="37">
        <f>SUM(DI118:DO118)/60</f>
        <v>38.75</v>
      </c>
      <c r="DN161" s="59">
        <f t="shared" si="212"/>
        <v>0</v>
      </c>
      <c r="DO161" s="61"/>
      <c r="DP161" s="36">
        <f>SUM(DP113:DV113)/60</f>
        <v>0</v>
      </c>
      <c r="DQ161" s="37">
        <f>SUM(DP114:DV115)/60</f>
        <v>0</v>
      </c>
      <c r="DR161" s="29">
        <f>SUM(DP116:DV116)/60</f>
        <v>0</v>
      </c>
      <c r="DS161" s="37">
        <f t="shared" si="213"/>
        <v>0</v>
      </c>
      <c r="DT161" s="37">
        <f>SUM(DP118:DV118)/60</f>
        <v>25.75</v>
      </c>
      <c r="DU161" s="59">
        <f t="shared" si="214"/>
        <v>0</v>
      </c>
      <c r="DV161" s="61"/>
      <c r="DW161" s="36">
        <f>SUM(DW113:EC113)/60</f>
        <v>0</v>
      </c>
      <c r="DX161" s="37">
        <f>SUM(DW114:EC115)/60</f>
        <v>0</v>
      </c>
      <c r="DY161" s="29">
        <f>SUM(DW116:EC116)/60</f>
        <v>0</v>
      </c>
      <c r="DZ161" s="37">
        <f t="shared" si="215"/>
        <v>0</v>
      </c>
      <c r="EA161" s="37">
        <f>SUM(DW118:EC118)/60</f>
        <v>31</v>
      </c>
      <c r="EB161" s="59">
        <f t="shared" si="216"/>
        <v>0</v>
      </c>
      <c r="EC161" s="61"/>
      <c r="ED161" s="36">
        <f>SUM(ED113:EJ113)/60</f>
        <v>0</v>
      </c>
      <c r="EE161" s="37">
        <f>SUM(ED114:EJ115)/60</f>
        <v>0</v>
      </c>
      <c r="EF161" s="29">
        <f>SUM(ED116:EJ116)/60</f>
        <v>0</v>
      </c>
      <c r="EG161" s="37">
        <f t="shared" si="217"/>
        <v>0</v>
      </c>
      <c r="EH161" s="37">
        <f>SUM(ED118:EJ118)/60</f>
        <v>27.766666666666666</v>
      </c>
      <c r="EI161" s="59">
        <f t="shared" si="218"/>
        <v>0</v>
      </c>
      <c r="EJ161" s="61"/>
      <c r="EK161" s="36">
        <f>SUM(EK113:EQ113)/60</f>
        <v>0</v>
      </c>
      <c r="EL161" s="37">
        <f>SUM(EK114:EQ115)/60</f>
        <v>0</v>
      </c>
      <c r="EM161" s="29">
        <f>SUM(EK116:EQ116)/60</f>
        <v>0</v>
      </c>
      <c r="EN161" s="37">
        <f t="shared" si="219"/>
        <v>0</v>
      </c>
      <c r="EO161" s="37">
        <f>SUM(EK118:EQ118)/60</f>
        <v>23.083333333333332</v>
      </c>
      <c r="EP161" s="59">
        <f t="shared" si="220"/>
        <v>0</v>
      </c>
      <c r="EQ161" s="61"/>
      <c r="ER161" s="36">
        <f>SUM(ER113:EX113)/60</f>
        <v>0</v>
      </c>
      <c r="ES161" s="37">
        <f>SUM(ER114:EX115)/60</f>
        <v>0</v>
      </c>
      <c r="ET161" s="29">
        <f>SUM(ER116:EX116)/60</f>
        <v>0</v>
      </c>
      <c r="EU161" s="37">
        <f t="shared" si="221"/>
        <v>0</v>
      </c>
      <c r="EV161" s="37">
        <f>SUM(ER118:EX118)/60</f>
        <v>28.583333333333332</v>
      </c>
      <c r="EW161" s="59">
        <f t="shared" si="222"/>
        <v>0</v>
      </c>
      <c r="EX161" s="61"/>
      <c r="EY161" s="36">
        <f>SUM(EY113:FE113)/60</f>
        <v>0</v>
      </c>
      <c r="EZ161" s="37">
        <f>SUM(EY114:FE115)/60</f>
        <v>0</v>
      </c>
      <c r="FA161" s="29">
        <f>SUM(EY116:FE116)/60</f>
        <v>0</v>
      </c>
      <c r="FB161" s="37">
        <f t="shared" si="223"/>
        <v>0</v>
      </c>
      <c r="FC161" s="37">
        <f>SUM(EY118:FE118)/60</f>
        <v>6.25</v>
      </c>
      <c r="FD161" s="59">
        <f t="shared" si="224"/>
        <v>0</v>
      </c>
      <c r="FE161" s="61"/>
      <c r="FF161" s="36">
        <f>SUM(FF113:FL113)/60</f>
        <v>0</v>
      </c>
      <c r="FG161" s="37">
        <f>SUM(FF114:FL115)/60</f>
        <v>0</v>
      </c>
      <c r="FH161" s="29">
        <f>SUM(FF116:FL116)/60</f>
        <v>0</v>
      </c>
      <c r="FI161" s="37">
        <f t="shared" si="225"/>
        <v>0</v>
      </c>
      <c r="FJ161" s="37">
        <f>SUM(FF118:FL118)/60</f>
        <v>35</v>
      </c>
      <c r="FK161" s="59">
        <f t="shared" si="226"/>
        <v>0</v>
      </c>
      <c r="FL161" s="61"/>
      <c r="FM161" s="36">
        <f>SUM(FM113:FS113)/60</f>
        <v>0</v>
      </c>
      <c r="FN161" s="37">
        <f>SUM(FM114:FS115)/60</f>
        <v>0</v>
      </c>
      <c r="FO161" s="29">
        <f>SUM(FM116:FS116)/60</f>
        <v>0</v>
      </c>
      <c r="FP161" s="37">
        <f t="shared" si="227"/>
        <v>0</v>
      </c>
      <c r="FQ161" s="37">
        <f>SUM(FM118:FS118)/60</f>
        <v>21.466666666666665</v>
      </c>
      <c r="FR161" s="59">
        <f t="shared" si="228"/>
        <v>0</v>
      </c>
      <c r="FS161" s="61"/>
      <c r="FT161" s="36">
        <f>SUM(FT113:FZ113)/60</f>
        <v>0</v>
      </c>
      <c r="FU161" s="37">
        <f>SUM(FT114:FZ115)/60</f>
        <v>0</v>
      </c>
      <c r="FV161" s="29">
        <f>SUM(FT116:FZ116)/60</f>
        <v>0</v>
      </c>
      <c r="FW161" s="37">
        <f t="shared" si="229"/>
        <v>0</v>
      </c>
      <c r="FX161" s="37">
        <f>SUM(FT118:FZ118)/60</f>
        <v>35.583333333333336</v>
      </c>
      <c r="FY161" s="59">
        <f t="shared" si="230"/>
        <v>0</v>
      </c>
      <c r="FZ161" s="61"/>
      <c r="GA161" s="36">
        <f>SUM(GA113:GG113)/60</f>
        <v>0</v>
      </c>
      <c r="GB161" s="37">
        <f>SUM(GA114:GG115)/60</f>
        <v>0</v>
      </c>
      <c r="GC161" s="29">
        <f>SUM(GA116:GG116)/60</f>
        <v>0</v>
      </c>
      <c r="GD161" s="37">
        <f t="shared" si="231"/>
        <v>0</v>
      </c>
      <c r="GE161" s="37">
        <f>SUM(GA118:GG118)/60</f>
        <v>19.45</v>
      </c>
      <c r="GF161" s="59">
        <f t="shared" si="232"/>
        <v>0</v>
      </c>
      <c r="GG161" s="61"/>
      <c r="GH161" s="36">
        <f>SUM(GH113:GN113)/60</f>
        <v>0</v>
      </c>
      <c r="GI161" s="37">
        <f>SUM(GH114:GN115)/60</f>
        <v>0</v>
      </c>
      <c r="GJ161" s="29">
        <f>SUM(GH116:GN116)/60</f>
        <v>0</v>
      </c>
      <c r="GK161" s="37">
        <f t="shared" si="233"/>
        <v>0</v>
      </c>
      <c r="GL161" s="37">
        <f>SUM(GH118:GN118)/60</f>
        <v>20.5</v>
      </c>
      <c r="GM161" s="59">
        <f t="shared" si="234"/>
        <v>0</v>
      </c>
      <c r="GN161" s="61"/>
      <c r="GO161" s="36">
        <f>SUM(GO113:GU113)/60</f>
        <v>0</v>
      </c>
      <c r="GP161" s="37">
        <f>SUM(GO114:GU115)/60</f>
        <v>0</v>
      </c>
      <c r="GQ161" s="29">
        <f>SUM(GO116:GU116)/60</f>
        <v>0</v>
      </c>
      <c r="GR161" s="37">
        <f t="shared" si="235"/>
        <v>0</v>
      </c>
      <c r="GS161" s="37">
        <f>SUM(GO118:GU118)/60</f>
        <v>19.95</v>
      </c>
      <c r="GT161" s="59">
        <f t="shared" si="236"/>
        <v>0</v>
      </c>
      <c r="GU161" s="61"/>
      <c r="GV161" s="36">
        <f>SUM(GV113:HB113)/60</f>
        <v>0</v>
      </c>
      <c r="GW161" s="37">
        <f>SUM(GV114:HB115)/60</f>
        <v>0</v>
      </c>
      <c r="GX161" s="29">
        <f>SUM(GV116:HB116)/60</f>
        <v>0</v>
      </c>
      <c r="GY161" s="37">
        <f t="shared" si="237"/>
        <v>0</v>
      </c>
      <c r="GZ161" s="37">
        <f>SUM(GV118:HB118)/60</f>
        <v>13.416666666666666</v>
      </c>
      <c r="HA161" s="59">
        <f t="shared" si="238"/>
        <v>0</v>
      </c>
      <c r="HB161" s="61"/>
      <c r="HC161" s="36">
        <f>SUM(HC113:HI113)/60</f>
        <v>0</v>
      </c>
      <c r="HD161" s="37">
        <f>SUM(HC114:HI115)/60</f>
        <v>0</v>
      </c>
      <c r="HE161" s="29">
        <f>SUM(HC116:HI116)/60</f>
        <v>0</v>
      </c>
      <c r="HF161" s="37">
        <f t="shared" si="239"/>
        <v>0</v>
      </c>
      <c r="HG161" s="37">
        <f>SUM(HC118:HI118)/60</f>
        <v>38.116666666666667</v>
      </c>
      <c r="HH161" s="59">
        <f t="shared" si="271"/>
        <v>0</v>
      </c>
      <c r="HI161" s="61"/>
      <c r="HJ161" s="36">
        <f>SUM(HJ113:HP113)/60</f>
        <v>0</v>
      </c>
      <c r="HK161" s="37">
        <f>SUM(HJ114:HP115)/60</f>
        <v>0</v>
      </c>
      <c r="HL161" s="29">
        <f>SUM(HJ116:HP116)/60</f>
        <v>0</v>
      </c>
      <c r="HM161" s="37">
        <f t="shared" si="240"/>
        <v>0</v>
      </c>
      <c r="HN161" s="37">
        <f>SUM(HJ118:HP118)/60</f>
        <v>35.133333333333333</v>
      </c>
      <c r="HO161" s="59">
        <f t="shared" si="272"/>
        <v>0</v>
      </c>
      <c r="HP161" s="61"/>
      <c r="HQ161" s="36">
        <f>SUM(HQ113:HW113)/60</f>
        <v>0</v>
      </c>
      <c r="HR161" s="37">
        <f>SUM(HQ114:HW115)/60</f>
        <v>0</v>
      </c>
      <c r="HS161" s="29">
        <f>SUM(HQ116:HW116)/60</f>
        <v>0</v>
      </c>
      <c r="HT161" s="37">
        <f t="shared" si="241"/>
        <v>0</v>
      </c>
      <c r="HU161" s="37">
        <f>SUM(HQ118:HW118)/60</f>
        <v>35.75</v>
      </c>
      <c r="HV161" s="59">
        <f t="shared" si="273"/>
        <v>0</v>
      </c>
      <c r="HW161" s="61"/>
      <c r="HX161" s="36">
        <f>SUM(HX113:ID113)/60</f>
        <v>0</v>
      </c>
      <c r="HY161" s="37">
        <f>SUM(HX114:ID115)/60</f>
        <v>0</v>
      </c>
      <c r="HZ161" s="29">
        <f>SUM(HX116:ID116)/60</f>
        <v>0</v>
      </c>
      <c r="IA161" s="37">
        <f t="shared" si="242"/>
        <v>0</v>
      </c>
      <c r="IB161" s="37">
        <f>SUM(HX118:ID118)/60</f>
        <v>26.566666666666666</v>
      </c>
      <c r="IC161" s="59">
        <f t="shared" si="274"/>
        <v>0</v>
      </c>
      <c r="ID161" s="61"/>
      <c r="IE161" s="36">
        <f>SUM(IE113:IK113)/60</f>
        <v>0</v>
      </c>
      <c r="IF161" s="37">
        <f>SUM(IE114:IK115)/60</f>
        <v>0</v>
      </c>
      <c r="IG161" s="29">
        <f>SUM(IE116:IK116)/60</f>
        <v>0</v>
      </c>
      <c r="IH161" s="37">
        <f t="shared" si="243"/>
        <v>0</v>
      </c>
      <c r="II161" s="37">
        <f>SUM(IE118:IK118)/60</f>
        <v>0</v>
      </c>
      <c r="IJ161" s="59" t="str">
        <f t="shared" si="275"/>
        <v/>
      </c>
      <c r="IK161" s="61"/>
      <c r="IL161" s="36">
        <f>SUM(IL113:IR113)/60</f>
        <v>0</v>
      </c>
      <c r="IM161" s="37">
        <f>SUM(IL114:IR115)/60</f>
        <v>0</v>
      </c>
      <c r="IN161" s="29">
        <f>SUM(IL116:IR116)/60</f>
        <v>0</v>
      </c>
      <c r="IO161" s="37">
        <f t="shared" si="244"/>
        <v>0</v>
      </c>
      <c r="IP161" s="37">
        <f>SUM(IL118:IR118)/60</f>
        <v>0</v>
      </c>
      <c r="IQ161" s="59" t="str">
        <f t="shared" si="276"/>
        <v/>
      </c>
      <c r="IR161" s="61"/>
      <c r="IS161" s="36">
        <f>SUM(IS113:IY113)/60</f>
        <v>0</v>
      </c>
      <c r="IT161" s="37">
        <f>SUM(IS114:IY115)/60</f>
        <v>0</v>
      </c>
      <c r="IU161" s="29">
        <f>SUM(IS116:IY116)/60</f>
        <v>0</v>
      </c>
      <c r="IV161" s="37">
        <f t="shared" si="245"/>
        <v>0</v>
      </c>
      <c r="IW161" s="37">
        <f>SUM(IS118:IY118)/60</f>
        <v>23.25</v>
      </c>
      <c r="IX161" s="59">
        <f t="shared" si="277"/>
        <v>0</v>
      </c>
      <c r="IY161" s="61"/>
      <c r="IZ161" s="36">
        <f>SUM(IZ113:JF113)/60</f>
        <v>0</v>
      </c>
      <c r="JA161" s="37">
        <f>SUM(IZ114:JF115)/60</f>
        <v>0</v>
      </c>
      <c r="JB161" s="29">
        <f>SUM(IZ116:JF116)/60</f>
        <v>0</v>
      </c>
      <c r="JC161" s="37">
        <f t="shared" si="246"/>
        <v>0</v>
      </c>
      <c r="JD161" s="37">
        <f>SUM(IZ118:JF118)/60</f>
        <v>13.966666666666667</v>
      </c>
      <c r="JE161" s="59">
        <f t="shared" si="278"/>
        <v>0</v>
      </c>
      <c r="JF161" s="61"/>
      <c r="JG161" s="36">
        <f>SUM(JG113:JM113)/60</f>
        <v>0</v>
      </c>
      <c r="JH161" s="37">
        <f>SUM(JG114:JM115)/60</f>
        <v>0</v>
      </c>
      <c r="JI161" s="29">
        <f>SUM(JG116:JM116)/60</f>
        <v>0</v>
      </c>
      <c r="JJ161" s="37">
        <f t="shared" si="247"/>
        <v>0</v>
      </c>
      <c r="JK161" s="37">
        <f>SUM(JG118:JM118)/60</f>
        <v>18.600000000000001</v>
      </c>
      <c r="JL161" s="59">
        <f t="shared" si="279"/>
        <v>0</v>
      </c>
      <c r="JM161" s="61"/>
      <c r="JN161" s="36">
        <f>SUM(JN113:JT113)/60</f>
        <v>0</v>
      </c>
      <c r="JO161" s="37">
        <f>SUM(JN114:JT115)/60</f>
        <v>0</v>
      </c>
      <c r="JP161" s="29">
        <f>SUM(JN116:JT116)/60</f>
        <v>0</v>
      </c>
      <c r="JQ161" s="37">
        <f t="shared" si="248"/>
        <v>0</v>
      </c>
      <c r="JR161" s="37">
        <f>SUM(JN118:JT118)/60</f>
        <v>0</v>
      </c>
      <c r="JS161" s="59" t="str">
        <f t="shared" si="280"/>
        <v/>
      </c>
      <c r="JT161" s="61"/>
      <c r="JU161" s="36">
        <f>SUM(JU113:KA113)/60</f>
        <v>0</v>
      </c>
      <c r="JV161" s="37">
        <f>SUM(JU114:KA115)/60</f>
        <v>0</v>
      </c>
      <c r="JW161" s="29">
        <f>SUM(JU116:KA116)/60</f>
        <v>0</v>
      </c>
      <c r="JX161" s="37">
        <f t="shared" si="249"/>
        <v>0</v>
      </c>
      <c r="JY161" s="37">
        <f>SUM(JU118:KA118)/60</f>
        <v>20.85</v>
      </c>
      <c r="JZ161" s="59">
        <f t="shared" si="281"/>
        <v>0</v>
      </c>
      <c r="KA161" s="61"/>
      <c r="KB161" s="36">
        <f>SUM(KB113:KH113)/60</f>
        <v>0</v>
      </c>
      <c r="KC161" s="37">
        <f>SUM(KB114:KH115)/60</f>
        <v>0</v>
      </c>
      <c r="KD161" s="29">
        <f>SUM(KB116:KH116)/60</f>
        <v>0</v>
      </c>
      <c r="KE161" s="37">
        <f t="shared" si="250"/>
        <v>0</v>
      </c>
      <c r="KF161" s="37">
        <f>SUM(KB118:KH118)/60</f>
        <v>32.333333333333336</v>
      </c>
      <c r="KG161" s="59">
        <f t="shared" si="282"/>
        <v>0</v>
      </c>
      <c r="KH161" s="61"/>
      <c r="KI161" s="36">
        <f>SUM(KI113:KO113)/60</f>
        <v>0</v>
      </c>
      <c r="KJ161" s="37">
        <f>SUM(KI114:KO115)/60</f>
        <v>0</v>
      </c>
      <c r="KK161" s="29">
        <f>SUM(KI116:KO116)/60</f>
        <v>0</v>
      </c>
      <c r="KL161" s="37">
        <f t="shared" si="251"/>
        <v>0</v>
      </c>
      <c r="KM161" s="37">
        <f>SUM(KI118:KO118)/60</f>
        <v>29.166666666666668</v>
      </c>
      <c r="KN161" s="59">
        <f t="shared" si="283"/>
        <v>0</v>
      </c>
      <c r="KO161" s="61"/>
      <c r="KP161" s="36">
        <f>SUM(KP113:KV113)/60</f>
        <v>0</v>
      </c>
      <c r="KQ161" s="37">
        <f>SUM(KP114:KV115)/60</f>
        <v>0</v>
      </c>
      <c r="KR161" s="29">
        <f>SUM(KP116:KV116)/60</f>
        <v>0</v>
      </c>
      <c r="KS161" s="37">
        <f t="shared" si="252"/>
        <v>0</v>
      </c>
      <c r="KT161" s="37">
        <f>SUM(KP118:KV118)/60</f>
        <v>32.25</v>
      </c>
      <c r="KU161" s="59">
        <f t="shared" si="284"/>
        <v>0</v>
      </c>
      <c r="KV161" s="61"/>
      <c r="KW161" s="36">
        <f>SUM(KW113:LC113)/60</f>
        <v>0</v>
      </c>
      <c r="KX161" s="37">
        <f>SUM(KW114:LC115)/60</f>
        <v>0</v>
      </c>
      <c r="KY161" s="29">
        <f>SUM(KW116:LC116)/60</f>
        <v>0</v>
      </c>
      <c r="KZ161" s="37">
        <f t="shared" si="253"/>
        <v>0</v>
      </c>
      <c r="LA161" s="37">
        <f>SUM(KW118:LC118)/60</f>
        <v>31.466666666666665</v>
      </c>
      <c r="LB161" s="59">
        <f t="shared" si="285"/>
        <v>0</v>
      </c>
      <c r="LC161" s="61"/>
      <c r="LD161" s="36">
        <f>SUM(LD113:LJ113)/60</f>
        <v>0</v>
      </c>
      <c r="LE161" s="37">
        <f>SUM(LD114:LJ115)/60</f>
        <v>0</v>
      </c>
      <c r="LF161" s="29">
        <f>SUM(LD116:LJ116)/60</f>
        <v>0</v>
      </c>
      <c r="LG161" s="37">
        <f t="shared" si="254"/>
        <v>0</v>
      </c>
      <c r="LH161" s="37">
        <f>SUM(LD118:LJ118)/60</f>
        <v>25.533333333333335</v>
      </c>
      <c r="LI161" s="59">
        <f t="shared" si="286"/>
        <v>0</v>
      </c>
      <c r="LJ161" s="61"/>
      <c r="LK161" s="36">
        <f>SUM(LK113:LQ113)/60</f>
        <v>0</v>
      </c>
      <c r="LL161" s="37">
        <f>SUM(LK114:LQ115)/60</f>
        <v>0</v>
      </c>
      <c r="LM161" s="29">
        <f>SUM(LK116:LQ116)/60</f>
        <v>0</v>
      </c>
      <c r="LN161" s="37">
        <f t="shared" si="255"/>
        <v>0</v>
      </c>
      <c r="LO161" s="37">
        <f>SUM(LK118:LQ118)/60</f>
        <v>16.583333333333332</v>
      </c>
      <c r="LP161" s="59">
        <f t="shared" si="287"/>
        <v>0</v>
      </c>
      <c r="LQ161" s="61"/>
      <c r="LR161" s="36">
        <f>SUM(LR113:LX113)/60</f>
        <v>0</v>
      </c>
      <c r="LS161" s="37">
        <f>SUM(LR114:LX115)/60</f>
        <v>0</v>
      </c>
      <c r="LT161" s="29">
        <f>SUM(LR116:LX116)/60</f>
        <v>0</v>
      </c>
      <c r="LU161" s="37">
        <f t="shared" si="256"/>
        <v>0</v>
      </c>
      <c r="LV161" s="37">
        <f>SUM(LR118:LX118)/60</f>
        <v>27.666666666666668</v>
      </c>
      <c r="LW161" s="59">
        <f t="shared" si="288"/>
        <v>0</v>
      </c>
      <c r="LX161" s="61"/>
      <c r="LY161" s="36">
        <f>SUM(LY113:ME113)/60</f>
        <v>0</v>
      </c>
      <c r="LZ161" s="37">
        <f>SUM(LY114:ME115)/60</f>
        <v>0</v>
      </c>
      <c r="MA161" s="29">
        <f>SUM(LY116:ME116)/60</f>
        <v>0</v>
      </c>
      <c r="MB161" s="37">
        <f t="shared" si="257"/>
        <v>0</v>
      </c>
      <c r="MC161" s="37">
        <f>SUM(LY118:ME118)/60</f>
        <v>31.783333333333335</v>
      </c>
      <c r="MD161" s="59">
        <f t="shared" si="289"/>
        <v>0</v>
      </c>
      <c r="ME161" s="61"/>
      <c r="MF161" s="36">
        <f>SUM(MF113:ML113)/60</f>
        <v>0</v>
      </c>
      <c r="MG161" s="37">
        <f>SUM(MF114:ML115)/60</f>
        <v>0</v>
      </c>
      <c r="MH161" s="29">
        <f>SUM(MF116:ML116)/60</f>
        <v>0</v>
      </c>
      <c r="MI161" s="37">
        <f t="shared" si="258"/>
        <v>0</v>
      </c>
      <c r="MJ161" s="37">
        <f>SUM(MF118:ML118)/60</f>
        <v>33.583333333333336</v>
      </c>
      <c r="MK161" s="59">
        <f t="shared" si="290"/>
        <v>0</v>
      </c>
      <c r="ML161" s="61"/>
      <c r="MM161" s="36">
        <f>SUM(MM113:MS113)/60</f>
        <v>0</v>
      </c>
      <c r="MN161" s="37">
        <f>SUM(MM114:MS115)/60</f>
        <v>0</v>
      </c>
      <c r="MO161" s="29">
        <f>SUM(MM116:MS116)/60</f>
        <v>0</v>
      </c>
      <c r="MP161" s="37">
        <f t="shared" si="259"/>
        <v>0</v>
      </c>
      <c r="MQ161" s="37">
        <f>SUM(MM118:MS118)/60</f>
        <v>26.166666666666668</v>
      </c>
      <c r="MR161" s="59">
        <f t="shared" si="291"/>
        <v>0</v>
      </c>
      <c r="MS161" s="61"/>
      <c r="MT161" s="36">
        <f>SUM(MT113:MZ113)/60</f>
        <v>0</v>
      </c>
      <c r="MU161" s="37">
        <f>SUM(MT114:MZ115)/60</f>
        <v>0</v>
      </c>
      <c r="MV161" s="29">
        <f>SUM(MT116:MZ116)/60</f>
        <v>0</v>
      </c>
      <c r="MW161" s="37">
        <f t="shared" si="260"/>
        <v>0</v>
      </c>
      <c r="MX161" s="37">
        <f>SUM(MT118:MZ118)/60</f>
        <v>23.95</v>
      </c>
      <c r="MY161" s="59">
        <f t="shared" si="292"/>
        <v>0</v>
      </c>
      <c r="MZ161" s="61"/>
      <c r="NA161" s="36">
        <f>SUM(NA113:NG113)/60</f>
        <v>0</v>
      </c>
      <c r="NB161" s="37">
        <f>SUM(NA114:NG115)/60</f>
        <v>0</v>
      </c>
      <c r="NC161" s="29">
        <f>SUM(NA116:NG116)/60</f>
        <v>0</v>
      </c>
      <c r="ND161" s="37">
        <f t="shared" si="261"/>
        <v>0</v>
      </c>
      <c r="NE161" s="37">
        <f>SUM(NA118:NG118)/60</f>
        <v>23.95</v>
      </c>
      <c r="NF161" s="59">
        <f t="shared" si="293"/>
        <v>0</v>
      </c>
      <c r="NG161" s="61"/>
      <c r="NH161" s="36">
        <f>SUM(NH113:NN113)/60</f>
        <v>0</v>
      </c>
      <c r="NI161" s="37">
        <f>SUM(NH114:NN115)/60</f>
        <v>0</v>
      </c>
      <c r="NJ161" s="29">
        <f>SUM(NH116:NN116)/60</f>
        <v>0</v>
      </c>
      <c r="NK161" s="37">
        <f t="shared" si="262"/>
        <v>0</v>
      </c>
      <c r="NL161" s="37">
        <f>SUM(NH118:NN118)/60</f>
        <v>28.583333333333332</v>
      </c>
      <c r="NM161" s="59">
        <f t="shared" si="294"/>
        <v>0</v>
      </c>
      <c r="NN161" s="61"/>
      <c r="NO161" s="36">
        <f>SUM(NO113:NU113)/60</f>
        <v>0</v>
      </c>
      <c r="NP161" s="37">
        <f>SUM(NO114:NU115)/60</f>
        <v>0</v>
      </c>
      <c r="NQ161" s="29">
        <f>SUM(NO116:NU116)/60</f>
        <v>0</v>
      </c>
      <c r="NR161" s="37">
        <f t="shared" si="263"/>
        <v>0</v>
      </c>
      <c r="NS161" s="37">
        <f>SUM(NO118:NU118)/60</f>
        <v>12.333333333333334</v>
      </c>
      <c r="NT161" s="59">
        <f t="shared" si="295"/>
        <v>0</v>
      </c>
      <c r="NU161" s="61"/>
      <c r="NV161" s="36">
        <f>SUM(NV113:OB113)/60</f>
        <v>0</v>
      </c>
      <c r="NW161" s="37">
        <f>SUM(NV114:OB115)/60</f>
        <v>0</v>
      </c>
      <c r="NX161" s="29">
        <f>SUM(NV116:OB116)/60</f>
        <v>0</v>
      </c>
      <c r="NY161" s="37">
        <f t="shared" si="264"/>
        <v>0</v>
      </c>
      <c r="NZ161" s="37">
        <f>SUM(NV118:OB118)/60</f>
        <v>18.333333333333332</v>
      </c>
      <c r="OA161" s="59">
        <f t="shared" si="296"/>
        <v>0</v>
      </c>
      <c r="OB161" s="61"/>
      <c r="OC161" s="36">
        <f>SUM(OC113:OI113)/60</f>
        <v>0</v>
      </c>
      <c r="OD161" s="37">
        <f>SUM(OC114:OI115)/60</f>
        <v>0</v>
      </c>
      <c r="OE161" s="29">
        <f>SUM(OC116:OI116)/60</f>
        <v>0</v>
      </c>
      <c r="OF161" s="37">
        <f t="shared" si="265"/>
        <v>0</v>
      </c>
      <c r="OG161" s="37">
        <f>SUM(OC118:OI118)/60</f>
        <v>0</v>
      </c>
      <c r="OH161" s="59" t="str">
        <f t="shared" si="297"/>
        <v/>
      </c>
      <c r="OI161" s="61"/>
      <c r="OJ161" s="36">
        <f>SUM(OJ113:OP113)/60</f>
        <v>0</v>
      </c>
      <c r="OK161" s="37">
        <f>SUM(OJ114:OP115)/60</f>
        <v>0</v>
      </c>
      <c r="OL161" s="29">
        <f>SUM(OJ116:OP116)/60</f>
        <v>0</v>
      </c>
      <c r="OM161" s="37">
        <f t="shared" si="266"/>
        <v>0</v>
      </c>
      <c r="ON161" s="37">
        <f>SUM(OJ118:OP118)/60</f>
        <v>23.25</v>
      </c>
      <c r="OO161" s="59">
        <f t="shared" si="298"/>
        <v>0</v>
      </c>
      <c r="OP161" s="61"/>
      <c r="OQ161" s="36">
        <f>SUM(OQ113:OW113)/60</f>
        <v>0</v>
      </c>
      <c r="OR161" s="37">
        <f>SUM(OQ114:OW115)/60</f>
        <v>0</v>
      </c>
      <c r="OS161" s="29">
        <f>SUM(OQ116:OW116)/60</f>
        <v>0</v>
      </c>
      <c r="OT161" s="37">
        <f t="shared" si="267"/>
        <v>0</v>
      </c>
      <c r="OU161" s="37">
        <f>SUM(OQ118:OW118)/60</f>
        <v>20.316666666666666</v>
      </c>
      <c r="OV161" s="59">
        <f t="shared" si="299"/>
        <v>0</v>
      </c>
      <c r="OW161" s="61"/>
      <c r="OX161" s="36">
        <f>SUM(OX113:PD113)/60</f>
        <v>0</v>
      </c>
      <c r="OY161" s="37">
        <f>SUM(OX114:PD115)/60</f>
        <v>0</v>
      </c>
      <c r="OZ161" s="29">
        <f>SUM(OX116:PD116)/60</f>
        <v>0</v>
      </c>
      <c r="PA161" s="37">
        <f t="shared" si="268"/>
        <v>0</v>
      </c>
      <c r="PB161" s="37">
        <f>SUM(OX118:PD118)/60</f>
        <v>19.350000000000001</v>
      </c>
      <c r="PC161" s="59">
        <f t="shared" si="300"/>
        <v>0</v>
      </c>
      <c r="PD161" s="61"/>
      <c r="PE161" s="36">
        <f>SUM(PE113:PK113)/60</f>
        <v>0</v>
      </c>
      <c r="PF161" s="37">
        <f>SUM(PE114:PK115)/60</f>
        <v>0</v>
      </c>
      <c r="PG161" s="29">
        <f>SUM(PE116:PK116)/60</f>
        <v>0</v>
      </c>
      <c r="PH161" s="37">
        <f t="shared" si="269"/>
        <v>0</v>
      </c>
      <c r="PI161" s="37">
        <f>SUM(PE118:PK118)/60</f>
        <v>26.766666666666666</v>
      </c>
      <c r="PJ161" s="59">
        <f t="shared" si="301"/>
        <v>0</v>
      </c>
      <c r="PK161" s="61"/>
      <c r="PL161" s="36">
        <f>SUM(PL113:PR113)/60</f>
        <v>21.466666666666665</v>
      </c>
      <c r="PM161" s="37">
        <f>SUM(PL114:PR115)/60</f>
        <v>0</v>
      </c>
      <c r="PN161" s="29">
        <f>SUM(PL116:PR116)/60</f>
        <v>0</v>
      </c>
      <c r="PO161" s="37">
        <f t="shared" si="270"/>
        <v>21.466666666666665</v>
      </c>
      <c r="PP161" s="37">
        <f>SUM(PL118:PR118)/60</f>
        <v>25.55</v>
      </c>
      <c r="PQ161" s="59">
        <f t="shared" si="302"/>
        <v>0.84018264840182644</v>
      </c>
      <c r="PR161" s="61"/>
    </row>
    <row r="162" spans="1:434" ht="14.25" customHeight="1">
      <c r="A162" s="33" t="str">
        <f t="shared" si="179"/>
        <v>P05</v>
      </c>
      <c r="B162" s="42" t="s">
        <v>3551</v>
      </c>
      <c r="C162" s="29">
        <f>SUM(C122:G122)/60</f>
        <v>0</v>
      </c>
      <c r="D162" s="37">
        <f t="shared" si="180"/>
        <v>0</v>
      </c>
      <c r="E162" s="37">
        <f>SUM(C124:G124)/60</f>
        <v>27.45</v>
      </c>
      <c r="F162" s="59" t="str">
        <f>IFERROR(#REF!/E162,"")</f>
        <v/>
      </c>
      <c r="G162" s="61"/>
      <c r="H162" s="36">
        <f>SUM(H119:N119)/60</f>
        <v>0</v>
      </c>
      <c r="I162" s="37">
        <f>SUM(H120:N121)/60</f>
        <v>0</v>
      </c>
      <c r="J162" s="29">
        <f>SUM(H122:N122)/60</f>
        <v>0</v>
      </c>
      <c r="K162" s="37">
        <f t="shared" si="181"/>
        <v>0</v>
      </c>
      <c r="L162" s="37">
        <f>SUM(H124:N124)/60</f>
        <v>25.5</v>
      </c>
      <c r="M162" s="59">
        <f t="shared" si="182"/>
        <v>0</v>
      </c>
      <c r="N162" s="61"/>
      <c r="O162" s="36">
        <f>SUM(O119:U119)/60</f>
        <v>0</v>
      </c>
      <c r="P162" s="37">
        <f>SUM(O120:U121)/60</f>
        <v>0</v>
      </c>
      <c r="Q162" s="29">
        <f>SUM(O122:U122)/60</f>
        <v>0</v>
      </c>
      <c r="R162" s="37">
        <f t="shared" si="183"/>
        <v>0</v>
      </c>
      <c r="S162" s="37">
        <f>SUM(O124:U124)/60</f>
        <v>38.75</v>
      </c>
      <c r="T162" s="59">
        <f t="shared" si="184"/>
        <v>0</v>
      </c>
      <c r="U162" s="61"/>
      <c r="V162" s="36">
        <f>SUM(V119:AB119)/60</f>
        <v>0</v>
      </c>
      <c r="W162" s="37">
        <f>SUM(V120:AB121)/60</f>
        <v>0</v>
      </c>
      <c r="X162" s="29">
        <f>SUM(V122:AB122)/60</f>
        <v>0</v>
      </c>
      <c r="Y162" s="37">
        <f t="shared" si="185"/>
        <v>0</v>
      </c>
      <c r="Z162" s="37">
        <f>SUM(V124:AB124)/60</f>
        <v>23.25</v>
      </c>
      <c r="AA162" s="59">
        <f t="shared" si="186"/>
        <v>0</v>
      </c>
      <c r="AB162" s="61"/>
      <c r="AC162" s="36">
        <f>SUM(AC119:AI119)/60</f>
        <v>0</v>
      </c>
      <c r="AD162" s="37">
        <f>SUM(AC120:AI121)/60</f>
        <v>0</v>
      </c>
      <c r="AE162" s="29">
        <f>SUM(AC122:AI122)/60</f>
        <v>0</v>
      </c>
      <c r="AF162" s="37">
        <f t="shared" si="187"/>
        <v>0</v>
      </c>
      <c r="AG162" s="37">
        <f>SUM(AC124:AI124)/60</f>
        <v>23.25</v>
      </c>
      <c r="AH162" s="59">
        <f t="shared" si="188"/>
        <v>0</v>
      </c>
      <c r="AI162" s="61"/>
      <c r="AJ162" s="36">
        <f>SUM(AJ119:AP119)/60</f>
        <v>0</v>
      </c>
      <c r="AK162" s="37">
        <f>SUM(AJ120:AP121)/60</f>
        <v>0</v>
      </c>
      <c r="AL162" s="29">
        <f>SUM(AJ122:AP122)/60</f>
        <v>0</v>
      </c>
      <c r="AM162" s="37">
        <f t="shared" si="189"/>
        <v>0</v>
      </c>
      <c r="AN162" s="37">
        <f>SUM(AJ124:AP124)/60</f>
        <v>38.75</v>
      </c>
      <c r="AO162" s="59">
        <f t="shared" si="190"/>
        <v>0</v>
      </c>
      <c r="AP162" s="61"/>
      <c r="AQ162" s="36">
        <f>SUM(AQ119:AW119)/60</f>
        <v>0</v>
      </c>
      <c r="AR162" s="37">
        <f>SUM(AQ120:AW121)/60</f>
        <v>0</v>
      </c>
      <c r="AS162" s="29">
        <f>SUM(AQ122:AW122)/60</f>
        <v>0</v>
      </c>
      <c r="AT162" s="37">
        <f t="shared" si="191"/>
        <v>0</v>
      </c>
      <c r="AU162" s="37">
        <f>SUM(AQ124:AW124)/60</f>
        <v>38.75</v>
      </c>
      <c r="AV162" s="59">
        <f t="shared" si="192"/>
        <v>0</v>
      </c>
      <c r="AW162" s="61"/>
      <c r="AX162" s="36">
        <f>SUM(AX119:BD119)/60</f>
        <v>0</v>
      </c>
      <c r="AY162" s="37">
        <f>SUM(AX120:BD121)/60</f>
        <v>0</v>
      </c>
      <c r="AZ162" s="29">
        <f>SUM(AX122:BD122)/60</f>
        <v>0</v>
      </c>
      <c r="BA162" s="37">
        <f t="shared" si="193"/>
        <v>0</v>
      </c>
      <c r="BB162" s="37">
        <f>SUM(AX124:BD124)/60</f>
        <v>38.75</v>
      </c>
      <c r="BC162" s="59">
        <f t="shared" si="194"/>
        <v>0</v>
      </c>
      <c r="BD162" s="61"/>
      <c r="BE162" s="36">
        <f>SUM(BE119:BK119)/60</f>
        <v>0</v>
      </c>
      <c r="BF162" s="37">
        <f>SUM(BE120:BK121)/60</f>
        <v>0</v>
      </c>
      <c r="BG162" s="29">
        <f>SUM(BE122:BK122)/60</f>
        <v>0</v>
      </c>
      <c r="BH162" s="37">
        <f t="shared" si="195"/>
        <v>0</v>
      </c>
      <c r="BI162" s="37">
        <f>SUM(BE124:BK124)/60</f>
        <v>38.75</v>
      </c>
      <c r="BJ162" s="59">
        <f t="shared" si="196"/>
        <v>0</v>
      </c>
      <c r="BK162" s="61"/>
      <c r="BL162" s="36">
        <f>SUM(BL119:BR119)/60</f>
        <v>0</v>
      </c>
      <c r="BM162" s="37">
        <f>SUM(BL120:BR121)/60</f>
        <v>0</v>
      </c>
      <c r="BN162" s="29">
        <f>SUM(BL122:BR122)/60</f>
        <v>0</v>
      </c>
      <c r="BO162" s="37">
        <f t="shared" si="197"/>
        <v>0</v>
      </c>
      <c r="BP162" s="37">
        <f>SUM(BL124:BR124)/60</f>
        <v>36.75</v>
      </c>
      <c r="BQ162" s="59">
        <f t="shared" si="198"/>
        <v>0</v>
      </c>
      <c r="BR162" s="61"/>
      <c r="BS162" s="36">
        <f>SUM(BS119:BY119)/60</f>
        <v>0</v>
      </c>
      <c r="BT162" s="37">
        <f>SUM(BS120:BY121)/60</f>
        <v>0</v>
      </c>
      <c r="BU162" s="29">
        <f>SUM(BS122:BY122)/60</f>
        <v>0</v>
      </c>
      <c r="BV162" s="37">
        <f t="shared" si="199"/>
        <v>0</v>
      </c>
      <c r="BW162" s="37">
        <f>SUM(BS124:BY124)/60</f>
        <v>17.5</v>
      </c>
      <c r="BX162" s="59">
        <f t="shared" si="200"/>
        <v>0</v>
      </c>
      <c r="BY162" s="61"/>
      <c r="BZ162" s="36">
        <f>SUM(BZ119:CF119)/60</f>
        <v>0</v>
      </c>
      <c r="CA162" s="37">
        <f>SUM(BZ120:CF121)/60</f>
        <v>0</v>
      </c>
      <c r="CB162" s="29">
        <f>SUM(BZ122:CF122)/60</f>
        <v>0</v>
      </c>
      <c r="CC162" s="37">
        <f t="shared" si="201"/>
        <v>0</v>
      </c>
      <c r="CD162" s="37">
        <f>SUM(BZ124:CF124)/60</f>
        <v>36.75</v>
      </c>
      <c r="CE162" s="59">
        <f t="shared" si="202"/>
        <v>0</v>
      </c>
      <c r="CF162" s="61"/>
      <c r="CG162" s="36">
        <f>SUM(CG119:CM119)/60</f>
        <v>0</v>
      </c>
      <c r="CH162" s="37">
        <f>SUM(CG120:CM121)/60</f>
        <v>0</v>
      </c>
      <c r="CI162" s="29">
        <f>SUM(CG122:CM122)/60</f>
        <v>0</v>
      </c>
      <c r="CJ162" s="37">
        <f t="shared" si="203"/>
        <v>0</v>
      </c>
      <c r="CK162" s="37">
        <f>SUM(CG124:CM124)/60</f>
        <v>36.75</v>
      </c>
      <c r="CL162" s="59">
        <f t="shared" si="204"/>
        <v>0</v>
      </c>
      <c r="CM162" s="61"/>
      <c r="CN162" s="36">
        <f>SUM(CN119:CT119)/60</f>
        <v>0</v>
      </c>
      <c r="CO162" s="37">
        <f>SUM(CN120:CT121)/60</f>
        <v>0</v>
      </c>
      <c r="CP162" s="29">
        <f>SUM(CN122:CT122)/60</f>
        <v>0</v>
      </c>
      <c r="CQ162" s="37">
        <f t="shared" si="205"/>
        <v>0</v>
      </c>
      <c r="CR162" s="37">
        <f>SUM(CN124:CT124)/60</f>
        <v>23.25</v>
      </c>
      <c r="CS162" s="59">
        <f t="shared" si="206"/>
        <v>0</v>
      </c>
      <c r="CT162" s="61"/>
      <c r="CU162" s="36">
        <f>SUM(CU119:DA119)/60</f>
        <v>0</v>
      </c>
      <c r="CV162" s="37">
        <f>SUM(CU120:DA121)/60</f>
        <v>0</v>
      </c>
      <c r="CW162" s="29">
        <f>SUM(CU122:DA122)/60</f>
        <v>0</v>
      </c>
      <c r="CX162" s="37">
        <f t="shared" si="207"/>
        <v>0</v>
      </c>
      <c r="CY162" s="37">
        <f>SUM(CU124:DA124)/60</f>
        <v>38.75</v>
      </c>
      <c r="CZ162" s="59">
        <f t="shared" si="208"/>
        <v>0</v>
      </c>
      <c r="DA162" s="61"/>
      <c r="DB162" s="36">
        <f>SUM(DB119:DH119)/60</f>
        <v>0</v>
      </c>
      <c r="DC162" s="37">
        <f>SUM(DB120:DH121)/60</f>
        <v>0</v>
      </c>
      <c r="DD162" s="29">
        <f>SUM(DB122:DH122)/60</f>
        <v>0</v>
      </c>
      <c r="DE162" s="37">
        <f t="shared" si="209"/>
        <v>0</v>
      </c>
      <c r="DF162" s="37">
        <f>SUM(DB124:DH124)/60</f>
        <v>23.25</v>
      </c>
      <c r="DG162" s="59">
        <f t="shared" si="210"/>
        <v>0</v>
      </c>
      <c r="DH162" s="61"/>
      <c r="DI162" s="36">
        <f>SUM(DI119:DO119)/60</f>
        <v>0</v>
      </c>
      <c r="DJ162" s="37">
        <f>SUM(DI120:DO121)/60</f>
        <v>0</v>
      </c>
      <c r="DK162" s="29">
        <f>SUM(DI122:DO122)/60</f>
        <v>0</v>
      </c>
      <c r="DL162" s="37">
        <f t="shared" si="211"/>
        <v>0</v>
      </c>
      <c r="DM162" s="37">
        <f>SUM(DI124:DO124)/60</f>
        <v>23.25</v>
      </c>
      <c r="DN162" s="59">
        <f t="shared" si="212"/>
        <v>0</v>
      </c>
      <c r="DO162" s="61"/>
      <c r="DP162" s="36">
        <f>SUM(DP119:DV119)/60</f>
        <v>0</v>
      </c>
      <c r="DQ162" s="37">
        <f>SUM(DP120:DV121)/60</f>
        <v>0</v>
      </c>
      <c r="DR162" s="29">
        <f>SUM(DP122:DV122)/60</f>
        <v>0</v>
      </c>
      <c r="DS162" s="37">
        <f t="shared" si="213"/>
        <v>0</v>
      </c>
      <c r="DT162" s="37">
        <f>SUM(DP124:DV124)/60</f>
        <v>26.583333333333332</v>
      </c>
      <c r="DU162" s="59">
        <f t="shared" si="214"/>
        <v>0</v>
      </c>
      <c r="DV162" s="61"/>
      <c r="DW162" s="36">
        <f>SUM(DW119:EC119)/60</f>
        <v>0</v>
      </c>
      <c r="DX162" s="37">
        <f>SUM(DW120:EC121)/60</f>
        <v>0</v>
      </c>
      <c r="DY162" s="29">
        <f>SUM(DW122:EC122)/60</f>
        <v>0</v>
      </c>
      <c r="DZ162" s="37">
        <f t="shared" si="215"/>
        <v>0</v>
      </c>
      <c r="EA162" s="37">
        <f>SUM(DW124:EC124)/60</f>
        <v>31</v>
      </c>
      <c r="EB162" s="59">
        <f t="shared" si="216"/>
        <v>0</v>
      </c>
      <c r="EC162" s="61"/>
      <c r="ED162" s="36">
        <f>SUM(ED119:EJ119)/60</f>
        <v>0</v>
      </c>
      <c r="EE162" s="37">
        <f>SUM(ED120:EJ121)/60</f>
        <v>0</v>
      </c>
      <c r="EF162" s="29">
        <f>SUM(ED122:EJ122)/60</f>
        <v>0</v>
      </c>
      <c r="EG162" s="37">
        <f t="shared" si="217"/>
        <v>0</v>
      </c>
      <c r="EH162" s="37">
        <f>SUM(ED124:EJ124)/60</f>
        <v>22.5</v>
      </c>
      <c r="EI162" s="59">
        <f t="shared" si="218"/>
        <v>0</v>
      </c>
      <c r="EJ162" s="61"/>
      <c r="EK162" s="36">
        <f>SUM(EK119:EQ119)/60</f>
        <v>0</v>
      </c>
      <c r="EL162" s="37">
        <f>SUM(EK120:EQ121)/60</f>
        <v>0</v>
      </c>
      <c r="EM162" s="29">
        <f>SUM(EK122:EQ122)/60</f>
        <v>0</v>
      </c>
      <c r="EN162" s="37">
        <f t="shared" si="219"/>
        <v>0</v>
      </c>
      <c r="EO162" s="37">
        <f>SUM(EK124:EQ124)/60</f>
        <v>26</v>
      </c>
      <c r="EP162" s="59">
        <f t="shared" si="220"/>
        <v>0</v>
      </c>
      <c r="EQ162" s="61"/>
      <c r="ER162" s="36">
        <f>SUM(ER119:EX119)/60</f>
        <v>0</v>
      </c>
      <c r="ES162" s="37">
        <f>SUM(ER120:EX121)/60</f>
        <v>0</v>
      </c>
      <c r="ET162" s="29">
        <f>SUM(ER122:EX122)/60</f>
        <v>0</v>
      </c>
      <c r="EU162" s="37">
        <f t="shared" si="221"/>
        <v>0</v>
      </c>
      <c r="EV162" s="37">
        <f>SUM(ER124:EX124)/60</f>
        <v>38.75</v>
      </c>
      <c r="EW162" s="59">
        <f t="shared" si="222"/>
        <v>0</v>
      </c>
      <c r="EX162" s="61"/>
      <c r="EY162" s="36">
        <f>SUM(EY119:FE119)/60</f>
        <v>0</v>
      </c>
      <c r="EZ162" s="37">
        <f>SUM(EY120:FE121)/60</f>
        <v>0</v>
      </c>
      <c r="FA162" s="29">
        <f>SUM(EY122:FE122)/60</f>
        <v>0</v>
      </c>
      <c r="FB162" s="37">
        <f t="shared" si="223"/>
        <v>0</v>
      </c>
      <c r="FC162" s="37">
        <f>SUM(EY124:FE124)/60</f>
        <v>0</v>
      </c>
      <c r="FD162" s="59" t="str">
        <f t="shared" si="224"/>
        <v/>
      </c>
      <c r="FE162" s="61"/>
      <c r="FF162" s="36">
        <f>SUM(FF119:FL119)/60</f>
        <v>0</v>
      </c>
      <c r="FG162" s="37">
        <f>SUM(FF120:FL121)/60</f>
        <v>0</v>
      </c>
      <c r="FH162" s="29">
        <f>SUM(FF122:FL122)/60</f>
        <v>0</v>
      </c>
      <c r="FI162" s="37">
        <f t="shared" si="225"/>
        <v>0</v>
      </c>
      <c r="FJ162" s="37">
        <f>SUM(FF124:FL124)/60</f>
        <v>36</v>
      </c>
      <c r="FK162" s="59">
        <f t="shared" si="226"/>
        <v>0</v>
      </c>
      <c r="FL162" s="61"/>
      <c r="FM162" s="36">
        <f>SUM(FM119:FS119)/60</f>
        <v>0</v>
      </c>
      <c r="FN162" s="37">
        <f>SUM(FM120:FS121)/60</f>
        <v>0</v>
      </c>
      <c r="FO162" s="29">
        <f>SUM(FM122:FS122)/60</f>
        <v>0</v>
      </c>
      <c r="FP162" s="37">
        <f t="shared" si="227"/>
        <v>0</v>
      </c>
      <c r="FQ162" s="37">
        <f>SUM(FM124:FS124)/60</f>
        <v>31</v>
      </c>
      <c r="FR162" s="59">
        <f t="shared" si="228"/>
        <v>0</v>
      </c>
      <c r="FS162" s="61"/>
      <c r="FT162" s="36">
        <f>SUM(FT119:FZ119)/60</f>
        <v>0</v>
      </c>
      <c r="FU162" s="37">
        <f>SUM(FT120:FZ121)/60</f>
        <v>0</v>
      </c>
      <c r="FV162" s="29">
        <f>SUM(FT122:FZ122)/60</f>
        <v>0</v>
      </c>
      <c r="FW162" s="37">
        <f t="shared" si="229"/>
        <v>0</v>
      </c>
      <c r="FX162" s="37">
        <f>SUM(FT124:FZ124)/60</f>
        <v>38.75</v>
      </c>
      <c r="FY162" s="59">
        <f t="shared" si="230"/>
        <v>0</v>
      </c>
      <c r="FZ162" s="61"/>
      <c r="GA162" s="36">
        <f>SUM(GA119:GG119)/60</f>
        <v>0</v>
      </c>
      <c r="GB162" s="37">
        <f>SUM(GA120:GG121)/60</f>
        <v>0</v>
      </c>
      <c r="GC162" s="29">
        <f>SUM(GA122:GG122)/60</f>
        <v>0</v>
      </c>
      <c r="GD162" s="37">
        <f t="shared" si="231"/>
        <v>0</v>
      </c>
      <c r="GE162" s="37">
        <f>SUM(GA124:GG124)/60</f>
        <v>31</v>
      </c>
      <c r="GF162" s="59">
        <f t="shared" si="232"/>
        <v>0</v>
      </c>
      <c r="GG162" s="61"/>
      <c r="GH162" s="36">
        <f>SUM(GH119:GN119)/60</f>
        <v>0</v>
      </c>
      <c r="GI162" s="37">
        <f>SUM(GH120:GN121)/60</f>
        <v>0</v>
      </c>
      <c r="GJ162" s="29">
        <f>SUM(GH122:GN122)/60</f>
        <v>0</v>
      </c>
      <c r="GK162" s="37">
        <f t="shared" si="233"/>
        <v>0</v>
      </c>
      <c r="GL162" s="37">
        <f>SUM(GH124:GN124)/60</f>
        <v>20.75</v>
      </c>
      <c r="GM162" s="59">
        <f t="shared" si="234"/>
        <v>0</v>
      </c>
      <c r="GN162" s="61"/>
      <c r="GO162" s="36">
        <f>SUM(GO119:GU119)/60</f>
        <v>0</v>
      </c>
      <c r="GP162" s="37">
        <f>SUM(GO120:GU121)/60</f>
        <v>0</v>
      </c>
      <c r="GQ162" s="29">
        <f>SUM(GO122:GU122)/60</f>
        <v>0</v>
      </c>
      <c r="GR162" s="37">
        <f t="shared" si="235"/>
        <v>0</v>
      </c>
      <c r="GS162" s="37">
        <f>SUM(GO124:GU124)/60</f>
        <v>3.875</v>
      </c>
      <c r="GT162" s="59">
        <f t="shared" si="236"/>
        <v>0</v>
      </c>
      <c r="GU162" s="61"/>
      <c r="GV162" s="36">
        <f>SUM(GV119:HB119)/60</f>
        <v>0</v>
      </c>
      <c r="GW162" s="37">
        <f>SUM(GV120:HB121)/60</f>
        <v>0</v>
      </c>
      <c r="GX162" s="29">
        <f>SUM(GV122:HB122)/60</f>
        <v>0</v>
      </c>
      <c r="GY162" s="37">
        <f t="shared" si="237"/>
        <v>0</v>
      </c>
      <c r="GZ162" s="37">
        <f>SUM(GV124:HB124)/60</f>
        <v>38.75</v>
      </c>
      <c r="HA162" s="59">
        <f t="shared" si="238"/>
        <v>0</v>
      </c>
      <c r="HB162" s="61"/>
      <c r="HC162" s="36">
        <f>SUM(HC119:HI119)/60</f>
        <v>0</v>
      </c>
      <c r="HD162" s="37">
        <f>SUM(HC120:HI121)/60</f>
        <v>0</v>
      </c>
      <c r="HE162" s="29">
        <f>SUM(HC122:HI122)/60</f>
        <v>0</v>
      </c>
      <c r="HF162" s="37">
        <f t="shared" si="239"/>
        <v>0</v>
      </c>
      <c r="HG162" s="37">
        <f>SUM(HC124:HI124)/60</f>
        <v>36.65</v>
      </c>
      <c r="HH162" s="59">
        <f t="shared" si="271"/>
        <v>0</v>
      </c>
      <c r="HI162" s="61"/>
      <c r="HJ162" s="36">
        <f>SUM(HJ119:HP119)/60</f>
        <v>0</v>
      </c>
      <c r="HK162" s="37">
        <f>SUM(HJ120:HP121)/60</f>
        <v>0</v>
      </c>
      <c r="HL162" s="29">
        <f>SUM(HJ122:HP122)/60</f>
        <v>0</v>
      </c>
      <c r="HM162" s="37">
        <f t="shared" si="240"/>
        <v>0</v>
      </c>
      <c r="HN162" s="37">
        <f>SUM(HJ124:HP124)/60</f>
        <v>37.25</v>
      </c>
      <c r="HO162" s="59">
        <f t="shared" si="272"/>
        <v>0</v>
      </c>
      <c r="HP162" s="61"/>
      <c r="HQ162" s="36">
        <f>SUM(HQ119:HW119)/60</f>
        <v>0</v>
      </c>
      <c r="HR162" s="37">
        <f>SUM(HQ120:HW121)/60</f>
        <v>0</v>
      </c>
      <c r="HS162" s="29">
        <f>SUM(HQ122:HW122)/60</f>
        <v>0</v>
      </c>
      <c r="HT162" s="37">
        <f t="shared" si="241"/>
        <v>0</v>
      </c>
      <c r="HU162" s="37">
        <f>SUM(HQ124:HW124)/60</f>
        <v>36.666666666666664</v>
      </c>
      <c r="HV162" s="59">
        <f t="shared" si="273"/>
        <v>0</v>
      </c>
      <c r="HW162" s="61"/>
      <c r="HX162" s="36">
        <f>SUM(HX119:ID119)/60</f>
        <v>0</v>
      </c>
      <c r="HY162" s="37">
        <f>SUM(HX120:ID121)/60</f>
        <v>0</v>
      </c>
      <c r="HZ162" s="29">
        <f>SUM(HX122:ID122)/60</f>
        <v>0</v>
      </c>
      <c r="IA162" s="37">
        <f t="shared" si="242"/>
        <v>0</v>
      </c>
      <c r="IB162" s="37">
        <f>SUM(HX124:ID124)/60</f>
        <v>26.25</v>
      </c>
      <c r="IC162" s="59">
        <f t="shared" si="274"/>
        <v>0</v>
      </c>
      <c r="ID162" s="61"/>
      <c r="IE162" s="36">
        <f>SUM(IE119:IK119)/60</f>
        <v>0</v>
      </c>
      <c r="IF162" s="37">
        <f>SUM(IE120:IK121)/60</f>
        <v>0</v>
      </c>
      <c r="IG162" s="29">
        <f>SUM(IE122:IK122)/60</f>
        <v>0</v>
      </c>
      <c r="IH162" s="37">
        <f t="shared" si="243"/>
        <v>0</v>
      </c>
      <c r="II162" s="37">
        <f>SUM(IE124:IK124)/60</f>
        <v>0</v>
      </c>
      <c r="IJ162" s="59" t="str">
        <f t="shared" si="275"/>
        <v/>
      </c>
      <c r="IK162" s="61"/>
      <c r="IL162" s="36">
        <f>SUM(IL119:IR119)/60</f>
        <v>0</v>
      </c>
      <c r="IM162" s="37">
        <f>SUM(IL120:IR121)/60</f>
        <v>0</v>
      </c>
      <c r="IN162" s="29">
        <f>SUM(IL122:IR122)/60</f>
        <v>0</v>
      </c>
      <c r="IO162" s="37">
        <f t="shared" si="244"/>
        <v>0</v>
      </c>
      <c r="IP162" s="37">
        <f>SUM(IL124:IR124)/60</f>
        <v>0</v>
      </c>
      <c r="IQ162" s="59" t="str">
        <f t="shared" si="276"/>
        <v/>
      </c>
      <c r="IR162" s="61"/>
      <c r="IS162" s="36">
        <f>SUM(IS119:IY119)/60</f>
        <v>0</v>
      </c>
      <c r="IT162" s="37">
        <f>SUM(IS120:IY121)/60</f>
        <v>0</v>
      </c>
      <c r="IU162" s="29">
        <f>SUM(IS122:IY122)/60</f>
        <v>0</v>
      </c>
      <c r="IV162" s="37">
        <f t="shared" si="245"/>
        <v>0</v>
      </c>
      <c r="IW162" s="37">
        <f>SUM(IS124:IY124)/60</f>
        <v>23.25</v>
      </c>
      <c r="IX162" s="59">
        <f t="shared" si="277"/>
        <v>0</v>
      </c>
      <c r="IY162" s="61"/>
      <c r="IZ162" s="36">
        <f>SUM(IZ119:JF119)/60</f>
        <v>0</v>
      </c>
      <c r="JA162" s="37">
        <f>SUM(IZ120:JF121)/60</f>
        <v>0</v>
      </c>
      <c r="JB162" s="29">
        <f>SUM(IZ122:JF122)/60</f>
        <v>0</v>
      </c>
      <c r="JC162" s="37">
        <f t="shared" si="246"/>
        <v>0</v>
      </c>
      <c r="JD162" s="37">
        <f>SUM(IZ124:JF124)/60</f>
        <v>29.416666666666668</v>
      </c>
      <c r="JE162" s="59">
        <f t="shared" si="278"/>
        <v>0</v>
      </c>
      <c r="JF162" s="61"/>
      <c r="JG162" s="36">
        <f>SUM(JG119:JM119)/60</f>
        <v>0</v>
      </c>
      <c r="JH162" s="37">
        <f>SUM(JG120:JM121)/60</f>
        <v>0</v>
      </c>
      <c r="JI162" s="29">
        <f>SUM(JG122:JM122)/60</f>
        <v>0</v>
      </c>
      <c r="JJ162" s="37">
        <f t="shared" si="247"/>
        <v>0</v>
      </c>
      <c r="JK162" s="37">
        <f>SUM(JG124:JM124)/60</f>
        <v>30.166666666666668</v>
      </c>
      <c r="JL162" s="59">
        <f t="shared" si="279"/>
        <v>0</v>
      </c>
      <c r="JM162" s="61"/>
      <c r="JN162" s="36">
        <f>SUM(JN119:JT119)/60</f>
        <v>0</v>
      </c>
      <c r="JO162" s="37">
        <f>SUM(JN120:JT121)/60</f>
        <v>0</v>
      </c>
      <c r="JP162" s="29">
        <f>SUM(JN122:JT122)/60</f>
        <v>0</v>
      </c>
      <c r="JQ162" s="37">
        <f t="shared" si="248"/>
        <v>0</v>
      </c>
      <c r="JR162" s="37">
        <f>SUM(JN124:JT124)/60</f>
        <v>34.666666666666664</v>
      </c>
      <c r="JS162" s="59">
        <f t="shared" si="280"/>
        <v>0</v>
      </c>
      <c r="JT162" s="61"/>
      <c r="JU162" s="36">
        <f>SUM(JU119:KA119)/60</f>
        <v>0</v>
      </c>
      <c r="JV162" s="37">
        <f>SUM(JU120:KA121)/60</f>
        <v>0</v>
      </c>
      <c r="JW162" s="29">
        <f>SUM(JU122:KA122)/60</f>
        <v>0</v>
      </c>
      <c r="JX162" s="37">
        <f t="shared" si="249"/>
        <v>0</v>
      </c>
      <c r="JY162" s="37">
        <f>SUM(JU124:KA124)/60</f>
        <v>35.833333333333336</v>
      </c>
      <c r="JZ162" s="59">
        <f t="shared" si="281"/>
        <v>0</v>
      </c>
      <c r="KA162" s="61"/>
      <c r="KB162" s="36">
        <f>SUM(KB119:KH119)/60</f>
        <v>0</v>
      </c>
      <c r="KC162" s="37">
        <f>SUM(KB120:KH121)/60</f>
        <v>0</v>
      </c>
      <c r="KD162" s="29">
        <f>SUM(KB122:KH122)/60</f>
        <v>0</v>
      </c>
      <c r="KE162" s="37">
        <f t="shared" si="250"/>
        <v>0</v>
      </c>
      <c r="KF162" s="37">
        <f>SUM(KB124:KH124)/60</f>
        <v>19.416666666666668</v>
      </c>
      <c r="KG162" s="59">
        <f t="shared" si="282"/>
        <v>0</v>
      </c>
      <c r="KH162" s="61"/>
      <c r="KI162" s="36">
        <f>SUM(KI119:KO119)/60</f>
        <v>0</v>
      </c>
      <c r="KJ162" s="37">
        <f>SUM(KI120:KO121)/60</f>
        <v>0</v>
      </c>
      <c r="KK162" s="29">
        <f>SUM(KI122:KO122)/60</f>
        <v>0</v>
      </c>
      <c r="KL162" s="37">
        <f t="shared" si="251"/>
        <v>0</v>
      </c>
      <c r="KM162" s="37">
        <f>SUM(KI124:KO124)/60</f>
        <v>18.75</v>
      </c>
      <c r="KN162" s="59">
        <f t="shared" si="283"/>
        <v>0</v>
      </c>
      <c r="KO162" s="61"/>
      <c r="KP162" s="36">
        <f>SUM(KP119:KV119)/60</f>
        <v>0</v>
      </c>
      <c r="KQ162" s="37">
        <f>SUM(KP120:KV121)/60</f>
        <v>0</v>
      </c>
      <c r="KR162" s="29">
        <f>SUM(KP122:KV122)/60</f>
        <v>0</v>
      </c>
      <c r="KS162" s="37">
        <f t="shared" si="252"/>
        <v>0</v>
      </c>
      <c r="KT162" s="37">
        <f>SUM(KP124:KV124)/60</f>
        <v>19</v>
      </c>
      <c r="KU162" s="59">
        <f t="shared" si="284"/>
        <v>0</v>
      </c>
      <c r="KV162" s="61"/>
      <c r="KW162" s="36">
        <f>SUM(KW119:LC119)/60</f>
        <v>0</v>
      </c>
      <c r="KX162" s="37">
        <f>SUM(KW120:LC121)/60</f>
        <v>0</v>
      </c>
      <c r="KY162" s="29">
        <f>SUM(KW122:LC122)/60</f>
        <v>0</v>
      </c>
      <c r="KZ162" s="37">
        <f t="shared" si="253"/>
        <v>0</v>
      </c>
      <c r="LA162" s="37">
        <f>SUM(KW124:LC124)/60</f>
        <v>33.583333333333336</v>
      </c>
      <c r="LB162" s="59">
        <f t="shared" si="285"/>
        <v>0</v>
      </c>
      <c r="LC162" s="61"/>
      <c r="LD162" s="36">
        <f>SUM(LD119:LJ119)/60</f>
        <v>0</v>
      </c>
      <c r="LE162" s="37">
        <f>SUM(LD120:LJ121)/60</f>
        <v>0</v>
      </c>
      <c r="LF162" s="29">
        <f>SUM(LD122:LJ122)/60</f>
        <v>0</v>
      </c>
      <c r="LG162" s="37">
        <f t="shared" si="254"/>
        <v>0</v>
      </c>
      <c r="LH162" s="37">
        <f>SUM(LD124:LJ124)/60</f>
        <v>24.233333333333334</v>
      </c>
      <c r="LI162" s="59">
        <f t="shared" si="286"/>
        <v>0</v>
      </c>
      <c r="LJ162" s="61"/>
      <c r="LK162" s="36">
        <f>SUM(LK119:LQ119)/60</f>
        <v>0</v>
      </c>
      <c r="LL162" s="37">
        <f>SUM(LK120:LQ121)/60</f>
        <v>0</v>
      </c>
      <c r="LM162" s="29">
        <f>SUM(LK122:LQ122)/60</f>
        <v>0</v>
      </c>
      <c r="LN162" s="37">
        <f t="shared" si="255"/>
        <v>0</v>
      </c>
      <c r="LO162" s="37">
        <f>SUM(LK124:LQ124)/60</f>
        <v>20.333333333333332</v>
      </c>
      <c r="LP162" s="59">
        <f t="shared" si="287"/>
        <v>0</v>
      </c>
      <c r="LQ162" s="61"/>
      <c r="LR162" s="36">
        <f>SUM(LR119:LX119)/60</f>
        <v>0</v>
      </c>
      <c r="LS162" s="37">
        <f>SUM(LR120:LX121)/60</f>
        <v>0</v>
      </c>
      <c r="LT162" s="29">
        <f>SUM(LR122:LX122)/60</f>
        <v>0</v>
      </c>
      <c r="LU162" s="37">
        <f t="shared" si="256"/>
        <v>0</v>
      </c>
      <c r="LV162" s="37">
        <f>SUM(LR124:LX124)/60</f>
        <v>20.5</v>
      </c>
      <c r="LW162" s="59">
        <f t="shared" si="288"/>
        <v>0</v>
      </c>
      <c r="LX162" s="61"/>
      <c r="LY162" s="36">
        <f>SUM(LY119:ME119)/60</f>
        <v>0</v>
      </c>
      <c r="LZ162" s="37">
        <f>SUM(LY120:ME121)/60</f>
        <v>0</v>
      </c>
      <c r="MA162" s="29">
        <f>SUM(LY122:ME122)/60</f>
        <v>0</v>
      </c>
      <c r="MB162" s="37">
        <f t="shared" si="257"/>
        <v>0</v>
      </c>
      <c r="MC162" s="37">
        <f>SUM(LY124:ME124)/60</f>
        <v>34.333333333333336</v>
      </c>
      <c r="MD162" s="59">
        <f t="shared" si="289"/>
        <v>0</v>
      </c>
      <c r="ME162" s="61"/>
      <c r="MF162" s="36">
        <f>SUM(MF119:ML119)/60</f>
        <v>0</v>
      </c>
      <c r="MG162" s="37">
        <f>SUM(MF120:ML121)/60</f>
        <v>0</v>
      </c>
      <c r="MH162" s="29">
        <f>SUM(MF122:ML122)/60</f>
        <v>0</v>
      </c>
      <c r="MI162" s="37">
        <f t="shared" si="258"/>
        <v>0</v>
      </c>
      <c r="MJ162" s="37">
        <f>SUM(MF124:ML124)/60</f>
        <v>34.333333333333336</v>
      </c>
      <c r="MK162" s="59">
        <f t="shared" si="290"/>
        <v>0</v>
      </c>
      <c r="ML162" s="61"/>
      <c r="MM162" s="36">
        <f>SUM(MM119:MS119)/60</f>
        <v>0</v>
      </c>
      <c r="MN162" s="37">
        <f>SUM(MM120:MS121)/60</f>
        <v>0</v>
      </c>
      <c r="MO162" s="29">
        <f>SUM(MM122:MS122)/60</f>
        <v>0</v>
      </c>
      <c r="MP162" s="37">
        <f t="shared" si="259"/>
        <v>0</v>
      </c>
      <c r="MQ162" s="37">
        <f>SUM(MM124:MS124)/60</f>
        <v>27.666666666666668</v>
      </c>
      <c r="MR162" s="59">
        <f t="shared" si="291"/>
        <v>0</v>
      </c>
      <c r="MS162" s="61"/>
      <c r="MT162" s="36">
        <f>SUM(MT119:MZ119)/60</f>
        <v>0</v>
      </c>
      <c r="MU162" s="37">
        <f>SUM(MT120:MZ121)/60</f>
        <v>0</v>
      </c>
      <c r="MV162" s="29">
        <f>SUM(MT122:MZ122)/60</f>
        <v>0</v>
      </c>
      <c r="MW162" s="37">
        <f t="shared" si="260"/>
        <v>0</v>
      </c>
      <c r="MX162" s="37">
        <f>SUM(MT124:MZ124)/60</f>
        <v>0</v>
      </c>
      <c r="MY162" s="59" t="str">
        <f t="shared" si="292"/>
        <v/>
      </c>
      <c r="MZ162" s="61"/>
      <c r="NA162" s="36">
        <f>SUM(NA119:NG119)/60</f>
        <v>0</v>
      </c>
      <c r="NB162" s="37">
        <f>SUM(NA120:NG121)/60</f>
        <v>0</v>
      </c>
      <c r="NC162" s="29">
        <f>SUM(NA122:NG122)/60</f>
        <v>0</v>
      </c>
      <c r="ND162" s="37">
        <f t="shared" si="261"/>
        <v>0</v>
      </c>
      <c r="NE162" s="37">
        <f>SUM(NA124:NG124)/60</f>
        <v>0</v>
      </c>
      <c r="NF162" s="59" t="str">
        <f t="shared" si="293"/>
        <v/>
      </c>
      <c r="NG162" s="61"/>
      <c r="NH162" s="36">
        <f>SUM(NH119:NN119)/60</f>
        <v>0</v>
      </c>
      <c r="NI162" s="37">
        <f>SUM(NH120:NN121)/60</f>
        <v>0</v>
      </c>
      <c r="NJ162" s="29">
        <f>SUM(NH122:NN122)/60</f>
        <v>0</v>
      </c>
      <c r="NK162" s="37">
        <f t="shared" si="262"/>
        <v>0</v>
      </c>
      <c r="NL162" s="37">
        <f>SUM(NH124:NN124)/60</f>
        <v>32.75</v>
      </c>
      <c r="NM162" s="59">
        <f t="shared" si="294"/>
        <v>0</v>
      </c>
      <c r="NN162" s="61"/>
      <c r="NO162" s="36">
        <f>SUM(NO119:NU119)/60</f>
        <v>0</v>
      </c>
      <c r="NP162" s="37">
        <f>SUM(NO120:NU121)/60</f>
        <v>0</v>
      </c>
      <c r="NQ162" s="29">
        <f>SUM(NO122:NU122)/60</f>
        <v>0</v>
      </c>
      <c r="NR162" s="37">
        <f t="shared" si="263"/>
        <v>0</v>
      </c>
      <c r="NS162" s="37">
        <f>SUM(NO124:NU124)/60</f>
        <v>31.283333333333335</v>
      </c>
      <c r="NT162" s="59">
        <f t="shared" si="295"/>
        <v>0</v>
      </c>
      <c r="NU162" s="61"/>
      <c r="NV162" s="36">
        <f>SUM(NV119:OB119)/60</f>
        <v>0</v>
      </c>
      <c r="NW162" s="37">
        <f>SUM(NV120:OB121)/60</f>
        <v>0</v>
      </c>
      <c r="NX162" s="29">
        <f>SUM(NV122:OB122)/60</f>
        <v>0</v>
      </c>
      <c r="NY162" s="37">
        <f t="shared" si="264"/>
        <v>0</v>
      </c>
      <c r="NZ162" s="37">
        <f>SUM(NV124:OB124)/60</f>
        <v>25.333333333333332</v>
      </c>
      <c r="OA162" s="59">
        <f t="shared" si="296"/>
        <v>0</v>
      </c>
      <c r="OB162" s="61"/>
      <c r="OC162" s="36">
        <f>SUM(OC119:OI119)/60</f>
        <v>0</v>
      </c>
      <c r="OD162" s="37">
        <f>SUM(OC120:OI121)/60</f>
        <v>0</v>
      </c>
      <c r="OE162" s="29">
        <f>SUM(OC122:OI122)/60</f>
        <v>0</v>
      </c>
      <c r="OF162" s="37">
        <f t="shared" si="265"/>
        <v>0</v>
      </c>
      <c r="OG162" s="37">
        <f>SUM(OC124:OI124)/60</f>
        <v>26.8</v>
      </c>
      <c r="OH162" s="59">
        <f t="shared" si="297"/>
        <v>0</v>
      </c>
      <c r="OI162" s="61"/>
      <c r="OJ162" s="36">
        <f>SUM(OJ119:OP119)/60</f>
        <v>0</v>
      </c>
      <c r="OK162" s="37">
        <f>SUM(OJ120:OP121)/60</f>
        <v>0</v>
      </c>
      <c r="OL162" s="29">
        <f>SUM(OJ122:OP122)/60</f>
        <v>0</v>
      </c>
      <c r="OM162" s="37">
        <f t="shared" si="266"/>
        <v>0</v>
      </c>
      <c r="ON162" s="37">
        <f>SUM(OJ124:OP124)/60</f>
        <v>27.216666666666665</v>
      </c>
      <c r="OO162" s="59">
        <f t="shared" si="298"/>
        <v>0</v>
      </c>
      <c r="OP162" s="61"/>
      <c r="OQ162" s="36">
        <f>SUM(OQ119:OW119)/60</f>
        <v>0</v>
      </c>
      <c r="OR162" s="37">
        <f>SUM(OQ120:OW121)/60</f>
        <v>0</v>
      </c>
      <c r="OS162" s="29">
        <f>SUM(OQ122:OW122)/60</f>
        <v>0</v>
      </c>
      <c r="OT162" s="37">
        <f t="shared" si="267"/>
        <v>0</v>
      </c>
      <c r="OU162" s="37">
        <f>SUM(OQ124:OW124)/60</f>
        <v>14.083333333333334</v>
      </c>
      <c r="OV162" s="59">
        <f t="shared" si="299"/>
        <v>0</v>
      </c>
      <c r="OW162" s="61"/>
      <c r="OX162" s="36">
        <f>SUM(OX119:PD119)/60</f>
        <v>0</v>
      </c>
      <c r="OY162" s="37">
        <f>SUM(OX120:PD121)/60</f>
        <v>0</v>
      </c>
      <c r="OZ162" s="29">
        <f>SUM(OX122:PD122)/60</f>
        <v>0</v>
      </c>
      <c r="PA162" s="37">
        <f t="shared" si="268"/>
        <v>0</v>
      </c>
      <c r="PB162" s="37">
        <f>SUM(OX124:PD124)/60</f>
        <v>20.25</v>
      </c>
      <c r="PC162" s="59">
        <f t="shared" si="300"/>
        <v>0</v>
      </c>
      <c r="PD162" s="61"/>
      <c r="PE162" s="36">
        <f>SUM(PE119:PK119)/60</f>
        <v>0</v>
      </c>
      <c r="PF162" s="37">
        <f>SUM(PE120:PK121)/60</f>
        <v>0</v>
      </c>
      <c r="PG162" s="29">
        <f>SUM(PE122:PK122)/60</f>
        <v>0</v>
      </c>
      <c r="PH162" s="37">
        <f t="shared" si="269"/>
        <v>0</v>
      </c>
      <c r="PI162" s="37">
        <f>SUM(PE124:PK124)/60</f>
        <v>31.583333333333332</v>
      </c>
      <c r="PJ162" s="59">
        <f t="shared" si="301"/>
        <v>0</v>
      </c>
      <c r="PK162" s="61"/>
      <c r="PL162" s="36">
        <f>SUM(PL119:PR119)/60</f>
        <v>26.2</v>
      </c>
      <c r="PM162" s="37">
        <f>SUM(PL120:PR121)/60</f>
        <v>0</v>
      </c>
      <c r="PN162" s="29">
        <f>SUM(PL122:PR122)/60</f>
        <v>0</v>
      </c>
      <c r="PO162" s="37">
        <f t="shared" si="270"/>
        <v>26.2</v>
      </c>
      <c r="PP162" s="37">
        <f>SUM(PL124:PR124)/60</f>
        <v>25</v>
      </c>
      <c r="PQ162" s="59">
        <f t="shared" si="302"/>
        <v>1.048</v>
      </c>
      <c r="PR162" s="61"/>
    </row>
    <row r="163" spans="1:434">
      <c r="A163" s="33" t="str">
        <f t="shared" si="179"/>
        <v>P06</v>
      </c>
      <c r="B163" s="42" t="s">
        <v>3552</v>
      </c>
      <c r="C163" s="29">
        <f>SUM(C128:G128)/60</f>
        <v>0</v>
      </c>
      <c r="D163" s="37">
        <f t="shared" si="180"/>
        <v>0</v>
      </c>
      <c r="E163" s="37">
        <f>SUM(C130:G130)/60</f>
        <v>23.25</v>
      </c>
      <c r="F163" s="59" t="str">
        <f>IFERROR(#REF!/E163,"")</f>
        <v/>
      </c>
      <c r="G163" s="61"/>
      <c r="H163" s="36">
        <f>SUM(H125:N125)/60</f>
        <v>0</v>
      </c>
      <c r="I163" s="37">
        <f>SUM(H126:N127)/60</f>
        <v>0</v>
      </c>
      <c r="J163" s="29">
        <f>SUM(H128:N128)/60</f>
        <v>0</v>
      </c>
      <c r="K163" s="37">
        <f t="shared" si="181"/>
        <v>0</v>
      </c>
      <c r="L163" s="37">
        <f>SUM(H130:N130)/60</f>
        <v>31</v>
      </c>
      <c r="M163" s="59">
        <f t="shared" si="182"/>
        <v>0</v>
      </c>
      <c r="N163" s="61"/>
      <c r="O163" s="36">
        <f>SUM(O125:U125)/60</f>
        <v>0</v>
      </c>
      <c r="P163" s="37">
        <f>SUM(O126:U127)/60</f>
        <v>0</v>
      </c>
      <c r="Q163" s="29">
        <f>SUM(O128:U128)/60</f>
        <v>0</v>
      </c>
      <c r="R163" s="37">
        <f t="shared" si="183"/>
        <v>0</v>
      </c>
      <c r="S163" s="37">
        <f>SUM(O130:U130)/60</f>
        <v>31</v>
      </c>
      <c r="T163" s="59">
        <f t="shared" si="184"/>
        <v>0</v>
      </c>
      <c r="U163" s="61"/>
      <c r="V163" s="36">
        <f>SUM(V125:AB125)/60</f>
        <v>0</v>
      </c>
      <c r="W163" s="37">
        <f>SUM(V126:AB127)/60</f>
        <v>0</v>
      </c>
      <c r="X163" s="29">
        <f>SUM(V128:AB128)/60</f>
        <v>0</v>
      </c>
      <c r="Y163" s="37">
        <f t="shared" si="185"/>
        <v>0</v>
      </c>
      <c r="Z163" s="37">
        <f>SUM(V130:AB130)/60</f>
        <v>35.75</v>
      </c>
      <c r="AA163" s="59">
        <f t="shared" si="186"/>
        <v>0</v>
      </c>
      <c r="AB163" s="61"/>
      <c r="AC163" s="36">
        <f>SUM(AC125:AI125)/60</f>
        <v>0</v>
      </c>
      <c r="AD163" s="37">
        <f>SUM(AC126:AI127)/60</f>
        <v>0</v>
      </c>
      <c r="AE163" s="29">
        <f>SUM(AC128:AI128)/60</f>
        <v>0</v>
      </c>
      <c r="AF163" s="37">
        <f t="shared" si="187"/>
        <v>0</v>
      </c>
      <c r="AG163" s="37">
        <f>SUM(AC130:AI130)/60</f>
        <v>23.25</v>
      </c>
      <c r="AH163" s="59">
        <f t="shared" si="188"/>
        <v>0</v>
      </c>
      <c r="AI163" s="61"/>
      <c r="AJ163" s="36">
        <f>SUM(AJ125:AP125)/60</f>
        <v>0</v>
      </c>
      <c r="AK163" s="37">
        <f>SUM(AJ126:AP127)/60</f>
        <v>0</v>
      </c>
      <c r="AL163" s="29">
        <f>SUM(AJ128:AP128)/60</f>
        <v>0</v>
      </c>
      <c r="AM163" s="37">
        <f t="shared" si="189"/>
        <v>0</v>
      </c>
      <c r="AN163" s="37">
        <f>SUM(AJ130:AP130)/60</f>
        <v>38.75</v>
      </c>
      <c r="AO163" s="59">
        <f t="shared" si="190"/>
        <v>0</v>
      </c>
      <c r="AP163" s="61"/>
      <c r="AQ163" s="36">
        <f>SUM(AQ125:AW125)/60</f>
        <v>0</v>
      </c>
      <c r="AR163" s="37">
        <f>SUM(AQ126:AW127)/60</f>
        <v>0</v>
      </c>
      <c r="AS163" s="29">
        <f>SUM(AQ128:AW128)/60</f>
        <v>0</v>
      </c>
      <c r="AT163" s="37">
        <f t="shared" si="191"/>
        <v>0</v>
      </c>
      <c r="AU163" s="37">
        <f>SUM(AQ130:AW130)/60</f>
        <v>38.75</v>
      </c>
      <c r="AV163" s="59">
        <f t="shared" si="192"/>
        <v>0</v>
      </c>
      <c r="AW163" s="61"/>
      <c r="AX163" s="36">
        <f>SUM(AX125:BD125)/60</f>
        <v>0</v>
      </c>
      <c r="AY163" s="37">
        <f>SUM(AX126:BD127)/60</f>
        <v>0</v>
      </c>
      <c r="AZ163" s="29">
        <f>SUM(AX128:BD128)/60</f>
        <v>0</v>
      </c>
      <c r="BA163" s="37">
        <f t="shared" si="193"/>
        <v>0</v>
      </c>
      <c r="BB163" s="37">
        <f>SUM(AX130:BD130)/60</f>
        <v>38.75</v>
      </c>
      <c r="BC163" s="59">
        <f t="shared" si="194"/>
        <v>0</v>
      </c>
      <c r="BD163" s="61"/>
      <c r="BE163" s="36">
        <f>SUM(BE125:BK125)/60</f>
        <v>0</v>
      </c>
      <c r="BF163" s="37">
        <f>SUM(BE126:BK127)/60</f>
        <v>0</v>
      </c>
      <c r="BG163" s="29">
        <f>SUM(BE128:BK128)/60</f>
        <v>0</v>
      </c>
      <c r="BH163" s="37">
        <f t="shared" si="195"/>
        <v>0</v>
      </c>
      <c r="BI163" s="37">
        <f>SUM(BE130:BK130)/60</f>
        <v>31</v>
      </c>
      <c r="BJ163" s="59">
        <f t="shared" si="196"/>
        <v>0</v>
      </c>
      <c r="BK163" s="61"/>
      <c r="BL163" s="36">
        <f>SUM(BL125:BR125)/60</f>
        <v>0</v>
      </c>
      <c r="BM163" s="37">
        <f>SUM(BL126:BR127)/60</f>
        <v>0</v>
      </c>
      <c r="BN163" s="29">
        <f>SUM(BL128:BR128)/60</f>
        <v>0</v>
      </c>
      <c r="BO163" s="37">
        <f t="shared" si="197"/>
        <v>0</v>
      </c>
      <c r="BP163" s="37">
        <f>SUM(BL130:BR130)/60</f>
        <v>31</v>
      </c>
      <c r="BQ163" s="59">
        <f t="shared" si="198"/>
        <v>0</v>
      </c>
      <c r="BR163" s="61"/>
      <c r="BS163" s="36">
        <f>SUM(BS125:BY125)/60</f>
        <v>0</v>
      </c>
      <c r="BT163" s="37">
        <f>SUM(BS126:BY127)/60</f>
        <v>0</v>
      </c>
      <c r="BU163" s="29">
        <f>SUM(BS128:BY128)/60</f>
        <v>0</v>
      </c>
      <c r="BV163" s="37">
        <f t="shared" si="199"/>
        <v>0</v>
      </c>
      <c r="BW163" s="37">
        <f>SUM(BS130:BY130)/60</f>
        <v>36.75</v>
      </c>
      <c r="BX163" s="59">
        <f t="shared" si="200"/>
        <v>0</v>
      </c>
      <c r="BY163" s="61"/>
      <c r="BZ163" s="36">
        <f>SUM(BZ125:CF125)/60</f>
        <v>0</v>
      </c>
      <c r="CA163" s="37">
        <f>SUM(BZ126:CF127)/60</f>
        <v>0</v>
      </c>
      <c r="CB163" s="29">
        <f>SUM(BZ128:CF128)/60</f>
        <v>0</v>
      </c>
      <c r="CC163" s="37">
        <f t="shared" si="201"/>
        <v>0</v>
      </c>
      <c r="CD163" s="37">
        <f>SUM(BZ130:CF130)/60</f>
        <v>31</v>
      </c>
      <c r="CE163" s="59">
        <f t="shared" si="202"/>
        <v>0</v>
      </c>
      <c r="CF163" s="61"/>
      <c r="CG163" s="36">
        <f>SUM(CG125:CM125)/60</f>
        <v>0</v>
      </c>
      <c r="CH163" s="37">
        <f>SUM(CG126:CM127)/60</f>
        <v>0</v>
      </c>
      <c r="CI163" s="29">
        <f>SUM(CG128:CM128)/60</f>
        <v>0</v>
      </c>
      <c r="CJ163" s="37">
        <f t="shared" si="203"/>
        <v>0</v>
      </c>
      <c r="CK163" s="37">
        <f>SUM(CG130:CM130)/60</f>
        <v>31</v>
      </c>
      <c r="CL163" s="59">
        <f t="shared" si="204"/>
        <v>0</v>
      </c>
      <c r="CM163" s="61"/>
      <c r="CN163" s="36">
        <f>SUM(CN125:CT125)/60</f>
        <v>0</v>
      </c>
      <c r="CO163" s="37">
        <f>SUM(CN126:CT127)/60</f>
        <v>0</v>
      </c>
      <c r="CP163" s="29">
        <f>SUM(CN128:CT128)/60</f>
        <v>0</v>
      </c>
      <c r="CQ163" s="37">
        <f t="shared" si="205"/>
        <v>0</v>
      </c>
      <c r="CR163" s="37">
        <f>SUM(CN130:CT130)/60</f>
        <v>23.25</v>
      </c>
      <c r="CS163" s="59">
        <f t="shared" si="206"/>
        <v>0</v>
      </c>
      <c r="CT163" s="61"/>
      <c r="CU163" s="36">
        <f>SUM(CU125:DA125)/60</f>
        <v>0</v>
      </c>
      <c r="CV163" s="37">
        <f>SUM(CU126:DA127)/60</f>
        <v>0</v>
      </c>
      <c r="CW163" s="29">
        <f>SUM(CU128:DA128)/60</f>
        <v>0</v>
      </c>
      <c r="CX163" s="37">
        <f t="shared" si="207"/>
        <v>0</v>
      </c>
      <c r="CY163" s="37">
        <f>SUM(CU130:DA130)/60</f>
        <v>38.75</v>
      </c>
      <c r="CZ163" s="59">
        <f t="shared" si="208"/>
        <v>0</v>
      </c>
      <c r="DA163" s="61"/>
      <c r="DB163" s="36">
        <f>SUM(DB125:DH125)/60</f>
        <v>0</v>
      </c>
      <c r="DC163" s="37">
        <f>SUM(DB126:DH127)/60</f>
        <v>0</v>
      </c>
      <c r="DD163" s="29">
        <f>SUM(DB128:DH128)/60</f>
        <v>0</v>
      </c>
      <c r="DE163" s="37">
        <f t="shared" si="209"/>
        <v>0</v>
      </c>
      <c r="DF163" s="37">
        <f>SUM(DB130:DH130)/60</f>
        <v>23.25</v>
      </c>
      <c r="DG163" s="59">
        <f t="shared" si="210"/>
        <v>0</v>
      </c>
      <c r="DH163" s="61"/>
      <c r="DI163" s="36">
        <f>SUM(DI125:DO125)/60</f>
        <v>0</v>
      </c>
      <c r="DJ163" s="37">
        <f>SUM(DI126:DO127)/60</f>
        <v>0</v>
      </c>
      <c r="DK163" s="29">
        <f>SUM(DI128:DO128)/60</f>
        <v>0</v>
      </c>
      <c r="DL163" s="37">
        <f t="shared" si="211"/>
        <v>0</v>
      </c>
      <c r="DM163" s="37">
        <f>SUM(DI130:DO130)/60</f>
        <v>31</v>
      </c>
      <c r="DN163" s="59">
        <f t="shared" si="212"/>
        <v>0</v>
      </c>
      <c r="DO163" s="61"/>
      <c r="DP163" s="36">
        <f>SUM(DP125:DV125)/60</f>
        <v>0</v>
      </c>
      <c r="DQ163" s="37">
        <f>SUM(DP126:DV127)/60</f>
        <v>0</v>
      </c>
      <c r="DR163" s="29">
        <f>SUM(DP128:DV128)/60</f>
        <v>0</v>
      </c>
      <c r="DS163" s="37">
        <f t="shared" si="213"/>
        <v>0</v>
      </c>
      <c r="DT163" s="37">
        <f>SUM(DP130:DV130)/60</f>
        <v>19.916666666666668</v>
      </c>
      <c r="DU163" s="59">
        <f t="shared" si="214"/>
        <v>0</v>
      </c>
      <c r="DV163" s="61"/>
      <c r="DW163" s="36">
        <f>SUM(DW125:EC125)/60</f>
        <v>0</v>
      </c>
      <c r="DX163" s="37">
        <f>SUM(DW126:EC127)/60</f>
        <v>0</v>
      </c>
      <c r="DY163" s="29">
        <f>SUM(DW128:EC128)/60</f>
        <v>0</v>
      </c>
      <c r="DZ163" s="37">
        <f t="shared" si="215"/>
        <v>0</v>
      </c>
      <c r="EA163" s="37">
        <f>SUM(DW130:EC130)/60</f>
        <v>23.25</v>
      </c>
      <c r="EB163" s="59">
        <f t="shared" si="216"/>
        <v>0</v>
      </c>
      <c r="EC163" s="61"/>
      <c r="ED163" s="36">
        <f>SUM(ED125:EJ125)/60</f>
        <v>0</v>
      </c>
      <c r="EE163" s="37">
        <f>SUM(ED126:EJ127)/60</f>
        <v>0</v>
      </c>
      <c r="EF163" s="29">
        <f>SUM(ED128:EJ128)/60</f>
        <v>0</v>
      </c>
      <c r="EG163" s="37">
        <f t="shared" si="217"/>
        <v>0</v>
      </c>
      <c r="EH163" s="37">
        <f>SUM(ED130:EJ130)/60</f>
        <v>23.25</v>
      </c>
      <c r="EI163" s="59">
        <f t="shared" si="218"/>
        <v>0</v>
      </c>
      <c r="EJ163" s="61"/>
      <c r="EK163" s="36">
        <f>SUM(EK125:EQ125)/60</f>
        <v>0</v>
      </c>
      <c r="EL163" s="37">
        <f>SUM(EK126:EQ127)/60</f>
        <v>0</v>
      </c>
      <c r="EM163" s="29">
        <f>SUM(EK128:EQ128)/60</f>
        <v>0</v>
      </c>
      <c r="EN163" s="37">
        <f t="shared" si="219"/>
        <v>0</v>
      </c>
      <c r="EO163" s="37">
        <f>SUM(EK130:EQ130)/60</f>
        <v>23.25</v>
      </c>
      <c r="EP163" s="59">
        <f t="shared" si="220"/>
        <v>0</v>
      </c>
      <c r="EQ163" s="61"/>
      <c r="ER163" s="36">
        <f>SUM(ER125:EX125)/60</f>
        <v>0</v>
      </c>
      <c r="ES163" s="37">
        <f>SUM(ER126:EX127)/60</f>
        <v>0</v>
      </c>
      <c r="ET163" s="29">
        <f>SUM(ER128:EX128)/60</f>
        <v>0</v>
      </c>
      <c r="EU163" s="37">
        <f t="shared" si="221"/>
        <v>0</v>
      </c>
      <c r="EV163" s="37">
        <f>SUM(ER130:EX130)/60</f>
        <v>38.75</v>
      </c>
      <c r="EW163" s="59">
        <f t="shared" si="222"/>
        <v>0</v>
      </c>
      <c r="EX163" s="61"/>
      <c r="EY163" s="36">
        <f>SUM(EY125:FE125)/60</f>
        <v>0</v>
      </c>
      <c r="EZ163" s="37">
        <f>SUM(EY126:FE127)/60</f>
        <v>0</v>
      </c>
      <c r="FA163" s="29">
        <f>SUM(EY128:FE128)/60</f>
        <v>0</v>
      </c>
      <c r="FB163" s="37">
        <f t="shared" si="223"/>
        <v>0</v>
      </c>
      <c r="FC163" s="37">
        <f>SUM(EY130:FE130)/60</f>
        <v>38.75</v>
      </c>
      <c r="FD163" s="59">
        <f t="shared" si="224"/>
        <v>0</v>
      </c>
      <c r="FE163" s="61"/>
      <c r="FF163" s="36">
        <f>SUM(FF125:FL125)/60</f>
        <v>0</v>
      </c>
      <c r="FG163" s="37">
        <f>SUM(FF126:FL127)/60</f>
        <v>0</v>
      </c>
      <c r="FH163" s="29">
        <f>SUM(FF128:FL128)/60</f>
        <v>0</v>
      </c>
      <c r="FI163" s="37">
        <f t="shared" si="225"/>
        <v>0</v>
      </c>
      <c r="FJ163" s="37">
        <f>SUM(FF130:FL130)/60</f>
        <v>38.75</v>
      </c>
      <c r="FK163" s="59">
        <f t="shared" si="226"/>
        <v>0</v>
      </c>
      <c r="FL163" s="61"/>
      <c r="FM163" s="36">
        <f>SUM(FM125:FS125)/60</f>
        <v>0</v>
      </c>
      <c r="FN163" s="37">
        <f>SUM(FM126:FS127)/60</f>
        <v>0</v>
      </c>
      <c r="FO163" s="29">
        <f>SUM(FM128:FS128)/60</f>
        <v>0</v>
      </c>
      <c r="FP163" s="37">
        <f t="shared" si="227"/>
        <v>0</v>
      </c>
      <c r="FQ163" s="37">
        <f>SUM(FM130:FS130)/60</f>
        <v>31</v>
      </c>
      <c r="FR163" s="59">
        <f t="shared" si="228"/>
        <v>0</v>
      </c>
      <c r="FS163" s="61"/>
      <c r="FT163" s="36">
        <f>SUM(FT125:FZ125)/60</f>
        <v>0</v>
      </c>
      <c r="FU163" s="37">
        <f>SUM(FT126:FZ127)/60</f>
        <v>0</v>
      </c>
      <c r="FV163" s="29">
        <f>SUM(FT128:FZ128)/60</f>
        <v>0</v>
      </c>
      <c r="FW163" s="37">
        <f t="shared" si="229"/>
        <v>0</v>
      </c>
      <c r="FX163" s="37">
        <f>SUM(FT130:FZ130)/60</f>
        <v>38.75</v>
      </c>
      <c r="FY163" s="59">
        <f t="shared" si="230"/>
        <v>0</v>
      </c>
      <c r="FZ163" s="61"/>
      <c r="GA163" s="36">
        <f>SUM(GA125:GG125)/60</f>
        <v>0</v>
      </c>
      <c r="GB163" s="37">
        <f>SUM(GA126:GG127)/60</f>
        <v>0</v>
      </c>
      <c r="GC163" s="29">
        <f>SUM(GA128:GG128)/60</f>
        <v>0</v>
      </c>
      <c r="GD163" s="37">
        <f t="shared" si="231"/>
        <v>0</v>
      </c>
      <c r="GE163" s="37">
        <f>SUM(GA130:GG130)/60</f>
        <v>23.25</v>
      </c>
      <c r="GF163" s="59">
        <f t="shared" si="232"/>
        <v>0</v>
      </c>
      <c r="GG163" s="61"/>
      <c r="GH163" s="36">
        <f>SUM(GH125:GN125)/60</f>
        <v>0</v>
      </c>
      <c r="GI163" s="37">
        <f>SUM(GH126:GN127)/60</f>
        <v>0</v>
      </c>
      <c r="GJ163" s="29">
        <f>SUM(GH128:GN128)/60</f>
        <v>0</v>
      </c>
      <c r="GK163" s="37">
        <f t="shared" si="233"/>
        <v>0</v>
      </c>
      <c r="GL163" s="37">
        <f>SUM(GH130:GN130)/60</f>
        <v>23.25</v>
      </c>
      <c r="GM163" s="59">
        <f t="shared" si="234"/>
        <v>0</v>
      </c>
      <c r="GN163" s="61"/>
      <c r="GO163" s="36">
        <f>SUM(GO125:GU125)/60</f>
        <v>0</v>
      </c>
      <c r="GP163" s="37">
        <f>SUM(GO126:GU127)/60</f>
        <v>0</v>
      </c>
      <c r="GQ163" s="29">
        <f>SUM(GO128:GU128)/60</f>
        <v>0</v>
      </c>
      <c r="GR163" s="37">
        <f t="shared" si="235"/>
        <v>0</v>
      </c>
      <c r="GS163" s="37">
        <f>SUM(GO130:GU130)/60</f>
        <v>23.25</v>
      </c>
      <c r="GT163" s="59">
        <f t="shared" si="236"/>
        <v>0</v>
      </c>
      <c r="GU163" s="61"/>
      <c r="GV163" s="36">
        <f>SUM(GV125:HB125)/60</f>
        <v>0</v>
      </c>
      <c r="GW163" s="37">
        <f>SUM(GV126:HB127)/60</f>
        <v>0</v>
      </c>
      <c r="GX163" s="29">
        <f>SUM(GV128:HB128)/60</f>
        <v>0</v>
      </c>
      <c r="GY163" s="37">
        <f t="shared" si="237"/>
        <v>0</v>
      </c>
      <c r="GZ163" s="37">
        <f>SUM(GV130:HB130)/60</f>
        <v>38.75</v>
      </c>
      <c r="HA163" s="59">
        <f t="shared" si="238"/>
        <v>0</v>
      </c>
      <c r="HB163" s="61"/>
      <c r="HC163" s="36">
        <f>SUM(HC125:HI125)/60</f>
        <v>0</v>
      </c>
      <c r="HD163" s="37">
        <f>SUM(HC126:HI127)/60</f>
        <v>0</v>
      </c>
      <c r="HE163" s="29">
        <f>SUM(HC128:HI128)/60</f>
        <v>0</v>
      </c>
      <c r="HF163" s="37">
        <f t="shared" si="239"/>
        <v>0</v>
      </c>
      <c r="HG163" s="37">
        <f>SUM(HC130:HI130)/60</f>
        <v>38.75</v>
      </c>
      <c r="HH163" s="59">
        <f t="shared" si="271"/>
        <v>0</v>
      </c>
      <c r="HI163" s="61"/>
      <c r="HJ163" s="36">
        <f>SUM(HJ125:HP125)/60</f>
        <v>0</v>
      </c>
      <c r="HK163" s="37">
        <f>SUM(HJ126:HP127)/60</f>
        <v>0</v>
      </c>
      <c r="HL163" s="29">
        <f>SUM(HJ128:HP128)/60</f>
        <v>0</v>
      </c>
      <c r="HM163" s="37">
        <f t="shared" si="240"/>
        <v>0</v>
      </c>
      <c r="HN163" s="37">
        <f>SUM(HJ130:HP130)/60</f>
        <v>38.75</v>
      </c>
      <c r="HO163" s="59">
        <f t="shared" si="272"/>
        <v>0</v>
      </c>
      <c r="HP163" s="61"/>
      <c r="HQ163" s="36">
        <f>SUM(HQ125:HW125)/60</f>
        <v>0</v>
      </c>
      <c r="HR163" s="37">
        <f>SUM(HQ126:HW127)/60</f>
        <v>0</v>
      </c>
      <c r="HS163" s="29">
        <f>SUM(HQ128:HW128)/60</f>
        <v>0</v>
      </c>
      <c r="HT163" s="37">
        <f t="shared" si="241"/>
        <v>0</v>
      </c>
      <c r="HU163" s="37">
        <f>SUM(HQ130:HW130)/60</f>
        <v>15.5</v>
      </c>
      <c r="HV163" s="59">
        <f t="shared" si="273"/>
        <v>0</v>
      </c>
      <c r="HW163" s="61"/>
      <c r="HX163" s="36">
        <f>SUM(HX125:ID125)/60</f>
        <v>0</v>
      </c>
      <c r="HY163" s="37">
        <f>SUM(HX126:ID127)/60</f>
        <v>0</v>
      </c>
      <c r="HZ163" s="29">
        <f>SUM(HX128:ID128)/60</f>
        <v>0</v>
      </c>
      <c r="IA163" s="37">
        <f t="shared" si="242"/>
        <v>0</v>
      </c>
      <c r="IB163" s="37">
        <f>SUM(HX130:ID130)/60</f>
        <v>28.25</v>
      </c>
      <c r="IC163" s="59">
        <f t="shared" si="274"/>
        <v>0</v>
      </c>
      <c r="ID163" s="61"/>
      <c r="IE163" s="36">
        <f>SUM(IE125:IK125)/60</f>
        <v>0</v>
      </c>
      <c r="IF163" s="37">
        <f>SUM(IE126:IK127)/60</f>
        <v>0</v>
      </c>
      <c r="IG163" s="29">
        <f>SUM(IE128:IK128)/60</f>
        <v>0</v>
      </c>
      <c r="IH163" s="37">
        <f t="shared" si="243"/>
        <v>0</v>
      </c>
      <c r="II163" s="37">
        <f>SUM(IE130:IK130)/60</f>
        <v>0</v>
      </c>
      <c r="IJ163" s="59" t="str">
        <f t="shared" si="275"/>
        <v/>
      </c>
      <c r="IK163" s="61"/>
      <c r="IL163" s="36">
        <f>SUM(IL125:IR125)/60</f>
        <v>0</v>
      </c>
      <c r="IM163" s="37">
        <f>SUM(IL126:IR127)/60</f>
        <v>0</v>
      </c>
      <c r="IN163" s="29">
        <f>SUM(IL128:IR128)/60</f>
        <v>0</v>
      </c>
      <c r="IO163" s="37">
        <f t="shared" si="244"/>
        <v>0</v>
      </c>
      <c r="IP163" s="37">
        <f>SUM(IL130:IR130)/60</f>
        <v>0</v>
      </c>
      <c r="IQ163" s="59" t="str">
        <f t="shared" si="276"/>
        <v/>
      </c>
      <c r="IR163" s="61"/>
      <c r="IS163" s="36">
        <f>SUM(IS125:IY125)/60</f>
        <v>0</v>
      </c>
      <c r="IT163" s="37">
        <f>SUM(IS126:IY127)/60</f>
        <v>0</v>
      </c>
      <c r="IU163" s="29">
        <f>SUM(IS128:IY128)/60</f>
        <v>0</v>
      </c>
      <c r="IV163" s="37">
        <f t="shared" si="245"/>
        <v>0</v>
      </c>
      <c r="IW163" s="37">
        <f>SUM(IS130:IY130)/60</f>
        <v>23.25</v>
      </c>
      <c r="IX163" s="59">
        <f t="shared" si="277"/>
        <v>0</v>
      </c>
      <c r="IY163" s="61"/>
      <c r="IZ163" s="36">
        <f>SUM(IZ125:JF125)/60</f>
        <v>0</v>
      </c>
      <c r="JA163" s="37">
        <f>SUM(IZ126:JF127)/60</f>
        <v>0</v>
      </c>
      <c r="JB163" s="29">
        <f>SUM(IZ128:JF128)/60</f>
        <v>0</v>
      </c>
      <c r="JC163" s="37">
        <f t="shared" si="246"/>
        <v>0</v>
      </c>
      <c r="JD163" s="37">
        <f>SUM(IZ130:JF130)/60</f>
        <v>29.416666666666668</v>
      </c>
      <c r="JE163" s="59">
        <f t="shared" si="278"/>
        <v>0</v>
      </c>
      <c r="JF163" s="61"/>
      <c r="JG163" s="36">
        <f>SUM(JG125:JM125)/60</f>
        <v>0</v>
      </c>
      <c r="JH163" s="37">
        <f>SUM(JG126:JM127)/60</f>
        <v>0</v>
      </c>
      <c r="JI163" s="29">
        <f>SUM(JG128:JM128)/60</f>
        <v>0</v>
      </c>
      <c r="JJ163" s="37">
        <f t="shared" si="247"/>
        <v>0</v>
      </c>
      <c r="JK163" s="37">
        <f>SUM(JG130:JM130)/60</f>
        <v>32.1</v>
      </c>
      <c r="JL163" s="59">
        <f t="shared" si="279"/>
        <v>0</v>
      </c>
      <c r="JM163" s="61"/>
      <c r="JN163" s="36">
        <f>SUM(JN125:JT125)/60</f>
        <v>0</v>
      </c>
      <c r="JO163" s="37">
        <f>SUM(JN126:JT127)/60</f>
        <v>0</v>
      </c>
      <c r="JP163" s="29">
        <f>SUM(JN128:JT128)/60</f>
        <v>0</v>
      </c>
      <c r="JQ163" s="37">
        <f t="shared" si="248"/>
        <v>0</v>
      </c>
      <c r="JR163" s="37">
        <f>SUM(JN130:JT130)/60</f>
        <v>35.583333333333336</v>
      </c>
      <c r="JS163" s="59">
        <f t="shared" si="280"/>
        <v>0</v>
      </c>
      <c r="JT163" s="61"/>
      <c r="JU163" s="36">
        <f>SUM(JU125:KA125)/60</f>
        <v>0</v>
      </c>
      <c r="JV163" s="37">
        <f>SUM(JU126:KA127)/60</f>
        <v>0</v>
      </c>
      <c r="JW163" s="29">
        <f>SUM(JU128:KA128)/60</f>
        <v>0</v>
      </c>
      <c r="JX163" s="37">
        <f t="shared" si="249"/>
        <v>0</v>
      </c>
      <c r="JY163" s="37">
        <f>SUM(JU130:KA130)/60</f>
        <v>34.533333333333331</v>
      </c>
      <c r="JZ163" s="59">
        <f t="shared" si="281"/>
        <v>0</v>
      </c>
      <c r="KA163" s="61"/>
      <c r="KB163" s="36">
        <f>SUM(KB125:KH125)/60</f>
        <v>0</v>
      </c>
      <c r="KC163" s="37">
        <f>SUM(KB126:KH127)/60</f>
        <v>0</v>
      </c>
      <c r="KD163" s="29">
        <f>SUM(KB128:KH128)/60</f>
        <v>0</v>
      </c>
      <c r="KE163" s="37">
        <f t="shared" si="250"/>
        <v>0</v>
      </c>
      <c r="KF163" s="37">
        <f>SUM(KB130:KH130)/60</f>
        <v>14.333333333333334</v>
      </c>
      <c r="KG163" s="59">
        <f t="shared" si="282"/>
        <v>0</v>
      </c>
      <c r="KH163" s="61"/>
      <c r="KI163" s="36">
        <f>SUM(KI125:KO125)/60</f>
        <v>0</v>
      </c>
      <c r="KJ163" s="37">
        <f>SUM(KI126:KO127)/60</f>
        <v>0</v>
      </c>
      <c r="KK163" s="29">
        <f>SUM(KI128:KO128)/60</f>
        <v>0</v>
      </c>
      <c r="KL163" s="37">
        <f t="shared" si="251"/>
        <v>0</v>
      </c>
      <c r="KM163" s="37">
        <f>SUM(KI130:KO130)/60</f>
        <v>35.083333333333336</v>
      </c>
      <c r="KN163" s="59">
        <f t="shared" si="283"/>
        <v>0</v>
      </c>
      <c r="KO163" s="61"/>
      <c r="KP163" s="36">
        <f>SUM(KP125:KV125)/60</f>
        <v>0</v>
      </c>
      <c r="KQ163" s="37">
        <f>SUM(KP126:KV127)/60</f>
        <v>0</v>
      </c>
      <c r="KR163" s="29">
        <f>SUM(KP128:KV128)/60</f>
        <v>0</v>
      </c>
      <c r="KS163" s="37">
        <f t="shared" si="252"/>
        <v>0</v>
      </c>
      <c r="KT163" s="37">
        <f>SUM(KP130:KV130)/60</f>
        <v>19.25</v>
      </c>
      <c r="KU163" s="59">
        <f t="shared" si="284"/>
        <v>0</v>
      </c>
      <c r="KV163" s="61"/>
      <c r="KW163" s="36">
        <f>SUM(KW125:LC125)/60</f>
        <v>0</v>
      </c>
      <c r="KX163" s="37">
        <f>SUM(KW126:LC127)/60</f>
        <v>0</v>
      </c>
      <c r="KY163" s="29">
        <f>SUM(KW128:LC128)/60</f>
        <v>0</v>
      </c>
      <c r="KZ163" s="37">
        <f t="shared" si="253"/>
        <v>0</v>
      </c>
      <c r="LA163" s="37">
        <f>SUM(KW130:LC130)/60</f>
        <v>34.416666666666664</v>
      </c>
      <c r="LB163" s="59">
        <f t="shared" si="285"/>
        <v>0</v>
      </c>
      <c r="LC163" s="61"/>
      <c r="LD163" s="36">
        <f>SUM(LD125:LJ125)/60</f>
        <v>0</v>
      </c>
      <c r="LE163" s="37">
        <f>SUM(LD126:LJ127)/60</f>
        <v>0</v>
      </c>
      <c r="LF163" s="29">
        <f>SUM(LD128:LJ128)/60</f>
        <v>0</v>
      </c>
      <c r="LG163" s="37">
        <f t="shared" si="254"/>
        <v>0</v>
      </c>
      <c r="LH163" s="37">
        <f>SUM(LD130:LJ130)/60</f>
        <v>27.416666666666668</v>
      </c>
      <c r="LI163" s="59">
        <f t="shared" si="286"/>
        <v>0</v>
      </c>
      <c r="LJ163" s="61"/>
      <c r="LK163" s="36">
        <f>SUM(LK125:LQ125)/60</f>
        <v>0</v>
      </c>
      <c r="LL163" s="37">
        <f>SUM(LK126:LQ127)/60</f>
        <v>0</v>
      </c>
      <c r="LM163" s="29">
        <f>SUM(LK128:LQ128)/60</f>
        <v>0</v>
      </c>
      <c r="LN163" s="37">
        <f t="shared" si="255"/>
        <v>0</v>
      </c>
      <c r="LO163" s="37">
        <f>SUM(LK130:LQ130)/60</f>
        <v>20.5</v>
      </c>
      <c r="LP163" s="59">
        <f t="shared" si="287"/>
        <v>0</v>
      </c>
      <c r="LQ163" s="61"/>
      <c r="LR163" s="36">
        <f>SUM(LR125:LX125)/60</f>
        <v>0</v>
      </c>
      <c r="LS163" s="37">
        <f>SUM(LR126:LX127)/60</f>
        <v>0</v>
      </c>
      <c r="LT163" s="29">
        <f>SUM(LR128:LX128)/60</f>
        <v>0</v>
      </c>
      <c r="LU163" s="37">
        <f t="shared" si="256"/>
        <v>0</v>
      </c>
      <c r="LV163" s="37">
        <f>SUM(LR130:LX130)/60</f>
        <v>31</v>
      </c>
      <c r="LW163" s="59">
        <f t="shared" si="288"/>
        <v>0</v>
      </c>
      <c r="LX163" s="61"/>
      <c r="LY163" s="36">
        <f>SUM(LY125:ME125)/60</f>
        <v>0</v>
      </c>
      <c r="LZ163" s="37">
        <f>SUM(LY126:ME127)/60</f>
        <v>0</v>
      </c>
      <c r="MA163" s="29">
        <f>SUM(LY128:ME128)/60</f>
        <v>0</v>
      </c>
      <c r="MB163" s="37">
        <f t="shared" si="257"/>
        <v>0</v>
      </c>
      <c r="MC163" s="37">
        <f>SUM(LY130:ME130)/60</f>
        <v>34.416666666666664</v>
      </c>
      <c r="MD163" s="59">
        <f t="shared" si="289"/>
        <v>0</v>
      </c>
      <c r="ME163" s="61"/>
      <c r="MF163" s="36">
        <f>SUM(MF125:ML125)/60</f>
        <v>0</v>
      </c>
      <c r="MG163" s="37">
        <f>SUM(MF126:ML127)/60</f>
        <v>0</v>
      </c>
      <c r="MH163" s="29">
        <f>SUM(MF128:ML128)/60</f>
        <v>0</v>
      </c>
      <c r="MI163" s="37">
        <f t="shared" si="258"/>
        <v>0</v>
      </c>
      <c r="MJ163" s="37">
        <f>SUM(MF130:ML130)/60</f>
        <v>34.583333333333336</v>
      </c>
      <c r="MK163" s="59">
        <f t="shared" si="290"/>
        <v>0</v>
      </c>
      <c r="ML163" s="61"/>
      <c r="MM163" s="36">
        <f>SUM(MM125:MS125)/60</f>
        <v>0</v>
      </c>
      <c r="MN163" s="37">
        <f>SUM(MM126:MS127)/60</f>
        <v>0</v>
      </c>
      <c r="MO163" s="29">
        <f>SUM(MM128:MS128)/60</f>
        <v>0</v>
      </c>
      <c r="MP163" s="37">
        <f t="shared" si="259"/>
        <v>0</v>
      </c>
      <c r="MQ163" s="37">
        <f>SUM(MM130:MS130)/60</f>
        <v>27.666666666666668</v>
      </c>
      <c r="MR163" s="59">
        <f t="shared" si="291"/>
        <v>0</v>
      </c>
      <c r="MS163" s="61"/>
      <c r="MT163" s="36">
        <f>SUM(MT125:MZ125)/60</f>
        <v>0</v>
      </c>
      <c r="MU163" s="37">
        <f>SUM(MT126:MZ127)/60</f>
        <v>0</v>
      </c>
      <c r="MV163" s="29">
        <f>SUM(MT128:MZ128)/60</f>
        <v>0</v>
      </c>
      <c r="MW163" s="37">
        <f t="shared" si="260"/>
        <v>0</v>
      </c>
      <c r="MX163" s="37">
        <f>SUM(MT130:MZ130)/60</f>
        <v>17.583333333333332</v>
      </c>
      <c r="MY163" s="59">
        <f t="shared" si="292"/>
        <v>0</v>
      </c>
      <c r="MZ163" s="61"/>
      <c r="NA163" s="36">
        <f>SUM(NA125:NG125)/60</f>
        <v>0</v>
      </c>
      <c r="NB163" s="37">
        <f>SUM(NA126:NG127)/60</f>
        <v>0</v>
      </c>
      <c r="NC163" s="29">
        <f>SUM(NA128:NG128)/60</f>
        <v>0</v>
      </c>
      <c r="ND163" s="37">
        <f t="shared" si="261"/>
        <v>0</v>
      </c>
      <c r="NE163" s="37">
        <f>SUM(NA130:NG130)/60</f>
        <v>17.583333333333332</v>
      </c>
      <c r="NF163" s="59">
        <f t="shared" si="293"/>
        <v>0</v>
      </c>
      <c r="NG163" s="61"/>
      <c r="NH163" s="36">
        <f>SUM(NH125:NN125)/60</f>
        <v>0</v>
      </c>
      <c r="NI163" s="37">
        <f>SUM(NH126:NN127)/60</f>
        <v>0</v>
      </c>
      <c r="NJ163" s="29">
        <f>SUM(NH128:NN128)/60</f>
        <v>0</v>
      </c>
      <c r="NK163" s="37">
        <f t="shared" si="262"/>
        <v>0</v>
      </c>
      <c r="NL163" s="37">
        <f>SUM(NH130:NN130)/60</f>
        <v>33.083333333333336</v>
      </c>
      <c r="NM163" s="59">
        <f t="shared" si="294"/>
        <v>0</v>
      </c>
      <c r="NN163" s="61"/>
      <c r="NO163" s="36">
        <f>SUM(NO125:NU125)/60</f>
        <v>0</v>
      </c>
      <c r="NP163" s="37">
        <f>SUM(NO126:NU127)/60</f>
        <v>0</v>
      </c>
      <c r="NQ163" s="29">
        <f>SUM(NO128:NU128)/60</f>
        <v>0</v>
      </c>
      <c r="NR163" s="37">
        <f t="shared" si="263"/>
        <v>0</v>
      </c>
      <c r="NS163" s="37">
        <f>SUM(NO130:NU130)/60</f>
        <v>30.583333333333332</v>
      </c>
      <c r="NT163" s="59">
        <f t="shared" si="295"/>
        <v>0</v>
      </c>
      <c r="NU163" s="61"/>
      <c r="NV163" s="36">
        <f>SUM(NV125:OB125)/60</f>
        <v>0</v>
      </c>
      <c r="NW163" s="37">
        <f>SUM(NV126:OB127)/60</f>
        <v>0</v>
      </c>
      <c r="NX163" s="29">
        <f>SUM(NV128:OB128)/60</f>
        <v>0</v>
      </c>
      <c r="NY163" s="37">
        <f t="shared" si="264"/>
        <v>0</v>
      </c>
      <c r="NZ163" s="37">
        <f>SUM(NV130:OB130)/60</f>
        <v>34.583333333333336</v>
      </c>
      <c r="OA163" s="59">
        <f t="shared" si="296"/>
        <v>0</v>
      </c>
      <c r="OB163" s="61"/>
      <c r="OC163" s="36">
        <f>SUM(OC125:OI125)/60</f>
        <v>0</v>
      </c>
      <c r="OD163" s="37">
        <f>SUM(OC126:OI127)/60</f>
        <v>0</v>
      </c>
      <c r="OE163" s="29">
        <f>SUM(OC128:OI128)/60</f>
        <v>0</v>
      </c>
      <c r="OF163" s="37">
        <f t="shared" si="265"/>
        <v>0</v>
      </c>
      <c r="OG163" s="37">
        <f>SUM(OC130:OI130)/60</f>
        <v>33.916666666666664</v>
      </c>
      <c r="OH163" s="59">
        <f t="shared" si="297"/>
        <v>0</v>
      </c>
      <c r="OI163" s="61"/>
      <c r="OJ163" s="36">
        <f>SUM(OJ125:OP125)/60</f>
        <v>0</v>
      </c>
      <c r="OK163" s="37">
        <f>SUM(OJ126:OP127)/60</f>
        <v>0</v>
      </c>
      <c r="OL163" s="29">
        <f>SUM(OJ128:OP128)/60</f>
        <v>0</v>
      </c>
      <c r="OM163" s="37">
        <f t="shared" si="266"/>
        <v>0</v>
      </c>
      <c r="ON163" s="37">
        <f>SUM(OJ130:OP130)/60</f>
        <v>27.666666666666668</v>
      </c>
      <c r="OO163" s="59">
        <f t="shared" si="298"/>
        <v>0</v>
      </c>
      <c r="OP163" s="61"/>
      <c r="OQ163" s="36">
        <f>SUM(OQ125:OW125)/60</f>
        <v>0</v>
      </c>
      <c r="OR163" s="37">
        <f>SUM(OQ126:OW127)/60</f>
        <v>0</v>
      </c>
      <c r="OS163" s="29">
        <f>SUM(OQ128:OW128)/60</f>
        <v>0</v>
      </c>
      <c r="OT163" s="37">
        <f t="shared" si="267"/>
        <v>0</v>
      </c>
      <c r="OU163" s="37">
        <f>SUM(OQ130:OW130)/60</f>
        <v>18.25</v>
      </c>
      <c r="OV163" s="59">
        <f t="shared" si="299"/>
        <v>0</v>
      </c>
      <c r="OW163" s="61"/>
      <c r="OX163" s="36">
        <f>SUM(OX125:PD125)/60</f>
        <v>0</v>
      </c>
      <c r="OY163" s="37">
        <f>SUM(OX126:PD127)/60</f>
        <v>0</v>
      </c>
      <c r="OZ163" s="29">
        <f>SUM(OX128:PD128)/60</f>
        <v>0</v>
      </c>
      <c r="PA163" s="37">
        <f t="shared" si="268"/>
        <v>0</v>
      </c>
      <c r="PB163" s="37">
        <f>SUM(OX130:PD130)/60</f>
        <v>18.75</v>
      </c>
      <c r="PC163" s="59">
        <f t="shared" si="300"/>
        <v>0</v>
      </c>
      <c r="PD163" s="61"/>
      <c r="PE163" s="36">
        <f>SUM(PE125:PK125)/60</f>
        <v>0</v>
      </c>
      <c r="PF163" s="37">
        <f>SUM(PE126:PK127)/60</f>
        <v>0</v>
      </c>
      <c r="PG163" s="29">
        <f>SUM(PE128:PK128)/60</f>
        <v>0</v>
      </c>
      <c r="PH163" s="37">
        <f t="shared" si="269"/>
        <v>0</v>
      </c>
      <c r="PI163" s="37">
        <f>SUM(PE130:PK130)/60</f>
        <v>33.75</v>
      </c>
      <c r="PJ163" s="59">
        <f t="shared" si="301"/>
        <v>0</v>
      </c>
      <c r="PK163" s="61"/>
      <c r="PL163" s="36">
        <f>SUM(PL125:PR125)/60</f>
        <v>43.4</v>
      </c>
      <c r="PM163" s="37">
        <f>SUM(PL126:PR127)/60</f>
        <v>0</v>
      </c>
      <c r="PN163" s="29">
        <f>SUM(PL128:PR128)/60</f>
        <v>0</v>
      </c>
      <c r="PO163" s="37">
        <f t="shared" si="270"/>
        <v>43.4</v>
      </c>
      <c r="PP163" s="37">
        <f>SUM(PL130:PR130)/60</f>
        <v>26.666666666666668</v>
      </c>
      <c r="PQ163" s="59">
        <f t="shared" si="302"/>
        <v>1.6274999999999999</v>
      </c>
      <c r="PR163" s="61"/>
    </row>
    <row r="164" spans="1:434">
      <c r="A164" s="33" t="str">
        <f t="shared" si="179"/>
        <v>P04</v>
      </c>
      <c r="B164" s="42" t="s">
        <v>3553</v>
      </c>
      <c r="C164" s="29">
        <f>SUM(C134:G134)/60</f>
        <v>0</v>
      </c>
      <c r="D164" s="37">
        <f t="shared" si="180"/>
        <v>0</v>
      </c>
      <c r="E164" s="37">
        <f>SUM(C136:G136)/60</f>
        <v>23.25</v>
      </c>
      <c r="F164" s="59" t="str">
        <f>IFERROR(#REF!/E164,"")</f>
        <v/>
      </c>
      <c r="G164" s="61"/>
      <c r="H164" s="36">
        <f>SUM(H131:N131)/60</f>
        <v>0</v>
      </c>
      <c r="I164" s="37">
        <f>SUM(H132:N133)/60</f>
        <v>0</v>
      </c>
      <c r="J164" s="29">
        <f>SUM(H134:N134)/60</f>
        <v>0</v>
      </c>
      <c r="K164" s="37">
        <f t="shared" si="181"/>
        <v>0</v>
      </c>
      <c r="L164" s="37">
        <f>SUM(H136:N136)/60</f>
        <v>25.5</v>
      </c>
      <c r="M164" s="59">
        <f t="shared" si="182"/>
        <v>0</v>
      </c>
      <c r="N164" s="61"/>
      <c r="O164" s="36">
        <f>SUM(O131:U131)/60</f>
        <v>0</v>
      </c>
      <c r="P164" s="37">
        <f>SUM(O132:U133)/60</f>
        <v>0</v>
      </c>
      <c r="Q164" s="29">
        <f>SUM(O134:U134)/60</f>
        <v>0</v>
      </c>
      <c r="R164" s="37">
        <f t="shared" si="183"/>
        <v>0</v>
      </c>
      <c r="S164" s="37">
        <f>SUM(O136:U136)/60</f>
        <v>33.25</v>
      </c>
      <c r="T164" s="59">
        <f t="shared" si="184"/>
        <v>0</v>
      </c>
      <c r="U164" s="61"/>
      <c r="V164" s="36">
        <f>SUM(V131:AB131)/60</f>
        <v>0</v>
      </c>
      <c r="W164" s="37">
        <f>SUM(V132:AB133)/60</f>
        <v>0</v>
      </c>
      <c r="X164" s="29">
        <f>SUM(V134:AB134)/60</f>
        <v>0</v>
      </c>
      <c r="Y164" s="37">
        <f t="shared" si="185"/>
        <v>0</v>
      </c>
      <c r="Z164" s="37">
        <f>SUM(V136:AB136)/60</f>
        <v>35.25</v>
      </c>
      <c r="AA164" s="59">
        <f t="shared" si="186"/>
        <v>0</v>
      </c>
      <c r="AB164" s="61"/>
      <c r="AC164" s="36">
        <f>SUM(AC131:AI131)/60</f>
        <v>0</v>
      </c>
      <c r="AD164" s="37">
        <f>SUM(AC132:AI133)/60</f>
        <v>0</v>
      </c>
      <c r="AE164" s="29">
        <f>SUM(AC134:AI134)/60</f>
        <v>0</v>
      </c>
      <c r="AF164" s="37">
        <f t="shared" si="187"/>
        <v>0</v>
      </c>
      <c r="AG164" s="37">
        <f>SUM(AC136:AI136)/60</f>
        <v>22.75</v>
      </c>
      <c r="AH164" s="59">
        <f t="shared" si="188"/>
        <v>0</v>
      </c>
      <c r="AI164" s="61"/>
      <c r="AJ164" s="36">
        <f>SUM(AJ131:AP131)/60</f>
        <v>0</v>
      </c>
      <c r="AK164" s="37">
        <f>SUM(AJ132:AP133)/60</f>
        <v>0</v>
      </c>
      <c r="AL164" s="29">
        <f>SUM(AJ134:AP134)/60</f>
        <v>0</v>
      </c>
      <c r="AM164" s="37">
        <f t="shared" si="189"/>
        <v>0</v>
      </c>
      <c r="AN164" s="37">
        <f>SUM(AJ136:AP136)/60</f>
        <v>38.25</v>
      </c>
      <c r="AO164" s="59">
        <f t="shared" si="190"/>
        <v>0</v>
      </c>
      <c r="AP164" s="61"/>
      <c r="AQ164" s="36">
        <f>SUM(AQ131:AW131)/60</f>
        <v>0</v>
      </c>
      <c r="AR164" s="37">
        <f>SUM(AQ132:AW133)/60</f>
        <v>0</v>
      </c>
      <c r="AS164" s="29">
        <f>SUM(AQ134:AW134)/60</f>
        <v>0</v>
      </c>
      <c r="AT164" s="37">
        <f t="shared" si="191"/>
        <v>0</v>
      </c>
      <c r="AU164" s="37">
        <f>SUM(AQ136:AW136)/60</f>
        <v>38.75</v>
      </c>
      <c r="AV164" s="59">
        <f t="shared" si="192"/>
        <v>0</v>
      </c>
      <c r="AW164" s="61"/>
      <c r="AX164" s="36">
        <f>SUM(AX131:BD131)/60</f>
        <v>0</v>
      </c>
      <c r="AY164" s="37">
        <f>SUM(AX132:BD133)/60</f>
        <v>0</v>
      </c>
      <c r="AZ164" s="29">
        <f>SUM(AX134:BD134)/60</f>
        <v>0</v>
      </c>
      <c r="BA164" s="37">
        <f t="shared" si="193"/>
        <v>0</v>
      </c>
      <c r="BB164" s="37">
        <f>SUM(AX136:BD136)/60</f>
        <v>38.25</v>
      </c>
      <c r="BC164" s="59">
        <f t="shared" si="194"/>
        <v>0</v>
      </c>
      <c r="BD164" s="61"/>
      <c r="BE164" s="36">
        <f>SUM(BE131:BK131)/60</f>
        <v>0</v>
      </c>
      <c r="BF164" s="37">
        <f>SUM(BE132:BK133)/60</f>
        <v>0</v>
      </c>
      <c r="BG164" s="29">
        <f>SUM(BE134:BK134)/60</f>
        <v>0</v>
      </c>
      <c r="BH164" s="37">
        <f t="shared" si="195"/>
        <v>0</v>
      </c>
      <c r="BI164" s="37">
        <f>SUM(BE136:BK136)/60</f>
        <v>31</v>
      </c>
      <c r="BJ164" s="59">
        <f t="shared" si="196"/>
        <v>0</v>
      </c>
      <c r="BK164" s="61"/>
      <c r="BL164" s="36">
        <f>SUM(BL131:BR131)/60</f>
        <v>0</v>
      </c>
      <c r="BM164" s="37">
        <f>SUM(BL132:BR133)/60</f>
        <v>0</v>
      </c>
      <c r="BN164" s="29">
        <f>SUM(BL134:BR134)/60</f>
        <v>0</v>
      </c>
      <c r="BO164" s="37">
        <f t="shared" si="197"/>
        <v>0</v>
      </c>
      <c r="BP164" s="37">
        <f>SUM(BL136:BR136)/60</f>
        <v>31</v>
      </c>
      <c r="BQ164" s="59">
        <f t="shared" si="198"/>
        <v>0</v>
      </c>
      <c r="BR164" s="61"/>
      <c r="BS164" s="36">
        <f>SUM(BS131:BY131)/60</f>
        <v>0</v>
      </c>
      <c r="BT164" s="37">
        <f>SUM(BS132:BY133)/60</f>
        <v>0</v>
      </c>
      <c r="BU164" s="29">
        <f>SUM(BS134:BY134)/60</f>
        <v>0</v>
      </c>
      <c r="BV164" s="37">
        <f t="shared" si="199"/>
        <v>0</v>
      </c>
      <c r="BW164" s="37">
        <f>SUM(BS136:BY136)/60</f>
        <v>38.75</v>
      </c>
      <c r="BX164" s="59">
        <f t="shared" si="200"/>
        <v>0</v>
      </c>
      <c r="BY164" s="61"/>
      <c r="BZ164" s="36">
        <f>SUM(BZ131:CF131)/60</f>
        <v>0</v>
      </c>
      <c r="CA164" s="37">
        <f>SUM(BZ132:CF133)/60</f>
        <v>0</v>
      </c>
      <c r="CB164" s="29">
        <f>SUM(BZ134:CF134)/60</f>
        <v>0</v>
      </c>
      <c r="CC164" s="37">
        <f t="shared" si="201"/>
        <v>0</v>
      </c>
      <c r="CD164" s="37">
        <f>SUM(BZ136:CF136)/60</f>
        <v>31</v>
      </c>
      <c r="CE164" s="59">
        <f t="shared" si="202"/>
        <v>0</v>
      </c>
      <c r="CF164" s="61"/>
      <c r="CG164" s="36">
        <f>SUM(CG131:CM131)/60</f>
        <v>0</v>
      </c>
      <c r="CH164" s="37">
        <f>SUM(CG132:CM133)/60</f>
        <v>0</v>
      </c>
      <c r="CI164" s="29">
        <f>SUM(CG134:CM134)/60</f>
        <v>0</v>
      </c>
      <c r="CJ164" s="37">
        <f t="shared" si="203"/>
        <v>0</v>
      </c>
      <c r="CK164" s="37">
        <f>SUM(CG136:CM136)/60</f>
        <v>31</v>
      </c>
      <c r="CL164" s="59">
        <f t="shared" si="204"/>
        <v>0</v>
      </c>
      <c r="CM164" s="61"/>
      <c r="CN164" s="36">
        <f>SUM(CN131:CT131)/60</f>
        <v>0</v>
      </c>
      <c r="CO164" s="37">
        <f>SUM(CN132:CT133)/60</f>
        <v>0</v>
      </c>
      <c r="CP164" s="29">
        <f>SUM(CN134:CT134)/60</f>
        <v>0</v>
      </c>
      <c r="CQ164" s="37">
        <f t="shared" si="205"/>
        <v>0</v>
      </c>
      <c r="CR164" s="37">
        <f>SUM(CN136:CT136)/60</f>
        <v>23.25</v>
      </c>
      <c r="CS164" s="59">
        <f t="shared" si="206"/>
        <v>0</v>
      </c>
      <c r="CT164" s="61"/>
      <c r="CU164" s="36">
        <f>SUM(CU131:DA131)/60</f>
        <v>0</v>
      </c>
      <c r="CV164" s="37">
        <f>SUM(CU132:DA133)/60</f>
        <v>0</v>
      </c>
      <c r="CW164" s="29">
        <f>SUM(CU134:DA134)/60</f>
        <v>0</v>
      </c>
      <c r="CX164" s="37">
        <f t="shared" si="207"/>
        <v>0</v>
      </c>
      <c r="CY164" s="37">
        <f>SUM(CU136:DA136)/60</f>
        <v>38.75</v>
      </c>
      <c r="CZ164" s="59">
        <f t="shared" si="208"/>
        <v>0</v>
      </c>
      <c r="DA164" s="61"/>
      <c r="DB164" s="36">
        <f>SUM(DB131:DH131)/60</f>
        <v>0</v>
      </c>
      <c r="DC164" s="37">
        <f>SUM(DB132:DH133)/60</f>
        <v>0</v>
      </c>
      <c r="DD164" s="29">
        <f>SUM(DB134:DH134)/60</f>
        <v>0</v>
      </c>
      <c r="DE164" s="37">
        <f t="shared" si="209"/>
        <v>0</v>
      </c>
      <c r="DF164" s="37">
        <f>SUM(DB136:DH136)/60</f>
        <v>23.25</v>
      </c>
      <c r="DG164" s="59">
        <f t="shared" si="210"/>
        <v>0</v>
      </c>
      <c r="DH164" s="61"/>
      <c r="DI164" s="36">
        <f>SUM(DI131:DO131)/60</f>
        <v>0</v>
      </c>
      <c r="DJ164" s="37">
        <f>SUM(DI132:DO133)/60</f>
        <v>0</v>
      </c>
      <c r="DK164" s="29">
        <f>SUM(DI134:DO134)/60</f>
        <v>0</v>
      </c>
      <c r="DL164" s="37">
        <f t="shared" si="211"/>
        <v>0</v>
      </c>
      <c r="DM164" s="37">
        <f>SUM(DI136:DO136)/60</f>
        <v>31</v>
      </c>
      <c r="DN164" s="59">
        <f t="shared" si="212"/>
        <v>0</v>
      </c>
      <c r="DO164" s="61"/>
      <c r="DP164" s="36">
        <f>SUM(DP131:DV131)/60</f>
        <v>0</v>
      </c>
      <c r="DQ164" s="37">
        <f>SUM(DP132:DV133)/60</f>
        <v>0</v>
      </c>
      <c r="DR164" s="29">
        <f>SUM(DP134:DV134)/60</f>
        <v>0</v>
      </c>
      <c r="DS164" s="37">
        <f t="shared" si="213"/>
        <v>0</v>
      </c>
      <c r="DT164" s="37">
        <f>SUM(DP136:DV136)/60</f>
        <v>12.5</v>
      </c>
      <c r="DU164" s="59">
        <f t="shared" si="214"/>
        <v>0</v>
      </c>
      <c r="DV164" s="61"/>
      <c r="DW164" s="36">
        <f>SUM(DW131:EC131)/60</f>
        <v>0</v>
      </c>
      <c r="DX164" s="37">
        <f>SUM(DW132:EC133)/60</f>
        <v>0</v>
      </c>
      <c r="DY164" s="29">
        <f>SUM(DW134:EC134)/60</f>
        <v>0</v>
      </c>
      <c r="DZ164" s="37">
        <f t="shared" si="215"/>
        <v>0</v>
      </c>
      <c r="EA164" s="37">
        <f>SUM(DW136:EC136)/60</f>
        <v>31</v>
      </c>
      <c r="EB164" s="59">
        <f t="shared" si="216"/>
        <v>0</v>
      </c>
      <c r="EC164" s="61"/>
      <c r="ED164" s="36">
        <f>SUM(ED131:EJ131)/60</f>
        <v>0</v>
      </c>
      <c r="EE164" s="37">
        <f>SUM(ED132:EJ133)/60</f>
        <v>0</v>
      </c>
      <c r="EF164" s="29">
        <f>SUM(ED134:EJ134)/60</f>
        <v>0</v>
      </c>
      <c r="EG164" s="37">
        <f t="shared" si="217"/>
        <v>0</v>
      </c>
      <c r="EH164" s="37">
        <f>SUM(ED136:EJ136)/60</f>
        <v>15.5</v>
      </c>
      <c r="EI164" s="59">
        <f t="shared" si="218"/>
        <v>0</v>
      </c>
      <c r="EJ164" s="61"/>
      <c r="EK164" s="36">
        <f>SUM(EK131:EQ131)/60</f>
        <v>0</v>
      </c>
      <c r="EL164" s="37">
        <f>SUM(EK132:EQ133)/60</f>
        <v>0</v>
      </c>
      <c r="EM164" s="29">
        <f>SUM(EK134:EQ134)/60</f>
        <v>0</v>
      </c>
      <c r="EN164" s="37">
        <f t="shared" si="219"/>
        <v>0</v>
      </c>
      <c r="EO164" s="37">
        <f>SUM(EK136:EQ136)/60</f>
        <v>31</v>
      </c>
      <c r="EP164" s="59">
        <f t="shared" si="220"/>
        <v>0</v>
      </c>
      <c r="EQ164" s="61"/>
      <c r="ER164" s="36">
        <f>SUM(ER131:EX131)/60</f>
        <v>0</v>
      </c>
      <c r="ES164" s="37">
        <f>SUM(ER132:EX133)/60</f>
        <v>0</v>
      </c>
      <c r="ET164" s="29">
        <f>SUM(ER134:EX134)/60</f>
        <v>0</v>
      </c>
      <c r="EU164" s="37">
        <f t="shared" si="221"/>
        <v>0</v>
      </c>
      <c r="EV164" s="37">
        <f>SUM(ER136:EX136)/60</f>
        <v>31</v>
      </c>
      <c r="EW164" s="59">
        <f t="shared" si="222"/>
        <v>0</v>
      </c>
      <c r="EX164" s="61"/>
      <c r="EY164" s="36">
        <f>SUM(EY131:FE131)/60</f>
        <v>0</v>
      </c>
      <c r="EZ164" s="37">
        <f>SUM(EY132:FE133)/60</f>
        <v>0</v>
      </c>
      <c r="FA164" s="29">
        <f>SUM(EY134:FE134)/60</f>
        <v>0</v>
      </c>
      <c r="FB164" s="37">
        <f t="shared" si="223"/>
        <v>0</v>
      </c>
      <c r="FC164" s="37">
        <f>SUM(EY136:FE136)/60</f>
        <v>38.75</v>
      </c>
      <c r="FD164" s="59">
        <f t="shared" si="224"/>
        <v>0</v>
      </c>
      <c r="FE164" s="61"/>
      <c r="FF164" s="36">
        <f>SUM(FF131:FL131)/60</f>
        <v>0</v>
      </c>
      <c r="FG164" s="37">
        <f>SUM(FF132:FL133)/60</f>
        <v>0</v>
      </c>
      <c r="FH164" s="29">
        <f>SUM(FF134:FL134)/60</f>
        <v>0</v>
      </c>
      <c r="FI164" s="37">
        <f t="shared" si="225"/>
        <v>0</v>
      </c>
      <c r="FJ164" s="37">
        <f>SUM(FF136:FL136)/60</f>
        <v>38.75</v>
      </c>
      <c r="FK164" s="59">
        <f t="shared" si="226"/>
        <v>0</v>
      </c>
      <c r="FL164" s="61"/>
      <c r="FM164" s="36">
        <f>SUM(FM131:FS131)/60</f>
        <v>0</v>
      </c>
      <c r="FN164" s="37">
        <f>SUM(FM132:FS133)/60</f>
        <v>0</v>
      </c>
      <c r="FO164" s="29">
        <f>SUM(FM134:FS134)/60</f>
        <v>0</v>
      </c>
      <c r="FP164" s="37">
        <f t="shared" si="227"/>
        <v>0</v>
      </c>
      <c r="FQ164" s="37">
        <f>SUM(FM136:FS136)/60</f>
        <v>31</v>
      </c>
      <c r="FR164" s="59">
        <f t="shared" si="228"/>
        <v>0</v>
      </c>
      <c r="FS164" s="61"/>
      <c r="FT164" s="36">
        <f>SUM(FT131:FZ131)/60</f>
        <v>0</v>
      </c>
      <c r="FU164" s="37">
        <f>SUM(FT132:FZ133)/60</f>
        <v>0</v>
      </c>
      <c r="FV164" s="29">
        <f>SUM(FT134:FZ134)/60</f>
        <v>0</v>
      </c>
      <c r="FW164" s="37">
        <f t="shared" si="229"/>
        <v>0</v>
      </c>
      <c r="FX164" s="37">
        <f>SUM(FT136:FZ136)/60</f>
        <v>35.25</v>
      </c>
      <c r="FY164" s="59">
        <f t="shared" si="230"/>
        <v>0</v>
      </c>
      <c r="FZ164" s="61"/>
      <c r="GA164" s="36">
        <f>SUM(GA131:GG131)/60</f>
        <v>0</v>
      </c>
      <c r="GB164" s="37">
        <f>SUM(GA132:GG133)/60</f>
        <v>0</v>
      </c>
      <c r="GC164" s="29">
        <f>SUM(GA134:GG134)/60</f>
        <v>0</v>
      </c>
      <c r="GD164" s="37">
        <f t="shared" si="231"/>
        <v>0</v>
      </c>
      <c r="GE164" s="37">
        <f>SUM(GA136:GG136)/60</f>
        <v>23.25</v>
      </c>
      <c r="GF164" s="59">
        <f t="shared" si="232"/>
        <v>0</v>
      </c>
      <c r="GG164" s="61"/>
      <c r="GH164" s="36">
        <f>SUM(GH131:GN131)/60</f>
        <v>0</v>
      </c>
      <c r="GI164" s="37">
        <f>SUM(GH132:GN133)/60</f>
        <v>0</v>
      </c>
      <c r="GJ164" s="29">
        <f>SUM(GH134:GN134)/60</f>
        <v>0</v>
      </c>
      <c r="GK164" s="37">
        <f t="shared" si="233"/>
        <v>0</v>
      </c>
      <c r="GL164" s="37">
        <f>SUM(GH136:GN136)/60</f>
        <v>31</v>
      </c>
      <c r="GM164" s="59">
        <f t="shared" si="234"/>
        <v>0</v>
      </c>
      <c r="GN164" s="61"/>
      <c r="GO164" s="36">
        <f>SUM(GO131:GU131)/60</f>
        <v>0</v>
      </c>
      <c r="GP164" s="37">
        <f>SUM(GO132:GU133)/60</f>
        <v>0</v>
      </c>
      <c r="GQ164" s="29">
        <f>SUM(GO134:GU134)/60</f>
        <v>0</v>
      </c>
      <c r="GR164" s="37">
        <f t="shared" si="235"/>
        <v>0</v>
      </c>
      <c r="GS164" s="37">
        <f>SUM(GO136:GU136)/60</f>
        <v>23.25</v>
      </c>
      <c r="GT164" s="59">
        <f t="shared" si="236"/>
        <v>0</v>
      </c>
      <c r="GU164" s="61"/>
      <c r="GV164" s="36">
        <f>SUM(GV131:HB131)/60</f>
        <v>0</v>
      </c>
      <c r="GW164" s="37">
        <f>SUM(GV132:HB133)/60</f>
        <v>0</v>
      </c>
      <c r="GX164" s="29">
        <f>SUM(GV134:HB134)/60</f>
        <v>0</v>
      </c>
      <c r="GY164" s="37">
        <f t="shared" si="237"/>
        <v>0</v>
      </c>
      <c r="GZ164" s="37">
        <f>SUM(GV136:HB136)/60</f>
        <v>38.75</v>
      </c>
      <c r="HA164" s="59">
        <f t="shared" si="238"/>
        <v>0</v>
      </c>
      <c r="HB164" s="61"/>
      <c r="HC164" s="36">
        <f>SUM(HC131:HI131)/60</f>
        <v>0</v>
      </c>
      <c r="HD164" s="37">
        <f>SUM(HC132:HI133)/60</f>
        <v>0</v>
      </c>
      <c r="HE164" s="29">
        <f>SUM(HC134:HI134)/60</f>
        <v>0</v>
      </c>
      <c r="HF164" s="37">
        <f t="shared" si="239"/>
        <v>0</v>
      </c>
      <c r="HG164" s="37">
        <f>SUM(HC136:HI136)/60</f>
        <v>38.75</v>
      </c>
      <c r="HH164" s="59">
        <f t="shared" si="271"/>
        <v>0</v>
      </c>
      <c r="HI164" s="61"/>
      <c r="HJ164" s="36">
        <f>SUM(HJ131:HP131)/60</f>
        <v>0</v>
      </c>
      <c r="HK164" s="37">
        <f>SUM(HJ132:HP133)/60</f>
        <v>0</v>
      </c>
      <c r="HL164" s="29">
        <f>SUM(HJ134:HP134)/60</f>
        <v>0</v>
      </c>
      <c r="HM164" s="37">
        <f t="shared" si="240"/>
        <v>0</v>
      </c>
      <c r="HN164" s="37">
        <f>SUM(HJ136:HP136)/60</f>
        <v>33.75</v>
      </c>
      <c r="HO164" s="59">
        <f t="shared" si="272"/>
        <v>0</v>
      </c>
      <c r="HP164" s="61"/>
      <c r="HQ164" s="36">
        <f>SUM(HQ131:HW131)/60</f>
        <v>0</v>
      </c>
      <c r="HR164" s="37">
        <f>SUM(HQ132:HW133)/60</f>
        <v>0</v>
      </c>
      <c r="HS164" s="29">
        <f>SUM(HQ134:HW134)/60</f>
        <v>0</v>
      </c>
      <c r="HT164" s="37">
        <f t="shared" si="241"/>
        <v>0</v>
      </c>
      <c r="HU164" s="37">
        <f>SUM(HQ136:HW136)/60</f>
        <v>15.5</v>
      </c>
      <c r="HV164" s="59">
        <f t="shared" si="273"/>
        <v>0</v>
      </c>
      <c r="HW164" s="61"/>
      <c r="HX164" s="36">
        <f>SUM(HX131:ID131)/60</f>
        <v>0</v>
      </c>
      <c r="HY164" s="37">
        <f>SUM(HX132:ID133)/60</f>
        <v>0</v>
      </c>
      <c r="HZ164" s="29">
        <f>SUM(HX134:ID134)/60</f>
        <v>0</v>
      </c>
      <c r="IA164" s="37">
        <f t="shared" si="242"/>
        <v>0</v>
      </c>
      <c r="IB164" s="37">
        <f>SUM(HX136:ID136)/60</f>
        <v>27.25</v>
      </c>
      <c r="IC164" s="59">
        <f t="shared" si="274"/>
        <v>0</v>
      </c>
      <c r="ID164" s="61"/>
      <c r="IE164" s="36">
        <f>SUM(IE131:IK131)/60</f>
        <v>0</v>
      </c>
      <c r="IF164" s="37">
        <f>SUM(IE132:IK133)/60</f>
        <v>0</v>
      </c>
      <c r="IG164" s="29">
        <f>SUM(IE134:IK134)/60</f>
        <v>0</v>
      </c>
      <c r="IH164" s="37">
        <f t="shared" si="243"/>
        <v>0</v>
      </c>
      <c r="II164" s="37">
        <f>SUM(IE136:IK136)/60</f>
        <v>0</v>
      </c>
      <c r="IJ164" s="59" t="str">
        <f t="shared" si="275"/>
        <v/>
      </c>
      <c r="IK164" s="61"/>
      <c r="IL164" s="36">
        <f>SUM(IL131:IR131)/60</f>
        <v>0</v>
      </c>
      <c r="IM164" s="37">
        <f>SUM(IL132:IR133)/60</f>
        <v>0</v>
      </c>
      <c r="IN164" s="29">
        <f>SUM(IL134:IR134)/60</f>
        <v>0</v>
      </c>
      <c r="IO164" s="37">
        <f t="shared" si="244"/>
        <v>0</v>
      </c>
      <c r="IP164" s="37">
        <f>SUM(IL136:IR136)/60</f>
        <v>23.25</v>
      </c>
      <c r="IQ164" s="59">
        <f t="shared" si="276"/>
        <v>0</v>
      </c>
      <c r="IR164" s="61"/>
      <c r="IS164" s="36">
        <f>SUM(IS131:IY131)/60</f>
        <v>0</v>
      </c>
      <c r="IT164" s="37">
        <f>SUM(IS132:IY133)/60</f>
        <v>0</v>
      </c>
      <c r="IU164" s="29">
        <f>SUM(IS134:IY134)/60</f>
        <v>0</v>
      </c>
      <c r="IV164" s="37">
        <f t="shared" si="245"/>
        <v>0</v>
      </c>
      <c r="IW164" s="37">
        <f>SUM(IS136:IY136)/60</f>
        <v>15.5</v>
      </c>
      <c r="IX164" s="59">
        <f t="shared" si="277"/>
        <v>0</v>
      </c>
      <c r="IY164" s="61"/>
      <c r="IZ164" s="36">
        <f>SUM(IZ131:JF131)/60</f>
        <v>0</v>
      </c>
      <c r="JA164" s="37">
        <f>SUM(IZ132:JF133)/60</f>
        <v>0</v>
      </c>
      <c r="JB164" s="29">
        <f>SUM(IZ134:JF134)/60</f>
        <v>0</v>
      </c>
      <c r="JC164" s="37">
        <f t="shared" si="246"/>
        <v>0</v>
      </c>
      <c r="JD164" s="37">
        <f>SUM(IZ136:JF136)/60</f>
        <v>24.25</v>
      </c>
      <c r="JE164" s="59">
        <f t="shared" si="278"/>
        <v>0</v>
      </c>
      <c r="JF164" s="61"/>
      <c r="JG164" s="36">
        <f>SUM(JG131:JM131)/60</f>
        <v>0</v>
      </c>
      <c r="JH164" s="37">
        <f>SUM(JG132:JM133)/60</f>
        <v>0</v>
      </c>
      <c r="JI164" s="29">
        <f>SUM(JG134:JM134)/60</f>
        <v>0</v>
      </c>
      <c r="JJ164" s="37">
        <f t="shared" si="247"/>
        <v>0</v>
      </c>
      <c r="JK164" s="37">
        <f>SUM(JG136:JM136)/60</f>
        <v>33.333333333333336</v>
      </c>
      <c r="JL164" s="59">
        <f t="shared" si="279"/>
        <v>0</v>
      </c>
      <c r="JM164" s="61"/>
      <c r="JN164" s="36">
        <f>SUM(JN131:JT131)/60</f>
        <v>0</v>
      </c>
      <c r="JO164" s="37">
        <f>SUM(JN132:JT133)/60</f>
        <v>0</v>
      </c>
      <c r="JP164" s="29">
        <f>SUM(JN134:JT134)/60</f>
        <v>0</v>
      </c>
      <c r="JQ164" s="37">
        <f t="shared" si="248"/>
        <v>0</v>
      </c>
      <c r="JR164" s="37">
        <f>SUM(JN136:JT136)/60</f>
        <v>33.333333333333336</v>
      </c>
      <c r="JS164" s="59">
        <f t="shared" si="280"/>
        <v>0</v>
      </c>
      <c r="JT164" s="61"/>
      <c r="JU164" s="36">
        <f>SUM(JU131:KA131)/60</f>
        <v>0</v>
      </c>
      <c r="JV164" s="37">
        <f>SUM(JU132:KA133)/60</f>
        <v>0</v>
      </c>
      <c r="JW164" s="29">
        <f>SUM(JU134:KA134)/60</f>
        <v>0</v>
      </c>
      <c r="JX164" s="37">
        <f t="shared" si="249"/>
        <v>0</v>
      </c>
      <c r="JY164" s="37">
        <f>SUM(JU136:KA136)/60</f>
        <v>33.75</v>
      </c>
      <c r="JZ164" s="59">
        <f t="shared" si="281"/>
        <v>0</v>
      </c>
      <c r="KA164" s="61"/>
      <c r="KB164" s="36">
        <f>SUM(KB131:KH131)/60</f>
        <v>0</v>
      </c>
      <c r="KC164" s="37">
        <f>SUM(KB132:KH133)/60</f>
        <v>0</v>
      </c>
      <c r="KD164" s="29">
        <f>SUM(KB134:KH134)/60</f>
        <v>0</v>
      </c>
      <c r="KE164" s="37">
        <f t="shared" si="250"/>
        <v>0</v>
      </c>
      <c r="KF164" s="37">
        <f>SUM(KB136:KH136)/60</f>
        <v>28.666666666666668</v>
      </c>
      <c r="KG164" s="59">
        <f t="shared" si="282"/>
        <v>0</v>
      </c>
      <c r="KH164" s="61"/>
      <c r="KI164" s="36">
        <f>SUM(KI131:KO131)/60</f>
        <v>0</v>
      </c>
      <c r="KJ164" s="37">
        <f>SUM(KI132:KO133)/60</f>
        <v>0</v>
      </c>
      <c r="KK164" s="29">
        <f>SUM(KI134:KO134)/60</f>
        <v>0</v>
      </c>
      <c r="KL164" s="37">
        <f t="shared" si="251"/>
        <v>0</v>
      </c>
      <c r="KM164" s="37">
        <f>SUM(KI136:KO136)/60</f>
        <v>34.333333333333336</v>
      </c>
      <c r="KN164" s="59">
        <f t="shared" si="283"/>
        <v>0</v>
      </c>
      <c r="KO164" s="61"/>
      <c r="KP164" s="36">
        <f>SUM(KP131:KV131)/60</f>
        <v>0</v>
      </c>
      <c r="KQ164" s="37">
        <f>SUM(KP132:KV133)/60</f>
        <v>0</v>
      </c>
      <c r="KR164" s="29">
        <f>SUM(KP134:KV134)/60</f>
        <v>0</v>
      </c>
      <c r="KS164" s="37">
        <f t="shared" si="252"/>
        <v>0</v>
      </c>
      <c r="KT164" s="37">
        <f>SUM(KP136:KV136)/60</f>
        <v>29.166666666666668</v>
      </c>
      <c r="KU164" s="59">
        <f t="shared" si="284"/>
        <v>0</v>
      </c>
      <c r="KV164" s="61"/>
      <c r="KW164" s="36">
        <f>SUM(KW131:LC131)/60</f>
        <v>0</v>
      </c>
      <c r="KX164" s="37">
        <f>SUM(KW132:LC133)/60</f>
        <v>0</v>
      </c>
      <c r="KY164" s="29">
        <f>SUM(KW134:LC134)/60</f>
        <v>0</v>
      </c>
      <c r="KZ164" s="37">
        <f t="shared" si="253"/>
        <v>0</v>
      </c>
      <c r="LA164" s="37">
        <f>SUM(KW136:LC136)/60</f>
        <v>25.666666666666668</v>
      </c>
      <c r="LB164" s="59">
        <f t="shared" si="285"/>
        <v>0</v>
      </c>
      <c r="LC164" s="61"/>
      <c r="LD164" s="36">
        <f>SUM(LD131:LJ131)/60</f>
        <v>0</v>
      </c>
      <c r="LE164" s="37">
        <f>SUM(LD132:LJ133)/60</f>
        <v>0</v>
      </c>
      <c r="LF164" s="29">
        <f>SUM(LD134:LJ134)/60</f>
        <v>0</v>
      </c>
      <c r="LG164" s="37">
        <f t="shared" si="254"/>
        <v>0</v>
      </c>
      <c r="LH164" s="37">
        <f>SUM(LD136:LJ136)/60</f>
        <v>26.166666666666668</v>
      </c>
      <c r="LI164" s="59">
        <f t="shared" si="286"/>
        <v>0</v>
      </c>
      <c r="LJ164" s="61"/>
      <c r="LK164" s="36">
        <f>SUM(LK131:LQ131)/60</f>
        <v>0</v>
      </c>
      <c r="LL164" s="37">
        <f>SUM(LK132:LQ133)/60</f>
        <v>0</v>
      </c>
      <c r="LM164" s="29">
        <f>SUM(LK134:LQ134)/60</f>
        <v>0</v>
      </c>
      <c r="LN164" s="37">
        <f t="shared" si="255"/>
        <v>0</v>
      </c>
      <c r="LO164" s="37">
        <f>SUM(LK136:LQ136)/60</f>
        <v>13.083333333333334</v>
      </c>
      <c r="LP164" s="59">
        <f t="shared" si="287"/>
        <v>0</v>
      </c>
      <c r="LQ164" s="61"/>
      <c r="LR164" s="36">
        <f>SUM(LR131:LX131)/60</f>
        <v>0</v>
      </c>
      <c r="LS164" s="37">
        <f>SUM(LR132:LX133)/60</f>
        <v>0</v>
      </c>
      <c r="LT164" s="29">
        <f>SUM(LR134:LX134)/60</f>
        <v>0</v>
      </c>
      <c r="LU164" s="37">
        <f t="shared" si="256"/>
        <v>0</v>
      </c>
      <c r="LV164" s="37">
        <f>SUM(LR136:LX136)/60</f>
        <v>34.833333333333336</v>
      </c>
      <c r="LW164" s="59">
        <f t="shared" si="288"/>
        <v>0</v>
      </c>
      <c r="LX164" s="61"/>
      <c r="LY164" s="36">
        <f>SUM(LY131:ME131)/60</f>
        <v>0</v>
      </c>
      <c r="LZ164" s="37">
        <f>SUM(LY132:ME133)/60</f>
        <v>0</v>
      </c>
      <c r="MA164" s="29">
        <f>SUM(LY134:ME134)/60</f>
        <v>0</v>
      </c>
      <c r="MB164" s="37">
        <f t="shared" si="257"/>
        <v>0</v>
      </c>
      <c r="MC164" s="37">
        <f>SUM(LY136:ME136)/60</f>
        <v>34.166666666666664</v>
      </c>
      <c r="MD164" s="59">
        <f t="shared" si="289"/>
        <v>0</v>
      </c>
      <c r="ME164" s="61"/>
      <c r="MF164" s="36">
        <f>SUM(MF131:ML131)/60</f>
        <v>0</v>
      </c>
      <c r="MG164" s="37">
        <f>SUM(MF132:ML133)/60</f>
        <v>0</v>
      </c>
      <c r="MH164" s="29">
        <f>SUM(MF134:ML134)/60</f>
        <v>0</v>
      </c>
      <c r="MI164" s="37">
        <f t="shared" si="258"/>
        <v>0</v>
      </c>
      <c r="MJ164" s="37">
        <f>SUM(MF136:ML136)/60</f>
        <v>33.833333333333336</v>
      </c>
      <c r="MK164" s="59">
        <f t="shared" si="290"/>
        <v>0</v>
      </c>
      <c r="ML164" s="61"/>
      <c r="MM164" s="36">
        <f>SUM(MM131:MS131)/60</f>
        <v>0</v>
      </c>
      <c r="MN164" s="37">
        <f>SUM(MM132:MS133)/60</f>
        <v>0</v>
      </c>
      <c r="MO164" s="29">
        <f>SUM(MM134:MS134)/60</f>
        <v>0</v>
      </c>
      <c r="MP164" s="37">
        <f t="shared" si="259"/>
        <v>0</v>
      </c>
      <c r="MQ164" s="37">
        <f>SUM(MM136:MS136)/60</f>
        <v>19.583333333333332</v>
      </c>
      <c r="MR164" s="59">
        <f t="shared" si="291"/>
        <v>0</v>
      </c>
      <c r="MS164" s="61"/>
      <c r="MT164" s="36">
        <f>SUM(MT131:MZ131)/60</f>
        <v>0</v>
      </c>
      <c r="MU164" s="37">
        <f>SUM(MT132:MZ133)/60</f>
        <v>0</v>
      </c>
      <c r="MV164" s="29">
        <f>SUM(MT134:MZ134)/60</f>
        <v>0</v>
      </c>
      <c r="MW164" s="37">
        <f t="shared" si="260"/>
        <v>0</v>
      </c>
      <c r="MX164" s="37">
        <f>SUM(MT136:MZ136)/60</f>
        <v>13.833333333333334</v>
      </c>
      <c r="MY164" s="59">
        <f t="shared" si="292"/>
        <v>0</v>
      </c>
      <c r="MZ164" s="61"/>
      <c r="NA164" s="36">
        <f>SUM(NA131:NG131)/60</f>
        <v>0</v>
      </c>
      <c r="NB164" s="37">
        <f>SUM(NA132:NG133)/60</f>
        <v>0</v>
      </c>
      <c r="NC164" s="29">
        <f>SUM(NA134:NG134)/60</f>
        <v>0</v>
      </c>
      <c r="ND164" s="37">
        <f t="shared" si="261"/>
        <v>0</v>
      </c>
      <c r="NE164" s="37">
        <f>SUM(NA136:NG136)/60</f>
        <v>13.833333333333334</v>
      </c>
      <c r="NF164" s="59">
        <f t="shared" si="293"/>
        <v>0</v>
      </c>
      <c r="NG164" s="61"/>
      <c r="NH164" s="36">
        <f>SUM(NH131:NN131)/60</f>
        <v>0</v>
      </c>
      <c r="NI164" s="37">
        <f>SUM(NH132:NN133)/60</f>
        <v>0</v>
      </c>
      <c r="NJ164" s="29">
        <f>SUM(NH134:NN134)/60</f>
        <v>0</v>
      </c>
      <c r="NK164" s="37">
        <f t="shared" si="262"/>
        <v>0</v>
      </c>
      <c r="NL164" s="37">
        <f>SUM(NH136:NN136)/60</f>
        <v>23.416666666666668</v>
      </c>
      <c r="NM164" s="59">
        <f t="shared" si="294"/>
        <v>0</v>
      </c>
      <c r="NN164" s="61"/>
      <c r="NO164" s="36">
        <f>SUM(NO131:NU131)/60</f>
        <v>0</v>
      </c>
      <c r="NP164" s="37">
        <f>SUM(NO132:NU133)/60</f>
        <v>0</v>
      </c>
      <c r="NQ164" s="29">
        <f>SUM(NO134:NU134)/60</f>
        <v>0</v>
      </c>
      <c r="NR164" s="37">
        <f t="shared" si="263"/>
        <v>0</v>
      </c>
      <c r="NS164" s="37">
        <f>SUM(NO136:NU136)/60</f>
        <v>27.666666666666668</v>
      </c>
      <c r="NT164" s="59">
        <f t="shared" si="295"/>
        <v>0</v>
      </c>
      <c r="NU164" s="61"/>
      <c r="NV164" s="36">
        <f>SUM(NV131:OB131)/60</f>
        <v>0</v>
      </c>
      <c r="NW164" s="37">
        <f>SUM(NV132:OB133)/60</f>
        <v>0</v>
      </c>
      <c r="NX164" s="29">
        <f>SUM(NV134:OB134)/60</f>
        <v>0</v>
      </c>
      <c r="NY164" s="37">
        <f t="shared" si="264"/>
        <v>0</v>
      </c>
      <c r="NZ164" s="37">
        <f>SUM(NV136:OB136)/60</f>
        <v>23</v>
      </c>
      <c r="OA164" s="59">
        <f t="shared" si="296"/>
        <v>0</v>
      </c>
      <c r="OB164" s="61"/>
      <c r="OC164" s="36">
        <f>SUM(OC131:OI131)/60</f>
        <v>0</v>
      </c>
      <c r="OD164" s="37">
        <f>SUM(OC132:OI133)/60</f>
        <v>0</v>
      </c>
      <c r="OE164" s="29">
        <f>SUM(OC134:OI134)/60</f>
        <v>0</v>
      </c>
      <c r="OF164" s="37">
        <f t="shared" si="265"/>
        <v>0</v>
      </c>
      <c r="OG164" s="37">
        <f>SUM(OC136:OI136)/60</f>
        <v>34.833333333333336</v>
      </c>
      <c r="OH164" s="59">
        <f t="shared" si="297"/>
        <v>0</v>
      </c>
      <c r="OI164" s="61"/>
      <c r="OJ164" s="36">
        <f>SUM(OJ131:OP131)/60</f>
        <v>0</v>
      </c>
      <c r="OK164" s="37">
        <f>SUM(OJ132:OP133)/60</f>
        <v>0</v>
      </c>
      <c r="OL164" s="29">
        <f>SUM(OJ134:OP134)/60</f>
        <v>0</v>
      </c>
      <c r="OM164" s="37">
        <f t="shared" si="266"/>
        <v>0</v>
      </c>
      <c r="ON164" s="37">
        <f>SUM(OJ136:OP136)/60</f>
        <v>26.916666666666668</v>
      </c>
      <c r="OO164" s="59">
        <f t="shared" si="298"/>
        <v>0</v>
      </c>
      <c r="OP164" s="61"/>
      <c r="OQ164" s="36">
        <f>SUM(OQ131:OW131)/60</f>
        <v>0</v>
      </c>
      <c r="OR164" s="37">
        <f>SUM(OQ132:OW133)/60</f>
        <v>0</v>
      </c>
      <c r="OS164" s="29">
        <f>SUM(OQ134:OW134)/60</f>
        <v>0</v>
      </c>
      <c r="OT164" s="37">
        <f t="shared" si="267"/>
        <v>0</v>
      </c>
      <c r="OU164" s="37">
        <f>SUM(OQ136:OW136)/60</f>
        <v>14.333333333333334</v>
      </c>
      <c r="OV164" s="59">
        <f t="shared" si="299"/>
        <v>0</v>
      </c>
      <c r="OW164" s="61"/>
      <c r="OX164" s="36">
        <f>SUM(OX131:PD131)/60</f>
        <v>0</v>
      </c>
      <c r="OY164" s="37">
        <f>SUM(OX132:PD133)/60</f>
        <v>0</v>
      </c>
      <c r="OZ164" s="29">
        <f>SUM(OX134:PD134)/60</f>
        <v>0</v>
      </c>
      <c r="PA164" s="37">
        <f t="shared" si="268"/>
        <v>0</v>
      </c>
      <c r="PB164" s="37">
        <f>SUM(OX136:PD136)/60</f>
        <v>20.5</v>
      </c>
      <c r="PC164" s="59">
        <f t="shared" si="300"/>
        <v>0</v>
      </c>
      <c r="PD164" s="61"/>
      <c r="PE164" s="36">
        <f>SUM(PE131:PK131)/60</f>
        <v>0</v>
      </c>
      <c r="PF164" s="37">
        <f>SUM(PE132:PK133)/60</f>
        <v>0</v>
      </c>
      <c r="PG164" s="29">
        <f>SUM(PE134:PK134)/60</f>
        <v>0</v>
      </c>
      <c r="PH164" s="37">
        <f t="shared" si="269"/>
        <v>0</v>
      </c>
      <c r="PI164" s="37">
        <f>SUM(PE136:PK136)/60</f>
        <v>29.166666666666668</v>
      </c>
      <c r="PJ164" s="59">
        <f t="shared" si="301"/>
        <v>0</v>
      </c>
      <c r="PK164" s="61"/>
      <c r="PL164" s="36">
        <f>SUM(PL131:PR131)/60</f>
        <v>28.916666666666668</v>
      </c>
      <c r="PM164" s="37">
        <f>SUM(PL132:PR133)/60</f>
        <v>0</v>
      </c>
      <c r="PN164" s="29">
        <f>SUM(PL134:PR134)/60</f>
        <v>0</v>
      </c>
      <c r="PO164" s="37">
        <f t="shared" si="270"/>
        <v>28.916666666666668</v>
      </c>
      <c r="PP164" s="37">
        <f>SUM(PL136:PR136)/60</f>
        <v>28.333333333333332</v>
      </c>
      <c r="PQ164" s="59">
        <f t="shared" si="302"/>
        <v>1.0205882352941178</v>
      </c>
      <c r="PR164" s="61"/>
    </row>
    <row r="165" spans="1:434" hidden="1">
      <c r="A165" s="33" t="str">
        <f t="shared" si="179"/>
        <v>P07</v>
      </c>
      <c r="B165" s="42" t="s">
        <v>7046</v>
      </c>
      <c r="C165" s="29">
        <f>SUM(C140:G140)/60</f>
        <v>0</v>
      </c>
      <c r="D165" s="37">
        <f t="shared" si="180"/>
        <v>0</v>
      </c>
      <c r="E165" s="37">
        <f>SUM(C142:G142)/60</f>
        <v>23.25</v>
      </c>
      <c r="F165" s="59" t="str">
        <f>IFERROR(#REF!/E165,"")</f>
        <v/>
      </c>
      <c r="G165" s="61"/>
      <c r="H165" s="36">
        <f>SUM(H137:N137)/60</f>
        <v>0</v>
      </c>
      <c r="I165" s="37">
        <f>SUM(H138:N139)/60</f>
        <v>0</v>
      </c>
      <c r="J165" s="29">
        <f>SUM(H140:N140)/60</f>
        <v>0</v>
      </c>
      <c r="K165" s="37">
        <f t="shared" si="181"/>
        <v>0</v>
      </c>
      <c r="L165" s="37">
        <f>SUM(H142:N142)/60</f>
        <v>0</v>
      </c>
      <c r="M165" s="59" t="str">
        <f t="shared" si="182"/>
        <v/>
      </c>
      <c r="N165" s="61"/>
      <c r="O165" s="36">
        <f>SUM(O137:U137)/60</f>
        <v>0</v>
      </c>
      <c r="P165" s="37">
        <f>SUM(O138:U139)/60</f>
        <v>0</v>
      </c>
      <c r="Q165" s="29">
        <f>SUM(O140:U140)/60</f>
        <v>0</v>
      </c>
      <c r="R165" s="37">
        <f t="shared" si="183"/>
        <v>0</v>
      </c>
      <c r="S165" s="37">
        <f>SUM(O142:U142)/60</f>
        <v>0</v>
      </c>
      <c r="T165" s="59" t="str">
        <f t="shared" si="184"/>
        <v/>
      </c>
      <c r="U165" s="61"/>
      <c r="V165" s="36">
        <f>SUM(V137:AB137)/60</f>
        <v>0</v>
      </c>
      <c r="W165" s="37">
        <f>SUM(V138:AB139)/60</f>
        <v>0</v>
      </c>
      <c r="X165" s="29">
        <f>SUM(V140:AB140)/60</f>
        <v>0</v>
      </c>
      <c r="Y165" s="37">
        <f t="shared" si="185"/>
        <v>0</v>
      </c>
      <c r="Z165" s="37">
        <f>SUM(V142:AB142)/60</f>
        <v>0</v>
      </c>
      <c r="AA165" s="59" t="str">
        <f t="shared" si="186"/>
        <v/>
      </c>
      <c r="AB165" s="61"/>
      <c r="AC165" s="36">
        <f>SUM(AC137:AI137)/60</f>
        <v>0</v>
      </c>
      <c r="AD165" s="37">
        <f>SUM(AC138:AI139)/60</f>
        <v>0</v>
      </c>
      <c r="AE165" s="29">
        <f>SUM(AC140:AI140)/60</f>
        <v>0</v>
      </c>
      <c r="AF165" s="37">
        <f t="shared" si="187"/>
        <v>0</v>
      </c>
      <c r="AG165" s="37">
        <f>SUM(AC142:AI142)/60</f>
        <v>0</v>
      </c>
      <c r="AH165" s="59" t="str">
        <f t="shared" si="188"/>
        <v/>
      </c>
      <c r="AI165" s="61"/>
      <c r="AJ165" s="36">
        <f>SUM(AJ137:AP137)/60</f>
        <v>6.2666666666666666</v>
      </c>
      <c r="AK165" s="37">
        <f>SUM(AJ138:AP139)/60</f>
        <v>0</v>
      </c>
      <c r="AL165" s="29">
        <f>SUM(AJ140:AP140)/60</f>
        <v>0</v>
      </c>
      <c r="AM165" s="37">
        <f t="shared" si="189"/>
        <v>6.2666666666666666</v>
      </c>
      <c r="AN165" s="37">
        <f>SUM(AJ142:AP142)/60</f>
        <v>39.75</v>
      </c>
      <c r="AO165" s="59">
        <f t="shared" si="190"/>
        <v>0.15765199161425578</v>
      </c>
      <c r="AP165" s="61"/>
      <c r="AQ165" s="36">
        <f>SUM(AQ137:AW137)/60</f>
        <v>6.2666666666666666</v>
      </c>
      <c r="AR165" s="37">
        <f>SUM(AQ138:AW139)/60</f>
        <v>0</v>
      </c>
      <c r="AS165" s="29">
        <f>SUM(AQ140:AW140)/60</f>
        <v>0</v>
      </c>
      <c r="AT165" s="37">
        <f t="shared" si="191"/>
        <v>6.2666666666666666</v>
      </c>
      <c r="AU165" s="37">
        <f>SUM(AQ142:AW142)/60</f>
        <v>15.5</v>
      </c>
      <c r="AV165" s="59">
        <f t="shared" si="192"/>
        <v>0.4043010752688172</v>
      </c>
      <c r="AW165" s="61"/>
      <c r="AX165" s="36">
        <f>SUM(AX137:BD137)/60</f>
        <v>0</v>
      </c>
      <c r="AY165" s="37">
        <f>SUM(AX138:BD139)/60</f>
        <v>0</v>
      </c>
      <c r="AZ165" s="29">
        <f>SUM(AX140:BD140)/60</f>
        <v>0</v>
      </c>
      <c r="BA165" s="37">
        <f t="shared" si="193"/>
        <v>0</v>
      </c>
      <c r="BB165" s="37">
        <f>SUM(AX142:BD142)/60</f>
        <v>39.75</v>
      </c>
      <c r="BC165" s="59">
        <f t="shared" si="194"/>
        <v>0</v>
      </c>
      <c r="BD165" s="61"/>
      <c r="BE165" s="36">
        <f>SUM(BE137:BK137)/60</f>
        <v>0</v>
      </c>
      <c r="BF165" s="37">
        <f>SUM(BE138:BK139)/60</f>
        <v>0</v>
      </c>
      <c r="BG165" s="29">
        <f>SUM(BE140:BK140)/60</f>
        <v>0</v>
      </c>
      <c r="BH165" s="37">
        <f t="shared" si="195"/>
        <v>0</v>
      </c>
      <c r="BI165" s="37">
        <f>SUM(BE142:BK142)/60</f>
        <v>38.75</v>
      </c>
      <c r="BJ165" s="59">
        <f t="shared" si="196"/>
        <v>0</v>
      </c>
      <c r="BK165" s="61"/>
      <c r="BL165" s="36">
        <f>SUM(BL137:BR137)/60</f>
        <v>0</v>
      </c>
      <c r="BM165" s="37">
        <f>SUM(BL138:BR139)/60</f>
        <v>0</v>
      </c>
      <c r="BN165" s="29">
        <f>SUM(BL140:BR140)/60</f>
        <v>0</v>
      </c>
      <c r="BO165" s="37">
        <f t="shared" si="197"/>
        <v>0</v>
      </c>
      <c r="BP165" s="37">
        <f>SUM(BL142:BR142)/60</f>
        <v>23.25</v>
      </c>
      <c r="BQ165" s="59">
        <f t="shared" si="198"/>
        <v>0</v>
      </c>
      <c r="BR165" s="61"/>
      <c r="BS165" s="36">
        <f>SUM(BS137:BY137)/60</f>
        <v>0</v>
      </c>
      <c r="BT165" s="37">
        <f>SUM(BS138:BY139)/60</f>
        <v>0</v>
      </c>
      <c r="BU165" s="29">
        <f>SUM(BS140:BY140)/60</f>
        <v>0</v>
      </c>
      <c r="BV165" s="37">
        <f t="shared" si="199"/>
        <v>0</v>
      </c>
      <c r="BW165" s="37">
        <f>SUM(BS142:BY142)/60</f>
        <v>38.75</v>
      </c>
      <c r="BX165" s="59">
        <f t="shared" si="200"/>
        <v>0</v>
      </c>
      <c r="BY165" s="61"/>
      <c r="BZ165" s="36">
        <f>SUM(BZ137:CF137)/60</f>
        <v>0</v>
      </c>
      <c r="CA165" s="37">
        <f>SUM(BZ138:CF139)/60</f>
        <v>0</v>
      </c>
      <c r="CB165" s="29">
        <f>SUM(BZ140:CF140)/60</f>
        <v>0</v>
      </c>
      <c r="CC165" s="37">
        <f t="shared" si="201"/>
        <v>0</v>
      </c>
      <c r="CD165" s="37">
        <f>SUM(BZ142:CF142)/60</f>
        <v>23.25</v>
      </c>
      <c r="CE165" s="59">
        <f t="shared" si="202"/>
        <v>0</v>
      </c>
      <c r="CF165" s="61"/>
      <c r="CG165" s="36">
        <f>SUM(CG137:CM137)/60</f>
        <v>0</v>
      </c>
      <c r="CH165" s="37">
        <f>SUM(CG138:CM139)/60</f>
        <v>0</v>
      </c>
      <c r="CI165" s="29">
        <f>SUM(CG140:CM140)/60</f>
        <v>0</v>
      </c>
      <c r="CJ165" s="37">
        <f t="shared" si="203"/>
        <v>0</v>
      </c>
      <c r="CK165" s="37">
        <f>SUM(CG142:CM142)/60</f>
        <v>23.25</v>
      </c>
      <c r="CL165" s="59">
        <f t="shared" si="204"/>
        <v>0</v>
      </c>
      <c r="CM165" s="61"/>
      <c r="CN165" s="36">
        <f>SUM(CN137:CT137)/60</f>
        <v>0</v>
      </c>
      <c r="CO165" s="37">
        <f>SUM(CN138:CT139)/60</f>
        <v>0</v>
      </c>
      <c r="CP165" s="29">
        <f>SUM(CN140:CT140)/60</f>
        <v>0</v>
      </c>
      <c r="CQ165" s="37">
        <f t="shared" si="205"/>
        <v>0</v>
      </c>
      <c r="CR165" s="37">
        <f>SUM(CN142:CT142)/60</f>
        <v>23.25</v>
      </c>
      <c r="CS165" s="59">
        <f t="shared" si="206"/>
        <v>0</v>
      </c>
      <c r="CT165" s="61"/>
      <c r="CU165" s="36">
        <f>SUM(CU137:DA137)/60</f>
        <v>0</v>
      </c>
      <c r="CV165" s="37">
        <f>SUM(CU138:DA139)/60</f>
        <v>0</v>
      </c>
      <c r="CW165" s="29">
        <f>SUM(CU140:DA140)/60</f>
        <v>0</v>
      </c>
      <c r="CX165" s="37">
        <f t="shared" si="207"/>
        <v>0</v>
      </c>
      <c r="CY165" s="37">
        <f>SUM(CU142:DA142)/60</f>
        <v>38.75</v>
      </c>
      <c r="CZ165" s="59">
        <f t="shared" si="208"/>
        <v>0</v>
      </c>
      <c r="DA165" s="61"/>
      <c r="DB165" s="36">
        <f>SUM(DB137:DH137)/60</f>
        <v>0</v>
      </c>
      <c r="DC165" s="37">
        <f>SUM(DB138:DH139)/60</f>
        <v>0</v>
      </c>
      <c r="DD165" s="29">
        <f>SUM(DB140:DH140)/60</f>
        <v>0</v>
      </c>
      <c r="DE165" s="37">
        <f t="shared" si="209"/>
        <v>0</v>
      </c>
      <c r="DF165" s="37">
        <f>SUM(DB142:DH142)/60</f>
        <v>22.25</v>
      </c>
      <c r="DG165" s="59">
        <f t="shared" si="210"/>
        <v>0</v>
      </c>
      <c r="DH165" s="61"/>
      <c r="DI165" s="36">
        <f>SUM(DI137:DO137)/60</f>
        <v>0</v>
      </c>
      <c r="DJ165" s="37">
        <f>SUM(DI138:DO139)/60</f>
        <v>0</v>
      </c>
      <c r="DK165" s="29">
        <f>SUM(DI140:DO140)/60</f>
        <v>0</v>
      </c>
      <c r="DL165" s="37">
        <f t="shared" si="211"/>
        <v>0</v>
      </c>
      <c r="DM165" s="37">
        <f>SUM(DI142:DO142)/60</f>
        <v>5.333333333333333</v>
      </c>
      <c r="DN165" s="59">
        <f t="shared" si="212"/>
        <v>0</v>
      </c>
      <c r="DO165" s="61"/>
      <c r="DP165" s="36">
        <f>SUM(DP137:DV137)/60</f>
        <v>0</v>
      </c>
      <c r="DQ165" s="37">
        <f>SUM(DP138:DV139)/60</f>
        <v>0</v>
      </c>
      <c r="DR165" s="29">
        <f>SUM(DP140:DV140)/60</f>
        <v>0</v>
      </c>
      <c r="DS165" s="37">
        <f t="shared" si="213"/>
        <v>0</v>
      </c>
      <c r="DT165" s="37">
        <f>SUM(DP142:DV142)/60</f>
        <v>0</v>
      </c>
      <c r="DU165" s="59" t="str">
        <f t="shared" si="214"/>
        <v/>
      </c>
      <c r="DV165" s="61"/>
      <c r="DW165" s="36">
        <f>SUM(DW137:EC137)/60</f>
        <v>0</v>
      </c>
      <c r="DX165" s="37">
        <f>SUM(DW138:EC139)/60</f>
        <v>0</v>
      </c>
      <c r="DY165" s="29">
        <f>SUM(DW140:EC140)/60</f>
        <v>0</v>
      </c>
      <c r="DZ165" s="37">
        <f t="shared" si="215"/>
        <v>0</v>
      </c>
      <c r="EA165" s="37">
        <f>SUM(DW142:EC142)/60</f>
        <v>0</v>
      </c>
      <c r="EB165" s="59" t="str">
        <f t="shared" si="216"/>
        <v/>
      </c>
      <c r="EC165" s="61"/>
      <c r="ED165" s="36">
        <f>SUM(ED137:EJ137)/60</f>
        <v>0</v>
      </c>
      <c r="EE165" s="37">
        <f>SUM(ED138:EJ139)/60</f>
        <v>0</v>
      </c>
      <c r="EF165" s="29">
        <f>SUM(ED140:EJ140)/60</f>
        <v>0</v>
      </c>
      <c r="EG165" s="37">
        <f t="shared" si="217"/>
        <v>0</v>
      </c>
      <c r="EH165" s="37">
        <f>SUM(ED142:EJ142)/60</f>
        <v>0</v>
      </c>
      <c r="EI165" s="59" t="str">
        <f t="shared" si="218"/>
        <v/>
      </c>
      <c r="EJ165" s="61"/>
      <c r="EK165" s="36">
        <f>SUM(EK137:EQ137)/60</f>
        <v>0</v>
      </c>
      <c r="EL165" s="37">
        <f>SUM(EK138:EQ139)/60</f>
        <v>0</v>
      </c>
      <c r="EM165" s="29">
        <f>SUM(EK140:EQ140)/60</f>
        <v>0</v>
      </c>
      <c r="EN165" s="37">
        <f t="shared" si="219"/>
        <v>0</v>
      </c>
      <c r="EO165" s="37">
        <f>SUM(EK142:EQ142)/60</f>
        <v>0</v>
      </c>
      <c r="EP165" s="59" t="str">
        <f t="shared" si="220"/>
        <v/>
      </c>
      <c r="EQ165" s="61"/>
      <c r="ER165" s="36">
        <f>SUM(ER137:EX137)/60</f>
        <v>0</v>
      </c>
      <c r="ES165" s="37">
        <f>SUM(ER138:EX139)/60</f>
        <v>0</v>
      </c>
      <c r="ET165" s="29">
        <f>SUM(ER140:EX140)/60</f>
        <v>0</v>
      </c>
      <c r="EU165" s="37">
        <f t="shared" si="221"/>
        <v>0</v>
      </c>
      <c r="EV165" s="37">
        <f>SUM(ER142:EX142)/60</f>
        <v>0</v>
      </c>
      <c r="EW165" s="59" t="str">
        <f t="shared" si="222"/>
        <v/>
      </c>
      <c r="EX165" s="61"/>
      <c r="EY165" s="36">
        <f>SUM(EY137:FE137)/60</f>
        <v>0</v>
      </c>
      <c r="EZ165" s="37">
        <f>SUM(EY138:FE139)/60</f>
        <v>0</v>
      </c>
      <c r="FA165" s="29">
        <f>SUM(EY140:FE140)/60</f>
        <v>0</v>
      </c>
      <c r="FB165" s="37">
        <f t="shared" si="223"/>
        <v>0</v>
      </c>
      <c r="FC165" s="37">
        <f>SUM(EY142:FE142)/60</f>
        <v>0</v>
      </c>
      <c r="FD165" s="59" t="str">
        <f t="shared" si="224"/>
        <v/>
      </c>
      <c r="FE165" s="61"/>
      <c r="FF165" s="36">
        <f>SUM(FF137:FL137)/60</f>
        <v>0</v>
      </c>
      <c r="FG165" s="37">
        <f>SUM(FF138:FL139)/60</f>
        <v>0</v>
      </c>
      <c r="FH165" s="29">
        <f>SUM(FF140:FL140)/60</f>
        <v>0</v>
      </c>
      <c r="FI165" s="37">
        <f t="shared" si="225"/>
        <v>0</v>
      </c>
      <c r="FJ165" s="37">
        <f>SUM(FF142:FL142)/60</f>
        <v>0</v>
      </c>
      <c r="FK165" s="59" t="str">
        <f t="shared" si="226"/>
        <v/>
      </c>
      <c r="FL165" s="61"/>
      <c r="FM165" s="36">
        <f>SUM(FM137:FS137)/60</f>
        <v>0</v>
      </c>
      <c r="FN165" s="37">
        <f>SUM(FM138:FS139)/60</f>
        <v>0</v>
      </c>
      <c r="FO165" s="29">
        <f>SUM(FM140:FS140)/60</f>
        <v>0</v>
      </c>
      <c r="FP165" s="37">
        <f t="shared" si="227"/>
        <v>0</v>
      </c>
      <c r="FQ165" s="37">
        <f>SUM(FM142:FS142)/60</f>
        <v>0</v>
      </c>
      <c r="FR165" s="59" t="str">
        <f t="shared" si="228"/>
        <v/>
      </c>
      <c r="FS165" s="61"/>
      <c r="FT165" s="36">
        <f>SUM(FT137:FZ137)/60</f>
        <v>0</v>
      </c>
      <c r="FU165" s="37">
        <f>SUM(FT138:FZ139)/60</f>
        <v>0</v>
      </c>
      <c r="FV165" s="29">
        <f>SUM(FT140:FZ140)/60</f>
        <v>0</v>
      </c>
      <c r="FW165" s="37">
        <f t="shared" si="229"/>
        <v>0</v>
      </c>
      <c r="FX165" s="37">
        <f>SUM(FT142:FZ142)/60</f>
        <v>0</v>
      </c>
      <c r="FY165" s="59" t="str">
        <f t="shared" si="230"/>
        <v/>
      </c>
      <c r="FZ165" s="61"/>
      <c r="GA165" s="36">
        <f>SUM(GA137:GG137)/60</f>
        <v>0</v>
      </c>
      <c r="GB165" s="37">
        <f>SUM(GA138:GG139)/60</f>
        <v>0</v>
      </c>
      <c r="GC165" s="29">
        <f>SUM(GA140:GG140)/60</f>
        <v>0</v>
      </c>
      <c r="GD165" s="37">
        <f t="shared" si="231"/>
        <v>0</v>
      </c>
      <c r="GE165" s="37">
        <f>SUM(GA142:GG142)/60</f>
        <v>0</v>
      </c>
      <c r="GF165" s="59" t="str">
        <f t="shared" si="232"/>
        <v/>
      </c>
      <c r="GG165" s="61"/>
      <c r="GH165" s="36">
        <f>SUM(GH137:GN137)/60</f>
        <v>0</v>
      </c>
      <c r="GI165" s="37">
        <f>SUM(GH138:GN139)/60</f>
        <v>0</v>
      </c>
      <c r="GJ165" s="29">
        <f>SUM(GH140:GN140)/60</f>
        <v>0</v>
      </c>
      <c r="GK165" s="37">
        <f t="shared" si="233"/>
        <v>0</v>
      </c>
      <c r="GL165" s="37">
        <f>SUM(GH142:GN142)/60</f>
        <v>0</v>
      </c>
      <c r="GM165" s="59" t="str">
        <f t="shared" si="234"/>
        <v/>
      </c>
      <c r="GN165" s="61"/>
      <c r="GO165" s="36">
        <f>SUM(GO137:GU137)/60</f>
        <v>0</v>
      </c>
      <c r="GP165" s="37">
        <f>SUM(GO138:GU139)/60</f>
        <v>0</v>
      </c>
      <c r="GQ165" s="29">
        <f>SUM(GO140:GU140)/60</f>
        <v>0</v>
      </c>
      <c r="GR165" s="37">
        <f t="shared" si="235"/>
        <v>0</v>
      </c>
      <c r="GS165" s="37">
        <f>SUM(GO142:GU142)/60</f>
        <v>0</v>
      </c>
      <c r="GT165" s="59" t="str">
        <f t="shared" si="236"/>
        <v/>
      </c>
      <c r="GU165" s="61"/>
      <c r="GV165" s="36">
        <f>SUM(GV137:HB137)/60</f>
        <v>0</v>
      </c>
      <c r="GW165" s="37">
        <f>SUM(GV138:HB139)/60</f>
        <v>0</v>
      </c>
      <c r="GX165" s="29">
        <f>SUM(GV140:HB140)/60</f>
        <v>0</v>
      </c>
      <c r="GY165" s="37">
        <f t="shared" si="237"/>
        <v>0</v>
      </c>
      <c r="GZ165" s="37">
        <f>SUM(GV142:HB142)/60</f>
        <v>0</v>
      </c>
      <c r="HA165" s="59" t="str">
        <f t="shared" si="238"/>
        <v/>
      </c>
      <c r="HB165" s="61"/>
      <c r="HC165" s="36">
        <f>SUM(HC137:HI137)/60</f>
        <v>0</v>
      </c>
      <c r="HD165" s="37">
        <f>SUM(HC138:HI139)/60</f>
        <v>0</v>
      </c>
      <c r="HE165" s="29">
        <f>SUM(HC140:HI140)/60</f>
        <v>0</v>
      </c>
      <c r="HF165" s="37">
        <f t="shared" si="239"/>
        <v>0</v>
      </c>
      <c r="HG165" s="37">
        <f>SUM(HC142:HI142)/60</f>
        <v>0</v>
      </c>
      <c r="HH165" s="59" t="str">
        <f t="shared" si="271"/>
        <v/>
      </c>
      <c r="HI165" s="61"/>
      <c r="HJ165" s="36">
        <f>SUM(HJ137:HP137)/60</f>
        <v>0</v>
      </c>
      <c r="HK165" s="37">
        <f>SUM(HJ138:HP139)/60</f>
        <v>0</v>
      </c>
      <c r="HL165" s="29">
        <f>SUM(HJ140:HP140)/60</f>
        <v>0</v>
      </c>
      <c r="HM165" s="37">
        <f t="shared" si="240"/>
        <v>0</v>
      </c>
      <c r="HN165" s="37">
        <f>SUM(HJ142:HP142)/60</f>
        <v>0</v>
      </c>
      <c r="HO165" s="59" t="str">
        <f t="shared" si="272"/>
        <v/>
      </c>
      <c r="HP165" s="61"/>
      <c r="HQ165" s="36">
        <f>SUM(HQ137:HW137)/60</f>
        <v>0</v>
      </c>
      <c r="HR165" s="37">
        <f>SUM(HQ138:HW139)/60</f>
        <v>0</v>
      </c>
      <c r="HS165" s="29">
        <f>SUM(HQ140:HW140)/60</f>
        <v>0</v>
      </c>
      <c r="HT165" s="37">
        <f t="shared" si="241"/>
        <v>0</v>
      </c>
      <c r="HU165" s="37">
        <f>SUM(HQ142:HW142)/60</f>
        <v>0</v>
      </c>
      <c r="HV165" s="59" t="str">
        <f t="shared" si="273"/>
        <v/>
      </c>
      <c r="HW165" s="61"/>
      <c r="HX165" s="36">
        <f>SUM(HX137:ID137)/60</f>
        <v>0</v>
      </c>
      <c r="HY165" s="37">
        <f>SUM(HX138:ID139)/60</f>
        <v>0</v>
      </c>
      <c r="HZ165" s="29">
        <f>SUM(HX140:ID140)/60</f>
        <v>0</v>
      </c>
      <c r="IA165" s="37">
        <f t="shared" si="242"/>
        <v>0</v>
      </c>
      <c r="IB165" s="37">
        <f>SUM(HX142:ID142)/60</f>
        <v>0</v>
      </c>
      <c r="IC165" s="59" t="str">
        <f t="shared" si="274"/>
        <v/>
      </c>
      <c r="ID165" s="61"/>
      <c r="IE165" s="36">
        <f>SUM(IE137:IK137)/60</f>
        <v>0</v>
      </c>
      <c r="IF165" s="37">
        <f>SUM(IE138:IK139)/60</f>
        <v>0</v>
      </c>
      <c r="IG165" s="29">
        <f>SUM(IE140:IK140)/60</f>
        <v>0</v>
      </c>
      <c r="IH165" s="37">
        <f t="shared" si="243"/>
        <v>0</v>
      </c>
      <c r="II165" s="37">
        <f>SUM(IE142:IK142)/60</f>
        <v>0</v>
      </c>
      <c r="IJ165" s="59" t="str">
        <f t="shared" si="275"/>
        <v/>
      </c>
      <c r="IK165" s="61"/>
      <c r="IL165" s="36">
        <f>SUM(IL137:IR137)/60</f>
        <v>0</v>
      </c>
      <c r="IM165" s="37">
        <f>SUM(IL138:IR139)/60</f>
        <v>0</v>
      </c>
      <c r="IN165" s="29">
        <f>SUM(IL140:IR140)/60</f>
        <v>0</v>
      </c>
      <c r="IO165" s="37">
        <f t="shared" si="244"/>
        <v>0</v>
      </c>
      <c r="IP165" s="37">
        <f>SUM(IL142:IR142)/60</f>
        <v>0</v>
      </c>
      <c r="IQ165" s="59" t="str">
        <f t="shared" si="276"/>
        <v/>
      </c>
      <c r="IR165" s="61"/>
      <c r="IS165" s="36">
        <f>SUM(IS137:IY137)/60</f>
        <v>0</v>
      </c>
      <c r="IT165" s="37">
        <f>SUM(IS138:IY139)/60</f>
        <v>0</v>
      </c>
      <c r="IU165" s="29">
        <f>SUM(IS140:IY140)/60</f>
        <v>0</v>
      </c>
      <c r="IV165" s="37">
        <f t="shared" si="245"/>
        <v>0</v>
      </c>
      <c r="IW165" s="37">
        <f>SUM(IS142:IY142)/60</f>
        <v>0</v>
      </c>
      <c r="IX165" s="59" t="str">
        <f t="shared" si="277"/>
        <v/>
      </c>
      <c r="IY165" s="61"/>
      <c r="IZ165" s="36">
        <f>SUM(IZ137:JF137)/60</f>
        <v>0</v>
      </c>
      <c r="JA165" s="37">
        <f>SUM(IZ138:JF139)/60</f>
        <v>0</v>
      </c>
      <c r="JB165" s="29">
        <f>SUM(IZ140:JF140)/60</f>
        <v>0</v>
      </c>
      <c r="JC165" s="37">
        <f t="shared" si="246"/>
        <v>0</v>
      </c>
      <c r="JD165" s="37">
        <f>SUM(IZ142:JF142)/60</f>
        <v>0</v>
      </c>
      <c r="JE165" s="59" t="str">
        <f t="shared" si="278"/>
        <v/>
      </c>
      <c r="JF165" s="61"/>
      <c r="JG165" s="36">
        <f>SUM(JG137:JM137)/60</f>
        <v>0</v>
      </c>
      <c r="JH165" s="37">
        <f>SUM(JG138:JM139)/60</f>
        <v>0</v>
      </c>
      <c r="JI165" s="29">
        <f>SUM(JG140:JM140)/60</f>
        <v>0</v>
      </c>
      <c r="JJ165" s="37">
        <f t="shared" si="247"/>
        <v>0</v>
      </c>
      <c r="JK165" s="37">
        <f>SUM(JG142:JM142)/60</f>
        <v>0</v>
      </c>
      <c r="JL165" s="59" t="str">
        <f t="shared" si="279"/>
        <v/>
      </c>
      <c r="JM165" s="61"/>
      <c r="JN165" s="36">
        <f>SUM(JN137:JT137)/60</f>
        <v>0</v>
      </c>
      <c r="JO165" s="37">
        <f>SUM(JN138:JT139)/60</f>
        <v>0</v>
      </c>
      <c r="JP165" s="29">
        <f>SUM(JN140:JT140)/60</f>
        <v>0</v>
      </c>
      <c r="JQ165" s="37">
        <f t="shared" si="248"/>
        <v>0</v>
      </c>
      <c r="JR165" s="37">
        <f>SUM(JN142:JT142)/60</f>
        <v>0</v>
      </c>
      <c r="JS165" s="59" t="str">
        <f t="shared" si="280"/>
        <v/>
      </c>
      <c r="JT165" s="61"/>
      <c r="JU165" s="36">
        <f>SUM(JU137:KA137)/60</f>
        <v>0</v>
      </c>
      <c r="JV165" s="37">
        <f>SUM(JU138:KA139)/60</f>
        <v>0</v>
      </c>
      <c r="JW165" s="29">
        <f>SUM(JU140:KA140)/60</f>
        <v>0</v>
      </c>
      <c r="JX165" s="37">
        <f t="shared" si="249"/>
        <v>0</v>
      </c>
      <c r="JY165" s="37">
        <f>SUM(JU142:KA142)/60</f>
        <v>0</v>
      </c>
      <c r="JZ165" s="59" t="str">
        <f t="shared" si="281"/>
        <v/>
      </c>
      <c r="KA165" s="61"/>
      <c r="KB165" s="36">
        <f>SUM(KB137:KH137)/60</f>
        <v>0</v>
      </c>
      <c r="KC165" s="37">
        <f>SUM(KB138:KH139)/60</f>
        <v>0</v>
      </c>
      <c r="KD165" s="29">
        <f>SUM(KB140:KH140)/60</f>
        <v>0</v>
      </c>
      <c r="KE165" s="37">
        <f t="shared" si="250"/>
        <v>0</v>
      </c>
      <c r="KF165" s="37">
        <f>SUM(KB142:KH142)/60</f>
        <v>0</v>
      </c>
      <c r="KG165" s="59" t="str">
        <f t="shared" si="282"/>
        <v/>
      </c>
      <c r="KH165" s="61"/>
      <c r="KI165" s="36">
        <f>SUM(KI137:KO137)/60</f>
        <v>0</v>
      </c>
      <c r="KJ165" s="37">
        <f>SUM(KI138:KO139)/60</f>
        <v>0</v>
      </c>
      <c r="KK165" s="29">
        <f>SUM(KI140:KO140)/60</f>
        <v>0</v>
      </c>
      <c r="KL165" s="37">
        <f t="shared" si="251"/>
        <v>0</v>
      </c>
      <c r="KM165" s="37">
        <f>SUM(KI142:KO142)/60</f>
        <v>0</v>
      </c>
      <c r="KN165" s="59" t="str">
        <f t="shared" si="283"/>
        <v/>
      </c>
      <c r="KO165" s="61"/>
      <c r="KP165" s="36">
        <f>SUM(KP137:KV137)/60</f>
        <v>0</v>
      </c>
      <c r="KQ165" s="37">
        <f>SUM(KP138:KV139)/60</f>
        <v>0</v>
      </c>
      <c r="KR165" s="29">
        <f>SUM(KP140:KV140)/60</f>
        <v>0</v>
      </c>
      <c r="KS165" s="37">
        <f t="shared" si="252"/>
        <v>0</v>
      </c>
      <c r="KT165" s="37">
        <f>SUM(KP142:KV142)/60</f>
        <v>0</v>
      </c>
      <c r="KU165" s="59" t="str">
        <f t="shared" si="284"/>
        <v/>
      </c>
      <c r="KV165" s="61"/>
      <c r="KW165" s="36">
        <f>SUM(KW137:LC137)/60</f>
        <v>0</v>
      </c>
      <c r="KX165" s="37">
        <f>SUM(KW138:LC139)/60</f>
        <v>0</v>
      </c>
      <c r="KY165" s="29">
        <f>SUM(KW140:LC140)/60</f>
        <v>0</v>
      </c>
      <c r="KZ165" s="37">
        <f t="shared" si="253"/>
        <v>0</v>
      </c>
      <c r="LA165" s="37">
        <f>SUM(KW142:LC142)/60</f>
        <v>0</v>
      </c>
      <c r="LB165" s="59" t="str">
        <f t="shared" si="285"/>
        <v/>
      </c>
      <c r="LC165" s="61"/>
      <c r="LD165" s="36">
        <f>SUM(LD137:LJ137)/60</f>
        <v>0</v>
      </c>
      <c r="LE165" s="37">
        <f>SUM(LD138:LJ139)/60</f>
        <v>0</v>
      </c>
      <c r="LF165" s="29">
        <f>SUM(LD140:LJ140)/60</f>
        <v>0</v>
      </c>
      <c r="LG165" s="37">
        <f t="shared" si="254"/>
        <v>0</v>
      </c>
      <c r="LH165" s="37">
        <f>SUM(LD142:LJ142)/60</f>
        <v>0</v>
      </c>
      <c r="LI165" s="59" t="str">
        <f t="shared" si="286"/>
        <v/>
      </c>
      <c r="LJ165" s="61"/>
      <c r="LK165" s="36">
        <f>SUM(LK137:LQ137)/60</f>
        <v>0</v>
      </c>
      <c r="LL165" s="37">
        <f>SUM(LK138:LQ139)/60</f>
        <v>0</v>
      </c>
      <c r="LM165" s="29">
        <f>SUM(LK140:LQ140)/60</f>
        <v>0</v>
      </c>
      <c r="LN165" s="37">
        <f t="shared" si="255"/>
        <v>0</v>
      </c>
      <c r="LO165" s="37">
        <f>SUM(LK142:LQ142)/60</f>
        <v>0</v>
      </c>
      <c r="LP165" s="59" t="str">
        <f t="shared" si="287"/>
        <v/>
      </c>
      <c r="LQ165" s="61"/>
      <c r="LR165" s="36">
        <f>SUM(LR137:LX137)/60</f>
        <v>0</v>
      </c>
      <c r="LS165" s="37">
        <f>SUM(LR138:LX139)/60</f>
        <v>0</v>
      </c>
      <c r="LT165" s="29">
        <f>SUM(LR140:LX140)/60</f>
        <v>0</v>
      </c>
      <c r="LU165" s="37">
        <f t="shared" si="256"/>
        <v>0</v>
      </c>
      <c r="LV165" s="37">
        <f>SUM(LR142:LX142)/60</f>
        <v>0</v>
      </c>
      <c r="LW165" s="59" t="str">
        <f t="shared" si="288"/>
        <v/>
      </c>
      <c r="LX165" s="61"/>
      <c r="LY165" s="36">
        <f>SUM(LY137:ME137)/60</f>
        <v>0</v>
      </c>
      <c r="LZ165" s="37">
        <f>SUM(LY138:ME139)/60</f>
        <v>0</v>
      </c>
      <c r="MA165" s="29">
        <f>SUM(LY140:ME140)/60</f>
        <v>0</v>
      </c>
      <c r="MB165" s="37">
        <f t="shared" si="257"/>
        <v>0</v>
      </c>
      <c r="MC165" s="37">
        <f>SUM(LY142:ME142)/60</f>
        <v>0</v>
      </c>
      <c r="MD165" s="59" t="str">
        <f t="shared" si="289"/>
        <v/>
      </c>
      <c r="ME165" s="61"/>
      <c r="MF165" s="36">
        <f>SUM(MF137:ML137)/60</f>
        <v>0</v>
      </c>
      <c r="MG165" s="37">
        <f>SUM(MF138:ML139)/60</f>
        <v>0</v>
      </c>
      <c r="MH165" s="29">
        <f>SUM(MF140:ML140)/60</f>
        <v>0</v>
      </c>
      <c r="MI165" s="37">
        <f t="shared" si="258"/>
        <v>0</v>
      </c>
      <c r="MJ165" s="37">
        <f>SUM(MF142:ML142)/60</f>
        <v>0</v>
      </c>
      <c r="MK165" s="59" t="str">
        <f t="shared" si="290"/>
        <v/>
      </c>
      <c r="ML165" s="61"/>
      <c r="MM165" s="36">
        <f>SUM(MM137:MS137)/60</f>
        <v>0</v>
      </c>
      <c r="MN165" s="37">
        <f>SUM(MM138:MS139)/60</f>
        <v>0</v>
      </c>
      <c r="MO165" s="29">
        <f>SUM(MM140:MS140)/60</f>
        <v>0</v>
      </c>
      <c r="MP165" s="37">
        <f t="shared" si="259"/>
        <v>0</v>
      </c>
      <c r="MQ165" s="37">
        <f>SUM(MM142:MS142)/60</f>
        <v>0</v>
      </c>
      <c r="MR165" s="59" t="str">
        <f t="shared" si="291"/>
        <v/>
      </c>
      <c r="MS165" s="61"/>
      <c r="MT165" s="36">
        <f>SUM(MT137:MZ137)/60</f>
        <v>0</v>
      </c>
      <c r="MU165" s="37">
        <f>SUM(MT138:MZ139)/60</f>
        <v>0</v>
      </c>
      <c r="MV165" s="29">
        <f>SUM(MT140:MZ140)/60</f>
        <v>0</v>
      </c>
      <c r="MW165" s="37">
        <f t="shared" si="260"/>
        <v>0</v>
      </c>
      <c r="MX165" s="37">
        <f>SUM(MT142:MZ142)/60</f>
        <v>0</v>
      </c>
      <c r="MY165" s="59" t="str">
        <f t="shared" si="292"/>
        <v/>
      </c>
      <c r="MZ165" s="61"/>
      <c r="NA165" s="36">
        <f>SUM(NA137:NG137)/60</f>
        <v>0</v>
      </c>
      <c r="NB165" s="37">
        <f>SUM(NA138:NG139)/60</f>
        <v>0</v>
      </c>
      <c r="NC165" s="29">
        <f>SUM(NA140:NG140)/60</f>
        <v>0</v>
      </c>
      <c r="ND165" s="37">
        <f t="shared" si="261"/>
        <v>0</v>
      </c>
      <c r="NE165" s="37">
        <f>SUM(NA142:NG142)/60</f>
        <v>0</v>
      </c>
      <c r="NF165" s="59" t="str">
        <f t="shared" si="293"/>
        <v/>
      </c>
      <c r="NG165" s="61"/>
      <c r="NH165" s="36">
        <f>SUM(NH137:NN137)/60</f>
        <v>0</v>
      </c>
      <c r="NI165" s="37">
        <f>SUM(NH138:NN139)/60</f>
        <v>0</v>
      </c>
      <c r="NJ165" s="29">
        <f>SUM(NH140:NN140)/60</f>
        <v>0</v>
      </c>
      <c r="NK165" s="37">
        <f t="shared" si="262"/>
        <v>0</v>
      </c>
      <c r="NL165" s="37">
        <f>SUM(NH142:NN142)/60</f>
        <v>0</v>
      </c>
      <c r="NM165" s="59" t="str">
        <f t="shared" si="294"/>
        <v/>
      </c>
      <c r="NN165" s="61"/>
      <c r="NO165" s="36">
        <f>SUM(NO137:NU137)/60</f>
        <v>0</v>
      </c>
      <c r="NP165" s="37">
        <f>SUM(NO138:NU139)/60</f>
        <v>0</v>
      </c>
      <c r="NQ165" s="29">
        <f>SUM(NO140:NU140)/60</f>
        <v>0</v>
      </c>
      <c r="NR165" s="37">
        <f t="shared" si="263"/>
        <v>0</v>
      </c>
      <c r="NS165" s="37">
        <f>SUM(NO142:NU142)/60</f>
        <v>0</v>
      </c>
      <c r="NT165" s="59" t="str">
        <f t="shared" si="295"/>
        <v/>
      </c>
      <c r="NU165" s="61"/>
      <c r="NV165" s="36">
        <f>SUM(NV137:OB137)/60</f>
        <v>0</v>
      </c>
      <c r="NW165" s="37">
        <f>SUM(NV138:OB139)/60</f>
        <v>0</v>
      </c>
      <c r="NX165" s="29">
        <f>SUM(NV140:OB140)/60</f>
        <v>0</v>
      </c>
      <c r="NY165" s="37">
        <f t="shared" si="264"/>
        <v>0</v>
      </c>
      <c r="NZ165" s="37">
        <f>SUM(NV142:OB142)/60</f>
        <v>0</v>
      </c>
      <c r="OA165" s="59" t="str">
        <f t="shared" si="296"/>
        <v/>
      </c>
      <c r="OB165" s="61"/>
      <c r="OC165" s="36">
        <f>SUM(OC137:OI137)/60</f>
        <v>0</v>
      </c>
      <c r="OD165" s="37">
        <f>SUM(OC138:OI139)/60</f>
        <v>0</v>
      </c>
      <c r="OE165" s="29">
        <f>SUM(OC140:OI140)/60</f>
        <v>0</v>
      </c>
      <c r="OF165" s="37">
        <f t="shared" si="265"/>
        <v>0</v>
      </c>
      <c r="OG165" s="37">
        <f>SUM(OC142:OI142)/60</f>
        <v>0</v>
      </c>
      <c r="OH165" s="59" t="str">
        <f t="shared" si="297"/>
        <v/>
      </c>
      <c r="OI165" s="61"/>
      <c r="OJ165" s="36">
        <f>SUM(OJ137:OP137)/60</f>
        <v>0</v>
      </c>
      <c r="OK165" s="37">
        <f>SUM(OJ138:OP139)/60</f>
        <v>0</v>
      </c>
      <c r="OL165" s="29">
        <f>SUM(OJ140:OP140)/60</f>
        <v>0</v>
      </c>
      <c r="OM165" s="37">
        <f t="shared" si="266"/>
        <v>0</v>
      </c>
      <c r="ON165" s="37">
        <f>SUM(OJ142:OP142)/60</f>
        <v>0</v>
      </c>
      <c r="OO165" s="59" t="str">
        <f t="shared" si="298"/>
        <v/>
      </c>
      <c r="OP165" s="61"/>
      <c r="OQ165" s="36">
        <f>SUM(OQ137:OW137)/60</f>
        <v>0</v>
      </c>
      <c r="OR165" s="37">
        <f>SUM(OQ138:OW139)/60</f>
        <v>0</v>
      </c>
      <c r="OS165" s="29">
        <f>SUM(OQ140:OW140)/60</f>
        <v>0</v>
      </c>
      <c r="OT165" s="37">
        <f t="shared" si="267"/>
        <v>0</v>
      </c>
      <c r="OU165" s="37">
        <f>SUM(OQ142:OW142)/60</f>
        <v>0</v>
      </c>
      <c r="OV165" s="59" t="str">
        <f t="shared" si="299"/>
        <v/>
      </c>
      <c r="OW165" s="61"/>
      <c r="OX165" s="36">
        <f>SUM(OX137:PD137)/60</f>
        <v>0</v>
      </c>
      <c r="OY165" s="37">
        <f>SUM(OX138:PD139)/60</f>
        <v>0</v>
      </c>
      <c r="OZ165" s="29">
        <f>SUM(OX140:PD140)/60</f>
        <v>0</v>
      </c>
      <c r="PA165" s="37">
        <f t="shared" si="268"/>
        <v>0</v>
      </c>
      <c r="PB165" s="37">
        <f>SUM(OX142:PD142)/60</f>
        <v>0</v>
      </c>
      <c r="PC165" s="59" t="str">
        <f t="shared" si="300"/>
        <v/>
      </c>
      <c r="PD165" s="61"/>
      <c r="PE165" s="36">
        <f>SUM(PE137:PK137)/60</f>
        <v>0</v>
      </c>
      <c r="PF165" s="37">
        <f>SUM(PE138:PK139)/60</f>
        <v>0</v>
      </c>
      <c r="PG165" s="29">
        <f>SUM(PE140:PK140)/60</f>
        <v>0</v>
      </c>
      <c r="PH165" s="37">
        <f t="shared" si="269"/>
        <v>0</v>
      </c>
      <c r="PI165" s="37">
        <f>SUM(PE142:PK142)/60</f>
        <v>0</v>
      </c>
      <c r="PJ165" s="59" t="str">
        <f t="shared" si="301"/>
        <v/>
      </c>
      <c r="PK165" s="61"/>
      <c r="PL165" s="36">
        <f>SUM(PL137:PR137)/60</f>
        <v>0</v>
      </c>
      <c r="PM165" s="37">
        <f>SUM(PL138:PR139)/60</f>
        <v>0</v>
      </c>
      <c r="PN165" s="29">
        <f>SUM(PL140:PR140)/60</f>
        <v>0</v>
      </c>
      <c r="PO165" s="37">
        <f t="shared" si="270"/>
        <v>0</v>
      </c>
      <c r="PP165" s="37">
        <f>SUM(PL142:PR142)/60</f>
        <v>0</v>
      </c>
      <c r="PQ165" s="59" t="str">
        <f t="shared" si="302"/>
        <v/>
      </c>
      <c r="PR165" s="61"/>
    </row>
    <row r="166" spans="1:434" hidden="1">
      <c r="A166" s="33" t="str">
        <f t="shared" si="179"/>
        <v>P08</v>
      </c>
      <c r="B166" s="42" t="s">
        <v>7052</v>
      </c>
      <c r="C166" s="29">
        <f>SUM(C141:G141)/60</f>
        <v>0</v>
      </c>
      <c r="D166" s="37">
        <f t="shared" si="180"/>
        <v>0</v>
      </c>
      <c r="E166" s="37">
        <f>SUM(C148:G148)/60</f>
        <v>23.25</v>
      </c>
      <c r="F166" s="59" t="str">
        <f>IFERROR(#REF!/E166,"")</f>
        <v/>
      </c>
      <c r="G166" s="61"/>
      <c r="H166" s="36">
        <f>SUM(H143:N143)/60</f>
        <v>0</v>
      </c>
      <c r="I166" s="37">
        <f>SUM(H139:N140)/60</f>
        <v>0</v>
      </c>
      <c r="J166" s="29">
        <f>SUM(H141:N141)/60</f>
        <v>0</v>
      </c>
      <c r="K166" s="37">
        <f t="shared" si="181"/>
        <v>0</v>
      </c>
      <c r="L166" s="37">
        <f>SUM(H148:N148)/60</f>
        <v>7.75</v>
      </c>
      <c r="M166" s="59">
        <f t="shared" si="182"/>
        <v>0</v>
      </c>
      <c r="N166" s="61"/>
      <c r="O166" s="36">
        <f>SUM(O143:U143)/60</f>
        <v>0</v>
      </c>
      <c r="P166" s="37">
        <f>SUM(O139:U140)/60</f>
        <v>0</v>
      </c>
      <c r="Q166" s="29">
        <f>SUM(O141:U141)/60</f>
        <v>0</v>
      </c>
      <c r="R166" s="37">
        <f t="shared" si="183"/>
        <v>0</v>
      </c>
      <c r="S166" s="37">
        <f>SUM(O148:U148)/60</f>
        <v>0</v>
      </c>
      <c r="T166" s="59" t="str">
        <f t="shared" si="184"/>
        <v/>
      </c>
      <c r="U166" s="61"/>
      <c r="V166" s="36">
        <f>SUM(V143:AB143)/60</f>
        <v>0</v>
      </c>
      <c r="W166" s="37">
        <f>SUM(V139:AB140)/60</f>
        <v>0</v>
      </c>
      <c r="X166" s="29">
        <f>SUM(V141:AB141)/60</f>
        <v>0</v>
      </c>
      <c r="Y166" s="37">
        <f t="shared" si="185"/>
        <v>0</v>
      </c>
      <c r="Z166" s="37">
        <f>SUM(V148:AB148)/60</f>
        <v>22.5</v>
      </c>
      <c r="AA166" s="59">
        <f t="shared" si="186"/>
        <v>0</v>
      </c>
      <c r="AB166" s="61"/>
      <c r="AC166" s="36">
        <f>SUM(AC143:AI143)/60</f>
        <v>0</v>
      </c>
      <c r="AD166" s="37">
        <f>SUM(AC139:AI140)/60</f>
        <v>0</v>
      </c>
      <c r="AE166" s="29">
        <f>SUM(AC141:AI141)/60</f>
        <v>0</v>
      </c>
      <c r="AF166" s="37">
        <f t="shared" si="187"/>
        <v>0</v>
      </c>
      <c r="AG166" s="37">
        <f>SUM(AC148:AI148)/60</f>
        <v>14.05</v>
      </c>
      <c r="AH166" s="59">
        <v>0.5</v>
      </c>
      <c r="AI166" s="61"/>
      <c r="AJ166" s="36">
        <f>SUM(AJ143:AP143)/60</f>
        <v>0</v>
      </c>
      <c r="AK166" s="37">
        <f>SUM(AJ144:AP145)/60</f>
        <v>4.2666666666666666</v>
      </c>
      <c r="AL166" s="29">
        <f>SUM(AJ147:AP147)/60</f>
        <v>0</v>
      </c>
      <c r="AM166" s="37">
        <f t="shared" si="189"/>
        <v>4.2666666666666666</v>
      </c>
      <c r="AN166" s="37">
        <f>SUM(AJ148:AP148)/60</f>
        <v>29.55</v>
      </c>
      <c r="AO166" s="59">
        <v>0.5</v>
      </c>
      <c r="AP166" s="61"/>
      <c r="AQ166" s="36">
        <f>SUM(AQ143:AW143)/60</f>
        <v>0</v>
      </c>
      <c r="AR166" s="37">
        <f>SUM(AQ144:AW145)/60</f>
        <v>4.2666666666666666</v>
      </c>
      <c r="AS166" s="29">
        <f>SUM(AQ147:AW147)/60</f>
        <v>0</v>
      </c>
      <c r="AT166" s="37">
        <f t="shared" si="191"/>
        <v>4.2666666666666666</v>
      </c>
      <c r="AU166" s="37">
        <f>SUM(AQ148:AW148)/60</f>
        <v>12.383333333333333</v>
      </c>
      <c r="AV166" s="59">
        <f t="shared" si="192"/>
        <v>0</v>
      </c>
      <c r="AW166" s="61"/>
      <c r="AX166" s="36">
        <f>SUM(AX143:BD143)/60</f>
        <v>0</v>
      </c>
      <c r="AY166" s="37">
        <f>SUM(AX144:BD145)/60</f>
        <v>0</v>
      </c>
      <c r="AZ166" s="29">
        <f>SUM(AX147:BD147)/60</f>
        <v>0</v>
      </c>
      <c r="BA166" s="37">
        <f t="shared" si="193"/>
        <v>0</v>
      </c>
      <c r="BB166" s="37">
        <f>SUM(AX148:BD148)/60</f>
        <v>5.833333333333333</v>
      </c>
      <c r="BC166" s="59">
        <v>0.5</v>
      </c>
      <c r="BD166" s="61"/>
      <c r="BE166" s="36">
        <f>SUM(BE143:BK143)/60</f>
        <v>0</v>
      </c>
      <c r="BF166" s="37">
        <f>SUM(BE144:BK145)/60</f>
        <v>0</v>
      </c>
      <c r="BG166" s="29">
        <f>SUM(BE147:BK147)/60</f>
        <v>0</v>
      </c>
      <c r="BH166" s="37">
        <f t="shared" si="195"/>
        <v>0</v>
      </c>
      <c r="BI166" s="37">
        <f>SUM(BE148:BK148)/60</f>
        <v>0</v>
      </c>
      <c r="BJ166" s="59" t="str">
        <f t="shared" si="196"/>
        <v/>
      </c>
      <c r="BK166" s="61"/>
      <c r="BL166" s="36">
        <f>SUM(BL143:BR143)/60</f>
        <v>0</v>
      </c>
      <c r="BM166" s="37">
        <f>SUM(BL144:BR145)/60</f>
        <v>0</v>
      </c>
      <c r="BN166" s="29">
        <f>SUM(BL147:BR147)/60</f>
        <v>0</v>
      </c>
      <c r="BO166" s="37">
        <f t="shared" si="197"/>
        <v>0</v>
      </c>
      <c r="BP166" s="37">
        <f>SUM(BL148:BR148)/60</f>
        <v>10.666666666666666</v>
      </c>
      <c r="BQ166" s="59">
        <f t="shared" si="198"/>
        <v>0</v>
      </c>
      <c r="BR166" s="61"/>
      <c r="BS166" s="36">
        <f>SUM(BS143:BY143)/60</f>
        <v>0</v>
      </c>
      <c r="BT166" s="37">
        <f>SUM(BS144:BY145)/60</f>
        <v>0</v>
      </c>
      <c r="BU166" s="29">
        <f>SUM(BS147:BY147)/60</f>
        <v>0</v>
      </c>
      <c r="BV166" s="37">
        <f t="shared" si="199"/>
        <v>0</v>
      </c>
      <c r="BW166" s="37">
        <f>SUM(BS148:BY148)/60</f>
        <v>5</v>
      </c>
      <c r="BX166" s="59">
        <f t="shared" si="200"/>
        <v>0</v>
      </c>
      <c r="BY166" s="61"/>
      <c r="BZ166" s="36">
        <f>SUM(BZ143:CF143)/60</f>
        <v>0</v>
      </c>
      <c r="CA166" s="37">
        <f>SUM(BZ144:CF145)/60</f>
        <v>0</v>
      </c>
      <c r="CB166" s="29">
        <f>SUM(BZ147:CF147)/60</f>
        <v>0</v>
      </c>
      <c r="CC166" s="37">
        <f t="shared" si="201"/>
        <v>0</v>
      </c>
      <c r="CD166" s="37">
        <f>SUM(BZ148:CF148)/60</f>
        <v>10.666666666666666</v>
      </c>
      <c r="CE166" s="59">
        <f t="shared" si="202"/>
        <v>0</v>
      </c>
      <c r="CF166" s="61"/>
      <c r="CG166" s="36">
        <f>SUM(CG143:CM143)/60</f>
        <v>0</v>
      </c>
      <c r="CH166" s="37">
        <f>SUM(CG144:CM145)/60</f>
        <v>0</v>
      </c>
      <c r="CI166" s="29">
        <f>SUM(CG147:CM147)/60</f>
        <v>0</v>
      </c>
      <c r="CJ166" s="37">
        <f t="shared" si="203"/>
        <v>0</v>
      </c>
      <c r="CK166" s="37">
        <f>SUM(CG148:CM148)/60</f>
        <v>10.666666666666666</v>
      </c>
      <c r="CL166" s="59">
        <f t="shared" si="204"/>
        <v>0</v>
      </c>
      <c r="CM166" s="61"/>
      <c r="CN166" s="36">
        <f>SUM(CN143:CT143)/60</f>
        <v>0</v>
      </c>
      <c r="CO166" s="37">
        <f>SUM(CN144:CT145)/60</f>
        <v>0</v>
      </c>
      <c r="CP166" s="29">
        <f>SUM(CN147:CT147)/60</f>
        <v>0</v>
      </c>
      <c r="CQ166" s="37">
        <f t="shared" si="205"/>
        <v>0</v>
      </c>
      <c r="CR166" s="37">
        <f>SUM(CN148:CT148)/60</f>
        <v>0</v>
      </c>
      <c r="CS166" s="59" t="str">
        <f t="shared" si="206"/>
        <v/>
      </c>
      <c r="CT166" s="61"/>
      <c r="CU166" s="36">
        <f>SUM(CU143:DA143)/60</f>
        <v>0</v>
      </c>
      <c r="CV166" s="37">
        <f>SUM(CU144:DA145)/60</f>
        <v>0</v>
      </c>
      <c r="CW166" s="29">
        <f>SUM(CU147:DA147)/60</f>
        <v>0</v>
      </c>
      <c r="CX166" s="37">
        <f t="shared" si="207"/>
        <v>0</v>
      </c>
      <c r="CY166" s="37">
        <f>SUM(CU148:DA148)/60</f>
        <v>15.75</v>
      </c>
      <c r="CZ166" s="59">
        <f t="shared" si="208"/>
        <v>0</v>
      </c>
      <c r="DA166" s="61"/>
      <c r="DB166" s="36">
        <f>SUM(DB143:DH143)/60</f>
        <v>0</v>
      </c>
      <c r="DC166" s="37">
        <f>SUM(DB144:DH145)/60</f>
        <v>0</v>
      </c>
      <c r="DD166" s="29">
        <f>SUM(DB147:DH147)/60</f>
        <v>0</v>
      </c>
      <c r="DE166" s="37">
        <f t="shared" si="209"/>
        <v>0</v>
      </c>
      <c r="DF166" s="37">
        <f>SUM(DB148:DH148)/60</f>
        <v>3</v>
      </c>
      <c r="DG166" s="59">
        <f t="shared" si="210"/>
        <v>0</v>
      </c>
      <c r="DH166" s="61"/>
      <c r="DI166" s="36">
        <f>SUM(DI143:DO143)/60</f>
        <v>0</v>
      </c>
      <c r="DJ166" s="37">
        <f>SUM(DI144:DO145)/60</f>
        <v>0</v>
      </c>
      <c r="DK166" s="29">
        <f>SUM(DI147:DO147)/60</f>
        <v>0</v>
      </c>
      <c r="DL166" s="37">
        <f t="shared" si="211"/>
        <v>0</v>
      </c>
      <c r="DM166" s="37">
        <f>SUM(DI148:DO148)/60</f>
        <v>19.25</v>
      </c>
      <c r="DN166" s="59">
        <f t="shared" si="212"/>
        <v>0</v>
      </c>
      <c r="DO166" s="61"/>
      <c r="DP166" s="36">
        <f>SUM(DP143:DV143)/60</f>
        <v>0</v>
      </c>
      <c r="DQ166" s="37">
        <f>SUM(DP144:DV145)/60</f>
        <v>0</v>
      </c>
      <c r="DR166" s="29">
        <f>SUM(DP147:DV147)/60</f>
        <v>0</v>
      </c>
      <c r="DS166" s="37">
        <f t="shared" si="213"/>
        <v>0</v>
      </c>
      <c r="DT166" s="37">
        <f>SUM(DP148:DV148)/60</f>
        <v>0</v>
      </c>
      <c r="DU166" s="59" t="str">
        <f t="shared" si="214"/>
        <v/>
      </c>
      <c r="DV166" s="61"/>
      <c r="DW166" s="36">
        <f>SUM(DW143:EC143)/60</f>
        <v>0</v>
      </c>
      <c r="DX166" s="37">
        <f>SUM(DW144:EC145)/60</f>
        <v>0</v>
      </c>
      <c r="DY166" s="29">
        <f>SUM(DW147:EC147)/60</f>
        <v>0</v>
      </c>
      <c r="DZ166" s="37">
        <f t="shared" si="215"/>
        <v>0</v>
      </c>
      <c r="EA166" s="37">
        <f>SUM(DW148:EC148)/60</f>
        <v>0</v>
      </c>
      <c r="EB166" s="59" t="str">
        <f t="shared" si="216"/>
        <v/>
      </c>
      <c r="EC166" s="61"/>
      <c r="ED166" s="36">
        <f>SUM(ED143:EJ143)/60</f>
        <v>0</v>
      </c>
      <c r="EE166" s="37">
        <f>SUM(ED144:EJ145)/60</f>
        <v>0</v>
      </c>
      <c r="EF166" s="29">
        <f>SUM(ED147:EJ147)/60</f>
        <v>0</v>
      </c>
      <c r="EG166" s="37">
        <f t="shared" si="217"/>
        <v>0</v>
      </c>
      <c r="EH166" s="37">
        <f>SUM(ED148:EJ148)/60</f>
        <v>0</v>
      </c>
      <c r="EI166" s="59" t="str">
        <f t="shared" si="218"/>
        <v/>
      </c>
      <c r="EJ166" s="61"/>
      <c r="EK166" s="36">
        <f>SUM(EK143:EQ143)/60</f>
        <v>0</v>
      </c>
      <c r="EL166" s="37">
        <f>SUM(EK144:EQ145)/60</f>
        <v>0</v>
      </c>
      <c r="EM166" s="29">
        <f>SUM(EK147:EQ147)/60</f>
        <v>0</v>
      </c>
      <c r="EN166" s="37">
        <f t="shared" si="219"/>
        <v>0</v>
      </c>
      <c r="EO166" s="37">
        <f>SUM(EK148:EQ148)/60</f>
        <v>0</v>
      </c>
      <c r="EP166" s="59" t="str">
        <f t="shared" si="220"/>
        <v/>
      </c>
      <c r="EQ166" s="61"/>
      <c r="ER166" s="36">
        <f>SUM(ER143:EX143)/60</f>
        <v>0</v>
      </c>
      <c r="ES166" s="37">
        <f>SUM(ER144:EX145)/60</f>
        <v>0</v>
      </c>
      <c r="ET166" s="29">
        <f>SUM(ER147:EX147)/60</f>
        <v>0</v>
      </c>
      <c r="EU166" s="37">
        <f t="shared" si="221"/>
        <v>0</v>
      </c>
      <c r="EV166" s="37">
        <f>SUM(ER148:EX148)/60</f>
        <v>0</v>
      </c>
      <c r="EW166" s="59" t="str">
        <f t="shared" si="222"/>
        <v/>
      </c>
      <c r="EX166" s="61"/>
      <c r="EY166" s="36">
        <f>SUM(EY143:FE143)/60</f>
        <v>0</v>
      </c>
      <c r="EZ166" s="37">
        <f>SUM(EY144:FE145)/60</f>
        <v>0</v>
      </c>
      <c r="FA166" s="29">
        <f>SUM(EY147:FE147)/60</f>
        <v>0</v>
      </c>
      <c r="FB166" s="37">
        <f t="shared" si="223"/>
        <v>0</v>
      </c>
      <c r="FC166" s="37">
        <f>SUM(EY148:FE148)/60</f>
        <v>19.5</v>
      </c>
      <c r="FD166" s="59">
        <f t="shared" si="224"/>
        <v>0</v>
      </c>
      <c r="FE166" s="61"/>
      <c r="FF166" s="36">
        <f>SUM(FF143:FL143)/60</f>
        <v>0</v>
      </c>
      <c r="FG166" s="37">
        <f>SUM(FF144:FL145)/60</f>
        <v>0</v>
      </c>
      <c r="FH166" s="29">
        <f>SUM(FF147:FL147)/60</f>
        <v>0</v>
      </c>
      <c r="FI166" s="37">
        <f t="shared" si="225"/>
        <v>0</v>
      </c>
      <c r="FJ166" s="37">
        <f>SUM(FF148:FL148)/60</f>
        <v>35</v>
      </c>
      <c r="FK166" s="59">
        <f t="shared" si="226"/>
        <v>0</v>
      </c>
      <c r="FL166" s="61"/>
      <c r="FM166" s="36">
        <f>SUM(FM143:FS143)/60</f>
        <v>0</v>
      </c>
      <c r="FN166" s="37">
        <f>SUM(FM144:FS145)/60</f>
        <v>0</v>
      </c>
      <c r="FO166" s="29">
        <f>SUM(FM147:FS147)/60</f>
        <v>0</v>
      </c>
      <c r="FP166" s="37">
        <f t="shared" si="227"/>
        <v>0</v>
      </c>
      <c r="FQ166" s="37">
        <f>SUM(FM148:FS148)/60</f>
        <v>0</v>
      </c>
      <c r="FR166" s="59" t="str">
        <f t="shared" si="228"/>
        <v/>
      </c>
      <c r="FS166" s="61"/>
      <c r="FT166" s="36">
        <f>SUM(FT143:FZ143)/60</f>
        <v>0</v>
      </c>
      <c r="FU166" s="37">
        <f>SUM(FT144:FZ145)/60</f>
        <v>0</v>
      </c>
      <c r="FV166" s="29">
        <f>SUM(FT147:FZ147)/60</f>
        <v>0</v>
      </c>
      <c r="FW166" s="37">
        <f t="shared" si="229"/>
        <v>0</v>
      </c>
      <c r="FX166" s="37">
        <f>SUM(FT148:FZ148)/60</f>
        <v>0</v>
      </c>
      <c r="FY166" s="59" t="str">
        <f t="shared" si="230"/>
        <v/>
      </c>
      <c r="FZ166" s="61"/>
      <c r="GA166" s="36">
        <f>SUM(GA143:GG143)/60</f>
        <v>0</v>
      </c>
      <c r="GB166" s="37">
        <f>SUM(GA144:GG145)/60</f>
        <v>0</v>
      </c>
      <c r="GC166" s="29">
        <f>SUM(GA147:GG147)/60</f>
        <v>0</v>
      </c>
      <c r="GD166" s="37">
        <f t="shared" si="231"/>
        <v>0</v>
      </c>
      <c r="GE166" s="37">
        <f>SUM(GA148:GG148)/60</f>
        <v>0</v>
      </c>
      <c r="GF166" s="59" t="str">
        <f t="shared" si="232"/>
        <v/>
      </c>
      <c r="GG166" s="61"/>
      <c r="GH166" s="36">
        <f>SUM(GH143:GN143)/60</f>
        <v>0</v>
      </c>
      <c r="GI166" s="37">
        <f>SUM(GH144:GN145)/60</f>
        <v>0</v>
      </c>
      <c r="GJ166" s="29">
        <f>SUM(GH147:GN147)/60</f>
        <v>0</v>
      </c>
      <c r="GK166" s="37">
        <f t="shared" si="233"/>
        <v>0</v>
      </c>
      <c r="GL166" s="37">
        <f>SUM(GH148:GN148)/60</f>
        <v>0</v>
      </c>
      <c r="GM166" s="59" t="str">
        <f t="shared" si="234"/>
        <v/>
      </c>
      <c r="GN166" s="61"/>
      <c r="GO166" s="36">
        <f>SUM(GO143:GU143)/60</f>
        <v>0</v>
      </c>
      <c r="GP166" s="37">
        <f>SUM(GO144:GU145)/60</f>
        <v>0</v>
      </c>
      <c r="GQ166" s="29">
        <f>SUM(GO147:GU147)/60</f>
        <v>0</v>
      </c>
      <c r="GR166" s="37">
        <f t="shared" si="235"/>
        <v>0</v>
      </c>
      <c r="GS166" s="37">
        <f>SUM(GO148:GU148)/60</f>
        <v>0</v>
      </c>
      <c r="GT166" s="59" t="str">
        <f t="shared" si="236"/>
        <v/>
      </c>
      <c r="GU166" s="61"/>
      <c r="GV166" s="36">
        <f>SUM(GV143:HB143)/60</f>
        <v>0</v>
      </c>
      <c r="GW166" s="37">
        <f>SUM(GV144:HB145)/60</f>
        <v>0</v>
      </c>
      <c r="GX166" s="29">
        <f>SUM(GV147:HB147)/60</f>
        <v>0</v>
      </c>
      <c r="GY166" s="37">
        <f t="shared" si="237"/>
        <v>0</v>
      </c>
      <c r="GZ166" s="37">
        <f>SUM(GV148:HB148)/60</f>
        <v>0</v>
      </c>
      <c r="HA166" s="59" t="str">
        <f t="shared" si="238"/>
        <v/>
      </c>
      <c r="HB166" s="61"/>
      <c r="HC166" s="36">
        <f>SUM(HC143:HI143)/60</f>
        <v>0</v>
      </c>
      <c r="HD166" s="37">
        <f>SUM(HC144:HI145)/60</f>
        <v>0</v>
      </c>
      <c r="HE166" s="29">
        <f>SUM(HC147:HI147)/60</f>
        <v>0</v>
      </c>
      <c r="HF166" s="37">
        <f t="shared" si="239"/>
        <v>0</v>
      </c>
      <c r="HG166" s="37">
        <f>SUM(HC148:HI148)/60</f>
        <v>0</v>
      </c>
      <c r="HH166" s="59" t="str">
        <f t="shared" si="271"/>
        <v/>
      </c>
      <c r="HI166" s="61"/>
      <c r="HJ166" s="36">
        <f>SUM(HJ143:HP143)/60</f>
        <v>0</v>
      </c>
      <c r="HK166" s="37">
        <f>SUM(HJ144:HP145)/60</f>
        <v>0</v>
      </c>
      <c r="HL166" s="29">
        <f>SUM(HJ147:HP147)/60</f>
        <v>0</v>
      </c>
      <c r="HM166" s="37">
        <f t="shared" si="240"/>
        <v>0</v>
      </c>
      <c r="HN166" s="37">
        <f>SUM(HJ148:HP148)/60</f>
        <v>0</v>
      </c>
      <c r="HO166" s="59" t="str">
        <f t="shared" si="272"/>
        <v/>
      </c>
      <c r="HP166" s="61"/>
      <c r="HQ166" s="36">
        <f>SUM(HQ143:HW143)/60</f>
        <v>0</v>
      </c>
      <c r="HR166" s="37">
        <f>SUM(HQ144:HW145)/60</f>
        <v>0</v>
      </c>
      <c r="HS166" s="29">
        <f>SUM(HQ147:HW147)/60</f>
        <v>0</v>
      </c>
      <c r="HT166" s="37">
        <f t="shared" si="241"/>
        <v>0</v>
      </c>
      <c r="HU166" s="37">
        <f>SUM(HQ148:HW148)/60</f>
        <v>0</v>
      </c>
      <c r="HV166" s="59" t="str">
        <f t="shared" si="273"/>
        <v/>
      </c>
      <c r="HW166" s="61"/>
      <c r="HX166" s="36">
        <f>SUM(HX143:ID143)/60</f>
        <v>0</v>
      </c>
      <c r="HY166" s="37">
        <f>SUM(HX144:ID145)/60</f>
        <v>0</v>
      </c>
      <c r="HZ166" s="29">
        <f>SUM(HX147:ID147)/60</f>
        <v>0</v>
      </c>
      <c r="IA166" s="37">
        <f t="shared" si="242"/>
        <v>0</v>
      </c>
      <c r="IB166" s="37">
        <f>SUM(HX148:ID148)/60</f>
        <v>0</v>
      </c>
      <c r="IC166" s="59" t="str">
        <f t="shared" si="274"/>
        <v/>
      </c>
      <c r="ID166" s="61"/>
      <c r="IE166" s="36">
        <f>SUM(IE143:IK143)/60</f>
        <v>0</v>
      </c>
      <c r="IF166" s="37">
        <f>SUM(IE144:IK145)/60</f>
        <v>0</v>
      </c>
      <c r="IG166" s="29">
        <f>SUM(IE147:IK147)/60</f>
        <v>0</v>
      </c>
      <c r="IH166" s="37">
        <f t="shared" si="243"/>
        <v>0</v>
      </c>
      <c r="II166" s="37">
        <f>SUM(IE148:IK148)/60</f>
        <v>0</v>
      </c>
      <c r="IJ166" s="59" t="str">
        <f t="shared" si="275"/>
        <v/>
      </c>
      <c r="IK166" s="61"/>
      <c r="IL166" s="36">
        <f>SUM(IL143:IR143)/60</f>
        <v>0</v>
      </c>
      <c r="IM166" s="37">
        <f>SUM(IL144:IR145)/60</f>
        <v>0</v>
      </c>
      <c r="IN166" s="29">
        <f>SUM(IL147:IR147)/60</f>
        <v>0</v>
      </c>
      <c r="IO166" s="37">
        <f t="shared" si="244"/>
        <v>0</v>
      </c>
      <c r="IP166" s="37">
        <f>SUM(IL148:IR148)/60</f>
        <v>0</v>
      </c>
      <c r="IQ166" s="59" t="str">
        <f t="shared" si="276"/>
        <v/>
      </c>
      <c r="IR166" s="61"/>
      <c r="IS166" s="36">
        <f>SUM(IS143:IY143)/60</f>
        <v>0</v>
      </c>
      <c r="IT166" s="37">
        <f>SUM(IS144:IY145)/60</f>
        <v>0</v>
      </c>
      <c r="IU166" s="29">
        <f>SUM(IS147:IY147)/60</f>
        <v>0</v>
      </c>
      <c r="IV166" s="37">
        <f t="shared" si="245"/>
        <v>0</v>
      </c>
      <c r="IW166" s="37">
        <f>SUM(IS148:IY148)/60</f>
        <v>0</v>
      </c>
      <c r="IX166" s="59" t="str">
        <f t="shared" si="277"/>
        <v/>
      </c>
      <c r="IY166" s="61"/>
      <c r="IZ166" s="36">
        <f>SUM(IZ143:JF143)/60</f>
        <v>0</v>
      </c>
      <c r="JA166" s="37">
        <f>SUM(IZ144:JF145)/60</f>
        <v>0</v>
      </c>
      <c r="JB166" s="29">
        <f>SUM(IZ147:JF147)/60</f>
        <v>0</v>
      </c>
      <c r="JC166" s="37">
        <f t="shared" si="246"/>
        <v>0</v>
      </c>
      <c r="JD166" s="37">
        <f>SUM(IZ148:JF148)/60</f>
        <v>0</v>
      </c>
      <c r="JE166" s="59" t="str">
        <f t="shared" si="278"/>
        <v/>
      </c>
      <c r="JF166" s="61"/>
      <c r="JG166" s="36">
        <f>SUM(JG143:JM143)/60</f>
        <v>0</v>
      </c>
      <c r="JH166" s="37">
        <f>SUM(JG144:JM145)/60</f>
        <v>0</v>
      </c>
      <c r="JI166" s="29">
        <f>SUM(JG147:JM147)/60</f>
        <v>0</v>
      </c>
      <c r="JJ166" s="37">
        <f t="shared" si="247"/>
        <v>0</v>
      </c>
      <c r="JK166" s="37">
        <f>SUM(JG148:JM148)/60</f>
        <v>0</v>
      </c>
      <c r="JL166" s="59" t="str">
        <f t="shared" si="279"/>
        <v/>
      </c>
      <c r="JM166" s="61"/>
      <c r="JN166" s="36">
        <f>SUM(JN143:JT143)/60</f>
        <v>0</v>
      </c>
      <c r="JO166" s="37">
        <f>SUM(JN144:JT145)/60</f>
        <v>0</v>
      </c>
      <c r="JP166" s="29">
        <f>SUM(JN147:JT147)/60</f>
        <v>0</v>
      </c>
      <c r="JQ166" s="37">
        <f t="shared" si="248"/>
        <v>0</v>
      </c>
      <c r="JR166" s="37">
        <f>SUM(JN148:JT148)/60</f>
        <v>0</v>
      </c>
      <c r="JS166" s="59" t="str">
        <f t="shared" si="280"/>
        <v/>
      </c>
      <c r="JT166" s="61"/>
      <c r="JU166" s="36">
        <f>SUM(JU143:KA143)/60</f>
        <v>0</v>
      </c>
      <c r="JV166" s="37">
        <f>SUM(JU144:KA145)/60</f>
        <v>0</v>
      </c>
      <c r="JW166" s="29">
        <f>SUM(JU147:KA147)/60</f>
        <v>0</v>
      </c>
      <c r="JX166" s="37">
        <f t="shared" si="249"/>
        <v>0</v>
      </c>
      <c r="JY166" s="37">
        <f>SUM(JU148:KA148)/60</f>
        <v>0</v>
      </c>
      <c r="JZ166" s="59" t="str">
        <f t="shared" si="281"/>
        <v/>
      </c>
      <c r="KA166" s="61"/>
      <c r="KB166" s="36">
        <f>SUM(KB143:KH143)/60</f>
        <v>0</v>
      </c>
      <c r="KC166" s="37">
        <f>SUM(KB144:KH145)/60</f>
        <v>0</v>
      </c>
      <c r="KD166" s="29">
        <f>SUM(KB147:KH147)/60</f>
        <v>0</v>
      </c>
      <c r="KE166" s="37">
        <f t="shared" si="250"/>
        <v>0</v>
      </c>
      <c r="KF166" s="37">
        <f>SUM(KB148:KH148)/60</f>
        <v>0</v>
      </c>
      <c r="KG166" s="59" t="str">
        <f t="shared" si="282"/>
        <v/>
      </c>
      <c r="KH166" s="61"/>
      <c r="KI166" s="36">
        <f>SUM(KI143:KO143)/60</f>
        <v>0</v>
      </c>
      <c r="KJ166" s="37">
        <f>SUM(KI144:KO145)/60</f>
        <v>0</v>
      </c>
      <c r="KK166" s="29">
        <f>SUM(KI147:KO147)/60</f>
        <v>0</v>
      </c>
      <c r="KL166" s="37">
        <f t="shared" si="251"/>
        <v>0</v>
      </c>
      <c r="KM166" s="37">
        <f>SUM(KI148:KO148)/60</f>
        <v>0</v>
      </c>
      <c r="KN166" s="59" t="str">
        <f t="shared" si="283"/>
        <v/>
      </c>
      <c r="KO166" s="61"/>
      <c r="KP166" s="36">
        <f>SUM(KP143:KV143)/60</f>
        <v>0</v>
      </c>
      <c r="KQ166" s="37">
        <f>SUM(KP144:KV145)/60</f>
        <v>0</v>
      </c>
      <c r="KR166" s="29">
        <f>SUM(KP147:KV147)/60</f>
        <v>0</v>
      </c>
      <c r="KS166" s="37">
        <f t="shared" si="252"/>
        <v>0</v>
      </c>
      <c r="KT166" s="37">
        <f>SUM(KP148:KV148)/60</f>
        <v>0</v>
      </c>
      <c r="KU166" s="59" t="str">
        <f t="shared" si="284"/>
        <v/>
      </c>
      <c r="KV166" s="61"/>
      <c r="KW166" s="36">
        <f>SUM(KW143:LC143)/60</f>
        <v>0</v>
      </c>
      <c r="KX166" s="37">
        <f>SUM(KW144:LC145)/60</f>
        <v>0</v>
      </c>
      <c r="KY166" s="29">
        <f>SUM(KW147:LC147)/60</f>
        <v>0</v>
      </c>
      <c r="KZ166" s="37">
        <f t="shared" si="253"/>
        <v>0</v>
      </c>
      <c r="LA166" s="37">
        <f>SUM(KW148:LC148)/60</f>
        <v>0</v>
      </c>
      <c r="LB166" s="59" t="str">
        <f t="shared" si="285"/>
        <v/>
      </c>
      <c r="LC166" s="61"/>
      <c r="LD166" s="36">
        <f>SUM(LD143:LJ143)/60</f>
        <v>0</v>
      </c>
      <c r="LE166" s="37">
        <f>SUM(LD144:LJ145)/60</f>
        <v>0</v>
      </c>
      <c r="LF166" s="29">
        <f>SUM(LD147:LJ147)/60</f>
        <v>0</v>
      </c>
      <c r="LG166" s="37">
        <f t="shared" si="254"/>
        <v>0</v>
      </c>
      <c r="LH166" s="37">
        <f>SUM(LD148:LJ148)/60</f>
        <v>0</v>
      </c>
      <c r="LI166" s="59" t="str">
        <f t="shared" si="286"/>
        <v/>
      </c>
      <c r="LJ166" s="61"/>
      <c r="LK166" s="36">
        <f>SUM(LK143:LQ143)/60</f>
        <v>0</v>
      </c>
      <c r="LL166" s="37">
        <f>SUM(LK144:LQ145)/60</f>
        <v>0</v>
      </c>
      <c r="LM166" s="29">
        <f>SUM(LK147:LQ147)/60</f>
        <v>0</v>
      </c>
      <c r="LN166" s="37">
        <f t="shared" si="255"/>
        <v>0</v>
      </c>
      <c r="LO166" s="37">
        <f>SUM(LK148:LQ148)/60</f>
        <v>0</v>
      </c>
      <c r="LP166" s="59" t="str">
        <f t="shared" si="287"/>
        <v/>
      </c>
      <c r="LQ166" s="61"/>
      <c r="LR166" s="36">
        <f>SUM(LR143:LX143)/60</f>
        <v>0</v>
      </c>
      <c r="LS166" s="37">
        <f>SUM(LR144:LX145)/60</f>
        <v>0</v>
      </c>
      <c r="LT166" s="29">
        <f>SUM(LR147:LX147)/60</f>
        <v>0</v>
      </c>
      <c r="LU166" s="37">
        <f t="shared" si="256"/>
        <v>0</v>
      </c>
      <c r="LV166" s="37">
        <f>SUM(LR148:LX148)/60</f>
        <v>0</v>
      </c>
      <c r="LW166" s="59" t="str">
        <f t="shared" si="288"/>
        <v/>
      </c>
      <c r="LX166" s="61"/>
      <c r="LY166" s="36">
        <f>SUM(LY143:ME143)/60</f>
        <v>0</v>
      </c>
      <c r="LZ166" s="37">
        <f>SUM(LY144:ME145)/60</f>
        <v>0</v>
      </c>
      <c r="MA166" s="29">
        <f>SUM(LY147:ME147)/60</f>
        <v>0</v>
      </c>
      <c r="MB166" s="37">
        <f t="shared" si="257"/>
        <v>0</v>
      </c>
      <c r="MC166" s="37">
        <f>SUM(LY148:ME148)/60</f>
        <v>0</v>
      </c>
      <c r="MD166" s="59" t="str">
        <f t="shared" si="289"/>
        <v/>
      </c>
      <c r="ME166" s="61"/>
      <c r="MF166" s="36">
        <f>SUM(MF143:ML143)/60</f>
        <v>0</v>
      </c>
      <c r="MG166" s="37">
        <f>SUM(MF144:ML145)/60</f>
        <v>0</v>
      </c>
      <c r="MH166" s="29">
        <f>SUM(MF147:ML147)/60</f>
        <v>0</v>
      </c>
      <c r="MI166" s="37">
        <f t="shared" si="258"/>
        <v>0</v>
      </c>
      <c r="MJ166" s="37">
        <f>SUM(MF148:ML148)/60</f>
        <v>0</v>
      </c>
      <c r="MK166" s="59" t="str">
        <f t="shared" si="290"/>
        <v/>
      </c>
      <c r="ML166" s="61"/>
      <c r="MM166" s="36">
        <f>SUM(MM143:MS143)/60</f>
        <v>0</v>
      </c>
      <c r="MN166" s="37">
        <f>SUM(MM144:MS145)/60</f>
        <v>0</v>
      </c>
      <c r="MO166" s="29">
        <f>SUM(MM147:MS147)/60</f>
        <v>0</v>
      </c>
      <c r="MP166" s="37">
        <f t="shared" si="259"/>
        <v>0</v>
      </c>
      <c r="MQ166" s="37">
        <f>SUM(MM148:MS148)/60</f>
        <v>0</v>
      </c>
      <c r="MR166" s="59" t="str">
        <f t="shared" si="291"/>
        <v/>
      </c>
      <c r="MS166" s="61"/>
      <c r="MT166" s="36">
        <f>SUM(MT143:MZ143)/60</f>
        <v>0</v>
      </c>
      <c r="MU166" s="37">
        <f>SUM(MT144:MZ145)/60</f>
        <v>0</v>
      </c>
      <c r="MV166" s="29">
        <f>SUM(MT147:MZ147)/60</f>
        <v>0</v>
      </c>
      <c r="MW166" s="37">
        <f t="shared" si="260"/>
        <v>0</v>
      </c>
      <c r="MX166" s="37">
        <f>SUM(MT148:MZ148)/60</f>
        <v>0</v>
      </c>
      <c r="MY166" s="59" t="str">
        <f t="shared" si="292"/>
        <v/>
      </c>
      <c r="MZ166" s="61"/>
      <c r="NA166" s="36">
        <f>SUM(NA143:NG143)/60</f>
        <v>0</v>
      </c>
      <c r="NB166" s="37">
        <f>SUM(NA144:NG145)/60</f>
        <v>0</v>
      </c>
      <c r="NC166" s="29">
        <f>SUM(NA147:NG147)/60</f>
        <v>0</v>
      </c>
      <c r="ND166" s="37">
        <f t="shared" si="261"/>
        <v>0</v>
      </c>
      <c r="NE166" s="37">
        <f>SUM(NA148:NG148)/60</f>
        <v>0</v>
      </c>
      <c r="NF166" s="59" t="str">
        <f t="shared" si="293"/>
        <v/>
      </c>
      <c r="NG166" s="61"/>
      <c r="NH166" s="36">
        <f>SUM(NH143:NN143)/60</f>
        <v>0</v>
      </c>
      <c r="NI166" s="37">
        <f>SUM(NH144:NN145)/60</f>
        <v>0</v>
      </c>
      <c r="NJ166" s="29">
        <f>SUM(NH147:NN147)/60</f>
        <v>0</v>
      </c>
      <c r="NK166" s="37">
        <f t="shared" si="262"/>
        <v>0</v>
      </c>
      <c r="NL166" s="37">
        <f>SUM(NH148:NN148)/60</f>
        <v>0</v>
      </c>
      <c r="NM166" s="59" t="str">
        <f t="shared" si="294"/>
        <v/>
      </c>
      <c r="NN166" s="61"/>
      <c r="NO166" s="36">
        <f>SUM(NO143:NU143)/60</f>
        <v>0</v>
      </c>
      <c r="NP166" s="37">
        <f>SUM(NO144:NU145)/60</f>
        <v>0</v>
      </c>
      <c r="NQ166" s="29">
        <f>SUM(NO147:NU147)/60</f>
        <v>0</v>
      </c>
      <c r="NR166" s="37">
        <f t="shared" si="263"/>
        <v>0</v>
      </c>
      <c r="NS166" s="37">
        <f>SUM(NO148:NU148)/60</f>
        <v>0</v>
      </c>
      <c r="NT166" s="59" t="str">
        <f t="shared" si="295"/>
        <v/>
      </c>
      <c r="NU166" s="61"/>
      <c r="NV166" s="36">
        <f>SUM(NV143:OB143)/60</f>
        <v>0</v>
      </c>
      <c r="NW166" s="37">
        <f>SUM(NV144:OB145)/60</f>
        <v>0</v>
      </c>
      <c r="NX166" s="29">
        <f>SUM(NV147:OB147)/60</f>
        <v>0</v>
      </c>
      <c r="NY166" s="37">
        <f t="shared" si="264"/>
        <v>0</v>
      </c>
      <c r="NZ166" s="37">
        <f>SUM(NV148:OB148)/60</f>
        <v>0</v>
      </c>
      <c r="OA166" s="59" t="str">
        <f t="shared" si="296"/>
        <v/>
      </c>
      <c r="OB166" s="61"/>
      <c r="OC166" s="36">
        <f>SUM(OC143:OI143)/60</f>
        <v>0</v>
      </c>
      <c r="OD166" s="37">
        <f>SUM(OC144:OI145)/60</f>
        <v>0</v>
      </c>
      <c r="OE166" s="29">
        <f>SUM(OC147:OI147)/60</f>
        <v>0</v>
      </c>
      <c r="OF166" s="37">
        <f t="shared" si="265"/>
        <v>0</v>
      </c>
      <c r="OG166" s="37">
        <f>SUM(OC148:OI148)/60</f>
        <v>0</v>
      </c>
      <c r="OH166" s="59" t="str">
        <f t="shared" si="297"/>
        <v/>
      </c>
      <c r="OI166" s="61"/>
      <c r="OJ166" s="36">
        <f>SUM(OJ143:OP143)/60</f>
        <v>0</v>
      </c>
      <c r="OK166" s="37">
        <f>SUM(OJ144:OP145)/60</f>
        <v>0</v>
      </c>
      <c r="OL166" s="29">
        <f>SUM(OJ147:OP147)/60</f>
        <v>0</v>
      </c>
      <c r="OM166" s="37">
        <f t="shared" si="266"/>
        <v>0</v>
      </c>
      <c r="ON166" s="37">
        <f>SUM(OJ148:OP148)/60</f>
        <v>0</v>
      </c>
      <c r="OO166" s="59" t="str">
        <f t="shared" si="298"/>
        <v/>
      </c>
      <c r="OP166" s="61"/>
      <c r="OQ166" s="36">
        <f>SUM(OQ143:OW143)/60</f>
        <v>0</v>
      </c>
      <c r="OR166" s="37">
        <f>SUM(OQ144:OW145)/60</f>
        <v>0</v>
      </c>
      <c r="OS166" s="29">
        <f>SUM(OQ147:OW147)/60</f>
        <v>0</v>
      </c>
      <c r="OT166" s="37">
        <f t="shared" si="267"/>
        <v>0</v>
      </c>
      <c r="OU166" s="37">
        <f>SUM(OQ148:OW148)/60</f>
        <v>0</v>
      </c>
      <c r="OV166" s="59" t="str">
        <f t="shared" si="299"/>
        <v/>
      </c>
      <c r="OW166" s="61"/>
      <c r="OX166" s="36">
        <f>SUM(OX143:PD143)/60</f>
        <v>0</v>
      </c>
      <c r="OY166" s="37">
        <f>SUM(OX144:PD145)/60</f>
        <v>0</v>
      </c>
      <c r="OZ166" s="29">
        <f>SUM(OX147:PD147)/60</f>
        <v>0</v>
      </c>
      <c r="PA166" s="37">
        <f t="shared" si="268"/>
        <v>0</v>
      </c>
      <c r="PB166" s="37">
        <f>SUM(OX148:PD148)/60</f>
        <v>0</v>
      </c>
      <c r="PC166" s="59" t="str">
        <f t="shared" si="300"/>
        <v/>
      </c>
      <c r="PD166" s="61"/>
      <c r="PE166" s="36">
        <f>SUM(PE143:PK143)/60</f>
        <v>0</v>
      </c>
      <c r="PF166" s="37">
        <f>SUM(PE144:PK145)/60</f>
        <v>0</v>
      </c>
      <c r="PG166" s="29">
        <f>SUM(PE147:PK147)/60</f>
        <v>0</v>
      </c>
      <c r="PH166" s="37">
        <f t="shared" si="269"/>
        <v>0</v>
      </c>
      <c r="PI166" s="37">
        <f>SUM(PE148:PK148)/60</f>
        <v>0</v>
      </c>
      <c r="PJ166" s="59" t="str">
        <f t="shared" si="301"/>
        <v/>
      </c>
      <c r="PK166" s="61"/>
      <c r="PL166" s="36">
        <f>SUM(PL143:PR143)/60</f>
        <v>0</v>
      </c>
      <c r="PM166" s="37">
        <f>SUM(PL144:PR145)/60</f>
        <v>0</v>
      </c>
      <c r="PN166" s="29">
        <f>SUM(PL147:PR147)/60</f>
        <v>0</v>
      </c>
      <c r="PO166" s="37">
        <f t="shared" si="270"/>
        <v>0</v>
      </c>
      <c r="PP166" s="37">
        <f>SUM(PL148:PR148)/60</f>
        <v>0</v>
      </c>
      <c r="PQ166" s="59" t="str">
        <f t="shared" si="302"/>
        <v/>
      </c>
      <c r="PR166" s="61"/>
    </row>
    <row r="167" spans="1:434" hidden="1">
      <c r="A167" s="33" t="str">
        <f>LEFT(B167,3)</f>
        <v>P09</v>
      </c>
      <c r="B167" s="42" t="s">
        <v>6652</v>
      </c>
      <c r="C167" s="29">
        <f>SUM(C142:G142)/60</f>
        <v>23.25</v>
      </c>
      <c r="D167" s="37">
        <f>SUM(C167:C167)</f>
        <v>23.25</v>
      </c>
      <c r="E167" s="37">
        <f>SUM(C149:G149)/60</f>
        <v>0</v>
      </c>
      <c r="F167" s="59" t="str">
        <f>IFERROR(#REF!/E167,"")</f>
        <v/>
      </c>
      <c r="G167" s="61"/>
      <c r="H167" s="36">
        <f>SUM(H144:N144)/60</f>
        <v>0</v>
      </c>
      <c r="I167" s="37">
        <f>SUM(H140:N141)/60</f>
        <v>0</v>
      </c>
      <c r="J167" s="29">
        <f>SUM(H142:N142)/60</f>
        <v>0</v>
      </c>
      <c r="K167" s="37">
        <f>SUM(H167:J167)</f>
        <v>0</v>
      </c>
      <c r="L167" s="37">
        <f>SUM(H149:N149)/60</f>
        <v>0</v>
      </c>
      <c r="M167" s="59" t="str">
        <f>IFERROR(H167/L167,"")</f>
        <v/>
      </c>
      <c r="N167" s="61"/>
      <c r="O167" s="36">
        <f>SUM(O144:U144)/60</f>
        <v>0</v>
      </c>
      <c r="P167" s="37">
        <f>SUM(O140:U141)/60</f>
        <v>0</v>
      </c>
      <c r="Q167" s="29">
        <f>SUM(O142:U142)/60</f>
        <v>0</v>
      </c>
      <c r="R167" s="37">
        <f>SUM(O167:Q167)</f>
        <v>0</v>
      </c>
      <c r="S167" s="37">
        <f>SUM(O149:U149)/60</f>
        <v>0</v>
      </c>
      <c r="T167" s="59" t="str">
        <f>IFERROR(O167/S167,"")</f>
        <v/>
      </c>
      <c r="U167" s="61"/>
      <c r="V167" s="36">
        <f>SUM(V144:AB144)/60</f>
        <v>11.466666666666667</v>
      </c>
      <c r="W167" s="37">
        <f>SUM(V140:AB141)/60</f>
        <v>0</v>
      </c>
      <c r="X167" s="29">
        <f>SUM(V142:AB142)/60</f>
        <v>0</v>
      </c>
      <c r="Y167" s="37">
        <f>SUM(V167:X167)</f>
        <v>11.466666666666667</v>
      </c>
      <c r="Z167" s="37">
        <f>SUM(V149:AB149)/60</f>
        <v>0</v>
      </c>
      <c r="AA167" s="59" t="str">
        <f>IFERROR(V167/Z167,"")</f>
        <v/>
      </c>
      <c r="AB167" s="61"/>
      <c r="AC167" s="36">
        <f>SUM(AC144:AI144)/60</f>
        <v>4.2666666666666666</v>
      </c>
      <c r="AD167" s="37">
        <f>SUM(AC140:AI141)/60</f>
        <v>0</v>
      </c>
      <c r="AE167" s="29">
        <f>SUM(AC142:AI142)/60</f>
        <v>0</v>
      </c>
      <c r="AF167" s="37">
        <f>SUM(AC167:AE167)</f>
        <v>4.2666666666666666</v>
      </c>
      <c r="AG167" s="37">
        <f>SUM(AC149:AI149)/60</f>
        <v>0</v>
      </c>
      <c r="AH167" s="59">
        <v>0.5</v>
      </c>
      <c r="AI167" s="61"/>
      <c r="AJ167" s="36">
        <f>SUM(AJ144:AP144)/60</f>
        <v>4.2666666666666666</v>
      </c>
      <c r="AK167" s="37">
        <f>SUM(AJ145:AP146)/60</f>
        <v>0</v>
      </c>
      <c r="AL167" s="29">
        <f>SUM(AJ148:AP148)/60</f>
        <v>29.55</v>
      </c>
      <c r="AM167" s="37">
        <f>SUM(AJ167:AL167)</f>
        <v>33.81666666666667</v>
      </c>
      <c r="AN167" s="37">
        <f>SUM(AJ149:AP149)/60</f>
        <v>0</v>
      </c>
      <c r="AO167" s="59">
        <v>0.5</v>
      </c>
      <c r="AP167" s="61"/>
      <c r="AQ167" s="36">
        <f>SUM(AQ149:AW149)/60</f>
        <v>0</v>
      </c>
      <c r="AR167" s="37">
        <f>SUM(AQ150:AW151)/60</f>
        <v>0</v>
      </c>
      <c r="AS167" s="29">
        <f>SUM(AQ152:AW152)/60</f>
        <v>0</v>
      </c>
      <c r="AT167" s="37">
        <f>SUM(AQ167:AS167)</f>
        <v>0</v>
      </c>
      <c r="AU167" s="37">
        <f>SUM(AQ154:AW154)/60</f>
        <v>38.75</v>
      </c>
      <c r="AV167" s="59">
        <f t="shared" si="192"/>
        <v>0</v>
      </c>
      <c r="AW167" s="61"/>
      <c r="AX167" s="36">
        <f>SUM(AX149:BD149)/60</f>
        <v>0</v>
      </c>
      <c r="AY167" s="37">
        <f>SUM(AX150:BD151)/60</f>
        <v>0</v>
      </c>
      <c r="AZ167" s="29">
        <f>SUM(AX152:BD152)/60</f>
        <v>0</v>
      </c>
      <c r="BA167" s="37">
        <f t="shared" si="193"/>
        <v>0</v>
      </c>
      <c r="BB167" s="37">
        <f>SUM(AX154:BD154)/60</f>
        <v>38.75</v>
      </c>
      <c r="BC167" s="59">
        <v>0.5</v>
      </c>
      <c r="BD167" s="61"/>
      <c r="BE167" s="36">
        <f>SUM(BE149:BK149)/60</f>
        <v>0</v>
      </c>
      <c r="BF167" s="37">
        <f>SUM(BE150:BK151)/60</f>
        <v>0</v>
      </c>
      <c r="BG167" s="29">
        <f>SUM(BE152:BK152)/60</f>
        <v>0</v>
      </c>
      <c r="BH167" s="37">
        <f t="shared" si="195"/>
        <v>0</v>
      </c>
      <c r="BI167" s="37">
        <f>SUM(BE154:BK154)/60</f>
        <v>0</v>
      </c>
      <c r="BJ167" s="59" t="str">
        <f t="shared" si="196"/>
        <v/>
      </c>
      <c r="BK167" s="61"/>
      <c r="BL167" s="36">
        <f>SUM(BL149:BR149)/60</f>
        <v>0</v>
      </c>
      <c r="BM167" s="37">
        <f>SUM(BL150:BR151)/60</f>
        <v>0</v>
      </c>
      <c r="BN167" s="29">
        <f>SUM(BL152:BR152)/60</f>
        <v>0</v>
      </c>
      <c r="BO167" s="37">
        <f t="shared" si="197"/>
        <v>0</v>
      </c>
      <c r="BP167" s="37">
        <f>SUM(BL154:BR154)/60</f>
        <v>0</v>
      </c>
      <c r="BQ167" s="59" t="str">
        <f t="shared" si="198"/>
        <v/>
      </c>
      <c r="BR167" s="61"/>
      <c r="BS167" s="36">
        <f>SUM(BS149:BY149)/60</f>
        <v>0</v>
      </c>
      <c r="BT167" s="37">
        <f>SUM(BS150:BY151)/60</f>
        <v>0</v>
      </c>
      <c r="BU167" s="29">
        <f>SUM(BS152:BY152)/60</f>
        <v>0</v>
      </c>
      <c r="BV167" s="37">
        <f t="shared" si="199"/>
        <v>0</v>
      </c>
      <c r="BW167" s="37">
        <f>SUM(BS154:BY154)/60</f>
        <v>0</v>
      </c>
      <c r="BX167" s="59" t="str">
        <f t="shared" si="200"/>
        <v/>
      </c>
      <c r="BY167" s="61"/>
      <c r="BZ167" s="36">
        <f>SUM(BZ149:CF149)/60</f>
        <v>0</v>
      </c>
      <c r="CA167" s="37">
        <f>SUM(BZ150:CF151)/60</f>
        <v>0</v>
      </c>
      <c r="CB167" s="29">
        <f>SUM(BZ152:CF152)/60</f>
        <v>0</v>
      </c>
      <c r="CC167" s="37">
        <f t="shared" si="201"/>
        <v>0</v>
      </c>
      <c r="CD167" s="37">
        <f>SUM(BZ154:CF154)/60</f>
        <v>0</v>
      </c>
      <c r="CE167" s="59" t="str">
        <f t="shared" si="202"/>
        <v/>
      </c>
      <c r="CF167" s="61"/>
      <c r="CG167" s="36">
        <f>SUM(CG149:CM149)/60</f>
        <v>0</v>
      </c>
      <c r="CH167" s="37">
        <f>SUM(CG150:CM151)/60</f>
        <v>0</v>
      </c>
      <c r="CI167" s="29">
        <f>SUM(CG152:CM152)/60</f>
        <v>0</v>
      </c>
      <c r="CJ167" s="37">
        <f t="shared" si="203"/>
        <v>0</v>
      </c>
      <c r="CK167" s="37">
        <f>SUM(CG154:CM154)/60</f>
        <v>0</v>
      </c>
      <c r="CL167" s="59" t="str">
        <f t="shared" si="204"/>
        <v/>
      </c>
      <c r="CM167" s="61"/>
      <c r="CN167" s="36">
        <f>SUM(CN149:CT149)/60</f>
        <v>0</v>
      </c>
      <c r="CO167" s="37">
        <f>SUM(CN150:CT151)/60</f>
        <v>0</v>
      </c>
      <c r="CP167" s="29">
        <f>SUM(CN152:CT152)/60</f>
        <v>0</v>
      </c>
      <c r="CQ167" s="37">
        <f t="shared" si="205"/>
        <v>0</v>
      </c>
      <c r="CR167" s="37">
        <f>SUM(CN154:CT154)/60</f>
        <v>0</v>
      </c>
      <c r="CS167" s="59" t="str">
        <f t="shared" si="206"/>
        <v/>
      </c>
      <c r="CT167" s="61"/>
      <c r="CU167" s="36">
        <f>SUM(CU149:DA149)/60</f>
        <v>0</v>
      </c>
      <c r="CV167" s="37">
        <f>SUM(CU150:DA151)/60</f>
        <v>0</v>
      </c>
      <c r="CW167" s="29">
        <f>SUM(CU152:DA152)/60</f>
        <v>0</v>
      </c>
      <c r="CX167" s="37">
        <f t="shared" si="207"/>
        <v>0</v>
      </c>
      <c r="CY167" s="37">
        <f>SUM(CU154:DA154)/60</f>
        <v>0</v>
      </c>
      <c r="CZ167" s="59" t="str">
        <f t="shared" si="208"/>
        <v/>
      </c>
      <c r="DA167" s="61"/>
      <c r="DB167" s="36">
        <f>SUM(DB149:DH149)/60</f>
        <v>0</v>
      </c>
      <c r="DC167" s="37">
        <f>SUM(DB150:DH151)/60</f>
        <v>0</v>
      </c>
      <c r="DD167" s="29">
        <f>SUM(DB152:DH152)/60</f>
        <v>0</v>
      </c>
      <c r="DE167" s="37">
        <f t="shared" si="209"/>
        <v>0</v>
      </c>
      <c r="DF167" s="37">
        <f>SUM(DB154:DH154)/60</f>
        <v>0</v>
      </c>
      <c r="DG167" s="59" t="str">
        <f t="shared" si="210"/>
        <v/>
      </c>
      <c r="DH167" s="61"/>
      <c r="DI167" s="36">
        <f>SUM(DI149:DO149)/60</f>
        <v>0</v>
      </c>
      <c r="DJ167" s="37">
        <f>SUM(DI150:DO151)/60</f>
        <v>0</v>
      </c>
      <c r="DK167" s="29">
        <f>SUM(DI152:DO152)/60</f>
        <v>0</v>
      </c>
      <c r="DL167" s="37">
        <f t="shared" si="211"/>
        <v>0</v>
      </c>
      <c r="DM167" s="37">
        <f>SUM(DI154:DO154)/60</f>
        <v>0</v>
      </c>
      <c r="DN167" s="59" t="str">
        <f t="shared" si="212"/>
        <v/>
      </c>
      <c r="DO167" s="61"/>
      <c r="DP167" s="36">
        <f>SUM(DP149:DV149)/60</f>
        <v>0</v>
      </c>
      <c r="DQ167" s="37">
        <f>SUM(DP150:DV151)/60</f>
        <v>0</v>
      </c>
      <c r="DR167" s="29">
        <f>SUM(DP152:DV152)/60</f>
        <v>0</v>
      </c>
      <c r="DS167" s="37">
        <f t="shared" si="213"/>
        <v>0</v>
      </c>
      <c r="DT167" s="37">
        <f>SUM(DP154:DV154)/60</f>
        <v>0</v>
      </c>
      <c r="DU167" s="59" t="str">
        <f t="shared" si="214"/>
        <v/>
      </c>
      <c r="DV167" s="61"/>
      <c r="DW167" s="36">
        <f>SUM(DW149:EC149)/60</f>
        <v>0</v>
      </c>
      <c r="DX167" s="37">
        <f>SUM(DW150:EC151)/60</f>
        <v>0</v>
      </c>
      <c r="DY167" s="29">
        <f>SUM(DW152:EC152)/60</f>
        <v>0</v>
      </c>
      <c r="DZ167" s="37">
        <f t="shared" si="215"/>
        <v>0</v>
      </c>
      <c r="EA167" s="37">
        <f>SUM(DW154:EC154)/60</f>
        <v>0</v>
      </c>
      <c r="EB167" s="59" t="str">
        <f t="shared" si="216"/>
        <v/>
      </c>
      <c r="EC167" s="61"/>
      <c r="ED167" s="36">
        <f>SUM(ED149:EJ149)/60</f>
        <v>0</v>
      </c>
      <c r="EE167" s="37">
        <f>SUM(ED150:EJ151)/60</f>
        <v>0</v>
      </c>
      <c r="EF167" s="29">
        <f>SUM(ED152:EJ152)/60</f>
        <v>0</v>
      </c>
      <c r="EG167" s="37">
        <f t="shared" si="217"/>
        <v>0</v>
      </c>
      <c r="EH167" s="37">
        <f>SUM(ED154:EJ154)/60</f>
        <v>0</v>
      </c>
      <c r="EI167" s="59" t="str">
        <f t="shared" si="218"/>
        <v/>
      </c>
      <c r="EJ167" s="61"/>
      <c r="EK167" s="36">
        <f>SUM(EK149:EQ149)/60</f>
        <v>0</v>
      </c>
      <c r="EL167" s="37">
        <f>SUM(EK150:EQ151)/60</f>
        <v>0</v>
      </c>
      <c r="EM167" s="29">
        <f>SUM(EK152:EQ152)/60</f>
        <v>0</v>
      </c>
      <c r="EN167" s="37">
        <f t="shared" si="219"/>
        <v>0</v>
      </c>
      <c r="EO167" s="37">
        <f>SUM(EK154:EQ154)/60</f>
        <v>0</v>
      </c>
      <c r="EP167" s="59" t="str">
        <f t="shared" si="220"/>
        <v/>
      </c>
      <c r="EQ167" s="61"/>
      <c r="ER167" s="36">
        <f>SUM(ER149:EX149)/60</f>
        <v>0</v>
      </c>
      <c r="ES167" s="37">
        <f>SUM(ER150:EX151)/60</f>
        <v>0</v>
      </c>
      <c r="ET167" s="29">
        <f>SUM(ER152:EX152)/60</f>
        <v>0</v>
      </c>
      <c r="EU167" s="37">
        <f t="shared" si="221"/>
        <v>0</v>
      </c>
      <c r="EV167" s="37">
        <f>SUM(ER154:EX154)/60</f>
        <v>0</v>
      </c>
      <c r="EW167" s="59" t="str">
        <f t="shared" si="222"/>
        <v/>
      </c>
      <c r="EX167" s="61"/>
      <c r="EY167" s="36">
        <f>SUM(EY149:FE149)/60</f>
        <v>0</v>
      </c>
      <c r="EZ167" s="37">
        <f>SUM(EY150:FE151)/60</f>
        <v>0</v>
      </c>
      <c r="FA167" s="29">
        <f>SUM(EY152:FE152)/60</f>
        <v>0</v>
      </c>
      <c r="FB167" s="37">
        <f t="shared" si="223"/>
        <v>0</v>
      </c>
      <c r="FC167" s="37">
        <f>SUM(EY154:FE154)/60</f>
        <v>7.75</v>
      </c>
      <c r="FD167" s="59">
        <f t="shared" si="224"/>
        <v>0</v>
      </c>
      <c r="FE167" s="61"/>
      <c r="FF167" s="36">
        <f>SUM(FF149:FL149)/60</f>
        <v>0</v>
      </c>
      <c r="FG167" s="37">
        <f>SUM(FF150:FL151)/60</f>
        <v>0</v>
      </c>
      <c r="FH167" s="29">
        <f>SUM(FF152:FL152)/60</f>
        <v>0</v>
      </c>
      <c r="FI167" s="37">
        <f t="shared" si="225"/>
        <v>0</v>
      </c>
      <c r="FJ167" s="37">
        <f>SUM(FF154:FL154)/60</f>
        <v>23.25</v>
      </c>
      <c r="FK167" s="59">
        <f t="shared" si="226"/>
        <v>0</v>
      </c>
      <c r="FL167" s="61"/>
      <c r="FM167" s="36">
        <f>SUM(FM149:FS149)/60</f>
        <v>0</v>
      </c>
      <c r="FN167" s="37">
        <f>SUM(FM150:FS151)/60</f>
        <v>0</v>
      </c>
      <c r="FO167" s="29">
        <f>SUM(FM152:FS152)/60</f>
        <v>0</v>
      </c>
      <c r="FP167" s="37">
        <f t="shared" si="227"/>
        <v>0</v>
      </c>
      <c r="FQ167" s="37">
        <f>SUM(FM154:FS154)/60</f>
        <v>0</v>
      </c>
      <c r="FR167" s="59" t="str">
        <f t="shared" si="228"/>
        <v/>
      </c>
      <c r="FS167" s="61"/>
      <c r="FT167" s="36">
        <f>SUM(FT149:FZ149)/60</f>
        <v>0</v>
      </c>
      <c r="FU167" s="37">
        <f>SUM(FT150:FZ151)/60</f>
        <v>0</v>
      </c>
      <c r="FV167" s="29">
        <f>SUM(FT152:FZ152)/60</f>
        <v>0</v>
      </c>
      <c r="FW167" s="37">
        <f t="shared" si="229"/>
        <v>0</v>
      </c>
      <c r="FX167" s="37">
        <f>SUM(FT154:FZ154)/60</f>
        <v>0</v>
      </c>
      <c r="FY167" s="59" t="str">
        <f t="shared" si="230"/>
        <v/>
      </c>
      <c r="FZ167" s="61"/>
      <c r="GA167" s="36">
        <f>SUM(GA149:GG149)/60</f>
        <v>0</v>
      </c>
      <c r="GB167" s="37">
        <f>SUM(GA150:GG151)/60</f>
        <v>0</v>
      </c>
      <c r="GC167" s="29">
        <f>SUM(GA152:GG152)/60</f>
        <v>0</v>
      </c>
      <c r="GD167" s="37">
        <f t="shared" si="231"/>
        <v>0</v>
      </c>
      <c r="GE167" s="37">
        <f>SUM(GA154:GG154)/60</f>
        <v>0</v>
      </c>
      <c r="GF167" s="59" t="str">
        <f t="shared" si="232"/>
        <v/>
      </c>
      <c r="GG167" s="61"/>
      <c r="GH167" s="36">
        <f>SUM(GH149:GN149)/60</f>
        <v>0</v>
      </c>
      <c r="GI167" s="37">
        <f>SUM(GH150:GN151)/60</f>
        <v>0</v>
      </c>
      <c r="GJ167" s="29">
        <f>SUM(GH152:GN152)/60</f>
        <v>0</v>
      </c>
      <c r="GK167" s="37">
        <f t="shared" si="233"/>
        <v>0</v>
      </c>
      <c r="GL167" s="37">
        <f>SUM(GH154:GN154)/60</f>
        <v>0</v>
      </c>
      <c r="GM167" s="59" t="str">
        <f t="shared" si="234"/>
        <v/>
      </c>
      <c r="GN167" s="61"/>
      <c r="GO167" s="36">
        <f>SUM(GO149:GU149)/60</f>
        <v>0</v>
      </c>
      <c r="GP167" s="37">
        <f>SUM(GO150:GU151)/60</f>
        <v>0</v>
      </c>
      <c r="GQ167" s="29">
        <f>SUM(GO152:GU152)/60</f>
        <v>0</v>
      </c>
      <c r="GR167" s="37">
        <f t="shared" si="235"/>
        <v>0</v>
      </c>
      <c r="GS167" s="37">
        <f>SUM(GO154:GU154)/60</f>
        <v>0</v>
      </c>
      <c r="GT167" s="59" t="str">
        <f t="shared" si="236"/>
        <v/>
      </c>
      <c r="GU167" s="61"/>
      <c r="GV167" s="36">
        <f>SUM(GV149:HB149)/60</f>
        <v>0</v>
      </c>
      <c r="GW167" s="37">
        <f>SUM(GV150:HB151)/60</f>
        <v>0</v>
      </c>
      <c r="GX167" s="29">
        <f>SUM(GV152:HB152)/60</f>
        <v>0</v>
      </c>
      <c r="GY167" s="37">
        <f t="shared" si="237"/>
        <v>0</v>
      </c>
      <c r="GZ167" s="37">
        <f>SUM(GV154:HB154)/60</f>
        <v>0</v>
      </c>
      <c r="HA167" s="59" t="str">
        <f t="shared" si="238"/>
        <v/>
      </c>
      <c r="HB167" s="61"/>
      <c r="HC167" s="36">
        <f>SUM(HC149:HI149)/60</f>
        <v>0</v>
      </c>
      <c r="HD167" s="37">
        <f>SUM(HC150:HI151)/60</f>
        <v>0</v>
      </c>
      <c r="HE167" s="29">
        <f>SUM(HC152:HI152)/60</f>
        <v>0</v>
      </c>
      <c r="HF167" s="37">
        <f t="shared" si="239"/>
        <v>0</v>
      </c>
      <c r="HG167" s="37">
        <f>SUM(HC154:HI154)/60</f>
        <v>0</v>
      </c>
      <c r="HH167" s="59" t="str">
        <f t="shared" si="271"/>
        <v/>
      </c>
      <c r="HI167" s="61"/>
      <c r="HJ167" s="36">
        <f>SUM(HJ149:HP149)/60</f>
        <v>0</v>
      </c>
      <c r="HK167" s="37">
        <f>SUM(HJ150:HP151)/60</f>
        <v>0</v>
      </c>
      <c r="HL167" s="29">
        <f>SUM(HJ152:HP152)/60</f>
        <v>0</v>
      </c>
      <c r="HM167" s="37">
        <f t="shared" si="240"/>
        <v>0</v>
      </c>
      <c r="HN167" s="37">
        <f>SUM(HJ154:HP154)/60</f>
        <v>0</v>
      </c>
      <c r="HO167" s="59" t="str">
        <f t="shared" si="272"/>
        <v/>
      </c>
      <c r="HP167" s="61"/>
      <c r="HQ167" s="36">
        <f>SUM(HQ149:HW149)/60</f>
        <v>0</v>
      </c>
      <c r="HR167" s="37">
        <f>SUM(HQ150:HW151)/60</f>
        <v>0</v>
      </c>
      <c r="HS167" s="29">
        <f>SUM(HQ152:HW152)/60</f>
        <v>0</v>
      </c>
      <c r="HT167" s="37">
        <f t="shared" si="241"/>
        <v>0</v>
      </c>
      <c r="HU167" s="37">
        <f>SUM(HQ154:HW154)/60</f>
        <v>0</v>
      </c>
      <c r="HV167" s="59" t="str">
        <f t="shared" si="273"/>
        <v/>
      </c>
      <c r="HW167" s="61"/>
      <c r="HX167" s="36">
        <f>SUM(HX149:ID149)/60</f>
        <v>0</v>
      </c>
      <c r="HY167" s="37">
        <f>SUM(HX150:ID151)/60</f>
        <v>0</v>
      </c>
      <c r="HZ167" s="29">
        <f>SUM(HX152:ID152)/60</f>
        <v>0</v>
      </c>
      <c r="IA167" s="37">
        <f t="shared" si="242"/>
        <v>0</v>
      </c>
      <c r="IB167" s="37">
        <f>SUM(HX154:ID154)/60</f>
        <v>0</v>
      </c>
      <c r="IC167" s="59" t="str">
        <f t="shared" si="274"/>
        <v/>
      </c>
      <c r="ID167" s="61"/>
      <c r="IE167" s="36">
        <f>SUM(IE149:IK149)/60</f>
        <v>0</v>
      </c>
      <c r="IF167" s="37">
        <f>SUM(IE150:IK151)/60</f>
        <v>0</v>
      </c>
      <c r="IG167" s="29">
        <f>SUM(IE152:IK152)/60</f>
        <v>0</v>
      </c>
      <c r="IH167" s="37">
        <f t="shared" si="243"/>
        <v>0</v>
      </c>
      <c r="II167" s="37">
        <f>SUM(IE154:IK154)/60</f>
        <v>0</v>
      </c>
      <c r="IJ167" s="59" t="str">
        <f t="shared" si="275"/>
        <v/>
      </c>
      <c r="IK167" s="61"/>
      <c r="IL167" s="36">
        <f>SUM(IL149:IR149)/60</f>
        <v>0</v>
      </c>
      <c r="IM167" s="37">
        <f>SUM(IL150:IR151)/60</f>
        <v>0</v>
      </c>
      <c r="IN167" s="29">
        <f>SUM(IL152:IR152)/60</f>
        <v>0</v>
      </c>
      <c r="IO167" s="37">
        <f t="shared" si="244"/>
        <v>0</v>
      </c>
      <c r="IP167" s="37">
        <f>SUM(IL154:IR154)/60</f>
        <v>0</v>
      </c>
      <c r="IQ167" s="59" t="str">
        <f t="shared" si="276"/>
        <v/>
      </c>
      <c r="IR167" s="61"/>
      <c r="IS167" s="36">
        <f>SUM(IS149:IY149)/60</f>
        <v>0</v>
      </c>
      <c r="IT167" s="37">
        <f>SUM(IS150:IY151)/60</f>
        <v>0</v>
      </c>
      <c r="IU167" s="29">
        <f>SUM(IS152:IY152)/60</f>
        <v>0</v>
      </c>
      <c r="IV167" s="37">
        <f t="shared" si="245"/>
        <v>0</v>
      </c>
      <c r="IW167" s="37">
        <f>SUM(IS154:IY154)/60</f>
        <v>0</v>
      </c>
      <c r="IX167" s="59" t="str">
        <f t="shared" si="277"/>
        <v/>
      </c>
      <c r="IY167" s="61"/>
      <c r="IZ167" s="36">
        <f>SUM(IZ149:JF149)/60</f>
        <v>0</v>
      </c>
      <c r="JA167" s="37">
        <f>SUM(IZ150:JF151)/60</f>
        <v>0</v>
      </c>
      <c r="JB167" s="29">
        <f>SUM(IZ152:JF152)/60</f>
        <v>0</v>
      </c>
      <c r="JC167" s="37">
        <f t="shared" si="246"/>
        <v>0</v>
      </c>
      <c r="JD167" s="37">
        <f>SUM(IZ154:JF154)/60</f>
        <v>0</v>
      </c>
      <c r="JE167" s="59" t="str">
        <f t="shared" si="278"/>
        <v/>
      </c>
      <c r="JF167" s="61"/>
      <c r="JG167" s="36">
        <f>SUM(JG149:JM149)/60</f>
        <v>0</v>
      </c>
      <c r="JH167" s="37">
        <f>SUM(JG150:JM151)/60</f>
        <v>0</v>
      </c>
      <c r="JI167" s="29">
        <f>SUM(JG152:JM152)/60</f>
        <v>0</v>
      </c>
      <c r="JJ167" s="37">
        <f t="shared" si="247"/>
        <v>0</v>
      </c>
      <c r="JK167" s="37">
        <f>SUM(JG154:JM154)/60</f>
        <v>0</v>
      </c>
      <c r="JL167" s="59" t="str">
        <f t="shared" si="279"/>
        <v/>
      </c>
      <c r="JM167" s="61"/>
      <c r="JN167" s="36">
        <f>SUM(JN149:JT149)/60</f>
        <v>0</v>
      </c>
      <c r="JO167" s="37">
        <f>SUM(JN150:JT151)/60</f>
        <v>0</v>
      </c>
      <c r="JP167" s="29">
        <f>SUM(JN152:JT152)/60</f>
        <v>0</v>
      </c>
      <c r="JQ167" s="37">
        <f t="shared" si="248"/>
        <v>0</v>
      </c>
      <c r="JR167" s="37">
        <f>SUM(JN154:JT154)/60</f>
        <v>0</v>
      </c>
      <c r="JS167" s="59" t="str">
        <f t="shared" si="280"/>
        <v/>
      </c>
      <c r="JT167" s="61"/>
      <c r="JU167" s="36">
        <f>SUM(JU149:KA149)/60</f>
        <v>0</v>
      </c>
      <c r="JV167" s="37">
        <f>SUM(JU150:KA151)/60</f>
        <v>0</v>
      </c>
      <c r="JW167" s="29">
        <f>SUM(JU152:KA152)/60</f>
        <v>0</v>
      </c>
      <c r="JX167" s="37">
        <f t="shared" si="249"/>
        <v>0</v>
      </c>
      <c r="JY167" s="37">
        <f>SUM(JU154:KA154)/60</f>
        <v>0</v>
      </c>
      <c r="JZ167" s="59" t="str">
        <f t="shared" si="281"/>
        <v/>
      </c>
      <c r="KA167" s="61"/>
      <c r="KB167" s="36">
        <f>SUM(KB149:KH149)/60</f>
        <v>0</v>
      </c>
      <c r="KC167" s="37">
        <f>SUM(KB150:KH151)/60</f>
        <v>0</v>
      </c>
      <c r="KD167" s="29">
        <f>SUM(KB152:KH152)/60</f>
        <v>0</v>
      </c>
      <c r="KE167" s="37">
        <f t="shared" si="250"/>
        <v>0</v>
      </c>
      <c r="KF167" s="37">
        <f>SUM(KB154:KH154)/60</f>
        <v>0</v>
      </c>
      <c r="KG167" s="59" t="str">
        <f t="shared" si="282"/>
        <v/>
      </c>
      <c r="KH167" s="61"/>
      <c r="KI167" s="36">
        <f>SUM(KI149:KO149)/60</f>
        <v>0</v>
      </c>
      <c r="KJ167" s="37">
        <f>SUM(KI150:KO151)/60</f>
        <v>0</v>
      </c>
      <c r="KK167" s="29">
        <f>SUM(KI152:KO152)/60</f>
        <v>0</v>
      </c>
      <c r="KL167" s="37">
        <f t="shared" si="251"/>
        <v>0</v>
      </c>
      <c r="KM167" s="37">
        <f>SUM(KI154:KO154)/60</f>
        <v>0</v>
      </c>
      <c r="KN167" s="59" t="str">
        <f t="shared" si="283"/>
        <v/>
      </c>
      <c r="KO167" s="61"/>
      <c r="KP167" s="36">
        <f>SUM(KP149:KV149)/60</f>
        <v>0</v>
      </c>
      <c r="KQ167" s="37">
        <f>SUM(KP150:KV151)/60</f>
        <v>0</v>
      </c>
      <c r="KR167" s="29">
        <f>SUM(KP152:KV152)/60</f>
        <v>0</v>
      </c>
      <c r="KS167" s="37">
        <f t="shared" si="252"/>
        <v>0</v>
      </c>
      <c r="KT167" s="37">
        <f>SUM(KP154:KV154)/60</f>
        <v>0</v>
      </c>
      <c r="KU167" s="59" t="str">
        <f t="shared" si="284"/>
        <v/>
      </c>
      <c r="KV167" s="61"/>
      <c r="KW167" s="36">
        <f>SUM(KW149:LC149)/60</f>
        <v>0</v>
      </c>
      <c r="KX167" s="37">
        <f>SUM(KW150:LC151)/60</f>
        <v>0</v>
      </c>
      <c r="KY167" s="29">
        <f>SUM(KW152:LC152)/60</f>
        <v>0</v>
      </c>
      <c r="KZ167" s="37">
        <f t="shared" si="253"/>
        <v>0</v>
      </c>
      <c r="LA167" s="37">
        <f>SUM(KW154:LC154)/60</f>
        <v>0</v>
      </c>
      <c r="LB167" s="59" t="str">
        <f t="shared" si="285"/>
        <v/>
      </c>
      <c r="LC167" s="61"/>
      <c r="LD167" s="36">
        <f>SUM(LD149:LJ149)/60</f>
        <v>0</v>
      </c>
      <c r="LE167" s="37">
        <f>SUM(LD150:LJ151)/60</f>
        <v>0</v>
      </c>
      <c r="LF167" s="29">
        <f>SUM(LD152:LJ152)/60</f>
        <v>0</v>
      </c>
      <c r="LG167" s="37">
        <f t="shared" si="254"/>
        <v>0</v>
      </c>
      <c r="LH167" s="37">
        <f>SUM(LD154:LJ154)/60</f>
        <v>0</v>
      </c>
      <c r="LI167" s="59" t="str">
        <f t="shared" si="286"/>
        <v/>
      </c>
      <c r="LJ167" s="61"/>
      <c r="LK167" s="36">
        <f>SUM(LK149:LQ149)/60</f>
        <v>0</v>
      </c>
      <c r="LL167" s="37">
        <f>SUM(LK150:LQ151)/60</f>
        <v>0</v>
      </c>
      <c r="LM167" s="29">
        <f>SUM(LK152:LQ152)/60</f>
        <v>0</v>
      </c>
      <c r="LN167" s="37">
        <f t="shared" si="255"/>
        <v>0</v>
      </c>
      <c r="LO167" s="37">
        <f>SUM(LK154:LQ154)/60</f>
        <v>0</v>
      </c>
      <c r="LP167" s="59" t="str">
        <f t="shared" si="287"/>
        <v/>
      </c>
      <c r="LQ167" s="61"/>
      <c r="LR167" s="36">
        <f>SUM(LR149:LX149)/60</f>
        <v>0</v>
      </c>
      <c r="LS167" s="37">
        <f>SUM(LR150:LX151)/60</f>
        <v>0</v>
      </c>
      <c r="LT167" s="29">
        <f>SUM(LR152:LX152)/60</f>
        <v>0</v>
      </c>
      <c r="LU167" s="37">
        <f t="shared" si="256"/>
        <v>0</v>
      </c>
      <c r="LV167" s="37">
        <f>SUM(LR154:LX154)/60</f>
        <v>0</v>
      </c>
      <c r="LW167" s="59" t="str">
        <f t="shared" si="288"/>
        <v/>
      </c>
      <c r="LX167" s="61"/>
      <c r="LY167" s="36">
        <f>SUM(LY149:ME149)/60</f>
        <v>0</v>
      </c>
      <c r="LZ167" s="37">
        <f>SUM(LY150:ME151)/60</f>
        <v>0</v>
      </c>
      <c r="MA167" s="29">
        <f>SUM(LY152:ME152)/60</f>
        <v>0</v>
      </c>
      <c r="MB167" s="37">
        <f t="shared" si="257"/>
        <v>0</v>
      </c>
      <c r="MC167" s="37">
        <f>SUM(LY154:ME154)/60</f>
        <v>0</v>
      </c>
      <c r="MD167" s="59" t="str">
        <f t="shared" si="289"/>
        <v/>
      </c>
      <c r="ME167" s="61"/>
      <c r="MF167" s="36">
        <f>SUM(MF149:ML149)/60</f>
        <v>0</v>
      </c>
      <c r="MG167" s="37">
        <f>SUM(MF150:ML151)/60</f>
        <v>0</v>
      </c>
      <c r="MH167" s="29">
        <f>SUM(MF152:ML152)/60</f>
        <v>0</v>
      </c>
      <c r="MI167" s="37">
        <f t="shared" si="258"/>
        <v>0</v>
      </c>
      <c r="MJ167" s="37">
        <f>SUM(MF154:ML154)/60</f>
        <v>0</v>
      </c>
      <c r="MK167" s="59" t="str">
        <f t="shared" si="290"/>
        <v/>
      </c>
      <c r="ML167" s="61"/>
      <c r="MM167" s="36">
        <f>SUM(MM149:MS149)/60</f>
        <v>0</v>
      </c>
      <c r="MN167" s="37">
        <f>SUM(MM150:MS151)/60</f>
        <v>0</v>
      </c>
      <c r="MO167" s="29">
        <f>SUM(MM152:MS152)/60</f>
        <v>0</v>
      </c>
      <c r="MP167" s="37">
        <f t="shared" si="259"/>
        <v>0</v>
      </c>
      <c r="MQ167" s="37">
        <f>SUM(MM154:MS154)/60</f>
        <v>0</v>
      </c>
      <c r="MR167" s="59" t="str">
        <f t="shared" si="291"/>
        <v/>
      </c>
      <c r="MS167" s="61"/>
      <c r="MT167" s="36">
        <f>SUM(MT149:MZ149)/60</f>
        <v>0</v>
      </c>
      <c r="MU167" s="37">
        <f>SUM(MT150:MZ151)/60</f>
        <v>0</v>
      </c>
      <c r="MV167" s="29">
        <f>SUM(MT152:MZ152)/60</f>
        <v>0</v>
      </c>
      <c r="MW167" s="37">
        <f t="shared" si="260"/>
        <v>0</v>
      </c>
      <c r="MX167" s="37">
        <f>SUM(MT154:MZ154)/60</f>
        <v>0</v>
      </c>
      <c r="MY167" s="59" t="str">
        <f t="shared" si="292"/>
        <v/>
      </c>
      <c r="MZ167" s="61"/>
      <c r="NA167" s="36">
        <f>SUM(NA149:NG149)/60</f>
        <v>0</v>
      </c>
      <c r="NB167" s="37">
        <f>SUM(NA150:NG151)/60</f>
        <v>0</v>
      </c>
      <c r="NC167" s="29">
        <f>SUM(NA152:NG152)/60</f>
        <v>0</v>
      </c>
      <c r="ND167" s="37">
        <f t="shared" si="261"/>
        <v>0</v>
      </c>
      <c r="NE167" s="37">
        <f>SUM(NA154:NG154)/60</f>
        <v>0</v>
      </c>
      <c r="NF167" s="59" t="str">
        <f t="shared" si="293"/>
        <v/>
      </c>
      <c r="NG167" s="61"/>
      <c r="NH167" s="36">
        <f>SUM(NH149:NN149)/60</f>
        <v>0</v>
      </c>
      <c r="NI167" s="37">
        <f>SUM(NH150:NN151)/60</f>
        <v>0</v>
      </c>
      <c r="NJ167" s="29">
        <f>SUM(NH152:NN152)/60</f>
        <v>0</v>
      </c>
      <c r="NK167" s="37">
        <f t="shared" si="262"/>
        <v>0</v>
      </c>
      <c r="NL167" s="37">
        <f>SUM(NH154:NN154)/60</f>
        <v>0</v>
      </c>
      <c r="NM167" s="59" t="str">
        <f t="shared" si="294"/>
        <v/>
      </c>
      <c r="NN167" s="61"/>
      <c r="NO167" s="36">
        <f>SUM(NO149:NU149)/60</f>
        <v>0</v>
      </c>
      <c r="NP167" s="37">
        <f>SUM(NO150:NU151)/60</f>
        <v>0</v>
      </c>
      <c r="NQ167" s="29">
        <f>SUM(NO152:NU152)/60</f>
        <v>0</v>
      </c>
      <c r="NR167" s="37">
        <f t="shared" si="263"/>
        <v>0</v>
      </c>
      <c r="NS167" s="37">
        <f>SUM(NO154:NU154)/60</f>
        <v>0</v>
      </c>
      <c r="NT167" s="59" t="str">
        <f t="shared" si="295"/>
        <v/>
      </c>
      <c r="NU167" s="61"/>
      <c r="NV167" s="36">
        <f>SUM(NV149:OB149)/60</f>
        <v>0</v>
      </c>
      <c r="NW167" s="37">
        <f>SUM(NV150:OB151)/60</f>
        <v>0</v>
      </c>
      <c r="NX167" s="29">
        <f>SUM(NV152:OB152)/60</f>
        <v>0</v>
      </c>
      <c r="NY167" s="37">
        <f t="shared" si="264"/>
        <v>0</v>
      </c>
      <c r="NZ167" s="37">
        <f>SUM(NV154:OB154)/60</f>
        <v>0</v>
      </c>
      <c r="OA167" s="59" t="str">
        <f t="shared" si="296"/>
        <v/>
      </c>
      <c r="OB167" s="61"/>
      <c r="OC167" s="36">
        <f>SUM(OC149:OI149)/60</f>
        <v>0</v>
      </c>
      <c r="OD167" s="37">
        <f>SUM(OC150:OI151)/60</f>
        <v>0</v>
      </c>
      <c r="OE167" s="29">
        <f>SUM(OC152:OI152)/60</f>
        <v>0</v>
      </c>
      <c r="OF167" s="37">
        <f t="shared" si="265"/>
        <v>0</v>
      </c>
      <c r="OG167" s="37">
        <f>SUM(OC154:OI154)/60</f>
        <v>0</v>
      </c>
      <c r="OH167" s="59" t="str">
        <f t="shared" si="297"/>
        <v/>
      </c>
      <c r="OI167" s="61"/>
      <c r="OJ167" s="36">
        <f>SUM(OJ149:OP149)/60</f>
        <v>0</v>
      </c>
      <c r="OK167" s="37">
        <f>SUM(OJ150:OP151)/60</f>
        <v>0</v>
      </c>
      <c r="OL167" s="29">
        <f>SUM(OJ152:OP152)/60</f>
        <v>0</v>
      </c>
      <c r="OM167" s="37">
        <f t="shared" si="266"/>
        <v>0</v>
      </c>
      <c r="ON167" s="37">
        <f>SUM(OJ154:OP154)/60</f>
        <v>0</v>
      </c>
      <c r="OO167" s="59" t="str">
        <f t="shared" si="298"/>
        <v/>
      </c>
      <c r="OP167" s="61"/>
      <c r="OQ167" s="36">
        <f>SUM(OQ149:OW149)/60</f>
        <v>0</v>
      </c>
      <c r="OR167" s="37">
        <f>SUM(OQ150:OW151)/60</f>
        <v>0</v>
      </c>
      <c r="OS167" s="29">
        <f>SUM(OQ152:OW152)/60</f>
        <v>0</v>
      </c>
      <c r="OT167" s="37">
        <f t="shared" si="267"/>
        <v>0</v>
      </c>
      <c r="OU167" s="37">
        <f>SUM(OQ154:OW154)/60</f>
        <v>0</v>
      </c>
      <c r="OV167" s="59" t="str">
        <f t="shared" si="299"/>
        <v/>
      </c>
      <c r="OW167" s="61"/>
      <c r="OX167" s="36">
        <f>SUM(OX149:PD149)/60</f>
        <v>0</v>
      </c>
      <c r="OY167" s="37">
        <f>SUM(OX150:PD151)/60</f>
        <v>0</v>
      </c>
      <c r="OZ167" s="29">
        <f>SUM(OX152:PD152)/60</f>
        <v>0</v>
      </c>
      <c r="PA167" s="37">
        <f t="shared" si="268"/>
        <v>0</v>
      </c>
      <c r="PB167" s="37">
        <f>SUM(OX154:PD154)/60</f>
        <v>0</v>
      </c>
      <c r="PC167" s="59" t="str">
        <f t="shared" si="300"/>
        <v/>
      </c>
      <c r="PD167" s="61"/>
      <c r="PE167" s="36">
        <f>SUM(PE149:PK149)/60</f>
        <v>0</v>
      </c>
      <c r="PF167" s="37">
        <f>SUM(PE150:PK151)/60</f>
        <v>0</v>
      </c>
      <c r="PG167" s="29">
        <f>SUM(PE152:PK152)/60</f>
        <v>0</v>
      </c>
      <c r="PH167" s="37">
        <f t="shared" si="269"/>
        <v>0</v>
      </c>
      <c r="PI167" s="37">
        <f>SUM(PE154:PK154)/60</f>
        <v>0</v>
      </c>
      <c r="PJ167" s="59" t="str">
        <f t="shared" si="301"/>
        <v/>
      </c>
      <c r="PK167" s="61"/>
      <c r="PL167" s="36">
        <f>SUM(PL149:PR149)/60</f>
        <v>0</v>
      </c>
      <c r="PM167" s="37">
        <f>SUM(PL150:PR151)/60</f>
        <v>0</v>
      </c>
      <c r="PN167" s="29">
        <f>SUM(PL152:PR152)/60</f>
        <v>0</v>
      </c>
      <c r="PO167" s="37">
        <f t="shared" si="270"/>
        <v>0</v>
      </c>
      <c r="PP167" s="37">
        <f>SUM(PL154:PR154)/60</f>
        <v>0</v>
      </c>
      <c r="PQ167" s="59" t="str">
        <f t="shared" si="302"/>
        <v/>
      </c>
      <c r="PR167" s="61"/>
    </row>
    <row r="168" spans="1:434" ht="15">
      <c r="B168" s="43" t="s">
        <v>2171</v>
      </c>
      <c r="C168" s="140">
        <f>SUM(C159:C165)</f>
        <v>0</v>
      </c>
      <c r="D168" s="140">
        <f>SUM(D159:D165)</f>
        <v>0</v>
      </c>
      <c r="E168" s="140">
        <f>SUM(E159:E165)</f>
        <v>169.35000000000002</v>
      </c>
      <c r="F168" s="141" t="str">
        <f>IFERROR(AVERAGE(F159:F165),"")</f>
        <v/>
      </c>
      <c r="G168" s="142"/>
      <c r="H168" s="140">
        <f>SUM(H159:H165)</f>
        <v>0</v>
      </c>
      <c r="I168" s="140">
        <f>SUM(I159:I165)</f>
        <v>0</v>
      </c>
      <c r="J168" s="140">
        <f>SUM(J159:J165)</f>
        <v>0</v>
      </c>
      <c r="K168" s="140">
        <f>SUM(K159:K165)</f>
        <v>0</v>
      </c>
      <c r="L168" s="140">
        <f>SUM(L159:L165)</f>
        <v>182.75</v>
      </c>
      <c r="M168" s="141">
        <f>IFERROR(AVERAGE(M159:M165),"")</f>
        <v>0</v>
      </c>
      <c r="N168" s="142"/>
      <c r="O168" s="140">
        <f>SUM(O159:O165)</f>
        <v>0</v>
      </c>
      <c r="P168" s="140">
        <f>SUM(P159:P165)</f>
        <v>0</v>
      </c>
      <c r="Q168" s="140">
        <f>SUM(Q159:Q165)</f>
        <v>0</v>
      </c>
      <c r="R168" s="140">
        <f>SUM(R159:R165)</f>
        <v>0</v>
      </c>
      <c r="S168" s="140">
        <f>SUM(S159:S165)</f>
        <v>209.08333333333334</v>
      </c>
      <c r="T168" s="141">
        <f>IFERROR(AVERAGE(T159:T165),"")</f>
        <v>0</v>
      </c>
      <c r="U168" s="142"/>
      <c r="V168" s="140">
        <f>SUM(V159:V165)</f>
        <v>0</v>
      </c>
      <c r="W168" s="140">
        <f>SUM(W159:W165)</f>
        <v>0</v>
      </c>
      <c r="X168" s="140">
        <f>SUM(X159:X165)</f>
        <v>0</v>
      </c>
      <c r="Y168" s="140">
        <f>SUM(Y159:Y165)</f>
        <v>0</v>
      </c>
      <c r="Z168" s="140">
        <f>SUM(Z159:Z165)</f>
        <v>201.5</v>
      </c>
      <c r="AA168" s="141">
        <f>IFERROR(AVERAGE(AA159:AA165),"")</f>
        <v>0</v>
      </c>
      <c r="AB168" s="142"/>
      <c r="AC168" s="140">
        <f>SUM(AC159:AC165)</f>
        <v>0</v>
      </c>
      <c r="AD168" s="140">
        <f>SUM(AD159:AD165)</f>
        <v>8.6833333333333336</v>
      </c>
      <c r="AE168" s="140">
        <f>SUM(AE159:AE165)</f>
        <v>0</v>
      </c>
      <c r="AF168" s="140">
        <f>SUM(AF159:AF165)</f>
        <v>8.6833333333333336</v>
      </c>
      <c r="AG168" s="140">
        <f>SUM(AG159:AG165)</f>
        <v>138</v>
      </c>
      <c r="AH168" s="141">
        <f>IFERROR(AVERAGE(AH159:AH165),"")</f>
        <v>0</v>
      </c>
      <c r="AI168" s="142"/>
      <c r="AJ168" s="140">
        <f>SUM(AJ159:AJ165)</f>
        <v>14.95</v>
      </c>
      <c r="AK168" s="140">
        <f>SUM(AK159:AK165)</f>
        <v>0</v>
      </c>
      <c r="AL168" s="140">
        <f>SUM(AL159:AL165)</f>
        <v>0</v>
      </c>
      <c r="AM168" s="140">
        <f>SUM(AM159:AM165)</f>
        <v>14.95</v>
      </c>
      <c r="AN168" s="140">
        <f>SUM(AN159:AN165)</f>
        <v>268.75</v>
      </c>
      <c r="AO168" s="141">
        <f>IFERROR(AVERAGE(AO159:AO165),"")</f>
        <v>5.6276167250368256E-2</v>
      </c>
      <c r="AP168" s="142"/>
      <c r="AQ168" s="140">
        <f>SUM(AQ159:AQ165)</f>
        <v>14.95</v>
      </c>
      <c r="AR168" s="140">
        <f>SUM(AR159:AR165)</f>
        <v>0</v>
      </c>
      <c r="AS168" s="140">
        <f>SUM(AS159:AS165)</f>
        <v>0</v>
      </c>
      <c r="AT168" s="140">
        <f>SUM(AT159:AT165)</f>
        <v>14.95</v>
      </c>
      <c r="AU168" s="140">
        <f>SUM(AU159:AU165)</f>
        <v>248</v>
      </c>
      <c r="AV168" s="141">
        <f>IFERROR(AVERAGE(AV159:AV165),"")</f>
        <v>8.9769585253456227E-2</v>
      </c>
      <c r="AW168" s="142"/>
      <c r="AX168" s="140">
        <f>SUM(AX159:AX165)</f>
        <v>8.6833333333333336</v>
      </c>
      <c r="AY168" s="140">
        <f>SUM(AY159:AY165)</f>
        <v>0</v>
      </c>
      <c r="AZ168" s="140">
        <f>SUM(AZ159:AZ165)</f>
        <v>0</v>
      </c>
      <c r="BA168" s="140">
        <f>SUM(BA159:BA165)</f>
        <v>8.6833333333333336</v>
      </c>
      <c r="BB168" s="140">
        <f>SUM(BB159:BB165)</f>
        <v>271.75</v>
      </c>
      <c r="BC168" s="141">
        <f>IFERROR(AVERAGE(BC159:BC165),"")</f>
        <v>3.2012288786482337E-2</v>
      </c>
      <c r="BD168" s="142"/>
      <c r="BE168" s="140">
        <f>SUM(BE159:BE165)</f>
        <v>0</v>
      </c>
      <c r="BF168" s="140">
        <f>SUM(BF159:BF165)</f>
        <v>0</v>
      </c>
      <c r="BG168" s="140">
        <f>SUM(BG159:BG165)</f>
        <v>0</v>
      </c>
      <c r="BH168" s="140">
        <f>SUM(BH159:BH165)</f>
        <v>0</v>
      </c>
      <c r="BI168" s="140">
        <f>SUM(BI159:BI165)</f>
        <v>226.5</v>
      </c>
      <c r="BJ168" s="141">
        <f>IFERROR(AVERAGE(BJ159:BJ165),"")</f>
        <v>0</v>
      </c>
      <c r="BK168" s="142"/>
      <c r="BL168" s="140">
        <f>SUM(BL159:BL165)</f>
        <v>0</v>
      </c>
      <c r="BM168" s="140">
        <f>SUM(BM159:BM165)</f>
        <v>0</v>
      </c>
      <c r="BN168" s="140">
        <f>SUM(BN159:BN165)</f>
        <v>0</v>
      </c>
      <c r="BO168" s="140">
        <f>SUM(BO159:BO165)</f>
        <v>0</v>
      </c>
      <c r="BP168" s="140">
        <f>SUM(BP159:BP165)</f>
        <v>179.25</v>
      </c>
      <c r="BQ168" s="141">
        <f>IFERROR(AVERAGE(BQ159:BQ165),"")</f>
        <v>0</v>
      </c>
      <c r="BR168" s="142"/>
      <c r="BS168" s="140">
        <f>SUM(BS159:BS165)</f>
        <v>0</v>
      </c>
      <c r="BT168" s="140">
        <f>SUM(BT159:BT165)</f>
        <v>0</v>
      </c>
      <c r="BU168" s="140">
        <f>SUM(BU159:BU165)</f>
        <v>0</v>
      </c>
      <c r="BV168" s="140">
        <f>SUM(BV159:BV165)</f>
        <v>0</v>
      </c>
      <c r="BW168" s="140">
        <f>SUM(BW159:BW165)</f>
        <v>209.25</v>
      </c>
      <c r="BX168" s="141">
        <f>IFERROR(AVERAGE(BX159:BX165),"")</f>
        <v>0</v>
      </c>
      <c r="BY168" s="142"/>
      <c r="BZ168" s="140">
        <f>SUM(BZ159:BZ165)</f>
        <v>0</v>
      </c>
      <c r="CA168" s="140">
        <f>SUM(CA159:CA165)</f>
        <v>0</v>
      </c>
      <c r="CB168" s="140">
        <f>SUM(CB159:CB165)</f>
        <v>0</v>
      </c>
      <c r="CC168" s="140">
        <f>SUM(CC159:CC165)</f>
        <v>0</v>
      </c>
      <c r="CD168" s="140">
        <f>SUM(CD159:CD165)</f>
        <v>179.25</v>
      </c>
      <c r="CE168" s="141">
        <f>IFERROR(AVERAGE(CE159:CE165),"")</f>
        <v>0</v>
      </c>
      <c r="CF168" s="142"/>
      <c r="CG168" s="140">
        <f>SUM(CG159:CG165)</f>
        <v>0</v>
      </c>
      <c r="CH168" s="140">
        <f>SUM(CH159:CH165)</f>
        <v>0</v>
      </c>
      <c r="CI168" s="140">
        <f>SUM(CI159:CI165)</f>
        <v>0</v>
      </c>
      <c r="CJ168" s="140">
        <f>SUM(CJ159:CJ165)</f>
        <v>0</v>
      </c>
      <c r="CK168" s="140">
        <f>SUM(CK159:CK165)</f>
        <v>179.25</v>
      </c>
      <c r="CL168" s="141">
        <f>IFERROR(AVERAGE(CL159:CL165),"")</f>
        <v>0</v>
      </c>
      <c r="CM168" s="142"/>
      <c r="CN168" s="140">
        <f>SUM(CN159:CN165)</f>
        <v>0</v>
      </c>
      <c r="CO168" s="140">
        <f>SUM(CO159:CO165)</f>
        <v>0</v>
      </c>
      <c r="CP168" s="140">
        <f>SUM(CP159:CP165)</f>
        <v>0</v>
      </c>
      <c r="CQ168" s="140">
        <f>SUM(CQ159:CQ165)</f>
        <v>0</v>
      </c>
      <c r="CR168" s="140">
        <f>SUM(CR159:CR165)</f>
        <v>139.5</v>
      </c>
      <c r="CS168" s="141">
        <f>IFERROR(AVERAGE(CS159:CS165),"")</f>
        <v>0</v>
      </c>
      <c r="CT168" s="142"/>
      <c r="CU168" s="140">
        <f>SUM(CU159:CU165)</f>
        <v>0</v>
      </c>
      <c r="CV168" s="140">
        <f>SUM(CV159:CV165)</f>
        <v>0</v>
      </c>
      <c r="CW168" s="140">
        <f>SUM(CW159:CW165)</f>
        <v>0</v>
      </c>
      <c r="CX168" s="140">
        <f>SUM(CX159:CX165)</f>
        <v>0</v>
      </c>
      <c r="CY168" s="140">
        <f>SUM(CY159:CY165)</f>
        <v>271.25</v>
      </c>
      <c r="CZ168" s="141">
        <f>IFERROR(AVERAGE(CZ159:CZ165),"")</f>
        <v>0</v>
      </c>
      <c r="DA168" s="142"/>
      <c r="DB168" s="140">
        <f>SUM(DB159:DB165)</f>
        <v>0</v>
      </c>
      <c r="DC168" s="140">
        <f>SUM(DC159:DC165)</f>
        <v>0</v>
      </c>
      <c r="DD168" s="140">
        <f>SUM(DD159:DD165)</f>
        <v>0</v>
      </c>
      <c r="DE168" s="140">
        <f>SUM(DE159:DE165)</f>
        <v>0</v>
      </c>
      <c r="DF168" s="140">
        <f>SUM(DF159:DF165)</f>
        <v>154</v>
      </c>
      <c r="DG168" s="141">
        <f>IFERROR(AVERAGE(DG159:DG165),"")</f>
        <v>0</v>
      </c>
      <c r="DH168" s="142"/>
      <c r="DI168" s="140">
        <f>SUM(DI159:DI165)</f>
        <v>0</v>
      </c>
      <c r="DJ168" s="140">
        <f>SUM(DJ159:DJ165)</f>
        <v>0</v>
      </c>
      <c r="DK168" s="140">
        <f>SUM(DK159:DK165)</f>
        <v>0</v>
      </c>
      <c r="DL168" s="140">
        <f>SUM(DL159:DL165)</f>
        <v>0</v>
      </c>
      <c r="DM168" s="140">
        <f>SUM(DM159:DM165)</f>
        <v>191.33333333333334</v>
      </c>
      <c r="DN168" s="141">
        <f>IFERROR(AVERAGE(DN159:DN165),"")</f>
        <v>0</v>
      </c>
      <c r="DO168" s="142"/>
      <c r="DP168" s="140">
        <f>SUM(DP159:DP165)</f>
        <v>0</v>
      </c>
      <c r="DQ168" s="140">
        <f>SUM(DQ159:DQ165)</f>
        <v>0</v>
      </c>
      <c r="DR168" s="140">
        <f>SUM(DR159:DR165)</f>
        <v>0</v>
      </c>
      <c r="DS168" s="140">
        <f>SUM(DS159:DS165)</f>
        <v>0</v>
      </c>
      <c r="DT168" s="140">
        <f>SUM(DT159:DT165)</f>
        <v>125.25</v>
      </c>
      <c r="DU168" s="141">
        <f>IFERROR(AVERAGE(DU159:DU165),"")</f>
        <v>0</v>
      </c>
      <c r="DV168" s="142"/>
      <c r="DW168" s="140">
        <f>SUM(DW159:DW165)</f>
        <v>0</v>
      </c>
      <c r="DX168" s="140">
        <f>SUM(DX159:DX165)</f>
        <v>0</v>
      </c>
      <c r="DY168" s="140">
        <f>SUM(DY159:DY165)</f>
        <v>0</v>
      </c>
      <c r="DZ168" s="140">
        <f>SUM(DZ159:DZ165)</f>
        <v>0</v>
      </c>
      <c r="EA168" s="140">
        <f>SUM(EA159:EA165)</f>
        <v>156.28333333333333</v>
      </c>
      <c r="EB168" s="141">
        <f>IFERROR(AVERAGE(EB159:EB165),"")</f>
        <v>0</v>
      </c>
      <c r="EC168" s="142"/>
      <c r="ED168" s="140">
        <f>SUM(ED159:ED165)</f>
        <v>0</v>
      </c>
      <c r="EE168" s="140">
        <f>SUM(EE159:EE165)</f>
        <v>0</v>
      </c>
      <c r="EF168" s="140">
        <f>SUM(EF159:EF165)</f>
        <v>0</v>
      </c>
      <c r="EG168" s="140">
        <f>SUM(EG159:EG165)</f>
        <v>0</v>
      </c>
      <c r="EH168" s="140">
        <f>SUM(EH159:EH165)</f>
        <v>120.68333333333334</v>
      </c>
      <c r="EI168" s="141">
        <f>IFERROR(AVERAGE(EI159:EI165),"")</f>
        <v>0</v>
      </c>
      <c r="EJ168" s="142"/>
      <c r="EK168" s="140">
        <f>SUM(EK159:EK165)</f>
        <v>0</v>
      </c>
      <c r="EL168" s="140">
        <f>SUM(EL159:EL165)</f>
        <v>0</v>
      </c>
      <c r="EM168" s="140">
        <f>SUM(EM159:EM165)</f>
        <v>0</v>
      </c>
      <c r="EN168" s="140">
        <f>SUM(EN159:EN165)</f>
        <v>0</v>
      </c>
      <c r="EO168" s="140">
        <f>SUM(EO159:EO165)</f>
        <v>155.58333333333331</v>
      </c>
      <c r="EP168" s="141">
        <f>IFERROR(AVERAGE(EP159:EP165),"")</f>
        <v>0</v>
      </c>
      <c r="EQ168" s="142"/>
      <c r="ER168" s="140">
        <f>SUM(ER159:ER165)</f>
        <v>0</v>
      </c>
      <c r="ES168" s="140">
        <f>SUM(ES159:ES165)</f>
        <v>0</v>
      </c>
      <c r="ET168" s="140">
        <f>SUM(ET159:ET165)</f>
        <v>0</v>
      </c>
      <c r="EU168" s="140">
        <f>SUM(EU159:EU165)</f>
        <v>0</v>
      </c>
      <c r="EV168" s="140">
        <f>SUM(EV159:EV165)</f>
        <v>212.08333333333331</v>
      </c>
      <c r="EW168" s="141">
        <f>IFERROR(AVERAGE(EW159:EW165),"")</f>
        <v>0</v>
      </c>
      <c r="EX168" s="142"/>
      <c r="EY168" s="140">
        <f>SUM(EY159:EY165)</f>
        <v>0</v>
      </c>
      <c r="EZ168" s="140">
        <f>SUM(EZ159:EZ165)</f>
        <v>0</v>
      </c>
      <c r="FA168" s="140">
        <f>SUM(FA159:FA165)</f>
        <v>0</v>
      </c>
      <c r="FB168" s="140">
        <f>SUM(FB159:FB165)</f>
        <v>0</v>
      </c>
      <c r="FC168" s="140">
        <f>SUM(FC159:FC165)</f>
        <v>151.5</v>
      </c>
      <c r="FD168" s="141">
        <f>IFERROR(AVERAGE(FD159:FD165),"")</f>
        <v>0</v>
      </c>
      <c r="FE168" s="142"/>
      <c r="FF168" s="140">
        <f>SUM(FF159:FF165)</f>
        <v>0</v>
      </c>
      <c r="FG168" s="140">
        <f>SUM(FG159:FG165)</f>
        <v>0</v>
      </c>
      <c r="FH168" s="140">
        <f>SUM(FH159:FH165)</f>
        <v>0</v>
      </c>
      <c r="FI168" s="140">
        <f>SUM(FI159:FI165)</f>
        <v>0</v>
      </c>
      <c r="FJ168" s="140">
        <f>SUM(FJ159:FJ165)</f>
        <v>215.83333333333334</v>
      </c>
      <c r="FK168" s="141">
        <f>IFERROR(AVERAGE(FK159:FK165),"")</f>
        <v>0</v>
      </c>
      <c r="FL168" s="142"/>
      <c r="FM168" s="140">
        <f>SUM(FM159:FM165)</f>
        <v>0</v>
      </c>
      <c r="FN168" s="140">
        <f>SUM(FN159:FN165)</f>
        <v>0</v>
      </c>
      <c r="FO168" s="140">
        <f>SUM(FO159:FO165)</f>
        <v>0</v>
      </c>
      <c r="FP168" s="140">
        <f>SUM(FP159:FP165)</f>
        <v>0</v>
      </c>
      <c r="FQ168" s="140">
        <f>SUM(FQ159:FQ165)</f>
        <v>154.96666666666667</v>
      </c>
      <c r="FR168" s="141">
        <f>IFERROR(AVERAGE(FR159:FR165),"")</f>
        <v>0</v>
      </c>
      <c r="FS168" s="142"/>
      <c r="FT168" s="140">
        <f>SUM(FT159:FT165)</f>
        <v>0</v>
      </c>
      <c r="FU168" s="140">
        <f>SUM(FU159:FU165)</f>
        <v>0</v>
      </c>
      <c r="FV168" s="140">
        <f>SUM(FV159:FV165)</f>
        <v>0</v>
      </c>
      <c r="FW168" s="140">
        <f>SUM(FW159:FW165)</f>
        <v>0</v>
      </c>
      <c r="FX168" s="140">
        <f>SUM(FX159:FX165)</f>
        <v>222.5</v>
      </c>
      <c r="FY168" s="141">
        <f>IFERROR(AVERAGE(FY159:FY165),"")</f>
        <v>0</v>
      </c>
      <c r="FZ168" s="142"/>
      <c r="GA168" s="140">
        <f>SUM(GA159:GA165)</f>
        <v>0</v>
      </c>
      <c r="GB168" s="140">
        <f>SUM(GB159:GB165)</f>
        <v>0</v>
      </c>
      <c r="GC168" s="140">
        <f>SUM(GC159:GC165)</f>
        <v>0</v>
      </c>
      <c r="GD168" s="140">
        <f>SUM(GD159:GD165)</f>
        <v>0</v>
      </c>
      <c r="GE168" s="140">
        <f>SUM(GE159:GE165)</f>
        <v>148.19999999999999</v>
      </c>
      <c r="GF168" s="141">
        <f>IFERROR(AVERAGE(GF159:GF165),"")</f>
        <v>0</v>
      </c>
      <c r="GG168" s="142"/>
      <c r="GH168" s="140">
        <f>SUM(GH159:GH165)</f>
        <v>0</v>
      </c>
      <c r="GI168" s="140">
        <f>SUM(GI159:GI165)</f>
        <v>0</v>
      </c>
      <c r="GJ168" s="140">
        <f>SUM(GJ159:GJ165)</f>
        <v>0</v>
      </c>
      <c r="GK168" s="140">
        <f>SUM(GK159:GK165)</f>
        <v>0</v>
      </c>
      <c r="GL168" s="140">
        <f>SUM(GL159:GL165)</f>
        <v>142</v>
      </c>
      <c r="GM168" s="141">
        <f>IFERROR(AVERAGE(GM159:GM165),"")</f>
        <v>0</v>
      </c>
      <c r="GN168" s="142"/>
      <c r="GO168" s="140">
        <f>SUM(GO159:GO165)</f>
        <v>0</v>
      </c>
      <c r="GP168" s="140">
        <f>SUM(GP159:GP165)</f>
        <v>0</v>
      </c>
      <c r="GQ168" s="140">
        <f>SUM(GQ159:GQ165)</f>
        <v>0</v>
      </c>
      <c r="GR168" s="140">
        <f>SUM(GR159:GR165)</f>
        <v>0</v>
      </c>
      <c r="GS168" s="140">
        <f>SUM(GS159:GS165)</f>
        <v>101.325</v>
      </c>
      <c r="GT168" s="141">
        <f>IFERROR(AVERAGE(GT159:GT165),"")</f>
        <v>0</v>
      </c>
      <c r="GU168" s="142"/>
      <c r="GV168" s="140">
        <f>SUM(GV159:GV165)</f>
        <v>0</v>
      </c>
      <c r="GW168" s="140">
        <f>SUM(GW159:GW165)</f>
        <v>0</v>
      </c>
      <c r="GX168" s="140">
        <f>SUM(GX159:GX165)</f>
        <v>0</v>
      </c>
      <c r="GY168" s="140">
        <f>SUM(GY159:GY165)</f>
        <v>0</v>
      </c>
      <c r="GZ168" s="140">
        <f>SUM(GZ159:GZ165)</f>
        <v>203.16666666666669</v>
      </c>
      <c r="HA168" s="141">
        <f>IFERROR(AVERAGE(HA159:HA165),"")</f>
        <v>0</v>
      </c>
      <c r="HB168" s="142"/>
      <c r="HC168" s="140">
        <f>SUM(HC159:HC165)</f>
        <v>0</v>
      </c>
      <c r="HD168" s="140">
        <f>SUM(HD159:HD165)</f>
        <v>0</v>
      </c>
      <c r="HE168" s="140">
        <f>SUM(HE159:HE165)</f>
        <v>0</v>
      </c>
      <c r="HF168" s="140">
        <f>SUM(HF159:HF165)</f>
        <v>0</v>
      </c>
      <c r="HG168" s="140">
        <f>SUM(HG159:HG165)</f>
        <v>229.76666666666668</v>
      </c>
      <c r="HH168" s="141">
        <f>IFERROR(AVERAGE(HH159:HH165),"")</f>
        <v>0</v>
      </c>
      <c r="HI168" s="61"/>
      <c r="HJ168" s="37">
        <f>SUM(HJ159:HJ165)</f>
        <v>0</v>
      </c>
      <c r="HK168" s="37">
        <f>SUM(HK159:HK165)</f>
        <v>0</v>
      </c>
      <c r="HL168" s="37">
        <f>SUM(HL159:HL165)</f>
        <v>0</v>
      </c>
      <c r="HM168" s="37">
        <f>SUM(HM159:HM165)</f>
        <v>0</v>
      </c>
      <c r="HN168" s="37">
        <f>SUM(HN159:HN165)</f>
        <v>222.38333333333333</v>
      </c>
      <c r="HO168" s="60">
        <f>IFERROR(AVERAGE(HO159:HO165),"")</f>
        <v>0</v>
      </c>
      <c r="HP168" s="61"/>
      <c r="HQ168" s="37">
        <f>SUM(HQ159:HQ165)</f>
        <v>0</v>
      </c>
      <c r="HR168" s="37">
        <f>SUM(HR159:HR165)</f>
        <v>0</v>
      </c>
      <c r="HS168" s="37">
        <f>SUM(HS159:HS165)</f>
        <v>0</v>
      </c>
      <c r="HT168" s="37">
        <f>SUM(HT159:HT165)</f>
        <v>0</v>
      </c>
      <c r="HU168" s="37">
        <f>SUM(HU159:HU165)</f>
        <v>157.66666666666666</v>
      </c>
      <c r="HV168" s="60">
        <f>IFERROR(AVERAGE(HV159:HV165),"")</f>
        <v>0</v>
      </c>
      <c r="HW168" s="61"/>
      <c r="HX168" s="37">
        <f>SUM(HX159:HX165)</f>
        <v>0</v>
      </c>
      <c r="HY168" s="37">
        <f>SUM(HY159:HY165)</f>
        <v>0</v>
      </c>
      <c r="HZ168" s="37">
        <f>SUM(HZ159:HZ165)</f>
        <v>0</v>
      </c>
      <c r="IA168" s="37">
        <f>SUM(IA159:IA165)</f>
        <v>0</v>
      </c>
      <c r="IB168" s="37">
        <f>SUM(IB159:IB165)</f>
        <v>172.06666666666666</v>
      </c>
      <c r="IC168" s="60">
        <f>IFERROR(AVERAGE(IC159:IC165),"")</f>
        <v>0</v>
      </c>
      <c r="ID168" s="61"/>
      <c r="IE168" s="37">
        <f>SUM(IE159:IE165)</f>
        <v>0</v>
      </c>
      <c r="IF168" s="37">
        <f>SUM(IF159:IF165)</f>
        <v>0</v>
      </c>
      <c r="IG168" s="37">
        <f>SUM(IG159:IG165)</f>
        <v>0</v>
      </c>
      <c r="IH168" s="37">
        <f>SUM(IH159:IH165)</f>
        <v>0</v>
      </c>
      <c r="II168" s="37">
        <f>SUM(II159:II165)</f>
        <v>0</v>
      </c>
      <c r="IJ168" s="60" t="str">
        <f>IFERROR(AVERAGE(IJ159:IJ165),"")</f>
        <v/>
      </c>
      <c r="IK168" s="61"/>
      <c r="IL168" s="37">
        <f>SUM(IL159:IL165)</f>
        <v>0</v>
      </c>
      <c r="IM168" s="37">
        <f>SUM(IM159:IM165)</f>
        <v>0</v>
      </c>
      <c r="IN168" s="37">
        <f>SUM(IN159:IN165)</f>
        <v>0</v>
      </c>
      <c r="IO168" s="37">
        <f>SUM(IO159:IO165)</f>
        <v>0</v>
      </c>
      <c r="IP168" s="37">
        <f>SUM(IP159:IP165)</f>
        <v>23.25</v>
      </c>
      <c r="IQ168" s="60">
        <f>IFERROR(AVERAGE(IQ159:IQ165),"")</f>
        <v>0</v>
      </c>
      <c r="IR168" s="61"/>
      <c r="IS168" s="37">
        <f>SUM(IS159:IS165)</f>
        <v>0</v>
      </c>
      <c r="IT168" s="37">
        <f>SUM(IT159:IT165)</f>
        <v>0</v>
      </c>
      <c r="IU168" s="37">
        <f>SUM(IU159:IU165)</f>
        <v>0</v>
      </c>
      <c r="IV168" s="37">
        <f>SUM(IV159:IV165)</f>
        <v>0</v>
      </c>
      <c r="IW168" s="37">
        <f>SUM(IW159:IW165)</f>
        <v>131.75</v>
      </c>
      <c r="IX168" s="60">
        <f>IFERROR(AVERAGE(IX159:IX165),"")</f>
        <v>0</v>
      </c>
      <c r="IY168" s="61"/>
      <c r="IZ168" s="37">
        <f>SUM(IZ159:IZ165)</f>
        <v>0</v>
      </c>
      <c r="JA168" s="37">
        <f>SUM(JA159:JA165)</f>
        <v>0</v>
      </c>
      <c r="JB168" s="37">
        <f>SUM(JB159:JB165)</f>
        <v>0</v>
      </c>
      <c r="JC168" s="37">
        <f>SUM(JC159:JC165)</f>
        <v>0</v>
      </c>
      <c r="JD168" s="37">
        <f>SUM(JD159:JD165)</f>
        <v>154.18333333333334</v>
      </c>
      <c r="JE168" s="60">
        <f>IFERROR(AVERAGE(JE159:JE165),"")</f>
        <v>0</v>
      </c>
      <c r="JF168" s="61"/>
      <c r="JG168" s="37">
        <f>SUM(JG159:JG165)</f>
        <v>0</v>
      </c>
      <c r="JH168" s="37">
        <f>SUM(JH159:JH165)</f>
        <v>0</v>
      </c>
      <c r="JI168" s="37">
        <f>SUM(JI159:JI165)</f>
        <v>0</v>
      </c>
      <c r="JJ168" s="37">
        <f>SUM(JJ159:JJ165)</f>
        <v>0</v>
      </c>
      <c r="JK168" s="37">
        <f>SUM(JK159:JK165)</f>
        <v>177.33333333333337</v>
      </c>
      <c r="JL168" s="60">
        <f>IFERROR(AVERAGE(JL159:JL165),"")</f>
        <v>0</v>
      </c>
      <c r="JM168" s="61"/>
      <c r="JN168" s="37">
        <f>SUM(JN159:JN165)</f>
        <v>0</v>
      </c>
      <c r="JO168" s="37">
        <f>SUM(JO159:JO165)</f>
        <v>0</v>
      </c>
      <c r="JP168" s="37">
        <f>SUM(JP159:JP165)</f>
        <v>0</v>
      </c>
      <c r="JQ168" s="37">
        <f>SUM(JQ159:JQ165)</f>
        <v>0</v>
      </c>
      <c r="JR168" s="37">
        <f>SUM(JR159:JR165)</f>
        <v>164.63333333333335</v>
      </c>
      <c r="JS168" s="60">
        <f>IFERROR(AVERAGE(JS159:JS165),"")</f>
        <v>0</v>
      </c>
      <c r="JT168" s="61"/>
      <c r="JU168" s="37">
        <f>SUM(JU159:JU165)</f>
        <v>0</v>
      </c>
      <c r="JV168" s="37">
        <f>SUM(JV159:JV165)</f>
        <v>0</v>
      </c>
      <c r="JW168" s="37">
        <f>SUM(JW159:JW165)</f>
        <v>0</v>
      </c>
      <c r="JX168" s="37">
        <f>SUM(JX159:JX165)</f>
        <v>0</v>
      </c>
      <c r="JY168" s="37">
        <f>SUM(JY159:JY165)</f>
        <v>179.20000000000002</v>
      </c>
      <c r="JZ168" s="60">
        <f>IFERROR(AVERAGE(JZ159:JZ165),"")</f>
        <v>0</v>
      </c>
      <c r="KA168" s="61"/>
      <c r="KB168" s="37">
        <f>SUM(KB159:KB165)</f>
        <v>0</v>
      </c>
      <c r="KC168" s="37">
        <f>SUM(KC159:KC165)</f>
        <v>0</v>
      </c>
      <c r="KD168" s="37">
        <f>SUM(KD159:KD165)</f>
        <v>0</v>
      </c>
      <c r="KE168" s="37">
        <f>SUM(KE159:KE165)</f>
        <v>0</v>
      </c>
      <c r="KF168" s="37">
        <f>SUM(KF159:KF165)</f>
        <v>135.58333333333334</v>
      </c>
      <c r="KG168" s="60">
        <f>IFERROR(AVERAGE(KG159:KG165),"")</f>
        <v>0</v>
      </c>
      <c r="KH168" s="61"/>
      <c r="KI168" s="37">
        <f>SUM(KI159:KI165)</f>
        <v>0</v>
      </c>
      <c r="KJ168" s="37">
        <f>SUM(KJ159:KJ165)</f>
        <v>0</v>
      </c>
      <c r="KK168" s="37">
        <f>SUM(KK159:KK165)</f>
        <v>0</v>
      </c>
      <c r="KL168" s="37">
        <f>SUM(KL159:KL165)</f>
        <v>0</v>
      </c>
      <c r="KM168" s="37">
        <f>SUM(KM159:KM165)</f>
        <v>186.16666666666669</v>
      </c>
      <c r="KN168" s="60">
        <f>IFERROR(AVERAGE(KN159:KN165),"")</f>
        <v>0</v>
      </c>
      <c r="KO168" s="61"/>
      <c r="KP168" s="37">
        <f>SUM(KP159:KP165)</f>
        <v>0</v>
      </c>
      <c r="KQ168" s="37">
        <f>SUM(KQ159:KQ165)</f>
        <v>0</v>
      </c>
      <c r="KR168" s="37">
        <f>SUM(KR159:KR165)</f>
        <v>0</v>
      </c>
      <c r="KS168" s="37">
        <f>SUM(KS159:KS165)</f>
        <v>0</v>
      </c>
      <c r="KT168" s="37">
        <f>SUM(KT159:KT165)</f>
        <v>134.86666666666667</v>
      </c>
      <c r="KU168" s="60">
        <f>IFERROR(AVERAGE(KU159:KU165),"")</f>
        <v>0</v>
      </c>
      <c r="KV168" s="61"/>
      <c r="KW168" s="37">
        <f>SUM(KW159:KW165)</f>
        <v>0</v>
      </c>
      <c r="KX168" s="37">
        <f>SUM(KX159:KX165)</f>
        <v>0</v>
      </c>
      <c r="KY168" s="37">
        <f>SUM(KY159:KY165)</f>
        <v>0</v>
      </c>
      <c r="KZ168" s="37">
        <f>SUM(KZ159:KZ165)</f>
        <v>0</v>
      </c>
      <c r="LA168" s="37">
        <f>SUM(LA159:LA165)</f>
        <v>185.38333333333333</v>
      </c>
      <c r="LB168" s="60">
        <f>IFERROR(AVERAGE(LB159:LB165),"")</f>
        <v>0</v>
      </c>
      <c r="LC168" s="61"/>
      <c r="LD168" s="37">
        <f>SUM(LD159:LD165)</f>
        <v>0</v>
      </c>
      <c r="LE168" s="37">
        <f>SUM(LE159:LE165)</f>
        <v>0</v>
      </c>
      <c r="LF168" s="37">
        <f>SUM(LF159:LF165)</f>
        <v>0</v>
      </c>
      <c r="LG168" s="37">
        <f>SUM(LG159:LG165)</f>
        <v>0</v>
      </c>
      <c r="LH168" s="37">
        <f>SUM(LH159:LH165)</f>
        <v>157.93333333333331</v>
      </c>
      <c r="LI168" s="60">
        <f>IFERROR(AVERAGE(LI159:LI165),"")</f>
        <v>0</v>
      </c>
      <c r="LJ168" s="61"/>
      <c r="LK168" s="37">
        <f>SUM(LK159:LK165)</f>
        <v>0</v>
      </c>
      <c r="LL168" s="37">
        <f>SUM(LL159:LL165)</f>
        <v>0</v>
      </c>
      <c r="LM168" s="37">
        <f>SUM(LM159:LM165)</f>
        <v>0</v>
      </c>
      <c r="LN168" s="37">
        <f>SUM(LN159:LN165)</f>
        <v>0</v>
      </c>
      <c r="LO168" s="37">
        <f>SUM(LO159:LO165)</f>
        <v>91.999999999999986</v>
      </c>
      <c r="LP168" s="60">
        <f>IFERROR(AVERAGE(LP159:LP165),"")</f>
        <v>0</v>
      </c>
      <c r="LQ168" s="61"/>
      <c r="LR168" s="37">
        <f>SUM(LR159:LR165)</f>
        <v>0</v>
      </c>
      <c r="LS168" s="37">
        <f>SUM(LS159:LS165)</f>
        <v>0</v>
      </c>
      <c r="LT168" s="37">
        <f>SUM(LT159:LT165)</f>
        <v>0</v>
      </c>
      <c r="LU168" s="37">
        <f>SUM(LU159:LU165)</f>
        <v>0</v>
      </c>
      <c r="LV168" s="37">
        <f>SUM(LV159:LV165)</f>
        <v>168.83333333333334</v>
      </c>
      <c r="LW168" s="60">
        <f>IFERROR(AVERAGE(LW159:LW165),"")</f>
        <v>0</v>
      </c>
      <c r="LX168" s="61"/>
      <c r="LY168" s="37">
        <f>SUM(LY159:LY165)</f>
        <v>0</v>
      </c>
      <c r="LZ168" s="37">
        <f>SUM(LZ159:LZ165)</f>
        <v>0</v>
      </c>
      <c r="MA168" s="37">
        <f>SUM(MA159:MA165)</f>
        <v>0</v>
      </c>
      <c r="MB168" s="37">
        <f>SUM(MB159:MB165)</f>
        <v>0</v>
      </c>
      <c r="MC168" s="37">
        <f>SUM(MC159:MC165)</f>
        <v>203.11666666666665</v>
      </c>
      <c r="MD168" s="60">
        <f>IFERROR(AVERAGE(MD159:MD165),"")</f>
        <v>0</v>
      </c>
      <c r="ME168" s="61"/>
      <c r="MF168" s="37">
        <f>SUM(MF159:MF165)</f>
        <v>0</v>
      </c>
      <c r="MG168" s="37">
        <f>SUM(MG159:MG165)</f>
        <v>0</v>
      </c>
      <c r="MH168" s="37">
        <f>SUM(MH159:MH165)</f>
        <v>0</v>
      </c>
      <c r="MI168" s="37">
        <f>SUM(MI159:MI165)</f>
        <v>0</v>
      </c>
      <c r="MJ168" s="37">
        <f>SUM(MJ159:MJ165)</f>
        <v>197.78333333333336</v>
      </c>
      <c r="MK168" s="60">
        <f>IFERROR(AVERAGE(MK159:MK165),"")</f>
        <v>0</v>
      </c>
      <c r="ML168" s="61"/>
      <c r="MM168" s="37">
        <f>SUM(MM159:MM165)</f>
        <v>0</v>
      </c>
      <c r="MN168" s="37">
        <f>SUM(MN159:MN165)</f>
        <v>0</v>
      </c>
      <c r="MO168" s="37">
        <f>SUM(MO159:MO165)</f>
        <v>0</v>
      </c>
      <c r="MP168" s="37">
        <f>SUM(MP159:MP165)</f>
        <v>0</v>
      </c>
      <c r="MQ168" s="37">
        <f>SUM(MQ159:MQ165)</f>
        <v>149.50000000000003</v>
      </c>
      <c r="MR168" s="60">
        <f>IFERROR(AVERAGE(MR159:MR165),"")</f>
        <v>0</v>
      </c>
      <c r="MS168" s="61"/>
      <c r="MT168" s="37">
        <f>SUM(MT159:MT165)</f>
        <v>0</v>
      </c>
      <c r="MU168" s="37">
        <f>SUM(MU159:MU165)</f>
        <v>0</v>
      </c>
      <c r="MV168" s="37">
        <f>SUM(MV159:MV165)</f>
        <v>0</v>
      </c>
      <c r="MW168" s="37">
        <f>SUM(MW159:MW165)</f>
        <v>0</v>
      </c>
      <c r="MX168" s="37">
        <f>SUM(MX159:MX165)</f>
        <v>96.199999999999989</v>
      </c>
      <c r="MY168" s="60">
        <f>IFERROR(AVERAGE(MY159:MY165),"")</f>
        <v>0</v>
      </c>
      <c r="MZ168" s="61"/>
      <c r="NA168" s="37">
        <f>SUM(NA159:NA165)</f>
        <v>0</v>
      </c>
      <c r="NB168" s="37">
        <f>SUM(NB159:NB165)</f>
        <v>0</v>
      </c>
      <c r="NC168" s="37">
        <f>SUM(NC159:NC165)</f>
        <v>0</v>
      </c>
      <c r="ND168" s="37">
        <f>SUM(ND159:ND165)</f>
        <v>0</v>
      </c>
      <c r="NE168" s="37">
        <f>SUM(NE159:NE165)</f>
        <v>96.199999999999989</v>
      </c>
      <c r="NF168" s="60">
        <f>IFERROR(AVERAGE(NF159:NF165),"")</f>
        <v>0</v>
      </c>
      <c r="NG168" s="61"/>
      <c r="NH168" s="37">
        <f>SUM(NH159:NH165)</f>
        <v>0</v>
      </c>
      <c r="NI168" s="37">
        <f>SUM(NI159:NI165)</f>
        <v>0</v>
      </c>
      <c r="NJ168" s="37">
        <f>SUM(NJ159:NJ165)</f>
        <v>0</v>
      </c>
      <c r="NK168" s="37">
        <f>SUM(NK159:NK165)</f>
        <v>0</v>
      </c>
      <c r="NL168" s="37">
        <f>SUM(NL159:NL165)</f>
        <v>187.08333333333331</v>
      </c>
      <c r="NM168" s="60">
        <f>IFERROR(AVERAGE(NM159:NM165),"")</f>
        <v>0</v>
      </c>
      <c r="NN168" s="61"/>
      <c r="NO168" s="37">
        <f>SUM(NO159:NO165)</f>
        <v>0</v>
      </c>
      <c r="NP168" s="37">
        <f>SUM(NP159:NP165)</f>
        <v>0</v>
      </c>
      <c r="NQ168" s="37">
        <f>SUM(NQ159:NQ165)</f>
        <v>0</v>
      </c>
      <c r="NR168" s="37">
        <f>SUM(NR159:NR165)</f>
        <v>0</v>
      </c>
      <c r="NS168" s="37">
        <f>SUM(NS159:NS165)</f>
        <v>155.94999999999999</v>
      </c>
      <c r="NT168" s="60">
        <f>IFERROR(AVERAGE(NT159:NT165),"")</f>
        <v>0</v>
      </c>
      <c r="NU168" s="61"/>
      <c r="NV168" s="37">
        <f>SUM(NV159:NV165)</f>
        <v>0</v>
      </c>
      <c r="NW168" s="37">
        <f>SUM(NW159:NW165)</f>
        <v>0</v>
      </c>
      <c r="NX168" s="37">
        <f>SUM(NX159:NX165)</f>
        <v>0</v>
      </c>
      <c r="NY168" s="37">
        <f>SUM(NY159:NY165)</f>
        <v>0</v>
      </c>
      <c r="NZ168" s="37">
        <f>SUM(NZ159:NZ165)</f>
        <v>151.85</v>
      </c>
      <c r="OA168" s="60">
        <f>IFERROR(AVERAGE(OA159:OA165),"")</f>
        <v>0</v>
      </c>
      <c r="OB168" s="61"/>
      <c r="OC168" s="37">
        <f>SUM(OC159:OC165)</f>
        <v>0</v>
      </c>
      <c r="OD168" s="37">
        <f>SUM(OD159:OD165)</f>
        <v>0</v>
      </c>
      <c r="OE168" s="37">
        <f>SUM(OE159:OE165)</f>
        <v>0</v>
      </c>
      <c r="OF168" s="37">
        <f>SUM(OF159:OF165)</f>
        <v>0</v>
      </c>
      <c r="OG168" s="37">
        <f>SUM(OG159:OG165)</f>
        <v>161.9</v>
      </c>
      <c r="OH168" s="60">
        <f>IFERROR(AVERAGE(OH159:OH165),"")</f>
        <v>0</v>
      </c>
      <c r="OI168" s="61"/>
      <c r="OJ168" s="37">
        <f>SUM(OJ159:OJ165)</f>
        <v>0</v>
      </c>
      <c r="OK168" s="37">
        <f>SUM(OK159:OK165)</f>
        <v>0</v>
      </c>
      <c r="OL168" s="37">
        <f>SUM(OL159:OL165)</f>
        <v>0</v>
      </c>
      <c r="OM168" s="37">
        <f>SUM(OM159:OM165)</f>
        <v>0</v>
      </c>
      <c r="ON168" s="37">
        <f>SUM(ON159:ON165)</f>
        <v>158.18333333333331</v>
      </c>
      <c r="OO168" s="60">
        <f>IFERROR(AVERAGE(OO159:OO165),"")</f>
        <v>0</v>
      </c>
      <c r="OP168" s="61"/>
      <c r="OQ168" s="37">
        <f>SUM(OQ159:OQ165)</f>
        <v>0</v>
      </c>
      <c r="OR168" s="37">
        <f>SUM(OR159:OR165)</f>
        <v>0</v>
      </c>
      <c r="OS168" s="37">
        <f>SUM(OS159:OS165)</f>
        <v>0</v>
      </c>
      <c r="OT168" s="37">
        <f>SUM(OT159:OT165)</f>
        <v>0</v>
      </c>
      <c r="OU168" s="37">
        <f>SUM(OU159:OU165)</f>
        <v>121.26666666666665</v>
      </c>
      <c r="OV168" s="60">
        <f>IFERROR(AVERAGE(OV159:OV165),"")</f>
        <v>0</v>
      </c>
      <c r="OW168" s="61"/>
      <c r="OX168" s="37">
        <f>SUM(OX159:OX165)</f>
        <v>0</v>
      </c>
      <c r="OY168" s="37">
        <f>SUM(OY159:OY165)</f>
        <v>0</v>
      </c>
      <c r="OZ168" s="37">
        <f>SUM(OZ159:OZ165)</f>
        <v>0</v>
      </c>
      <c r="PA168" s="37">
        <f>SUM(PA159:PA165)</f>
        <v>0</v>
      </c>
      <c r="PB168" s="37">
        <f>SUM(PB159:PB165)</f>
        <v>98.7</v>
      </c>
      <c r="PC168" s="60">
        <f>IFERROR(AVERAGE(PC159:PC165),"")</f>
        <v>0</v>
      </c>
      <c r="PD168" s="61"/>
      <c r="PE168" s="37">
        <f>SUM(PE159:PE165)</f>
        <v>0</v>
      </c>
      <c r="PF168" s="37">
        <f>SUM(PF159:PF165)</f>
        <v>0</v>
      </c>
      <c r="PG168" s="37">
        <f>SUM(PG159:PG165)</f>
        <v>0</v>
      </c>
      <c r="PH168" s="37">
        <f>SUM(PH159:PH165)</f>
        <v>0</v>
      </c>
      <c r="PI168" s="37">
        <f>SUM(PI159:PI165)</f>
        <v>140.83333333333331</v>
      </c>
      <c r="PJ168" s="60">
        <f>IFERROR(AVERAGE(PJ159:PJ165),"")</f>
        <v>0</v>
      </c>
      <c r="PK168" s="61"/>
      <c r="PL168" s="37">
        <f>SUM(PL159:PL165)</f>
        <v>200.79999999999998</v>
      </c>
      <c r="PM168" s="37">
        <f>SUM(PM159:PM165)</f>
        <v>0</v>
      </c>
      <c r="PN168" s="37">
        <f>SUM(PN159:PN165)</f>
        <v>0</v>
      </c>
      <c r="PO168" s="37">
        <f>SUM(PO159:PO165)</f>
        <v>200.79999999999998</v>
      </c>
      <c r="PP168" s="37">
        <f>SUM(PP159:PP165)</f>
        <v>151.48333333333335</v>
      </c>
      <c r="PQ168" s="60">
        <f>IFERROR(AVERAGE(PQ159:PQ165),"")</f>
        <v>1.3583482476821995</v>
      </c>
      <c r="PR168" s="61"/>
    </row>
    <row r="181" spans="2:2" hidden="1">
      <c r="B181" s="24">
        <v>1</v>
      </c>
    </row>
    <row r="182" spans="2:2" hidden="1">
      <c r="B182" s="24">
        <v>2</v>
      </c>
    </row>
    <row r="183" spans="2:2" hidden="1">
      <c r="B183" s="24">
        <v>3</v>
      </c>
    </row>
    <row r="184" spans="2:2" hidden="1">
      <c r="B184" s="24">
        <v>4</v>
      </c>
    </row>
    <row r="185" spans="2:2" hidden="1">
      <c r="B185" s="24">
        <v>5</v>
      </c>
    </row>
    <row r="186" spans="2:2" hidden="1">
      <c r="B186" s="24">
        <v>6</v>
      </c>
    </row>
    <row r="187" spans="2:2" hidden="1">
      <c r="B187" s="24">
        <v>0</v>
      </c>
    </row>
    <row r="188" spans="2:2" hidden="1"/>
  </sheetData>
  <mergeCells count="29">
    <mergeCell ref="A36:A41"/>
    <mergeCell ref="A66:A71"/>
    <mergeCell ref="A143:A148"/>
    <mergeCell ref="A42:A47"/>
    <mergeCell ref="A54:A59"/>
    <mergeCell ref="A48:A53"/>
    <mergeCell ref="A60:A65"/>
    <mergeCell ref="A72:A77"/>
    <mergeCell ref="A6:A11"/>
    <mergeCell ref="A18:A23"/>
    <mergeCell ref="A24:A29"/>
    <mergeCell ref="A30:A35"/>
    <mergeCell ref="A12:A17"/>
    <mergeCell ref="V79:AA79"/>
    <mergeCell ref="V156:AA156"/>
    <mergeCell ref="A101:A106"/>
    <mergeCell ref="A107:A112"/>
    <mergeCell ref="A113:A118"/>
    <mergeCell ref="A119:A124"/>
    <mergeCell ref="A125:A130"/>
    <mergeCell ref="A131:A136"/>
    <mergeCell ref="A137:A142"/>
    <mergeCell ref="O79:T79"/>
    <mergeCell ref="O156:T156"/>
    <mergeCell ref="C79:F79"/>
    <mergeCell ref="C156:F156"/>
    <mergeCell ref="H79:M79"/>
    <mergeCell ref="H156:M156"/>
    <mergeCell ref="A149:A154"/>
  </mergeCells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usz15"/>
  <dimension ref="A1:AA751"/>
  <sheetViews>
    <sheetView topLeftCell="A645" zoomScale="80" zoomScaleNormal="80" workbookViewId="0">
      <selection activeCell="C2" sqref="C2"/>
    </sheetView>
  </sheetViews>
  <sheetFormatPr defaultRowHeight="14.25"/>
  <cols>
    <col min="1" max="1" width="39.875" bestFit="1" customWidth="1"/>
    <col min="2" max="2" width="21" customWidth="1"/>
    <col min="3" max="5" width="12.5" customWidth="1"/>
    <col min="6" max="6" width="13.125" style="11" bestFit="1" customWidth="1"/>
    <col min="7" max="7" width="12.5" customWidth="1"/>
    <col min="8" max="8" width="39" bestFit="1" customWidth="1"/>
    <col min="9" max="9" width="20.125" bestFit="1" customWidth="1"/>
    <col min="10" max="10" width="42.125" bestFit="1" customWidth="1"/>
    <col min="11" max="11" width="52.125" bestFit="1" customWidth="1"/>
    <col min="12" max="12" width="15.375" bestFit="1" customWidth="1"/>
    <col min="13" max="13" width="29.625" customWidth="1"/>
    <col min="14" max="14" width="54" bestFit="1" customWidth="1"/>
    <col min="15" max="15" width="15.375" bestFit="1" customWidth="1"/>
    <col min="16" max="16" width="51.5" bestFit="1" customWidth="1"/>
    <col min="17" max="17" width="32.75" bestFit="1" customWidth="1"/>
    <col min="18" max="18" width="13.5" customWidth="1"/>
    <col min="19" max="19" width="16.625" style="11" bestFit="1" customWidth="1"/>
    <col min="20" max="20" width="15.625" style="18" customWidth="1"/>
    <col min="21" max="22" width="13.5" customWidth="1"/>
    <col min="24" max="24" width="41.625" bestFit="1" customWidth="1"/>
    <col min="25" max="25" width="11.25" style="11" customWidth="1"/>
    <col min="26" max="26" width="20.625" bestFit="1" customWidth="1"/>
  </cols>
  <sheetData>
    <row r="1" spans="1:27">
      <c r="A1" t="s">
        <v>22</v>
      </c>
      <c r="B1" t="s">
        <v>0</v>
      </c>
      <c r="C1" t="s">
        <v>10</v>
      </c>
      <c r="D1" t="s">
        <v>11</v>
      </c>
      <c r="E1" t="s">
        <v>13</v>
      </c>
      <c r="F1" s="11" t="s">
        <v>15</v>
      </c>
      <c r="G1" t="s">
        <v>23</v>
      </c>
      <c r="H1" t="s">
        <v>2118</v>
      </c>
      <c r="I1" t="s">
        <v>36</v>
      </c>
      <c r="J1" t="s">
        <v>38</v>
      </c>
      <c r="K1" t="s">
        <v>40</v>
      </c>
      <c r="L1" t="s">
        <v>42</v>
      </c>
      <c r="M1" t="s">
        <v>62</v>
      </c>
      <c r="N1" t="s">
        <v>65</v>
      </c>
      <c r="O1" t="s">
        <v>71</v>
      </c>
      <c r="P1" t="s">
        <v>76</v>
      </c>
      <c r="Q1" t="s">
        <v>165</v>
      </c>
      <c r="R1" t="s">
        <v>2</v>
      </c>
      <c r="S1" s="11" t="s">
        <v>169</v>
      </c>
      <c r="T1" s="18" t="s">
        <v>170</v>
      </c>
      <c r="U1" t="s">
        <v>171</v>
      </c>
      <c r="V1" t="s">
        <v>2117</v>
      </c>
      <c r="W1" t="s">
        <v>118</v>
      </c>
      <c r="X1" t="s">
        <v>119</v>
      </c>
      <c r="Y1" s="11" t="s">
        <v>166</v>
      </c>
      <c r="Z1" t="s">
        <v>2197</v>
      </c>
      <c r="AA1" t="s">
        <v>6721</v>
      </c>
    </row>
    <row r="2" spans="1:27">
      <c r="A2" t="str">
        <f>VLOOKUP(AKORD[[#This Row],[NAZWISKO]],IMIE[],2,FALSE)</f>
        <v>P06 VALERY</v>
      </c>
      <c r="B2">
        <v>161659</v>
      </c>
      <c r="C2">
        <v>33</v>
      </c>
      <c r="D2">
        <v>14</v>
      </c>
      <c r="E2">
        <v>51</v>
      </c>
      <c r="F2" s="11">
        <v>45838</v>
      </c>
      <c r="G2" t="s">
        <v>2180</v>
      </c>
      <c r="H2" t="s">
        <v>7056</v>
      </c>
      <c r="I2" t="s">
        <v>7057</v>
      </c>
      <c r="J2" t="s">
        <v>7058</v>
      </c>
      <c r="K2" t="s">
        <v>7130</v>
      </c>
      <c r="L2" t="s">
        <v>7131</v>
      </c>
      <c r="M2" t="s">
        <v>7119</v>
      </c>
      <c r="N2" t="s">
        <v>7120</v>
      </c>
      <c r="O2" t="s">
        <v>181</v>
      </c>
      <c r="P2" t="s">
        <v>7059</v>
      </c>
      <c r="Q2" t="s">
        <v>7141</v>
      </c>
      <c r="R2">
        <v>1</v>
      </c>
      <c r="S2" s="11">
        <v>45838.31758101852</v>
      </c>
      <c r="T2" s="11">
        <v>45838.317627314813</v>
      </c>
      <c r="U2">
        <v>6.6666666666666666E-2</v>
      </c>
      <c r="V2">
        <v>0</v>
      </c>
      <c r="W2">
        <f>IFERROR(IF(AKORD[[#This Row],[CZAS]]=1,VLOOKUP(AKORD[[#This Row],[ZAMOWIENIA_SPEC_ID]]&amp;AKORD[[#This Row],[CZYNNOSCI_OPIS]],#REF!,5,FALSE),AKORD[[#This Row],[CZAS]]),1)</f>
        <v>51</v>
      </c>
      <c r="X2" t="str">
        <f>AKORD[[#This Row],[ZAMOWIENIA_SPEC_ID]]&amp;" "&amp;MID(AKORD[[#This Row],[NAZWA1_WG]],1,30)</f>
        <v xml:space="preserve">161659 OXYGEN [3,5]                  </v>
      </c>
      <c r="Y2" s="11">
        <f>AKORD[[#This Row],[DATA]]</f>
        <v>45838</v>
      </c>
      <c r="Z2" t="str">
        <f>LEFT(AKORD[[#This Row],[KOMISJA]],10)</f>
        <v>161659/OXY</v>
      </c>
      <c r="AA2">
        <f>WEEKNUM(AKORD[[#This Row],[DZIEN]],2)</f>
        <v>27</v>
      </c>
    </row>
    <row r="3" spans="1:27">
      <c r="A3" s="178" t="str">
        <f>VLOOKUP(AKORD[[#This Row],[NAZWISKO]],IMIE[],2,FALSE)</f>
        <v>P06 VALERY</v>
      </c>
      <c r="B3">
        <v>161660</v>
      </c>
      <c r="C3">
        <v>33</v>
      </c>
      <c r="D3">
        <v>14</v>
      </c>
      <c r="E3">
        <v>49</v>
      </c>
      <c r="F3" s="11">
        <v>45838</v>
      </c>
      <c r="G3" t="s">
        <v>2180</v>
      </c>
      <c r="H3" t="s">
        <v>7056</v>
      </c>
      <c r="I3" t="s">
        <v>7057</v>
      </c>
      <c r="J3" t="s">
        <v>7058</v>
      </c>
      <c r="K3" t="s">
        <v>7142</v>
      </c>
      <c r="L3" t="s">
        <v>7143</v>
      </c>
      <c r="M3" t="s">
        <v>7119</v>
      </c>
      <c r="N3" t="s">
        <v>7120</v>
      </c>
      <c r="O3" t="s">
        <v>181</v>
      </c>
      <c r="P3" t="s">
        <v>7059</v>
      </c>
      <c r="Q3" t="s">
        <v>7141</v>
      </c>
      <c r="R3">
        <v>1</v>
      </c>
      <c r="S3" s="11">
        <v>45838.317662037036</v>
      </c>
      <c r="T3" s="11">
        <v>45838.317673611113</v>
      </c>
      <c r="U3">
        <v>1.6666666666666666E-2</v>
      </c>
      <c r="V3">
        <v>0</v>
      </c>
      <c r="W3" s="178">
        <f>IFERROR(IF(AKORD[[#This Row],[CZAS]]=1,VLOOKUP(AKORD[[#This Row],[ZAMOWIENIA_SPEC_ID]]&amp;AKORD[[#This Row],[CZYNNOSCI_OPIS]],#REF!,5,FALSE),AKORD[[#This Row],[CZAS]]),1)</f>
        <v>49</v>
      </c>
      <c r="X3" s="178" t="str">
        <f>AKORD[[#This Row],[ZAMOWIENIA_SPEC_ID]]&amp;" "&amp;MID(AKORD[[#This Row],[NAZWA1_WG]],1,30)</f>
        <v xml:space="preserve">161660 OXYGEN [3]                    </v>
      </c>
      <c r="Y3" s="144">
        <f>AKORD[[#This Row],[DATA]]</f>
        <v>45838</v>
      </c>
      <c r="Z3" s="178" t="str">
        <f>LEFT(AKORD[[#This Row],[KOMISJA]],10)</f>
        <v>161659/OXY</v>
      </c>
      <c r="AA3" s="178">
        <f>WEEKNUM(AKORD[[#This Row],[DZIEN]],2)</f>
        <v>27</v>
      </c>
    </row>
    <row r="4" spans="1:27">
      <c r="A4" s="178" t="str">
        <f>VLOOKUP(AKORD[[#This Row],[NAZWISKO]],IMIE[],2,FALSE)</f>
        <v>T02 RADOSŁAW KRYSZTOPA</v>
      </c>
      <c r="B4">
        <v>160360</v>
      </c>
      <c r="C4">
        <v>13</v>
      </c>
      <c r="D4">
        <v>3</v>
      </c>
      <c r="E4">
        <v>17</v>
      </c>
      <c r="F4" s="11">
        <v>45838</v>
      </c>
      <c r="G4" t="s">
        <v>2125</v>
      </c>
      <c r="H4" t="s">
        <v>2166</v>
      </c>
      <c r="I4" t="s">
        <v>2167</v>
      </c>
      <c r="J4" t="s">
        <v>2120</v>
      </c>
      <c r="K4" t="s">
        <v>443</v>
      </c>
      <c r="L4" t="s">
        <v>443</v>
      </c>
      <c r="M4" t="s">
        <v>7144</v>
      </c>
      <c r="N4" t="s">
        <v>278</v>
      </c>
      <c r="O4" t="s">
        <v>181</v>
      </c>
      <c r="P4" t="s">
        <v>2121</v>
      </c>
      <c r="Q4" t="s">
        <v>7145</v>
      </c>
      <c r="R4">
        <v>1</v>
      </c>
      <c r="S4" s="11">
        <v>45835.616840277777</v>
      </c>
      <c r="T4" s="11">
        <v>45838.335682870369</v>
      </c>
      <c r="U4">
        <v>3915.1333333333337</v>
      </c>
      <c r="V4">
        <v>0</v>
      </c>
      <c r="W4" s="178">
        <f>IFERROR(IF(AKORD[[#This Row],[CZAS]]=1,VLOOKUP(AKORD[[#This Row],[ZAMOWIENIA_SPEC_ID]]&amp;AKORD[[#This Row],[CZYNNOSCI_OPIS]],#REF!,5,FALSE),AKORD[[#This Row],[CZAS]]),1)</f>
        <v>17</v>
      </c>
      <c r="X4" s="178" t="str">
        <f>AKORD[[#This Row],[ZAMOWIENIA_SPEC_ID]]&amp;" "&amp;MID(AKORD[[#This Row],[NAZWA1_WG]],1,30)</f>
        <v xml:space="preserve">160360 SAMOA P100x82                 </v>
      </c>
      <c r="Y4" s="144">
        <f>AKORD[[#This Row],[DATA]]</f>
        <v>45838</v>
      </c>
      <c r="Z4" s="178" t="str">
        <f>LEFT(AKORD[[#This Row],[KOMISJA]],10)</f>
        <v>160360/SAM</v>
      </c>
      <c r="AA4" s="178">
        <f>WEEKNUM(AKORD[[#This Row],[DZIEN]],2)</f>
        <v>27</v>
      </c>
    </row>
    <row r="5" spans="1:27">
      <c r="A5" s="178" t="str">
        <f>VLOOKUP(AKORD[[#This Row],[NAZWISKO]],IMIE[],2,FALSE)</f>
        <v>T02 RADOSŁAW KRYSZTOPA</v>
      </c>
      <c r="B5">
        <v>160360</v>
      </c>
      <c r="C5">
        <v>13</v>
      </c>
      <c r="D5">
        <v>3</v>
      </c>
      <c r="E5">
        <v>4</v>
      </c>
      <c r="F5" s="11">
        <v>45838</v>
      </c>
      <c r="G5" t="s">
        <v>2125</v>
      </c>
      <c r="H5" t="s">
        <v>2166</v>
      </c>
      <c r="I5" t="s">
        <v>2167</v>
      </c>
      <c r="J5" t="s">
        <v>2120</v>
      </c>
      <c r="K5" t="s">
        <v>443</v>
      </c>
      <c r="L5" t="s">
        <v>443</v>
      </c>
      <c r="M5" t="s">
        <v>7144</v>
      </c>
      <c r="N5" t="s">
        <v>278</v>
      </c>
      <c r="O5" t="s">
        <v>7069</v>
      </c>
      <c r="P5" t="s">
        <v>2121</v>
      </c>
      <c r="Q5" t="s">
        <v>7145</v>
      </c>
      <c r="R5">
        <v>1</v>
      </c>
      <c r="S5" s="11">
        <v>45835.616840277777</v>
      </c>
      <c r="T5" s="11">
        <v>45838.335682870369</v>
      </c>
      <c r="U5">
        <v>3915.1333333333337</v>
      </c>
      <c r="V5">
        <v>0</v>
      </c>
      <c r="W5" s="178">
        <f>IFERROR(IF(AKORD[[#This Row],[CZAS]]=1,VLOOKUP(AKORD[[#This Row],[ZAMOWIENIA_SPEC_ID]]&amp;AKORD[[#This Row],[CZYNNOSCI_OPIS]],#REF!,5,FALSE),AKORD[[#This Row],[CZAS]]),1)</f>
        <v>4</v>
      </c>
      <c r="X5" s="178" t="str">
        <f>AKORD[[#This Row],[ZAMOWIENIA_SPEC_ID]]&amp;" "&amp;MID(AKORD[[#This Row],[NAZWA1_WG]],1,30)</f>
        <v xml:space="preserve">160360 SAMOA P100x82                 </v>
      </c>
      <c r="Y5" s="144">
        <f>AKORD[[#This Row],[DATA]]</f>
        <v>45838</v>
      </c>
      <c r="Z5" s="178" t="str">
        <f>LEFT(AKORD[[#This Row],[KOMISJA]],10)</f>
        <v>160360/SAM</v>
      </c>
      <c r="AA5" s="178">
        <f>WEEKNUM(AKORD[[#This Row],[DZIEN]],2)</f>
        <v>27</v>
      </c>
    </row>
    <row r="6" spans="1:27">
      <c r="A6" s="178" t="str">
        <f>VLOOKUP(AKORD[[#This Row],[NAZWISKO]],IMIE[],2,FALSE)</f>
        <v>T02 RADOSŁAW KRYSZTOPA</v>
      </c>
      <c r="B6">
        <v>160361</v>
      </c>
      <c r="C6">
        <v>13</v>
      </c>
      <c r="D6">
        <v>3</v>
      </c>
      <c r="E6">
        <v>17</v>
      </c>
      <c r="F6" s="11">
        <v>45838</v>
      </c>
      <c r="G6" t="s">
        <v>2125</v>
      </c>
      <c r="H6" t="s">
        <v>2166</v>
      </c>
      <c r="I6" t="s">
        <v>2167</v>
      </c>
      <c r="J6" t="s">
        <v>2120</v>
      </c>
      <c r="K6" t="s">
        <v>443</v>
      </c>
      <c r="L6" t="s">
        <v>443</v>
      </c>
      <c r="M6" t="s">
        <v>7144</v>
      </c>
      <c r="N6" t="s">
        <v>278</v>
      </c>
      <c r="O6" t="s">
        <v>181</v>
      </c>
      <c r="P6" t="s">
        <v>2121</v>
      </c>
      <c r="Q6" t="s">
        <v>7145</v>
      </c>
      <c r="R6">
        <v>1</v>
      </c>
      <c r="S6" s="11">
        <v>45835.616863425923</v>
      </c>
      <c r="T6" s="11">
        <v>45838.335694444446</v>
      </c>
      <c r="U6">
        <v>3915.1166666666668</v>
      </c>
      <c r="V6">
        <v>0</v>
      </c>
      <c r="W6" s="178">
        <f>IFERROR(IF(AKORD[[#This Row],[CZAS]]=1,VLOOKUP(AKORD[[#This Row],[ZAMOWIENIA_SPEC_ID]]&amp;AKORD[[#This Row],[CZYNNOSCI_OPIS]],#REF!,5,FALSE),AKORD[[#This Row],[CZAS]]),1)</f>
        <v>17</v>
      </c>
      <c r="X6" s="178" t="str">
        <f>AKORD[[#This Row],[ZAMOWIENIA_SPEC_ID]]&amp;" "&amp;MID(AKORD[[#This Row],[NAZWA1_WG]],1,30)</f>
        <v xml:space="preserve">160361 SAMOA P100x82                 </v>
      </c>
      <c r="Y6" s="144">
        <f>AKORD[[#This Row],[DATA]]</f>
        <v>45838</v>
      </c>
      <c r="Z6" s="178" t="str">
        <f>LEFT(AKORD[[#This Row],[KOMISJA]],10)</f>
        <v>160360/SAM</v>
      </c>
      <c r="AA6" s="178">
        <f>WEEKNUM(AKORD[[#This Row],[DZIEN]],2)</f>
        <v>27</v>
      </c>
    </row>
    <row r="7" spans="1:27">
      <c r="A7" s="178" t="str">
        <f>VLOOKUP(AKORD[[#This Row],[NAZWISKO]],IMIE[],2,FALSE)</f>
        <v>T02 RADOSŁAW KRYSZTOPA</v>
      </c>
      <c r="B7">
        <v>160361</v>
      </c>
      <c r="C7">
        <v>13</v>
      </c>
      <c r="D7">
        <v>3</v>
      </c>
      <c r="E7">
        <v>4</v>
      </c>
      <c r="F7" s="11">
        <v>45838</v>
      </c>
      <c r="G7" t="s">
        <v>2125</v>
      </c>
      <c r="H7" t="s">
        <v>2166</v>
      </c>
      <c r="I7" t="s">
        <v>2167</v>
      </c>
      <c r="J7" t="s">
        <v>2120</v>
      </c>
      <c r="K7" t="s">
        <v>443</v>
      </c>
      <c r="L7" t="s">
        <v>443</v>
      </c>
      <c r="M7" t="s">
        <v>7144</v>
      </c>
      <c r="N7" t="s">
        <v>278</v>
      </c>
      <c r="O7" t="s">
        <v>7069</v>
      </c>
      <c r="P7" t="s">
        <v>2121</v>
      </c>
      <c r="Q7" t="s">
        <v>7145</v>
      </c>
      <c r="R7">
        <v>1</v>
      </c>
      <c r="S7" s="11">
        <v>45835.616863425923</v>
      </c>
      <c r="T7" s="11">
        <v>45838.335694444446</v>
      </c>
      <c r="U7">
        <v>3915.1166666666668</v>
      </c>
      <c r="V7">
        <v>0</v>
      </c>
      <c r="W7" s="178">
        <f>IFERROR(IF(AKORD[[#This Row],[CZAS]]=1,VLOOKUP(AKORD[[#This Row],[ZAMOWIENIA_SPEC_ID]]&amp;AKORD[[#This Row],[CZYNNOSCI_OPIS]],#REF!,5,FALSE),AKORD[[#This Row],[CZAS]]),1)</f>
        <v>4</v>
      </c>
      <c r="X7" s="178" t="str">
        <f>AKORD[[#This Row],[ZAMOWIENIA_SPEC_ID]]&amp;" "&amp;MID(AKORD[[#This Row],[NAZWA1_WG]],1,30)</f>
        <v xml:space="preserve">160361 SAMOA P100x82                 </v>
      </c>
      <c r="Y7" s="144">
        <f>AKORD[[#This Row],[DATA]]</f>
        <v>45838</v>
      </c>
      <c r="Z7" s="178" t="str">
        <f>LEFT(AKORD[[#This Row],[KOMISJA]],10)</f>
        <v>160360/SAM</v>
      </c>
      <c r="AA7" s="178">
        <f>WEEKNUM(AKORD[[#This Row],[DZIEN]],2)</f>
        <v>27</v>
      </c>
    </row>
    <row r="8" spans="1:27">
      <c r="A8" s="178" t="str">
        <f>VLOOKUP(AKORD[[#This Row],[NAZWISKO]],IMIE[],2,FALSE)</f>
        <v>T02 RADOSŁAW KRYSZTOPA</v>
      </c>
      <c r="B8">
        <v>160362</v>
      </c>
      <c r="C8">
        <v>13</v>
      </c>
      <c r="D8">
        <v>3</v>
      </c>
      <c r="E8">
        <v>17</v>
      </c>
      <c r="F8" s="11">
        <v>45838</v>
      </c>
      <c r="G8" t="s">
        <v>2125</v>
      </c>
      <c r="H8" t="s">
        <v>2166</v>
      </c>
      <c r="I8" t="s">
        <v>2167</v>
      </c>
      <c r="J8" t="s">
        <v>2120</v>
      </c>
      <c r="K8" t="s">
        <v>443</v>
      </c>
      <c r="L8" t="s">
        <v>443</v>
      </c>
      <c r="M8" t="s">
        <v>7144</v>
      </c>
      <c r="N8" t="s">
        <v>278</v>
      </c>
      <c r="O8" t="s">
        <v>181</v>
      </c>
      <c r="P8" t="s">
        <v>2121</v>
      </c>
      <c r="Q8" t="s">
        <v>7145</v>
      </c>
      <c r="R8">
        <v>1</v>
      </c>
      <c r="S8" s="11">
        <v>45835.616875</v>
      </c>
      <c r="T8" s="11">
        <v>45838.335717592592</v>
      </c>
      <c r="U8">
        <v>3915.1333333333337</v>
      </c>
      <c r="V8">
        <v>0</v>
      </c>
      <c r="W8" s="178">
        <f>IFERROR(IF(AKORD[[#This Row],[CZAS]]=1,VLOOKUP(AKORD[[#This Row],[ZAMOWIENIA_SPEC_ID]]&amp;AKORD[[#This Row],[CZYNNOSCI_OPIS]],#REF!,5,FALSE),AKORD[[#This Row],[CZAS]]),1)</f>
        <v>17</v>
      </c>
      <c r="X8" s="178" t="str">
        <f>AKORD[[#This Row],[ZAMOWIENIA_SPEC_ID]]&amp;" "&amp;MID(AKORD[[#This Row],[NAZWA1_WG]],1,30)</f>
        <v xml:space="preserve">160362 SAMOA P100x82                 </v>
      </c>
      <c r="Y8" s="144">
        <f>AKORD[[#This Row],[DATA]]</f>
        <v>45838</v>
      </c>
      <c r="Z8" s="178" t="str">
        <f>LEFT(AKORD[[#This Row],[KOMISJA]],10)</f>
        <v>160360/SAM</v>
      </c>
      <c r="AA8" s="178">
        <f>WEEKNUM(AKORD[[#This Row],[DZIEN]],2)</f>
        <v>27</v>
      </c>
    </row>
    <row r="9" spans="1:27">
      <c r="A9" s="178" t="str">
        <f>VLOOKUP(AKORD[[#This Row],[NAZWISKO]],IMIE[],2,FALSE)</f>
        <v>T02 RADOSŁAW KRYSZTOPA</v>
      </c>
      <c r="B9">
        <v>160362</v>
      </c>
      <c r="C9">
        <v>13</v>
      </c>
      <c r="D9">
        <v>3</v>
      </c>
      <c r="E9">
        <v>4</v>
      </c>
      <c r="F9" s="11">
        <v>45838</v>
      </c>
      <c r="G9" t="s">
        <v>2125</v>
      </c>
      <c r="H9" t="s">
        <v>2166</v>
      </c>
      <c r="I9" t="s">
        <v>2167</v>
      </c>
      <c r="J9" t="s">
        <v>2120</v>
      </c>
      <c r="K9" t="s">
        <v>443</v>
      </c>
      <c r="L9" t="s">
        <v>443</v>
      </c>
      <c r="M9" t="s">
        <v>7144</v>
      </c>
      <c r="N9" t="s">
        <v>278</v>
      </c>
      <c r="O9" t="s">
        <v>7069</v>
      </c>
      <c r="P9" t="s">
        <v>2121</v>
      </c>
      <c r="Q9" t="s">
        <v>7145</v>
      </c>
      <c r="R9">
        <v>1</v>
      </c>
      <c r="S9" s="11">
        <v>45835.616875</v>
      </c>
      <c r="T9" s="11">
        <v>45838.335717592592</v>
      </c>
      <c r="U9">
        <v>3915.1333333333337</v>
      </c>
      <c r="V9">
        <v>0</v>
      </c>
      <c r="W9" s="178">
        <f>IFERROR(IF(AKORD[[#This Row],[CZAS]]=1,VLOOKUP(AKORD[[#This Row],[ZAMOWIENIA_SPEC_ID]]&amp;AKORD[[#This Row],[CZYNNOSCI_OPIS]],#REF!,5,FALSE),AKORD[[#This Row],[CZAS]]),1)</f>
        <v>4</v>
      </c>
      <c r="X9" s="178" t="str">
        <f>AKORD[[#This Row],[ZAMOWIENIA_SPEC_ID]]&amp;" "&amp;MID(AKORD[[#This Row],[NAZWA1_WG]],1,30)</f>
        <v xml:space="preserve">160362 SAMOA P100x82                 </v>
      </c>
      <c r="Y9" s="144">
        <f>AKORD[[#This Row],[DATA]]</f>
        <v>45838</v>
      </c>
      <c r="Z9" s="178" t="str">
        <f>LEFT(AKORD[[#This Row],[KOMISJA]],10)</f>
        <v>160360/SAM</v>
      </c>
      <c r="AA9" s="178">
        <f>WEEKNUM(AKORD[[#This Row],[DZIEN]],2)</f>
        <v>27</v>
      </c>
    </row>
    <row r="10" spans="1:27">
      <c r="A10" s="178" t="str">
        <f>VLOOKUP(AKORD[[#This Row],[NAZWISKO]],IMIE[],2,FALSE)</f>
        <v>T02 RADOSŁAW KRYSZTOPA</v>
      </c>
      <c r="B10">
        <v>160363</v>
      </c>
      <c r="C10">
        <v>13</v>
      </c>
      <c r="D10">
        <v>3</v>
      </c>
      <c r="E10">
        <v>17</v>
      </c>
      <c r="F10" s="11">
        <v>45838</v>
      </c>
      <c r="G10" t="s">
        <v>2125</v>
      </c>
      <c r="H10" t="s">
        <v>2166</v>
      </c>
      <c r="I10" t="s">
        <v>2167</v>
      </c>
      <c r="J10" t="s">
        <v>2120</v>
      </c>
      <c r="K10" t="s">
        <v>443</v>
      </c>
      <c r="L10" t="s">
        <v>443</v>
      </c>
      <c r="M10" t="s">
        <v>7144</v>
      </c>
      <c r="N10" t="s">
        <v>278</v>
      </c>
      <c r="O10" t="s">
        <v>181</v>
      </c>
      <c r="P10" t="s">
        <v>2121</v>
      </c>
      <c r="Q10" t="s">
        <v>7145</v>
      </c>
      <c r="R10">
        <v>1</v>
      </c>
      <c r="S10" s="11">
        <v>45835.616898148146</v>
      </c>
      <c r="T10" s="11">
        <v>45838.335740740738</v>
      </c>
      <c r="U10">
        <v>3915.1333333333337</v>
      </c>
      <c r="V10">
        <v>0</v>
      </c>
      <c r="W10" s="178">
        <f>IFERROR(IF(AKORD[[#This Row],[CZAS]]=1,VLOOKUP(AKORD[[#This Row],[ZAMOWIENIA_SPEC_ID]]&amp;AKORD[[#This Row],[CZYNNOSCI_OPIS]],#REF!,5,FALSE),AKORD[[#This Row],[CZAS]]),1)</f>
        <v>17</v>
      </c>
      <c r="X10" s="178" t="str">
        <f>AKORD[[#This Row],[ZAMOWIENIA_SPEC_ID]]&amp;" "&amp;MID(AKORD[[#This Row],[NAZWA1_WG]],1,30)</f>
        <v xml:space="preserve">160363 SAMOA P100x82                 </v>
      </c>
      <c r="Y10" s="144">
        <f>AKORD[[#This Row],[DATA]]</f>
        <v>45838</v>
      </c>
      <c r="Z10" s="178" t="str">
        <f>LEFT(AKORD[[#This Row],[KOMISJA]],10)</f>
        <v>160360/SAM</v>
      </c>
      <c r="AA10" s="178">
        <f>WEEKNUM(AKORD[[#This Row],[DZIEN]],2)</f>
        <v>27</v>
      </c>
    </row>
    <row r="11" spans="1:27">
      <c r="A11" s="178" t="str">
        <f>VLOOKUP(AKORD[[#This Row],[NAZWISKO]],IMIE[],2,FALSE)</f>
        <v>T02 RADOSŁAW KRYSZTOPA</v>
      </c>
      <c r="B11">
        <v>160363</v>
      </c>
      <c r="C11">
        <v>13</v>
      </c>
      <c r="D11">
        <v>3</v>
      </c>
      <c r="E11">
        <v>4</v>
      </c>
      <c r="F11" s="11">
        <v>45838</v>
      </c>
      <c r="G11" t="s">
        <v>2125</v>
      </c>
      <c r="H11" t="s">
        <v>2166</v>
      </c>
      <c r="I11" t="s">
        <v>2167</v>
      </c>
      <c r="J11" t="s">
        <v>2120</v>
      </c>
      <c r="K11" t="s">
        <v>443</v>
      </c>
      <c r="L11" t="s">
        <v>443</v>
      </c>
      <c r="M11" t="s">
        <v>7144</v>
      </c>
      <c r="N11" t="s">
        <v>278</v>
      </c>
      <c r="O11" t="s">
        <v>7069</v>
      </c>
      <c r="P11" t="s">
        <v>2121</v>
      </c>
      <c r="Q11" t="s">
        <v>7145</v>
      </c>
      <c r="R11">
        <v>1</v>
      </c>
      <c r="S11" s="11">
        <v>45835.616898148146</v>
      </c>
      <c r="T11" s="11">
        <v>45838.335740740738</v>
      </c>
      <c r="U11">
        <v>3915.1333333333337</v>
      </c>
      <c r="V11">
        <v>0</v>
      </c>
      <c r="W11" s="178">
        <f>IFERROR(IF(AKORD[[#This Row],[CZAS]]=1,VLOOKUP(AKORD[[#This Row],[ZAMOWIENIA_SPEC_ID]]&amp;AKORD[[#This Row],[CZYNNOSCI_OPIS]],#REF!,5,FALSE),AKORD[[#This Row],[CZAS]]),1)</f>
        <v>4</v>
      </c>
      <c r="X11" s="178" t="str">
        <f>AKORD[[#This Row],[ZAMOWIENIA_SPEC_ID]]&amp;" "&amp;MID(AKORD[[#This Row],[NAZWA1_WG]],1,30)</f>
        <v xml:space="preserve">160363 SAMOA P100x82                 </v>
      </c>
      <c r="Y11" s="144">
        <f>AKORD[[#This Row],[DATA]]</f>
        <v>45838</v>
      </c>
      <c r="Z11" s="178" t="str">
        <f>LEFT(AKORD[[#This Row],[KOMISJA]],10)</f>
        <v>160360/SAM</v>
      </c>
      <c r="AA11" s="178">
        <f>WEEKNUM(AKORD[[#This Row],[DZIEN]],2)</f>
        <v>27</v>
      </c>
    </row>
    <row r="12" spans="1:27">
      <c r="A12" s="178" t="str">
        <f>VLOOKUP(AKORD[[#This Row],[NAZWISKO]],IMIE[],2,FALSE)</f>
        <v>T02 RADOSŁAW KRYSZTOPA</v>
      </c>
      <c r="B12">
        <v>160364</v>
      </c>
      <c r="C12">
        <v>13</v>
      </c>
      <c r="D12">
        <v>3</v>
      </c>
      <c r="E12">
        <v>17</v>
      </c>
      <c r="F12" s="11">
        <v>45838</v>
      </c>
      <c r="G12" t="s">
        <v>2125</v>
      </c>
      <c r="H12" t="s">
        <v>2166</v>
      </c>
      <c r="I12" t="s">
        <v>2167</v>
      </c>
      <c r="J12" t="s">
        <v>2120</v>
      </c>
      <c r="K12" t="s">
        <v>443</v>
      </c>
      <c r="L12" t="s">
        <v>443</v>
      </c>
      <c r="M12" t="s">
        <v>7144</v>
      </c>
      <c r="N12" t="s">
        <v>278</v>
      </c>
      <c r="O12" t="s">
        <v>181</v>
      </c>
      <c r="P12" t="s">
        <v>2121</v>
      </c>
      <c r="Q12" t="s">
        <v>7145</v>
      </c>
      <c r="R12">
        <v>1</v>
      </c>
      <c r="S12" s="11">
        <v>45835.6169212963</v>
      </c>
      <c r="T12" s="11">
        <v>45838.335763888892</v>
      </c>
      <c r="U12">
        <v>3915.1333333333337</v>
      </c>
      <c r="V12">
        <v>0</v>
      </c>
      <c r="W12" s="178">
        <f>IFERROR(IF(AKORD[[#This Row],[CZAS]]=1,VLOOKUP(AKORD[[#This Row],[ZAMOWIENIA_SPEC_ID]]&amp;AKORD[[#This Row],[CZYNNOSCI_OPIS]],#REF!,5,FALSE),AKORD[[#This Row],[CZAS]]),1)</f>
        <v>17</v>
      </c>
      <c r="X12" s="178" t="str">
        <f>AKORD[[#This Row],[ZAMOWIENIA_SPEC_ID]]&amp;" "&amp;MID(AKORD[[#This Row],[NAZWA1_WG]],1,30)</f>
        <v xml:space="preserve">160364 SAMOA P100x82                 </v>
      </c>
      <c r="Y12" s="144">
        <f>AKORD[[#This Row],[DATA]]</f>
        <v>45838</v>
      </c>
      <c r="Z12" s="178" t="str">
        <f>LEFT(AKORD[[#This Row],[KOMISJA]],10)</f>
        <v>160360/SAM</v>
      </c>
      <c r="AA12" s="178">
        <f>WEEKNUM(AKORD[[#This Row],[DZIEN]],2)</f>
        <v>27</v>
      </c>
    </row>
    <row r="13" spans="1:27">
      <c r="A13" s="178" t="str">
        <f>VLOOKUP(AKORD[[#This Row],[NAZWISKO]],IMIE[],2,FALSE)</f>
        <v>T02 RADOSŁAW KRYSZTOPA</v>
      </c>
      <c r="B13">
        <v>160364</v>
      </c>
      <c r="C13">
        <v>13</v>
      </c>
      <c r="D13">
        <v>3</v>
      </c>
      <c r="E13">
        <v>4</v>
      </c>
      <c r="F13" s="11">
        <v>45838</v>
      </c>
      <c r="G13" t="s">
        <v>2125</v>
      </c>
      <c r="H13" t="s">
        <v>2166</v>
      </c>
      <c r="I13" t="s">
        <v>2167</v>
      </c>
      <c r="J13" t="s">
        <v>2120</v>
      </c>
      <c r="K13" t="s">
        <v>443</v>
      </c>
      <c r="L13" t="s">
        <v>443</v>
      </c>
      <c r="M13" t="s">
        <v>7144</v>
      </c>
      <c r="N13" t="s">
        <v>278</v>
      </c>
      <c r="O13" t="s">
        <v>7069</v>
      </c>
      <c r="P13" t="s">
        <v>2121</v>
      </c>
      <c r="Q13" t="s">
        <v>7145</v>
      </c>
      <c r="R13">
        <v>1</v>
      </c>
      <c r="S13" s="11">
        <v>45835.6169212963</v>
      </c>
      <c r="T13" s="11">
        <v>45838.335763888892</v>
      </c>
      <c r="U13">
        <v>3915.1333333333337</v>
      </c>
      <c r="V13">
        <v>0</v>
      </c>
      <c r="W13" s="178">
        <f>IFERROR(IF(AKORD[[#This Row],[CZAS]]=1,VLOOKUP(AKORD[[#This Row],[ZAMOWIENIA_SPEC_ID]]&amp;AKORD[[#This Row],[CZYNNOSCI_OPIS]],#REF!,5,FALSE),AKORD[[#This Row],[CZAS]]),1)</f>
        <v>4</v>
      </c>
      <c r="X13" s="178" t="str">
        <f>AKORD[[#This Row],[ZAMOWIENIA_SPEC_ID]]&amp;" "&amp;MID(AKORD[[#This Row],[NAZWA1_WG]],1,30)</f>
        <v xml:space="preserve">160364 SAMOA P100x82                 </v>
      </c>
      <c r="Y13" s="144">
        <f>AKORD[[#This Row],[DATA]]</f>
        <v>45838</v>
      </c>
      <c r="Z13" s="178" t="str">
        <f>LEFT(AKORD[[#This Row],[KOMISJA]],10)</f>
        <v>160360/SAM</v>
      </c>
      <c r="AA13" s="178">
        <f>WEEKNUM(AKORD[[#This Row],[DZIEN]],2)</f>
        <v>27</v>
      </c>
    </row>
    <row r="14" spans="1:27">
      <c r="A14" s="178" t="str">
        <f>VLOOKUP(AKORD[[#This Row],[NAZWISKO]],IMIE[],2,FALSE)</f>
        <v>T10 KAMIL PERKOWSKI</v>
      </c>
      <c r="B14">
        <v>161282</v>
      </c>
      <c r="C14">
        <v>27</v>
      </c>
      <c r="D14">
        <v>3</v>
      </c>
      <c r="E14">
        <v>74</v>
      </c>
      <c r="F14" s="11">
        <v>45838</v>
      </c>
      <c r="G14" t="s">
        <v>2252</v>
      </c>
      <c r="H14" t="s">
        <v>2166</v>
      </c>
      <c r="I14" t="s">
        <v>2167</v>
      </c>
      <c r="J14" t="s">
        <v>2120</v>
      </c>
      <c r="K14" t="s">
        <v>7146</v>
      </c>
      <c r="L14" t="s">
        <v>7121</v>
      </c>
      <c r="M14" t="s">
        <v>7104</v>
      </c>
      <c r="N14" t="s">
        <v>7066</v>
      </c>
      <c r="O14" t="s">
        <v>7067</v>
      </c>
      <c r="P14" t="s">
        <v>2121</v>
      </c>
      <c r="Q14" t="s">
        <v>7147</v>
      </c>
      <c r="R14">
        <v>1</v>
      </c>
      <c r="S14" s="11">
        <v>45838.301192129627</v>
      </c>
      <c r="T14" s="11">
        <v>45838.35564814815</v>
      </c>
      <c r="U14">
        <v>78.416666666666671</v>
      </c>
      <c r="V14">
        <v>0</v>
      </c>
      <c r="W14" s="178">
        <f>IFERROR(IF(AKORD[[#This Row],[CZAS]]=1,VLOOKUP(AKORD[[#This Row],[ZAMOWIENIA_SPEC_ID]]&amp;AKORD[[#This Row],[CZYNNOSCI_OPIS]],#REF!,5,FALSE),AKORD[[#This Row],[CZAS]]),1)</f>
        <v>74</v>
      </c>
      <c r="X14" s="178" t="str">
        <f>AKORD[[#This Row],[ZAMOWIENIA_SPEC_ID]]&amp;" "&amp;MID(AKORD[[#This Row],[NAZWA1_WG]],1,30)</f>
        <v xml:space="preserve">161282 MISTRAL 3,5N                  </v>
      </c>
      <c r="Y14" s="144">
        <f>AKORD[[#This Row],[DATA]]</f>
        <v>45838</v>
      </c>
      <c r="Z14" s="178" t="str">
        <f>LEFT(AKORD[[#This Row],[KOMISJA]],10)</f>
        <v>161282/MIS</v>
      </c>
      <c r="AA14" s="178">
        <f>WEEKNUM(AKORD[[#This Row],[DZIEN]],2)</f>
        <v>27</v>
      </c>
    </row>
    <row r="15" spans="1:27">
      <c r="A15" s="178" t="str">
        <f>VLOOKUP(AKORD[[#This Row],[NAZWISKO]],IMIE[],2,FALSE)</f>
        <v>T10 KAMIL PERKOWSKI</v>
      </c>
      <c r="B15">
        <v>161283</v>
      </c>
      <c r="C15">
        <v>27</v>
      </c>
      <c r="D15">
        <v>3</v>
      </c>
      <c r="E15">
        <v>70</v>
      </c>
      <c r="F15" s="11">
        <v>45838</v>
      </c>
      <c r="G15" t="s">
        <v>2252</v>
      </c>
      <c r="H15" t="s">
        <v>2166</v>
      </c>
      <c r="I15" t="s">
        <v>2167</v>
      </c>
      <c r="J15" t="s">
        <v>2120</v>
      </c>
      <c r="K15" t="s">
        <v>7148</v>
      </c>
      <c r="L15" t="s">
        <v>7149</v>
      </c>
      <c r="M15" t="s">
        <v>7104</v>
      </c>
      <c r="N15" t="s">
        <v>7066</v>
      </c>
      <c r="O15" t="s">
        <v>7067</v>
      </c>
      <c r="P15" t="s">
        <v>2121</v>
      </c>
      <c r="Q15" t="s">
        <v>7147</v>
      </c>
      <c r="R15">
        <v>1</v>
      </c>
      <c r="S15" s="11">
        <v>45838.301157407404</v>
      </c>
      <c r="T15" s="11">
        <v>45838.355671296296</v>
      </c>
      <c r="U15">
        <v>78.5</v>
      </c>
      <c r="V15">
        <v>0</v>
      </c>
      <c r="W15" s="178">
        <f>IFERROR(IF(AKORD[[#This Row],[CZAS]]=1,VLOOKUP(AKORD[[#This Row],[ZAMOWIENIA_SPEC_ID]]&amp;AKORD[[#This Row],[CZYNNOSCI_OPIS]],#REF!,5,FALSE),AKORD[[#This Row],[CZAS]]),1)</f>
        <v>70</v>
      </c>
      <c r="X15" s="178" t="str">
        <f>AKORD[[#This Row],[ZAMOWIENIA_SPEC_ID]]&amp;" "&amp;MID(AKORD[[#This Row],[NAZWA1_WG]],1,30)</f>
        <v xml:space="preserve">161283 MISTRAL 3]                    </v>
      </c>
      <c r="Y15" s="144">
        <f>AKORD[[#This Row],[DATA]]</f>
        <v>45838</v>
      </c>
      <c r="Z15" s="178" t="str">
        <f>LEFT(AKORD[[#This Row],[KOMISJA]],10)</f>
        <v>161282/MIS</v>
      </c>
      <c r="AA15" s="178">
        <f>WEEKNUM(AKORD[[#This Row],[DZIEN]],2)</f>
        <v>27</v>
      </c>
    </row>
    <row r="16" spans="1:27">
      <c r="A16" s="178" t="str">
        <f>VLOOKUP(AKORD[[#This Row],[NAZWISKO]],IMIE[],2,FALSE)</f>
        <v>T06 TOMASZ BAŁDYGA</v>
      </c>
      <c r="B16">
        <v>160524</v>
      </c>
      <c r="C16">
        <v>21</v>
      </c>
      <c r="D16">
        <v>3</v>
      </c>
      <c r="E16">
        <v>19</v>
      </c>
      <c r="F16" s="11">
        <v>45838</v>
      </c>
      <c r="G16" t="s">
        <v>2123</v>
      </c>
      <c r="H16" t="s">
        <v>2166</v>
      </c>
      <c r="I16" t="s">
        <v>2167</v>
      </c>
      <c r="J16" t="s">
        <v>2120</v>
      </c>
      <c r="K16" t="s">
        <v>7106</v>
      </c>
      <c r="L16" t="s">
        <v>7106</v>
      </c>
      <c r="M16" t="s">
        <v>7070</v>
      </c>
      <c r="N16" t="s">
        <v>7087</v>
      </c>
      <c r="O16" t="s">
        <v>7053</v>
      </c>
      <c r="P16" t="s">
        <v>2121</v>
      </c>
      <c r="Q16" t="s">
        <v>7150</v>
      </c>
      <c r="R16">
        <v>1</v>
      </c>
      <c r="S16" s="11">
        <v>45835.627511574072</v>
      </c>
      <c r="T16" s="11">
        <v>45838.37740740741</v>
      </c>
      <c r="U16">
        <v>3959.8500000000004</v>
      </c>
      <c r="V16">
        <v>0</v>
      </c>
      <c r="W16" s="178">
        <f>IFERROR(IF(AKORD[[#This Row],[CZAS]]=1,VLOOKUP(AKORD[[#This Row],[ZAMOWIENIA_SPEC_ID]]&amp;AKORD[[#This Row],[CZYNNOSCI_OPIS]],#REF!,5,FALSE),AKORD[[#This Row],[CZAS]]),1)</f>
        <v>19</v>
      </c>
      <c r="X16" s="178" t="str">
        <f>AKORD[[#This Row],[ZAMOWIENIA_SPEC_ID]]&amp;" "&amp;MID(AKORD[[#This Row],[NAZWA1_WG]],1,30)</f>
        <v xml:space="preserve">160524 WILLOW P82x82                 </v>
      </c>
      <c r="Y16" s="144">
        <f>AKORD[[#This Row],[DATA]]</f>
        <v>45838</v>
      </c>
      <c r="Z16" s="178" t="str">
        <f>LEFT(AKORD[[#This Row],[KOMISJA]],10)</f>
        <v>160523/WIL</v>
      </c>
      <c r="AA16" s="178">
        <f>WEEKNUM(AKORD[[#This Row],[DZIEN]],2)</f>
        <v>27</v>
      </c>
    </row>
    <row r="17" spans="1:27">
      <c r="A17" s="178" t="str">
        <f>VLOOKUP(AKORD[[#This Row],[NAZWISKO]],IMIE[],2,FALSE)</f>
        <v>T06 TOMASZ BAŁDYGA</v>
      </c>
      <c r="B17">
        <v>160523</v>
      </c>
      <c r="C17">
        <v>21</v>
      </c>
      <c r="D17">
        <v>3</v>
      </c>
      <c r="E17">
        <v>102</v>
      </c>
      <c r="F17" s="11">
        <v>45838</v>
      </c>
      <c r="G17" t="s">
        <v>2123</v>
      </c>
      <c r="H17" t="s">
        <v>2166</v>
      </c>
      <c r="I17" t="s">
        <v>2167</v>
      </c>
      <c r="J17" t="s">
        <v>2120</v>
      </c>
      <c r="K17" t="s">
        <v>7151</v>
      </c>
      <c r="L17" t="s">
        <v>7151</v>
      </c>
      <c r="M17" t="s">
        <v>7070</v>
      </c>
      <c r="N17" t="s">
        <v>7087</v>
      </c>
      <c r="O17" t="s">
        <v>7053</v>
      </c>
      <c r="P17" t="s">
        <v>2121</v>
      </c>
      <c r="Q17" t="s">
        <v>7150</v>
      </c>
      <c r="R17">
        <v>1</v>
      </c>
      <c r="S17" s="11">
        <v>45835.627546296295</v>
      </c>
      <c r="T17" s="11">
        <v>45838.377442129633</v>
      </c>
      <c r="U17">
        <v>3959.8500000000004</v>
      </c>
      <c r="V17">
        <v>0</v>
      </c>
      <c r="W17" s="178">
        <f>IFERROR(IF(AKORD[[#This Row],[CZAS]]=1,VLOOKUP(AKORD[[#This Row],[ZAMOWIENIA_SPEC_ID]]&amp;AKORD[[#This Row],[CZYNNOSCI_OPIS]],#REF!,5,FALSE),AKORD[[#This Row],[CZAS]]),1)</f>
        <v>102</v>
      </c>
      <c r="X17" s="178" t="str">
        <f>AKORD[[#This Row],[ZAMOWIENIA_SPEC_ID]]&amp;" "&amp;MID(AKORD[[#This Row],[NAZWA1_WG]],1,30)</f>
        <v xml:space="preserve">160523 WILLOW [2,5z]                 </v>
      </c>
      <c r="Y17" s="144">
        <f>AKORD[[#This Row],[DATA]]</f>
        <v>45838</v>
      </c>
      <c r="Z17" s="178" t="str">
        <f>LEFT(AKORD[[#This Row],[KOMISJA]],10)</f>
        <v>160523/WIL</v>
      </c>
      <c r="AA17" s="178">
        <f>WEEKNUM(AKORD[[#This Row],[DZIEN]],2)</f>
        <v>27</v>
      </c>
    </row>
    <row r="18" spans="1:27">
      <c r="A18" s="178" t="str">
        <f>VLOOKUP(AKORD[[#This Row],[NAZWISKO]],IMIE[],2,FALSE)</f>
        <v>P06 VALERY</v>
      </c>
      <c r="B18">
        <v>161436</v>
      </c>
      <c r="C18">
        <v>33</v>
      </c>
      <c r="D18">
        <v>14</v>
      </c>
      <c r="E18">
        <v>44</v>
      </c>
      <c r="F18" s="11">
        <v>45838</v>
      </c>
      <c r="G18" t="s">
        <v>2180</v>
      </c>
      <c r="H18" t="s">
        <v>7056</v>
      </c>
      <c r="I18" t="s">
        <v>7057</v>
      </c>
      <c r="J18" t="s">
        <v>7058</v>
      </c>
      <c r="K18" t="s">
        <v>7152</v>
      </c>
      <c r="L18" t="s">
        <v>7152</v>
      </c>
      <c r="M18" t="s">
        <v>7119</v>
      </c>
      <c r="N18" t="s">
        <v>7074</v>
      </c>
      <c r="O18" t="s">
        <v>181</v>
      </c>
      <c r="P18" t="s">
        <v>7059</v>
      </c>
      <c r="Q18" t="s">
        <v>7153</v>
      </c>
      <c r="R18">
        <v>1</v>
      </c>
      <c r="S18" s="11">
        <v>45838.386342592596</v>
      </c>
      <c r="T18" s="11">
        <v>45838.386354166665</v>
      </c>
      <c r="U18">
        <v>1.6666666666666666E-2</v>
      </c>
      <c r="V18">
        <v>0</v>
      </c>
      <c r="W18" s="178">
        <f>IFERROR(IF(AKORD[[#This Row],[CZAS]]=1,VLOOKUP(AKORD[[#This Row],[ZAMOWIENIA_SPEC_ID]]&amp;AKORD[[#This Row],[CZYNNOSCI_OPIS]],#REF!,5,FALSE),AKORD[[#This Row],[CZAS]]),1)</f>
        <v>44</v>
      </c>
      <c r="X18" s="178" t="str">
        <f>AKORD[[#This Row],[ZAMOWIENIA_SPEC_ID]]&amp;" "&amp;MID(AKORD[[#This Row],[NAZWA1_WG]],1,30)</f>
        <v xml:space="preserve">161436 MAXWELL [1,5                  </v>
      </c>
      <c r="Y18" s="144">
        <f>AKORD[[#This Row],[DATA]]</f>
        <v>45838</v>
      </c>
      <c r="Z18" s="178" t="str">
        <f>LEFT(AKORD[[#This Row],[KOMISJA]],10)</f>
        <v>161436/MAX</v>
      </c>
      <c r="AA18" s="178">
        <f>WEEKNUM(AKORD[[#This Row],[DZIEN]],2)</f>
        <v>27</v>
      </c>
    </row>
    <row r="19" spans="1:27">
      <c r="A19" s="178" t="str">
        <f>VLOOKUP(AKORD[[#This Row],[NAZWISKO]],IMIE[],2,FALSE)</f>
        <v>P06 VALERY</v>
      </c>
      <c r="B19">
        <v>161437</v>
      </c>
      <c r="C19">
        <v>33</v>
      </c>
      <c r="D19">
        <v>14</v>
      </c>
      <c r="E19">
        <v>36</v>
      </c>
      <c r="F19" s="11">
        <v>45838</v>
      </c>
      <c r="G19" t="s">
        <v>2180</v>
      </c>
      <c r="H19" t="s">
        <v>7056</v>
      </c>
      <c r="I19" t="s">
        <v>7057</v>
      </c>
      <c r="J19" t="s">
        <v>7058</v>
      </c>
      <c r="K19" t="s">
        <v>7154</v>
      </c>
      <c r="L19" t="s">
        <v>7154</v>
      </c>
      <c r="M19" t="s">
        <v>7119</v>
      </c>
      <c r="N19" t="s">
        <v>7074</v>
      </c>
      <c r="O19" t="s">
        <v>181</v>
      </c>
      <c r="P19" t="s">
        <v>7059</v>
      </c>
      <c r="Q19" t="s">
        <v>7153</v>
      </c>
      <c r="R19">
        <v>1</v>
      </c>
      <c r="S19" s="11">
        <v>45838.386377314811</v>
      </c>
      <c r="T19" s="11">
        <v>45838.386388888888</v>
      </c>
      <c r="U19">
        <v>1.6666666666666666E-2</v>
      </c>
      <c r="V19">
        <v>0</v>
      </c>
      <c r="W19" s="178">
        <f>IFERROR(IF(AKORD[[#This Row],[CZAS]]=1,VLOOKUP(AKORD[[#This Row],[ZAMOWIENIA_SPEC_ID]]&amp;AKORD[[#This Row],[CZYNNOSCI_OPIS]],#REF!,5,FALSE),AKORD[[#This Row],[CZAS]]),1)</f>
        <v>36</v>
      </c>
      <c r="X19" s="178" t="str">
        <f>AKORD[[#This Row],[ZAMOWIENIA_SPEC_ID]]&amp;" "&amp;MID(AKORD[[#This Row],[NAZWA1_WG]],1,30)</f>
        <v xml:space="preserve">161437 MAXWELL 1,5                   </v>
      </c>
      <c r="Y19" s="144">
        <f>AKORD[[#This Row],[DATA]]</f>
        <v>45838</v>
      </c>
      <c r="Z19" s="178" t="str">
        <f>LEFT(AKORD[[#This Row],[KOMISJA]],10)</f>
        <v>161436/MAX</v>
      </c>
      <c r="AA19" s="178">
        <f>WEEKNUM(AKORD[[#This Row],[DZIEN]],2)</f>
        <v>27</v>
      </c>
    </row>
    <row r="20" spans="1:27">
      <c r="A20" s="178" t="str">
        <f>VLOOKUP(AKORD[[#This Row],[NAZWISKO]],IMIE[],2,FALSE)</f>
        <v>P06 VALERY</v>
      </c>
      <c r="B20">
        <v>161438</v>
      </c>
      <c r="C20">
        <v>33</v>
      </c>
      <c r="D20">
        <v>14</v>
      </c>
      <c r="E20">
        <v>45</v>
      </c>
      <c r="F20" s="11">
        <v>45838</v>
      </c>
      <c r="G20" t="s">
        <v>2180</v>
      </c>
      <c r="H20" t="s">
        <v>7056</v>
      </c>
      <c r="I20" t="s">
        <v>7057</v>
      </c>
      <c r="J20" t="s">
        <v>7058</v>
      </c>
      <c r="K20" t="s">
        <v>7155</v>
      </c>
      <c r="L20" t="s">
        <v>7155</v>
      </c>
      <c r="M20" t="s">
        <v>7119</v>
      </c>
      <c r="N20" t="s">
        <v>7074</v>
      </c>
      <c r="O20" t="s">
        <v>181</v>
      </c>
      <c r="P20" t="s">
        <v>7059</v>
      </c>
      <c r="Q20" t="s">
        <v>7153</v>
      </c>
      <c r="R20">
        <v>1</v>
      </c>
      <c r="S20" s="11">
        <v>45838.386400462965</v>
      </c>
      <c r="T20" s="11">
        <v>45838.386412037034</v>
      </c>
      <c r="U20">
        <v>1.6666666666666666E-2</v>
      </c>
      <c r="V20">
        <v>0</v>
      </c>
      <c r="W20" s="178">
        <f>IFERROR(IF(AKORD[[#This Row],[CZAS]]=1,VLOOKUP(AKORD[[#This Row],[ZAMOWIENIA_SPEC_ID]]&amp;AKORD[[#This Row],[CZYNNOSCI_OPIS]],#REF!,5,FALSE),AKORD[[#This Row],[CZAS]]),1)</f>
        <v>45</v>
      </c>
      <c r="X20" s="178" t="str">
        <f>AKORD[[#This Row],[ZAMOWIENIA_SPEC_ID]]&amp;" "&amp;MID(AKORD[[#This Row],[NAZWA1_WG]],1,30)</f>
        <v xml:space="preserve">161438 MAXWELL N                     </v>
      </c>
      <c r="Y20" s="144">
        <f>AKORD[[#This Row],[DATA]]</f>
        <v>45838</v>
      </c>
      <c r="Z20" s="178" t="str">
        <f>LEFT(AKORD[[#This Row],[KOMISJA]],10)</f>
        <v>161436/MAX</v>
      </c>
      <c r="AA20" s="178">
        <f>WEEKNUM(AKORD[[#This Row],[DZIEN]],2)</f>
        <v>27</v>
      </c>
    </row>
    <row r="21" spans="1:27">
      <c r="A21" s="178" t="str">
        <f>VLOOKUP(AKORD[[#This Row],[NAZWISKO]],IMIE[],2,FALSE)</f>
        <v>P06 VALERY</v>
      </c>
      <c r="B21">
        <v>161439</v>
      </c>
      <c r="C21">
        <v>33</v>
      </c>
      <c r="D21">
        <v>14</v>
      </c>
      <c r="E21">
        <v>36</v>
      </c>
      <c r="F21" s="11">
        <v>45838</v>
      </c>
      <c r="G21" t="s">
        <v>2180</v>
      </c>
      <c r="H21" t="s">
        <v>7056</v>
      </c>
      <c r="I21" t="s">
        <v>7057</v>
      </c>
      <c r="J21" t="s">
        <v>7058</v>
      </c>
      <c r="K21" t="s">
        <v>7154</v>
      </c>
      <c r="L21" t="s">
        <v>7154</v>
      </c>
      <c r="M21" t="s">
        <v>7119</v>
      </c>
      <c r="N21" t="s">
        <v>7074</v>
      </c>
      <c r="O21" t="s">
        <v>181</v>
      </c>
      <c r="P21" t="s">
        <v>7059</v>
      </c>
      <c r="Q21" t="s">
        <v>7153</v>
      </c>
      <c r="R21">
        <v>1</v>
      </c>
      <c r="S21" s="11">
        <v>45838.386435185188</v>
      </c>
      <c r="T21" s="11">
        <v>45838.386446759258</v>
      </c>
      <c r="U21">
        <v>1.6666666666666666E-2</v>
      </c>
      <c r="V21">
        <v>0</v>
      </c>
      <c r="W21" s="178">
        <f>IFERROR(IF(AKORD[[#This Row],[CZAS]]=1,VLOOKUP(AKORD[[#This Row],[ZAMOWIENIA_SPEC_ID]]&amp;AKORD[[#This Row],[CZYNNOSCI_OPIS]],#REF!,5,FALSE),AKORD[[#This Row],[CZAS]]),1)</f>
        <v>36</v>
      </c>
      <c r="X21" s="178" t="str">
        <f>AKORD[[#This Row],[ZAMOWIENIA_SPEC_ID]]&amp;" "&amp;MID(AKORD[[#This Row],[NAZWA1_WG]],1,30)</f>
        <v xml:space="preserve">161439 MAXWELL 1,5                   </v>
      </c>
      <c r="Y21" s="144">
        <f>AKORD[[#This Row],[DATA]]</f>
        <v>45838</v>
      </c>
      <c r="Z21" s="178" t="str">
        <f>LEFT(AKORD[[#This Row],[KOMISJA]],10)</f>
        <v>161436/MAX</v>
      </c>
      <c r="AA21" s="178">
        <f>WEEKNUM(AKORD[[#This Row],[DZIEN]],2)</f>
        <v>27</v>
      </c>
    </row>
    <row r="22" spans="1:27">
      <c r="A22" s="178" t="str">
        <f>VLOOKUP(AKORD[[#This Row],[NAZWISKO]],IMIE[],2,FALSE)</f>
        <v>P06 VALERY</v>
      </c>
      <c r="B22">
        <v>161440</v>
      </c>
      <c r="C22">
        <v>33</v>
      </c>
      <c r="D22">
        <v>14</v>
      </c>
      <c r="E22">
        <v>36</v>
      </c>
      <c r="F22" s="11">
        <v>45838</v>
      </c>
      <c r="G22" t="s">
        <v>2180</v>
      </c>
      <c r="H22" t="s">
        <v>7056</v>
      </c>
      <c r="I22" t="s">
        <v>7057</v>
      </c>
      <c r="J22" t="s">
        <v>7058</v>
      </c>
      <c r="K22" t="s">
        <v>7154</v>
      </c>
      <c r="L22" t="s">
        <v>7154</v>
      </c>
      <c r="M22" t="s">
        <v>7119</v>
      </c>
      <c r="N22" t="s">
        <v>7074</v>
      </c>
      <c r="O22" t="s">
        <v>181</v>
      </c>
      <c r="P22" t="s">
        <v>7059</v>
      </c>
      <c r="Q22" t="s">
        <v>7153</v>
      </c>
      <c r="R22">
        <v>1</v>
      </c>
      <c r="S22" s="11">
        <v>45838.38652777778</v>
      </c>
      <c r="T22" s="11">
        <v>45838.386550925927</v>
      </c>
      <c r="U22">
        <v>3.3333333333333333E-2</v>
      </c>
      <c r="V22">
        <v>0</v>
      </c>
      <c r="W22" s="178">
        <f>IFERROR(IF(AKORD[[#This Row],[CZAS]]=1,VLOOKUP(AKORD[[#This Row],[ZAMOWIENIA_SPEC_ID]]&amp;AKORD[[#This Row],[CZYNNOSCI_OPIS]],#REF!,5,FALSE),AKORD[[#This Row],[CZAS]]),1)</f>
        <v>36</v>
      </c>
      <c r="X22" s="178" t="str">
        <f>AKORD[[#This Row],[ZAMOWIENIA_SPEC_ID]]&amp;" "&amp;MID(AKORD[[#This Row],[NAZWA1_WG]],1,30)</f>
        <v xml:space="preserve">161440 MAXWELL 1,5                   </v>
      </c>
      <c r="Y22" s="144">
        <f>AKORD[[#This Row],[DATA]]</f>
        <v>45838</v>
      </c>
      <c r="Z22" s="178" t="str">
        <f>LEFT(AKORD[[#This Row],[KOMISJA]],10)</f>
        <v>161436/MAX</v>
      </c>
      <c r="AA22" s="178">
        <f>WEEKNUM(AKORD[[#This Row],[DZIEN]],2)</f>
        <v>27</v>
      </c>
    </row>
    <row r="23" spans="1:27">
      <c r="A23" s="178" t="str">
        <f>VLOOKUP(AKORD[[#This Row],[NAZWISKO]],IMIE[],2,FALSE)</f>
        <v>P06 VALERY</v>
      </c>
      <c r="B23">
        <v>161441</v>
      </c>
      <c r="C23">
        <v>33</v>
      </c>
      <c r="D23">
        <v>14</v>
      </c>
      <c r="E23">
        <v>10</v>
      </c>
      <c r="F23" s="11">
        <v>45838</v>
      </c>
      <c r="G23" t="s">
        <v>2180</v>
      </c>
      <c r="H23" t="s">
        <v>7056</v>
      </c>
      <c r="I23" t="s">
        <v>7057</v>
      </c>
      <c r="J23" t="s">
        <v>7058</v>
      </c>
      <c r="K23" t="s">
        <v>7075</v>
      </c>
      <c r="L23" t="s">
        <v>7075</v>
      </c>
      <c r="M23" t="s">
        <v>7119</v>
      </c>
      <c r="N23" t="s">
        <v>7074</v>
      </c>
      <c r="O23" t="s">
        <v>181</v>
      </c>
      <c r="P23" t="s">
        <v>7059</v>
      </c>
      <c r="Q23" t="s">
        <v>7153</v>
      </c>
      <c r="R23">
        <v>1</v>
      </c>
      <c r="S23" s="11">
        <v>45838.386562500003</v>
      </c>
      <c r="T23" s="11">
        <v>45838.386574074073</v>
      </c>
      <c r="U23">
        <v>1.6666666666666666E-2</v>
      </c>
      <c r="V23">
        <v>0</v>
      </c>
      <c r="W23" s="178">
        <f>IFERROR(IF(AKORD[[#This Row],[CZAS]]=1,VLOOKUP(AKORD[[#This Row],[ZAMOWIENIA_SPEC_ID]]&amp;AKORD[[#This Row],[CZYNNOSCI_OPIS]],#REF!,5,FALSE),AKORD[[#This Row],[CZAS]]),1)</f>
        <v>10</v>
      </c>
      <c r="X23" s="178" t="str">
        <f>AKORD[[#This Row],[ZAMOWIENIA_SPEC_ID]]&amp;" "&amp;MID(AKORD[[#This Row],[NAZWA1_WG]],1,30)</f>
        <v xml:space="preserve">161441 MAXWELL P103x82               </v>
      </c>
      <c r="Y23" s="144">
        <f>AKORD[[#This Row],[DATA]]</f>
        <v>45838</v>
      </c>
      <c r="Z23" s="178" t="str">
        <f>LEFT(AKORD[[#This Row],[KOMISJA]],10)</f>
        <v>161436/MAX</v>
      </c>
      <c r="AA23" s="178">
        <f>WEEKNUM(AKORD[[#This Row],[DZIEN]],2)</f>
        <v>27</v>
      </c>
    </row>
    <row r="24" spans="1:27">
      <c r="A24" s="178" t="str">
        <f>VLOOKUP(AKORD[[#This Row],[NAZWISKO]],IMIE[],2,FALSE)</f>
        <v>P06 VALERY</v>
      </c>
      <c r="B24">
        <v>161442</v>
      </c>
      <c r="C24">
        <v>33</v>
      </c>
      <c r="D24">
        <v>14</v>
      </c>
      <c r="E24">
        <v>1</v>
      </c>
      <c r="F24" s="11">
        <v>45838</v>
      </c>
      <c r="G24" t="s">
        <v>2180</v>
      </c>
      <c r="H24" t="s">
        <v>7056</v>
      </c>
      <c r="I24" t="s">
        <v>7057</v>
      </c>
      <c r="J24" t="s">
        <v>7058</v>
      </c>
      <c r="K24" t="s">
        <v>7077</v>
      </c>
      <c r="L24" t="s">
        <v>7077</v>
      </c>
      <c r="M24" t="s">
        <v>7119</v>
      </c>
      <c r="N24" t="s">
        <v>7074</v>
      </c>
      <c r="O24" t="s">
        <v>181</v>
      </c>
      <c r="P24" t="s">
        <v>7059</v>
      </c>
      <c r="Q24" t="s">
        <v>7153</v>
      </c>
      <c r="R24">
        <v>2</v>
      </c>
      <c r="T24" s="11"/>
      <c r="W24" s="178">
        <f>IFERROR(IF(AKORD[[#This Row],[CZAS]]=1,VLOOKUP(AKORD[[#This Row],[ZAMOWIENIA_SPEC_ID]]&amp;AKORD[[#This Row],[CZYNNOSCI_OPIS]],#REF!,5,FALSE),AKORD[[#This Row],[CZAS]]),1)</f>
        <v>1</v>
      </c>
      <c r="X24" s="178" t="str">
        <f>AKORD[[#This Row],[ZAMOWIENIA_SPEC_ID]]&amp;" "&amp;MID(AKORD[[#This Row],[NAZWA1_WG]],1,30)</f>
        <v xml:space="preserve">161442 MAXWELL PD 578 III 50x50      </v>
      </c>
      <c r="Y24" s="144">
        <f>AKORD[[#This Row],[DATA]]</f>
        <v>45838</v>
      </c>
      <c r="Z24" s="178" t="str">
        <f>LEFT(AKORD[[#This Row],[KOMISJA]],10)</f>
        <v>161436/MAX</v>
      </c>
      <c r="AA24" s="178">
        <f>WEEKNUM(AKORD[[#This Row],[DZIEN]],2)</f>
        <v>27</v>
      </c>
    </row>
    <row r="25" spans="1:27">
      <c r="A25" s="178" t="str">
        <f>VLOOKUP(AKORD[[#This Row],[NAZWISKO]],IMIE[],2,FALSE)</f>
        <v>P06 VALERY</v>
      </c>
      <c r="B25">
        <v>161443</v>
      </c>
      <c r="C25">
        <v>33</v>
      </c>
      <c r="D25">
        <v>14</v>
      </c>
      <c r="E25">
        <v>1</v>
      </c>
      <c r="F25" s="11">
        <v>45838</v>
      </c>
      <c r="G25" t="s">
        <v>2180</v>
      </c>
      <c r="H25" t="s">
        <v>7056</v>
      </c>
      <c r="I25" t="s">
        <v>7057</v>
      </c>
      <c r="J25" t="s">
        <v>7058</v>
      </c>
      <c r="K25" t="s">
        <v>7156</v>
      </c>
      <c r="L25" t="s">
        <v>7156</v>
      </c>
      <c r="M25" t="s">
        <v>7119</v>
      </c>
      <c r="N25" t="s">
        <v>7074</v>
      </c>
      <c r="O25" t="s">
        <v>181</v>
      </c>
      <c r="P25" t="s">
        <v>7059</v>
      </c>
      <c r="Q25" t="s">
        <v>7153</v>
      </c>
      <c r="R25">
        <v>2</v>
      </c>
      <c r="T25" s="11"/>
      <c r="W25" s="178">
        <f>IFERROR(IF(AKORD[[#This Row],[CZAS]]=1,VLOOKUP(AKORD[[#This Row],[ZAMOWIENIA_SPEC_ID]]&amp;AKORD[[#This Row],[CZYNNOSCI_OPIS]],#REF!,5,FALSE),AKORD[[#This Row],[CZAS]]),1)</f>
        <v>1</v>
      </c>
      <c r="X25" s="178" t="str">
        <f>AKORD[[#This Row],[ZAMOWIENIA_SPEC_ID]]&amp;" "&amp;MID(AKORD[[#This Row],[NAZWA1_WG]],1,30)</f>
        <v xml:space="preserve">161443 MAXWELL PD 577 III 57x57      </v>
      </c>
      <c r="Y25" s="144">
        <f>AKORD[[#This Row],[DATA]]</f>
        <v>45838</v>
      </c>
      <c r="Z25" s="178" t="str">
        <f>LEFT(AKORD[[#This Row],[KOMISJA]],10)</f>
        <v>161436/MAX</v>
      </c>
      <c r="AA25" s="178">
        <f>WEEKNUM(AKORD[[#This Row],[DZIEN]],2)</f>
        <v>27</v>
      </c>
    </row>
    <row r="26" spans="1:27">
      <c r="A26" s="178" t="str">
        <f>VLOOKUP(AKORD[[#This Row],[NAZWISKO]],IMIE[],2,FALSE)</f>
        <v>T12 KACPER KRUSZEWSKI</v>
      </c>
      <c r="B26">
        <v>160521</v>
      </c>
      <c r="C26">
        <v>120</v>
      </c>
      <c r="D26">
        <v>3</v>
      </c>
      <c r="E26">
        <v>63</v>
      </c>
      <c r="F26" s="11">
        <v>45838</v>
      </c>
      <c r="G26" t="s">
        <v>4747</v>
      </c>
      <c r="H26" t="s">
        <v>2166</v>
      </c>
      <c r="I26" t="s">
        <v>2167</v>
      </c>
      <c r="J26" t="s">
        <v>2120</v>
      </c>
      <c r="K26" t="s">
        <v>7079</v>
      </c>
      <c r="L26" t="s">
        <v>7079</v>
      </c>
      <c r="M26" t="s">
        <v>7070</v>
      </c>
      <c r="N26" t="s">
        <v>7078</v>
      </c>
      <c r="O26" t="s">
        <v>7053</v>
      </c>
      <c r="P26" t="s">
        <v>2121</v>
      </c>
      <c r="Q26" t="s">
        <v>7157</v>
      </c>
      <c r="R26">
        <v>1</v>
      </c>
      <c r="S26" s="11">
        <v>45838.323877314811</v>
      </c>
      <c r="T26" s="11">
        <v>45838.414004629631</v>
      </c>
      <c r="U26">
        <v>129.78333333333333</v>
      </c>
      <c r="V26">
        <v>0</v>
      </c>
      <c r="W26" s="178">
        <f>IFERROR(IF(AKORD[[#This Row],[CZAS]]=1,VLOOKUP(AKORD[[#This Row],[ZAMOWIENIA_SPEC_ID]]&amp;AKORD[[#This Row],[CZYNNOSCI_OPIS]],#REF!,5,FALSE),AKORD[[#This Row],[CZAS]]),1)</f>
        <v>63</v>
      </c>
      <c r="X26" s="178" t="str">
        <f>AKORD[[#This Row],[ZAMOWIENIA_SPEC_ID]]&amp;" "&amp;MID(AKORD[[#This Row],[NAZWA1_WG]],1,30)</f>
        <v xml:space="preserve">160521 STONE NW 140x150              </v>
      </c>
      <c r="Y26" s="144">
        <f>AKORD[[#This Row],[DATA]]</f>
        <v>45838</v>
      </c>
      <c r="Z26" s="178" t="str">
        <f>LEFT(AKORD[[#This Row],[KOMISJA]],10)</f>
        <v>160521/STO</v>
      </c>
      <c r="AA26" s="178">
        <f>WEEKNUM(AKORD[[#This Row],[DZIEN]],2)</f>
        <v>27</v>
      </c>
    </row>
    <row r="27" spans="1:27">
      <c r="A27" s="178" t="str">
        <f>VLOOKUP(AKORD[[#This Row],[NAZWISKO]],IMIE[],2,FALSE)</f>
        <v>T12 KACPER KRUSZEWSKI</v>
      </c>
      <c r="B27">
        <v>160522</v>
      </c>
      <c r="C27">
        <v>120</v>
      </c>
      <c r="D27">
        <v>3</v>
      </c>
      <c r="E27">
        <v>55</v>
      </c>
      <c r="F27" s="11">
        <v>45838</v>
      </c>
      <c r="G27" t="s">
        <v>4747</v>
      </c>
      <c r="H27" t="s">
        <v>2166</v>
      </c>
      <c r="I27" t="s">
        <v>2167</v>
      </c>
      <c r="J27" t="s">
        <v>2120</v>
      </c>
      <c r="K27" t="s">
        <v>7113</v>
      </c>
      <c r="L27" t="s">
        <v>7113</v>
      </c>
      <c r="M27" t="s">
        <v>7070</v>
      </c>
      <c r="N27" t="s">
        <v>7078</v>
      </c>
      <c r="O27" t="s">
        <v>7053</v>
      </c>
      <c r="P27" t="s">
        <v>2121</v>
      </c>
      <c r="Q27" t="s">
        <v>7157</v>
      </c>
      <c r="R27">
        <v>1</v>
      </c>
      <c r="S27" s="11">
        <v>45838.323923611111</v>
      </c>
      <c r="T27" s="11">
        <v>45838.414039351854</v>
      </c>
      <c r="U27">
        <v>129.76666666666668</v>
      </c>
      <c r="V27">
        <v>0</v>
      </c>
      <c r="W27" s="178">
        <f>IFERROR(IF(AKORD[[#This Row],[CZAS]]=1,VLOOKUP(AKORD[[#This Row],[ZAMOWIENIA_SPEC_ID]]&amp;AKORD[[#This Row],[CZYNNOSCI_OPIS]],#REF!,5,FALSE),AKORD[[#This Row],[CZAS]]),1)</f>
        <v>55</v>
      </c>
      <c r="X27" s="178" t="str">
        <f>AKORD[[#This Row],[ZAMOWIENIA_SPEC_ID]]&amp;" "&amp;MID(AKORD[[#This Row],[NAZWA1_WG]],1,30)</f>
        <v xml:space="preserve">160522 STONE 3                       </v>
      </c>
      <c r="Y27" s="144">
        <f>AKORD[[#This Row],[DATA]]</f>
        <v>45838</v>
      </c>
      <c r="Z27" s="178" t="str">
        <f>LEFT(AKORD[[#This Row],[KOMISJA]],10)</f>
        <v>160521/STO</v>
      </c>
      <c r="AA27" s="178">
        <f>WEEKNUM(AKORD[[#This Row],[DZIEN]],2)</f>
        <v>27</v>
      </c>
    </row>
    <row r="28" spans="1:27">
      <c r="A28" s="178" t="str">
        <f>VLOOKUP(AKORD[[#This Row],[NAZWISKO]],IMIE[],2,FALSE)</f>
        <v>T05 MARCIN WYSZKOWSKI</v>
      </c>
      <c r="B28">
        <v>160756</v>
      </c>
      <c r="C28">
        <v>17</v>
      </c>
      <c r="D28">
        <v>3</v>
      </c>
      <c r="E28">
        <v>63</v>
      </c>
      <c r="F28" s="11">
        <v>45838</v>
      </c>
      <c r="G28" t="s">
        <v>2126</v>
      </c>
      <c r="H28" t="s">
        <v>2166</v>
      </c>
      <c r="I28" t="s">
        <v>2167</v>
      </c>
      <c r="J28" t="s">
        <v>2120</v>
      </c>
      <c r="K28" t="s">
        <v>7079</v>
      </c>
      <c r="L28" t="s">
        <v>7079</v>
      </c>
      <c r="M28" t="s">
        <v>7070</v>
      </c>
      <c r="N28" t="s">
        <v>7078</v>
      </c>
      <c r="O28" t="s">
        <v>7053</v>
      </c>
      <c r="P28" t="s">
        <v>2121</v>
      </c>
      <c r="Q28" t="s">
        <v>7158</v>
      </c>
      <c r="R28">
        <v>1</v>
      </c>
      <c r="S28" s="11">
        <v>45838.415532407409</v>
      </c>
      <c r="T28" s="11">
        <v>45838.415601851855</v>
      </c>
      <c r="U28">
        <v>0.1</v>
      </c>
      <c r="V28">
        <v>0</v>
      </c>
      <c r="W28" s="178">
        <f>IFERROR(IF(AKORD[[#This Row],[CZAS]]=1,VLOOKUP(AKORD[[#This Row],[ZAMOWIENIA_SPEC_ID]]&amp;AKORD[[#This Row],[CZYNNOSCI_OPIS]],#REF!,5,FALSE),AKORD[[#This Row],[CZAS]]),1)</f>
        <v>63</v>
      </c>
      <c r="X28" s="178" t="str">
        <f>AKORD[[#This Row],[ZAMOWIENIA_SPEC_ID]]&amp;" "&amp;MID(AKORD[[#This Row],[NAZWA1_WG]],1,30)</f>
        <v xml:space="preserve">160756 STONE NW 140x150              </v>
      </c>
      <c r="Y28" s="144">
        <f>AKORD[[#This Row],[DATA]]</f>
        <v>45838</v>
      </c>
      <c r="Z28" s="178" t="str">
        <f>LEFT(AKORD[[#This Row],[KOMISJA]],10)</f>
        <v>160756/STO</v>
      </c>
      <c r="AA28" s="178">
        <f>WEEKNUM(AKORD[[#This Row],[DZIEN]],2)</f>
        <v>27</v>
      </c>
    </row>
    <row r="29" spans="1:27">
      <c r="A29" s="178" t="str">
        <f>VLOOKUP(AKORD[[#This Row],[NAZWISKO]],IMIE[],2,FALSE)</f>
        <v>T05 MARCIN WYSZKOWSKI</v>
      </c>
      <c r="B29">
        <v>160757</v>
      </c>
      <c r="C29">
        <v>17</v>
      </c>
      <c r="D29">
        <v>3</v>
      </c>
      <c r="E29">
        <v>38</v>
      </c>
      <c r="F29" s="11">
        <v>45838</v>
      </c>
      <c r="G29" t="s">
        <v>2126</v>
      </c>
      <c r="H29" t="s">
        <v>2166</v>
      </c>
      <c r="I29" t="s">
        <v>2167</v>
      </c>
      <c r="J29" t="s">
        <v>2120</v>
      </c>
      <c r="K29" t="s">
        <v>7112</v>
      </c>
      <c r="L29" t="s">
        <v>7112</v>
      </c>
      <c r="M29" t="s">
        <v>7070</v>
      </c>
      <c r="N29" t="s">
        <v>7078</v>
      </c>
      <c r="O29" t="s">
        <v>7053</v>
      </c>
      <c r="P29" t="s">
        <v>2121</v>
      </c>
      <c r="Q29" t="s">
        <v>7158</v>
      </c>
      <c r="R29">
        <v>1</v>
      </c>
      <c r="S29" s="11">
        <v>45838.415543981479</v>
      </c>
      <c r="T29" s="11">
        <v>45838.415625000001</v>
      </c>
      <c r="U29">
        <v>0.11666666666666667</v>
      </c>
      <c r="V29">
        <v>0</v>
      </c>
      <c r="W29" s="178">
        <f>IFERROR(IF(AKORD[[#This Row],[CZAS]]=1,VLOOKUP(AKORD[[#This Row],[ZAMOWIENIA_SPEC_ID]]&amp;AKORD[[#This Row],[CZYNNOSCI_OPIS]],#REF!,5,FALSE),AKORD[[#This Row],[CZAS]]),1)</f>
        <v>38</v>
      </c>
      <c r="X29" s="178" t="str">
        <f>AKORD[[#This Row],[ZAMOWIENIA_SPEC_ID]]&amp;" "&amp;MID(AKORD[[#This Row],[NAZWA1_WG]],1,30)</f>
        <v xml:space="preserve">160757 STONE 1,5                     </v>
      </c>
      <c r="Y29" s="144">
        <f>AKORD[[#This Row],[DATA]]</f>
        <v>45838</v>
      </c>
      <c r="Z29" s="178" t="str">
        <f>LEFT(AKORD[[#This Row],[KOMISJA]],10)</f>
        <v>160756/STO</v>
      </c>
      <c r="AA29" s="178">
        <f>WEEKNUM(AKORD[[#This Row],[DZIEN]],2)</f>
        <v>27</v>
      </c>
    </row>
    <row r="30" spans="1:27">
      <c r="A30" s="178" t="str">
        <f>VLOOKUP(AKORD[[#This Row],[NAZWISKO]],IMIE[],2,FALSE)</f>
        <v>T05 MARCIN WYSZKOWSKI</v>
      </c>
      <c r="B30">
        <v>160758</v>
      </c>
      <c r="C30">
        <v>17</v>
      </c>
      <c r="D30">
        <v>3</v>
      </c>
      <c r="E30">
        <v>46</v>
      </c>
      <c r="F30" s="11">
        <v>45838</v>
      </c>
      <c r="G30" t="s">
        <v>2126</v>
      </c>
      <c r="H30" t="s">
        <v>2166</v>
      </c>
      <c r="I30" t="s">
        <v>2167</v>
      </c>
      <c r="J30" t="s">
        <v>2120</v>
      </c>
      <c r="K30" t="s">
        <v>7105</v>
      </c>
      <c r="L30" t="s">
        <v>7105</v>
      </c>
      <c r="M30" t="s">
        <v>7070</v>
      </c>
      <c r="N30" t="s">
        <v>7078</v>
      </c>
      <c r="O30" t="s">
        <v>7053</v>
      </c>
      <c r="P30" t="s">
        <v>2121</v>
      </c>
      <c r="Q30" t="s">
        <v>7158</v>
      </c>
      <c r="R30">
        <v>1</v>
      </c>
      <c r="S30" s="11">
        <v>45838.415578703702</v>
      </c>
      <c r="T30" s="11">
        <v>45838.415636574071</v>
      </c>
      <c r="U30">
        <v>8.3333333333333343E-2</v>
      </c>
      <c r="V30">
        <v>0</v>
      </c>
      <c r="W30" s="178">
        <f>IFERROR(IF(AKORD[[#This Row],[CZAS]]=1,VLOOKUP(AKORD[[#This Row],[ZAMOWIENIA_SPEC_ID]]&amp;AKORD[[#This Row],[CZYNNOSCI_OPIS]],#REF!,5,FALSE),AKORD[[#This Row],[CZAS]]),1)</f>
        <v>46</v>
      </c>
      <c r="X30" s="178" t="str">
        <f>AKORD[[#This Row],[ZAMOWIENIA_SPEC_ID]]&amp;" "&amp;MID(AKORD[[#This Row],[NAZWA1_WG]],1,30)</f>
        <v xml:space="preserve">160758 STONE 1,5]                    </v>
      </c>
      <c r="Y30" s="144">
        <f>AKORD[[#This Row],[DATA]]</f>
        <v>45838</v>
      </c>
      <c r="Z30" s="178" t="str">
        <f>LEFT(AKORD[[#This Row],[KOMISJA]],10)</f>
        <v>160756/STO</v>
      </c>
      <c r="AA30" s="178">
        <f>WEEKNUM(AKORD[[#This Row],[DZIEN]],2)</f>
        <v>27</v>
      </c>
    </row>
    <row r="31" spans="1:27">
      <c r="A31" s="178" t="str">
        <f>VLOOKUP(AKORD[[#This Row],[NAZWISKO]],IMIE[],2,FALSE)</f>
        <v>T01 ROBERT PERKOWSKI</v>
      </c>
      <c r="B31">
        <v>160870</v>
      </c>
      <c r="C31">
        <v>12</v>
      </c>
      <c r="D31">
        <v>3</v>
      </c>
      <c r="E31">
        <v>17</v>
      </c>
      <c r="F31" s="11">
        <v>45838</v>
      </c>
      <c r="G31" t="s">
        <v>2124</v>
      </c>
      <c r="H31" t="s">
        <v>2166</v>
      </c>
      <c r="I31" t="s">
        <v>2167</v>
      </c>
      <c r="J31" t="s">
        <v>2120</v>
      </c>
      <c r="K31" t="s">
        <v>443</v>
      </c>
      <c r="L31" t="s">
        <v>443</v>
      </c>
      <c r="M31" t="s">
        <v>7070</v>
      </c>
      <c r="N31" t="s">
        <v>278</v>
      </c>
      <c r="O31" t="s">
        <v>181</v>
      </c>
      <c r="P31" t="s">
        <v>2121</v>
      </c>
      <c r="Q31" t="s">
        <v>7159</v>
      </c>
      <c r="R31">
        <v>1</v>
      </c>
      <c r="S31" s="11">
        <v>45838.296180555553</v>
      </c>
      <c r="T31" s="11">
        <v>45838.433969907404</v>
      </c>
      <c r="U31">
        <v>198.41666666666666</v>
      </c>
      <c r="V31">
        <v>0</v>
      </c>
      <c r="W31" s="178">
        <f>IFERROR(IF(AKORD[[#This Row],[CZAS]]=1,VLOOKUP(AKORD[[#This Row],[ZAMOWIENIA_SPEC_ID]]&amp;AKORD[[#This Row],[CZYNNOSCI_OPIS]],#REF!,5,FALSE),AKORD[[#This Row],[CZAS]]),1)</f>
        <v>17</v>
      </c>
      <c r="X31" s="178" t="str">
        <f>AKORD[[#This Row],[ZAMOWIENIA_SPEC_ID]]&amp;" "&amp;MID(AKORD[[#This Row],[NAZWA1_WG]],1,30)</f>
        <v xml:space="preserve">160870 SAMOA P100x82                 </v>
      </c>
      <c r="Y31" s="144">
        <f>AKORD[[#This Row],[DATA]]</f>
        <v>45838</v>
      </c>
      <c r="Z31" s="178" t="str">
        <f>LEFT(AKORD[[#This Row],[KOMISJA]],10)</f>
        <v>160870/SAM</v>
      </c>
      <c r="AA31" s="178">
        <f>WEEKNUM(AKORD[[#This Row],[DZIEN]],2)</f>
        <v>27</v>
      </c>
    </row>
    <row r="32" spans="1:27">
      <c r="A32" s="178" t="str">
        <f>VLOOKUP(AKORD[[#This Row],[NAZWISKO]],IMIE[],2,FALSE)</f>
        <v>T01 ROBERT PERKOWSKI</v>
      </c>
      <c r="B32">
        <v>160870</v>
      </c>
      <c r="C32">
        <v>12</v>
      </c>
      <c r="D32">
        <v>3</v>
      </c>
      <c r="E32">
        <v>2</v>
      </c>
      <c r="F32" s="11">
        <v>45838</v>
      </c>
      <c r="G32" t="s">
        <v>2124</v>
      </c>
      <c r="H32" t="s">
        <v>2166</v>
      </c>
      <c r="I32" t="s">
        <v>2167</v>
      </c>
      <c r="J32" t="s">
        <v>2120</v>
      </c>
      <c r="K32" t="s">
        <v>443</v>
      </c>
      <c r="L32" t="s">
        <v>443</v>
      </c>
      <c r="M32" t="s">
        <v>7070</v>
      </c>
      <c r="N32" t="s">
        <v>278</v>
      </c>
      <c r="O32" t="s">
        <v>7068</v>
      </c>
      <c r="P32" t="s">
        <v>2121</v>
      </c>
      <c r="Q32" t="s">
        <v>7159</v>
      </c>
      <c r="R32">
        <v>1</v>
      </c>
      <c r="S32" s="11">
        <v>45838.296180555553</v>
      </c>
      <c r="T32" s="11">
        <v>45838.433969907404</v>
      </c>
      <c r="U32">
        <v>198.41666666666666</v>
      </c>
      <c r="V32">
        <v>0</v>
      </c>
      <c r="W32" s="178">
        <f>IFERROR(IF(AKORD[[#This Row],[CZAS]]=1,VLOOKUP(AKORD[[#This Row],[ZAMOWIENIA_SPEC_ID]]&amp;AKORD[[#This Row],[CZYNNOSCI_OPIS]],#REF!,5,FALSE),AKORD[[#This Row],[CZAS]]),1)</f>
        <v>2</v>
      </c>
      <c r="X32" s="178" t="str">
        <f>AKORD[[#This Row],[ZAMOWIENIA_SPEC_ID]]&amp;" "&amp;MID(AKORD[[#This Row],[NAZWA1_WG]],1,30)</f>
        <v xml:space="preserve">160870 SAMOA P100x82                 </v>
      </c>
      <c r="Y32" s="144">
        <f>AKORD[[#This Row],[DATA]]</f>
        <v>45838</v>
      </c>
      <c r="Z32" s="178" t="str">
        <f>LEFT(AKORD[[#This Row],[KOMISJA]],10)</f>
        <v>160870/SAM</v>
      </c>
      <c r="AA32" s="178">
        <f>WEEKNUM(AKORD[[#This Row],[DZIEN]],2)</f>
        <v>27</v>
      </c>
    </row>
    <row r="33" spans="1:27">
      <c r="A33" s="178" t="str">
        <f>VLOOKUP(AKORD[[#This Row],[NAZWISKO]],IMIE[],2,FALSE)</f>
        <v>T01 ROBERT PERKOWSKI</v>
      </c>
      <c r="B33">
        <v>160871</v>
      </c>
      <c r="C33">
        <v>12</v>
      </c>
      <c r="D33">
        <v>3</v>
      </c>
      <c r="E33">
        <v>46</v>
      </c>
      <c r="F33" s="11">
        <v>45838</v>
      </c>
      <c r="G33" t="s">
        <v>2124</v>
      </c>
      <c r="H33" t="s">
        <v>2166</v>
      </c>
      <c r="I33" t="s">
        <v>2167</v>
      </c>
      <c r="J33" t="s">
        <v>2120</v>
      </c>
      <c r="K33" t="s">
        <v>309</v>
      </c>
      <c r="L33" t="s">
        <v>309</v>
      </c>
      <c r="M33" t="s">
        <v>7070</v>
      </c>
      <c r="N33" t="s">
        <v>278</v>
      </c>
      <c r="O33" t="s">
        <v>181</v>
      </c>
      <c r="P33" t="s">
        <v>2121</v>
      </c>
      <c r="Q33" t="s">
        <v>7159</v>
      </c>
      <c r="R33">
        <v>1</v>
      </c>
      <c r="S33" s="11">
        <v>45838.296215277776</v>
      </c>
      <c r="T33" s="11">
        <v>45838.433993055558</v>
      </c>
      <c r="U33">
        <v>198.4</v>
      </c>
      <c r="V33">
        <v>0</v>
      </c>
      <c r="W33" s="178">
        <f>IFERROR(IF(AKORD[[#This Row],[CZAS]]=1,VLOOKUP(AKORD[[#This Row],[ZAMOWIENIA_SPEC_ID]]&amp;AKORD[[#This Row],[CZYNNOSCI_OPIS]],#REF!,5,FALSE),AKORD[[#This Row],[CZAS]]),1)</f>
        <v>46</v>
      </c>
      <c r="X33" s="178" t="str">
        <f>AKORD[[#This Row],[ZAMOWIENIA_SPEC_ID]]&amp;" "&amp;MID(AKORD[[#This Row],[NAZWA1_WG]],1,30)</f>
        <v xml:space="preserve">160871 SAMOA N                       </v>
      </c>
      <c r="Y33" s="144">
        <f>AKORD[[#This Row],[DATA]]</f>
        <v>45838</v>
      </c>
      <c r="Z33" s="178" t="str">
        <f>LEFT(AKORD[[#This Row],[KOMISJA]],10)</f>
        <v>160870/SAM</v>
      </c>
      <c r="AA33" s="178">
        <f>WEEKNUM(AKORD[[#This Row],[DZIEN]],2)</f>
        <v>27</v>
      </c>
    </row>
    <row r="34" spans="1:27">
      <c r="A34" s="178" t="str">
        <f>VLOOKUP(AKORD[[#This Row],[NAZWISKO]],IMIE[],2,FALSE)</f>
        <v>T01 ROBERT PERKOWSKI</v>
      </c>
      <c r="B34">
        <v>160872</v>
      </c>
      <c r="C34">
        <v>12</v>
      </c>
      <c r="D34">
        <v>3</v>
      </c>
      <c r="E34">
        <v>37</v>
      </c>
      <c r="F34" s="11">
        <v>45838</v>
      </c>
      <c r="G34" t="s">
        <v>2124</v>
      </c>
      <c r="H34" t="s">
        <v>2166</v>
      </c>
      <c r="I34" t="s">
        <v>2167</v>
      </c>
      <c r="J34" t="s">
        <v>2120</v>
      </c>
      <c r="K34" t="s">
        <v>287</v>
      </c>
      <c r="L34" t="s">
        <v>287</v>
      </c>
      <c r="M34" t="s">
        <v>7070</v>
      </c>
      <c r="N34" t="s">
        <v>278</v>
      </c>
      <c r="O34" t="s">
        <v>181</v>
      </c>
      <c r="P34" t="s">
        <v>2121</v>
      </c>
      <c r="Q34" t="s">
        <v>7159</v>
      </c>
      <c r="R34">
        <v>1</v>
      </c>
      <c r="S34" s="11">
        <v>45838.296238425923</v>
      </c>
      <c r="T34" s="11">
        <v>45838.434016203704</v>
      </c>
      <c r="U34">
        <v>198.4</v>
      </c>
      <c r="V34">
        <v>0</v>
      </c>
      <c r="W34" s="178">
        <f>IFERROR(IF(AKORD[[#This Row],[CZAS]]=1,VLOOKUP(AKORD[[#This Row],[ZAMOWIENIA_SPEC_ID]]&amp;AKORD[[#This Row],[CZYNNOSCI_OPIS]],#REF!,5,FALSE),AKORD[[#This Row],[CZAS]]),1)</f>
        <v>37</v>
      </c>
      <c r="X34" s="178" t="str">
        <f>AKORD[[#This Row],[ZAMOWIENIA_SPEC_ID]]&amp;" "&amp;MID(AKORD[[#This Row],[NAZWA1_WG]],1,30)</f>
        <v xml:space="preserve">160872 SAMOA 1,5z                    </v>
      </c>
      <c r="Y34" s="144">
        <f>AKORD[[#This Row],[DATA]]</f>
        <v>45838</v>
      </c>
      <c r="Z34" s="178" t="str">
        <f>LEFT(AKORD[[#This Row],[KOMISJA]],10)</f>
        <v>160870/SAM</v>
      </c>
      <c r="AA34" s="178">
        <f>WEEKNUM(AKORD[[#This Row],[DZIEN]],2)</f>
        <v>27</v>
      </c>
    </row>
    <row r="35" spans="1:27">
      <c r="A35" s="178" t="str">
        <f>VLOOKUP(AKORD[[#This Row],[NAZWISKO]],IMIE[],2,FALSE)</f>
        <v>T01 ROBERT PERKOWSKI</v>
      </c>
      <c r="B35">
        <v>160873</v>
      </c>
      <c r="C35">
        <v>12</v>
      </c>
      <c r="D35">
        <v>3</v>
      </c>
      <c r="E35">
        <v>37</v>
      </c>
      <c r="F35" s="11">
        <v>45838</v>
      </c>
      <c r="G35" t="s">
        <v>2124</v>
      </c>
      <c r="H35" t="s">
        <v>2166</v>
      </c>
      <c r="I35" t="s">
        <v>2167</v>
      </c>
      <c r="J35" t="s">
        <v>2120</v>
      </c>
      <c r="K35" t="s">
        <v>287</v>
      </c>
      <c r="L35" t="s">
        <v>287</v>
      </c>
      <c r="M35" t="s">
        <v>7070</v>
      </c>
      <c r="N35" t="s">
        <v>278</v>
      </c>
      <c r="O35" t="s">
        <v>181</v>
      </c>
      <c r="P35" t="s">
        <v>2121</v>
      </c>
      <c r="Q35" t="s">
        <v>7159</v>
      </c>
      <c r="R35">
        <v>1</v>
      </c>
      <c r="S35" s="11">
        <v>45838.296296296299</v>
      </c>
      <c r="T35" s="11">
        <v>45838.434062499997</v>
      </c>
      <c r="U35">
        <v>198.38333333333335</v>
      </c>
      <c r="V35">
        <v>0</v>
      </c>
      <c r="W35" s="178">
        <f>IFERROR(IF(AKORD[[#This Row],[CZAS]]=1,VLOOKUP(AKORD[[#This Row],[ZAMOWIENIA_SPEC_ID]]&amp;AKORD[[#This Row],[CZYNNOSCI_OPIS]],#REF!,5,FALSE),AKORD[[#This Row],[CZAS]]),1)</f>
        <v>37</v>
      </c>
      <c r="X35" s="178" t="str">
        <f>AKORD[[#This Row],[ZAMOWIENIA_SPEC_ID]]&amp;" "&amp;MID(AKORD[[#This Row],[NAZWA1_WG]],1,30)</f>
        <v xml:space="preserve">160873 SAMOA 1,5z                    </v>
      </c>
      <c r="Y35" s="144">
        <f>AKORD[[#This Row],[DATA]]</f>
        <v>45838</v>
      </c>
      <c r="Z35" s="178" t="str">
        <f>LEFT(AKORD[[#This Row],[KOMISJA]],10)</f>
        <v>160870/SAM</v>
      </c>
      <c r="AA35" s="178">
        <f>WEEKNUM(AKORD[[#This Row],[DZIEN]],2)</f>
        <v>27</v>
      </c>
    </row>
    <row r="36" spans="1:27">
      <c r="A36" s="178" t="str">
        <f>VLOOKUP(AKORD[[#This Row],[NAZWISKO]],IMIE[],2,FALSE)</f>
        <v>T01 ROBERT PERKOWSKI</v>
      </c>
      <c r="B36">
        <v>160874</v>
      </c>
      <c r="C36">
        <v>12</v>
      </c>
      <c r="D36">
        <v>3</v>
      </c>
      <c r="E36">
        <v>46</v>
      </c>
      <c r="F36" s="11">
        <v>45838</v>
      </c>
      <c r="G36" t="s">
        <v>2124</v>
      </c>
      <c r="H36" t="s">
        <v>2166</v>
      </c>
      <c r="I36" t="s">
        <v>2167</v>
      </c>
      <c r="J36" t="s">
        <v>2120</v>
      </c>
      <c r="K36" t="s">
        <v>309</v>
      </c>
      <c r="L36" t="s">
        <v>309</v>
      </c>
      <c r="M36" t="s">
        <v>7070</v>
      </c>
      <c r="N36" t="s">
        <v>278</v>
      </c>
      <c r="O36" t="s">
        <v>181</v>
      </c>
      <c r="P36" t="s">
        <v>2121</v>
      </c>
      <c r="Q36" t="s">
        <v>7159</v>
      </c>
      <c r="R36">
        <v>1</v>
      </c>
      <c r="S36" s="11">
        <v>45838.296307870369</v>
      </c>
      <c r="T36" s="11">
        <v>45838.434074074074</v>
      </c>
      <c r="U36">
        <v>198.38333333333335</v>
      </c>
      <c r="V36">
        <v>0</v>
      </c>
      <c r="W36" s="178">
        <f>IFERROR(IF(AKORD[[#This Row],[CZAS]]=1,VLOOKUP(AKORD[[#This Row],[ZAMOWIENIA_SPEC_ID]]&amp;AKORD[[#This Row],[CZYNNOSCI_OPIS]],#REF!,5,FALSE),AKORD[[#This Row],[CZAS]]),1)</f>
        <v>46</v>
      </c>
      <c r="X36" s="178" t="str">
        <f>AKORD[[#This Row],[ZAMOWIENIA_SPEC_ID]]&amp;" "&amp;MID(AKORD[[#This Row],[NAZWA1_WG]],1,30)</f>
        <v xml:space="preserve">160874 SAMOA N                       </v>
      </c>
      <c r="Y36" s="144">
        <f>AKORD[[#This Row],[DATA]]</f>
        <v>45838</v>
      </c>
      <c r="Z36" s="178" t="str">
        <f>LEFT(AKORD[[#This Row],[KOMISJA]],10)</f>
        <v>160870/SAM</v>
      </c>
      <c r="AA36" s="178">
        <f>WEEKNUM(AKORD[[#This Row],[DZIEN]],2)</f>
        <v>27</v>
      </c>
    </row>
    <row r="37" spans="1:27">
      <c r="A37" s="178" t="str">
        <f>VLOOKUP(AKORD[[#This Row],[NAZWISKO]],IMIE[],2,FALSE)</f>
        <v>T01 ROBERT PERKOWSKI</v>
      </c>
      <c r="B37">
        <v>160875</v>
      </c>
      <c r="C37">
        <v>12</v>
      </c>
      <c r="D37">
        <v>3</v>
      </c>
      <c r="E37">
        <v>52</v>
      </c>
      <c r="F37" s="11">
        <v>45838</v>
      </c>
      <c r="G37" t="s">
        <v>2124</v>
      </c>
      <c r="H37" t="s">
        <v>2166</v>
      </c>
      <c r="I37" t="s">
        <v>2167</v>
      </c>
      <c r="J37" t="s">
        <v>2120</v>
      </c>
      <c r="K37" t="s">
        <v>277</v>
      </c>
      <c r="L37" t="s">
        <v>277</v>
      </c>
      <c r="M37" t="s">
        <v>7070</v>
      </c>
      <c r="N37" t="s">
        <v>278</v>
      </c>
      <c r="O37" t="s">
        <v>181</v>
      </c>
      <c r="P37" t="s">
        <v>2121</v>
      </c>
      <c r="Q37" t="s">
        <v>7159</v>
      </c>
      <c r="R37">
        <v>1</v>
      </c>
      <c r="S37" s="11">
        <v>45838.296331018515</v>
      </c>
      <c r="T37" s="11">
        <v>45838.434108796297</v>
      </c>
      <c r="U37">
        <v>198.4</v>
      </c>
      <c r="V37">
        <v>0</v>
      </c>
      <c r="W37" s="178">
        <f>IFERROR(IF(AKORD[[#This Row],[CZAS]]=1,VLOOKUP(AKORD[[#This Row],[ZAMOWIENIA_SPEC_ID]]&amp;AKORD[[#This Row],[CZYNNOSCI_OPIS]],#REF!,5,FALSE),AKORD[[#This Row],[CZAS]]),1)</f>
        <v>52</v>
      </c>
      <c r="X37" s="178" t="str">
        <f>AKORD[[#This Row],[ZAMOWIENIA_SPEC_ID]]&amp;" "&amp;MID(AKORD[[#This Row],[NAZWA1_WG]],1,30)</f>
        <v xml:space="preserve">160875 SAMOA 1,5z]                   </v>
      </c>
      <c r="Y37" s="144">
        <f>AKORD[[#This Row],[DATA]]</f>
        <v>45838</v>
      </c>
      <c r="Z37" s="178" t="str">
        <f>LEFT(AKORD[[#This Row],[KOMISJA]],10)</f>
        <v>160870/SAM</v>
      </c>
      <c r="AA37" s="178">
        <f>WEEKNUM(AKORD[[#This Row],[DZIEN]],2)</f>
        <v>27</v>
      </c>
    </row>
    <row r="38" spans="1:27">
      <c r="A38" s="178" t="str">
        <f>VLOOKUP(AKORD[[#This Row],[NAZWISKO]],IMIE[],2,FALSE)</f>
        <v>T02 RADOSŁAW KRYSZTOPA</v>
      </c>
      <c r="B38">
        <v>160643</v>
      </c>
      <c r="C38">
        <v>13</v>
      </c>
      <c r="D38">
        <v>3</v>
      </c>
      <c r="E38">
        <v>76</v>
      </c>
      <c r="F38" s="11">
        <v>45838</v>
      </c>
      <c r="G38" t="s">
        <v>2125</v>
      </c>
      <c r="H38" t="s">
        <v>2166</v>
      </c>
      <c r="I38" t="s">
        <v>2167</v>
      </c>
      <c r="J38" t="s">
        <v>2120</v>
      </c>
      <c r="K38" t="s">
        <v>638</v>
      </c>
      <c r="L38" t="s">
        <v>640</v>
      </c>
      <c r="M38" t="s">
        <v>7070</v>
      </c>
      <c r="N38" t="s">
        <v>207</v>
      </c>
      <c r="O38" t="s">
        <v>7053</v>
      </c>
      <c r="P38" t="s">
        <v>2121</v>
      </c>
      <c r="Q38" t="s">
        <v>7160</v>
      </c>
      <c r="R38">
        <v>1</v>
      </c>
      <c r="S38" s="11">
        <v>45838.335439814815</v>
      </c>
      <c r="T38" s="11">
        <v>45838.435219907406</v>
      </c>
      <c r="U38">
        <v>143.68333333333334</v>
      </c>
      <c r="V38">
        <v>0</v>
      </c>
      <c r="W38" s="178">
        <f>IFERROR(IF(AKORD[[#This Row],[CZAS]]=1,VLOOKUP(AKORD[[#This Row],[ZAMOWIENIA_SPEC_ID]]&amp;AKORD[[#This Row],[CZYNNOSCI_OPIS]],#REF!,5,FALSE),AKORD[[#This Row],[CZAS]]),1)</f>
        <v>76</v>
      </c>
      <c r="X38" s="178" t="str">
        <f>AKORD[[#This Row],[ZAMOWIENIA_SPEC_ID]]&amp;" "&amp;MID(AKORD[[#This Row],[NAZWA1_WG]],1,30)</f>
        <v xml:space="preserve">160643 ELIXIR [4N                    </v>
      </c>
      <c r="Y38" s="144">
        <f>AKORD[[#This Row],[DATA]]</f>
        <v>45838</v>
      </c>
      <c r="Z38" s="178" t="str">
        <f>LEFT(AKORD[[#This Row],[KOMISJA]],10)</f>
        <v>160643/ELI</v>
      </c>
      <c r="AA38" s="178">
        <f>WEEKNUM(AKORD[[#This Row],[DZIEN]],2)</f>
        <v>27</v>
      </c>
    </row>
    <row r="39" spans="1:27">
      <c r="A39" s="178" t="str">
        <f>VLOOKUP(AKORD[[#This Row],[NAZWISKO]],IMIE[],2,FALSE)</f>
        <v>T02 RADOSŁAW KRYSZTOPA</v>
      </c>
      <c r="B39">
        <v>160644</v>
      </c>
      <c r="C39">
        <v>13</v>
      </c>
      <c r="D39">
        <v>3</v>
      </c>
      <c r="E39">
        <v>72</v>
      </c>
      <c r="F39" s="11">
        <v>45838</v>
      </c>
      <c r="G39" t="s">
        <v>2125</v>
      </c>
      <c r="H39" t="s">
        <v>2166</v>
      </c>
      <c r="I39" t="s">
        <v>2167</v>
      </c>
      <c r="J39" t="s">
        <v>2120</v>
      </c>
      <c r="K39" t="s">
        <v>576</v>
      </c>
      <c r="L39" t="s">
        <v>578</v>
      </c>
      <c r="M39" t="s">
        <v>7070</v>
      </c>
      <c r="N39" t="s">
        <v>207</v>
      </c>
      <c r="O39" t="s">
        <v>7053</v>
      </c>
      <c r="P39" t="s">
        <v>2121</v>
      </c>
      <c r="Q39" t="s">
        <v>7160</v>
      </c>
      <c r="R39">
        <v>1</v>
      </c>
      <c r="S39" s="11">
        <v>45838.335474537038</v>
      </c>
      <c r="T39" s="11">
        <v>45838.435231481482</v>
      </c>
      <c r="U39">
        <v>143.65</v>
      </c>
      <c r="V39">
        <v>0</v>
      </c>
      <c r="W39" s="178">
        <f>IFERROR(IF(AKORD[[#This Row],[CZAS]]=1,VLOOKUP(AKORD[[#This Row],[ZAMOWIENIA_SPEC_ID]]&amp;AKORD[[#This Row],[CZYNNOSCI_OPIS]],#REF!,5,FALSE),AKORD[[#This Row],[CZAS]]),1)</f>
        <v>72</v>
      </c>
      <c r="X39" s="178" t="str">
        <f>AKORD[[#This Row],[ZAMOWIENIA_SPEC_ID]]&amp;" "&amp;MID(AKORD[[#This Row],[NAZWA1_WG]],1,30)</f>
        <v xml:space="preserve">160644 ELIXIR 4]                     </v>
      </c>
      <c r="Y39" s="144">
        <f>AKORD[[#This Row],[DATA]]</f>
        <v>45838</v>
      </c>
      <c r="Z39" s="178" t="str">
        <f>LEFT(AKORD[[#This Row],[KOMISJA]],10)</f>
        <v>160643/ELI</v>
      </c>
      <c r="AA39" s="178">
        <f>WEEKNUM(AKORD[[#This Row],[DZIEN]],2)</f>
        <v>27</v>
      </c>
    </row>
    <row r="40" spans="1:27">
      <c r="A40" s="178" t="str">
        <f>VLOOKUP(AKORD[[#This Row],[NAZWISKO]],IMIE[],2,FALSE)</f>
        <v>T02 RADOSŁAW KRYSZTOPA</v>
      </c>
      <c r="B40">
        <v>160645</v>
      </c>
      <c r="C40">
        <v>13</v>
      </c>
      <c r="D40">
        <v>3</v>
      </c>
      <c r="E40">
        <v>19</v>
      </c>
      <c r="F40" s="11">
        <v>45838</v>
      </c>
      <c r="G40" t="s">
        <v>2125</v>
      </c>
      <c r="H40" t="s">
        <v>2166</v>
      </c>
      <c r="I40" t="s">
        <v>2167</v>
      </c>
      <c r="J40" t="s">
        <v>2120</v>
      </c>
      <c r="K40" t="s">
        <v>903</v>
      </c>
      <c r="L40" t="s">
        <v>903</v>
      </c>
      <c r="M40" t="s">
        <v>7070</v>
      </c>
      <c r="N40" t="s">
        <v>207</v>
      </c>
      <c r="O40" t="s">
        <v>7053</v>
      </c>
      <c r="P40" t="s">
        <v>2121</v>
      </c>
      <c r="Q40" t="s">
        <v>7160</v>
      </c>
      <c r="R40">
        <v>1</v>
      </c>
      <c r="S40" s="11">
        <v>45838.335486111115</v>
      </c>
      <c r="T40" s="11">
        <v>45838.435254629629</v>
      </c>
      <c r="U40">
        <v>143.66666666666666</v>
      </c>
      <c r="V40">
        <v>0</v>
      </c>
      <c r="W40" s="178">
        <f>IFERROR(IF(AKORD[[#This Row],[CZAS]]=1,VLOOKUP(AKORD[[#This Row],[ZAMOWIENIA_SPEC_ID]]&amp;AKORD[[#This Row],[CZYNNOSCI_OPIS]],#REF!,5,FALSE),AKORD[[#This Row],[CZAS]]),1)</f>
        <v>19</v>
      </c>
      <c r="X40" s="178" t="str">
        <f>AKORD[[#This Row],[ZAMOWIENIA_SPEC_ID]]&amp;" "&amp;MID(AKORD[[#This Row],[NAZWA1_WG]],1,30)</f>
        <v xml:space="preserve">160645 ELIXIR P120x98                </v>
      </c>
      <c r="Y40" s="144">
        <f>AKORD[[#This Row],[DATA]]</f>
        <v>45838</v>
      </c>
      <c r="Z40" s="178" t="str">
        <f>LEFT(AKORD[[#This Row],[KOMISJA]],10)</f>
        <v>160643/ELI</v>
      </c>
      <c r="AA40" s="178">
        <f>WEEKNUM(AKORD[[#This Row],[DZIEN]],2)</f>
        <v>27</v>
      </c>
    </row>
    <row r="41" spans="1:27">
      <c r="A41" s="178" t="str">
        <f>VLOOKUP(AKORD[[#This Row],[NAZWISKO]],IMIE[],2,FALSE)</f>
        <v>T02 RADOSŁAW KRYSZTOPA</v>
      </c>
      <c r="B41">
        <v>160646</v>
      </c>
      <c r="C41">
        <v>13</v>
      </c>
      <c r="D41">
        <v>3</v>
      </c>
      <c r="E41">
        <v>1</v>
      </c>
      <c r="F41" s="11">
        <v>45838</v>
      </c>
      <c r="G41" t="s">
        <v>2125</v>
      </c>
      <c r="H41" t="s">
        <v>2166</v>
      </c>
      <c r="I41" t="s">
        <v>2167</v>
      </c>
      <c r="J41" t="s">
        <v>2120</v>
      </c>
      <c r="K41" t="s">
        <v>340</v>
      </c>
      <c r="L41" t="s">
        <v>340</v>
      </c>
      <c r="M41" t="s">
        <v>7070</v>
      </c>
      <c r="N41" t="s">
        <v>191</v>
      </c>
      <c r="O41" t="s">
        <v>181</v>
      </c>
      <c r="P41" t="s">
        <v>2121</v>
      </c>
      <c r="Q41" t="s">
        <v>7160</v>
      </c>
      <c r="R41">
        <v>2</v>
      </c>
      <c r="S41" s="11">
        <v>45838.335578703707</v>
      </c>
      <c r="T41" s="11">
        <v>45838.435324074075</v>
      </c>
      <c r="U41">
        <v>143.63333333333333</v>
      </c>
      <c r="V41">
        <v>0</v>
      </c>
      <c r="W41" s="178">
        <f>IFERROR(IF(AKORD[[#This Row],[CZAS]]=1,VLOOKUP(AKORD[[#This Row],[ZAMOWIENIA_SPEC_ID]]&amp;AKORD[[#This Row],[CZYNNOSCI_OPIS]],#REF!,5,FALSE),AKORD[[#This Row],[CZAS]]),1)</f>
        <v>1</v>
      </c>
      <c r="X41" s="178" t="str">
        <f>AKORD[[#This Row],[ZAMOWIENIA_SPEC_ID]]&amp;" "&amp;MID(AKORD[[#This Row],[NAZWA1_WG]],1,30)</f>
        <v xml:space="preserve">160646 PD 254 III 50x50              </v>
      </c>
      <c r="Y41" s="144">
        <f>AKORD[[#This Row],[DATA]]</f>
        <v>45838</v>
      </c>
      <c r="Z41" s="178" t="str">
        <f>LEFT(AKORD[[#This Row],[KOMISJA]],10)</f>
        <v>160643/ELI</v>
      </c>
      <c r="AA41" s="178">
        <f>WEEKNUM(AKORD[[#This Row],[DZIEN]],2)</f>
        <v>27</v>
      </c>
    </row>
    <row r="42" spans="1:27">
      <c r="A42" s="178" t="str">
        <f>VLOOKUP(AKORD[[#This Row],[NAZWISKO]],IMIE[],2,FALSE)</f>
        <v>T10 KAMIL PERKOWSKI</v>
      </c>
      <c r="B42">
        <v>160843</v>
      </c>
      <c r="C42">
        <v>27</v>
      </c>
      <c r="D42">
        <v>3</v>
      </c>
      <c r="E42">
        <v>84</v>
      </c>
      <c r="F42" s="11">
        <v>45838</v>
      </c>
      <c r="G42" t="s">
        <v>2252</v>
      </c>
      <c r="H42" t="s">
        <v>2166</v>
      </c>
      <c r="I42" t="s">
        <v>2167</v>
      </c>
      <c r="J42" t="s">
        <v>2120</v>
      </c>
      <c r="K42" t="s">
        <v>7080</v>
      </c>
      <c r="L42" t="s">
        <v>7080</v>
      </c>
      <c r="M42" t="s">
        <v>7070</v>
      </c>
      <c r="N42" t="s">
        <v>847</v>
      </c>
      <c r="O42" t="s">
        <v>181</v>
      </c>
      <c r="P42" t="s">
        <v>2121</v>
      </c>
      <c r="Q42" t="s">
        <v>7161</v>
      </c>
      <c r="R42">
        <v>1</v>
      </c>
      <c r="S42" s="11">
        <v>45838.355729166666</v>
      </c>
      <c r="T42" s="11">
        <v>45838.447129629632</v>
      </c>
      <c r="U42">
        <v>131.61666666666667</v>
      </c>
      <c r="V42">
        <v>0</v>
      </c>
      <c r="W42" s="178">
        <f>IFERROR(IF(AKORD[[#This Row],[CZAS]]=1,VLOOKUP(AKORD[[#This Row],[ZAMOWIENIA_SPEC_ID]]&amp;AKORD[[#This Row],[CZYNNOSCI_OPIS]],#REF!,5,FALSE),AKORD[[#This Row],[CZAS]]),1)</f>
        <v>84</v>
      </c>
      <c r="X42" s="178" t="str">
        <f>AKORD[[#This Row],[ZAMOWIENIA_SPEC_ID]]&amp;" "&amp;MID(AKORD[[#This Row],[NAZWA1_WG]],1,30)</f>
        <v xml:space="preserve">160843 HORIZON A [LHz                </v>
      </c>
      <c r="Y42" s="144">
        <f>AKORD[[#This Row],[DATA]]</f>
        <v>45838</v>
      </c>
      <c r="Z42" s="178" t="str">
        <f>LEFT(AKORD[[#This Row],[KOMISJA]],10)</f>
        <v>160843/HOR</v>
      </c>
      <c r="AA42" s="178">
        <f>WEEKNUM(AKORD[[#This Row],[DZIEN]],2)</f>
        <v>27</v>
      </c>
    </row>
    <row r="43" spans="1:27">
      <c r="A43" s="178" t="str">
        <f>VLOOKUP(AKORD[[#This Row],[NAZWISKO]],IMIE[],2,FALSE)</f>
        <v>T10 KAMIL PERKOWSKI</v>
      </c>
      <c r="B43">
        <v>160844</v>
      </c>
      <c r="C43">
        <v>27</v>
      </c>
      <c r="D43">
        <v>3</v>
      </c>
      <c r="E43">
        <v>81</v>
      </c>
      <c r="F43" s="11">
        <v>45838</v>
      </c>
      <c r="G43" t="s">
        <v>2252</v>
      </c>
      <c r="H43" t="s">
        <v>2166</v>
      </c>
      <c r="I43" t="s">
        <v>2167</v>
      </c>
      <c r="J43" t="s">
        <v>2120</v>
      </c>
      <c r="K43" t="s">
        <v>7162</v>
      </c>
      <c r="L43" t="s">
        <v>7162</v>
      </c>
      <c r="M43" t="s">
        <v>7070</v>
      </c>
      <c r="N43" t="s">
        <v>847</v>
      </c>
      <c r="O43" t="s">
        <v>181</v>
      </c>
      <c r="P43" t="s">
        <v>2121</v>
      </c>
      <c r="Q43" t="s">
        <v>7161</v>
      </c>
      <c r="R43">
        <v>1</v>
      </c>
      <c r="S43" s="11">
        <v>45838.355752314812</v>
      </c>
      <c r="T43" s="11">
        <v>45838.447152777779</v>
      </c>
      <c r="U43">
        <v>131.61666666666667</v>
      </c>
      <c r="V43">
        <v>0</v>
      </c>
      <c r="W43" s="178">
        <f>IFERROR(IF(AKORD[[#This Row],[CZAS]]=1,VLOOKUP(AKORD[[#This Row],[ZAMOWIENIA_SPEC_ID]]&amp;AKORD[[#This Row],[CZYNNOSCI_OPIS]],#REF!,5,FALSE),AKORD[[#This Row],[CZAS]]),1)</f>
        <v>81</v>
      </c>
      <c r="X43" s="178" t="str">
        <f>AKORD[[#This Row],[ZAMOWIENIA_SPEC_ID]]&amp;" "&amp;MID(AKORD[[#This Row],[NAZWA1_WG]],1,30)</f>
        <v xml:space="preserve">160844 HORIZON A 2,5z]               </v>
      </c>
      <c r="Y43" s="144">
        <f>AKORD[[#This Row],[DATA]]</f>
        <v>45838</v>
      </c>
      <c r="Z43" s="178" t="str">
        <f>LEFT(AKORD[[#This Row],[KOMISJA]],10)</f>
        <v>160843/HOR</v>
      </c>
      <c r="AA43" s="178">
        <f>WEEKNUM(AKORD[[#This Row],[DZIEN]],2)</f>
        <v>27</v>
      </c>
    </row>
    <row r="44" spans="1:27">
      <c r="A44" s="178" t="str">
        <f>VLOOKUP(AKORD[[#This Row],[NAZWISKO]],IMIE[],2,FALSE)</f>
        <v>T04 DOMINIK FASZCZA</v>
      </c>
      <c r="B44">
        <v>160749</v>
      </c>
      <c r="C44">
        <v>16</v>
      </c>
      <c r="D44">
        <v>3</v>
      </c>
      <c r="E44">
        <v>76</v>
      </c>
      <c r="F44" s="11">
        <v>45838</v>
      </c>
      <c r="G44" t="s">
        <v>2122</v>
      </c>
      <c r="H44" t="s">
        <v>2166</v>
      </c>
      <c r="I44" t="s">
        <v>2167</v>
      </c>
      <c r="J44" t="s">
        <v>2120</v>
      </c>
      <c r="K44" t="s">
        <v>7076</v>
      </c>
      <c r="L44" t="s">
        <v>7076</v>
      </c>
      <c r="M44" t="s">
        <v>7070</v>
      </c>
      <c r="N44" t="s">
        <v>7074</v>
      </c>
      <c r="O44" t="s">
        <v>7053</v>
      </c>
      <c r="P44" t="s">
        <v>2121</v>
      </c>
      <c r="Q44" t="s">
        <v>7163</v>
      </c>
      <c r="R44">
        <v>1</v>
      </c>
      <c r="S44" s="11">
        <v>45838.447592592594</v>
      </c>
      <c r="T44" s="11">
        <v>45838.447615740741</v>
      </c>
      <c r="U44">
        <v>3.3333333333333333E-2</v>
      </c>
      <c r="V44">
        <v>0</v>
      </c>
      <c r="W44" s="178">
        <f>IFERROR(IF(AKORD[[#This Row],[CZAS]]=1,VLOOKUP(AKORD[[#This Row],[ZAMOWIENIA_SPEC_ID]]&amp;AKORD[[#This Row],[CZYNNOSCI_OPIS]],#REF!,5,FALSE),AKORD[[#This Row],[CZAS]]),1)</f>
        <v>76</v>
      </c>
      <c r="X44" s="178" t="str">
        <f>AKORD[[#This Row],[ZAMOWIENIA_SPEC_ID]]&amp;" "&amp;MID(AKORD[[#This Row],[NAZWA1_WG]],1,30)</f>
        <v xml:space="preserve">160749 MAXWELL 3,5]                  </v>
      </c>
      <c r="Y44" s="144">
        <f>AKORD[[#This Row],[DATA]]</f>
        <v>45838</v>
      </c>
      <c r="Z44" s="178" t="str">
        <f>LEFT(AKORD[[#This Row],[KOMISJA]],10)</f>
        <v>160746/MAX</v>
      </c>
      <c r="AA44" s="178">
        <f>WEEKNUM(AKORD[[#This Row],[DZIEN]],2)</f>
        <v>27</v>
      </c>
    </row>
    <row r="45" spans="1:27">
      <c r="A45" s="178" t="str">
        <f>VLOOKUP(AKORD[[#This Row],[NAZWISKO]],IMIE[],2,FALSE)</f>
        <v>T04 DOMINIK FASZCZA</v>
      </c>
      <c r="B45">
        <v>160748</v>
      </c>
      <c r="C45">
        <v>16</v>
      </c>
      <c r="D45">
        <v>3</v>
      </c>
      <c r="E45">
        <v>57</v>
      </c>
      <c r="F45" s="11">
        <v>45838</v>
      </c>
      <c r="G45" t="s">
        <v>2122</v>
      </c>
      <c r="H45" t="s">
        <v>2166</v>
      </c>
      <c r="I45" t="s">
        <v>2167</v>
      </c>
      <c r="J45" t="s">
        <v>2120</v>
      </c>
      <c r="K45" t="s">
        <v>7155</v>
      </c>
      <c r="L45" t="s">
        <v>7155</v>
      </c>
      <c r="M45" t="s">
        <v>7070</v>
      </c>
      <c r="N45" t="s">
        <v>7074</v>
      </c>
      <c r="O45" t="s">
        <v>7053</v>
      </c>
      <c r="P45" t="s">
        <v>2121</v>
      </c>
      <c r="Q45" t="s">
        <v>7163</v>
      </c>
      <c r="R45">
        <v>1</v>
      </c>
      <c r="S45" s="11">
        <v>45838.447581018518</v>
      </c>
      <c r="T45" s="11">
        <v>45838.447627314818</v>
      </c>
      <c r="U45">
        <v>6.6666666666666666E-2</v>
      </c>
      <c r="V45">
        <v>0</v>
      </c>
      <c r="W45" s="178">
        <f>IFERROR(IF(AKORD[[#This Row],[CZAS]]=1,VLOOKUP(AKORD[[#This Row],[ZAMOWIENIA_SPEC_ID]]&amp;AKORD[[#This Row],[CZYNNOSCI_OPIS]],#REF!,5,FALSE),AKORD[[#This Row],[CZAS]]),1)</f>
        <v>57</v>
      </c>
      <c r="X45" s="178" t="str">
        <f>AKORD[[#This Row],[ZAMOWIENIA_SPEC_ID]]&amp;" "&amp;MID(AKORD[[#This Row],[NAZWA1_WG]],1,30)</f>
        <v xml:space="preserve">160748 MAXWELL N                     </v>
      </c>
      <c r="Y45" s="144">
        <f>AKORD[[#This Row],[DATA]]</f>
        <v>45838</v>
      </c>
      <c r="Z45" s="178" t="str">
        <f>LEFT(AKORD[[#This Row],[KOMISJA]],10)</f>
        <v>160746/MAX</v>
      </c>
      <c r="AA45" s="178">
        <f>WEEKNUM(AKORD[[#This Row],[DZIEN]],2)</f>
        <v>27</v>
      </c>
    </row>
    <row r="46" spans="1:27">
      <c r="A46" s="178" t="str">
        <f>VLOOKUP(AKORD[[#This Row],[NAZWISKO]],IMIE[],2,FALSE)</f>
        <v>T04 DOMINIK FASZCZA</v>
      </c>
      <c r="B46">
        <v>160747</v>
      </c>
      <c r="C46">
        <v>16</v>
      </c>
      <c r="D46">
        <v>3</v>
      </c>
      <c r="E46">
        <v>67</v>
      </c>
      <c r="F46" s="11">
        <v>45838</v>
      </c>
      <c r="G46" t="s">
        <v>2122</v>
      </c>
      <c r="H46" t="s">
        <v>2166</v>
      </c>
      <c r="I46" t="s">
        <v>2167</v>
      </c>
      <c r="J46" t="s">
        <v>2120</v>
      </c>
      <c r="K46" t="s">
        <v>7164</v>
      </c>
      <c r="L46" t="s">
        <v>7164</v>
      </c>
      <c r="M46" t="s">
        <v>7070</v>
      </c>
      <c r="N46" t="s">
        <v>7074</v>
      </c>
      <c r="O46" t="s">
        <v>7053</v>
      </c>
      <c r="P46" t="s">
        <v>2121</v>
      </c>
      <c r="Q46" t="s">
        <v>7163</v>
      </c>
      <c r="R46">
        <v>1</v>
      </c>
      <c r="S46" s="11">
        <v>45838.447557870371</v>
      </c>
      <c r="T46" s="11">
        <v>45838.447650462964</v>
      </c>
      <c r="U46">
        <v>0.13333333333333333</v>
      </c>
      <c r="V46">
        <v>0</v>
      </c>
      <c r="W46" s="178">
        <f>IFERROR(IF(AKORD[[#This Row],[CZAS]]=1,VLOOKUP(AKORD[[#This Row],[ZAMOWIENIA_SPEC_ID]]&amp;AKORD[[#This Row],[CZYNNOSCI_OPIS]],#REF!,5,FALSE),AKORD[[#This Row],[CZAS]]),1)</f>
        <v>67</v>
      </c>
      <c r="X46" s="178" t="str">
        <f>AKORD[[#This Row],[ZAMOWIENIA_SPEC_ID]]&amp;" "&amp;MID(AKORD[[#This Row],[NAZWA1_WG]],1,30)</f>
        <v xml:space="preserve">160747 MAXWELL 3,5                   </v>
      </c>
      <c r="Y46" s="144">
        <f>AKORD[[#This Row],[DATA]]</f>
        <v>45838</v>
      </c>
      <c r="Z46" s="178" t="str">
        <f>LEFT(AKORD[[#This Row],[KOMISJA]],10)</f>
        <v>160746/MAX</v>
      </c>
      <c r="AA46" s="178">
        <f>WEEKNUM(AKORD[[#This Row],[DZIEN]],2)</f>
        <v>27</v>
      </c>
    </row>
    <row r="47" spans="1:27">
      <c r="A47" s="178" t="str">
        <f>VLOOKUP(AKORD[[#This Row],[NAZWISKO]],IMIE[],2,FALSE)</f>
        <v>T04 DOMINIK FASZCZA</v>
      </c>
      <c r="B47">
        <v>160746</v>
      </c>
      <c r="C47">
        <v>16</v>
      </c>
      <c r="D47">
        <v>3</v>
      </c>
      <c r="E47">
        <v>41</v>
      </c>
      <c r="F47" s="11">
        <v>45838</v>
      </c>
      <c r="G47" t="s">
        <v>2122</v>
      </c>
      <c r="H47" t="s">
        <v>2166</v>
      </c>
      <c r="I47" t="s">
        <v>2167</v>
      </c>
      <c r="J47" t="s">
        <v>2120</v>
      </c>
      <c r="K47" t="s">
        <v>7154</v>
      </c>
      <c r="L47" t="s">
        <v>7154</v>
      </c>
      <c r="M47" t="s">
        <v>7070</v>
      </c>
      <c r="N47" t="s">
        <v>7074</v>
      </c>
      <c r="O47" t="s">
        <v>7053</v>
      </c>
      <c r="P47" t="s">
        <v>2121</v>
      </c>
      <c r="Q47" t="s">
        <v>7163</v>
      </c>
      <c r="R47">
        <v>1</v>
      </c>
      <c r="S47" s="11">
        <v>45838.447546296295</v>
      </c>
      <c r="T47" s="11">
        <v>45838.44767361111</v>
      </c>
      <c r="U47">
        <v>0.18333333333333332</v>
      </c>
      <c r="V47">
        <v>0</v>
      </c>
      <c r="W47" s="178">
        <f>IFERROR(IF(AKORD[[#This Row],[CZAS]]=1,VLOOKUP(AKORD[[#This Row],[ZAMOWIENIA_SPEC_ID]]&amp;AKORD[[#This Row],[CZYNNOSCI_OPIS]],#REF!,5,FALSE),AKORD[[#This Row],[CZAS]]),1)</f>
        <v>41</v>
      </c>
      <c r="X47" s="178" t="str">
        <f>AKORD[[#This Row],[ZAMOWIENIA_SPEC_ID]]&amp;" "&amp;MID(AKORD[[#This Row],[NAZWA1_WG]],1,30)</f>
        <v xml:space="preserve">160746 MAXWELL 1,5                   </v>
      </c>
      <c r="Y47" s="144">
        <f>AKORD[[#This Row],[DATA]]</f>
        <v>45838</v>
      </c>
      <c r="Z47" s="178" t="str">
        <f>LEFT(AKORD[[#This Row],[KOMISJA]],10)</f>
        <v>160746/MAX</v>
      </c>
      <c r="AA47" s="178">
        <f>WEEKNUM(AKORD[[#This Row],[DZIEN]],2)</f>
        <v>27</v>
      </c>
    </row>
    <row r="48" spans="1:27">
      <c r="A48" s="178" t="str">
        <f>VLOOKUP(AKORD[[#This Row],[NAZWISKO]],IMIE[],2,FALSE)</f>
        <v>T06 TOMASZ BAŁDYGA</v>
      </c>
      <c r="B48">
        <v>160743</v>
      </c>
      <c r="C48">
        <v>21</v>
      </c>
      <c r="D48">
        <v>3</v>
      </c>
      <c r="E48">
        <v>12</v>
      </c>
      <c r="F48" s="11">
        <v>45838</v>
      </c>
      <c r="G48" t="s">
        <v>2123</v>
      </c>
      <c r="H48" t="s">
        <v>2166</v>
      </c>
      <c r="I48" t="s">
        <v>2167</v>
      </c>
      <c r="J48" t="s">
        <v>2120</v>
      </c>
      <c r="K48" t="s">
        <v>7122</v>
      </c>
      <c r="L48" t="s">
        <v>7122</v>
      </c>
      <c r="M48" t="s">
        <v>7070</v>
      </c>
      <c r="N48" t="s">
        <v>847</v>
      </c>
      <c r="O48" t="s">
        <v>181</v>
      </c>
      <c r="P48" t="s">
        <v>2121</v>
      </c>
      <c r="Q48" t="s">
        <v>7165</v>
      </c>
      <c r="R48">
        <v>1</v>
      </c>
      <c r="S48" s="11">
        <v>45838.381018518521</v>
      </c>
      <c r="T48" s="11">
        <v>45838.455810185187</v>
      </c>
      <c r="U48">
        <v>107.7</v>
      </c>
      <c r="V48">
        <v>0</v>
      </c>
      <c r="W48" s="178">
        <f>IFERROR(IF(AKORD[[#This Row],[CZAS]]=1,VLOOKUP(AKORD[[#This Row],[ZAMOWIENIA_SPEC_ID]]&amp;AKORD[[#This Row],[CZYNNOSCI_OPIS]],#REF!,5,FALSE),AKORD[[#This Row],[CZAS]]),1)</f>
        <v>12</v>
      </c>
      <c r="X48" s="178" t="str">
        <f>AKORD[[#This Row],[ZAMOWIENIA_SPEC_ID]]&amp;" "&amp;MID(AKORD[[#This Row],[NAZWA1_WG]],1,30)</f>
        <v xml:space="preserve">160743 HORIZON A P62x62              </v>
      </c>
      <c r="Y48" s="144">
        <f>AKORD[[#This Row],[DATA]]</f>
        <v>45838</v>
      </c>
      <c r="Z48" s="178" t="str">
        <f>LEFT(AKORD[[#This Row],[KOMISJA]],10)</f>
        <v>160742/HOR</v>
      </c>
      <c r="AA48" s="178">
        <f>WEEKNUM(AKORD[[#This Row],[DZIEN]],2)</f>
        <v>27</v>
      </c>
    </row>
    <row r="49" spans="1:27">
      <c r="A49" s="178" t="str">
        <f>VLOOKUP(AKORD[[#This Row],[NAZWISKO]],IMIE[],2,FALSE)</f>
        <v>T06 TOMASZ BAŁDYGA</v>
      </c>
      <c r="B49">
        <v>160742</v>
      </c>
      <c r="C49">
        <v>21</v>
      </c>
      <c r="D49">
        <v>3</v>
      </c>
      <c r="E49">
        <v>90</v>
      </c>
      <c r="F49" s="11">
        <v>45838</v>
      </c>
      <c r="G49" t="s">
        <v>2123</v>
      </c>
      <c r="H49" t="s">
        <v>2166</v>
      </c>
      <c r="I49" t="s">
        <v>2167</v>
      </c>
      <c r="J49" t="s">
        <v>2120</v>
      </c>
      <c r="K49" t="s">
        <v>7166</v>
      </c>
      <c r="L49" t="s">
        <v>7166</v>
      </c>
      <c r="M49" t="s">
        <v>7070</v>
      </c>
      <c r="N49" t="s">
        <v>847</v>
      </c>
      <c r="O49" t="s">
        <v>181</v>
      </c>
      <c r="P49" t="s">
        <v>2121</v>
      </c>
      <c r="Q49" t="s">
        <v>7165</v>
      </c>
      <c r="R49">
        <v>1</v>
      </c>
      <c r="S49" s="11">
        <v>45838.381053240744</v>
      </c>
      <c r="T49" s="11">
        <v>45838.455925925926</v>
      </c>
      <c r="U49">
        <v>107.81666666666666</v>
      </c>
      <c r="V49">
        <v>0</v>
      </c>
      <c r="W49" s="178">
        <f>IFERROR(IF(AKORD[[#This Row],[CZAS]]=1,VLOOKUP(AKORD[[#This Row],[ZAMOWIENIA_SPEC_ID]]&amp;AKORD[[#This Row],[CZYNNOSCI_OPIS]],#REF!,5,FALSE),AKORD[[#This Row],[CZAS]]),1)</f>
        <v>90</v>
      </c>
      <c r="X49" s="178" t="str">
        <f>AKORD[[#This Row],[ZAMOWIENIA_SPEC_ID]]&amp;" "&amp;MID(AKORD[[#This Row],[NAZWA1_WG]],1,30)</f>
        <v xml:space="preserve">160742 HORIZON A [3z]                </v>
      </c>
      <c r="Y49" s="144">
        <f>AKORD[[#This Row],[DATA]]</f>
        <v>45838</v>
      </c>
      <c r="Z49" s="178" t="str">
        <f>LEFT(AKORD[[#This Row],[KOMISJA]],10)</f>
        <v>160742/HOR</v>
      </c>
      <c r="AA49" s="178">
        <f>WEEKNUM(AKORD[[#This Row],[DZIEN]],2)</f>
        <v>27</v>
      </c>
    </row>
    <row r="50" spans="1:27">
      <c r="A50" s="178" t="str">
        <f>VLOOKUP(AKORD[[#This Row],[NAZWISKO]],IMIE[],2,FALSE)</f>
        <v>P06 VALERY</v>
      </c>
      <c r="B50">
        <v>161444</v>
      </c>
      <c r="C50">
        <v>33</v>
      </c>
      <c r="D50">
        <v>14</v>
      </c>
      <c r="E50">
        <v>44</v>
      </c>
      <c r="F50" s="11">
        <v>45838</v>
      </c>
      <c r="G50" t="s">
        <v>2180</v>
      </c>
      <c r="H50" t="s">
        <v>7056</v>
      </c>
      <c r="I50" t="s">
        <v>7057</v>
      </c>
      <c r="J50" t="s">
        <v>7058</v>
      </c>
      <c r="K50" t="s">
        <v>7152</v>
      </c>
      <c r="L50" t="s">
        <v>7152</v>
      </c>
      <c r="M50" t="s">
        <v>7119</v>
      </c>
      <c r="N50" t="s">
        <v>7074</v>
      </c>
      <c r="O50" t="s">
        <v>181</v>
      </c>
      <c r="P50" t="s">
        <v>7059</v>
      </c>
      <c r="Q50" t="s">
        <v>7167</v>
      </c>
      <c r="R50">
        <v>1</v>
      </c>
      <c r="S50" s="11">
        <v>45838.480057870373</v>
      </c>
      <c r="T50" s="11">
        <v>45838.480069444442</v>
      </c>
      <c r="U50">
        <v>1.6666666666666666E-2</v>
      </c>
      <c r="V50">
        <v>0</v>
      </c>
      <c r="W50" s="178">
        <f>IFERROR(IF(AKORD[[#This Row],[CZAS]]=1,VLOOKUP(AKORD[[#This Row],[ZAMOWIENIA_SPEC_ID]]&amp;AKORD[[#This Row],[CZYNNOSCI_OPIS]],#REF!,5,FALSE),AKORD[[#This Row],[CZAS]]),1)</f>
        <v>44</v>
      </c>
      <c r="X50" s="178" t="str">
        <f>AKORD[[#This Row],[ZAMOWIENIA_SPEC_ID]]&amp;" "&amp;MID(AKORD[[#This Row],[NAZWA1_WG]],1,30)</f>
        <v xml:space="preserve">161444 MAXWELL [1,5                  </v>
      </c>
      <c r="Y50" s="144">
        <f>AKORD[[#This Row],[DATA]]</f>
        <v>45838</v>
      </c>
      <c r="Z50" s="178" t="str">
        <f>LEFT(AKORD[[#This Row],[KOMISJA]],10)</f>
        <v>161444/MAX</v>
      </c>
      <c r="AA50" s="178">
        <f>WEEKNUM(AKORD[[#This Row],[DZIEN]],2)</f>
        <v>27</v>
      </c>
    </row>
    <row r="51" spans="1:27">
      <c r="A51" s="178" t="str">
        <f>VLOOKUP(AKORD[[#This Row],[NAZWISKO]],IMIE[],2,FALSE)</f>
        <v>P06 VALERY</v>
      </c>
      <c r="B51">
        <v>161445</v>
      </c>
      <c r="C51">
        <v>33</v>
      </c>
      <c r="D51">
        <v>14</v>
      </c>
      <c r="E51">
        <v>36</v>
      </c>
      <c r="F51" s="11">
        <v>45838</v>
      </c>
      <c r="G51" t="s">
        <v>2180</v>
      </c>
      <c r="H51" t="s">
        <v>7056</v>
      </c>
      <c r="I51" t="s">
        <v>7057</v>
      </c>
      <c r="J51" t="s">
        <v>7058</v>
      </c>
      <c r="K51" t="s">
        <v>7154</v>
      </c>
      <c r="L51" t="s">
        <v>7154</v>
      </c>
      <c r="M51" t="s">
        <v>7119</v>
      </c>
      <c r="N51" t="s">
        <v>7074</v>
      </c>
      <c r="O51" t="s">
        <v>181</v>
      </c>
      <c r="P51" t="s">
        <v>7059</v>
      </c>
      <c r="Q51" t="s">
        <v>7167</v>
      </c>
      <c r="R51">
        <v>1</v>
      </c>
      <c r="S51" s="11">
        <v>45838.480081018519</v>
      </c>
      <c r="T51" s="11">
        <v>45838.480092592596</v>
      </c>
      <c r="U51">
        <v>1.6666666666666666E-2</v>
      </c>
      <c r="V51">
        <v>0</v>
      </c>
      <c r="W51" s="178">
        <f>IFERROR(IF(AKORD[[#This Row],[CZAS]]=1,VLOOKUP(AKORD[[#This Row],[ZAMOWIENIA_SPEC_ID]]&amp;AKORD[[#This Row],[CZYNNOSCI_OPIS]],#REF!,5,FALSE),AKORD[[#This Row],[CZAS]]),1)</f>
        <v>36</v>
      </c>
      <c r="X51" s="178" t="str">
        <f>AKORD[[#This Row],[ZAMOWIENIA_SPEC_ID]]&amp;" "&amp;MID(AKORD[[#This Row],[NAZWA1_WG]],1,30)</f>
        <v xml:space="preserve">161445 MAXWELL 1,5                   </v>
      </c>
      <c r="Y51" s="144">
        <f>AKORD[[#This Row],[DATA]]</f>
        <v>45838</v>
      </c>
      <c r="Z51" s="178" t="str">
        <f>LEFT(AKORD[[#This Row],[KOMISJA]],10)</f>
        <v>161444/MAX</v>
      </c>
      <c r="AA51" s="178">
        <f>WEEKNUM(AKORD[[#This Row],[DZIEN]],2)</f>
        <v>27</v>
      </c>
    </row>
    <row r="52" spans="1:27">
      <c r="A52" s="178" t="str">
        <f>VLOOKUP(AKORD[[#This Row],[NAZWISKO]],IMIE[],2,FALSE)</f>
        <v>P06 VALERY</v>
      </c>
      <c r="B52">
        <v>161446</v>
      </c>
      <c r="C52">
        <v>33</v>
      </c>
      <c r="D52">
        <v>14</v>
      </c>
      <c r="E52">
        <v>45</v>
      </c>
      <c r="F52" s="11">
        <v>45838</v>
      </c>
      <c r="G52" t="s">
        <v>2180</v>
      </c>
      <c r="H52" t="s">
        <v>7056</v>
      </c>
      <c r="I52" t="s">
        <v>7057</v>
      </c>
      <c r="J52" t="s">
        <v>7058</v>
      </c>
      <c r="K52" t="s">
        <v>7155</v>
      </c>
      <c r="L52" t="s">
        <v>7155</v>
      </c>
      <c r="M52" t="s">
        <v>7119</v>
      </c>
      <c r="N52" t="s">
        <v>7074</v>
      </c>
      <c r="O52" t="s">
        <v>181</v>
      </c>
      <c r="P52" t="s">
        <v>7059</v>
      </c>
      <c r="Q52" t="s">
        <v>7167</v>
      </c>
      <c r="R52">
        <v>1</v>
      </c>
      <c r="S52" s="11">
        <v>45838.480115740742</v>
      </c>
      <c r="T52" s="11">
        <v>45838.480127314811</v>
      </c>
      <c r="U52">
        <v>1.6666666666666666E-2</v>
      </c>
      <c r="V52">
        <v>0</v>
      </c>
      <c r="W52" s="178">
        <f>IFERROR(IF(AKORD[[#This Row],[CZAS]]=1,VLOOKUP(AKORD[[#This Row],[ZAMOWIENIA_SPEC_ID]]&amp;AKORD[[#This Row],[CZYNNOSCI_OPIS]],#REF!,5,FALSE),AKORD[[#This Row],[CZAS]]),1)</f>
        <v>45</v>
      </c>
      <c r="X52" s="178" t="str">
        <f>AKORD[[#This Row],[ZAMOWIENIA_SPEC_ID]]&amp;" "&amp;MID(AKORD[[#This Row],[NAZWA1_WG]],1,30)</f>
        <v xml:space="preserve">161446 MAXWELL N                     </v>
      </c>
      <c r="Y52" s="144">
        <f>AKORD[[#This Row],[DATA]]</f>
        <v>45838</v>
      </c>
      <c r="Z52" s="178" t="str">
        <f>LEFT(AKORD[[#This Row],[KOMISJA]],10)</f>
        <v>161444/MAX</v>
      </c>
      <c r="AA52" s="178">
        <f>WEEKNUM(AKORD[[#This Row],[DZIEN]],2)</f>
        <v>27</v>
      </c>
    </row>
    <row r="53" spans="1:27">
      <c r="A53" s="178" t="str">
        <f>VLOOKUP(AKORD[[#This Row],[NAZWISKO]],IMIE[],2,FALSE)</f>
        <v>P06 VALERY</v>
      </c>
      <c r="B53">
        <v>161447</v>
      </c>
      <c r="C53">
        <v>33</v>
      </c>
      <c r="D53">
        <v>14</v>
      </c>
      <c r="E53">
        <v>36</v>
      </c>
      <c r="F53" s="11">
        <v>45838</v>
      </c>
      <c r="G53" t="s">
        <v>2180</v>
      </c>
      <c r="H53" t="s">
        <v>7056</v>
      </c>
      <c r="I53" t="s">
        <v>7057</v>
      </c>
      <c r="J53" t="s">
        <v>7058</v>
      </c>
      <c r="K53" t="s">
        <v>7154</v>
      </c>
      <c r="L53" t="s">
        <v>7154</v>
      </c>
      <c r="M53" t="s">
        <v>7119</v>
      </c>
      <c r="N53" t="s">
        <v>7074</v>
      </c>
      <c r="O53" t="s">
        <v>181</v>
      </c>
      <c r="P53" t="s">
        <v>7059</v>
      </c>
      <c r="Q53" t="s">
        <v>7167</v>
      </c>
      <c r="R53">
        <v>1</v>
      </c>
      <c r="S53" s="11">
        <v>45838.480150462965</v>
      </c>
      <c r="T53" s="11">
        <v>45838.480162037034</v>
      </c>
      <c r="U53">
        <v>1.6666666666666666E-2</v>
      </c>
      <c r="V53">
        <v>0</v>
      </c>
      <c r="W53" s="178">
        <f>IFERROR(IF(AKORD[[#This Row],[CZAS]]=1,VLOOKUP(AKORD[[#This Row],[ZAMOWIENIA_SPEC_ID]]&amp;AKORD[[#This Row],[CZYNNOSCI_OPIS]],#REF!,5,FALSE),AKORD[[#This Row],[CZAS]]),1)</f>
        <v>36</v>
      </c>
      <c r="X53" s="178" t="str">
        <f>AKORD[[#This Row],[ZAMOWIENIA_SPEC_ID]]&amp;" "&amp;MID(AKORD[[#This Row],[NAZWA1_WG]],1,30)</f>
        <v xml:space="preserve">161447 MAXWELL 1,5                   </v>
      </c>
      <c r="Y53" s="144">
        <f>AKORD[[#This Row],[DATA]]</f>
        <v>45838</v>
      </c>
      <c r="Z53" s="178" t="str">
        <f>LEFT(AKORD[[#This Row],[KOMISJA]],10)</f>
        <v>161444/MAX</v>
      </c>
      <c r="AA53" s="178">
        <f>WEEKNUM(AKORD[[#This Row],[DZIEN]],2)</f>
        <v>27</v>
      </c>
    </row>
    <row r="54" spans="1:27">
      <c r="A54" s="178" t="str">
        <f>VLOOKUP(AKORD[[#This Row],[NAZWISKO]],IMIE[],2,FALSE)</f>
        <v>P06 VALERY</v>
      </c>
      <c r="B54">
        <v>161448</v>
      </c>
      <c r="C54">
        <v>33</v>
      </c>
      <c r="D54">
        <v>14</v>
      </c>
      <c r="E54">
        <v>36</v>
      </c>
      <c r="F54" s="11">
        <v>45838</v>
      </c>
      <c r="G54" t="s">
        <v>2180</v>
      </c>
      <c r="H54" t="s">
        <v>7056</v>
      </c>
      <c r="I54" t="s">
        <v>7057</v>
      </c>
      <c r="J54" t="s">
        <v>7058</v>
      </c>
      <c r="K54" t="s">
        <v>7154</v>
      </c>
      <c r="L54" t="s">
        <v>7154</v>
      </c>
      <c r="M54" t="s">
        <v>7119</v>
      </c>
      <c r="N54" t="s">
        <v>7074</v>
      </c>
      <c r="O54" t="s">
        <v>181</v>
      </c>
      <c r="P54" t="s">
        <v>7059</v>
      </c>
      <c r="Q54" t="s">
        <v>7167</v>
      </c>
      <c r="R54">
        <v>1</v>
      </c>
      <c r="S54" s="11">
        <v>45838.480243055557</v>
      </c>
      <c r="T54" s="11">
        <v>45838.480254629627</v>
      </c>
      <c r="U54">
        <v>1.6666666666666666E-2</v>
      </c>
      <c r="V54">
        <v>0</v>
      </c>
      <c r="W54" s="178">
        <f>IFERROR(IF(AKORD[[#This Row],[CZAS]]=1,VLOOKUP(AKORD[[#This Row],[ZAMOWIENIA_SPEC_ID]]&amp;AKORD[[#This Row],[CZYNNOSCI_OPIS]],#REF!,5,FALSE),AKORD[[#This Row],[CZAS]]),1)</f>
        <v>36</v>
      </c>
      <c r="X54" s="178" t="str">
        <f>AKORD[[#This Row],[ZAMOWIENIA_SPEC_ID]]&amp;" "&amp;MID(AKORD[[#This Row],[NAZWA1_WG]],1,30)</f>
        <v xml:space="preserve">161448 MAXWELL 1,5                   </v>
      </c>
      <c r="Y54" s="144">
        <f>AKORD[[#This Row],[DATA]]</f>
        <v>45838</v>
      </c>
      <c r="Z54" s="178" t="str">
        <f>LEFT(AKORD[[#This Row],[KOMISJA]],10)</f>
        <v>161444/MAX</v>
      </c>
      <c r="AA54" s="178">
        <f>WEEKNUM(AKORD[[#This Row],[DZIEN]],2)</f>
        <v>27</v>
      </c>
    </row>
    <row r="55" spans="1:27">
      <c r="A55" s="178" t="str">
        <f>VLOOKUP(AKORD[[#This Row],[NAZWISKO]],IMIE[],2,FALSE)</f>
        <v>P06 VALERY</v>
      </c>
      <c r="B55">
        <v>161449</v>
      </c>
      <c r="C55">
        <v>33</v>
      </c>
      <c r="D55">
        <v>14</v>
      </c>
      <c r="E55">
        <v>10</v>
      </c>
      <c r="F55" s="11">
        <v>45838</v>
      </c>
      <c r="G55" t="s">
        <v>2180</v>
      </c>
      <c r="H55" t="s">
        <v>7056</v>
      </c>
      <c r="I55" t="s">
        <v>7057</v>
      </c>
      <c r="J55" t="s">
        <v>7058</v>
      </c>
      <c r="K55" t="s">
        <v>7075</v>
      </c>
      <c r="L55" t="s">
        <v>7075</v>
      </c>
      <c r="M55" t="s">
        <v>7119</v>
      </c>
      <c r="N55" t="s">
        <v>7074</v>
      </c>
      <c r="O55" t="s">
        <v>181</v>
      </c>
      <c r="P55" t="s">
        <v>7059</v>
      </c>
      <c r="Q55" t="s">
        <v>7167</v>
      </c>
      <c r="R55">
        <v>1</v>
      </c>
      <c r="S55" s="11">
        <v>45838.48027777778</v>
      </c>
      <c r="T55" s="11">
        <v>45838.48028935185</v>
      </c>
      <c r="U55">
        <v>1.6666666666666666E-2</v>
      </c>
      <c r="V55">
        <v>0</v>
      </c>
      <c r="W55" s="178">
        <f>IFERROR(IF(AKORD[[#This Row],[CZAS]]=1,VLOOKUP(AKORD[[#This Row],[ZAMOWIENIA_SPEC_ID]]&amp;AKORD[[#This Row],[CZYNNOSCI_OPIS]],#REF!,5,FALSE),AKORD[[#This Row],[CZAS]]),1)</f>
        <v>10</v>
      </c>
      <c r="X55" s="178" t="str">
        <f>AKORD[[#This Row],[ZAMOWIENIA_SPEC_ID]]&amp;" "&amp;MID(AKORD[[#This Row],[NAZWA1_WG]],1,30)</f>
        <v xml:space="preserve">161449 MAXWELL P103x82               </v>
      </c>
      <c r="Y55" s="144">
        <f>AKORD[[#This Row],[DATA]]</f>
        <v>45838</v>
      </c>
      <c r="Z55" s="178" t="str">
        <f>LEFT(AKORD[[#This Row],[KOMISJA]],10)</f>
        <v>161444/MAX</v>
      </c>
      <c r="AA55" s="178">
        <f>WEEKNUM(AKORD[[#This Row],[DZIEN]],2)</f>
        <v>27</v>
      </c>
    </row>
    <row r="56" spans="1:27">
      <c r="A56" s="178" t="str">
        <f>VLOOKUP(AKORD[[#This Row],[NAZWISKO]],IMIE[],2,FALSE)</f>
        <v>P06 VALERY</v>
      </c>
      <c r="B56">
        <v>161450</v>
      </c>
      <c r="C56">
        <v>33</v>
      </c>
      <c r="D56">
        <v>14</v>
      </c>
      <c r="E56">
        <v>1</v>
      </c>
      <c r="F56" s="11">
        <v>45838</v>
      </c>
      <c r="G56" t="s">
        <v>2180</v>
      </c>
      <c r="H56" t="s">
        <v>7056</v>
      </c>
      <c r="I56" t="s">
        <v>7057</v>
      </c>
      <c r="J56" t="s">
        <v>7058</v>
      </c>
      <c r="K56" t="s">
        <v>7077</v>
      </c>
      <c r="L56" t="s">
        <v>7077</v>
      </c>
      <c r="M56" t="s">
        <v>7119</v>
      </c>
      <c r="N56" t="s">
        <v>7074</v>
      </c>
      <c r="O56" t="s">
        <v>181</v>
      </c>
      <c r="P56" t="s">
        <v>7059</v>
      </c>
      <c r="Q56" t="s">
        <v>7167</v>
      </c>
      <c r="R56">
        <v>2</v>
      </c>
      <c r="T56" s="11"/>
      <c r="W56" s="178">
        <f>IFERROR(IF(AKORD[[#This Row],[CZAS]]=1,VLOOKUP(AKORD[[#This Row],[ZAMOWIENIA_SPEC_ID]]&amp;AKORD[[#This Row],[CZYNNOSCI_OPIS]],#REF!,5,FALSE),AKORD[[#This Row],[CZAS]]),1)</f>
        <v>1</v>
      </c>
      <c r="X56" s="178" t="str">
        <f>AKORD[[#This Row],[ZAMOWIENIA_SPEC_ID]]&amp;" "&amp;MID(AKORD[[#This Row],[NAZWA1_WG]],1,30)</f>
        <v xml:space="preserve">161450 MAXWELL PD 578 III 50x50      </v>
      </c>
      <c r="Y56" s="144">
        <f>AKORD[[#This Row],[DATA]]</f>
        <v>45838</v>
      </c>
      <c r="Z56" s="178" t="str">
        <f>LEFT(AKORD[[#This Row],[KOMISJA]],10)</f>
        <v>161444/MAX</v>
      </c>
      <c r="AA56" s="178">
        <f>WEEKNUM(AKORD[[#This Row],[DZIEN]],2)</f>
        <v>27</v>
      </c>
    </row>
    <row r="57" spans="1:27">
      <c r="A57" s="178" t="str">
        <f>VLOOKUP(AKORD[[#This Row],[NAZWISKO]],IMIE[],2,FALSE)</f>
        <v>P06 VALERY</v>
      </c>
      <c r="B57">
        <v>161451</v>
      </c>
      <c r="C57">
        <v>33</v>
      </c>
      <c r="D57">
        <v>14</v>
      </c>
      <c r="E57">
        <v>1</v>
      </c>
      <c r="F57" s="11">
        <v>45838</v>
      </c>
      <c r="G57" t="s">
        <v>2180</v>
      </c>
      <c r="H57" t="s">
        <v>7056</v>
      </c>
      <c r="I57" t="s">
        <v>7057</v>
      </c>
      <c r="J57" t="s">
        <v>7058</v>
      </c>
      <c r="K57" t="s">
        <v>7156</v>
      </c>
      <c r="L57" t="s">
        <v>7156</v>
      </c>
      <c r="M57" t="s">
        <v>7119</v>
      </c>
      <c r="N57" t="s">
        <v>7074</v>
      </c>
      <c r="O57" t="s">
        <v>181</v>
      </c>
      <c r="P57" t="s">
        <v>7059</v>
      </c>
      <c r="Q57" t="s">
        <v>7167</v>
      </c>
      <c r="R57">
        <v>2</v>
      </c>
      <c r="S57" s="11">
        <v>45838.480312500003</v>
      </c>
      <c r="T57" s="11"/>
      <c r="W57" s="178">
        <f>IFERROR(IF(AKORD[[#This Row],[CZAS]]=1,VLOOKUP(AKORD[[#This Row],[ZAMOWIENIA_SPEC_ID]]&amp;AKORD[[#This Row],[CZYNNOSCI_OPIS]],#REF!,5,FALSE),AKORD[[#This Row],[CZAS]]),1)</f>
        <v>1</v>
      </c>
      <c r="X57" s="178" t="str">
        <f>AKORD[[#This Row],[ZAMOWIENIA_SPEC_ID]]&amp;" "&amp;MID(AKORD[[#This Row],[NAZWA1_WG]],1,30)</f>
        <v xml:space="preserve">161451 MAXWELL PD 577 III 57x57      </v>
      </c>
      <c r="Y57" s="144">
        <f>AKORD[[#This Row],[DATA]]</f>
        <v>45838</v>
      </c>
      <c r="Z57" s="178" t="str">
        <f>LEFT(AKORD[[#This Row],[KOMISJA]],10)</f>
        <v>161444/MAX</v>
      </c>
      <c r="AA57" s="178">
        <f>WEEKNUM(AKORD[[#This Row],[DZIEN]],2)</f>
        <v>27</v>
      </c>
    </row>
    <row r="58" spans="1:27">
      <c r="A58" s="178" t="str">
        <f>VLOOKUP(AKORD[[#This Row],[NAZWISKO]],IMIE[],2,FALSE)</f>
        <v>P02 WOJCIECH REMBISZEWSKI</v>
      </c>
      <c r="B58">
        <v>161215</v>
      </c>
      <c r="C58">
        <v>29</v>
      </c>
      <c r="D58">
        <v>14</v>
      </c>
      <c r="E58">
        <v>63</v>
      </c>
      <c r="F58" s="11">
        <v>45838</v>
      </c>
      <c r="G58" t="s">
        <v>2177</v>
      </c>
      <c r="H58" t="s">
        <v>7056</v>
      </c>
      <c r="I58" t="s">
        <v>7057</v>
      </c>
      <c r="J58" t="s">
        <v>7058</v>
      </c>
      <c r="K58" t="s">
        <v>7166</v>
      </c>
      <c r="L58" t="s">
        <v>7166</v>
      </c>
      <c r="M58" t="s">
        <v>7065</v>
      </c>
      <c r="N58" t="s">
        <v>847</v>
      </c>
      <c r="O58" t="s">
        <v>181</v>
      </c>
      <c r="P58" t="s">
        <v>7059</v>
      </c>
      <c r="Q58" t="s">
        <v>7168</v>
      </c>
      <c r="R58">
        <v>1</v>
      </c>
      <c r="S58" s="11">
        <v>45838.497175925928</v>
      </c>
      <c r="T58" s="11">
        <v>45838.497210648151</v>
      </c>
      <c r="U58">
        <v>0.05</v>
      </c>
      <c r="V58">
        <v>0</v>
      </c>
      <c r="W58" s="178">
        <f>IFERROR(IF(AKORD[[#This Row],[CZAS]]=1,VLOOKUP(AKORD[[#This Row],[ZAMOWIENIA_SPEC_ID]]&amp;AKORD[[#This Row],[CZYNNOSCI_OPIS]],#REF!,5,FALSE),AKORD[[#This Row],[CZAS]]),1)</f>
        <v>63</v>
      </c>
      <c r="X58" s="178" t="str">
        <f>AKORD[[#This Row],[ZAMOWIENIA_SPEC_ID]]&amp;" "&amp;MID(AKORD[[#This Row],[NAZWA1_WG]],1,30)</f>
        <v xml:space="preserve">161215 HORIZON A [3z]                </v>
      </c>
      <c r="Y58" s="144">
        <f>AKORD[[#This Row],[DATA]]</f>
        <v>45838</v>
      </c>
      <c r="Z58" s="178" t="str">
        <f>LEFT(AKORD[[#This Row],[KOMISJA]],10)</f>
        <v>161215/HOR</v>
      </c>
      <c r="AA58" s="178">
        <f>WEEKNUM(AKORD[[#This Row],[DZIEN]],2)</f>
        <v>27</v>
      </c>
    </row>
    <row r="59" spans="1:27">
      <c r="A59" s="178" t="str">
        <f>VLOOKUP(AKORD[[#This Row],[NAZWISKO]],IMIE[],2,FALSE)</f>
        <v>P02 WOJCIECH REMBISZEWSKI</v>
      </c>
      <c r="B59">
        <v>161452</v>
      </c>
      <c r="C59">
        <v>29</v>
      </c>
      <c r="D59">
        <v>14</v>
      </c>
      <c r="E59">
        <v>44</v>
      </c>
      <c r="F59" s="11">
        <v>45838</v>
      </c>
      <c r="G59" t="s">
        <v>2177</v>
      </c>
      <c r="H59" t="s">
        <v>7056</v>
      </c>
      <c r="I59" t="s">
        <v>7057</v>
      </c>
      <c r="J59" t="s">
        <v>7058</v>
      </c>
      <c r="K59" t="s">
        <v>7152</v>
      </c>
      <c r="L59" t="s">
        <v>7152</v>
      </c>
      <c r="M59" t="s">
        <v>7119</v>
      </c>
      <c r="N59" t="s">
        <v>7074</v>
      </c>
      <c r="O59" t="s">
        <v>181</v>
      </c>
      <c r="P59" t="s">
        <v>7059</v>
      </c>
      <c r="Q59" t="s">
        <v>7169</v>
      </c>
      <c r="R59">
        <v>1</v>
      </c>
      <c r="S59" s="11">
        <v>45838.49726851852</v>
      </c>
      <c r="T59" s="11">
        <v>45838.497361111113</v>
      </c>
      <c r="U59">
        <v>0.13333333333333333</v>
      </c>
      <c r="V59">
        <v>0</v>
      </c>
      <c r="W59" s="178">
        <f>IFERROR(IF(AKORD[[#This Row],[CZAS]]=1,VLOOKUP(AKORD[[#This Row],[ZAMOWIENIA_SPEC_ID]]&amp;AKORD[[#This Row],[CZYNNOSCI_OPIS]],#REF!,5,FALSE),AKORD[[#This Row],[CZAS]]),1)</f>
        <v>44</v>
      </c>
      <c r="X59" s="178" t="str">
        <f>AKORD[[#This Row],[ZAMOWIENIA_SPEC_ID]]&amp;" "&amp;MID(AKORD[[#This Row],[NAZWA1_WG]],1,30)</f>
        <v xml:space="preserve">161452 MAXWELL [1,5                  </v>
      </c>
      <c r="Y59" s="144">
        <f>AKORD[[#This Row],[DATA]]</f>
        <v>45838</v>
      </c>
      <c r="Z59" s="178" t="str">
        <f>LEFT(AKORD[[#This Row],[KOMISJA]],10)</f>
        <v>161452/MAX</v>
      </c>
      <c r="AA59" s="178">
        <f>WEEKNUM(AKORD[[#This Row],[DZIEN]],2)</f>
        <v>27</v>
      </c>
    </row>
    <row r="60" spans="1:27">
      <c r="A60" s="178" t="str">
        <f>VLOOKUP(AKORD[[#This Row],[NAZWISKO]],IMIE[],2,FALSE)</f>
        <v>P02 WOJCIECH REMBISZEWSKI</v>
      </c>
      <c r="B60">
        <v>161453</v>
      </c>
      <c r="C60">
        <v>29</v>
      </c>
      <c r="D60">
        <v>14</v>
      </c>
      <c r="E60">
        <v>36</v>
      </c>
      <c r="F60" s="11">
        <v>45838</v>
      </c>
      <c r="G60" t="s">
        <v>2177</v>
      </c>
      <c r="H60" t="s">
        <v>7056</v>
      </c>
      <c r="I60" t="s">
        <v>7057</v>
      </c>
      <c r="J60" t="s">
        <v>7058</v>
      </c>
      <c r="K60" t="s">
        <v>7154</v>
      </c>
      <c r="L60" t="s">
        <v>7154</v>
      </c>
      <c r="M60" t="s">
        <v>7119</v>
      </c>
      <c r="N60" t="s">
        <v>7074</v>
      </c>
      <c r="O60" t="s">
        <v>181</v>
      </c>
      <c r="P60" t="s">
        <v>7059</v>
      </c>
      <c r="Q60" t="s">
        <v>7169</v>
      </c>
      <c r="R60">
        <v>1</v>
      </c>
      <c r="S60" s="11">
        <v>45838.497291666667</v>
      </c>
      <c r="T60" s="11">
        <v>45838.497372685182</v>
      </c>
      <c r="U60">
        <v>0.11666666666666667</v>
      </c>
      <c r="V60">
        <v>0</v>
      </c>
      <c r="W60" s="178">
        <f>IFERROR(IF(AKORD[[#This Row],[CZAS]]=1,VLOOKUP(AKORD[[#This Row],[ZAMOWIENIA_SPEC_ID]]&amp;AKORD[[#This Row],[CZYNNOSCI_OPIS]],#REF!,5,FALSE),AKORD[[#This Row],[CZAS]]),1)</f>
        <v>36</v>
      </c>
      <c r="X60" s="178" t="str">
        <f>AKORD[[#This Row],[ZAMOWIENIA_SPEC_ID]]&amp;" "&amp;MID(AKORD[[#This Row],[NAZWA1_WG]],1,30)</f>
        <v xml:space="preserve">161453 MAXWELL 1,5                   </v>
      </c>
      <c r="Y60" s="144">
        <f>AKORD[[#This Row],[DATA]]</f>
        <v>45838</v>
      </c>
      <c r="Z60" s="178" t="str">
        <f>LEFT(AKORD[[#This Row],[KOMISJA]],10)</f>
        <v>161452/MAX</v>
      </c>
      <c r="AA60" s="178">
        <f>WEEKNUM(AKORD[[#This Row],[DZIEN]],2)</f>
        <v>27</v>
      </c>
    </row>
    <row r="61" spans="1:27">
      <c r="A61" s="178" t="str">
        <f>VLOOKUP(AKORD[[#This Row],[NAZWISKO]],IMIE[],2,FALSE)</f>
        <v>P02 WOJCIECH REMBISZEWSKI</v>
      </c>
      <c r="B61">
        <v>161454</v>
      </c>
      <c r="C61">
        <v>29</v>
      </c>
      <c r="D61">
        <v>14</v>
      </c>
      <c r="E61">
        <v>45</v>
      </c>
      <c r="F61" s="11">
        <v>45838</v>
      </c>
      <c r="G61" t="s">
        <v>2177</v>
      </c>
      <c r="H61" t="s">
        <v>7056</v>
      </c>
      <c r="I61" t="s">
        <v>7057</v>
      </c>
      <c r="J61" t="s">
        <v>7058</v>
      </c>
      <c r="K61" t="s">
        <v>7155</v>
      </c>
      <c r="L61" t="s">
        <v>7155</v>
      </c>
      <c r="M61" t="s">
        <v>7119</v>
      </c>
      <c r="N61" t="s">
        <v>7074</v>
      </c>
      <c r="O61" t="s">
        <v>181</v>
      </c>
      <c r="P61" t="s">
        <v>7059</v>
      </c>
      <c r="Q61" t="s">
        <v>7169</v>
      </c>
      <c r="R61">
        <v>1</v>
      </c>
      <c r="S61" s="11">
        <v>45838.497314814813</v>
      </c>
      <c r="T61" s="11">
        <v>45838.497395833336</v>
      </c>
      <c r="U61">
        <v>0.11666666666666667</v>
      </c>
      <c r="V61">
        <v>0</v>
      </c>
      <c r="W61" s="178">
        <f>IFERROR(IF(AKORD[[#This Row],[CZAS]]=1,VLOOKUP(AKORD[[#This Row],[ZAMOWIENIA_SPEC_ID]]&amp;AKORD[[#This Row],[CZYNNOSCI_OPIS]],#REF!,5,FALSE),AKORD[[#This Row],[CZAS]]),1)</f>
        <v>45</v>
      </c>
      <c r="X61" s="178" t="str">
        <f>AKORD[[#This Row],[ZAMOWIENIA_SPEC_ID]]&amp;" "&amp;MID(AKORD[[#This Row],[NAZWA1_WG]],1,30)</f>
        <v xml:space="preserve">161454 MAXWELL N                     </v>
      </c>
      <c r="Y61" s="144">
        <f>AKORD[[#This Row],[DATA]]</f>
        <v>45838</v>
      </c>
      <c r="Z61" s="178" t="str">
        <f>LEFT(AKORD[[#This Row],[KOMISJA]],10)</f>
        <v>161452/MAX</v>
      </c>
      <c r="AA61" s="178">
        <f>WEEKNUM(AKORD[[#This Row],[DZIEN]],2)</f>
        <v>27</v>
      </c>
    </row>
    <row r="62" spans="1:27">
      <c r="A62" s="178" t="str">
        <f>VLOOKUP(AKORD[[#This Row],[NAZWISKO]],IMIE[],2,FALSE)</f>
        <v>P02 WOJCIECH REMBISZEWSKI</v>
      </c>
      <c r="B62">
        <v>161455</v>
      </c>
      <c r="C62">
        <v>29</v>
      </c>
      <c r="D62">
        <v>14</v>
      </c>
      <c r="E62">
        <v>36</v>
      </c>
      <c r="F62" s="11">
        <v>45838</v>
      </c>
      <c r="G62" t="s">
        <v>2177</v>
      </c>
      <c r="H62" t="s">
        <v>7056</v>
      </c>
      <c r="I62" t="s">
        <v>7057</v>
      </c>
      <c r="J62" t="s">
        <v>7058</v>
      </c>
      <c r="K62" t="s">
        <v>7154</v>
      </c>
      <c r="L62" t="s">
        <v>7154</v>
      </c>
      <c r="M62" t="s">
        <v>7119</v>
      </c>
      <c r="N62" t="s">
        <v>7074</v>
      </c>
      <c r="O62" t="s">
        <v>181</v>
      </c>
      <c r="P62" t="s">
        <v>7059</v>
      </c>
      <c r="Q62" t="s">
        <v>7169</v>
      </c>
      <c r="R62">
        <v>1</v>
      </c>
      <c r="S62" s="11">
        <v>45838.497337962966</v>
      </c>
      <c r="T62" s="11">
        <v>45838.497418981482</v>
      </c>
      <c r="U62">
        <v>0.11666666666666667</v>
      </c>
      <c r="V62">
        <v>0</v>
      </c>
      <c r="W62" s="178">
        <f>IFERROR(IF(AKORD[[#This Row],[CZAS]]=1,VLOOKUP(AKORD[[#This Row],[ZAMOWIENIA_SPEC_ID]]&amp;AKORD[[#This Row],[CZYNNOSCI_OPIS]],#REF!,5,FALSE),AKORD[[#This Row],[CZAS]]),1)</f>
        <v>36</v>
      </c>
      <c r="X62" s="178" t="str">
        <f>AKORD[[#This Row],[ZAMOWIENIA_SPEC_ID]]&amp;" "&amp;MID(AKORD[[#This Row],[NAZWA1_WG]],1,30)</f>
        <v xml:space="preserve">161455 MAXWELL 1,5                   </v>
      </c>
      <c r="Y62" s="144">
        <f>AKORD[[#This Row],[DATA]]</f>
        <v>45838</v>
      </c>
      <c r="Z62" s="178" t="str">
        <f>LEFT(AKORD[[#This Row],[KOMISJA]],10)</f>
        <v>161452/MAX</v>
      </c>
      <c r="AA62" s="178">
        <f>WEEKNUM(AKORD[[#This Row],[DZIEN]],2)</f>
        <v>27</v>
      </c>
    </row>
    <row r="63" spans="1:27">
      <c r="A63" s="178" t="str">
        <f>VLOOKUP(AKORD[[#This Row],[NAZWISKO]],IMIE[],2,FALSE)</f>
        <v>P02 WOJCIECH REMBISZEWSKI</v>
      </c>
      <c r="B63">
        <v>161456</v>
      </c>
      <c r="C63">
        <v>29</v>
      </c>
      <c r="D63">
        <v>14</v>
      </c>
      <c r="E63">
        <v>36</v>
      </c>
      <c r="F63" s="11">
        <v>45838</v>
      </c>
      <c r="G63" t="s">
        <v>2177</v>
      </c>
      <c r="H63" t="s">
        <v>7056</v>
      </c>
      <c r="I63" t="s">
        <v>7057</v>
      </c>
      <c r="J63" t="s">
        <v>7058</v>
      </c>
      <c r="K63" t="s">
        <v>7154</v>
      </c>
      <c r="L63" t="s">
        <v>7154</v>
      </c>
      <c r="M63" t="s">
        <v>7119</v>
      </c>
      <c r="N63" t="s">
        <v>7074</v>
      </c>
      <c r="O63" t="s">
        <v>181</v>
      </c>
      <c r="P63" t="s">
        <v>7059</v>
      </c>
      <c r="Q63" t="s">
        <v>7169</v>
      </c>
      <c r="R63">
        <v>1</v>
      </c>
      <c r="S63" s="11">
        <v>45838.497499999998</v>
      </c>
      <c r="T63" s="11">
        <v>45838.497581018521</v>
      </c>
      <c r="U63">
        <v>0.11666666666666667</v>
      </c>
      <c r="V63">
        <v>0</v>
      </c>
      <c r="W63" s="178">
        <f>IFERROR(IF(AKORD[[#This Row],[CZAS]]=1,VLOOKUP(AKORD[[#This Row],[ZAMOWIENIA_SPEC_ID]]&amp;AKORD[[#This Row],[CZYNNOSCI_OPIS]],#REF!,5,FALSE),AKORD[[#This Row],[CZAS]]),1)</f>
        <v>36</v>
      </c>
      <c r="X63" s="178" t="str">
        <f>AKORD[[#This Row],[ZAMOWIENIA_SPEC_ID]]&amp;" "&amp;MID(AKORD[[#This Row],[NAZWA1_WG]],1,30)</f>
        <v xml:space="preserve">161456 MAXWELL 1,5                   </v>
      </c>
      <c r="Y63" s="144">
        <f>AKORD[[#This Row],[DATA]]</f>
        <v>45838</v>
      </c>
      <c r="Z63" s="178" t="str">
        <f>LEFT(AKORD[[#This Row],[KOMISJA]],10)</f>
        <v>161452/MAX</v>
      </c>
      <c r="AA63" s="178">
        <f>WEEKNUM(AKORD[[#This Row],[DZIEN]],2)</f>
        <v>27</v>
      </c>
    </row>
    <row r="64" spans="1:27">
      <c r="A64" s="178" t="str">
        <f>VLOOKUP(AKORD[[#This Row],[NAZWISKO]],IMIE[],2,FALSE)</f>
        <v>P02 WOJCIECH REMBISZEWSKI</v>
      </c>
      <c r="B64">
        <v>161457</v>
      </c>
      <c r="C64">
        <v>29</v>
      </c>
      <c r="D64">
        <v>14</v>
      </c>
      <c r="E64">
        <v>10</v>
      </c>
      <c r="F64" s="11">
        <v>45838</v>
      </c>
      <c r="G64" t="s">
        <v>2177</v>
      </c>
      <c r="H64" t="s">
        <v>7056</v>
      </c>
      <c r="I64" t="s">
        <v>7057</v>
      </c>
      <c r="J64" t="s">
        <v>7058</v>
      </c>
      <c r="K64" t="s">
        <v>7075</v>
      </c>
      <c r="L64" t="s">
        <v>7075</v>
      </c>
      <c r="M64" t="s">
        <v>7119</v>
      </c>
      <c r="N64" t="s">
        <v>7074</v>
      </c>
      <c r="O64" t="s">
        <v>181</v>
      </c>
      <c r="P64" t="s">
        <v>7059</v>
      </c>
      <c r="Q64" t="s">
        <v>7169</v>
      </c>
      <c r="R64">
        <v>1</v>
      </c>
      <c r="S64" s="11">
        <v>45838.497511574074</v>
      </c>
      <c r="T64" s="11">
        <v>45838.497604166667</v>
      </c>
      <c r="U64">
        <v>0.13333333333333333</v>
      </c>
      <c r="V64">
        <v>0</v>
      </c>
      <c r="W64" s="178">
        <f>IFERROR(IF(AKORD[[#This Row],[CZAS]]=1,VLOOKUP(AKORD[[#This Row],[ZAMOWIENIA_SPEC_ID]]&amp;AKORD[[#This Row],[CZYNNOSCI_OPIS]],#REF!,5,FALSE),AKORD[[#This Row],[CZAS]]),1)</f>
        <v>10</v>
      </c>
      <c r="X64" s="178" t="str">
        <f>AKORD[[#This Row],[ZAMOWIENIA_SPEC_ID]]&amp;" "&amp;MID(AKORD[[#This Row],[NAZWA1_WG]],1,30)</f>
        <v xml:space="preserve">161457 MAXWELL P103x82               </v>
      </c>
      <c r="Y64" s="144">
        <f>AKORD[[#This Row],[DATA]]</f>
        <v>45838</v>
      </c>
      <c r="Z64" s="178" t="str">
        <f>LEFT(AKORD[[#This Row],[KOMISJA]],10)</f>
        <v>161452/MAX</v>
      </c>
      <c r="AA64" s="178">
        <f>WEEKNUM(AKORD[[#This Row],[DZIEN]],2)</f>
        <v>27</v>
      </c>
    </row>
    <row r="65" spans="1:27">
      <c r="A65" s="178" t="str">
        <f>VLOOKUP(AKORD[[#This Row],[NAZWISKO]],IMIE[],2,FALSE)</f>
        <v>P02 WOJCIECH REMBISZEWSKI</v>
      </c>
      <c r="B65">
        <v>161458</v>
      </c>
      <c r="C65">
        <v>29</v>
      </c>
      <c r="D65">
        <v>14</v>
      </c>
      <c r="E65">
        <v>1</v>
      </c>
      <c r="F65" s="11">
        <v>45838</v>
      </c>
      <c r="G65" t="s">
        <v>2177</v>
      </c>
      <c r="H65" t="s">
        <v>7056</v>
      </c>
      <c r="I65" t="s">
        <v>7057</v>
      </c>
      <c r="J65" t="s">
        <v>7058</v>
      </c>
      <c r="K65" t="s">
        <v>7077</v>
      </c>
      <c r="L65" t="s">
        <v>7077</v>
      </c>
      <c r="M65" t="s">
        <v>7119</v>
      </c>
      <c r="N65" t="s">
        <v>7074</v>
      </c>
      <c r="O65" t="s">
        <v>181</v>
      </c>
      <c r="P65" t="s">
        <v>7059</v>
      </c>
      <c r="Q65" t="s">
        <v>7169</v>
      </c>
      <c r="R65">
        <v>2</v>
      </c>
      <c r="S65" s="11">
        <v>45838.497534722221</v>
      </c>
      <c r="T65" s="11">
        <v>45838.497615740744</v>
      </c>
      <c r="U65">
        <v>0.11666666666666667</v>
      </c>
      <c r="V65">
        <v>0</v>
      </c>
      <c r="W65" s="178">
        <f>IFERROR(IF(AKORD[[#This Row],[CZAS]]=1,VLOOKUP(AKORD[[#This Row],[ZAMOWIENIA_SPEC_ID]]&amp;AKORD[[#This Row],[CZYNNOSCI_OPIS]],#REF!,5,FALSE),AKORD[[#This Row],[CZAS]]),1)</f>
        <v>1</v>
      </c>
      <c r="X65" s="178" t="str">
        <f>AKORD[[#This Row],[ZAMOWIENIA_SPEC_ID]]&amp;" "&amp;MID(AKORD[[#This Row],[NAZWA1_WG]],1,30)</f>
        <v xml:space="preserve">161458 MAXWELL PD 578 III 50x50      </v>
      </c>
      <c r="Y65" s="144">
        <f>AKORD[[#This Row],[DATA]]</f>
        <v>45838</v>
      </c>
      <c r="Z65" s="178" t="str">
        <f>LEFT(AKORD[[#This Row],[KOMISJA]],10)</f>
        <v>161452/MAX</v>
      </c>
      <c r="AA65" s="178">
        <f>WEEKNUM(AKORD[[#This Row],[DZIEN]],2)</f>
        <v>27</v>
      </c>
    </row>
    <row r="66" spans="1:27">
      <c r="A66" s="178" t="str">
        <f>VLOOKUP(AKORD[[#This Row],[NAZWISKO]],IMIE[],2,FALSE)</f>
        <v>P02 WOJCIECH REMBISZEWSKI</v>
      </c>
      <c r="B66">
        <v>161459</v>
      </c>
      <c r="C66">
        <v>29</v>
      </c>
      <c r="D66">
        <v>14</v>
      </c>
      <c r="E66">
        <v>1</v>
      </c>
      <c r="F66" s="11">
        <v>45838</v>
      </c>
      <c r="G66" t="s">
        <v>2177</v>
      </c>
      <c r="H66" t="s">
        <v>7056</v>
      </c>
      <c r="I66" t="s">
        <v>7057</v>
      </c>
      <c r="J66" t="s">
        <v>7058</v>
      </c>
      <c r="K66" t="s">
        <v>7156</v>
      </c>
      <c r="L66" t="s">
        <v>7156</v>
      </c>
      <c r="M66" t="s">
        <v>7119</v>
      </c>
      <c r="N66" t="s">
        <v>7074</v>
      </c>
      <c r="O66" t="s">
        <v>181</v>
      </c>
      <c r="P66" t="s">
        <v>7059</v>
      </c>
      <c r="Q66" t="s">
        <v>7169</v>
      </c>
      <c r="R66">
        <v>2</v>
      </c>
      <c r="S66" s="11">
        <v>45838.497557870367</v>
      </c>
      <c r="T66" s="11">
        <v>45838.497662037036</v>
      </c>
      <c r="U66">
        <v>0.15000000000000002</v>
      </c>
      <c r="V66">
        <v>0</v>
      </c>
      <c r="W66" s="178">
        <f>IFERROR(IF(AKORD[[#This Row],[CZAS]]=1,VLOOKUP(AKORD[[#This Row],[ZAMOWIENIA_SPEC_ID]]&amp;AKORD[[#This Row],[CZYNNOSCI_OPIS]],#REF!,5,FALSE),AKORD[[#This Row],[CZAS]]),1)</f>
        <v>1</v>
      </c>
      <c r="X66" s="178" t="str">
        <f>AKORD[[#This Row],[ZAMOWIENIA_SPEC_ID]]&amp;" "&amp;MID(AKORD[[#This Row],[NAZWA1_WG]],1,30)</f>
        <v xml:space="preserve">161459 MAXWELL PD 577 III 57x57      </v>
      </c>
      <c r="Y66" s="144">
        <f>AKORD[[#This Row],[DATA]]</f>
        <v>45838</v>
      </c>
      <c r="Z66" s="178" t="str">
        <f>LEFT(AKORD[[#This Row],[KOMISJA]],10)</f>
        <v>161452/MAX</v>
      </c>
      <c r="AA66" s="178">
        <f>WEEKNUM(AKORD[[#This Row],[DZIEN]],2)</f>
        <v>27</v>
      </c>
    </row>
    <row r="67" spans="1:27">
      <c r="A67" s="178" t="str">
        <f>VLOOKUP(AKORD[[#This Row],[NAZWISKO]],IMIE[],2,FALSE)</f>
        <v>T12 KACPER KRUSZEWSKI</v>
      </c>
      <c r="B67">
        <v>160849</v>
      </c>
      <c r="C67">
        <v>120</v>
      </c>
      <c r="D67">
        <v>3</v>
      </c>
      <c r="E67">
        <v>55</v>
      </c>
      <c r="F67" s="11">
        <v>45838</v>
      </c>
      <c r="G67" t="s">
        <v>4747</v>
      </c>
      <c r="H67" t="s">
        <v>2166</v>
      </c>
      <c r="I67" t="s">
        <v>2167</v>
      </c>
      <c r="J67" t="s">
        <v>2120</v>
      </c>
      <c r="K67" t="s">
        <v>626</v>
      </c>
      <c r="L67" t="s">
        <v>626</v>
      </c>
      <c r="M67" t="s">
        <v>7070</v>
      </c>
      <c r="N67" t="s">
        <v>230</v>
      </c>
      <c r="O67" t="s">
        <v>181</v>
      </c>
      <c r="P67" t="s">
        <v>2121</v>
      </c>
      <c r="Q67" t="s">
        <v>7170</v>
      </c>
      <c r="R67">
        <v>1</v>
      </c>
      <c r="S67" s="11">
        <v>45838.413912037038</v>
      </c>
      <c r="T67" s="11">
        <v>45838.498240740744</v>
      </c>
      <c r="U67">
        <v>121.43333333333332</v>
      </c>
      <c r="V67">
        <v>0</v>
      </c>
      <c r="W67" s="178">
        <f>IFERROR(IF(AKORD[[#This Row],[CZAS]]=1,VLOOKUP(AKORD[[#This Row],[ZAMOWIENIA_SPEC_ID]]&amp;AKORD[[#This Row],[CZYNNOSCI_OPIS]],#REF!,5,FALSE),AKORD[[#This Row],[CZAS]]),1)</f>
        <v>55</v>
      </c>
      <c r="X67" s="178" t="str">
        <f>AKORD[[#This Row],[ZAMOWIENIA_SPEC_ID]]&amp;" "&amp;MID(AKORD[[#This Row],[NAZWA1_WG]],1,30)</f>
        <v xml:space="preserve">160849 AVANT [L                      </v>
      </c>
      <c r="Y67" s="144">
        <f>AKORD[[#This Row],[DATA]]</f>
        <v>45838</v>
      </c>
      <c r="Z67" s="178" t="str">
        <f>LEFT(AKORD[[#This Row],[KOMISJA]],10)</f>
        <v>160849/AVA</v>
      </c>
      <c r="AA67" s="178">
        <f>WEEKNUM(AKORD[[#This Row],[DZIEN]],2)</f>
        <v>27</v>
      </c>
    </row>
    <row r="68" spans="1:27">
      <c r="A68" s="178" t="str">
        <f>VLOOKUP(AKORD[[#This Row],[NAZWISKO]],IMIE[],2,FALSE)</f>
        <v>T12 KACPER KRUSZEWSKI</v>
      </c>
      <c r="B68">
        <v>160849</v>
      </c>
      <c r="C68">
        <v>120</v>
      </c>
      <c r="D68">
        <v>3</v>
      </c>
      <c r="E68">
        <v>2</v>
      </c>
      <c r="F68" s="11">
        <v>45838</v>
      </c>
      <c r="G68" t="s">
        <v>4747</v>
      </c>
      <c r="H68" t="s">
        <v>2166</v>
      </c>
      <c r="I68" t="s">
        <v>2167</v>
      </c>
      <c r="J68" t="s">
        <v>2120</v>
      </c>
      <c r="K68" t="s">
        <v>626</v>
      </c>
      <c r="L68" t="s">
        <v>626</v>
      </c>
      <c r="M68" t="s">
        <v>7070</v>
      </c>
      <c r="N68" t="s">
        <v>230</v>
      </c>
      <c r="O68" t="s">
        <v>7068</v>
      </c>
      <c r="P68" t="s">
        <v>2121</v>
      </c>
      <c r="Q68" t="s">
        <v>7170</v>
      </c>
      <c r="R68">
        <v>1</v>
      </c>
      <c r="S68" s="11">
        <v>45838.413912037038</v>
      </c>
      <c r="T68" s="11">
        <v>45838.498240740744</v>
      </c>
      <c r="U68">
        <v>121.43333333333332</v>
      </c>
      <c r="V68">
        <v>0</v>
      </c>
      <c r="W68" s="178">
        <f>IFERROR(IF(AKORD[[#This Row],[CZAS]]=1,VLOOKUP(AKORD[[#This Row],[ZAMOWIENIA_SPEC_ID]]&amp;AKORD[[#This Row],[CZYNNOSCI_OPIS]],#REF!,5,FALSE),AKORD[[#This Row],[CZAS]]),1)</f>
        <v>2</v>
      </c>
      <c r="X68" s="178" t="str">
        <f>AKORD[[#This Row],[ZAMOWIENIA_SPEC_ID]]&amp;" "&amp;MID(AKORD[[#This Row],[NAZWA1_WG]],1,30)</f>
        <v xml:space="preserve">160849 AVANT [L                      </v>
      </c>
      <c r="Y68" s="144">
        <f>AKORD[[#This Row],[DATA]]</f>
        <v>45838</v>
      </c>
      <c r="Z68" s="178" t="str">
        <f>LEFT(AKORD[[#This Row],[KOMISJA]],10)</f>
        <v>160849/AVA</v>
      </c>
      <c r="AA68" s="178">
        <f>WEEKNUM(AKORD[[#This Row],[DZIEN]],2)</f>
        <v>27</v>
      </c>
    </row>
    <row r="69" spans="1:27">
      <c r="A69" s="178" t="str">
        <f>VLOOKUP(AKORD[[#This Row],[NAZWISKO]],IMIE[],2,FALSE)</f>
        <v>T12 KACPER KRUSZEWSKI</v>
      </c>
      <c r="B69">
        <v>160850</v>
      </c>
      <c r="C69">
        <v>120</v>
      </c>
      <c r="D69">
        <v>3</v>
      </c>
      <c r="E69">
        <v>50</v>
      </c>
      <c r="F69" s="11">
        <v>45838</v>
      </c>
      <c r="G69" t="s">
        <v>4747</v>
      </c>
      <c r="H69" t="s">
        <v>2166</v>
      </c>
      <c r="I69" t="s">
        <v>2167</v>
      </c>
      <c r="J69" t="s">
        <v>2120</v>
      </c>
      <c r="K69" t="s">
        <v>529</v>
      </c>
      <c r="L69" t="s">
        <v>529</v>
      </c>
      <c r="M69" t="s">
        <v>7070</v>
      </c>
      <c r="N69" t="s">
        <v>230</v>
      </c>
      <c r="O69" t="s">
        <v>181</v>
      </c>
      <c r="P69" t="s">
        <v>2121</v>
      </c>
      <c r="Q69" t="s">
        <v>7170</v>
      </c>
      <c r="R69">
        <v>1</v>
      </c>
      <c r="S69" s="11">
        <v>45838.413958333331</v>
      </c>
      <c r="T69" s="11">
        <v>45838.498263888891</v>
      </c>
      <c r="U69">
        <v>121.39999999999999</v>
      </c>
      <c r="V69">
        <v>0</v>
      </c>
      <c r="W69" s="178">
        <f>IFERROR(IF(AKORD[[#This Row],[CZAS]]=1,VLOOKUP(AKORD[[#This Row],[ZAMOWIENIA_SPEC_ID]]&amp;AKORD[[#This Row],[CZYNNOSCI_OPIS]],#REF!,5,FALSE),AKORD[[#This Row],[CZAS]]),1)</f>
        <v>50</v>
      </c>
      <c r="X69" s="178" t="str">
        <f>AKORD[[#This Row],[ZAMOWIENIA_SPEC_ID]]&amp;" "&amp;MID(AKORD[[#This Row],[NAZWA1_WG]],1,30)</f>
        <v xml:space="preserve">160850 AVANT 3,5]                    </v>
      </c>
      <c r="Y69" s="144">
        <f>AKORD[[#This Row],[DATA]]</f>
        <v>45838</v>
      </c>
      <c r="Z69" s="178" t="str">
        <f>LEFT(AKORD[[#This Row],[KOMISJA]],10)</f>
        <v>160849/AVA</v>
      </c>
      <c r="AA69" s="178">
        <f>WEEKNUM(AKORD[[#This Row],[DZIEN]],2)</f>
        <v>27</v>
      </c>
    </row>
    <row r="70" spans="1:27">
      <c r="A70" s="178" t="str">
        <f>VLOOKUP(AKORD[[#This Row],[NAZWISKO]],IMIE[],2,FALSE)</f>
        <v>T12 KACPER KRUSZEWSKI</v>
      </c>
      <c r="B70">
        <v>160850</v>
      </c>
      <c r="C70">
        <v>120</v>
      </c>
      <c r="D70">
        <v>3</v>
      </c>
      <c r="E70">
        <v>2</v>
      </c>
      <c r="F70" s="11">
        <v>45838</v>
      </c>
      <c r="G70" t="s">
        <v>4747</v>
      </c>
      <c r="H70" t="s">
        <v>2166</v>
      </c>
      <c r="I70" t="s">
        <v>2167</v>
      </c>
      <c r="J70" t="s">
        <v>2120</v>
      </c>
      <c r="K70" t="s">
        <v>529</v>
      </c>
      <c r="L70" t="s">
        <v>529</v>
      </c>
      <c r="M70" t="s">
        <v>7070</v>
      </c>
      <c r="N70" t="s">
        <v>230</v>
      </c>
      <c r="O70" t="s">
        <v>7068</v>
      </c>
      <c r="P70" t="s">
        <v>2121</v>
      </c>
      <c r="Q70" t="s">
        <v>7170</v>
      </c>
      <c r="R70">
        <v>1</v>
      </c>
      <c r="S70" s="11">
        <v>45838.413958333331</v>
      </c>
      <c r="T70" s="11">
        <v>45838.498263888891</v>
      </c>
      <c r="U70">
        <v>121.39999999999999</v>
      </c>
      <c r="V70">
        <v>0</v>
      </c>
      <c r="W70" s="178">
        <f>IFERROR(IF(AKORD[[#This Row],[CZAS]]=1,VLOOKUP(AKORD[[#This Row],[ZAMOWIENIA_SPEC_ID]]&amp;AKORD[[#This Row],[CZYNNOSCI_OPIS]],#REF!,5,FALSE),AKORD[[#This Row],[CZAS]]),1)</f>
        <v>2</v>
      </c>
      <c r="X70" s="178" t="str">
        <f>AKORD[[#This Row],[ZAMOWIENIA_SPEC_ID]]&amp;" "&amp;MID(AKORD[[#This Row],[NAZWA1_WG]],1,30)</f>
        <v xml:space="preserve">160850 AVANT 3,5]                    </v>
      </c>
      <c r="Y70" s="144">
        <f>AKORD[[#This Row],[DATA]]</f>
        <v>45838</v>
      </c>
      <c r="Z70" s="178" t="str">
        <f>LEFT(AKORD[[#This Row],[KOMISJA]],10)</f>
        <v>160849/AVA</v>
      </c>
      <c r="AA70" s="178">
        <f>WEEKNUM(AKORD[[#This Row],[DZIEN]],2)</f>
        <v>27</v>
      </c>
    </row>
    <row r="71" spans="1:27">
      <c r="A71" s="178" t="str">
        <f>VLOOKUP(AKORD[[#This Row],[NAZWISKO]],IMIE[],2,FALSE)</f>
        <v>T05 MARCIN WYSZKOWSKI</v>
      </c>
      <c r="B71">
        <v>160772</v>
      </c>
      <c r="C71">
        <v>17</v>
      </c>
      <c r="D71">
        <v>3</v>
      </c>
      <c r="E71">
        <v>117</v>
      </c>
      <c r="F71" s="11">
        <v>45838</v>
      </c>
      <c r="G71" t="s">
        <v>2126</v>
      </c>
      <c r="H71" t="s">
        <v>2166</v>
      </c>
      <c r="I71" t="s">
        <v>2167</v>
      </c>
      <c r="J71" t="s">
        <v>2120</v>
      </c>
      <c r="K71" t="s">
        <v>7171</v>
      </c>
      <c r="L71" t="s">
        <v>7171</v>
      </c>
      <c r="M71" t="s">
        <v>7070</v>
      </c>
      <c r="N71" t="s">
        <v>7087</v>
      </c>
      <c r="O71" t="s">
        <v>7053</v>
      </c>
      <c r="P71" t="s">
        <v>2121</v>
      </c>
      <c r="Q71" t="s">
        <v>7172</v>
      </c>
      <c r="R71">
        <v>1</v>
      </c>
      <c r="S71" s="11">
        <v>45838.415694444448</v>
      </c>
      <c r="T71" s="11">
        <v>45838.509201388886</v>
      </c>
      <c r="U71">
        <v>134.65</v>
      </c>
      <c r="V71">
        <v>0</v>
      </c>
      <c r="W71" s="178">
        <f>IFERROR(IF(AKORD[[#This Row],[CZAS]]=1,VLOOKUP(AKORD[[#This Row],[ZAMOWIENIA_SPEC_ID]]&amp;AKORD[[#This Row],[CZYNNOSCI_OPIS]],#REF!,5,FALSE),AKORD[[#This Row],[CZAS]]),1)</f>
        <v>117</v>
      </c>
      <c r="X71" s="178" t="str">
        <f>AKORD[[#This Row],[ZAMOWIENIA_SPEC_ID]]&amp;" "&amp;MID(AKORD[[#This Row],[NAZWA1_WG]],1,30)</f>
        <v xml:space="preserve">160772 WILLOW [4z]                   </v>
      </c>
      <c r="Y71" s="144">
        <f>AKORD[[#This Row],[DATA]]</f>
        <v>45838</v>
      </c>
      <c r="Z71" s="178" t="str">
        <f>LEFT(AKORD[[#This Row],[KOMISJA]],10)</f>
        <v>160772/WIL</v>
      </c>
      <c r="AA71" s="178">
        <f>WEEKNUM(AKORD[[#This Row],[DZIEN]],2)</f>
        <v>27</v>
      </c>
    </row>
    <row r="72" spans="1:27">
      <c r="A72" s="178" t="str">
        <f>VLOOKUP(AKORD[[#This Row],[NAZWISKO]],IMIE[],2,FALSE)</f>
        <v>T10 KAMIL PERKOWSKI</v>
      </c>
      <c r="B72">
        <v>160837</v>
      </c>
      <c r="C72">
        <v>27</v>
      </c>
      <c r="D72">
        <v>3</v>
      </c>
      <c r="E72">
        <v>69</v>
      </c>
      <c r="F72" s="11">
        <v>45838</v>
      </c>
      <c r="G72" t="s">
        <v>2252</v>
      </c>
      <c r="H72" t="s">
        <v>2166</v>
      </c>
      <c r="I72" t="s">
        <v>2167</v>
      </c>
      <c r="J72" t="s">
        <v>2120</v>
      </c>
      <c r="K72" t="s">
        <v>7091</v>
      </c>
      <c r="L72" t="s">
        <v>7092</v>
      </c>
      <c r="M72" t="s">
        <v>7070</v>
      </c>
      <c r="N72" t="s">
        <v>7093</v>
      </c>
      <c r="O72" t="s">
        <v>7053</v>
      </c>
      <c r="P72" t="s">
        <v>2121</v>
      </c>
      <c r="Q72" t="s">
        <v>7094</v>
      </c>
      <c r="R72">
        <v>1</v>
      </c>
      <c r="S72" s="11">
        <v>45838.447199074071</v>
      </c>
      <c r="T72" s="11">
        <v>45838.510497685187</v>
      </c>
      <c r="U72">
        <v>91.15</v>
      </c>
      <c r="V72">
        <v>0</v>
      </c>
      <c r="W72" s="178">
        <f>IFERROR(IF(AKORD[[#This Row],[CZAS]]=1,VLOOKUP(AKORD[[#This Row],[ZAMOWIENIA_SPEC_ID]]&amp;AKORD[[#This Row],[CZYNNOSCI_OPIS]],#REF!,5,FALSE),AKORD[[#This Row],[CZAS]]),1)</f>
        <v>69</v>
      </c>
      <c r="X72" s="178" t="str">
        <f>AKORD[[#This Row],[ZAMOWIENIA_SPEC_ID]]&amp;" "&amp;MID(AKORD[[#This Row],[NAZWA1_WG]],1,30)</f>
        <v xml:space="preserve">160837 ONYX [3,5N                    </v>
      </c>
      <c r="Y72" s="144">
        <f>AKORD[[#This Row],[DATA]]</f>
        <v>45838</v>
      </c>
      <c r="Z72" s="178" t="str">
        <f>LEFT(AKORD[[#This Row],[KOMISJA]],10)</f>
        <v>160837/ONY</v>
      </c>
      <c r="AA72" s="178">
        <f>WEEKNUM(AKORD[[#This Row],[DZIEN]],2)</f>
        <v>27</v>
      </c>
    </row>
    <row r="73" spans="1:27">
      <c r="A73" s="178" t="str">
        <f>VLOOKUP(AKORD[[#This Row],[NAZWISKO]],IMIE[],2,FALSE)</f>
        <v>T10 KAMIL PERKOWSKI</v>
      </c>
      <c r="B73">
        <v>160838</v>
      </c>
      <c r="C73">
        <v>27</v>
      </c>
      <c r="D73">
        <v>3</v>
      </c>
      <c r="E73">
        <v>56</v>
      </c>
      <c r="F73" s="11">
        <v>45838</v>
      </c>
      <c r="G73" t="s">
        <v>2252</v>
      </c>
      <c r="H73" t="s">
        <v>2166</v>
      </c>
      <c r="I73" t="s">
        <v>2167</v>
      </c>
      <c r="J73" t="s">
        <v>2120</v>
      </c>
      <c r="K73" t="s">
        <v>7095</v>
      </c>
      <c r="L73" t="s">
        <v>7096</v>
      </c>
      <c r="M73" t="s">
        <v>7070</v>
      </c>
      <c r="N73" t="s">
        <v>7093</v>
      </c>
      <c r="O73" t="s">
        <v>7053</v>
      </c>
      <c r="P73" t="s">
        <v>2121</v>
      </c>
      <c r="Q73" t="s">
        <v>7094</v>
      </c>
      <c r="R73">
        <v>1</v>
      </c>
      <c r="S73" s="11">
        <v>45838.447175925925</v>
      </c>
      <c r="T73" s="11">
        <v>45838.51053240741</v>
      </c>
      <c r="U73">
        <v>91.233333333333334</v>
      </c>
      <c r="V73">
        <v>0</v>
      </c>
      <c r="W73" s="178">
        <f>IFERROR(IF(AKORD[[#This Row],[CZAS]]=1,VLOOKUP(AKORD[[#This Row],[ZAMOWIENIA_SPEC_ID]]&amp;AKORD[[#This Row],[CZYNNOSCI_OPIS]],#REF!,5,FALSE),AKORD[[#This Row],[CZAS]]),1)</f>
        <v>56</v>
      </c>
      <c r="X73" s="178" t="str">
        <f>AKORD[[#This Row],[ZAMOWIENIA_SPEC_ID]]&amp;" "&amp;MID(AKORD[[#This Row],[NAZWA1_WG]],1,30)</f>
        <v xml:space="preserve">160838 ONYX 3,5]                     </v>
      </c>
      <c r="Y73" s="144">
        <f>AKORD[[#This Row],[DATA]]</f>
        <v>45838</v>
      </c>
      <c r="Z73" s="178" t="str">
        <f>LEFT(AKORD[[#This Row],[KOMISJA]],10)</f>
        <v>160837/ONY</v>
      </c>
      <c r="AA73" s="178">
        <f>WEEKNUM(AKORD[[#This Row],[DZIEN]],2)</f>
        <v>27</v>
      </c>
    </row>
    <row r="74" spans="1:27">
      <c r="A74" s="178" t="str">
        <f>VLOOKUP(AKORD[[#This Row],[NAZWISKO]],IMIE[],2,FALSE)</f>
        <v>T06 TOMASZ BAŁDYGA</v>
      </c>
      <c r="B74">
        <v>160715</v>
      </c>
      <c r="C74">
        <v>21</v>
      </c>
      <c r="D74">
        <v>3</v>
      </c>
      <c r="E74">
        <v>46</v>
      </c>
      <c r="F74" s="11">
        <v>45838</v>
      </c>
      <c r="G74" t="s">
        <v>2123</v>
      </c>
      <c r="H74" t="s">
        <v>2166</v>
      </c>
      <c r="I74" t="s">
        <v>2167</v>
      </c>
      <c r="J74" t="s">
        <v>2120</v>
      </c>
      <c r="K74" t="s">
        <v>643</v>
      </c>
      <c r="L74" t="s">
        <v>643</v>
      </c>
      <c r="M74" t="s">
        <v>7070</v>
      </c>
      <c r="N74" t="s">
        <v>230</v>
      </c>
      <c r="O74" t="s">
        <v>181</v>
      </c>
      <c r="P74" t="s">
        <v>2121</v>
      </c>
      <c r="Q74" t="s">
        <v>7173</v>
      </c>
      <c r="R74">
        <v>1</v>
      </c>
      <c r="S74" s="11">
        <v>45838.457719907405</v>
      </c>
      <c r="T74" s="11">
        <v>45838.519166666665</v>
      </c>
      <c r="U74">
        <v>88.483333333333334</v>
      </c>
      <c r="V74">
        <v>0</v>
      </c>
      <c r="W74" s="178">
        <f>IFERROR(IF(AKORD[[#This Row],[CZAS]]=1,VLOOKUP(AKORD[[#This Row],[ZAMOWIENIA_SPEC_ID]]&amp;AKORD[[#This Row],[CZYNNOSCI_OPIS]],#REF!,5,FALSE),AKORD[[#This Row],[CZAS]]),1)</f>
        <v>46</v>
      </c>
      <c r="X74" s="178" t="str">
        <f>AKORD[[#This Row],[ZAMOWIENIA_SPEC_ID]]&amp;" "&amp;MID(AKORD[[#This Row],[NAZWA1_WG]],1,30)</f>
        <v xml:space="preserve">160715 AVANT 3]                      </v>
      </c>
      <c r="Y74" s="144">
        <f>AKORD[[#This Row],[DATA]]</f>
        <v>45838</v>
      </c>
      <c r="Z74" s="178" t="str">
        <f>LEFT(AKORD[[#This Row],[KOMISJA]],10)</f>
        <v>160714/AVA</v>
      </c>
      <c r="AA74" s="178">
        <f>WEEKNUM(AKORD[[#This Row],[DZIEN]],2)</f>
        <v>27</v>
      </c>
    </row>
    <row r="75" spans="1:27">
      <c r="A75" s="178" t="str">
        <f>VLOOKUP(AKORD[[#This Row],[NAZWISKO]],IMIE[],2,FALSE)</f>
        <v>T06 TOMASZ BAŁDYGA</v>
      </c>
      <c r="B75">
        <v>160715</v>
      </c>
      <c r="C75">
        <v>21</v>
      </c>
      <c r="D75">
        <v>3</v>
      </c>
      <c r="E75">
        <v>2</v>
      </c>
      <c r="F75" s="11">
        <v>45838</v>
      </c>
      <c r="G75" t="s">
        <v>2123</v>
      </c>
      <c r="H75" t="s">
        <v>2166</v>
      </c>
      <c r="I75" t="s">
        <v>2167</v>
      </c>
      <c r="J75" t="s">
        <v>2120</v>
      </c>
      <c r="K75" t="s">
        <v>643</v>
      </c>
      <c r="L75" t="s">
        <v>643</v>
      </c>
      <c r="M75" t="s">
        <v>7070</v>
      </c>
      <c r="N75" t="s">
        <v>230</v>
      </c>
      <c r="O75" t="s">
        <v>7068</v>
      </c>
      <c r="P75" t="s">
        <v>2121</v>
      </c>
      <c r="Q75" t="s">
        <v>7173</v>
      </c>
      <c r="R75">
        <v>1</v>
      </c>
      <c r="S75" s="11">
        <v>45838.457719907405</v>
      </c>
      <c r="T75" s="11">
        <v>45838.519166666665</v>
      </c>
      <c r="U75">
        <v>88.483333333333334</v>
      </c>
      <c r="V75">
        <v>0</v>
      </c>
      <c r="W75" s="178">
        <f>IFERROR(IF(AKORD[[#This Row],[CZAS]]=1,VLOOKUP(AKORD[[#This Row],[ZAMOWIENIA_SPEC_ID]]&amp;AKORD[[#This Row],[CZYNNOSCI_OPIS]],#REF!,5,FALSE),AKORD[[#This Row],[CZAS]]),1)</f>
        <v>2</v>
      </c>
      <c r="X75" s="178" t="str">
        <f>AKORD[[#This Row],[ZAMOWIENIA_SPEC_ID]]&amp;" "&amp;MID(AKORD[[#This Row],[NAZWA1_WG]],1,30)</f>
        <v xml:space="preserve">160715 AVANT 3]                      </v>
      </c>
      <c r="Y75" s="144">
        <f>AKORD[[#This Row],[DATA]]</f>
        <v>45838</v>
      </c>
      <c r="Z75" s="178" t="str">
        <f>LEFT(AKORD[[#This Row],[KOMISJA]],10)</f>
        <v>160714/AVA</v>
      </c>
      <c r="AA75" s="178">
        <f>WEEKNUM(AKORD[[#This Row],[DZIEN]],2)</f>
        <v>27</v>
      </c>
    </row>
    <row r="76" spans="1:27">
      <c r="A76" s="178" t="str">
        <f>VLOOKUP(AKORD[[#This Row],[NAZWISKO]],IMIE[],2,FALSE)</f>
        <v>T06 TOMASZ BAŁDYGA</v>
      </c>
      <c r="B76">
        <v>160714</v>
      </c>
      <c r="C76">
        <v>21</v>
      </c>
      <c r="D76">
        <v>3</v>
      </c>
      <c r="E76">
        <v>55</v>
      </c>
      <c r="F76" s="11">
        <v>45838</v>
      </c>
      <c r="G76" t="s">
        <v>2123</v>
      </c>
      <c r="H76" t="s">
        <v>2166</v>
      </c>
      <c r="I76" t="s">
        <v>2167</v>
      </c>
      <c r="J76" t="s">
        <v>2120</v>
      </c>
      <c r="K76" t="s">
        <v>626</v>
      </c>
      <c r="L76" t="s">
        <v>626</v>
      </c>
      <c r="M76" t="s">
        <v>7070</v>
      </c>
      <c r="N76" t="s">
        <v>230</v>
      </c>
      <c r="O76" t="s">
        <v>181</v>
      </c>
      <c r="P76" t="s">
        <v>2121</v>
      </c>
      <c r="Q76" t="s">
        <v>7173</v>
      </c>
      <c r="R76">
        <v>1</v>
      </c>
      <c r="S76" s="11">
        <v>45838.457754629628</v>
      </c>
      <c r="T76" s="11">
        <v>45838.519201388888</v>
      </c>
      <c r="U76">
        <v>88.483333333333334</v>
      </c>
      <c r="V76">
        <v>0</v>
      </c>
      <c r="W76" s="178">
        <f>IFERROR(IF(AKORD[[#This Row],[CZAS]]=1,VLOOKUP(AKORD[[#This Row],[ZAMOWIENIA_SPEC_ID]]&amp;AKORD[[#This Row],[CZYNNOSCI_OPIS]],#REF!,5,FALSE),AKORD[[#This Row],[CZAS]]),1)</f>
        <v>55</v>
      </c>
      <c r="X76" s="178" t="str">
        <f>AKORD[[#This Row],[ZAMOWIENIA_SPEC_ID]]&amp;" "&amp;MID(AKORD[[#This Row],[NAZWA1_WG]],1,30)</f>
        <v xml:space="preserve">160714 AVANT [L                      </v>
      </c>
      <c r="Y76" s="144">
        <f>AKORD[[#This Row],[DATA]]</f>
        <v>45838</v>
      </c>
      <c r="Z76" s="178" t="str">
        <f>LEFT(AKORD[[#This Row],[KOMISJA]],10)</f>
        <v>160714/AVA</v>
      </c>
      <c r="AA76" s="178">
        <f>WEEKNUM(AKORD[[#This Row],[DZIEN]],2)</f>
        <v>27</v>
      </c>
    </row>
    <row r="77" spans="1:27">
      <c r="A77" s="178" t="str">
        <f>VLOOKUP(AKORD[[#This Row],[NAZWISKO]],IMIE[],2,FALSE)</f>
        <v>T06 TOMASZ BAŁDYGA</v>
      </c>
      <c r="B77">
        <v>160714</v>
      </c>
      <c r="C77">
        <v>21</v>
      </c>
      <c r="D77">
        <v>3</v>
      </c>
      <c r="E77">
        <v>2</v>
      </c>
      <c r="F77" s="11">
        <v>45838</v>
      </c>
      <c r="G77" t="s">
        <v>2123</v>
      </c>
      <c r="H77" t="s">
        <v>2166</v>
      </c>
      <c r="I77" t="s">
        <v>2167</v>
      </c>
      <c r="J77" t="s">
        <v>2120</v>
      </c>
      <c r="K77" t="s">
        <v>626</v>
      </c>
      <c r="L77" t="s">
        <v>626</v>
      </c>
      <c r="M77" t="s">
        <v>7070</v>
      </c>
      <c r="N77" t="s">
        <v>230</v>
      </c>
      <c r="O77" t="s">
        <v>7068</v>
      </c>
      <c r="P77" t="s">
        <v>2121</v>
      </c>
      <c r="Q77" t="s">
        <v>7173</v>
      </c>
      <c r="R77">
        <v>1</v>
      </c>
      <c r="S77" s="11">
        <v>45838.457754629628</v>
      </c>
      <c r="T77" s="11">
        <v>45838.519201388888</v>
      </c>
      <c r="U77">
        <v>88.483333333333334</v>
      </c>
      <c r="V77">
        <v>0</v>
      </c>
      <c r="W77" s="178">
        <f>IFERROR(IF(AKORD[[#This Row],[CZAS]]=1,VLOOKUP(AKORD[[#This Row],[ZAMOWIENIA_SPEC_ID]]&amp;AKORD[[#This Row],[CZYNNOSCI_OPIS]],#REF!,5,FALSE),AKORD[[#This Row],[CZAS]]),1)</f>
        <v>2</v>
      </c>
      <c r="X77" s="178" t="str">
        <f>AKORD[[#This Row],[ZAMOWIENIA_SPEC_ID]]&amp;" "&amp;MID(AKORD[[#This Row],[NAZWA1_WG]],1,30)</f>
        <v xml:space="preserve">160714 AVANT [L                      </v>
      </c>
      <c r="Y77" s="144">
        <f>AKORD[[#This Row],[DATA]]</f>
        <v>45838</v>
      </c>
      <c r="Z77" s="178" t="str">
        <f>LEFT(AKORD[[#This Row],[KOMISJA]],10)</f>
        <v>160714/AVA</v>
      </c>
      <c r="AA77" s="178">
        <f>WEEKNUM(AKORD[[#This Row],[DZIEN]],2)</f>
        <v>27</v>
      </c>
    </row>
    <row r="78" spans="1:27">
      <c r="A78" s="178" t="str">
        <f>VLOOKUP(AKORD[[#This Row],[NAZWISKO]],IMIE[],2,FALSE)</f>
        <v>P05 TOMASZ KIEŁKUCKI</v>
      </c>
      <c r="B78">
        <v>161544</v>
      </c>
      <c r="C78">
        <v>32</v>
      </c>
      <c r="D78">
        <v>14</v>
      </c>
      <c r="E78">
        <v>33</v>
      </c>
      <c r="F78" s="11">
        <v>45838</v>
      </c>
      <c r="G78" t="s">
        <v>2181</v>
      </c>
      <c r="H78" t="s">
        <v>7056</v>
      </c>
      <c r="I78" t="s">
        <v>7057</v>
      </c>
      <c r="J78" t="s">
        <v>7058</v>
      </c>
      <c r="K78" t="s">
        <v>657</v>
      </c>
      <c r="L78" t="s">
        <v>657</v>
      </c>
      <c r="M78" t="s">
        <v>7119</v>
      </c>
      <c r="N78" t="s">
        <v>230</v>
      </c>
      <c r="O78" t="s">
        <v>181</v>
      </c>
      <c r="P78" t="s">
        <v>7059</v>
      </c>
      <c r="Q78" t="s">
        <v>7174</v>
      </c>
      <c r="R78">
        <v>1</v>
      </c>
      <c r="S78" s="11">
        <v>45838.530902777777</v>
      </c>
      <c r="T78" s="11">
        <v>45838.530949074076</v>
      </c>
      <c r="U78">
        <v>6.6666666666666666E-2</v>
      </c>
      <c r="V78">
        <v>0</v>
      </c>
      <c r="W78" s="178">
        <f>IFERROR(IF(AKORD[[#This Row],[CZAS]]=1,VLOOKUP(AKORD[[#This Row],[ZAMOWIENIA_SPEC_ID]]&amp;AKORD[[#This Row],[CZYNNOSCI_OPIS]],#REF!,5,FALSE),AKORD[[#This Row],[CZAS]]),1)</f>
        <v>33</v>
      </c>
      <c r="X78" s="178" t="str">
        <f>AKORD[[#This Row],[ZAMOWIENIA_SPEC_ID]]&amp;" "&amp;MID(AKORD[[#This Row],[NAZWA1_WG]],1,30)</f>
        <v xml:space="preserve">161544 AVANT [2,5                    </v>
      </c>
      <c r="Y78" s="144">
        <f>AKORD[[#This Row],[DATA]]</f>
        <v>45838</v>
      </c>
      <c r="Z78" s="178" t="str">
        <f>LEFT(AKORD[[#This Row],[KOMISJA]],10)</f>
        <v>161544/AVA</v>
      </c>
      <c r="AA78" s="178">
        <f>WEEKNUM(AKORD[[#This Row],[DZIEN]],2)</f>
        <v>27</v>
      </c>
    </row>
    <row r="79" spans="1:27">
      <c r="A79" s="178" t="str">
        <f>VLOOKUP(AKORD[[#This Row],[NAZWISKO]],IMIE[],2,FALSE)</f>
        <v>P05 TOMASZ KIEŁKUCKI</v>
      </c>
      <c r="B79">
        <v>161545</v>
      </c>
      <c r="C79">
        <v>32</v>
      </c>
      <c r="D79">
        <v>14</v>
      </c>
      <c r="E79">
        <v>22</v>
      </c>
      <c r="F79" s="11">
        <v>45838</v>
      </c>
      <c r="G79" t="s">
        <v>2181</v>
      </c>
      <c r="H79" t="s">
        <v>7056</v>
      </c>
      <c r="I79" t="s">
        <v>7057</v>
      </c>
      <c r="J79" t="s">
        <v>7058</v>
      </c>
      <c r="K79" t="s">
        <v>236</v>
      </c>
      <c r="L79" t="s">
        <v>236</v>
      </c>
      <c r="M79" t="s">
        <v>7119</v>
      </c>
      <c r="N79" t="s">
        <v>230</v>
      </c>
      <c r="O79" t="s">
        <v>181</v>
      </c>
      <c r="P79" t="s">
        <v>7059</v>
      </c>
      <c r="Q79" t="s">
        <v>7174</v>
      </c>
      <c r="R79">
        <v>1</v>
      </c>
      <c r="S79" s="11">
        <v>45838.530914351853</v>
      </c>
      <c r="T79" s="11">
        <v>45838.5309837963</v>
      </c>
      <c r="U79">
        <v>0.1</v>
      </c>
      <c r="V79">
        <v>0</v>
      </c>
      <c r="W79" s="178">
        <f>IFERROR(IF(AKORD[[#This Row],[CZAS]]=1,VLOOKUP(AKORD[[#This Row],[ZAMOWIENIA_SPEC_ID]]&amp;AKORD[[#This Row],[CZYNNOSCI_OPIS]],#REF!,5,FALSE),AKORD[[#This Row],[CZAS]]),1)</f>
        <v>22</v>
      </c>
      <c r="X79" s="178" t="str">
        <f>AKORD[[#This Row],[ZAMOWIENIA_SPEC_ID]]&amp;" "&amp;MID(AKORD[[#This Row],[NAZWA1_WG]],1,30)</f>
        <v xml:space="preserve">161545 AVANT N                       </v>
      </c>
      <c r="Y79" s="144">
        <f>AKORD[[#This Row],[DATA]]</f>
        <v>45838</v>
      </c>
      <c r="Z79" s="178" t="str">
        <f>LEFT(AKORD[[#This Row],[KOMISJA]],10)</f>
        <v>161544/AVA</v>
      </c>
      <c r="AA79" s="178">
        <f>WEEKNUM(AKORD[[#This Row],[DZIEN]],2)</f>
        <v>27</v>
      </c>
    </row>
    <row r="80" spans="1:27">
      <c r="A80" s="178" t="str">
        <f>VLOOKUP(AKORD[[#This Row],[NAZWISKO]],IMIE[],2,FALSE)</f>
        <v>P05 TOMASZ KIEŁKUCKI</v>
      </c>
      <c r="B80">
        <v>161546</v>
      </c>
      <c r="C80">
        <v>32</v>
      </c>
      <c r="D80">
        <v>14</v>
      </c>
      <c r="E80">
        <v>17</v>
      </c>
      <c r="F80" s="11">
        <v>45838</v>
      </c>
      <c r="G80" t="s">
        <v>2181</v>
      </c>
      <c r="H80" t="s">
        <v>7056</v>
      </c>
      <c r="I80" t="s">
        <v>7057</v>
      </c>
      <c r="J80" t="s">
        <v>7058</v>
      </c>
      <c r="K80" t="s">
        <v>7115</v>
      </c>
      <c r="L80" t="s">
        <v>7115</v>
      </c>
      <c r="M80" t="s">
        <v>7119</v>
      </c>
      <c r="N80" t="s">
        <v>230</v>
      </c>
      <c r="O80" t="s">
        <v>181</v>
      </c>
      <c r="P80" t="s">
        <v>7059</v>
      </c>
      <c r="Q80" t="s">
        <v>7174</v>
      </c>
      <c r="R80">
        <v>1</v>
      </c>
      <c r="S80" s="11">
        <v>45838.5309375</v>
      </c>
      <c r="T80" s="11">
        <v>45838.531006944446</v>
      </c>
      <c r="U80">
        <v>0.1</v>
      </c>
      <c r="V80">
        <v>0</v>
      </c>
      <c r="W80" s="178">
        <f>IFERROR(IF(AKORD[[#This Row],[CZAS]]=1,VLOOKUP(AKORD[[#This Row],[ZAMOWIENIA_SPEC_ID]]&amp;AKORD[[#This Row],[CZYNNOSCI_OPIS]],#REF!,5,FALSE),AKORD[[#This Row],[CZAS]]),1)</f>
        <v>17</v>
      </c>
      <c r="X80" s="178" t="str">
        <f>AKORD[[#This Row],[ZAMOWIENIA_SPEC_ID]]&amp;" "&amp;MID(AKORD[[#This Row],[NAZWA1_WG]],1,30)</f>
        <v xml:space="preserve">161546 AVANT 1                       </v>
      </c>
      <c r="Y80" s="144">
        <f>AKORD[[#This Row],[DATA]]</f>
        <v>45838</v>
      </c>
      <c r="Z80" s="178" t="str">
        <f>LEFT(AKORD[[#This Row],[KOMISJA]],10)</f>
        <v>161544/AVA</v>
      </c>
      <c r="AA80" s="178">
        <f>WEEKNUM(AKORD[[#This Row],[DZIEN]],2)</f>
        <v>27</v>
      </c>
    </row>
    <row r="81" spans="1:27">
      <c r="A81" s="178" t="str">
        <f>VLOOKUP(AKORD[[#This Row],[NAZWISKO]],IMIE[],2,FALSE)</f>
        <v>P05 TOMASZ KIEŁKUCKI</v>
      </c>
      <c r="B81">
        <v>161558</v>
      </c>
      <c r="C81">
        <v>32</v>
      </c>
      <c r="D81">
        <v>14</v>
      </c>
      <c r="E81">
        <v>40</v>
      </c>
      <c r="F81" s="11">
        <v>45838</v>
      </c>
      <c r="G81" t="s">
        <v>2181</v>
      </c>
      <c r="H81" t="s">
        <v>7056</v>
      </c>
      <c r="I81" t="s">
        <v>7057</v>
      </c>
      <c r="J81" t="s">
        <v>7058</v>
      </c>
      <c r="K81" t="s">
        <v>626</v>
      </c>
      <c r="L81" t="s">
        <v>626</v>
      </c>
      <c r="M81" t="s">
        <v>7119</v>
      </c>
      <c r="N81" t="s">
        <v>230</v>
      </c>
      <c r="O81" t="s">
        <v>181</v>
      </c>
      <c r="P81" t="s">
        <v>7059</v>
      </c>
      <c r="Q81" t="s">
        <v>7175</v>
      </c>
      <c r="R81">
        <v>1</v>
      </c>
      <c r="S81" s="11">
        <v>45838.531053240738</v>
      </c>
      <c r="T81" s="11">
        <v>45838.531087962961</v>
      </c>
      <c r="U81">
        <v>0.05</v>
      </c>
      <c r="V81">
        <v>0</v>
      </c>
      <c r="W81" s="178">
        <f>IFERROR(IF(AKORD[[#This Row],[CZAS]]=1,VLOOKUP(AKORD[[#This Row],[ZAMOWIENIA_SPEC_ID]]&amp;AKORD[[#This Row],[CZYNNOSCI_OPIS]],#REF!,5,FALSE),AKORD[[#This Row],[CZAS]]),1)</f>
        <v>40</v>
      </c>
      <c r="X81" s="178" t="str">
        <f>AKORD[[#This Row],[ZAMOWIENIA_SPEC_ID]]&amp;" "&amp;MID(AKORD[[#This Row],[NAZWA1_WG]],1,30)</f>
        <v xml:space="preserve">161558 AVANT [L                      </v>
      </c>
      <c r="Y81" s="144">
        <f>AKORD[[#This Row],[DATA]]</f>
        <v>45838</v>
      </c>
      <c r="Z81" s="178" t="str">
        <f>LEFT(AKORD[[#This Row],[KOMISJA]],10)</f>
        <v>161558/AVA</v>
      </c>
      <c r="AA81" s="178">
        <f>WEEKNUM(AKORD[[#This Row],[DZIEN]],2)</f>
        <v>27</v>
      </c>
    </row>
    <row r="82" spans="1:27">
      <c r="A82" s="178" t="str">
        <f>VLOOKUP(AKORD[[#This Row],[NAZWISKO]],IMIE[],2,FALSE)</f>
        <v>P05 TOMASZ KIEŁKUCKI</v>
      </c>
      <c r="B82">
        <v>161559</v>
      </c>
      <c r="C82">
        <v>32</v>
      </c>
      <c r="D82">
        <v>14</v>
      </c>
      <c r="E82">
        <v>39</v>
      </c>
      <c r="F82" s="11">
        <v>45838</v>
      </c>
      <c r="G82" t="s">
        <v>2181</v>
      </c>
      <c r="H82" t="s">
        <v>7056</v>
      </c>
      <c r="I82" t="s">
        <v>7057</v>
      </c>
      <c r="J82" t="s">
        <v>7058</v>
      </c>
      <c r="K82" t="s">
        <v>529</v>
      </c>
      <c r="L82" t="s">
        <v>529</v>
      </c>
      <c r="M82" t="s">
        <v>7119</v>
      </c>
      <c r="N82" t="s">
        <v>230</v>
      </c>
      <c r="O82" t="s">
        <v>181</v>
      </c>
      <c r="P82" t="s">
        <v>7059</v>
      </c>
      <c r="Q82" t="s">
        <v>7175</v>
      </c>
      <c r="R82">
        <v>1</v>
      </c>
      <c r="S82" s="11">
        <v>45838.531064814815</v>
      </c>
      <c r="T82" s="11">
        <v>45838.531111111108</v>
      </c>
      <c r="U82">
        <v>6.6666666666666666E-2</v>
      </c>
      <c r="V82">
        <v>0</v>
      </c>
      <c r="W82" s="178">
        <f>IFERROR(IF(AKORD[[#This Row],[CZAS]]=1,VLOOKUP(AKORD[[#This Row],[ZAMOWIENIA_SPEC_ID]]&amp;AKORD[[#This Row],[CZYNNOSCI_OPIS]],#REF!,5,FALSE),AKORD[[#This Row],[CZAS]]),1)</f>
        <v>39</v>
      </c>
      <c r="X82" s="178" t="str">
        <f>AKORD[[#This Row],[ZAMOWIENIA_SPEC_ID]]&amp;" "&amp;MID(AKORD[[#This Row],[NAZWA1_WG]],1,30)</f>
        <v xml:space="preserve">161559 AVANT 3,5]                    </v>
      </c>
      <c r="Y82" s="144">
        <f>AKORD[[#This Row],[DATA]]</f>
        <v>45838</v>
      </c>
      <c r="Z82" s="178" t="str">
        <f>LEFT(AKORD[[#This Row],[KOMISJA]],10)</f>
        <v>161558/AVA</v>
      </c>
      <c r="AA82" s="178">
        <f>WEEKNUM(AKORD[[#This Row],[DZIEN]],2)</f>
        <v>27</v>
      </c>
    </row>
    <row r="83" spans="1:27">
      <c r="A83" s="178" t="str">
        <f>VLOOKUP(AKORD[[#This Row],[NAZWISKO]],IMIE[],2,FALSE)</f>
        <v>P05 TOMASZ KIEŁKUCKI</v>
      </c>
      <c r="B83">
        <v>161577</v>
      </c>
      <c r="C83">
        <v>32</v>
      </c>
      <c r="D83">
        <v>14</v>
      </c>
      <c r="E83">
        <v>42</v>
      </c>
      <c r="F83" s="11">
        <v>45838</v>
      </c>
      <c r="G83" t="s">
        <v>2181</v>
      </c>
      <c r="H83" t="s">
        <v>7056</v>
      </c>
      <c r="I83" t="s">
        <v>7057</v>
      </c>
      <c r="J83" t="s">
        <v>7058</v>
      </c>
      <c r="K83" t="s">
        <v>7133</v>
      </c>
      <c r="L83" t="s">
        <v>7133</v>
      </c>
      <c r="M83" t="s">
        <v>7116</v>
      </c>
      <c r="N83" t="s">
        <v>7103</v>
      </c>
      <c r="O83" t="s">
        <v>181</v>
      </c>
      <c r="P83" t="s">
        <v>7059</v>
      </c>
      <c r="Q83" t="s">
        <v>7134</v>
      </c>
      <c r="R83">
        <v>8</v>
      </c>
      <c r="S83" s="11">
        <v>45838.53125</v>
      </c>
      <c r="T83" s="11">
        <v>45838.531388888892</v>
      </c>
      <c r="U83">
        <v>0.2</v>
      </c>
      <c r="V83">
        <v>0</v>
      </c>
      <c r="W83" s="178">
        <f>IFERROR(IF(AKORD[[#This Row],[CZAS]]=1,VLOOKUP(AKORD[[#This Row],[ZAMOWIENIA_SPEC_ID]]&amp;AKORD[[#This Row],[CZYNNOSCI_OPIS]],#REF!,5,FALSE),AKORD[[#This Row],[CZAS]]),1)</f>
        <v>42</v>
      </c>
      <c r="X83" s="178" t="str">
        <f>AKORD[[#This Row],[ZAMOWIENIA_SPEC_ID]]&amp;" "&amp;MID(AKORD[[#This Row],[NAZWA1_WG]],1,30)</f>
        <v xml:space="preserve">161577 COCO [1Mo] - STELAŻ NA BIAŁO  </v>
      </c>
      <c r="Y83" s="144">
        <f>AKORD[[#This Row],[DATA]]</f>
        <v>45838</v>
      </c>
      <c r="Z83" s="178" t="str">
        <f>LEFT(AKORD[[#This Row],[KOMISJA]],10)</f>
        <v>161577/COC</v>
      </c>
      <c r="AA83" s="178">
        <f>WEEKNUM(AKORD[[#This Row],[DZIEN]],2)</f>
        <v>27</v>
      </c>
    </row>
    <row r="84" spans="1:27">
      <c r="A84" s="178" t="str">
        <f>VLOOKUP(AKORD[[#This Row],[NAZWISKO]],IMIE[],2,FALSE)</f>
        <v>P05 TOMASZ KIEŁKUCKI</v>
      </c>
      <c r="B84">
        <v>161577</v>
      </c>
      <c r="C84">
        <v>32</v>
      </c>
      <c r="D84">
        <v>14</v>
      </c>
      <c r="E84">
        <v>42</v>
      </c>
      <c r="F84" s="11">
        <v>45838</v>
      </c>
      <c r="G84" t="s">
        <v>2181</v>
      </c>
      <c r="H84" t="s">
        <v>7056</v>
      </c>
      <c r="I84" t="s">
        <v>7057</v>
      </c>
      <c r="J84" t="s">
        <v>7058</v>
      </c>
      <c r="K84" t="s">
        <v>7133</v>
      </c>
      <c r="L84" t="s">
        <v>7133</v>
      </c>
      <c r="M84" t="s">
        <v>7116</v>
      </c>
      <c r="N84" t="s">
        <v>7103</v>
      </c>
      <c r="O84" t="s">
        <v>181</v>
      </c>
      <c r="P84" t="s">
        <v>7059</v>
      </c>
      <c r="Q84" t="s">
        <v>7134</v>
      </c>
      <c r="R84">
        <v>8</v>
      </c>
      <c r="S84" s="11">
        <v>45838.53125</v>
      </c>
      <c r="T84" s="11">
        <v>45838.531388888892</v>
      </c>
      <c r="U84">
        <v>0.2</v>
      </c>
      <c r="V84">
        <v>0</v>
      </c>
      <c r="W84" s="178">
        <f>IFERROR(IF(AKORD[[#This Row],[CZAS]]=1,VLOOKUP(AKORD[[#This Row],[ZAMOWIENIA_SPEC_ID]]&amp;AKORD[[#This Row],[CZYNNOSCI_OPIS]],#REF!,5,FALSE),AKORD[[#This Row],[CZAS]]),1)</f>
        <v>42</v>
      </c>
      <c r="X84" s="178" t="str">
        <f>AKORD[[#This Row],[ZAMOWIENIA_SPEC_ID]]&amp;" "&amp;MID(AKORD[[#This Row],[NAZWA1_WG]],1,30)</f>
        <v xml:space="preserve">161577 COCO [1Mo] - STELAŻ NA BIAŁO  </v>
      </c>
      <c r="Y84" s="144">
        <f>AKORD[[#This Row],[DATA]]</f>
        <v>45838</v>
      </c>
      <c r="Z84" s="178" t="str">
        <f>LEFT(AKORD[[#This Row],[KOMISJA]],10)</f>
        <v>161577/COC</v>
      </c>
      <c r="AA84" s="178">
        <f>WEEKNUM(AKORD[[#This Row],[DZIEN]],2)</f>
        <v>27</v>
      </c>
    </row>
    <row r="85" spans="1:27">
      <c r="A85" s="178" t="str">
        <f>VLOOKUP(AKORD[[#This Row],[NAZWISKO]],IMIE[],2,FALSE)</f>
        <v>P05 TOMASZ KIEŁKUCKI</v>
      </c>
      <c r="B85">
        <v>161577</v>
      </c>
      <c r="C85">
        <v>32</v>
      </c>
      <c r="D85">
        <v>14</v>
      </c>
      <c r="E85">
        <v>42</v>
      </c>
      <c r="F85" s="11">
        <v>45838</v>
      </c>
      <c r="G85" t="s">
        <v>2181</v>
      </c>
      <c r="H85" t="s">
        <v>7056</v>
      </c>
      <c r="I85" t="s">
        <v>7057</v>
      </c>
      <c r="J85" t="s">
        <v>7058</v>
      </c>
      <c r="K85" t="s">
        <v>7133</v>
      </c>
      <c r="L85" t="s">
        <v>7133</v>
      </c>
      <c r="M85" t="s">
        <v>7116</v>
      </c>
      <c r="N85" t="s">
        <v>7103</v>
      </c>
      <c r="O85" t="s">
        <v>181</v>
      </c>
      <c r="P85" t="s">
        <v>7059</v>
      </c>
      <c r="Q85" t="s">
        <v>7134</v>
      </c>
      <c r="R85">
        <v>8</v>
      </c>
      <c r="S85" s="11">
        <v>45838.53125</v>
      </c>
      <c r="T85" s="11">
        <v>45838.531388888892</v>
      </c>
      <c r="U85">
        <v>0.2</v>
      </c>
      <c r="V85">
        <v>0</v>
      </c>
      <c r="W85" s="178">
        <f>IFERROR(IF(AKORD[[#This Row],[CZAS]]=1,VLOOKUP(AKORD[[#This Row],[ZAMOWIENIA_SPEC_ID]]&amp;AKORD[[#This Row],[CZYNNOSCI_OPIS]],#REF!,5,FALSE),AKORD[[#This Row],[CZAS]]),1)</f>
        <v>42</v>
      </c>
      <c r="X85" s="178" t="str">
        <f>AKORD[[#This Row],[ZAMOWIENIA_SPEC_ID]]&amp;" "&amp;MID(AKORD[[#This Row],[NAZWA1_WG]],1,30)</f>
        <v xml:space="preserve">161577 COCO [1Mo] - STELAŻ NA BIAŁO  </v>
      </c>
      <c r="Y85" s="144">
        <f>AKORD[[#This Row],[DATA]]</f>
        <v>45838</v>
      </c>
      <c r="Z85" s="178" t="str">
        <f>LEFT(AKORD[[#This Row],[KOMISJA]],10)</f>
        <v>161577/COC</v>
      </c>
      <c r="AA85" s="178">
        <f>WEEKNUM(AKORD[[#This Row],[DZIEN]],2)</f>
        <v>27</v>
      </c>
    </row>
    <row r="86" spans="1:27">
      <c r="A86" s="178" t="str">
        <f>VLOOKUP(AKORD[[#This Row],[NAZWISKO]],IMIE[],2,FALSE)</f>
        <v>P05 TOMASZ KIEŁKUCKI</v>
      </c>
      <c r="B86">
        <v>161577</v>
      </c>
      <c r="C86">
        <v>32</v>
      </c>
      <c r="D86">
        <v>14</v>
      </c>
      <c r="E86">
        <v>42</v>
      </c>
      <c r="F86" s="11">
        <v>45838</v>
      </c>
      <c r="G86" t="s">
        <v>2181</v>
      </c>
      <c r="H86" t="s">
        <v>7056</v>
      </c>
      <c r="I86" t="s">
        <v>7057</v>
      </c>
      <c r="J86" t="s">
        <v>7058</v>
      </c>
      <c r="K86" t="s">
        <v>7133</v>
      </c>
      <c r="L86" t="s">
        <v>7133</v>
      </c>
      <c r="M86" t="s">
        <v>7116</v>
      </c>
      <c r="N86" t="s">
        <v>7103</v>
      </c>
      <c r="O86" t="s">
        <v>181</v>
      </c>
      <c r="P86" t="s">
        <v>7059</v>
      </c>
      <c r="Q86" t="s">
        <v>7134</v>
      </c>
      <c r="R86">
        <v>8</v>
      </c>
      <c r="S86" s="11">
        <v>45838.53125</v>
      </c>
      <c r="T86" s="11">
        <v>45838.531388888892</v>
      </c>
      <c r="U86">
        <v>0.2</v>
      </c>
      <c r="V86">
        <v>0</v>
      </c>
      <c r="W86" s="178">
        <f>IFERROR(IF(AKORD[[#This Row],[CZAS]]=1,VLOOKUP(AKORD[[#This Row],[ZAMOWIENIA_SPEC_ID]]&amp;AKORD[[#This Row],[CZYNNOSCI_OPIS]],#REF!,5,FALSE),AKORD[[#This Row],[CZAS]]),1)</f>
        <v>42</v>
      </c>
      <c r="X86" s="178" t="str">
        <f>AKORD[[#This Row],[ZAMOWIENIA_SPEC_ID]]&amp;" "&amp;MID(AKORD[[#This Row],[NAZWA1_WG]],1,30)</f>
        <v xml:space="preserve">161577 COCO [1Mo] - STELAŻ NA BIAŁO  </v>
      </c>
      <c r="Y86" s="144">
        <f>AKORD[[#This Row],[DATA]]</f>
        <v>45838</v>
      </c>
      <c r="Z86" s="178" t="str">
        <f>LEFT(AKORD[[#This Row],[KOMISJA]],10)</f>
        <v>161577/COC</v>
      </c>
      <c r="AA86" s="178">
        <f>WEEKNUM(AKORD[[#This Row],[DZIEN]],2)</f>
        <v>27</v>
      </c>
    </row>
    <row r="87" spans="1:27">
      <c r="A87" s="178" t="str">
        <f>VLOOKUP(AKORD[[#This Row],[NAZWISKO]],IMIE[],2,FALSE)</f>
        <v>P05 TOMASZ KIEŁKUCKI</v>
      </c>
      <c r="B87">
        <v>161577</v>
      </c>
      <c r="C87">
        <v>32</v>
      </c>
      <c r="D87">
        <v>14</v>
      </c>
      <c r="E87">
        <v>42</v>
      </c>
      <c r="F87" s="11">
        <v>45838</v>
      </c>
      <c r="G87" t="s">
        <v>2181</v>
      </c>
      <c r="H87" t="s">
        <v>7056</v>
      </c>
      <c r="I87" t="s">
        <v>7057</v>
      </c>
      <c r="J87" t="s">
        <v>7058</v>
      </c>
      <c r="K87" t="s">
        <v>7133</v>
      </c>
      <c r="L87" t="s">
        <v>7133</v>
      </c>
      <c r="M87" t="s">
        <v>7116</v>
      </c>
      <c r="N87" t="s">
        <v>7103</v>
      </c>
      <c r="O87" t="s">
        <v>181</v>
      </c>
      <c r="P87" t="s">
        <v>7059</v>
      </c>
      <c r="Q87" t="s">
        <v>7134</v>
      </c>
      <c r="R87">
        <v>8</v>
      </c>
      <c r="S87" s="11">
        <v>45838.53125</v>
      </c>
      <c r="T87" s="11">
        <v>45838.531388888892</v>
      </c>
      <c r="U87">
        <v>0.2</v>
      </c>
      <c r="V87">
        <v>0</v>
      </c>
      <c r="W87" s="178">
        <f>IFERROR(IF(AKORD[[#This Row],[CZAS]]=1,VLOOKUP(AKORD[[#This Row],[ZAMOWIENIA_SPEC_ID]]&amp;AKORD[[#This Row],[CZYNNOSCI_OPIS]],#REF!,5,FALSE),AKORD[[#This Row],[CZAS]]),1)</f>
        <v>42</v>
      </c>
      <c r="X87" s="178" t="str">
        <f>AKORD[[#This Row],[ZAMOWIENIA_SPEC_ID]]&amp;" "&amp;MID(AKORD[[#This Row],[NAZWA1_WG]],1,30)</f>
        <v xml:space="preserve">161577 COCO [1Mo] - STELAŻ NA BIAŁO  </v>
      </c>
      <c r="Y87" s="144">
        <f>AKORD[[#This Row],[DATA]]</f>
        <v>45838</v>
      </c>
      <c r="Z87" s="178" t="str">
        <f>LEFT(AKORD[[#This Row],[KOMISJA]],10)</f>
        <v>161577/COC</v>
      </c>
      <c r="AA87" s="178">
        <f>WEEKNUM(AKORD[[#This Row],[DZIEN]],2)</f>
        <v>27</v>
      </c>
    </row>
    <row r="88" spans="1:27">
      <c r="A88" s="178" t="str">
        <f>VLOOKUP(AKORD[[#This Row],[NAZWISKO]],IMIE[],2,FALSE)</f>
        <v>P05 TOMASZ KIEŁKUCKI</v>
      </c>
      <c r="B88">
        <v>161577</v>
      </c>
      <c r="C88">
        <v>32</v>
      </c>
      <c r="D88">
        <v>14</v>
      </c>
      <c r="E88">
        <v>42</v>
      </c>
      <c r="F88" s="11">
        <v>45838</v>
      </c>
      <c r="G88" t="s">
        <v>2181</v>
      </c>
      <c r="H88" t="s">
        <v>7056</v>
      </c>
      <c r="I88" t="s">
        <v>7057</v>
      </c>
      <c r="J88" t="s">
        <v>7058</v>
      </c>
      <c r="K88" t="s">
        <v>7133</v>
      </c>
      <c r="L88" t="s">
        <v>7133</v>
      </c>
      <c r="M88" t="s">
        <v>7116</v>
      </c>
      <c r="N88" t="s">
        <v>7103</v>
      </c>
      <c r="O88" t="s">
        <v>181</v>
      </c>
      <c r="P88" t="s">
        <v>7059</v>
      </c>
      <c r="Q88" t="s">
        <v>7134</v>
      </c>
      <c r="R88">
        <v>8</v>
      </c>
      <c r="S88" s="11">
        <v>45838.53125</v>
      </c>
      <c r="T88" s="11">
        <v>45838.531388888892</v>
      </c>
      <c r="U88">
        <v>0.2</v>
      </c>
      <c r="V88">
        <v>0</v>
      </c>
      <c r="W88" s="178">
        <f>IFERROR(IF(AKORD[[#This Row],[CZAS]]=1,VLOOKUP(AKORD[[#This Row],[ZAMOWIENIA_SPEC_ID]]&amp;AKORD[[#This Row],[CZYNNOSCI_OPIS]],#REF!,5,FALSE),AKORD[[#This Row],[CZAS]]),1)</f>
        <v>42</v>
      </c>
      <c r="X88" s="178" t="str">
        <f>AKORD[[#This Row],[ZAMOWIENIA_SPEC_ID]]&amp;" "&amp;MID(AKORD[[#This Row],[NAZWA1_WG]],1,30)</f>
        <v xml:space="preserve">161577 COCO [1Mo] - STELAŻ NA BIAŁO  </v>
      </c>
      <c r="Y88" s="144">
        <f>AKORD[[#This Row],[DATA]]</f>
        <v>45838</v>
      </c>
      <c r="Z88" s="178" t="str">
        <f>LEFT(AKORD[[#This Row],[KOMISJA]],10)</f>
        <v>161577/COC</v>
      </c>
      <c r="AA88" s="178">
        <f>WEEKNUM(AKORD[[#This Row],[DZIEN]],2)</f>
        <v>27</v>
      </c>
    </row>
    <row r="89" spans="1:27">
      <c r="A89" s="178" t="str">
        <f>VLOOKUP(AKORD[[#This Row],[NAZWISKO]],IMIE[],2,FALSE)</f>
        <v>T06 TOMASZ BAŁDYGA</v>
      </c>
      <c r="B89">
        <v>160759</v>
      </c>
      <c r="C89">
        <v>21</v>
      </c>
      <c r="D89">
        <v>3</v>
      </c>
      <c r="E89">
        <v>15</v>
      </c>
      <c r="F89" s="11">
        <v>45838</v>
      </c>
      <c r="G89" t="s">
        <v>2123</v>
      </c>
      <c r="H89" t="s">
        <v>2166</v>
      </c>
      <c r="I89" t="s">
        <v>2167</v>
      </c>
      <c r="J89" t="s">
        <v>2120</v>
      </c>
      <c r="K89" t="s">
        <v>7128</v>
      </c>
      <c r="L89" t="s">
        <v>7128</v>
      </c>
      <c r="M89" t="s">
        <v>7070</v>
      </c>
      <c r="N89" t="s">
        <v>7078</v>
      </c>
      <c r="O89" t="s">
        <v>7053</v>
      </c>
      <c r="P89" t="s">
        <v>2121</v>
      </c>
      <c r="Q89" t="s">
        <v>7176</v>
      </c>
      <c r="R89">
        <v>1</v>
      </c>
      <c r="S89" s="11">
        <v>45838.524756944447</v>
      </c>
      <c r="T89" s="11">
        <v>45838.536631944444</v>
      </c>
      <c r="U89">
        <v>17.100000000000001</v>
      </c>
      <c r="V89">
        <v>0</v>
      </c>
      <c r="W89" s="178">
        <f>IFERROR(IF(AKORD[[#This Row],[CZAS]]=1,VLOOKUP(AKORD[[#This Row],[ZAMOWIENIA_SPEC_ID]]&amp;AKORD[[#This Row],[CZYNNOSCI_OPIS]],#REF!,5,FALSE),AKORD[[#This Row],[CZAS]]),1)</f>
        <v>15</v>
      </c>
      <c r="X89" s="178" t="str">
        <f>AKORD[[#This Row],[ZAMOWIENIA_SPEC_ID]]&amp;" "&amp;MID(AKORD[[#This Row],[NAZWA1_WG]],1,30)</f>
        <v xml:space="preserve">160759 STONE P82x82                  </v>
      </c>
      <c r="Y89" s="144">
        <f>AKORD[[#This Row],[DATA]]</f>
        <v>45838</v>
      </c>
      <c r="Z89" s="178" t="str">
        <f>LEFT(AKORD[[#This Row],[KOMISJA]],10)</f>
        <v>160759/STO</v>
      </c>
      <c r="AA89" s="178">
        <f>WEEKNUM(AKORD[[#This Row],[DZIEN]],2)</f>
        <v>27</v>
      </c>
    </row>
    <row r="90" spans="1:27">
      <c r="A90" s="178" t="str">
        <f>VLOOKUP(AKORD[[#This Row],[NAZWISKO]],IMIE[],2,FALSE)</f>
        <v>T02 RADOSŁAW KRYSZTOPA</v>
      </c>
      <c r="B90">
        <v>160775</v>
      </c>
      <c r="C90">
        <v>13</v>
      </c>
      <c r="D90">
        <v>3</v>
      </c>
      <c r="E90">
        <v>98</v>
      </c>
      <c r="F90" s="11">
        <v>45838</v>
      </c>
      <c r="G90" t="s">
        <v>2125</v>
      </c>
      <c r="H90" t="s">
        <v>2166</v>
      </c>
      <c r="I90" t="s">
        <v>2167</v>
      </c>
      <c r="J90" t="s">
        <v>2120</v>
      </c>
      <c r="K90" t="s">
        <v>7108</v>
      </c>
      <c r="L90" t="s">
        <v>7108</v>
      </c>
      <c r="M90" t="s">
        <v>7070</v>
      </c>
      <c r="N90" t="s">
        <v>7087</v>
      </c>
      <c r="O90" t="s">
        <v>7053</v>
      </c>
      <c r="P90" t="s">
        <v>2121</v>
      </c>
      <c r="Q90" t="s">
        <v>7177</v>
      </c>
      <c r="R90">
        <v>1</v>
      </c>
      <c r="S90" s="11">
        <v>45838.434861111113</v>
      </c>
      <c r="T90" s="11">
        <v>45838.539629629631</v>
      </c>
      <c r="U90">
        <v>150.86666666666667</v>
      </c>
      <c r="V90">
        <v>0</v>
      </c>
      <c r="W90" s="178">
        <f>IFERROR(IF(AKORD[[#This Row],[CZAS]]=1,VLOOKUP(AKORD[[#This Row],[ZAMOWIENIA_SPEC_ID]]&amp;AKORD[[#This Row],[CZYNNOSCI_OPIS]],#REF!,5,FALSE),AKORD[[#This Row],[CZAS]]),1)</f>
        <v>98</v>
      </c>
      <c r="X90" s="178" t="str">
        <f>AKORD[[#This Row],[ZAMOWIENIA_SPEC_ID]]&amp;" "&amp;MID(AKORD[[#This Row],[NAZWA1_WG]],1,30)</f>
        <v xml:space="preserve">160775 WILLOW [3,5z                  </v>
      </c>
      <c r="Y90" s="144">
        <f>AKORD[[#This Row],[DATA]]</f>
        <v>45838</v>
      </c>
      <c r="Z90" s="178" t="str">
        <f>LEFT(AKORD[[#This Row],[KOMISJA]],10)</f>
        <v>160775/WIL</v>
      </c>
      <c r="AA90" s="178">
        <f>WEEKNUM(AKORD[[#This Row],[DZIEN]],2)</f>
        <v>27</v>
      </c>
    </row>
    <row r="91" spans="1:27">
      <c r="A91" s="178" t="str">
        <f>VLOOKUP(AKORD[[#This Row],[NAZWISKO]],IMIE[],2,FALSE)</f>
        <v>T02 RADOSŁAW KRYSZTOPA</v>
      </c>
      <c r="B91">
        <v>160776</v>
      </c>
      <c r="C91">
        <v>13</v>
      </c>
      <c r="D91">
        <v>3</v>
      </c>
      <c r="E91">
        <v>77</v>
      </c>
      <c r="F91" s="11">
        <v>45838</v>
      </c>
      <c r="G91" t="s">
        <v>2125</v>
      </c>
      <c r="H91" t="s">
        <v>2166</v>
      </c>
      <c r="I91" t="s">
        <v>2167</v>
      </c>
      <c r="J91" t="s">
        <v>2120</v>
      </c>
      <c r="K91" t="s">
        <v>7178</v>
      </c>
      <c r="L91" t="s">
        <v>7178</v>
      </c>
      <c r="M91" t="s">
        <v>7070</v>
      </c>
      <c r="N91" t="s">
        <v>7087</v>
      </c>
      <c r="O91" t="s">
        <v>7053</v>
      </c>
      <c r="P91" t="s">
        <v>2121</v>
      </c>
      <c r="Q91" t="s">
        <v>7177</v>
      </c>
      <c r="R91">
        <v>1</v>
      </c>
      <c r="S91" s="11">
        <v>45838.434884259259</v>
      </c>
      <c r="T91" s="11">
        <v>45838.539664351854</v>
      </c>
      <c r="U91">
        <v>150.88333333333333</v>
      </c>
      <c r="V91">
        <v>0</v>
      </c>
      <c r="W91" s="178">
        <f>IFERROR(IF(AKORD[[#This Row],[CZAS]]=1,VLOOKUP(AKORD[[#This Row],[ZAMOWIENIA_SPEC_ID]]&amp;AKORD[[#This Row],[CZYNNOSCI_OPIS]],#REF!,5,FALSE),AKORD[[#This Row],[CZAS]]),1)</f>
        <v>77</v>
      </c>
      <c r="X91" s="178" t="str">
        <f>AKORD[[#This Row],[ZAMOWIENIA_SPEC_ID]]&amp;" "&amp;MID(AKORD[[#This Row],[NAZWA1_WG]],1,30)</f>
        <v xml:space="preserve">160776 WILLOW Lz]                    </v>
      </c>
      <c r="Y91" s="144">
        <f>AKORD[[#This Row],[DATA]]</f>
        <v>45838</v>
      </c>
      <c r="Z91" s="178" t="str">
        <f>LEFT(AKORD[[#This Row],[KOMISJA]],10)</f>
        <v>160775/WIL</v>
      </c>
      <c r="AA91" s="178">
        <f>WEEKNUM(AKORD[[#This Row],[DZIEN]],2)</f>
        <v>27</v>
      </c>
    </row>
    <row r="92" spans="1:27">
      <c r="A92" s="178" t="str">
        <f>VLOOKUP(AKORD[[#This Row],[NAZWISKO]],IMIE[],2,FALSE)</f>
        <v>T02 RADOSŁAW KRYSZTOPA</v>
      </c>
      <c r="B92">
        <v>160777</v>
      </c>
      <c r="C92">
        <v>13</v>
      </c>
      <c r="D92">
        <v>3</v>
      </c>
      <c r="E92">
        <v>21</v>
      </c>
      <c r="F92" s="11">
        <v>45838</v>
      </c>
      <c r="G92" t="s">
        <v>2125</v>
      </c>
      <c r="H92" t="s">
        <v>2166</v>
      </c>
      <c r="I92" t="s">
        <v>2167</v>
      </c>
      <c r="J92" t="s">
        <v>2120</v>
      </c>
      <c r="K92" t="s">
        <v>7086</v>
      </c>
      <c r="L92" t="s">
        <v>7086</v>
      </c>
      <c r="M92" t="s">
        <v>7070</v>
      </c>
      <c r="N92" t="s">
        <v>7087</v>
      </c>
      <c r="O92" t="s">
        <v>7053</v>
      </c>
      <c r="P92" t="s">
        <v>2121</v>
      </c>
      <c r="Q92" t="s">
        <v>7177</v>
      </c>
      <c r="R92">
        <v>1</v>
      </c>
      <c r="S92" s="11">
        <v>45838.434918981482</v>
      </c>
      <c r="T92" s="11">
        <v>45838.539687500001</v>
      </c>
      <c r="U92">
        <v>150.86666666666667</v>
      </c>
      <c r="V92">
        <v>0</v>
      </c>
      <c r="W92" s="178">
        <f>IFERROR(IF(AKORD[[#This Row],[CZAS]]=1,VLOOKUP(AKORD[[#This Row],[ZAMOWIENIA_SPEC_ID]]&amp;AKORD[[#This Row],[CZYNNOSCI_OPIS]],#REF!,5,FALSE),AKORD[[#This Row],[CZAS]]),1)</f>
        <v>21</v>
      </c>
      <c r="X92" s="178" t="str">
        <f>AKORD[[#This Row],[ZAMOWIENIA_SPEC_ID]]&amp;" "&amp;MID(AKORD[[#This Row],[NAZWA1_WG]],1,30)</f>
        <v xml:space="preserve">160777 WILLOW P106x82                </v>
      </c>
      <c r="Y92" s="144">
        <f>AKORD[[#This Row],[DATA]]</f>
        <v>45838</v>
      </c>
      <c r="Z92" s="178" t="str">
        <f>LEFT(AKORD[[#This Row],[KOMISJA]],10)</f>
        <v>160775/WIL</v>
      </c>
      <c r="AA92" s="178">
        <f>WEEKNUM(AKORD[[#This Row],[DZIEN]],2)</f>
        <v>27</v>
      </c>
    </row>
    <row r="93" spans="1:27">
      <c r="A93" s="178" t="str">
        <f>VLOOKUP(AKORD[[#This Row],[NAZWISKO]],IMIE[],2,FALSE)</f>
        <v>T02 RADOSŁAW KRYSZTOPA</v>
      </c>
      <c r="B93">
        <v>160778</v>
      </c>
      <c r="C93">
        <v>13</v>
      </c>
      <c r="D93">
        <v>3</v>
      </c>
      <c r="E93">
        <v>21</v>
      </c>
      <c r="F93" s="11">
        <v>45838</v>
      </c>
      <c r="G93" t="s">
        <v>2125</v>
      </c>
      <c r="H93" t="s">
        <v>2166</v>
      </c>
      <c r="I93" t="s">
        <v>2167</v>
      </c>
      <c r="J93" t="s">
        <v>2120</v>
      </c>
      <c r="K93" t="s">
        <v>7086</v>
      </c>
      <c r="L93" t="s">
        <v>7086</v>
      </c>
      <c r="M93" t="s">
        <v>7070</v>
      </c>
      <c r="N93" t="s">
        <v>7087</v>
      </c>
      <c r="O93" t="s">
        <v>7053</v>
      </c>
      <c r="P93" t="s">
        <v>2121</v>
      </c>
      <c r="Q93" t="s">
        <v>7177</v>
      </c>
      <c r="R93">
        <v>1</v>
      </c>
      <c r="S93" s="11">
        <v>45838.434942129628</v>
      </c>
      <c r="T93" s="11">
        <v>45838.539710648147</v>
      </c>
      <c r="U93">
        <v>150.86666666666667</v>
      </c>
      <c r="V93">
        <v>0</v>
      </c>
      <c r="W93" s="178">
        <f>IFERROR(IF(AKORD[[#This Row],[CZAS]]=1,VLOOKUP(AKORD[[#This Row],[ZAMOWIENIA_SPEC_ID]]&amp;AKORD[[#This Row],[CZYNNOSCI_OPIS]],#REF!,5,FALSE),AKORD[[#This Row],[CZAS]]),1)</f>
        <v>21</v>
      </c>
      <c r="X93" s="178" t="str">
        <f>AKORD[[#This Row],[ZAMOWIENIA_SPEC_ID]]&amp;" "&amp;MID(AKORD[[#This Row],[NAZWA1_WG]],1,30)</f>
        <v xml:space="preserve">160778 WILLOW P106x82                </v>
      </c>
      <c r="Y93" s="144">
        <f>AKORD[[#This Row],[DATA]]</f>
        <v>45838</v>
      </c>
      <c r="Z93" s="178" t="str">
        <f>LEFT(AKORD[[#This Row],[KOMISJA]],10)</f>
        <v>160775/WIL</v>
      </c>
      <c r="AA93" s="178">
        <f>WEEKNUM(AKORD[[#This Row],[DZIEN]],2)</f>
        <v>27</v>
      </c>
    </row>
    <row r="94" spans="1:27">
      <c r="A94" s="178" t="str">
        <f>VLOOKUP(AKORD[[#This Row],[NAZWISKO]],IMIE[],2,FALSE)</f>
        <v>P03 WIESŁAW KOZUB</v>
      </c>
      <c r="B94">
        <v>161262</v>
      </c>
      <c r="C94">
        <v>30</v>
      </c>
      <c r="D94">
        <v>14</v>
      </c>
      <c r="E94">
        <v>76</v>
      </c>
      <c r="F94" s="11">
        <v>45838</v>
      </c>
      <c r="G94" t="s">
        <v>2178</v>
      </c>
      <c r="H94" t="s">
        <v>7056</v>
      </c>
      <c r="I94" t="s">
        <v>7057</v>
      </c>
      <c r="J94" t="s">
        <v>7058</v>
      </c>
      <c r="K94" t="s">
        <v>7088</v>
      </c>
      <c r="L94" t="s">
        <v>7088</v>
      </c>
      <c r="M94" t="s">
        <v>7065</v>
      </c>
      <c r="N94" t="s">
        <v>7087</v>
      </c>
      <c r="O94" t="s">
        <v>181</v>
      </c>
      <c r="P94" t="s">
        <v>7059</v>
      </c>
      <c r="Q94" t="s">
        <v>7179</v>
      </c>
      <c r="R94">
        <v>1</v>
      </c>
      <c r="S94" s="11">
        <v>45838.540555555555</v>
      </c>
      <c r="T94" s="11">
        <v>45838.540578703702</v>
      </c>
      <c r="U94">
        <v>3.3333333333333333E-2</v>
      </c>
      <c r="V94">
        <v>0</v>
      </c>
      <c r="W94" s="178">
        <f>IFERROR(IF(AKORD[[#This Row],[CZAS]]=1,VLOOKUP(AKORD[[#This Row],[ZAMOWIENIA_SPEC_ID]]&amp;AKORD[[#This Row],[CZYNNOSCI_OPIS]],#REF!,5,FALSE),AKORD[[#This Row],[CZAS]]),1)</f>
        <v>76</v>
      </c>
      <c r="X94" s="178" t="str">
        <f>AKORD[[#This Row],[ZAMOWIENIA_SPEC_ID]]&amp;" "&amp;MID(AKORD[[#This Row],[NAZWA1_WG]],1,30)</f>
        <v xml:space="preserve">161262 WILLOW [3,5z]                 </v>
      </c>
      <c r="Y94" s="144">
        <f>AKORD[[#This Row],[DATA]]</f>
        <v>45838</v>
      </c>
      <c r="Z94" s="178" t="str">
        <f>LEFT(AKORD[[#This Row],[KOMISJA]],10)</f>
        <v>161262/WIL</v>
      </c>
      <c r="AA94" s="178">
        <f>WEEKNUM(AKORD[[#This Row],[DZIEN]],2)</f>
        <v>27</v>
      </c>
    </row>
    <row r="95" spans="1:27">
      <c r="A95" s="178" t="str">
        <f>VLOOKUP(AKORD[[#This Row],[NAZWISKO]],IMIE[],2,FALSE)</f>
        <v>P03 WIESŁAW KOZUB</v>
      </c>
      <c r="B95">
        <v>161258</v>
      </c>
      <c r="C95">
        <v>30</v>
      </c>
      <c r="D95">
        <v>14</v>
      </c>
      <c r="E95">
        <v>79</v>
      </c>
      <c r="F95" s="11">
        <v>45838</v>
      </c>
      <c r="G95" t="s">
        <v>2178</v>
      </c>
      <c r="H95" t="s">
        <v>7056</v>
      </c>
      <c r="I95" t="s">
        <v>7057</v>
      </c>
      <c r="J95" t="s">
        <v>7058</v>
      </c>
      <c r="K95" t="s">
        <v>7180</v>
      </c>
      <c r="L95" t="s">
        <v>7180</v>
      </c>
      <c r="M95" t="s">
        <v>7065</v>
      </c>
      <c r="N95" t="s">
        <v>7087</v>
      </c>
      <c r="O95" t="s">
        <v>181</v>
      </c>
      <c r="P95" t="s">
        <v>7059</v>
      </c>
      <c r="Q95" t="s">
        <v>7181</v>
      </c>
      <c r="R95">
        <v>1</v>
      </c>
      <c r="S95" s="11">
        <v>45838.540613425925</v>
      </c>
      <c r="T95" s="11">
        <v>45838.540729166663</v>
      </c>
      <c r="U95">
        <v>0.16666666666666669</v>
      </c>
      <c r="V95">
        <v>0</v>
      </c>
      <c r="W95" s="178">
        <f>IFERROR(IF(AKORD[[#This Row],[CZAS]]=1,VLOOKUP(AKORD[[#This Row],[ZAMOWIENIA_SPEC_ID]]&amp;AKORD[[#This Row],[CZYNNOSCI_OPIS]],#REF!,5,FALSE),AKORD[[#This Row],[CZAS]]),1)</f>
        <v>79</v>
      </c>
      <c r="X95" s="178" t="str">
        <f>AKORD[[#This Row],[ZAMOWIENIA_SPEC_ID]]&amp;" "&amp;MID(AKORD[[#This Row],[NAZWA1_WG]],1,30)</f>
        <v xml:space="preserve">161258 WILLOW [L2Hz                  </v>
      </c>
      <c r="Y95" s="144">
        <f>AKORD[[#This Row],[DATA]]</f>
        <v>45838</v>
      </c>
      <c r="Z95" s="178" t="str">
        <f>LEFT(AKORD[[#This Row],[KOMISJA]],10)</f>
        <v>161258/WIL</v>
      </c>
      <c r="AA95" s="178">
        <f>WEEKNUM(AKORD[[#This Row],[DZIEN]],2)</f>
        <v>27</v>
      </c>
    </row>
    <row r="96" spans="1:27">
      <c r="A96" s="178" t="str">
        <f>VLOOKUP(AKORD[[#This Row],[NAZWISKO]],IMIE[],2,FALSE)</f>
        <v>P03 WIESŁAW KOZUB</v>
      </c>
      <c r="B96">
        <v>161259</v>
      </c>
      <c r="C96">
        <v>30</v>
      </c>
      <c r="D96">
        <v>14</v>
      </c>
      <c r="E96">
        <v>25</v>
      </c>
      <c r="F96" s="11">
        <v>45838</v>
      </c>
      <c r="G96" t="s">
        <v>2178</v>
      </c>
      <c r="H96" t="s">
        <v>7056</v>
      </c>
      <c r="I96" t="s">
        <v>7057</v>
      </c>
      <c r="J96" t="s">
        <v>7058</v>
      </c>
      <c r="K96" t="s">
        <v>7100</v>
      </c>
      <c r="L96" t="s">
        <v>7100</v>
      </c>
      <c r="M96" t="s">
        <v>7065</v>
      </c>
      <c r="N96" t="s">
        <v>7087</v>
      </c>
      <c r="O96" t="s">
        <v>181</v>
      </c>
      <c r="P96" t="s">
        <v>7059</v>
      </c>
      <c r="Q96" t="s">
        <v>7181</v>
      </c>
      <c r="R96">
        <v>1</v>
      </c>
      <c r="S96" s="11">
        <v>45838.540636574071</v>
      </c>
      <c r="T96" s="11">
        <v>45838.540752314817</v>
      </c>
      <c r="U96">
        <v>0.16666666666666669</v>
      </c>
      <c r="V96">
        <v>0</v>
      </c>
      <c r="W96" s="178">
        <f>IFERROR(IF(AKORD[[#This Row],[CZAS]]=1,VLOOKUP(AKORD[[#This Row],[ZAMOWIENIA_SPEC_ID]]&amp;AKORD[[#This Row],[CZYNNOSCI_OPIS]],#REF!,5,FALSE),AKORD[[#This Row],[CZAS]]),1)</f>
        <v>25</v>
      </c>
      <c r="X96" s="178" t="str">
        <f>AKORD[[#This Row],[ZAMOWIENIA_SPEC_ID]]&amp;" "&amp;MID(AKORD[[#This Row],[NAZWA1_WG]],1,30)</f>
        <v xml:space="preserve">161259 WILLOW 1z                     </v>
      </c>
      <c r="Y96" s="144">
        <f>AKORD[[#This Row],[DATA]]</f>
        <v>45838</v>
      </c>
      <c r="Z96" s="178" t="str">
        <f>LEFT(AKORD[[#This Row],[KOMISJA]],10)</f>
        <v>161258/WIL</v>
      </c>
      <c r="AA96" s="178">
        <f>WEEKNUM(AKORD[[#This Row],[DZIEN]],2)</f>
        <v>27</v>
      </c>
    </row>
    <row r="97" spans="1:27">
      <c r="A97" s="178" t="str">
        <f>VLOOKUP(AKORD[[#This Row],[NAZWISKO]],IMIE[],2,FALSE)</f>
        <v>P03 WIESŁAW KOZUB</v>
      </c>
      <c r="B97">
        <v>161260</v>
      </c>
      <c r="C97">
        <v>30</v>
      </c>
      <c r="D97">
        <v>14</v>
      </c>
      <c r="E97">
        <v>43</v>
      </c>
      <c r="F97" s="11">
        <v>45838</v>
      </c>
      <c r="G97" t="s">
        <v>2178</v>
      </c>
      <c r="H97" t="s">
        <v>7056</v>
      </c>
      <c r="I97" t="s">
        <v>7057</v>
      </c>
      <c r="J97" t="s">
        <v>7058</v>
      </c>
      <c r="K97" t="s">
        <v>7182</v>
      </c>
      <c r="L97" t="s">
        <v>7182</v>
      </c>
      <c r="M97" t="s">
        <v>7065</v>
      </c>
      <c r="N97" t="s">
        <v>7087</v>
      </c>
      <c r="O97" t="s">
        <v>181</v>
      </c>
      <c r="P97" t="s">
        <v>7059</v>
      </c>
      <c r="Q97" t="s">
        <v>7181</v>
      </c>
      <c r="R97">
        <v>1</v>
      </c>
      <c r="S97" s="11">
        <v>45838.540682870371</v>
      </c>
      <c r="T97" s="11">
        <v>45838.54078703704</v>
      </c>
      <c r="U97">
        <v>0.15000000000000002</v>
      </c>
      <c r="V97">
        <v>0</v>
      </c>
      <c r="W97" s="178">
        <f>IFERROR(IF(AKORD[[#This Row],[CZAS]]=1,VLOOKUP(AKORD[[#This Row],[ZAMOWIENIA_SPEC_ID]]&amp;AKORD[[#This Row],[CZYNNOSCI_OPIS]],#REF!,5,FALSE),AKORD[[#This Row],[CZAS]]),1)</f>
        <v>43</v>
      </c>
      <c r="X97" s="178" t="str">
        <f>AKORD[[#This Row],[ZAMOWIENIA_SPEC_ID]]&amp;" "&amp;MID(AKORD[[#This Row],[NAZWA1_WG]],1,30)</f>
        <v xml:space="preserve">161260 WILLOW 3z                     </v>
      </c>
      <c r="Y97" s="144">
        <f>AKORD[[#This Row],[DATA]]</f>
        <v>45838</v>
      </c>
      <c r="Z97" s="178" t="str">
        <f>LEFT(AKORD[[#This Row],[KOMISJA]],10)</f>
        <v>161258/WIL</v>
      </c>
      <c r="AA97" s="178">
        <f>WEEKNUM(AKORD[[#This Row],[DZIEN]],2)</f>
        <v>27</v>
      </c>
    </row>
    <row r="98" spans="1:27">
      <c r="A98" s="178" t="str">
        <f>VLOOKUP(AKORD[[#This Row],[NAZWISKO]],IMIE[],2,FALSE)</f>
        <v>P03 WIESŁAW KOZUB</v>
      </c>
      <c r="B98">
        <v>161261</v>
      </c>
      <c r="C98">
        <v>30</v>
      </c>
      <c r="D98">
        <v>14</v>
      </c>
      <c r="E98">
        <v>49</v>
      </c>
      <c r="F98" s="11">
        <v>45838</v>
      </c>
      <c r="G98" t="s">
        <v>2178</v>
      </c>
      <c r="H98" t="s">
        <v>7056</v>
      </c>
      <c r="I98" t="s">
        <v>7057</v>
      </c>
      <c r="J98" t="s">
        <v>7058</v>
      </c>
      <c r="K98" t="s">
        <v>7178</v>
      </c>
      <c r="L98" t="s">
        <v>7178</v>
      </c>
      <c r="M98" t="s">
        <v>7065</v>
      </c>
      <c r="N98" t="s">
        <v>7087</v>
      </c>
      <c r="O98" t="s">
        <v>181</v>
      </c>
      <c r="P98" t="s">
        <v>7059</v>
      </c>
      <c r="Q98" t="s">
        <v>7181</v>
      </c>
      <c r="R98">
        <v>1</v>
      </c>
      <c r="S98" s="11">
        <v>45838.540706018517</v>
      </c>
      <c r="T98" s="11">
        <v>45838.540810185186</v>
      </c>
      <c r="U98">
        <v>0.15000000000000002</v>
      </c>
      <c r="V98">
        <v>0</v>
      </c>
      <c r="W98" s="178">
        <f>IFERROR(IF(AKORD[[#This Row],[CZAS]]=1,VLOOKUP(AKORD[[#This Row],[ZAMOWIENIA_SPEC_ID]]&amp;AKORD[[#This Row],[CZYNNOSCI_OPIS]],#REF!,5,FALSE),AKORD[[#This Row],[CZAS]]),1)</f>
        <v>49</v>
      </c>
      <c r="X98" s="178" t="str">
        <f>AKORD[[#This Row],[ZAMOWIENIA_SPEC_ID]]&amp;" "&amp;MID(AKORD[[#This Row],[NAZWA1_WG]],1,30)</f>
        <v xml:space="preserve">161261 WILLOW Lz]                    </v>
      </c>
      <c r="Y98" s="144">
        <f>AKORD[[#This Row],[DATA]]</f>
        <v>45838</v>
      </c>
      <c r="Z98" s="178" t="str">
        <f>LEFT(AKORD[[#This Row],[KOMISJA]],10)</f>
        <v>161258/WIL</v>
      </c>
      <c r="AA98" s="178">
        <f>WEEKNUM(AKORD[[#This Row],[DZIEN]],2)</f>
        <v>27</v>
      </c>
    </row>
    <row r="99" spans="1:27">
      <c r="A99" s="178" t="str">
        <f>VLOOKUP(AKORD[[#This Row],[NAZWISKO]],IMIE[],2,FALSE)</f>
        <v>T01 ROBERT PERKOWSKI</v>
      </c>
      <c r="B99">
        <v>160813</v>
      </c>
      <c r="C99">
        <v>12</v>
      </c>
      <c r="D99">
        <v>3</v>
      </c>
      <c r="E99">
        <v>66</v>
      </c>
      <c r="F99" s="11">
        <v>45838</v>
      </c>
      <c r="G99" t="s">
        <v>2124</v>
      </c>
      <c r="H99" t="s">
        <v>2166</v>
      </c>
      <c r="I99" t="s">
        <v>2167</v>
      </c>
      <c r="J99" t="s">
        <v>2120</v>
      </c>
      <c r="K99" t="s">
        <v>7110</v>
      </c>
      <c r="L99" t="s">
        <v>7110</v>
      </c>
      <c r="M99" t="s">
        <v>7070</v>
      </c>
      <c r="N99" t="s">
        <v>7102</v>
      </c>
      <c r="O99" t="s">
        <v>7067</v>
      </c>
      <c r="P99" t="s">
        <v>2121</v>
      </c>
      <c r="Q99" t="s">
        <v>7183</v>
      </c>
      <c r="R99">
        <v>1</v>
      </c>
      <c r="S99" s="11">
        <v>45838.434166666666</v>
      </c>
      <c r="T99" s="11">
        <v>45838.547696759262</v>
      </c>
      <c r="U99">
        <v>163.48333333333335</v>
      </c>
      <c r="V99">
        <v>0</v>
      </c>
      <c r="W99" s="178">
        <f>IFERROR(IF(AKORD[[#This Row],[CZAS]]=1,VLOOKUP(AKORD[[#This Row],[ZAMOWIENIA_SPEC_ID]]&amp;AKORD[[#This Row],[CZYNNOSCI_OPIS]],#REF!,5,FALSE),AKORD[[#This Row],[CZAS]]),1)</f>
        <v>66</v>
      </c>
      <c r="X99" s="178" t="str">
        <f>AKORD[[#This Row],[ZAMOWIENIA_SPEC_ID]]&amp;" "&amp;MID(AKORD[[#This Row],[NAZWA1_WG]],1,30)</f>
        <v xml:space="preserve">160813 GOYA [1                       </v>
      </c>
      <c r="Y99" s="144">
        <f>AKORD[[#This Row],[DATA]]</f>
        <v>45838</v>
      </c>
      <c r="Z99" s="178" t="str">
        <f>LEFT(AKORD[[#This Row],[KOMISJA]],10)</f>
        <v>160813/GOY</v>
      </c>
      <c r="AA99" s="178">
        <f>WEEKNUM(AKORD[[#This Row],[DZIEN]],2)</f>
        <v>27</v>
      </c>
    </row>
    <row r="100" spans="1:27">
      <c r="A100" s="178" t="str">
        <f>VLOOKUP(AKORD[[#This Row],[NAZWISKO]],IMIE[],2,FALSE)</f>
        <v>T01 ROBERT PERKOWSKI</v>
      </c>
      <c r="B100">
        <v>160814</v>
      </c>
      <c r="C100">
        <v>12</v>
      </c>
      <c r="D100">
        <v>3</v>
      </c>
      <c r="E100">
        <v>49</v>
      </c>
      <c r="F100" s="11">
        <v>45838</v>
      </c>
      <c r="G100" t="s">
        <v>2124</v>
      </c>
      <c r="H100" t="s">
        <v>2166</v>
      </c>
      <c r="I100" t="s">
        <v>2167</v>
      </c>
      <c r="J100" t="s">
        <v>2120</v>
      </c>
      <c r="K100" t="s">
        <v>7129</v>
      </c>
      <c r="L100" t="s">
        <v>7129</v>
      </c>
      <c r="M100" t="s">
        <v>7070</v>
      </c>
      <c r="N100" t="s">
        <v>7102</v>
      </c>
      <c r="O100" t="s">
        <v>7067</v>
      </c>
      <c r="P100" t="s">
        <v>2121</v>
      </c>
      <c r="Q100" t="s">
        <v>7183</v>
      </c>
      <c r="R100">
        <v>1</v>
      </c>
      <c r="S100" s="11">
        <v>45838.434178240743</v>
      </c>
      <c r="T100" s="11">
        <v>45838.547708333332</v>
      </c>
      <c r="U100">
        <v>163.48333333333335</v>
      </c>
      <c r="V100">
        <v>0</v>
      </c>
      <c r="W100" s="178">
        <f>IFERROR(IF(AKORD[[#This Row],[CZAS]]=1,VLOOKUP(AKORD[[#This Row],[ZAMOWIENIA_SPEC_ID]]&amp;AKORD[[#This Row],[CZYNNOSCI_OPIS]],#REF!,5,FALSE),AKORD[[#This Row],[CZAS]]),1)</f>
        <v>49</v>
      </c>
      <c r="X100" s="178" t="str">
        <f>AKORD[[#This Row],[ZAMOWIENIA_SPEC_ID]]&amp;" "&amp;MID(AKORD[[#This Row],[NAZWA1_WG]],1,30)</f>
        <v xml:space="preserve">160814 GOYA 1                        </v>
      </c>
      <c r="Y100" s="144">
        <f>AKORD[[#This Row],[DATA]]</f>
        <v>45838</v>
      </c>
      <c r="Z100" s="178" t="str">
        <f>LEFT(AKORD[[#This Row],[KOMISJA]],10)</f>
        <v>160813/GOY</v>
      </c>
      <c r="AA100" s="178">
        <f>WEEKNUM(AKORD[[#This Row],[DZIEN]],2)</f>
        <v>27</v>
      </c>
    </row>
    <row r="101" spans="1:27">
      <c r="A101" s="178" t="str">
        <f>VLOOKUP(AKORD[[#This Row],[NAZWISKO]],IMIE[],2,FALSE)</f>
        <v>T01 ROBERT PERKOWSKI</v>
      </c>
      <c r="B101">
        <v>160815</v>
      </c>
      <c r="C101">
        <v>12</v>
      </c>
      <c r="D101">
        <v>3</v>
      </c>
      <c r="E101">
        <v>60</v>
      </c>
      <c r="F101" s="11">
        <v>45838</v>
      </c>
      <c r="G101" t="s">
        <v>2124</v>
      </c>
      <c r="H101" t="s">
        <v>2166</v>
      </c>
      <c r="I101" t="s">
        <v>2167</v>
      </c>
      <c r="J101" t="s">
        <v>2120</v>
      </c>
      <c r="K101" t="s">
        <v>7109</v>
      </c>
      <c r="L101" t="s">
        <v>7109</v>
      </c>
      <c r="M101" t="s">
        <v>7070</v>
      </c>
      <c r="N101" t="s">
        <v>7102</v>
      </c>
      <c r="O101" t="s">
        <v>7067</v>
      </c>
      <c r="P101" t="s">
        <v>2121</v>
      </c>
      <c r="Q101" t="s">
        <v>7183</v>
      </c>
      <c r="R101">
        <v>1</v>
      </c>
      <c r="S101" s="11">
        <v>45838.434212962966</v>
      </c>
      <c r="T101" s="11">
        <v>45838.547731481478</v>
      </c>
      <c r="U101">
        <v>163.46666666666667</v>
      </c>
      <c r="V101">
        <v>0</v>
      </c>
      <c r="W101" s="178">
        <f>IFERROR(IF(AKORD[[#This Row],[CZAS]]=1,VLOOKUP(AKORD[[#This Row],[ZAMOWIENIA_SPEC_ID]]&amp;AKORD[[#This Row],[CZYNNOSCI_OPIS]],#REF!,5,FALSE),AKORD[[#This Row],[CZAS]]),1)</f>
        <v>60</v>
      </c>
      <c r="X101" s="178" t="str">
        <f>AKORD[[#This Row],[ZAMOWIENIA_SPEC_ID]]&amp;" "&amp;MID(AKORD[[#This Row],[NAZWA1_WG]],1,30)</f>
        <v xml:space="preserve">160815 GOYA N                        </v>
      </c>
      <c r="Y101" s="144">
        <f>AKORD[[#This Row],[DATA]]</f>
        <v>45838</v>
      </c>
      <c r="Z101" s="178" t="str">
        <f>LEFT(AKORD[[#This Row],[KOMISJA]],10)</f>
        <v>160813/GOY</v>
      </c>
      <c r="AA101" s="178">
        <f>WEEKNUM(AKORD[[#This Row],[DZIEN]],2)</f>
        <v>27</v>
      </c>
    </row>
    <row r="102" spans="1:27">
      <c r="A102" s="178" t="str">
        <f>VLOOKUP(AKORD[[#This Row],[NAZWISKO]],IMIE[],2,FALSE)</f>
        <v>T01 ROBERT PERKOWSKI</v>
      </c>
      <c r="B102">
        <v>160816</v>
      </c>
      <c r="C102">
        <v>12</v>
      </c>
      <c r="D102">
        <v>3</v>
      </c>
      <c r="E102">
        <v>49</v>
      </c>
      <c r="F102" s="11">
        <v>45838</v>
      </c>
      <c r="G102" t="s">
        <v>2124</v>
      </c>
      <c r="H102" t="s">
        <v>2166</v>
      </c>
      <c r="I102" t="s">
        <v>2167</v>
      </c>
      <c r="J102" t="s">
        <v>2120</v>
      </c>
      <c r="K102" t="s">
        <v>7129</v>
      </c>
      <c r="L102" t="s">
        <v>7129</v>
      </c>
      <c r="M102" t="s">
        <v>7070</v>
      </c>
      <c r="N102" t="s">
        <v>7102</v>
      </c>
      <c r="O102" t="s">
        <v>7067</v>
      </c>
      <c r="P102" t="s">
        <v>2121</v>
      </c>
      <c r="Q102" t="s">
        <v>7183</v>
      </c>
      <c r="R102">
        <v>1</v>
      </c>
      <c r="S102" s="11">
        <v>45838.434224537035</v>
      </c>
      <c r="T102" s="11">
        <v>45838.547743055555</v>
      </c>
      <c r="U102">
        <v>163.46666666666667</v>
      </c>
      <c r="V102">
        <v>0</v>
      </c>
      <c r="W102" s="178">
        <f>IFERROR(IF(AKORD[[#This Row],[CZAS]]=1,VLOOKUP(AKORD[[#This Row],[ZAMOWIENIA_SPEC_ID]]&amp;AKORD[[#This Row],[CZYNNOSCI_OPIS]],#REF!,5,FALSE),AKORD[[#This Row],[CZAS]]),1)</f>
        <v>49</v>
      </c>
      <c r="X102" s="178" t="str">
        <f>AKORD[[#This Row],[ZAMOWIENIA_SPEC_ID]]&amp;" "&amp;MID(AKORD[[#This Row],[NAZWA1_WG]],1,30)</f>
        <v xml:space="preserve">160816 GOYA 1                        </v>
      </c>
      <c r="Y102" s="144">
        <f>AKORD[[#This Row],[DATA]]</f>
        <v>45838</v>
      </c>
      <c r="Z102" s="178" t="str">
        <f>LEFT(AKORD[[#This Row],[KOMISJA]],10)</f>
        <v>160813/GOY</v>
      </c>
      <c r="AA102" s="178">
        <f>WEEKNUM(AKORD[[#This Row],[DZIEN]],2)</f>
        <v>27</v>
      </c>
    </row>
    <row r="103" spans="1:27">
      <c r="A103" s="178" t="str">
        <f>VLOOKUP(AKORD[[#This Row],[NAZWISKO]],IMIE[],2,FALSE)</f>
        <v>T01 ROBERT PERKOWSKI</v>
      </c>
      <c r="B103">
        <v>160817</v>
      </c>
      <c r="C103">
        <v>12</v>
      </c>
      <c r="D103">
        <v>3</v>
      </c>
      <c r="E103">
        <v>66</v>
      </c>
      <c r="F103" s="11">
        <v>45838</v>
      </c>
      <c r="G103" t="s">
        <v>2124</v>
      </c>
      <c r="H103" t="s">
        <v>2166</v>
      </c>
      <c r="I103" t="s">
        <v>2167</v>
      </c>
      <c r="J103" t="s">
        <v>2120</v>
      </c>
      <c r="K103" t="s">
        <v>7111</v>
      </c>
      <c r="L103" t="s">
        <v>7111</v>
      </c>
      <c r="M103" t="s">
        <v>7070</v>
      </c>
      <c r="N103" t="s">
        <v>7102</v>
      </c>
      <c r="O103" t="s">
        <v>7067</v>
      </c>
      <c r="P103" t="s">
        <v>2121</v>
      </c>
      <c r="Q103" t="s">
        <v>7183</v>
      </c>
      <c r="R103">
        <v>1</v>
      </c>
      <c r="S103" s="11">
        <v>45838.434293981481</v>
      </c>
      <c r="T103" s="11">
        <v>45838.547777777778</v>
      </c>
      <c r="U103">
        <v>163.41666666666666</v>
      </c>
      <c r="V103">
        <v>0</v>
      </c>
      <c r="W103" s="178">
        <f>IFERROR(IF(AKORD[[#This Row],[CZAS]]=1,VLOOKUP(AKORD[[#This Row],[ZAMOWIENIA_SPEC_ID]]&amp;AKORD[[#This Row],[CZYNNOSCI_OPIS]],#REF!,5,FALSE),AKORD[[#This Row],[CZAS]]),1)</f>
        <v>66</v>
      </c>
      <c r="X103" s="178" t="str">
        <f>AKORD[[#This Row],[ZAMOWIENIA_SPEC_ID]]&amp;" "&amp;MID(AKORD[[#This Row],[NAZWA1_WG]],1,30)</f>
        <v xml:space="preserve">160817 GOYA 1]                       </v>
      </c>
      <c r="Y103" s="144">
        <f>AKORD[[#This Row],[DATA]]</f>
        <v>45838</v>
      </c>
      <c r="Z103" s="178" t="str">
        <f>LEFT(AKORD[[#This Row],[KOMISJA]],10)</f>
        <v>160813/GOY</v>
      </c>
      <c r="AA103" s="178">
        <f>WEEKNUM(AKORD[[#This Row],[DZIEN]],2)</f>
        <v>27</v>
      </c>
    </row>
    <row r="104" spans="1:27">
      <c r="A104" s="178" t="str">
        <f>VLOOKUP(AKORD[[#This Row],[NAZWISKO]],IMIE[],2,FALSE)</f>
        <v>P02 WOJCIECH REMBISZEWSKI</v>
      </c>
      <c r="B104">
        <v>161460</v>
      </c>
      <c r="C104">
        <v>29</v>
      </c>
      <c r="D104">
        <v>14</v>
      </c>
      <c r="E104">
        <v>44</v>
      </c>
      <c r="F104" s="11">
        <v>45838</v>
      </c>
      <c r="G104" t="s">
        <v>2177</v>
      </c>
      <c r="H104" t="s">
        <v>7056</v>
      </c>
      <c r="I104" t="s">
        <v>7057</v>
      </c>
      <c r="J104" t="s">
        <v>7058</v>
      </c>
      <c r="K104" t="s">
        <v>7152</v>
      </c>
      <c r="L104" t="s">
        <v>7152</v>
      </c>
      <c r="M104" t="s">
        <v>7119</v>
      </c>
      <c r="N104" t="s">
        <v>7074</v>
      </c>
      <c r="O104" t="s">
        <v>181</v>
      </c>
      <c r="P104" t="s">
        <v>7059</v>
      </c>
      <c r="Q104" t="s">
        <v>7184</v>
      </c>
      <c r="R104">
        <v>1</v>
      </c>
      <c r="S104" s="11">
        <v>45838.550937499997</v>
      </c>
      <c r="T104" s="11">
        <v>45838.551030092596</v>
      </c>
      <c r="U104">
        <v>0.13333333333333333</v>
      </c>
      <c r="V104">
        <v>0</v>
      </c>
      <c r="W104" s="178">
        <f>IFERROR(IF(AKORD[[#This Row],[CZAS]]=1,VLOOKUP(AKORD[[#This Row],[ZAMOWIENIA_SPEC_ID]]&amp;AKORD[[#This Row],[CZYNNOSCI_OPIS]],#REF!,5,FALSE),AKORD[[#This Row],[CZAS]]),1)</f>
        <v>44</v>
      </c>
      <c r="X104" s="178" t="str">
        <f>AKORD[[#This Row],[ZAMOWIENIA_SPEC_ID]]&amp;" "&amp;MID(AKORD[[#This Row],[NAZWA1_WG]],1,30)</f>
        <v xml:space="preserve">161460 MAXWELL [1,5                  </v>
      </c>
      <c r="Y104" s="144">
        <f>AKORD[[#This Row],[DATA]]</f>
        <v>45838</v>
      </c>
      <c r="Z104" s="178" t="str">
        <f>LEFT(AKORD[[#This Row],[KOMISJA]],10)</f>
        <v>161460/MAX</v>
      </c>
      <c r="AA104" s="178">
        <f>WEEKNUM(AKORD[[#This Row],[DZIEN]],2)</f>
        <v>27</v>
      </c>
    </row>
    <row r="105" spans="1:27">
      <c r="A105" s="178" t="str">
        <f>VLOOKUP(AKORD[[#This Row],[NAZWISKO]],IMIE[],2,FALSE)</f>
        <v>P02 WOJCIECH REMBISZEWSKI</v>
      </c>
      <c r="B105">
        <v>161461</v>
      </c>
      <c r="C105">
        <v>29</v>
      </c>
      <c r="D105">
        <v>14</v>
      </c>
      <c r="E105">
        <v>36</v>
      </c>
      <c r="F105" s="11">
        <v>45838</v>
      </c>
      <c r="G105" t="s">
        <v>2177</v>
      </c>
      <c r="H105" t="s">
        <v>7056</v>
      </c>
      <c r="I105" t="s">
        <v>7057</v>
      </c>
      <c r="J105" t="s">
        <v>7058</v>
      </c>
      <c r="K105" t="s">
        <v>7154</v>
      </c>
      <c r="L105" t="s">
        <v>7154</v>
      </c>
      <c r="M105" t="s">
        <v>7119</v>
      </c>
      <c r="N105" t="s">
        <v>7074</v>
      </c>
      <c r="O105" t="s">
        <v>181</v>
      </c>
      <c r="P105" t="s">
        <v>7059</v>
      </c>
      <c r="Q105" t="s">
        <v>7184</v>
      </c>
      <c r="R105">
        <v>1</v>
      </c>
      <c r="S105" s="11">
        <v>45838.55096064815</v>
      </c>
      <c r="T105" s="11">
        <v>45838.551041666666</v>
      </c>
      <c r="U105">
        <v>0.11666666666666667</v>
      </c>
      <c r="V105">
        <v>0</v>
      </c>
      <c r="W105" s="178">
        <f>IFERROR(IF(AKORD[[#This Row],[CZAS]]=1,VLOOKUP(AKORD[[#This Row],[ZAMOWIENIA_SPEC_ID]]&amp;AKORD[[#This Row],[CZYNNOSCI_OPIS]],#REF!,5,FALSE),AKORD[[#This Row],[CZAS]]),1)</f>
        <v>36</v>
      </c>
      <c r="X105" s="178" t="str">
        <f>AKORD[[#This Row],[ZAMOWIENIA_SPEC_ID]]&amp;" "&amp;MID(AKORD[[#This Row],[NAZWA1_WG]],1,30)</f>
        <v xml:space="preserve">161461 MAXWELL 1,5                   </v>
      </c>
      <c r="Y105" s="144">
        <f>AKORD[[#This Row],[DATA]]</f>
        <v>45838</v>
      </c>
      <c r="Z105" s="178" t="str">
        <f>LEFT(AKORD[[#This Row],[KOMISJA]],10)</f>
        <v>161460/MAX</v>
      </c>
      <c r="AA105" s="178">
        <f>WEEKNUM(AKORD[[#This Row],[DZIEN]],2)</f>
        <v>27</v>
      </c>
    </row>
    <row r="106" spans="1:27">
      <c r="A106" s="178" t="str">
        <f>VLOOKUP(AKORD[[#This Row],[NAZWISKO]],IMIE[],2,FALSE)</f>
        <v>P02 WOJCIECH REMBISZEWSKI</v>
      </c>
      <c r="B106">
        <v>161462</v>
      </c>
      <c r="C106">
        <v>29</v>
      </c>
      <c r="D106">
        <v>14</v>
      </c>
      <c r="E106">
        <v>45</v>
      </c>
      <c r="F106" s="11">
        <v>45838</v>
      </c>
      <c r="G106" t="s">
        <v>2177</v>
      </c>
      <c r="H106" t="s">
        <v>7056</v>
      </c>
      <c r="I106" t="s">
        <v>7057</v>
      </c>
      <c r="J106" t="s">
        <v>7058</v>
      </c>
      <c r="K106" t="s">
        <v>7155</v>
      </c>
      <c r="L106" t="s">
        <v>7155</v>
      </c>
      <c r="M106" t="s">
        <v>7119</v>
      </c>
      <c r="N106" t="s">
        <v>7074</v>
      </c>
      <c r="O106" t="s">
        <v>181</v>
      </c>
      <c r="P106" t="s">
        <v>7059</v>
      </c>
      <c r="Q106" t="s">
        <v>7184</v>
      </c>
      <c r="R106">
        <v>1</v>
      </c>
      <c r="S106" s="11">
        <v>45838.550983796296</v>
      </c>
      <c r="T106" s="11">
        <v>45838.551076388889</v>
      </c>
      <c r="U106">
        <v>0.13333333333333333</v>
      </c>
      <c r="V106">
        <v>0</v>
      </c>
      <c r="W106" s="178">
        <f>IFERROR(IF(AKORD[[#This Row],[CZAS]]=1,VLOOKUP(AKORD[[#This Row],[ZAMOWIENIA_SPEC_ID]]&amp;AKORD[[#This Row],[CZYNNOSCI_OPIS]],#REF!,5,FALSE),AKORD[[#This Row],[CZAS]]),1)</f>
        <v>45</v>
      </c>
      <c r="X106" s="178" t="str">
        <f>AKORD[[#This Row],[ZAMOWIENIA_SPEC_ID]]&amp;" "&amp;MID(AKORD[[#This Row],[NAZWA1_WG]],1,30)</f>
        <v xml:space="preserve">161462 MAXWELL N                     </v>
      </c>
      <c r="Y106" s="144">
        <f>AKORD[[#This Row],[DATA]]</f>
        <v>45838</v>
      </c>
      <c r="Z106" s="178" t="str">
        <f>LEFT(AKORD[[#This Row],[KOMISJA]],10)</f>
        <v>161460/MAX</v>
      </c>
      <c r="AA106" s="178">
        <f>WEEKNUM(AKORD[[#This Row],[DZIEN]],2)</f>
        <v>27</v>
      </c>
    </row>
    <row r="107" spans="1:27">
      <c r="A107" s="178" t="str">
        <f>VLOOKUP(AKORD[[#This Row],[NAZWISKO]],IMIE[],2,FALSE)</f>
        <v>P02 WOJCIECH REMBISZEWSKI</v>
      </c>
      <c r="B107">
        <v>161463</v>
      </c>
      <c r="C107">
        <v>29</v>
      </c>
      <c r="D107">
        <v>14</v>
      </c>
      <c r="E107">
        <v>36</v>
      </c>
      <c r="F107" s="11">
        <v>45838</v>
      </c>
      <c r="G107" t="s">
        <v>2177</v>
      </c>
      <c r="H107" t="s">
        <v>7056</v>
      </c>
      <c r="I107" t="s">
        <v>7057</v>
      </c>
      <c r="J107" t="s">
        <v>7058</v>
      </c>
      <c r="K107" t="s">
        <v>7154</v>
      </c>
      <c r="L107" t="s">
        <v>7154</v>
      </c>
      <c r="M107" t="s">
        <v>7119</v>
      </c>
      <c r="N107" t="s">
        <v>7074</v>
      </c>
      <c r="O107" t="s">
        <v>181</v>
      </c>
      <c r="P107" t="s">
        <v>7059</v>
      </c>
      <c r="Q107" t="s">
        <v>7184</v>
      </c>
      <c r="R107">
        <v>1</v>
      </c>
      <c r="S107" s="11">
        <v>45838.551006944443</v>
      </c>
      <c r="T107" s="11">
        <v>45838.551099537035</v>
      </c>
      <c r="U107">
        <v>0.13333333333333333</v>
      </c>
      <c r="V107">
        <v>0</v>
      </c>
      <c r="W107" s="178">
        <f>IFERROR(IF(AKORD[[#This Row],[CZAS]]=1,VLOOKUP(AKORD[[#This Row],[ZAMOWIENIA_SPEC_ID]]&amp;AKORD[[#This Row],[CZYNNOSCI_OPIS]],#REF!,5,FALSE),AKORD[[#This Row],[CZAS]]),1)</f>
        <v>36</v>
      </c>
      <c r="X107" s="178" t="str">
        <f>AKORD[[#This Row],[ZAMOWIENIA_SPEC_ID]]&amp;" "&amp;MID(AKORD[[#This Row],[NAZWA1_WG]],1,30)</f>
        <v xml:space="preserve">161463 MAXWELL 1,5                   </v>
      </c>
      <c r="Y107" s="144">
        <f>AKORD[[#This Row],[DATA]]</f>
        <v>45838</v>
      </c>
      <c r="Z107" s="178" t="str">
        <f>LEFT(AKORD[[#This Row],[KOMISJA]],10)</f>
        <v>161460/MAX</v>
      </c>
      <c r="AA107" s="178">
        <f>WEEKNUM(AKORD[[#This Row],[DZIEN]],2)</f>
        <v>27</v>
      </c>
    </row>
    <row r="108" spans="1:27">
      <c r="A108" s="178" t="str">
        <f>VLOOKUP(AKORD[[#This Row],[NAZWISKO]],IMIE[],2,FALSE)</f>
        <v>P02 WOJCIECH REMBISZEWSKI</v>
      </c>
      <c r="B108">
        <v>161467</v>
      </c>
      <c r="C108">
        <v>29</v>
      </c>
      <c r="D108">
        <v>14</v>
      </c>
      <c r="E108">
        <v>1</v>
      </c>
      <c r="F108" s="11">
        <v>45838</v>
      </c>
      <c r="G108" t="s">
        <v>2177</v>
      </c>
      <c r="H108" t="s">
        <v>7056</v>
      </c>
      <c r="I108" t="s">
        <v>7057</v>
      </c>
      <c r="J108" t="s">
        <v>7058</v>
      </c>
      <c r="K108" t="s">
        <v>7156</v>
      </c>
      <c r="L108" t="s">
        <v>7156</v>
      </c>
      <c r="M108" t="s">
        <v>7119</v>
      </c>
      <c r="N108" t="s">
        <v>7074</v>
      </c>
      <c r="O108" t="s">
        <v>181</v>
      </c>
      <c r="P108" t="s">
        <v>7059</v>
      </c>
      <c r="Q108" t="s">
        <v>7184</v>
      </c>
      <c r="R108">
        <v>2</v>
      </c>
      <c r="S108" s="11">
        <v>45838.551249999997</v>
      </c>
      <c r="T108" s="11">
        <v>45838.55127314815</v>
      </c>
      <c r="U108">
        <v>3.3333333333333333E-2</v>
      </c>
      <c r="V108">
        <v>0</v>
      </c>
      <c r="W108" s="178">
        <f>IFERROR(IF(AKORD[[#This Row],[CZAS]]=1,VLOOKUP(AKORD[[#This Row],[ZAMOWIENIA_SPEC_ID]]&amp;AKORD[[#This Row],[CZYNNOSCI_OPIS]],#REF!,5,FALSE),AKORD[[#This Row],[CZAS]]),1)</f>
        <v>1</v>
      </c>
      <c r="X108" s="178" t="str">
        <f>AKORD[[#This Row],[ZAMOWIENIA_SPEC_ID]]&amp;" "&amp;MID(AKORD[[#This Row],[NAZWA1_WG]],1,30)</f>
        <v xml:space="preserve">161467 MAXWELL PD 577 III 57x57      </v>
      </c>
      <c r="Y108" s="144">
        <f>AKORD[[#This Row],[DATA]]</f>
        <v>45838</v>
      </c>
      <c r="Z108" s="178" t="str">
        <f>LEFT(AKORD[[#This Row],[KOMISJA]],10)</f>
        <v>161460/MAX</v>
      </c>
      <c r="AA108" s="178">
        <f>WEEKNUM(AKORD[[#This Row],[DZIEN]],2)</f>
        <v>27</v>
      </c>
    </row>
    <row r="109" spans="1:27">
      <c r="A109" s="178" t="str">
        <f>VLOOKUP(AKORD[[#This Row],[NAZWISKO]],IMIE[],2,FALSE)</f>
        <v>P02 WOJCIECH REMBISZEWSKI</v>
      </c>
      <c r="B109">
        <v>161466</v>
      </c>
      <c r="C109">
        <v>29</v>
      </c>
      <c r="D109">
        <v>14</v>
      </c>
      <c r="E109">
        <v>1</v>
      </c>
      <c r="F109" s="11">
        <v>45838</v>
      </c>
      <c r="G109" t="s">
        <v>2177</v>
      </c>
      <c r="H109" t="s">
        <v>7056</v>
      </c>
      <c r="I109" t="s">
        <v>7057</v>
      </c>
      <c r="J109" t="s">
        <v>7058</v>
      </c>
      <c r="K109" t="s">
        <v>7077</v>
      </c>
      <c r="L109" t="s">
        <v>7077</v>
      </c>
      <c r="M109" t="s">
        <v>7119</v>
      </c>
      <c r="N109" t="s">
        <v>7074</v>
      </c>
      <c r="O109" t="s">
        <v>181</v>
      </c>
      <c r="P109" t="s">
        <v>7059</v>
      </c>
      <c r="Q109" t="s">
        <v>7184</v>
      </c>
      <c r="R109">
        <v>2</v>
      </c>
      <c r="S109" s="11">
        <v>45838.551226851851</v>
      </c>
      <c r="T109" s="11">
        <v>45838.551296296297</v>
      </c>
      <c r="U109">
        <v>0.1</v>
      </c>
      <c r="V109">
        <v>0</v>
      </c>
      <c r="W109" s="178">
        <f>IFERROR(IF(AKORD[[#This Row],[CZAS]]=1,VLOOKUP(AKORD[[#This Row],[ZAMOWIENIA_SPEC_ID]]&amp;AKORD[[#This Row],[CZYNNOSCI_OPIS]],#REF!,5,FALSE),AKORD[[#This Row],[CZAS]]),1)</f>
        <v>1</v>
      </c>
      <c r="X109" s="178" t="str">
        <f>AKORD[[#This Row],[ZAMOWIENIA_SPEC_ID]]&amp;" "&amp;MID(AKORD[[#This Row],[NAZWA1_WG]],1,30)</f>
        <v xml:space="preserve">161466 MAXWELL PD 578 III 50x50      </v>
      </c>
      <c r="Y109" s="144">
        <f>AKORD[[#This Row],[DATA]]</f>
        <v>45838</v>
      </c>
      <c r="Z109" s="178" t="str">
        <f>LEFT(AKORD[[#This Row],[KOMISJA]],10)</f>
        <v>161460/MAX</v>
      </c>
      <c r="AA109" s="178">
        <f>WEEKNUM(AKORD[[#This Row],[DZIEN]],2)</f>
        <v>27</v>
      </c>
    </row>
    <row r="110" spans="1:27">
      <c r="A110" s="178" t="str">
        <f>VLOOKUP(AKORD[[#This Row],[NAZWISKO]],IMIE[],2,FALSE)</f>
        <v>P02 WOJCIECH REMBISZEWSKI</v>
      </c>
      <c r="B110">
        <v>161465</v>
      </c>
      <c r="C110">
        <v>29</v>
      </c>
      <c r="D110">
        <v>14</v>
      </c>
      <c r="E110">
        <v>10</v>
      </c>
      <c r="F110" s="11">
        <v>45838</v>
      </c>
      <c r="G110" t="s">
        <v>2177</v>
      </c>
      <c r="H110" t="s">
        <v>7056</v>
      </c>
      <c r="I110" t="s">
        <v>7057</v>
      </c>
      <c r="J110" t="s">
        <v>7058</v>
      </c>
      <c r="K110" t="s">
        <v>7075</v>
      </c>
      <c r="L110" t="s">
        <v>7075</v>
      </c>
      <c r="M110" t="s">
        <v>7119</v>
      </c>
      <c r="N110" t="s">
        <v>7074</v>
      </c>
      <c r="O110" t="s">
        <v>181</v>
      </c>
      <c r="P110" t="s">
        <v>7059</v>
      </c>
      <c r="Q110" t="s">
        <v>7184</v>
      </c>
      <c r="R110">
        <v>1</v>
      </c>
      <c r="S110" s="11">
        <v>45838.551203703704</v>
      </c>
      <c r="T110" s="11">
        <v>45838.551319444443</v>
      </c>
      <c r="U110">
        <v>0.16666666666666669</v>
      </c>
      <c r="V110">
        <v>0</v>
      </c>
      <c r="W110" s="178">
        <f>IFERROR(IF(AKORD[[#This Row],[CZAS]]=1,VLOOKUP(AKORD[[#This Row],[ZAMOWIENIA_SPEC_ID]]&amp;AKORD[[#This Row],[CZYNNOSCI_OPIS]],#REF!,5,FALSE),AKORD[[#This Row],[CZAS]]),1)</f>
        <v>10</v>
      </c>
      <c r="X110" s="178" t="str">
        <f>AKORD[[#This Row],[ZAMOWIENIA_SPEC_ID]]&amp;" "&amp;MID(AKORD[[#This Row],[NAZWA1_WG]],1,30)</f>
        <v xml:space="preserve">161465 MAXWELL P103x82               </v>
      </c>
      <c r="Y110" s="144">
        <f>AKORD[[#This Row],[DATA]]</f>
        <v>45838</v>
      </c>
      <c r="Z110" s="178" t="str">
        <f>LEFT(AKORD[[#This Row],[KOMISJA]],10)</f>
        <v>161460/MAX</v>
      </c>
      <c r="AA110" s="178">
        <f>WEEKNUM(AKORD[[#This Row],[DZIEN]],2)</f>
        <v>27</v>
      </c>
    </row>
    <row r="111" spans="1:27">
      <c r="A111" s="178" t="str">
        <f>VLOOKUP(AKORD[[#This Row],[NAZWISKO]],IMIE[],2,FALSE)</f>
        <v>P02 WOJCIECH REMBISZEWSKI</v>
      </c>
      <c r="B111">
        <v>161464</v>
      </c>
      <c r="C111">
        <v>29</v>
      </c>
      <c r="D111">
        <v>14</v>
      </c>
      <c r="E111">
        <v>36</v>
      </c>
      <c r="F111" s="11">
        <v>45838</v>
      </c>
      <c r="G111" t="s">
        <v>2177</v>
      </c>
      <c r="H111" t="s">
        <v>7056</v>
      </c>
      <c r="I111" t="s">
        <v>7057</v>
      </c>
      <c r="J111" t="s">
        <v>7058</v>
      </c>
      <c r="K111" t="s">
        <v>7154</v>
      </c>
      <c r="L111" t="s">
        <v>7154</v>
      </c>
      <c r="M111" t="s">
        <v>7119</v>
      </c>
      <c r="N111" t="s">
        <v>7074</v>
      </c>
      <c r="O111" t="s">
        <v>181</v>
      </c>
      <c r="P111" t="s">
        <v>7059</v>
      </c>
      <c r="Q111" t="s">
        <v>7184</v>
      </c>
      <c r="R111">
        <v>1</v>
      </c>
      <c r="S111" s="11">
        <v>45838.551180555558</v>
      </c>
      <c r="T111" s="11">
        <v>45838.55133101852</v>
      </c>
      <c r="U111">
        <v>0.21666666666666667</v>
      </c>
      <c r="V111">
        <v>0</v>
      </c>
      <c r="W111" s="178">
        <f>IFERROR(IF(AKORD[[#This Row],[CZAS]]=1,VLOOKUP(AKORD[[#This Row],[ZAMOWIENIA_SPEC_ID]]&amp;AKORD[[#This Row],[CZYNNOSCI_OPIS]],#REF!,5,FALSE),AKORD[[#This Row],[CZAS]]),1)</f>
        <v>36</v>
      </c>
      <c r="X111" s="178" t="str">
        <f>AKORD[[#This Row],[ZAMOWIENIA_SPEC_ID]]&amp;" "&amp;MID(AKORD[[#This Row],[NAZWA1_WG]],1,30)</f>
        <v xml:space="preserve">161464 MAXWELL 1,5                   </v>
      </c>
      <c r="Y111" s="144">
        <f>AKORD[[#This Row],[DATA]]</f>
        <v>45838</v>
      </c>
      <c r="Z111" s="178" t="str">
        <f>LEFT(AKORD[[#This Row],[KOMISJA]],10)</f>
        <v>161460/MAX</v>
      </c>
      <c r="AA111" s="178">
        <f>WEEKNUM(AKORD[[#This Row],[DZIEN]],2)</f>
        <v>27</v>
      </c>
    </row>
    <row r="112" spans="1:27">
      <c r="A112" s="178" t="str">
        <f>VLOOKUP(AKORD[[#This Row],[NAZWISKO]],IMIE[],2,FALSE)</f>
        <v>T10 KAMIL PERKOWSKI</v>
      </c>
      <c r="B112">
        <v>160854</v>
      </c>
      <c r="C112">
        <v>27</v>
      </c>
      <c r="D112">
        <v>3</v>
      </c>
      <c r="E112">
        <v>40</v>
      </c>
      <c r="F112" s="11">
        <v>45838</v>
      </c>
      <c r="G112" t="s">
        <v>2252</v>
      </c>
      <c r="H112" t="s">
        <v>2166</v>
      </c>
      <c r="I112" t="s">
        <v>2167</v>
      </c>
      <c r="J112" t="s">
        <v>2120</v>
      </c>
      <c r="K112" t="s">
        <v>7107</v>
      </c>
      <c r="L112" t="s">
        <v>7107</v>
      </c>
      <c r="M112" t="s">
        <v>7070</v>
      </c>
      <c r="N112" t="s">
        <v>7071</v>
      </c>
      <c r="O112" t="s">
        <v>7053</v>
      </c>
      <c r="P112" t="s">
        <v>2121</v>
      </c>
      <c r="Q112" t="s">
        <v>7185</v>
      </c>
      <c r="R112">
        <v>1</v>
      </c>
      <c r="S112" s="11">
        <v>45838.510578703703</v>
      </c>
      <c r="T112" s="11">
        <v>45838.559918981482</v>
      </c>
      <c r="U112">
        <v>71.05</v>
      </c>
      <c r="V112">
        <v>0</v>
      </c>
      <c r="W112" s="178">
        <f>IFERROR(IF(AKORD[[#This Row],[CZAS]]=1,VLOOKUP(AKORD[[#This Row],[ZAMOWIENIA_SPEC_ID]]&amp;AKORD[[#This Row],[CZYNNOSCI_OPIS]],#REF!,5,FALSE),AKORD[[#This Row],[CZAS]]),1)</f>
        <v>40</v>
      </c>
      <c r="X112" s="178" t="str">
        <f>AKORD[[#This Row],[ZAMOWIENIA_SPEC_ID]]&amp;" "&amp;MID(AKORD[[#This Row],[NAZWA1_WG]],1,30)</f>
        <v xml:space="preserve">160854 REVERSO 2                     </v>
      </c>
      <c r="Y112" s="144">
        <f>AKORD[[#This Row],[DATA]]</f>
        <v>45838</v>
      </c>
      <c r="Z112" s="178" t="str">
        <f>LEFT(AKORD[[#This Row],[KOMISJA]],10)</f>
        <v>160854/REV</v>
      </c>
      <c r="AA112" s="178">
        <f>WEEKNUM(AKORD[[#This Row],[DZIEN]],2)</f>
        <v>27</v>
      </c>
    </row>
    <row r="113" spans="1:27">
      <c r="A113" s="178" t="str">
        <f>VLOOKUP(AKORD[[#This Row],[NAZWISKO]],IMIE[],2,FALSE)</f>
        <v>T10 KAMIL PERKOWSKI</v>
      </c>
      <c r="B113">
        <v>160855</v>
      </c>
      <c r="C113">
        <v>27</v>
      </c>
      <c r="D113">
        <v>3</v>
      </c>
      <c r="E113">
        <v>50</v>
      </c>
      <c r="F113" s="11">
        <v>45838</v>
      </c>
      <c r="G113" t="s">
        <v>2252</v>
      </c>
      <c r="H113" t="s">
        <v>2166</v>
      </c>
      <c r="I113" t="s">
        <v>2167</v>
      </c>
      <c r="J113" t="s">
        <v>2120</v>
      </c>
      <c r="K113" t="s">
        <v>7084</v>
      </c>
      <c r="L113" t="s">
        <v>7084</v>
      </c>
      <c r="M113" t="s">
        <v>7070</v>
      </c>
      <c r="N113" t="s">
        <v>7071</v>
      </c>
      <c r="O113" t="s">
        <v>7053</v>
      </c>
      <c r="P113" t="s">
        <v>2121</v>
      </c>
      <c r="Q113" t="s">
        <v>7185</v>
      </c>
      <c r="R113">
        <v>1</v>
      </c>
      <c r="S113" s="11">
        <v>45838.510601851849</v>
      </c>
      <c r="T113" s="11">
        <v>45838.559942129628</v>
      </c>
      <c r="U113">
        <v>71.05</v>
      </c>
      <c r="V113">
        <v>0</v>
      </c>
      <c r="W113" s="178">
        <f>IFERROR(IF(AKORD[[#This Row],[CZAS]]=1,VLOOKUP(AKORD[[#This Row],[ZAMOWIENIA_SPEC_ID]]&amp;AKORD[[#This Row],[CZYNNOSCI_OPIS]],#REF!,5,FALSE),AKORD[[#This Row],[CZAS]]),1)</f>
        <v>50</v>
      </c>
      <c r="X113" s="178" t="str">
        <f>AKORD[[#This Row],[ZAMOWIENIA_SPEC_ID]]&amp;" "&amp;MID(AKORD[[#This Row],[NAZWA1_WG]],1,30)</f>
        <v xml:space="preserve">160855 REVERSO 2]                    </v>
      </c>
      <c r="Y113" s="144">
        <f>AKORD[[#This Row],[DATA]]</f>
        <v>45838</v>
      </c>
      <c r="Z113" s="178" t="str">
        <f>LEFT(AKORD[[#This Row],[KOMISJA]],10)</f>
        <v>160854/REV</v>
      </c>
      <c r="AA113" s="178">
        <f>WEEKNUM(AKORD[[#This Row],[DZIEN]],2)</f>
        <v>27</v>
      </c>
    </row>
    <row r="114" spans="1:27">
      <c r="A114" s="178" t="str">
        <f>VLOOKUP(AKORD[[#This Row],[NAZWISKO]],IMIE[],2,FALSE)</f>
        <v>P06 VALERY</v>
      </c>
      <c r="B114">
        <v>161428</v>
      </c>
      <c r="C114">
        <v>33</v>
      </c>
      <c r="D114">
        <v>14</v>
      </c>
      <c r="E114">
        <v>44</v>
      </c>
      <c r="F114" s="11">
        <v>45838</v>
      </c>
      <c r="G114" t="s">
        <v>2180</v>
      </c>
      <c r="H114" t="s">
        <v>7056</v>
      </c>
      <c r="I114" t="s">
        <v>7057</v>
      </c>
      <c r="J114" t="s">
        <v>7058</v>
      </c>
      <c r="K114" t="s">
        <v>7152</v>
      </c>
      <c r="L114" t="s">
        <v>7152</v>
      </c>
      <c r="M114" t="s">
        <v>7119</v>
      </c>
      <c r="N114" t="s">
        <v>7074</v>
      </c>
      <c r="O114" t="s">
        <v>181</v>
      </c>
      <c r="P114" t="s">
        <v>7059</v>
      </c>
      <c r="Q114" t="s">
        <v>7186</v>
      </c>
      <c r="R114">
        <v>1</v>
      </c>
      <c r="S114" s="11">
        <v>45838.56759259259</v>
      </c>
      <c r="T114" s="11">
        <v>45838.567604166667</v>
      </c>
      <c r="U114">
        <v>1.6666666666666666E-2</v>
      </c>
      <c r="V114">
        <v>0</v>
      </c>
      <c r="W114" s="178">
        <f>IFERROR(IF(AKORD[[#This Row],[CZAS]]=1,VLOOKUP(AKORD[[#This Row],[ZAMOWIENIA_SPEC_ID]]&amp;AKORD[[#This Row],[CZYNNOSCI_OPIS]],#REF!,5,FALSE),AKORD[[#This Row],[CZAS]]),1)</f>
        <v>44</v>
      </c>
      <c r="X114" s="178" t="str">
        <f>AKORD[[#This Row],[ZAMOWIENIA_SPEC_ID]]&amp;" "&amp;MID(AKORD[[#This Row],[NAZWA1_WG]],1,30)</f>
        <v xml:space="preserve">161428 MAXWELL [1,5                  </v>
      </c>
      <c r="Y114" s="144">
        <f>AKORD[[#This Row],[DATA]]</f>
        <v>45838</v>
      </c>
      <c r="Z114" s="178" t="str">
        <f>LEFT(AKORD[[#This Row],[KOMISJA]],10)</f>
        <v>161428/MAX</v>
      </c>
      <c r="AA114" s="178">
        <f>WEEKNUM(AKORD[[#This Row],[DZIEN]],2)</f>
        <v>27</v>
      </c>
    </row>
    <row r="115" spans="1:27">
      <c r="A115" s="178" t="str">
        <f>VLOOKUP(AKORD[[#This Row],[NAZWISKO]],IMIE[],2,FALSE)</f>
        <v>P06 VALERY</v>
      </c>
      <c r="B115">
        <v>161429</v>
      </c>
      <c r="C115">
        <v>33</v>
      </c>
      <c r="D115">
        <v>14</v>
      </c>
      <c r="E115">
        <v>36</v>
      </c>
      <c r="F115" s="11">
        <v>45838</v>
      </c>
      <c r="G115" t="s">
        <v>2180</v>
      </c>
      <c r="H115" t="s">
        <v>7056</v>
      </c>
      <c r="I115" t="s">
        <v>7057</v>
      </c>
      <c r="J115" t="s">
        <v>7058</v>
      </c>
      <c r="K115" t="s">
        <v>7154</v>
      </c>
      <c r="L115" t="s">
        <v>7154</v>
      </c>
      <c r="M115" t="s">
        <v>7119</v>
      </c>
      <c r="N115" t="s">
        <v>7074</v>
      </c>
      <c r="O115" t="s">
        <v>181</v>
      </c>
      <c r="P115" t="s">
        <v>7059</v>
      </c>
      <c r="Q115" t="s">
        <v>7186</v>
      </c>
      <c r="R115">
        <v>1</v>
      </c>
      <c r="S115" s="11">
        <v>45838.567627314813</v>
      </c>
      <c r="T115" s="11">
        <v>45838.56763888889</v>
      </c>
      <c r="U115">
        <v>1.6666666666666666E-2</v>
      </c>
      <c r="V115">
        <v>0</v>
      </c>
      <c r="W115" s="178">
        <f>IFERROR(IF(AKORD[[#This Row],[CZAS]]=1,VLOOKUP(AKORD[[#This Row],[ZAMOWIENIA_SPEC_ID]]&amp;AKORD[[#This Row],[CZYNNOSCI_OPIS]],#REF!,5,FALSE),AKORD[[#This Row],[CZAS]]),1)</f>
        <v>36</v>
      </c>
      <c r="X115" s="178" t="str">
        <f>AKORD[[#This Row],[ZAMOWIENIA_SPEC_ID]]&amp;" "&amp;MID(AKORD[[#This Row],[NAZWA1_WG]],1,30)</f>
        <v xml:space="preserve">161429 MAXWELL 1,5                   </v>
      </c>
      <c r="Y115" s="144">
        <f>AKORD[[#This Row],[DATA]]</f>
        <v>45838</v>
      </c>
      <c r="Z115" s="178" t="str">
        <f>LEFT(AKORD[[#This Row],[KOMISJA]],10)</f>
        <v>161428/MAX</v>
      </c>
      <c r="AA115" s="178">
        <f>WEEKNUM(AKORD[[#This Row],[DZIEN]],2)</f>
        <v>27</v>
      </c>
    </row>
    <row r="116" spans="1:27">
      <c r="A116" s="178" t="str">
        <f>VLOOKUP(AKORD[[#This Row],[NAZWISKO]],IMIE[],2,FALSE)</f>
        <v>P06 VALERY</v>
      </c>
      <c r="B116">
        <v>161430</v>
      </c>
      <c r="C116">
        <v>33</v>
      </c>
      <c r="D116">
        <v>14</v>
      </c>
      <c r="E116">
        <v>45</v>
      </c>
      <c r="F116" s="11">
        <v>45838</v>
      </c>
      <c r="G116" t="s">
        <v>2180</v>
      </c>
      <c r="H116" t="s">
        <v>7056</v>
      </c>
      <c r="I116" t="s">
        <v>7057</v>
      </c>
      <c r="J116" t="s">
        <v>7058</v>
      </c>
      <c r="K116" t="s">
        <v>7155</v>
      </c>
      <c r="L116" t="s">
        <v>7155</v>
      </c>
      <c r="M116" t="s">
        <v>7119</v>
      </c>
      <c r="N116" t="s">
        <v>7074</v>
      </c>
      <c r="O116" t="s">
        <v>181</v>
      </c>
      <c r="P116" t="s">
        <v>7059</v>
      </c>
      <c r="Q116" t="s">
        <v>7186</v>
      </c>
      <c r="R116">
        <v>1</v>
      </c>
      <c r="S116" s="11">
        <v>45838.567650462966</v>
      </c>
      <c r="T116" s="11">
        <v>45838.567673611113</v>
      </c>
      <c r="U116">
        <v>3.3333333333333333E-2</v>
      </c>
      <c r="V116">
        <v>0</v>
      </c>
      <c r="W116" s="178">
        <f>IFERROR(IF(AKORD[[#This Row],[CZAS]]=1,VLOOKUP(AKORD[[#This Row],[ZAMOWIENIA_SPEC_ID]]&amp;AKORD[[#This Row],[CZYNNOSCI_OPIS]],#REF!,5,FALSE),AKORD[[#This Row],[CZAS]]),1)</f>
        <v>45</v>
      </c>
      <c r="X116" s="178" t="str">
        <f>AKORD[[#This Row],[ZAMOWIENIA_SPEC_ID]]&amp;" "&amp;MID(AKORD[[#This Row],[NAZWA1_WG]],1,30)</f>
        <v xml:space="preserve">161430 MAXWELL N                     </v>
      </c>
      <c r="Y116" s="144">
        <f>AKORD[[#This Row],[DATA]]</f>
        <v>45838</v>
      </c>
      <c r="Z116" s="178" t="str">
        <f>LEFT(AKORD[[#This Row],[KOMISJA]],10)</f>
        <v>161428/MAX</v>
      </c>
      <c r="AA116" s="178">
        <f>WEEKNUM(AKORD[[#This Row],[DZIEN]],2)</f>
        <v>27</v>
      </c>
    </row>
    <row r="117" spans="1:27">
      <c r="A117" s="178" t="str">
        <f>VLOOKUP(AKORD[[#This Row],[NAZWISKO]],IMIE[],2,FALSE)</f>
        <v>P06 VALERY</v>
      </c>
      <c r="B117">
        <v>161431</v>
      </c>
      <c r="C117">
        <v>33</v>
      </c>
      <c r="D117">
        <v>14</v>
      </c>
      <c r="E117">
        <v>36</v>
      </c>
      <c r="F117" s="11">
        <v>45838</v>
      </c>
      <c r="G117" t="s">
        <v>2180</v>
      </c>
      <c r="H117" t="s">
        <v>7056</v>
      </c>
      <c r="I117" t="s">
        <v>7057</v>
      </c>
      <c r="J117" t="s">
        <v>7058</v>
      </c>
      <c r="K117" t="s">
        <v>7154</v>
      </c>
      <c r="L117" t="s">
        <v>7154</v>
      </c>
      <c r="M117" t="s">
        <v>7119</v>
      </c>
      <c r="N117" t="s">
        <v>7074</v>
      </c>
      <c r="O117" t="s">
        <v>181</v>
      </c>
      <c r="P117" t="s">
        <v>7059</v>
      </c>
      <c r="Q117" t="s">
        <v>7186</v>
      </c>
      <c r="R117">
        <v>1</v>
      </c>
      <c r="S117" s="11">
        <v>45838.567731481482</v>
      </c>
      <c r="T117" s="11">
        <v>45838.567743055559</v>
      </c>
      <c r="U117">
        <v>1.6666666666666666E-2</v>
      </c>
      <c r="V117">
        <v>0</v>
      </c>
      <c r="W117" s="178">
        <f>IFERROR(IF(AKORD[[#This Row],[CZAS]]=1,VLOOKUP(AKORD[[#This Row],[ZAMOWIENIA_SPEC_ID]]&amp;AKORD[[#This Row],[CZYNNOSCI_OPIS]],#REF!,5,FALSE),AKORD[[#This Row],[CZAS]]),1)</f>
        <v>36</v>
      </c>
      <c r="X117" s="178" t="str">
        <f>AKORD[[#This Row],[ZAMOWIENIA_SPEC_ID]]&amp;" "&amp;MID(AKORD[[#This Row],[NAZWA1_WG]],1,30)</f>
        <v xml:space="preserve">161431 MAXWELL 1,5                   </v>
      </c>
      <c r="Y117" s="144">
        <f>AKORD[[#This Row],[DATA]]</f>
        <v>45838</v>
      </c>
      <c r="Z117" s="178" t="str">
        <f>LEFT(AKORD[[#This Row],[KOMISJA]],10)</f>
        <v>161428/MAX</v>
      </c>
      <c r="AA117" s="178">
        <f>WEEKNUM(AKORD[[#This Row],[DZIEN]],2)</f>
        <v>27</v>
      </c>
    </row>
    <row r="118" spans="1:27">
      <c r="A118" s="178" t="str">
        <f>VLOOKUP(AKORD[[#This Row],[NAZWISKO]],IMIE[],2,FALSE)</f>
        <v>P06 VALERY</v>
      </c>
      <c r="B118">
        <v>161432</v>
      </c>
      <c r="C118">
        <v>33</v>
      </c>
      <c r="D118">
        <v>14</v>
      </c>
      <c r="E118">
        <v>36</v>
      </c>
      <c r="F118" s="11">
        <v>45838</v>
      </c>
      <c r="G118" t="s">
        <v>2180</v>
      </c>
      <c r="H118" t="s">
        <v>7056</v>
      </c>
      <c r="I118" t="s">
        <v>7057</v>
      </c>
      <c r="J118" t="s">
        <v>7058</v>
      </c>
      <c r="K118" t="s">
        <v>7154</v>
      </c>
      <c r="L118" t="s">
        <v>7154</v>
      </c>
      <c r="M118" t="s">
        <v>7119</v>
      </c>
      <c r="N118" t="s">
        <v>7074</v>
      </c>
      <c r="O118" t="s">
        <v>181</v>
      </c>
      <c r="P118" t="s">
        <v>7059</v>
      </c>
      <c r="Q118" t="s">
        <v>7186</v>
      </c>
      <c r="R118">
        <v>1</v>
      </c>
      <c r="S118" s="11">
        <v>45838.567812499998</v>
      </c>
      <c r="T118" s="11">
        <v>45838.567835648151</v>
      </c>
      <c r="U118">
        <v>3.3333333333333333E-2</v>
      </c>
      <c r="V118">
        <v>0</v>
      </c>
      <c r="W118" s="178">
        <f>IFERROR(IF(AKORD[[#This Row],[CZAS]]=1,VLOOKUP(AKORD[[#This Row],[ZAMOWIENIA_SPEC_ID]]&amp;AKORD[[#This Row],[CZYNNOSCI_OPIS]],#REF!,5,FALSE),AKORD[[#This Row],[CZAS]]),1)</f>
        <v>36</v>
      </c>
      <c r="X118" s="178" t="str">
        <f>AKORD[[#This Row],[ZAMOWIENIA_SPEC_ID]]&amp;" "&amp;MID(AKORD[[#This Row],[NAZWA1_WG]],1,30)</f>
        <v xml:space="preserve">161432 MAXWELL 1,5                   </v>
      </c>
      <c r="Y118" s="144">
        <f>AKORD[[#This Row],[DATA]]</f>
        <v>45838</v>
      </c>
      <c r="Z118" s="178" t="str">
        <f>LEFT(AKORD[[#This Row],[KOMISJA]],10)</f>
        <v>161428/MAX</v>
      </c>
      <c r="AA118" s="178">
        <f>WEEKNUM(AKORD[[#This Row],[DZIEN]],2)</f>
        <v>27</v>
      </c>
    </row>
    <row r="119" spans="1:27">
      <c r="A119" s="178" t="str">
        <f>VLOOKUP(AKORD[[#This Row],[NAZWISKO]],IMIE[],2,FALSE)</f>
        <v>P06 VALERY</v>
      </c>
      <c r="B119">
        <v>161433</v>
      </c>
      <c r="C119">
        <v>33</v>
      </c>
      <c r="D119">
        <v>14</v>
      </c>
      <c r="E119">
        <v>10</v>
      </c>
      <c r="F119" s="11">
        <v>45838</v>
      </c>
      <c r="G119" t="s">
        <v>2180</v>
      </c>
      <c r="H119" t="s">
        <v>7056</v>
      </c>
      <c r="I119" t="s">
        <v>7057</v>
      </c>
      <c r="J119" t="s">
        <v>7058</v>
      </c>
      <c r="K119" t="s">
        <v>7075</v>
      </c>
      <c r="L119" t="s">
        <v>7075</v>
      </c>
      <c r="M119" t="s">
        <v>7119</v>
      </c>
      <c r="N119" t="s">
        <v>7074</v>
      </c>
      <c r="O119" t="s">
        <v>181</v>
      </c>
      <c r="P119" t="s">
        <v>7059</v>
      </c>
      <c r="Q119" t="s">
        <v>7186</v>
      </c>
      <c r="R119">
        <v>1</v>
      </c>
      <c r="S119" s="11">
        <v>45838.567847222221</v>
      </c>
      <c r="T119" s="11">
        <v>45838.567858796298</v>
      </c>
      <c r="U119">
        <v>1.6666666666666666E-2</v>
      </c>
      <c r="V119">
        <v>0</v>
      </c>
      <c r="W119" s="178">
        <f>IFERROR(IF(AKORD[[#This Row],[CZAS]]=1,VLOOKUP(AKORD[[#This Row],[ZAMOWIENIA_SPEC_ID]]&amp;AKORD[[#This Row],[CZYNNOSCI_OPIS]],#REF!,5,FALSE),AKORD[[#This Row],[CZAS]]),1)</f>
        <v>10</v>
      </c>
      <c r="X119" s="178" t="str">
        <f>AKORD[[#This Row],[ZAMOWIENIA_SPEC_ID]]&amp;" "&amp;MID(AKORD[[#This Row],[NAZWA1_WG]],1,30)</f>
        <v xml:space="preserve">161433 MAXWELL P103x82               </v>
      </c>
      <c r="Y119" s="144">
        <f>AKORD[[#This Row],[DATA]]</f>
        <v>45838</v>
      </c>
      <c r="Z119" s="178" t="str">
        <f>LEFT(AKORD[[#This Row],[KOMISJA]],10)</f>
        <v>161428/MAX</v>
      </c>
      <c r="AA119" s="178">
        <f>WEEKNUM(AKORD[[#This Row],[DZIEN]],2)</f>
        <v>27</v>
      </c>
    </row>
    <row r="120" spans="1:27">
      <c r="A120" s="178" t="str">
        <f>VLOOKUP(AKORD[[#This Row],[NAZWISKO]],IMIE[],2,FALSE)</f>
        <v>P06 VALERY</v>
      </c>
      <c r="B120">
        <v>161434</v>
      </c>
      <c r="C120">
        <v>33</v>
      </c>
      <c r="D120">
        <v>14</v>
      </c>
      <c r="E120">
        <v>1</v>
      </c>
      <c r="F120" s="11">
        <v>45838</v>
      </c>
      <c r="G120" t="s">
        <v>2180</v>
      </c>
      <c r="H120" t="s">
        <v>7056</v>
      </c>
      <c r="I120" t="s">
        <v>7057</v>
      </c>
      <c r="J120" t="s">
        <v>7058</v>
      </c>
      <c r="K120" t="s">
        <v>7077</v>
      </c>
      <c r="L120" t="s">
        <v>7077</v>
      </c>
      <c r="M120" t="s">
        <v>7119</v>
      </c>
      <c r="N120" t="s">
        <v>7074</v>
      </c>
      <c r="O120" t="s">
        <v>181</v>
      </c>
      <c r="P120" t="s">
        <v>7059</v>
      </c>
      <c r="Q120" t="s">
        <v>7186</v>
      </c>
      <c r="R120">
        <v>2</v>
      </c>
      <c r="T120" s="11"/>
      <c r="W120" s="178">
        <f>IFERROR(IF(AKORD[[#This Row],[CZAS]]=1,VLOOKUP(AKORD[[#This Row],[ZAMOWIENIA_SPEC_ID]]&amp;AKORD[[#This Row],[CZYNNOSCI_OPIS]],#REF!,5,FALSE),AKORD[[#This Row],[CZAS]]),1)</f>
        <v>1</v>
      </c>
      <c r="X120" s="178" t="str">
        <f>AKORD[[#This Row],[ZAMOWIENIA_SPEC_ID]]&amp;" "&amp;MID(AKORD[[#This Row],[NAZWA1_WG]],1,30)</f>
        <v xml:space="preserve">161434 MAXWELL PD 578 III 50x50      </v>
      </c>
      <c r="Y120" s="144">
        <f>AKORD[[#This Row],[DATA]]</f>
        <v>45838</v>
      </c>
      <c r="Z120" s="178" t="str">
        <f>LEFT(AKORD[[#This Row],[KOMISJA]],10)</f>
        <v>161428/MAX</v>
      </c>
      <c r="AA120" s="178">
        <f>WEEKNUM(AKORD[[#This Row],[DZIEN]],2)</f>
        <v>27</v>
      </c>
    </row>
    <row r="121" spans="1:27">
      <c r="A121" s="178" t="str">
        <f>VLOOKUP(AKORD[[#This Row],[NAZWISKO]],IMIE[],2,FALSE)</f>
        <v>P06 VALERY</v>
      </c>
      <c r="B121">
        <v>161435</v>
      </c>
      <c r="C121">
        <v>33</v>
      </c>
      <c r="D121">
        <v>14</v>
      </c>
      <c r="E121">
        <v>1</v>
      </c>
      <c r="F121" s="11">
        <v>45838</v>
      </c>
      <c r="G121" t="s">
        <v>2180</v>
      </c>
      <c r="H121" t="s">
        <v>7056</v>
      </c>
      <c r="I121" t="s">
        <v>7057</v>
      </c>
      <c r="J121" t="s">
        <v>7058</v>
      </c>
      <c r="K121" t="s">
        <v>7156</v>
      </c>
      <c r="L121" t="s">
        <v>7156</v>
      </c>
      <c r="M121" t="s">
        <v>7119</v>
      </c>
      <c r="N121" t="s">
        <v>7074</v>
      </c>
      <c r="O121" t="s">
        <v>181</v>
      </c>
      <c r="P121" t="s">
        <v>7059</v>
      </c>
      <c r="Q121" t="s">
        <v>7186</v>
      </c>
      <c r="R121">
        <v>2</v>
      </c>
      <c r="T121" s="11"/>
      <c r="W121" s="178">
        <f>IFERROR(IF(AKORD[[#This Row],[CZAS]]=1,VLOOKUP(AKORD[[#This Row],[ZAMOWIENIA_SPEC_ID]]&amp;AKORD[[#This Row],[CZYNNOSCI_OPIS]],#REF!,5,FALSE),AKORD[[#This Row],[CZAS]]),1)</f>
        <v>1</v>
      </c>
      <c r="X121" s="178" t="str">
        <f>AKORD[[#This Row],[ZAMOWIENIA_SPEC_ID]]&amp;" "&amp;MID(AKORD[[#This Row],[NAZWA1_WG]],1,30)</f>
        <v xml:space="preserve">161435 MAXWELL PD 577 III 57x57      </v>
      </c>
      <c r="Y121" s="144">
        <f>AKORD[[#This Row],[DATA]]</f>
        <v>45838</v>
      </c>
      <c r="Z121" s="178" t="str">
        <f>LEFT(AKORD[[#This Row],[KOMISJA]],10)</f>
        <v>161428/MAX</v>
      </c>
      <c r="AA121" s="178">
        <f>WEEKNUM(AKORD[[#This Row],[DZIEN]],2)</f>
        <v>27</v>
      </c>
    </row>
    <row r="122" spans="1:27">
      <c r="A122" s="178" t="str">
        <f>VLOOKUP(AKORD[[#This Row],[NAZWISKO]],IMIE[],2,FALSE)</f>
        <v>P03 WIESŁAW KOZUB</v>
      </c>
      <c r="B122">
        <v>160584</v>
      </c>
      <c r="C122">
        <v>30</v>
      </c>
      <c r="D122">
        <v>14</v>
      </c>
      <c r="E122">
        <v>31</v>
      </c>
      <c r="F122" s="11">
        <v>45838</v>
      </c>
      <c r="G122" t="s">
        <v>2178</v>
      </c>
      <c r="H122" t="s">
        <v>7056</v>
      </c>
      <c r="I122" t="s">
        <v>7057</v>
      </c>
      <c r="J122" t="s">
        <v>7058</v>
      </c>
      <c r="K122" t="s">
        <v>7117</v>
      </c>
      <c r="L122" t="s">
        <v>7117</v>
      </c>
      <c r="M122" t="s">
        <v>7065</v>
      </c>
      <c r="N122" t="s">
        <v>7118</v>
      </c>
      <c r="O122" t="s">
        <v>181</v>
      </c>
      <c r="P122" t="s">
        <v>7059</v>
      </c>
      <c r="Q122" t="s">
        <v>7187</v>
      </c>
      <c r="R122">
        <v>1</v>
      </c>
      <c r="S122" s="11">
        <v>45838.57885416667</v>
      </c>
      <c r="T122" s="11">
        <v>45838.578888888886</v>
      </c>
      <c r="U122">
        <v>0.05</v>
      </c>
      <c r="V122">
        <v>0</v>
      </c>
      <c r="W122" s="178">
        <f>IFERROR(IF(AKORD[[#This Row],[CZAS]]=1,VLOOKUP(AKORD[[#This Row],[ZAMOWIENIA_SPEC_ID]]&amp;AKORD[[#This Row],[CZYNNOSCI_OPIS]],#REF!,5,FALSE),AKORD[[#This Row],[CZAS]]),1)</f>
        <v>31</v>
      </c>
      <c r="X122" s="178" t="str">
        <f>AKORD[[#This Row],[ZAMOWIENIA_SPEC_ID]]&amp;" "&amp;MID(AKORD[[#This Row],[NAZWA1_WG]],1,30)</f>
        <v xml:space="preserve">160584 RITZ [4]                      </v>
      </c>
      <c r="Y122" s="144">
        <f>AKORD[[#This Row],[DATA]]</f>
        <v>45838</v>
      </c>
      <c r="Z122" s="178" t="str">
        <f>LEFT(AKORD[[#This Row],[KOMISJA]],10)</f>
        <v>160584/RIT</v>
      </c>
      <c r="AA122" s="178">
        <f>WEEKNUM(AKORD[[#This Row],[DZIEN]],2)</f>
        <v>27</v>
      </c>
    </row>
    <row r="123" spans="1:27">
      <c r="A123" s="178" t="str">
        <f>VLOOKUP(AKORD[[#This Row],[NAZWISKO]],IMIE[],2,FALSE)</f>
        <v>T01 ROBERT PERKOWSKI</v>
      </c>
      <c r="B123">
        <v>160533</v>
      </c>
      <c r="C123">
        <v>12</v>
      </c>
      <c r="D123">
        <v>3</v>
      </c>
      <c r="E123">
        <v>59</v>
      </c>
      <c r="F123" s="11">
        <v>45838</v>
      </c>
      <c r="G123" t="s">
        <v>2124</v>
      </c>
      <c r="H123" t="s">
        <v>2166</v>
      </c>
      <c r="I123" t="s">
        <v>2167</v>
      </c>
      <c r="J123" t="s">
        <v>2120</v>
      </c>
      <c r="K123" t="s">
        <v>7089</v>
      </c>
      <c r="L123" t="s">
        <v>7089</v>
      </c>
      <c r="M123" t="s">
        <v>7070</v>
      </c>
      <c r="N123" t="s">
        <v>7090</v>
      </c>
      <c r="O123" t="s">
        <v>7101</v>
      </c>
      <c r="P123" t="s">
        <v>2121</v>
      </c>
      <c r="Q123" t="s">
        <v>7188</v>
      </c>
      <c r="R123">
        <v>1</v>
      </c>
      <c r="S123" s="11">
        <v>45838.54787037037</v>
      </c>
      <c r="T123" s="11">
        <v>45838.593159722222</v>
      </c>
      <c r="U123">
        <v>65.216666666666669</v>
      </c>
      <c r="V123">
        <v>0</v>
      </c>
      <c r="W123" s="178">
        <f>IFERROR(IF(AKORD[[#This Row],[CZAS]]=1,VLOOKUP(AKORD[[#This Row],[ZAMOWIENIA_SPEC_ID]]&amp;AKORD[[#This Row],[CZYNNOSCI_OPIS]],#REF!,5,FALSE),AKORD[[#This Row],[CZAS]]),1)</f>
        <v>59</v>
      </c>
      <c r="X123" s="178" t="str">
        <f>AKORD[[#This Row],[ZAMOWIENIA_SPEC_ID]]&amp;" "&amp;MID(AKORD[[#This Row],[NAZWA1_WG]],1,30)</f>
        <v xml:space="preserve">160533 GREY I [1]                    </v>
      </c>
      <c r="Y123" s="144">
        <f>AKORD[[#This Row],[DATA]]</f>
        <v>45838</v>
      </c>
      <c r="Z123" s="178" t="str">
        <f>LEFT(AKORD[[#This Row],[KOMISJA]],10)</f>
        <v>160533/GRE</v>
      </c>
      <c r="AA123" s="178">
        <f>WEEKNUM(AKORD[[#This Row],[DZIEN]],2)</f>
        <v>27</v>
      </c>
    </row>
    <row r="124" spans="1:27">
      <c r="A124" s="178" t="str">
        <f>VLOOKUP(AKORD[[#This Row],[NAZWISKO]],IMIE[],2,FALSE)</f>
        <v>T01 ROBERT PERKOWSKI</v>
      </c>
      <c r="B124">
        <v>160534</v>
      </c>
      <c r="C124">
        <v>12</v>
      </c>
      <c r="D124">
        <v>3</v>
      </c>
      <c r="E124">
        <v>59</v>
      </c>
      <c r="F124" s="11">
        <v>45838</v>
      </c>
      <c r="G124" t="s">
        <v>2124</v>
      </c>
      <c r="H124" t="s">
        <v>2166</v>
      </c>
      <c r="I124" t="s">
        <v>2167</v>
      </c>
      <c r="J124" t="s">
        <v>2120</v>
      </c>
      <c r="K124" t="s">
        <v>7089</v>
      </c>
      <c r="L124" t="s">
        <v>7089</v>
      </c>
      <c r="M124" t="s">
        <v>7070</v>
      </c>
      <c r="N124" t="s">
        <v>7090</v>
      </c>
      <c r="O124" t="s">
        <v>7101</v>
      </c>
      <c r="P124" t="s">
        <v>2121</v>
      </c>
      <c r="Q124" t="s">
        <v>7188</v>
      </c>
      <c r="R124">
        <v>1</v>
      </c>
      <c r="S124" s="11">
        <v>45838.547893518517</v>
      </c>
      <c r="T124" s="11">
        <v>45838.593171296299</v>
      </c>
      <c r="U124">
        <v>65.2</v>
      </c>
      <c r="V124">
        <v>0</v>
      </c>
      <c r="W124" s="178">
        <f>IFERROR(IF(AKORD[[#This Row],[CZAS]]=1,VLOOKUP(AKORD[[#This Row],[ZAMOWIENIA_SPEC_ID]]&amp;AKORD[[#This Row],[CZYNNOSCI_OPIS]],#REF!,5,FALSE),AKORD[[#This Row],[CZAS]]),1)</f>
        <v>59</v>
      </c>
      <c r="X124" s="178" t="str">
        <f>AKORD[[#This Row],[ZAMOWIENIA_SPEC_ID]]&amp;" "&amp;MID(AKORD[[#This Row],[NAZWA1_WG]],1,30)</f>
        <v xml:space="preserve">160534 GREY I [1]                    </v>
      </c>
      <c r="Y124" s="144">
        <f>AKORD[[#This Row],[DATA]]</f>
        <v>45838</v>
      </c>
      <c r="Z124" s="178" t="str">
        <f>LEFT(AKORD[[#This Row],[KOMISJA]],10)</f>
        <v>160533/GRE</v>
      </c>
      <c r="AA124" s="178">
        <f>WEEKNUM(AKORD[[#This Row],[DZIEN]],2)</f>
        <v>27</v>
      </c>
    </row>
    <row r="125" spans="1:27">
      <c r="A125" s="178" t="str">
        <f>VLOOKUP(AKORD[[#This Row],[NAZWISKO]],IMIE[],2,FALSE)</f>
        <v>T10 KAMIL PERKOWSKI</v>
      </c>
      <c r="B125">
        <v>161192</v>
      </c>
      <c r="C125">
        <v>27</v>
      </c>
      <c r="D125">
        <v>3</v>
      </c>
      <c r="E125">
        <v>55</v>
      </c>
      <c r="F125" s="11">
        <v>45838</v>
      </c>
      <c r="G125" t="s">
        <v>2252</v>
      </c>
      <c r="H125" t="s">
        <v>2166</v>
      </c>
      <c r="I125" t="s">
        <v>2167</v>
      </c>
      <c r="J125" t="s">
        <v>2120</v>
      </c>
      <c r="K125" t="s">
        <v>7089</v>
      </c>
      <c r="L125" t="s">
        <v>7089</v>
      </c>
      <c r="M125" t="s">
        <v>7104</v>
      </c>
      <c r="N125" t="s">
        <v>7090</v>
      </c>
      <c r="O125" t="s">
        <v>7053</v>
      </c>
      <c r="P125" t="s">
        <v>2121</v>
      </c>
      <c r="Q125" t="s">
        <v>7189</v>
      </c>
      <c r="R125">
        <v>1</v>
      </c>
      <c r="S125" s="11">
        <v>45838.560011574074</v>
      </c>
      <c r="T125" s="11">
        <v>45838.607476851852</v>
      </c>
      <c r="U125">
        <v>68.350000000000009</v>
      </c>
      <c r="V125">
        <v>0</v>
      </c>
      <c r="W125" s="178">
        <f>IFERROR(IF(AKORD[[#This Row],[CZAS]]=1,VLOOKUP(AKORD[[#This Row],[ZAMOWIENIA_SPEC_ID]]&amp;AKORD[[#This Row],[CZYNNOSCI_OPIS]],#REF!,5,FALSE),AKORD[[#This Row],[CZAS]]),1)</f>
        <v>55</v>
      </c>
      <c r="X125" s="178" t="str">
        <f>AKORD[[#This Row],[ZAMOWIENIA_SPEC_ID]]&amp;" "&amp;MID(AKORD[[#This Row],[NAZWA1_WG]],1,30)</f>
        <v xml:space="preserve">161192 GREY I [1]                    </v>
      </c>
      <c r="Y125" s="144">
        <f>AKORD[[#This Row],[DATA]]</f>
        <v>45838</v>
      </c>
      <c r="Z125" s="178" t="str">
        <f>LEFT(AKORD[[#This Row],[KOMISJA]],10)</f>
        <v>161191/GRE</v>
      </c>
      <c r="AA125" s="178">
        <f>WEEKNUM(AKORD[[#This Row],[DZIEN]],2)</f>
        <v>27</v>
      </c>
    </row>
    <row r="126" spans="1:27">
      <c r="A126" s="178" t="str">
        <f>VLOOKUP(AKORD[[#This Row],[NAZWISKO]],IMIE[],2,FALSE)</f>
        <v>T10 KAMIL PERKOWSKI</v>
      </c>
      <c r="B126">
        <v>161191</v>
      </c>
      <c r="C126">
        <v>27</v>
      </c>
      <c r="D126">
        <v>3</v>
      </c>
      <c r="E126">
        <v>55</v>
      </c>
      <c r="F126" s="11">
        <v>45838</v>
      </c>
      <c r="G126" t="s">
        <v>2252</v>
      </c>
      <c r="H126" t="s">
        <v>2166</v>
      </c>
      <c r="I126" t="s">
        <v>2167</v>
      </c>
      <c r="J126" t="s">
        <v>2120</v>
      </c>
      <c r="K126" t="s">
        <v>7089</v>
      </c>
      <c r="L126" t="s">
        <v>7089</v>
      </c>
      <c r="M126" t="s">
        <v>7104</v>
      </c>
      <c r="N126" t="s">
        <v>7090</v>
      </c>
      <c r="O126" t="s">
        <v>7053</v>
      </c>
      <c r="P126" t="s">
        <v>2121</v>
      </c>
      <c r="Q126" t="s">
        <v>7189</v>
      </c>
      <c r="R126">
        <v>1</v>
      </c>
      <c r="S126" s="11">
        <v>45838.559988425928</v>
      </c>
      <c r="T126" s="11">
        <v>45838.607488425929</v>
      </c>
      <c r="U126">
        <v>68.400000000000006</v>
      </c>
      <c r="V126">
        <v>0</v>
      </c>
      <c r="W126" s="178">
        <f>IFERROR(IF(AKORD[[#This Row],[CZAS]]=1,VLOOKUP(AKORD[[#This Row],[ZAMOWIENIA_SPEC_ID]]&amp;AKORD[[#This Row],[CZYNNOSCI_OPIS]],#REF!,5,FALSE),AKORD[[#This Row],[CZAS]]),1)</f>
        <v>55</v>
      </c>
      <c r="X126" s="178" t="str">
        <f>AKORD[[#This Row],[ZAMOWIENIA_SPEC_ID]]&amp;" "&amp;MID(AKORD[[#This Row],[NAZWA1_WG]],1,30)</f>
        <v xml:space="preserve">161191 GREY I [1]                    </v>
      </c>
      <c r="Y126" s="144">
        <f>AKORD[[#This Row],[DATA]]</f>
        <v>45838</v>
      </c>
      <c r="Z126" s="178" t="str">
        <f>LEFT(AKORD[[#This Row],[KOMISJA]],10)</f>
        <v>161191/GRE</v>
      </c>
      <c r="AA126" s="178">
        <f>WEEKNUM(AKORD[[#This Row],[DZIEN]],2)</f>
        <v>27</v>
      </c>
    </row>
    <row r="127" spans="1:27">
      <c r="A127" s="178" t="str">
        <f>VLOOKUP(AKORD[[#This Row],[NAZWISKO]],IMIE[],2,FALSE)</f>
        <v>T01 ROBERT PERKOWSKI</v>
      </c>
      <c r="B127">
        <v>160853</v>
      </c>
      <c r="C127">
        <v>12</v>
      </c>
      <c r="D127">
        <v>3</v>
      </c>
      <c r="E127">
        <v>18</v>
      </c>
      <c r="F127" s="11">
        <v>45838</v>
      </c>
      <c r="G127" t="s">
        <v>2124</v>
      </c>
      <c r="H127" t="s">
        <v>2166</v>
      </c>
      <c r="I127" t="s">
        <v>2167</v>
      </c>
      <c r="J127" t="s">
        <v>2120</v>
      </c>
      <c r="K127" t="s">
        <v>7190</v>
      </c>
      <c r="L127" t="s">
        <v>7190</v>
      </c>
      <c r="M127" t="s">
        <v>7070</v>
      </c>
      <c r="N127" t="s">
        <v>2305</v>
      </c>
      <c r="O127" t="s">
        <v>7053</v>
      </c>
      <c r="P127" t="s">
        <v>2121</v>
      </c>
      <c r="Q127" t="s">
        <v>7191</v>
      </c>
      <c r="R127">
        <v>1</v>
      </c>
      <c r="S127" s="11">
        <v>45838.597962962966</v>
      </c>
      <c r="T127" s="11">
        <v>45838.607662037037</v>
      </c>
      <c r="U127">
        <v>13.966666666666665</v>
      </c>
      <c r="V127">
        <v>0</v>
      </c>
      <c r="W127" s="178">
        <f>IFERROR(IF(AKORD[[#This Row],[CZAS]]=1,VLOOKUP(AKORD[[#This Row],[ZAMOWIENIA_SPEC_ID]]&amp;AKORD[[#This Row],[CZYNNOSCI_OPIS]],#REF!,5,FALSE),AKORD[[#This Row],[CZAS]]),1)</f>
        <v>18</v>
      </c>
      <c r="X127" s="178" t="str">
        <f>AKORD[[#This Row],[ZAMOWIENIA_SPEC_ID]]&amp;" "&amp;MID(AKORD[[#This Row],[NAZWA1_WG]],1,30)</f>
        <v xml:space="preserve">160853 UNO P63x63                    </v>
      </c>
      <c r="Y127" s="144">
        <f>AKORD[[#This Row],[DATA]]</f>
        <v>45838</v>
      </c>
      <c r="Z127" s="178" t="str">
        <f>LEFT(AKORD[[#This Row],[KOMISJA]],10)</f>
        <v>160853/UNO</v>
      </c>
      <c r="AA127" s="178">
        <f>WEEKNUM(AKORD[[#This Row],[DZIEN]],2)</f>
        <v>27</v>
      </c>
    </row>
    <row r="128" spans="1:27">
      <c r="A128" s="178" t="str">
        <f>VLOOKUP(AKORD[[#This Row],[NAZWISKO]],IMIE[],2,FALSE)</f>
        <v>T10 KAMIL PERKOWSKI</v>
      </c>
      <c r="B128">
        <v>161276</v>
      </c>
      <c r="C128">
        <v>27</v>
      </c>
      <c r="D128">
        <v>3</v>
      </c>
      <c r="E128">
        <v>19</v>
      </c>
      <c r="F128" s="11">
        <v>45838</v>
      </c>
      <c r="G128" t="s">
        <v>2252</v>
      </c>
      <c r="H128" t="s">
        <v>2166</v>
      </c>
      <c r="I128" t="s">
        <v>2167</v>
      </c>
      <c r="J128" t="s">
        <v>2120</v>
      </c>
      <c r="K128" t="s">
        <v>7190</v>
      </c>
      <c r="L128" t="s">
        <v>7190</v>
      </c>
      <c r="M128" t="s">
        <v>7104</v>
      </c>
      <c r="N128" t="s">
        <v>2305</v>
      </c>
      <c r="O128" t="s">
        <v>7101</v>
      </c>
      <c r="P128" t="s">
        <v>2121</v>
      </c>
      <c r="Q128" t="s">
        <v>7192</v>
      </c>
      <c r="R128">
        <v>1</v>
      </c>
      <c r="S128" s="11">
        <v>45838.617777777778</v>
      </c>
      <c r="T128" s="11">
        <v>45838.617824074077</v>
      </c>
      <c r="U128">
        <v>6.6666666666666666E-2</v>
      </c>
      <c r="V128">
        <v>0</v>
      </c>
      <c r="W128" s="178">
        <f>IFERROR(IF(AKORD[[#This Row],[CZAS]]=1,VLOOKUP(AKORD[[#This Row],[ZAMOWIENIA_SPEC_ID]]&amp;AKORD[[#This Row],[CZYNNOSCI_OPIS]],#REF!,5,FALSE),AKORD[[#This Row],[CZAS]]),1)</f>
        <v>19</v>
      </c>
      <c r="X128" s="178" t="str">
        <f>AKORD[[#This Row],[ZAMOWIENIA_SPEC_ID]]&amp;" "&amp;MID(AKORD[[#This Row],[NAZWA1_WG]],1,30)</f>
        <v xml:space="preserve">161276 UNO P63x63                    </v>
      </c>
      <c r="Y128" s="144">
        <f>AKORD[[#This Row],[DATA]]</f>
        <v>45838</v>
      </c>
      <c r="Z128" s="178" t="str">
        <f>LEFT(AKORD[[#This Row],[KOMISJA]],10)</f>
        <v>161276/UNO</v>
      </c>
      <c r="AA128" s="178">
        <f>WEEKNUM(AKORD[[#This Row],[DZIEN]],2)</f>
        <v>27</v>
      </c>
    </row>
    <row r="129" spans="1:27">
      <c r="A129" s="178" t="str">
        <f>VLOOKUP(AKORD[[#This Row],[NAZWISKO]],IMIE[],2,FALSE)</f>
        <v>T02 RADOSŁAW KRYSZTOPA</v>
      </c>
      <c r="B129">
        <v>160530</v>
      </c>
      <c r="C129">
        <v>13</v>
      </c>
      <c r="D129">
        <v>3</v>
      </c>
      <c r="E129">
        <v>55</v>
      </c>
      <c r="F129" s="11">
        <v>45838</v>
      </c>
      <c r="G129" t="s">
        <v>2125</v>
      </c>
      <c r="H129" t="s">
        <v>2166</v>
      </c>
      <c r="I129" t="s">
        <v>2167</v>
      </c>
      <c r="J129" t="s">
        <v>2120</v>
      </c>
      <c r="K129" t="s">
        <v>7089</v>
      </c>
      <c r="L129" t="s">
        <v>7089</v>
      </c>
      <c r="M129" t="s">
        <v>7070</v>
      </c>
      <c r="N129" t="s">
        <v>7090</v>
      </c>
      <c r="O129" t="s">
        <v>7053</v>
      </c>
      <c r="P129" t="s">
        <v>2121</v>
      </c>
      <c r="Q129" t="s">
        <v>7193</v>
      </c>
      <c r="R129">
        <v>1</v>
      </c>
      <c r="S129" s="11">
        <v>45838.630358796298</v>
      </c>
      <c r="T129" s="11">
        <v>45838.630393518521</v>
      </c>
      <c r="U129">
        <v>0.05</v>
      </c>
      <c r="V129">
        <v>0</v>
      </c>
      <c r="W129" s="178">
        <f>IFERROR(IF(AKORD[[#This Row],[CZAS]]=1,VLOOKUP(AKORD[[#This Row],[ZAMOWIENIA_SPEC_ID]]&amp;AKORD[[#This Row],[CZYNNOSCI_OPIS]],#REF!,5,FALSE),AKORD[[#This Row],[CZAS]]),1)</f>
        <v>55</v>
      </c>
      <c r="X129" s="178" t="str">
        <f>AKORD[[#This Row],[ZAMOWIENIA_SPEC_ID]]&amp;" "&amp;MID(AKORD[[#This Row],[NAZWA1_WG]],1,30)</f>
        <v xml:space="preserve">160530 GREY I [1]                    </v>
      </c>
      <c r="Y129" s="144">
        <f>AKORD[[#This Row],[DATA]]</f>
        <v>45838</v>
      </c>
      <c r="Z129" s="178" t="str">
        <f>LEFT(AKORD[[#This Row],[KOMISJA]],10)</f>
        <v>160530/GRE</v>
      </c>
      <c r="AA129" s="178">
        <f>WEEKNUM(AKORD[[#This Row],[DZIEN]],2)</f>
        <v>27</v>
      </c>
    </row>
    <row r="130" spans="1:27">
      <c r="A130" s="178" t="str">
        <f>VLOOKUP(AKORD[[#This Row],[NAZWISKO]],IMIE[],2,FALSE)</f>
        <v>T02 RADOSŁAW KRYSZTOPA</v>
      </c>
      <c r="B130">
        <v>160739</v>
      </c>
      <c r="C130">
        <v>13</v>
      </c>
      <c r="D130">
        <v>3</v>
      </c>
      <c r="E130">
        <v>83</v>
      </c>
      <c r="F130" s="11">
        <v>45838</v>
      </c>
      <c r="G130" t="s">
        <v>2125</v>
      </c>
      <c r="H130" t="s">
        <v>2166</v>
      </c>
      <c r="I130" t="s">
        <v>2167</v>
      </c>
      <c r="J130" t="s">
        <v>2120</v>
      </c>
      <c r="K130" t="s">
        <v>1020</v>
      </c>
      <c r="L130" t="s">
        <v>1020</v>
      </c>
      <c r="M130" t="s">
        <v>7070</v>
      </c>
      <c r="N130" t="s">
        <v>847</v>
      </c>
      <c r="O130" t="s">
        <v>181</v>
      </c>
      <c r="P130" t="s">
        <v>2121</v>
      </c>
      <c r="Q130" t="s">
        <v>7194</v>
      </c>
      <c r="R130">
        <v>1</v>
      </c>
      <c r="S130" s="11">
        <v>45838.539560185185</v>
      </c>
      <c r="T130" s="11">
        <v>45838.630439814813</v>
      </c>
      <c r="U130">
        <v>130.86666666666667</v>
      </c>
      <c r="V130">
        <v>0</v>
      </c>
      <c r="W130" s="178">
        <f>IFERROR(IF(AKORD[[#This Row],[CZAS]]=1,VLOOKUP(AKORD[[#This Row],[ZAMOWIENIA_SPEC_ID]]&amp;AKORD[[#This Row],[CZYNNOSCI_OPIS]],#REF!,5,FALSE),AKORD[[#This Row],[CZAS]]),1)</f>
        <v>83</v>
      </c>
      <c r="X130" s="178" t="str">
        <f>AKORD[[#This Row],[ZAMOWIENIA_SPEC_ID]]&amp;" "&amp;MID(AKORD[[#This Row],[NAZWA1_WG]],1,30)</f>
        <v xml:space="preserve">160739 HORIZON A 3,5z]               </v>
      </c>
      <c r="Y130" s="144">
        <f>AKORD[[#This Row],[DATA]]</f>
        <v>45838</v>
      </c>
      <c r="Z130" s="178" t="str">
        <f>LEFT(AKORD[[#This Row],[KOMISJA]],10)</f>
        <v>160738/HOR</v>
      </c>
      <c r="AA130" s="178">
        <f>WEEKNUM(AKORD[[#This Row],[DZIEN]],2)</f>
        <v>27</v>
      </c>
    </row>
    <row r="131" spans="1:27">
      <c r="A131" s="178" t="str">
        <f>VLOOKUP(AKORD[[#This Row],[NAZWISKO]],IMIE[],2,FALSE)</f>
        <v>T02 RADOSŁAW KRYSZTOPA</v>
      </c>
      <c r="B131">
        <v>160738</v>
      </c>
      <c r="C131">
        <v>13</v>
      </c>
      <c r="D131">
        <v>3</v>
      </c>
      <c r="E131">
        <v>101</v>
      </c>
      <c r="F131" s="11">
        <v>45838</v>
      </c>
      <c r="G131" t="s">
        <v>2125</v>
      </c>
      <c r="H131" t="s">
        <v>2166</v>
      </c>
      <c r="I131" t="s">
        <v>2167</v>
      </c>
      <c r="J131" t="s">
        <v>2120</v>
      </c>
      <c r="K131" t="s">
        <v>1023</v>
      </c>
      <c r="L131" t="s">
        <v>1023</v>
      </c>
      <c r="M131" t="s">
        <v>7070</v>
      </c>
      <c r="N131" t="s">
        <v>847</v>
      </c>
      <c r="O131" t="s">
        <v>181</v>
      </c>
      <c r="P131" t="s">
        <v>2121</v>
      </c>
      <c r="Q131" t="s">
        <v>7194</v>
      </c>
      <c r="R131">
        <v>1</v>
      </c>
      <c r="S131" s="11">
        <v>45838.539525462962</v>
      </c>
      <c r="T131" s="11">
        <v>45838.630462962959</v>
      </c>
      <c r="U131">
        <v>130.95000000000002</v>
      </c>
      <c r="V131">
        <v>0</v>
      </c>
      <c r="W131" s="178">
        <f>IFERROR(IF(AKORD[[#This Row],[CZAS]]=1,VLOOKUP(AKORD[[#This Row],[ZAMOWIENIA_SPEC_ID]]&amp;AKORD[[#This Row],[CZYNNOSCI_OPIS]],#REF!,5,FALSE),AKORD[[#This Row],[CZAS]]),1)</f>
        <v>101</v>
      </c>
      <c r="X131" s="178" t="str">
        <f>AKORD[[#This Row],[ZAMOWIENIA_SPEC_ID]]&amp;" "&amp;MID(AKORD[[#This Row],[NAZWA1_WG]],1,30)</f>
        <v xml:space="preserve">160738 HORIZON A [L2Hz               </v>
      </c>
      <c r="Y131" s="144">
        <f>AKORD[[#This Row],[DATA]]</f>
        <v>45838</v>
      </c>
      <c r="Z131" s="178" t="str">
        <f>LEFT(AKORD[[#This Row],[KOMISJA]],10)</f>
        <v>160738/HOR</v>
      </c>
      <c r="AA131" s="178">
        <f>WEEKNUM(AKORD[[#This Row],[DZIEN]],2)</f>
        <v>27</v>
      </c>
    </row>
    <row r="132" spans="1:27">
      <c r="A132" s="178" t="str">
        <f>VLOOKUP(AKORD[[#This Row],[NAZWISKO]],IMIE[],2,FALSE)</f>
        <v>P04 ALEKSANDER</v>
      </c>
      <c r="B132">
        <v>161573</v>
      </c>
      <c r="C132">
        <v>31</v>
      </c>
      <c r="D132">
        <v>14</v>
      </c>
      <c r="E132">
        <v>32</v>
      </c>
      <c r="F132" s="11">
        <v>45838</v>
      </c>
      <c r="G132" t="s">
        <v>2179</v>
      </c>
      <c r="H132" t="s">
        <v>7056</v>
      </c>
      <c r="I132" t="s">
        <v>7057</v>
      </c>
      <c r="J132" t="s">
        <v>7058</v>
      </c>
      <c r="K132" t="s">
        <v>7195</v>
      </c>
      <c r="L132" t="s">
        <v>7195</v>
      </c>
      <c r="M132" t="s">
        <v>7116</v>
      </c>
      <c r="N132" t="s">
        <v>7103</v>
      </c>
      <c r="O132" t="s">
        <v>181</v>
      </c>
      <c r="P132" t="s">
        <v>7059</v>
      </c>
      <c r="Q132" t="s">
        <v>7196</v>
      </c>
      <c r="R132">
        <v>10</v>
      </c>
      <c r="S132" s="11">
        <v>45838.630659722221</v>
      </c>
      <c r="T132" s="11">
        <v>45838.630682870367</v>
      </c>
      <c r="U132">
        <v>3.3333333333333333E-2</v>
      </c>
      <c r="V132">
        <v>0</v>
      </c>
      <c r="W132" s="178">
        <f>IFERROR(IF(AKORD[[#This Row],[CZAS]]=1,VLOOKUP(AKORD[[#This Row],[ZAMOWIENIA_SPEC_ID]]&amp;AKORD[[#This Row],[CZYNNOSCI_OPIS]],#REF!,5,FALSE),AKORD[[#This Row],[CZAS]]),1)</f>
        <v>32</v>
      </c>
      <c r="X132" s="178" t="str">
        <f>AKORD[[#This Row],[ZAMOWIENIA_SPEC_ID]]&amp;" "&amp;MID(AKORD[[#This Row],[NAZWA1_WG]],1,30)</f>
        <v xml:space="preserve">161573 COCO [1o] - STELAŻ NA BIAŁO   </v>
      </c>
      <c r="Y132" s="144">
        <f>AKORD[[#This Row],[DATA]]</f>
        <v>45838</v>
      </c>
      <c r="Z132" s="178" t="str">
        <f>LEFT(AKORD[[#This Row],[KOMISJA]],10)</f>
        <v>161573/COC</v>
      </c>
      <c r="AA132" s="178">
        <f>WEEKNUM(AKORD[[#This Row],[DZIEN]],2)</f>
        <v>27</v>
      </c>
    </row>
    <row r="133" spans="1:27">
      <c r="A133" s="178" t="str">
        <f>VLOOKUP(AKORD[[#This Row],[NAZWISKO]],IMIE[],2,FALSE)</f>
        <v>P04 ALEKSANDER</v>
      </c>
      <c r="B133">
        <v>161573</v>
      </c>
      <c r="C133">
        <v>31</v>
      </c>
      <c r="D133">
        <v>14</v>
      </c>
      <c r="E133">
        <v>32</v>
      </c>
      <c r="F133" s="11">
        <v>45838</v>
      </c>
      <c r="G133" t="s">
        <v>2179</v>
      </c>
      <c r="H133" t="s">
        <v>7056</v>
      </c>
      <c r="I133" t="s">
        <v>7057</v>
      </c>
      <c r="J133" t="s">
        <v>7058</v>
      </c>
      <c r="K133" t="s">
        <v>7195</v>
      </c>
      <c r="L133" t="s">
        <v>7195</v>
      </c>
      <c r="M133" t="s">
        <v>7116</v>
      </c>
      <c r="N133" t="s">
        <v>7103</v>
      </c>
      <c r="O133" t="s">
        <v>181</v>
      </c>
      <c r="P133" t="s">
        <v>7059</v>
      </c>
      <c r="Q133" t="s">
        <v>7196</v>
      </c>
      <c r="R133">
        <v>10</v>
      </c>
      <c r="S133" s="11">
        <v>45838.630659722221</v>
      </c>
      <c r="T133" s="11">
        <v>45838.630682870367</v>
      </c>
      <c r="U133">
        <v>3.3333333333333333E-2</v>
      </c>
      <c r="V133">
        <v>0</v>
      </c>
      <c r="W133" s="178">
        <f>IFERROR(IF(AKORD[[#This Row],[CZAS]]=1,VLOOKUP(AKORD[[#This Row],[ZAMOWIENIA_SPEC_ID]]&amp;AKORD[[#This Row],[CZYNNOSCI_OPIS]],#REF!,5,FALSE),AKORD[[#This Row],[CZAS]]),1)</f>
        <v>32</v>
      </c>
      <c r="X133" s="178" t="str">
        <f>AKORD[[#This Row],[ZAMOWIENIA_SPEC_ID]]&amp;" "&amp;MID(AKORD[[#This Row],[NAZWA1_WG]],1,30)</f>
        <v xml:space="preserve">161573 COCO [1o] - STELAŻ NA BIAŁO   </v>
      </c>
      <c r="Y133" s="144">
        <f>AKORD[[#This Row],[DATA]]</f>
        <v>45838</v>
      </c>
      <c r="Z133" s="178" t="str">
        <f>LEFT(AKORD[[#This Row],[KOMISJA]],10)</f>
        <v>161573/COC</v>
      </c>
      <c r="AA133" s="178">
        <f>WEEKNUM(AKORD[[#This Row],[DZIEN]],2)</f>
        <v>27</v>
      </c>
    </row>
    <row r="134" spans="1:27">
      <c r="A134" s="178" t="str">
        <f>VLOOKUP(AKORD[[#This Row],[NAZWISKO]],IMIE[],2,FALSE)</f>
        <v>P04 ALEKSANDER</v>
      </c>
      <c r="B134">
        <v>161573</v>
      </c>
      <c r="C134">
        <v>31</v>
      </c>
      <c r="D134">
        <v>14</v>
      </c>
      <c r="E134">
        <v>32</v>
      </c>
      <c r="F134" s="11">
        <v>45838</v>
      </c>
      <c r="G134" t="s">
        <v>2179</v>
      </c>
      <c r="H134" t="s">
        <v>7056</v>
      </c>
      <c r="I134" t="s">
        <v>7057</v>
      </c>
      <c r="J134" t="s">
        <v>7058</v>
      </c>
      <c r="K134" t="s">
        <v>7195</v>
      </c>
      <c r="L134" t="s">
        <v>7195</v>
      </c>
      <c r="M134" t="s">
        <v>7116</v>
      </c>
      <c r="N134" t="s">
        <v>7103</v>
      </c>
      <c r="O134" t="s">
        <v>181</v>
      </c>
      <c r="P134" t="s">
        <v>7059</v>
      </c>
      <c r="Q134" t="s">
        <v>7196</v>
      </c>
      <c r="R134">
        <v>10</v>
      </c>
      <c r="S134" s="11">
        <v>45838.630659722221</v>
      </c>
      <c r="T134" s="11">
        <v>45838.630682870367</v>
      </c>
      <c r="U134">
        <v>3.3333333333333333E-2</v>
      </c>
      <c r="V134">
        <v>0</v>
      </c>
      <c r="W134" s="178">
        <f>IFERROR(IF(AKORD[[#This Row],[CZAS]]=1,VLOOKUP(AKORD[[#This Row],[ZAMOWIENIA_SPEC_ID]]&amp;AKORD[[#This Row],[CZYNNOSCI_OPIS]],#REF!,5,FALSE),AKORD[[#This Row],[CZAS]]),1)</f>
        <v>32</v>
      </c>
      <c r="X134" s="178" t="str">
        <f>AKORD[[#This Row],[ZAMOWIENIA_SPEC_ID]]&amp;" "&amp;MID(AKORD[[#This Row],[NAZWA1_WG]],1,30)</f>
        <v xml:space="preserve">161573 COCO [1o] - STELAŻ NA BIAŁO   </v>
      </c>
      <c r="Y134" s="144">
        <f>AKORD[[#This Row],[DATA]]</f>
        <v>45838</v>
      </c>
      <c r="Z134" s="178" t="str">
        <f>LEFT(AKORD[[#This Row],[KOMISJA]],10)</f>
        <v>161573/COC</v>
      </c>
      <c r="AA134" s="178">
        <f>WEEKNUM(AKORD[[#This Row],[DZIEN]],2)</f>
        <v>27</v>
      </c>
    </row>
    <row r="135" spans="1:27">
      <c r="A135" s="178" t="str">
        <f>VLOOKUP(AKORD[[#This Row],[NAZWISKO]],IMIE[],2,FALSE)</f>
        <v>P04 ALEKSANDER</v>
      </c>
      <c r="B135">
        <v>161573</v>
      </c>
      <c r="C135">
        <v>31</v>
      </c>
      <c r="D135">
        <v>14</v>
      </c>
      <c r="E135">
        <v>32</v>
      </c>
      <c r="F135" s="11">
        <v>45838</v>
      </c>
      <c r="G135" t="s">
        <v>2179</v>
      </c>
      <c r="H135" t="s">
        <v>7056</v>
      </c>
      <c r="I135" t="s">
        <v>7057</v>
      </c>
      <c r="J135" t="s">
        <v>7058</v>
      </c>
      <c r="K135" t="s">
        <v>7195</v>
      </c>
      <c r="L135" t="s">
        <v>7195</v>
      </c>
      <c r="M135" t="s">
        <v>7116</v>
      </c>
      <c r="N135" t="s">
        <v>7103</v>
      </c>
      <c r="O135" t="s">
        <v>181</v>
      </c>
      <c r="P135" t="s">
        <v>7059</v>
      </c>
      <c r="Q135" t="s">
        <v>7196</v>
      </c>
      <c r="R135">
        <v>10</v>
      </c>
      <c r="S135" s="11">
        <v>45838.630659722221</v>
      </c>
      <c r="T135" s="11">
        <v>45838.630682870367</v>
      </c>
      <c r="U135">
        <v>3.3333333333333333E-2</v>
      </c>
      <c r="V135">
        <v>0</v>
      </c>
      <c r="W135" s="178">
        <f>IFERROR(IF(AKORD[[#This Row],[CZAS]]=1,VLOOKUP(AKORD[[#This Row],[ZAMOWIENIA_SPEC_ID]]&amp;AKORD[[#This Row],[CZYNNOSCI_OPIS]],#REF!,5,FALSE),AKORD[[#This Row],[CZAS]]),1)</f>
        <v>32</v>
      </c>
      <c r="X135" s="178" t="str">
        <f>AKORD[[#This Row],[ZAMOWIENIA_SPEC_ID]]&amp;" "&amp;MID(AKORD[[#This Row],[NAZWA1_WG]],1,30)</f>
        <v xml:space="preserve">161573 COCO [1o] - STELAŻ NA BIAŁO   </v>
      </c>
      <c r="Y135" s="144">
        <f>AKORD[[#This Row],[DATA]]</f>
        <v>45838</v>
      </c>
      <c r="Z135" s="178" t="str">
        <f>LEFT(AKORD[[#This Row],[KOMISJA]],10)</f>
        <v>161573/COC</v>
      </c>
      <c r="AA135" s="178">
        <f>WEEKNUM(AKORD[[#This Row],[DZIEN]],2)</f>
        <v>27</v>
      </c>
    </row>
    <row r="136" spans="1:27">
      <c r="A136" s="178" t="str">
        <f>VLOOKUP(AKORD[[#This Row],[NAZWISKO]],IMIE[],2,FALSE)</f>
        <v>P04 ALEKSANDER</v>
      </c>
      <c r="B136">
        <v>161573</v>
      </c>
      <c r="C136">
        <v>31</v>
      </c>
      <c r="D136">
        <v>14</v>
      </c>
      <c r="E136">
        <v>32</v>
      </c>
      <c r="F136" s="11">
        <v>45838</v>
      </c>
      <c r="G136" t="s">
        <v>2179</v>
      </c>
      <c r="H136" t="s">
        <v>7056</v>
      </c>
      <c r="I136" t="s">
        <v>7057</v>
      </c>
      <c r="J136" t="s">
        <v>7058</v>
      </c>
      <c r="K136" t="s">
        <v>7195</v>
      </c>
      <c r="L136" t="s">
        <v>7195</v>
      </c>
      <c r="M136" t="s">
        <v>7116</v>
      </c>
      <c r="N136" t="s">
        <v>7103</v>
      </c>
      <c r="O136" t="s">
        <v>181</v>
      </c>
      <c r="P136" t="s">
        <v>7059</v>
      </c>
      <c r="Q136" t="s">
        <v>7196</v>
      </c>
      <c r="R136">
        <v>10</v>
      </c>
      <c r="S136" s="11">
        <v>45838.630659722221</v>
      </c>
      <c r="T136" s="11">
        <v>45838.630682870367</v>
      </c>
      <c r="U136">
        <v>3.3333333333333333E-2</v>
      </c>
      <c r="V136">
        <v>0</v>
      </c>
      <c r="W136" s="178">
        <f>IFERROR(IF(AKORD[[#This Row],[CZAS]]=1,VLOOKUP(AKORD[[#This Row],[ZAMOWIENIA_SPEC_ID]]&amp;AKORD[[#This Row],[CZYNNOSCI_OPIS]],#REF!,5,FALSE),AKORD[[#This Row],[CZAS]]),1)</f>
        <v>32</v>
      </c>
      <c r="X136" s="178" t="str">
        <f>AKORD[[#This Row],[ZAMOWIENIA_SPEC_ID]]&amp;" "&amp;MID(AKORD[[#This Row],[NAZWA1_WG]],1,30)</f>
        <v xml:space="preserve">161573 COCO [1o] - STELAŻ NA BIAŁO   </v>
      </c>
      <c r="Y136" s="144">
        <f>AKORD[[#This Row],[DATA]]</f>
        <v>45838</v>
      </c>
      <c r="Z136" s="178" t="str">
        <f>LEFT(AKORD[[#This Row],[KOMISJA]],10)</f>
        <v>161573/COC</v>
      </c>
      <c r="AA136" s="178">
        <f>WEEKNUM(AKORD[[#This Row],[DZIEN]],2)</f>
        <v>27</v>
      </c>
    </row>
    <row r="137" spans="1:27">
      <c r="A137" s="178" t="str">
        <f>VLOOKUP(AKORD[[#This Row],[NAZWISKO]],IMIE[],2,FALSE)</f>
        <v>P04 ALEKSANDER</v>
      </c>
      <c r="B137">
        <v>161573</v>
      </c>
      <c r="C137">
        <v>31</v>
      </c>
      <c r="D137">
        <v>14</v>
      </c>
      <c r="E137">
        <v>32</v>
      </c>
      <c r="F137" s="11">
        <v>45838</v>
      </c>
      <c r="G137" t="s">
        <v>2179</v>
      </c>
      <c r="H137" t="s">
        <v>7056</v>
      </c>
      <c r="I137" t="s">
        <v>7057</v>
      </c>
      <c r="J137" t="s">
        <v>7058</v>
      </c>
      <c r="K137" t="s">
        <v>7195</v>
      </c>
      <c r="L137" t="s">
        <v>7195</v>
      </c>
      <c r="M137" t="s">
        <v>7116</v>
      </c>
      <c r="N137" t="s">
        <v>7103</v>
      </c>
      <c r="O137" t="s">
        <v>181</v>
      </c>
      <c r="P137" t="s">
        <v>7059</v>
      </c>
      <c r="Q137" t="s">
        <v>7196</v>
      </c>
      <c r="R137">
        <v>10</v>
      </c>
      <c r="S137" s="11">
        <v>45838.630659722221</v>
      </c>
      <c r="T137" s="11">
        <v>45838.630682870367</v>
      </c>
      <c r="U137">
        <v>3.3333333333333333E-2</v>
      </c>
      <c r="V137">
        <v>0</v>
      </c>
      <c r="W137" s="178">
        <f>IFERROR(IF(AKORD[[#This Row],[CZAS]]=1,VLOOKUP(AKORD[[#This Row],[ZAMOWIENIA_SPEC_ID]]&amp;AKORD[[#This Row],[CZYNNOSCI_OPIS]],#REF!,5,FALSE),AKORD[[#This Row],[CZAS]]),1)</f>
        <v>32</v>
      </c>
      <c r="X137" s="178" t="str">
        <f>AKORD[[#This Row],[ZAMOWIENIA_SPEC_ID]]&amp;" "&amp;MID(AKORD[[#This Row],[NAZWA1_WG]],1,30)</f>
        <v xml:space="preserve">161573 COCO [1o] - STELAŻ NA BIAŁO   </v>
      </c>
      <c r="Y137" s="144">
        <f>AKORD[[#This Row],[DATA]]</f>
        <v>45838</v>
      </c>
      <c r="Z137" s="178" t="str">
        <f>LEFT(AKORD[[#This Row],[KOMISJA]],10)</f>
        <v>161573/COC</v>
      </c>
      <c r="AA137" s="178">
        <f>WEEKNUM(AKORD[[#This Row],[DZIEN]],2)</f>
        <v>27</v>
      </c>
    </row>
    <row r="138" spans="1:27">
      <c r="A138" s="178" t="str">
        <f>VLOOKUP(AKORD[[#This Row],[NAZWISKO]],IMIE[],2,FALSE)</f>
        <v>P04 ALEKSANDER</v>
      </c>
      <c r="B138">
        <v>161573</v>
      </c>
      <c r="C138">
        <v>31</v>
      </c>
      <c r="D138">
        <v>14</v>
      </c>
      <c r="E138">
        <v>32</v>
      </c>
      <c r="F138" s="11">
        <v>45838</v>
      </c>
      <c r="G138" t="s">
        <v>2179</v>
      </c>
      <c r="H138" t="s">
        <v>7056</v>
      </c>
      <c r="I138" t="s">
        <v>7057</v>
      </c>
      <c r="J138" t="s">
        <v>7058</v>
      </c>
      <c r="K138" t="s">
        <v>7195</v>
      </c>
      <c r="L138" t="s">
        <v>7195</v>
      </c>
      <c r="M138" t="s">
        <v>7116</v>
      </c>
      <c r="N138" t="s">
        <v>7103</v>
      </c>
      <c r="O138" t="s">
        <v>181</v>
      </c>
      <c r="P138" t="s">
        <v>7059</v>
      </c>
      <c r="Q138" t="s">
        <v>7196</v>
      </c>
      <c r="R138">
        <v>10</v>
      </c>
      <c r="S138" s="11">
        <v>45838.630659722221</v>
      </c>
      <c r="T138" s="11">
        <v>45838.630682870367</v>
      </c>
      <c r="U138">
        <v>3.3333333333333333E-2</v>
      </c>
      <c r="V138">
        <v>0</v>
      </c>
      <c r="W138" s="178">
        <f>IFERROR(IF(AKORD[[#This Row],[CZAS]]=1,VLOOKUP(AKORD[[#This Row],[ZAMOWIENIA_SPEC_ID]]&amp;AKORD[[#This Row],[CZYNNOSCI_OPIS]],#REF!,5,FALSE),AKORD[[#This Row],[CZAS]]),1)</f>
        <v>32</v>
      </c>
      <c r="X138" s="178" t="str">
        <f>AKORD[[#This Row],[ZAMOWIENIA_SPEC_ID]]&amp;" "&amp;MID(AKORD[[#This Row],[NAZWA1_WG]],1,30)</f>
        <v xml:space="preserve">161573 COCO [1o] - STELAŻ NA BIAŁO   </v>
      </c>
      <c r="Y138" s="144">
        <f>AKORD[[#This Row],[DATA]]</f>
        <v>45838</v>
      </c>
      <c r="Z138" s="178" t="str">
        <f>LEFT(AKORD[[#This Row],[KOMISJA]],10)</f>
        <v>161573/COC</v>
      </c>
      <c r="AA138" s="178">
        <f>WEEKNUM(AKORD[[#This Row],[DZIEN]],2)</f>
        <v>27</v>
      </c>
    </row>
    <row r="139" spans="1:27">
      <c r="A139" s="178" t="str">
        <f>VLOOKUP(AKORD[[#This Row],[NAZWISKO]],IMIE[],2,FALSE)</f>
        <v>P04 ALEKSANDER</v>
      </c>
      <c r="B139">
        <v>161573</v>
      </c>
      <c r="C139">
        <v>31</v>
      </c>
      <c r="D139">
        <v>14</v>
      </c>
      <c r="E139">
        <v>32</v>
      </c>
      <c r="F139" s="11">
        <v>45838</v>
      </c>
      <c r="G139" t="s">
        <v>2179</v>
      </c>
      <c r="H139" t="s">
        <v>7056</v>
      </c>
      <c r="I139" t="s">
        <v>7057</v>
      </c>
      <c r="J139" t="s">
        <v>7058</v>
      </c>
      <c r="K139" t="s">
        <v>7195</v>
      </c>
      <c r="L139" t="s">
        <v>7195</v>
      </c>
      <c r="M139" t="s">
        <v>7116</v>
      </c>
      <c r="N139" t="s">
        <v>7103</v>
      </c>
      <c r="O139" t="s">
        <v>181</v>
      </c>
      <c r="P139" t="s">
        <v>7059</v>
      </c>
      <c r="Q139" t="s">
        <v>7196</v>
      </c>
      <c r="R139">
        <v>10</v>
      </c>
      <c r="S139" s="11">
        <v>45838.630659722221</v>
      </c>
      <c r="T139" s="11">
        <v>45838.630682870367</v>
      </c>
      <c r="U139">
        <v>3.3333333333333333E-2</v>
      </c>
      <c r="V139">
        <v>0</v>
      </c>
      <c r="W139" s="178">
        <f>IFERROR(IF(AKORD[[#This Row],[CZAS]]=1,VLOOKUP(AKORD[[#This Row],[ZAMOWIENIA_SPEC_ID]]&amp;AKORD[[#This Row],[CZYNNOSCI_OPIS]],#REF!,5,FALSE),AKORD[[#This Row],[CZAS]]),1)</f>
        <v>32</v>
      </c>
      <c r="X139" s="178" t="str">
        <f>AKORD[[#This Row],[ZAMOWIENIA_SPEC_ID]]&amp;" "&amp;MID(AKORD[[#This Row],[NAZWA1_WG]],1,30)</f>
        <v xml:space="preserve">161573 COCO [1o] - STELAŻ NA BIAŁO   </v>
      </c>
      <c r="Y139" s="144">
        <f>AKORD[[#This Row],[DATA]]</f>
        <v>45838</v>
      </c>
      <c r="Z139" s="178" t="str">
        <f>LEFT(AKORD[[#This Row],[KOMISJA]],10)</f>
        <v>161573/COC</v>
      </c>
      <c r="AA139" s="178">
        <f>WEEKNUM(AKORD[[#This Row],[DZIEN]],2)</f>
        <v>27</v>
      </c>
    </row>
    <row r="140" spans="1:27">
      <c r="A140" s="178" t="str">
        <f>VLOOKUP(AKORD[[#This Row],[NAZWISKO]],IMIE[],2,FALSE)</f>
        <v>P04 ALEKSANDER</v>
      </c>
      <c r="B140">
        <v>161573</v>
      </c>
      <c r="C140">
        <v>31</v>
      </c>
      <c r="D140">
        <v>14</v>
      </c>
      <c r="E140">
        <v>32</v>
      </c>
      <c r="F140" s="11">
        <v>45838</v>
      </c>
      <c r="G140" t="s">
        <v>2179</v>
      </c>
      <c r="H140" t="s">
        <v>7056</v>
      </c>
      <c r="I140" t="s">
        <v>7057</v>
      </c>
      <c r="J140" t="s">
        <v>7058</v>
      </c>
      <c r="K140" t="s">
        <v>7195</v>
      </c>
      <c r="L140" t="s">
        <v>7195</v>
      </c>
      <c r="M140" t="s">
        <v>7116</v>
      </c>
      <c r="N140" t="s">
        <v>7103</v>
      </c>
      <c r="O140" t="s">
        <v>181</v>
      </c>
      <c r="P140" t="s">
        <v>7059</v>
      </c>
      <c r="Q140" t="s">
        <v>7196</v>
      </c>
      <c r="R140">
        <v>10</v>
      </c>
      <c r="S140" s="11">
        <v>45838.630659722221</v>
      </c>
      <c r="T140" s="11">
        <v>45838.630682870367</v>
      </c>
      <c r="U140">
        <v>3.3333333333333333E-2</v>
      </c>
      <c r="V140">
        <v>0</v>
      </c>
      <c r="W140" s="178">
        <f>IFERROR(IF(AKORD[[#This Row],[CZAS]]=1,VLOOKUP(AKORD[[#This Row],[ZAMOWIENIA_SPEC_ID]]&amp;AKORD[[#This Row],[CZYNNOSCI_OPIS]],#REF!,5,FALSE),AKORD[[#This Row],[CZAS]]),1)</f>
        <v>32</v>
      </c>
      <c r="X140" s="178" t="str">
        <f>AKORD[[#This Row],[ZAMOWIENIA_SPEC_ID]]&amp;" "&amp;MID(AKORD[[#This Row],[NAZWA1_WG]],1,30)</f>
        <v xml:space="preserve">161573 COCO [1o] - STELAŻ NA BIAŁO   </v>
      </c>
      <c r="Y140" s="144">
        <f>AKORD[[#This Row],[DATA]]</f>
        <v>45838</v>
      </c>
      <c r="Z140" s="178" t="str">
        <f>LEFT(AKORD[[#This Row],[KOMISJA]],10)</f>
        <v>161573/COC</v>
      </c>
      <c r="AA140" s="178">
        <f>WEEKNUM(AKORD[[#This Row],[DZIEN]],2)</f>
        <v>27</v>
      </c>
    </row>
    <row r="141" spans="1:27">
      <c r="A141" s="178" t="str">
        <f>VLOOKUP(AKORD[[#This Row],[NAZWISKO]],IMIE[],2,FALSE)</f>
        <v>P04 ALEKSANDER</v>
      </c>
      <c r="B141">
        <v>161573</v>
      </c>
      <c r="C141">
        <v>31</v>
      </c>
      <c r="D141">
        <v>14</v>
      </c>
      <c r="E141">
        <v>32</v>
      </c>
      <c r="F141" s="11">
        <v>45838</v>
      </c>
      <c r="G141" t="s">
        <v>2179</v>
      </c>
      <c r="H141" t="s">
        <v>7056</v>
      </c>
      <c r="I141" t="s">
        <v>7057</v>
      </c>
      <c r="J141" t="s">
        <v>7058</v>
      </c>
      <c r="K141" t="s">
        <v>7195</v>
      </c>
      <c r="L141" t="s">
        <v>7195</v>
      </c>
      <c r="M141" t="s">
        <v>7116</v>
      </c>
      <c r="N141" t="s">
        <v>7103</v>
      </c>
      <c r="O141" t="s">
        <v>181</v>
      </c>
      <c r="P141" t="s">
        <v>7059</v>
      </c>
      <c r="Q141" t="s">
        <v>7196</v>
      </c>
      <c r="R141">
        <v>10</v>
      </c>
      <c r="S141" s="11">
        <v>45838.630659722221</v>
      </c>
      <c r="T141" s="11">
        <v>45838.630682870367</v>
      </c>
      <c r="U141">
        <v>3.3333333333333333E-2</v>
      </c>
      <c r="V141">
        <v>0</v>
      </c>
      <c r="W141" s="178">
        <f>IFERROR(IF(AKORD[[#This Row],[CZAS]]=1,VLOOKUP(AKORD[[#This Row],[ZAMOWIENIA_SPEC_ID]]&amp;AKORD[[#This Row],[CZYNNOSCI_OPIS]],#REF!,5,FALSE),AKORD[[#This Row],[CZAS]]),1)</f>
        <v>32</v>
      </c>
      <c r="X141" s="178" t="str">
        <f>AKORD[[#This Row],[ZAMOWIENIA_SPEC_ID]]&amp;" "&amp;MID(AKORD[[#This Row],[NAZWA1_WG]],1,30)</f>
        <v xml:space="preserve">161573 COCO [1o] - STELAŻ NA BIAŁO   </v>
      </c>
      <c r="Y141" s="144">
        <f>AKORD[[#This Row],[DATA]]</f>
        <v>45838</v>
      </c>
      <c r="Z141" s="178" t="str">
        <f>LEFT(AKORD[[#This Row],[KOMISJA]],10)</f>
        <v>161573/COC</v>
      </c>
      <c r="AA141" s="178">
        <f>WEEKNUM(AKORD[[#This Row],[DZIEN]],2)</f>
        <v>27</v>
      </c>
    </row>
    <row r="142" spans="1:27">
      <c r="A142" s="178" t="str">
        <f>VLOOKUP(AKORD[[#This Row],[NAZWISKO]],IMIE[],2,FALSE)</f>
        <v>P04 ALEKSANDER</v>
      </c>
      <c r="B142">
        <v>161576</v>
      </c>
      <c r="C142">
        <v>31</v>
      </c>
      <c r="D142">
        <v>14</v>
      </c>
      <c r="E142">
        <v>42</v>
      </c>
      <c r="F142" s="11">
        <v>45838</v>
      </c>
      <c r="G142" t="s">
        <v>2179</v>
      </c>
      <c r="H142" t="s">
        <v>7056</v>
      </c>
      <c r="I142" t="s">
        <v>7057</v>
      </c>
      <c r="J142" t="s">
        <v>7058</v>
      </c>
      <c r="K142" t="s">
        <v>7133</v>
      </c>
      <c r="L142" t="s">
        <v>7133</v>
      </c>
      <c r="M142" t="s">
        <v>7116</v>
      </c>
      <c r="N142" t="s">
        <v>7103</v>
      </c>
      <c r="O142" t="s">
        <v>181</v>
      </c>
      <c r="P142" t="s">
        <v>7059</v>
      </c>
      <c r="Q142" t="s">
        <v>7197</v>
      </c>
      <c r="R142">
        <v>8</v>
      </c>
      <c r="S142" s="11">
        <v>45838.63113425926</v>
      </c>
      <c r="T142" s="11">
        <v>45838.631157407406</v>
      </c>
      <c r="U142">
        <v>3.3333333333333333E-2</v>
      </c>
      <c r="V142">
        <v>0</v>
      </c>
      <c r="W142" s="178">
        <f>IFERROR(IF(AKORD[[#This Row],[CZAS]]=1,VLOOKUP(AKORD[[#This Row],[ZAMOWIENIA_SPEC_ID]]&amp;AKORD[[#This Row],[CZYNNOSCI_OPIS]],#REF!,5,FALSE),AKORD[[#This Row],[CZAS]]),1)</f>
        <v>42</v>
      </c>
      <c r="X142" s="178" t="str">
        <f>AKORD[[#This Row],[ZAMOWIENIA_SPEC_ID]]&amp;" "&amp;MID(AKORD[[#This Row],[NAZWA1_WG]],1,30)</f>
        <v xml:space="preserve">161576 COCO [1Mo] - STELAŻ NA BIAŁO  </v>
      </c>
      <c r="Y142" s="144">
        <f>AKORD[[#This Row],[DATA]]</f>
        <v>45838</v>
      </c>
      <c r="Z142" s="178" t="str">
        <f>LEFT(AKORD[[#This Row],[KOMISJA]],10)</f>
        <v>161576/COC</v>
      </c>
      <c r="AA142" s="178">
        <f>WEEKNUM(AKORD[[#This Row],[DZIEN]],2)</f>
        <v>27</v>
      </c>
    </row>
    <row r="143" spans="1:27">
      <c r="A143" s="178" t="str">
        <f>VLOOKUP(AKORD[[#This Row],[NAZWISKO]],IMIE[],2,FALSE)</f>
        <v>P04 ALEKSANDER</v>
      </c>
      <c r="B143">
        <v>161576</v>
      </c>
      <c r="C143">
        <v>31</v>
      </c>
      <c r="D143">
        <v>14</v>
      </c>
      <c r="E143">
        <v>42</v>
      </c>
      <c r="F143" s="11">
        <v>45838</v>
      </c>
      <c r="G143" t="s">
        <v>2179</v>
      </c>
      <c r="H143" t="s">
        <v>7056</v>
      </c>
      <c r="I143" t="s">
        <v>7057</v>
      </c>
      <c r="J143" t="s">
        <v>7058</v>
      </c>
      <c r="K143" t="s">
        <v>7133</v>
      </c>
      <c r="L143" t="s">
        <v>7133</v>
      </c>
      <c r="M143" t="s">
        <v>7116</v>
      </c>
      <c r="N143" t="s">
        <v>7103</v>
      </c>
      <c r="O143" t="s">
        <v>181</v>
      </c>
      <c r="P143" t="s">
        <v>7059</v>
      </c>
      <c r="Q143" t="s">
        <v>7197</v>
      </c>
      <c r="R143">
        <v>8</v>
      </c>
      <c r="S143" s="11">
        <v>45838.63113425926</v>
      </c>
      <c r="T143" s="11">
        <v>45838.631157407406</v>
      </c>
      <c r="U143">
        <v>3.3333333333333333E-2</v>
      </c>
      <c r="V143">
        <v>0</v>
      </c>
      <c r="W143" s="178">
        <f>IFERROR(IF(AKORD[[#This Row],[CZAS]]=1,VLOOKUP(AKORD[[#This Row],[ZAMOWIENIA_SPEC_ID]]&amp;AKORD[[#This Row],[CZYNNOSCI_OPIS]],#REF!,5,FALSE),AKORD[[#This Row],[CZAS]]),1)</f>
        <v>42</v>
      </c>
      <c r="X143" s="178" t="str">
        <f>AKORD[[#This Row],[ZAMOWIENIA_SPEC_ID]]&amp;" "&amp;MID(AKORD[[#This Row],[NAZWA1_WG]],1,30)</f>
        <v xml:space="preserve">161576 COCO [1Mo] - STELAŻ NA BIAŁO  </v>
      </c>
      <c r="Y143" s="144">
        <f>AKORD[[#This Row],[DATA]]</f>
        <v>45838</v>
      </c>
      <c r="Z143" s="178" t="str">
        <f>LEFT(AKORD[[#This Row],[KOMISJA]],10)</f>
        <v>161576/COC</v>
      </c>
      <c r="AA143" s="178">
        <f>WEEKNUM(AKORD[[#This Row],[DZIEN]],2)</f>
        <v>27</v>
      </c>
    </row>
    <row r="144" spans="1:27">
      <c r="A144" s="178" t="str">
        <f>VLOOKUP(AKORD[[#This Row],[NAZWISKO]],IMIE[],2,FALSE)</f>
        <v>P04 ALEKSANDER</v>
      </c>
      <c r="B144">
        <v>161576</v>
      </c>
      <c r="C144">
        <v>31</v>
      </c>
      <c r="D144">
        <v>14</v>
      </c>
      <c r="E144">
        <v>42</v>
      </c>
      <c r="F144" s="11">
        <v>45838</v>
      </c>
      <c r="G144" t="s">
        <v>2179</v>
      </c>
      <c r="H144" t="s">
        <v>7056</v>
      </c>
      <c r="I144" t="s">
        <v>7057</v>
      </c>
      <c r="J144" t="s">
        <v>7058</v>
      </c>
      <c r="K144" t="s">
        <v>7133</v>
      </c>
      <c r="L144" t="s">
        <v>7133</v>
      </c>
      <c r="M144" t="s">
        <v>7116</v>
      </c>
      <c r="N144" t="s">
        <v>7103</v>
      </c>
      <c r="O144" t="s">
        <v>181</v>
      </c>
      <c r="P144" t="s">
        <v>7059</v>
      </c>
      <c r="Q144" t="s">
        <v>7197</v>
      </c>
      <c r="R144">
        <v>8</v>
      </c>
      <c r="S144" s="11">
        <v>45838.63113425926</v>
      </c>
      <c r="T144" s="11">
        <v>45838.631157407406</v>
      </c>
      <c r="U144">
        <v>3.3333333333333333E-2</v>
      </c>
      <c r="V144">
        <v>0</v>
      </c>
      <c r="W144" s="178">
        <f>IFERROR(IF(AKORD[[#This Row],[CZAS]]=1,VLOOKUP(AKORD[[#This Row],[ZAMOWIENIA_SPEC_ID]]&amp;AKORD[[#This Row],[CZYNNOSCI_OPIS]],#REF!,5,FALSE),AKORD[[#This Row],[CZAS]]),1)</f>
        <v>42</v>
      </c>
      <c r="X144" s="178" t="str">
        <f>AKORD[[#This Row],[ZAMOWIENIA_SPEC_ID]]&amp;" "&amp;MID(AKORD[[#This Row],[NAZWA1_WG]],1,30)</f>
        <v xml:space="preserve">161576 COCO [1Mo] - STELAŻ NA BIAŁO  </v>
      </c>
      <c r="Y144" s="144">
        <f>AKORD[[#This Row],[DATA]]</f>
        <v>45838</v>
      </c>
      <c r="Z144" s="178" t="str">
        <f>LEFT(AKORD[[#This Row],[KOMISJA]],10)</f>
        <v>161576/COC</v>
      </c>
      <c r="AA144" s="178">
        <f>WEEKNUM(AKORD[[#This Row],[DZIEN]],2)</f>
        <v>27</v>
      </c>
    </row>
    <row r="145" spans="1:27">
      <c r="A145" s="178" t="str">
        <f>VLOOKUP(AKORD[[#This Row],[NAZWISKO]],IMIE[],2,FALSE)</f>
        <v>P04 ALEKSANDER</v>
      </c>
      <c r="B145">
        <v>161576</v>
      </c>
      <c r="C145">
        <v>31</v>
      </c>
      <c r="D145">
        <v>14</v>
      </c>
      <c r="E145">
        <v>42</v>
      </c>
      <c r="F145" s="11">
        <v>45838</v>
      </c>
      <c r="G145" t="s">
        <v>2179</v>
      </c>
      <c r="H145" t="s">
        <v>7056</v>
      </c>
      <c r="I145" t="s">
        <v>7057</v>
      </c>
      <c r="J145" t="s">
        <v>7058</v>
      </c>
      <c r="K145" t="s">
        <v>7133</v>
      </c>
      <c r="L145" t="s">
        <v>7133</v>
      </c>
      <c r="M145" t="s">
        <v>7116</v>
      </c>
      <c r="N145" t="s">
        <v>7103</v>
      </c>
      <c r="O145" t="s">
        <v>181</v>
      </c>
      <c r="P145" t="s">
        <v>7059</v>
      </c>
      <c r="Q145" t="s">
        <v>7197</v>
      </c>
      <c r="R145">
        <v>8</v>
      </c>
      <c r="S145" s="11">
        <v>45838.63113425926</v>
      </c>
      <c r="T145" s="11">
        <v>45838.631157407406</v>
      </c>
      <c r="U145">
        <v>3.3333333333333333E-2</v>
      </c>
      <c r="V145">
        <v>0</v>
      </c>
      <c r="W145" s="178">
        <f>IFERROR(IF(AKORD[[#This Row],[CZAS]]=1,VLOOKUP(AKORD[[#This Row],[ZAMOWIENIA_SPEC_ID]]&amp;AKORD[[#This Row],[CZYNNOSCI_OPIS]],#REF!,5,FALSE),AKORD[[#This Row],[CZAS]]),1)</f>
        <v>42</v>
      </c>
      <c r="X145" s="178" t="str">
        <f>AKORD[[#This Row],[ZAMOWIENIA_SPEC_ID]]&amp;" "&amp;MID(AKORD[[#This Row],[NAZWA1_WG]],1,30)</f>
        <v xml:space="preserve">161576 COCO [1Mo] - STELAŻ NA BIAŁO  </v>
      </c>
      <c r="Y145" s="144">
        <f>AKORD[[#This Row],[DATA]]</f>
        <v>45838</v>
      </c>
      <c r="Z145" s="178" t="str">
        <f>LEFT(AKORD[[#This Row],[KOMISJA]],10)</f>
        <v>161576/COC</v>
      </c>
      <c r="AA145" s="178">
        <f>WEEKNUM(AKORD[[#This Row],[DZIEN]],2)</f>
        <v>27</v>
      </c>
    </row>
    <row r="146" spans="1:27">
      <c r="A146" s="178" t="str">
        <f>VLOOKUP(AKORD[[#This Row],[NAZWISKO]],IMIE[],2,FALSE)</f>
        <v>P04 ALEKSANDER</v>
      </c>
      <c r="B146">
        <v>161576</v>
      </c>
      <c r="C146">
        <v>31</v>
      </c>
      <c r="D146">
        <v>14</v>
      </c>
      <c r="E146">
        <v>42</v>
      </c>
      <c r="F146" s="11">
        <v>45838</v>
      </c>
      <c r="G146" t="s">
        <v>2179</v>
      </c>
      <c r="H146" t="s">
        <v>7056</v>
      </c>
      <c r="I146" t="s">
        <v>7057</v>
      </c>
      <c r="J146" t="s">
        <v>7058</v>
      </c>
      <c r="K146" t="s">
        <v>7133</v>
      </c>
      <c r="L146" t="s">
        <v>7133</v>
      </c>
      <c r="M146" t="s">
        <v>7116</v>
      </c>
      <c r="N146" t="s">
        <v>7103</v>
      </c>
      <c r="O146" t="s">
        <v>181</v>
      </c>
      <c r="P146" t="s">
        <v>7059</v>
      </c>
      <c r="Q146" t="s">
        <v>7197</v>
      </c>
      <c r="R146">
        <v>8</v>
      </c>
      <c r="S146" s="11">
        <v>45838.63113425926</v>
      </c>
      <c r="T146" s="11">
        <v>45838.631157407406</v>
      </c>
      <c r="U146">
        <v>3.3333333333333333E-2</v>
      </c>
      <c r="V146">
        <v>0</v>
      </c>
      <c r="W146" s="178">
        <f>IFERROR(IF(AKORD[[#This Row],[CZAS]]=1,VLOOKUP(AKORD[[#This Row],[ZAMOWIENIA_SPEC_ID]]&amp;AKORD[[#This Row],[CZYNNOSCI_OPIS]],#REF!,5,FALSE),AKORD[[#This Row],[CZAS]]),1)</f>
        <v>42</v>
      </c>
      <c r="X146" s="178" t="str">
        <f>AKORD[[#This Row],[ZAMOWIENIA_SPEC_ID]]&amp;" "&amp;MID(AKORD[[#This Row],[NAZWA1_WG]],1,30)</f>
        <v xml:space="preserve">161576 COCO [1Mo] - STELAŻ NA BIAŁO  </v>
      </c>
      <c r="Y146" s="144">
        <f>AKORD[[#This Row],[DATA]]</f>
        <v>45838</v>
      </c>
      <c r="Z146" s="178" t="str">
        <f>LEFT(AKORD[[#This Row],[KOMISJA]],10)</f>
        <v>161576/COC</v>
      </c>
      <c r="AA146" s="178">
        <f>WEEKNUM(AKORD[[#This Row],[DZIEN]],2)</f>
        <v>27</v>
      </c>
    </row>
    <row r="147" spans="1:27">
      <c r="A147" s="178" t="str">
        <f>VLOOKUP(AKORD[[#This Row],[NAZWISKO]],IMIE[],2,FALSE)</f>
        <v>P04 ALEKSANDER</v>
      </c>
      <c r="B147">
        <v>161576</v>
      </c>
      <c r="C147">
        <v>31</v>
      </c>
      <c r="D147">
        <v>14</v>
      </c>
      <c r="E147">
        <v>42</v>
      </c>
      <c r="F147" s="11">
        <v>45838</v>
      </c>
      <c r="G147" t="s">
        <v>2179</v>
      </c>
      <c r="H147" t="s">
        <v>7056</v>
      </c>
      <c r="I147" t="s">
        <v>7057</v>
      </c>
      <c r="J147" t="s">
        <v>7058</v>
      </c>
      <c r="K147" t="s">
        <v>7133</v>
      </c>
      <c r="L147" t="s">
        <v>7133</v>
      </c>
      <c r="M147" t="s">
        <v>7116</v>
      </c>
      <c r="N147" t="s">
        <v>7103</v>
      </c>
      <c r="O147" t="s">
        <v>181</v>
      </c>
      <c r="P147" t="s">
        <v>7059</v>
      </c>
      <c r="Q147" t="s">
        <v>7197</v>
      </c>
      <c r="R147">
        <v>8</v>
      </c>
      <c r="S147" s="11">
        <v>45838.63113425926</v>
      </c>
      <c r="T147" s="11">
        <v>45838.631157407406</v>
      </c>
      <c r="U147">
        <v>3.3333333333333333E-2</v>
      </c>
      <c r="V147">
        <v>0</v>
      </c>
      <c r="W147" s="178">
        <f>IFERROR(IF(AKORD[[#This Row],[CZAS]]=1,VLOOKUP(AKORD[[#This Row],[ZAMOWIENIA_SPEC_ID]]&amp;AKORD[[#This Row],[CZYNNOSCI_OPIS]],#REF!,5,FALSE),AKORD[[#This Row],[CZAS]]),1)</f>
        <v>42</v>
      </c>
      <c r="X147" s="178" t="str">
        <f>AKORD[[#This Row],[ZAMOWIENIA_SPEC_ID]]&amp;" "&amp;MID(AKORD[[#This Row],[NAZWA1_WG]],1,30)</f>
        <v xml:space="preserve">161576 COCO [1Mo] - STELAŻ NA BIAŁO  </v>
      </c>
      <c r="Y147" s="144">
        <f>AKORD[[#This Row],[DATA]]</f>
        <v>45838</v>
      </c>
      <c r="Z147" s="178" t="str">
        <f>LEFT(AKORD[[#This Row],[KOMISJA]],10)</f>
        <v>161576/COC</v>
      </c>
      <c r="AA147" s="178">
        <f>WEEKNUM(AKORD[[#This Row],[DZIEN]],2)</f>
        <v>27</v>
      </c>
    </row>
    <row r="148" spans="1:27">
      <c r="A148" s="178" t="str">
        <f>VLOOKUP(AKORD[[#This Row],[NAZWISKO]],IMIE[],2,FALSE)</f>
        <v>P04 ALEKSANDER</v>
      </c>
      <c r="B148">
        <v>161576</v>
      </c>
      <c r="C148">
        <v>31</v>
      </c>
      <c r="D148">
        <v>14</v>
      </c>
      <c r="E148">
        <v>42</v>
      </c>
      <c r="F148" s="11">
        <v>45838</v>
      </c>
      <c r="G148" t="s">
        <v>2179</v>
      </c>
      <c r="H148" t="s">
        <v>7056</v>
      </c>
      <c r="I148" t="s">
        <v>7057</v>
      </c>
      <c r="J148" t="s">
        <v>7058</v>
      </c>
      <c r="K148" t="s">
        <v>7133</v>
      </c>
      <c r="L148" t="s">
        <v>7133</v>
      </c>
      <c r="M148" t="s">
        <v>7116</v>
      </c>
      <c r="N148" t="s">
        <v>7103</v>
      </c>
      <c r="O148" t="s">
        <v>181</v>
      </c>
      <c r="P148" t="s">
        <v>7059</v>
      </c>
      <c r="Q148" t="s">
        <v>7197</v>
      </c>
      <c r="R148">
        <v>8</v>
      </c>
      <c r="S148" s="11">
        <v>45838.63113425926</v>
      </c>
      <c r="T148" s="11">
        <v>45838.631157407406</v>
      </c>
      <c r="U148">
        <v>3.3333333333333333E-2</v>
      </c>
      <c r="V148">
        <v>0</v>
      </c>
      <c r="W148" s="178">
        <f>IFERROR(IF(AKORD[[#This Row],[CZAS]]=1,VLOOKUP(AKORD[[#This Row],[ZAMOWIENIA_SPEC_ID]]&amp;AKORD[[#This Row],[CZYNNOSCI_OPIS]],#REF!,5,FALSE),AKORD[[#This Row],[CZAS]]),1)</f>
        <v>42</v>
      </c>
      <c r="X148" s="178" t="str">
        <f>AKORD[[#This Row],[ZAMOWIENIA_SPEC_ID]]&amp;" "&amp;MID(AKORD[[#This Row],[NAZWA1_WG]],1,30)</f>
        <v xml:space="preserve">161576 COCO [1Mo] - STELAŻ NA BIAŁO  </v>
      </c>
      <c r="Y148" s="144">
        <f>AKORD[[#This Row],[DATA]]</f>
        <v>45838</v>
      </c>
      <c r="Z148" s="178" t="str">
        <f>LEFT(AKORD[[#This Row],[KOMISJA]],10)</f>
        <v>161576/COC</v>
      </c>
      <c r="AA148" s="178">
        <f>WEEKNUM(AKORD[[#This Row],[DZIEN]],2)</f>
        <v>27</v>
      </c>
    </row>
    <row r="149" spans="1:27">
      <c r="A149" s="178" t="str">
        <f>VLOOKUP(AKORD[[#This Row],[NAZWISKO]],IMIE[],2,FALSE)</f>
        <v>P04 ALEKSANDER</v>
      </c>
      <c r="B149">
        <v>161576</v>
      </c>
      <c r="C149">
        <v>31</v>
      </c>
      <c r="D149">
        <v>14</v>
      </c>
      <c r="E149">
        <v>42</v>
      </c>
      <c r="F149" s="11">
        <v>45838</v>
      </c>
      <c r="G149" t="s">
        <v>2179</v>
      </c>
      <c r="H149" t="s">
        <v>7056</v>
      </c>
      <c r="I149" t="s">
        <v>7057</v>
      </c>
      <c r="J149" t="s">
        <v>7058</v>
      </c>
      <c r="K149" t="s">
        <v>7133</v>
      </c>
      <c r="L149" t="s">
        <v>7133</v>
      </c>
      <c r="M149" t="s">
        <v>7116</v>
      </c>
      <c r="N149" t="s">
        <v>7103</v>
      </c>
      <c r="O149" t="s">
        <v>181</v>
      </c>
      <c r="P149" t="s">
        <v>7059</v>
      </c>
      <c r="Q149" t="s">
        <v>7197</v>
      </c>
      <c r="R149">
        <v>8</v>
      </c>
      <c r="S149" s="11">
        <v>45838.63113425926</v>
      </c>
      <c r="T149" s="11">
        <v>45838.631157407406</v>
      </c>
      <c r="U149">
        <v>3.3333333333333333E-2</v>
      </c>
      <c r="V149">
        <v>0</v>
      </c>
      <c r="W149" s="178">
        <f>IFERROR(IF(AKORD[[#This Row],[CZAS]]=1,VLOOKUP(AKORD[[#This Row],[ZAMOWIENIA_SPEC_ID]]&amp;AKORD[[#This Row],[CZYNNOSCI_OPIS]],#REF!,5,FALSE),AKORD[[#This Row],[CZAS]]),1)</f>
        <v>42</v>
      </c>
      <c r="X149" s="178" t="str">
        <f>AKORD[[#This Row],[ZAMOWIENIA_SPEC_ID]]&amp;" "&amp;MID(AKORD[[#This Row],[NAZWA1_WG]],1,30)</f>
        <v xml:space="preserve">161576 COCO [1Mo] - STELAŻ NA BIAŁO  </v>
      </c>
      <c r="Y149" s="144">
        <f>AKORD[[#This Row],[DATA]]</f>
        <v>45838</v>
      </c>
      <c r="Z149" s="178" t="str">
        <f>LEFT(AKORD[[#This Row],[KOMISJA]],10)</f>
        <v>161576/COC</v>
      </c>
      <c r="AA149" s="178">
        <f>WEEKNUM(AKORD[[#This Row],[DZIEN]],2)</f>
        <v>27</v>
      </c>
    </row>
    <row r="150" spans="1:27">
      <c r="A150" s="178" t="str">
        <f>VLOOKUP(AKORD[[#This Row],[NAZWISKO]],IMIE[],2,FALSE)</f>
        <v>T04 DOMINIK FASZCZA</v>
      </c>
      <c r="B150">
        <v>160539</v>
      </c>
      <c r="C150">
        <v>16</v>
      </c>
      <c r="D150">
        <v>3</v>
      </c>
      <c r="E150">
        <v>50</v>
      </c>
      <c r="F150" s="11">
        <v>45838</v>
      </c>
      <c r="G150" t="s">
        <v>2122</v>
      </c>
      <c r="H150" t="s">
        <v>2166</v>
      </c>
      <c r="I150" t="s">
        <v>2167</v>
      </c>
      <c r="J150" t="s">
        <v>2120</v>
      </c>
      <c r="K150" t="s">
        <v>7198</v>
      </c>
      <c r="L150" t="s">
        <v>7198</v>
      </c>
      <c r="M150" t="s">
        <v>7070</v>
      </c>
      <c r="N150" t="s">
        <v>7097</v>
      </c>
      <c r="O150" t="s">
        <v>7101</v>
      </c>
      <c r="P150" t="s">
        <v>2121</v>
      </c>
      <c r="Q150" t="s">
        <v>7199</v>
      </c>
      <c r="R150">
        <v>1</v>
      </c>
      <c r="S150" s="11">
        <v>45838.447974537034</v>
      </c>
      <c r="T150" s="11">
        <v>45838.634976851848</v>
      </c>
      <c r="U150">
        <v>269.2833333333333</v>
      </c>
      <c r="V150">
        <v>0</v>
      </c>
      <c r="W150" s="178">
        <f>IFERROR(IF(AKORD[[#This Row],[CZAS]]=1,VLOOKUP(AKORD[[#This Row],[ZAMOWIENIA_SPEC_ID]]&amp;AKORD[[#This Row],[CZYNNOSCI_OPIS]],#REF!,5,FALSE),AKORD[[#This Row],[CZAS]]),1)</f>
        <v>50</v>
      </c>
      <c r="X150" s="178" t="str">
        <f>AKORD[[#This Row],[ZAMOWIENIA_SPEC_ID]]&amp;" "&amp;MID(AKORD[[#This Row],[NAZWA1_WG]],1,30)</f>
        <v xml:space="preserve">160539 LENOX [1H]                    </v>
      </c>
      <c r="Y150" s="144">
        <f>AKORD[[#This Row],[DATA]]</f>
        <v>45838</v>
      </c>
      <c r="Z150" s="178" t="str">
        <f>LEFT(AKORD[[#This Row],[KOMISJA]],10)</f>
        <v>160536/LEN</v>
      </c>
      <c r="AA150" s="178">
        <f>WEEKNUM(AKORD[[#This Row],[DZIEN]],2)</f>
        <v>27</v>
      </c>
    </row>
    <row r="151" spans="1:27">
      <c r="A151" s="178" t="str">
        <f>VLOOKUP(AKORD[[#This Row],[NAZWISKO]],IMIE[],2,FALSE)</f>
        <v>T04 DOMINIK FASZCZA</v>
      </c>
      <c r="B151">
        <v>160538</v>
      </c>
      <c r="C151">
        <v>16</v>
      </c>
      <c r="D151">
        <v>3</v>
      </c>
      <c r="E151">
        <v>50</v>
      </c>
      <c r="F151" s="11">
        <v>45838</v>
      </c>
      <c r="G151" t="s">
        <v>2122</v>
      </c>
      <c r="H151" t="s">
        <v>2166</v>
      </c>
      <c r="I151" t="s">
        <v>2167</v>
      </c>
      <c r="J151" t="s">
        <v>2120</v>
      </c>
      <c r="K151" t="s">
        <v>7198</v>
      </c>
      <c r="L151" t="s">
        <v>7198</v>
      </c>
      <c r="M151" t="s">
        <v>7070</v>
      </c>
      <c r="N151" t="s">
        <v>7097</v>
      </c>
      <c r="O151" t="s">
        <v>7101</v>
      </c>
      <c r="P151" t="s">
        <v>2121</v>
      </c>
      <c r="Q151" t="s">
        <v>7199</v>
      </c>
      <c r="R151">
        <v>1</v>
      </c>
      <c r="S151" s="11">
        <v>45838.447951388887</v>
      </c>
      <c r="T151" s="11">
        <v>45838.635011574072</v>
      </c>
      <c r="U151">
        <v>269.36666666666667</v>
      </c>
      <c r="V151">
        <v>0</v>
      </c>
      <c r="W151" s="178">
        <f>IFERROR(IF(AKORD[[#This Row],[CZAS]]=1,VLOOKUP(AKORD[[#This Row],[ZAMOWIENIA_SPEC_ID]]&amp;AKORD[[#This Row],[CZYNNOSCI_OPIS]],#REF!,5,FALSE),AKORD[[#This Row],[CZAS]]),1)</f>
        <v>50</v>
      </c>
      <c r="X151" s="178" t="str">
        <f>AKORD[[#This Row],[ZAMOWIENIA_SPEC_ID]]&amp;" "&amp;MID(AKORD[[#This Row],[NAZWA1_WG]],1,30)</f>
        <v xml:space="preserve">160538 LENOX [1H]                    </v>
      </c>
      <c r="Y151" s="144">
        <f>AKORD[[#This Row],[DATA]]</f>
        <v>45838</v>
      </c>
      <c r="Z151" s="178" t="str">
        <f>LEFT(AKORD[[#This Row],[KOMISJA]],10)</f>
        <v>160536/LEN</v>
      </c>
      <c r="AA151" s="178">
        <f>WEEKNUM(AKORD[[#This Row],[DZIEN]],2)</f>
        <v>27</v>
      </c>
    </row>
    <row r="152" spans="1:27">
      <c r="A152" s="178" t="str">
        <f>VLOOKUP(AKORD[[#This Row],[NAZWISKO]],IMIE[],2,FALSE)</f>
        <v>T04 DOMINIK FASZCZA</v>
      </c>
      <c r="B152">
        <v>160537</v>
      </c>
      <c r="C152">
        <v>16</v>
      </c>
      <c r="D152">
        <v>3</v>
      </c>
      <c r="E152">
        <v>50</v>
      </c>
      <c r="F152" s="11">
        <v>45838</v>
      </c>
      <c r="G152" t="s">
        <v>2122</v>
      </c>
      <c r="H152" t="s">
        <v>2166</v>
      </c>
      <c r="I152" t="s">
        <v>2167</v>
      </c>
      <c r="J152" t="s">
        <v>2120</v>
      </c>
      <c r="K152" t="s">
        <v>7198</v>
      </c>
      <c r="L152" t="s">
        <v>7198</v>
      </c>
      <c r="M152" t="s">
        <v>7070</v>
      </c>
      <c r="N152" t="s">
        <v>7097</v>
      </c>
      <c r="O152" t="s">
        <v>7101</v>
      </c>
      <c r="P152" t="s">
        <v>2121</v>
      </c>
      <c r="Q152" t="s">
        <v>7199</v>
      </c>
      <c r="R152">
        <v>1</v>
      </c>
      <c r="S152" s="11">
        <v>45838.447928240741</v>
      </c>
      <c r="T152" s="11">
        <v>45838.635034722225</v>
      </c>
      <c r="U152">
        <v>269.43333333333334</v>
      </c>
      <c r="V152">
        <v>0</v>
      </c>
      <c r="W152" s="178">
        <f>IFERROR(IF(AKORD[[#This Row],[CZAS]]=1,VLOOKUP(AKORD[[#This Row],[ZAMOWIENIA_SPEC_ID]]&amp;AKORD[[#This Row],[CZYNNOSCI_OPIS]],#REF!,5,FALSE),AKORD[[#This Row],[CZAS]]),1)</f>
        <v>50</v>
      </c>
      <c r="X152" s="178" t="str">
        <f>AKORD[[#This Row],[ZAMOWIENIA_SPEC_ID]]&amp;" "&amp;MID(AKORD[[#This Row],[NAZWA1_WG]],1,30)</f>
        <v xml:space="preserve">160537 LENOX [1H]                    </v>
      </c>
      <c r="Y152" s="144">
        <f>AKORD[[#This Row],[DATA]]</f>
        <v>45838</v>
      </c>
      <c r="Z152" s="178" t="str">
        <f>LEFT(AKORD[[#This Row],[KOMISJA]],10)</f>
        <v>160536/LEN</v>
      </c>
      <c r="AA152" s="178">
        <f>WEEKNUM(AKORD[[#This Row],[DZIEN]],2)</f>
        <v>27</v>
      </c>
    </row>
    <row r="153" spans="1:27">
      <c r="A153" s="178" t="str">
        <f>VLOOKUP(AKORD[[#This Row],[NAZWISKO]],IMIE[],2,FALSE)</f>
        <v>T04 DOMINIK FASZCZA</v>
      </c>
      <c r="B153">
        <v>160536</v>
      </c>
      <c r="C153">
        <v>16</v>
      </c>
      <c r="D153">
        <v>3</v>
      </c>
      <c r="E153">
        <v>50</v>
      </c>
      <c r="F153" s="11">
        <v>45838</v>
      </c>
      <c r="G153" t="s">
        <v>2122</v>
      </c>
      <c r="H153" t="s">
        <v>2166</v>
      </c>
      <c r="I153" t="s">
        <v>2167</v>
      </c>
      <c r="J153" t="s">
        <v>2120</v>
      </c>
      <c r="K153" t="s">
        <v>7198</v>
      </c>
      <c r="L153" t="s">
        <v>7198</v>
      </c>
      <c r="M153" t="s">
        <v>7070</v>
      </c>
      <c r="N153" t="s">
        <v>7097</v>
      </c>
      <c r="O153" t="s">
        <v>7101</v>
      </c>
      <c r="P153" t="s">
        <v>2121</v>
      </c>
      <c r="Q153" t="s">
        <v>7199</v>
      </c>
      <c r="R153">
        <v>1</v>
      </c>
      <c r="S153" s="11">
        <v>45838.447916666664</v>
      </c>
      <c r="T153" s="11">
        <v>45838.635057870371</v>
      </c>
      <c r="U153">
        <v>269.48333333333335</v>
      </c>
      <c r="V153">
        <v>0</v>
      </c>
      <c r="W153" s="178">
        <f>IFERROR(IF(AKORD[[#This Row],[CZAS]]=1,VLOOKUP(AKORD[[#This Row],[ZAMOWIENIA_SPEC_ID]]&amp;AKORD[[#This Row],[CZYNNOSCI_OPIS]],#REF!,5,FALSE),AKORD[[#This Row],[CZAS]]),1)</f>
        <v>50</v>
      </c>
      <c r="X153" s="178" t="str">
        <f>AKORD[[#This Row],[ZAMOWIENIA_SPEC_ID]]&amp;" "&amp;MID(AKORD[[#This Row],[NAZWA1_WG]],1,30)</f>
        <v xml:space="preserve">160536 LENOX [1H]                    </v>
      </c>
      <c r="Y153" s="144">
        <f>AKORD[[#This Row],[DATA]]</f>
        <v>45838</v>
      </c>
      <c r="Z153" s="178" t="str">
        <f>LEFT(AKORD[[#This Row],[KOMISJA]],10)</f>
        <v>160536/LEN</v>
      </c>
      <c r="AA153" s="178">
        <f>WEEKNUM(AKORD[[#This Row],[DZIEN]],2)</f>
        <v>27</v>
      </c>
    </row>
    <row r="154" spans="1:27">
      <c r="A154" s="178" t="str">
        <f>VLOOKUP(AKORD[[#This Row],[NAZWISKO]],IMIE[],2,FALSE)</f>
        <v>T04 DOMINIK FASZCZA</v>
      </c>
      <c r="B154">
        <v>160540</v>
      </c>
      <c r="C154">
        <v>16</v>
      </c>
      <c r="D154">
        <v>3</v>
      </c>
      <c r="E154">
        <v>50</v>
      </c>
      <c r="F154" s="11">
        <v>45838</v>
      </c>
      <c r="G154" t="s">
        <v>2122</v>
      </c>
      <c r="H154" t="s">
        <v>2166</v>
      </c>
      <c r="I154" t="s">
        <v>2167</v>
      </c>
      <c r="J154" t="s">
        <v>2120</v>
      </c>
      <c r="K154" t="s">
        <v>7198</v>
      </c>
      <c r="L154" t="s">
        <v>7198</v>
      </c>
      <c r="M154" t="s">
        <v>7070</v>
      </c>
      <c r="N154" t="s">
        <v>7097</v>
      </c>
      <c r="O154" t="s">
        <v>7101</v>
      </c>
      <c r="P154" t="s">
        <v>2121</v>
      </c>
      <c r="Q154" t="s">
        <v>7199</v>
      </c>
      <c r="R154">
        <v>1</v>
      </c>
      <c r="S154" s="11">
        <v>45838.447997685187</v>
      </c>
      <c r="T154" s="11">
        <v>45838.635150462964</v>
      </c>
      <c r="U154">
        <v>269.5</v>
      </c>
      <c r="V154">
        <v>0</v>
      </c>
      <c r="W154" s="178">
        <f>IFERROR(IF(AKORD[[#This Row],[CZAS]]=1,VLOOKUP(AKORD[[#This Row],[ZAMOWIENIA_SPEC_ID]]&amp;AKORD[[#This Row],[CZYNNOSCI_OPIS]],#REF!,5,FALSE),AKORD[[#This Row],[CZAS]]),1)</f>
        <v>50</v>
      </c>
      <c r="X154" s="178" t="str">
        <f>AKORD[[#This Row],[ZAMOWIENIA_SPEC_ID]]&amp;" "&amp;MID(AKORD[[#This Row],[NAZWA1_WG]],1,30)</f>
        <v xml:space="preserve">160540 LENOX [1H]                    </v>
      </c>
      <c r="Y154" s="144">
        <f>AKORD[[#This Row],[DATA]]</f>
        <v>45838</v>
      </c>
      <c r="Z154" s="178" t="str">
        <f>LEFT(AKORD[[#This Row],[KOMISJA]],10)</f>
        <v>160536/LEN</v>
      </c>
      <c r="AA154" s="178">
        <f>WEEKNUM(AKORD[[#This Row],[DZIEN]],2)</f>
        <v>27</v>
      </c>
    </row>
    <row r="155" spans="1:27">
      <c r="A155" s="178" t="str">
        <f>VLOOKUP(AKORD[[#This Row],[NAZWISKO]],IMIE[],2,FALSE)</f>
        <v>T04 DOMINIK FASZCZA</v>
      </c>
      <c r="B155">
        <v>160541</v>
      </c>
      <c r="C155">
        <v>16</v>
      </c>
      <c r="D155">
        <v>3</v>
      </c>
      <c r="E155">
        <v>50</v>
      </c>
      <c r="F155" s="11">
        <v>45838</v>
      </c>
      <c r="G155" t="s">
        <v>2122</v>
      </c>
      <c r="H155" t="s">
        <v>2166</v>
      </c>
      <c r="I155" t="s">
        <v>2167</v>
      </c>
      <c r="J155" t="s">
        <v>2120</v>
      </c>
      <c r="K155" t="s">
        <v>7198</v>
      </c>
      <c r="L155" t="s">
        <v>7198</v>
      </c>
      <c r="M155" t="s">
        <v>7070</v>
      </c>
      <c r="N155" t="s">
        <v>7097</v>
      </c>
      <c r="O155" t="s">
        <v>7101</v>
      </c>
      <c r="P155" t="s">
        <v>2121</v>
      </c>
      <c r="Q155" t="s">
        <v>7199</v>
      </c>
      <c r="R155">
        <v>1</v>
      </c>
      <c r="S155" s="11">
        <v>45838.44804398148</v>
      </c>
      <c r="T155" s="11">
        <v>45838.635208333333</v>
      </c>
      <c r="U155">
        <v>269.51666666666665</v>
      </c>
      <c r="V155">
        <v>0</v>
      </c>
      <c r="W155" s="178">
        <f>IFERROR(IF(AKORD[[#This Row],[CZAS]]=1,VLOOKUP(AKORD[[#This Row],[ZAMOWIENIA_SPEC_ID]]&amp;AKORD[[#This Row],[CZYNNOSCI_OPIS]],#REF!,5,FALSE),AKORD[[#This Row],[CZAS]]),1)</f>
        <v>50</v>
      </c>
      <c r="X155" s="178" t="str">
        <f>AKORD[[#This Row],[ZAMOWIENIA_SPEC_ID]]&amp;" "&amp;MID(AKORD[[#This Row],[NAZWA1_WG]],1,30)</f>
        <v xml:space="preserve">160541 LENOX [1H]                    </v>
      </c>
      <c r="Y155" s="144">
        <f>AKORD[[#This Row],[DATA]]</f>
        <v>45838</v>
      </c>
      <c r="Z155" s="178" t="str">
        <f>LEFT(AKORD[[#This Row],[KOMISJA]],10)</f>
        <v>160536/LEN</v>
      </c>
      <c r="AA155" s="178">
        <f>WEEKNUM(AKORD[[#This Row],[DZIEN]],2)</f>
        <v>27</v>
      </c>
    </row>
    <row r="156" spans="1:27">
      <c r="A156" s="178" t="str">
        <f>VLOOKUP(AKORD[[#This Row],[NAZWISKO]],IMIE[],2,FALSE)</f>
        <v>P06 VALERY</v>
      </c>
      <c r="B156">
        <v>161485</v>
      </c>
      <c r="C156">
        <v>33</v>
      </c>
      <c r="D156">
        <v>14</v>
      </c>
      <c r="E156">
        <v>69</v>
      </c>
      <c r="F156" s="11">
        <v>45838</v>
      </c>
      <c r="G156" t="s">
        <v>2180</v>
      </c>
      <c r="H156" t="s">
        <v>7056</v>
      </c>
      <c r="I156" t="s">
        <v>7057</v>
      </c>
      <c r="J156" t="s">
        <v>7058</v>
      </c>
      <c r="K156" t="s">
        <v>7135</v>
      </c>
      <c r="L156" t="s">
        <v>7136</v>
      </c>
      <c r="M156" t="s">
        <v>7119</v>
      </c>
      <c r="N156" t="s">
        <v>7120</v>
      </c>
      <c r="O156" t="s">
        <v>181</v>
      </c>
      <c r="P156" t="s">
        <v>7059</v>
      </c>
      <c r="Q156" t="s">
        <v>7200</v>
      </c>
      <c r="R156">
        <v>1</v>
      </c>
      <c r="S156" s="11">
        <v>45838.636828703704</v>
      </c>
      <c r="T156" s="11">
        <v>45838.636840277781</v>
      </c>
      <c r="U156">
        <v>1.6666666666666666E-2</v>
      </c>
      <c r="V156">
        <v>0</v>
      </c>
      <c r="W156" s="178">
        <f>IFERROR(IF(AKORD[[#This Row],[CZAS]]=1,VLOOKUP(AKORD[[#This Row],[ZAMOWIENIA_SPEC_ID]]&amp;AKORD[[#This Row],[CZYNNOSCI_OPIS]],#REF!,5,FALSE),AKORD[[#This Row],[CZAS]]),1)</f>
        <v>69</v>
      </c>
      <c r="X156" s="178" t="str">
        <f>AKORD[[#This Row],[ZAMOWIENIA_SPEC_ID]]&amp;" "&amp;MID(AKORD[[#This Row],[NAZWA1_WG]],1,30)</f>
        <v xml:space="preserve">161485 OXYGEN [5]                    </v>
      </c>
      <c r="Y156" s="144">
        <f>AKORD[[#This Row],[DATA]]</f>
        <v>45838</v>
      </c>
      <c r="Z156" s="178" t="str">
        <f>LEFT(AKORD[[#This Row],[KOMISJA]],10)</f>
        <v>161485/OXY</v>
      </c>
      <c r="AA156" s="178">
        <f>WEEKNUM(AKORD[[#This Row],[DZIEN]],2)</f>
        <v>27</v>
      </c>
    </row>
    <row r="157" spans="1:27">
      <c r="A157" s="178" t="str">
        <f>VLOOKUP(AKORD[[#This Row],[NAZWISKO]],IMIE[],2,FALSE)</f>
        <v>P06 VALERY</v>
      </c>
      <c r="B157">
        <v>161486</v>
      </c>
      <c r="C157">
        <v>33</v>
      </c>
      <c r="D157">
        <v>14</v>
      </c>
      <c r="E157">
        <v>69</v>
      </c>
      <c r="F157" s="11">
        <v>45838</v>
      </c>
      <c r="G157" t="s">
        <v>2180</v>
      </c>
      <c r="H157" t="s">
        <v>7056</v>
      </c>
      <c r="I157" t="s">
        <v>7057</v>
      </c>
      <c r="J157" t="s">
        <v>7058</v>
      </c>
      <c r="K157" t="s">
        <v>7135</v>
      </c>
      <c r="L157" t="s">
        <v>7136</v>
      </c>
      <c r="M157" t="s">
        <v>7119</v>
      </c>
      <c r="N157" t="s">
        <v>7120</v>
      </c>
      <c r="O157" t="s">
        <v>181</v>
      </c>
      <c r="P157" t="s">
        <v>7059</v>
      </c>
      <c r="Q157" t="s">
        <v>7200</v>
      </c>
      <c r="R157">
        <v>1</v>
      </c>
      <c r="S157" s="11">
        <v>45838.636863425927</v>
      </c>
      <c r="T157" s="11">
        <v>45838.636874999997</v>
      </c>
      <c r="U157">
        <v>1.6666666666666666E-2</v>
      </c>
      <c r="V157">
        <v>0</v>
      </c>
      <c r="W157" s="178">
        <f>IFERROR(IF(AKORD[[#This Row],[CZAS]]=1,VLOOKUP(AKORD[[#This Row],[ZAMOWIENIA_SPEC_ID]]&amp;AKORD[[#This Row],[CZYNNOSCI_OPIS]],#REF!,5,FALSE),AKORD[[#This Row],[CZAS]]),1)</f>
        <v>69</v>
      </c>
      <c r="X157" s="178" t="str">
        <f>AKORD[[#This Row],[ZAMOWIENIA_SPEC_ID]]&amp;" "&amp;MID(AKORD[[#This Row],[NAZWA1_WG]],1,30)</f>
        <v xml:space="preserve">161486 OXYGEN [5]                    </v>
      </c>
      <c r="Y157" s="144">
        <f>AKORD[[#This Row],[DATA]]</f>
        <v>45838</v>
      </c>
      <c r="Z157" s="178" t="str">
        <f>LEFT(AKORD[[#This Row],[KOMISJA]],10)</f>
        <v>161485/OXY</v>
      </c>
      <c r="AA157" s="178">
        <f>WEEKNUM(AKORD[[#This Row],[DZIEN]],2)</f>
        <v>27</v>
      </c>
    </row>
    <row r="158" spans="1:27">
      <c r="A158" s="178" t="str">
        <f>VLOOKUP(AKORD[[#This Row],[NAZWISKO]],IMIE[],2,FALSE)</f>
        <v>P06 VALERY</v>
      </c>
      <c r="B158">
        <v>161487</v>
      </c>
      <c r="C158">
        <v>33</v>
      </c>
      <c r="D158">
        <v>14</v>
      </c>
      <c r="E158">
        <v>1</v>
      </c>
      <c r="F158" s="11">
        <v>45838</v>
      </c>
      <c r="G158" t="s">
        <v>2180</v>
      </c>
      <c r="H158" t="s">
        <v>7056</v>
      </c>
      <c r="I158" t="s">
        <v>7057</v>
      </c>
      <c r="J158" t="s">
        <v>7058</v>
      </c>
      <c r="K158" t="s">
        <v>7132</v>
      </c>
      <c r="L158" t="s">
        <v>7132</v>
      </c>
      <c r="M158" t="s">
        <v>7119</v>
      </c>
      <c r="N158" t="s">
        <v>7120</v>
      </c>
      <c r="O158" t="s">
        <v>181</v>
      </c>
      <c r="P158" t="s">
        <v>7059</v>
      </c>
      <c r="Q158" t="s">
        <v>7200</v>
      </c>
      <c r="R158">
        <v>4</v>
      </c>
      <c r="T158" s="11"/>
      <c r="W158" s="178">
        <f>IFERROR(IF(AKORD[[#This Row],[CZAS]]=1,VLOOKUP(AKORD[[#This Row],[ZAMOWIENIA_SPEC_ID]]&amp;AKORD[[#This Row],[CZYNNOSCI_OPIS]],#REF!,5,FALSE),AKORD[[#This Row],[CZAS]]),1)</f>
        <v>1</v>
      </c>
      <c r="X158" s="178" t="str">
        <f>AKORD[[#This Row],[ZAMOWIENIA_SPEC_ID]]&amp;" "&amp;MID(AKORD[[#This Row],[NAZWA1_WG]],1,30)</f>
        <v xml:space="preserve">161487 OXYGEN PD 576 III 50x50       </v>
      </c>
      <c r="Y158" s="144">
        <f>AKORD[[#This Row],[DATA]]</f>
        <v>45838</v>
      </c>
      <c r="Z158" s="178" t="str">
        <f>LEFT(AKORD[[#This Row],[KOMISJA]],10)</f>
        <v>161485/OXY</v>
      </c>
      <c r="AA158" s="178">
        <f>WEEKNUM(AKORD[[#This Row],[DZIEN]],2)</f>
        <v>27</v>
      </c>
    </row>
    <row r="159" spans="1:27">
      <c r="A159" s="178" t="str">
        <f>VLOOKUP(AKORD[[#This Row],[NAZWISKO]],IMIE[],2,FALSE)</f>
        <v>P06 VALERY</v>
      </c>
      <c r="B159">
        <v>161487</v>
      </c>
      <c r="C159">
        <v>33</v>
      </c>
      <c r="D159">
        <v>14</v>
      </c>
      <c r="E159">
        <v>1</v>
      </c>
      <c r="F159" s="11">
        <v>45838</v>
      </c>
      <c r="G159" t="s">
        <v>2180</v>
      </c>
      <c r="H159" t="s">
        <v>7056</v>
      </c>
      <c r="I159" t="s">
        <v>7057</v>
      </c>
      <c r="J159" t="s">
        <v>7058</v>
      </c>
      <c r="K159" t="s">
        <v>7132</v>
      </c>
      <c r="L159" t="s">
        <v>7132</v>
      </c>
      <c r="M159" t="s">
        <v>7119</v>
      </c>
      <c r="N159" t="s">
        <v>7120</v>
      </c>
      <c r="O159" t="s">
        <v>181</v>
      </c>
      <c r="P159" t="s">
        <v>7059</v>
      </c>
      <c r="Q159" t="s">
        <v>7200</v>
      </c>
      <c r="R159">
        <v>4</v>
      </c>
      <c r="T159" s="11"/>
      <c r="W159" s="178">
        <f>IFERROR(IF(AKORD[[#This Row],[CZAS]]=1,VLOOKUP(AKORD[[#This Row],[ZAMOWIENIA_SPEC_ID]]&amp;AKORD[[#This Row],[CZYNNOSCI_OPIS]],#REF!,5,FALSE),AKORD[[#This Row],[CZAS]]),1)</f>
        <v>1</v>
      </c>
      <c r="X159" s="178" t="str">
        <f>AKORD[[#This Row],[ZAMOWIENIA_SPEC_ID]]&amp;" "&amp;MID(AKORD[[#This Row],[NAZWA1_WG]],1,30)</f>
        <v xml:space="preserve">161487 OXYGEN PD 576 III 50x50       </v>
      </c>
      <c r="Y159" s="144">
        <f>AKORD[[#This Row],[DATA]]</f>
        <v>45838</v>
      </c>
      <c r="Z159" s="178" t="str">
        <f>LEFT(AKORD[[#This Row],[KOMISJA]],10)</f>
        <v>161485/OXY</v>
      </c>
      <c r="AA159" s="178">
        <f>WEEKNUM(AKORD[[#This Row],[DZIEN]],2)</f>
        <v>27</v>
      </c>
    </row>
    <row r="160" spans="1:27">
      <c r="A160" s="178" t="str">
        <f>VLOOKUP(AKORD[[#This Row],[NAZWISKO]],IMIE[],2,FALSE)</f>
        <v>P06 VALERY</v>
      </c>
      <c r="B160">
        <v>161487</v>
      </c>
      <c r="C160">
        <v>33</v>
      </c>
      <c r="D160">
        <v>14</v>
      </c>
      <c r="E160">
        <v>1</v>
      </c>
      <c r="F160" s="11">
        <v>45838</v>
      </c>
      <c r="G160" t="s">
        <v>2180</v>
      </c>
      <c r="H160" t="s">
        <v>7056</v>
      </c>
      <c r="I160" t="s">
        <v>7057</v>
      </c>
      <c r="J160" t="s">
        <v>7058</v>
      </c>
      <c r="K160" t="s">
        <v>7132</v>
      </c>
      <c r="L160" t="s">
        <v>7132</v>
      </c>
      <c r="M160" t="s">
        <v>7119</v>
      </c>
      <c r="N160" t="s">
        <v>7120</v>
      </c>
      <c r="O160" t="s">
        <v>181</v>
      </c>
      <c r="P160" t="s">
        <v>7059</v>
      </c>
      <c r="Q160" t="s">
        <v>7200</v>
      </c>
      <c r="R160">
        <v>4</v>
      </c>
      <c r="T160" s="11"/>
      <c r="W160" s="178">
        <f>IFERROR(IF(AKORD[[#This Row],[CZAS]]=1,VLOOKUP(AKORD[[#This Row],[ZAMOWIENIA_SPEC_ID]]&amp;AKORD[[#This Row],[CZYNNOSCI_OPIS]],#REF!,5,FALSE),AKORD[[#This Row],[CZAS]]),1)</f>
        <v>1</v>
      </c>
      <c r="X160" s="178" t="str">
        <f>AKORD[[#This Row],[ZAMOWIENIA_SPEC_ID]]&amp;" "&amp;MID(AKORD[[#This Row],[NAZWA1_WG]],1,30)</f>
        <v xml:space="preserve">161487 OXYGEN PD 576 III 50x50       </v>
      </c>
      <c r="Y160" s="144">
        <f>AKORD[[#This Row],[DATA]]</f>
        <v>45838</v>
      </c>
      <c r="Z160" s="178" t="str">
        <f>LEFT(AKORD[[#This Row],[KOMISJA]],10)</f>
        <v>161485/OXY</v>
      </c>
      <c r="AA160" s="178">
        <f>WEEKNUM(AKORD[[#This Row],[DZIEN]],2)</f>
        <v>27</v>
      </c>
    </row>
    <row r="161" spans="1:27">
      <c r="A161" s="178" t="str">
        <f>VLOOKUP(AKORD[[#This Row],[NAZWISKO]],IMIE[],2,FALSE)</f>
        <v>P02 WOJCIECH REMBISZEWSKI</v>
      </c>
      <c r="B161">
        <v>161468</v>
      </c>
      <c r="C161">
        <v>29</v>
      </c>
      <c r="D161">
        <v>14</v>
      </c>
      <c r="E161">
        <v>44</v>
      </c>
      <c r="F161" s="11">
        <v>45838</v>
      </c>
      <c r="G161" t="s">
        <v>2177</v>
      </c>
      <c r="H161" t="s">
        <v>7056</v>
      </c>
      <c r="I161" t="s">
        <v>7057</v>
      </c>
      <c r="J161" t="s">
        <v>7058</v>
      </c>
      <c r="K161" t="s">
        <v>7152</v>
      </c>
      <c r="L161" t="s">
        <v>7152</v>
      </c>
      <c r="M161" t="s">
        <v>7119</v>
      </c>
      <c r="N161" t="s">
        <v>7074</v>
      </c>
      <c r="O161" t="s">
        <v>181</v>
      </c>
      <c r="P161" t="s">
        <v>7059</v>
      </c>
      <c r="Q161" t="s">
        <v>7201</v>
      </c>
      <c r="R161">
        <v>1</v>
      </c>
      <c r="S161" s="11">
        <v>45838.638425925928</v>
      </c>
      <c r="T161" s="11">
        <v>45838.638495370367</v>
      </c>
      <c r="U161">
        <v>0.1</v>
      </c>
      <c r="V161">
        <v>0</v>
      </c>
      <c r="W161" s="178">
        <f>IFERROR(IF(AKORD[[#This Row],[CZAS]]=1,VLOOKUP(AKORD[[#This Row],[ZAMOWIENIA_SPEC_ID]]&amp;AKORD[[#This Row],[CZYNNOSCI_OPIS]],#REF!,5,FALSE),AKORD[[#This Row],[CZAS]]),1)</f>
        <v>44</v>
      </c>
      <c r="X161" s="178" t="str">
        <f>AKORD[[#This Row],[ZAMOWIENIA_SPEC_ID]]&amp;" "&amp;MID(AKORD[[#This Row],[NAZWA1_WG]],1,30)</f>
        <v xml:space="preserve">161468 MAXWELL [1,5                  </v>
      </c>
      <c r="Y161" s="144">
        <f>AKORD[[#This Row],[DATA]]</f>
        <v>45838</v>
      </c>
      <c r="Z161" s="178" t="str">
        <f>LEFT(AKORD[[#This Row],[KOMISJA]],10)</f>
        <v>161468/MAX</v>
      </c>
      <c r="AA161" s="178">
        <f>WEEKNUM(AKORD[[#This Row],[DZIEN]],2)</f>
        <v>27</v>
      </c>
    </row>
    <row r="162" spans="1:27">
      <c r="A162" s="178" t="str">
        <f>VLOOKUP(AKORD[[#This Row],[NAZWISKO]],IMIE[],2,FALSE)</f>
        <v>P02 WOJCIECH REMBISZEWSKI</v>
      </c>
      <c r="B162">
        <v>161469</v>
      </c>
      <c r="C162">
        <v>29</v>
      </c>
      <c r="D162">
        <v>14</v>
      </c>
      <c r="E162">
        <v>36</v>
      </c>
      <c r="F162" s="11">
        <v>45838</v>
      </c>
      <c r="G162" t="s">
        <v>2177</v>
      </c>
      <c r="H162" t="s">
        <v>7056</v>
      </c>
      <c r="I162" t="s">
        <v>7057</v>
      </c>
      <c r="J162" t="s">
        <v>7058</v>
      </c>
      <c r="K162" t="s">
        <v>7154</v>
      </c>
      <c r="L162" t="s">
        <v>7154</v>
      </c>
      <c r="M162" t="s">
        <v>7119</v>
      </c>
      <c r="N162" t="s">
        <v>7074</v>
      </c>
      <c r="O162" t="s">
        <v>181</v>
      </c>
      <c r="P162" t="s">
        <v>7059</v>
      </c>
      <c r="Q162" t="s">
        <v>7201</v>
      </c>
      <c r="R162">
        <v>1</v>
      </c>
      <c r="S162" s="11">
        <v>45838.638437499998</v>
      </c>
      <c r="T162" s="11">
        <v>45838.638518518521</v>
      </c>
      <c r="U162">
        <v>0.11666666666666667</v>
      </c>
      <c r="V162">
        <v>0</v>
      </c>
      <c r="W162" s="178">
        <f>IFERROR(IF(AKORD[[#This Row],[CZAS]]=1,VLOOKUP(AKORD[[#This Row],[ZAMOWIENIA_SPEC_ID]]&amp;AKORD[[#This Row],[CZYNNOSCI_OPIS]],#REF!,5,FALSE),AKORD[[#This Row],[CZAS]]),1)</f>
        <v>36</v>
      </c>
      <c r="X162" s="178" t="str">
        <f>AKORD[[#This Row],[ZAMOWIENIA_SPEC_ID]]&amp;" "&amp;MID(AKORD[[#This Row],[NAZWA1_WG]],1,30)</f>
        <v xml:space="preserve">161469 MAXWELL 1,5                   </v>
      </c>
      <c r="Y162" s="144">
        <f>AKORD[[#This Row],[DATA]]</f>
        <v>45838</v>
      </c>
      <c r="Z162" s="178" t="str">
        <f>LEFT(AKORD[[#This Row],[KOMISJA]],10)</f>
        <v>161468/MAX</v>
      </c>
      <c r="AA162" s="178">
        <f>WEEKNUM(AKORD[[#This Row],[DZIEN]],2)</f>
        <v>27</v>
      </c>
    </row>
    <row r="163" spans="1:27">
      <c r="A163" s="178" t="str">
        <f>VLOOKUP(AKORD[[#This Row],[NAZWISKO]],IMIE[],2,FALSE)</f>
        <v>P02 WOJCIECH REMBISZEWSKI</v>
      </c>
      <c r="B163">
        <v>161470</v>
      </c>
      <c r="C163">
        <v>29</v>
      </c>
      <c r="D163">
        <v>14</v>
      </c>
      <c r="E163">
        <v>45</v>
      </c>
      <c r="F163" s="11">
        <v>45838</v>
      </c>
      <c r="G163" t="s">
        <v>2177</v>
      </c>
      <c r="H163" t="s">
        <v>7056</v>
      </c>
      <c r="I163" t="s">
        <v>7057</v>
      </c>
      <c r="J163" t="s">
        <v>7058</v>
      </c>
      <c r="K163" t="s">
        <v>7155</v>
      </c>
      <c r="L163" t="s">
        <v>7155</v>
      </c>
      <c r="M163" t="s">
        <v>7119</v>
      </c>
      <c r="N163" t="s">
        <v>7074</v>
      </c>
      <c r="O163" t="s">
        <v>181</v>
      </c>
      <c r="P163" t="s">
        <v>7059</v>
      </c>
      <c r="Q163" t="s">
        <v>7201</v>
      </c>
      <c r="R163">
        <v>1</v>
      </c>
      <c r="S163" s="11">
        <v>45838.638460648152</v>
      </c>
      <c r="T163" s="11">
        <v>45838.63853009259</v>
      </c>
      <c r="U163">
        <v>0.1</v>
      </c>
      <c r="V163">
        <v>0</v>
      </c>
      <c r="W163" s="178">
        <f>IFERROR(IF(AKORD[[#This Row],[CZAS]]=1,VLOOKUP(AKORD[[#This Row],[ZAMOWIENIA_SPEC_ID]]&amp;AKORD[[#This Row],[CZYNNOSCI_OPIS]],#REF!,5,FALSE),AKORD[[#This Row],[CZAS]]),1)</f>
        <v>45</v>
      </c>
      <c r="X163" s="178" t="str">
        <f>AKORD[[#This Row],[ZAMOWIENIA_SPEC_ID]]&amp;" "&amp;MID(AKORD[[#This Row],[NAZWA1_WG]],1,30)</f>
        <v xml:space="preserve">161470 MAXWELL N                     </v>
      </c>
      <c r="Y163" s="144">
        <f>AKORD[[#This Row],[DATA]]</f>
        <v>45838</v>
      </c>
      <c r="Z163" s="178" t="str">
        <f>LEFT(AKORD[[#This Row],[KOMISJA]],10)</f>
        <v>161468/MAX</v>
      </c>
      <c r="AA163" s="178">
        <f>WEEKNUM(AKORD[[#This Row],[DZIEN]],2)</f>
        <v>27</v>
      </c>
    </row>
    <row r="164" spans="1:27">
      <c r="A164" s="178" t="str">
        <f>VLOOKUP(AKORD[[#This Row],[NAZWISKO]],IMIE[],2,FALSE)</f>
        <v>P02 WOJCIECH REMBISZEWSKI</v>
      </c>
      <c r="B164">
        <v>161471</v>
      </c>
      <c r="C164">
        <v>29</v>
      </c>
      <c r="D164">
        <v>14</v>
      </c>
      <c r="E164">
        <v>36</v>
      </c>
      <c r="F164" s="11">
        <v>45838</v>
      </c>
      <c r="G164" t="s">
        <v>2177</v>
      </c>
      <c r="H164" t="s">
        <v>7056</v>
      </c>
      <c r="I164" t="s">
        <v>7057</v>
      </c>
      <c r="J164" t="s">
        <v>7058</v>
      </c>
      <c r="K164" t="s">
        <v>7154</v>
      </c>
      <c r="L164" t="s">
        <v>7154</v>
      </c>
      <c r="M164" t="s">
        <v>7119</v>
      </c>
      <c r="N164" t="s">
        <v>7074</v>
      </c>
      <c r="O164" t="s">
        <v>181</v>
      </c>
      <c r="P164" t="s">
        <v>7059</v>
      </c>
      <c r="Q164" t="s">
        <v>7201</v>
      </c>
      <c r="R164">
        <v>1</v>
      </c>
      <c r="S164" s="11">
        <v>45838.638483796298</v>
      </c>
      <c r="T164" s="11">
        <v>45838.638553240744</v>
      </c>
      <c r="U164">
        <v>0.1</v>
      </c>
      <c r="V164">
        <v>0</v>
      </c>
      <c r="W164" s="178">
        <f>IFERROR(IF(AKORD[[#This Row],[CZAS]]=1,VLOOKUP(AKORD[[#This Row],[ZAMOWIENIA_SPEC_ID]]&amp;AKORD[[#This Row],[CZYNNOSCI_OPIS]],#REF!,5,FALSE),AKORD[[#This Row],[CZAS]]),1)</f>
        <v>36</v>
      </c>
      <c r="X164" s="178" t="str">
        <f>AKORD[[#This Row],[ZAMOWIENIA_SPEC_ID]]&amp;" "&amp;MID(AKORD[[#This Row],[NAZWA1_WG]],1,30)</f>
        <v xml:space="preserve">161471 MAXWELL 1,5                   </v>
      </c>
      <c r="Y164" s="144">
        <f>AKORD[[#This Row],[DATA]]</f>
        <v>45838</v>
      </c>
      <c r="Z164" s="178" t="str">
        <f>LEFT(AKORD[[#This Row],[KOMISJA]],10)</f>
        <v>161468/MAX</v>
      </c>
      <c r="AA164" s="178">
        <f>WEEKNUM(AKORD[[#This Row],[DZIEN]],2)</f>
        <v>27</v>
      </c>
    </row>
    <row r="165" spans="1:27">
      <c r="A165" s="178" t="str">
        <f>VLOOKUP(AKORD[[#This Row],[NAZWISKO]],IMIE[],2,FALSE)</f>
        <v>P02 WOJCIECH REMBISZEWSKI</v>
      </c>
      <c r="B165">
        <v>161472</v>
      </c>
      <c r="C165">
        <v>29</v>
      </c>
      <c r="D165">
        <v>14</v>
      </c>
      <c r="E165">
        <v>36</v>
      </c>
      <c r="F165" s="11">
        <v>45838</v>
      </c>
      <c r="G165" t="s">
        <v>2177</v>
      </c>
      <c r="H165" t="s">
        <v>7056</v>
      </c>
      <c r="I165" t="s">
        <v>7057</v>
      </c>
      <c r="J165" t="s">
        <v>7058</v>
      </c>
      <c r="K165" t="s">
        <v>7154</v>
      </c>
      <c r="L165" t="s">
        <v>7154</v>
      </c>
      <c r="M165" t="s">
        <v>7119</v>
      </c>
      <c r="N165" t="s">
        <v>7074</v>
      </c>
      <c r="O165" t="s">
        <v>181</v>
      </c>
      <c r="P165" t="s">
        <v>7059</v>
      </c>
      <c r="Q165" t="s">
        <v>7201</v>
      </c>
      <c r="R165">
        <v>1</v>
      </c>
      <c r="S165" s="11">
        <v>45838.63863425926</v>
      </c>
      <c r="T165" s="11">
        <v>45838.638680555552</v>
      </c>
      <c r="U165">
        <v>6.6666666666666666E-2</v>
      </c>
      <c r="V165">
        <v>0</v>
      </c>
      <c r="W165" s="178">
        <f>IFERROR(IF(AKORD[[#This Row],[CZAS]]=1,VLOOKUP(AKORD[[#This Row],[ZAMOWIENIA_SPEC_ID]]&amp;AKORD[[#This Row],[CZYNNOSCI_OPIS]],#REF!,5,FALSE),AKORD[[#This Row],[CZAS]]),1)</f>
        <v>36</v>
      </c>
      <c r="X165" s="178" t="str">
        <f>AKORD[[#This Row],[ZAMOWIENIA_SPEC_ID]]&amp;" "&amp;MID(AKORD[[#This Row],[NAZWA1_WG]],1,30)</f>
        <v xml:space="preserve">161472 MAXWELL 1,5                   </v>
      </c>
      <c r="Y165" s="144">
        <f>AKORD[[#This Row],[DATA]]</f>
        <v>45838</v>
      </c>
      <c r="Z165" s="178" t="str">
        <f>LEFT(AKORD[[#This Row],[KOMISJA]],10)</f>
        <v>161468/MAX</v>
      </c>
      <c r="AA165" s="178">
        <f>WEEKNUM(AKORD[[#This Row],[DZIEN]],2)</f>
        <v>27</v>
      </c>
    </row>
    <row r="166" spans="1:27">
      <c r="A166" s="178" t="str">
        <f>VLOOKUP(AKORD[[#This Row],[NAZWISKO]],IMIE[],2,FALSE)</f>
        <v>P02 WOJCIECH REMBISZEWSKI</v>
      </c>
      <c r="B166">
        <v>161473</v>
      </c>
      <c r="C166">
        <v>29</v>
      </c>
      <c r="D166">
        <v>14</v>
      </c>
      <c r="E166">
        <v>10</v>
      </c>
      <c r="F166" s="11">
        <v>45838</v>
      </c>
      <c r="G166" t="s">
        <v>2177</v>
      </c>
      <c r="H166" t="s">
        <v>7056</v>
      </c>
      <c r="I166" t="s">
        <v>7057</v>
      </c>
      <c r="J166" t="s">
        <v>7058</v>
      </c>
      <c r="K166" t="s">
        <v>7075</v>
      </c>
      <c r="L166" t="s">
        <v>7075</v>
      </c>
      <c r="M166" t="s">
        <v>7119</v>
      </c>
      <c r="N166" t="s">
        <v>7074</v>
      </c>
      <c r="O166" t="s">
        <v>181</v>
      </c>
      <c r="P166" t="s">
        <v>7059</v>
      </c>
      <c r="Q166" t="s">
        <v>7201</v>
      </c>
      <c r="R166">
        <v>1</v>
      </c>
      <c r="S166" s="11">
        <v>45838.638668981483</v>
      </c>
      <c r="T166" s="11">
        <v>45838.638703703706</v>
      </c>
      <c r="U166">
        <v>0.05</v>
      </c>
      <c r="V166">
        <v>0</v>
      </c>
      <c r="W166" s="178">
        <f>IFERROR(IF(AKORD[[#This Row],[CZAS]]=1,VLOOKUP(AKORD[[#This Row],[ZAMOWIENIA_SPEC_ID]]&amp;AKORD[[#This Row],[CZYNNOSCI_OPIS]],#REF!,5,FALSE),AKORD[[#This Row],[CZAS]]),1)</f>
        <v>10</v>
      </c>
      <c r="X166" s="178" t="str">
        <f>AKORD[[#This Row],[ZAMOWIENIA_SPEC_ID]]&amp;" "&amp;MID(AKORD[[#This Row],[NAZWA1_WG]],1,30)</f>
        <v xml:space="preserve">161473 MAXWELL P103x82               </v>
      </c>
      <c r="Y166" s="144">
        <f>AKORD[[#This Row],[DATA]]</f>
        <v>45838</v>
      </c>
      <c r="Z166" s="178" t="str">
        <f>LEFT(AKORD[[#This Row],[KOMISJA]],10)</f>
        <v>161468/MAX</v>
      </c>
      <c r="AA166" s="178">
        <f>WEEKNUM(AKORD[[#This Row],[DZIEN]],2)</f>
        <v>27</v>
      </c>
    </row>
    <row r="167" spans="1:27">
      <c r="A167" s="178" t="str">
        <f>VLOOKUP(AKORD[[#This Row],[NAZWISKO]],IMIE[],2,FALSE)</f>
        <v>T12 KACPER KRUSZEWSKI</v>
      </c>
      <c r="B167">
        <v>161145</v>
      </c>
      <c r="C167">
        <v>120</v>
      </c>
      <c r="D167">
        <v>3</v>
      </c>
      <c r="E167">
        <v>50</v>
      </c>
      <c r="F167" s="11">
        <v>45838</v>
      </c>
      <c r="G167" t="s">
        <v>4747</v>
      </c>
      <c r="H167" t="s">
        <v>2166</v>
      </c>
      <c r="I167" t="s">
        <v>2167</v>
      </c>
      <c r="J167" t="s">
        <v>2120</v>
      </c>
      <c r="K167" t="s">
        <v>322</v>
      </c>
      <c r="L167" t="s">
        <v>322</v>
      </c>
      <c r="M167" t="s">
        <v>7104</v>
      </c>
      <c r="N167" t="s">
        <v>230</v>
      </c>
      <c r="O167" t="s">
        <v>181</v>
      </c>
      <c r="P167" t="s">
        <v>2121</v>
      </c>
      <c r="Q167" t="s">
        <v>7083</v>
      </c>
      <c r="R167">
        <v>1</v>
      </c>
      <c r="S167" s="11">
        <v>45838.498310185183</v>
      </c>
      <c r="T167" s="11">
        <v>45838.645185185182</v>
      </c>
      <c r="U167">
        <v>211.5</v>
      </c>
      <c r="V167">
        <v>0</v>
      </c>
      <c r="W167" s="178">
        <f>IFERROR(IF(AKORD[[#This Row],[CZAS]]=1,VLOOKUP(AKORD[[#This Row],[ZAMOWIENIA_SPEC_ID]]&amp;AKORD[[#This Row],[CZYNNOSCI_OPIS]],#REF!,5,FALSE),AKORD[[#This Row],[CZAS]]),1)</f>
        <v>50</v>
      </c>
      <c r="X167" s="178" t="str">
        <f>AKORD[[#This Row],[ZAMOWIENIA_SPEC_ID]]&amp;" "&amp;MID(AKORD[[#This Row],[NAZWA1_WG]],1,30)</f>
        <v xml:space="preserve">161145 AVANT [3,5                    </v>
      </c>
      <c r="Y167" s="144">
        <f>AKORD[[#This Row],[DATA]]</f>
        <v>45838</v>
      </c>
      <c r="Z167" s="178" t="str">
        <f>LEFT(AKORD[[#This Row],[KOMISJA]],10)</f>
        <v>161145/AVA</v>
      </c>
      <c r="AA167" s="178">
        <f>WEEKNUM(AKORD[[#This Row],[DZIEN]],2)</f>
        <v>27</v>
      </c>
    </row>
    <row r="168" spans="1:27">
      <c r="A168" s="178" t="str">
        <f>VLOOKUP(AKORD[[#This Row],[NAZWISKO]],IMIE[],2,FALSE)</f>
        <v>T12 KACPER KRUSZEWSKI</v>
      </c>
      <c r="B168">
        <v>161145</v>
      </c>
      <c r="C168">
        <v>120</v>
      </c>
      <c r="D168">
        <v>3</v>
      </c>
      <c r="E168">
        <v>2</v>
      </c>
      <c r="F168" s="11">
        <v>45838</v>
      </c>
      <c r="G168" t="s">
        <v>4747</v>
      </c>
      <c r="H168" t="s">
        <v>2166</v>
      </c>
      <c r="I168" t="s">
        <v>2167</v>
      </c>
      <c r="J168" t="s">
        <v>2120</v>
      </c>
      <c r="K168" t="s">
        <v>322</v>
      </c>
      <c r="L168" t="s">
        <v>322</v>
      </c>
      <c r="M168" t="s">
        <v>7104</v>
      </c>
      <c r="N168" t="s">
        <v>230</v>
      </c>
      <c r="O168" t="s">
        <v>7068</v>
      </c>
      <c r="P168" t="s">
        <v>2121</v>
      </c>
      <c r="Q168" t="s">
        <v>7083</v>
      </c>
      <c r="R168">
        <v>1</v>
      </c>
      <c r="S168" s="11">
        <v>45838.498310185183</v>
      </c>
      <c r="T168" s="11">
        <v>45838.645185185182</v>
      </c>
      <c r="U168">
        <v>211.5</v>
      </c>
      <c r="V168">
        <v>0</v>
      </c>
      <c r="W168" s="178">
        <f>IFERROR(IF(AKORD[[#This Row],[CZAS]]=1,VLOOKUP(AKORD[[#This Row],[ZAMOWIENIA_SPEC_ID]]&amp;AKORD[[#This Row],[CZYNNOSCI_OPIS]],#REF!,5,FALSE),AKORD[[#This Row],[CZAS]]),1)</f>
        <v>2</v>
      </c>
      <c r="X168" s="178" t="str">
        <f>AKORD[[#This Row],[ZAMOWIENIA_SPEC_ID]]&amp;" "&amp;MID(AKORD[[#This Row],[NAZWA1_WG]],1,30)</f>
        <v xml:space="preserve">161145 AVANT [3,5                    </v>
      </c>
      <c r="Y168" s="144">
        <f>AKORD[[#This Row],[DATA]]</f>
        <v>45838</v>
      </c>
      <c r="Z168" s="178" t="str">
        <f>LEFT(AKORD[[#This Row],[KOMISJA]],10)</f>
        <v>161145/AVA</v>
      </c>
      <c r="AA168" s="178">
        <f>WEEKNUM(AKORD[[#This Row],[DZIEN]],2)</f>
        <v>27</v>
      </c>
    </row>
    <row r="169" spans="1:27">
      <c r="A169" s="178" t="str">
        <f>VLOOKUP(AKORD[[#This Row],[NAZWISKO]],IMIE[],2,FALSE)</f>
        <v>T12 KACPER KRUSZEWSKI</v>
      </c>
      <c r="B169">
        <v>161146</v>
      </c>
      <c r="C169">
        <v>120</v>
      </c>
      <c r="D169">
        <v>3</v>
      </c>
      <c r="E169">
        <v>31</v>
      </c>
      <c r="F169" s="11">
        <v>45838</v>
      </c>
      <c r="G169" t="s">
        <v>4747</v>
      </c>
      <c r="H169" t="s">
        <v>2166</v>
      </c>
      <c r="I169" t="s">
        <v>2167</v>
      </c>
      <c r="J169" t="s">
        <v>2120</v>
      </c>
      <c r="K169" t="s">
        <v>431</v>
      </c>
      <c r="L169" t="s">
        <v>431</v>
      </c>
      <c r="M169" t="s">
        <v>7104</v>
      </c>
      <c r="N169" t="s">
        <v>230</v>
      </c>
      <c r="O169" t="s">
        <v>181</v>
      </c>
      <c r="P169" t="s">
        <v>2121</v>
      </c>
      <c r="Q169" t="s">
        <v>7083</v>
      </c>
      <c r="R169">
        <v>1</v>
      </c>
      <c r="S169" s="11">
        <v>45838.498333333337</v>
      </c>
      <c r="T169" s="11">
        <v>45838.645231481481</v>
      </c>
      <c r="U169">
        <v>211.53333333333333</v>
      </c>
      <c r="V169">
        <v>0</v>
      </c>
      <c r="W169" s="178">
        <f>IFERROR(IF(AKORD[[#This Row],[CZAS]]=1,VLOOKUP(AKORD[[#This Row],[ZAMOWIENIA_SPEC_ID]]&amp;AKORD[[#This Row],[CZYNNOSCI_OPIS]],#REF!,5,FALSE),AKORD[[#This Row],[CZAS]]),1)</f>
        <v>31</v>
      </c>
      <c r="X169" s="178" t="str">
        <f>AKORD[[#This Row],[ZAMOWIENIA_SPEC_ID]]&amp;" "&amp;MID(AKORD[[#This Row],[NAZWA1_WG]],1,30)</f>
        <v xml:space="preserve">161146 AVANT 1,5                     </v>
      </c>
      <c r="Y169" s="144">
        <f>AKORD[[#This Row],[DATA]]</f>
        <v>45838</v>
      </c>
      <c r="Z169" s="178" t="str">
        <f>LEFT(AKORD[[#This Row],[KOMISJA]],10)</f>
        <v>161145/AVA</v>
      </c>
      <c r="AA169" s="178">
        <f>WEEKNUM(AKORD[[#This Row],[DZIEN]],2)</f>
        <v>27</v>
      </c>
    </row>
    <row r="170" spans="1:27">
      <c r="A170" s="178" t="str">
        <f>VLOOKUP(AKORD[[#This Row],[NAZWISKO]],IMIE[],2,FALSE)</f>
        <v>T12 KACPER KRUSZEWSKI</v>
      </c>
      <c r="B170">
        <v>161146</v>
      </c>
      <c r="C170">
        <v>120</v>
      </c>
      <c r="D170">
        <v>3</v>
      </c>
      <c r="E170">
        <v>4</v>
      </c>
      <c r="F170" s="11">
        <v>45838</v>
      </c>
      <c r="G170" t="s">
        <v>4747</v>
      </c>
      <c r="H170" t="s">
        <v>2166</v>
      </c>
      <c r="I170" t="s">
        <v>2167</v>
      </c>
      <c r="J170" t="s">
        <v>2120</v>
      </c>
      <c r="K170" t="s">
        <v>431</v>
      </c>
      <c r="L170" t="s">
        <v>431</v>
      </c>
      <c r="M170" t="s">
        <v>7104</v>
      </c>
      <c r="N170" t="s">
        <v>230</v>
      </c>
      <c r="O170" t="s">
        <v>7069</v>
      </c>
      <c r="P170" t="s">
        <v>2121</v>
      </c>
      <c r="Q170" t="s">
        <v>7083</v>
      </c>
      <c r="R170">
        <v>1</v>
      </c>
      <c r="S170" s="11">
        <v>45838.498333333337</v>
      </c>
      <c r="T170" s="11">
        <v>45838.645231481481</v>
      </c>
      <c r="U170">
        <v>211.53333333333333</v>
      </c>
      <c r="V170">
        <v>0</v>
      </c>
      <c r="W170" s="178">
        <f>IFERROR(IF(AKORD[[#This Row],[CZAS]]=1,VLOOKUP(AKORD[[#This Row],[ZAMOWIENIA_SPEC_ID]]&amp;AKORD[[#This Row],[CZYNNOSCI_OPIS]],#REF!,5,FALSE),AKORD[[#This Row],[CZAS]]),1)</f>
        <v>4</v>
      </c>
      <c r="X170" s="178" t="str">
        <f>AKORD[[#This Row],[ZAMOWIENIA_SPEC_ID]]&amp;" "&amp;MID(AKORD[[#This Row],[NAZWA1_WG]],1,30)</f>
        <v xml:space="preserve">161146 AVANT 1,5                     </v>
      </c>
      <c r="Y170" s="144">
        <f>AKORD[[#This Row],[DATA]]</f>
        <v>45838</v>
      </c>
      <c r="Z170" s="178" t="str">
        <f>LEFT(AKORD[[#This Row],[KOMISJA]],10)</f>
        <v>161145/AVA</v>
      </c>
      <c r="AA170" s="178">
        <f>WEEKNUM(AKORD[[#This Row],[DZIEN]],2)</f>
        <v>27</v>
      </c>
    </row>
    <row r="171" spans="1:27">
      <c r="A171" s="178" t="str">
        <f>VLOOKUP(AKORD[[#This Row],[NAZWISKO]],IMIE[],2,FALSE)</f>
        <v>T12 KACPER KRUSZEWSKI</v>
      </c>
      <c r="B171">
        <v>161147</v>
      </c>
      <c r="C171">
        <v>120</v>
      </c>
      <c r="D171">
        <v>3</v>
      </c>
      <c r="E171">
        <v>42</v>
      </c>
      <c r="F171" s="11">
        <v>45838</v>
      </c>
      <c r="G171" t="s">
        <v>4747</v>
      </c>
      <c r="H171" t="s">
        <v>2166</v>
      </c>
      <c r="I171" t="s">
        <v>2167</v>
      </c>
      <c r="J171" t="s">
        <v>2120</v>
      </c>
      <c r="K171" t="s">
        <v>236</v>
      </c>
      <c r="L171" t="s">
        <v>236</v>
      </c>
      <c r="M171" t="s">
        <v>7104</v>
      </c>
      <c r="N171" t="s">
        <v>230</v>
      </c>
      <c r="O171" t="s">
        <v>181</v>
      </c>
      <c r="P171" t="s">
        <v>2121</v>
      </c>
      <c r="Q171" t="s">
        <v>7083</v>
      </c>
      <c r="R171">
        <v>1</v>
      </c>
      <c r="S171" s="11">
        <v>45838.498379629629</v>
      </c>
      <c r="T171" s="11">
        <v>45838.645254629628</v>
      </c>
      <c r="U171">
        <v>211.5</v>
      </c>
      <c r="V171">
        <v>0</v>
      </c>
      <c r="W171" s="178">
        <f>IFERROR(IF(AKORD[[#This Row],[CZAS]]=1,VLOOKUP(AKORD[[#This Row],[ZAMOWIENIA_SPEC_ID]]&amp;AKORD[[#This Row],[CZYNNOSCI_OPIS]],#REF!,5,FALSE),AKORD[[#This Row],[CZAS]]),1)</f>
        <v>42</v>
      </c>
      <c r="X171" s="178" t="str">
        <f>AKORD[[#This Row],[ZAMOWIENIA_SPEC_ID]]&amp;" "&amp;MID(AKORD[[#This Row],[NAZWA1_WG]],1,30)</f>
        <v xml:space="preserve">161147 AVANT N                       </v>
      </c>
      <c r="Y171" s="144">
        <f>AKORD[[#This Row],[DATA]]</f>
        <v>45838</v>
      </c>
      <c r="Z171" s="178" t="str">
        <f>LEFT(AKORD[[#This Row],[KOMISJA]],10)</f>
        <v>161145/AVA</v>
      </c>
      <c r="AA171" s="178">
        <f>WEEKNUM(AKORD[[#This Row],[DZIEN]],2)</f>
        <v>27</v>
      </c>
    </row>
    <row r="172" spans="1:27">
      <c r="A172" s="178" t="str">
        <f>VLOOKUP(AKORD[[#This Row],[NAZWISKO]],IMIE[],2,FALSE)</f>
        <v>T12 KACPER KRUSZEWSKI</v>
      </c>
      <c r="B172">
        <v>161147</v>
      </c>
      <c r="C172">
        <v>120</v>
      </c>
      <c r="D172">
        <v>3</v>
      </c>
      <c r="E172">
        <v>4</v>
      </c>
      <c r="F172" s="11">
        <v>45838</v>
      </c>
      <c r="G172" t="s">
        <v>4747</v>
      </c>
      <c r="H172" t="s">
        <v>2166</v>
      </c>
      <c r="I172" t="s">
        <v>2167</v>
      </c>
      <c r="J172" t="s">
        <v>2120</v>
      </c>
      <c r="K172" t="s">
        <v>236</v>
      </c>
      <c r="L172" t="s">
        <v>236</v>
      </c>
      <c r="M172" t="s">
        <v>7104</v>
      </c>
      <c r="N172" t="s">
        <v>230</v>
      </c>
      <c r="O172" t="s">
        <v>7069</v>
      </c>
      <c r="P172" t="s">
        <v>2121</v>
      </c>
      <c r="Q172" t="s">
        <v>7083</v>
      </c>
      <c r="R172">
        <v>1</v>
      </c>
      <c r="S172" s="11">
        <v>45838.498379629629</v>
      </c>
      <c r="T172" s="11">
        <v>45838.645254629628</v>
      </c>
      <c r="U172">
        <v>211.5</v>
      </c>
      <c r="V172">
        <v>0</v>
      </c>
      <c r="W172" s="178">
        <f>IFERROR(IF(AKORD[[#This Row],[CZAS]]=1,VLOOKUP(AKORD[[#This Row],[ZAMOWIENIA_SPEC_ID]]&amp;AKORD[[#This Row],[CZYNNOSCI_OPIS]],#REF!,5,FALSE),AKORD[[#This Row],[CZAS]]),1)</f>
        <v>4</v>
      </c>
      <c r="X172" s="178" t="str">
        <f>AKORD[[#This Row],[ZAMOWIENIA_SPEC_ID]]&amp;" "&amp;MID(AKORD[[#This Row],[NAZWA1_WG]],1,30)</f>
        <v xml:space="preserve">161147 AVANT N                       </v>
      </c>
      <c r="Y172" s="144">
        <f>AKORD[[#This Row],[DATA]]</f>
        <v>45838</v>
      </c>
      <c r="Z172" s="178" t="str">
        <f>LEFT(AKORD[[#This Row],[KOMISJA]],10)</f>
        <v>161145/AVA</v>
      </c>
      <c r="AA172" s="178">
        <f>WEEKNUM(AKORD[[#This Row],[DZIEN]],2)</f>
        <v>27</v>
      </c>
    </row>
    <row r="173" spans="1:27">
      <c r="A173" s="178" t="str">
        <f>VLOOKUP(AKORD[[#This Row],[NAZWISKO]],IMIE[],2,FALSE)</f>
        <v>T12 KACPER KRUSZEWSKI</v>
      </c>
      <c r="B173">
        <v>161148</v>
      </c>
      <c r="C173">
        <v>120</v>
      </c>
      <c r="D173">
        <v>3</v>
      </c>
      <c r="E173">
        <v>37</v>
      </c>
      <c r="F173" s="11">
        <v>45838</v>
      </c>
      <c r="G173" t="s">
        <v>4747</v>
      </c>
      <c r="H173" t="s">
        <v>2166</v>
      </c>
      <c r="I173" t="s">
        <v>2167</v>
      </c>
      <c r="J173" t="s">
        <v>2120</v>
      </c>
      <c r="K173" t="s">
        <v>232</v>
      </c>
      <c r="L173" t="s">
        <v>232</v>
      </c>
      <c r="M173" t="s">
        <v>7104</v>
      </c>
      <c r="N173" t="s">
        <v>230</v>
      </c>
      <c r="O173" t="s">
        <v>181</v>
      </c>
      <c r="P173" t="s">
        <v>2121</v>
      </c>
      <c r="Q173" t="s">
        <v>7083</v>
      </c>
      <c r="R173">
        <v>1</v>
      </c>
      <c r="S173" s="11">
        <v>45838.498460648145</v>
      </c>
      <c r="T173" s="11">
        <v>45838.645300925928</v>
      </c>
      <c r="U173">
        <v>211.45</v>
      </c>
      <c r="V173">
        <v>0</v>
      </c>
      <c r="W173" s="178">
        <f>IFERROR(IF(AKORD[[#This Row],[CZAS]]=1,VLOOKUP(AKORD[[#This Row],[ZAMOWIENIA_SPEC_ID]]&amp;AKORD[[#This Row],[CZYNNOSCI_OPIS]],#REF!,5,FALSE),AKORD[[#This Row],[CZAS]]),1)</f>
        <v>37</v>
      </c>
      <c r="X173" s="178" t="str">
        <f>AKORD[[#This Row],[ZAMOWIENIA_SPEC_ID]]&amp;" "&amp;MID(AKORD[[#This Row],[NAZWA1_WG]],1,30)</f>
        <v xml:space="preserve">161148 AVANT 1,5]                    </v>
      </c>
      <c r="Y173" s="144">
        <f>AKORD[[#This Row],[DATA]]</f>
        <v>45838</v>
      </c>
      <c r="Z173" s="178" t="str">
        <f>LEFT(AKORD[[#This Row],[KOMISJA]],10)</f>
        <v>161145/AVA</v>
      </c>
      <c r="AA173" s="178">
        <f>WEEKNUM(AKORD[[#This Row],[DZIEN]],2)</f>
        <v>27</v>
      </c>
    </row>
    <row r="174" spans="1:27">
      <c r="A174" s="178" t="str">
        <f>VLOOKUP(AKORD[[#This Row],[NAZWISKO]],IMIE[],2,FALSE)</f>
        <v>T12 KACPER KRUSZEWSKI</v>
      </c>
      <c r="B174">
        <v>161148</v>
      </c>
      <c r="C174">
        <v>120</v>
      </c>
      <c r="D174">
        <v>3</v>
      </c>
      <c r="E174">
        <v>2</v>
      </c>
      <c r="F174" s="11">
        <v>45838</v>
      </c>
      <c r="G174" t="s">
        <v>4747</v>
      </c>
      <c r="H174" t="s">
        <v>2166</v>
      </c>
      <c r="I174" t="s">
        <v>2167</v>
      </c>
      <c r="J174" t="s">
        <v>2120</v>
      </c>
      <c r="K174" t="s">
        <v>232</v>
      </c>
      <c r="L174" t="s">
        <v>232</v>
      </c>
      <c r="M174" t="s">
        <v>7104</v>
      </c>
      <c r="N174" t="s">
        <v>230</v>
      </c>
      <c r="O174" t="s">
        <v>7068</v>
      </c>
      <c r="P174" t="s">
        <v>2121</v>
      </c>
      <c r="Q174" t="s">
        <v>7083</v>
      </c>
      <c r="R174">
        <v>1</v>
      </c>
      <c r="S174" s="11">
        <v>45838.498460648145</v>
      </c>
      <c r="T174" s="11">
        <v>45838.645300925928</v>
      </c>
      <c r="U174">
        <v>211.45</v>
      </c>
      <c r="V174">
        <v>0</v>
      </c>
      <c r="W174" s="178">
        <f>IFERROR(IF(AKORD[[#This Row],[CZAS]]=1,VLOOKUP(AKORD[[#This Row],[ZAMOWIENIA_SPEC_ID]]&amp;AKORD[[#This Row],[CZYNNOSCI_OPIS]],#REF!,5,FALSE),AKORD[[#This Row],[CZAS]]),1)</f>
        <v>2</v>
      </c>
      <c r="X174" s="178" t="str">
        <f>AKORD[[#This Row],[ZAMOWIENIA_SPEC_ID]]&amp;" "&amp;MID(AKORD[[#This Row],[NAZWA1_WG]],1,30)</f>
        <v xml:space="preserve">161148 AVANT 1,5]                    </v>
      </c>
      <c r="Y174" s="144">
        <f>AKORD[[#This Row],[DATA]]</f>
        <v>45838</v>
      </c>
      <c r="Z174" s="178" t="str">
        <f>LEFT(AKORD[[#This Row],[KOMISJA]],10)</f>
        <v>161145/AVA</v>
      </c>
      <c r="AA174" s="178">
        <f>WEEKNUM(AKORD[[#This Row],[DZIEN]],2)</f>
        <v>27</v>
      </c>
    </row>
    <row r="175" spans="1:27">
      <c r="A175" s="178" t="str">
        <f>VLOOKUP(AKORD[[#This Row],[NAZWISKO]],IMIE[],2,FALSE)</f>
        <v>T12 KACPER KRUSZEWSKI</v>
      </c>
      <c r="B175">
        <v>161149</v>
      </c>
      <c r="C175">
        <v>120</v>
      </c>
      <c r="D175">
        <v>3</v>
      </c>
      <c r="E175">
        <v>14</v>
      </c>
      <c r="F175" s="11">
        <v>45838</v>
      </c>
      <c r="G175" t="s">
        <v>4747</v>
      </c>
      <c r="H175" t="s">
        <v>2166</v>
      </c>
      <c r="I175" t="s">
        <v>2167</v>
      </c>
      <c r="J175" t="s">
        <v>2120</v>
      </c>
      <c r="K175" t="s">
        <v>300</v>
      </c>
      <c r="L175" t="s">
        <v>300</v>
      </c>
      <c r="M175" t="s">
        <v>7104</v>
      </c>
      <c r="N175" t="s">
        <v>230</v>
      </c>
      <c r="O175" t="s">
        <v>181</v>
      </c>
      <c r="P175" t="s">
        <v>2121</v>
      </c>
      <c r="Q175" t="s">
        <v>7083</v>
      </c>
      <c r="R175">
        <v>1</v>
      </c>
      <c r="S175" s="11">
        <v>45838.498495370368</v>
      </c>
      <c r="T175" s="11">
        <v>45838.645324074074</v>
      </c>
      <c r="U175">
        <v>211.43333333333334</v>
      </c>
      <c r="V175">
        <v>0</v>
      </c>
      <c r="W175" s="178">
        <f>IFERROR(IF(AKORD[[#This Row],[CZAS]]=1,VLOOKUP(AKORD[[#This Row],[ZAMOWIENIA_SPEC_ID]]&amp;AKORD[[#This Row],[CZYNNOSCI_OPIS]],#REF!,5,FALSE),AKORD[[#This Row],[CZAS]]),1)</f>
        <v>14</v>
      </c>
      <c r="X175" s="178" t="str">
        <f>AKORD[[#This Row],[ZAMOWIENIA_SPEC_ID]]&amp;" "&amp;MID(AKORD[[#This Row],[NAZWA1_WG]],1,30)</f>
        <v xml:space="preserve">161149 AVANT P64x64                  </v>
      </c>
      <c r="Y175" s="144">
        <f>AKORD[[#This Row],[DATA]]</f>
        <v>45838</v>
      </c>
      <c r="Z175" s="178" t="str">
        <f>LEFT(AKORD[[#This Row],[KOMISJA]],10)</f>
        <v>161145/AVA</v>
      </c>
      <c r="AA175" s="178">
        <f>WEEKNUM(AKORD[[#This Row],[DZIEN]],2)</f>
        <v>27</v>
      </c>
    </row>
    <row r="176" spans="1:27">
      <c r="A176" s="178" t="str">
        <f>VLOOKUP(AKORD[[#This Row],[NAZWISKO]],IMIE[],2,FALSE)</f>
        <v>P01 PIOTR MIERZWIŃSKI</v>
      </c>
      <c r="B176">
        <v>160947</v>
      </c>
      <c r="C176">
        <v>28</v>
      </c>
      <c r="D176">
        <v>14</v>
      </c>
      <c r="E176">
        <v>51</v>
      </c>
      <c r="F176" s="11">
        <v>45839</v>
      </c>
      <c r="G176" t="s">
        <v>2182</v>
      </c>
      <c r="H176" t="s">
        <v>7056</v>
      </c>
      <c r="I176" t="s">
        <v>7057</v>
      </c>
      <c r="J176" t="s">
        <v>7058</v>
      </c>
      <c r="K176" t="s">
        <v>7202</v>
      </c>
      <c r="L176" t="s">
        <v>7202</v>
      </c>
      <c r="M176" t="s">
        <v>7065</v>
      </c>
      <c r="N176" t="s">
        <v>7082</v>
      </c>
      <c r="O176" t="s">
        <v>181</v>
      </c>
      <c r="P176" t="s">
        <v>7059</v>
      </c>
      <c r="Q176" t="s">
        <v>7203</v>
      </c>
      <c r="R176">
        <v>1</v>
      </c>
      <c r="S176" s="11">
        <v>45839.30364583333</v>
      </c>
      <c r="T176" s="11">
        <v>45839.303657407407</v>
      </c>
      <c r="U176">
        <v>1.6666666666666666E-2</v>
      </c>
      <c r="V176">
        <v>0</v>
      </c>
      <c r="W176" s="178">
        <f>IFERROR(IF(AKORD[[#This Row],[CZAS]]=1,VLOOKUP(AKORD[[#This Row],[ZAMOWIENIA_SPEC_ID]]&amp;AKORD[[#This Row],[CZYNNOSCI_OPIS]],#REF!,5,FALSE),AKORD[[#This Row],[CZAS]]),1)</f>
        <v>51</v>
      </c>
      <c r="X176" s="178" t="str">
        <f>AKORD[[#This Row],[ZAMOWIENIA_SPEC_ID]]&amp;" "&amp;MID(AKORD[[#This Row],[NAZWA1_WG]],1,30)</f>
        <v xml:space="preserve">160947 CALYPSO [4]                   </v>
      </c>
      <c r="Y176" s="144">
        <f>AKORD[[#This Row],[DATA]]</f>
        <v>45839</v>
      </c>
      <c r="Z176" s="178" t="str">
        <f>LEFT(AKORD[[#This Row],[KOMISJA]],10)</f>
        <v>160947/CAL</v>
      </c>
      <c r="AA176" s="178">
        <f>WEEKNUM(AKORD[[#This Row],[DZIEN]],2)</f>
        <v>27</v>
      </c>
    </row>
    <row r="177" spans="1:27">
      <c r="A177" s="178" t="str">
        <f>VLOOKUP(AKORD[[#This Row],[NAZWISKO]],IMIE[],2,FALSE)</f>
        <v>T06 TOMASZ BAŁDYGA</v>
      </c>
      <c r="B177">
        <v>161115</v>
      </c>
      <c r="C177">
        <v>21</v>
      </c>
      <c r="D177">
        <v>3</v>
      </c>
      <c r="E177">
        <v>12</v>
      </c>
      <c r="F177" s="11">
        <v>45839</v>
      </c>
      <c r="G177" t="s">
        <v>2123</v>
      </c>
      <c r="H177" t="s">
        <v>2166</v>
      </c>
      <c r="I177" t="s">
        <v>2167</v>
      </c>
      <c r="J177" t="s">
        <v>2120</v>
      </c>
      <c r="K177" t="s">
        <v>7204</v>
      </c>
      <c r="L177" t="s">
        <v>7204</v>
      </c>
      <c r="M177" t="s">
        <v>7104</v>
      </c>
      <c r="N177" t="s">
        <v>847</v>
      </c>
      <c r="O177" t="s">
        <v>181</v>
      </c>
      <c r="P177" t="s">
        <v>2121</v>
      </c>
      <c r="Q177" t="s">
        <v>7205</v>
      </c>
      <c r="R177">
        <v>1</v>
      </c>
      <c r="S177" s="11">
        <v>45838.522662037038</v>
      </c>
      <c r="T177" s="11">
        <v>45839.332997685182</v>
      </c>
      <c r="U177">
        <v>1166.8833333333334</v>
      </c>
      <c r="V177">
        <v>0</v>
      </c>
      <c r="W177" s="178">
        <f>IFERROR(IF(AKORD[[#This Row],[CZAS]]=1,VLOOKUP(AKORD[[#This Row],[ZAMOWIENIA_SPEC_ID]]&amp;AKORD[[#This Row],[CZYNNOSCI_OPIS]],#REF!,5,FALSE),AKORD[[#This Row],[CZAS]]),1)</f>
        <v>12</v>
      </c>
      <c r="X177" s="178" t="str">
        <f>AKORD[[#This Row],[ZAMOWIENIA_SPEC_ID]]&amp;" "&amp;MID(AKORD[[#This Row],[NAZWA1_WG]],1,30)</f>
        <v xml:space="preserve">161115 HORIZON A P82x82              </v>
      </c>
      <c r="Y177" s="144">
        <f>AKORD[[#This Row],[DATA]]</f>
        <v>45839</v>
      </c>
      <c r="Z177" s="178" t="str">
        <f>LEFT(AKORD[[#This Row],[KOMISJA]],10)</f>
        <v>161113/HOR</v>
      </c>
      <c r="AA177" s="178">
        <f>WEEKNUM(AKORD[[#This Row],[DZIEN]],2)</f>
        <v>27</v>
      </c>
    </row>
    <row r="178" spans="1:27">
      <c r="A178" s="178" t="str">
        <f>VLOOKUP(AKORD[[#This Row],[NAZWISKO]],IMIE[],2,FALSE)</f>
        <v>T06 TOMASZ BAŁDYGA</v>
      </c>
      <c r="B178">
        <v>161114</v>
      </c>
      <c r="C178">
        <v>21</v>
      </c>
      <c r="D178">
        <v>3</v>
      </c>
      <c r="E178">
        <v>82</v>
      </c>
      <c r="F178" s="11">
        <v>45839</v>
      </c>
      <c r="G178" t="s">
        <v>2123</v>
      </c>
      <c r="H178" t="s">
        <v>2166</v>
      </c>
      <c r="I178" t="s">
        <v>2167</v>
      </c>
      <c r="J178" t="s">
        <v>2120</v>
      </c>
      <c r="K178" t="s">
        <v>7081</v>
      </c>
      <c r="L178" t="s">
        <v>7081</v>
      </c>
      <c r="M178" t="s">
        <v>7104</v>
      </c>
      <c r="N178" t="s">
        <v>847</v>
      </c>
      <c r="O178" t="s">
        <v>181</v>
      </c>
      <c r="P178" t="s">
        <v>2121</v>
      </c>
      <c r="Q178" t="s">
        <v>7205</v>
      </c>
      <c r="R178">
        <v>1</v>
      </c>
      <c r="S178" s="11">
        <v>45838.522638888891</v>
      </c>
      <c r="T178" s="11">
        <v>45839.333055555559</v>
      </c>
      <c r="U178">
        <v>1167</v>
      </c>
      <c r="V178">
        <v>0</v>
      </c>
      <c r="W178" s="178">
        <f>IFERROR(IF(AKORD[[#This Row],[CZAS]]=1,VLOOKUP(AKORD[[#This Row],[ZAMOWIENIA_SPEC_ID]]&amp;AKORD[[#This Row],[CZYNNOSCI_OPIS]],#REF!,5,FALSE),AKORD[[#This Row],[CZAS]]),1)</f>
        <v>82</v>
      </c>
      <c r="X178" s="178" t="str">
        <f>AKORD[[#This Row],[ZAMOWIENIA_SPEC_ID]]&amp;" "&amp;MID(AKORD[[#This Row],[NAZWA1_WG]],1,30)</f>
        <v xml:space="preserve">161114 HORIZON A 3z]                 </v>
      </c>
      <c r="Y178" s="144">
        <f>AKORD[[#This Row],[DATA]]</f>
        <v>45839</v>
      </c>
      <c r="Z178" s="178" t="str">
        <f>LEFT(AKORD[[#This Row],[KOMISJA]],10)</f>
        <v>161113/HOR</v>
      </c>
      <c r="AA178" s="178">
        <f>WEEKNUM(AKORD[[#This Row],[DZIEN]],2)</f>
        <v>27</v>
      </c>
    </row>
    <row r="179" spans="1:27">
      <c r="A179" s="178" t="str">
        <f>VLOOKUP(AKORD[[#This Row],[NAZWISKO]],IMIE[],2,FALSE)</f>
        <v>T06 TOMASZ BAŁDYGA</v>
      </c>
      <c r="B179">
        <v>161113</v>
      </c>
      <c r="C179">
        <v>21</v>
      </c>
      <c r="D179">
        <v>3</v>
      </c>
      <c r="E179">
        <v>101</v>
      </c>
      <c r="F179" s="11">
        <v>45839</v>
      </c>
      <c r="G179" t="s">
        <v>2123</v>
      </c>
      <c r="H179" t="s">
        <v>2166</v>
      </c>
      <c r="I179" t="s">
        <v>2167</v>
      </c>
      <c r="J179" t="s">
        <v>2120</v>
      </c>
      <c r="K179" t="s">
        <v>1023</v>
      </c>
      <c r="L179" t="s">
        <v>1023</v>
      </c>
      <c r="M179" t="s">
        <v>7104</v>
      </c>
      <c r="N179" t="s">
        <v>847</v>
      </c>
      <c r="O179" t="s">
        <v>181</v>
      </c>
      <c r="P179" t="s">
        <v>2121</v>
      </c>
      <c r="Q179" t="s">
        <v>7205</v>
      </c>
      <c r="R179">
        <v>1</v>
      </c>
      <c r="S179" s="11">
        <v>45838.522604166668</v>
      </c>
      <c r="T179" s="11">
        <v>45839.333078703705</v>
      </c>
      <c r="U179">
        <v>1167.0833333333335</v>
      </c>
      <c r="V179">
        <v>0</v>
      </c>
      <c r="W179" s="178">
        <f>IFERROR(IF(AKORD[[#This Row],[CZAS]]=1,VLOOKUP(AKORD[[#This Row],[ZAMOWIENIA_SPEC_ID]]&amp;AKORD[[#This Row],[CZYNNOSCI_OPIS]],#REF!,5,FALSE),AKORD[[#This Row],[CZAS]]),1)</f>
        <v>101</v>
      </c>
      <c r="X179" s="178" t="str">
        <f>AKORD[[#This Row],[ZAMOWIENIA_SPEC_ID]]&amp;" "&amp;MID(AKORD[[#This Row],[NAZWA1_WG]],1,30)</f>
        <v xml:space="preserve">161113 HORIZON A [L2Hz               </v>
      </c>
      <c r="Y179" s="144">
        <f>AKORD[[#This Row],[DATA]]</f>
        <v>45839</v>
      </c>
      <c r="Z179" s="178" t="str">
        <f>LEFT(AKORD[[#This Row],[KOMISJA]],10)</f>
        <v>161113/HOR</v>
      </c>
      <c r="AA179" s="178">
        <f>WEEKNUM(AKORD[[#This Row],[DZIEN]],2)</f>
        <v>27</v>
      </c>
    </row>
    <row r="180" spans="1:27">
      <c r="A180" s="178" t="str">
        <f>VLOOKUP(AKORD[[#This Row],[NAZWISKO]],IMIE[],2,FALSE)</f>
        <v>T05 MARCIN WYSZKOWSKI</v>
      </c>
      <c r="B180">
        <v>160831</v>
      </c>
      <c r="C180">
        <v>17</v>
      </c>
      <c r="D180">
        <v>3</v>
      </c>
      <c r="E180">
        <v>46</v>
      </c>
      <c r="F180" s="11">
        <v>45839</v>
      </c>
      <c r="G180" t="s">
        <v>2126</v>
      </c>
      <c r="H180" t="s">
        <v>2166</v>
      </c>
      <c r="I180" t="s">
        <v>2167</v>
      </c>
      <c r="J180" t="s">
        <v>2120</v>
      </c>
      <c r="K180" t="s">
        <v>284</v>
      </c>
      <c r="L180" t="s">
        <v>284</v>
      </c>
      <c r="M180" t="s">
        <v>7070</v>
      </c>
      <c r="N180" t="s">
        <v>230</v>
      </c>
      <c r="O180" t="s">
        <v>181</v>
      </c>
      <c r="P180" t="s">
        <v>2121</v>
      </c>
      <c r="Q180" t="s">
        <v>7206</v>
      </c>
      <c r="R180">
        <v>1</v>
      </c>
      <c r="S180" s="11">
        <v>45838.509259259263</v>
      </c>
      <c r="T180" s="11">
        <v>45839.338784722226</v>
      </c>
      <c r="U180">
        <v>1194.5166666666667</v>
      </c>
      <c r="V180">
        <v>0</v>
      </c>
      <c r="W180" s="178">
        <f>IFERROR(IF(AKORD[[#This Row],[CZAS]]=1,VLOOKUP(AKORD[[#This Row],[ZAMOWIENIA_SPEC_ID]]&amp;AKORD[[#This Row],[CZYNNOSCI_OPIS]],#REF!,5,FALSE),AKORD[[#This Row],[CZAS]]),1)</f>
        <v>46</v>
      </c>
      <c r="X180" s="178" t="str">
        <f>AKORD[[#This Row],[ZAMOWIENIA_SPEC_ID]]&amp;" "&amp;MID(AKORD[[#This Row],[NAZWA1_WG]],1,30)</f>
        <v xml:space="preserve">160831 AVANT [3                      </v>
      </c>
      <c r="Y180" s="144">
        <f>AKORD[[#This Row],[DATA]]</f>
        <v>45839</v>
      </c>
      <c r="Z180" s="178" t="str">
        <f>LEFT(AKORD[[#This Row],[KOMISJA]],10)</f>
        <v>160831/AVA</v>
      </c>
      <c r="AA180" s="178">
        <f>WEEKNUM(AKORD[[#This Row],[DZIEN]],2)</f>
        <v>27</v>
      </c>
    </row>
    <row r="181" spans="1:27">
      <c r="A181" s="178" t="str">
        <f>VLOOKUP(AKORD[[#This Row],[NAZWISKO]],IMIE[],2,FALSE)</f>
        <v>T05 MARCIN WYSZKOWSKI</v>
      </c>
      <c r="B181">
        <v>160831</v>
      </c>
      <c r="C181">
        <v>17</v>
      </c>
      <c r="D181">
        <v>3</v>
      </c>
      <c r="E181">
        <v>2</v>
      </c>
      <c r="F181" s="11">
        <v>45839</v>
      </c>
      <c r="G181" t="s">
        <v>2126</v>
      </c>
      <c r="H181" t="s">
        <v>2166</v>
      </c>
      <c r="I181" t="s">
        <v>2167</v>
      </c>
      <c r="J181" t="s">
        <v>2120</v>
      </c>
      <c r="K181" t="s">
        <v>284</v>
      </c>
      <c r="L181" t="s">
        <v>284</v>
      </c>
      <c r="M181" t="s">
        <v>7070</v>
      </c>
      <c r="N181" t="s">
        <v>230</v>
      </c>
      <c r="O181" t="s">
        <v>7068</v>
      </c>
      <c r="P181" t="s">
        <v>2121</v>
      </c>
      <c r="Q181" t="s">
        <v>7206</v>
      </c>
      <c r="R181">
        <v>1</v>
      </c>
      <c r="S181" s="11">
        <v>45838.509259259263</v>
      </c>
      <c r="T181" s="11">
        <v>45839.338784722226</v>
      </c>
      <c r="U181">
        <v>1194.5166666666667</v>
      </c>
      <c r="V181">
        <v>0</v>
      </c>
      <c r="W181" s="178">
        <f>IFERROR(IF(AKORD[[#This Row],[CZAS]]=1,VLOOKUP(AKORD[[#This Row],[ZAMOWIENIA_SPEC_ID]]&amp;AKORD[[#This Row],[CZYNNOSCI_OPIS]],#REF!,5,FALSE),AKORD[[#This Row],[CZAS]]),1)</f>
        <v>2</v>
      </c>
      <c r="X181" s="178" t="str">
        <f>AKORD[[#This Row],[ZAMOWIENIA_SPEC_ID]]&amp;" "&amp;MID(AKORD[[#This Row],[NAZWA1_WG]],1,30)</f>
        <v xml:space="preserve">160831 AVANT [3                      </v>
      </c>
      <c r="Y181" s="144">
        <f>AKORD[[#This Row],[DATA]]</f>
        <v>45839</v>
      </c>
      <c r="Z181" s="178" t="str">
        <f>LEFT(AKORD[[#This Row],[KOMISJA]],10)</f>
        <v>160831/AVA</v>
      </c>
      <c r="AA181" s="178">
        <f>WEEKNUM(AKORD[[#This Row],[DZIEN]],2)</f>
        <v>27</v>
      </c>
    </row>
    <row r="182" spans="1:27">
      <c r="A182" s="178" t="str">
        <f>VLOOKUP(AKORD[[#This Row],[NAZWISKO]],IMIE[],2,FALSE)</f>
        <v>T05 MARCIN WYSZKOWSKI</v>
      </c>
      <c r="B182">
        <v>160832</v>
      </c>
      <c r="C182">
        <v>17</v>
      </c>
      <c r="D182">
        <v>3</v>
      </c>
      <c r="E182">
        <v>42</v>
      </c>
      <c r="F182" s="11">
        <v>45839</v>
      </c>
      <c r="G182" t="s">
        <v>2126</v>
      </c>
      <c r="H182" t="s">
        <v>2166</v>
      </c>
      <c r="I182" t="s">
        <v>2167</v>
      </c>
      <c r="J182" t="s">
        <v>2120</v>
      </c>
      <c r="K182" t="s">
        <v>236</v>
      </c>
      <c r="L182" t="s">
        <v>236</v>
      </c>
      <c r="M182" t="s">
        <v>7070</v>
      </c>
      <c r="N182" t="s">
        <v>230</v>
      </c>
      <c r="O182" t="s">
        <v>181</v>
      </c>
      <c r="P182" t="s">
        <v>2121</v>
      </c>
      <c r="Q182" t="s">
        <v>7206</v>
      </c>
      <c r="R182">
        <v>1</v>
      </c>
      <c r="S182" s="11">
        <v>45838.509293981479</v>
      </c>
      <c r="T182" s="11">
        <v>45839.338796296295</v>
      </c>
      <c r="U182">
        <v>1194.4833333333333</v>
      </c>
      <c r="V182">
        <v>0</v>
      </c>
      <c r="W182" s="178">
        <f>IFERROR(IF(AKORD[[#This Row],[CZAS]]=1,VLOOKUP(AKORD[[#This Row],[ZAMOWIENIA_SPEC_ID]]&amp;AKORD[[#This Row],[CZYNNOSCI_OPIS]],#REF!,5,FALSE),AKORD[[#This Row],[CZAS]]),1)</f>
        <v>42</v>
      </c>
      <c r="X182" s="178" t="str">
        <f>AKORD[[#This Row],[ZAMOWIENIA_SPEC_ID]]&amp;" "&amp;MID(AKORD[[#This Row],[NAZWA1_WG]],1,30)</f>
        <v xml:space="preserve">160832 AVANT N                       </v>
      </c>
      <c r="Y182" s="144">
        <f>AKORD[[#This Row],[DATA]]</f>
        <v>45839</v>
      </c>
      <c r="Z182" s="178" t="str">
        <f>LEFT(AKORD[[#This Row],[KOMISJA]],10)</f>
        <v>160831/AVA</v>
      </c>
      <c r="AA182" s="178">
        <f>WEEKNUM(AKORD[[#This Row],[DZIEN]],2)</f>
        <v>27</v>
      </c>
    </row>
    <row r="183" spans="1:27">
      <c r="A183" s="178" t="str">
        <f>VLOOKUP(AKORD[[#This Row],[NAZWISKO]],IMIE[],2,FALSE)</f>
        <v>T05 MARCIN WYSZKOWSKI</v>
      </c>
      <c r="B183">
        <v>160832</v>
      </c>
      <c r="C183">
        <v>17</v>
      </c>
      <c r="D183">
        <v>3</v>
      </c>
      <c r="E183">
        <v>4</v>
      </c>
      <c r="F183" s="11">
        <v>45839</v>
      </c>
      <c r="G183" t="s">
        <v>2126</v>
      </c>
      <c r="H183" t="s">
        <v>2166</v>
      </c>
      <c r="I183" t="s">
        <v>2167</v>
      </c>
      <c r="J183" t="s">
        <v>2120</v>
      </c>
      <c r="K183" t="s">
        <v>236</v>
      </c>
      <c r="L183" t="s">
        <v>236</v>
      </c>
      <c r="M183" t="s">
        <v>7070</v>
      </c>
      <c r="N183" t="s">
        <v>230</v>
      </c>
      <c r="O183" t="s">
        <v>7069</v>
      </c>
      <c r="P183" t="s">
        <v>2121</v>
      </c>
      <c r="Q183" t="s">
        <v>7206</v>
      </c>
      <c r="R183">
        <v>1</v>
      </c>
      <c r="S183" s="11">
        <v>45838.509293981479</v>
      </c>
      <c r="T183" s="11">
        <v>45839.338796296295</v>
      </c>
      <c r="U183">
        <v>1194.4833333333333</v>
      </c>
      <c r="V183">
        <v>0</v>
      </c>
      <c r="W183" s="178">
        <f>IFERROR(IF(AKORD[[#This Row],[CZAS]]=1,VLOOKUP(AKORD[[#This Row],[ZAMOWIENIA_SPEC_ID]]&amp;AKORD[[#This Row],[CZYNNOSCI_OPIS]],#REF!,5,FALSE),AKORD[[#This Row],[CZAS]]),1)</f>
        <v>4</v>
      </c>
      <c r="X183" s="178" t="str">
        <f>AKORD[[#This Row],[ZAMOWIENIA_SPEC_ID]]&amp;" "&amp;MID(AKORD[[#This Row],[NAZWA1_WG]],1,30)</f>
        <v xml:space="preserve">160832 AVANT N                       </v>
      </c>
      <c r="Y183" s="144">
        <f>AKORD[[#This Row],[DATA]]</f>
        <v>45839</v>
      </c>
      <c r="Z183" s="178" t="str">
        <f>LEFT(AKORD[[#This Row],[KOMISJA]],10)</f>
        <v>160831/AVA</v>
      </c>
      <c r="AA183" s="178">
        <f>WEEKNUM(AKORD[[#This Row],[DZIEN]],2)</f>
        <v>27</v>
      </c>
    </row>
    <row r="184" spans="1:27">
      <c r="A184" s="178" t="str">
        <f>VLOOKUP(AKORD[[#This Row],[NAZWISKO]],IMIE[],2,FALSE)</f>
        <v>T05 MARCIN WYSZKOWSKI</v>
      </c>
      <c r="B184">
        <v>160833</v>
      </c>
      <c r="C184">
        <v>17</v>
      </c>
      <c r="D184">
        <v>3</v>
      </c>
      <c r="E184">
        <v>31</v>
      </c>
      <c r="F184" s="11">
        <v>45839</v>
      </c>
      <c r="G184" t="s">
        <v>2126</v>
      </c>
      <c r="H184" t="s">
        <v>2166</v>
      </c>
      <c r="I184" t="s">
        <v>2167</v>
      </c>
      <c r="J184" t="s">
        <v>2120</v>
      </c>
      <c r="K184" t="s">
        <v>431</v>
      </c>
      <c r="L184" t="s">
        <v>431</v>
      </c>
      <c r="M184" t="s">
        <v>7070</v>
      </c>
      <c r="N184" t="s">
        <v>230</v>
      </c>
      <c r="O184" t="s">
        <v>181</v>
      </c>
      <c r="P184" t="s">
        <v>2121</v>
      </c>
      <c r="Q184" t="s">
        <v>7206</v>
      </c>
      <c r="R184">
        <v>1</v>
      </c>
      <c r="S184" s="11">
        <v>45838.509328703702</v>
      </c>
      <c r="T184" s="11">
        <v>45839.338831018518</v>
      </c>
      <c r="U184">
        <v>1194.4833333333333</v>
      </c>
      <c r="V184">
        <v>0</v>
      </c>
      <c r="W184" s="178">
        <f>IFERROR(IF(AKORD[[#This Row],[CZAS]]=1,VLOOKUP(AKORD[[#This Row],[ZAMOWIENIA_SPEC_ID]]&amp;AKORD[[#This Row],[CZYNNOSCI_OPIS]],#REF!,5,FALSE),AKORD[[#This Row],[CZAS]]),1)</f>
        <v>31</v>
      </c>
      <c r="X184" s="178" t="str">
        <f>AKORD[[#This Row],[ZAMOWIENIA_SPEC_ID]]&amp;" "&amp;MID(AKORD[[#This Row],[NAZWA1_WG]],1,30)</f>
        <v xml:space="preserve">160833 AVANT 1,5                     </v>
      </c>
      <c r="Y184" s="144">
        <f>AKORD[[#This Row],[DATA]]</f>
        <v>45839</v>
      </c>
      <c r="Z184" s="178" t="str">
        <f>LEFT(AKORD[[#This Row],[KOMISJA]],10)</f>
        <v>160831/AVA</v>
      </c>
      <c r="AA184" s="178">
        <f>WEEKNUM(AKORD[[#This Row],[DZIEN]],2)</f>
        <v>27</v>
      </c>
    </row>
    <row r="185" spans="1:27">
      <c r="A185" s="178" t="str">
        <f>VLOOKUP(AKORD[[#This Row],[NAZWISKO]],IMIE[],2,FALSE)</f>
        <v>T05 MARCIN WYSZKOWSKI</v>
      </c>
      <c r="B185">
        <v>160833</v>
      </c>
      <c r="C185">
        <v>17</v>
      </c>
      <c r="D185">
        <v>3</v>
      </c>
      <c r="E185">
        <v>4</v>
      </c>
      <c r="F185" s="11">
        <v>45839</v>
      </c>
      <c r="G185" t="s">
        <v>2126</v>
      </c>
      <c r="H185" t="s">
        <v>2166</v>
      </c>
      <c r="I185" t="s">
        <v>2167</v>
      </c>
      <c r="J185" t="s">
        <v>2120</v>
      </c>
      <c r="K185" t="s">
        <v>431</v>
      </c>
      <c r="L185" t="s">
        <v>431</v>
      </c>
      <c r="M185" t="s">
        <v>7070</v>
      </c>
      <c r="N185" t="s">
        <v>230</v>
      </c>
      <c r="O185" t="s">
        <v>7069</v>
      </c>
      <c r="P185" t="s">
        <v>2121</v>
      </c>
      <c r="Q185" t="s">
        <v>7206</v>
      </c>
      <c r="R185">
        <v>1</v>
      </c>
      <c r="S185" s="11">
        <v>45838.509328703702</v>
      </c>
      <c r="T185" s="11">
        <v>45839.338831018518</v>
      </c>
      <c r="U185">
        <v>1194.4833333333333</v>
      </c>
      <c r="V185">
        <v>0</v>
      </c>
      <c r="W185" s="178">
        <f>IFERROR(IF(AKORD[[#This Row],[CZAS]]=1,VLOOKUP(AKORD[[#This Row],[ZAMOWIENIA_SPEC_ID]]&amp;AKORD[[#This Row],[CZYNNOSCI_OPIS]],#REF!,5,FALSE),AKORD[[#This Row],[CZAS]]),1)</f>
        <v>4</v>
      </c>
      <c r="X185" s="178" t="str">
        <f>AKORD[[#This Row],[ZAMOWIENIA_SPEC_ID]]&amp;" "&amp;MID(AKORD[[#This Row],[NAZWA1_WG]],1,30)</f>
        <v xml:space="preserve">160833 AVANT 1,5                     </v>
      </c>
      <c r="Y185" s="144">
        <f>AKORD[[#This Row],[DATA]]</f>
        <v>45839</v>
      </c>
      <c r="Z185" s="178" t="str">
        <f>LEFT(AKORD[[#This Row],[KOMISJA]],10)</f>
        <v>160831/AVA</v>
      </c>
      <c r="AA185" s="178">
        <f>WEEKNUM(AKORD[[#This Row],[DZIEN]],2)</f>
        <v>27</v>
      </c>
    </row>
    <row r="186" spans="1:27">
      <c r="A186" s="178" t="str">
        <f>VLOOKUP(AKORD[[#This Row],[NAZWISKO]],IMIE[],2,FALSE)</f>
        <v>T05 MARCIN WYSZKOWSKI</v>
      </c>
      <c r="B186">
        <v>160834</v>
      </c>
      <c r="C186">
        <v>17</v>
      </c>
      <c r="D186">
        <v>3</v>
      </c>
      <c r="E186">
        <v>46</v>
      </c>
      <c r="F186" s="11">
        <v>45839</v>
      </c>
      <c r="G186" t="s">
        <v>2126</v>
      </c>
      <c r="H186" t="s">
        <v>2166</v>
      </c>
      <c r="I186" t="s">
        <v>2167</v>
      </c>
      <c r="J186" t="s">
        <v>2120</v>
      </c>
      <c r="K186" t="s">
        <v>643</v>
      </c>
      <c r="L186" t="s">
        <v>643</v>
      </c>
      <c r="M186" t="s">
        <v>7070</v>
      </c>
      <c r="N186" t="s">
        <v>230</v>
      </c>
      <c r="O186" t="s">
        <v>181</v>
      </c>
      <c r="P186" t="s">
        <v>2121</v>
      </c>
      <c r="Q186" t="s">
        <v>7206</v>
      </c>
      <c r="R186">
        <v>1</v>
      </c>
      <c r="S186" s="11">
        <v>45838.509652777779</v>
      </c>
      <c r="T186" s="11">
        <v>45839.338900462964</v>
      </c>
      <c r="U186">
        <v>1194.1166666666668</v>
      </c>
      <c r="V186">
        <v>0</v>
      </c>
      <c r="W186" s="178">
        <f>IFERROR(IF(AKORD[[#This Row],[CZAS]]=1,VLOOKUP(AKORD[[#This Row],[ZAMOWIENIA_SPEC_ID]]&amp;AKORD[[#This Row],[CZYNNOSCI_OPIS]],#REF!,5,FALSE),AKORD[[#This Row],[CZAS]]),1)</f>
        <v>46</v>
      </c>
      <c r="X186" s="178" t="str">
        <f>AKORD[[#This Row],[ZAMOWIENIA_SPEC_ID]]&amp;" "&amp;MID(AKORD[[#This Row],[NAZWA1_WG]],1,30)</f>
        <v xml:space="preserve">160834 AVANT 3]                      </v>
      </c>
      <c r="Y186" s="144">
        <f>AKORD[[#This Row],[DATA]]</f>
        <v>45839</v>
      </c>
      <c r="Z186" s="178" t="str">
        <f>LEFT(AKORD[[#This Row],[KOMISJA]],10)</f>
        <v>160831/AVA</v>
      </c>
      <c r="AA186" s="178">
        <f>WEEKNUM(AKORD[[#This Row],[DZIEN]],2)</f>
        <v>27</v>
      </c>
    </row>
    <row r="187" spans="1:27">
      <c r="A187" s="178" t="str">
        <f>VLOOKUP(AKORD[[#This Row],[NAZWISKO]],IMIE[],2,FALSE)</f>
        <v>T05 MARCIN WYSZKOWSKI</v>
      </c>
      <c r="B187">
        <v>160834</v>
      </c>
      <c r="C187">
        <v>17</v>
      </c>
      <c r="D187">
        <v>3</v>
      </c>
      <c r="E187">
        <v>2</v>
      </c>
      <c r="F187" s="11">
        <v>45839</v>
      </c>
      <c r="G187" t="s">
        <v>2126</v>
      </c>
      <c r="H187" t="s">
        <v>2166</v>
      </c>
      <c r="I187" t="s">
        <v>2167</v>
      </c>
      <c r="J187" t="s">
        <v>2120</v>
      </c>
      <c r="K187" t="s">
        <v>643</v>
      </c>
      <c r="L187" t="s">
        <v>643</v>
      </c>
      <c r="M187" t="s">
        <v>7070</v>
      </c>
      <c r="N187" t="s">
        <v>230</v>
      </c>
      <c r="O187" t="s">
        <v>7068</v>
      </c>
      <c r="P187" t="s">
        <v>2121</v>
      </c>
      <c r="Q187" t="s">
        <v>7206</v>
      </c>
      <c r="R187">
        <v>1</v>
      </c>
      <c r="S187" s="11">
        <v>45838.509652777779</v>
      </c>
      <c r="T187" s="11">
        <v>45839.338900462964</v>
      </c>
      <c r="U187">
        <v>1194.1166666666668</v>
      </c>
      <c r="V187">
        <v>0</v>
      </c>
      <c r="W187" s="178">
        <f>IFERROR(IF(AKORD[[#This Row],[CZAS]]=1,VLOOKUP(AKORD[[#This Row],[ZAMOWIENIA_SPEC_ID]]&amp;AKORD[[#This Row],[CZYNNOSCI_OPIS]],#REF!,5,FALSE),AKORD[[#This Row],[CZAS]]),1)</f>
        <v>2</v>
      </c>
      <c r="X187" s="178" t="str">
        <f>AKORD[[#This Row],[ZAMOWIENIA_SPEC_ID]]&amp;" "&amp;MID(AKORD[[#This Row],[NAZWA1_WG]],1,30)</f>
        <v xml:space="preserve">160834 AVANT 3]                      </v>
      </c>
      <c r="Y187" s="144">
        <f>AKORD[[#This Row],[DATA]]</f>
        <v>45839</v>
      </c>
      <c r="Z187" s="178" t="str">
        <f>LEFT(AKORD[[#This Row],[KOMISJA]],10)</f>
        <v>160831/AVA</v>
      </c>
      <c r="AA187" s="178">
        <f>WEEKNUM(AKORD[[#This Row],[DZIEN]],2)</f>
        <v>27</v>
      </c>
    </row>
    <row r="188" spans="1:27">
      <c r="A188" s="178" t="str">
        <f>VLOOKUP(AKORD[[#This Row],[NAZWISKO]],IMIE[],2,FALSE)</f>
        <v>P06 VALERY</v>
      </c>
      <c r="B188">
        <v>161488</v>
      </c>
      <c r="C188">
        <v>33</v>
      </c>
      <c r="D188">
        <v>14</v>
      </c>
      <c r="E188">
        <v>51</v>
      </c>
      <c r="F188" s="11">
        <v>45839</v>
      </c>
      <c r="G188" t="s">
        <v>2180</v>
      </c>
      <c r="H188" t="s">
        <v>7056</v>
      </c>
      <c r="I188" t="s">
        <v>7057</v>
      </c>
      <c r="J188" t="s">
        <v>7058</v>
      </c>
      <c r="K188" t="s">
        <v>7130</v>
      </c>
      <c r="L188" t="s">
        <v>7131</v>
      </c>
      <c r="M188" t="s">
        <v>7119</v>
      </c>
      <c r="N188" t="s">
        <v>7120</v>
      </c>
      <c r="O188" t="s">
        <v>181</v>
      </c>
      <c r="P188" t="s">
        <v>7059</v>
      </c>
      <c r="Q188" t="s">
        <v>7207</v>
      </c>
      <c r="R188">
        <v>1</v>
      </c>
      <c r="S188" s="11">
        <v>45839.346238425926</v>
      </c>
      <c r="T188" s="11">
        <v>45839.346250000002</v>
      </c>
      <c r="U188">
        <v>1.6666666666666666E-2</v>
      </c>
      <c r="V188">
        <v>0</v>
      </c>
      <c r="W188" s="178">
        <f>IFERROR(IF(AKORD[[#This Row],[CZAS]]=1,VLOOKUP(AKORD[[#This Row],[ZAMOWIENIA_SPEC_ID]]&amp;AKORD[[#This Row],[CZYNNOSCI_OPIS]],#REF!,5,FALSE),AKORD[[#This Row],[CZAS]]),1)</f>
        <v>51</v>
      </c>
      <c r="X188" s="178" t="str">
        <f>AKORD[[#This Row],[ZAMOWIENIA_SPEC_ID]]&amp;" "&amp;MID(AKORD[[#This Row],[NAZWA1_WG]],1,30)</f>
        <v xml:space="preserve">161488 OXYGEN [3,5]                  </v>
      </c>
      <c r="Y188" s="144">
        <f>AKORD[[#This Row],[DATA]]</f>
        <v>45839</v>
      </c>
      <c r="Z188" s="178" t="str">
        <f>LEFT(AKORD[[#This Row],[KOMISJA]],10)</f>
        <v>161488/OXY</v>
      </c>
      <c r="AA188" s="178">
        <f>WEEKNUM(AKORD[[#This Row],[DZIEN]],2)</f>
        <v>27</v>
      </c>
    </row>
    <row r="189" spans="1:27">
      <c r="A189" s="178" t="str">
        <f>VLOOKUP(AKORD[[#This Row],[NAZWISKO]],IMIE[],2,FALSE)</f>
        <v>P06 VALERY</v>
      </c>
      <c r="B189">
        <v>161489</v>
      </c>
      <c r="C189">
        <v>33</v>
      </c>
      <c r="D189">
        <v>14</v>
      </c>
      <c r="E189">
        <v>51</v>
      </c>
      <c r="F189" s="11">
        <v>45839</v>
      </c>
      <c r="G189" t="s">
        <v>2180</v>
      </c>
      <c r="H189" t="s">
        <v>7056</v>
      </c>
      <c r="I189" t="s">
        <v>7057</v>
      </c>
      <c r="J189" t="s">
        <v>7058</v>
      </c>
      <c r="K189" t="s">
        <v>7130</v>
      </c>
      <c r="L189" t="s">
        <v>7131</v>
      </c>
      <c r="M189" t="s">
        <v>7119</v>
      </c>
      <c r="N189" t="s">
        <v>7120</v>
      </c>
      <c r="O189" t="s">
        <v>181</v>
      </c>
      <c r="P189" t="s">
        <v>7059</v>
      </c>
      <c r="Q189" t="s">
        <v>7207</v>
      </c>
      <c r="R189">
        <v>1</v>
      </c>
      <c r="S189" s="11">
        <v>45839.346261574072</v>
      </c>
      <c r="T189" s="11">
        <v>45839.346273148149</v>
      </c>
      <c r="U189">
        <v>1.6666666666666666E-2</v>
      </c>
      <c r="V189">
        <v>0</v>
      </c>
      <c r="W189" s="178">
        <f>IFERROR(IF(AKORD[[#This Row],[CZAS]]=1,VLOOKUP(AKORD[[#This Row],[ZAMOWIENIA_SPEC_ID]]&amp;AKORD[[#This Row],[CZYNNOSCI_OPIS]],#REF!,5,FALSE),AKORD[[#This Row],[CZAS]]),1)</f>
        <v>51</v>
      </c>
      <c r="X189" s="178" t="str">
        <f>AKORD[[#This Row],[ZAMOWIENIA_SPEC_ID]]&amp;" "&amp;MID(AKORD[[#This Row],[NAZWA1_WG]],1,30)</f>
        <v xml:space="preserve">161489 OXYGEN [3,5]                  </v>
      </c>
      <c r="Y189" s="144">
        <f>AKORD[[#This Row],[DATA]]</f>
        <v>45839</v>
      </c>
      <c r="Z189" s="178" t="str">
        <f>LEFT(AKORD[[#This Row],[KOMISJA]],10)</f>
        <v>161488/OXY</v>
      </c>
      <c r="AA189" s="178">
        <f>WEEKNUM(AKORD[[#This Row],[DZIEN]],2)</f>
        <v>27</v>
      </c>
    </row>
    <row r="190" spans="1:27">
      <c r="A190" s="178" t="str">
        <f>VLOOKUP(AKORD[[#This Row],[NAZWISKO]],IMIE[],2,FALSE)</f>
        <v>T10 KAMIL PERKOWSKI</v>
      </c>
      <c r="B190">
        <v>161551</v>
      </c>
      <c r="C190">
        <v>27</v>
      </c>
      <c r="D190">
        <v>3</v>
      </c>
      <c r="E190">
        <v>89</v>
      </c>
      <c r="F190" s="11">
        <v>45839</v>
      </c>
      <c r="G190" t="s">
        <v>2252</v>
      </c>
      <c r="H190" t="s">
        <v>2166</v>
      </c>
      <c r="I190" t="s">
        <v>2167</v>
      </c>
      <c r="J190" t="s">
        <v>2120</v>
      </c>
      <c r="K190" t="s">
        <v>7123</v>
      </c>
      <c r="L190" t="s">
        <v>7123</v>
      </c>
      <c r="M190" t="s">
        <v>7208</v>
      </c>
      <c r="N190" t="s">
        <v>7118</v>
      </c>
      <c r="O190" t="s">
        <v>7101</v>
      </c>
      <c r="P190" t="s">
        <v>2121</v>
      </c>
      <c r="Q190" t="s">
        <v>7124</v>
      </c>
      <c r="R190">
        <v>1</v>
      </c>
      <c r="S190" s="11">
        <v>45838.629328703704</v>
      </c>
      <c r="T190" s="11">
        <v>45839.346284722225</v>
      </c>
      <c r="U190">
        <v>1032.4166666666667</v>
      </c>
      <c r="V190">
        <v>0</v>
      </c>
      <c r="W190" s="178">
        <f>IFERROR(IF(AKORD[[#This Row],[CZAS]]=1,VLOOKUP(AKORD[[#This Row],[ZAMOWIENIA_SPEC_ID]]&amp;AKORD[[#This Row],[CZYNNOSCI_OPIS]],#REF!,5,FALSE),AKORD[[#This Row],[CZAS]]),1)</f>
        <v>89</v>
      </c>
      <c r="X190" s="178" t="str">
        <f>AKORD[[#This Row],[ZAMOWIENIA_SPEC_ID]]&amp;" "&amp;MID(AKORD[[#This Row],[NAZWA1_WG]],1,30)</f>
        <v xml:space="preserve">161551 RITZ [3,5]                    </v>
      </c>
      <c r="Y190" s="144">
        <f>AKORD[[#This Row],[DATA]]</f>
        <v>45839</v>
      </c>
      <c r="Z190" s="178" t="str">
        <f>LEFT(AKORD[[#This Row],[KOMISJA]],10)</f>
        <v>161551/RIT</v>
      </c>
      <c r="AA190" s="178">
        <f>WEEKNUM(AKORD[[#This Row],[DZIEN]],2)</f>
        <v>27</v>
      </c>
    </row>
    <row r="191" spans="1:27">
      <c r="A191" s="178" t="str">
        <f>VLOOKUP(AKORD[[#This Row],[NAZWISKO]],IMIE[],2,FALSE)</f>
        <v>P06 VALERY</v>
      </c>
      <c r="B191">
        <v>161490</v>
      </c>
      <c r="C191">
        <v>33</v>
      </c>
      <c r="D191">
        <v>14</v>
      </c>
      <c r="E191">
        <v>1</v>
      </c>
      <c r="F191" s="11">
        <v>45839</v>
      </c>
      <c r="G191" t="s">
        <v>2180</v>
      </c>
      <c r="H191" t="s">
        <v>7056</v>
      </c>
      <c r="I191" t="s">
        <v>7057</v>
      </c>
      <c r="J191" t="s">
        <v>7058</v>
      </c>
      <c r="K191" t="s">
        <v>7132</v>
      </c>
      <c r="L191" t="s">
        <v>7132</v>
      </c>
      <c r="M191" t="s">
        <v>7119</v>
      </c>
      <c r="N191" t="s">
        <v>7120</v>
      </c>
      <c r="O191" t="s">
        <v>181</v>
      </c>
      <c r="P191" t="s">
        <v>7059</v>
      </c>
      <c r="Q191" t="s">
        <v>7207</v>
      </c>
      <c r="R191">
        <v>4</v>
      </c>
      <c r="T191" s="11"/>
      <c r="W191" s="178">
        <f>IFERROR(IF(AKORD[[#This Row],[CZAS]]=1,VLOOKUP(AKORD[[#This Row],[ZAMOWIENIA_SPEC_ID]]&amp;AKORD[[#This Row],[CZYNNOSCI_OPIS]],#REF!,5,FALSE),AKORD[[#This Row],[CZAS]]),1)</f>
        <v>1</v>
      </c>
      <c r="X191" s="178" t="str">
        <f>AKORD[[#This Row],[ZAMOWIENIA_SPEC_ID]]&amp;" "&amp;MID(AKORD[[#This Row],[NAZWA1_WG]],1,30)</f>
        <v xml:space="preserve">161490 OXYGEN PD 576 III 50x50       </v>
      </c>
      <c r="Y191" s="144">
        <f>AKORD[[#This Row],[DATA]]</f>
        <v>45839</v>
      </c>
      <c r="Z191" s="178" t="str">
        <f>LEFT(AKORD[[#This Row],[KOMISJA]],10)</f>
        <v>161488/OXY</v>
      </c>
      <c r="AA191" s="178">
        <f>WEEKNUM(AKORD[[#This Row],[DZIEN]],2)</f>
        <v>27</v>
      </c>
    </row>
    <row r="192" spans="1:27">
      <c r="A192" s="178" t="str">
        <f>VLOOKUP(AKORD[[#This Row],[NAZWISKO]],IMIE[],2,FALSE)</f>
        <v>P06 VALERY</v>
      </c>
      <c r="B192">
        <v>161490</v>
      </c>
      <c r="C192">
        <v>33</v>
      </c>
      <c r="D192">
        <v>14</v>
      </c>
      <c r="E192">
        <v>1</v>
      </c>
      <c r="F192" s="11">
        <v>45839</v>
      </c>
      <c r="G192" t="s">
        <v>2180</v>
      </c>
      <c r="H192" t="s">
        <v>7056</v>
      </c>
      <c r="I192" t="s">
        <v>7057</v>
      </c>
      <c r="J192" t="s">
        <v>7058</v>
      </c>
      <c r="K192" t="s">
        <v>7132</v>
      </c>
      <c r="L192" t="s">
        <v>7132</v>
      </c>
      <c r="M192" t="s">
        <v>7119</v>
      </c>
      <c r="N192" t="s">
        <v>7120</v>
      </c>
      <c r="O192" t="s">
        <v>181</v>
      </c>
      <c r="P192" t="s">
        <v>7059</v>
      </c>
      <c r="Q192" t="s">
        <v>7207</v>
      </c>
      <c r="R192">
        <v>4</v>
      </c>
      <c r="T192" s="11"/>
      <c r="W192" s="178">
        <f>IFERROR(IF(AKORD[[#This Row],[CZAS]]=1,VLOOKUP(AKORD[[#This Row],[ZAMOWIENIA_SPEC_ID]]&amp;AKORD[[#This Row],[CZYNNOSCI_OPIS]],#REF!,5,FALSE),AKORD[[#This Row],[CZAS]]),1)</f>
        <v>1</v>
      </c>
      <c r="X192" s="178" t="str">
        <f>AKORD[[#This Row],[ZAMOWIENIA_SPEC_ID]]&amp;" "&amp;MID(AKORD[[#This Row],[NAZWA1_WG]],1,30)</f>
        <v xml:space="preserve">161490 OXYGEN PD 576 III 50x50       </v>
      </c>
      <c r="Y192" s="144">
        <f>AKORD[[#This Row],[DATA]]</f>
        <v>45839</v>
      </c>
      <c r="Z192" s="178" t="str">
        <f>LEFT(AKORD[[#This Row],[KOMISJA]],10)</f>
        <v>161488/OXY</v>
      </c>
      <c r="AA192" s="178">
        <f>WEEKNUM(AKORD[[#This Row],[DZIEN]],2)</f>
        <v>27</v>
      </c>
    </row>
    <row r="193" spans="1:27">
      <c r="A193" s="178" t="str">
        <f>VLOOKUP(AKORD[[#This Row],[NAZWISKO]],IMIE[],2,FALSE)</f>
        <v>P06 VALERY</v>
      </c>
      <c r="B193">
        <v>161490</v>
      </c>
      <c r="C193">
        <v>33</v>
      </c>
      <c r="D193">
        <v>14</v>
      </c>
      <c r="E193">
        <v>1</v>
      </c>
      <c r="F193" s="11">
        <v>45839</v>
      </c>
      <c r="G193" t="s">
        <v>2180</v>
      </c>
      <c r="H193" t="s">
        <v>7056</v>
      </c>
      <c r="I193" t="s">
        <v>7057</v>
      </c>
      <c r="J193" t="s">
        <v>7058</v>
      </c>
      <c r="K193" t="s">
        <v>7132</v>
      </c>
      <c r="L193" t="s">
        <v>7132</v>
      </c>
      <c r="M193" t="s">
        <v>7119</v>
      </c>
      <c r="N193" t="s">
        <v>7120</v>
      </c>
      <c r="O193" t="s">
        <v>181</v>
      </c>
      <c r="P193" t="s">
        <v>7059</v>
      </c>
      <c r="Q193" t="s">
        <v>7207</v>
      </c>
      <c r="R193">
        <v>4</v>
      </c>
      <c r="T193" s="11"/>
      <c r="W193" s="178">
        <f>IFERROR(IF(AKORD[[#This Row],[CZAS]]=1,VLOOKUP(AKORD[[#This Row],[ZAMOWIENIA_SPEC_ID]]&amp;AKORD[[#This Row],[CZYNNOSCI_OPIS]],#REF!,5,FALSE),AKORD[[#This Row],[CZAS]]),1)</f>
        <v>1</v>
      </c>
      <c r="X193" s="178" t="str">
        <f>AKORD[[#This Row],[ZAMOWIENIA_SPEC_ID]]&amp;" "&amp;MID(AKORD[[#This Row],[NAZWA1_WG]],1,30)</f>
        <v xml:space="preserve">161490 OXYGEN PD 576 III 50x50       </v>
      </c>
      <c r="Y193" s="144">
        <f>AKORD[[#This Row],[DATA]]</f>
        <v>45839</v>
      </c>
      <c r="Z193" s="178" t="str">
        <f>LEFT(AKORD[[#This Row],[KOMISJA]],10)</f>
        <v>161488/OXY</v>
      </c>
      <c r="AA193" s="178">
        <f>WEEKNUM(AKORD[[#This Row],[DZIEN]],2)</f>
        <v>27</v>
      </c>
    </row>
    <row r="194" spans="1:27">
      <c r="A194" s="178" t="str">
        <f>VLOOKUP(AKORD[[#This Row],[NAZWISKO]],IMIE[],2,FALSE)</f>
        <v>T01 ROBERT PERKOWSKI</v>
      </c>
      <c r="B194">
        <v>160823</v>
      </c>
      <c r="C194">
        <v>12</v>
      </c>
      <c r="D194">
        <v>3</v>
      </c>
      <c r="E194">
        <v>19</v>
      </c>
      <c r="F194" s="11">
        <v>45839</v>
      </c>
      <c r="G194" t="s">
        <v>2124</v>
      </c>
      <c r="H194" t="s">
        <v>2166</v>
      </c>
      <c r="I194" t="s">
        <v>2167</v>
      </c>
      <c r="J194" t="s">
        <v>2120</v>
      </c>
      <c r="K194" t="s">
        <v>7114</v>
      </c>
      <c r="L194" t="s">
        <v>7114</v>
      </c>
      <c r="M194" t="s">
        <v>7070</v>
      </c>
      <c r="N194" t="s">
        <v>7071</v>
      </c>
      <c r="O194" t="s">
        <v>7053</v>
      </c>
      <c r="P194" t="s">
        <v>2121</v>
      </c>
      <c r="Q194" t="s">
        <v>7209</v>
      </c>
      <c r="R194">
        <v>1</v>
      </c>
      <c r="S194" s="11">
        <v>45838.609594907408</v>
      </c>
      <c r="T194" s="11">
        <v>45839.349444444444</v>
      </c>
      <c r="U194">
        <v>1065.3833333333334</v>
      </c>
      <c r="V194">
        <v>0</v>
      </c>
      <c r="W194" s="178">
        <f>IFERROR(IF(AKORD[[#This Row],[CZAS]]=1,VLOOKUP(AKORD[[#This Row],[ZAMOWIENIA_SPEC_ID]]&amp;AKORD[[#This Row],[CZYNNOSCI_OPIS]],#REF!,5,FALSE),AKORD[[#This Row],[CZAS]]),1)</f>
        <v>19</v>
      </c>
      <c r="X194" s="178" t="str">
        <f>AKORD[[#This Row],[ZAMOWIENIA_SPEC_ID]]&amp;" "&amp;MID(AKORD[[#This Row],[NAZWA1_WG]],1,30)</f>
        <v xml:space="preserve">160823 REVERSO P106x82               </v>
      </c>
      <c r="Y194" s="144">
        <f>AKORD[[#This Row],[DATA]]</f>
        <v>45839</v>
      </c>
      <c r="Z194" s="178" t="str">
        <f>LEFT(AKORD[[#This Row],[KOMISJA]],10)</f>
        <v>160819/REV</v>
      </c>
      <c r="AA194" s="178">
        <f>WEEKNUM(AKORD[[#This Row],[DZIEN]],2)</f>
        <v>27</v>
      </c>
    </row>
    <row r="195" spans="1:27">
      <c r="A195" s="178" t="str">
        <f>VLOOKUP(AKORD[[#This Row],[NAZWISKO]],IMIE[],2,FALSE)</f>
        <v>T01 ROBERT PERKOWSKI</v>
      </c>
      <c r="B195">
        <v>160819</v>
      </c>
      <c r="C195">
        <v>12</v>
      </c>
      <c r="D195">
        <v>3</v>
      </c>
      <c r="E195">
        <v>50</v>
      </c>
      <c r="F195" s="11">
        <v>45839</v>
      </c>
      <c r="G195" t="s">
        <v>2124</v>
      </c>
      <c r="H195" t="s">
        <v>2166</v>
      </c>
      <c r="I195" t="s">
        <v>2167</v>
      </c>
      <c r="J195" t="s">
        <v>2120</v>
      </c>
      <c r="K195" t="s">
        <v>7085</v>
      </c>
      <c r="L195" t="s">
        <v>7085</v>
      </c>
      <c r="M195" t="s">
        <v>7070</v>
      </c>
      <c r="N195" t="s">
        <v>7071</v>
      </c>
      <c r="O195" t="s">
        <v>7053</v>
      </c>
      <c r="P195" t="s">
        <v>2121</v>
      </c>
      <c r="Q195" t="s">
        <v>7209</v>
      </c>
      <c r="R195">
        <v>1</v>
      </c>
      <c r="S195" s="11">
        <v>45838.609456018516</v>
      </c>
      <c r="T195" s="11">
        <v>45839.34951388889</v>
      </c>
      <c r="U195">
        <v>1065.6833333333334</v>
      </c>
      <c r="V195">
        <v>0</v>
      </c>
      <c r="W195" s="178">
        <f>IFERROR(IF(AKORD[[#This Row],[CZAS]]=1,VLOOKUP(AKORD[[#This Row],[ZAMOWIENIA_SPEC_ID]]&amp;AKORD[[#This Row],[CZYNNOSCI_OPIS]],#REF!,5,FALSE),AKORD[[#This Row],[CZAS]]),1)</f>
        <v>50</v>
      </c>
      <c r="X195" s="178" t="str">
        <f>AKORD[[#This Row],[ZAMOWIENIA_SPEC_ID]]&amp;" "&amp;MID(AKORD[[#This Row],[NAZWA1_WG]],1,30)</f>
        <v xml:space="preserve">160819 REVERSO T1,5                  </v>
      </c>
      <c r="Y195" s="144">
        <f>AKORD[[#This Row],[DATA]]</f>
        <v>45839</v>
      </c>
      <c r="Z195" s="178" t="str">
        <f>LEFT(AKORD[[#This Row],[KOMISJA]],10)</f>
        <v>160819/REV</v>
      </c>
      <c r="AA195" s="178">
        <f>WEEKNUM(AKORD[[#This Row],[DZIEN]],2)</f>
        <v>27</v>
      </c>
    </row>
    <row r="196" spans="1:27">
      <c r="A196" s="178" t="str">
        <f>VLOOKUP(AKORD[[#This Row],[NAZWISKO]],IMIE[],2,FALSE)</f>
        <v>T01 ROBERT PERKOWSKI</v>
      </c>
      <c r="B196">
        <v>160820</v>
      </c>
      <c r="C196">
        <v>12</v>
      </c>
      <c r="D196">
        <v>3</v>
      </c>
      <c r="E196">
        <v>45</v>
      </c>
      <c r="F196" s="11">
        <v>45839</v>
      </c>
      <c r="G196" t="s">
        <v>2124</v>
      </c>
      <c r="H196" t="s">
        <v>2166</v>
      </c>
      <c r="I196" t="s">
        <v>2167</v>
      </c>
      <c r="J196" t="s">
        <v>2120</v>
      </c>
      <c r="K196" t="s">
        <v>7072</v>
      </c>
      <c r="L196" t="s">
        <v>7072</v>
      </c>
      <c r="M196" t="s">
        <v>7070</v>
      </c>
      <c r="N196" t="s">
        <v>7071</v>
      </c>
      <c r="O196" t="s">
        <v>7053</v>
      </c>
      <c r="P196" t="s">
        <v>2121</v>
      </c>
      <c r="Q196" t="s">
        <v>7209</v>
      </c>
      <c r="R196">
        <v>1</v>
      </c>
      <c r="S196" s="11">
        <v>45838.609479166669</v>
      </c>
      <c r="T196" s="11">
        <v>45839.349583333336</v>
      </c>
      <c r="U196">
        <v>1065.75</v>
      </c>
      <c r="V196">
        <v>0</v>
      </c>
      <c r="W196" s="178">
        <f>IFERROR(IF(AKORD[[#This Row],[CZAS]]=1,VLOOKUP(AKORD[[#This Row],[ZAMOWIENIA_SPEC_ID]]&amp;AKORD[[#This Row],[CZYNNOSCI_OPIS]],#REF!,5,FALSE),AKORD[[#This Row],[CZAS]]),1)</f>
        <v>45</v>
      </c>
      <c r="X196" s="178" t="str">
        <f>AKORD[[#This Row],[ZAMOWIENIA_SPEC_ID]]&amp;" "&amp;MID(AKORD[[#This Row],[NAZWA1_WG]],1,30)</f>
        <v xml:space="preserve">160820 REVERSO N106x106              </v>
      </c>
      <c r="Y196" s="144">
        <f>AKORD[[#This Row],[DATA]]</f>
        <v>45839</v>
      </c>
      <c r="Z196" s="178" t="str">
        <f>LEFT(AKORD[[#This Row],[KOMISJA]],10)</f>
        <v>160819/REV</v>
      </c>
      <c r="AA196" s="178">
        <f>WEEKNUM(AKORD[[#This Row],[DZIEN]],2)</f>
        <v>27</v>
      </c>
    </row>
    <row r="197" spans="1:27">
      <c r="A197" s="178" t="str">
        <f>VLOOKUP(AKORD[[#This Row],[NAZWISKO]],IMIE[],2,FALSE)</f>
        <v>T01 ROBERT PERKOWSKI</v>
      </c>
      <c r="B197">
        <v>160821</v>
      </c>
      <c r="C197">
        <v>12</v>
      </c>
      <c r="D197">
        <v>3</v>
      </c>
      <c r="E197">
        <v>38</v>
      </c>
      <c r="F197" s="11">
        <v>45839</v>
      </c>
      <c r="G197" t="s">
        <v>2124</v>
      </c>
      <c r="H197" t="s">
        <v>2166</v>
      </c>
      <c r="I197" t="s">
        <v>2167</v>
      </c>
      <c r="J197" t="s">
        <v>2120</v>
      </c>
      <c r="K197" t="s">
        <v>7073</v>
      </c>
      <c r="L197" t="s">
        <v>7073</v>
      </c>
      <c r="M197" t="s">
        <v>7070</v>
      </c>
      <c r="N197" t="s">
        <v>7071</v>
      </c>
      <c r="O197" t="s">
        <v>7053</v>
      </c>
      <c r="P197" t="s">
        <v>2121</v>
      </c>
      <c r="Q197" t="s">
        <v>7209</v>
      </c>
      <c r="R197">
        <v>1</v>
      </c>
      <c r="S197" s="11">
        <v>45838.609502314815</v>
      </c>
      <c r="T197" s="11">
        <v>45839.349618055552</v>
      </c>
      <c r="U197">
        <v>1065.7666666666667</v>
      </c>
      <c r="V197">
        <v>0</v>
      </c>
      <c r="W197" s="178">
        <f>IFERROR(IF(AKORD[[#This Row],[CZAS]]=1,VLOOKUP(AKORD[[#This Row],[ZAMOWIENIA_SPEC_ID]]&amp;AKORD[[#This Row],[CZYNNOSCI_OPIS]],#REF!,5,FALSE),AKORD[[#This Row],[CZAS]]),1)</f>
        <v>38</v>
      </c>
      <c r="X197" s="178" t="str">
        <f>AKORD[[#This Row],[ZAMOWIENIA_SPEC_ID]]&amp;" "&amp;MID(AKORD[[#This Row],[NAZWA1_WG]],1,30)</f>
        <v xml:space="preserve">160821 REVERSO 1,5                   </v>
      </c>
      <c r="Y197" s="144">
        <f>AKORD[[#This Row],[DATA]]</f>
        <v>45839</v>
      </c>
      <c r="Z197" s="178" t="str">
        <f>LEFT(AKORD[[#This Row],[KOMISJA]],10)</f>
        <v>160819/REV</v>
      </c>
      <c r="AA197" s="178">
        <f>WEEKNUM(AKORD[[#This Row],[DZIEN]],2)</f>
        <v>27</v>
      </c>
    </row>
    <row r="198" spans="1:27">
      <c r="A198" s="178" t="str">
        <f>VLOOKUP(AKORD[[#This Row],[NAZWISKO]],IMIE[],2,FALSE)</f>
        <v>T01 ROBERT PERKOWSKI</v>
      </c>
      <c r="B198">
        <v>160822</v>
      </c>
      <c r="C198">
        <v>12</v>
      </c>
      <c r="D198">
        <v>3</v>
      </c>
      <c r="E198">
        <v>38</v>
      </c>
      <c r="F198" s="11">
        <v>45839</v>
      </c>
      <c r="G198" t="s">
        <v>2124</v>
      </c>
      <c r="H198" t="s">
        <v>2166</v>
      </c>
      <c r="I198" t="s">
        <v>2167</v>
      </c>
      <c r="J198" t="s">
        <v>2120</v>
      </c>
      <c r="K198" t="s">
        <v>7073</v>
      </c>
      <c r="L198" t="s">
        <v>7073</v>
      </c>
      <c r="M198" t="s">
        <v>7070</v>
      </c>
      <c r="N198" t="s">
        <v>7071</v>
      </c>
      <c r="O198" t="s">
        <v>7053</v>
      </c>
      <c r="P198" t="s">
        <v>2121</v>
      </c>
      <c r="Q198" t="s">
        <v>7209</v>
      </c>
      <c r="R198">
        <v>1</v>
      </c>
      <c r="S198" s="11">
        <v>45838.609525462962</v>
      </c>
      <c r="T198" s="11">
        <v>45839.349664351852</v>
      </c>
      <c r="U198">
        <v>1065.8</v>
      </c>
      <c r="V198">
        <v>0</v>
      </c>
      <c r="W198" s="178">
        <f>IFERROR(IF(AKORD[[#This Row],[CZAS]]=1,VLOOKUP(AKORD[[#This Row],[ZAMOWIENIA_SPEC_ID]]&amp;AKORD[[#This Row],[CZYNNOSCI_OPIS]],#REF!,5,FALSE),AKORD[[#This Row],[CZAS]]),1)</f>
        <v>38</v>
      </c>
      <c r="X198" s="178" t="str">
        <f>AKORD[[#This Row],[ZAMOWIENIA_SPEC_ID]]&amp;" "&amp;MID(AKORD[[#This Row],[NAZWA1_WG]],1,30)</f>
        <v xml:space="preserve">160822 REVERSO 1,5                   </v>
      </c>
      <c r="Y198" s="144">
        <f>AKORD[[#This Row],[DATA]]</f>
        <v>45839</v>
      </c>
      <c r="Z198" s="178" t="str">
        <f>LEFT(AKORD[[#This Row],[KOMISJA]],10)</f>
        <v>160819/REV</v>
      </c>
      <c r="AA198" s="178">
        <f>WEEKNUM(AKORD[[#This Row],[DZIEN]],2)</f>
        <v>27</v>
      </c>
    </row>
    <row r="199" spans="1:27">
      <c r="A199" s="178" t="str">
        <f>VLOOKUP(AKORD[[#This Row],[NAZWISKO]],IMIE[],2,FALSE)</f>
        <v>T12 KACPER KRUSZEWSKI</v>
      </c>
      <c r="B199">
        <v>160716</v>
      </c>
      <c r="C199">
        <v>120</v>
      </c>
      <c r="D199">
        <v>3</v>
      </c>
      <c r="E199">
        <v>43</v>
      </c>
      <c r="F199" s="11">
        <v>45839</v>
      </c>
      <c r="G199" t="s">
        <v>4747</v>
      </c>
      <c r="H199" t="s">
        <v>2166</v>
      </c>
      <c r="I199" t="s">
        <v>2167</v>
      </c>
      <c r="J199" t="s">
        <v>2120</v>
      </c>
      <c r="K199" t="s">
        <v>657</v>
      </c>
      <c r="L199" t="s">
        <v>657</v>
      </c>
      <c r="M199" t="s">
        <v>7070</v>
      </c>
      <c r="N199" t="s">
        <v>230</v>
      </c>
      <c r="O199" t="s">
        <v>181</v>
      </c>
      <c r="P199" t="s">
        <v>2121</v>
      </c>
      <c r="Q199" t="s">
        <v>7210</v>
      </c>
      <c r="R199">
        <v>1</v>
      </c>
      <c r="S199" s="11">
        <v>45838.645358796297</v>
      </c>
      <c r="T199" s="11">
        <v>45839.367488425924</v>
      </c>
      <c r="U199">
        <v>1039.8666666666668</v>
      </c>
      <c r="V199">
        <v>0</v>
      </c>
      <c r="W199" s="178">
        <f>IFERROR(IF(AKORD[[#This Row],[CZAS]]=1,VLOOKUP(AKORD[[#This Row],[ZAMOWIENIA_SPEC_ID]]&amp;AKORD[[#This Row],[CZYNNOSCI_OPIS]],#REF!,5,FALSE),AKORD[[#This Row],[CZAS]]),1)</f>
        <v>43</v>
      </c>
      <c r="X199" s="178" t="str">
        <f>AKORD[[#This Row],[ZAMOWIENIA_SPEC_ID]]&amp;" "&amp;MID(AKORD[[#This Row],[NAZWA1_WG]],1,30)</f>
        <v xml:space="preserve">160716 AVANT [2,5                    </v>
      </c>
      <c r="Y199" s="144">
        <f>AKORD[[#This Row],[DATA]]</f>
        <v>45839</v>
      </c>
      <c r="Z199" s="178" t="str">
        <f>LEFT(AKORD[[#This Row],[KOMISJA]],10)</f>
        <v>160716/AVA</v>
      </c>
      <c r="AA199" s="178">
        <f>WEEKNUM(AKORD[[#This Row],[DZIEN]],2)</f>
        <v>27</v>
      </c>
    </row>
    <row r="200" spans="1:27">
      <c r="A200" s="178" t="str">
        <f>VLOOKUP(AKORD[[#This Row],[NAZWISKO]],IMIE[],2,FALSE)</f>
        <v>T12 KACPER KRUSZEWSKI</v>
      </c>
      <c r="B200">
        <v>160716</v>
      </c>
      <c r="C200">
        <v>120</v>
      </c>
      <c r="D200">
        <v>3</v>
      </c>
      <c r="E200">
        <v>2</v>
      </c>
      <c r="F200" s="11">
        <v>45839</v>
      </c>
      <c r="G200" t="s">
        <v>4747</v>
      </c>
      <c r="H200" t="s">
        <v>2166</v>
      </c>
      <c r="I200" t="s">
        <v>2167</v>
      </c>
      <c r="J200" t="s">
        <v>2120</v>
      </c>
      <c r="K200" t="s">
        <v>657</v>
      </c>
      <c r="L200" t="s">
        <v>657</v>
      </c>
      <c r="M200" t="s">
        <v>7070</v>
      </c>
      <c r="N200" t="s">
        <v>230</v>
      </c>
      <c r="O200" t="s">
        <v>7068</v>
      </c>
      <c r="P200" t="s">
        <v>2121</v>
      </c>
      <c r="Q200" t="s">
        <v>7210</v>
      </c>
      <c r="R200">
        <v>1</v>
      </c>
      <c r="S200" s="11">
        <v>45838.645358796297</v>
      </c>
      <c r="T200" s="11">
        <v>45839.367488425924</v>
      </c>
      <c r="U200">
        <v>1039.8666666666668</v>
      </c>
      <c r="V200">
        <v>0</v>
      </c>
      <c r="W200" s="178">
        <f>IFERROR(IF(AKORD[[#This Row],[CZAS]]=1,VLOOKUP(AKORD[[#This Row],[ZAMOWIENIA_SPEC_ID]]&amp;AKORD[[#This Row],[CZYNNOSCI_OPIS]],#REF!,5,FALSE),AKORD[[#This Row],[CZAS]]),1)</f>
        <v>2</v>
      </c>
      <c r="X200" s="178" t="str">
        <f>AKORD[[#This Row],[ZAMOWIENIA_SPEC_ID]]&amp;" "&amp;MID(AKORD[[#This Row],[NAZWA1_WG]],1,30)</f>
        <v xml:space="preserve">160716 AVANT [2,5                    </v>
      </c>
      <c r="Y200" s="144">
        <f>AKORD[[#This Row],[DATA]]</f>
        <v>45839</v>
      </c>
      <c r="Z200" s="178" t="str">
        <f>LEFT(AKORD[[#This Row],[KOMISJA]],10)</f>
        <v>160716/AVA</v>
      </c>
      <c r="AA200" s="178">
        <f>WEEKNUM(AKORD[[#This Row],[DZIEN]],2)</f>
        <v>27</v>
      </c>
    </row>
    <row r="201" spans="1:27">
      <c r="A201" s="178" t="str">
        <f>VLOOKUP(AKORD[[#This Row],[NAZWISKO]],IMIE[],2,FALSE)</f>
        <v>T12 KACPER KRUSZEWSKI</v>
      </c>
      <c r="B201">
        <v>160717</v>
      </c>
      <c r="C201">
        <v>120</v>
      </c>
      <c r="D201">
        <v>3</v>
      </c>
      <c r="E201">
        <v>44</v>
      </c>
      <c r="F201" s="11">
        <v>45839</v>
      </c>
      <c r="G201" t="s">
        <v>4747</v>
      </c>
      <c r="H201" t="s">
        <v>2166</v>
      </c>
      <c r="I201" t="s">
        <v>2167</v>
      </c>
      <c r="J201" t="s">
        <v>2120</v>
      </c>
      <c r="K201" t="s">
        <v>683</v>
      </c>
      <c r="L201" t="s">
        <v>683</v>
      </c>
      <c r="M201" t="s">
        <v>7070</v>
      </c>
      <c r="N201" t="s">
        <v>230</v>
      </c>
      <c r="O201" t="s">
        <v>181</v>
      </c>
      <c r="P201" t="s">
        <v>2121</v>
      </c>
      <c r="Q201" t="s">
        <v>7210</v>
      </c>
      <c r="R201">
        <v>1</v>
      </c>
      <c r="S201" s="11">
        <v>45838.645405092589</v>
      </c>
      <c r="T201" s="11">
        <v>45839.367511574077</v>
      </c>
      <c r="U201">
        <v>1039.8333333333333</v>
      </c>
      <c r="V201">
        <v>0</v>
      </c>
      <c r="W201" s="178">
        <f>IFERROR(IF(AKORD[[#This Row],[CZAS]]=1,VLOOKUP(AKORD[[#This Row],[ZAMOWIENIA_SPEC_ID]]&amp;AKORD[[#This Row],[CZYNNOSCI_OPIS]],#REF!,5,FALSE),AKORD[[#This Row],[CZAS]]),1)</f>
        <v>44</v>
      </c>
      <c r="X201" s="178" t="str">
        <f>AKORD[[#This Row],[ZAMOWIENIA_SPEC_ID]]&amp;" "&amp;MID(AKORD[[#This Row],[NAZWA1_WG]],1,30)</f>
        <v xml:space="preserve">160717 AVANT LM]                     </v>
      </c>
      <c r="Y201" s="144">
        <f>AKORD[[#This Row],[DATA]]</f>
        <v>45839</v>
      </c>
      <c r="Z201" s="178" t="str">
        <f>LEFT(AKORD[[#This Row],[KOMISJA]],10)</f>
        <v>160716/AVA</v>
      </c>
      <c r="AA201" s="178">
        <f>WEEKNUM(AKORD[[#This Row],[DZIEN]],2)</f>
        <v>27</v>
      </c>
    </row>
    <row r="202" spans="1:27">
      <c r="A202" s="178" t="str">
        <f>VLOOKUP(AKORD[[#This Row],[NAZWISKO]],IMIE[],2,FALSE)</f>
        <v>T12 KACPER KRUSZEWSKI</v>
      </c>
      <c r="B202">
        <v>160717</v>
      </c>
      <c r="C202">
        <v>120</v>
      </c>
      <c r="D202">
        <v>3</v>
      </c>
      <c r="E202">
        <v>2</v>
      </c>
      <c r="F202" s="11">
        <v>45839</v>
      </c>
      <c r="G202" t="s">
        <v>4747</v>
      </c>
      <c r="H202" t="s">
        <v>2166</v>
      </c>
      <c r="I202" t="s">
        <v>2167</v>
      </c>
      <c r="J202" t="s">
        <v>2120</v>
      </c>
      <c r="K202" t="s">
        <v>683</v>
      </c>
      <c r="L202" t="s">
        <v>683</v>
      </c>
      <c r="M202" t="s">
        <v>7070</v>
      </c>
      <c r="N202" t="s">
        <v>230</v>
      </c>
      <c r="O202" t="s">
        <v>7068</v>
      </c>
      <c r="P202" t="s">
        <v>2121</v>
      </c>
      <c r="Q202" t="s">
        <v>7210</v>
      </c>
      <c r="R202">
        <v>1</v>
      </c>
      <c r="S202" s="11">
        <v>45838.645405092589</v>
      </c>
      <c r="T202" s="11">
        <v>45839.367511574077</v>
      </c>
      <c r="U202">
        <v>1039.8333333333333</v>
      </c>
      <c r="V202">
        <v>0</v>
      </c>
      <c r="W202" s="178">
        <f>IFERROR(IF(AKORD[[#This Row],[CZAS]]=1,VLOOKUP(AKORD[[#This Row],[ZAMOWIENIA_SPEC_ID]]&amp;AKORD[[#This Row],[CZYNNOSCI_OPIS]],#REF!,5,FALSE),AKORD[[#This Row],[CZAS]]),1)</f>
        <v>2</v>
      </c>
      <c r="X202" s="178" t="str">
        <f>AKORD[[#This Row],[ZAMOWIENIA_SPEC_ID]]&amp;" "&amp;MID(AKORD[[#This Row],[NAZWA1_WG]],1,30)</f>
        <v xml:space="preserve">160717 AVANT LM]                     </v>
      </c>
      <c r="Y202" s="144">
        <f>AKORD[[#This Row],[DATA]]</f>
        <v>45839</v>
      </c>
      <c r="Z202" s="178" t="str">
        <f>LEFT(AKORD[[#This Row],[KOMISJA]],10)</f>
        <v>160716/AVA</v>
      </c>
      <c r="AA202" s="178">
        <f>WEEKNUM(AKORD[[#This Row],[DZIEN]],2)</f>
        <v>27</v>
      </c>
    </row>
    <row r="203" spans="1:27">
      <c r="A203" s="178" t="str">
        <f>VLOOKUP(AKORD[[#This Row],[NAZWISKO]],IMIE[],2,FALSE)</f>
        <v>P01 PIOTR MIERZWIŃSKI</v>
      </c>
      <c r="B203">
        <v>161643</v>
      </c>
      <c r="C203">
        <v>28</v>
      </c>
      <c r="D203">
        <v>14</v>
      </c>
      <c r="E203">
        <v>53</v>
      </c>
      <c r="F203" s="11">
        <v>45839</v>
      </c>
      <c r="G203" t="s">
        <v>2182</v>
      </c>
      <c r="H203" t="s">
        <v>7056</v>
      </c>
      <c r="I203" t="s">
        <v>7057</v>
      </c>
      <c r="J203" t="s">
        <v>7058</v>
      </c>
      <c r="K203" t="s">
        <v>7126</v>
      </c>
      <c r="L203" t="s">
        <v>7127</v>
      </c>
      <c r="M203" t="s">
        <v>7119</v>
      </c>
      <c r="N203" t="s">
        <v>7120</v>
      </c>
      <c r="O203" t="s">
        <v>181</v>
      </c>
      <c r="P203" t="s">
        <v>7059</v>
      </c>
      <c r="Q203" t="s">
        <v>7211</v>
      </c>
      <c r="R203">
        <v>1</v>
      </c>
      <c r="S203" s="11">
        <v>45839.371550925927</v>
      </c>
      <c r="T203" s="11">
        <v>45839.371562499997</v>
      </c>
      <c r="U203">
        <v>1.6666666666666666E-2</v>
      </c>
      <c r="V203">
        <v>0</v>
      </c>
      <c r="W203" s="178">
        <f>IFERROR(IF(AKORD[[#This Row],[CZAS]]=1,VLOOKUP(AKORD[[#This Row],[ZAMOWIENIA_SPEC_ID]]&amp;AKORD[[#This Row],[CZYNNOSCI_OPIS]],#REF!,5,FALSE),AKORD[[#This Row],[CZAS]]),1)</f>
        <v>53</v>
      </c>
      <c r="X203" s="178" t="str">
        <f>AKORD[[#This Row],[ZAMOWIENIA_SPEC_ID]]&amp;" "&amp;MID(AKORD[[#This Row],[NAZWA1_WG]],1,30)</f>
        <v xml:space="preserve">161643 OXYGEN [4]                    </v>
      </c>
      <c r="Y203" s="144">
        <f>AKORD[[#This Row],[DATA]]</f>
        <v>45839</v>
      </c>
      <c r="Z203" s="178" t="str">
        <f>LEFT(AKORD[[#This Row],[KOMISJA]],10)</f>
        <v>161643/OXY</v>
      </c>
      <c r="AA203" s="178">
        <f>WEEKNUM(AKORD[[#This Row],[DZIEN]],2)</f>
        <v>27</v>
      </c>
    </row>
    <row r="204" spans="1:27">
      <c r="A204" s="178" t="str">
        <f>VLOOKUP(AKORD[[#This Row],[NAZWISKO]],IMIE[],2,FALSE)</f>
        <v>T10 KAMIL PERKOWSKI</v>
      </c>
      <c r="B204">
        <v>161126</v>
      </c>
      <c r="C204">
        <v>27</v>
      </c>
      <c r="D204">
        <v>3</v>
      </c>
      <c r="E204">
        <v>68</v>
      </c>
      <c r="F204" s="11">
        <v>45839</v>
      </c>
      <c r="G204" t="s">
        <v>2252</v>
      </c>
      <c r="H204" t="s">
        <v>2166</v>
      </c>
      <c r="I204" t="s">
        <v>2167</v>
      </c>
      <c r="J204" t="s">
        <v>2120</v>
      </c>
      <c r="K204" t="s">
        <v>7137</v>
      </c>
      <c r="L204" t="s">
        <v>7138</v>
      </c>
      <c r="M204" t="s">
        <v>7104</v>
      </c>
      <c r="N204" t="s">
        <v>7125</v>
      </c>
      <c r="O204" t="s">
        <v>7053</v>
      </c>
      <c r="P204" t="s">
        <v>2121</v>
      </c>
      <c r="Q204" t="s">
        <v>7212</v>
      </c>
      <c r="R204">
        <v>1</v>
      </c>
      <c r="S204" s="11">
        <v>45839.346319444441</v>
      </c>
      <c r="T204" s="11">
        <v>45839.374884259261</v>
      </c>
      <c r="U204">
        <v>41.133333333333333</v>
      </c>
      <c r="V204">
        <v>0</v>
      </c>
      <c r="W204" s="178">
        <f>IFERROR(IF(AKORD[[#This Row],[CZAS]]=1,VLOOKUP(AKORD[[#This Row],[ZAMOWIENIA_SPEC_ID]]&amp;AKORD[[#This Row],[CZYNNOSCI_OPIS]],#REF!,5,FALSE),AKORD[[#This Row],[CZAS]]),1)</f>
        <v>68</v>
      </c>
      <c r="X204" s="178" t="str">
        <f>AKORD[[#This Row],[ZAMOWIENIA_SPEC_ID]]&amp;" "&amp;MID(AKORD[[#This Row],[NAZWA1_WG]],1,30)</f>
        <v xml:space="preserve">161126 HUDSON [4]                    </v>
      </c>
      <c r="Y204" s="144">
        <f>AKORD[[#This Row],[DATA]]</f>
        <v>45839</v>
      </c>
      <c r="Z204" s="178" t="str">
        <f>LEFT(AKORD[[#This Row],[KOMISJA]],10)</f>
        <v>161126/HUD</v>
      </c>
      <c r="AA204" s="178">
        <f>WEEKNUM(AKORD[[#This Row],[DZIEN]],2)</f>
        <v>27</v>
      </c>
    </row>
    <row r="205" spans="1:27">
      <c r="A205" s="178" t="str">
        <f>VLOOKUP(AKORD[[#This Row],[NAZWISKO]],IMIE[],2,FALSE)</f>
        <v>T02 RADOSŁAW KRYSZTOPA</v>
      </c>
      <c r="B205">
        <v>161130</v>
      </c>
      <c r="C205">
        <v>13</v>
      </c>
      <c r="D205">
        <v>3</v>
      </c>
      <c r="E205">
        <v>52</v>
      </c>
      <c r="F205" s="11">
        <v>45839</v>
      </c>
      <c r="G205" t="s">
        <v>2125</v>
      </c>
      <c r="H205" t="s">
        <v>2166</v>
      </c>
      <c r="I205" t="s">
        <v>2167</v>
      </c>
      <c r="J205" t="s">
        <v>2120</v>
      </c>
      <c r="K205" t="s">
        <v>7213</v>
      </c>
      <c r="L205" t="s">
        <v>7214</v>
      </c>
      <c r="M205" t="s">
        <v>7104</v>
      </c>
      <c r="N205" t="s">
        <v>7093</v>
      </c>
      <c r="O205" t="s">
        <v>7053</v>
      </c>
      <c r="P205" t="s">
        <v>2121</v>
      </c>
      <c r="Q205" t="s">
        <v>7215</v>
      </c>
      <c r="R205">
        <v>1</v>
      </c>
      <c r="S205" s="11">
        <v>45839.311412037037</v>
      </c>
      <c r="T205" s="11">
        <v>45839.375671296293</v>
      </c>
      <c r="U205">
        <v>92.533333333333346</v>
      </c>
      <c r="V205">
        <v>0</v>
      </c>
      <c r="W205" s="178">
        <f>IFERROR(IF(AKORD[[#This Row],[CZAS]]=1,VLOOKUP(AKORD[[#This Row],[ZAMOWIENIA_SPEC_ID]]&amp;AKORD[[#This Row],[CZYNNOSCI_OPIS]],#REF!,5,FALSE),AKORD[[#This Row],[CZAS]]),1)</f>
        <v>52</v>
      </c>
      <c r="X205" s="178" t="str">
        <f>AKORD[[#This Row],[ZAMOWIENIA_SPEC_ID]]&amp;" "&amp;MID(AKORD[[#This Row],[NAZWA1_WG]],1,30)</f>
        <v xml:space="preserve">161130 ONYX N2,5                     </v>
      </c>
      <c r="Y205" s="144">
        <f>AKORD[[#This Row],[DATA]]</f>
        <v>45839</v>
      </c>
      <c r="Z205" s="178" t="str">
        <f>LEFT(AKORD[[#This Row],[KOMISJA]],10)</f>
        <v>161129/ONY</v>
      </c>
      <c r="AA205" s="178">
        <f>WEEKNUM(AKORD[[#This Row],[DZIEN]],2)</f>
        <v>27</v>
      </c>
    </row>
    <row r="206" spans="1:27">
      <c r="A206" s="178" t="str">
        <f>VLOOKUP(AKORD[[#This Row],[NAZWISKO]],IMIE[],2,FALSE)</f>
        <v>T02 RADOSŁAW KRYSZTOPA</v>
      </c>
      <c r="B206">
        <v>161129</v>
      </c>
      <c r="C206">
        <v>13</v>
      </c>
      <c r="D206">
        <v>3</v>
      </c>
      <c r="E206">
        <v>55</v>
      </c>
      <c r="F206" s="11">
        <v>45839</v>
      </c>
      <c r="G206" t="s">
        <v>2125</v>
      </c>
      <c r="H206" t="s">
        <v>2166</v>
      </c>
      <c r="I206" t="s">
        <v>2167</v>
      </c>
      <c r="J206" t="s">
        <v>2120</v>
      </c>
      <c r="K206" t="s">
        <v>7216</v>
      </c>
      <c r="L206" t="s">
        <v>7217</v>
      </c>
      <c r="M206" t="s">
        <v>7104</v>
      </c>
      <c r="N206" t="s">
        <v>7093</v>
      </c>
      <c r="O206" t="s">
        <v>7053</v>
      </c>
      <c r="P206" t="s">
        <v>2121</v>
      </c>
      <c r="Q206" t="s">
        <v>7215</v>
      </c>
      <c r="R206">
        <v>1</v>
      </c>
      <c r="S206" s="11">
        <v>45839.311423611114</v>
      </c>
      <c r="T206" s="11">
        <v>45839.375694444447</v>
      </c>
      <c r="U206">
        <v>92.55</v>
      </c>
      <c r="V206">
        <v>0</v>
      </c>
      <c r="W206" s="178">
        <f>IFERROR(IF(AKORD[[#This Row],[CZAS]]=1,VLOOKUP(AKORD[[#This Row],[ZAMOWIENIA_SPEC_ID]]&amp;AKORD[[#This Row],[CZYNNOSCI_OPIS]],#REF!,5,FALSE),AKORD[[#This Row],[CZAS]]),1)</f>
        <v>55</v>
      </c>
      <c r="X206" s="178" t="str">
        <f>AKORD[[#This Row],[ZAMOWIENIA_SPEC_ID]]&amp;" "&amp;MID(AKORD[[#This Row],[NAZWA1_WG]],1,30)</f>
        <v xml:space="preserve">161129 ONYX [3                       </v>
      </c>
      <c r="Y206" s="144">
        <f>AKORD[[#This Row],[DATA]]</f>
        <v>45839</v>
      </c>
      <c r="Z206" s="178" t="str">
        <f>LEFT(AKORD[[#This Row],[KOMISJA]],10)</f>
        <v>161129/ONY</v>
      </c>
      <c r="AA206" s="178">
        <f>WEEKNUM(AKORD[[#This Row],[DZIEN]],2)</f>
        <v>27</v>
      </c>
    </row>
    <row r="207" spans="1:27">
      <c r="A207" s="178" t="str">
        <f>VLOOKUP(AKORD[[#This Row],[NAZWISKO]],IMIE[],2,FALSE)</f>
        <v>T12 KACPER KRUSZEWSKI</v>
      </c>
      <c r="B207">
        <v>161127</v>
      </c>
      <c r="C207">
        <v>120</v>
      </c>
      <c r="D207">
        <v>3</v>
      </c>
      <c r="E207">
        <v>44</v>
      </c>
      <c r="F207" s="11">
        <v>45839</v>
      </c>
      <c r="G207" t="s">
        <v>4747</v>
      </c>
      <c r="H207" t="s">
        <v>2166</v>
      </c>
      <c r="I207" t="s">
        <v>2167</v>
      </c>
      <c r="J207" t="s">
        <v>2120</v>
      </c>
      <c r="K207" t="s">
        <v>810</v>
      </c>
      <c r="L207" t="s">
        <v>810</v>
      </c>
      <c r="M207" t="s">
        <v>7104</v>
      </c>
      <c r="N207" t="s">
        <v>230</v>
      </c>
      <c r="O207" t="s">
        <v>181</v>
      </c>
      <c r="P207" t="s">
        <v>2121</v>
      </c>
      <c r="Q207" t="s">
        <v>7267</v>
      </c>
      <c r="R207">
        <v>1</v>
      </c>
      <c r="S207" s="11">
        <v>45839.367546296293</v>
      </c>
      <c r="T207" s="11">
        <v>45839.438136574077</v>
      </c>
      <c r="U207">
        <v>101.65</v>
      </c>
      <c r="V207">
        <v>0</v>
      </c>
      <c r="W207" s="178">
        <f>IFERROR(IF(AKORD[[#This Row],[CZAS]]=1,VLOOKUP(AKORD[[#This Row],[ZAMOWIENIA_SPEC_ID]]&amp;AKORD[[#This Row],[CZYNNOSCI_OPIS]],#REF!,5,FALSE),AKORD[[#This Row],[CZAS]]),1)</f>
        <v>44</v>
      </c>
      <c r="X207" s="178" t="str">
        <f>AKORD[[#This Row],[ZAMOWIENIA_SPEC_ID]]&amp;" "&amp;MID(AKORD[[#This Row],[NAZWA1_WG]],1,30)</f>
        <v xml:space="preserve">161127 AVANT [LM                     </v>
      </c>
      <c r="Y207" s="144">
        <f>AKORD[[#This Row],[DATA]]</f>
        <v>45839</v>
      </c>
      <c r="Z207" s="178" t="str">
        <f>LEFT(AKORD[[#This Row],[KOMISJA]],10)</f>
        <v>161127/AVA</v>
      </c>
      <c r="AA207" s="178">
        <f>WEEKNUM(AKORD[[#This Row],[DZIEN]],2)</f>
        <v>27</v>
      </c>
    </row>
    <row r="208" spans="1:27">
      <c r="A208" s="178" t="str">
        <f>VLOOKUP(AKORD[[#This Row],[NAZWISKO]],IMIE[],2,FALSE)</f>
        <v>T12 KACPER KRUSZEWSKI</v>
      </c>
      <c r="B208">
        <v>161127</v>
      </c>
      <c r="C208">
        <v>120</v>
      </c>
      <c r="D208">
        <v>3</v>
      </c>
      <c r="E208">
        <v>2</v>
      </c>
      <c r="F208" s="11">
        <v>45839</v>
      </c>
      <c r="G208" t="s">
        <v>4747</v>
      </c>
      <c r="H208" t="s">
        <v>2166</v>
      </c>
      <c r="I208" t="s">
        <v>2167</v>
      </c>
      <c r="J208" t="s">
        <v>2120</v>
      </c>
      <c r="K208" t="s">
        <v>810</v>
      </c>
      <c r="L208" t="s">
        <v>810</v>
      </c>
      <c r="M208" t="s">
        <v>7104</v>
      </c>
      <c r="N208" t="s">
        <v>230</v>
      </c>
      <c r="O208" t="s">
        <v>7068</v>
      </c>
      <c r="P208" t="s">
        <v>2121</v>
      </c>
      <c r="Q208" t="s">
        <v>7267</v>
      </c>
      <c r="R208">
        <v>1</v>
      </c>
      <c r="S208" s="11">
        <v>45839.367546296293</v>
      </c>
      <c r="T208" s="11">
        <v>45839.438136574077</v>
      </c>
      <c r="U208">
        <v>101.65</v>
      </c>
      <c r="V208">
        <v>0</v>
      </c>
      <c r="W208" s="178">
        <f>IFERROR(IF(AKORD[[#This Row],[CZAS]]=1,VLOOKUP(AKORD[[#This Row],[ZAMOWIENIA_SPEC_ID]]&amp;AKORD[[#This Row],[CZYNNOSCI_OPIS]],#REF!,5,FALSE),AKORD[[#This Row],[CZAS]]),1)</f>
        <v>2</v>
      </c>
      <c r="X208" s="178" t="str">
        <f>AKORD[[#This Row],[ZAMOWIENIA_SPEC_ID]]&amp;" "&amp;MID(AKORD[[#This Row],[NAZWA1_WG]],1,30)</f>
        <v xml:space="preserve">161127 AVANT [LM                     </v>
      </c>
      <c r="Y208" s="144">
        <f>AKORD[[#This Row],[DATA]]</f>
        <v>45839</v>
      </c>
      <c r="Z208" s="178" t="str">
        <f>LEFT(AKORD[[#This Row],[KOMISJA]],10)</f>
        <v>161127/AVA</v>
      </c>
      <c r="AA208" s="178">
        <f>WEEKNUM(AKORD[[#This Row],[DZIEN]],2)</f>
        <v>27</v>
      </c>
    </row>
    <row r="209" spans="1:27">
      <c r="A209" s="178" t="str">
        <f>VLOOKUP(AKORD[[#This Row],[NAZWISKO]],IMIE[],2,FALSE)</f>
        <v>T12 KACPER KRUSZEWSKI</v>
      </c>
      <c r="B209">
        <v>161128</v>
      </c>
      <c r="C209">
        <v>120</v>
      </c>
      <c r="D209">
        <v>3</v>
      </c>
      <c r="E209">
        <v>33</v>
      </c>
      <c r="F209" s="11">
        <v>45839</v>
      </c>
      <c r="G209" t="s">
        <v>4747</v>
      </c>
      <c r="H209" t="s">
        <v>2166</v>
      </c>
      <c r="I209" t="s">
        <v>2167</v>
      </c>
      <c r="J209" t="s">
        <v>2120</v>
      </c>
      <c r="K209" t="s">
        <v>372</v>
      </c>
      <c r="L209" t="s">
        <v>372</v>
      </c>
      <c r="M209" t="s">
        <v>7104</v>
      </c>
      <c r="N209" t="s">
        <v>230</v>
      </c>
      <c r="O209" t="s">
        <v>181</v>
      </c>
      <c r="P209" t="s">
        <v>2121</v>
      </c>
      <c r="Q209" t="s">
        <v>7267</v>
      </c>
      <c r="R209">
        <v>1</v>
      </c>
      <c r="S209" s="11">
        <v>45839.367569444446</v>
      </c>
      <c r="T209" s="11">
        <v>45839.438159722224</v>
      </c>
      <c r="U209">
        <v>101.65</v>
      </c>
      <c r="V209">
        <v>0</v>
      </c>
      <c r="W209" s="178">
        <f>IFERROR(IF(AKORD[[#This Row],[CZAS]]=1,VLOOKUP(AKORD[[#This Row],[ZAMOWIENIA_SPEC_ID]]&amp;AKORD[[#This Row],[CZYNNOSCI_OPIS]],#REF!,5,FALSE),AKORD[[#This Row],[CZAS]]),1)</f>
        <v>33</v>
      </c>
      <c r="X209" s="178" t="str">
        <f>AKORD[[#This Row],[ZAMOWIENIA_SPEC_ID]]&amp;" "&amp;MID(AKORD[[#This Row],[NAZWA1_WG]],1,30)</f>
        <v xml:space="preserve">161128 AVANT 2,5                     </v>
      </c>
      <c r="Y209" s="144">
        <f>AKORD[[#This Row],[DATA]]</f>
        <v>45839</v>
      </c>
      <c r="Z209" s="178" t="str">
        <f>LEFT(AKORD[[#This Row],[KOMISJA]],10)</f>
        <v>161127/AVA</v>
      </c>
      <c r="AA209" s="178">
        <f>WEEKNUM(AKORD[[#This Row],[DZIEN]],2)</f>
        <v>27</v>
      </c>
    </row>
    <row r="210" spans="1:27">
      <c r="A210" s="178" t="str">
        <f>VLOOKUP(AKORD[[#This Row],[NAZWISKO]],IMIE[],2,FALSE)</f>
        <v>T12 KACPER KRUSZEWSKI</v>
      </c>
      <c r="B210">
        <v>161128</v>
      </c>
      <c r="C210">
        <v>120</v>
      </c>
      <c r="D210">
        <v>3</v>
      </c>
      <c r="E210">
        <v>2</v>
      </c>
      <c r="F210" s="11">
        <v>45839</v>
      </c>
      <c r="G210" t="s">
        <v>4747</v>
      </c>
      <c r="H210" t="s">
        <v>2166</v>
      </c>
      <c r="I210" t="s">
        <v>2167</v>
      </c>
      <c r="J210" t="s">
        <v>2120</v>
      </c>
      <c r="K210" t="s">
        <v>372</v>
      </c>
      <c r="L210" t="s">
        <v>372</v>
      </c>
      <c r="M210" t="s">
        <v>7104</v>
      </c>
      <c r="N210" t="s">
        <v>230</v>
      </c>
      <c r="O210" t="s">
        <v>7068</v>
      </c>
      <c r="P210" t="s">
        <v>2121</v>
      </c>
      <c r="Q210" t="s">
        <v>7267</v>
      </c>
      <c r="R210">
        <v>1</v>
      </c>
      <c r="S210" s="11">
        <v>45839.367569444446</v>
      </c>
      <c r="T210" s="11">
        <v>45839.438159722224</v>
      </c>
      <c r="U210">
        <v>101.65</v>
      </c>
      <c r="V210">
        <v>0</v>
      </c>
      <c r="W210" s="178">
        <f>IFERROR(IF(AKORD[[#This Row],[CZAS]]=1,VLOOKUP(AKORD[[#This Row],[ZAMOWIENIA_SPEC_ID]]&amp;AKORD[[#This Row],[CZYNNOSCI_OPIS]],#REF!,5,FALSE),AKORD[[#This Row],[CZAS]]),1)</f>
        <v>2</v>
      </c>
      <c r="X210" s="178" t="str">
        <f>AKORD[[#This Row],[ZAMOWIENIA_SPEC_ID]]&amp;" "&amp;MID(AKORD[[#This Row],[NAZWA1_WG]],1,30)</f>
        <v xml:space="preserve">161128 AVANT 2,5                     </v>
      </c>
      <c r="Y210" s="144">
        <f>AKORD[[#This Row],[DATA]]</f>
        <v>45839</v>
      </c>
      <c r="Z210" s="178" t="str">
        <f>LEFT(AKORD[[#This Row],[KOMISJA]],10)</f>
        <v>161127/AVA</v>
      </c>
      <c r="AA210" s="178">
        <f>WEEKNUM(AKORD[[#This Row],[DZIEN]],2)</f>
        <v>27</v>
      </c>
    </row>
    <row r="211" spans="1:27">
      <c r="A211" s="178" t="str">
        <f>VLOOKUP(AKORD[[#This Row],[NAZWISKO]],IMIE[],2,FALSE)</f>
        <v>T01 ROBERT PERKOWSKI</v>
      </c>
      <c r="B211">
        <v>161139</v>
      </c>
      <c r="C211">
        <v>12</v>
      </c>
      <c r="D211">
        <v>3</v>
      </c>
      <c r="E211">
        <v>84</v>
      </c>
      <c r="F211" s="11">
        <v>45839</v>
      </c>
      <c r="G211" t="s">
        <v>2124</v>
      </c>
      <c r="H211" t="s">
        <v>2166</v>
      </c>
      <c r="I211" t="s">
        <v>2167</v>
      </c>
      <c r="J211" t="s">
        <v>2120</v>
      </c>
      <c r="K211" t="s">
        <v>7080</v>
      </c>
      <c r="L211" t="s">
        <v>7080</v>
      </c>
      <c r="M211" t="s">
        <v>7104</v>
      </c>
      <c r="N211" t="s">
        <v>847</v>
      </c>
      <c r="O211" t="s">
        <v>181</v>
      </c>
      <c r="P211" t="s">
        <v>2121</v>
      </c>
      <c r="Q211" t="s">
        <v>7268</v>
      </c>
      <c r="R211">
        <v>1</v>
      </c>
      <c r="S211" s="11">
        <v>45839.349699074075</v>
      </c>
      <c r="T211" s="11">
        <v>45839.441631944443</v>
      </c>
      <c r="U211">
        <v>132.38333333333333</v>
      </c>
      <c r="V211">
        <v>0</v>
      </c>
      <c r="W211" s="178">
        <f>IFERROR(IF(AKORD[[#This Row],[CZAS]]=1,VLOOKUP(AKORD[[#This Row],[ZAMOWIENIA_SPEC_ID]]&amp;AKORD[[#This Row],[CZYNNOSCI_OPIS]],#REF!,5,FALSE),AKORD[[#This Row],[CZAS]]),1)</f>
        <v>84</v>
      </c>
      <c r="X211" s="178" t="str">
        <f>AKORD[[#This Row],[ZAMOWIENIA_SPEC_ID]]&amp;" "&amp;MID(AKORD[[#This Row],[NAZWA1_WG]],1,30)</f>
        <v xml:space="preserve">161139 HORIZON A [LHz                </v>
      </c>
      <c r="Y211" s="144">
        <f>AKORD[[#This Row],[DATA]]</f>
        <v>45839</v>
      </c>
      <c r="Z211" s="178" t="str">
        <f>LEFT(AKORD[[#This Row],[KOMISJA]],10)</f>
        <v>161139/HOR</v>
      </c>
      <c r="AA211" s="178">
        <f>WEEKNUM(AKORD[[#This Row],[DZIEN]],2)</f>
        <v>27</v>
      </c>
    </row>
    <row r="212" spans="1:27">
      <c r="A212" s="178" t="str">
        <f>VLOOKUP(AKORD[[#This Row],[NAZWISKO]],IMIE[],2,FALSE)</f>
        <v>T01 ROBERT PERKOWSKI</v>
      </c>
      <c r="B212">
        <v>161140</v>
      </c>
      <c r="C212">
        <v>12</v>
      </c>
      <c r="D212">
        <v>3</v>
      </c>
      <c r="E212">
        <v>82</v>
      </c>
      <c r="F212" s="11">
        <v>45839</v>
      </c>
      <c r="G212" t="s">
        <v>2124</v>
      </c>
      <c r="H212" t="s">
        <v>2166</v>
      </c>
      <c r="I212" t="s">
        <v>2167</v>
      </c>
      <c r="J212" t="s">
        <v>2120</v>
      </c>
      <c r="K212" t="s">
        <v>7081</v>
      </c>
      <c r="L212" t="s">
        <v>7081</v>
      </c>
      <c r="M212" t="s">
        <v>7104</v>
      </c>
      <c r="N212" t="s">
        <v>847</v>
      </c>
      <c r="O212" t="s">
        <v>181</v>
      </c>
      <c r="P212" t="s">
        <v>2121</v>
      </c>
      <c r="Q212" t="s">
        <v>7268</v>
      </c>
      <c r="R212">
        <v>1</v>
      </c>
      <c r="S212" s="11">
        <v>45839.349733796298</v>
      </c>
      <c r="T212" s="11">
        <v>45839.441678240742</v>
      </c>
      <c r="U212">
        <v>132.4</v>
      </c>
      <c r="V212">
        <v>0</v>
      </c>
      <c r="W212" s="178">
        <f>IFERROR(IF(AKORD[[#This Row],[CZAS]]=1,VLOOKUP(AKORD[[#This Row],[ZAMOWIENIA_SPEC_ID]]&amp;AKORD[[#This Row],[CZYNNOSCI_OPIS]],#REF!,5,FALSE),AKORD[[#This Row],[CZAS]]),1)</f>
        <v>82</v>
      </c>
      <c r="X212" s="178" t="str">
        <f>AKORD[[#This Row],[ZAMOWIENIA_SPEC_ID]]&amp;" "&amp;MID(AKORD[[#This Row],[NAZWA1_WG]],1,30)</f>
        <v xml:space="preserve">161140 HORIZON A 3z]                 </v>
      </c>
      <c r="Y212" s="144">
        <f>AKORD[[#This Row],[DATA]]</f>
        <v>45839</v>
      </c>
      <c r="Z212" s="178" t="str">
        <f>LEFT(AKORD[[#This Row],[KOMISJA]],10)</f>
        <v>161139/HOR</v>
      </c>
      <c r="AA212" s="178">
        <f>WEEKNUM(AKORD[[#This Row],[DZIEN]],2)</f>
        <v>27</v>
      </c>
    </row>
    <row r="213" spans="1:27">
      <c r="A213" s="178" t="str">
        <f>VLOOKUP(AKORD[[#This Row],[NAZWISKO]],IMIE[],2,FALSE)</f>
        <v>T04 DOMINIK FASZCZA</v>
      </c>
      <c r="B213">
        <v>160681</v>
      </c>
      <c r="C213">
        <v>16</v>
      </c>
      <c r="D213">
        <v>3</v>
      </c>
      <c r="E213">
        <v>52</v>
      </c>
      <c r="F213" s="11">
        <v>45839</v>
      </c>
      <c r="G213" t="s">
        <v>2122</v>
      </c>
      <c r="H213" t="s">
        <v>2166</v>
      </c>
      <c r="I213" t="s">
        <v>2167</v>
      </c>
      <c r="J213" t="s">
        <v>2120</v>
      </c>
      <c r="K213" t="s">
        <v>277</v>
      </c>
      <c r="L213" t="s">
        <v>277</v>
      </c>
      <c r="M213" t="s">
        <v>7070</v>
      </c>
      <c r="N213" t="s">
        <v>278</v>
      </c>
      <c r="O213" t="s">
        <v>181</v>
      </c>
      <c r="P213" t="s">
        <v>2121</v>
      </c>
      <c r="Q213" t="s">
        <v>7269</v>
      </c>
      <c r="R213">
        <v>1</v>
      </c>
      <c r="S213" s="11">
        <v>45839.339780092596</v>
      </c>
      <c r="T213" s="11">
        <v>45839.456087962964</v>
      </c>
      <c r="U213">
        <v>167.48333333333332</v>
      </c>
      <c r="V213">
        <v>0</v>
      </c>
      <c r="W213" s="178">
        <f>IFERROR(IF(AKORD[[#This Row],[CZAS]]=1,VLOOKUP(AKORD[[#This Row],[ZAMOWIENIA_SPEC_ID]]&amp;AKORD[[#This Row],[CZYNNOSCI_OPIS]],#REF!,5,FALSE),AKORD[[#This Row],[CZAS]]),1)</f>
        <v>52</v>
      </c>
      <c r="X213" s="178" t="str">
        <f>AKORD[[#This Row],[ZAMOWIENIA_SPEC_ID]]&amp;" "&amp;MID(AKORD[[#This Row],[NAZWA1_WG]],1,30)</f>
        <v xml:space="preserve">160681 SAMOA 1,5z]                   </v>
      </c>
      <c r="Y213" s="144">
        <f>AKORD[[#This Row],[DATA]]</f>
        <v>45839</v>
      </c>
      <c r="Z213" s="178" t="str">
        <f>LEFT(AKORD[[#This Row],[KOMISJA]],10)</f>
        <v>160679/SAM</v>
      </c>
      <c r="AA213" s="178">
        <f>WEEKNUM(AKORD[[#This Row],[DZIEN]],2)</f>
        <v>27</v>
      </c>
    </row>
    <row r="214" spans="1:27">
      <c r="A214" s="178" t="str">
        <f>VLOOKUP(AKORD[[#This Row],[NAZWISKO]],IMIE[],2,FALSE)</f>
        <v>T04 DOMINIK FASZCZA</v>
      </c>
      <c r="B214">
        <v>160680</v>
      </c>
      <c r="C214">
        <v>16</v>
      </c>
      <c r="D214">
        <v>3</v>
      </c>
      <c r="E214">
        <v>34</v>
      </c>
      <c r="F214" s="11">
        <v>45839</v>
      </c>
      <c r="G214" t="s">
        <v>2122</v>
      </c>
      <c r="H214" t="s">
        <v>2166</v>
      </c>
      <c r="I214" t="s">
        <v>2167</v>
      </c>
      <c r="J214" t="s">
        <v>2120</v>
      </c>
      <c r="K214" t="s">
        <v>307</v>
      </c>
      <c r="L214" t="s">
        <v>307</v>
      </c>
      <c r="M214" t="s">
        <v>7070</v>
      </c>
      <c r="N214" t="s">
        <v>278</v>
      </c>
      <c r="O214" t="s">
        <v>181</v>
      </c>
      <c r="P214" t="s">
        <v>2121</v>
      </c>
      <c r="Q214" t="s">
        <v>7269</v>
      </c>
      <c r="R214">
        <v>1</v>
      </c>
      <c r="S214" s="11">
        <v>45839.339745370373</v>
      </c>
      <c r="T214" s="11">
        <v>45839.456111111111</v>
      </c>
      <c r="U214">
        <v>167.56666666666666</v>
      </c>
      <c r="V214">
        <v>0</v>
      </c>
      <c r="W214" s="178">
        <f>IFERROR(IF(AKORD[[#This Row],[CZAS]]=1,VLOOKUP(AKORD[[#This Row],[ZAMOWIENIA_SPEC_ID]]&amp;AKORD[[#This Row],[CZYNNOSCI_OPIS]],#REF!,5,FALSE),AKORD[[#This Row],[CZAS]]),1)</f>
        <v>34</v>
      </c>
      <c r="X214" s="178" t="str">
        <f>AKORD[[#This Row],[ZAMOWIENIA_SPEC_ID]]&amp;" "&amp;MID(AKORD[[#This Row],[NAZWA1_WG]],1,30)</f>
        <v xml:space="preserve">160680 SAMOA 1z                      </v>
      </c>
      <c r="Y214" s="144">
        <f>AKORD[[#This Row],[DATA]]</f>
        <v>45839</v>
      </c>
      <c r="Z214" s="178" t="str">
        <f>LEFT(AKORD[[#This Row],[KOMISJA]],10)</f>
        <v>160679/SAM</v>
      </c>
      <c r="AA214" s="178">
        <f>WEEKNUM(AKORD[[#This Row],[DZIEN]],2)</f>
        <v>27</v>
      </c>
    </row>
    <row r="215" spans="1:27">
      <c r="A215" s="178" t="str">
        <f>VLOOKUP(AKORD[[#This Row],[NAZWISKO]],IMIE[],2,FALSE)</f>
        <v>T04 DOMINIK FASZCZA</v>
      </c>
      <c r="B215">
        <v>160679</v>
      </c>
      <c r="C215">
        <v>16</v>
      </c>
      <c r="D215">
        <v>3</v>
      </c>
      <c r="E215">
        <v>52</v>
      </c>
      <c r="F215" s="11">
        <v>45839</v>
      </c>
      <c r="G215" t="s">
        <v>2122</v>
      </c>
      <c r="H215" t="s">
        <v>2166</v>
      </c>
      <c r="I215" t="s">
        <v>2167</v>
      </c>
      <c r="J215" t="s">
        <v>2120</v>
      </c>
      <c r="K215" t="s">
        <v>280</v>
      </c>
      <c r="L215" t="s">
        <v>280</v>
      </c>
      <c r="M215" t="s">
        <v>7070</v>
      </c>
      <c r="N215" t="s">
        <v>278</v>
      </c>
      <c r="O215" t="s">
        <v>181</v>
      </c>
      <c r="P215" t="s">
        <v>2121</v>
      </c>
      <c r="Q215" t="s">
        <v>7269</v>
      </c>
      <c r="R215">
        <v>1</v>
      </c>
      <c r="S215" s="11">
        <v>45839.33971064815</v>
      </c>
      <c r="T215" s="11">
        <v>45839.456134259257</v>
      </c>
      <c r="U215">
        <v>167.65</v>
      </c>
      <c r="V215">
        <v>0</v>
      </c>
      <c r="W215" s="178">
        <f>IFERROR(IF(AKORD[[#This Row],[CZAS]]=1,VLOOKUP(AKORD[[#This Row],[ZAMOWIENIA_SPEC_ID]]&amp;AKORD[[#This Row],[CZYNNOSCI_OPIS]],#REF!,5,FALSE),AKORD[[#This Row],[CZAS]]),1)</f>
        <v>52</v>
      </c>
      <c r="X215" s="178" t="str">
        <f>AKORD[[#This Row],[ZAMOWIENIA_SPEC_ID]]&amp;" "&amp;MID(AKORD[[#This Row],[NAZWA1_WG]],1,30)</f>
        <v xml:space="preserve">160679 SAMOA [1,5z                   </v>
      </c>
      <c r="Y215" s="144">
        <f>AKORD[[#This Row],[DATA]]</f>
        <v>45839</v>
      </c>
      <c r="Z215" s="178" t="str">
        <f>LEFT(AKORD[[#This Row],[KOMISJA]],10)</f>
        <v>160679/SAM</v>
      </c>
      <c r="AA215" s="178">
        <f>WEEKNUM(AKORD[[#This Row],[DZIEN]],2)</f>
        <v>27</v>
      </c>
    </row>
    <row r="216" spans="1:27">
      <c r="A216" s="178" t="str">
        <f>VLOOKUP(AKORD[[#This Row],[NAZWISKO]],IMIE[],2,FALSE)</f>
        <v>T06 TOMASZ BAŁDYGA</v>
      </c>
      <c r="B216">
        <v>160830</v>
      </c>
      <c r="C216">
        <v>21</v>
      </c>
      <c r="D216">
        <v>3</v>
      </c>
      <c r="E216">
        <v>44</v>
      </c>
      <c r="F216" s="11">
        <v>45839</v>
      </c>
      <c r="G216" t="s">
        <v>2123</v>
      </c>
      <c r="H216" t="s">
        <v>2166</v>
      </c>
      <c r="I216" t="s">
        <v>2167</v>
      </c>
      <c r="J216" t="s">
        <v>2120</v>
      </c>
      <c r="K216" t="s">
        <v>810</v>
      </c>
      <c r="L216" t="s">
        <v>810</v>
      </c>
      <c r="M216" t="s">
        <v>7070</v>
      </c>
      <c r="N216" t="s">
        <v>230</v>
      </c>
      <c r="O216" t="s">
        <v>181</v>
      </c>
      <c r="P216" t="s">
        <v>2121</v>
      </c>
      <c r="Q216" t="s">
        <v>7270</v>
      </c>
      <c r="R216">
        <v>1</v>
      </c>
      <c r="S216" s="11">
        <v>45839.33730324074</v>
      </c>
      <c r="T216" s="11">
        <v>45839.456307870372</v>
      </c>
      <c r="U216">
        <v>171.36666666666667</v>
      </c>
      <c r="V216">
        <v>0</v>
      </c>
      <c r="W216" s="178">
        <f>IFERROR(IF(AKORD[[#This Row],[CZAS]]=1,VLOOKUP(AKORD[[#This Row],[ZAMOWIENIA_SPEC_ID]]&amp;AKORD[[#This Row],[CZYNNOSCI_OPIS]],#REF!,5,FALSE),AKORD[[#This Row],[CZAS]]),1)</f>
        <v>44</v>
      </c>
      <c r="X216" s="178" t="str">
        <f>AKORD[[#This Row],[ZAMOWIENIA_SPEC_ID]]&amp;" "&amp;MID(AKORD[[#This Row],[NAZWA1_WG]],1,30)</f>
        <v xml:space="preserve">160830 AVANT [LM                     </v>
      </c>
      <c r="Y216" s="144">
        <f>AKORD[[#This Row],[DATA]]</f>
        <v>45839</v>
      </c>
      <c r="Z216" s="178" t="str">
        <f>LEFT(AKORD[[#This Row],[KOMISJA]],10)</f>
        <v>160827/AVA</v>
      </c>
      <c r="AA216" s="178">
        <f>WEEKNUM(AKORD[[#This Row],[DZIEN]],2)</f>
        <v>27</v>
      </c>
    </row>
    <row r="217" spans="1:27">
      <c r="A217" s="178" t="str">
        <f>VLOOKUP(AKORD[[#This Row],[NAZWISKO]],IMIE[],2,FALSE)</f>
        <v>T06 TOMASZ BAŁDYGA</v>
      </c>
      <c r="B217">
        <v>160829</v>
      </c>
      <c r="C217">
        <v>21</v>
      </c>
      <c r="D217">
        <v>3</v>
      </c>
      <c r="E217">
        <v>46</v>
      </c>
      <c r="F217" s="11">
        <v>45839</v>
      </c>
      <c r="G217" t="s">
        <v>2123</v>
      </c>
      <c r="H217" t="s">
        <v>2166</v>
      </c>
      <c r="I217" t="s">
        <v>2167</v>
      </c>
      <c r="J217" t="s">
        <v>2120</v>
      </c>
      <c r="K217" t="s">
        <v>643</v>
      </c>
      <c r="L217" t="s">
        <v>643</v>
      </c>
      <c r="M217" t="s">
        <v>7070</v>
      </c>
      <c r="N217" t="s">
        <v>230</v>
      </c>
      <c r="O217" t="s">
        <v>181</v>
      </c>
      <c r="P217" t="s">
        <v>2121</v>
      </c>
      <c r="Q217" t="s">
        <v>7270</v>
      </c>
      <c r="R217">
        <v>1</v>
      </c>
      <c r="S217" s="11">
        <v>45839.337164351855</v>
      </c>
      <c r="T217" s="11">
        <v>45839.456342592595</v>
      </c>
      <c r="U217">
        <v>171.61666666666667</v>
      </c>
      <c r="V217">
        <v>0</v>
      </c>
      <c r="W217" s="178">
        <f>IFERROR(IF(AKORD[[#This Row],[CZAS]]=1,VLOOKUP(AKORD[[#This Row],[ZAMOWIENIA_SPEC_ID]]&amp;AKORD[[#This Row],[CZYNNOSCI_OPIS]],#REF!,5,FALSE),AKORD[[#This Row],[CZAS]]),1)</f>
        <v>46</v>
      </c>
      <c r="X217" s="178" t="str">
        <f>AKORD[[#This Row],[ZAMOWIENIA_SPEC_ID]]&amp;" "&amp;MID(AKORD[[#This Row],[NAZWA1_WG]],1,30)</f>
        <v xml:space="preserve">160829 AVANT 3]                      </v>
      </c>
      <c r="Y217" s="144">
        <f>AKORD[[#This Row],[DATA]]</f>
        <v>45839</v>
      </c>
      <c r="Z217" s="178" t="str">
        <f>LEFT(AKORD[[#This Row],[KOMISJA]],10)</f>
        <v>160827/AVA</v>
      </c>
      <c r="AA217" s="178">
        <f>WEEKNUM(AKORD[[#This Row],[DZIEN]],2)</f>
        <v>27</v>
      </c>
    </row>
    <row r="218" spans="1:27">
      <c r="A218" s="178" t="str">
        <f>VLOOKUP(AKORD[[#This Row],[NAZWISKO]],IMIE[],2,FALSE)</f>
        <v>T06 TOMASZ BAŁDYGA</v>
      </c>
      <c r="B218">
        <v>160829</v>
      </c>
      <c r="C218">
        <v>21</v>
      </c>
      <c r="D218">
        <v>3</v>
      </c>
      <c r="E218">
        <v>2</v>
      </c>
      <c r="F218" s="11">
        <v>45839</v>
      </c>
      <c r="G218" t="s">
        <v>2123</v>
      </c>
      <c r="H218" t="s">
        <v>2166</v>
      </c>
      <c r="I218" t="s">
        <v>2167</v>
      </c>
      <c r="J218" t="s">
        <v>2120</v>
      </c>
      <c r="K218" t="s">
        <v>643</v>
      </c>
      <c r="L218" t="s">
        <v>643</v>
      </c>
      <c r="M218" t="s">
        <v>7070</v>
      </c>
      <c r="N218" t="s">
        <v>230</v>
      </c>
      <c r="O218" t="s">
        <v>7068</v>
      </c>
      <c r="P218" t="s">
        <v>2121</v>
      </c>
      <c r="Q218" t="s">
        <v>7270</v>
      </c>
      <c r="R218">
        <v>1</v>
      </c>
      <c r="S218" s="11">
        <v>45839.337164351855</v>
      </c>
      <c r="T218" s="11">
        <v>45839.456342592595</v>
      </c>
      <c r="U218">
        <v>171.61666666666667</v>
      </c>
      <c r="V218">
        <v>0</v>
      </c>
      <c r="W218" s="178">
        <f>IFERROR(IF(AKORD[[#This Row],[CZAS]]=1,VLOOKUP(AKORD[[#This Row],[ZAMOWIENIA_SPEC_ID]]&amp;AKORD[[#This Row],[CZYNNOSCI_OPIS]],#REF!,5,FALSE),AKORD[[#This Row],[CZAS]]),1)</f>
        <v>2</v>
      </c>
      <c r="X218" s="178" t="str">
        <f>AKORD[[#This Row],[ZAMOWIENIA_SPEC_ID]]&amp;" "&amp;MID(AKORD[[#This Row],[NAZWA1_WG]],1,30)</f>
        <v xml:space="preserve">160829 AVANT 3]                      </v>
      </c>
      <c r="Y218" s="144">
        <f>AKORD[[#This Row],[DATA]]</f>
        <v>45839</v>
      </c>
      <c r="Z218" s="178" t="str">
        <f>LEFT(AKORD[[#This Row],[KOMISJA]],10)</f>
        <v>160827/AVA</v>
      </c>
      <c r="AA218" s="178">
        <f>WEEKNUM(AKORD[[#This Row],[DZIEN]],2)</f>
        <v>27</v>
      </c>
    </row>
    <row r="219" spans="1:27">
      <c r="A219" s="178" t="str">
        <f>VLOOKUP(AKORD[[#This Row],[NAZWISKO]],IMIE[],2,FALSE)</f>
        <v>T06 TOMASZ BAŁDYGA</v>
      </c>
      <c r="B219">
        <v>160828</v>
      </c>
      <c r="C219">
        <v>21</v>
      </c>
      <c r="D219">
        <v>3</v>
      </c>
      <c r="E219">
        <v>42</v>
      </c>
      <c r="F219" s="11">
        <v>45839</v>
      </c>
      <c r="G219" t="s">
        <v>2123</v>
      </c>
      <c r="H219" t="s">
        <v>2166</v>
      </c>
      <c r="I219" t="s">
        <v>2167</v>
      </c>
      <c r="J219" t="s">
        <v>2120</v>
      </c>
      <c r="K219" t="s">
        <v>236</v>
      </c>
      <c r="L219" t="s">
        <v>236</v>
      </c>
      <c r="M219" t="s">
        <v>7070</v>
      </c>
      <c r="N219" t="s">
        <v>230</v>
      </c>
      <c r="O219" t="s">
        <v>181</v>
      </c>
      <c r="P219" t="s">
        <v>2121</v>
      </c>
      <c r="Q219" t="s">
        <v>7270</v>
      </c>
      <c r="R219">
        <v>1</v>
      </c>
      <c r="S219" s="11">
        <v>45839.337199074071</v>
      </c>
      <c r="T219" s="11">
        <v>45839.456354166665</v>
      </c>
      <c r="U219">
        <v>171.58333333333334</v>
      </c>
      <c r="V219">
        <v>0</v>
      </c>
      <c r="W219" s="178">
        <f>IFERROR(IF(AKORD[[#This Row],[CZAS]]=1,VLOOKUP(AKORD[[#This Row],[ZAMOWIENIA_SPEC_ID]]&amp;AKORD[[#This Row],[CZYNNOSCI_OPIS]],#REF!,5,FALSE),AKORD[[#This Row],[CZAS]]),1)</f>
        <v>42</v>
      </c>
      <c r="X219" s="178" t="str">
        <f>AKORD[[#This Row],[ZAMOWIENIA_SPEC_ID]]&amp;" "&amp;MID(AKORD[[#This Row],[NAZWA1_WG]],1,30)</f>
        <v xml:space="preserve">160828 AVANT N                       </v>
      </c>
      <c r="Y219" s="144">
        <f>AKORD[[#This Row],[DATA]]</f>
        <v>45839</v>
      </c>
      <c r="Z219" s="178" t="str">
        <f>LEFT(AKORD[[#This Row],[KOMISJA]],10)</f>
        <v>160827/AVA</v>
      </c>
      <c r="AA219" s="178">
        <f>WEEKNUM(AKORD[[#This Row],[DZIEN]],2)</f>
        <v>27</v>
      </c>
    </row>
    <row r="220" spans="1:27">
      <c r="A220" s="178" t="str">
        <f>VLOOKUP(AKORD[[#This Row],[NAZWISKO]],IMIE[],2,FALSE)</f>
        <v>T06 TOMASZ BAŁDYGA</v>
      </c>
      <c r="B220">
        <v>160828</v>
      </c>
      <c r="C220">
        <v>21</v>
      </c>
      <c r="D220">
        <v>3</v>
      </c>
      <c r="E220">
        <v>4</v>
      </c>
      <c r="F220" s="11">
        <v>45839</v>
      </c>
      <c r="G220" t="s">
        <v>2123</v>
      </c>
      <c r="H220" t="s">
        <v>2166</v>
      </c>
      <c r="I220" t="s">
        <v>2167</v>
      </c>
      <c r="J220" t="s">
        <v>2120</v>
      </c>
      <c r="K220" t="s">
        <v>236</v>
      </c>
      <c r="L220" t="s">
        <v>236</v>
      </c>
      <c r="M220" t="s">
        <v>7070</v>
      </c>
      <c r="N220" t="s">
        <v>230</v>
      </c>
      <c r="O220" t="s">
        <v>7069</v>
      </c>
      <c r="P220" t="s">
        <v>2121</v>
      </c>
      <c r="Q220" t="s">
        <v>7270</v>
      </c>
      <c r="R220">
        <v>1</v>
      </c>
      <c r="S220" s="11">
        <v>45839.337199074071</v>
      </c>
      <c r="T220" s="11">
        <v>45839.456354166665</v>
      </c>
      <c r="U220">
        <v>171.58333333333334</v>
      </c>
      <c r="V220">
        <v>0</v>
      </c>
      <c r="W220" s="178">
        <f>IFERROR(IF(AKORD[[#This Row],[CZAS]]=1,VLOOKUP(AKORD[[#This Row],[ZAMOWIENIA_SPEC_ID]]&amp;AKORD[[#This Row],[CZYNNOSCI_OPIS]],#REF!,5,FALSE),AKORD[[#This Row],[CZAS]]),1)</f>
        <v>4</v>
      </c>
      <c r="X220" s="178" t="str">
        <f>AKORD[[#This Row],[ZAMOWIENIA_SPEC_ID]]&amp;" "&amp;MID(AKORD[[#This Row],[NAZWA1_WG]],1,30)</f>
        <v xml:space="preserve">160828 AVANT N                       </v>
      </c>
      <c r="Y220" s="144">
        <f>AKORD[[#This Row],[DATA]]</f>
        <v>45839</v>
      </c>
      <c r="Z220" s="178" t="str">
        <f>LEFT(AKORD[[#This Row],[KOMISJA]],10)</f>
        <v>160827/AVA</v>
      </c>
      <c r="AA220" s="178">
        <f>WEEKNUM(AKORD[[#This Row],[DZIEN]],2)</f>
        <v>27</v>
      </c>
    </row>
    <row r="221" spans="1:27">
      <c r="A221" s="178" t="str">
        <f>VLOOKUP(AKORD[[#This Row],[NAZWISKO]],IMIE[],2,FALSE)</f>
        <v>T06 TOMASZ BAŁDYGA</v>
      </c>
      <c r="B221">
        <v>160827</v>
      </c>
      <c r="C221">
        <v>21</v>
      </c>
      <c r="D221">
        <v>3</v>
      </c>
      <c r="E221">
        <v>29</v>
      </c>
      <c r="F221" s="11">
        <v>45839</v>
      </c>
      <c r="G221" t="s">
        <v>2123</v>
      </c>
      <c r="H221" t="s">
        <v>2166</v>
      </c>
      <c r="I221" t="s">
        <v>2167</v>
      </c>
      <c r="J221" t="s">
        <v>2120</v>
      </c>
      <c r="K221" t="s">
        <v>7271</v>
      </c>
      <c r="L221" t="s">
        <v>7271</v>
      </c>
      <c r="M221" t="s">
        <v>7070</v>
      </c>
      <c r="N221" t="s">
        <v>230</v>
      </c>
      <c r="O221" t="s">
        <v>181</v>
      </c>
      <c r="P221" t="s">
        <v>2121</v>
      </c>
      <c r="Q221" t="s">
        <v>7270</v>
      </c>
      <c r="R221">
        <v>1</v>
      </c>
      <c r="S221" s="11">
        <v>45839.337222222224</v>
      </c>
      <c r="T221" s="11">
        <v>45839.456377314818</v>
      </c>
      <c r="U221">
        <v>171.58333333333334</v>
      </c>
      <c r="V221">
        <v>0</v>
      </c>
      <c r="W221" s="178">
        <f>IFERROR(IF(AKORD[[#This Row],[CZAS]]=1,VLOOKUP(AKORD[[#This Row],[ZAMOWIENIA_SPEC_ID]]&amp;AKORD[[#This Row],[CZYNNOSCI_OPIS]],#REF!,5,FALSE),AKORD[[#This Row],[CZAS]]),1)</f>
        <v>29</v>
      </c>
      <c r="X221" s="178" t="str">
        <f>AKORD[[#This Row],[ZAMOWIENIA_SPEC_ID]]&amp;" "&amp;MID(AKORD[[#This Row],[NAZWA1_WG]],1,30)</f>
        <v xml:space="preserve">160827 AVANT 2                       </v>
      </c>
      <c r="Y221" s="144">
        <f>AKORD[[#This Row],[DATA]]</f>
        <v>45839</v>
      </c>
      <c r="Z221" s="178" t="str">
        <f>LEFT(AKORD[[#This Row],[KOMISJA]],10)</f>
        <v>160827/AVA</v>
      </c>
      <c r="AA221" s="178">
        <f>WEEKNUM(AKORD[[#This Row],[DZIEN]],2)</f>
        <v>27</v>
      </c>
    </row>
    <row r="222" spans="1:27">
      <c r="A222" s="178" t="str">
        <f>VLOOKUP(AKORD[[#This Row],[NAZWISKO]],IMIE[],2,FALSE)</f>
        <v>T06 TOMASZ BAŁDYGA</v>
      </c>
      <c r="B222">
        <v>160827</v>
      </c>
      <c r="C222">
        <v>21</v>
      </c>
      <c r="D222">
        <v>3</v>
      </c>
      <c r="E222">
        <v>2</v>
      </c>
      <c r="F222" s="11">
        <v>45839</v>
      </c>
      <c r="G222" t="s">
        <v>2123</v>
      </c>
      <c r="H222" t="s">
        <v>2166</v>
      </c>
      <c r="I222" t="s">
        <v>2167</v>
      </c>
      <c r="J222" t="s">
        <v>2120</v>
      </c>
      <c r="K222" t="s">
        <v>7271</v>
      </c>
      <c r="L222" t="s">
        <v>7271</v>
      </c>
      <c r="M222" t="s">
        <v>7070</v>
      </c>
      <c r="N222" t="s">
        <v>230</v>
      </c>
      <c r="O222" t="s">
        <v>7068</v>
      </c>
      <c r="P222" t="s">
        <v>2121</v>
      </c>
      <c r="Q222" t="s">
        <v>7270</v>
      </c>
      <c r="R222">
        <v>1</v>
      </c>
      <c r="S222" s="11">
        <v>45839.337222222224</v>
      </c>
      <c r="T222" s="11">
        <v>45839.456377314818</v>
      </c>
      <c r="U222">
        <v>171.58333333333334</v>
      </c>
      <c r="V222">
        <v>0</v>
      </c>
      <c r="W222" s="178">
        <f>IFERROR(IF(AKORD[[#This Row],[CZAS]]=1,VLOOKUP(AKORD[[#This Row],[ZAMOWIENIA_SPEC_ID]]&amp;AKORD[[#This Row],[CZYNNOSCI_OPIS]],#REF!,5,FALSE),AKORD[[#This Row],[CZAS]]),1)</f>
        <v>2</v>
      </c>
      <c r="X222" s="178" t="str">
        <f>AKORD[[#This Row],[ZAMOWIENIA_SPEC_ID]]&amp;" "&amp;MID(AKORD[[#This Row],[NAZWA1_WG]],1,30)</f>
        <v xml:space="preserve">160827 AVANT 2                       </v>
      </c>
      <c r="Y222" s="144">
        <f>AKORD[[#This Row],[DATA]]</f>
        <v>45839</v>
      </c>
      <c r="Z222" s="178" t="str">
        <f>LEFT(AKORD[[#This Row],[KOMISJA]],10)</f>
        <v>160827/AVA</v>
      </c>
      <c r="AA222" s="178">
        <f>WEEKNUM(AKORD[[#This Row],[DZIEN]],2)</f>
        <v>27</v>
      </c>
    </row>
    <row r="223" spans="1:27">
      <c r="A223" s="178" t="str">
        <f>VLOOKUP(AKORD[[#This Row],[NAZWISKO]],IMIE[],2,FALSE)</f>
        <v>T10 KAMIL PERKOWSKI</v>
      </c>
      <c r="B223">
        <v>160770</v>
      </c>
      <c r="C223">
        <v>27</v>
      </c>
      <c r="D223">
        <v>3</v>
      </c>
      <c r="E223">
        <v>104</v>
      </c>
      <c r="F223" s="11">
        <v>45839</v>
      </c>
      <c r="G223" t="s">
        <v>2252</v>
      </c>
      <c r="H223" t="s">
        <v>2166</v>
      </c>
      <c r="I223" t="s">
        <v>2167</v>
      </c>
      <c r="J223" t="s">
        <v>2120</v>
      </c>
      <c r="K223" t="s">
        <v>7272</v>
      </c>
      <c r="L223" t="s">
        <v>7272</v>
      </c>
      <c r="M223" t="s">
        <v>7070</v>
      </c>
      <c r="N223" t="s">
        <v>7087</v>
      </c>
      <c r="O223" t="s">
        <v>7053</v>
      </c>
      <c r="P223" t="s">
        <v>2121</v>
      </c>
      <c r="Q223" t="s">
        <v>7273</v>
      </c>
      <c r="R223">
        <v>1</v>
      </c>
      <c r="S223" s="11">
        <v>45839.374942129631</v>
      </c>
      <c r="T223" s="11">
        <v>45839.483888888892</v>
      </c>
      <c r="U223">
        <v>156.88333333333333</v>
      </c>
      <c r="V223">
        <v>0</v>
      </c>
      <c r="W223" s="178">
        <f>IFERROR(IF(AKORD[[#This Row],[CZAS]]=1,VLOOKUP(AKORD[[#This Row],[ZAMOWIENIA_SPEC_ID]]&amp;AKORD[[#This Row],[CZYNNOSCI_OPIS]],#REF!,5,FALSE),AKORD[[#This Row],[CZAS]]),1)</f>
        <v>104</v>
      </c>
      <c r="X223" s="178" t="str">
        <f>AKORD[[#This Row],[ZAMOWIENIA_SPEC_ID]]&amp;" "&amp;MID(AKORD[[#This Row],[NAZWA1_WG]],1,30)</f>
        <v xml:space="preserve">160770 WILLOW [4z                    </v>
      </c>
      <c r="Y223" s="144">
        <f>AKORD[[#This Row],[DATA]]</f>
        <v>45839</v>
      </c>
      <c r="Z223" s="178" t="str">
        <f>LEFT(AKORD[[#This Row],[KOMISJA]],10)</f>
        <v>160770/WIL</v>
      </c>
      <c r="AA223" s="178">
        <f>WEEKNUM(AKORD[[#This Row],[DZIEN]],2)</f>
        <v>27</v>
      </c>
    </row>
    <row r="224" spans="1:27">
      <c r="A224" s="178" t="str">
        <f>VLOOKUP(AKORD[[#This Row],[NAZWISKO]],IMIE[],2,FALSE)</f>
        <v>T10 KAMIL PERKOWSKI</v>
      </c>
      <c r="B224">
        <v>160771</v>
      </c>
      <c r="C224">
        <v>27</v>
      </c>
      <c r="D224">
        <v>3</v>
      </c>
      <c r="E224">
        <v>126</v>
      </c>
      <c r="F224" s="11">
        <v>45839</v>
      </c>
      <c r="G224" t="s">
        <v>2252</v>
      </c>
      <c r="H224" t="s">
        <v>2166</v>
      </c>
      <c r="I224" t="s">
        <v>2167</v>
      </c>
      <c r="J224" t="s">
        <v>2120</v>
      </c>
      <c r="K224" t="s">
        <v>7274</v>
      </c>
      <c r="L224" t="s">
        <v>7274</v>
      </c>
      <c r="M224" t="s">
        <v>7070</v>
      </c>
      <c r="N224" t="s">
        <v>7087</v>
      </c>
      <c r="O224" t="s">
        <v>7053</v>
      </c>
      <c r="P224" t="s">
        <v>2121</v>
      </c>
      <c r="Q224" t="s">
        <v>7273</v>
      </c>
      <c r="R224">
        <v>1</v>
      </c>
      <c r="S224" s="11">
        <v>45839.374965277777</v>
      </c>
      <c r="T224" s="11">
        <v>45839.483946759261</v>
      </c>
      <c r="U224">
        <v>156.93333333333334</v>
      </c>
      <c r="V224">
        <v>0</v>
      </c>
      <c r="W224" s="178">
        <f>IFERROR(IF(AKORD[[#This Row],[CZAS]]=1,VLOOKUP(AKORD[[#This Row],[ZAMOWIENIA_SPEC_ID]]&amp;AKORD[[#This Row],[CZYNNOSCI_OPIS]],#REF!,5,FALSE),AKORD[[#This Row],[CZAS]]),1)</f>
        <v>126</v>
      </c>
      <c r="X224" s="178" t="str">
        <f>AKORD[[#This Row],[ZAMOWIENIA_SPEC_ID]]&amp;" "&amp;MID(AKORD[[#This Row],[NAZWA1_WG]],1,30)</f>
        <v xml:space="preserve">160771 WILLOW L2Hz]                  </v>
      </c>
      <c r="Y224" s="144">
        <f>AKORD[[#This Row],[DATA]]</f>
        <v>45839</v>
      </c>
      <c r="Z224" s="178" t="str">
        <f>LEFT(AKORD[[#This Row],[KOMISJA]],10)</f>
        <v>160770/WIL</v>
      </c>
      <c r="AA224" s="178">
        <f>WEEKNUM(AKORD[[#This Row],[DZIEN]],2)</f>
        <v>27</v>
      </c>
    </row>
    <row r="225" spans="1:27">
      <c r="A225" s="178" t="str">
        <f>VLOOKUP(AKORD[[#This Row],[NAZWISKO]],IMIE[],2,FALSE)</f>
        <v>T02 RADOSŁAW KRYSZTOPA</v>
      </c>
      <c r="B225">
        <v>160876</v>
      </c>
      <c r="C225">
        <v>13</v>
      </c>
      <c r="D225">
        <v>3</v>
      </c>
      <c r="E225">
        <v>77</v>
      </c>
      <c r="F225" s="11">
        <v>45839</v>
      </c>
      <c r="G225" t="s">
        <v>2125</v>
      </c>
      <c r="H225" t="s">
        <v>2166</v>
      </c>
      <c r="I225" t="s">
        <v>2167</v>
      </c>
      <c r="J225" t="s">
        <v>2120</v>
      </c>
      <c r="K225" t="s">
        <v>7275</v>
      </c>
      <c r="L225" t="s">
        <v>7276</v>
      </c>
      <c r="M225" t="s">
        <v>7070</v>
      </c>
      <c r="N225" t="s">
        <v>7120</v>
      </c>
      <c r="O225" t="s">
        <v>7053</v>
      </c>
      <c r="P225" t="s">
        <v>2121</v>
      </c>
      <c r="Q225" t="s">
        <v>7277</v>
      </c>
      <c r="R225">
        <v>1</v>
      </c>
      <c r="S225" s="11">
        <v>45839.375613425924</v>
      </c>
      <c r="T225" s="11">
        <v>45839.485509259262</v>
      </c>
      <c r="U225">
        <v>158.25</v>
      </c>
      <c r="V225">
        <v>0</v>
      </c>
      <c r="W225" s="178">
        <f>IFERROR(IF(AKORD[[#This Row],[CZAS]]=1,VLOOKUP(AKORD[[#This Row],[ZAMOWIENIA_SPEC_ID]]&amp;AKORD[[#This Row],[CZYNNOSCI_OPIS]],#REF!,5,FALSE),AKORD[[#This Row],[CZAS]]),1)</f>
        <v>77</v>
      </c>
      <c r="X225" s="178" t="str">
        <f>AKORD[[#This Row],[ZAMOWIENIA_SPEC_ID]]&amp;" "&amp;MID(AKORD[[#This Row],[NAZWA1_WG]],1,30)</f>
        <v xml:space="preserve">160876 OXYGEN [4                     </v>
      </c>
      <c r="Y225" s="144">
        <f>AKORD[[#This Row],[DATA]]</f>
        <v>45839</v>
      </c>
      <c r="Z225" s="178" t="str">
        <f>LEFT(AKORD[[#This Row],[KOMISJA]],10)</f>
        <v>160876/OXY</v>
      </c>
      <c r="AA225" s="178">
        <f>WEEKNUM(AKORD[[#This Row],[DZIEN]],2)</f>
        <v>27</v>
      </c>
    </row>
    <row r="226" spans="1:27">
      <c r="A226" s="178" t="str">
        <f>VLOOKUP(AKORD[[#This Row],[NAZWISKO]],IMIE[],2,FALSE)</f>
        <v>T02 RADOSŁAW KRYSZTOPA</v>
      </c>
      <c r="B226">
        <v>160877</v>
      </c>
      <c r="C226">
        <v>13</v>
      </c>
      <c r="D226">
        <v>3</v>
      </c>
      <c r="E226">
        <v>102</v>
      </c>
      <c r="F226" s="11">
        <v>45839</v>
      </c>
      <c r="G226" t="s">
        <v>2125</v>
      </c>
      <c r="H226" t="s">
        <v>2166</v>
      </c>
      <c r="I226" t="s">
        <v>2167</v>
      </c>
      <c r="J226" t="s">
        <v>2120</v>
      </c>
      <c r="K226" t="s">
        <v>7278</v>
      </c>
      <c r="L226" t="s">
        <v>7279</v>
      </c>
      <c r="M226" t="s">
        <v>7070</v>
      </c>
      <c r="N226" t="s">
        <v>7120</v>
      </c>
      <c r="O226" t="s">
        <v>7053</v>
      </c>
      <c r="P226" t="s">
        <v>2121</v>
      </c>
      <c r="Q226" t="s">
        <v>7277</v>
      </c>
      <c r="R226">
        <v>1</v>
      </c>
      <c r="S226" s="11">
        <v>45839.375601851854</v>
      </c>
      <c r="T226" s="11">
        <v>45839.485520833332</v>
      </c>
      <c r="U226">
        <v>158.28333333333333</v>
      </c>
      <c r="V226">
        <v>0</v>
      </c>
      <c r="W226" s="178">
        <f>IFERROR(IF(AKORD[[#This Row],[CZAS]]=1,VLOOKUP(AKORD[[#This Row],[ZAMOWIENIA_SPEC_ID]]&amp;AKORD[[#This Row],[CZYNNOSCI_OPIS]],#REF!,5,FALSE),AKORD[[#This Row],[CZAS]]),1)</f>
        <v>102</v>
      </c>
      <c r="X226" s="178" t="str">
        <f>AKORD[[#This Row],[ZAMOWIENIA_SPEC_ID]]&amp;" "&amp;MID(AKORD[[#This Row],[NAZWA1_WG]],1,30)</f>
        <v xml:space="preserve">160877 OXYGEN L2H]                   </v>
      </c>
      <c r="Y226" s="144">
        <f>AKORD[[#This Row],[DATA]]</f>
        <v>45839</v>
      </c>
      <c r="Z226" s="178" t="str">
        <f>LEFT(AKORD[[#This Row],[KOMISJA]],10)</f>
        <v>160876/OXY</v>
      </c>
      <c r="AA226" s="178">
        <f>WEEKNUM(AKORD[[#This Row],[DZIEN]],2)</f>
        <v>27</v>
      </c>
    </row>
    <row r="227" spans="1:27">
      <c r="A227" s="178" t="str">
        <f>VLOOKUP(AKORD[[#This Row],[NAZWISKO]],IMIE[],2,FALSE)</f>
        <v>T02 RADOSŁAW KRYSZTOPA</v>
      </c>
      <c r="B227">
        <v>160878</v>
      </c>
      <c r="C227">
        <v>13</v>
      </c>
      <c r="D227">
        <v>3</v>
      </c>
      <c r="E227">
        <v>31</v>
      </c>
      <c r="F227" s="11">
        <v>45839</v>
      </c>
      <c r="G227" t="s">
        <v>2125</v>
      </c>
      <c r="H227" t="s">
        <v>2166</v>
      </c>
      <c r="I227" t="s">
        <v>2167</v>
      </c>
      <c r="J227" t="s">
        <v>2120</v>
      </c>
      <c r="K227" t="s">
        <v>7280</v>
      </c>
      <c r="L227" t="s">
        <v>7281</v>
      </c>
      <c r="M227" t="s">
        <v>7070</v>
      </c>
      <c r="N227" t="s">
        <v>7120</v>
      </c>
      <c r="O227" t="s">
        <v>7053</v>
      </c>
      <c r="P227" t="s">
        <v>2121</v>
      </c>
      <c r="Q227" t="s">
        <v>7277</v>
      </c>
      <c r="R227">
        <v>1</v>
      </c>
      <c r="S227" s="11">
        <v>45839.375578703701</v>
      </c>
      <c r="T227" s="11">
        <v>45839.485543981478</v>
      </c>
      <c r="U227">
        <v>158.35</v>
      </c>
      <c r="V227">
        <v>0</v>
      </c>
      <c r="W227" s="178">
        <f>IFERROR(IF(AKORD[[#This Row],[CZAS]]=1,VLOOKUP(AKORD[[#This Row],[ZAMOWIENIA_SPEC_ID]]&amp;AKORD[[#This Row],[CZYNNOSCI_OPIS]],#REF!,5,FALSE),AKORD[[#This Row],[CZAS]]),1)</f>
        <v>31</v>
      </c>
      <c r="X227" s="178" t="str">
        <f>AKORD[[#This Row],[ZAMOWIENIA_SPEC_ID]]&amp;" "&amp;MID(AKORD[[#This Row],[NAZWA1_WG]],1,30)</f>
        <v xml:space="preserve">160878 OXYGEN P100x82                </v>
      </c>
      <c r="Y227" s="144">
        <f>AKORD[[#This Row],[DATA]]</f>
        <v>45839</v>
      </c>
      <c r="Z227" s="178" t="str">
        <f>LEFT(AKORD[[#This Row],[KOMISJA]],10)</f>
        <v>160876/OXY</v>
      </c>
      <c r="AA227" s="178">
        <f>WEEKNUM(AKORD[[#This Row],[DZIEN]],2)</f>
        <v>27</v>
      </c>
    </row>
    <row r="228" spans="1:27">
      <c r="A228" s="178" t="str">
        <f>VLOOKUP(AKORD[[#This Row],[NAZWISKO]],IMIE[],2,FALSE)</f>
        <v>P06 VALERY</v>
      </c>
      <c r="B228">
        <v>161393</v>
      </c>
      <c r="C228">
        <v>33</v>
      </c>
      <c r="D228">
        <v>14</v>
      </c>
      <c r="E228">
        <v>46</v>
      </c>
      <c r="F228" s="11">
        <v>45839</v>
      </c>
      <c r="G228" t="s">
        <v>2180</v>
      </c>
      <c r="H228" t="s">
        <v>7056</v>
      </c>
      <c r="I228" t="s">
        <v>7057</v>
      </c>
      <c r="J228" t="s">
        <v>7058</v>
      </c>
      <c r="K228" t="s">
        <v>7282</v>
      </c>
      <c r="L228" t="s">
        <v>7282</v>
      </c>
      <c r="M228" t="s">
        <v>7119</v>
      </c>
      <c r="N228" t="s">
        <v>7071</v>
      </c>
      <c r="O228" t="s">
        <v>181</v>
      </c>
      <c r="P228" t="s">
        <v>7059</v>
      </c>
      <c r="Q228" t="s">
        <v>7283</v>
      </c>
      <c r="R228">
        <v>1</v>
      </c>
      <c r="S228" s="11">
        <v>45839.510266203702</v>
      </c>
      <c r="T228" s="11">
        <v>45839.510277777779</v>
      </c>
      <c r="U228">
        <v>1.6666666666666666E-2</v>
      </c>
      <c r="V228">
        <v>0</v>
      </c>
      <c r="W228" s="178">
        <f>IFERROR(IF(AKORD[[#This Row],[CZAS]]=1,VLOOKUP(AKORD[[#This Row],[ZAMOWIENIA_SPEC_ID]]&amp;AKORD[[#This Row],[CZYNNOSCI_OPIS]],#REF!,5,FALSE),AKORD[[#This Row],[CZAS]]),1)</f>
        <v>46</v>
      </c>
      <c r="X228" s="178" t="str">
        <f>AKORD[[#This Row],[ZAMOWIENIA_SPEC_ID]]&amp;" "&amp;MID(AKORD[[#This Row],[NAZWA1_WG]],1,30)</f>
        <v xml:space="preserve">161393 REVERSO [L                    </v>
      </c>
      <c r="Y228" s="144">
        <f>AKORD[[#This Row],[DATA]]</f>
        <v>45839</v>
      </c>
      <c r="Z228" s="178" t="str">
        <f>LEFT(AKORD[[#This Row],[KOMISJA]],10)</f>
        <v>161393/REV</v>
      </c>
      <c r="AA228" s="178">
        <f>WEEKNUM(AKORD[[#This Row],[DZIEN]],2)</f>
        <v>27</v>
      </c>
    </row>
    <row r="229" spans="1:27">
      <c r="A229" s="178" t="str">
        <f>VLOOKUP(AKORD[[#This Row],[NAZWISKO]],IMIE[],2,FALSE)</f>
        <v>P06 VALERY</v>
      </c>
      <c r="B229">
        <v>161394</v>
      </c>
      <c r="C229">
        <v>33</v>
      </c>
      <c r="D229">
        <v>14</v>
      </c>
      <c r="E229">
        <v>17</v>
      </c>
      <c r="F229" s="11">
        <v>45839</v>
      </c>
      <c r="G229" t="s">
        <v>2180</v>
      </c>
      <c r="H229" t="s">
        <v>7056</v>
      </c>
      <c r="I229" t="s">
        <v>7057</v>
      </c>
      <c r="J229" t="s">
        <v>7058</v>
      </c>
      <c r="K229" t="s">
        <v>7284</v>
      </c>
      <c r="L229" t="s">
        <v>7284</v>
      </c>
      <c r="M229" t="s">
        <v>7119</v>
      </c>
      <c r="N229" t="s">
        <v>7071</v>
      </c>
      <c r="O229" t="s">
        <v>181</v>
      </c>
      <c r="P229" t="s">
        <v>7059</v>
      </c>
      <c r="Q229" t="s">
        <v>7283</v>
      </c>
      <c r="R229">
        <v>1</v>
      </c>
      <c r="S229" s="11">
        <v>45839.510300925926</v>
      </c>
      <c r="T229" s="11">
        <v>45839.510312500002</v>
      </c>
      <c r="U229">
        <v>1.6666666666666666E-2</v>
      </c>
      <c r="V229">
        <v>0</v>
      </c>
      <c r="W229" s="178">
        <f>IFERROR(IF(AKORD[[#This Row],[CZAS]]=1,VLOOKUP(AKORD[[#This Row],[ZAMOWIENIA_SPEC_ID]]&amp;AKORD[[#This Row],[CZYNNOSCI_OPIS]],#REF!,5,FALSE),AKORD[[#This Row],[CZAS]]),1)</f>
        <v>17</v>
      </c>
      <c r="X229" s="178" t="str">
        <f>AKORD[[#This Row],[ZAMOWIENIA_SPEC_ID]]&amp;" "&amp;MID(AKORD[[#This Row],[NAZWA1_WG]],1,30)</f>
        <v xml:space="preserve">161394 REVERSO Ps106x106             </v>
      </c>
      <c r="Y229" s="144">
        <f>AKORD[[#This Row],[DATA]]</f>
        <v>45839</v>
      </c>
      <c r="Z229" s="178" t="str">
        <f>LEFT(AKORD[[#This Row],[KOMISJA]],10)</f>
        <v>161393/REV</v>
      </c>
      <c r="AA229" s="178">
        <f>WEEKNUM(AKORD[[#This Row],[DZIEN]],2)</f>
        <v>27</v>
      </c>
    </row>
    <row r="230" spans="1:27">
      <c r="A230" s="178" t="str">
        <f>VLOOKUP(AKORD[[#This Row],[NAZWISKO]],IMIE[],2,FALSE)</f>
        <v>P06 VALERY</v>
      </c>
      <c r="B230">
        <v>161395</v>
      </c>
      <c r="C230">
        <v>33</v>
      </c>
      <c r="D230">
        <v>14</v>
      </c>
      <c r="E230">
        <v>33</v>
      </c>
      <c r="F230" s="11">
        <v>45839</v>
      </c>
      <c r="G230" t="s">
        <v>2180</v>
      </c>
      <c r="H230" t="s">
        <v>7056</v>
      </c>
      <c r="I230" t="s">
        <v>7057</v>
      </c>
      <c r="J230" t="s">
        <v>7058</v>
      </c>
      <c r="K230" t="s">
        <v>7073</v>
      </c>
      <c r="L230" t="s">
        <v>7073</v>
      </c>
      <c r="M230" t="s">
        <v>7119</v>
      </c>
      <c r="N230" t="s">
        <v>7071</v>
      </c>
      <c r="O230" t="s">
        <v>181</v>
      </c>
      <c r="P230" t="s">
        <v>7059</v>
      </c>
      <c r="Q230" t="s">
        <v>7283</v>
      </c>
      <c r="R230">
        <v>1</v>
      </c>
      <c r="S230" s="11">
        <v>45839.510324074072</v>
      </c>
      <c r="T230" s="11">
        <v>45839.510347222225</v>
      </c>
      <c r="U230">
        <v>3.3333333333333333E-2</v>
      </c>
      <c r="V230">
        <v>0</v>
      </c>
      <c r="W230" s="178">
        <f>IFERROR(IF(AKORD[[#This Row],[CZAS]]=1,VLOOKUP(AKORD[[#This Row],[ZAMOWIENIA_SPEC_ID]]&amp;AKORD[[#This Row],[CZYNNOSCI_OPIS]],#REF!,5,FALSE),AKORD[[#This Row],[CZAS]]),1)</f>
        <v>33</v>
      </c>
      <c r="X230" s="178" t="str">
        <f>AKORD[[#This Row],[ZAMOWIENIA_SPEC_ID]]&amp;" "&amp;MID(AKORD[[#This Row],[NAZWA1_WG]],1,30)</f>
        <v xml:space="preserve">161395 REVERSO 1,5                   </v>
      </c>
      <c r="Y230" s="144">
        <f>AKORD[[#This Row],[DATA]]</f>
        <v>45839</v>
      </c>
      <c r="Z230" s="178" t="str">
        <f>LEFT(AKORD[[#This Row],[KOMISJA]],10)</f>
        <v>161393/REV</v>
      </c>
      <c r="AA230" s="178">
        <f>WEEKNUM(AKORD[[#This Row],[DZIEN]],2)</f>
        <v>27</v>
      </c>
    </row>
    <row r="231" spans="1:27">
      <c r="A231" s="178" t="str">
        <f>VLOOKUP(AKORD[[#This Row],[NAZWISKO]],IMIE[],2,FALSE)</f>
        <v>P06 VALERY</v>
      </c>
      <c r="B231">
        <v>161396</v>
      </c>
      <c r="C231">
        <v>33</v>
      </c>
      <c r="D231">
        <v>14</v>
      </c>
      <c r="E231">
        <v>36</v>
      </c>
      <c r="F231" s="11">
        <v>45839</v>
      </c>
      <c r="G231" t="s">
        <v>2180</v>
      </c>
      <c r="H231" t="s">
        <v>7056</v>
      </c>
      <c r="I231" t="s">
        <v>7057</v>
      </c>
      <c r="J231" t="s">
        <v>7058</v>
      </c>
      <c r="K231" t="s">
        <v>7072</v>
      </c>
      <c r="L231" t="s">
        <v>7072</v>
      </c>
      <c r="M231" t="s">
        <v>7119</v>
      </c>
      <c r="N231" t="s">
        <v>7071</v>
      </c>
      <c r="O231" t="s">
        <v>181</v>
      </c>
      <c r="P231" t="s">
        <v>7059</v>
      </c>
      <c r="Q231" t="s">
        <v>7283</v>
      </c>
      <c r="R231">
        <v>1</v>
      </c>
      <c r="S231" s="11">
        <v>45839.510358796295</v>
      </c>
      <c r="T231" s="11">
        <v>45839.510381944441</v>
      </c>
      <c r="U231">
        <v>3.3333333333333333E-2</v>
      </c>
      <c r="V231">
        <v>0</v>
      </c>
      <c r="W231" s="178">
        <f>IFERROR(IF(AKORD[[#This Row],[CZAS]]=1,VLOOKUP(AKORD[[#This Row],[ZAMOWIENIA_SPEC_ID]]&amp;AKORD[[#This Row],[CZYNNOSCI_OPIS]],#REF!,5,FALSE),AKORD[[#This Row],[CZAS]]),1)</f>
        <v>36</v>
      </c>
      <c r="X231" s="178" t="str">
        <f>AKORD[[#This Row],[ZAMOWIENIA_SPEC_ID]]&amp;" "&amp;MID(AKORD[[#This Row],[NAZWA1_WG]],1,30)</f>
        <v xml:space="preserve">161396 REVERSO N106x106              </v>
      </c>
      <c r="Y231" s="144">
        <f>AKORD[[#This Row],[DATA]]</f>
        <v>45839</v>
      </c>
      <c r="Z231" s="178" t="str">
        <f>LEFT(AKORD[[#This Row],[KOMISJA]],10)</f>
        <v>161393/REV</v>
      </c>
      <c r="AA231" s="178">
        <f>WEEKNUM(AKORD[[#This Row],[DZIEN]],2)</f>
        <v>27</v>
      </c>
    </row>
    <row r="232" spans="1:27">
      <c r="A232" s="178" t="str">
        <f>VLOOKUP(AKORD[[#This Row],[NAZWISKO]],IMIE[],2,FALSE)</f>
        <v>P06 VALERY</v>
      </c>
      <c r="B232">
        <v>161397</v>
      </c>
      <c r="C232">
        <v>33</v>
      </c>
      <c r="D232">
        <v>14</v>
      </c>
      <c r="E232">
        <v>37</v>
      </c>
      <c r="F232" s="11">
        <v>45839</v>
      </c>
      <c r="G232" t="s">
        <v>2180</v>
      </c>
      <c r="H232" t="s">
        <v>7056</v>
      </c>
      <c r="I232" t="s">
        <v>7057</v>
      </c>
      <c r="J232" t="s">
        <v>7058</v>
      </c>
      <c r="K232" t="s">
        <v>7285</v>
      </c>
      <c r="L232" t="s">
        <v>7285</v>
      </c>
      <c r="M232" t="s">
        <v>7119</v>
      </c>
      <c r="N232" t="s">
        <v>7071</v>
      </c>
      <c r="O232" t="s">
        <v>181</v>
      </c>
      <c r="P232" t="s">
        <v>7059</v>
      </c>
      <c r="Q232" t="s">
        <v>7283</v>
      </c>
      <c r="R232">
        <v>1</v>
      </c>
      <c r="S232" s="11">
        <v>45839.510439814818</v>
      </c>
      <c r="T232" s="11">
        <v>45839.510451388887</v>
      </c>
      <c r="U232">
        <v>1.6666666666666666E-2</v>
      </c>
      <c r="V232">
        <v>0</v>
      </c>
      <c r="W232" s="178">
        <f>IFERROR(IF(AKORD[[#This Row],[CZAS]]=1,VLOOKUP(AKORD[[#This Row],[ZAMOWIENIA_SPEC_ID]]&amp;AKORD[[#This Row],[CZYNNOSCI_OPIS]],#REF!,5,FALSE),AKORD[[#This Row],[CZAS]]),1)</f>
        <v>37</v>
      </c>
      <c r="X232" s="178" t="str">
        <f>AKORD[[#This Row],[ZAMOWIENIA_SPEC_ID]]&amp;" "&amp;MID(AKORD[[#This Row],[NAZWA1_WG]],1,30)</f>
        <v xml:space="preserve">161397 REVERSO 1,5T                  </v>
      </c>
      <c r="Y232" s="144">
        <f>AKORD[[#This Row],[DATA]]</f>
        <v>45839</v>
      </c>
      <c r="Z232" s="178" t="str">
        <f>LEFT(AKORD[[#This Row],[KOMISJA]],10)</f>
        <v>161393/REV</v>
      </c>
      <c r="AA232" s="178">
        <f>WEEKNUM(AKORD[[#This Row],[DZIEN]],2)</f>
        <v>27</v>
      </c>
    </row>
    <row r="233" spans="1:27">
      <c r="A233" s="178" t="str">
        <f>VLOOKUP(AKORD[[#This Row],[NAZWISKO]],IMIE[],2,FALSE)</f>
        <v>P06 VALERY</v>
      </c>
      <c r="B233">
        <v>161398</v>
      </c>
      <c r="C233">
        <v>33</v>
      </c>
      <c r="D233">
        <v>14</v>
      </c>
      <c r="E233">
        <v>20</v>
      </c>
      <c r="F233" s="11">
        <v>45839</v>
      </c>
      <c r="G233" t="s">
        <v>2180</v>
      </c>
      <c r="H233" t="s">
        <v>7056</v>
      </c>
      <c r="I233" t="s">
        <v>7057</v>
      </c>
      <c r="J233" t="s">
        <v>7058</v>
      </c>
      <c r="K233" t="s">
        <v>7286</v>
      </c>
      <c r="L233" t="s">
        <v>7286</v>
      </c>
      <c r="M233" t="s">
        <v>7119</v>
      </c>
      <c r="N233" t="s">
        <v>7071</v>
      </c>
      <c r="O233" t="s">
        <v>181</v>
      </c>
      <c r="P233" t="s">
        <v>7059</v>
      </c>
      <c r="Q233" t="s">
        <v>7283</v>
      </c>
      <c r="R233">
        <v>1</v>
      </c>
      <c r="S233" s="11">
        <v>45839.510474537034</v>
      </c>
      <c r="T233" s="11">
        <v>45839.51048611111</v>
      </c>
      <c r="U233">
        <v>1.6666666666666666E-2</v>
      </c>
      <c r="V233">
        <v>0</v>
      </c>
      <c r="W233" s="178">
        <f>IFERROR(IF(AKORD[[#This Row],[CZAS]]=1,VLOOKUP(AKORD[[#This Row],[ZAMOWIENIA_SPEC_ID]]&amp;AKORD[[#This Row],[CZYNNOSCI_OPIS]],#REF!,5,FALSE),AKORD[[#This Row],[CZAS]]),1)</f>
        <v>20</v>
      </c>
      <c r="X233" s="178" t="str">
        <f>AKORD[[#This Row],[ZAMOWIENIA_SPEC_ID]]&amp;" "&amp;MID(AKORD[[#This Row],[NAZWA1_WG]],1,30)</f>
        <v xml:space="preserve">161398 REVERSO Ps82x102              </v>
      </c>
      <c r="Y233" s="144">
        <f>AKORD[[#This Row],[DATA]]</f>
        <v>45839</v>
      </c>
      <c r="Z233" s="178" t="str">
        <f>LEFT(AKORD[[#This Row],[KOMISJA]],10)</f>
        <v>161393/REV</v>
      </c>
      <c r="AA233" s="178">
        <f>WEEKNUM(AKORD[[#This Row],[DZIEN]],2)</f>
        <v>27</v>
      </c>
    </row>
    <row r="234" spans="1:27">
      <c r="A234" s="178" t="str">
        <f>VLOOKUP(AKORD[[#This Row],[NAZWISKO]],IMIE[],2,FALSE)</f>
        <v>P06 VALERY</v>
      </c>
      <c r="B234">
        <v>161399</v>
      </c>
      <c r="C234">
        <v>33</v>
      </c>
      <c r="D234">
        <v>14</v>
      </c>
      <c r="E234">
        <v>1</v>
      </c>
      <c r="F234" s="11">
        <v>45839</v>
      </c>
      <c r="G234" t="s">
        <v>2180</v>
      </c>
      <c r="H234" t="s">
        <v>7056</v>
      </c>
      <c r="I234" t="s">
        <v>7057</v>
      </c>
      <c r="J234" t="s">
        <v>7058</v>
      </c>
      <c r="K234" t="s">
        <v>7287</v>
      </c>
      <c r="L234" t="s">
        <v>7287</v>
      </c>
      <c r="M234" t="s">
        <v>7119</v>
      </c>
      <c r="N234" t="s">
        <v>7071</v>
      </c>
      <c r="O234" t="s">
        <v>181</v>
      </c>
      <c r="P234" t="s">
        <v>7059</v>
      </c>
      <c r="Q234" t="s">
        <v>7283</v>
      </c>
      <c r="R234">
        <v>3</v>
      </c>
      <c r="T234" s="11"/>
      <c r="W234" s="178">
        <f>IFERROR(IF(AKORD[[#This Row],[CZAS]]=1,VLOOKUP(AKORD[[#This Row],[ZAMOWIENIA_SPEC_ID]]&amp;AKORD[[#This Row],[CZYNNOSCI_OPIS]],#REF!,5,FALSE),AKORD[[#This Row],[CZAS]]),1)</f>
        <v>1</v>
      </c>
      <c r="X234" s="178" t="str">
        <f>AKORD[[#This Row],[ZAMOWIENIA_SPEC_ID]]&amp;" "&amp;MID(AKORD[[#This Row],[NAZWA1_WG]],1,30)</f>
        <v xml:space="preserve">161399 REVERSO PD 560 III 58x58      </v>
      </c>
      <c r="Y234" s="144">
        <f>AKORD[[#This Row],[DATA]]</f>
        <v>45839</v>
      </c>
      <c r="Z234" s="178" t="str">
        <f>LEFT(AKORD[[#This Row],[KOMISJA]],10)</f>
        <v>161393/REV</v>
      </c>
      <c r="AA234" s="178">
        <f>WEEKNUM(AKORD[[#This Row],[DZIEN]],2)</f>
        <v>27</v>
      </c>
    </row>
    <row r="235" spans="1:27">
      <c r="A235" s="178" t="str">
        <f>VLOOKUP(AKORD[[#This Row],[NAZWISKO]],IMIE[],2,FALSE)</f>
        <v>P06 VALERY</v>
      </c>
      <c r="B235">
        <v>161399</v>
      </c>
      <c r="C235">
        <v>33</v>
      </c>
      <c r="D235">
        <v>14</v>
      </c>
      <c r="E235">
        <v>1</v>
      </c>
      <c r="F235" s="11">
        <v>45839</v>
      </c>
      <c r="G235" t="s">
        <v>2180</v>
      </c>
      <c r="H235" t="s">
        <v>7056</v>
      </c>
      <c r="I235" t="s">
        <v>7057</v>
      </c>
      <c r="J235" t="s">
        <v>7058</v>
      </c>
      <c r="K235" t="s">
        <v>7287</v>
      </c>
      <c r="L235" t="s">
        <v>7287</v>
      </c>
      <c r="M235" t="s">
        <v>7119</v>
      </c>
      <c r="N235" t="s">
        <v>7071</v>
      </c>
      <c r="O235" t="s">
        <v>181</v>
      </c>
      <c r="P235" t="s">
        <v>7059</v>
      </c>
      <c r="Q235" t="s">
        <v>7283</v>
      </c>
      <c r="R235">
        <v>3</v>
      </c>
      <c r="T235" s="11"/>
      <c r="W235" s="178">
        <f>IFERROR(IF(AKORD[[#This Row],[CZAS]]=1,VLOOKUP(AKORD[[#This Row],[ZAMOWIENIA_SPEC_ID]]&amp;AKORD[[#This Row],[CZYNNOSCI_OPIS]],#REF!,5,FALSE),AKORD[[#This Row],[CZAS]]),1)</f>
        <v>1</v>
      </c>
      <c r="X235" s="178" t="str">
        <f>AKORD[[#This Row],[ZAMOWIENIA_SPEC_ID]]&amp;" "&amp;MID(AKORD[[#This Row],[NAZWA1_WG]],1,30)</f>
        <v xml:space="preserve">161399 REVERSO PD 560 III 58x58      </v>
      </c>
      <c r="Y235" s="144">
        <f>AKORD[[#This Row],[DATA]]</f>
        <v>45839</v>
      </c>
      <c r="Z235" s="178" t="str">
        <f>LEFT(AKORD[[#This Row],[KOMISJA]],10)</f>
        <v>161393/REV</v>
      </c>
      <c r="AA235" s="178">
        <f>WEEKNUM(AKORD[[#This Row],[DZIEN]],2)</f>
        <v>27</v>
      </c>
    </row>
    <row r="236" spans="1:27">
      <c r="A236" s="178" t="str">
        <f>VLOOKUP(AKORD[[#This Row],[NAZWISKO]],IMIE[],2,FALSE)</f>
        <v>T06 TOMASZ BAŁDYGA</v>
      </c>
      <c r="B236">
        <v>160851</v>
      </c>
      <c r="C236">
        <v>21</v>
      </c>
      <c r="D236">
        <v>3</v>
      </c>
      <c r="E236">
        <v>86</v>
      </c>
      <c r="F236" s="11">
        <v>45839</v>
      </c>
      <c r="G236" t="s">
        <v>2123</v>
      </c>
      <c r="H236" t="s">
        <v>2166</v>
      </c>
      <c r="I236" t="s">
        <v>2167</v>
      </c>
      <c r="J236" t="s">
        <v>2120</v>
      </c>
      <c r="K236" t="s">
        <v>7288</v>
      </c>
      <c r="L236" t="s">
        <v>7288</v>
      </c>
      <c r="M236" t="s">
        <v>7070</v>
      </c>
      <c r="N236" t="s">
        <v>7289</v>
      </c>
      <c r="O236" t="s">
        <v>7053</v>
      </c>
      <c r="P236" t="s">
        <v>2121</v>
      </c>
      <c r="Q236" t="s">
        <v>7290</v>
      </c>
      <c r="R236">
        <v>1</v>
      </c>
      <c r="S236" s="11">
        <v>45839.457731481481</v>
      </c>
      <c r="T236" s="11">
        <v>45839.52175925926</v>
      </c>
      <c r="U236">
        <v>92.2</v>
      </c>
      <c r="V236">
        <v>0</v>
      </c>
      <c r="W236" s="178">
        <f>IFERROR(IF(AKORD[[#This Row],[CZAS]]=1,VLOOKUP(AKORD[[#This Row],[ZAMOWIENIA_SPEC_ID]]&amp;AKORD[[#This Row],[CZYNNOSCI_OPIS]],#REF!,5,FALSE),AKORD[[#This Row],[CZAS]]),1)</f>
        <v>86</v>
      </c>
      <c r="X236" s="178" t="str">
        <f>AKORD[[#This Row],[ZAMOWIENIA_SPEC_ID]]&amp;" "&amp;MID(AKORD[[#This Row],[NAZWA1_WG]],1,30)</f>
        <v xml:space="preserve">160851 DIVA B [5]                    </v>
      </c>
      <c r="Y236" s="144">
        <f>AKORD[[#This Row],[DATA]]</f>
        <v>45839</v>
      </c>
      <c r="Z236" s="178" t="str">
        <f>LEFT(AKORD[[#This Row],[KOMISJA]],10)</f>
        <v>160851/DIV</v>
      </c>
      <c r="AA236" s="178">
        <f>WEEKNUM(AKORD[[#This Row],[DZIEN]],2)</f>
        <v>27</v>
      </c>
    </row>
    <row r="237" spans="1:27">
      <c r="A237" s="178" t="str">
        <f>VLOOKUP(AKORD[[#This Row],[NAZWISKO]],IMIE[],2,FALSE)</f>
        <v>T06 TOMASZ BAŁDYGA</v>
      </c>
      <c r="B237">
        <v>160852</v>
      </c>
      <c r="C237">
        <v>21</v>
      </c>
      <c r="D237">
        <v>3</v>
      </c>
      <c r="E237">
        <v>4</v>
      </c>
      <c r="F237" s="11">
        <v>45839</v>
      </c>
      <c r="G237" t="s">
        <v>2123</v>
      </c>
      <c r="H237" t="s">
        <v>2166</v>
      </c>
      <c r="I237" t="s">
        <v>2167</v>
      </c>
      <c r="J237" t="s">
        <v>2120</v>
      </c>
      <c r="K237" t="s">
        <v>7291</v>
      </c>
      <c r="L237" t="s">
        <v>7291</v>
      </c>
      <c r="M237" t="s">
        <v>7070</v>
      </c>
      <c r="N237" t="s">
        <v>7289</v>
      </c>
      <c r="O237" t="s">
        <v>7053</v>
      </c>
      <c r="P237" t="s">
        <v>2121</v>
      </c>
      <c r="Q237" t="s">
        <v>7290</v>
      </c>
      <c r="R237">
        <v>1</v>
      </c>
      <c r="S237" s="11">
        <v>45839.457789351851</v>
      </c>
      <c r="T237" s="11">
        <v>45839.521782407406</v>
      </c>
      <c r="U237">
        <v>92.149999999999991</v>
      </c>
      <c r="V237">
        <v>0</v>
      </c>
      <c r="W237" s="178">
        <f>IFERROR(IF(AKORD[[#This Row],[CZAS]]=1,VLOOKUP(AKORD[[#This Row],[ZAMOWIENIA_SPEC_ID]]&amp;AKORD[[#This Row],[CZYNNOSCI_OPIS]],#REF!,5,FALSE),AKORD[[#This Row],[CZAS]]),1)</f>
        <v>4</v>
      </c>
      <c r="X237" s="178" t="str">
        <f>AKORD[[#This Row],[ZAMOWIENIA_SPEC_ID]]&amp;" "&amp;MID(AKORD[[#This Row],[NAZWA1_WG]],1,30)</f>
        <v xml:space="preserve">160852 DIVA B Z60/14/05              </v>
      </c>
      <c r="Y237" s="144">
        <f>AKORD[[#This Row],[DATA]]</f>
        <v>45839</v>
      </c>
      <c r="Z237" s="178" t="str">
        <f>LEFT(AKORD[[#This Row],[KOMISJA]],10)</f>
        <v>160851/DIV</v>
      </c>
      <c r="AA237" s="178">
        <f>WEEKNUM(AKORD[[#This Row],[DZIEN]],2)</f>
        <v>27</v>
      </c>
    </row>
    <row r="238" spans="1:27">
      <c r="A238" s="178" t="str">
        <f>VLOOKUP(AKORD[[#This Row],[NAZWISKO]],IMIE[],2,FALSE)</f>
        <v>P02 WOJCIECH REMBISZEWSKI</v>
      </c>
      <c r="B238">
        <v>161657</v>
      </c>
      <c r="C238">
        <v>29</v>
      </c>
      <c r="D238">
        <v>14</v>
      </c>
      <c r="E238">
        <v>50</v>
      </c>
      <c r="F238" s="11">
        <v>45839</v>
      </c>
      <c r="G238" t="s">
        <v>2177</v>
      </c>
      <c r="H238" t="s">
        <v>7056</v>
      </c>
      <c r="I238" t="s">
        <v>7057</v>
      </c>
      <c r="J238" t="s">
        <v>7058</v>
      </c>
      <c r="K238" t="s">
        <v>7292</v>
      </c>
      <c r="L238" t="s">
        <v>7149</v>
      </c>
      <c r="M238" t="s">
        <v>7119</v>
      </c>
      <c r="N238" t="s">
        <v>7066</v>
      </c>
      <c r="O238" t="s">
        <v>181</v>
      </c>
      <c r="P238" t="s">
        <v>7059</v>
      </c>
      <c r="Q238" t="s">
        <v>7293</v>
      </c>
      <c r="R238">
        <v>1</v>
      </c>
      <c r="S238" s="11">
        <v>45839.522881944446</v>
      </c>
      <c r="T238" s="11">
        <v>45839.522905092592</v>
      </c>
      <c r="U238">
        <v>3.3333333333333333E-2</v>
      </c>
      <c r="V238">
        <v>0</v>
      </c>
      <c r="W238" s="178">
        <f>IFERROR(IF(AKORD[[#This Row],[CZAS]]=1,VLOOKUP(AKORD[[#This Row],[ZAMOWIENIA_SPEC_ID]]&amp;AKORD[[#This Row],[CZYNNOSCI_OPIS]],#REF!,5,FALSE),AKORD[[#This Row],[CZAS]]),1)</f>
        <v>50</v>
      </c>
      <c r="X238" s="178" t="str">
        <f>AKORD[[#This Row],[ZAMOWIENIA_SPEC_ID]]&amp;" "&amp;MID(AKORD[[#This Row],[NAZWA1_WG]],1,30)</f>
        <v xml:space="preserve">161657 MISTRAL [3                    </v>
      </c>
      <c r="Y238" s="144">
        <f>AKORD[[#This Row],[DATA]]</f>
        <v>45839</v>
      </c>
      <c r="Z238" s="178" t="str">
        <f>LEFT(AKORD[[#This Row],[KOMISJA]],10)</f>
        <v>161657/MIS</v>
      </c>
      <c r="AA238" s="178">
        <f>WEEKNUM(AKORD[[#This Row],[DZIEN]],2)</f>
        <v>27</v>
      </c>
    </row>
    <row r="239" spans="1:27">
      <c r="A239" s="178" t="str">
        <f>VLOOKUP(AKORD[[#This Row],[NAZWISKO]],IMIE[],2,FALSE)</f>
        <v>P02 WOJCIECH REMBISZEWSKI</v>
      </c>
      <c r="B239">
        <v>161658</v>
      </c>
      <c r="C239">
        <v>29</v>
      </c>
      <c r="D239">
        <v>14</v>
      </c>
      <c r="E239">
        <v>15</v>
      </c>
      <c r="F239" s="11">
        <v>45839</v>
      </c>
      <c r="G239" t="s">
        <v>2177</v>
      </c>
      <c r="H239" t="s">
        <v>7056</v>
      </c>
      <c r="I239" t="s">
        <v>7057</v>
      </c>
      <c r="J239" t="s">
        <v>7058</v>
      </c>
      <c r="K239" t="s">
        <v>7294</v>
      </c>
      <c r="L239" t="s">
        <v>7294</v>
      </c>
      <c r="M239" t="s">
        <v>7119</v>
      </c>
      <c r="N239" t="s">
        <v>7066</v>
      </c>
      <c r="O239" t="s">
        <v>181</v>
      </c>
      <c r="P239" t="s">
        <v>7059</v>
      </c>
      <c r="Q239" t="s">
        <v>7293</v>
      </c>
      <c r="R239">
        <v>1</v>
      </c>
      <c r="S239" s="11">
        <v>45839.522916666669</v>
      </c>
      <c r="T239" s="11">
        <v>45839.522939814815</v>
      </c>
      <c r="U239">
        <v>3.3333333333333333E-2</v>
      </c>
      <c r="V239">
        <v>0</v>
      </c>
      <c r="W239" s="178">
        <f>IFERROR(IF(AKORD[[#This Row],[CZAS]]=1,VLOOKUP(AKORD[[#This Row],[ZAMOWIENIA_SPEC_ID]]&amp;AKORD[[#This Row],[CZYNNOSCI_OPIS]],#REF!,5,FALSE),AKORD[[#This Row],[CZAS]]),1)</f>
        <v>15</v>
      </c>
      <c r="X239" s="178" t="str">
        <f>AKORD[[#This Row],[ZAMOWIENIA_SPEC_ID]]&amp;" "&amp;MID(AKORD[[#This Row],[NAZWA1_WG]],1,30)</f>
        <v xml:space="preserve">161658 MISTRAL P100x98               </v>
      </c>
      <c r="Y239" s="144">
        <f>AKORD[[#This Row],[DATA]]</f>
        <v>45839</v>
      </c>
      <c r="Z239" s="178" t="str">
        <f>LEFT(AKORD[[#This Row],[KOMISJA]],10)</f>
        <v>161657/MIS</v>
      </c>
      <c r="AA239" s="178">
        <f>WEEKNUM(AKORD[[#This Row],[DZIEN]],2)</f>
        <v>27</v>
      </c>
    </row>
    <row r="240" spans="1:27">
      <c r="A240" s="178" t="str">
        <f>VLOOKUP(AKORD[[#This Row],[NAZWISKO]],IMIE[],2,FALSE)</f>
        <v>P02 WOJCIECH REMBISZEWSKI</v>
      </c>
      <c r="B240">
        <v>161407</v>
      </c>
      <c r="C240">
        <v>29</v>
      </c>
      <c r="D240">
        <v>14</v>
      </c>
      <c r="E240">
        <v>46</v>
      </c>
      <c r="F240" s="11">
        <v>45839</v>
      </c>
      <c r="G240" t="s">
        <v>2177</v>
      </c>
      <c r="H240" t="s">
        <v>7056</v>
      </c>
      <c r="I240" t="s">
        <v>7057</v>
      </c>
      <c r="J240" t="s">
        <v>7058</v>
      </c>
      <c r="K240" t="s">
        <v>7282</v>
      </c>
      <c r="L240" t="s">
        <v>7282</v>
      </c>
      <c r="M240" t="s">
        <v>7119</v>
      </c>
      <c r="N240" t="s">
        <v>7071</v>
      </c>
      <c r="O240" t="s">
        <v>181</v>
      </c>
      <c r="P240" t="s">
        <v>7059</v>
      </c>
      <c r="Q240" t="s">
        <v>7295</v>
      </c>
      <c r="R240">
        <v>1</v>
      </c>
      <c r="S240" s="11">
        <v>45839.523032407407</v>
      </c>
      <c r="T240" s="11">
        <v>45839.523113425923</v>
      </c>
      <c r="U240">
        <v>0.11666666666666667</v>
      </c>
      <c r="V240">
        <v>0</v>
      </c>
      <c r="W240" s="178">
        <f>IFERROR(IF(AKORD[[#This Row],[CZAS]]=1,VLOOKUP(AKORD[[#This Row],[ZAMOWIENIA_SPEC_ID]]&amp;AKORD[[#This Row],[CZYNNOSCI_OPIS]],#REF!,5,FALSE),AKORD[[#This Row],[CZAS]]),1)</f>
        <v>46</v>
      </c>
      <c r="X240" s="178" t="str">
        <f>AKORD[[#This Row],[ZAMOWIENIA_SPEC_ID]]&amp;" "&amp;MID(AKORD[[#This Row],[NAZWA1_WG]],1,30)</f>
        <v xml:space="preserve">161407 REVERSO [L                    </v>
      </c>
      <c r="Y240" s="144">
        <f>AKORD[[#This Row],[DATA]]</f>
        <v>45839</v>
      </c>
      <c r="Z240" s="178" t="str">
        <f>LEFT(AKORD[[#This Row],[KOMISJA]],10)</f>
        <v>161407/REV</v>
      </c>
      <c r="AA240" s="178">
        <f>WEEKNUM(AKORD[[#This Row],[DZIEN]],2)</f>
        <v>27</v>
      </c>
    </row>
    <row r="241" spans="1:27">
      <c r="A241" s="178" t="str">
        <f>VLOOKUP(AKORD[[#This Row],[NAZWISKO]],IMIE[],2,FALSE)</f>
        <v>P02 WOJCIECH REMBISZEWSKI</v>
      </c>
      <c r="B241">
        <v>161408</v>
      </c>
      <c r="C241">
        <v>29</v>
      </c>
      <c r="D241">
        <v>14</v>
      </c>
      <c r="E241">
        <v>17</v>
      </c>
      <c r="F241" s="11">
        <v>45839</v>
      </c>
      <c r="G241" t="s">
        <v>2177</v>
      </c>
      <c r="H241" t="s">
        <v>7056</v>
      </c>
      <c r="I241" t="s">
        <v>7057</v>
      </c>
      <c r="J241" t="s">
        <v>7058</v>
      </c>
      <c r="K241" t="s">
        <v>7284</v>
      </c>
      <c r="L241" t="s">
        <v>7284</v>
      </c>
      <c r="M241" t="s">
        <v>7119</v>
      </c>
      <c r="N241" t="s">
        <v>7071</v>
      </c>
      <c r="O241" t="s">
        <v>181</v>
      </c>
      <c r="P241" t="s">
        <v>7059</v>
      </c>
      <c r="Q241" t="s">
        <v>7295</v>
      </c>
      <c r="R241">
        <v>1</v>
      </c>
      <c r="S241" s="11">
        <v>45839.523055555554</v>
      </c>
      <c r="T241" s="11">
        <v>45839.523136574076</v>
      </c>
      <c r="U241">
        <v>0.11666666666666667</v>
      </c>
      <c r="V241">
        <v>0</v>
      </c>
      <c r="W241" s="178">
        <f>IFERROR(IF(AKORD[[#This Row],[CZAS]]=1,VLOOKUP(AKORD[[#This Row],[ZAMOWIENIA_SPEC_ID]]&amp;AKORD[[#This Row],[CZYNNOSCI_OPIS]],#REF!,5,FALSE),AKORD[[#This Row],[CZAS]]),1)</f>
        <v>17</v>
      </c>
      <c r="X241" s="178" t="str">
        <f>AKORD[[#This Row],[ZAMOWIENIA_SPEC_ID]]&amp;" "&amp;MID(AKORD[[#This Row],[NAZWA1_WG]],1,30)</f>
        <v xml:space="preserve">161408 REVERSO Ps106x106             </v>
      </c>
      <c r="Y241" s="144">
        <f>AKORD[[#This Row],[DATA]]</f>
        <v>45839</v>
      </c>
      <c r="Z241" s="178" t="str">
        <f>LEFT(AKORD[[#This Row],[KOMISJA]],10)</f>
        <v>161407/REV</v>
      </c>
      <c r="AA241" s="178">
        <f>WEEKNUM(AKORD[[#This Row],[DZIEN]],2)</f>
        <v>27</v>
      </c>
    </row>
    <row r="242" spans="1:27">
      <c r="A242" s="178" t="str">
        <f>VLOOKUP(AKORD[[#This Row],[NAZWISKO]],IMIE[],2,FALSE)</f>
        <v>P02 WOJCIECH REMBISZEWSKI</v>
      </c>
      <c r="B242">
        <v>161409</v>
      </c>
      <c r="C242">
        <v>29</v>
      </c>
      <c r="D242">
        <v>14</v>
      </c>
      <c r="E242">
        <v>33</v>
      </c>
      <c r="F242" s="11">
        <v>45839</v>
      </c>
      <c r="G242" t="s">
        <v>2177</v>
      </c>
      <c r="H242" t="s">
        <v>7056</v>
      </c>
      <c r="I242" t="s">
        <v>7057</v>
      </c>
      <c r="J242" t="s">
        <v>7058</v>
      </c>
      <c r="K242" t="s">
        <v>7073</v>
      </c>
      <c r="L242" t="s">
        <v>7073</v>
      </c>
      <c r="M242" t="s">
        <v>7119</v>
      </c>
      <c r="N242" t="s">
        <v>7071</v>
      </c>
      <c r="O242" t="s">
        <v>181</v>
      </c>
      <c r="P242" t="s">
        <v>7059</v>
      </c>
      <c r="Q242" t="s">
        <v>7295</v>
      </c>
      <c r="R242">
        <v>1</v>
      </c>
      <c r="S242" s="11">
        <v>45839.52306712963</v>
      </c>
      <c r="T242" s="11">
        <v>45839.523148148146</v>
      </c>
      <c r="U242">
        <v>0.11666666666666667</v>
      </c>
      <c r="V242">
        <v>0</v>
      </c>
      <c r="W242" s="178">
        <f>IFERROR(IF(AKORD[[#This Row],[CZAS]]=1,VLOOKUP(AKORD[[#This Row],[ZAMOWIENIA_SPEC_ID]]&amp;AKORD[[#This Row],[CZYNNOSCI_OPIS]],#REF!,5,FALSE),AKORD[[#This Row],[CZAS]]),1)</f>
        <v>33</v>
      </c>
      <c r="X242" s="178" t="str">
        <f>AKORD[[#This Row],[ZAMOWIENIA_SPEC_ID]]&amp;" "&amp;MID(AKORD[[#This Row],[NAZWA1_WG]],1,30)</f>
        <v xml:space="preserve">161409 REVERSO 1,5                   </v>
      </c>
      <c r="Y242" s="144">
        <f>AKORD[[#This Row],[DATA]]</f>
        <v>45839</v>
      </c>
      <c r="Z242" s="178" t="str">
        <f>LEFT(AKORD[[#This Row],[KOMISJA]],10)</f>
        <v>161407/REV</v>
      </c>
      <c r="AA242" s="178">
        <f>WEEKNUM(AKORD[[#This Row],[DZIEN]],2)</f>
        <v>27</v>
      </c>
    </row>
    <row r="243" spans="1:27">
      <c r="A243" s="178" t="str">
        <f>VLOOKUP(AKORD[[#This Row],[NAZWISKO]],IMIE[],2,FALSE)</f>
        <v>P02 WOJCIECH REMBISZEWSKI</v>
      </c>
      <c r="B243">
        <v>161410</v>
      </c>
      <c r="C243">
        <v>29</v>
      </c>
      <c r="D243">
        <v>14</v>
      </c>
      <c r="E243">
        <v>36</v>
      </c>
      <c r="F243" s="11">
        <v>45839</v>
      </c>
      <c r="G243" t="s">
        <v>2177</v>
      </c>
      <c r="H243" t="s">
        <v>7056</v>
      </c>
      <c r="I243" t="s">
        <v>7057</v>
      </c>
      <c r="J243" t="s">
        <v>7058</v>
      </c>
      <c r="K243" t="s">
        <v>7072</v>
      </c>
      <c r="L243" t="s">
        <v>7072</v>
      </c>
      <c r="M243" t="s">
        <v>7119</v>
      </c>
      <c r="N243" t="s">
        <v>7071</v>
      </c>
      <c r="O243" t="s">
        <v>181</v>
      </c>
      <c r="P243" t="s">
        <v>7059</v>
      </c>
      <c r="Q243" t="s">
        <v>7295</v>
      </c>
      <c r="R243">
        <v>1</v>
      </c>
      <c r="S243" s="11">
        <v>45839.523090277777</v>
      </c>
      <c r="T243" s="11">
        <v>45839.5231712963</v>
      </c>
      <c r="U243">
        <v>0.11666666666666667</v>
      </c>
      <c r="V243">
        <v>0</v>
      </c>
      <c r="W243" s="178">
        <f>IFERROR(IF(AKORD[[#This Row],[CZAS]]=1,VLOOKUP(AKORD[[#This Row],[ZAMOWIENIA_SPEC_ID]]&amp;AKORD[[#This Row],[CZYNNOSCI_OPIS]],#REF!,5,FALSE),AKORD[[#This Row],[CZAS]]),1)</f>
        <v>36</v>
      </c>
      <c r="X243" s="178" t="str">
        <f>AKORD[[#This Row],[ZAMOWIENIA_SPEC_ID]]&amp;" "&amp;MID(AKORD[[#This Row],[NAZWA1_WG]],1,30)</f>
        <v xml:space="preserve">161410 REVERSO N106x106              </v>
      </c>
      <c r="Y243" s="144">
        <f>AKORD[[#This Row],[DATA]]</f>
        <v>45839</v>
      </c>
      <c r="Z243" s="178" t="str">
        <f>LEFT(AKORD[[#This Row],[KOMISJA]],10)</f>
        <v>161407/REV</v>
      </c>
      <c r="AA243" s="178">
        <f>WEEKNUM(AKORD[[#This Row],[DZIEN]],2)</f>
        <v>27</v>
      </c>
    </row>
    <row r="244" spans="1:27">
      <c r="A244" s="178" t="str">
        <f>VLOOKUP(AKORD[[#This Row],[NAZWISKO]],IMIE[],2,FALSE)</f>
        <v>P02 WOJCIECH REMBISZEWSKI</v>
      </c>
      <c r="B244">
        <v>161413</v>
      </c>
      <c r="C244">
        <v>29</v>
      </c>
      <c r="D244">
        <v>14</v>
      </c>
      <c r="E244">
        <v>1</v>
      </c>
      <c r="F244" s="11">
        <v>45839</v>
      </c>
      <c r="G244" t="s">
        <v>2177</v>
      </c>
      <c r="H244" t="s">
        <v>7056</v>
      </c>
      <c r="I244" t="s">
        <v>7057</v>
      </c>
      <c r="J244" t="s">
        <v>7058</v>
      </c>
      <c r="K244" t="s">
        <v>7287</v>
      </c>
      <c r="L244" t="s">
        <v>7287</v>
      </c>
      <c r="M244" t="s">
        <v>7119</v>
      </c>
      <c r="N244" t="s">
        <v>7071</v>
      </c>
      <c r="O244" t="s">
        <v>181</v>
      </c>
      <c r="P244" t="s">
        <v>7059</v>
      </c>
      <c r="Q244" t="s">
        <v>7295</v>
      </c>
      <c r="R244">
        <v>3</v>
      </c>
      <c r="S244" s="11">
        <v>45839.523310185185</v>
      </c>
      <c r="T244" s="11">
        <v>45839.523321759261</v>
      </c>
      <c r="U244">
        <v>1.6666666666666666E-2</v>
      </c>
      <c r="V244">
        <v>0</v>
      </c>
      <c r="W244" s="178">
        <f>IFERROR(IF(AKORD[[#This Row],[CZAS]]=1,VLOOKUP(AKORD[[#This Row],[ZAMOWIENIA_SPEC_ID]]&amp;AKORD[[#This Row],[CZYNNOSCI_OPIS]],#REF!,5,FALSE),AKORD[[#This Row],[CZAS]]),1)</f>
        <v>1</v>
      </c>
      <c r="X244" s="178" t="str">
        <f>AKORD[[#This Row],[ZAMOWIENIA_SPEC_ID]]&amp;" "&amp;MID(AKORD[[#This Row],[NAZWA1_WG]],1,30)</f>
        <v xml:space="preserve">161413 REVERSO PD 560 III 58x58      </v>
      </c>
      <c r="Y244" s="144">
        <f>AKORD[[#This Row],[DATA]]</f>
        <v>45839</v>
      </c>
      <c r="Z244" s="178" t="str">
        <f>LEFT(AKORD[[#This Row],[KOMISJA]],10)</f>
        <v>161407/REV</v>
      </c>
      <c r="AA244" s="178">
        <f>WEEKNUM(AKORD[[#This Row],[DZIEN]],2)</f>
        <v>27</v>
      </c>
    </row>
    <row r="245" spans="1:27">
      <c r="A245" s="178" t="str">
        <f>VLOOKUP(AKORD[[#This Row],[NAZWISKO]],IMIE[],2,FALSE)</f>
        <v>P02 WOJCIECH REMBISZEWSKI</v>
      </c>
      <c r="B245">
        <v>161412</v>
      </c>
      <c r="C245">
        <v>29</v>
      </c>
      <c r="D245">
        <v>14</v>
      </c>
      <c r="E245">
        <v>20</v>
      </c>
      <c r="F245" s="11">
        <v>45839</v>
      </c>
      <c r="G245" t="s">
        <v>2177</v>
      </c>
      <c r="H245" t="s">
        <v>7056</v>
      </c>
      <c r="I245" t="s">
        <v>7057</v>
      </c>
      <c r="J245" t="s">
        <v>7058</v>
      </c>
      <c r="K245" t="s">
        <v>7286</v>
      </c>
      <c r="L245" t="s">
        <v>7286</v>
      </c>
      <c r="M245" t="s">
        <v>7119</v>
      </c>
      <c r="N245" t="s">
        <v>7071</v>
      </c>
      <c r="O245" t="s">
        <v>181</v>
      </c>
      <c r="P245" t="s">
        <v>7059</v>
      </c>
      <c r="Q245" t="s">
        <v>7295</v>
      </c>
      <c r="R245">
        <v>1</v>
      </c>
      <c r="S245" s="11">
        <v>45839.523287037038</v>
      </c>
      <c r="T245" s="11">
        <v>45839.523344907408</v>
      </c>
      <c r="U245">
        <v>8.3333333333333343E-2</v>
      </c>
      <c r="V245">
        <v>0</v>
      </c>
      <c r="W245" s="178">
        <f>IFERROR(IF(AKORD[[#This Row],[CZAS]]=1,VLOOKUP(AKORD[[#This Row],[ZAMOWIENIA_SPEC_ID]]&amp;AKORD[[#This Row],[CZYNNOSCI_OPIS]],#REF!,5,FALSE),AKORD[[#This Row],[CZAS]]),1)</f>
        <v>20</v>
      </c>
      <c r="X245" s="178" t="str">
        <f>AKORD[[#This Row],[ZAMOWIENIA_SPEC_ID]]&amp;" "&amp;MID(AKORD[[#This Row],[NAZWA1_WG]],1,30)</f>
        <v xml:space="preserve">161412 REVERSO Ps82x102              </v>
      </c>
      <c r="Y245" s="144">
        <f>AKORD[[#This Row],[DATA]]</f>
        <v>45839</v>
      </c>
      <c r="Z245" s="178" t="str">
        <f>LEFT(AKORD[[#This Row],[KOMISJA]],10)</f>
        <v>161407/REV</v>
      </c>
      <c r="AA245" s="178">
        <f>WEEKNUM(AKORD[[#This Row],[DZIEN]],2)</f>
        <v>27</v>
      </c>
    </row>
    <row r="246" spans="1:27">
      <c r="A246" s="178" t="str">
        <f>VLOOKUP(AKORD[[#This Row],[NAZWISKO]],IMIE[],2,FALSE)</f>
        <v>P02 WOJCIECH REMBISZEWSKI</v>
      </c>
      <c r="B246">
        <v>161411</v>
      </c>
      <c r="C246">
        <v>29</v>
      </c>
      <c r="D246">
        <v>14</v>
      </c>
      <c r="E246">
        <v>37</v>
      </c>
      <c r="F246" s="11">
        <v>45839</v>
      </c>
      <c r="G246" t="s">
        <v>2177</v>
      </c>
      <c r="H246" t="s">
        <v>7056</v>
      </c>
      <c r="I246" t="s">
        <v>7057</v>
      </c>
      <c r="J246" t="s">
        <v>7058</v>
      </c>
      <c r="K246" t="s">
        <v>7285</v>
      </c>
      <c r="L246" t="s">
        <v>7285</v>
      </c>
      <c r="M246" t="s">
        <v>7119</v>
      </c>
      <c r="N246" t="s">
        <v>7071</v>
      </c>
      <c r="O246" t="s">
        <v>181</v>
      </c>
      <c r="P246" t="s">
        <v>7059</v>
      </c>
      <c r="Q246" t="s">
        <v>7295</v>
      </c>
      <c r="R246">
        <v>1</v>
      </c>
      <c r="S246" s="11">
        <v>45839.523263888892</v>
      </c>
      <c r="T246" s="11">
        <v>45839.523356481484</v>
      </c>
      <c r="U246">
        <v>0.13333333333333333</v>
      </c>
      <c r="V246">
        <v>0</v>
      </c>
      <c r="W246" s="178">
        <f>IFERROR(IF(AKORD[[#This Row],[CZAS]]=1,VLOOKUP(AKORD[[#This Row],[ZAMOWIENIA_SPEC_ID]]&amp;AKORD[[#This Row],[CZYNNOSCI_OPIS]],#REF!,5,FALSE),AKORD[[#This Row],[CZAS]]),1)</f>
        <v>37</v>
      </c>
      <c r="X246" s="178" t="str">
        <f>AKORD[[#This Row],[ZAMOWIENIA_SPEC_ID]]&amp;" "&amp;MID(AKORD[[#This Row],[NAZWA1_WG]],1,30)</f>
        <v xml:space="preserve">161411 REVERSO 1,5T                  </v>
      </c>
      <c r="Y246" s="144">
        <f>AKORD[[#This Row],[DATA]]</f>
        <v>45839</v>
      </c>
      <c r="Z246" s="178" t="str">
        <f>LEFT(AKORD[[#This Row],[KOMISJA]],10)</f>
        <v>161407/REV</v>
      </c>
      <c r="AA246" s="178">
        <f>WEEKNUM(AKORD[[#This Row],[DZIEN]],2)</f>
        <v>27</v>
      </c>
    </row>
    <row r="247" spans="1:27">
      <c r="A247" s="178" t="str">
        <f>VLOOKUP(AKORD[[#This Row],[NAZWISKO]],IMIE[],2,FALSE)</f>
        <v>P02 WOJCIECH REMBISZEWSKI</v>
      </c>
      <c r="B247">
        <v>161478</v>
      </c>
      <c r="C247">
        <v>29</v>
      </c>
      <c r="D247">
        <v>14</v>
      </c>
      <c r="E247">
        <v>1</v>
      </c>
      <c r="F247" s="11">
        <v>45839</v>
      </c>
      <c r="G247" t="s">
        <v>2177</v>
      </c>
      <c r="H247" t="s">
        <v>7056</v>
      </c>
      <c r="I247" t="s">
        <v>7057</v>
      </c>
      <c r="J247" t="s">
        <v>7058</v>
      </c>
      <c r="K247" t="s">
        <v>7132</v>
      </c>
      <c r="L247" t="s">
        <v>7132</v>
      </c>
      <c r="M247" t="s">
        <v>7208</v>
      </c>
      <c r="N247" t="s">
        <v>7120</v>
      </c>
      <c r="O247" t="s">
        <v>181</v>
      </c>
      <c r="P247" t="s">
        <v>7059</v>
      </c>
      <c r="Q247" t="s">
        <v>7296</v>
      </c>
      <c r="R247">
        <v>4</v>
      </c>
      <c r="S247" s="11">
        <v>45839.523761574077</v>
      </c>
      <c r="T247" s="11">
        <v>45839.611192129632</v>
      </c>
      <c r="U247">
        <v>125.89999999999999</v>
      </c>
      <c r="V247">
        <v>0</v>
      </c>
      <c r="W247" s="178">
        <f>IFERROR(IF(AKORD[[#This Row],[CZAS]]=1,VLOOKUP(AKORD[[#This Row],[ZAMOWIENIA_SPEC_ID]]&amp;AKORD[[#This Row],[CZYNNOSCI_OPIS]],#REF!,5,FALSE),AKORD[[#This Row],[CZAS]]),1)</f>
        <v>1</v>
      </c>
      <c r="X247" s="178" t="str">
        <f>AKORD[[#This Row],[ZAMOWIENIA_SPEC_ID]]&amp;" "&amp;MID(AKORD[[#This Row],[NAZWA1_WG]],1,30)</f>
        <v xml:space="preserve">161478 OXYGEN PD 576 III 50x50       </v>
      </c>
      <c r="Y247" s="144">
        <f>AKORD[[#This Row],[DATA]]</f>
        <v>45839</v>
      </c>
      <c r="Z247" s="178" t="str">
        <f>LEFT(AKORD[[#This Row],[KOMISJA]],10)</f>
        <v>161476/OXY</v>
      </c>
      <c r="AA247" s="178">
        <f>WEEKNUM(AKORD[[#This Row],[DZIEN]],2)</f>
        <v>27</v>
      </c>
    </row>
    <row r="248" spans="1:27">
      <c r="A248" s="178" t="str">
        <f>VLOOKUP(AKORD[[#This Row],[NAZWISKO]],IMIE[],2,FALSE)</f>
        <v>T04 DOMINIK FASZCZA</v>
      </c>
      <c r="B248">
        <v>160848</v>
      </c>
      <c r="C248">
        <v>16</v>
      </c>
      <c r="D248">
        <v>3</v>
      </c>
      <c r="E248">
        <v>43</v>
      </c>
      <c r="F248" s="11">
        <v>45839</v>
      </c>
      <c r="G248" t="s">
        <v>2122</v>
      </c>
      <c r="H248" t="s">
        <v>2166</v>
      </c>
      <c r="I248" t="s">
        <v>2167</v>
      </c>
      <c r="J248" t="s">
        <v>2120</v>
      </c>
      <c r="K248" t="s">
        <v>7297</v>
      </c>
      <c r="L248" t="s">
        <v>7297</v>
      </c>
      <c r="M248" t="s">
        <v>7070</v>
      </c>
      <c r="N248" t="s">
        <v>230</v>
      </c>
      <c r="O248" t="s">
        <v>181</v>
      </c>
      <c r="P248" t="s">
        <v>2121</v>
      </c>
      <c r="Q248" t="s">
        <v>7298</v>
      </c>
      <c r="R248">
        <v>1</v>
      </c>
      <c r="S248" s="11">
        <v>45839.456006944441</v>
      </c>
      <c r="T248" s="11">
        <v>45839.532083333332</v>
      </c>
      <c r="U248">
        <v>109.55</v>
      </c>
      <c r="V248">
        <v>0</v>
      </c>
      <c r="W248" s="178">
        <f>IFERROR(IF(AKORD[[#This Row],[CZAS]]=1,VLOOKUP(AKORD[[#This Row],[ZAMOWIENIA_SPEC_ID]]&amp;AKORD[[#This Row],[CZYNNOSCI_OPIS]],#REF!,5,FALSE),AKORD[[#This Row],[CZAS]]),1)</f>
        <v>43</v>
      </c>
      <c r="X248" s="178" t="str">
        <f>AKORD[[#This Row],[ZAMOWIENIA_SPEC_ID]]&amp;" "&amp;MID(AKORD[[#This Row],[NAZWA1_WG]],1,30)</f>
        <v xml:space="preserve">160848 AVANT 2,5]                    </v>
      </c>
      <c r="Y248" s="144">
        <f>AKORD[[#This Row],[DATA]]</f>
        <v>45839</v>
      </c>
      <c r="Z248" s="178" t="str">
        <f>LEFT(AKORD[[#This Row],[KOMISJA]],10)</f>
        <v>160846/AVA</v>
      </c>
      <c r="AA248" s="178">
        <f>WEEKNUM(AKORD[[#This Row],[DZIEN]],2)</f>
        <v>27</v>
      </c>
    </row>
    <row r="249" spans="1:27">
      <c r="A249" s="178" t="str">
        <f>VLOOKUP(AKORD[[#This Row],[NAZWISKO]],IMIE[],2,FALSE)</f>
        <v>T04 DOMINIK FASZCZA</v>
      </c>
      <c r="B249">
        <v>160848</v>
      </c>
      <c r="C249">
        <v>16</v>
      </c>
      <c r="D249">
        <v>3</v>
      </c>
      <c r="E249">
        <v>2</v>
      </c>
      <c r="F249" s="11">
        <v>45839</v>
      </c>
      <c r="G249" t="s">
        <v>2122</v>
      </c>
      <c r="H249" t="s">
        <v>2166</v>
      </c>
      <c r="I249" t="s">
        <v>2167</v>
      </c>
      <c r="J249" t="s">
        <v>2120</v>
      </c>
      <c r="K249" t="s">
        <v>7297</v>
      </c>
      <c r="L249" t="s">
        <v>7297</v>
      </c>
      <c r="M249" t="s">
        <v>7070</v>
      </c>
      <c r="N249" t="s">
        <v>230</v>
      </c>
      <c r="O249" t="s">
        <v>7068</v>
      </c>
      <c r="P249" t="s">
        <v>2121</v>
      </c>
      <c r="Q249" t="s">
        <v>7298</v>
      </c>
      <c r="R249">
        <v>1</v>
      </c>
      <c r="S249" s="11">
        <v>45839.456006944441</v>
      </c>
      <c r="T249" s="11">
        <v>45839.532083333332</v>
      </c>
      <c r="U249">
        <v>109.55</v>
      </c>
      <c r="V249">
        <v>0</v>
      </c>
      <c r="W249" s="178">
        <f>IFERROR(IF(AKORD[[#This Row],[CZAS]]=1,VLOOKUP(AKORD[[#This Row],[ZAMOWIENIA_SPEC_ID]]&amp;AKORD[[#This Row],[CZYNNOSCI_OPIS]],#REF!,5,FALSE),AKORD[[#This Row],[CZAS]]),1)</f>
        <v>2</v>
      </c>
      <c r="X249" s="178" t="str">
        <f>AKORD[[#This Row],[ZAMOWIENIA_SPEC_ID]]&amp;" "&amp;MID(AKORD[[#This Row],[NAZWA1_WG]],1,30)</f>
        <v xml:space="preserve">160848 AVANT 2,5]                    </v>
      </c>
      <c r="Y249" s="144">
        <f>AKORD[[#This Row],[DATA]]</f>
        <v>45839</v>
      </c>
      <c r="Z249" s="178" t="str">
        <f>LEFT(AKORD[[#This Row],[KOMISJA]],10)</f>
        <v>160846/AVA</v>
      </c>
      <c r="AA249" s="178">
        <f>WEEKNUM(AKORD[[#This Row],[DZIEN]],2)</f>
        <v>27</v>
      </c>
    </row>
    <row r="250" spans="1:27">
      <c r="A250" s="178" t="str">
        <f>VLOOKUP(AKORD[[#This Row],[NAZWISKO]],IMIE[],2,FALSE)</f>
        <v>T04 DOMINIK FASZCZA</v>
      </c>
      <c r="B250">
        <v>160847</v>
      </c>
      <c r="C250">
        <v>16</v>
      </c>
      <c r="D250">
        <v>3</v>
      </c>
      <c r="E250">
        <v>42</v>
      </c>
      <c r="F250" s="11">
        <v>45839</v>
      </c>
      <c r="G250" t="s">
        <v>2122</v>
      </c>
      <c r="H250" t="s">
        <v>2166</v>
      </c>
      <c r="I250" t="s">
        <v>2167</v>
      </c>
      <c r="J250" t="s">
        <v>2120</v>
      </c>
      <c r="K250" t="s">
        <v>236</v>
      </c>
      <c r="L250" t="s">
        <v>236</v>
      </c>
      <c r="M250" t="s">
        <v>7070</v>
      </c>
      <c r="N250" t="s">
        <v>230</v>
      </c>
      <c r="O250" t="s">
        <v>181</v>
      </c>
      <c r="P250" t="s">
        <v>2121</v>
      </c>
      <c r="Q250" t="s">
        <v>7298</v>
      </c>
      <c r="R250">
        <v>1</v>
      </c>
      <c r="S250" s="11">
        <v>45839.456041666665</v>
      </c>
      <c r="T250" s="11">
        <v>45839.532106481478</v>
      </c>
      <c r="U250">
        <v>109.53333333333335</v>
      </c>
      <c r="V250">
        <v>0</v>
      </c>
      <c r="W250" s="178">
        <f>IFERROR(IF(AKORD[[#This Row],[CZAS]]=1,VLOOKUP(AKORD[[#This Row],[ZAMOWIENIA_SPEC_ID]]&amp;AKORD[[#This Row],[CZYNNOSCI_OPIS]],#REF!,5,FALSE),AKORD[[#This Row],[CZAS]]),1)</f>
        <v>42</v>
      </c>
      <c r="X250" s="178" t="str">
        <f>AKORD[[#This Row],[ZAMOWIENIA_SPEC_ID]]&amp;" "&amp;MID(AKORD[[#This Row],[NAZWA1_WG]],1,30)</f>
        <v xml:space="preserve">160847 AVANT N                       </v>
      </c>
      <c r="Y250" s="144">
        <f>AKORD[[#This Row],[DATA]]</f>
        <v>45839</v>
      </c>
      <c r="Z250" s="178" t="str">
        <f>LEFT(AKORD[[#This Row],[KOMISJA]],10)</f>
        <v>160846/AVA</v>
      </c>
      <c r="AA250" s="178">
        <f>WEEKNUM(AKORD[[#This Row],[DZIEN]],2)</f>
        <v>27</v>
      </c>
    </row>
    <row r="251" spans="1:27">
      <c r="A251" s="178" t="str">
        <f>VLOOKUP(AKORD[[#This Row],[NAZWISKO]],IMIE[],2,FALSE)</f>
        <v>T04 DOMINIK FASZCZA</v>
      </c>
      <c r="B251">
        <v>160847</v>
      </c>
      <c r="C251">
        <v>16</v>
      </c>
      <c r="D251">
        <v>3</v>
      </c>
      <c r="E251">
        <v>4</v>
      </c>
      <c r="F251" s="11">
        <v>45839</v>
      </c>
      <c r="G251" t="s">
        <v>2122</v>
      </c>
      <c r="H251" t="s">
        <v>2166</v>
      </c>
      <c r="I251" t="s">
        <v>2167</v>
      </c>
      <c r="J251" t="s">
        <v>2120</v>
      </c>
      <c r="K251" t="s">
        <v>236</v>
      </c>
      <c r="L251" t="s">
        <v>236</v>
      </c>
      <c r="M251" t="s">
        <v>7070</v>
      </c>
      <c r="N251" t="s">
        <v>230</v>
      </c>
      <c r="O251" t="s">
        <v>7069</v>
      </c>
      <c r="P251" t="s">
        <v>2121</v>
      </c>
      <c r="Q251" t="s">
        <v>7298</v>
      </c>
      <c r="R251">
        <v>1</v>
      </c>
      <c r="S251" s="11">
        <v>45839.456041666665</v>
      </c>
      <c r="T251" s="11">
        <v>45839.532106481478</v>
      </c>
      <c r="U251">
        <v>109.53333333333335</v>
      </c>
      <c r="V251">
        <v>0</v>
      </c>
      <c r="W251" s="178">
        <f>IFERROR(IF(AKORD[[#This Row],[CZAS]]=1,VLOOKUP(AKORD[[#This Row],[ZAMOWIENIA_SPEC_ID]]&amp;AKORD[[#This Row],[CZYNNOSCI_OPIS]],#REF!,5,FALSE),AKORD[[#This Row],[CZAS]]),1)</f>
        <v>4</v>
      </c>
      <c r="X251" s="178" t="str">
        <f>AKORD[[#This Row],[ZAMOWIENIA_SPEC_ID]]&amp;" "&amp;MID(AKORD[[#This Row],[NAZWA1_WG]],1,30)</f>
        <v xml:space="preserve">160847 AVANT N                       </v>
      </c>
      <c r="Y251" s="144">
        <f>AKORD[[#This Row],[DATA]]</f>
        <v>45839</v>
      </c>
      <c r="Z251" s="178" t="str">
        <f>LEFT(AKORD[[#This Row],[KOMISJA]],10)</f>
        <v>160846/AVA</v>
      </c>
      <c r="AA251" s="178">
        <f>WEEKNUM(AKORD[[#This Row],[DZIEN]],2)</f>
        <v>27</v>
      </c>
    </row>
    <row r="252" spans="1:27">
      <c r="A252" s="178" t="str">
        <f>VLOOKUP(AKORD[[#This Row],[NAZWISKO]],IMIE[],2,FALSE)</f>
        <v>T04 DOMINIK FASZCZA</v>
      </c>
      <c r="B252">
        <v>160846</v>
      </c>
      <c r="C252">
        <v>16</v>
      </c>
      <c r="D252">
        <v>3</v>
      </c>
      <c r="E252">
        <v>20</v>
      </c>
      <c r="F252" s="11">
        <v>45839</v>
      </c>
      <c r="G252" t="s">
        <v>2122</v>
      </c>
      <c r="H252" t="s">
        <v>2166</v>
      </c>
      <c r="I252" t="s">
        <v>2167</v>
      </c>
      <c r="J252" t="s">
        <v>2120</v>
      </c>
      <c r="K252" t="s">
        <v>435</v>
      </c>
      <c r="L252" t="s">
        <v>435</v>
      </c>
      <c r="M252" t="s">
        <v>7070</v>
      </c>
      <c r="N252" t="s">
        <v>230</v>
      </c>
      <c r="O252" t="s">
        <v>181</v>
      </c>
      <c r="P252" t="s">
        <v>2121</v>
      </c>
      <c r="Q252" t="s">
        <v>7298</v>
      </c>
      <c r="R252">
        <v>1</v>
      </c>
      <c r="S252" s="11">
        <v>45839.456018518518</v>
      </c>
      <c r="T252" s="11">
        <v>45839.532129629632</v>
      </c>
      <c r="U252">
        <v>109.60000000000001</v>
      </c>
      <c r="V252">
        <v>0</v>
      </c>
      <c r="W252" s="178">
        <f>IFERROR(IF(AKORD[[#This Row],[CZAS]]=1,VLOOKUP(AKORD[[#This Row],[ZAMOWIENIA_SPEC_ID]]&amp;AKORD[[#This Row],[CZYNNOSCI_OPIS]],#REF!,5,FALSE),AKORD[[#This Row],[CZAS]]),1)</f>
        <v>20</v>
      </c>
      <c r="X252" s="178" t="str">
        <f>AKORD[[#This Row],[ZAMOWIENIA_SPEC_ID]]&amp;" "&amp;MID(AKORD[[#This Row],[NAZWA1_WG]],1,30)</f>
        <v xml:space="preserve">160846 AVANT P112x84                 </v>
      </c>
      <c r="Y252" s="144">
        <f>AKORD[[#This Row],[DATA]]</f>
        <v>45839</v>
      </c>
      <c r="Z252" s="178" t="str">
        <f>LEFT(AKORD[[#This Row],[KOMISJA]],10)</f>
        <v>160846/AVA</v>
      </c>
      <c r="AA252" s="178">
        <f>WEEKNUM(AKORD[[#This Row],[DZIEN]],2)</f>
        <v>27</v>
      </c>
    </row>
    <row r="253" spans="1:27">
      <c r="A253" s="178" t="str">
        <f>VLOOKUP(AKORD[[#This Row],[NAZWISKO]],IMIE[],2,FALSE)</f>
        <v>T04 DOMINIK FASZCZA</v>
      </c>
      <c r="B253">
        <v>160846</v>
      </c>
      <c r="C253">
        <v>16</v>
      </c>
      <c r="D253">
        <v>3</v>
      </c>
      <c r="E253">
        <v>2</v>
      </c>
      <c r="F253" s="11">
        <v>45839</v>
      </c>
      <c r="G253" t="s">
        <v>2122</v>
      </c>
      <c r="H253" t="s">
        <v>2166</v>
      </c>
      <c r="I253" t="s">
        <v>2167</v>
      </c>
      <c r="J253" t="s">
        <v>2120</v>
      </c>
      <c r="K253" t="s">
        <v>435</v>
      </c>
      <c r="L253" t="s">
        <v>435</v>
      </c>
      <c r="M253" t="s">
        <v>7070</v>
      </c>
      <c r="N253" t="s">
        <v>230</v>
      </c>
      <c r="O253" t="s">
        <v>7068</v>
      </c>
      <c r="P253" t="s">
        <v>2121</v>
      </c>
      <c r="Q253" t="s">
        <v>7298</v>
      </c>
      <c r="R253">
        <v>1</v>
      </c>
      <c r="S253" s="11">
        <v>45839.456018518518</v>
      </c>
      <c r="T253" s="11">
        <v>45839.532129629632</v>
      </c>
      <c r="U253">
        <v>109.60000000000001</v>
      </c>
      <c r="V253">
        <v>0</v>
      </c>
      <c r="W253" s="178">
        <f>IFERROR(IF(AKORD[[#This Row],[CZAS]]=1,VLOOKUP(AKORD[[#This Row],[ZAMOWIENIA_SPEC_ID]]&amp;AKORD[[#This Row],[CZYNNOSCI_OPIS]],#REF!,5,FALSE),AKORD[[#This Row],[CZAS]]),1)</f>
        <v>2</v>
      </c>
      <c r="X253" s="178" t="str">
        <f>AKORD[[#This Row],[ZAMOWIENIA_SPEC_ID]]&amp;" "&amp;MID(AKORD[[#This Row],[NAZWA1_WG]],1,30)</f>
        <v xml:space="preserve">160846 AVANT P112x84                 </v>
      </c>
      <c r="Y253" s="144">
        <f>AKORD[[#This Row],[DATA]]</f>
        <v>45839</v>
      </c>
      <c r="Z253" s="178" t="str">
        <f>LEFT(AKORD[[#This Row],[KOMISJA]],10)</f>
        <v>160846/AVA</v>
      </c>
      <c r="AA253" s="178">
        <f>WEEKNUM(AKORD[[#This Row],[DZIEN]],2)</f>
        <v>27</v>
      </c>
    </row>
    <row r="254" spans="1:27">
      <c r="A254" s="178" t="str">
        <f>VLOOKUP(AKORD[[#This Row],[NAZWISKO]],IMIE[],2,FALSE)</f>
        <v>P03 WIESŁAW KOZUB</v>
      </c>
      <c r="B254">
        <v>161786</v>
      </c>
      <c r="C254">
        <v>30</v>
      </c>
      <c r="D254">
        <v>14</v>
      </c>
      <c r="E254">
        <v>46</v>
      </c>
      <c r="F254" s="11">
        <v>45839</v>
      </c>
      <c r="G254" t="s">
        <v>2178</v>
      </c>
      <c r="H254" t="s">
        <v>7056</v>
      </c>
      <c r="I254" t="s">
        <v>7057</v>
      </c>
      <c r="J254" t="s">
        <v>7058</v>
      </c>
      <c r="K254" t="s">
        <v>544</v>
      </c>
      <c r="L254" t="s">
        <v>544</v>
      </c>
      <c r="M254" t="s">
        <v>7119</v>
      </c>
      <c r="N254" t="s">
        <v>230</v>
      </c>
      <c r="O254" t="s">
        <v>181</v>
      </c>
      <c r="P254" t="s">
        <v>7059</v>
      </c>
      <c r="Q254" t="s">
        <v>7299</v>
      </c>
      <c r="R254">
        <v>1</v>
      </c>
      <c r="S254" s="11">
        <v>45839.5390162037</v>
      </c>
      <c r="T254" s="11">
        <v>45839.539039351854</v>
      </c>
      <c r="U254">
        <v>3.3333333333333333E-2</v>
      </c>
      <c r="V254">
        <v>0</v>
      </c>
      <c r="W254" s="178">
        <f>IFERROR(IF(AKORD[[#This Row],[CZAS]]=1,VLOOKUP(AKORD[[#This Row],[ZAMOWIENIA_SPEC_ID]]&amp;AKORD[[#This Row],[CZYNNOSCI_OPIS]],#REF!,5,FALSE),AKORD[[#This Row],[CZAS]]),1)</f>
        <v>46</v>
      </c>
      <c r="X254" s="178" t="str">
        <f>AKORD[[#This Row],[ZAMOWIENIA_SPEC_ID]]&amp;" "&amp;MID(AKORD[[#This Row],[NAZWA1_WG]],1,30)</f>
        <v xml:space="preserve">161786 AVANT [3,5]                   </v>
      </c>
      <c r="Y254" s="144">
        <f>AKORD[[#This Row],[DATA]]</f>
        <v>45839</v>
      </c>
      <c r="Z254" s="178" t="str">
        <f>LEFT(AKORD[[#This Row],[KOMISJA]],10)</f>
        <v>161786/AVA</v>
      </c>
      <c r="AA254" s="178">
        <f>WEEKNUM(AKORD[[#This Row],[DZIEN]],2)</f>
        <v>27</v>
      </c>
    </row>
    <row r="255" spans="1:27">
      <c r="A255" s="178" t="str">
        <f>VLOOKUP(AKORD[[#This Row],[NAZWISKO]],IMIE[],2,FALSE)</f>
        <v>P03 WIESŁAW KOZUB</v>
      </c>
      <c r="B255">
        <v>161610</v>
      </c>
      <c r="C255">
        <v>30</v>
      </c>
      <c r="D255">
        <v>14</v>
      </c>
      <c r="E255">
        <v>30</v>
      </c>
      <c r="F255" s="11">
        <v>45839</v>
      </c>
      <c r="G255" t="s">
        <v>2178</v>
      </c>
      <c r="H255" t="s">
        <v>7056</v>
      </c>
      <c r="I255" t="s">
        <v>7057</v>
      </c>
      <c r="J255" t="s">
        <v>7058</v>
      </c>
      <c r="K255" t="s">
        <v>636</v>
      </c>
      <c r="L255" t="s">
        <v>636</v>
      </c>
      <c r="M255" t="s">
        <v>7119</v>
      </c>
      <c r="N255" t="s">
        <v>230</v>
      </c>
      <c r="O255" t="s">
        <v>181</v>
      </c>
      <c r="P255" t="s">
        <v>7059</v>
      </c>
      <c r="Q255" t="s">
        <v>7300</v>
      </c>
      <c r="R255">
        <v>1</v>
      </c>
      <c r="S255" s="11">
        <v>45839.539120370369</v>
      </c>
      <c r="T255" s="11">
        <v>45839.539201388892</v>
      </c>
      <c r="U255">
        <v>0.11666666666666667</v>
      </c>
      <c r="V255">
        <v>0</v>
      </c>
      <c r="W255" s="178">
        <f>IFERROR(IF(AKORD[[#This Row],[CZAS]]=1,VLOOKUP(AKORD[[#This Row],[ZAMOWIENIA_SPEC_ID]]&amp;AKORD[[#This Row],[CZYNNOSCI_OPIS]],#REF!,5,FALSE),AKORD[[#This Row],[CZAS]]),1)</f>
        <v>30</v>
      </c>
      <c r="X255" s="178" t="str">
        <f>AKORD[[#This Row],[ZAMOWIENIA_SPEC_ID]]&amp;" "&amp;MID(AKORD[[#This Row],[NAZWA1_WG]],1,30)</f>
        <v xml:space="preserve">161610 AVANT [2                      </v>
      </c>
      <c r="Y255" s="144">
        <f>AKORD[[#This Row],[DATA]]</f>
        <v>45839</v>
      </c>
      <c r="Z255" s="178" t="str">
        <f>LEFT(AKORD[[#This Row],[KOMISJA]],10)</f>
        <v>161610/AVA</v>
      </c>
      <c r="AA255" s="178">
        <f>WEEKNUM(AKORD[[#This Row],[DZIEN]],2)</f>
        <v>27</v>
      </c>
    </row>
    <row r="256" spans="1:27">
      <c r="A256" s="178" t="str">
        <f>VLOOKUP(AKORD[[#This Row],[NAZWISKO]],IMIE[],2,FALSE)</f>
        <v>P03 WIESŁAW KOZUB</v>
      </c>
      <c r="B256">
        <v>161611</v>
      </c>
      <c r="C256">
        <v>30</v>
      </c>
      <c r="D256">
        <v>14</v>
      </c>
      <c r="E256">
        <v>40</v>
      </c>
      <c r="F256" s="11">
        <v>45839</v>
      </c>
      <c r="G256" t="s">
        <v>2178</v>
      </c>
      <c r="H256" t="s">
        <v>7056</v>
      </c>
      <c r="I256" t="s">
        <v>7057</v>
      </c>
      <c r="J256" t="s">
        <v>7058</v>
      </c>
      <c r="K256" t="s">
        <v>628</v>
      </c>
      <c r="L256" t="s">
        <v>628</v>
      </c>
      <c r="M256" t="s">
        <v>7119</v>
      </c>
      <c r="N256" t="s">
        <v>230</v>
      </c>
      <c r="O256" t="s">
        <v>181</v>
      </c>
      <c r="P256" t="s">
        <v>7059</v>
      </c>
      <c r="Q256" t="s">
        <v>7300</v>
      </c>
      <c r="R256">
        <v>1</v>
      </c>
      <c r="S256" s="11">
        <v>45839.539143518516</v>
      </c>
      <c r="T256" s="11">
        <v>45839.539236111108</v>
      </c>
      <c r="U256">
        <v>0.13333333333333333</v>
      </c>
      <c r="V256">
        <v>0</v>
      </c>
      <c r="W256" s="178">
        <f>IFERROR(IF(AKORD[[#This Row],[CZAS]]=1,VLOOKUP(AKORD[[#This Row],[ZAMOWIENIA_SPEC_ID]]&amp;AKORD[[#This Row],[CZYNNOSCI_OPIS]],#REF!,5,FALSE),AKORD[[#This Row],[CZAS]]),1)</f>
        <v>40</v>
      </c>
      <c r="X256" s="178" t="str">
        <f>AKORD[[#This Row],[ZAMOWIENIA_SPEC_ID]]&amp;" "&amp;MID(AKORD[[#This Row],[NAZWA1_WG]],1,30)</f>
        <v xml:space="preserve">161611 AVANT L]                      </v>
      </c>
      <c r="Y256" s="144">
        <f>AKORD[[#This Row],[DATA]]</f>
        <v>45839</v>
      </c>
      <c r="Z256" s="178" t="str">
        <f>LEFT(AKORD[[#This Row],[KOMISJA]],10)</f>
        <v>161610/AVA</v>
      </c>
      <c r="AA256" s="178">
        <f>WEEKNUM(AKORD[[#This Row],[DZIEN]],2)</f>
        <v>27</v>
      </c>
    </row>
    <row r="257" spans="1:27">
      <c r="A257" s="178" t="str">
        <f>VLOOKUP(AKORD[[#This Row],[NAZWISKO]],IMIE[],2,FALSE)</f>
        <v>P03 WIESŁAW KOZUB</v>
      </c>
      <c r="B257">
        <v>161612</v>
      </c>
      <c r="C257">
        <v>30</v>
      </c>
      <c r="D257">
        <v>14</v>
      </c>
      <c r="E257">
        <v>10</v>
      </c>
      <c r="F257" s="11">
        <v>45839</v>
      </c>
      <c r="G257" t="s">
        <v>2178</v>
      </c>
      <c r="H257" t="s">
        <v>7056</v>
      </c>
      <c r="I257" t="s">
        <v>7057</v>
      </c>
      <c r="J257" t="s">
        <v>7058</v>
      </c>
      <c r="K257" t="s">
        <v>300</v>
      </c>
      <c r="L257" t="s">
        <v>300</v>
      </c>
      <c r="M257" t="s">
        <v>7119</v>
      </c>
      <c r="N257" t="s">
        <v>230</v>
      </c>
      <c r="O257" t="s">
        <v>181</v>
      </c>
      <c r="P257" t="s">
        <v>7059</v>
      </c>
      <c r="Q257" t="s">
        <v>7300</v>
      </c>
      <c r="R257">
        <v>1</v>
      </c>
      <c r="S257" s="11">
        <v>45839.539166666669</v>
      </c>
      <c r="T257" s="11">
        <v>45839.539305555554</v>
      </c>
      <c r="U257">
        <v>0.2</v>
      </c>
      <c r="V257">
        <v>0</v>
      </c>
      <c r="W257" s="178">
        <f>IFERROR(IF(AKORD[[#This Row],[CZAS]]=1,VLOOKUP(AKORD[[#This Row],[ZAMOWIENIA_SPEC_ID]]&amp;AKORD[[#This Row],[CZYNNOSCI_OPIS]],#REF!,5,FALSE),AKORD[[#This Row],[CZAS]]),1)</f>
        <v>10</v>
      </c>
      <c r="X257" s="178" t="str">
        <f>AKORD[[#This Row],[ZAMOWIENIA_SPEC_ID]]&amp;" "&amp;MID(AKORD[[#This Row],[NAZWA1_WG]],1,30)</f>
        <v xml:space="preserve">161612 AVANT P64x64                  </v>
      </c>
      <c r="Y257" s="144">
        <f>AKORD[[#This Row],[DATA]]</f>
        <v>45839</v>
      </c>
      <c r="Z257" s="178" t="str">
        <f>LEFT(AKORD[[#This Row],[KOMISJA]],10)</f>
        <v>161610/AVA</v>
      </c>
      <c r="AA257" s="178">
        <f>WEEKNUM(AKORD[[#This Row],[DZIEN]],2)</f>
        <v>27</v>
      </c>
    </row>
    <row r="258" spans="1:27">
      <c r="A258" s="178" t="str">
        <f>VLOOKUP(AKORD[[#This Row],[NAZWISKO]],IMIE[],2,FALSE)</f>
        <v>P03 WIESŁAW KOZUB</v>
      </c>
      <c r="B258">
        <v>161193</v>
      </c>
      <c r="C258">
        <v>30</v>
      </c>
      <c r="D258">
        <v>14</v>
      </c>
      <c r="E258">
        <v>65</v>
      </c>
      <c r="F258" s="11">
        <v>45839</v>
      </c>
      <c r="G258" t="s">
        <v>2178</v>
      </c>
      <c r="H258" t="s">
        <v>7056</v>
      </c>
      <c r="I258" t="s">
        <v>7057</v>
      </c>
      <c r="J258" t="s">
        <v>7058</v>
      </c>
      <c r="K258" t="s">
        <v>7272</v>
      </c>
      <c r="L258" t="s">
        <v>7272</v>
      </c>
      <c r="M258" t="s">
        <v>7065</v>
      </c>
      <c r="N258" t="s">
        <v>7087</v>
      </c>
      <c r="O258" t="s">
        <v>181</v>
      </c>
      <c r="P258" t="s">
        <v>7059</v>
      </c>
      <c r="Q258" t="s">
        <v>7301</v>
      </c>
      <c r="R258">
        <v>1</v>
      </c>
      <c r="S258" s="11">
        <v>45839.539340277777</v>
      </c>
      <c r="T258" s="11">
        <v>45839.539444444446</v>
      </c>
      <c r="U258">
        <v>0.15000000000000002</v>
      </c>
      <c r="V258">
        <v>0</v>
      </c>
      <c r="W258" s="178">
        <f>IFERROR(IF(AKORD[[#This Row],[CZAS]]=1,VLOOKUP(AKORD[[#This Row],[ZAMOWIENIA_SPEC_ID]]&amp;AKORD[[#This Row],[CZYNNOSCI_OPIS]],#REF!,5,FALSE),AKORD[[#This Row],[CZAS]]),1)</f>
        <v>65</v>
      </c>
      <c r="X258" s="178" t="str">
        <f>AKORD[[#This Row],[ZAMOWIENIA_SPEC_ID]]&amp;" "&amp;MID(AKORD[[#This Row],[NAZWA1_WG]],1,30)</f>
        <v xml:space="preserve">161193 WILLOW [4z                    </v>
      </c>
      <c r="Y258" s="144">
        <f>AKORD[[#This Row],[DATA]]</f>
        <v>45839</v>
      </c>
      <c r="Z258" s="178" t="str">
        <f>LEFT(AKORD[[#This Row],[KOMISJA]],10)</f>
        <v>161193/WIL</v>
      </c>
      <c r="AA258" s="178">
        <f>WEEKNUM(AKORD[[#This Row],[DZIEN]],2)</f>
        <v>27</v>
      </c>
    </row>
    <row r="259" spans="1:27">
      <c r="A259" s="178" t="str">
        <f>VLOOKUP(AKORD[[#This Row],[NAZWISKO]],IMIE[],2,FALSE)</f>
        <v>T05 MARCIN WYSZKOWSKI</v>
      </c>
      <c r="B259">
        <v>160865</v>
      </c>
      <c r="C259">
        <v>17</v>
      </c>
      <c r="D259">
        <v>3</v>
      </c>
      <c r="E259">
        <v>16</v>
      </c>
      <c r="F259" s="11">
        <v>45839</v>
      </c>
      <c r="G259" t="s">
        <v>2126</v>
      </c>
      <c r="H259" t="s">
        <v>2166</v>
      </c>
      <c r="I259" t="s">
        <v>2167</v>
      </c>
      <c r="J259" t="s">
        <v>2120</v>
      </c>
      <c r="K259" t="s">
        <v>7302</v>
      </c>
      <c r="L259" t="s">
        <v>7302</v>
      </c>
      <c r="M259" t="s">
        <v>7070</v>
      </c>
      <c r="N259" t="s">
        <v>7078</v>
      </c>
      <c r="O259" t="s">
        <v>7053</v>
      </c>
      <c r="P259" t="s">
        <v>2121</v>
      </c>
      <c r="Q259" t="s">
        <v>7303</v>
      </c>
      <c r="R259">
        <v>1</v>
      </c>
      <c r="S259" s="11">
        <v>45839.539548611108</v>
      </c>
      <c r="T259" s="11">
        <v>45839.539699074077</v>
      </c>
      <c r="U259">
        <v>0.21666666666666667</v>
      </c>
      <c r="V259">
        <v>0</v>
      </c>
      <c r="W259" s="178">
        <f>IFERROR(IF(AKORD[[#This Row],[CZAS]]=1,VLOOKUP(AKORD[[#This Row],[ZAMOWIENIA_SPEC_ID]]&amp;AKORD[[#This Row],[CZYNNOSCI_OPIS]],#REF!,5,FALSE),AKORD[[#This Row],[CZAS]]),1)</f>
        <v>16</v>
      </c>
      <c r="X259" s="178" t="str">
        <f>AKORD[[#This Row],[ZAMOWIENIA_SPEC_ID]]&amp;" "&amp;MID(AKORD[[#This Row],[NAZWA1_WG]],1,30)</f>
        <v xml:space="preserve">160865 STONE P106x82                 </v>
      </c>
      <c r="Y259" s="144">
        <f>AKORD[[#This Row],[DATA]]</f>
        <v>45839</v>
      </c>
      <c r="Z259" s="178" t="str">
        <f>LEFT(AKORD[[#This Row],[KOMISJA]],10)</f>
        <v>160865/STO</v>
      </c>
      <c r="AA259" s="178">
        <f>WEEKNUM(AKORD[[#This Row],[DZIEN]],2)</f>
        <v>27</v>
      </c>
    </row>
    <row r="260" spans="1:27">
      <c r="A260" s="178" t="str">
        <f>VLOOKUP(AKORD[[#This Row],[NAZWISKO]],IMIE[],2,FALSE)</f>
        <v>T05 MARCIN WYSZKOWSKI</v>
      </c>
      <c r="B260">
        <v>160866</v>
      </c>
      <c r="C260">
        <v>17</v>
      </c>
      <c r="D260">
        <v>3</v>
      </c>
      <c r="E260">
        <v>66</v>
      </c>
      <c r="F260" s="11">
        <v>45839</v>
      </c>
      <c r="G260" t="s">
        <v>2126</v>
      </c>
      <c r="H260" t="s">
        <v>2166</v>
      </c>
      <c r="I260" t="s">
        <v>2167</v>
      </c>
      <c r="J260" t="s">
        <v>2120</v>
      </c>
      <c r="K260" t="s">
        <v>7304</v>
      </c>
      <c r="L260" t="s">
        <v>7304</v>
      </c>
      <c r="M260" t="s">
        <v>7070</v>
      </c>
      <c r="N260" t="s">
        <v>7078</v>
      </c>
      <c r="O260" t="s">
        <v>7053</v>
      </c>
      <c r="P260" t="s">
        <v>2121</v>
      </c>
      <c r="Q260" t="s">
        <v>7303</v>
      </c>
      <c r="R260">
        <v>1</v>
      </c>
      <c r="S260" s="11">
        <v>45839.539594907408</v>
      </c>
      <c r="T260" s="11">
        <v>45839.539722222224</v>
      </c>
      <c r="U260">
        <v>0.18333333333333332</v>
      </c>
      <c r="V260">
        <v>0</v>
      </c>
      <c r="W260" s="178">
        <f>IFERROR(IF(AKORD[[#This Row],[CZAS]]=1,VLOOKUP(AKORD[[#This Row],[ZAMOWIENIA_SPEC_ID]]&amp;AKORD[[#This Row],[CZYNNOSCI_OPIS]],#REF!,5,FALSE),AKORD[[#This Row],[CZAS]]),1)</f>
        <v>66</v>
      </c>
      <c r="X260" s="178" t="str">
        <f>AKORD[[#This Row],[ZAMOWIENIA_SPEC_ID]]&amp;" "&amp;MID(AKORD[[#This Row],[NAZWA1_WG]],1,30)</f>
        <v xml:space="preserve">160866 STONE [3,5                    </v>
      </c>
      <c r="Y260" s="144">
        <f>AKORD[[#This Row],[DATA]]</f>
        <v>45839</v>
      </c>
      <c r="Z260" s="178" t="str">
        <f>LEFT(AKORD[[#This Row],[KOMISJA]],10)</f>
        <v>160865/STO</v>
      </c>
      <c r="AA260" s="178">
        <f>WEEKNUM(AKORD[[#This Row],[DZIEN]],2)</f>
        <v>27</v>
      </c>
    </row>
    <row r="261" spans="1:27">
      <c r="A261" s="178" t="str">
        <f>VLOOKUP(AKORD[[#This Row],[NAZWISKO]],IMIE[],2,FALSE)</f>
        <v>T05 MARCIN WYSZKOWSKI</v>
      </c>
      <c r="B261">
        <v>160867</v>
      </c>
      <c r="C261">
        <v>17</v>
      </c>
      <c r="D261">
        <v>3</v>
      </c>
      <c r="E261">
        <v>61</v>
      </c>
      <c r="F261" s="11">
        <v>45839</v>
      </c>
      <c r="G261" t="s">
        <v>2126</v>
      </c>
      <c r="H261" t="s">
        <v>2166</v>
      </c>
      <c r="I261" t="s">
        <v>2167</v>
      </c>
      <c r="J261" t="s">
        <v>2120</v>
      </c>
      <c r="K261" t="s">
        <v>7305</v>
      </c>
      <c r="L261" t="s">
        <v>7305</v>
      </c>
      <c r="M261" t="s">
        <v>7070</v>
      </c>
      <c r="N261" t="s">
        <v>7078</v>
      </c>
      <c r="O261" t="s">
        <v>7053</v>
      </c>
      <c r="P261" t="s">
        <v>2121</v>
      </c>
      <c r="Q261" t="s">
        <v>7303</v>
      </c>
      <c r="R261">
        <v>1</v>
      </c>
      <c r="S261" s="11">
        <v>45839.539629629631</v>
      </c>
      <c r="T261" s="11">
        <v>45839.53974537037</v>
      </c>
      <c r="U261">
        <v>0.16666666666666669</v>
      </c>
      <c r="V261">
        <v>0</v>
      </c>
      <c r="W261" s="178">
        <f>IFERROR(IF(AKORD[[#This Row],[CZAS]]=1,VLOOKUP(AKORD[[#This Row],[ZAMOWIENIA_SPEC_ID]]&amp;AKORD[[#This Row],[CZYNNOSCI_OPIS]],#REF!,5,FALSE),AKORD[[#This Row],[CZAS]]),1)</f>
        <v>61</v>
      </c>
      <c r="X261" s="178" t="str">
        <f>AKORD[[#This Row],[ZAMOWIENIA_SPEC_ID]]&amp;" "&amp;MID(AKORD[[#This Row],[NAZWA1_WG]],1,30)</f>
        <v xml:space="preserve">160867 STONE ON                      </v>
      </c>
      <c r="Y261" s="144">
        <f>AKORD[[#This Row],[DATA]]</f>
        <v>45839</v>
      </c>
      <c r="Z261" s="178" t="str">
        <f>LEFT(AKORD[[#This Row],[KOMISJA]],10)</f>
        <v>160865/STO</v>
      </c>
      <c r="AA261" s="178">
        <f>WEEKNUM(AKORD[[#This Row],[DZIEN]],2)</f>
        <v>27</v>
      </c>
    </row>
    <row r="262" spans="1:27">
      <c r="A262" s="178" t="str">
        <f>VLOOKUP(AKORD[[#This Row],[NAZWISKO]],IMIE[],2,FALSE)</f>
        <v>T05 MARCIN WYSZKOWSKI</v>
      </c>
      <c r="B262">
        <v>160869</v>
      </c>
      <c r="C262">
        <v>17</v>
      </c>
      <c r="D262">
        <v>3</v>
      </c>
      <c r="E262">
        <v>61</v>
      </c>
      <c r="F262" s="11">
        <v>45839</v>
      </c>
      <c r="G262" t="s">
        <v>2126</v>
      </c>
      <c r="H262" t="s">
        <v>2166</v>
      </c>
      <c r="I262" t="s">
        <v>2167</v>
      </c>
      <c r="J262" t="s">
        <v>2120</v>
      </c>
      <c r="K262" t="s">
        <v>7306</v>
      </c>
      <c r="L262" t="s">
        <v>7306</v>
      </c>
      <c r="M262" t="s">
        <v>7070</v>
      </c>
      <c r="N262" t="s">
        <v>7078</v>
      </c>
      <c r="O262" t="s">
        <v>7053</v>
      </c>
      <c r="P262" t="s">
        <v>2121</v>
      </c>
      <c r="Q262" t="s">
        <v>7303</v>
      </c>
      <c r="R262">
        <v>1</v>
      </c>
      <c r="S262" s="11">
        <v>45839.539675925924</v>
      </c>
      <c r="T262" s="11">
        <v>45839.539814814816</v>
      </c>
      <c r="U262">
        <v>0.2</v>
      </c>
      <c r="V262">
        <v>0</v>
      </c>
      <c r="W262" s="178">
        <f>IFERROR(IF(AKORD[[#This Row],[CZAS]]=1,VLOOKUP(AKORD[[#This Row],[ZAMOWIENIA_SPEC_ID]]&amp;AKORD[[#This Row],[CZYNNOSCI_OPIS]],#REF!,5,FALSE),AKORD[[#This Row],[CZAS]]),1)</f>
        <v>61</v>
      </c>
      <c r="X262" s="178" t="str">
        <f>AKORD[[#This Row],[ZAMOWIENIA_SPEC_ID]]&amp;" "&amp;MID(AKORD[[#This Row],[NAZWA1_WG]],1,30)</f>
        <v xml:space="preserve">160869 STONE 2,5]                    </v>
      </c>
      <c r="Y262" s="144">
        <f>AKORD[[#This Row],[DATA]]</f>
        <v>45839</v>
      </c>
      <c r="Z262" s="178" t="str">
        <f>LEFT(AKORD[[#This Row],[KOMISJA]],10)</f>
        <v>160865/STO</v>
      </c>
      <c r="AA262" s="178">
        <f>WEEKNUM(AKORD[[#This Row],[DZIEN]],2)</f>
        <v>27</v>
      </c>
    </row>
    <row r="263" spans="1:27">
      <c r="A263" s="178" t="str">
        <f>VLOOKUP(AKORD[[#This Row],[NAZWISKO]],IMIE[],2,FALSE)</f>
        <v>P03 WIESŁAW KOZUB</v>
      </c>
      <c r="B263">
        <v>161194</v>
      </c>
      <c r="C263">
        <v>30</v>
      </c>
      <c r="D263">
        <v>14</v>
      </c>
      <c r="E263">
        <v>79</v>
      </c>
      <c r="F263" s="11">
        <v>45839</v>
      </c>
      <c r="G263" t="s">
        <v>2178</v>
      </c>
      <c r="H263" t="s">
        <v>7056</v>
      </c>
      <c r="I263" t="s">
        <v>7057</v>
      </c>
      <c r="J263" t="s">
        <v>7058</v>
      </c>
      <c r="K263" t="s">
        <v>7274</v>
      </c>
      <c r="L263" t="s">
        <v>7274</v>
      </c>
      <c r="M263" t="s">
        <v>7065</v>
      </c>
      <c r="N263" t="s">
        <v>7087</v>
      </c>
      <c r="O263" t="s">
        <v>181</v>
      </c>
      <c r="P263" t="s">
        <v>7059</v>
      </c>
      <c r="Q263" t="s">
        <v>7301</v>
      </c>
      <c r="R263">
        <v>1</v>
      </c>
      <c r="S263" s="11">
        <v>45839.539363425924</v>
      </c>
      <c r="T263" s="11">
        <v>45839.553333333337</v>
      </c>
      <c r="U263">
        <v>20.116666666666667</v>
      </c>
      <c r="V263">
        <v>0</v>
      </c>
      <c r="W263" s="178">
        <f>IFERROR(IF(AKORD[[#This Row],[CZAS]]=1,VLOOKUP(AKORD[[#This Row],[ZAMOWIENIA_SPEC_ID]]&amp;AKORD[[#This Row],[CZYNNOSCI_OPIS]],#REF!,5,FALSE),AKORD[[#This Row],[CZAS]]),1)</f>
        <v>79</v>
      </c>
      <c r="X263" s="178" t="str">
        <f>AKORD[[#This Row],[ZAMOWIENIA_SPEC_ID]]&amp;" "&amp;MID(AKORD[[#This Row],[NAZWA1_WG]],1,30)</f>
        <v xml:space="preserve">161194 WILLOW L2Hz]                  </v>
      </c>
      <c r="Y263" s="144">
        <f>AKORD[[#This Row],[DATA]]</f>
        <v>45839</v>
      </c>
      <c r="Z263" s="178" t="str">
        <f>LEFT(AKORD[[#This Row],[KOMISJA]],10)</f>
        <v>161193/WIL</v>
      </c>
      <c r="AA263" s="178">
        <f>WEEKNUM(AKORD[[#This Row],[DZIEN]],2)</f>
        <v>27</v>
      </c>
    </row>
    <row r="264" spans="1:27">
      <c r="A264" s="178" t="str">
        <f>VLOOKUP(AKORD[[#This Row],[NAZWISKO]],IMIE[],2,FALSE)</f>
        <v>P03 WIESŁAW KOZUB</v>
      </c>
      <c r="B264">
        <v>161794</v>
      </c>
      <c r="C264">
        <v>30</v>
      </c>
      <c r="D264">
        <v>14</v>
      </c>
      <c r="E264">
        <v>32</v>
      </c>
      <c r="F264" s="11">
        <v>45839</v>
      </c>
      <c r="G264" t="s">
        <v>2178</v>
      </c>
      <c r="H264" t="s">
        <v>7056</v>
      </c>
      <c r="I264" t="s">
        <v>7057</v>
      </c>
      <c r="J264" t="s">
        <v>7058</v>
      </c>
      <c r="K264" t="s">
        <v>364</v>
      </c>
      <c r="L264" t="s">
        <v>364</v>
      </c>
      <c r="M264" t="s">
        <v>7119</v>
      </c>
      <c r="N264" t="s">
        <v>230</v>
      </c>
      <c r="O264" t="s">
        <v>181</v>
      </c>
      <c r="P264" t="s">
        <v>7059</v>
      </c>
      <c r="Q264" t="s">
        <v>7307</v>
      </c>
      <c r="R264">
        <v>1</v>
      </c>
      <c r="S264" s="11">
        <v>45839.553437499999</v>
      </c>
      <c r="T264" s="11">
        <v>45839.553541666668</v>
      </c>
      <c r="U264">
        <v>0.15000000000000002</v>
      </c>
      <c r="V264">
        <v>0</v>
      </c>
      <c r="W264" s="178">
        <f>IFERROR(IF(AKORD[[#This Row],[CZAS]]=1,VLOOKUP(AKORD[[#This Row],[ZAMOWIENIA_SPEC_ID]]&amp;AKORD[[#This Row],[CZYNNOSCI_OPIS]],#REF!,5,FALSE),AKORD[[#This Row],[CZAS]]),1)</f>
        <v>32</v>
      </c>
      <c r="X264" s="178" t="str">
        <f>AKORD[[#This Row],[ZAMOWIENIA_SPEC_ID]]&amp;" "&amp;MID(AKORD[[#This Row],[NAZWA1_WG]],1,30)</f>
        <v xml:space="preserve">161794 AVANT 3,5                     </v>
      </c>
      <c r="Y264" s="144">
        <f>AKORD[[#This Row],[DATA]]</f>
        <v>45839</v>
      </c>
      <c r="Z264" s="178" t="str">
        <f>LEFT(AKORD[[#This Row],[KOMISJA]],10)</f>
        <v>161794/AVA</v>
      </c>
      <c r="AA264" s="178">
        <f>WEEKNUM(AKORD[[#This Row],[DZIEN]],2)</f>
        <v>27</v>
      </c>
    </row>
    <row r="265" spans="1:27">
      <c r="A265" s="178" t="str">
        <f>VLOOKUP(AKORD[[#This Row],[NAZWISKO]],IMIE[],2,FALSE)</f>
        <v>P01 PIOTR MIERZWIŃSKI</v>
      </c>
      <c r="B265">
        <v>161569</v>
      </c>
      <c r="C265">
        <v>28</v>
      </c>
      <c r="D265">
        <v>14</v>
      </c>
      <c r="E265">
        <v>26</v>
      </c>
      <c r="F265" s="11">
        <v>45839</v>
      </c>
      <c r="G265" t="s">
        <v>2182</v>
      </c>
      <c r="H265" t="s">
        <v>7056</v>
      </c>
      <c r="I265" t="s">
        <v>7057</v>
      </c>
      <c r="J265" t="s">
        <v>7058</v>
      </c>
      <c r="K265" t="s">
        <v>7308</v>
      </c>
      <c r="L265" t="s">
        <v>7308</v>
      </c>
      <c r="M265" t="s">
        <v>7116</v>
      </c>
      <c r="N265" t="s">
        <v>7097</v>
      </c>
      <c r="O265" t="s">
        <v>181</v>
      </c>
      <c r="P265" t="s">
        <v>7059</v>
      </c>
      <c r="Q265" t="s">
        <v>7309</v>
      </c>
      <c r="R265">
        <v>9</v>
      </c>
      <c r="S265" s="11">
        <v>45839.554074074076</v>
      </c>
      <c r="T265" s="11">
        <v>45839.554097222222</v>
      </c>
      <c r="U265">
        <v>3.3333333333333333E-2</v>
      </c>
      <c r="V265">
        <v>0</v>
      </c>
      <c r="W265" s="178">
        <f>IFERROR(IF(AKORD[[#This Row],[CZAS]]=1,VLOOKUP(AKORD[[#This Row],[ZAMOWIENIA_SPEC_ID]]&amp;AKORD[[#This Row],[CZYNNOSCI_OPIS]],#REF!,5,FALSE),AKORD[[#This Row],[CZAS]]),1)</f>
        <v>26</v>
      </c>
      <c r="X265" s="178" t="str">
        <f>AKORD[[#This Row],[ZAMOWIENIA_SPEC_ID]]&amp;" "&amp;MID(AKORD[[#This Row],[NAZWA1_WG]],1,30)</f>
        <v xml:space="preserve">161569 LENOX [1o] - STELAŻ NA BIAŁO  </v>
      </c>
      <c r="Y265" s="144">
        <f>AKORD[[#This Row],[DATA]]</f>
        <v>45839</v>
      </c>
      <c r="Z265" s="178" t="str">
        <f>LEFT(AKORD[[#This Row],[KOMISJA]],10)</f>
        <v>161569/LEN</v>
      </c>
      <c r="AA265" s="178">
        <f>WEEKNUM(AKORD[[#This Row],[DZIEN]],2)</f>
        <v>27</v>
      </c>
    </row>
    <row r="266" spans="1:27">
      <c r="A266" s="178" t="str">
        <f>VLOOKUP(AKORD[[#This Row],[NAZWISKO]],IMIE[],2,FALSE)</f>
        <v>P01 PIOTR MIERZWIŃSKI</v>
      </c>
      <c r="B266">
        <v>161569</v>
      </c>
      <c r="C266">
        <v>28</v>
      </c>
      <c r="D266">
        <v>14</v>
      </c>
      <c r="E266">
        <v>26</v>
      </c>
      <c r="F266" s="11">
        <v>45839</v>
      </c>
      <c r="G266" t="s">
        <v>2182</v>
      </c>
      <c r="H266" t="s">
        <v>7056</v>
      </c>
      <c r="I266" t="s">
        <v>7057</v>
      </c>
      <c r="J266" t="s">
        <v>7058</v>
      </c>
      <c r="K266" t="s">
        <v>7308</v>
      </c>
      <c r="L266" t="s">
        <v>7308</v>
      </c>
      <c r="M266" t="s">
        <v>7116</v>
      </c>
      <c r="N266" t="s">
        <v>7097</v>
      </c>
      <c r="O266" t="s">
        <v>181</v>
      </c>
      <c r="P266" t="s">
        <v>7059</v>
      </c>
      <c r="Q266" t="s">
        <v>7309</v>
      </c>
      <c r="R266">
        <v>9</v>
      </c>
      <c r="S266" s="11">
        <v>45839.554074074076</v>
      </c>
      <c r="T266" s="11">
        <v>45839.554097222222</v>
      </c>
      <c r="U266">
        <v>3.3333333333333333E-2</v>
      </c>
      <c r="V266">
        <v>0</v>
      </c>
      <c r="W266" s="178">
        <f>IFERROR(IF(AKORD[[#This Row],[CZAS]]=1,VLOOKUP(AKORD[[#This Row],[ZAMOWIENIA_SPEC_ID]]&amp;AKORD[[#This Row],[CZYNNOSCI_OPIS]],#REF!,5,FALSE),AKORD[[#This Row],[CZAS]]),1)</f>
        <v>26</v>
      </c>
      <c r="X266" s="178" t="str">
        <f>AKORD[[#This Row],[ZAMOWIENIA_SPEC_ID]]&amp;" "&amp;MID(AKORD[[#This Row],[NAZWA1_WG]],1,30)</f>
        <v xml:space="preserve">161569 LENOX [1o] - STELAŻ NA BIAŁO  </v>
      </c>
      <c r="Y266" s="144">
        <f>AKORD[[#This Row],[DATA]]</f>
        <v>45839</v>
      </c>
      <c r="Z266" s="178" t="str">
        <f>LEFT(AKORD[[#This Row],[KOMISJA]],10)</f>
        <v>161569/LEN</v>
      </c>
      <c r="AA266" s="178">
        <f>WEEKNUM(AKORD[[#This Row],[DZIEN]],2)</f>
        <v>27</v>
      </c>
    </row>
    <row r="267" spans="1:27">
      <c r="A267" s="178" t="str">
        <f>VLOOKUP(AKORD[[#This Row],[NAZWISKO]],IMIE[],2,FALSE)</f>
        <v>P01 PIOTR MIERZWIŃSKI</v>
      </c>
      <c r="B267">
        <v>161569</v>
      </c>
      <c r="C267">
        <v>28</v>
      </c>
      <c r="D267">
        <v>14</v>
      </c>
      <c r="E267">
        <v>26</v>
      </c>
      <c r="F267" s="11">
        <v>45839</v>
      </c>
      <c r="G267" t="s">
        <v>2182</v>
      </c>
      <c r="H267" t="s">
        <v>7056</v>
      </c>
      <c r="I267" t="s">
        <v>7057</v>
      </c>
      <c r="J267" t="s">
        <v>7058</v>
      </c>
      <c r="K267" t="s">
        <v>7308</v>
      </c>
      <c r="L267" t="s">
        <v>7308</v>
      </c>
      <c r="M267" t="s">
        <v>7116</v>
      </c>
      <c r="N267" t="s">
        <v>7097</v>
      </c>
      <c r="O267" t="s">
        <v>181</v>
      </c>
      <c r="P267" t="s">
        <v>7059</v>
      </c>
      <c r="Q267" t="s">
        <v>7309</v>
      </c>
      <c r="R267">
        <v>9</v>
      </c>
      <c r="S267" s="11">
        <v>45839.554074074076</v>
      </c>
      <c r="T267" s="11">
        <v>45839.554097222222</v>
      </c>
      <c r="U267">
        <v>3.3333333333333333E-2</v>
      </c>
      <c r="V267">
        <v>0</v>
      </c>
      <c r="W267" s="178">
        <f>IFERROR(IF(AKORD[[#This Row],[CZAS]]=1,VLOOKUP(AKORD[[#This Row],[ZAMOWIENIA_SPEC_ID]]&amp;AKORD[[#This Row],[CZYNNOSCI_OPIS]],#REF!,5,FALSE),AKORD[[#This Row],[CZAS]]),1)</f>
        <v>26</v>
      </c>
      <c r="X267" s="178" t="str">
        <f>AKORD[[#This Row],[ZAMOWIENIA_SPEC_ID]]&amp;" "&amp;MID(AKORD[[#This Row],[NAZWA1_WG]],1,30)</f>
        <v xml:space="preserve">161569 LENOX [1o] - STELAŻ NA BIAŁO  </v>
      </c>
      <c r="Y267" s="144">
        <f>AKORD[[#This Row],[DATA]]</f>
        <v>45839</v>
      </c>
      <c r="Z267" s="178" t="str">
        <f>LEFT(AKORD[[#This Row],[KOMISJA]],10)</f>
        <v>161569/LEN</v>
      </c>
      <c r="AA267" s="178">
        <f>WEEKNUM(AKORD[[#This Row],[DZIEN]],2)</f>
        <v>27</v>
      </c>
    </row>
    <row r="268" spans="1:27">
      <c r="A268" s="178" t="str">
        <f>VLOOKUP(AKORD[[#This Row],[NAZWISKO]],IMIE[],2,FALSE)</f>
        <v>P01 PIOTR MIERZWIŃSKI</v>
      </c>
      <c r="B268">
        <v>161569</v>
      </c>
      <c r="C268">
        <v>28</v>
      </c>
      <c r="D268">
        <v>14</v>
      </c>
      <c r="E268">
        <v>26</v>
      </c>
      <c r="F268" s="11">
        <v>45839</v>
      </c>
      <c r="G268" t="s">
        <v>2182</v>
      </c>
      <c r="H268" t="s">
        <v>7056</v>
      </c>
      <c r="I268" t="s">
        <v>7057</v>
      </c>
      <c r="J268" t="s">
        <v>7058</v>
      </c>
      <c r="K268" t="s">
        <v>7308</v>
      </c>
      <c r="L268" t="s">
        <v>7308</v>
      </c>
      <c r="M268" t="s">
        <v>7116</v>
      </c>
      <c r="N268" t="s">
        <v>7097</v>
      </c>
      <c r="O268" t="s">
        <v>181</v>
      </c>
      <c r="P268" t="s">
        <v>7059</v>
      </c>
      <c r="Q268" t="s">
        <v>7309</v>
      </c>
      <c r="R268">
        <v>9</v>
      </c>
      <c r="S268" s="11">
        <v>45839.554074074076</v>
      </c>
      <c r="T268" s="11">
        <v>45839.554097222222</v>
      </c>
      <c r="U268">
        <v>3.3333333333333333E-2</v>
      </c>
      <c r="V268">
        <v>0</v>
      </c>
      <c r="W268" s="178">
        <f>IFERROR(IF(AKORD[[#This Row],[CZAS]]=1,VLOOKUP(AKORD[[#This Row],[ZAMOWIENIA_SPEC_ID]]&amp;AKORD[[#This Row],[CZYNNOSCI_OPIS]],#REF!,5,FALSE),AKORD[[#This Row],[CZAS]]),1)</f>
        <v>26</v>
      </c>
      <c r="X268" s="178" t="str">
        <f>AKORD[[#This Row],[ZAMOWIENIA_SPEC_ID]]&amp;" "&amp;MID(AKORD[[#This Row],[NAZWA1_WG]],1,30)</f>
        <v xml:space="preserve">161569 LENOX [1o] - STELAŻ NA BIAŁO  </v>
      </c>
      <c r="Y268" s="144">
        <f>AKORD[[#This Row],[DATA]]</f>
        <v>45839</v>
      </c>
      <c r="Z268" s="178" t="str">
        <f>LEFT(AKORD[[#This Row],[KOMISJA]],10)</f>
        <v>161569/LEN</v>
      </c>
      <c r="AA268" s="178">
        <f>WEEKNUM(AKORD[[#This Row],[DZIEN]],2)</f>
        <v>27</v>
      </c>
    </row>
    <row r="269" spans="1:27">
      <c r="A269" s="178" t="str">
        <f>VLOOKUP(AKORD[[#This Row],[NAZWISKO]],IMIE[],2,FALSE)</f>
        <v>P01 PIOTR MIERZWIŃSKI</v>
      </c>
      <c r="B269">
        <v>161569</v>
      </c>
      <c r="C269">
        <v>28</v>
      </c>
      <c r="D269">
        <v>14</v>
      </c>
      <c r="E269">
        <v>26</v>
      </c>
      <c r="F269" s="11">
        <v>45839</v>
      </c>
      <c r="G269" t="s">
        <v>2182</v>
      </c>
      <c r="H269" t="s">
        <v>7056</v>
      </c>
      <c r="I269" t="s">
        <v>7057</v>
      </c>
      <c r="J269" t="s">
        <v>7058</v>
      </c>
      <c r="K269" t="s">
        <v>7308</v>
      </c>
      <c r="L269" t="s">
        <v>7308</v>
      </c>
      <c r="M269" t="s">
        <v>7116</v>
      </c>
      <c r="N269" t="s">
        <v>7097</v>
      </c>
      <c r="O269" t="s">
        <v>181</v>
      </c>
      <c r="P269" t="s">
        <v>7059</v>
      </c>
      <c r="Q269" t="s">
        <v>7309</v>
      </c>
      <c r="R269">
        <v>9</v>
      </c>
      <c r="S269" s="11">
        <v>45839.554074074076</v>
      </c>
      <c r="T269" s="11">
        <v>45839.554097222222</v>
      </c>
      <c r="U269">
        <v>3.3333333333333333E-2</v>
      </c>
      <c r="V269">
        <v>0</v>
      </c>
      <c r="W269" s="178">
        <f>IFERROR(IF(AKORD[[#This Row],[CZAS]]=1,VLOOKUP(AKORD[[#This Row],[ZAMOWIENIA_SPEC_ID]]&amp;AKORD[[#This Row],[CZYNNOSCI_OPIS]],#REF!,5,FALSE),AKORD[[#This Row],[CZAS]]),1)</f>
        <v>26</v>
      </c>
      <c r="X269" s="178" t="str">
        <f>AKORD[[#This Row],[ZAMOWIENIA_SPEC_ID]]&amp;" "&amp;MID(AKORD[[#This Row],[NAZWA1_WG]],1,30)</f>
        <v xml:space="preserve">161569 LENOX [1o] - STELAŻ NA BIAŁO  </v>
      </c>
      <c r="Y269" s="144">
        <f>AKORD[[#This Row],[DATA]]</f>
        <v>45839</v>
      </c>
      <c r="Z269" s="178" t="str">
        <f>LEFT(AKORD[[#This Row],[KOMISJA]],10)</f>
        <v>161569/LEN</v>
      </c>
      <c r="AA269" s="178">
        <f>WEEKNUM(AKORD[[#This Row],[DZIEN]],2)</f>
        <v>27</v>
      </c>
    </row>
    <row r="270" spans="1:27">
      <c r="A270" s="178" t="str">
        <f>VLOOKUP(AKORD[[#This Row],[NAZWISKO]],IMIE[],2,FALSE)</f>
        <v>P01 PIOTR MIERZWIŃSKI</v>
      </c>
      <c r="B270">
        <v>161569</v>
      </c>
      <c r="C270">
        <v>28</v>
      </c>
      <c r="D270">
        <v>14</v>
      </c>
      <c r="E270">
        <v>26</v>
      </c>
      <c r="F270" s="11">
        <v>45839</v>
      </c>
      <c r="G270" t="s">
        <v>2182</v>
      </c>
      <c r="H270" t="s">
        <v>7056</v>
      </c>
      <c r="I270" t="s">
        <v>7057</v>
      </c>
      <c r="J270" t="s">
        <v>7058</v>
      </c>
      <c r="K270" t="s">
        <v>7308</v>
      </c>
      <c r="L270" t="s">
        <v>7308</v>
      </c>
      <c r="M270" t="s">
        <v>7116</v>
      </c>
      <c r="N270" t="s">
        <v>7097</v>
      </c>
      <c r="O270" t="s">
        <v>181</v>
      </c>
      <c r="P270" t="s">
        <v>7059</v>
      </c>
      <c r="Q270" t="s">
        <v>7309</v>
      </c>
      <c r="R270">
        <v>9</v>
      </c>
      <c r="S270" s="11">
        <v>45839.554074074076</v>
      </c>
      <c r="T270" s="11">
        <v>45839.554097222222</v>
      </c>
      <c r="U270">
        <v>3.3333333333333333E-2</v>
      </c>
      <c r="V270">
        <v>0</v>
      </c>
      <c r="W270" s="178">
        <f>IFERROR(IF(AKORD[[#This Row],[CZAS]]=1,VLOOKUP(AKORD[[#This Row],[ZAMOWIENIA_SPEC_ID]]&amp;AKORD[[#This Row],[CZYNNOSCI_OPIS]],#REF!,5,FALSE),AKORD[[#This Row],[CZAS]]),1)</f>
        <v>26</v>
      </c>
      <c r="X270" s="178" t="str">
        <f>AKORD[[#This Row],[ZAMOWIENIA_SPEC_ID]]&amp;" "&amp;MID(AKORD[[#This Row],[NAZWA1_WG]],1,30)</f>
        <v xml:space="preserve">161569 LENOX [1o] - STELAŻ NA BIAŁO  </v>
      </c>
      <c r="Y270" s="144">
        <f>AKORD[[#This Row],[DATA]]</f>
        <v>45839</v>
      </c>
      <c r="Z270" s="178" t="str">
        <f>LEFT(AKORD[[#This Row],[KOMISJA]],10)</f>
        <v>161569/LEN</v>
      </c>
      <c r="AA270" s="178">
        <f>WEEKNUM(AKORD[[#This Row],[DZIEN]],2)</f>
        <v>27</v>
      </c>
    </row>
    <row r="271" spans="1:27">
      <c r="A271" s="178" t="str">
        <f>VLOOKUP(AKORD[[#This Row],[NAZWISKO]],IMIE[],2,FALSE)</f>
        <v>P01 PIOTR MIERZWIŃSKI</v>
      </c>
      <c r="B271">
        <v>161569</v>
      </c>
      <c r="C271">
        <v>28</v>
      </c>
      <c r="D271">
        <v>14</v>
      </c>
      <c r="E271">
        <v>26</v>
      </c>
      <c r="F271" s="11">
        <v>45839</v>
      </c>
      <c r="G271" t="s">
        <v>2182</v>
      </c>
      <c r="H271" t="s">
        <v>7056</v>
      </c>
      <c r="I271" t="s">
        <v>7057</v>
      </c>
      <c r="J271" t="s">
        <v>7058</v>
      </c>
      <c r="K271" t="s">
        <v>7308</v>
      </c>
      <c r="L271" t="s">
        <v>7308</v>
      </c>
      <c r="M271" t="s">
        <v>7116</v>
      </c>
      <c r="N271" t="s">
        <v>7097</v>
      </c>
      <c r="O271" t="s">
        <v>181</v>
      </c>
      <c r="P271" t="s">
        <v>7059</v>
      </c>
      <c r="Q271" t="s">
        <v>7309</v>
      </c>
      <c r="R271">
        <v>9</v>
      </c>
      <c r="S271" s="11">
        <v>45839.554074074076</v>
      </c>
      <c r="T271" s="11">
        <v>45839.554097222222</v>
      </c>
      <c r="U271">
        <v>3.3333333333333333E-2</v>
      </c>
      <c r="V271">
        <v>0</v>
      </c>
      <c r="W271" s="178">
        <f>IFERROR(IF(AKORD[[#This Row],[CZAS]]=1,VLOOKUP(AKORD[[#This Row],[ZAMOWIENIA_SPEC_ID]]&amp;AKORD[[#This Row],[CZYNNOSCI_OPIS]],#REF!,5,FALSE),AKORD[[#This Row],[CZAS]]),1)</f>
        <v>26</v>
      </c>
      <c r="X271" s="178" t="str">
        <f>AKORD[[#This Row],[ZAMOWIENIA_SPEC_ID]]&amp;" "&amp;MID(AKORD[[#This Row],[NAZWA1_WG]],1,30)</f>
        <v xml:space="preserve">161569 LENOX [1o] - STELAŻ NA BIAŁO  </v>
      </c>
      <c r="Y271" s="144">
        <f>AKORD[[#This Row],[DATA]]</f>
        <v>45839</v>
      </c>
      <c r="Z271" s="178" t="str">
        <f>LEFT(AKORD[[#This Row],[KOMISJA]],10)</f>
        <v>161569/LEN</v>
      </c>
      <c r="AA271" s="178">
        <f>WEEKNUM(AKORD[[#This Row],[DZIEN]],2)</f>
        <v>27</v>
      </c>
    </row>
    <row r="272" spans="1:27">
      <c r="A272" s="178" t="str">
        <f>VLOOKUP(AKORD[[#This Row],[NAZWISKO]],IMIE[],2,FALSE)</f>
        <v>P01 PIOTR MIERZWIŃSKI</v>
      </c>
      <c r="B272">
        <v>161569</v>
      </c>
      <c r="C272">
        <v>28</v>
      </c>
      <c r="D272">
        <v>14</v>
      </c>
      <c r="E272">
        <v>26</v>
      </c>
      <c r="F272" s="11">
        <v>45839</v>
      </c>
      <c r="G272" t="s">
        <v>2182</v>
      </c>
      <c r="H272" t="s">
        <v>7056</v>
      </c>
      <c r="I272" t="s">
        <v>7057</v>
      </c>
      <c r="J272" t="s">
        <v>7058</v>
      </c>
      <c r="K272" t="s">
        <v>7308</v>
      </c>
      <c r="L272" t="s">
        <v>7308</v>
      </c>
      <c r="M272" t="s">
        <v>7116</v>
      </c>
      <c r="N272" t="s">
        <v>7097</v>
      </c>
      <c r="O272" t="s">
        <v>181</v>
      </c>
      <c r="P272" t="s">
        <v>7059</v>
      </c>
      <c r="Q272" t="s">
        <v>7309</v>
      </c>
      <c r="R272">
        <v>9</v>
      </c>
      <c r="S272" s="11">
        <v>45839.554074074076</v>
      </c>
      <c r="T272" s="11">
        <v>45839.554097222222</v>
      </c>
      <c r="U272">
        <v>3.3333333333333333E-2</v>
      </c>
      <c r="V272">
        <v>0</v>
      </c>
      <c r="W272" s="178">
        <f>IFERROR(IF(AKORD[[#This Row],[CZAS]]=1,VLOOKUP(AKORD[[#This Row],[ZAMOWIENIA_SPEC_ID]]&amp;AKORD[[#This Row],[CZYNNOSCI_OPIS]],#REF!,5,FALSE),AKORD[[#This Row],[CZAS]]),1)</f>
        <v>26</v>
      </c>
      <c r="X272" s="178" t="str">
        <f>AKORD[[#This Row],[ZAMOWIENIA_SPEC_ID]]&amp;" "&amp;MID(AKORD[[#This Row],[NAZWA1_WG]],1,30)</f>
        <v xml:space="preserve">161569 LENOX [1o] - STELAŻ NA BIAŁO  </v>
      </c>
      <c r="Y272" s="144">
        <f>AKORD[[#This Row],[DATA]]</f>
        <v>45839</v>
      </c>
      <c r="Z272" s="178" t="str">
        <f>LEFT(AKORD[[#This Row],[KOMISJA]],10)</f>
        <v>161569/LEN</v>
      </c>
      <c r="AA272" s="178">
        <f>WEEKNUM(AKORD[[#This Row],[DZIEN]],2)</f>
        <v>27</v>
      </c>
    </row>
    <row r="273" spans="1:27">
      <c r="A273" s="178" t="str">
        <f>VLOOKUP(AKORD[[#This Row],[NAZWISKO]],IMIE[],2,FALSE)</f>
        <v>P01 PIOTR MIERZWIŃSKI</v>
      </c>
      <c r="B273">
        <v>161569</v>
      </c>
      <c r="C273">
        <v>28</v>
      </c>
      <c r="D273">
        <v>14</v>
      </c>
      <c r="E273">
        <v>26</v>
      </c>
      <c r="F273" s="11">
        <v>45839</v>
      </c>
      <c r="G273" t="s">
        <v>2182</v>
      </c>
      <c r="H273" t="s">
        <v>7056</v>
      </c>
      <c r="I273" t="s">
        <v>7057</v>
      </c>
      <c r="J273" t="s">
        <v>7058</v>
      </c>
      <c r="K273" t="s">
        <v>7308</v>
      </c>
      <c r="L273" t="s">
        <v>7308</v>
      </c>
      <c r="M273" t="s">
        <v>7116</v>
      </c>
      <c r="N273" t="s">
        <v>7097</v>
      </c>
      <c r="O273" t="s">
        <v>181</v>
      </c>
      <c r="P273" t="s">
        <v>7059</v>
      </c>
      <c r="Q273" t="s">
        <v>7309</v>
      </c>
      <c r="R273">
        <v>9</v>
      </c>
      <c r="S273" s="11">
        <v>45839.554074074076</v>
      </c>
      <c r="T273" s="11">
        <v>45839.554097222222</v>
      </c>
      <c r="U273">
        <v>3.3333333333333333E-2</v>
      </c>
      <c r="V273">
        <v>0</v>
      </c>
      <c r="W273" s="178">
        <f>IFERROR(IF(AKORD[[#This Row],[CZAS]]=1,VLOOKUP(AKORD[[#This Row],[ZAMOWIENIA_SPEC_ID]]&amp;AKORD[[#This Row],[CZYNNOSCI_OPIS]],#REF!,5,FALSE),AKORD[[#This Row],[CZAS]]),1)</f>
        <v>26</v>
      </c>
      <c r="X273" s="178" t="str">
        <f>AKORD[[#This Row],[ZAMOWIENIA_SPEC_ID]]&amp;" "&amp;MID(AKORD[[#This Row],[NAZWA1_WG]],1,30)</f>
        <v xml:space="preserve">161569 LENOX [1o] - STELAŻ NA BIAŁO  </v>
      </c>
      <c r="Y273" s="144">
        <f>AKORD[[#This Row],[DATA]]</f>
        <v>45839</v>
      </c>
      <c r="Z273" s="178" t="str">
        <f>LEFT(AKORD[[#This Row],[KOMISJA]],10)</f>
        <v>161569/LEN</v>
      </c>
      <c r="AA273" s="178">
        <f>WEEKNUM(AKORD[[#This Row],[DZIEN]],2)</f>
        <v>27</v>
      </c>
    </row>
    <row r="274" spans="1:27">
      <c r="A274" s="178" t="str">
        <f>VLOOKUP(AKORD[[#This Row],[NAZWISKO]],IMIE[],2,FALSE)</f>
        <v>T01 ROBERT PERKOWSKI</v>
      </c>
      <c r="B274">
        <v>160891</v>
      </c>
      <c r="C274">
        <v>12</v>
      </c>
      <c r="D274">
        <v>3</v>
      </c>
      <c r="E274">
        <v>91</v>
      </c>
      <c r="F274" s="11">
        <v>45839</v>
      </c>
      <c r="G274" t="s">
        <v>2124</v>
      </c>
      <c r="H274" t="s">
        <v>2166</v>
      </c>
      <c r="I274" t="s">
        <v>2167</v>
      </c>
      <c r="J274" t="s">
        <v>2120</v>
      </c>
      <c r="K274" t="s">
        <v>7130</v>
      </c>
      <c r="L274" t="s">
        <v>7131</v>
      </c>
      <c r="M274" t="s">
        <v>7104</v>
      </c>
      <c r="N274" t="s">
        <v>7120</v>
      </c>
      <c r="O274" t="s">
        <v>7053</v>
      </c>
      <c r="P274" t="s">
        <v>2121</v>
      </c>
      <c r="Q274" t="s">
        <v>7310</v>
      </c>
      <c r="R274">
        <v>1</v>
      </c>
      <c r="S274" s="11">
        <v>45839.514074074075</v>
      </c>
      <c r="T274" s="11">
        <v>45839.562384259261</v>
      </c>
      <c r="U274">
        <v>69.566666666666663</v>
      </c>
      <c r="V274">
        <v>0</v>
      </c>
      <c r="W274" s="178">
        <f>IFERROR(IF(AKORD[[#This Row],[CZAS]]=1,VLOOKUP(AKORD[[#This Row],[ZAMOWIENIA_SPEC_ID]]&amp;AKORD[[#This Row],[CZYNNOSCI_OPIS]],#REF!,5,FALSE),AKORD[[#This Row],[CZAS]]),1)</f>
        <v>91</v>
      </c>
      <c r="X274" s="178" t="str">
        <f>AKORD[[#This Row],[ZAMOWIENIA_SPEC_ID]]&amp;" "&amp;MID(AKORD[[#This Row],[NAZWA1_WG]],1,30)</f>
        <v xml:space="preserve">160891 OXYGEN [3,5]                  </v>
      </c>
      <c r="Y274" s="144">
        <f>AKORD[[#This Row],[DATA]]</f>
        <v>45839</v>
      </c>
      <c r="Z274" s="178" t="str">
        <f>LEFT(AKORD[[#This Row],[KOMISJA]],10)</f>
        <v>160891/OXY</v>
      </c>
      <c r="AA274" s="178">
        <f>WEEKNUM(AKORD[[#This Row],[DZIEN]],2)</f>
        <v>27</v>
      </c>
    </row>
    <row r="275" spans="1:27">
      <c r="A275" s="178" t="str">
        <f>VLOOKUP(AKORD[[#This Row],[NAZWISKO]],IMIE[],2,FALSE)</f>
        <v>T10 KAMIL PERKOWSKI</v>
      </c>
      <c r="B275">
        <v>160734</v>
      </c>
      <c r="C275">
        <v>27</v>
      </c>
      <c r="D275">
        <v>3</v>
      </c>
      <c r="E275">
        <v>82</v>
      </c>
      <c r="F275" s="11">
        <v>45839</v>
      </c>
      <c r="G275" t="s">
        <v>2252</v>
      </c>
      <c r="H275" t="s">
        <v>2166</v>
      </c>
      <c r="I275" t="s">
        <v>2167</v>
      </c>
      <c r="J275" t="s">
        <v>2120</v>
      </c>
      <c r="K275" t="s">
        <v>7311</v>
      </c>
      <c r="L275" t="s">
        <v>7311</v>
      </c>
      <c r="M275" t="s">
        <v>7070</v>
      </c>
      <c r="N275" t="s">
        <v>847</v>
      </c>
      <c r="O275" t="s">
        <v>181</v>
      </c>
      <c r="P275" t="s">
        <v>2121</v>
      </c>
      <c r="Q275" t="s">
        <v>7312</v>
      </c>
      <c r="R275">
        <v>1</v>
      </c>
      <c r="S275" s="11">
        <v>45839.48400462963</v>
      </c>
      <c r="T275" s="11">
        <v>45839.577696759261</v>
      </c>
      <c r="U275">
        <v>134.91666666666666</v>
      </c>
      <c r="V275">
        <v>0</v>
      </c>
      <c r="W275" s="178">
        <f>IFERROR(IF(AKORD[[#This Row],[CZAS]]=1,VLOOKUP(AKORD[[#This Row],[ZAMOWIENIA_SPEC_ID]]&amp;AKORD[[#This Row],[CZYNNOSCI_OPIS]],#REF!,5,FALSE),AKORD[[#This Row],[CZAS]]),1)</f>
        <v>82</v>
      </c>
      <c r="X275" s="178" t="str">
        <f>AKORD[[#This Row],[ZAMOWIENIA_SPEC_ID]]&amp;" "&amp;MID(AKORD[[#This Row],[NAZWA1_WG]],1,30)</f>
        <v xml:space="preserve">160734 HORIZON A [3z                 </v>
      </c>
      <c r="Y275" s="144">
        <f>AKORD[[#This Row],[DATA]]</f>
        <v>45839</v>
      </c>
      <c r="Z275" s="178" t="str">
        <f>LEFT(AKORD[[#This Row],[KOMISJA]],10)</f>
        <v>160734/HOR</v>
      </c>
      <c r="AA275" s="178">
        <f>WEEKNUM(AKORD[[#This Row],[DZIEN]],2)</f>
        <v>27</v>
      </c>
    </row>
    <row r="276" spans="1:27">
      <c r="A276" s="178" t="str">
        <f>VLOOKUP(AKORD[[#This Row],[NAZWISKO]],IMIE[],2,FALSE)</f>
        <v>T10 KAMIL PERKOWSKI</v>
      </c>
      <c r="B276">
        <v>160735</v>
      </c>
      <c r="C276">
        <v>27</v>
      </c>
      <c r="D276">
        <v>3</v>
      </c>
      <c r="E276">
        <v>101</v>
      </c>
      <c r="F276" s="11">
        <v>45839</v>
      </c>
      <c r="G276" t="s">
        <v>2252</v>
      </c>
      <c r="H276" t="s">
        <v>2166</v>
      </c>
      <c r="I276" t="s">
        <v>2167</v>
      </c>
      <c r="J276" t="s">
        <v>2120</v>
      </c>
      <c r="K276" t="s">
        <v>849</v>
      </c>
      <c r="L276" t="s">
        <v>849</v>
      </c>
      <c r="M276" t="s">
        <v>7070</v>
      </c>
      <c r="N276" t="s">
        <v>847</v>
      </c>
      <c r="O276" t="s">
        <v>181</v>
      </c>
      <c r="P276" t="s">
        <v>2121</v>
      </c>
      <c r="Q276" t="s">
        <v>7312</v>
      </c>
      <c r="R276">
        <v>1</v>
      </c>
      <c r="S276" s="11">
        <v>45839.483981481484</v>
      </c>
      <c r="T276" s="11">
        <v>45839.577719907407</v>
      </c>
      <c r="U276">
        <v>134.98333333333332</v>
      </c>
      <c r="V276">
        <v>0</v>
      </c>
      <c r="W276" s="178">
        <f>IFERROR(IF(AKORD[[#This Row],[CZAS]]=1,VLOOKUP(AKORD[[#This Row],[ZAMOWIENIA_SPEC_ID]]&amp;AKORD[[#This Row],[CZYNNOSCI_OPIS]],#REF!,5,FALSE),AKORD[[#This Row],[CZAS]]),1)</f>
        <v>101</v>
      </c>
      <c r="X276" s="178" t="str">
        <f>AKORD[[#This Row],[ZAMOWIENIA_SPEC_ID]]&amp;" "&amp;MID(AKORD[[#This Row],[NAZWA1_WG]],1,30)</f>
        <v xml:space="preserve">160735 HORIZON A L2Hz]               </v>
      </c>
      <c r="Y276" s="144">
        <f>AKORD[[#This Row],[DATA]]</f>
        <v>45839</v>
      </c>
      <c r="Z276" s="178" t="str">
        <f>LEFT(AKORD[[#This Row],[KOMISJA]],10)</f>
        <v>160734/HOR</v>
      </c>
      <c r="AA276" s="178">
        <f>WEEKNUM(AKORD[[#This Row],[DZIEN]],2)</f>
        <v>27</v>
      </c>
    </row>
    <row r="277" spans="1:27">
      <c r="A277" s="178" t="str">
        <f>VLOOKUP(AKORD[[#This Row],[NAZWISKO]],IMIE[],2,FALSE)</f>
        <v>T01 ROBERT PERKOWSKI</v>
      </c>
      <c r="B277">
        <v>160836</v>
      </c>
      <c r="C277">
        <v>12</v>
      </c>
      <c r="D277">
        <v>3</v>
      </c>
      <c r="E277">
        <v>82</v>
      </c>
      <c r="F277" s="11">
        <v>45839</v>
      </c>
      <c r="G277" t="s">
        <v>2124</v>
      </c>
      <c r="H277" t="s">
        <v>2166</v>
      </c>
      <c r="I277" t="s">
        <v>2167</v>
      </c>
      <c r="J277" t="s">
        <v>2120</v>
      </c>
      <c r="K277" t="s">
        <v>7313</v>
      </c>
      <c r="L277" t="s">
        <v>7314</v>
      </c>
      <c r="M277" t="s">
        <v>7070</v>
      </c>
      <c r="N277" t="s">
        <v>7066</v>
      </c>
      <c r="O277" t="s">
        <v>7067</v>
      </c>
      <c r="P277" t="s">
        <v>2121</v>
      </c>
      <c r="Q277" t="s">
        <v>7315</v>
      </c>
      <c r="R277">
        <v>1</v>
      </c>
      <c r="S277" s="11">
        <v>45839.441782407404</v>
      </c>
      <c r="T277" s="11">
        <v>45839.577870370369</v>
      </c>
      <c r="U277">
        <v>195.96666666666667</v>
      </c>
      <c r="V277">
        <v>0</v>
      </c>
      <c r="W277" s="178">
        <f>IFERROR(IF(AKORD[[#This Row],[CZAS]]=1,VLOOKUP(AKORD[[#This Row],[ZAMOWIENIA_SPEC_ID]]&amp;AKORD[[#This Row],[CZYNNOSCI_OPIS]],#REF!,5,FALSE),AKORD[[#This Row],[CZAS]]),1)</f>
        <v>82</v>
      </c>
      <c r="X277" s="178" t="str">
        <f>AKORD[[#This Row],[ZAMOWIENIA_SPEC_ID]]&amp;" "&amp;MID(AKORD[[#This Row],[NAZWA1_WG]],1,30)</f>
        <v xml:space="preserve">160836 MISTRAL [4]                   </v>
      </c>
      <c r="Y277" s="144">
        <f>AKORD[[#This Row],[DATA]]</f>
        <v>45839</v>
      </c>
      <c r="Z277" s="178" t="str">
        <f>LEFT(AKORD[[#This Row],[KOMISJA]],10)</f>
        <v>160835/MIS</v>
      </c>
      <c r="AA277" s="178">
        <f>WEEKNUM(AKORD[[#This Row],[DZIEN]],2)</f>
        <v>27</v>
      </c>
    </row>
    <row r="278" spans="1:27">
      <c r="A278" s="178" t="str">
        <f>VLOOKUP(AKORD[[#This Row],[NAZWISKO]],IMIE[],2,FALSE)</f>
        <v>T01 ROBERT PERKOWSKI</v>
      </c>
      <c r="B278">
        <v>160835</v>
      </c>
      <c r="C278">
        <v>12</v>
      </c>
      <c r="D278">
        <v>3</v>
      </c>
      <c r="E278">
        <v>82</v>
      </c>
      <c r="F278" s="11">
        <v>45839</v>
      </c>
      <c r="G278" t="s">
        <v>2124</v>
      </c>
      <c r="H278" t="s">
        <v>2166</v>
      </c>
      <c r="I278" t="s">
        <v>2167</v>
      </c>
      <c r="J278" t="s">
        <v>2120</v>
      </c>
      <c r="K278" t="s">
        <v>7313</v>
      </c>
      <c r="L278" t="s">
        <v>7314</v>
      </c>
      <c r="M278" t="s">
        <v>7070</v>
      </c>
      <c r="N278" t="s">
        <v>7066</v>
      </c>
      <c r="O278" t="s">
        <v>7067</v>
      </c>
      <c r="P278" t="s">
        <v>2121</v>
      </c>
      <c r="Q278" t="s">
        <v>7315</v>
      </c>
      <c r="R278">
        <v>1</v>
      </c>
      <c r="S278" s="11">
        <v>45839.441747685189</v>
      </c>
      <c r="T278" s="11">
        <v>45839.577893518515</v>
      </c>
      <c r="U278">
        <v>196.04999999999998</v>
      </c>
      <c r="V278">
        <v>0</v>
      </c>
      <c r="W278" s="178">
        <f>IFERROR(IF(AKORD[[#This Row],[CZAS]]=1,VLOOKUP(AKORD[[#This Row],[ZAMOWIENIA_SPEC_ID]]&amp;AKORD[[#This Row],[CZYNNOSCI_OPIS]],#REF!,5,FALSE),AKORD[[#This Row],[CZAS]]),1)</f>
        <v>82</v>
      </c>
      <c r="X278" s="178" t="str">
        <f>AKORD[[#This Row],[ZAMOWIENIA_SPEC_ID]]&amp;" "&amp;MID(AKORD[[#This Row],[NAZWA1_WG]],1,30)</f>
        <v xml:space="preserve">160835 MISTRAL [4]                   </v>
      </c>
      <c r="Y278" s="144">
        <f>AKORD[[#This Row],[DATA]]</f>
        <v>45839</v>
      </c>
      <c r="Z278" s="178" t="str">
        <f>LEFT(AKORD[[#This Row],[KOMISJA]],10)</f>
        <v>160835/MIS</v>
      </c>
      <c r="AA278" s="178">
        <f>WEEKNUM(AKORD[[#This Row],[DZIEN]],2)</f>
        <v>27</v>
      </c>
    </row>
    <row r="279" spans="1:27">
      <c r="A279" s="178" t="str">
        <f>VLOOKUP(AKORD[[#This Row],[NAZWISKO]],IMIE[],2,FALSE)</f>
        <v>T05 MARCIN WYSZKOWSKI</v>
      </c>
      <c r="B279">
        <v>160519</v>
      </c>
      <c r="C279">
        <v>17</v>
      </c>
      <c r="D279">
        <v>3</v>
      </c>
      <c r="E279">
        <v>29</v>
      </c>
      <c r="F279" s="11">
        <v>45839</v>
      </c>
      <c r="G279" t="s">
        <v>2126</v>
      </c>
      <c r="H279" t="s">
        <v>2166</v>
      </c>
      <c r="I279" t="s">
        <v>2167</v>
      </c>
      <c r="J279" t="s">
        <v>2120</v>
      </c>
      <c r="K279" t="s">
        <v>199</v>
      </c>
      <c r="L279" t="s">
        <v>199</v>
      </c>
      <c r="M279" t="s">
        <v>7070</v>
      </c>
      <c r="N279" t="s">
        <v>200</v>
      </c>
      <c r="O279" t="s">
        <v>7053</v>
      </c>
      <c r="P279" t="s">
        <v>2121</v>
      </c>
      <c r="Q279" t="s">
        <v>7316</v>
      </c>
      <c r="R279">
        <v>1</v>
      </c>
      <c r="S279" s="11">
        <v>45839.591215277775</v>
      </c>
      <c r="T279" s="11">
        <v>45839.591261574074</v>
      </c>
      <c r="U279">
        <v>6.6666666666666666E-2</v>
      </c>
      <c r="V279">
        <v>0</v>
      </c>
      <c r="W279" s="178">
        <f>IFERROR(IF(AKORD[[#This Row],[CZAS]]=1,VLOOKUP(AKORD[[#This Row],[ZAMOWIENIA_SPEC_ID]]&amp;AKORD[[#This Row],[CZYNNOSCI_OPIS]],#REF!,5,FALSE),AKORD[[#This Row],[CZAS]]),1)</f>
        <v>29</v>
      </c>
      <c r="X279" s="178" t="str">
        <f>AKORD[[#This Row],[ZAMOWIENIA_SPEC_ID]]&amp;" "&amp;MID(AKORD[[#This Row],[NAZWA1_WG]],1,30)</f>
        <v xml:space="preserve">160519 OVAL [1o]                     </v>
      </c>
      <c r="Y279" s="144">
        <f>AKORD[[#This Row],[DATA]]</f>
        <v>45839</v>
      </c>
      <c r="Z279" s="178" t="str">
        <f>LEFT(AKORD[[#This Row],[KOMISJA]],10)</f>
        <v>160519/OVA</v>
      </c>
      <c r="AA279" s="178">
        <f>WEEKNUM(AKORD[[#This Row],[DZIEN]],2)</f>
        <v>27</v>
      </c>
    </row>
    <row r="280" spans="1:27">
      <c r="A280" s="178" t="str">
        <f>VLOOKUP(AKORD[[#This Row],[NAZWISKO]],IMIE[],2,FALSE)</f>
        <v>T05 MARCIN WYSZKOWSKI</v>
      </c>
      <c r="B280">
        <v>160520</v>
      </c>
      <c r="C280">
        <v>17</v>
      </c>
      <c r="D280">
        <v>3</v>
      </c>
      <c r="E280">
        <v>29</v>
      </c>
      <c r="F280" s="11">
        <v>45839</v>
      </c>
      <c r="G280" t="s">
        <v>2126</v>
      </c>
      <c r="H280" t="s">
        <v>2166</v>
      </c>
      <c r="I280" t="s">
        <v>2167</v>
      </c>
      <c r="J280" t="s">
        <v>2120</v>
      </c>
      <c r="K280" t="s">
        <v>199</v>
      </c>
      <c r="L280" t="s">
        <v>199</v>
      </c>
      <c r="M280" t="s">
        <v>7070</v>
      </c>
      <c r="N280" t="s">
        <v>200</v>
      </c>
      <c r="O280" t="s">
        <v>7053</v>
      </c>
      <c r="P280" t="s">
        <v>2121</v>
      </c>
      <c r="Q280" t="s">
        <v>7316</v>
      </c>
      <c r="R280">
        <v>1</v>
      </c>
      <c r="S280" s="11">
        <v>45839.591238425928</v>
      </c>
      <c r="T280" s="11">
        <v>45839.591284722221</v>
      </c>
      <c r="U280">
        <v>6.6666666666666666E-2</v>
      </c>
      <c r="V280">
        <v>0</v>
      </c>
      <c r="W280" s="178">
        <f>IFERROR(IF(AKORD[[#This Row],[CZAS]]=1,VLOOKUP(AKORD[[#This Row],[ZAMOWIENIA_SPEC_ID]]&amp;AKORD[[#This Row],[CZYNNOSCI_OPIS]],#REF!,5,FALSE),AKORD[[#This Row],[CZAS]]),1)</f>
        <v>29</v>
      </c>
      <c r="X280" s="178" t="str">
        <f>AKORD[[#This Row],[ZAMOWIENIA_SPEC_ID]]&amp;" "&amp;MID(AKORD[[#This Row],[NAZWA1_WG]],1,30)</f>
        <v xml:space="preserve">160520 OVAL [1o]                     </v>
      </c>
      <c r="Y280" s="144">
        <f>AKORD[[#This Row],[DATA]]</f>
        <v>45839</v>
      </c>
      <c r="Z280" s="178" t="str">
        <f>LEFT(AKORD[[#This Row],[KOMISJA]],10)</f>
        <v>160519/OVA</v>
      </c>
      <c r="AA280" s="178">
        <f>WEEKNUM(AKORD[[#This Row],[DZIEN]],2)</f>
        <v>27</v>
      </c>
    </row>
    <row r="281" spans="1:27">
      <c r="A281" s="178" t="str">
        <f>VLOOKUP(AKORD[[#This Row],[NAZWISKO]],IMIE[],2,FALSE)</f>
        <v>T12 KACPER KRUSZEWSKI</v>
      </c>
      <c r="B281">
        <v>160953</v>
      </c>
      <c r="C281">
        <v>120</v>
      </c>
      <c r="D281">
        <v>3</v>
      </c>
      <c r="E281">
        <v>83</v>
      </c>
      <c r="F281" s="11">
        <v>45839</v>
      </c>
      <c r="G281" t="s">
        <v>4747</v>
      </c>
      <c r="H281" t="s">
        <v>2166</v>
      </c>
      <c r="I281" t="s">
        <v>2167</v>
      </c>
      <c r="J281" t="s">
        <v>2120</v>
      </c>
      <c r="K281" t="s">
        <v>852</v>
      </c>
      <c r="L281" t="s">
        <v>852</v>
      </c>
      <c r="M281" t="s">
        <v>7104</v>
      </c>
      <c r="N281" t="s">
        <v>847</v>
      </c>
      <c r="O281" t="s">
        <v>181</v>
      </c>
      <c r="P281" t="s">
        <v>2121</v>
      </c>
      <c r="Q281" t="s">
        <v>7317</v>
      </c>
      <c r="R281">
        <v>1</v>
      </c>
      <c r="S281" s="11">
        <v>45839.43818287037</v>
      </c>
      <c r="T281" s="11">
        <v>45839.599756944444</v>
      </c>
      <c r="U281">
        <v>232.66666666666666</v>
      </c>
      <c r="V281">
        <v>0</v>
      </c>
      <c r="W281" s="178">
        <f>IFERROR(IF(AKORD[[#This Row],[CZAS]]=1,VLOOKUP(AKORD[[#This Row],[ZAMOWIENIA_SPEC_ID]]&amp;AKORD[[#This Row],[CZYNNOSCI_OPIS]],#REF!,5,FALSE),AKORD[[#This Row],[CZAS]]),1)</f>
        <v>83</v>
      </c>
      <c r="X281" s="178" t="str">
        <f>AKORD[[#This Row],[ZAMOWIENIA_SPEC_ID]]&amp;" "&amp;MID(AKORD[[#This Row],[NAZWA1_WG]],1,30)</f>
        <v xml:space="preserve">160953 HORIZON A [3,5z               </v>
      </c>
      <c r="Y281" s="144">
        <f>AKORD[[#This Row],[DATA]]</f>
        <v>45839</v>
      </c>
      <c r="Z281" s="178" t="str">
        <f>LEFT(AKORD[[#This Row],[KOMISJA]],10)</f>
        <v>160953/HOR</v>
      </c>
      <c r="AA281" s="178">
        <f>WEEKNUM(AKORD[[#This Row],[DZIEN]],2)</f>
        <v>27</v>
      </c>
    </row>
    <row r="282" spans="1:27">
      <c r="A282" s="178" t="str">
        <f>VLOOKUP(AKORD[[#This Row],[NAZWISKO]],IMIE[],2,FALSE)</f>
        <v>T12 KACPER KRUSZEWSKI</v>
      </c>
      <c r="B282">
        <v>160954</v>
      </c>
      <c r="C282">
        <v>120</v>
      </c>
      <c r="D282">
        <v>3</v>
      </c>
      <c r="E282">
        <v>84</v>
      </c>
      <c r="F282" s="11">
        <v>45839</v>
      </c>
      <c r="G282" t="s">
        <v>4747</v>
      </c>
      <c r="H282" t="s">
        <v>2166</v>
      </c>
      <c r="I282" t="s">
        <v>2167</v>
      </c>
      <c r="J282" t="s">
        <v>2120</v>
      </c>
      <c r="K282" t="s">
        <v>7318</v>
      </c>
      <c r="L282" t="s">
        <v>7318</v>
      </c>
      <c r="M282" t="s">
        <v>7104</v>
      </c>
      <c r="N282" t="s">
        <v>847</v>
      </c>
      <c r="O282" t="s">
        <v>181</v>
      </c>
      <c r="P282" t="s">
        <v>2121</v>
      </c>
      <c r="Q282" t="s">
        <v>7317</v>
      </c>
      <c r="R282">
        <v>1</v>
      </c>
      <c r="S282" s="11">
        <v>45839.438217592593</v>
      </c>
      <c r="T282" s="11">
        <v>45839.599791666667</v>
      </c>
      <c r="U282">
        <v>232.66666666666666</v>
      </c>
      <c r="V282">
        <v>0</v>
      </c>
      <c r="W282" s="178">
        <f>IFERROR(IF(AKORD[[#This Row],[CZAS]]=1,VLOOKUP(AKORD[[#This Row],[ZAMOWIENIA_SPEC_ID]]&amp;AKORD[[#This Row],[CZYNNOSCI_OPIS]],#REF!,5,FALSE),AKORD[[#This Row],[CZAS]]),1)</f>
        <v>84</v>
      </c>
      <c r="X282" s="178" t="str">
        <f>AKORD[[#This Row],[ZAMOWIENIA_SPEC_ID]]&amp;" "&amp;MID(AKORD[[#This Row],[NAZWA1_WG]],1,30)</f>
        <v xml:space="preserve">160954 HORIZON A LHz]                </v>
      </c>
      <c r="Y282" s="144">
        <f>AKORD[[#This Row],[DATA]]</f>
        <v>45839</v>
      </c>
      <c r="Z282" s="178" t="str">
        <f>LEFT(AKORD[[#This Row],[KOMISJA]],10)</f>
        <v>160953/HOR</v>
      </c>
      <c r="AA282" s="178">
        <f>WEEKNUM(AKORD[[#This Row],[DZIEN]],2)</f>
        <v>27</v>
      </c>
    </row>
    <row r="283" spans="1:27">
      <c r="A283" s="178" t="str">
        <f>VLOOKUP(AKORD[[#This Row],[NAZWISKO]],IMIE[],2,FALSE)</f>
        <v>T12 KACPER KRUSZEWSKI</v>
      </c>
      <c r="B283">
        <v>160955</v>
      </c>
      <c r="C283">
        <v>120</v>
      </c>
      <c r="D283">
        <v>3</v>
      </c>
      <c r="E283">
        <v>12</v>
      </c>
      <c r="F283" s="11">
        <v>45839</v>
      </c>
      <c r="G283" t="s">
        <v>4747</v>
      </c>
      <c r="H283" t="s">
        <v>2166</v>
      </c>
      <c r="I283" t="s">
        <v>2167</v>
      </c>
      <c r="J283" t="s">
        <v>2120</v>
      </c>
      <c r="K283" t="s">
        <v>7122</v>
      </c>
      <c r="L283" t="s">
        <v>7122</v>
      </c>
      <c r="M283" t="s">
        <v>7104</v>
      </c>
      <c r="N283" t="s">
        <v>847</v>
      </c>
      <c r="O283" t="s">
        <v>181</v>
      </c>
      <c r="P283" t="s">
        <v>2121</v>
      </c>
      <c r="Q283" t="s">
        <v>7317</v>
      </c>
      <c r="R283">
        <v>1</v>
      </c>
      <c r="S283" s="11">
        <v>45839.438240740739</v>
      </c>
      <c r="T283" s="11">
        <v>45839.599814814814</v>
      </c>
      <c r="U283">
        <v>232.66666666666666</v>
      </c>
      <c r="V283">
        <v>0</v>
      </c>
      <c r="W283" s="178">
        <f>IFERROR(IF(AKORD[[#This Row],[CZAS]]=1,VLOOKUP(AKORD[[#This Row],[ZAMOWIENIA_SPEC_ID]]&amp;AKORD[[#This Row],[CZYNNOSCI_OPIS]],#REF!,5,FALSE),AKORD[[#This Row],[CZAS]]),1)</f>
        <v>12</v>
      </c>
      <c r="X283" s="178" t="str">
        <f>AKORD[[#This Row],[ZAMOWIENIA_SPEC_ID]]&amp;" "&amp;MID(AKORD[[#This Row],[NAZWA1_WG]],1,30)</f>
        <v xml:space="preserve">160955 HORIZON A P62x62              </v>
      </c>
      <c r="Y283" s="144">
        <f>AKORD[[#This Row],[DATA]]</f>
        <v>45839</v>
      </c>
      <c r="Z283" s="178" t="str">
        <f>LEFT(AKORD[[#This Row],[KOMISJA]],10)</f>
        <v>160953/HOR</v>
      </c>
      <c r="AA283" s="178">
        <f>WEEKNUM(AKORD[[#This Row],[DZIEN]],2)</f>
        <v>27</v>
      </c>
    </row>
    <row r="284" spans="1:27">
      <c r="A284" s="178" t="str">
        <f>VLOOKUP(AKORD[[#This Row],[NAZWISKO]],IMIE[],2,FALSE)</f>
        <v>T10 KAMIL PERKOWSKI</v>
      </c>
      <c r="B284">
        <v>160983</v>
      </c>
      <c r="C284">
        <v>27</v>
      </c>
      <c r="D284">
        <v>3</v>
      </c>
      <c r="E284">
        <v>1</v>
      </c>
      <c r="F284" s="11">
        <v>45839</v>
      </c>
      <c r="G284" t="s">
        <v>2252</v>
      </c>
      <c r="H284" t="s">
        <v>2166</v>
      </c>
      <c r="I284" t="s">
        <v>2167</v>
      </c>
      <c r="J284" t="s">
        <v>2120</v>
      </c>
      <c r="K284" t="s">
        <v>340</v>
      </c>
      <c r="L284" t="s">
        <v>340</v>
      </c>
      <c r="M284" t="s">
        <v>7104</v>
      </c>
      <c r="N284" t="s">
        <v>191</v>
      </c>
      <c r="O284" t="s">
        <v>181</v>
      </c>
      <c r="P284" t="s">
        <v>2121</v>
      </c>
      <c r="Q284" t="s">
        <v>7319</v>
      </c>
      <c r="R284">
        <v>2</v>
      </c>
      <c r="S284" s="11">
        <v>45839.577800925923</v>
      </c>
      <c r="T284" s="11">
        <v>45839.610613425924</v>
      </c>
      <c r="U284">
        <v>47.25</v>
      </c>
      <c r="V284">
        <v>0</v>
      </c>
      <c r="W284" s="178">
        <f>IFERROR(IF(AKORD[[#This Row],[CZAS]]=1,VLOOKUP(AKORD[[#This Row],[ZAMOWIENIA_SPEC_ID]]&amp;AKORD[[#This Row],[CZYNNOSCI_OPIS]],#REF!,5,FALSE),AKORD[[#This Row],[CZAS]]),1)</f>
        <v>1</v>
      </c>
      <c r="X284" s="178" t="str">
        <f>AKORD[[#This Row],[ZAMOWIENIA_SPEC_ID]]&amp;" "&amp;MID(AKORD[[#This Row],[NAZWA1_WG]],1,30)</f>
        <v xml:space="preserve">160983 PD 254 III 50x50              </v>
      </c>
      <c r="Y284" s="144">
        <f>AKORD[[#This Row],[DATA]]</f>
        <v>45839</v>
      </c>
      <c r="Z284" s="178" t="str">
        <f>LEFT(AKORD[[#This Row],[KOMISJA]],10)</f>
        <v>160982/HUD</v>
      </c>
      <c r="AA284" s="178">
        <f>WEEKNUM(AKORD[[#This Row],[DZIEN]],2)</f>
        <v>27</v>
      </c>
    </row>
    <row r="285" spans="1:27">
      <c r="A285" s="178" t="str">
        <f>VLOOKUP(AKORD[[#This Row],[NAZWISKO]],IMIE[],2,FALSE)</f>
        <v>T10 KAMIL PERKOWSKI</v>
      </c>
      <c r="B285">
        <v>160982</v>
      </c>
      <c r="C285">
        <v>27</v>
      </c>
      <c r="D285">
        <v>3</v>
      </c>
      <c r="E285">
        <v>63</v>
      </c>
      <c r="F285" s="11">
        <v>45839</v>
      </c>
      <c r="G285" t="s">
        <v>2252</v>
      </c>
      <c r="H285" t="s">
        <v>2166</v>
      </c>
      <c r="I285" t="s">
        <v>2167</v>
      </c>
      <c r="J285" t="s">
        <v>2120</v>
      </c>
      <c r="K285" t="s">
        <v>7320</v>
      </c>
      <c r="L285" t="s">
        <v>7321</v>
      </c>
      <c r="M285" t="s">
        <v>7104</v>
      </c>
      <c r="N285" t="s">
        <v>7125</v>
      </c>
      <c r="O285" t="s">
        <v>7053</v>
      </c>
      <c r="P285" t="s">
        <v>2121</v>
      </c>
      <c r="Q285" t="s">
        <v>7319</v>
      </c>
      <c r="R285">
        <v>1</v>
      </c>
      <c r="S285" s="11">
        <v>45839.577777777777</v>
      </c>
      <c r="T285" s="11">
        <v>45839.610625000001</v>
      </c>
      <c r="U285">
        <v>47.3</v>
      </c>
      <c r="V285">
        <v>0</v>
      </c>
      <c r="W285" s="178">
        <f>IFERROR(IF(AKORD[[#This Row],[CZAS]]=1,VLOOKUP(AKORD[[#This Row],[ZAMOWIENIA_SPEC_ID]]&amp;AKORD[[#This Row],[CZYNNOSCI_OPIS]],#REF!,5,FALSE),AKORD[[#This Row],[CZAS]]),1)</f>
        <v>63</v>
      </c>
      <c r="X285" s="178" t="str">
        <f>AKORD[[#This Row],[ZAMOWIENIA_SPEC_ID]]&amp;" "&amp;MID(AKORD[[#This Row],[NAZWA1_WG]],1,30)</f>
        <v xml:space="preserve">160982 HUDSON [3]                    </v>
      </c>
      <c r="Y285" s="144">
        <f>AKORD[[#This Row],[DATA]]</f>
        <v>45839</v>
      </c>
      <c r="Z285" s="178" t="str">
        <f>LEFT(AKORD[[#This Row],[KOMISJA]],10)</f>
        <v>160982/HUD</v>
      </c>
      <c r="AA285" s="178">
        <f>WEEKNUM(AKORD[[#This Row],[DZIEN]],2)</f>
        <v>27</v>
      </c>
    </row>
    <row r="286" spans="1:27">
      <c r="A286" s="178" t="str">
        <f>VLOOKUP(AKORD[[#This Row],[NAZWISKO]],IMIE[],2,FALSE)</f>
        <v>T02 RADOSŁAW KRYSZTOPA</v>
      </c>
      <c r="B286">
        <v>160839</v>
      </c>
      <c r="C286">
        <v>13</v>
      </c>
      <c r="D286">
        <v>3</v>
      </c>
      <c r="E286">
        <v>69</v>
      </c>
      <c r="F286" s="11">
        <v>45839</v>
      </c>
      <c r="G286" t="s">
        <v>2125</v>
      </c>
      <c r="H286" t="s">
        <v>2166</v>
      </c>
      <c r="I286" t="s">
        <v>2167</v>
      </c>
      <c r="J286" t="s">
        <v>2120</v>
      </c>
      <c r="K286" t="s">
        <v>7322</v>
      </c>
      <c r="L286" t="s">
        <v>7322</v>
      </c>
      <c r="M286" t="s">
        <v>7070</v>
      </c>
      <c r="N286" t="s">
        <v>7102</v>
      </c>
      <c r="O286" t="s">
        <v>7067</v>
      </c>
      <c r="P286" t="s">
        <v>2121</v>
      </c>
      <c r="Q286" t="s">
        <v>7323</v>
      </c>
      <c r="R286">
        <v>1</v>
      </c>
      <c r="S286" s="11">
        <v>45839.485381944447</v>
      </c>
      <c r="T286" s="11">
        <v>45839.610972222225</v>
      </c>
      <c r="U286">
        <v>180.85000000000002</v>
      </c>
      <c r="V286">
        <v>0</v>
      </c>
      <c r="W286" s="178">
        <f>IFERROR(IF(AKORD[[#This Row],[CZAS]]=1,VLOOKUP(AKORD[[#This Row],[ZAMOWIENIA_SPEC_ID]]&amp;AKORD[[#This Row],[CZYNNOSCI_OPIS]],#REF!,5,FALSE),AKORD[[#This Row],[CZAS]]),1)</f>
        <v>69</v>
      </c>
      <c r="X286" s="178" t="str">
        <f>AKORD[[#This Row],[ZAMOWIENIA_SPEC_ID]]&amp;" "&amp;MID(AKORD[[#This Row],[NAZWA1_WG]],1,30)</f>
        <v xml:space="preserve">160839 GOYA [1,5                     </v>
      </c>
      <c r="Y286" s="144">
        <f>AKORD[[#This Row],[DATA]]</f>
        <v>45839</v>
      </c>
      <c r="Z286" s="178" t="str">
        <f>LEFT(AKORD[[#This Row],[KOMISJA]],10)</f>
        <v>160839/GOY</v>
      </c>
      <c r="AA286" s="178">
        <f>WEEKNUM(AKORD[[#This Row],[DZIEN]],2)</f>
        <v>27</v>
      </c>
    </row>
    <row r="287" spans="1:27">
      <c r="A287" s="178" t="str">
        <f>VLOOKUP(AKORD[[#This Row],[NAZWISKO]],IMIE[],2,FALSE)</f>
        <v>T02 RADOSŁAW KRYSZTOPA</v>
      </c>
      <c r="B287">
        <v>160840</v>
      </c>
      <c r="C287">
        <v>13</v>
      </c>
      <c r="D287">
        <v>3</v>
      </c>
      <c r="E287">
        <v>52</v>
      </c>
      <c r="F287" s="11">
        <v>45839</v>
      </c>
      <c r="G287" t="s">
        <v>2125</v>
      </c>
      <c r="H287" t="s">
        <v>2166</v>
      </c>
      <c r="I287" t="s">
        <v>2167</v>
      </c>
      <c r="J287" t="s">
        <v>2120</v>
      </c>
      <c r="K287" t="s">
        <v>7324</v>
      </c>
      <c r="L287" t="s">
        <v>7324</v>
      </c>
      <c r="M287" t="s">
        <v>7070</v>
      </c>
      <c r="N287" t="s">
        <v>7102</v>
      </c>
      <c r="O287" t="s">
        <v>7067</v>
      </c>
      <c r="P287" t="s">
        <v>2121</v>
      </c>
      <c r="Q287" t="s">
        <v>7323</v>
      </c>
      <c r="R287">
        <v>1</v>
      </c>
      <c r="S287" s="11">
        <v>45839.485393518517</v>
      </c>
      <c r="T287" s="11">
        <v>45839.610983796294</v>
      </c>
      <c r="U287">
        <v>180.85000000000002</v>
      </c>
      <c r="V287">
        <v>0</v>
      </c>
      <c r="W287" s="178">
        <f>IFERROR(IF(AKORD[[#This Row],[CZAS]]=1,VLOOKUP(AKORD[[#This Row],[ZAMOWIENIA_SPEC_ID]]&amp;AKORD[[#This Row],[CZYNNOSCI_OPIS]],#REF!,5,FALSE),AKORD[[#This Row],[CZAS]]),1)</f>
        <v>52</v>
      </c>
      <c r="X287" s="178" t="str">
        <f>AKORD[[#This Row],[ZAMOWIENIA_SPEC_ID]]&amp;" "&amp;MID(AKORD[[#This Row],[NAZWA1_WG]],1,30)</f>
        <v xml:space="preserve">160840 GOYA 1,5                      </v>
      </c>
      <c r="Y287" s="144">
        <f>AKORD[[#This Row],[DATA]]</f>
        <v>45839</v>
      </c>
      <c r="Z287" s="178" t="str">
        <f>LEFT(AKORD[[#This Row],[KOMISJA]],10)</f>
        <v>160839/GOY</v>
      </c>
      <c r="AA287" s="178">
        <f>WEEKNUM(AKORD[[#This Row],[DZIEN]],2)</f>
        <v>27</v>
      </c>
    </row>
    <row r="288" spans="1:27">
      <c r="A288" s="178" t="str">
        <f>VLOOKUP(AKORD[[#This Row],[NAZWISKO]],IMIE[],2,FALSE)</f>
        <v>T02 RADOSŁAW KRYSZTOPA</v>
      </c>
      <c r="B288">
        <v>160841</v>
      </c>
      <c r="C288">
        <v>13</v>
      </c>
      <c r="D288">
        <v>3</v>
      </c>
      <c r="E288">
        <v>60</v>
      </c>
      <c r="F288" s="11">
        <v>45839</v>
      </c>
      <c r="G288" t="s">
        <v>2125</v>
      </c>
      <c r="H288" t="s">
        <v>2166</v>
      </c>
      <c r="I288" t="s">
        <v>2167</v>
      </c>
      <c r="J288" t="s">
        <v>2120</v>
      </c>
      <c r="K288" t="s">
        <v>7109</v>
      </c>
      <c r="L288" t="s">
        <v>7109</v>
      </c>
      <c r="M288" t="s">
        <v>7070</v>
      </c>
      <c r="N288" t="s">
        <v>7102</v>
      </c>
      <c r="O288" t="s">
        <v>7067</v>
      </c>
      <c r="P288" t="s">
        <v>2121</v>
      </c>
      <c r="Q288" t="s">
        <v>7323</v>
      </c>
      <c r="R288">
        <v>1</v>
      </c>
      <c r="S288" s="11">
        <v>45839.48541666667</v>
      </c>
      <c r="T288" s="11">
        <v>45839.611018518517</v>
      </c>
      <c r="U288">
        <v>180.86666666666667</v>
      </c>
      <c r="V288">
        <v>0</v>
      </c>
      <c r="W288" s="178">
        <f>IFERROR(IF(AKORD[[#This Row],[CZAS]]=1,VLOOKUP(AKORD[[#This Row],[ZAMOWIENIA_SPEC_ID]]&amp;AKORD[[#This Row],[CZYNNOSCI_OPIS]],#REF!,5,FALSE),AKORD[[#This Row],[CZAS]]),1)</f>
        <v>60</v>
      </c>
      <c r="X288" s="178" t="str">
        <f>AKORD[[#This Row],[ZAMOWIENIA_SPEC_ID]]&amp;" "&amp;MID(AKORD[[#This Row],[NAZWA1_WG]],1,30)</f>
        <v xml:space="preserve">160841 GOYA N                        </v>
      </c>
      <c r="Y288" s="144">
        <f>AKORD[[#This Row],[DATA]]</f>
        <v>45839</v>
      </c>
      <c r="Z288" s="178" t="str">
        <f>LEFT(AKORD[[#This Row],[KOMISJA]],10)</f>
        <v>160839/GOY</v>
      </c>
      <c r="AA288" s="178">
        <f>WEEKNUM(AKORD[[#This Row],[DZIEN]],2)</f>
        <v>27</v>
      </c>
    </row>
    <row r="289" spans="1:27">
      <c r="A289" s="178" t="str">
        <f>VLOOKUP(AKORD[[#This Row],[NAZWISKO]],IMIE[],2,FALSE)</f>
        <v>T02 RADOSŁAW KRYSZTOPA</v>
      </c>
      <c r="B289">
        <v>160842</v>
      </c>
      <c r="C289">
        <v>13</v>
      </c>
      <c r="D289">
        <v>3</v>
      </c>
      <c r="E289">
        <v>69</v>
      </c>
      <c r="F289" s="11">
        <v>45839</v>
      </c>
      <c r="G289" t="s">
        <v>2125</v>
      </c>
      <c r="H289" t="s">
        <v>2166</v>
      </c>
      <c r="I289" t="s">
        <v>2167</v>
      </c>
      <c r="J289" t="s">
        <v>2120</v>
      </c>
      <c r="K289" t="s">
        <v>7325</v>
      </c>
      <c r="L289" t="s">
        <v>7325</v>
      </c>
      <c r="M289" t="s">
        <v>7070</v>
      </c>
      <c r="N289" t="s">
        <v>7102</v>
      </c>
      <c r="O289" t="s">
        <v>7067</v>
      </c>
      <c r="P289" t="s">
        <v>2121</v>
      </c>
      <c r="Q289" t="s">
        <v>7323</v>
      </c>
      <c r="R289">
        <v>1</v>
      </c>
      <c r="S289" s="11">
        <v>45839.48542824074</v>
      </c>
      <c r="T289" s="11">
        <v>45839.611041666663</v>
      </c>
      <c r="U289">
        <v>180.88333333333333</v>
      </c>
      <c r="V289">
        <v>0</v>
      </c>
      <c r="W289" s="178">
        <f>IFERROR(IF(AKORD[[#This Row],[CZAS]]=1,VLOOKUP(AKORD[[#This Row],[ZAMOWIENIA_SPEC_ID]]&amp;AKORD[[#This Row],[CZYNNOSCI_OPIS]],#REF!,5,FALSE),AKORD[[#This Row],[CZAS]]),1)</f>
        <v>69</v>
      </c>
      <c r="X289" s="178" t="str">
        <f>AKORD[[#This Row],[ZAMOWIENIA_SPEC_ID]]&amp;" "&amp;MID(AKORD[[#This Row],[NAZWA1_WG]],1,30)</f>
        <v xml:space="preserve">160842 GOYA 1,5]                     </v>
      </c>
      <c r="Y289" s="144">
        <f>AKORD[[#This Row],[DATA]]</f>
        <v>45839</v>
      </c>
      <c r="Z289" s="178" t="str">
        <f>LEFT(AKORD[[#This Row],[KOMISJA]],10)</f>
        <v>160839/GOY</v>
      </c>
      <c r="AA289" s="178">
        <f>WEEKNUM(AKORD[[#This Row],[DZIEN]],2)</f>
        <v>27</v>
      </c>
    </row>
    <row r="290" spans="1:27">
      <c r="A290" s="178" t="str">
        <f>VLOOKUP(AKORD[[#This Row],[NAZWISKO]],IMIE[],2,FALSE)</f>
        <v>P02 WOJCIECH REMBISZEWSKI</v>
      </c>
      <c r="B290">
        <v>161476</v>
      </c>
      <c r="C290">
        <v>29</v>
      </c>
      <c r="D290">
        <v>14</v>
      </c>
      <c r="E290">
        <v>69</v>
      </c>
      <c r="F290" s="11">
        <v>45839</v>
      </c>
      <c r="G290" t="s">
        <v>2177</v>
      </c>
      <c r="H290" t="s">
        <v>7056</v>
      </c>
      <c r="I290" t="s">
        <v>7057</v>
      </c>
      <c r="J290" t="s">
        <v>7058</v>
      </c>
      <c r="K290" t="s">
        <v>7135</v>
      </c>
      <c r="L290" t="s">
        <v>7136</v>
      </c>
      <c r="M290" t="s">
        <v>7119</v>
      </c>
      <c r="N290" t="s">
        <v>7120</v>
      </c>
      <c r="O290" t="s">
        <v>181</v>
      </c>
      <c r="P290" t="s">
        <v>7059</v>
      </c>
      <c r="Q290" t="s">
        <v>7296</v>
      </c>
      <c r="R290">
        <v>1</v>
      </c>
      <c r="S290" s="11">
        <v>45839.5237037037</v>
      </c>
      <c r="T290" s="11">
        <v>45839.611145833333</v>
      </c>
      <c r="U290">
        <v>125.91666666666667</v>
      </c>
      <c r="V290">
        <v>0</v>
      </c>
      <c r="W290" s="178">
        <f>IFERROR(IF(AKORD[[#This Row],[CZAS]]=1,VLOOKUP(AKORD[[#This Row],[ZAMOWIENIA_SPEC_ID]]&amp;AKORD[[#This Row],[CZYNNOSCI_OPIS]],#REF!,5,FALSE),AKORD[[#This Row],[CZAS]]),1)</f>
        <v>69</v>
      </c>
      <c r="X290" s="178" t="str">
        <f>AKORD[[#This Row],[ZAMOWIENIA_SPEC_ID]]&amp;" "&amp;MID(AKORD[[#This Row],[NAZWA1_WG]],1,30)</f>
        <v xml:space="preserve">161476 OXYGEN [5]                    </v>
      </c>
      <c r="Y290" s="144">
        <f>AKORD[[#This Row],[DATA]]</f>
        <v>45839</v>
      </c>
      <c r="Z290" s="178" t="str">
        <f>LEFT(AKORD[[#This Row],[KOMISJA]],10)</f>
        <v>161476/OXY</v>
      </c>
      <c r="AA290" s="178">
        <f>WEEKNUM(AKORD[[#This Row],[DZIEN]],2)</f>
        <v>27</v>
      </c>
    </row>
    <row r="291" spans="1:27">
      <c r="A291" s="178" t="str">
        <f>VLOOKUP(AKORD[[#This Row],[NAZWISKO]],IMIE[],2,FALSE)</f>
        <v>P02 WOJCIECH REMBISZEWSKI</v>
      </c>
      <c r="B291">
        <v>161477</v>
      </c>
      <c r="C291">
        <v>29</v>
      </c>
      <c r="D291">
        <v>14</v>
      </c>
      <c r="E291">
        <v>69</v>
      </c>
      <c r="F291" s="11">
        <v>45839</v>
      </c>
      <c r="G291" t="s">
        <v>2177</v>
      </c>
      <c r="H291" t="s">
        <v>7056</v>
      </c>
      <c r="I291" t="s">
        <v>7057</v>
      </c>
      <c r="J291" t="s">
        <v>7058</v>
      </c>
      <c r="K291" t="s">
        <v>7135</v>
      </c>
      <c r="L291" t="s">
        <v>7136</v>
      </c>
      <c r="M291" t="s">
        <v>7119</v>
      </c>
      <c r="N291" t="s">
        <v>7120</v>
      </c>
      <c r="O291" t="s">
        <v>181</v>
      </c>
      <c r="P291" t="s">
        <v>7059</v>
      </c>
      <c r="Q291" t="s">
        <v>7296</v>
      </c>
      <c r="R291">
        <v>1</v>
      </c>
      <c r="S291" s="11">
        <v>45839.523726851854</v>
      </c>
      <c r="T291" s="11">
        <v>45839.611168981479</v>
      </c>
      <c r="U291">
        <v>125.91666666666667</v>
      </c>
      <c r="V291">
        <v>0</v>
      </c>
      <c r="W291" s="178">
        <f>IFERROR(IF(AKORD[[#This Row],[CZAS]]=1,VLOOKUP(AKORD[[#This Row],[ZAMOWIENIA_SPEC_ID]]&amp;AKORD[[#This Row],[CZYNNOSCI_OPIS]],#REF!,5,FALSE),AKORD[[#This Row],[CZAS]]),1)</f>
        <v>69</v>
      </c>
      <c r="X291" s="178" t="str">
        <f>AKORD[[#This Row],[ZAMOWIENIA_SPEC_ID]]&amp;" "&amp;MID(AKORD[[#This Row],[NAZWA1_WG]],1,30)</f>
        <v xml:space="preserve">161477 OXYGEN [5]                    </v>
      </c>
      <c r="Y291" s="144">
        <f>AKORD[[#This Row],[DATA]]</f>
        <v>45839</v>
      </c>
      <c r="Z291" s="178" t="str">
        <f>LEFT(AKORD[[#This Row],[KOMISJA]],10)</f>
        <v>161476/OXY</v>
      </c>
      <c r="AA291" s="178">
        <f>WEEKNUM(AKORD[[#This Row],[DZIEN]],2)</f>
        <v>27</v>
      </c>
    </row>
    <row r="292" spans="1:27">
      <c r="A292" s="178" t="str">
        <f>VLOOKUP(AKORD[[#This Row],[NAZWISKO]],IMIE[],2,FALSE)</f>
        <v>P02 WOJCIECH REMBISZEWSKI</v>
      </c>
      <c r="B292">
        <v>161478</v>
      </c>
      <c r="C292">
        <v>29</v>
      </c>
      <c r="D292">
        <v>14</v>
      </c>
      <c r="E292">
        <v>1</v>
      </c>
      <c r="F292" s="11">
        <v>45839</v>
      </c>
      <c r="G292" t="s">
        <v>2177</v>
      </c>
      <c r="H292" t="s">
        <v>7056</v>
      </c>
      <c r="I292" t="s">
        <v>7057</v>
      </c>
      <c r="J292" t="s">
        <v>7058</v>
      </c>
      <c r="K292" t="s">
        <v>7132</v>
      </c>
      <c r="L292" t="s">
        <v>7132</v>
      </c>
      <c r="M292" t="s">
        <v>7119</v>
      </c>
      <c r="N292" t="s">
        <v>7120</v>
      </c>
      <c r="O292" t="s">
        <v>181</v>
      </c>
      <c r="P292" t="s">
        <v>7059</v>
      </c>
      <c r="Q292" t="s">
        <v>7296</v>
      </c>
      <c r="R292">
        <v>4</v>
      </c>
      <c r="S292" s="11">
        <v>45839.523761574077</v>
      </c>
      <c r="T292" s="11">
        <v>45839.611192129632</v>
      </c>
      <c r="U292">
        <v>125.89999999999999</v>
      </c>
      <c r="V292">
        <v>0</v>
      </c>
      <c r="W292" s="178">
        <f>IFERROR(IF(AKORD[[#This Row],[CZAS]]=1,VLOOKUP(AKORD[[#This Row],[ZAMOWIENIA_SPEC_ID]]&amp;AKORD[[#This Row],[CZYNNOSCI_OPIS]],#REF!,5,FALSE),AKORD[[#This Row],[CZAS]]),1)</f>
        <v>1</v>
      </c>
      <c r="X292" s="178" t="str">
        <f>AKORD[[#This Row],[ZAMOWIENIA_SPEC_ID]]&amp;" "&amp;MID(AKORD[[#This Row],[NAZWA1_WG]],1,30)</f>
        <v xml:space="preserve">161478 OXYGEN PD 576 III 50x50       </v>
      </c>
      <c r="Y292" s="144">
        <f>AKORD[[#This Row],[DATA]]</f>
        <v>45839</v>
      </c>
      <c r="Z292" s="178" t="str">
        <f>LEFT(AKORD[[#This Row],[KOMISJA]],10)</f>
        <v>161476/OXY</v>
      </c>
      <c r="AA292" s="178">
        <f>WEEKNUM(AKORD[[#This Row],[DZIEN]],2)</f>
        <v>27</v>
      </c>
    </row>
    <row r="293" spans="1:27">
      <c r="A293" s="178" t="str">
        <f>VLOOKUP(AKORD[[#This Row],[NAZWISKO]],IMIE[],2,FALSE)</f>
        <v>P03 WIESŁAW KOZUB</v>
      </c>
      <c r="B293">
        <v>161795</v>
      </c>
      <c r="C293">
        <v>30</v>
      </c>
      <c r="D293">
        <v>14</v>
      </c>
      <c r="E293">
        <v>22</v>
      </c>
      <c r="F293" s="11">
        <v>45839</v>
      </c>
      <c r="G293" t="s">
        <v>2178</v>
      </c>
      <c r="H293" t="s">
        <v>7056</v>
      </c>
      <c r="I293" t="s">
        <v>7057</v>
      </c>
      <c r="J293" t="s">
        <v>7058</v>
      </c>
      <c r="K293" t="s">
        <v>236</v>
      </c>
      <c r="L293" t="s">
        <v>236</v>
      </c>
      <c r="M293" t="s">
        <v>7119</v>
      </c>
      <c r="N293" t="s">
        <v>230</v>
      </c>
      <c r="O293" t="s">
        <v>181</v>
      </c>
      <c r="P293" t="s">
        <v>7059</v>
      </c>
      <c r="Q293" t="s">
        <v>7307</v>
      </c>
      <c r="R293">
        <v>1</v>
      </c>
      <c r="S293" s="11">
        <v>45839.553472222222</v>
      </c>
      <c r="T293" s="11">
        <v>45839.617766203701</v>
      </c>
      <c r="U293">
        <v>92.583333333333329</v>
      </c>
      <c r="V293">
        <v>0</v>
      </c>
      <c r="W293" s="178">
        <f>IFERROR(IF(AKORD[[#This Row],[CZAS]]=1,VLOOKUP(AKORD[[#This Row],[ZAMOWIENIA_SPEC_ID]]&amp;AKORD[[#This Row],[CZYNNOSCI_OPIS]],#REF!,5,FALSE),AKORD[[#This Row],[CZAS]]),1)</f>
        <v>22</v>
      </c>
      <c r="X293" s="178" t="str">
        <f>AKORD[[#This Row],[ZAMOWIENIA_SPEC_ID]]&amp;" "&amp;MID(AKORD[[#This Row],[NAZWA1_WG]],1,30)</f>
        <v xml:space="preserve">161795 AVANT N                       </v>
      </c>
      <c r="Y293" s="144">
        <f>AKORD[[#This Row],[DATA]]</f>
        <v>45839</v>
      </c>
      <c r="Z293" s="178" t="str">
        <f>LEFT(AKORD[[#This Row],[KOMISJA]],10)</f>
        <v>161794/AVA</v>
      </c>
      <c r="AA293" s="178">
        <f>WEEKNUM(AKORD[[#This Row],[DZIEN]],2)</f>
        <v>27</v>
      </c>
    </row>
    <row r="294" spans="1:27">
      <c r="A294" s="178" t="str">
        <f>VLOOKUP(AKORD[[#This Row],[NAZWISKO]],IMIE[],2,FALSE)</f>
        <v>P03 WIESŁAW KOZUB</v>
      </c>
      <c r="B294">
        <v>161796</v>
      </c>
      <c r="C294">
        <v>30</v>
      </c>
      <c r="D294">
        <v>14</v>
      </c>
      <c r="E294">
        <v>28</v>
      </c>
      <c r="F294" s="11">
        <v>45839</v>
      </c>
      <c r="G294" t="s">
        <v>2178</v>
      </c>
      <c r="H294" t="s">
        <v>7056</v>
      </c>
      <c r="I294" t="s">
        <v>7057</v>
      </c>
      <c r="J294" t="s">
        <v>7058</v>
      </c>
      <c r="K294" t="s">
        <v>232</v>
      </c>
      <c r="L294" t="s">
        <v>232</v>
      </c>
      <c r="M294" t="s">
        <v>7119</v>
      </c>
      <c r="N294" t="s">
        <v>230</v>
      </c>
      <c r="O294" t="s">
        <v>181</v>
      </c>
      <c r="P294" t="s">
        <v>7059</v>
      </c>
      <c r="Q294" t="s">
        <v>7307</v>
      </c>
      <c r="R294">
        <v>1</v>
      </c>
      <c r="S294" s="11">
        <v>45839.553506944445</v>
      </c>
      <c r="T294" s="11">
        <v>45839.617800925924</v>
      </c>
      <c r="U294">
        <v>92.583333333333329</v>
      </c>
      <c r="V294">
        <v>0</v>
      </c>
      <c r="W294" s="178">
        <f>IFERROR(IF(AKORD[[#This Row],[CZAS]]=1,VLOOKUP(AKORD[[#This Row],[ZAMOWIENIA_SPEC_ID]]&amp;AKORD[[#This Row],[CZYNNOSCI_OPIS]],#REF!,5,FALSE),AKORD[[#This Row],[CZAS]]),1)</f>
        <v>28</v>
      </c>
      <c r="X294" s="178" t="str">
        <f>AKORD[[#This Row],[ZAMOWIENIA_SPEC_ID]]&amp;" "&amp;MID(AKORD[[#This Row],[NAZWA1_WG]],1,30)</f>
        <v xml:space="preserve">161796 AVANT 1,5]                    </v>
      </c>
      <c r="Y294" s="144">
        <f>AKORD[[#This Row],[DATA]]</f>
        <v>45839</v>
      </c>
      <c r="Z294" s="178" t="str">
        <f>LEFT(AKORD[[#This Row],[KOMISJA]],10)</f>
        <v>161794/AVA</v>
      </c>
      <c r="AA294" s="178">
        <f>WEEKNUM(AKORD[[#This Row],[DZIEN]],2)</f>
        <v>27</v>
      </c>
    </row>
    <row r="295" spans="1:27">
      <c r="A295" s="178" t="str">
        <f>VLOOKUP(AKORD[[#This Row],[NAZWISKO]],IMIE[],2,FALSE)</f>
        <v>T06 TOMASZ BAŁDYGA</v>
      </c>
      <c r="B295">
        <v>159640</v>
      </c>
      <c r="C295">
        <v>21</v>
      </c>
      <c r="D295">
        <v>3</v>
      </c>
      <c r="E295">
        <v>40</v>
      </c>
      <c r="F295" s="11">
        <v>45839</v>
      </c>
      <c r="G295" t="s">
        <v>2123</v>
      </c>
      <c r="H295" t="s">
        <v>2166</v>
      </c>
      <c r="I295" t="s">
        <v>2167</v>
      </c>
      <c r="J295" t="s">
        <v>2120</v>
      </c>
      <c r="K295" t="s">
        <v>634</v>
      </c>
      <c r="L295" t="s">
        <v>634</v>
      </c>
      <c r="M295" t="s">
        <v>7326</v>
      </c>
      <c r="N295" t="s">
        <v>230</v>
      </c>
      <c r="O295" t="s">
        <v>181</v>
      </c>
      <c r="P295" t="s">
        <v>2121</v>
      </c>
      <c r="Q295" t="s">
        <v>7327</v>
      </c>
      <c r="R295">
        <v>1</v>
      </c>
      <c r="S295" s="11">
        <v>45839.523414351854</v>
      </c>
      <c r="T295" s="11">
        <v>45839.61917824074</v>
      </c>
      <c r="U295">
        <v>137.9</v>
      </c>
      <c r="V295">
        <v>0</v>
      </c>
      <c r="W295" s="178">
        <f>IFERROR(IF(AKORD[[#This Row],[CZAS]]=1,VLOOKUP(AKORD[[#This Row],[ZAMOWIENIA_SPEC_ID]]&amp;AKORD[[#This Row],[CZYNNOSCI_OPIS]],#REF!,5,FALSE),AKORD[[#This Row],[CZAS]]),1)</f>
        <v>40</v>
      </c>
      <c r="X295" s="178" t="str">
        <f>AKORD[[#This Row],[ZAMOWIENIA_SPEC_ID]]&amp;" "&amp;MID(AKORD[[#This Row],[NAZWA1_WG]],1,30)</f>
        <v xml:space="preserve">159640 AVANT 2]                      </v>
      </c>
      <c r="Y295" s="144">
        <f>AKORD[[#This Row],[DATA]]</f>
        <v>45839</v>
      </c>
      <c r="Z295" s="178" t="str">
        <f>LEFT(AKORD[[#This Row],[KOMISJA]],10)</f>
        <v>159638/AVA</v>
      </c>
      <c r="AA295" s="178">
        <f>WEEKNUM(AKORD[[#This Row],[DZIEN]],2)</f>
        <v>27</v>
      </c>
    </row>
    <row r="296" spans="1:27">
      <c r="A296" s="178" t="str">
        <f>VLOOKUP(AKORD[[#This Row],[NAZWISKO]],IMIE[],2,FALSE)</f>
        <v>T06 TOMASZ BAŁDYGA</v>
      </c>
      <c r="B296">
        <v>159640</v>
      </c>
      <c r="C296">
        <v>21</v>
      </c>
      <c r="D296">
        <v>3</v>
      </c>
      <c r="E296">
        <v>2</v>
      </c>
      <c r="F296" s="11">
        <v>45839</v>
      </c>
      <c r="G296" t="s">
        <v>2123</v>
      </c>
      <c r="H296" t="s">
        <v>2166</v>
      </c>
      <c r="I296" t="s">
        <v>2167</v>
      </c>
      <c r="J296" t="s">
        <v>2120</v>
      </c>
      <c r="K296" t="s">
        <v>634</v>
      </c>
      <c r="L296" t="s">
        <v>634</v>
      </c>
      <c r="M296" t="s">
        <v>7326</v>
      </c>
      <c r="N296" t="s">
        <v>230</v>
      </c>
      <c r="O296" t="s">
        <v>7068</v>
      </c>
      <c r="P296" t="s">
        <v>2121</v>
      </c>
      <c r="Q296" t="s">
        <v>7327</v>
      </c>
      <c r="R296">
        <v>1</v>
      </c>
      <c r="S296" s="11">
        <v>45839.523414351854</v>
      </c>
      <c r="T296" s="11">
        <v>45839.61917824074</v>
      </c>
      <c r="U296">
        <v>137.9</v>
      </c>
      <c r="V296">
        <v>0</v>
      </c>
      <c r="W296" s="178">
        <f>IFERROR(IF(AKORD[[#This Row],[CZAS]]=1,VLOOKUP(AKORD[[#This Row],[ZAMOWIENIA_SPEC_ID]]&amp;AKORD[[#This Row],[CZYNNOSCI_OPIS]],#REF!,5,FALSE),AKORD[[#This Row],[CZAS]]),1)</f>
        <v>2</v>
      </c>
      <c r="X296" s="178" t="str">
        <f>AKORD[[#This Row],[ZAMOWIENIA_SPEC_ID]]&amp;" "&amp;MID(AKORD[[#This Row],[NAZWA1_WG]],1,30)</f>
        <v xml:space="preserve">159640 AVANT 2]                      </v>
      </c>
      <c r="Y296" s="144">
        <f>AKORD[[#This Row],[DATA]]</f>
        <v>45839</v>
      </c>
      <c r="Z296" s="178" t="str">
        <f>LEFT(AKORD[[#This Row],[KOMISJA]],10)</f>
        <v>159638/AVA</v>
      </c>
      <c r="AA296" s="178">
        <f>WEEKNUM(AKORD[[#This Row],[DZIEN]],2)</f>
        <v>27</v>
      </c>
    </row>
    <row r="297" spans="1:27">
      <c r="A297" s="178" t="str">
        <f>VLOOKUP(AKORD[[#This Row],[NAZWISKO]],IMIE[],2,FALSE)</f>
        <v>T06 TOMASZ BAŁDYGA</v>
      </c>
      <c r="B297">
        <v>159639</v>
      </c>
      <c r="C297">
        <v>21</v>
      </c>
      <c r="D297">
        <v>3</v>
      </c>
      <c r="E297">
        <v>42</v>
      </c>
      <c r="F297" s="11">
        <v>45839</v>
      </c>
      <c r="G297" t="s">
        <v>2123</v>
      </c>
      <c r="H297" t="s">
        <v>2166</v>
      </c>
      <c r="I297" t="s">
        <v>2167</v>
      </c>
      <c r="J297" t="s">
        <v>2120</v>
      </c>
      <c r="K297" t="s">
        <v>236</v>
      </c>
      <c r="L297" t="s">
        <v>236</v>
      </c>
      <c r="M297" t="s">
        <v>7326</v>
      </c>
      <c r="N297" t="s">
        <v>230</v>
      </c>
      <c r="O297" t="s">
        <v>181</v>
      </c>
      <c r="P297" t="s">
        <v>2121</v>
      </c>
      <c r="Q297" t="s">
        <v>7327</v>
      </c>
      <c r="R297">
        <v>1</v>
      </c>
      <c r="S297" s="11">
        <v>45839.523460648146</v>
      </c>
      <c r="T297" s="11">
        <v>45839.619201388887</v>
      </c>
      <c r="U297">
        <v>137.86666666666667</v>
      </c>
      <c r="V297">
        <v>0</v>
      </c>
      <c r="W297" s="178">
        <f>IFERROR(IF(AKORD[[#This Row],[CZAS]]=1,VLOOKUP(AKORD[[#This Row],[ZAMOWIENIA_SPEC_ID]]&amp;AKORD[[#This Row],[CZYNNOSCI_OPIS]],#REF!,5,FALSE),AKORD[[#This Row],[CZAS]]),1)</f>
        <v>42</v>
      </c>
      <c r="X297" s="178" t="str">
        <f>AKORD[[#This Row],[ZAMOWIENIA_SPEC_ID]]&amp;" "&amp;MID(AKORD[[#This Row],[NAZWA1_WG]],1,30)</f>
        <v xml:space="preserve">159639 AVANT N                       </v>
      </c>
      <c r="Y297" s="144">
        <f>AKORD[[#This Row],[DATA]]</f>
        <v>45839</v>
      </c>
      <c r="Z297" s="178" t="str">
        <f>LEFT(AKORD[[#This Row],[KOMISJA]],10)</f>
        <v>159638/AVA</v>
      </c>
      <c r="AA297" s="178">
        <f>WEEKNUM(AKORD[[#This Row],[DZIEN]],2)</f>
        <v>27</v>
      </c>
    </row>
    <row r="298" spans="1:27">
      <c r="A298" s="178" t="str">
        <f>VLOOKUP(AKORD[[#This Row],[NAZWISKO]],IMIE[],2,FALSE)</f>
        <v>T06 TOMASZ BAŁDYGA</v>
      </c>
      <c r="B298">
        <v>159639</v>
      </c>
      <c r="C298">
        <v>21</v>
      </c>
      <c r="D298">
        <v>3</v>
      </c>
      <c r="E298">
        <v>4</v>
      </c>
      <c r="F298" s="11">
        <v>45839</v>
      </c>
      <c r="G298" t="s">
        <v>2123</v>
      </c>
      <c r="H298" t="s">
        <v>2166</v>
      </c>
      <c r="I298" t="s">
        <v>2167</v>
      </c>
      <c r="J298" t="s">
        <v>2120</v>
      </c>
      <c r="K298" t="s">
        <v>236</v>
      </c>
      <c r="L298" t="s">
        <v>236</v>
      </c>
      <c r="M298" t="s">
        <v>7326</v>
      </c>
      <c r="N298" t="s">
        <v>230</v>
      </c>
      <c r="O298" t="s">
        <v>7069</v>
      </c>
      <c r="P298" t="s">
        <v>2121</v>
      </c>
      <c r="Q298" t="s">
        <v>7327</v>
      </c>
      <c r="R298">
        <v>1</v>
      </c>
      <c r="S298" s="11">
        <v>45839.523460648146</v>
      </c>
      <c r="T298" s="11">
        <v>45839.619201388887</v>
      </c>
      <c r="U298">
        <v>137.86666666666667</v>
      </c>
      <c r="V298">
        <v>0</v>
      </c>
      <c r="W298" s="178">
        <f>IFERROR(IF(AKORD[[#This Row],[CZAS]]=1,VLOOKUP(AKORD[[#This Row],[ZAMOWIENIA_SPEC_ID]]&amp;AKORD[[#This Row],[CZYNNOSCI_OPIS]],#REF!,5,FALSE),AKORD[[#This Row],[CZAS]]),1)</f>
        <v>4</v>
      </c>
      <c r="X298" s="178" t="str">
        <f>AKORD[[#This Row],[ZAMOWIENIA_SPEC_ID]]&amp;" "&amp;MID(AKORD[[#This Row],[NAZWA1_WG]],1,30)</f>
        <v xml:space="preserve">159639 AVANT N                       </v>
      </c>
      <c r="Y298" s="144">
        <f>AKORD[[#This Row],[DATA]]</f>
        <v>45839</v>
      </c>
      <c r="Z298" s="178" t="str">
        <f>LEFT(AKORD[[#This Row],[KOMISJA]],10)</f>
        <v>159638/AVA</v>
      </c>
      <c r="AA298" s="178">
        <f>WEEKNUM(AKORD[[#This Row],[DZIEN]],2)</f>
        <v>27</v>
      </c>
    </row>
    <row r="299" spans="1:27">
      <c r="A299" s="178" t="str">
        <f>VLOOKUP(AKORD[[#This Row],[NAZWISKO]],IMIE[],2,FALSE)</f>
        <v>T06 TOMASZ BAŁDYGA</v>
      </c>
      <c r="B299">
        <v>159638</v>
      </c>
      <c r="C299">
        <v>21</v>
      </c>
      <c r="D299">
        <v>3</v>
      </c>
      <c r="E299">
        <v>40</v>
      </c>
      <c r="F299" s="11">
        <v>45839</v>
      </c>
      <c r="G299" t="s">
        <v>2123</v>
      </c>
      <c r="H299" t="s">
        <v>2166</v>
      </c>
      <c r="I299" t="s">
        <v>2167</v>
      </c>
      <c r="J299" t="s">
        <v>2120</v>
      </c>
      <c r="K299" t="s">
        <v>636</v>
      </c>
      <c r="L299" t="s">
        <v>636</v>
      </c>
      <c r="M299" t="s">
        <v>7326</v>
      </c>
      <c r="N299" t="s">
        <v>230</v>
      </c>
      <c r="O299" t="s">
        <v>181</v>
      </c>
      <c r="P299" t="s">
        <v>2121</v>
      </c>
      <c r="Q299" t="s">
        <v>7327</v>
      </c>
      <c r="R299">
        <v>1</v>
      </c>
      <c r="S299" s="11">
        <v>45839.523495370369</v>
      </c>
      <c r="T299" s="11">
        <v>45839.61922453704</v>
      </c>
      <c r="U299">
        <v>137.85</v>
      </c>
      <c r="V299">
        <v>0</v>
      </c>
      <c r="W299" s="178">
        <f>IFERROR(IF(AKORD[[#This Row],[CZAS]]=1,VLOOKUP(AKORD[[#This Row],[ZAMOWIENIA_SPEC_ID]]&amp;AKORD[[#This Row],[CZYNNOSCI_OPIS]],#REF!,5,FALSE),AKORD[[#This Row],[CZAS]]),1)</f>
        <v>40</v>
      </c>
      <c r="X299" s="178" t="str">
        <f>AKORD[[#This Row],[ZAMOWIENIA_SPEC_ID]]&amp;" "&amp;MID(AKORD[[#This Row],[NAZWA1_WG]],1,30)</f>
        <v xml:space="preserve">159638 AVANT [2                      </v>
      </c>
      <c r="Y299" s="144">
        <f>AKORD[[#This Row],[DATA]]</f>
        <v>45839</v>
      </c>
      <c r="Z299" s="178" t="str">
        <f>LEFT(AKORD[[#This Row],[KOMISJA]],10)</f>
        <v>159638/AVA</v>
      </c>
      <c r="AA299" s="178">
        <f>WEEKNUM(AKORD[[#This Row],[DZIEN]],2)</f>
        <v>27</v>
      </c>
    </row>
    <row r="300" spans="1:27">
      <c r="A300" s="178" t="str">
        <f>VLOOKUP(AKORD[[#This Row],[NAZWISKO]],IMIE[],2,FALSE)</f>
        <v>T06 TOMASZ BAŁDYGA</v>
      </c>
      <c r="B300">
        <v>159638</v>
      </c>
      <c r="C300">
        <v>21</v>
      </c>
      <c r="D300">
        <v>3</v>
      </c>
      <c r="E300">
        <v>2</v>
      </c>
      <c r="F300" s="11">
        <v>45839</v>
      </c>
      <c r="G300" t="s">
        <v>2123</v>
      </c>
      <c r="H300" t="s">
        <v>2166</v>
      </c>
      <c r="I300" t="s">
        <v>2167</v>
      </c>
      <c r="J300" t="s">
        <v>2120</v>
      </c>
      <c r="K300" t="s">
        <v>636</v>
      </c>
      <c r="L300" t="s">
        <v>636</v>
      </c>
      <c r="M300" t="s">
        <v>7326</v>
      </c>
      <c r="N300" t="s">
        <v>230</v>
      </c>
      <c r="O300" t="s">
        <v>7068</v>
      </c>
      <c r="P300" t="s">
        <v>2121</v>
      </c>
      <c r="Q300" t="s">
        <v>7327</v>
      </c>
      <c r="R300">
        <v>1</v>
      </c>
      <c r="S300" s="11">
        <v>45839.523495370369</v>
      </c>
      <c r="T300" s="11">
        <v>45839.61922453704</v>
      </c>
      <c r="U300">
        <v>137.85</v>
      </c>
      <c r="V300">
        <v>0</v>
      </c>
      <c r="W300" s="178">
        <f>IFERROR(IF(AKORD[[#This Row],[CZAS]]=1,VLOOKUP(AKORD[[#This Row],[ZAMOWIENIA_SPEC_ID]]&amp;AKORD[[#This Row],[CZYNNOSCI_OPIS]],#REF!,5,FALSE),AKORD[[#This Row],[CZAS]]),1)</f>
        <v>2</v>
      </c>
      <c r="X300" s="178" t="str">
        <f>AKORD[[#This Row],[ZAMOWIENIA_SPEC_ID]]&amp;" "&amp;MID(AKORD[[#This Row],[NAZWA1_WG]],1,30)</f>
        <v xml:space="preserve">159638 AVANT [2                      </v>
      </c>
      <c r="Y300" s="144">
        <f>AKORD[[#This Row],[DATA]]</f>
        <v>45839</v>
      </c>
      <c r="Z300" s="178" t="str">
        <f>LEFT(AKORD[[#This Row],[KOMISJA]],10)</f>
        <v>159638/AVA</v>
      </c>
      <c r="AA300" s="178">
        <f>WEEKNUM(AKORD[[#This Row],[DZIEN]],2)</f>
        <v>27</v>
      </c>
    </row>
    <row r="301" spans="1:27">
      <c r="A301" s="178" t="str">
        <f>VLOOKUP(AKORD[[#This Row],[NAZWISKO]],IMIE[],2,FALSE)</f>
        <v>T01 ROBERT PERKOWSKI</v>
      </c>
      <c r="B301">
        <v>161136</v>
      </c>
      <c r="C301">
        <v>12</v>
      </c>
      <c r="D301">
        <v>3</v>
      </c>
      <c r="E301">
        <v>63</v>
      </c>
      <c r="F301" s="11">
        <v>45839</v>
      </c>
      <c r="G301" t="s">
        <v>2124</v>
      </c>
      <c r="H301" t="s">
        <v>2166</v>
      </c>
      <c r="I301" t="s">
        <v>2167</v>
      </c>
      <c r="J301" t="s">
        <v>2120</v>
      </c>
      <c r="K301" t="s">
        <v>7320</v>
      </c>
      <c r="L301" t="s">
        <v>7321</v>
      </c>
      <c r="M301" t="s">
        <v>7104</v>
      </c>
      <c r="N301" t="s">
        <v>7125</v>
      </c>
      <c r="O301" t="s">
        <v>7053</v>
      </c>
      <c r="P301" t="s">
        <v>2121</v>
      </c>
      <c r="Q301" t="s">
        <v>7328</v>
      </c>
      <c r="R301">
        <v>1</v>
      </c>
      <c r="S301" s="11">
        <v>45839.577916666669</v>
      </c>
      <c r="T301" s="11">
        <v>45839.621064814812</v>
      </c>
      <c r="U301">
        <v>62.13333333333334</v>
      </c>
      <c r="V301">
        <v>0</v>
      </c>
      <c r="W301" s="178">
        <f>IFERROR(IF(AKORD[[#This Row],[CZAS]]=1,VLOOKUP(AKORD[[#This Row],[ZAMOWIENIA_SPEC_ID]]&amp;AKORD[[#This Row],[CZYNNOSCI_OPIS]],#REF!,5,FALSE),AKORD[[#This Row],[CZAS]]),1)</f>
        <v>63</v>
      </c>
      <c r="X301" s="178" t="str">
        <f>AKORD[[#This Row],[ZAMOWIENIA_SPEC_ID]]&amp;" "&amp;MID(AKORD[[#This Row],[NAZWA1_WG]],1,30)</f>
        <v xml:space="preserve">161136 HUDSON [3]                    </v>
      </c>
      <c r="Y301" s="144">
        <f>AKORD[[#This Row],[DATA]]</f>
        <v>45839</v>
      </c>
      <c r="Z301" s="178" t="str">
        <f>LEFT(AKORD[[#This Row],[KOMISJA]],10)</f>
        <v>161136/HUD</v>
      </c>
      <c r="AA301" s="178">
        <f>WEEKNUM(AKORD[[#This Row],[DZIEN]],2)</f>
        <v>27</v>
      </c>
    </row>
    <row r="302" spans="1:27">
      <c r="A302" s="178" t="str">
        <f>VLOOKUP(AKORD[[#This Row],[NAZWISKO]],IMIE[],2,FALSE)</f>
        <v>T01 ROBERT PERKOWSKI</v>
      </c>
      <c r="B302">
        <v>161137</v>
      </c>
      <c r="C302">
        <v>12</v>
      </c>
      <c r="D302">
        <v>3</v>
      </c>
      <c r="E302">
        <v>20</v>
      </c>
      <c r="F302" s="11">
        <v>45839</v>
      </c>
      <c r="G302" t="s">
        <v>2124</v>
      </c>
      <c r="H302" t="s">
        <v>2166</v>
      </c>
      <c r="I302" t="s">
        <v>2167</v>
      </c>
      <c r="J302" t="s">
        <v>2120</v>
      </c>
      <c r="K302" t="s">
        <v>7329</v>
      </c>
      <c r="L302" t="s">
        <v>7329</v>
      </c>
      <c r="M302" t="s">
        <v>7104</v>
      </c>
      <c r="N302" t="s">
        <v>7125</v>
      </c>
      <c r="O302" t="s">
        <v>7053</v>
      </c>
      <c r="P302" t="s">
        <v>2121</v>
      </c>
      <c r="Q302" t="s">
        <v>7328</v>
      </c>
      <c r="R302">
        <v>1</v>
      </c>
      <c r="S302" s="11">
        <v>45839.577939814815</v>
      </c>
      <c r="T302" s="11">
        <v>45839.621076388888</v>
      </c>
      <c r="U302">
        <v>62.116666666666674</v>
      </c>
      <c r="V302">
        <v>0</v>
      </c>
      <c r="W302" s="178">
        <f>IFERROR(IF(AKORD[[#This Row],[CZAS]]=1,VLOOKUP(AKORD[[#This Row],[ZAMOWIENIA_SPEC_ID]]&amp;AKORD[[#This Row],[CZYNNOSCI_OPIS]],#REF!,5,FALSE),AKORD[[#This Row],[CZAS]]),1)</f>
        <v>20</v>
      </c>
      <c r="X302" s="178" t="str">
        <f>AKORD[[#This Row],[ZAMOWIENIA_SPEC_ID]]&amp;" "&amp;MID(AKORD[[#This Row],[NAZWA1_WG]],1,30)</f>
        <v xml:space="preserve">161137 HUDSON P62x62                 </v>
      </c>
      <c r="Y302" s="144">
        <f>AKORD[[#This Row],[DATA]]</f>
        <v>45839</v>
      </c>
      <c r="Z302" s="178" t="str">
        <f>LEFT(AKORD[[#This Row],[KOMISJA]],10)</f>
        <v>161136/HUD</v>
      </c>
      <c r="AA302" s="178">
        <f>WEEKNUM(AKORD[[#This Row],[DZIEN]],2)</f>
        <v>27</v>
      </c>
    </row>
    <row r="303" spans="1:27">
      <c r="A303" s="178" t="str">
        <f>VLOOKUP(AKORD[[#This Row],[NAZWISKO]],IMIE[],2,FALSE)</f>
        <v>T01 ROBERT PERKOWSKI</v>
      </c>
      <c r="B303">
        <v>161138</v>
      </c>
      <c r="C303">
        <v>12</v>
      </c>
      <c r="D303">
        <v>3</v>
      </c>
      <c r="E303">
        <v>1</v>
      </c>
      <c r="F303" s="11">
        <v>45839</v>
      </c>
      <c r="G303" t="s">
        <v>2124</v>
      </c>
      <c r="H303" t="s">
        <v>2166</v>
      </c>
      <c r="I303" t="s">
        <v>2167</v>
      </c>
      <c r="J303" t="s">
        <v>2120</v>
      </c>
      <c r="K303" t="s">
        <v>7330</v>
      </c>
      <c r="L303" t="s">
        <v>7330</v>
      </c>
      <c r="M303" t="s">
        <v>7104</v>
      </c>
      <c r="N303" t="s">
        <v>7078</v>
      </c>
      <c r="O303" t="s">
        <v>7053</v>
      </c>
      <c r="P303" t="s">
        <v>2121</v>
      </c>
      <c r="Q303" t="s">
        <v>7328</v>
      </c>
      <c r="R303">
        <v>2</v>
      </c>
      <c r="S303" s="11">
        <v>45839.577951388892</v>
      </c>
      <c r="T303" s="11">
        <v>45839.621087962965</v>
      </c>
      <c r="U303">
        <v>62.116666666666674</v>
      </c>
      <c r="V303">
        <v>0</v>
      </c>
      <c r="W303" s="178">
        <f>IFERROR(IF(AKORD[[#This Row],[CZAS]]=1,VLOOKUP(AKORD[[#This Row],[ZAMOWIENIA_SPEC_ID]]&amp;AKORD[[#This Row],[CZYNNOSCI_OPIS]],#REF!,5,FALSE),AKORD[[#This Row],[CZAS]]),1)</f>
        <v>1</v>
      </c>
      <c r="X303" s="178" t="str">
        <f>AKORD[[#This Row],[ZAMOWIENIA_SPEC_ID]]&amp;" "&amp;MID(AKORD[[#This Row],[NAZWA1_WG]],1,30)</f>
        <v xml:space="preserve">161138 STONE PD 527 III 60x35        </v>
      </c>
      <c r="Y303" s="144">
        <f>AKORD[[#This Row],[DATA]]</f>
        <v>45839</v>
      </c>
      <c r="Z303" s="178" t="str">
        <f>LEFT(AKORD[[#This Row],[KOMISJA]],10)</f>
        <v>161136/HUD</v>
      </c>
      <c r="AA303" s="178">
        <f>WEEKNUM(AKORD[[#This Row],[DZIEN]],2)</f>
        <v>27</v>
      </c>
    </row>
    <row r="304" spans="1:27">
      <c r="A304" s="178" t="str">
        <f>VLOOKUP(AKORD[[#This Row],[NAZWISKO]],IMIE[],2,FALSE)</f>
        <v>T01 ROBERT PERKOWSKI</v>
      </c>
      <c r="B304">
        <v>161138</v>
      </c>
      <c r="C304">
        <v>12</v>
      </c>
      <c r="D304">
        <v>3</v>
      </c>
      <c r="E304">
        <v>1</v>
      </c>
      <c r="F304" s="11">
        <v>45839</v>
      </c>
      <c r="G304" t="s">
        <v>2124</v>
      </c>
      <c r="H304" t="s">
        <v>2166</v>
      </c>
      <c r="I304" t="s">
        <v>2167</v>
      </c>
      <c r="J304" t="s">
        <v>2120</v>
      </c>
      <c r="K304" t="s">
        <v>7330</v>
      </c>
      <c r="L304" t="s">
        <v>7330</v>
      </c>
      <c r="M304" t="s">
        <v>7104</v>
      </c>
      <c r="N304" t="s">
        <v>7078</v>
      </c>
      <c r="O304" t="s">
        <v>7053</v>
      </c>
      <c r="P304" t="s">
        <v>2121</v>
      </c>
      <c r="Q304" t="s">
        <v>7328</v>
      </c>
      <c r="R304">
        <v>2</v>
      </c>
      <c r="S304" s="11">
        <v>45839.577951388892</v>
      </c>
      <c r="T304" s="11">
        <v>45839.621087962965</v>
      </c>
      <c r="U304">
        <v>62.116666666666674</v>
      </c>
      <c r="V304">
        <v>0</v>
      </c>
      <c r="W304" s="178">
        <f>IFERROR(IF(AKORD[[#This Row],[CZAS]]=1,VLOOKUP(AKORD[[#This Row],[ZAMOWIENIA_SPEC_ID]]&amp;AKORD[[#This Row],[CZYNNOSCI_OPIS]],#REF!,5,FALSE),AKORD[[#This Row],[CZAS]]),1)</f>
        <v>1</v>
      </c>
      <c r="X304" s="178" t="str">
        <f>AKORD[[#This Row],[ZAMOWIENIA_SPEC_ID]]&amp;" "&amp;MID(AKORD[[#This Row],[NAZWA1_WG]],1,30)</f>
        <v xml:space="preserve">161138 STONE PD 527 III 60x35        </v>
      </c>
      <c r="Y304" s="144">
        <f>AKORD[[#This Row],[DATA]]</f>
        <v>45839</v>
      </c>
      <c r="Z304" s="178" t="str">
        <f>LEFT(AKORD[[#This Row],[KOMISJA]],10)</f>
        <v>161136/HUD</v>
      </c>
      <c r="AA304" s="178">
        <f>WEEKNUM(AKORD[[#This Row],[DZIEN]],2)</f>
        <v>27</v>
      </c>
    </row>
    <row r="305" spans="1:27">
      <c r="A305" s="178" t="str">
        <f>VLOOKUP(AKORD[[#This Row],[NAZWISKO]],IMIE[],2,FALSE)</f>
        <v>P06 VALERY</v>
      </c>
      <c r="B305">
        <v>161613</v>
      </c>
      <c r="C305">
        <v>33</v>
      </c>
      <c r="D305">
        <v>14</v>
      </c>
      <c r="E305">
        <v>43</v>
      </c>
      <c r="F305" s="11">
        <v>45839</v>
      </c>
      <c r="G305" t="s">
        <v>2180</v>
      </c>
      <c r="H305" t="s">
        <v>7056</v>
      </c>
      <c r="I305" t="s">
        <v>7057</v>
      </c>
      <c r="J305" t="s">
        <v>7058</v>
      </c>
      <c r="K305" t="s">
        <v>7331</v>
      </c>
      <c r="L305" t="s">
        <v>7332</v>
      </c>
      <c r="M305" t="s">
        <v>7119</v>
      </c>
      <c r="N305" t="s">
        <v>7333</v>
      </c>
      <c r="O305" t="s">
        <v>181</v>
      </c>
      <c r="P305" t="s">
        <v>7059</v>
      </c>
      <c r="Q305" t="s">
        <v>7334</v>
      </c>
      <c r="R305">
        <v>1</v>
      </c>
      <c r="S305" s="11">
        <v>45839.626192129632</v>
      </c>
      <c r="T305" s="11">
        <v>45839.626215277778</v>
      </c>
      <c r="U305">
        <v>3.3333333333333333E-2</v>
      </c>
      <c r="V305">
        <v>0</v>
      </c>
      <c r="W305" s="178">
        <f>IFERROR(IF(AKORD[[#This Row],[CZAS]]=1,VLOOKUP(AKORD[[#This Row],[ZAMOWIENIA_SPEC_ID]]&amp;AKORD[[#This Row],[CZYNNOSCI_OPIS]],#REF!,5,FALSE),AKORD[[#This Row],[CZAS]]),1)</f>
        <v>43</v>
      </c>
      <c r="X305" s="178" t="str">
        <f>AKORD[[#This Row],[ZAMOWIENIA_SPEC_ID]]&amp;" "&amp;MID(AKORD[[#This Row],[NAZWA1_WG]],1,30)</f>
        <v xml:space="preserve">161613 DIVA A [3]                    </v>
      </c>
      <c r="Y305" s="144">
        <f>AKORD[[#This Row],[DATA]]</f>
        <v>45839</v>
      </c>
      <c r="Z305" s="178" t="str">
        <f>LEFT(AKORD[[#This Row],[KOMISJA]],10)</f>
        <v>161613/DIV</v>
      </c>
      <c r="AA305" s="178">
        <f>WEEKNUM(AKORD[[#This Row],[DZIEN]],2)</f>
        <v>27</v>
      </c>
    </row>
    <row r="306" spans="1:27">
      <c r="A306" s="178" t="str">
        <f>VLOOKUP(AKORD[[#This Row],[NAZWISKO]],IMIE[],2,FALSE)</f>
        <v>P06 VALERY</v>
      </c>
      <c r="B306">
        <v>161614</v>
      </c>
      <c r="C306">
        <v>33</v>
      </c>
      <c r="D306">
        <v>14</v>
      </c>
      <c r="E306">
        <v>43</v>
      </c>
      <c r="F306" s="11">
        <v>45839</v>
      </c>
      <c r="G306" t="s">
        <v>2180</v>
      </c>
      <c r="H306" t="s">
        <v>7056</v>
      </c>
      <c r="I306" t="s">
        <v>7057</v>
      </c>
      <c r="J306" t="s">
        <v>7058</v>
      </c>
      <c r="K306" t="s">
        <v>7331</v>
      </c>
      <c r="L306" t="s">
        <v>7332</v>
      </c>
      <c r="M306" t="s">
        <v>7119</v>
      </c>
      <c r="N306" t="s">
        <v>7333</v>
      </c>
      <c r="O306" t="s">
        <v>181</v>
      </c>
      <c r="P306" t="s">
        <v>7059</v>
      </c>
      <c r="Q306" t="s">
        <v>7334</v>
      </c>
      <c r="R306">
        <v>1</v>
      </c>
      <c r="S306" s="11">
        <v>45839.626226851855</v>
      </c>
      <c r="T306" s="11">
        <v>45839.626238425924</v>
      </c>
      <c r="U306">
        <v>1.6666666666666666E-2</v>
      </c>
      <c r="V306">
        <v>0</v>
      </c>
      <c r="W306" s="178">
        <f>IFERROR(IF(AKORD[[#This Row],[CZAS]]=1,VLOOKUP(AKORD[[#This Row],[ZAMOWIENIA_SPEC_ID]]&amp;AKORD[[#This Row],[CZYNNOSCI_OPIS]],#REF!,5,FALSE),AKORD[[#This Row],[CZAS]]),1)</f>
        <v>43</v>
      </c>
      <c r="X306" s="178" t="str">
        <f>AKORD[[#This Row],[ZAMOWIENIA_SPEC_ID]]&amp;" "&amp;MID(AKORD[[#This Row],[NAZWA1_WG]],1,30)</f>
        <v xml:space="preserve">161614 DIVA A [3]                    </v>
      </c>
      <c r="Y306" s="144">
        <f>AKORD[[#This Row],[DATA]]</f>
        <v>45839</v>
      </c>
      <c r="Z306" s="178" t="str">
        <f>LEFT(AKORD[[#This Row],[KOMISJA]],10)</f>
        <v>161613/DIV</v>
      </c>
      <c r="AA306" s="178">
        <f>WEEKNUM(AKORD[[#This Row],[DZIEN]],2)</f>
        <v>27</v>
      </c>
    </row>
    <row r="307" spans="1:27">
      <c r="A307" s="178" t="str">
        <f>VLOOKUP(AKORD[[#This Row],[NAZWISKO]],IMIE[],2,FALSE)</f>
        <v>P06 VALERY</v>
      </c>
      <c r="B307">
        <v>161619</v>
      </c>
      <c r="C307">
        <v>33</v>
      </c>
      <c r="D307">
        <v>14</v>
      </c>
      <c r="E307">
        <v>45</v>
      </c>
      <c r="F307" s="11">
        <v>45839</v>
      </c>
      <c r="G307" t="s">
        <v>2180</v>
      </c>
      <c r="H307" t="s">
        <v>7056</v>
      </c>
      <c r="I307" t="s">
        <v>7057</v>
      </c>
      <c r="J307" t="s">
        <v>7058</v>
      </c>
      <c r="K307" t="s">
        <v>7335</v>
      </c>
      <c r="L307" t="s">
        <v>7336</v>
      </c>
      <c r="M307" t="s">
        <v>7119</v>
      </c>
      <c r="N307" t="s">
        <v>7333</v>
      </c>
      <c r="O307" t="s">
        <v>181</v>
      </c>
      <c r="P307" t="s">
        <v>7059</v>
      </c>
      <c r="Q307" t="s">
        <v>7337</v>
      </c>
      <c r="R307">
        <v>1</v>
      </c>
      <c r="S307" s="11">
        <v>45839.626296296294</v>
      </c>
      <c r="T307" s="11">
        <v>45839.626319444447</v>
      </c>
      <c r="U307">
        <v>3.3333333333333333E-2</v>
      </c>
      <c r="V307">
        <v>0</v>
      </c>
      <c r="W307" s="178">
        <f>IFERROR(IF(AKORD[[#This Row],[CZAS]]=1,VLOOKUP(AKORD[[#This Row],[ZAMOWIENIA_SPEC_ID]]&amp;AKORD[[#This Row],[CZYNNOSCI_OPIS]],#REF!,5,FALSE),AKORD[[#This Row],[CZAS]]),1)</f>
        <v>45</v>
      </c>
      <c r="X307" s="178" t="str">
        <f>AKORD[[#This Row],[ZAMOWIENIA_SPEC_ID]]&amp;" "&amp;MID(AKORD[[#This Row],[NAZWA1_WG]],1,30)</f>
        <v xml:space="preserve">161619 DIVA A [3,5]                  </v>
      </c>
      <c r="Y307" s="144">
        <f>AKORD[[#This Row],[DATA]]</f>
        <v>45839</v>
      </c>
      <c r="Z307" s="178" t="str">
        <f>LEFT(AKORD[[#This Row],[KOMISJA]],10)</f>
        <v>161619/DIV</v>
      </c>
      <c r="AA307" s="178">
        <f>WEEKNUM(AKORD[[#This Row],[DZIEN]],2)</f>
        <v>27</v>
      </c>
    </row>
    <row r="308" spans="1:27">
      <c r="A308" s="178" t="str">
        <f>VLOOKUP(AKORD[[#This Row],[NAZWISKO]],IMIE[],2,FALSE)</f>
        <v>P06 VALERY</v>
      </c>
      <c r="B308">
        <v>161620</v>
      </c>
      <c r="C308">
        <v>33</v>
      </c>
      <c r="D308">
        <v>14</v>
      </c>
      <c r="E308">
        <v>1</v>
      </c>
      <c r="F308" s="11">
        <v>45839</v>
      </c>
      <c r="G308" t="s">
        <v>2180</v>
      </c>
      <c r="H308" t="s">
        <v>7056</v>
      </c>
      <c r="I308" t="s">
        <v>7057</v>
      </c>
      <c r="J308" t="s">
        <v>7058</v>
      </c>
      <c r="K308" t="s">
        <v>7338</v>
      </c>
      <c r="L308" t="s">
        <v>7338</v>
      </c>
      <c r="M308" t="s">
        <v>7119</v>
      </c>
      <c r="N308" t="s">
        <v>7333</v>
      </c>
      <c r="O308" t="s">
        <v>181</v>
      </c>
      <c r="P308" t="s">
        <v>7059</v>
      </c>
      <c r="Q308" t="s">
        <v>7337</v>
      </c>
      <c r="R308">
        <v>2</v>
      </c>
      <c r="S308" s="11">
        <v>45839.626342592594</v>
      </c>
      <c r="T308" s="11">
        <v>45839.62636574074</v>
      </c>
      <c r="U308">
        <v>3.3333333333333333E-2</v>
      </c>
      <c r="V308">
        <v>0</v>
      </c>
      <c r="W308" s="178">
        <f>IFERROR(IF(AKORD[[#This Row],[CZAS]]=1,VLOOKUP(AKORD[[#This Row],[ZAMOWIENIA_SPEC_ID]]&amp;AKORD[[#This Row],[CZYNNOSCI_OPIS]],#REF!,5,FALSE),AKORD[[#This Row],[CZAS]]),1)</f>
        <v>1</v>
      </c>
      <c r="X308" s="178" t="str">
        <f>AKORD[[#This Row],[ZAMOWIENIA_SPEC_ID]]&amp;" "&amp;MID(AKORD[[#This Row],[NAZWA1_WG]],1,30)</f>
        <v xml:space="preserve">161620 DIVA A Z60/14/05              </v>
      </c>
      <c r="Y308" s="144">
        <f>AKORD[[#This Row],[DATA]]</f>
        <v>45839</v>
      </c>
      <c r="Z308" s="178" t="str">
        <f>LEFT(AKORD[[#This Row],[KOMISJA]],10)</f>
        <v>161619/DIV</v>
      </c>
      <c r="AA308" s="178">
        <f>WEEKNUM(AKORD[[#This Row],[DZIEN]],2)</f>
        <v>27</v>
      </c>
    </row>
    <row r="309" spans="1:27">
      <c r="A309" s="178" t="str">
        <f>VLOOKUP(AKORD[[#This Row],[NAZWISKO]],IMIE[],2,FALSE)</f>
        <v>P06 VALERY</v>
      </c>
      <c r="B309">
        <v>161620</v>
      </c>
      <c r="C309">
        <v>33</v>
      </c>
      <c r="D309">
        <v>14</v>
      </c>
      <c r="E309">
        <v>1</v>
      </c>
      <c r="F309" s="11">
        <v>45839</v>
      </c>
      <c r="G309" t="s">
        <v>2180</v>
      </c>
      <c r="H309" t="s">
        <v>7056</v>
      </c>
      <c r="I309" t="s">
        <v>7057</v>
      </c>
      <c r="J309" t="s">
        <v>7058</v>
      </c>
      <c r="K309" t="s">
        <v>7338</v>
      </c>
      <c r="L309" t="s">
        <v>7338</v>
      </c>
      <c r="M309" t="s">
        <v>7119</v>
      </c>
      <c r="N309" t="s">
        <v>7333</v>
      </c>
      <c r="O309" t="s">
        <v>181</v>
      </c>
      <c r="P309" t="s">
        <v>7059</v>
      </c>
      <c r="Q309" t="s">
        <v>7337</v>
      </c>
      <c r="R309">
        <v>2</v>
      </c>
      <c r="S309" s="11">
        <v>45839.626342592594</v>
      </c>
      <c r="T309" s="11">
        <v>45839.62636574074</v>
      </c>
      <c r="U309">
        <v>3.3333333333333333E-2</v>
      </c>
      <c r="V309">
        <v>0</v>
      </c>
      <c r="W309" s="178">
        <f>IFERROR(IF(AKORD[[#This Row],[CZAS]]=1,VLOOKUP(AKORD[[#This Row],[ZAMOWIENIA_SPEC_ID]]&amp;AKORD[[#This Row],[CZYNNOSCI_OPIS]],#REF!,5,FALSE),AKORD[[#This Row],[CZAS]]),1)</f>
        <v>1</v>
      </c>
      <c r="X309" s="178" t="str">
        <f>AKORD[[#This Row],[ZAMOWIENIA_SPEC_ID]]&amp;" "&amp;MID(AKORD[[#This Row],[NAZWA1_WG]],1,30)</f>
        <v xml:space="preserve">161620 DIVA A Z60/14/05              </v>
      </c>
      <c r="Y309" s="144">
        <f>AKORD[[#This Row],[DATA]]</f>
        <v>45839</v>
      </c>
      <c r="Z309" s="178" t="str">
        <f>LEFT(AKORD[[#This Row],[KOMISJA]],10)</f>
        <v>161619/DIV</v>
      </c>
      <c r="AA309" s="178">
        <f>WEEKNUM(AKORD[[#This Row],[DZIEN]],2)</f>
        <v>27</v>
      </c>
    </row>
    <row r="310" spans="1:27">
      <c r="A310" s="178" t="str">
        <f>VLOOKUP(AKORD[[#This Row],[NAZWISKO]],IMIE[],2,FALSE)</f>
        <v>P06 VALERY</v>
      </c>
      <c r="B310">
        <v>161709</v>
      </c>
      <c r="C310">
        <v>33</v>
      </c>
      <c r="D310">
        <v>14</v>
      </c>
      <c r="E310">
        <v>46</v>
      </c>
      <c r="F310" s="11">
        <v>45839</v>
      </c>
      <c r="G310" t="s">
        <v>2180</v>
      </c>
      <c r="H310" t="s">
        <v>7056</v>
      </c>
      <c r="I310" t="s">
        <v>7057</v>
      </c>
      <c r="J310" t="s">
        <v>7058</v>
      </c>
      <c r="K310" t="s">
        <v>7339</v>
      </c>
      <c r="L310" t="s">
        <v>7340</v>
      </c>
      <c r="M310" t="s">
        <v>7119</v>
      </c>
      <c r="N310" t="s">
        <v>7333</v>
      </c>
      <c r="O310" t="s">
        <v>181</v>
      </c>
      <c r="P310" t="s">
        <v>7059</v>
      </c>
      <c r="Q310" t="s">
        <v>7341</v>
      </c>
      <c r="R310">
        <v>1</v>
      </c>
      <c r="S310" s="11">
        <v>45839.626446759263</v>
      </c>
      <c r="T310" s="11">
        <v>45839.626469907409</v>
      </c>
      <c r="U310">
        <v>3.3333333333333333E-2</v>
      </c>
      <c r="V310">
        <v>0</v>
      </c>
      <c r="W310" s="178">
        <f>IFERROR(IF(AKORD[[#This Row],[CZAS]]=1,VLOOKUP(AKORD[[#This Row],[ZAMOWIENIA_SPEC_ID]]&amp;AKORD[[#This Row],[CZYNNOSCI_OPIS]],#REF!,5,FALSE),AKORD[[#This Row],[CZAS]]),1)</f>
        <v>46</v>
      </c>
      <c r="X310" s="178" t="str">
        <f>AKORD[[#This Row],[ZAMOWIENIA_SPEC_ID]]&amp;" "&amp;MID(AKORD[[#This Row],[NAZWA1_WG]],1,30)</f>
        <v xml:space="preserve">161709 DIVA A [4]                    </v>
      </c>
      <c r="Y310" s="144">
        <f>AKORD[[#This Row],[DATA]]</f>
        <v>45839</v>
      </c>
      <c r="Z310" s="178" t="str">
        <f>LEFT(AKORD[[#This Row],[KOMISJA]],10)</f>
        <v>161709/DIV</v>
      </c>
      <c r="AA310" s="178">
        <f>WEEKNUM(AKORD[[#This Row],[DZIEN]],2)</f>
        <v>27</v>
      </c>
    </row>
    <row r="311" spans="1:27">
      <c r="A311" s="178" t="str">
        <f>VLOOKUP(AKORD[[#This Row],[NAZWISKO]],IMIE[],2,FALSE)</f>
        <v>T04 DOMINIK FASZCZA</v>
      </c>
      <c r="B311">
        <v>160774</v>
      </c>
      <c r="C311">
        <v>16</v>
      </c>
      <c r="D311">
        <v>3</v>
      </c>
      <c r="E311">
        <v>92</v>
      </c>
      <c r="F311" s="11">
        <v>45839</v>
      </c>
      <c r="G311" t="s">
        <v>2122</v>
      </c>
      <c r="H311" t="s">
        <v>2166</v>
      </c>
      <c r="I311" t="s">
        <v>2167</v>
      </c>
      <c r="J311" t="s">
        <v>2120</v>
      </c>
      <c r="K311" t="s">
        <v>7342</v>
      </c>
      <c r="L311" t="s">
        <v>7342</v>
      </c>
      <c r="M311" t="s">
        <v>7070</v>
      </c>
      <c r="N311" t="s">
        <v>7087</v>
      </c>
      <c r="O311" t="s">
        <v>7053</v>
      </c>
      <c r="P311" t="s">
        <v>2121</v>
      </c>
      <c r="Q311" t="s">
        <v>7343</v>
      </c>
      <c r="R311">
        <v>1</v>
      </c>
      <c r="S311" s="11">
        <v>45839.531990740739</v>
      </c>
      <c r="T311" s="11">
        <v>45839.62972222222</v>
      </c>
      <c r="U311">
        <v>140.73333333333332</v>
      </c>
      <c r="V311">
        <v>0</v>
      </c>
      <c r="W311" s="178">
        <f>IFERROR(IF(AKORD[[#This Row],[CZAS]]=1,VLOOKUP(AKORD[[#This Row],[ZAMOWIENIA_SPEC_ID]]&amp;AKORD[[#This Row],[CZYNNOSCI_OPIS]],#REF!,5,FALSE),AKORD[[#This Row],[CZAS]]),1)</f>
        <v>92</v>
      </c>
      <c r="X311" s="178" t="str">
        <f>AKORD[[#This Row],[ZAMOWIENIA_SPEC_ID]]&amp;" "&amp;MID(AKORD[[#This Row],[NAZWA1_WG]],1,30)</f>
        <v xml:space="preserve">160774 WILLOW 3z]                    </v>
      </c>
      <c r="Y311" s="144">
        <f>AKORD[[#This Row],[DATA]]</f>
        <v>45839</v>
      </c>
      <c r="Z311" s="178" t="str">
        <f>LEFT(AKORD[[#This Row],[KOMISJA]],10)</f>
        <v>160773/WIL</v>
      </c>
      <c r="AA311" s="178">
        <f>WEEKNUM(AKORD[[#This Row],[DZIEN]],2)</f>
        <v>27</v>
      </c>
    </row>
    <row r="312" spans="1:27">
      <c r="A312" s="178" t="str">
        <f>VLOOKUP(AKORD[[#This Row],[NAZWISKO]],IMIE[],2,FALSE)</f>
        <v>T04 DOMINIK FASZCZA</v>
      </c>
      <c r="B312">
        <v>160773</v>
      </c>
      <c r="C312">
        <v>16</v>
      </c>
      <c r="D312">
        <v>3</v>
      </c>
      <c r="E312">
        <v>67</v>
      </c>
      <c r="F312" s="11">
        <v>45839</v>
      </c>
      <c r="G312" t="s">
        <v>2122</v>
      </c>
      <c r="H312" t="s">
        <v>2166</v>
      </c>
      <c r="I312" t="s">
        <v>2167</v>
      </c>
      <c r="J312" t="s">
        <v>2120</v>
      </c>
      <c r="K312" t="s">
        <v>7344</v>
      </c>
      <c r="L312" t="s">
        <v>7344</v>
      </c>
      <c r="M312" t="s">
        <v>7070</v>
      </c>
      <c r="N312" t="s">
        <v>7087</v>
      </c>
      <c r="O312" t="s">
        <v>7053</v>
      </c>
      <c r="P312" t="s">
        <v>2121</v>
      </c>
      <c r="Q312" t="s">
        <v>7343</v>
      </c>
      <c r="R312">
        <v>1</v>
      </c>
      <c r="S312" s="11">
        <v>45839.532013888886</v>
      </c>
      <c r="T312" s="11">
        <v>45839.629756944443</v>
      </c>
      <c r="U312">
        <v>140.75</v>
      </c>
      <c r="V312">
        <v>0</v>
      </c>
      <c r="W312" s="178">
        <f>IFERROR(IF(AKORD[[#This Row],[CZAS]]=1,VLOOKUP(AKORD[[#This Row],[ZAMOWIENIA_SPEC_ID]]&amp;AKORD[[#This Row],[CZYNNOSCI_OPIS]],#REF!,5,FALSE),AKORD[[#This Row],[CZAS]]),1)</f>
        <v>67</v>
      </c>
      <c r="X312" s="178" t="str">
        <f>AKORD[[#This Row],[ZAMOWIENIA_SPEC_ID]]&amp;" "&amp;MID(AKORD[[#This Row],[NAZWA1_WG]],1,30)</f>
        <v xml:space="preserve">160773 WILLOW [1z                    </v>
      </c>
      <c r="Y312" s="144">
        <f>AKORD[[#This Row],[DATA]]</f>
        <v>45839</v>
      </c>
      <c r="Z312" s="178" t="str">
        <f>LEFT(AKORD[[#This Row],[KOMISJA]],10)</f>
        <v>160773/WIL</v>
      </c>
      <c r="AA312" s="178">
        <f>WEEKNUM(AKORD[[#This Row],[DZIEN]],2)</f>
        <v>27</v>
      </c>
    </row>
    <row r="313" spans="1:27">
      <c r="A313" s="178" t="str">
        <f>VLOOKUP(AKORD[[#This Row],[NAZWISKO]],IMIE[],2,FALSE)</f>
        <v>P05 TOMASZ KIEŁKUCKI</v>
      </c>
      <c r="B313">
        <v>161574</v>
      </c>
      <c r="C313">
        <v>32</v>
      </c>
      <c r="D313">
        <v>14</v>
      </c>
      <c r="E313">
        <v>32</v>
      </c>
      <c r="F313" s="11">
        <v>45839</v>
      </c>
      <c r="G313" t="s">
        <v>2181</v>
      </c>
      <c r="H313" t="s">
        <v>7056</v>
      </c>
      <c r="I313" t="s">
        <v>7057</v>
      </c>
      <c r="J313" t="s">
        <v>7058</v>
      </c>
      <c r="K313" t="s">
        <v>7195</v>
      </c>
      <c r="L313" t="s">
        <v>7195</v>
      </c>
      <c r="M313" t="s">
        <v>7116</v>
      </c>
      <c r="N313" t="s">
        <v>7103</v>
      </c>
      <c r="O313" t="s">
        <v>181</v>
      </c>
      <c r="P313" t="s">
        <v>7059</v>
      </c>
      <c r="Q313" t="s">
        <v>7345</v>
      </c>
      <c r="R313">
        <v>10</v>
      </c>
      <c r="S313" s="11">
        <v>45839.635196759256</v>
      </c>
      <c r="T313" s="11">
        <v>45839.635474537034</v>
      </c>
      <c r="U313">
        <v>0.4</v>
      </c>
      <c r="V313">
        <v>0</v>
      </c>
      <c r="W313" s="178">
        <f>IFERROR(IF(AKORD[[#This Row],[CZAS]]=1,VLOOKUP(AKORD[[#This Row],[ZAMOWIENIA_SPEC_ID]]&amp;AKORD[[#This Row],[CZYNNOSCI_OPIS]],#REF!,5,FALSE),AKORD[[#This Row],[CZAS]]),1)</f>
        <v>32</v>
      </c>
      <c r="X313" s="178" t="str">
        <f>AKORD[[#This Row],[ZAMOWIENIA_SPEC_ID]]&amp;" "&amp;MID(AKORD[[#This Row],[NAZWA1_WG]],1,30)</f>
        <v xml:space="preserve">161574 COCO [1o] - STELAŻ NA BIAŁO   </v>
      </c>
      <c r="Y313" s="144">
        <f>AKORD[[#This Row],[DATA]]</f>
        <v>45839</v>
      </c>
      <c r="Z313" s="178" t="str">
        <f>LEFT(AKORD[[#This Row],[KOMISJA]],10)</f>
        <v>161574/COC</v>
      </c>
      <c r="AA313" s="178">
        <f>WEEKNUM(AKORD[[#This Row],[DZIEN]],2)</f>
        <v>27</v>
      </c>
    </row>
    <row r="314" spans="1:27">
      <c r="A314" s="178" t="str">
        <f>VLOOKUP(AKORD[[#This Row],[NAZWISKO]],IMIE[],2,FALSE)</f>
        <v>P05 TOMASZ KIEŁKUCKI</v>
      </c>
      <c r="B314">
        <v>161574</v>
      </c>
      <c r="C314">
        <v>32</v>
      </c>
      <c r="D314">
        <v>14</v>
      </c>
      <c r="E314">
        <v>32</v>
      </c>
      <c r="F314" s="11">
        <v>45839</v>
      </c>
      <c r="G314" t="s">
        <v>2181</v>
      </c>
      <c r="H314" t="s">
        <v>7056</v>
      </c>
      <c r="I314" t="s">
        <v>7057</v>
      </c>
      <c r="J314" t="s">
        <v>7058</v>
      </c>
      <c r="K314" t="s">
        <v>7195</v>
      </c>
      <c r="L314" t="s">
        <v>7195</v>
      </c>
      <c r="M314" t="s">
        <v>7116</v>
      </c>
      <c r="N314" t="s">
        <v>7103</v>
      </c>
      <c r="O314" t="s">
        <v>181</v>
      </c>
      <c r="P314" t="s">
        <v>7059</v>
      </c>
      <c r="Q314" t="s">
        <v>7345</v>
      </c>
      <c r="R314">
        <v>10</v>
      </c>
      <c r="S314" s="11">
        <v>45839.635196759256</v>
      </c>
      <c r="T314" s="11">
        <v>45839.635474537034</v>
      </c>
      <c r="U314">
        <v>0.4</v>
      </c>
      <c r="V314">
        <v>0</v>
      </c>
      <c r="W314" s="178">
        <f>IFERROR(IF(AKORD[[#This Row],[CZAS]]=1,VLOOKUP(AKORD[[#This Row],[ZAMOWIENIA_SPEC_ID]]&amp;AKORD[[#This Row],[CZYNNOSCI_OPIS]],#REF!,5,FALSE),AKORD[[#This Row],[CZAS]]),1)</f>
        <v>32</v>
      </c>
      <c r="X314" s="178" t="str">
        <f>AKORD[[#This Row],[ZAMOWIENIA_SPEC_ID]]&amp;" "&amp;MID(AKORD[[#This Row],[NAZWA1_WG]],1,30)</f>
        <v xml:space="preserve">161574 COCO [1o] - STELAŻ NA BIAŁO   </v>
      </c>
      <c r="Y314" s="144">
        <f>AKORD[[#This Row],[DATA]]</f>
        <v>45839</v>
      </c>
      <c r="Z314" s="178" t="str">
        <f>LEFT(AKORD[[#This Row],[KOMISJA]],10)</f>
        <v>161574/COC</v>
      </c>
      <c r="AA314" s="178">
        <f>WEEKNUM(AKORD[[#This Row],[DZIEN]],2)</f>
        <v>27</v>
      </c>
    </row>
    <row r="315" spans="1:27">
      <c r="A315" s="178" t="str">
        <f>VLOOKUP(AKORD[[#This Row],[NAZWISKO]],IMIE[],2,FALSE)</f>
        <v>P05 TOMASZ KIEŁKUCKI</v>
      </c>
      <c r="B315">
        <v>161574</v>
      </c>
      <c r="C315">
        <v>32</v>
      </c>
      <c r="D315">
        <v>14</v>
      </c>
      <c r="E315">
        <v>32</v>
      </c>
      <c r="F315" s="11">
        <v>45839</v>
      </c>
      <c r="G315" t="s">
        <v>2181</v>
      </c>
      <c r="H315" t="s">
        <v>7056</v>
      </c>
      <c r="I315" t="s">
        <v>7057</v>
      </c>
      <c r="J315" t="s">
        <v>7058</v>
      </c>
      <c r="K315" t="s">
        <v>7195</v>
      </c>
      <c r="L315" t="s">
        <v>7195</v>
      </c>
      <c r="M315" t="s">
        <v>7116</v>
      </c>
      <c r="N315" t="s">
        <v>7103</v>
      </c>
      <c r="O315" t="s">
        <v>181</v>
      </c>
      <c r="P315" t="s">
        <v>7059</v>
      </c>
      <c r="Q315" t="s">
        <v>7345</v>
      </c>
      <c r="R315">
        <v>10</v>
      </c>
      <c r="S315" s="11">
        <v>45839.635196759256</v>
      </c>
      <c r="T315" s="11">
        <v>45839.635474537034</v>
      </c>
      <c r="U315">
        <v>0.4</v>
      </c>
      <c r="V315">
        <v>0</v>
      </c>
      <c r="W315" s="178">
        <f>IFERROR(IF(AKORD[[#This Row],[CZAS]]=1,VLOOKUP(AKORD[[#This Row],[ZAMOWIENIA_SPEC_ID]]&amp;AKORD[[#This Row],[CZYNNOSCI_OPIS]],#REF!,5,FALSE),AKORD[[#This Row],[CZAS]]),1)</f>
        <v>32</v>
      </c>
      <c r="X315" s="178" t="str">
        <f>AKORD[[#This Row],[ZAMOWIENIA_SPEC_ID]]&amp;" "&amp;MID(AKORD[[#This Row],[NAZWA1_WG]],1,30)</f>
        <v xml:space="preserve">161574 COCO [1o] - STELAŻ NA BIAŁO   </v>
      </c>
      <c r="Y315" s="144">
        <f>AKORD[[#This Row],[DATA]]</f>
        <v>45839</v>
      </c>
      <c r="Z315" s="178" t="str">
        <f>LEFT(AKORD[[#This Row],[KOMISJA]],10)</f>
        <v>161574/COC</v>
      </c>
      <c r="AA315" s="178">
        <f>WEEKNUM(AKORD[[#This Row],[DZIEN]],2)</f>
        <v>27</v>
      </c>
    </row>
    <row r="316" spans="1:27">
      <c r="A316" s="178" t="str">
        <f>VLOOKUP(AKORD[[#This Row],[NAZWISKO]],IMIE[],2,FALSE)</f>
        <v>P05 TOMASZ KIEŁKUCKI</v>
      </c>
      <c r="B316">
        <v>161574</v>
      </c>
      <c r="C316">
        <v>32</v>
      </c>
      <c r="D316">
        <v>14</v>
      </c>
      <c r="E316">
        <v>32</v>
      </c>
      <c r="F316" s="11">
        <v>45839</v>
      </c>
      <c r="G316" t="s">
        <v>2181</v>
      </c>
      <c r="H316" t="s">
        <v>7056</v>
      </c>
      <c r="I316" t="s">
        <v>7057</v>
      </c>
      <c r="J316" t="s">
        <v>7058</v>
      </c>
      <c r="K316" t="s">
        <v>7195</v>
      </c>
      <c r="L316" t="s">
        <v>7195</v>
      </c>
      <c r="M316" t="s">
        <v>7116</v>
      </c>
      <c r="N316" t="s">
        <v>7103</v>
      </c>
      <c r="O316" t="s">
        <v>181</v>
      </c>
      <c r="P316" t="s">
        <v>7059</v>
      </c>
      <c r="Q316" t="s">
        <v>7345</v>
      </c>
      <c r="R316">
        <v>10</v>
      </c>
      <c r="S316" s="11">
        <v>45839.635196759256</v>
      </c>
      <c r="T316" s="11">
        <v>45839.635474537034</v>
      </c>
      <c r="U316">
        <v>0.4</v>
      </c>
      <c r="V316">
        <v>0</v>
      </c>
      <c r="W316" s="178">
        <f>IFERROR(IF(AKORD[[#This Row],[CZAS]]=1,VLOOKUP(AKORD[[#This Row],[ZAMOWIENIA_SPEC_ID]]&amp;AKORD[[#This Row],[CZYNNOSCI_OPIS]],#REF!,5,FALSE),AKORD[[#This Row],[CZAS]]),1)</f>
        <v>32</v>
      </c>
      <c r="X316" s="178" t="str">
        <f>AKORD[[#This Row],[ZAMOWIENIA_SPEC_ID]]&amp;" "&amp;MID(AKORD[[#This Row],[NAZWA1_WG]],1,30)</f>
        <v xml:space="preserve">161574 COCO [1o] - STELAŻ NA BIAŁO   </v>
      </c>
      <c r="Y316" s="144">
        <f>AKORD[[#This Row],[DATA]]</f>
        <v>45839</v>
      </c>
      <c r="Z316" s="178" t="str">
        <f>LEFT(AKORD[[#This Row],[KOMISJA]],10)</f>
        <v>161574/COC</v>
      </c>
      <c r="AA316" s="178">
        <f>WEEKNUM(AKORD[[#This Row],[DZIEN]],2)</f>
        <v>27</v>
      </c>
    </row>
    <row r="317" spans="1:27">
      <c r="A317" s="178" t="str">
        <f>VLOOKUP(AKORD[[#This Row],[NAZWISKO]],IMIE[],2,FALSE)</f>
        <v>P05 TOMASZ KIEŁKUCKI</v>
      </c>
      <c r="B317">
        <v>161574</v>
      </c>
      <c r="C317">
        <v>32</v>
      </c>
      <c r="D317">
        <v>14</v>
      </c>
      <c r="E317">
        <v>32</v>
      </c>
      <c r="F317" s="11">
        <v>45839</v>
      </c>
      <c r="G317" t="s">
        <v>2181</v>
      </c>
      <c r="H317" t="s">
        <v>7056</v>
      </c>
      <c r="I317" t="s">
        <v>7057</v>
      </c>
      <c r="J317" t="s">
        <v>7058</v>
      </c>
      <c r="K317" t="s">
        <v>7195</v>
      </c>
      <c r="L317" t="s">
        <v>7195</v>
      </c>
      <c r="M317" t="s">
        <v>7116</v>
      </c>
      <c r="N317" t="s">
        <v>7103</v>
      </c>
      <c r="O317" t="s">
        <v>181</v>
      </c>
      <c r="P317" t="s">
        <v>7059</v>
      </c>
      <c r="Q317" t="s">
        <v>7345</v>
      </c>
      <c r="R317">
        <v>10</v>
      </c>
      <c r="S317" s="11">
        <v>45839.635196759256</v>
      </c>
      <c r="T317" s="11">
        <v>45839.635474537034</v>
      </c>
      <c r="U317">
        <v>0.4</v>
      </c>
      <c r="V317">
        <v>0</v>
      </c>
      <c r="W317" s="178">
        <f>IFERROR(IF(AKORD[[#This Row],[CZAS]]=1,VLOOKUP(AKORD[[#This Row],[ZAMOWIENIA_SPEC_ID]]&amp;AKORD[[#This Row],[CZYNNOSCI_OPIS]],#REF!,5,FALSE),AKORD[[#This Row],[CZAS]]),1)</f>
        <v>32</v>
      </c>
      <c r="X317" s="178" t="str">
        <f>AKORD[[#This Row],[ZAMOWIENIA_SPEC_ID]]&amp;" "&amp;MID(AKORD[[#This Row],[NAZWA1_WG]],1,30)</f>
        <v xml:space="preserve">161574 COCO [1o] - STELAŻ NA BIAŁO   </v>
      </c>
      <c r="Y317" s="144">
        <f>AKORD[[#This Row],[DATA]]</f>
        <v>45839</v>
      </c>
      <c r="Z317" s="178" t="str">
        <f>LEFT(AKORD[[#This Row],[KOMISJA]],10)</f>
        <v>161574/COC</v>
      </c>
      <c r="AA317" s="178">
        <f>WEEKNUM(AKORD[[#This Row],[DZIEN]],2)</f>
        <v>27</v>
      </c>
    </row>
    <row r="318" spans="1:27">
      <c r="A318" s="178" t="str">
        <f>VLOOKUP(AKORD[[#This Row],[NAZWISKO]],IMIE[],2,FALSE)</f>
        <v>P05 TOMASZ KIEŁKUCKI</v>
      </c>
      <c r="B318">
        <v>161574</v>
      </c>
      <c r="C318">
        <v>32</v>
      </c>
      <c r="D318">
        <v>14</v>
      </c>
      <c r="E318">
        <v>32</v>
      </c>
      <c r="F318" s="11">
        <v>45839</v>
      </c>
      <c r="G318" t="s">
        <v>2181</v>
      </c>
      <c r="H318" t="s">
        <v>7056</v>
      </c>
      <c r="I318" t="s">
        <v>7057</v>
      </c>
      <c r="J318" t="s">
        <v>7058</v>
      </c>
      <c r="K318" t="s">
        <v>7195</v>
      </c>
      <c r="L318" t="s">
        <v>7195</v>
      </c>
      <c r="M318" t="s">
        <v>7116</v>
      </c>
      <c r="N318" t="s">
        <v>7103</v>
      </c>
      <c r="O318" t="s">
        <v>181</v>
      </c>
      <c r="P318" t="s">
        <v>7059</v>
      </c>
      <c r="Q318" t="s">
        <v>7345</v>
      </c>
      <c r="R318">
        <v>10</v>
      </c>
      <c r="S318" s="11">
        <v>45839.635196759256</v>
      </c>
      <c r="T318" s="11">
        <v>45839.635474537034</v>
      </c>
      <c r="U318">
        <v>0.4</v>
      </c>
      <c r="V318">
        <v>0</v>
      </c>
      <c r="W318" s="178">
        <f>IFERROR(IF(AKORD[[#This Row],[CZAS]]=1,VLOOKUP(AKORD[[#This Row],[ZAMOWIENIA_SPEC_ID]]&amp;AKORD[[#This Row],[CZYNNOSCI_OPIS]],#REF!,5,FALSE),AKORD[[#This Row],[CZAS]]),1)</f>
        <v>32</v>
      </c>
      <c r="X318" s="178" t="str">
        <f>AKORD[[#This Row],[ZAMOWIENIA_SPEC_ID]]&amp;" "&amp;MID(AKORD[[#This Row],[NAZWA1_WG]],1,30)</f>
        <v xml:space="preserve">161574 COCO [1o] - STELAŻ NA BIAŁO   </v>
      </c>
      <c r="Y318" s="144">
        <f>AKORD[[#This Row],[DATA]]</f>
        <v>45839</v>
      </c>
      <c r="Z318" s="178" t="str">
        <f>LEFT(AKORD[[#This Row],[KOMISJA]],10)</f>
        <v>161574/COC</v>
      </c>
      <c r="AA318" s="178">
        <f>WEEKNUM(AKORD[[#This Row],[DZIEN]],2)</f>
        <v>27</v>
      </c>
    </row>
    <row r="319" spans="1:27">
      <c r="A319" s="178" t="str">
        <f>VLOOKUP(AKORD[[#This Row],[NAZWISKO]],IMIE[],2,FALSE)</f>
        <v>P05 TOMASZ KIEŁKUCKI</v>
      </c>
      <c r="B319">
        <v>161574</v>
      </c>
      <c r="C319">
        <v>32</v>
      </c>
      <c r="D319">
        <v>14</v>
      </c>
      <c r="E319">
        <v>32</v>
      </c>
      <c r="F319" s="11">
        <v>45839</v>
      </c>
      <c r="G319" t="s">
        <v>2181</v>
      </c>
      <c r="H319" t="s">
        <v>7056</v>
      </c>
      <c r="I319" t="s">
        <v>7057</v>
      </c>
      <c r="J319" t="s">
        <v>7058</v>
      </c>
      <c r="K319" t="s">
        <v>7195</v>
      </c>
      <c r="L319" t="s">
        <v>7195</v>
      </c>
      <c r="M319" t="s">
        <v>7116</v>
      </c>
      <c r="N319" t="s">
        <v>7103</v>
      </c>
      <c r="O319" t="s">
        <v>181</v>
      </c>
      <c r="P319" t="s">
        <v>7059</v>
      </c>
      <c r="Q319" t="s">
        <v>7345</v>
      </c>
      <c r="R319">
        <v>10</v>
      </c>
      <c r="S319" s="11">
        <v>45839.635196759256</v>
      </c>
      <c r="T319" s="11">
        <v>45839.635474537034</v>
      </c>
      <c r="U319">
        <v>0.4</v>
      </c>
      <c r="V319">
        <v>0</v>
      </c>
      <c r="W319" s="178">
        <f>IFERROR(IF(AKORD[[#This Row],[CZAS]]=1,VLOOKUP(AKORD[[#This Row],[ZAMOWIENIA_SPEC_ID]]&amp;AKORD[[#This Row],[CZYNNOSCI_OPIS]],#REF!,5,FALSE),AKORD[[#This Row],[CZAS]]),1)</f>
        <v>32</v>
      </c>
      <c r="X319" s="178" t="str">
        <f>AKORD[[#This Row],[ZAMOWIENIA_SPEC_ID]]&amp;" "&amp;MID(AKORD[[#This Row],[NAZWA1_WG]],1,30)</f>
        <v xml:space="preserve">161574 COCO [1o] - STELAŻ NA BIAŁO   </v>
      </c>
      <c r="Y319" s="144">
        <f>AKORD[[#This Row],[DATA]]</f>
        <v>45839</v>
      </c>
      <c r="Z319" s="178" t="str">
        <f>LEFT(AKORD[[#This Row],[KOMISJA]],10)</f>
        <v>161574/COC</v>
      </c>
      <c r="AA319" s="178">
        <f>WEEKNUM(AKORD[[#This Row],[DZIEN]],2)</f>
        <v>27</v>
      </c>
    </row>
    <row r="320" spans="1:27">
      <c r="A320" s="178" t="str">
        <f>VLOOKUP(AKORD[[#This Row],[NAZWISKO]],IMIE[],2,FALSE)</f>
        <v>P05 TOMASZ KIEŁKUCKI</v>
      </c>
      <c r="B320">
        <v>161574</v>
      </c>
      <c r="C320">
        <v>32</v>
      </c>
      <c r="D320">
        <v>14</v>
      </c>
      <c r="E320">
        <v>32</v>
      </c>
      <c r="F320" s="11">
        <v>45839</v>
      </c>
      <c r="G320" t="s">
        <v>2181</v>
      </c>
      <c r="H320" t="s">
        <v>7056</v>
      </c>
      <c r="I320" t="s">
        <v>7057</v>
      </c>
      <c r="J320" t="s">
        <v>7058</v>
      </c>
      <c r="K320" t="s">
        <v>7195</v>
      </c>
      <c r="L320" t="s">
        <v>7195</v>
      </c>
      <c r="M320" t="s">
        <v>7116</v>
      </c>
      <c r="N320" t="s">
        <v>7103</v>
      </c>
      <c r="O320" t="s">
        <v>181</v>
      </c>
      <c r="P320" t="s">
        <v>7059</v>
      </c>
      <c r="Q320" t="s">
        <v>7345</v>
      </c>
      <c r="R320">
        <v>10</v>
      </c>
      <c r="S320" s="11">
        <v>45839.635196759256</v>
      </c>
      <c r="T320" s="11">
        <v>45839.635474537034</v>
      </c>
      <c r="U320">
        <v>0.4</v>
      </c>
      <c r="V320">
        <v>0</v>
      </c>
      <c r="W320" s="178">
        <f>IFERROR(IF(AKORD[[#This Row],[CZAS]]=1,VLOOKUP(AKORD[[#This Row],[ZAMOWIENIA_SPEC_ID]]&amp;AKORD[[#This Row],[CZYNNOSCI_OPIS]],#REF!,5,FALSE),AKORD[[#This Row],[CZAS]]),1)</f>
        <v>32</v>
      </c>
      <c r="X320" s="178" t="str">
        <f>AKORD[[#This Row],[ZAMOWIENIA_SPEC_ID]]&amp;" "&amp;MID(AKORD[[#This Row],[NAZWA1_WG]],1,30)</f>
        <v xml:space="preserve">161574 COCO [1o] - STELAŻ NA BIAŁO   </v>
      </c>
      <c r="Y320" s="144">
        <f>AKORD[[#This Row],[DATA]]</f>
        <v>45839</v>
      </c>
      <c r="Z320" s="178" t="str">
        <f>LEFT(AKORD[[#This Row],[KOMISJA]],10)</f>
        <v>161574/COC</v>
      </c>
      <c r="AA320" s="178">
        <f>WEEKNUM(AKORD[[#This Row],[DZIEN]],2)</f>
        <v>27</v>
      </c>
    </row>
    <row r="321" spans="1:27">
      <c r="A321" s="178" t="str">
        <f>VLOOKUP(AKORD[[#This Row],[NAZWISKO]],IMIE[],2,FALSE)</f>
        <v>P05 TOMASZ KIEŁKUCKI</v>
      </c>
      <c r="B321">
        <v>161574</v>
      </c>
      <c r="C321">
        <v>32</v>
      </c>
      <c r="D321">
        <v>14</v>
      </c>
      <c r="E321">
        <v>32</v>
      </c>
      <c r="F321" s="11">
        <v>45839</v>
      </c>
      <c r="G321" t="s">
        <v>2181</v>
      </c>
      <c r="H321" t="s">
        <v>7056</v>
      </c>
      <c r="I321" t="s">
        <v>7057</v>
      </c>
      <c r="J321" t="s">
        <v>7058</v>
      </c>
      <c r="K321" t="s">
        <v>7195</v>
      </c>
      <c r="L321" t="s">
        <v>7195</v>
      </c>
      <c r="M321" t="s">
        <v>7116</v>
      </c>
      <c r="N321" t="s">
        <v>7103</v>
      </c>
      <c r="O321" t="s">
        <v>181</v>
      </c>
      <c r="P321" t="s">
        <v>7059</v>
      </c>
      <c r="Q321" t="s">
        <v>7345</v>
      </c>
      <c r="R321">
        <v>10</v>
      </c>
      <c r="S321" s="11">
        <v>45839.635196759256</v>
      </c>
      <c r="T321" s="11">
        <v>45839.635474537034</v>
      </c>
      <c r="U321">
        <v>0.4</v>
      </c>
      <c r="V321">
        <v>0</v>
      </c>
      <c r="W321" s="178">
        <f>IFERROR(IF(AKORD[[#This Row],[CZAS]]=1,VLOOKUP(AKORD[[#This Row],[ZAMOWIENIA_SPEC_ID]]&amp;AKORD[[#This Row],[CZYNNOSCI_OPIS]],#REF!,5,FALSE),AKORD[[#This Row],[CZAS]]),1)</f>
        <v>32</v>
      </c>
      <c r="X321" s="178" t="str">
        <f>AKORD[[#This Row],[ZAMOWIENIA_SPEC_ID]]&amp;" "&amp;MID(AKORD[[#This Row],[NAZWA1_WG]],1,30)</f>
        <v xml:space="preserve">161574 COCO [1o] - STELAŻ NA BIAŁO   </v>
      </c>
      <c r="Y321" s="144">
        <f>AKORD[[#This Row],[DATA]]</f>
        <v>45839</v>
      </c>
      <c r="Z321" s="178" t="str">
        <f>LEFT(AKORD[[#This Row],[KOMISJA]],10)</f>
        <v>161574/COC</v>
      </c>
      <c r="AA321" s="178">
        <f>WEEKNUM(AKORD[[#This Row],[DZIEN]],2)</f>
        <v>27</v>
      </c>
    </row>
    <row r="322" spans="1:27">
      <c r="A322" s="178" t="str">
        <f>VLOOKUP(AKORD[[#This Row],[NAZWISKO]],IMIE[],2,FALSE)</f>
        <v>P05 TOMASZ KIEŁKUCKI</v>
      </c>
      <c r="B322">
        <v>161574</v>
      </c>
      <c r="C322">
        <v>32</v>
      </c>
      <c r="D322">
        <v>14</v>
      </c>
      <c r="E322">
        <v>32</v>
      </c>
      <c r="F322" s="11">
        <v>45839</v>
      </c>
      <c r="G322" t="s">
        <v>2181</v>
      </c>
      <c r="H322" t="s">
        <v>7056</v>
      </c>
      <c r="I322" t="s">
        <v>7057</v>
      </c>
      <c r="J322" t="s">
        <v>7058</v>
      </c>
      <c r="K322" t="s">
        <v>7195</v>
      </c>
      <c r="L322" t="s">
        <v>7195</v>
      </c>
      <c r="M322" t="s">
        <v>7116</v>
      </c>
      <c r="N322" t="s">
        <v>7103</v>
      </c>
      <c r="O322" t="s">
        <v>181</v>
      </c>
      <c r="P322" t="s">
        <v>7059</v>
      </c>
      <c r="Q322" t="s">
        <v>7345</v>
      </c>
      <c r="R322">
        <v>10</v>
      </c>
      <c r="S322" s="11">
        <v>45839.635196759256</v>
      </c>
      <c r="T322" s="11">
        <v>45839.635474537034</v>
      </c>
      <c r="U322">
        <v>0.4</v>
      </c>
      <c r="V322">
        <v>0</v>
      </c>
      <c r="W322" s="178">
        <f>IFERROR(IF(AKORD[[#This Row],[CZAS]]=1,VLOOKUP(AKORD[[#This Row],[ZAMOWIENIA_SPEC_ID]]&amp;AKORD[[#This Row],[CZYNNOSCI_OPIS]],#REF!,5,FALSE),AKORD[[#This Row],[CZAS]]),1)</f>
        <v>32</v>
      </c>
      <c r="X322" s="178" t="str">
        <f>AKORD[[#This Row],[ZAMOWIENIA_SPEC_ID]]&amp;" "&amp;MID(AKORD[[#This Row],[NAZWA1_WG]],1,30)</f>
        <v xml:space="preserve">161574 COCO [1o] - STELAŻ NA BIAŁO   </v>
      </c>
      <c r="Y322" s="144">
        <f>AKORD[[#This Row],[DATA]]</f>
        <v>45839</v>
      </c>
      <c r="Z322" s="178" t="str">
        <f>LEFT(AKORD[[#This Row],[KOMISJA]],10)</f>
        <v>161574/COC</v>
      </c>
      <c r="AA322" s="178">
        <f>WEEKNUM(AKORD[[#This Row],[DZIEN]],2)</f>
        <v>27</v>
      </c>
    </row>
    <row r="323" spans="1:27">
      <c r="A323" s="178" t="str">
        <f>VLOOKUP(AKORD[[#This Row],[NAZWISKO]],IMIE[],2,FALSE)</f>
        <v>P05 TOMASZ KIEŁKUCKI</v>
      </c>
      <c r="B323">
        <v>161575</v>
      </c>
      <c r="C323">
        <v>32</v>
      </c>
      <c r="D323">
        <v>14</v>
      </c>
      <c r="E323">
        <v>32</v>
      </c>
      <c r="F323" s="11">
        <v>45839</v>
      </c>
      <c r="G323" t="s">
        <v>2181</v>
      </c>
      <c r="H323" t="s">
        <v>7056</v>
      </c>
      <c r="I323" t="s">
        <v>7057</v>
      </c>
      <c r="J323" t="s">
        <v>7058</v>
      </c>
      <c r="K323" t="s">
        <v>7195</v>
      </c>
      <c r="L323" t="s">
        <v>7195</v>
      </c>
      <c r="M323" t="s">
        <v>7116</v>
      </c>
      <c r="N323" t="s">
        <v>7103</v>
      </c>
      <c r="O323" t="s">
        <v>181</v>
      </c>
      <c r="P323" t="s">
        <v>7059</v>
      </c>
      <c r="Q323" t="s">
        <v>7346</v>
      </c>
      <c r="R323">
        <v>10</v>
      </c>
      <c r="S323" s="11">
        <v>45840.373530092591</v>
      </c>
      <c r="T323" s="11">
        <v>45840.373865740738</v>
      </c>
      <c r="U323">
        <v>0.48333333333333328</v>
      </c>
      <c r="V323">
        <v>0</v>
      </c>
      <c r="W323" s="178">
        <f>IFERROR(IF(AKORD[[#This Row],[CZAS]]=1,VLOOKUP(AKORD[[#This Row],[ZAMOWIENIA_SPEC_ID]]&amp;AKORD[[#This Row],[CZYNNOSCI_OPIS]],#REF!,5,FALSE),AKORD[[#This Row],[CZAS]]),1)</f>
        <v>32</v>
      </c>
      <c r="X323" s="178" t="str">
        <f>AKORD[[#This Row],[ZAMOWIENIA_SPEC_ID]]&amp;" "&amp;MID(AKORD[[#This Row],[NAZWA1_WG]],1,30)</f>
        <v xml:space="preserve">161575 COCO [1o] - STELAŻ NA BIAŁO   </v>
      </c>
      <c r="Y323" s="144">
        <f>AKORD[[#This Row],[DATA]]</f>
        <v>45839</v>
      </c>
      <c r="Z323" s="178" t="str">
        <f>LEFT(AKORD[[#This Row],[KOMISJA]],10)</f>
        <v>161575/COC</v>
      </c>
      <c r="AA323" s="178">
        <f>WEEKNUM(AKORD[[#This Row],[DZIEN]],2)</f>
        <v>27</v>
      </c>
    </row>
    <row r="324" spans="1:27">
      <c r="A324" s="178" t="str">
        <f>VLOOKUP(AKORD[[#This Row],[NAZWISKO]],IMIE[],2,FALSE)</f>
        <v>P05 TOMASZ KIEŁKUCKI</v>
      </c>
      <c r="B324">
        <v>161575</v>
      </c>
      <c r="C324">
        <v>32</v>
      </c>
      <c r="D324">
        <v>14</v>
      </c>
      <c r="E324">
        <v>32</v>
      </c>
      <c r="F324" s="11">
        <v>45839</v>
      </c>
      <c r="G324" t="s">
        <v>2181</v>
      </c>
      <c r="H324" t="s">
        <v>7056</v>
      </c>
      <c r="I324" t="s">
        <v>7057</v>
      </c>
      <c r="J324" t="s">
        <v>7058</v>
      </c>
      <c r="K324" t="s">
        <v>7195</v>
      </c>
      <c r="L324" t="s">
        <v>7195</v>
      </c>
      <c r="M324" t="s">
        <v>7116</v>
      </c>
      <c r="N324" t="s">
        <v>7103</v>
      </c>
      <c r="O324" t="s">
        <v>181</v>
      </c>
      <c r="P324" t="s">
        <v>7059</v>
      </c>
      <c r="Q324" t="s">
        <v>7346</v>
      </c>
      <c r="R324">
        <v>10</v>
      </c>
      <c r="S324" s="11">
        <v>45840.373530092591</v>
      </c>
      <c r="T324" s="11">
        <v>45840.373865740738</v>
      </c>
      <c r="U324">
        <v>0.48333333333333328</v>
      </c>
      <c r="V324">
        <v>0</v>
      </c>
      <c r="W324" s="178">
        <f>IFERROR(IF(AKORD[[#This Row],[CZAS]]=1,VLOOKUP(AKORD[[#This Row],[ZAMOWIENIA_SPEC_ID]]&amp;AKORD[[#This Row],[CZYNNOSCI_OPIS]],#REF!,5,FALSE),AKORD[[#This Row],[CZAS]]),1)</f>
        <v>32</v>
      </c>
      <c r="X324" s="178" t="str">
        <f>AKORD[[#This Row],[ZAMOWIENIA_SPEC_ID]]&amp;" "&amp;MID(AKORD[[#This Row],[NAZWA1_WG]],1,30)</f>
        <v xml:space="preserve">161575 COCO [1o] - STELAŻ NA BIAŁO   </v>
      </c>
      <c r="Y324" s="144">
        <f>AKORD[[#This Row],[DATA]]</f>
        <v>45839</v>
      </c>
      <c r="Z324" s="178" t="str">
        <f>LEFT(AKORD[[#This Row],[KOMISJA]],10)</f>
        <v>161575/COC</v>
      </c>
      <c r="AA324" s="178">
        <f>WEEKNUM(AKORD[[#This Row],[DZIEN]],2)</f>
        <v>27</v>
      </c>
    </row>
    <row r="325" spans="1:27">
      <c r="A325" s="178" t="str">
        <f>VLOOKUP(AKORD[[#This Row],[NAZWISKO]],IMIE[],2,FALSE)</f>
        <v>P04 ALEKSANDER</v>
      </c>
      <c r="B325">
        <v>161578</v>
      </c>
      <c r="C325">
        <v>31</v>
      </c>
      <c r="D325">
        <v>14</v>
      </c>
      <c r="E325">
        <v>20</v>
      </c>
      <c r="F325" s="11">
        <v>45839</v>
      </c>
      <c r="G325" t="s">
        <v>2179</v>
      </c>
      <c r="H325" t="s">
        <v>7056</v>
      </c>
      <c r="I325" t="s">
        <v>7057</v>
      </c>
      <c r="J325" t="s">
        <v>7058</v>
      </c>
      <c r="K325" t="s">
        <v>7347</v>
      </c>
      <c r="L325" t="s">
        <v>7347</v>
      </c>
      <c r="M325" t="s">
        <v>7116</v>
      </c>
      <c r="N325" t="s">
        <v>7097</v>
      </c>
      <c r="O325" t="s">
        <v>181</v>
      </c>
      <c r="P325" t="s">
        <v>7059</v>
      </c>
      <c r="Q325" t="s">
        <v>7348</v>
      </c>
      <c r="R325">
        <v>20</v>
      </c>
      <c r="S325" s="11">
        <v>45839.641516203701</v>
      </c>
      <c r="T325" s="11">
        <v>45839.641539351855</v>
      </c>
      <c r="U325">
        <v>3.3333333333333333E-2</v>
      </c>
      <c r="V325">
        <v>0</v>
      </c>
      <c r="W325" s="178">
        <f>IFERROR(IF(AKORD[[#This Row],[CZAS]]=1,VLOOKUP(AKORD[[#This Row],[ZAMOWIENIA_SPEC_ID]]&amp;AKORD[[#This Row],[CZYNNOSCI_OPIS]],#REF!,5,FALSE),AKORD[[#This Row],[CZAS]]),1)</f>
        <v>20</v>
      </c>
      <c r="X325" s="178" t="str">
        <f>AKORD[[#This Row],[ZAMOWIENIA_SPEC_ID]]&amp;" "&amp;MID(AKORD[[#This Row],[NAZWA1_WG]],1,30)</f>
        <v xml:space="preserve">161578 KELLY [1] - STELAŻ NA BIAŁO   </v>
      </c>
      <c r="Y325" s="144">
        <f>AKORD[[#This Row],[DATA]]</f>
        <v>45839</v>
      </c>
      <c r="Z325" s="178" t="str">
        <f>LEFT(AKORD[[#This Row],[KOMISJA]],10)</f>
        <v>161578/KEL</v>
      </c>
      <c r="AA325" s="178">
        <f>WEEKNUM(AKORD[[#This Row],[DZIEN]],2)</f>
        <v>27</v>
      </c>
    </row>
    <row r="326" spans="1:27">
      <c r="A326" s="178" t="str">
        <f>VLOOKUP(AKORD[[#This Row],[NAZWISKO]],IMIE[],2,FALSE)</f>
        <v>P04 ALEKSANDER</v>
      </c>
      <c r="B326">
        <v>161578</v>
      </c>
      <c r="C326">
        <v>31</v>
      </c>
      <c r="D326">
        <v>14</v>
      </c>
      <c r="E326">
        <v>20</v>
      </c>
      <c r="F326" s="11">
        <v>45839</v>
      </c>
      <c r="G326" t="s">
        <v>2179</v>
      </c>
      <c r="H326" t="s">
        <v>7056</v>
      </c>
      <c r="I326" t="s">
        <v>7057</v>
      </c>
      <c r="J326" t="s">
        <v>7058</v>
      </c>
      <c r="K326" t="s">
        <v>7347</v>
      </c>
      <c r="L326" t="s">
        <v>7347</v>
      </c>
      <c r="M326" t="s">
        <v>7116</v>
      </c>
      <c r="N326" t="s">
        <v>7097</v>
      </c>
      <c r="O326" t="s">
        <v>181</v>
      </c>
      <c r="P326" t="s">
        <v>7059</v>
      </c>
      <c r="Q326" t="s">
        <v>7348</v>
      </c>
      <c r="R326">
        <v>20</v>
      </c>
      <c r="S326" s="11">
        <v>45839.641516203701</v>
      </c>
      <c r="T326" s="11">
        <v>45839.641539351855</v>
      </c>
      <c r="U326">
        <v>3.3333333333333333E-2</v>
      </c>
      <c r="V326">
        <v>0</v>
      </c>
      <c r="W326" s="178">
        <f>IFERROR(IF(AKORD[[#This Row],[CZAS]]=1,VLOOKUP(AKORD[[#This Row],[ZAMOWIENIA_SPEC_ID]]&amp;AKORD[[#This Row],[CZYNNOSCI_OPIS]],#REF!,5,FALSE),AKORD[[#This Row],[CZAS]]),1)</f>
        <v>20</v>
      </c>
      <c r="X326" s="178" t="str">
        <f>AKORD[[#This Row],[ZAMOWIENIA_SPEC_ID]]&amp;" "&amp;MID(AKORD[[#This Row],[NAZWA1_WG]],1,30)</f>
        <v xml:space="preserve">161578 KELLY [1] - STELAŻ NA BIAŁO   </v>
      </c>
      <c r="Y326" s="144">
        <f>AKORD[[#This Row],[DATA]]</f>
        <v>45839</v>
      </c>
      <c r="Z326" s="178" t="str">
        <f>LEFT(AKORD[[#This Row],[KOMISJA]],10)</f>
        <v>161578/KEL</v>
      </c>
      <c r="AA326" s="178">
        <f>WEEKNUM(AKORD[[#This Row],[DZIEN]],2)</f>
        <v>27</v>
      </c>
    </row>
    <row r="327" spans="1:27">
      <c r="A327" s="178" t="str">
        <f>VLOOKUP(AKORD[[#This Row],[NAZWISKO]],IMIE[],2,FALSE)</f>
        <v>T10 KAMIL PERKOWSKI</v>
      </c>
      <c r="B327">
        <v>160863</v>
      </c>
      <c r="C327">
        <v>27</v>
      </c>
      <c r="D327">
        <v>3</v>
      </c>
      <c r="E327">
        <v>37</v>
      </c>
      <c r="F327" s="11">
        <v>45839</v>
      </c>
      <c r="G327" t="s">
        <v>2252</v>
      </c>
      <c r="H327" t="s">
        <v>2166</v>
      </c>
      <c r="I327" t="s">
        <v>2167</v>
      </c>
      <c r="J327" t="s">
        <v>2120</v>
      </c>
      <c r="K327" t="s">
        <v>7349</v>
      </c>
      <c r="L327" t="s">
        <v>7350</v>
      </c>
      <c r="M327" t="s">
        <v>7070</v>
      </c>
      <c r="N327" t="s">
        <v>7120</v>
      </c>
      <c r="O327" t="s">
        <v>7101</v>
      </c>
      <c r="P327" t="s">
        <v>2121</v>
      </c>
      <c r="Q327" t="s">
        <v>7351</v>
      </c>
      <c r="R327">
        <v>1</v>
      </c>
      <c r="S327" s="11">
        <v>45839.64167824074</v>
      </c>
      <c r="T327" s="11">
        <v>45839.641701388886</v>
      </c>
      <c r="U327">
        <v>3.3333333333333333E-2</v>
      </c>
      <c r="V327">
        <v>0</v>
      </c>
      <c r="W327" s="178">
        <f>IFERROR(IF(AKORD[[#This Row],[CZAS]]=1,VLOOKUP(AKORD[[#This Row],[ZAMOWIENIA_SPEC_ID]]&amp;AKORD[[#This Row],[CZYNNOSCI_OPIS]],#REF!,5,FALSE),AKORD[[#This Row],[CZAS]]),1)</f>
        <v>37</v>
      </c>
      <c r="X327" s="178" t="str">
        <f>AKORD[[#This Row],[ZAMOWIENIA_SPEC_ID]]&amp;" "&amp;MID(AKORD[[#This Row],[NAZWA1_WG]],1,30)</f>
        <v xml:space="preserve">160863 OXYGEN P100x102               </v>
      </c>
      <c r="Y327" s="144">
        <f>AKORD[[#This Row],[DATA]]</f>
        <v>45839</v>
      </c>
      <c r="Z327" s="178" t="str">
        <f>LEFT(AKORD[[#This Row],[KOMISJA]],10)</f>
        <v>160863/OXY</v>
      </c>
      <c r="AA327" s="178">
        <f>WEEKNUM(AKORD[[#This Row],[DZIEN]],2)</f>
        <v>27</v>
      </c>
    </row>
    <row r="328" spans="1:27">
      <c r="A328" s="178" t="str">
        <f>VLOOKUP(AKORD[[#This Row],[NAZWISKO]],IMIE[],2,FALSE)</f>
        <v>P04 ALEKSANDER</v>
      </c>
      <c r="B328">
        <v>161578</v>
      </c>
      <c r="C328">
        <v>31</v>
      </c>
      <c r="D328">
        <v>14</v>
      </c>
      <c r="E328">
        <v>20</v>
      </c>
      <c r="F328" s="11">
        <v>45839</v>
      </c>
      <c r="G328" t="s">
        <v>2179</v>
      </c>
      <c r="H328" t="s">
        <v>7056</v>
      </c>
      <c r="I328" t="s">
        <v>7057</v>
      </c>
      <c r="J328" t="s">
        <v>7058</v>
      </c>
      <c r="K328" t="s">
        <v>7347</v>
      </c>
      <c r="L328" t="s">
        <v>7347</v>
      </c>
      <c r="M328" t="s">
        <v>7116</v>
      </c>
      <c r="N328" t="s">
        <v>7097</v>
      </c>
      <c r="O328" t="s">
        <v>181</v>
      </c>
      <c r="P328" t="s">
        <v>7059</v>
      </c>
      <c r="Q328" t="s">
        <v>7348</v>
      </c>
      <c r="R328">
        <v>20</v>
      </c>
      <c r="S328" s="11">
        <v>45839.641516203701</v>
      </c>
      <c r="T328" s="11">
        <v>45839.641539351855</v>
      </c>
      <c r="U328">
        <v>3.3333333333333333E-2</v>
      </c>
      <c r="V328">
        <v>0</v>
      </c>
      <c r="W328" s="178">
        <f>IFERROR(IF(AKORD[[#This Row],[CZAS]]=1,VLOOKUP(AKORD[[#This Row],[ZAMOWIENIA_SPEC_ID]]&amp;AKORD[[#This Row],[CZYNNOSCI_OPIS]],#REF!,5,FALSE),AKORD[[#This Row],[CZAS]]),1)</f>
        <v>20</v>
      </c>
      <c r="X328" s="178" t="str">
        <f>AKORD[[#This Row],[ZAMOWIENIA_SPEC_ID]]&amp;" "&amp;MID(AKORD[[#This Row],[NAZWA1_WG]],1,30)</f>
        <v xml:space="preserve">161578 KELLY [1] - STELAŻ NA BIAŁO   </v>
      </c>
      <c r="Y328" s="144">
        <f>AKORD[[#This Row],[DATA]]</f>
        <v>45839</v>
      </c>
      <c r="Z328" s="178" t="str">
        <f>LEFT(AKORD[[#This Row],[KOMISJA]],10)</f>
        <v>161578/KEL</v>
      </c>
      <c r="AA328" s="178">
        <f>WEEKNUM(AKORD[[#This Row],[DZIEN]],2)</f>
        <v>27</v>
      </c>
    </row>
    <row r="329" spans="1:27">
      <c r="A329" s="178" t="str">
        <f>VLOOKUP(AKORD[[#This Row],[NAZWISKO]],IMIE[],2,FALSE)</f>
        <v>T10 KAMIL PERKOWSKI</v>
      </c>
      <c r="B329">
        <v>160864</v>
      </c>
      <c r="C329">
        <v>27</v>
      </c>
      <c r="D329">
        <v>3</v>
      </c>
      <c r="E329">
        <v>37</v>
      </c>
      <c r="F329" s="11">
        <v>45839</v>
      </c>
      <c r="G329" t="s">
        <v>2252</v>
      </c>
      <c r="H329" t="s">
        <v>2166</v>
      </c>
      <c r="I329" t="s">
        <v>2167</v>
      </c>
      <c r="J329" t="s">
        <v>2120</v>
      </c>
      <c r="K329" t="s">
        <v>7349</v>
      </c>
      <c r="L329" t="s">
        <v>7350</v>
      </c>
      <c r="M329" t="s">
        <v>7070</v>
      </c>
      <c r="N329" t="s">
        <v>7120</v>
      </c>
      <c r="O329" t="s">
        <v>7101</v>
      </c>
      <c r="P329" t="s">
        <v>2121</v>
      </c>
      <c r="Q329" t="s">
        <v>7351</v>
      </c>
      <c r="R329">
        <v>1</v>
      </c>
      <c r="S329" s="11">
        <v>45839.641724537039</v>
      </c>
      <c r="T329" s="11">
        <v>45839.641736111109</v>
      </c>
      <c r="U329">
        <v>1.6666666666666666E-2</v>
      </c>
      <c r="V329">
        <v>0</v>
      </c>
      <c r="W329" s="178">
        <f>IFERROR(IF(AKORD[[#This Row],[CZAS]]=1,VLOOKUP(AKORD[[#This Row],[ZAMOWIENIA_SPEC_ID]]&amp;AKORD[[#This Row],[CZYNNOSCI_OPIS]],#REF!,5,FALSE),AKORD[[#This Row],[CZAS]]),1)</f>
        <v>37</v>
      </c>
      <c r="X329" s="178" t="str">
        <f>AKORD[[#This Row],[ZAMOWIENIA_SPEC_ID]]&amp;" "&amp;MID(AKORD[[#This Row],[NAZWA1_WG]],1,30)</f>
        <v xml:space="preserve">160864 OXYGEN P100x102               </v>
      </c>
      <c r="Y329" s="144">
        <f>AKORD[[#This Row],[DATA]]</f>
        <v>45839</v>
      </c>
      <c r="Z329" s="178" t="str">
        <f>LEFT(AKORD[[#This Row],[KOMISJA]],10)</f>
        <v>160863/OXY</v>
      </c>
      <c r="AA329" s="178">
        <f>WEEKNUM(AKORD[[#This Row],[DZIEN]],2)</f>
        <v>27</v>
      </c>
    </row>
    <row r="330" spans="1:27">
      <c r="A330" s="178" t="str">
        <f>VLOOKUP(AKORD[[#This Row],[NAZWISKO]],IMIE[],2,FALSE)</f>
        <v>P04 ALEKSANDER</v>
      </c>
      <c r="B330">
        <v>161578</v>
      </c>
      <c r="C330">
        <v>31</v>
      </c>
      <c r="D330">
        <v>14</v>
      </c>
      <c r="E330">
        <v>20</v>
      </c>
      <c r="F330" s="11">
        <v>45839</v>
      </c>
      <c r="G330" t="s">
        <v>2179</v>
      </c>
      <c r="H330" t="s">
        <v>7056</v>
      </c>
      <c r="I330" t="s">
        <v>7057</v>
      </c>
      <c r="J330" t="s">
        <v>7058</v>
      </c>
      <c r="K330" t="s">
        <v>7347</v>
      </c>
      <c r="L330" t="s">
        <v>7347</v>
      </c>
      <c r="M330" t="s">
        <v>7116</v>
      </c>
      <c r="N330" t="s">
        <v>7097</v>
      </c>
      <c r="O330" t="s">
        <v>181</v>
      </c>
      <c r="P330" t="s">
        <v>7059</v>
      </c>
      <c r="Q330" t="s">
        <v>7348</v>
      </c>
      <c r="R330">
        <v>20</v>
      </c>
      <c r="S330" s="11">
        <v>45839.641516203701</v>
      </c>
      <c r="T330" s="11">
        <v>45839.641539351855</v>
      </c>
      <c r="U330">
        <v>3.3333333333333333E-2</v>
      </c>
      <c r="V330">
        <v>0</v>
      </c>
      <c r="W330" s="178">
        <f>IFERROR(IF(AKORD[[#This Row],[CZAS]]=1,VLOOKUP(AKORD[[#This Row],[ZAMOWIENIA_SPEC_ID]]&amp;AKORD[[#This Row],[CZYNNOSCI_OPIS]],#REF!,5,FALSE),AKORD[[#This Row],[CZAS]]),1)</f>
        <v>20</v>
      </c>
      <c r="X330" s="178" t="str">
        <f>AKORD[[#This Row],[ZAMOWIENIA_SPEC_ID]]&amp;" "&amp;MID(AKORD[[#This Row],[NAZWA1_WG]],1,30)</f>
        <v xml:space="preserve">161578 KELLY [1] - STELAŻ NA BIAŁO   </v>
      </c>
      <c r="Y330" s="144">
        <f>AKORD[[#This Row],[DATA]]</f>
        <v>45839</v>
      </c>
      <c r="Z330" s="178" t="str">
        <f>LEFT(AKORD[[#This Row],[KOMISJA]],10)</f>
        <v>161578/KEL</v>
      </c>
      <c r="AA330" s="178">
        <f>WEEKNUM(AKORD[[#This Row],[DZIEN]],2)</f>
        <v>27</v>
      </c>
    </row>
    <row r="331" spans="1:27">
      <c r="A331" s="178" t="str">
        <f>VLOOKUP(AKORD[[#This Row],[NAZWISKO]],IMIE[],2,FALSE)</f>
        <v>P04 ALEKSANDER</v>
      </c>
      <c r="B331">
        <v>161578</v>
      </c>
      <c r="C331">
        <v>31</v>
      </c>
      <c r="D331">
        <v>14</v>
      </c>
      <c r="E331">
        <v>20</v>
      </c>
      <c r="F331" s="11">
        <v>45839</v>
      </c>
      <c r="G331" t="s">
        <v>2179</v>
      </c>
      <c r="H331" t="s">
        <v>7056</v>
      </c>
      <c r="I331" t="s">
        <v>7057</v>
      </c>
      <c r="J331" t="s">
        <v>7058</v>
      </c>
      <c r="K331" t="s">
        <v>7347</v>
      </c>
      <c r="L331" t="s">
        <v>7347</v>
      </c>
      <c r="M331" t="s">
        <v>7116</v>
      </c>
      <c r="N331" t="s">
        <v>7097</v>
      </c>
      <c r="O331" t="s">
        <v>181</v>
      </c>
      <c r="P331" t="s">
        <v>7059</v>
      </c>
      <c r="Q331" t="s">
        <v>7348</v>
      </c>
      <c r="R331">
        <v>20</v>
      </c>
      <c r="S331" s="11">
        <v>45839.641516203701</v>
      </c>
      <c r="T331" s="11">
        <v>45839.641539351855</v>
      </c>
      <c r="U331">
        <v>3.3333333333333333E-2</v>
      </c>
      <c r="V331">
        <v>0</v>
      </c>
      <c r="W331" s="178">
        <f>IFERROR(IF(AKORD[[#This Row],[CZAS]]=1,VLOOKUP(AKORD[[#This Row],[ZAMOWIENIA_SPEC_ID]]&amp;AKORD[[#This Row],[CZYNNOSCI_OPIS]],#REF!,5,FALSE),AKORD[[#This Row],[CZAS]]),1)</f>
        <v>20</v>
      </c>
      <c r="X331" s="178" t="str">
        <f>AKORD[[#This Row],[ZAMOWIENIA_SPEC_ID]]&amp;" "&amp;MID(AKORD[[#This Row],[NAZWA1_WG]],1,30)</f>
        <v xml:space="preserve">161578 KELLY [1] - STELAŻ NA BIAŁO   </v>
      </c>
      <c r="Y331" s="144">
        <f>AKORD[[#This Row],[DATA]]</f>
        <v>45839</v>
      </c>
      <c r="Z331" s="178" t="str">
        <f>LEFT(AKORD[[#This Row],[KOMISJA]],10)</f>
        <v>161578/KEL</v>
      </c>
      <c r="AA331" s="178">
        <f>WEEKNUM(AKORD[[#This Row],[DZIEN]],2)</f>
        <v>27</v>
      </c>
    </row>
    <row r="332" spans="1:27">
      <c r="A332" s="178" t="str">
        <f>VLOOKUP(AKORD[[#This Row],[NAZWISKO]],IMIE[],2,FALSE)</f>
        <v>P04 ALEKSANDER</v>
      </c>
      <c r="B332">
        <v>161578</v>
      </c>
      <c r="C332">
        <v>31</v>
      </c>
      <c r="D332">
        <v>14</v>
      </c>
      <c r="E332">
        <v>20</v>
      </c>
      <c r="F332" s="11">
        <v>45839</v>
      </c>
      <c r="G332" t="s">
        <v>2179</v>
      </c>
      <c r="H332" t="s">
        <v>7056</v>
      </c>
      <c r="I332" t="s">
        <v>7057</v>
      </c>
      <c r="J332" t="s">
        <v>7058</v>
      </c>
      <c r="K332" t="s">
        <v>7347</v>
      </c>
      <c r="L332" t="s">
        <v>7347</v>
      </c>
      <c r="M332" t="s">
        <v>7116</v>
      </c>
      <c r="N332" t="s">
        <v>7097</v>
      </c>
      <c r="O332" t="s">
        <v>181</v>
      </c>
      <c r="P332" t="s">
        <v>7059</v>
      </c>
      <c r="Q332" t="s">
        <v>7348</v>
      </c>
      <c r="R332">
        <v>20</v>
      </c>
      <c r="S332" s="11">
        <v>45839.641516203701</v>
      </c>
      <c r="T332" s="11">
        <v>45839.641539351855</v>
      </c>
      <c r="U332">
        <v>3.3333333333333333E-2</v>
      </c>
      <c r="V332">
        <v>0</v>
      </c>
      <c r="W332" s="178">
        <f>IFERROR(IF(AKORD[[#This Row],[CZAS]]=1,VLOOKUP(AKORD[[#This Row],[ZAMOWIENIA_SPEC_ID]]&amp;AKORD[[#This Row],[CZYNNOSCI_OPIS]],#REF!,5,FALSE),AKORD[[#This Row],[CZAS]]),1)</f>
        <v>20</v>
      </c>
      <c r="X332" s="178" t="str">
        <f>AKORD[[#This Row],[ZAMOWIENIA_SPEC_ID]]&amp;" "&amp;MID(AKORD[[#This Row],[NAZWA1_WG]],1,30)</f>
        <v xml:space="preserve">161578 KELLY [1] - STELAŻ NA BIAŁO   </v>
      </c>
      <c r="Y332" s="144">
        <f>AKORD[[#This Row],[DATA]]</f>
        <v>45839</v>
      </c>
      <c r="Z332" s="178" t="str">
        <f>LEFT(AKORD[[#This Row],[KOMISJA]],10)</f>
        <v>161578/KEL</v>
      </c>
      <c r="AA332" s="178">
        <f>WEEKNUM(AKORD[[#This Row],[DZIEN]],2)</f>
        <v>27</v>
      </c>
    </row>
    <row r="333" spans="1:27">
      <c r="A333" s="178" t="str">
        <f>VLOOKUP(AKORD[[#This Row],[NAZWISKO]],IMIE[],2,FALSE)</f>
        <v>P04 ALEKSANDER</v>
      </c>
      <c r="B333">
        <v>161578</v>
      </c>
      <c r="C333">
        <v>31</v>
      </c>
      <c r="D333">
        <v>14</v>
      </c>
      <c r="E333">
        <v>20</v>
      </c>
      <c r="F333" s="11">
        <v>45839</v>
      </c>
      <c r="G333" t="s">
        <v>2179</v>
      </c>
      <c r="H333" t="s">
        <v>7056</v>
      </c>
      <c r="I333" t="s">
        <v>7057</v>
      </c>
      <c r="J333" t="s">
        <v>7058</v>
      </c>
      <c r="K333" t="s">
        <v>7347</v>
      </c>
      <c r="L333" t="s">
        <v>7347</v>
      </c>
      <c r="M333" t="s">
        <v>7116</v>
      </c>
      <c r="N333" t="s">
        <v>7097</v>
      </c>
      <c r="O333" t="s">
        <v>181</v>
      </c>
      <c r="P333" t="s">
        <v>7059</v>
      </c>
      <c r="Q333" t="s">
        <v>7348</v>
      </c>
      <c r="R333">
        <v>20</v>
      </c>
      <c r="S333" s="11">
        <v>45839.641516203701</v>
      </c>
      <c r="T333" s="11">
        <v>45839.641539351855</v>
      </c>
      <c r="U333">
        <v>3.3333333333333333E-2</v>
      </c>
      <c r="V333">
        <v>0</v>
      </c>
      <c r="W333" s="178">
        <f>IFERROR(IF(AKORD[[#This Row],[CZAS]]=1,VLOOKUP(AKORD[[#This Row],[ZAMOWIENIA_SPEC_ID]]&amp;AKORD[[#This Row],[CZYNNOSCI_OPIS]],#REF!,5,FALSE),AKORD[[#This Row],[CZAS]]),1)</f>
        <v>20</v>
      </c>
      <c r="X333" s="178" t="str">
        <f>AKORD[[#This Row],[ZAMOWIENIA_SPEC_ID]]&amp;" "&amp;MID(AKORD[[#This Row],[NAZWA1_WG]],1,30)</f>
        <v xml:space="preserve">161578 KELLY [1] - STELAŻ NA BIAŁO   </v>
      </c>
      <c r="Y333" s="144">
        <f>AKORD[[#This Row],[DATA]]</f>
        <v>45839</v>
      </c>
      <c r="Z333" s="178" t="str">
        <f>LEFT(AKORD[[#This Row],[KOMISJA]],10)</f>
        <v>161578/KEL</v>
      </c>
      <c r="AA333" s="178">
        <f>WEEKNUM(AKORD[[#This Row],[DZIEN]],2)</f>
        <v>27</v>
      </c>
    </row>
    <row r="334" spans="1:27">
      <c r="A334" s="178" t="str">
        <f>VLOOKUP(AKORD[[#This Row],[NAZWISKO]],IMIE[],2,FALSE)</f>
        <v>P04 ALEKSANDER</v>
      </c>
      <c r="B334">
        <v>161578</v>
      </c>
      <c r="C334">
        <v>31</v>
      </c>
      <c r="D334">
        <v>14</v>
      </c>
      <c r="E334">
        <v>20</v>
      </c>
      <c r="F334" s="11">
        <v>45839</v>
      </c>
      <c r="G334" t="s">
        <v>2179</v>
      </c>
      <c r="H334" t="s">
        <v>7056</v>
      </c>
      <c r="I334" t="s">
        <v>7057</v>
      </c>
      <c r="J334" t="s">
        <v>7058</v>
      </c>
      <c r="K334" t="s">
        <v>7347</v>
      </c>
      <c r="L334" t="s">
        <v>7347</v>
      </c>
      <c r="M334" t="s">
        <v>7116</v>
      </c>
      <c r="N334" t="s">
        <v>7097</v>
      </c>
      <c r="O334" t="s">
        <v>181</v>
      </c>
      <c r="P334" t="s">
        <v>7059</v>
      </c>
      <c r="Q334" t="s">
        <v>7348</v>
      </c>
      <c r="R334">
        <v>20</v>
      </c>
      <c r="S334" s="11">
        <v>45839.641516203701</v>
      </c>
      <c r="T334" s="11">
        <v>45839.641539351855</v>
      </c>
      <c r="U334">
        <v>3.3333333333333333E-2</v>
      </c>
      <c r="V334">
        <v>0</v>
      </c>
      <c r="W334" s="178">
        <f>IFERROR(IF(AKORD[[#This Row],[CZAS]]=1,VLOOKUP(AKORD[[#This Row],[ZAMOWIENIA_SPEC_ID]]&amp;AKORD[[#This Row],[CZYNNOSCI_OPIS]],#REF!,5,FALSE),AKORD[[#This Row],[CZAS]]),1)</f>
        <v>20</v>
      </c>
      <c r="X334" s="178" t="str">
        <f>AKORD[[#This Row],[ZAMOWIENIA_SPEC_ID]]&amp;" "&amp;MID(AKORD[[#This Row],[NAZWA1_WG]],1,30)</f>
        <v xml:space="preserve">161578 KELLY [1] - STELAŻ NA BIAŁO   </v>
      </c>
      <c r="Y334" s="144">
        <f>AKORD[[#This Row],[DATA]]</f>
        <v>45839</v>
      </c>
      <c r="Z334" s="178" t="str">
        <f>LEFT(AKORD[[#This Row],[KOMISJA]],10)</f>
        <v>161578/KEL</v>
      </c>
      <c r="AA334" s="178">
        <f>WEEKNUM(AKORD[[#This Row],[DZIEN]],2)</f>
        <v>27</v>
      </c>
    </row>
    <row r="335" spans="1:27">
      <c r="A335" s="178" t="str">
        <f>VLOOKUP(AKORD[[#This Row],[NAZWISKO]],IMIE[],2,FALSE)</f>
        <v>P04 ALEKSANDER</v>
      </c>
      <c r="B335">
        <v>161578</v>
      </c>
      <c r="C335">
        <v>31</v>
      </c>
      <c r="D335">
        <v>14</v>
      </c>
      <c r="E335">
        <v>20</v>
      </c>
      <c r="F335" s="11">
        <v>45839</v>
      </c>
      <c r="G335" t="s">
        <v>2179</v>
      </c>
      <c r="H335" t="s">
        <v>7056</v>
      </c>
      <c r="I335" t="s">
        <v>7057</v>
      </c>
      <c r="J335" t="s">
        <v>7058</v>
      </c>
      <c r="K335" t="s">
        <v>7347</v>
      </c>
      <c r="L335" t="s">
        <v>7347</v>
      </c>
      <c r="M335" t="s">
        <v>7116</v>
      </c>
      <c r="N335" t="s">
        <v>7097</v>
      </c>
      <c r="O335" t="s">
        <v>181</v>
      </c>
      <c r="P335" t="s">
        <v>7059</v>
      </c>
      <c r="Q335" t="s">
        <v>7348</v>
      </c>
      <c r="R335">
        <v>20</v>
      </c>
      <c r="S335" s="11">
        <v>45839.641516203701</v>
      </c>
      <c r="T335" s="11">
        <v>45839.641539351855</v>
      </c>
      <c r="U335">
        <v>3.3333333333333333E-2</v>
      </c>
      <c r="V335">
        <v>0</v>
      </c>
      <c r="W335" s="178">
        <f>IFERROR(IF(AKORD[[#This Row],[CZAS]]=1,VLOOKUP(AKORD[[#This Row],[ZAMOWIENIA_SPEC_ID]]&amp;AKORD[[#This Row],[CZYNNOSCI_OPIS]],#REF!,5,FALSE),AKORD[[#This Row],[CZAS]]),1)</f>
        <v>20</v>
      </c>
      <c r="X335" s="178" t="str">
        <f>AKORD[[#This Row],[ZAMOWIENIA_SPEC_ID]]&amp;" "&amp;MID(AKORD[[#This Row],[NAZWA1_WG]],1,30)</f>
        <v xml:space="preserve">161578 KELLY [1] - STELAŻ NA BIAŁO   </v>
      </c>
      <c r="Y335" s="144">
        <f>AKORD[[#This Row],[DATA]]</f>
        <v>45839</v>
      </c>
      <c r="Z335" s="178" t="str">
        <f>LEFT(AKORD[[#This Row],[KOMISJA]],10)</f>
        <v>161578/KEL</v>
      </c>
      <c r="AA335" s="178">
        <f>WEEKNUM(AKORD[[#This Row],[DZIEN]],2)</f>
        <v>27</v>
      </c>
    </row>
    <row r="336" spans="1:27">
      <c r="A336" s="178" t="str">
        <f>VLOOKUP(AKORD[[#This Row],[NAZWISKO]],IMIE[],2,FALSE)</f>
        <v>P04 ALEKSANDER</v>
      </c>
      <c r="B336">
        <v>161578</v>
      </c>
      <c r="C336">
        <v>31</v>
      </c>
      <c r="D336">
        <v>14</v>
      </c>
      <c r="E336">
        <v>20</v>
      </c>
      <c r="F336" s="11">
        <v>45839</v>
      </c>
      <c r="G336" t="s">
        <v>2179</v>
      </c>
      <c r="H336" t="s">
        <v>7056</v>
      </c>
      <c r="I336" t="s">
        <v>7057</v>
      </c>
      <c r="J336" t="s">
        <v>7058</v>
      </c>
      <c r="K336" t="s">
        <v>7347</v>
      </c>
      <c r="L336" t="s">
        <v>7347</v>
      </c>
      <c r="M336" t="s">
        <v>7116</v>
      </c>
      <c r="N336" t="s">
        <v>7097</v>
      </c>
      <c r="O336" t="s">
        <v>181</v>
      </c>
      <c r="P336" t="s">
        <v>7059</v>
      </c>
      <c r="Q336" t="s">
        <v>7348</v>
      </c>
      <c r="R336">
        <v>20</v>
      </c>
      <c r="S336" s="11">
        <v>45839.641516203701</v>
      </c>
      <c r="T336" s="11">
        <v>45839.641539351855</v>
      </c>
      <c r="U336">
        <v>3.3333333333333333E-2</v>
      </c>
      <c r="V336">
        <v>0</v>
      </c>
      <c r="W336" s="178">
        <f>IFERROR(IF(AKORD[[#This Row],[CZAS]]=1,VLOOKUP(AKORD[[#This Row],[ZAMOWIENIA_SPEC_ID]]&amp;AKORD[[#This Row],[CZYNNOSCI_OPIS]],#REF!,5,FALSE),AKORD[[#This Row],[CZAS]]),1)</f>
        <v>20</v>
      </c>
      <c r="X336" s="178" t="str">
        <f>AKORD[[#This Row],[ZAMOWIENIA_SPEC_ID]]&amp;" "&amp;MID(AKORD[[#This Row],[NAZWA1_WG]],1,30)</f>
        <v xml:space="preserve">161578 KELLY [1] - STELAŻ NA BIAŁO   </v>
      </c>
      <c r="Y336" s="144">
        <f>AKORD[[#This Row],[DATA]]</f>
        <v>45839</v>
      </c>
      <c r="Z336" s="178" t="str">
        <f>LEFT(AKORD[[#This Row],[KOMISJA]],10)</f>
        <v>161578/KEL</v>
      </c>
      <c r="AA336" s="178">
        <f>WEEKNUM(AKORD[[#This Row],[DZIEN]],2)</f>
        <v>27</v>
      </c>
    </row>
    <row r="337" spans="1:27">
      <c r="A337" s="178" t="str">
        <f>VLOOKUP(AKORD[[#This Row],[NAZWISKO]],IMIE[],2,FALSE)</f>
        <v>P04 ALEKSANDER</v>
      </c>
      <c r="B337">
        <v>161578</v>
      </c>
      <c r="C337">
        <v>31</v>
      </c>
      <c r="D337">
        <v>14</v>
      </c>
      <c r="E337">
        <v>20</v>
      </c>
      <c r="F337" s="11">
        <v>45839</v>
      </c>
      <c r="G337" t="s">
        <v>2179</v>
      </c>
      <c r="H337" t="s">
        <v>7056</v>
      </c>
      <c r="I337" t="s">
        <v>7057</v>
      </c>
      <c r="J337" t="s">
        <v>7058</v>
      </c>
      <c r="K337" t="s">
        <v>7347</v>
      </c>
      <c r="L337" t="s">
        <v>7347</v>
      </c>
      <c r="M337" t="s">
        <v>7116</v>
      </c>
      <c r="N337" t="s">
        <v>7097</v>
      </c>
      <c r="O337" t="s">
        <v>181</v>
      </c>
      <c r="P337" t="s">
        <v>7059</v>
      </c>
      <c r="Q337" t="s">
        <v>7348</v>
      </c>
      <c r="R337">
        <v>20</v>
      </c>
      <c r="S337" s="11">
        <v>45839.641516203701</v>
      </c>
      <c r="T337" s="11">
        <v>45839.641539351855</v>
      </c>
      <c r="U337">
        <v>3.3333333333333333E-2</v>
      </c>
      <c r="V337">
        <v>0</v>
      </c>
      <c r="W337" s="178">
        <f>IFERROR(IF(AKORD[[#This Row],[CZAS]]=1,VLOOKUP(AKORD[[#This Row],[ZAMOWIENIA_SPEC_ID]]&amp;AKORD[[#This Row],[CZYNNOSCI_OPIS]],#REF!,5,FALSE),AKORD[[#This Row],[CZAS]]),1)</f>
        <v>20</v>
      </c>
      <c r="X337" s="178" t="str">
        <f>AKORD[[#This Row],[ZAMOWIENIA_SPEC_ID]]&amp;" "&amp;MID(AKORD[[#This Row],[NAZWA1_WG]],1,30)</f>
        <v xml:space="preserve">161578 KELLY [1] - STELAŻ NA BIAŁO   </v>
      </c>
      <c r="Y337" s="144">
        <f>AKORD[[#This Row],[DATA]]</f>
        <v>45839</v>
      </c>
      <c r="Z337" s="178" t="str">
        <f>LEFT(AKORD[[#This Row],[KOMISJA]],10)</f>
        <v>161578/KEL</v>
      </c>
      <c r="AA337" s="178">
        <f>WEEKNUM(AKORD[[#This Row],[DZIEN]],2)</f>
        <v>27</v>
      </c>
    </row>
    <row r="338" spans="1:27">
      <c r="A338" s="178" t="str">
        <f>VLOOKUP(AKORD[[#This Row],[NAZWISKO]],IMIE[],2,FALSE)</f>
        <v>P04 ALEKSANDER</v>
      </c>
      <c r="B338">
        <v>161578</v>
      </c>
      <c r="C338">
        <v>31</v>
      </c>
      <c r="D338">
        <v>14</v>
      </c>
      <c r="E338">
        <v>20</v>
      </c>
      <c r="F338" s="11">
        <v>45839</v>
      </c>
      <c r="G338" t="s">
        <v>2179</v>
      </c>
      <c r="H338" t="s">
        <v>7056</v>
      </c>
      <c r="I338" t="s">
        <v>7057</v>
      </c>
      <c r="J338" t="s">
        <v>7058</v>
      </c>
      <c r="K338" t="s">
        <v>7347</v>
      </c>
      <c r="L338" t="s">
        <v>7347</v>
      </c>
      <c r="M338" t="s">
        <v>7116</v>
      </c>
      <c r="N338" t="s">
        <v>7097</v>
      </c>
      <c r="O338" t="s">
        <v>181</v>
      </c>
      <c r="P338" t="s">
        <v>7059</v>
      </c>
      <c r="Q338" t="s">
        <v>7348</v>
      </c>
      <c r="R338">
        <v>20</v>
      </c>
      <c r="S338" s="11">
        <v>45839.641516203701</v>
      </c>
      <c r="T338" s="11">
        <v>45839.641539351855</v>
      </c>
      <c r="U338">
        <v>3.3333333333333333E-2</v>
      </c>
      <c r="V338">
        <v>0</v>
      </c>
      <c r="W338" s="178">
        <f>IFERROR(IF(AKORD[[#This Row],[CZAS]]=1,VLOOKUP(AKORD[[#This Row],[ZAMOWIENIA_SPEC_ID]]&amp;AKORD[[#This Row],[CZYNNOSCI_OPIS]],#REF!,5,FALSE),AKORD[[#This Row],[CZAS]]),1)</f>
        <v>20</v>
      </c>
      <c r="X338" s="178" t="str">
        <f>AKORD[[#This Row],[ZAMOWIENIA_SPEC_ID]]&amp;" "&amp;MID(AKORD[[#This Row],[NAZWA1_WG]],1,30)</f>
        <v xml:space="preserve">161578 KELLY [1] - STELAŻ NA BIAŁO   </v>
      </c>
      <c r="Y338" s="144">
        <f>AKORD[[#This Row],[DATA]]</f>
        <v>45839</v>
      </c>
      <c r="Z338" s="178" t="str">
        <f>LEFT(AKORD[[#This Row],[KOMISJA]],10)</f>
        <v>161578/KEL</v>
      </c>
      <c r="AA338" s="178">
        <f>WEEKNUM(AKORD[[#This Row],[DZIEN]],2)</f>
        <v>27</v>
      </c>
    </row>
    <row r="339" spans="1:27">
      <c r="A339" s="178" t="str">
        <f>VLOOKUP(AKORD[[#This Row],[NAZWISKO]],IMIE[],2,FALSE)</f>
        <v>P04 ALEKSANDER</v>
      </c>
      <c r="B339">
        <v>161578</v>
      </c>
      <c r="C339">
        <v>31</v>
      </c>
      <c r="D339">
        <v>14</v>
      </c>
      <c r="E339">
        <v>20</v>
      </c>
      <c r="F339" s="11">
        <v>45839</v>
      </c>
      <c r="G339" t="s">
        <v>2179</v>
      </c>
      <c r="H339" t="s">
        <v>7056</v>
      </c>
      <c r="I339" t="s">
        <v>7057</v>
      </c>
      <c r="J339" t="s">
        <v>7058</v>
      </c>
      <c r="K339" t="s">
        <v>7347</v>
      </c>
      <c r="L339" t="s">
        <v>7347</v>
      </c>
      <c r="M339" t="s">
        <v>7116</v>
      </c>
      <c r="N339" t="s">
        <v>7097</v>
      </c>
      <c r="O339" t="s">
        <v>181</v>
      </c>
      <c r="P339" t="s">
        <v>7059</v>
      </c>
      <c r="Q339" t="s">
        <v>7348</v>
      </c>
      <c r="R339">
        <v>20</v>
      </c>
      <c r="S339" s="11">
        <v>45839.641516203701</v>
      </c>
      <c r="T339" s="11">
        <v>45839.641539351855</v>
      </c>
      <c r="U339">
        <v>3.3333333333333333E-2</v>
      </c>
      <c r="V339">
        <v>0</v>
      </c>
      <c r="W339" s="178">
        <f>IFERROR(IF(AKORD[[#This Row],[CZAS]]=1,VLOOKUP(AKORD[[#This Row],[ZAMOWIENIA_SPEC_ID]]&amp;AKORD[[#This Row],[CZYNNOSCI_OPIS]],#REF!,5,FALSE),AKORD[[#This Row],[CZAS]]),1)</f>
        <v>20</v>
      </c>
      <c r="X339" s="178" t="str">
        <f>AKORD[[#This Row],[ZAMOWIENIA_SPEC_ID]]&amp;" "&amp;MID(AKORD[[#This Row],[NAZWA1_WG]],1,30)</f>
        <v xml:space="preserve">161578 KELLY [1] - STELAŻ NA BIAŁO   </v>
      </c>
      <c r="Y339" s="144">
        <f>AKORD[[#This Row],[DATA]]</f>
        <v>45839</v>
      </c>
      <c r="Z339" s="178" t="str">
        <f>LEFT(AKORD[[#This Row],[KOMISJA]],10)</f>
        <v>161578/KEL</v>
      </c>
      <c r="AA339" s="178">
        <f>WEEKNUM(AKORD[[#This Row],[DZIEN]],2)</f>
        <v>27</v>
      </c>
    </row>
    <row r="340" spans="1:27">
      <c r="A340" s="178" t="str">
        <f>VLOOKUP(AKORD[[#This Row],[NAZWISKO]],IMIE[],2,FALSE)</f>
        <v>P04 ALEKSANDER</v>
      </c>
      <c r="B340">
        <v>161578</v>
      </c>
      <c r="C340">
        <v>31</v>
      </c>
      <c r="D340">
        <v>14</v>
      </c>
      <c r="E340">
        <v>20</v>
      </c>
      <c r="F340" s="11">
        <v>45839</v>
      </c>
      <c r="G340" t="s">
        <v>2179</v>
      </c>
      <c r="H340" t="s">
        <v>7056</v>
      </c>
      <c r="I340" t="s">
        <v>7057</v>
      </c>
      <c r="J340" t="s">
        <v>7058</v>
      </c>
      <c r="K340" t="s">
        <v>7347</v>
      </c>
      <c r="L340" t="s">
        <v>7347</v>
      </c>
      <c r="M340" t="s">
        <v>7116</v>
      </c>
      <c r="N340" t="s">
        <v>7097</v>
      </c>
      <c r="O340" t="s">
        <v>181</v>
      </c>
      <c r="P340" t="s">
        <v>7059</v>
      </c>
      <c r="Q340" t="s">
        <v>7348</v>
      </c>
      <c r="R340">
        <v>20</v>
      </c>
      <c r="S340" s="11">
        <v>45839.641516203701</v>
      </c>
      <c r="T340" s="11">
        <v>45839.641539351855</v>
      </c>
      <c r="U340">
        <v>3.3333333333333333E-2</v>
      </c>
      <c r="V340">
        <v>0</v>
      </c>
      <c r="W340" s="178">
        <f>IFERROR(IF(AKORD[[#This Row],[CZAS]]=1,VLOOKUP(AKORD[[#This Row],[ZAMOWIENIA_SPEC_ID]]&amp;AKORD[[#This Row],[CZYNNOSCI_OPIS]],#REF!,5,FALSE),AKORD[[#This Row],[CZAS]]),1)</f>
        <v>20</v>
      </c>
      <c r="X340" s="178" t="str">
        <f>AKORD[[#This Row],[ZAMOWIENIA_SPEC_ID]]&amp;" "&amp;MID(AKORD[[#This Row],[NAZWA1_WG]],1,30)</f>
        <v xml:space="preserve">161578 KELLY [1] - STELAŻ NA BIAŁO   </v>
      </c>
      <c r="Y340" s="144">
        <f>AKORD[[#This Row],[DATA]]</f>
        <v>45839</v>
      </c>
      <c r="Z340" s="178" t="str">
        <f>LEFT(AKORD[[#This Row],[KOMISJA]],10)</f>
        <v>161578/KEL</v>
      </c>
      <c r="AA340" s="178">
        <f>WEEKNUM(AKORD[[#This Row],[DZIEN]],2)</f>
        <v>27</v>
      </c>
    </row>
    <row r="341" spans="1:27">
      <c r="A341" s="178" t="str">
        <f>VLOOKUP(AKORD[[#This Row],[NAZWISKO]],IMIE[],2,FALSE)</f>
        <v>P04 ALEKSANDER</v>
      </c>
      <c r="B341">
        <v>161578</v>
      </c>
      <c r="C341">
        <v>31</v>
      </c>
      <c r="D341">
        <v>14</v>
      </c>
      <c r="E341">
        <v>20</v>
      </c>
      <c r="F341" s="11">
        <v>45839</v>
      </c>
      <c r="G341" t="s">
        <v>2179</v>
      </c>
      <c r="H341" t="s">
        <v>7056</v>
      </c>
      <c r="I341" t="s">
        <v>7057</v>
      </c>
      <c r="J341" t="s">
        <v>7058</v>
      </c>
      <c r="K341" t="s">
        <v>7347</v>
      </c>
      <c r="L341" t="s">
        <v>7347</v>
      </c>
      <c r="M341" t="s">
        <v>7116</v>
      </c>
      <c r="N341" t="s">
        <v>7097</v>
      </c>
      <c r="O341" t="s">
        <v>181</v>
      </c>
      <c r="P341" t="s">
        <v>7059</v>
      </c>
      <c r="Q341" t="s">
        <v>7348</v>
      </c>
      <c r="R341">
        <v>20</v>
      </c>
      <c r="S341" s="11">
        <v>45839.641516203701</v>
      </c>
      <c r="T341" s="11">
        <v>45839.641539351855</v>
      </c>
      <c r="U341">
        <v>3.3333333333333333E-2</v>
      </c>
      <c r="V341">
        <v>0</v>
      </c>
      <c r="W341" s="178">
        <f>IFERROR(IF(AKORD[[#This Row],[CZAS]]=1,VLOOKUP(AKORD[[#This Row],[ZAMOWIENIA_SPEC_ID]]&amp;AKORD[[#This Row],[CZYNNOSCI_OPIS]],#REF!,5,FALSE),AKORD[[#This Row],[CZAS]]),1)</f>
        <v>20</v>
      </c>
      <c r="X341" s="178" t="str">
        <f>AKORD[[#This Row],[ZAMOWIENIA_SPEC_ID]]&amp;" "&amp;MID(AKORD[[#This Row],[NAZWA1_WG]],1,30)</f>
        <v xml:space="preserve">161578 KELLY [1] - STELAŻ NA BIAŁO   </v>
      </c>
      <c r="Y341" s="144">
        <f>AKORD[[#This Row],[DATA]]</f>
        <v>45839</v>
      </c>
      <c r="Z341" s="178" t="str">
        <f>LEFT(AKORD[[#This Row],[KOMISJA]],10)</f>
        <v>161578/KEL</v>
      </c>
      <c r="AA341" s="178">
        <f>WEEKNUM(AKORD[[#This Row],[DZIEN]],2)</f>
        <v>27</v>
      </c>
    </row>
    <row r="342" spans="1:27">
      <c r="A342" s="178" t="str">
        <f>VLOOKUP(AKORD[[#This Row],[NAZWISKO]],IMIE[],2,FALSE)</f>
        <v>P04 ALEKSANDER</v>
      </c>
      <c r="B342">
        <v>161578</v>
      </c>
      <c r="C342">
        <v>31</v>
      </c>
      <c r="D342">
        <v>14</v>
      </c>
      <c r="E342">
        <v>20</v>
      </c>
      <c r="F342" s="11">
        <v>45839</v>
      </c>
      <c r="G342" t="s">
        <v>2179</v>
      </c>
      <c r="H342" t="s">
        <v>7056</v>
      </c>
      <c r="I342" t="s">
        <v>7057</v>
      </c>
      <c r="J342" t="s">
        <v>7058</v>
      </c>
      <c r="K342" t="s">
        <v>7347</v>
      </c>
      <c r="L342" t="s">
        <v>7347</v>
      </c>
      <c r="M342" t="s">
        <v>7116</v>
      </c>
      <c r="N342" t="s">
        <v>7097</v>
      </c>
      <c r="O342" t="s">
        <v>181</v>
      </c>
      <c r="P342" t="s">
        <v>7059</v>
      </c>
      <c r="Q342" t="s">
        <v>7348</v>
      </c>
      <c r="R342">
        <v>20</v>
      </c>
      <c r="S342" s="11">
        <v>45839.641516203701</v>
      </c>
      <c r="T342" s="11">
        <v>45839.641539351855</v>
      </c>
      <c r="U342">
        <v>3.3333333333333333E-2</v>
      </c>
      <c r="V342">
        <v>0</v>
      </c>
      <c r="W342" s="178">
        <f>IFERROR(IF(AKORD[[#This Row],[CZAS]]=1,VLOOKUP(AKORD[[#This Row],[ZAMOWIENIA_SPEC_ID]]&amp;AKORD[[#This Row],[CZYNNOSCI_OPIS]],#REF!,5,FALSE),AKORD[[#This Row],[CZAS]]),1)</f>
        <v>20</v>
      </c>
      <c r="X342" s="178" t="str">
        <f>AKORD[[#This Row],[ZAMOWIENIA_SPEC_ID]]&amp;" "&amp;MID(AKORD[[#This Row],[NAZWA1_WG]],1,30)</f>
        <v xml:space="preserve">161578 KELLY [1] - STELAŻ NA BIAŁO   </v>
      </c>
      <c r="Y342" s="144">
        <f>AKORD[[#This Row],[DATA]]</f>
        <v>45839</v>
      </c>
      <c r="Z342" s="178" t="str">
        <f>LEFT(AKORD[[#This Row],[KOMISJA]],10)</f>
        <v>161578/KEL</v>
      </c>
      <c r="AA342" s="178">
        <f>WEEKNUM(AKORD[[#This Row],[DZIEN]],2)</f>
        <v>27</v>
      </c>
    </row>
    <row r="343" spans="1:27">
      <c r="A343" s="178" t="str">
        <f>VLOOKUP(AKORD[[#This Row],[NAZWISKO]],IMIE[],2,FALSE)</f>
        <v>P04 ALEKSANDER</v>
      </c>
      <c r="B343">
        <v>161578</v>
      </c>
      <c r="C343">
        <v>31</v>
      </c>
      <c r="D343">
        <v>14</v>
      </c>
      <c r="E343">
        <v>20</v>
      </c>
      <c r="F343" s="11">
        <v>45839</v>
      </c>
      <c r="G343" t="s">
        <v>2179</v>
      </c>
      <c r="H343" t="s">
        <v>7056</v>
      </c>
      <c r="I343" t="s">
        <v>7057</v>
      </c>
      <c r="J343" t="s">
        <v>7058</v>
      </c>
      <c r="K343" t="s">
        <v>7347</v>
      </c>
      <c r="L343" t="s">
        <v>7347</v>
      </c>
      <c r="M343" t="s">
        <v>7116</v>
      </c>
      <c r="N343" t="s">
        <v>7097</v>
      </c>
      <c r="O343" t="s">
        <v>181</v>
      </c>
      <c r="P343" t="s">
        <v>7059</v>
      </c>
      <c r="Q343" t="s">
        <v>7348</v>
      </c>
      <c r="R343">
        <v>20</v>
      </c>
      <c r="S343" s="11">
        <v>45839.641516203701</v>
      </c>
      <c r="T343" s="11">
        <v>45839.641539351855</v>
      </c>
      <c r="U343">
        <v>3.3333333333333333E-2</v>
      </c>
      <c r="V343">
        <v>0</v>
      </c>
      <c r="W343" s="178">
        <f>IFERROR(IF(AKORD[[#This Row],[CZAS]]=1,VLOOKUP(AKORD[[#This Row],[ZAMOWIENIA_SPEC_ID]]&amp;AKORD[[#This Row],[CZYNNOSCI_OPIS]],#REF!,5,FALSE),AKORD[[#This Row],[CZAS]]),1)</f>
        <v>20</v>
      </c>
      <c r="X343" s="178" t="str">
        <f>AKORD[[#This Row],[ZAMOWIENIA_SPEC_ID]]&amp;" "&amp;MID(AKORD[[#This Row],[NAZWA1_WG]],1,30)</f>
        <v xml:space="preserve">161578 KELLY [1] - STELAŻ NA BIAŁO   </v>
      </c>
      <c r="Y343" s="144">
        <f>AKORD[[#This Row],[DATA]]</f>
        <v>45839</v>
      </c>
      <c r="Z343" s="178" t="str">
        <f>LEFT(AKORD[[#This Row],[KOMISJA]],10)</f>
        <v>161578/KEL</v>
      </c>
      <c r="AA343" s="178">
        <f>WEEKNUM(AKORD[[#This Row],[DZIEN]],2)</f>
        <v>27</v>
      </c>
    </row>
    <row r="344" spans="1:27">
      <c r="A344" s="178" t="str">
        <f>VLOOKUP(AKORD[[#This Row],[NAZWISKO]],IMIE[],2,FALSE)</f>
        <v>P04 ALEKSANDER</v>
      </c>
      <c r="B344">
        <v>161578</v>
      </c>
      <c r="C344">
        <v>31</v>
      </c>
      <c r="D344">
        <v>14</v>
      </c>
      <c r="E344">
        <v>20</v>
      </c>
      <c r="F344" s="11">
        <v>45839</v>
      </c>
      <c r="G344" t="s">
        <v>2179</v>
      </c>
      <c r="H344" t="s">
        <v>7056</v>
      </c>
      <c r="I344" t="s">
        <v>7057</v>
      </c>
      <c r="J344" t="s">
        <v>7058</v>
      </c>
      <c r="K344" t="s">
        <v>7347</v>
      </c>
      <c r="L344" t="s">
        <v>7347</v>
      </c>
      <c r="M344" t="s">
        <v>7116</v>
      </c>
      <c r="N344" t="s">
        <v>7097</v>
      </c>
      <c r="O344" t="s">
        <v>181</v>
      </c>
      <c r="P344" t="s">
        <v>7059</v>
      </c>
      <c r="Q344" t="s">
        <v>7348</v>
      </c>
      <c r="R344">
        <v>20</v>
      </c>
      <c r="S344" s="11">
        <v>45839.641516203701</v>
      </c>
      <c r="T344" s="11">
        <v>45839.641539351855</v>
      </c>
      <c r="U344">
        <v>3.3333333333333333E-2</v>
      </c>
      <c r="V344">
        <v>0</v>
      </c>
      <c r="W344" s="178">
        <f>IFERROR(IF(AKORD[[#This Row],[CZAS]]=1,VLOOKUP(AKORD[[#This Row],[ZAMOWIENIA_SPEC_ID]]&amp;AKORD[[#This Row],[CZYNNOSCI_OPIS]],#REF!,5,FALSE),AKORD[[#This Row],[CZAS]]),1)</f>
        <v>20</v>
      </c>
      <c r="X344" s="178" t="str">
        <f>AKORD[[#This Row],[ZAMOWIENIA_SPEC_ID]]&amp;" "&amp;MID(AKORD[[#This Row],[NAZWA1_WG]],1,30)</f>
        <v xml:space="preserve">161578 KELLY [1] - STELAŻ NA BIAŁO   </v>
      </c>
      <c r="Y344" s="144">
        <f>AKORD[[#This Row],[DATA]]</f>
        <v>45839</v>
      </c>
      <c r="Z344" s="178" t="str">
        <f>LEFT(AKORD[[#This Row],[KOMISJA]],10)</f>
        <v>161578/KEL</v>
      </c>
      <c r="AA344" s="178">
        <f>WEEKNUM(AKORD[[#This Row],[DZIEN]],2)</f>
        <v>27</v>
      </c>
    </row>
    <row r="345" spans="1:27">
      <c r="A345" s="178" t="str">
        <f>VLOOKUP(AKORD[[#This Row],[NAZWISKO]],IMIE[],2,FALSE)</f>
        <v>P04 ALEKSANDER</v>
      </c>
      <c r="B345">
        <v>161578</v>
      </c>
      <c r="C345">
        <v>31</v>
      </c>
      <c r="D345">
        <v>14</v>
      </c>
      <c r="E345">
        <v>20</v>
      </c>
      <c r="F345" s="11">
        <v>45839</v>
      </c>
      <c r="G345" t="s">
        <v>2179</v>
      </c>
      <c r="H345" t="s">
        <v>7056</v>
      </c>
      <c r="I345" t="s">
        <v>7057</v>
      </c>
      <c r="J345" t="s">
        <v>7058</v>
      </c>
      <c r="K345" t="s">
        <v>7347</v>
      </c>
      <c r="L345" t="s">
        <v>7347</v>
      </c>
      <c r="M345" t="s">
        <v>7116</v>
      </c>
      <c r="N345" t="s">
        <v>7097</v>
      </c>
      <c r="O345" t="s">
        <v>181</v>
      </c>
      <c r="P345" t="s">
        <v>7059</v>
      </c>
      <c r="Q345" t="s">
        <v>7348</v>
      </c>
      <c r="R345">
        <v>20</v>
      </c>
      <c r="S345" s="11">
        <v>45839.641516203701</v>
      </c>
      <c r="T345" s="11">
        <v>45839.641539351855</v>
      </c>
      <c r="U345">
        <v>3.3333333333333333E-2</v>
      </c>
      <c r="V345">
        <v>0</v>
      </c>
      <c r="W345" s="178">
        <f>IFERROR(IF(AKORD[[#This Row],[CZAS]]=1,VLOOKUP(AKORD[[#This Row],[ZAMOWIENIA_SPEC_ID]]&amp;AKORD[[#This Row],[CZYNNOSCI_OPIS]],#REF!,5,FALSE),AKORD[[#This Row],[CZAS]]),1)</f>
        <v>20</v>
      </c>
      <c r="X345" s="178" t="str">
        <f>AKORD[[#This Row],[ZAMOWIENIA_SPEC_ID]]&amp;" "&amp;MID(AKORD[[#This Row],[NAZWA1_WG]],1,30)</f>
        <v xml:space="preserve">161578 KELLY [1] - STELAŻ NA BIAŁO   </v>
      </c>
      <c r="Y345" s="144">
        <f>AKORD[[#This Row],[DATA]]</f>
        <v>45839</v>
      </c>
      <c r="Z345" s="178" t="str">
        <f>LEFT(AKORD[[#This Row],[KOMISJA]],10)</f>
        <v>161578/KEL</v>
      </c>
      <c r="AA345" s="178">
        <f>WEEKNUM(AKORD[[#This Row],[DZIEN]],2)</f>
        <v>27</v>
      </c>
    </row>
    <row r="346" spans="1:27">
      <c r="A346" s="178" t="str">
        <f>VLOOKUP(AKORD[[#This Row],[NAZWISKO]],IMIE[],2,FALSE)</f>
        <v>P04 ALEKSANDER</v>
      </c>
      <c r="B346">
        <v>161578</v>
      </c>
      <c r="C346">
        <v>31</v>
      </c>
      <c r="D346">
        <v>14</v>
      </c>
      <c r="E346">
        <v>20</v>
      </c>
      <c r="F346" s="11">
        <v>45839</v>
      </c>
      <c r="G346" t="s">
        <v>2179</v>
      </c>
      <c r="H346" t="s">
        <v>7056</v>
      </c>
      <c r="I346" t="s">
        <v>7057</v>
      </c>
      <c r="J346" t="s">
        <v>7058</v>
      </c>
      <c r="K346" t="s">
        <v>7347</v>
      </c>
      <c r="L346" t="s">
        <v>7347</v>
      </c>
      <c r="M346" t="s">
        <v>7116</v>
      </c>
      <c r="N346" t="s">
        <v>7097</v>
      </c>
      <c r="O346" t="s">
        <v>181</v>
      </c>
      <c r="P346" t="s">
        <v>7059</v>
      </c>
      <c r="Q346" t="s">
        <v>7348</v>
      </c>
      <c r="R346">
        <v>20</v>
      </c>
      <c r="S346" s="11">
        <v>45839.641516203701</v>
      </c>
      <c r="T346" s="11">
        <v>45839.641539351855</v>
      </c>
      <c r="U346">
        <v>3.3333333333333333E-2</v>
      </c>
      <c r="V346">
        <v>0</v>
      </c>
      <c r="W346" s="178">
        <f>IFERROR(IF(AKORD[[#This Row],[CZAS]]=1,VLOOKUP(AKORD[[#This Row],[ZAMOWIENIA_SPEC_ID]]&amp;AKORD[[#This Row],[CZYNNOSCI_OPIS]],#REF!,5,FALSE),AKORD[[#This Row],[CZAS]]),1)</f>
        <v>20</v>
      </c>
      <c r="X346" s="178" t="str">
        <f>AKORD[[#This Row],[ZAMOWIENIA_SPEC_ID]]&amp;" "&amp;MID(AKORD[[#This Row],[NAZWA1_WG]],1,30)</f>
        <v xml:space="preserve">161578 KELLY [1] - STELAŻ NA BIAŁO   </v>
      </c>
      <c r="Y346" s="144">
        <f>AKORD[[#This Row],[DATA]]</f>
        <v>45839</v>
      </c>
      <c r="Z346" s="178" t="str">
        <f>LEFT(AKORD[[#This Row],[KOMISJA]],10)</f>
        <v>161578/KEL</v>
      </c>
      <c r="AA346" s="178">
        <f>WEEKNUM(AKORD[[#This Row],[DZIEN]],2)</f>
        <v>27</v>
      </c>
    </row>
    <row r="347" spans="1:27">
      <c r="A347" s="178" t="str">
        <f>VLOOKUP(AKORD[[#This Row],[NAZWISKO]],IMIE[],2,FALSE)</f>
        <v>T02 RADOSŁAW KRYSZTOPA</v>
      </c>
      <c r="B347">
        <v>160702</v>
      </c>
      <c r="C347">
        <v>13</v>
      </c>
      <c r="D347">
        <v>3</v>
      </c>
      <c r="E347">
        <v>34</v>
      </c>
      <c r="F347" s="11">
        <v>45839</v>
      </c>
      <c r="G347" t="s">
        <v>2125</v>
      </c>
      <c r="H347" t="s">
        <v>2166</v>
      </c>
      <c r="I347" t="s">
        <v>2167</v>
      </c>
      <c r="J347" t="s">
        <v>2120</v>
      </c>
      <c r="K347" t="s">
        <v>7352</v>
      </c>
      <c r="L347" t="s">
        <v>7352</v>
      </c>
      <c r="M347" t="s">
        <v>7070</v>
      </c>
      <c r="N347" t="s">
        <v>7353</v>
      </c>
      <c r="O347" t="s">
        <v>7053</v>
      </c>
      <c r="P347" t="s">
        <v>2121</v>
      </c>
      <c r="Q347" t="s">
        <v>7354</v>
      </c>
      <c r="R347">
        <v>1</v>
      </c>
      <c r="S347" s="11">
        <v>45839.643101851849</v>
      </c>
      <c r="T347" s="11">
        <v>45839.643136574072</v>
      </c>
      <c r="U347">
        <v>0.05</v>
      </c>
      <c r="V347">
        <v>0</v>
      </c>
      <c r="W347" s="178">
        <f>IFERROR(IF(AKORD[[#This Row],[CZAS]]=1,VLOOKUP(AKORD[[#This Row],[ZAMOWIENIA_SPEC_ID]]&amp;AKORD[[#This Row],[CZYNNOSCI_OPIS]],#REF!,5,FALSE),AKORD[[#This Row],[CZAS]]),1)</f>
        <v>34</v>
      </c>
      <c r="X347" s="178" t="str">
        <f>AKORD[[#This Row],[ZAMOWIENIA_SPEC_ID]]&amp;" "&amp;MID(AKORD[[#This Row],[NAZWA1_WG]],1,30)</f>
        <v xml:space="preserve">160702 KELLY [1]                     </v>
      </c>
      <c r="Y347" s="144">
        <f>AKORD[[#This Row],[DATA]]</f>
        <v>45839</v>
      </c>
      <c r="Z347" s="178" t="str">
        <f>LEFT(AKORD[[#This Row],[KOMISJA]],10)</f>
        <v>160702/KEL</v>
      </c>
      <c r="AA347" s="178">
        <f>WEEKNUM(AKORD[[#This Row],[DZIEN]],2)</f>
        <v>27</v>
      </c>
    </row>
    <row r="348" spans="1:27">
      <c r="A348" s="178" t="str">
        <f>VLOOKUP(AKORD[[#This Row],[NAZWISKO]],IMIE[],2,FALSE)</f>
        <v>T02 RADOSŁAW KRYSZTOPA</v>
      </c>
      <c r="B348">
        <v>160528</v>
      </c>
      <c r="C348">
        <v>13</v>
      </c>
      <c r="D348">
        <v>3</v>
      </c>
      <c r="E348">
        <v>43</v>
      </c>
      <c r="F348" s="11">
        <v>45839</v>
      </c>
      <c r="G348" t="s">
        <v>2125</v>
      </c>
      <c r="H348" t="s">
        <v>2166</v>
      </c>
      <c r="I348" t="s">
        <v>2167</v>
      </c>
      <c r="J348" t="s">
        <v>2120</v>
      </c>
      <c r="K348" t="s">
        <v>7355</v>
      </c>
      <c r="L348" t="s">
        <v>7355</v>
      </c>
      <c r="M348" t="s">
        <v>7070</v>
      </c>
      <c r="N348" t="s">
        <v>7103</v>
      </c>
      <c r="O348" t="s">
        <v>7053</v>
      </c>
      <c r="P348" t="s">
        <v>2121</v>
      </c>
      <c r="Q348" t="s">
        <v>7356</v>
      </c>
      <c r="R348">
        <v>1</v>
      </c>
      <c r="S348" s="11">
        <v>45839.611076388886</v>
      </c>
      <c r="T348" s="11">
        <v>45839.643067129633</v>
      </c>
      <c r="U348">
        <v>46.06666666666667</v>
      </c>
      <c r="V348">
        <v>0</v>
      </c>
      <c r="W348" s="178">
        <f>IFERROR(IF(AKORD[[#This Row],[CZAS]]=1,VLOOKUP(AKORD[[#This Row],[ZAMOWIENIA_SPEC_ID]]&amp;AKORD[[#This Row],[CZYNNOSCI_OPIS]],#REF!,5,FALSE),AKORD[[#This Row],[CZAS]]),1)</f>
        <v>43</v>
      </c>
      <c r="X348" s="178" t="str">
        <f>AKORD[[#This Row],[ZAMOWIENIA_SPEC_ID]]&amp;" "&amp;MID(AKORD[[#This Row],[NAZWA1_WG]],1,30)</f>
        <v xml:space="preserve">160528 COCO [1o]                     </v>
      </c>
      <c r="Y348" s="144">
        <f>AKORD[[#This Row],[DATA]]</f>
        <v>45839</v>
      </c>
      <c r="Z348" s="178" t="str">
        <f>LEFT(AKORD[[#This Row],[KOMISJA]],10)</f>
        <v>160528/COC</v>
      </c>
      <c r="AA348" s="178">
        <f>WEEKNUM(AKORD[[#This Row],[DZIEN]],2)</f>
        <v>27</v>
      </c>
    </row>
    <row r="349" spans="1:27">
      <c r="A349" s="178" t="str">
        <f>VLOOKUP(AKORD[[#This Row],[NAZWISKO]],IMIE[],2,FALSE)</f>
        <v>T02 RADOSŁAW KRYSZTOPA</v>
      </c>
      <c r="B349">
        <v>160706</v>
      </c>
      <c r="C349">
        <v>13</v>
      </c>
      <c r="D349">
        <v>3</v>
      </c>
      <c r="E349">
        <v>29</v>
      </c>
      <c r="F349" s="11">
        <v>45839</v>
      </c>
      <c r="G349" t="s">
        <v>2125</v>
      </c>
      <c r="H349" t="s">
        <v>2166</v>
      </c>
      <c r="I349" t="s">
        <v>2167</v>
      </c>
      <c r="J349" t="s">
        <v>2120</v>
      </c>
      <c r="K349" t="s">
        <v>199</v>
      </c>
      <c r="L349" t="s">
        <v>199</v>
      </c>
      <c r="M349" t="s">
        <v>7070</v>
      </c>
      <c r="N349" t="s">
        <v>200</v>
      </c>
      <c r="O349" t="s">
        <v>7053</v>
      </c>
      <c r="P349" t="s">
        <v>2121</v>
      </c>
      <c r="Q349" t="s">
        <v>7357</v>
      </c>
      <c r="R349">
        <v>1</v>
      </c>
      <c r="S349" s="11">
        <v>45839.643275462964</v>
      </c>
      <c r="T349" s="11">
        <v>45839.64340277778</v>
      </c>
      <c r="U349">
        <v>0.18333333333333332</v>
      </c>
      <c r="V349">
        <v>0</v>
      </c>
      <c r="W349" s="178">
        <f>IFERROR(IF(AKORD[[#This Row],[CZAS]]=1,VLOOKUP(AKORD[[#This Row],[ZAMOWIENIA_SPEC_ID]]&amp;AKORD[[#This Row],[CZYNNOSCI_OPIS]],#REF!,5,FALSE),AKORD[[#This Row],[CZAS]]),1)</f>
        <v>29</v>
      </c>
      <c r="X349" s="178" t="str">
        <f>AKORD[[#This Row],[ZAMOWIENIA_SPEC_ID]]&amp;" "&amp;MID(AKORD[[#This Row],[NAZWA1_WG]],1,30)</f>
        <v xml:space="preserve">160706 OVAL [1o]                     </v>
      </c>
      <c r="Y349" s="144">
        <f>AKORD[[#This Row],[DATA]]</f>
        <v>45839</v>
      </c>
      <c r="Z349" s="178" t="str">
        <f>LEFT(AKORD[[#This Row],[KOMISJA]],10)</f>
        <v>160706/OVA</v>
      </c>
      <c r="AA349" s="178">
        <f>WEEKNUM(AKORD[[#This Row],[DZIEN]],2)</f>
        <v>27</v>
      </c>
    </row>
    <row r="350" spans="1:27">
      <c r="A350" s="178" t="str">
        <f>VLOOKUP(AKORD[[#This Row],[NAZWISKO]],IMIE[],2,FALSE)</f>
        <v>P01 PIOTR MIERZWIŃSKI</v>
      </c>
      <c r="B350">
        <v>161769</v>
      </c>
      <c r="C350">
        <v>28</v>
      </c>
      <c r="D350">
        <v>14</v>
      </c>
      <c r="E350">
        <v>37</v>
      </c>
      <c r="F350" s="11">
        <v>45839</v>
      </c>
      <c r="G350" t="s">
        <v>2182</v>
      </c>
      <c r="H350" t="s">
        <v>7056</v>
      </c>
      <c r="I350" t="s">
        <v>7057</v>
      </c>
      <c r="J350" t="s">
        <v>7058</v>
      </c>
      <c r="K350" t="s">
        <v>7085</v>
      </c>
      <c r="L350" t="s">
        <v>7085</v>
      </c>
      <c r="M350" t="s">
        <v>7119</v>
      </c>
      <c r="N350" t="s">
        <v>7071</v>
      </c>
      <c r="O350" t="s">
        <v>181</v>
      </c>
      <c r="P350" t="s">
        <v>7059</v>
      </c>
      <c r="Q350" t="s">
        <v>7358</v>
      </c>
      <c r="R350">
        <v>1</v>
      </c>
      <c r="S350" s="11">
        <v>45839.644074074073</v>
      </c>
      <c r="T350" s="11">
        <v>45839.644085648149</v>
      </c>
      <c r="U350">
        <v>1.6666666666666666E-2</v>
      </c>
      <c r="V350">
        <v>0</v>
      </c>
      <c r="W350" s="178">
        <f>IFERROR(IF(AKORD[[#This Row],[CZAS]]=1,VLOOKUP(AKORD[[#This Row],[ZAMOWIENIA_SPEC_ID]]&amp;AKORD[[#This Row],[CZYNNOSCI_OPIS]],#REF!,5,FALSE),AKORD[[#This Row],[CZAS]]),1)</f>
        <v>37</v>
      </c>
      <c r="X350" s="178" t="str">
        <f>AKORD[[#This Row],[ZAMOWIENIA_SPEC_ID]]&amp;" "&amp;MID(AKORD[[#This Row],[NAZWA1_WG]],1,30)</f>
        <v xml:space="preserve">161769 REVERSO T1,5                  </v>
      </c>
      <c r="Y350" s="144">
        <f>AKORD[[#This Row],[DATA]]</f>
        <v>45839</v>
      </c>
      <c r="Z350" s="178" t="str">
        <f>LEFT(AKORD[[#This Row],[KOMISJA]],10)</f>
        <v>161769/REV</v>
      </c>
      <c r="AA350" s="178">
        <f>WEEKNUM(AKORD[[#This Row],[DZIEN]],2)</f>
        <v>27</v>
      </c>
    </row>
    <row r="351" spans="1:27">
      <c r="A351" s="178" t="str">
        <f>VLOOKUP(AKORD[[#This Row],[NAZWISKO]],IMIE[],2,FALSE)</f>
        <v>P01 PIOTR MIERZWIŃSKI</v>
      </c>
      <c r="B351">
        <v>161770</v>
      </c>
      <c r="C351">
        <v>28</v>
      </c>
      <c r="D351">
        <v>14</v>
      </c>
      <c r="E351">
        <v>36</v>
      </c>
      <c r="F351" s="11">
        <v>45839</v>
      </c>
      <c r="G351" t="s">
        <v>2182</v>
      </c>
      <c r="H351" t="s">
        <v>7056</v>
      </c>
      <c r="I351" t="s">
        <v>7057</v>
      </c>
      <c r="J351" t="s">
        <v>7058</v>
      </c>
      <c r="K351" t="s">
        <v>7072</v>
      </c>
      <c r="L351" t="s">
        <v>7072</v>
      </c>
      <c r="M351" t="s">
        <v>7119</v>
      </c>
      <c r="N351" t="s">
        <v>7071</v>
      </c>
      <c r="O351" t="s">
        <v>181</v>
      </c>
      <c r="P351" t="s">
        <v>7059</v>
      </c>
      <c r="Q351" t="s">
        <v>7358</v>
      </c>
      <c r="R351">
        <v>1</v>
      </c>
      <c r="S351" s="11">
        <v>45839.644016203703</v>
      </c>
      <c r="T351" s="11">
        <v>45839.644108796296</v>
      </c>
      <c r="U351">
        <v>0.13333333333333333</v>
      </c>
      <c r="V351">
        <v>0</v>
      </c>
      <c r="W351" s="178">
        <f>IFERROR(IF(AKORD[[#This Row],[CZAS]]=1,VLOOKUP(AKORD[[#This Row],[ZAMOWIENIA_SPEC_ID]]&amp;AKORD[[#This Row],[CZYNNOSCI_OPIS]],#REF!,5,FALSE),AKORD[[#This Row],[CZAS]]),1)</f>
        <v>36</v>
      </c>
      <c r="X351" s="178" t="str">
        <f>AKORD[[#This Row],[ZAMOWIENIA_SPEC_ID]]&amp;" "&amp;MID(AKORD[[#This Row],[NAZWA1_WG]],1,30)</f>
        <v xml:space="preserve">161770 REVERSO N106x106              </v>
      </c>
      <c r="Y351" s="144">
        <f>AKORD[[#This Row],[DATA]]</f>
        <v>45839</v>
      </c>
      <c r="Z351" s="178" t="str">
        <f>LEFT(AKORD[[#This Row],[KOMISJA]],10)</f>
        <v>161769/REV</v>
      </c>
      <c r="AA351" s="178">
        <f>WEEKNUM(AKORD[[#This Row],[DZIEN]],2)</f>
        <v>27</v>
      </c>
    </row>
    <row r="352" spans="1:27">
      <c r="A352" s="178" t="str">
        <f>VLOOKUP(AKORD[[#This Row],[NAZWISKO]],IMIE[],2,FALSE)</f>
        <v>P01 PIOTR MIERZWIŃSKI</v>
      </c>
      <c r="B352">
        <v>161771</v>
      </c>
      <c r="C352">
        <v>28</v>
      </c>
      <c r="D352">
        <v>14</v>
      </c>
      <c r="E352">
        <v>32</v>
      </c>
      <c r="F352" s="11">
        <v>45839</v>
      </c>
      <c r="G352" t="s">
        <v>2182</v>
      </c>
      <c r="H352" t="s">
        <v>7056</v>
      </c>
      <c r="I352" t="s">
        <v>7057</v>
      </c>
      <c r="J352" t="s">
        <v>7058</v>
      </c>
      <c r="K352" t="s">
        <v>7359</v>
      </c>
      <c r="L352" t="s">
        <v>7359</v>
      </c>
      <c r="M352" t="s">
        <v>7119</v>
      </c>
      <c r="N352" t="s">
        <v>7071</v>
      </c>
      <c r="O352" t="s">
        <v>181</v>
      </c>
      <c r="P352" t="s">
        <v>7059</v>
      </c>
      <c r="Q352" t="s">
        <v>7358</v>
      </c>
      <c r="R352">
        <v>1</v>
      </c>
      <c r="S352" s="11">
        <v>45839.64403935185</v>
      </c>
      <c r="T352" s="11">
        <v>45839.644131944442</v>
      </c>
      <c r="U352">
        <v>0.13333333333333333</v>
      </c>
      <c r="V352">
        <v>0</v>
      </c>
      <c r="W352" s="178">
        <f>IFERROR(IF(AKORD[[#This Row],[CZAS]]=1,VLOOKUP(AKORD[[#This Row],[ZAMOWIENIA_SPEC_ID]]&amp;AKORD[[#This Row],[CZYNNOSCI_OPIS]],#REF!,5,FALSE),AKORD[[#This Row],[CZAS]]),1)</f>
        <v>32</v>
      </c>
      <c r="X352" s="178" t="str">
        <f>AKORD[[#This Row],[ZAMOWIENIA_SPEC_ID]]&amp;" "&amp;MID(AKORD[[#This Row],[NAZWA1_WG]],1,30)</f>
        <v xml:space="preserve">161771 REVERSO 1                     </v>
      </c>
      <c r="Y352" s="144">
        <f>AKORD[[#This Row],[DATA]]</f>
        <v>45839</v>
      </c>
      <c r="Z352" s="178" t="str">
        <f>LEFT(AKORD[[#This Row],[KOMISJA]],10)</f>
        <v>161769/REV</v>
      </c>
      <c r="AA352" s="178">
        <f>WEEKNUM(AKORD[[#This Row],[DZIEN]],2)</f>
        <v>27</v>
      </c>
    </row>
    <row r="353" spans="1:27">
      <c r="A353" s="178" t="str">
        <f>VLOOKUP(AKORD[[#This Row],[NAZWISKO]],IMIE[],2,FALSE)</f>
        <v>P01 PIOTR MIERZWIŃSKI</v>
      </c>
      <c r="B353">
        <v>161772</v>
      </c>
      <c r="C353">
        <v>28</v>
      </c>
      <c r="D353">
        <v>14</v>
      </c>
      <c r="E353">
        <v>42</v>
      </c>
      <c r="F353" s="11">
        <v>45839</v>
      </c>
      <c r="G353" t="s">
        <v>2182</v>
      </c>
      <c r="H353" t="s">
        <v>7056</v>
      </c>
      <c r="I353" t="s">
        <v>7057</v>
      </c>
      <c r="J353" t="s">
        <v>7058</v>
      </c>
      <c r="K353" t="s">
        <v>7360</v>
      </c>
      <c r="L353" t="s">
        <v>7360</v>
      </c>
      <c r="M353" t="s">
        <v>7119</v>
      </c>
      <c r="N353" t="s">
        <v>7071</v>
      </c>
      <c r="O353" t="s">
        <v>181</v>
      </c>
      <c r="P353" t="s">
        <v>7059</v>
      </c>
      <c r="Q353" t="s">
        <v>7358</v>
      </c>
      <c r="R353">
        <v>1</v>
      </c>
      <c r="S353" s="11">
        <v>45839.644050925926</v>
      </c>
      <c r="T353" s="11">
        <v>45839.644143518519</v>
      </c>
      <c r="U353">
        <v>0.13333333333333333</v>
      </c>
      <c r="V353">
        <v>0</v>
      </c>
      <c r="W353" s="178">
        <f>IFERROR(IF(AKORD[[#This Row],[CZAS]]=1,VLOOKUP(AKORD[[#This Row],[ZAMOWIENIA_SPEC_ID]]&amp;AKORD[[#This Row],[CZYNNOSCI_OPIS]],#REF!,5,FALSE),AKORD[[#This Row],[CZAS]]),1)</f>
        <v>42</v>
      </c>
      <c r="X353" s="178" t="str">
        <f>AKORD[[#This Row],[ZAMOWIENIA_SPEC_ID]]&amp;" "&amp;MID(AKORD[[#This Row],[NAZWA1_WG]],1,30)</f>
        <v xml:space="preserve">161772 REVERSO 1]                    </v>
      </c>
      <c r="Y353" s="144">
        <f>AKORD[[#This Row],[DATA]]</f>
        <v>45839</v>
      </c>
      <c r="Z353" s="178" t="str">
        <f>LEFT(AKORD[[#This Row],[KOMISJA]],10)</f>
        <v>161769/REV</v>
      </c>
      <c r="AA353" s="178">
        <f>WEEKNUM(AKORD[[#This Row],[DZIEN]],2)</f>
        <v>27</v>
      </c>
    </row>
    <row r="354" spans="1:27">
      <c r="A354" s="178" t="str">
        <f>VLOOKUP(AKORD[[#This Row],[NAZWISKO]],IMIE[],2,FALSE)</f>
        <v>T12 KACPER KRUSZEWSKI</v>
      </c>
      <c r="B354">
        <v>161123</v>
      </c>
      <c r="C354">
        <v>120</v>
      </c>
      <c r="D354">
        <v>3</v>
      </c>
      <c r="E354">
        <v>49</v>
      </c>
      <c r="F354" s="11">
        <v>45840</v>
      </c>
      <c r="G354" t="s">
        <v>4747</v>
      </c>
      <c r="H354" t="s">
        <v>2166</v>
      </c>
      <c r="I354" t="s">
        <v>2167</v>
      </c>
      <c r="J354" t="s">
        <v>2120</v>
      </c>
      <c r="K354" t="s">
        <v>7361</v>
      </c>
      <c r="L354" t="s">
        <v>7361</v>
      </c>
      <c r="M354" t="s">
        <v>7104</v>
      </c>
      <c r="N354" t="s">
        <v>7103</v>
      </c>
      <c r="O354" t="s">
        <v>7053</v>
      </c>
      <c r="P354" t="s">
        <v>2121</v>
      </c>
      <c r="Q354" t="s">
        <v>7362</v>
      </c>
      <c r="R354">
        <v>1</v>
      </c>
      <c r="S354" s="11">
        <v>45839.599849537037</v>
      </c>
      <c r="T354" s="11">
        <v>45840.321296296293</v>
      </c>
      <c r="U354">
        <v>1038.8833333333334</v>
      </c>
      <c r="V354">
        <v>0</v>
      </c>
      <c r="W354" s="178">
        <f>IFERROR(IF(AKORD[[#This Row],[CZAS]]=1,VLOOKUP(AKORD[[#This Row],[ZAMOWIENIA_SPEC_ID]]&amp;AKORD[[#This Row],[CZYNNOSCI_OPIS]],#REF!,5,FALSE),AKORD[[#This Row],[CZAS]]),1)</f>
        <v>49</v>
      </c>
      <c r="X354" s="178" t="str">
        <f>AKORD[[#This Row],[ZAMOWIENIA_SPEC_ID]]&amp;" "&amp;MID(AKORD[[#This Row],[NAZWA1_WG]],1,30)</f>
        <v xml:space="preserve">161123 COCO [1M]                     </v>
      </c>
      <c r="Y354" s="144">
        <f>AKORD[[#This Row],[DATA]]</f>
        <v>45840</v>
      </c>
      <c r="Z354" s="178" t="str">
        <f>LEFT(AKORD[[#This Row],[KOMISJA]],10)</f>
        <v>161123/COC</v>
      </c>
      <c r="AA354" s="178">
        <f>WEEKNUM(AKORD[[#This Row],[DZIEN]],2)</f>
        <v>27</v>
      </c>
    </row>
    <row r="355" spans="1:27">
      <c r="A355" s="178" t="str">
        <f>VLOOKUP(AKORD[[#This Row],[NAZWISKO]],IMIE[],2,FALSE)</f>
        <v>T12 KACPER KRUSZEWSKI</v>
      </c>
      <c r="B355">
        <v>161124</v>
      </c>
      <c r="C355">
        <v>120</v>
      </c>
      <c r="D355">
        <v>3</v>
      </c>
      <c r="E355">
        <v>43</v>
      </c>
      <c r="F355" s="11">
        <v>45840</v>
      </c>
      <c r="G355" t="s">
        <v>4747</v>
      </c>
      <c r="H355" t="s">
        <v>2166</v>
      </c>
      <c r="I355" t="s">
        <v>2167</v>
      </c>
      <c r="J355" t="s">
        <v>2120</v>
      </c>
      <c r="K355" t="s">
        <v>7355</v>
      </c>
      <c r="L355" t="s">
        <v>7355</v>
      </c>
      <c r="M355" t="s">
        <v>7104</v>
      </c>
      <c r="N355" t="s">
        <v>7103</v>
      </c>
      <c r="O355" t="s">
        <v>7053</v>
      </c>
      <c r="P355" t="s">
        <v>2121</v>
      </c>
      <c r="Q355" t="s">
        <v>7362</v>
      </c>
      <c r="R355">
        <v>1</v>
      </c>
      <c r="S355" s="11">
        <v>45839.599872685183</v>
      </c>
      <c r="T355" s="11">
        <v>45840.321319444447</v>
      </c>
      <c r="U355">
        <v>1038.8833333333334</v>
      </c>
      <c r="V355">
        <v>0</v>
      </c>
      <c r="W355" s="178">
        <f>IFERROR(IF(AKORD[[#This Row],[CZAS]]=1,VLOOKUP(AKORD[[#This Row],[ZAMOWIENIA_SPEC_ID]]&amp;AKORD[[#This Row],[CZYNNOSCI_OPIS]],#REF!,5,FALSE),AKORD[[#This Row],[CZAS]]),1)</f>
        <v>43</v>
      </c>
      <c r="X355" s="178" t="str">
        <f>AKORD[[#This Row],[ZAMOWIENIA_SPEC_ID]]&amp;" "&amp;MID(AKORD[[#This Row],[NAZWA1_WG]],1,30)</f>
        <v xml:space="preserve">161124 COCO [1o]                     </v>
      </c>
      <c r="Y355" s="144">
        <f>AKORD[[#This Row],[DATA]]</f>
        <v>45840</v>
      </c>
      <c r="Z355" s="178" t="str">
        <f>LEFT(AKORD[[#This Row],[KOMISJA]],10)</f>
        <v>161123/COC</v>
      </c>
      <c r="AA355" s="178">
        <f>WEEKNUM(AKORD[[#This Row],[DZIEN]],2)</f>
        <v>27</v>
      </c>
    </row>
    <row r="356" spans="1:27">
      <c r="A356" s="178" t="str">
        <f>VLOOKUP(AKORD[[#This Row],[NAZWISKO]],IMIE[],2,FALSE)</f>
        <v>P06 VALERY</v>
      </c>
      <c r="B356">
        <v>161712</v>
      </c>
      <c r="C356">
        <v>33</v>
      </c>
      <c r="D356">
        <v>14</v>
      </c>
      <c r="E356">
        <v>45</v>
      </c>
      <c r="F356" s="11">
        <v>45840</v>
      </c>
      <c r="G356" t="s">
        <v>2180</v>
      </c>
      <c r="H356" t="s">
        <v>7056</v>
      </c>
      <c r="I356" t="s">
        <v>7057</v>
      </c>
      <c r="J356" t="s">
        <v>7058</v>
      </c>
      <c r="K356" t="s">
        <v>7335</v>
      </c>
      <c r="L356" t="s">
        <v>7336</v>
      </c>
      <c r="M356" t="s">
        <v>7119</v>
      </c>
      <c r="N356" t="s">
        <v>7333</v>
      </c>
      <c r="O356" t="s">
        <v>181</v>
      </c>
      <c r="P356" t="s">
        <v>7059</v>
      </c>
      <c r="Q356" t="s">
        <v>7420</v>
      </c>
      <c r="R356">
        <v>1</v>
      </c>
      <c r="S356" s="11">
        <v>45840.30400462963</v>
      </c>
      <c r="T356" s="11">
        <v>45840.338807870372</v>
      </c>
      <c r="U356">
        <v>50.116666666666667</v>
      </c>
      <c r="V356">
        <v>0</v>
      </c>
      <c r="W356" s="178">
        <f>IFERROR(IF(AKORD[[#This Row],[CZAS]]=1,VLOOKUP(AKORD[[#This Row],[ZAMOWIENIA_SPEC_ID]]&amp;AKORD[[#This Row],[CZYNNOSCI_OPIS]],#REF!,5,FALSE),AKORD[[#This Row],[CZAS]]),1)</f>
        <v>45</v>
      </c>
      <c r="X356" s="178" t="str">
        <f>AKORD[[#This Row],[ZAMOWIENIA_SPEC_ID]]&amp;" "&amp;MID(AKORD[[#This Row],[NAZWA1_WG]],1,30)</f>
        <v xml:space="preserve">161712 DIVA A [3,5]                  </v>
      </c>
      <c r="Y356" s="144">
        <f>AKORD[[#This Row],[DATA]]</f>
        <v>45840</v>
      </c>
      <c r="Z356" s="178" t="str">
        <f>LEFT(AKORD[[#This Row],[KOMISJA]],10)</f>
        <v>161712/DIV</v>
      </c>
      <c r="AA356" s="178">
        <f>WEEKNUM(AKORD[[#This Row],[DZIEN]],2)</f>
        <v>27</v>
      </c>
    </row>
    <row r="357" spans="1:27">
      <c r="A357" s="178" t="str">
        <f>VLOOKUP(AKORD[[#This Row],[NAZWISKO]],IMIE[],2,FALSE)</f>
        <v>P06 VALERY</v>
      </c>
      <c r="B357">
        <v>161713</v>
      </c>
      <c r="C357">
        <v>33</v>
      </c>
      <c r="D357">
        <v>14</v>
      </c>
      <c r="E357">
        <v>41</v>
      </c>
      <c r="F357" s="11">
        <v>45840</v>
      </c>
      <c r="G357" t="s">
        <v>2180</v>
      </c>
      <c r="H357" t="s">
        <v>7056</v>
      </c>
      <c r="I357" t="s">
        <v>7057</v>
      </c>
      <c r="J357" t="s">
        <v>7058</v>
      </c>
      <c r="K357" t="s">
        <v>7369</v>
      </c>
      <c r="L357" t="s">
        <v>7370</v>
      </c>
      <c r="M357" t="s">
        <v>7119</v>
      </c>
      <c r="N357" t="s">
        <v>7333</v>
      </c>
      <c r="O357" t="s">
        <v>181</v>
      </c>
      <c r="P357" t="s">
        <v>7059</v>
      </c>
      <c r="Q357" t="s">
        <v>7420</v>
      </c>
      <c r="R357">
        <v>1</v>
      </c>
      <c r="S357" s="11">
        <v>45840.304027777776</v>
      </c>
      <c r="T357" s="11">
        <v>45840.338877314818</v>
      </c>
      <c r="U357">
        <v>50.183333333333337</v>
      </c>
      <c r="V357">
        <v>0</v>
      </c>
      <c r="W357" s="178">
        <f>IFERROR(IF(AKORD[[#This Row],[CZAS]]=1,VLOOKUP(AKORD[[#This Row],[ZAMOWIENIA_SPEC_ID]]&amp;AKORD[[#This Row],[CZYNNOSCI_OPIS]],#REF!,5,FALSE),AKORD[[#This Row],[CZAS]]),1)</f>
        <v>41</v>
      </c>
      <c r="X357" s="178" t="str">
        <f>AKORD[[#This Row],[ZAMOWIENIA_SPEC_ID]]&amp;" "&amp;MID(AKORD[[#This Row],[NAZWA1_WG]],1,30)</f>
        <v xml:space="preserve">161713 DIVA A [2,5]                  </v>
      </c>
      <c r="Y357" s="144">
        <f>AKORD[[#This Row],[DATA]]</f>
        <v>45840</v>
      </c>
      <c r="Z357" s="178" t="str">
        <f>LEFT(AKORD[[#This Row],[KOMISJA]],10)</f>
        <v>161712/DIV</v>
      </c>
      <c r="AA357" s="178">
        <f>WEEKNUM(AKORD[[#This Row],[DZIEN]],2)</f>
        <v>27</v>
      </c>
    </row>
    <row r="358" spans="1:27">
      <c r="A358" s="178" t="str">
        <f>VLOOKUP(AKORD[[#This Row],[NAZWISKO]],IMIE[],2,FALSE)</f>
        <v>T01 ROBERT PERKOWSKI</v>
      </c>
      <c r="B358">
        <v>161291</v>
      </c>
      <c r="C358">
        <v>12</v>
      </c>
      <c r="D358">
        <v>3</v>
      </c>
      <c r="E358">
        <v>4</v>
      </c>
      <c r="F358" s="11">
        <v>45840</v>
      </c>
      <c r="G358" t="s">
        <v>2124</v>
      </c>
      <c r="H358" t="s">
        <v>2166</v>
      </c>
      <c r="I358" t="s">
        <v>2167</v>
      </c>
      <c r="J358" t="s">
        <v>2120</v>
      </c>
      <c r="K358" t="s">
        <v>7338</v>
      </c>
      <c r="L358" t="s">
        <v>7338</v>
      </c>
      <c r="M358" t="s">
        <v>7104</v>
      </c>
      <c r="N358" t="s">
        <v>7333</v>
      </c>
      <c r="O358" t="s">
        <v>7053</v>
      </c>
      <c r="P358" t="s">
        <v>2121</v>
      </c>
      <c r="Q358" t="s">
        <v>7371</v>
      </c>
      <c r="R358">
        <v>2</v>
      </c>
      <c r="S358" s="11">
        <v>45839.630289351851</v>
      </c>
      <c r="T358" s="11">
        <v>45840.342233796298</v>
      </c>
      <c r="U358">
        <v>1025.2</v>
      </c>
      <c r="V358">
        <v>0</v>
      </c>
      <c r="W358" s="178">
        <f>IFERROR(IF(AKORD[[#This Row],[CZAS]]=1,VLOOKUP(AKORD[[#This Row],[ZAMOWIENIA_SPEC_ID]]&amp;AKORD[[#This Row],[CZYNNOSCI_OPIS]],#REF!,5,FALSE),AKORD[[#This Row],[CZAS]]),1)</f>
        <v>4</v>
      </c>
      <c r="X358" s="178" t="str">
        <f>AKORD[[#This Row],[ZAMOWIENIA_SPEC_ID]]&amp;" "&amp;MID(AKORD[[#This Row],[NAZWA1_WG]],1,30)</f>
        <v xml:space="preserve">161291 DIVA A Z60/14/05              </v>
      </c>
      <c r="Y358" s="144">
        <f>AKORD[[#This Row],[DATA]]</f>
        <v>45840</v>
      </c>
      <c r="Z358" s="178" t="str">
        <f>LEFT(AKORD[[#This Row],[KOMISJA]],10)</f>
        <v>161290/HUD</v>
      </c>
      <c r="AA358" s="178">
        <f>WEEKNUM(AKORD[[#This Row],[DZIEN]],2)</f>
        <v>27</v>
      </c>
    </row>
    <row r="359" spans="1:27">
      <c r="A359" s="178" t="str">
        <f>VLOOKUP(AKORD[[#This Row],[NAZWISKO]],IMIE[],2,FALSE)</f>
        <v>T01 ROBERT PERKOWSKI</v>
      </c>
      <c r="B359">
        <v>161290</v>
      </c>
      <c r="C359">
        <v>12</v>
      </c>
      <c r="D359">
        <v>3</v>
      </c>
      <c r="E359">
        <v>66</v>
      </c>
      <c r="F359" s="11">
        <v>45840</v>
      </c>
      <c r="G359" t="s">
        <v>2124</v>
      </c>
      <c r="H359" t="s">
        <v>2166</v>
      </c>
      <c r="I359" t="s">
        <v>2167</v>
      </c>
      <c r="J359" t="s">
        <v>2120</v>
      </c>
      <c r="K359" t="s">
        <v>7365</v>
      </c>
      <c r="L359" t="s">
        <v>7366</v>
      </c>
      <c r="M359" t="s">
        <v>7104</v>
      </c>
      <c r="N359" t="s">
        <v>7125</v>
      </c>
      <c r="O359" t="s">
        <v>7053</v>
      </c>
      <c r="P359" t="s">
        <v>2121</v>
      </c>
      <c r="Q359" t="s">
        <v>7371</v>
      </c>
      <c r="R359">
        <v>1</v>
      </c>
      <c r="S359" s="11">
        <v>45839.630277777775</v>
      </c>
      <c r="T359" s="11">
        <v>45840.342222222222</v>
      </c>
      <c r="U359">
        <v>1025.2</v>
      </c>
      <c r="V359">
        <v>0</v>
      </c>
      <c r="W359" s="178">
        <f>IFERROR(IF(AKORD[[#This Row],[CZAS]]=1,VLOOKUP(AKORD[[#This Row],[ZAMOWIENIA_SPEC_ID]]&amp;AKORD[[#This Row],[CZYNNOSCI_OPIS]],#REF!,5,FALSE),AKORD[[#This Row],[CZAS]]),1)</f>
        <v>66</v>
      </c>
      <c r="X359" s="178" t="str">
        <f>AKORD[[#This Row],[ZAMOWIENIA_SPEC_ID]]&amp;" "&amp;MID(AKORD[[#This Row],[NAZWA1_WG]],1,30)</f>
        <v xml:space="preserve">161290 HUDSON [3,5]                  </v>
      </c>
      <c r="Y359" s="144">
        <f>AKORD[[#This Row],[DATA]]</f>
        <v>45840</v>
      </c>
      <c r="Z359" s="178" t="str">
        <f>LEFT(AKORD[[#This Row],[KOMISJA]],10)</f>
        <v>161290/HUD</v>
      </c>
      <c r="AA359" s="178">
        <f>WEEKNUM(AKORD[[#This Row],[DZIEN]],2)</f>
        <v>27</v>
      </c>
    </row>
    <row r="360" spans="1:27">
      <c r="A360" s="178" t="str">
        <f>VLOOKUP(AKORD[[#This Row],[NAZWISKO]],IMIE[],2,FALSE)</f>
        <v>T01 ROBERT PERKOWSKI</v>
      </c>
      <c r="B360">
        <v>161291</v>
      </c>
      <c r="C360">
        <v>12</v>
      </c>
      <c r="D360">
        <v>3</v>
      </c>
      <c r="E360">
        <v>4</v>
      </c>
      <c r="F360" s="11">
        <v>45840</v>
      </c>
      <c r="G360" t="s">
        <v>2124</v>
      </c>
      <c r="H360" t="s">
        <v>2166</v>
      </c>
      <c r="I360" t="s">
        <v>2167</v>
      </c>
      <c r="J360" t="s">
        <v>2120</v>
      </c>
      <c r="K360" t="s">
        <v>7338</v>
      </c>
      <c r="L360" t="s">
        <v>7338</v>
      </c>
      <c r="M360" t="s">
        <v>7104</v>
      </c>
      <c r="N360" t="s">
        <v>7333</v>
      </c>
      <c r="O360" t="s">
        <v>7053</v>
      </c>
      <c r="P360" t="s">
        <v>2121</v>
      </c>
      <c r="Q360" t="s">
        <v>7371</v>
      </c>
      <c r="R360">
        <v>2</v>
      </c>
      <c r="S360" s="11">
        <v>45839.630289351851</v>
      </c>
      <c r="T360" s="11">
        <v>45840.342233796298</v>
      </c>
      <c r="U360">
        <v>1025.2</v>
      </c>
      <c r="V360">
        <v>0</v>
      </c>
      <c r="W360" s="178">
        <f>IFERROR(IF(AKORD[[#This Row],[CZAS]]=1,VLOOKUP(AKORD[[#This Row],[ZAMOWIENIA_SPEC_ID]]&amp;AKORD[[#This Row],[CZYNNOSCI_OPIS]],#REF!,5,FALSE),AKORD[[#This Row],[CZAS]]),1)</f>
        <v>4</v>
      </c>
      <c r="X360" s="178" t="str">
        <f>AKORD[[#This Row],[ZAMOWIENIA_SPEC_ID]]&amp;" "&amp;MID(AKORD[[#This Row],[NAZWA1_WG]],1,30)</f>
        <v xml:space="preserve">161291 DIVA A Z60/14/05              </v>
      </c>
      <c r="Y360" s="144">
        <f>AKORD[[#This Row],[DATA]]</f>
        <v>45840</v>
      </c>
      <c r="Z360" s="178" t="str">
        <f>LEFT(AKORD[[#This Row],[KOMISJA]],10)</f>
        <v>161290/HUD</v>
      </c>
      <c r="AA360" s="178">
        <f>WEEKNUM(AKORD[[#This Row],[DZIEN]],2)</f>
        <v>27</v>
      </c>
    </row>
    <row r="361" spans="1:27">
      <c r="A361" s="178" t="str">
        <f>VLOOKUP(AKORD[[#This Row],[NAZWISKO]],IMIE[],2,FALSE)</f>
        <v>P01 PIOTR MIERZWIŃSKI</v>
      </c>
      <c r="B361">
        <v>161224</v>
      </c>
      <c r="C361">
        <v>28</v>
      </c>
      <c r="D361">
        <v>14</v>
      </c>
      <c r="E361">
        <v>32</v>
      </c>
      <c r="F361" s="11">
        <v>45840</v>
      </c>
      <c r="G361" t="s">
        <v>2182</v>
      </c>
      <c r="H361" t="s">
        <v>7056</v>
      </c>
      <c r="I361" t="s">
        <v>7057</v>
      </c>
      <c r="J361" t="s">
        <v>7058</v>
      </c>
      <c r="K361" t="s">
        <v>7110</v>
      </c>
      <c r="L361" t="s">
        <v>7110</v>
      </c>
      <c r="M361" t="s">
        <v>7065</v>
      </c>
      <c r="N361" t="s">
        <v>7102</v>
      </c>
      <c r="O361" t="s">
        <v>181</v>
      </c>
      <c r="P361" t="s">
        <v>7059</v>
      </c>
      <c r="Q361" t="s">
        <v>7421</v>
      </c>
      <c r="R361">
        <v>1</v>
      </c>
      <c r="S361" s="11">
        <v>45840.345486111109</v>
      </c>
      <c r="T361" s="11">
        <v>45840.345509259256</v>
      </c>
      <c r="U361">
        <v>3.3333333333333333E-2</v>
      </c>
      <c r="V361">
        <v>0</v>
      </c>
      <c r="W361" s="178">
        <f>IFERROR(IF(AKORD[[#This Row],[CZAS]]=1,VLOOKUP(AKORD[[#This Row],[ZAMOWIENIA_SPEC_ID]]&amp;AKORD[[#This Row],[CZYNNOSCI_OPIS]],#REF!,5,FALSE),AKORD[[#This Row],[CZAS]]),1)</f>
        <v>32</v>
      </c>
      <c r="X361" s="178" t="str">
        <f>AKORD[[#This Row],[ZAMOWIENIA_SPEC_ID]]&amp;" "&amp;MID(AKORD[[#This Row],[NAZWA1_WG]],1,30)</f>
        <v xml:space="preserve">161224 GOYA [1                       </v>
      </c>
      <c r="Y361" s="144">
        <f>AKORD[[#This Row],[DATA]]</f>
        <v>45840</v>
      </c>
      <c r="Z361" s="178" t="str">
        <f>LEFT(AKORD[[#This Row],[KOMISJA]],10)</f>
        <v>161224/GOY</v>
      </c>
      <c r="AA361" s="178">
        <f>WEEKNUM(AKORD[[#This Row],[DZIEN]],2)</f>
        <v>27</v>
      </c>
    </row>
    <row r="362" spans="1:27">
      <c r="A362" s="178" t="str">
        <f>VLOOKUP(AKORD[[#This Row],[NAZWISKO]],IMIE[],2,FALSE)</f>
        <v>P01 PIOTR MIERZWIŃSKI</v>
      </c>
      <c r="B362">
        <v>161225</v>
      </c>
      <c r="C362">
        <v>28</v>
      </c>
      <c r="D362">
        <v>14</v>
      </c>
      <c r="E362">
        <v>27</v>
      </c>
      <c r="F362" s="11">
        <v>45840</v>
      </c>
      <c r="G362" t="s">
        <v>2182</v>
      </c>
      <c r="H362" t="s">
        <v>7056</v>
      </c>
      <c r="I362" t="s">
        <v>7057</v>
      </c>
      <c r="J362" t="s">
        <v>7058</v>
      </c>
      <c r="K362" t="s">
        <v>7129</v>
      </c>
      <c r="L362" t="s">
        <v>7129</v>
      </c>
      <c r="M362" t="s">
        <v>7065</v>
      </c>
      <c r="N362" t="s">
        <v>7102</v>
      </c>
      <c r="O362" t="s">
        <v>181</v>
      </c>
      <c r="P362" t="s">
        <v>7059</v>
      </c>
      <c r="Q362" t="s">
        <v>7421</v>
      </c>
      <c r="R362">
        <v>1</v>
      </c>
      <c r="S362" s="11">
        <v>45840.345532407409</v>
      </c>
      <c r="T362" s="11">
        <v>45840.345543981479</v>
      </c>
      <c r="U362">
        <v>1.6666666666666666E-2</v>
      </c>
      <c r="V362">
        <v>0</v>
      </c>
      <c r="W362" s="178">
        <f>IFERROR(IF(AKORD[[#This Row],[CZAS]]=1,VLOOKUP(AKORD[[#This Row],[ZAMOWIENIA_SPEC_ID]]&amp;AKORD[[#This Row],[CZYNNOSCI_OPIS]],#REF!,5,FALSE),AKORD[[#This Row],[CZAS]]),1)</f>
        <v>27</v>
      </c>
      <c r="X362" s="178" t="str">
        <f>AKORD[[#This Row],[ZAMOWIENIA_SPEC_ID]]&amp;" "&amp;MID(AKORD[[#This Row],[NAZWA1_WG]],1,30)</f>
        <v xml:space="preserve">161225 GOYA 1                        </v>
      </c>
      <c r="Y362" s="144">
        <f>AKORD[[#This Row],[DATA]]</f>
        <v>45840</v>
      </c>
      <c r="Z362" s="178" t="str">
        <f>LEFT(AKORD[[#This Row],[KOMISJA]],10)</f>
        <v>161224/GOY</v>
      </c>
      <c r="AA362" s="178">
        <f>WEEKNUM(AKORD[[#This Row],[DZIEN]],2)</f>
        <v>27</v>
      </c>
    </row>
    <row r="363" spans="1:27">
      <c r="A363" s="178" t="str">
        <f>VLOOKUP(AKORD[[#This Row],[NAZWISKO]],IMIE[],2,FALSE)</f>
        <v>P01 PIOTR MIERZWIŃSKI</v>
      </c>
      <c r="B363">
        <v>161226</v>
      </c>
      <c r="C363">
        <v>28</v>
      </c>
      <c r="D363">
        <v>14</v>
      </c>
      <c r="E363">
        <v>32</v>
      </c>
      <c r="F363" s="11">
        <v>45840</v>
      </c>
      <c r="G363" t="s">
        <v>2182</v>
      </c>
      <c r="H363" t="s">
        <v>7056</v>
      </c>
      <c r="I363" t="s">
        <v>7057</v>
      </c>
      <c r="J363" t="s">
        <v>7058</v>
      </c>
      <c r="K363" t="s">
        <v>7111</v>
      </c>
      <c r="L363" t="s">
        <v>7111</v>
      </c>
      <c r="M363" t="s">
        <v>7065</v>
      </c>
      <c r="N363" t="s">
        <v>7102</v>
      </c>
      <c r="O363" t="s">
        <v>181</v>
      </c>
      <c r="P363" t="s">
        <v>7059</v>
      </c>
      <c r="Q363" t="s">
        <v>7421</v>
      </c>
      <c r="R363">
        <v>1</v>
      </c>
      <c r="S363" s="11">
        <v>45840.345567129632</v>
      </c>
      <c r="T363" s="11">
        <v>45840.345578703702</v>
      </c>
      <c r="U363">
        <v>1.6666666666666666E-2</v>
      </c>
      <c r="V363">
        <v>0</v>
      </c>
      <c r="W363" s="178">
        <f>IFERROR(IF(AKORD[[#This Row],[CZAS]]=1,VLOOKUP(AKORD[[#This Row],[ZAMOWIENIA_SPEC_ID]]&amp;AKORD[[#This Row],[CZYNNOSCI_OPIS]],#REF!,5,FALSE),AKORD[[#This Row],[CZAS]]),1)</f>
        <v>32</v>
      </c>
      <c r="X363" s="178" t="str">
        <f>AKORD[[#This Row],[ZAMOWIENIA_SPEC_ID]]&amp;" "&amp;MID(AKORD[[#This Row],[NAZWA1_WG]],1,30)</f>
        <v xml:space="preserve">161226 GOYA 1]                       </v>
      </c>
      <c r="Y363" s="144">
        <f>AKORD[[#This Row],[DATA]]</f>
        <v>45840</v>
      </c>
      <c r="Z363" s="178" t="str">
        <f>LEFT(AKORD[[#This Row],[KOMISJA]],10)</f>
        <v>161224/GOY</v>
      </c>
      <c r="AA363" s="178">
        <f>WEEKNUM(AKORD[[#This Row],[DZIEN]],2)</f>
        <v>27</v>
      </c>
    </row>
    <row r="364" spans="1:27">
      <c r="A364" s="178" t="str">
        <f>VLOOKUP(AKORD[[#This Row],[NAZWISKO]],IMIE[],2,FALSE)</f>
        <v>T12 KACPER KRUSZEWSKI</v>
      </c>
      <c r="B364">
        <v>160845</v>
      </c>
      <c r="C364">
        <v>120</v>
      </c>
      <c r="D364">
        <v>3</v>
      </c>
      <c r="E364">
        <v>18</v>
      </c>
      <c r="F364" s="11">
        <v>45840</v>
      </c>
      <c r="G364" t="s">
        <v>4747</v>
      </c>
      <c r="H364" t="s">
        <v>2166</v>
      </c>
      <c r="I364" t="s">
        <v>2167</v>
      </c>
      <c r="J364" t="s">
        <v>2120</v>
      </c>
      <c r="K364" t="s">
        <v>549</v>
      </c>
      <c r="L364" t="s">
        <v>549</v>
      </c>
      <c r="M364" t="s">
        <v>7070</v>
      </c>
      <c r="N364" t="s">
        <v>230</v>
      </c>
      <c r="O364" t="s">
        <v>181</v>
      </c>
      <c r="P364" t="s">
        <v>2121</v>
      </c>
      <c r="Q364" t="s">
        <v>7372</v>
      </c>
      <c r="R364">
        <v>1</v>
      </c>
      <c r="S364" s="11">
        <v>45840.321412037039</v>
      </c>
      <c r="T364" s="11">
        <v>45840.347731481481</v>
      </c>
      <c r="U364">
        <v>37.9</v>
      </c>
      <c r="V364">
        <v>0</v>
      </c>
      <c r="W364" s="178">
        <f>IFERROR(IF(AKORD[[#This Row],[CZAS]]=1,VLOOKUP(AKORD[[#This Row],[ZAMOWIENIA_SPEC_ID]]&amp;AKORD[[#This Row],[CZYNNOSCI_OPIS]],#REF!,5,FALSE),AKORD[[#This Row],[CZAS]]),1)</f>
        <v>18</v>
      </c>
      <c r="X364" s="178" t="str">
        <f>AKORD[[#This Row],[ZAMOWIENIA_SPEC_ID]]&amp;" "&amp;MID(AKORD[[#This Row],[NAZWA1_WG]],1,30)</f>
        <v xml:space="preserve">160845 AVANT P104x64                 </v>
      </c>
      <c r="Y364" s="144">
        <f>AKORD[[#This Row],[DATA]]</f>
        <v>45840</v>
      </c>
      <c r="Z364" s="178" t="str">
        <f>LEFT(AKORD[[#This Row],[KOMISJA]],10)</f>
        <v>160845/AVA</v>
      </c>
      <c r="AA364" s="178">
        <f>WEEKNUM(AKORD[[#This Row],[DZIEN]],2)</f>
        <v>27</v>
      </c>
    </row>
    <row r="365" spans="1:27">
      <c r="A365" s="178" t="str">
        <f>VLOOKUP(AKORD[[#This Row],[NAZWISKO]],IMIE[],2,FALSE)</f>
        <v>T12 KACPER KRUSZEWSKI</v>
      </c>
      <c r="B365">
        <v>160948</v>
      </c>
      <c r="C365">
        <v>120</v>
      </c>
      <c r="D365">
        <v>3</v>
      </c>
      <c r="E365">
        <v>12</v>
      </c>
      <c r="F365" s="11">
        <v>45840</v>
      </c>
      <c r="G365" t="s">
        <v>4747</v>
      </c>
      <c r="H365" t="s">
        <v>2166</v>
      </c>
      <c r="I365" t="s">
        <v>2167</v>
      </c>
      <c r="J365" t="s">
        <v>2120</v>
      </c>
      <c r="K365" t="s">
        <v>7122</v>
      </c>
      <c r="L365" t="s">
        <v>7122</v>
      </c>
      <c r="M365" t="s">
        <v>7104</v>
      </c>
      <c r="N365" t="s">
        <v>847</v>
      </c>
      <c r="O365" t="s">
        <v>181</v>
      </c>
      <c r="P365" t="s">
        <v>2121</v>
      </c>
      <c r="Q365" t="s">
        <v>7373</v>
      </c>
      <c r="R365">
        <v>1</v>
      </c>
      <c r="S365" s="11">
        <v>45840.321377314816</v>
      </c>
      <c r="T365" s="11">
        <v>45840.347754629627</v>
      </c>
      <c r="U365">
        <v>37.983333333333334</v>
      </c>
      <c r="V365">
        <v>0</v>
      </c>
      <c r="W365" s="178">
        <f>IFERROR(IF(AKORD[[#This Row],[CZAS]]=1,VLOOKUP(AKORD[[#This Row],[ZAMOWIENIA_SPEC_ID]]&amp;AKORD[[#This Row],[CZYNNOSCI_OPIS]],#REF!,5,FALSE),AKORD[[#This Row],[CZAS]]),1)</f>
        <v>12</v>
      </c>
      <c r="X365" s="178" t="str">
        <f>AKORD[[#This Row],[ZAMOWIENIA_SPEC_ID]]&amp;" "&amp;MID(AKORD[[#This Row],[NAZWA1_WG]],1,30)</f>
        <v xml:space="preserve">160948 HORIZON A P62x62              </v>
      </c>
      <c r="Y365" s="144">
        <f>AKORD[[#This Row],[DATA]]</f>
        <v>45840</v>
      </c>
      <c r="Z365" s="178" t="str">
        <f>LEFT(AKORD[[#This Row],[KOMISJA]],10)</f>
        <v>160948/HOR</v>
      </c>
      <c r="AA365" s="178">
        <f>WEEKNUM(AKORD[[#This Row],[DZIEN]],2)</f>
        <v>27</v>
      </c>
    </row>
    <row r="366" spans="1:27">
      <c r="A366" s="178" t="str">
        <f>VLOOKUP(AKORD[[#This Row],[NAZWISKO]],IMIE[],2,FALSE)</f>
        <v>T10 KAMIL PERKOWSKI</v>
      </c>
      <c r="B366">
        <v>161006</v>
      </c>
      <c r="C366">
        <v>27</v>
      </c>
      <c r="D366">
        <v>3</v>
      </c>
      <c r="E366">
        <v>48</v>
      </c>
      <c r="F366" s="11">
        <v>45840</v>
      </c>
      <c r="G366" t="s">
        <v>2252</v>
      </c>
      <c r="H366" t="s">
        <v>2166</v>
      </c>
      <c r="I366" t="s">
        <v>2167</v>
      </c>
      <c r="J366" t="s">
        <v>2120</v>
      </c>
      <c r="K366" t="s">
        <v>7363</v>
      </c>
      <c r="L366" t="s">
        <v>7363</v>
      </c>
      <c r="M366" t="s">
        <v>7104</v>
      </c>
      <c r="N366" t="s">
        <v>7071</v>
      </c>
      <c r="O366" t="s">
        <v>7053</v>
      </c>
      <c r="P366" t="s">
        <v>2121</v>
      </c>
      <c r="Q366" t="s">
        <v>7374</v>
      </c>
      <c r="R366">
        <v>1</v>
      </c>
      <c r="S366" s="11">
        <v>45840.352870370371</v>
      </c>
      <c r="T366" s="11">
        <v>45840.35292824074</v>
      </c>
      <c r="U366">
        <v>8.3333333333333343E-2</v>
      </c>
      <c r="V366">
        <v>0</v>
      </c>
      <c r="W366" s="178">
        <f>IFERROR(IF(AKORD[[#This Row],[CZAS]]=1,VLOOKUP(AKORD[[#This Row],[ZAMOWIENIA_SPEC_ID]]&amp;AKORD[[#This Row],[CZYNNOSCI_OPIS]],#REF!,5,FALSE),AKORD[[#This Row],[CZAS]]),1)</f>
        <v>48</v>
      </c>
      <c r="X366" s="178" t="str">
        <f>AKORD[[#This Row],[ZAMOWIENIA_SPEC_ID]]&amp;" "&amp;MID(AKORD[[#This Row],[NAZWA1_WG]],1,30)</f>
        <v xml:space="preserve">161006 REVERSO [1,5                  </v>
      </c>
      <c r="Y366" s="144">
        <f>AKORD[[#This Row],[DATA]]</f>
        <v>45840</v>
      </c>
      <c r="Z366" s="178" t="str">
        <f>LEFT(AKORD[[#This Row],[KOMISJA]],10)</f>
        <v>161006/REV</v>
      </c>
      <c r="AA366" s="178">
        <f>WEEKNUM(AKORD[[#This Row],[DZIEN]],2)</f>
        <v>27</v>
      </c>
    </row>
    <row r="367" spans="1:27">
      <c r="A367" s="178" t="str">
        <f>VLOOKUP(AKORD[[#This Row],[NAZWISKO]],IMIE[],2,FALSE)</f>
        <v>T10 KAMIL PERKOWSKI</v>
      </c>
      <c r="B367">
        <v>161007</v>
      </c>
      <c r="C367">
        <v>27</v>
      </c>
      <c r="D367">
        <v>3</v>
      </c>
      <c r="E367">
        <v>55</v>
      </c>
      <c r="F367" s="11">
        <v>45840</v>
      </c>
      <c r="G367" t="s">
        <v>2252</v>
      </c>
      <c r="H367" t="s">
        <v>2166</v>
      </c>
      <c r="I367" t="s">
        <v>2167</v>
      </c>
      <c r="J367" t="s">
        <v>2120</v>
      </c>
      <c r="K367" t="s">
        <v>7367</v>
      </c>
      <c r="L367" t="s">
        <v>7367</v>
      </c>
      <c r="M367" t="s">
        <v>7104</v>
      </c>
      <c r="N367" t="s">
        <v>7071</v>
      </c>
      <c r="O367" t="s">
        <v>7053</v>
      </c>
      <c r="P367" t="s">
        <v>2121</v>
      </c>
      <c r="Q367" t="s">
        <v>7374</v>
      </c>
      <c r="R367">
        <v>1</v>
      </c>
      <c r="S367" s="11">
        <v>45840.352905092594</v>
      </c>
      <c r="T367" s="11">
        <v>45840.352939814817</v>
      </c>
      <c r="U367">
        <v>0.05</v>
      </c>
      <c r="V367">
        <v>0</v>
      </c>
      <c r="W367" s="178">
        <f>IFERROR(IF(AKORD[[#This Row],[CZAS]]=1,VLOOKUP(AKORD[[#This Row],[ZAMOWIENIA_SPEC_ID]]&amp;AKORD[[#This Row],[CZYNNOSCI_OPIS]],#REF!,5,FALSE),AKORD[[#This Row],[CZAS]]),1)</f>
        <v>55</v>
      </c>
      <c r="X367" s="178" t="str">
        <f>AKORD[[#This Row],[ZAMOWIENIA_SPEC_ID]]&amp;" "&amp;MID(AKORD[[#This Row],[NAZWA1_WG]],1,30)</f>
        <v xml:space="preserve">161007 REVERSO L]                    </v>
      </c>
      <c r="Y367" s="144">
        <f>AKORD[[#This Row],[DATA]]</f>
        <v>45840</v>
      </c>
      <c r="Z367" s="178" t="str">
        <f>LEFT(AKORD[[#This Row],[KOMISJA]],10)</f>
        <v>161006/REV</v>
      </c>
      <c r="AA367" s="178">
        <f>WEEKNUM(AKORD[[#This Row],[DZIEN]],2)</f>
        <v>27</v>
      </c>
    </row>
    <row r="368" spans="1:27">
      <c r="A368" s="178" t="str">
        <f>VLOOKUP(AKORD[[#This Row],[NAZWISKO]],IMIE[],2,FALSE)</f>
        <v>T04 DOMINIK FASZCZA</v>
      </c>
      <c r="B368">
        <v>161112</v>
      </c>
      <c r="C368">
        <v>16</v>
      </c>
      <c r="D368">
        <v>3</v>
      </c>
      <c r="E368">
        <v>45</v>
      </c>
      <c r="F368" s="11">
        <v>45840</v>
      </c>
      <c r="G368" t="s">
        <v>2122</v>
      </c>
      <c r="H368" t="s">
        <v>2166</v>
      </c>
      <c r="I368" t="s">
        <v>2167</v>
      </c>
      <c r="J368" t="s">
        <v>2120</v>
      </c>
      <c r="K368" t="s">
        <v>7364</v>
      </c>
      <c r="L368" t="s">
        <v>7364</v>
      </c>
      <c r="M368" t="s">
        <v>7104</v>
      </c>
      <c r="N368" t="s">
        <v>7097</v>
      </c>
      <c r="O368" t="s">
        <v>7053</v>
      </c>
      <c r="P368" t="s">
        <v>2121</v>
      </c>
      <c r="Q368" t="s">
        <v>7422</v>
      </c>
      <c r="R368">
        <v>1</v>
      </c>
      <c r="S368" s="11">
        <v>45840.358148148145</v>
      </c>
      <c r="T368" s="11">
        <v>45840.358229166668</v>
      </c>
      <c r="U368">
        <v>0.11666666666666667</v>
      </c>
      <c r="V368">
        <v>0</v>
      </c>
      <c r="W368" s="178">
        <f>IFERROR(IF(AKORD[[#This Row],[CZAS]]=1,VLOOKUP(AKORD[[#This Row],[ZAMOWIENIA_SPEC_ID]]&amp;AKORD[[#This Row],[CZYNNOSCI_OPIS]],#REF!,5,FALSE),AKORD[[#This Row],[CZAS]]),1)</f>
        <v>45</v>
      </c>
      <c r="X368" s="178" t="str">
        <f>AKORD[[#This Row],[ZAMOWIENIA_SPEC_ID]]&amp;" "&amp;MID(AKORD[[#This Row],[NAZWA1_WG]],1,30)</f>
        <v xml:space="preserve">161112 LENOX [1o]                    </v>
      </c>
      <c r="Y368" s="144">
        <f>AKORD[[#This Row],[DATA]]</f>
        <v>45840</v>
      </c>
      <c r="Z368" s="178" t="str">
        <f>LEFT(AKORD[[#This Row],[KOMISJA]],10)</f>
        <v>161112/LEN</v>
      </c>
      <c r="AA368" s="178">
        <f>WEEKNUM(AKORD[[#This Row],[DZIEN]],2)</f>
        <v>27</v>
      </c>
    </row>
    <row r="369" spans="1:27">
      <c r="A369" s="178" t="str">
        <f>VLOOKUP(AKORD[[#This Row],[NAZWISKO]],IMIE[],2,FALSE)</f>
        <v>P02 WOJCIECH REMBISZEWSKI</v>
      </c>
      <c r="B369">
        <v>161479</v>
      </c>
      <c r="C369">
        <v>29</v>
      </c>
      <c r="D369">
        <v>14</v>
      </c>
      <c r="E369">
        <v>69</v>
      </c>
      <c r="F369" s="11">
        <v>45840</v>
      </c>
      <c r="G369" t="s">
        <v>2177</v>
      </c>
      <c r="H369" t="s">
        <v>7056</v>
      </c>
      <c r="I369" t="s">
        <v>7057</v>
      </c>
      <c r="J369" t="s">
        <v>7058</v>
      </c>
      <c r="K369" t="s">
        <v>7135</v>
      </c>
      <c r="L369" t="s">
        <v>7136</v>
      </c>
      <c r="M369" t="s">
        <v>7119</v>
      </c>
      <c r="N369" t="s">
        <v>7120</v>
      </c>
      <c r="O369" t="s">
        <v>181</v>
      </c>
      <c r="P369" t="s">
        <v>7059</v>
      </c>
      <c r="Q369" t="s">
        <v>7423</v>
      </c>
      <c r="R369">
        <v>1</v>
      </c>
      <c r="S369" s="11">
        <v>45839.612800925926</v>
      </c>
      <c r="T369" s="11">
        <v>45840.361840277779</v>
      </c>
      <c r="U369">
        <v>1078.6166666666668</v>
      </c>
      <c r="V369">
        <v>0</v>
      </c>
      <c r="W369" s="178">
        <f>IFERROR(IF(AKORD[[#This Row],[CZAS]]=1,VLOOKUP(AKORD[[#This Row],[ZAMOWIENIA_SPEC_ID]]&amp;AKORD[[#This Row],[CZYNNOSCI_OPIS]],#REF!,5,FALSE),AKORD[[#This Row],[CZAS]]),1)</f>
        <v>69</v>
      </c>
      <c r="X369" s="178" t="str">
        <f>AKORD[[#This Row],[ZAMOWIENIA_SPEC_ID]]&amp;" "&amp;MID(AKORD[[#This Row],[NAZWA1_WG]],1,30)</f>
        <v xml:space="preserve">161479 OXYGEN [5]                    </v>
      </c>
      <c r="Y369" s="144">
        <f>AKORD[[#This Row],[DATA]]</f>
        <v>45840</v>
      </c>
      <c r="Z369" s="178" t="str">
        <f>LEFT(AKORD[[#This Row],[KOMISJA]],10)</f>
        <v>161479/OXY</v>
      </c>
      <c r="AA369" s="178">
        <f>WEEKNUM(AKORD[[#This Row],[DZIEN]],2)</f>
        <v>27</v>
      </c>
    </row>
    <row r="370" spans="1:27">
      <c r="A370" s="178" t="str">
        <f>VLOOKUP(AKORD[[#This Row],[NAZWISKO]],IMIE[],2,FALSE)</f>
        <v>P02 WOJCIECH REMBISZEWSKI</v>
      </c>
      <c r="B370">
        <v>161480</v>
      </c>
      <c r="C370">
        <v>29</v>
      </c>
      <c r="D370">
        <v>14</v>
      </c>
      <c r="E370">
        <v>69</v>
      </c>
      <c r="F370" s="11">
        <v>45840</v>
      </c>
      <c r="G370" t="s">
        <v>2177</v>
      </c>
      <c r="H370" t="s">
        <v>7056</v>
      </c>
      <c r="I370" t="s">
        <v>7057</v>
      </c>
      <c r="J370" t="s">
        <v>7058</v>
      </c>
      <c r="K370" t="s">
        <v>7135</v>
      </c>
      <c r="L370" t="s">
        <v>7136</v>
      </c>
      <c r="M370" t="s">
        <v>7119</v>
      </c>
      <c r="N370" t="s">
        <v>7120</v>
      </c>
      <c r="O370" t="s">
        <v>181</v>
      </c>
      <c r="P370" t="s">
        <v>7059</v>
      </c>
      <c r="Q370" t="s">
        <v>7423</v>
      </c>
      <c r="R370">
        <v>1</v>
      </c>
      <c r="S370" s="11">
        <v>45839.612824074073</v>
      </c>
      <c r="T370" s="11">
        <v>45840.361886574072</v>
      </c>
      <c r="U370">
        <v>1078.6499999999999</v>
      </c>
      <c r="V370">
        <v>0</v>
      </c>
      <c r="W370" s="178">
        <f>IFERROR(IF(AKORD[[#This Row],[CZAS]]=1,VLOOKUP(AKORD[[#This Row],[ZAMOWIENIA_SPEC_ID]]&amp;AKORD[[#This Row],[CZYNNOSCI_OPIS]],#REF!,5,FALSE),AKORD[[#This Row],[CZAS]]),1)</f>
        <v>69</v>
      </c>
      <c r="X370" s="178" t="str">
        <f>AKORD[[#This Row],[ZAMOWIENIA_SPEC_ID]]&amp;" "&amp;MID(AKORD[[#This Row],[NAZWA1_WG]],1,30)</f>
        <v xml:space="preserve">161480 OXYGEN [5]                    </v>
      </c>
      <c r="Y370" s="144">
        <f>AKORD[[#This Row],[DATA]]</f>
        <v>45840</v>
      </c>
      <c r="Z370" s="178" t="str">
        <f>LEFT(AKORD[[#This Row],[KOMISJA]],10)</f>
        <v>161479/OXY</v>
      </c>
      <c r="AA370" s="178">
        <f>WEEKNUM(AKORD[[#This Row],[DZIEN]],2)</f>
        <v>27</v>
      </c>
    </row>
    <row r="371" spans="1:27">
      <c r="A371" s="178" t="str">
        <f>VLOOKUP(AKORD[[#This Row],[NAZWISKO]],IMIE[],2,FALSE)</f>
        <v>P02 WOJCIECH REMBISZEWSKI</v>
      </c>
      <c r="B371">
        <v>161481</v>
      </c>
      <c r="C371">
        <v>29</v>
      </c>
      <c r="D371">
        <v>14</v>
      </c>
      <c r="E371">
        <v>1</v>
      </c>
      <c r="F371" s="11">
        <v>45840</v>
      </c>
      <c r="G371" t="s">
        <v>2177</v>
      </c>
      <c r="H371" t="s">
        <v>7056</v>
      </c>
      <c r="I371" t="s">
        <v>7057</v>
      </c>
      <c r="J371" t="s">
        <v>7058</v>
      </c>
      <c r="K371" t="s">
        <v>7132</v>
      </c>
      <c r="L371" t="s">
        <v>7132</v>
      </c>
      <c r="M371" t="s">
        <v>7119</v>
      </c>
      <c r="N371" t="s">
        <v>7120</v>
      </c>
      <c r="O371" t="s">
        <v>181</v>
      </c>
      <c r="P371" t="s">
        <v>7059</v>
      </c>
      <c r="Q371" t="s">
        <v>7423</v>
      </c>
      <c r="R371">
        <v>4</v>
      </c>
      <c r="S371" s="11">
        <v>45839.612881944442</v>
      </c>
      <c r="T371" s="11">
        <v>45840.361909722225</v>
      </c>
      <c r="U371">
        <v>1078.5999999999999</v>
      </c>
      <c r="V371">
        <v>0</v>
      </c>
      <c r="W371" s="178">
        <f>IFERROR(IF(AKORD[[#This Row],[CZAS]]=1,VLOOKUP(AKORD[[#This Row],[ZAMOWIENIA_SPEC_ID]]&amp;AKORD[[#This Row],[CZYNNOSCI_OPIS]],#REF!,5,FALSE),AKORD[[#This Row],[CZAS]]),1)</f>
        <v>1</v>
      </c>
      <c r="X371" s="178" t="str">
        <f>AKORD[[#This Row],[ZAMOWIENIA_SPEC_ID]]&amp;" "&amp;MID(AKORD[[#This Row],[NAZWA1_WG]],1,30)</f>
        <v xml:space="preserve">161481 OXYGEN PD 576 III 50x50       </v>
      </c>
      <c r="Y371" s="144">
        <f>AKORD[[#This Row],[DATA]]</f>
        <v>45840</v>
      </c>
      <c r="Z371" s="178" t="str">
        <f>LEFT(AKORD[[#This Row],[KOMISJA]],10)</f>
        <v>161479/OXY</v>
      </c>
      <c r="AA371" s="178">
        <f>WEEKNUM(AKORD[[#This Row],[DZIEN]],2)</f>
        <v>27</v>
      </c>
    </row>
    <row r="372" spans="1:27">
      <c r="A372" s="178" t="str">
        <f>VLOOKUP(AKORD[[#This Row],[NAZWISKO]],IMIE[],2,FALSE)</f>
        <v>P02 WOJCIECH REMBISZEWSKI</v>
      </c>
      <c r="B372">
        <v>161481</v>
      </c>
      <c r="C372">
        <v>29</v>
      </c>
      <c r="D372">
        <v>14</v>
      </c>
      <c r="E372">
        <v>1</v>
      </c>
      <c r="F372" s="11">
        <v>45840</v>
      </c>
      <c r="G372" t="s">
        <v>2177</v>
      </c>
      <c r="H372" t="s">
        <v>7056</v>
      </c>
      <c r="I372" t="s">
        <v>7057</v>
      </c>
      <c r="J372" t="s">
        <v>7058</v>
      </c>
      <c r="K372" t="s">
        <v>7132</v>
      </c>
      <c r="L372" t="s">
        <v>7132</v>
      </c>
      <c r="M372" t="s">
        <v>7119</v>
      </c>
      <c r="N372" t="s">
        <v>7120</v>
      </c>
      <c r="O372" t="s">
        <v>181</v>
      </c>
      <c r="P372" t="s">
        <v>7059</v>
      </c>
      <c r="Q372" t="s">
        <v>7423</v>
      </c>
      <c r="R372">
        <v>4</v>
      </c>
      <c r="S372" s="11">
        <v>45839.612881944442</v>
      </c>
      <c r="T372" s="11">
        <v>45840.361909722225</v>
      </c>
      <c r="U372">
        <v>1078.5999999999999</v>
      </c>
      <c r="V372">
        <v>0</v>
      </c>
      <c r="W372" s="178">
        <f>IFERROR(IF(AKORD[[#This Row],[CZAS]]=1,VLOOKUP(AKORD[[#This Row],[ZAMOWIENIA_SPEC_ID]]&amp;AKORD[[#This Row],[CZYNNOSCI_OPIS]],#REF!,5,FALSE),AKORD[[#This Row],[CZAS]]),1)</f>
        <v>1</v>
      </c>
      <c r="X372" s="178" t="str">
        <f>AKORD[[#This Row],[ZAMOWIENIA_SPEC_ID]]&amp;" "&amp;MID(AKORD[[#This Row],[NAZWA1_WG]],1,30)</f>
        <v xml:space="preserve">161481 OXYGEN PD 576 III 50x50       </v>
      </c>
      <c r="Y372" s="144">
        <f>AKORD[[#This Row],[DATA]]</f>
        <v>45840</v>
      </c>
      <c r="Z372" s="178" t="str">
        <f>LEFT(AKORD[[#This Row],[KOMISJA]],10)</f>
        <v>161479/OXY</v>
      </c>
      <c r="AA372" s="178">
        <f>WEEKNUM(AKORD[[#This Row],[DZIEN]],2)</f>
        <v>27</v>
      </c>
    </row>
    <row r="373" spans="1:27">
      <c r="A373" s="178" t="str">
        <f>VLOOKUP(AKORD[[#This Row],[NAZWISKO]],IMIE[],2,FALSE)</f>
        <v>T06 TOMASZ BAŁDYGA</v>
      </c>
      <c r="B373">
        <v>160810</v>
      </c>
      <c r="C373">
        <v>21</v>
      </c>
      <c r="D373">
        <v>3</v>
      </c>
      <c r="E373">
        <v>36</v>
      </c>
      <c r="F373" s="11">
        <v>45840</v>
      </c>
      <c r="G373" t="s">
        <v>2123</v>
      </c>
      <c r="H373" t="s">
        <v>2166</v>
      </c>
      <c r="I373" t="s">
        <v>2167</v>
      </c>
      <c r="J373" t="s">
        <v>2120</v>
      </c>
      <c r="K373" t="s">
        <v>602</v>
      </c>
      <c r="L373" t="s">
        <v>602</v>
      </c>
      <c r="M373" t="s">
        <v>7070</v>
      </c>
      <c r="N373" t="s">
        <v>230</v>
      </c>
      <c r="O373" t="s">
        <v>181</v>
      </c>
      <c r="P373" t="s">
        <v>2121</v>
      </c>
      <c r="Q373" t="s">
        <v>7368</v>
      </c>
      <c r="R373">
        <v>1</v>
      </c>
      <c r="S373" s="11">
        <v>45839.621006944442</v>
      </c>
      <c r="T373" s="11">
        <v>45840.364004629628</v>
      </c>
      <c r="U373">
        <v>1069.9166666666667</v>
      </c>
      <c r="V373">
        <v>0</v>
      </c>
      <c r="W373" s="178">
        <f>IFERROR(IF(AKORD[[#This Row],[CZAS]]=1,VLOOKUP(AKORD[[#This Row],[ZAMOWIENIA_SPEC_ID]]&amp;AKORD[[#This Row],[CZYNNOSCI_OPIS]],#REF!,5,FALSE),AKORD[[#This Row],[CZAS]]),1)</f>
        <v>36</v>
      </c>
      <c r="X373" s="178" t="str">
        <f>AKORD[[#This Row],[ZAMOWIENIA_SPEC_ID]]&amp;" "&amp;MID(AKORD[[#This Row],[NAZWA1_WG]],1,30)</f>
        <v xml:space="preserve">160810 AVANT 3                       </v>
      </c>
      <c r="Y373" s="144">
        <f>AKORD[[#This Row],[DATA]]</f>
        <v>45840</v>
      </c>
      <c r="Z373" s="178" t="str">
        <f>LEFT(AKORD[[#This Row],[KOMISJA]],10)</f>
        <v>160808/AVA</v>
      </c>
      <c r="AA373" s="178">
        <f>WEEKNUM(AKORD[[#This Row],[DZIEN]],2)</f>
        <v>27</v>
      </c>
    </row>
    <row r="374" spans="1:27">
      <c r="A374" s="178" t="str">
        <f>VLOOKUP(AKORD[[#This Row],[NAZWISKO]],IMIE[],2,FALSE)</f>
        <v>T06 TOMASZ BAŁDYGA</v>
      </c>
      <c r="B374">
        <v>160810</v>
      </c>
      <c r="C374">
        <v>21</v>
      </c>
      <c r="D374">
        <v>3</v>
      </c>
      <c r="E374">
        <v>2</v>
      </c>
      <c r="F374" s="11">
        <v>45840</v>
      </c>
      <c r="G374" t="s">
        <v>2123</v>
      </c>
      <c r="H374" t="s">
        <v>2166</v>
      </c>
      <c r="I374" t="s">
        <v>2167</v>
      </c>
      <c r="J374" t="s">
        <v>2120</v>
      </c>
      <c r="K374" t="s">
        <v>602</v>
      </c>
      <c r="L374" t="s">
        <v>602</v>
      </c>
      <c r="M374" t="s">
        <v>7070</v>
      </c>
      <c r="N374" t="s">
        <v>230</v>
      </c>
      <c r="O374" t="s">
        <v>7068</v>
      </c>
      <c r="P374" t="s">
        <v>2121</v>
      </c>
      <c r="Q374" t="s">
        <v>7368</v>
      </c>
      <c r="R374">
        <v>1</v>
      </c>
      <c r="S374" s="11">
        <v>45839.621006944442</v>
      </c>
      <c r="T374" s="11">
        <v>45840.364004629628</v>
      </c>
      <c r="U374">
        <v>1069.9166666666667</v>
      </c>
      <c r="V374">
        <v>0</v>
      </c>
      <c r="W374" s="178">
        <f>IFERROR(IF(AKORD[[#This Row],[CZAS]]=1,VLOOKUP(AKORD[[#This Row],[ZAMOWIENIA_SPEC_ID]]&amp;AKORD[[#This Row],[CZYNNOSCI_OPIS]],#REF!,5,FALSE),AKORD[[#This Row],[CZAS]]),1)</f>
        <v>2</v>
      </c>
      <c r="X374" s="178" t="str">
        <f>AKORD[[#This Row],[ZAMOWIENIA_SPEC_ID]]&amp;" "&amp;MID(AKORD[[#This Row],[NAZWA1_WG]],1,30)</f>
        <v xml:space="preserve">160810 AVANT 3                       </v>
      </c>
      <c r="Y374" s="144">
        <f>AKORD[[#This Row],[DATA]]</f>
        <v>45840</v>
      </c>
      <c r="Z374" s="178" t="str">
        <f>LEFT(AKORD[[#This Row],[KOMISJA]],10)</f>
        <v>160808/AVA</v>
      </c>
      <c r="AA374" s="178">
        <f>WEEKNUM(AKORD[[#This Row],[DZIEN]],2)</f>
        <v>27</v>
      </c>
    </row>
    <row r="375" spans="1:27">
      <c r="A375" s="178" t="str">
        <f>VLOOKUP(AKORD[[#This Row],[NAZWISKO]],IMIE[],2,FALSE)</f>
        <v>T06 TOMASZ BAŁDYGA</v>
      </c>
      <c r="B375">
        <v>160809</v>
      </c>
      <c r="C375">
        <v>21</v>
      </c>
      <c r="D375">
        <v>3</v>
      </c>
      <c r="E375">
        <v>42</v>
      </c>
      <c r="F375" s="11">
        <v>45840</v>
      </c>
      <c r="G375" t="s">
        <v>2123</v>
      </c>
      <c r="H375" t="s">
        <v>2166</v>
      </c>
      <c r="I375" t="s">
        <v>2167</v>
      </c>
      <c r="J375" t="s">
        <v>2120</v>
      </c>
      <c r="K375" t="s">
        <v>236</v>
      </c>
      <c r="L375" t="s">
        <v>236</v>
      </c>
      <c r="M375" t="s">
        <v>7070</v>
      </c>
      <c r="N375" t="s">
        <v>230</v>
      </c>
      <c r="O375" t="s">
        <v>181</v>
      </c>
      <c r="P375" t="s">
        <v>2121</v>
      </c>
      <c r="Q375" t="s">
        <v>7368</v>
      </c>
      <c r="R375">
        <v>1</v>
      </c>
      <c r="S375" s="11">
        <v>45839.62090277778</v>
      </c>
      <c r="T375" s="11">
        <v>45840.364027777781</v>
      </c>
      <c r="U375">
        <v>1070.1000000000001</v>
      </c>
      <c r="V375">
        <v>0</v>
      </c>
      <c r="W375" s="178">
        <f>IFERROR(IF(AKORD[[#This Row],[CZAS]]=1,VLOOKUP(AKORD[[#This Row],[ZAMOWIENIA_SPEC_ID]]&amp;AKORD[[#This Row],[CZYNNOSCI_OPIS]],#REF!,5,FALSE),AKORD[[#This Row],[CZAS]]),1)</f>
        <v>42</v>
      </c>
      <c r="X375" s="178" t="str">
        <f>AKORD[[#This Row],[ZAMOWIENIA_SPEC_ID]]&amp;" "&amp;MID(AKORD[[#This Row],[NAZWA1_WG]],1,30)</f>
        <v xml:space="preserve">160809 AVANT N                       </v>
      </c>
      <c r="Y375" s="144">
        <f>AKORD[[#This Row],[DATA]]</f>
        <v>45840</v>
      </c>
      <c r="Z375" s="178" t="str">
        <f>LEFT(AKORD[[#This Row],[KOMISJA]],10)</f>
        <v>160808/AVA</v>
      </c>
      <c r="AA375" s="178">
        <f>WEEKNUM(AKORD[[#This Row],[DZIEN]],2)</f>
        <v>27</v>
      </c>
    </row>
    <row r="376" spans="1:27">
      <c r="A376" s="178" t="str">
        <f>VLOOKUP(AKORD[[#This Row],[NAZWISKO]],IMIE[],2,FALSE)</f>
        <v>T06 TOMASZ BAŁDYGA</v>
      </c>
      <c r="B376">
        <v>160809</v>
      </c>
      <c r="C376">
        <v>21</v>
      </c>
      <c r="D376">
        <v>3</v>
      </c>
      <c r="E376">
        <v>4</v>
      </c>
      <c r="F376" s="11">
        <v>45840</v>
      </c>
      <c r="G376" t="s">
        <v>2123</v>
      </c>
      <c r="H376" t="s">
        <v>2166</v>
      </c>
      <c r="I376" t="s">
        <v>2167</v>
      </c>
      <c r="J376" t="s">
        <v>2120</v>
      </c>
      <c r="K376" t="s">
        <v>236</v>
      </c>
      <c r="L376" t="s">
        <v>236</v>
      </c>
      <c r="M376" t="s">
        <v>7070</v>
      </c>
      <c r="N376" t="s">
        <v>230</v>
      </c>
      <c r="O376" t="s">
        <v>7069</v>
      </c>
      <c r="P376" t="s">
        <v>2121</v>
      </c>
      <c r="Q376" t="s">
        <v>7368</v>
      </c>
      <c r="R376">
        <v>1</v>
      </c>
      <c r="S376" s="11">
        <v>45839.62090277778</v>
      </c>
      <c r="T376" s="11">
        <v>45840.364027777781</v>
      </c>
      <c r="U376">
        <v>1070.1000000000001</v>
      </c>
      <c r="V376">
        <v>0</v>
      </c>
      <c r="W376" s="178">
        <f>IFERROR(IF(AKORD[[#This Row],[CZAS]]=1,VLOOKUP(AKORD[[#This Row],[ZAMOWIENIA_SPEC_ID]]&amp;AKORD[[#This Row],[CZYNNOSCI_OPIS]],#REF!,5,FALSE),AKORD[[#This Row],[CZAS]]),1)</f>
        <v>4</v>
      </c>
      <c r="X376" s="178" t="str">
        <f>AKORD[[#This Row],[ZAMOWIENIA_SPEC_ID]]&amp;" "&amp;MID(AKORD[[#This Row],[NAZWA1_WG]],1,30)</f>
        <v xml:space="preserve">160809 AVANT N                       </v>
      </c>
      <c r="Y376" s="144">
        <f>AKORD[[#This Row],[DATA]]</f>
        <v>45840</v>
      </c>
      <c r="Z376" s="178" t="str">
        <f>LEFT(AKORD[[#This Row],[KOMISJA]],10)</f>
        <v>160808/AVA</v>
      </c>
      <c r="AA376" s="178">
        <f>WEEKNUM(AKORD[[#This Row],[DZIEN]],2)</f>
        <v>27</v>
      </c>
    </row>
    <row r="377" spans="1:27">
      <c r="A377" s="178" t="str">
        <f>VLOOKUP(AKORD[[#This Row],[NAZWISKO]],IMIE[],2,FALSE)</f>
        <v>T06 TOMASZ BAŁDYGA</v>
      </c>
      <c r="B377">
        <v>160808</v>
      </c>
      <c r="C377">
        <v>21</v>
      </c>
      <c r="D377">
        <v>3</v>
      </c>
      <c r="E377">
        <v>46</v>
      </c>
      <c r="F377" s="11">
        <v>45840</v>
      </c>
      <c r="G377" t="s">
        <v>2123</v>
      </c>
      <c r="H377" t="s">
        <v>2166</v>
      </c>
      <c r="I377" t="s">
        <v>2167</v>
      </c>
      <c r="J377" t="s">
        <v>2120</v>
      </c>
      <c r="K377" t="s">
        <v>284</v>
      </c>
      <c r="L377" t="s">
        <v>284</v>
      </c>
      <c r="M377" t="s">
        <v>7070</v>
      </c>
      <c r="N377" t="s">
        <v>230</v>
      </c>
      <c r="O377" t="s">
        <v>181</v>
      </c>
      <c r="P377" t="s">
        <v>2121</v>
      </c>
      <c r="Q377" t="s">
        <v>7368</v>
      </c>
      <c r="R377">
        <v>1</v>
      </c>
      <c r="S377" s="11">
        <v>45839.620868055557</v>
      </c>
      <c r="T377" s="11">
        <v>45840.364039351851</v>
      </c>
      <c r="U377">
        <v>1070.1666666666667</v>
      </c>
      <c r="V377">
        <v>0</v>
      </c>
      <c r="W377" s="178">
        <f>IFERROR(IF(AKORD[[#This Row],[CZAS]]=1,VLOOKUP(AKORD[[#This Row],[ZAMOWIENIA_SPEC_ID]]&amp;AKORD[[#This Row],[CZYNNOSCI_OPIS]],#REF!,5,FALSE),AKORD[[#This Row],[CZAS]]),1)</f>
        <v>46</v>
      </c>
      <c r="X377" s="178" t="str">
        <f>AKORD[[#This Row],[ZAMOWIENIA_SPEC_ID]]&amp;" "&amp;MID(AKORD[[#This Row],[NAZWA1_WG]],1,30)</f>
        <v xml:space="preserve">160808 AVANT [3                      </v>
      </c>
      <c r="Y377" s="144">
        <f>AKORD[[#This Row],[DATA]]</f>
        <v>45840</v>
      </c>
      <c r="Z377" s="178" t="str">
        <f>LEFT(AKORD[[#This Row],[KOMISJA]],10)</f>
        <v>160808/AVA</v>
      </c>
      <c r="AA377" s="178">
        <f>WEEKNUM(AKORD[[#This Row],[DZIEN]],2)</f>
        <v>27</v>
      </c>
    </row>
    <row r="378" spans="1:27">
      <c r="A378" s="178" t="str">
        <f>VLOOKUP(AKORD[[#This Row],[NAZWISKO]],IMIE[],2,FALSE)</f>
        <v>T06 TOMASZ BAŁDYGA</v>
      </c>
      <c r="B378">
        <v>160808</v>
      </c>
      <c r="C378">
        <v>21</v>
      </c>
      <c r="D378">
        <v>3</v>
      </c>
      <c r="E378">
        <v>2</v>
      </c>
      <c r="F378" s="11">
        <v>45840</v>
      </c>
      <c r="G378" t="s">
        <v>2123</v>
      </c>
      <c r="H378" t="s">
        <v>2166</v>
      </c>
      <c r="I378" t="s">
        <v>2167</v>
      </c>
      <c r="J378" t="s">
        <v>2120</v>
      </c>
      <c r="K378" t="s">
        <v>284</v>
      </c>
      <c r="L378" t="s">
        <v>284</v>
      </c>
      <c r="M378" t="s">
        <v>7070</v>
      </c>
      <c r="N378" t="s">
        <v>230</v>
      </c>
      <c r="O378" t="s">
        <v>7068</v>
      </c>
      <c r="P378" t="s">
        <v>2121</v>
      </c>
      <c r="Q378" t="s">
        <v>7368</v>
      </c>
      <c r="R378">
        <v>1</v>
      </c>
      <c r="S378" s="11">
        <v>45839.620868055557</v>
      </c>
      <c r="T378" s="11">
        <v>45840.364039351851</v>
      </c>
      <c r="U378">
        <v>1070.1666666666667</v>
      </c>
      <c r="V378">
        <v>0</v>
      </c>
      <c r="W378" s="178">
        <f>IFERROR(IF(AKORD[[#This Row],[CZAS]]=1,VLOOKUP(AKORD[[#This Row],[ZAMOWIENIA_SPEC_ID]]&amp;AKORD[[#This Row],[CZYNNOSCI_OPIS]],#REF!,5,FALSE),AKORD[[#This Row],[CZAS]]),1)</f>
        <v>2</v>
      </c>
      <c r="X378" s="178" t="str">
        <f>AKORD[[#This Row],[ZAMOWIENIA_SPEC_ID]]&amp;" "&amp;MID(AKORD[[#This Row],[NAZWA1_WG]],1,30)</f>
        <v xml:space="preserve">160808 AVANT [3                      </v>
      </c>
      <c r="Y378" s="144">
        <f>AKORD[[#This Row],[DATA]]</f>
        <v>45840</v>
      </c>
      <c r="Z378" s="178" t="str">
        <f>LEFT(AKORD[[#This Row],[KOMISJA]],10)</f>
        <v>160808/AVA</v>
      </c>
      <c r="AA378" s="178">
        <f>WEEKNUM(AKORD[[#This Row],[DZIEN]],2)</f>
        <v>27</v>
      </c>
    </row>
    <row r="379" spans="1:27">
      <c r="A379" s="178" t="str">
        <f>VLOOKUP(AKORD[[#This Row],[NAZWISKO]],IMIE[],2,FALSE)</f>
        <v>P05 TOMASZ KIEŁKUCKI</v>
      </c>
      <c r="B379">
        <v>161575</v>
      </c>
      <c r="C379">
        <v>32</v>
      </c>
      <c r="D379">
        <v>14</v>
      </c>
      <c r="E379">
        <v>32</v>
      </c>
      <c r="F379" s="11">
        <v>45840</v>
      </c>
      <c r="G379" t="s">
        <v>2181</v>
      </c>
      <c r="H379" t="s">
        <v>7056</v>
      </c>
      <c r="I379" t="s">
        <v>7057</v>
      </c>
      <c r="J379" t="s">
        <v>7058</v>
      </c>
      <c r="K379" t="s">
        <v>7195</v>
      </c>
      <c r="L379" t="s">
        <v>7195</v>
      </c>
      <c r="M379" t="s">
        <v>7116</v>
      </c>
      <c r="N379" t="s">
        <v>7103</v>
      </c>
      <c r="O379" t="s">
        <v>181</v>
      </c>
      <c r="P379" t="s">
        <v>7059</v>
      </c>
      <c r="Q379" t="s">
        <v>7346</v>
      </c>
      <c r="R379">
        <v>10</v>
      </c>
      <c r="S379" s="11">
        <v>45840.373530092591</v>
      </c>
      <c r="T379" s="11">
        <v>45840.373865740738</v>
      </c>
      <c r="U379">
        <v>0.48333333333333328</v>
      </c>
      <c r="V379">
        <v>0</v>
      </c>
      <c r="W379" s="178">
        <f>IFERROR(IF(AKORD[[#This Row],[CZAS]]=1,VLOOKUP(AKORD[[#This Row],[ZAMOWIENIA_SPEC_ID]]&amp;AKORD[[#This Row],[CZYNNOSCI_OPIS]],#REF!,5,FALSE),AKORD[[#This Row],[CZAS]]),1)</f>
        <v>32</v>
      </c>
      <c r="X379" s="178" t="str">
        <f>AKORD[[#This Row],[ZAMOWIENIA_SPEC_ID]]&amp;" "&amp;MID(AKORD[[#This Row],[NAZWA1_WG]],1,30)</f>
        <v xml:space="preserve">161575 COCO [1o] - STELAŻ NA BIAŁO   </v>
      </c>
      <c r="Y379" s="144">
        <f>AKORD[[#This Row],[DATA]]</f>
        <v>45840</v>
      </c>
      <c r="Z379" s="178" t="str">
        <f>LEFT(AKORD[[#This Row],[KOMISJA]],10)</f>
        <v>161575/COC</v>
      </c>
      <c r="AA379" s="178">
        <f>WEEKNUM(AKORD[[#This Row],[DZIEN]],2)</f>
        <v>27</v>
      </c>
    </row>
    <row r="380" spans="1:27">
      <c r="A380" s="178" t="str">
        <f>VLOOKUP(AKORD[[#This Row],[NAZWISKO]],IMIE[],2,FALSE)</f>
        <v>P05 TOMASZ KIEŁKUCKI</v>
      </c>
      <c r="B380">
        <v>161575</v>
      </c>
      <c r="C380">
        <v>32</v>
      </c>
      <c r="D380">
        <v>14</v>
      </c>
      <c r="E380">
        <v>32</v>
      </c>
      <c r="F380" s="11">
        <v>45840</v>
      </c>
      <c r="G380" t="s">
        <v>2181</v>
      </c>
      <c r="H380" t="s">
        <v>7056</v>
      </c>
      <c r="I380" t="s">
        <v>7057</v>
      </c>
      <c r="J380" t="s">
        <v>7058</v>
      </c>
      <c r="K380" t="s">
        <v>7195</v>
      </c>
      <c r="L380" t="s">
        <v>7195</v>
      </c>
      <c r="M380" t="s">
        <v>7116</v>
      </c>
      <c r="N380" t="s">
        <v>7103</v>
      </c>
      <c r="O380" t="s">
        <v>181</v>
      </c>
      <c r="P380" t="s">
        <v>7059</v>
      </c>
      <c r="Q380" t="s">
        <v>7346</v>
      </c>
      <c r="R380">
        <v>10</v>
      </c>
      <c r="S380" s="11">
        <v>45840.373530092591</v>
      </c>
      <c r="T380" s="11">
        <v>45840.373865740738</v>
      </c>
      <c r="U380">
        <v>0.48333333333333328</v>
      </c>
      <c r="V380">
        <v>0</v>
      </c>
      <c r="W380" s="178">
        <f>IFERROR(IF(AKORD[[#This Row],[CZAS]]=1,VLOOKUP(AKORD[[#This Row],[ZAMOWIENIA_SPEC_ID]]&amp;AKORD[[#This Row],[CZYNNOSCI_OPIS]],#REF!,5,FALSE),AKORD[[#This Row],[CZAS]]),1)</f>
        <v>32</v>
      </c>
      <c r="X380" s="178" t="str">
        <f>AKORD[[#This Row],[ZAMOWIENIA_SPEC_ID]]&amp;" "&amp;MID(AKORD[[#This Row],[NAZWA1_WG]],1,30)</f>
        <v xml:space="preserve">161575 COCO [1o] - STELAŻ NA BIAŁO   </v>
      </c>
      <c r="Y380" s="144">
        <f>AKORD[[#This Row],[DATA]]</f>
        <v>45840</v>
      </c>
      <c r="Z380" s="178" t="str">
        <f>LEFT(AKORD[[#This Row],[KOMISJA]],10)</f>
        <v>161575/COC</v>
      </c>
      <c r="AA380" s="178">
        <f>WEEKNUM(AKORD[[#This Row],[DZIEN]],2)</f>
        <v>27</v>
      </c>
    </row>
    <row r="381" spans="1:27">
      <c r="A381" s="178" t="str">
        <f>VLOOKUP(AKORD[[#This Row],[NAZWISKO]],IMIE[],2,FALSE)</f>
        <v>P05 TOMASZ KIEŁKUCKI</v>
      </c>
      <c r="B381">
        <v>161575</v>
      </c>
      <c r="C381">
        <v>32</v>
      </c>
      <c r="D381">
        <v>14</v>
      </c>
      <c r="E381">
        <v>32</v>
      </c>
      <c r="F381" s="11">
        <v>45840</v>
      </c>
      <c r="G381" t="s">
        <v>2181</v>
      </c>
      <c r="H381" t="s">
        <v>7056</v>
      </c>
      <c r="I381" t="s">
        <v>7057</v>
      </c>
      <c r="J381" t="s">
        <v>7058</v>
      </c>
      <c r="K381" t="s">
        <v>7195</v>
      </c>
      <c r="L381" t="s">
        <v>7195</v>
      </c>
      <c r="M381" t="s">
        <v>7116</v>
      </c>
      <c r="N381" t="s">
        <v>7103</v>
      </c>
      <c r="O381" t="s">
        <v>181</v>
      </c>
      <c r="P381" t="s">
        <v>7059</v>
      </c>
      <c r="Q381" t="s">
        <v>7346</v>
      </c>
      <c r="R381">
        <v>10</v>
      </c>
      <c r="S381" s="11">
        <v>45840.373530092591</v>
      </c>
      <c r="T381" s="11">
        <v>45840.373865740738</v>
      </c>
      <c r="U381">
        <v>0.48333333333333328</v>
      </c>
      <c r="V381">
        <v>0</v>
      </c>
      <c r="W381" s="178">
        <f>IFERROR(IF(AKORD[[#This Row],[CZAS]]=1,VLOOKUP(AKORD[[#This Row],[ZAMOWIENIA_SPEC_ID]]&amp;AKORD[[#This Row],[CZYNNOSCI_OPIS]],#REF!,5,FALSE),AKORD[[#This Row],[CZAS]]),1)</f>
        <v>32</v>
      </c>
      <c r="X381" s="178" t="str">
        <f>AKORD[[#This Row],[ZAMOWIENIA_SPEC_ID]]&amp;" "&amp;MID(AKORD[[#This Row],[NAZWA1_WG]],1,30)</f>
        <v xml:space="preserve">161575 COCO [1o] - STELAŻ NA BIAŁO   </v>
      </c>
      <c r="Y381" s="144">
        <f>AKORD[[#This Row],[DATA]]</f>
        <v>45840</v>
      </c>
      <c r="Z381" s="178" t="str">
        <f>LEFT(AKORD[[#This Row],[KOMISJA]],10)</f>
        <v>161575/COC</v>
      </c>
      <c r="AA381" s="178">
        <f>WEEKNUM(AKORD[[#This Row],[DZIEN]],2)</f>
        <v>27</v>
      </c>
    </row>
    <row r="382" spans="1:27">
      <c r="A382" s="178" t="str">
        <f>VLOOKUP(AKORD[[#This Row],[NAZWISKO]],IMIE[],2,FALSE)</f>
        <v>P05 TOMASZ KIEŁKUCKI</v>
      </c>
      <c r="B382">
        <v>161575</v>
      </c>
      <c r="C382">
        <v>32</v>
      </c>
      <c r="D382">
        <v>14</v>
      </c>
      <c r="E382">
        <v>32</v>
      </c>
      <c r="F382" s="11">
        <v>45840</v>
      </c>
      <c r="G382" t="s">
        <v>2181</v>
      </c>
      <c r="H382" t="s">
        <v>7056</v>
      </c>
      <c r="I382" t="s">
        <v>7057</v>
      </c>
      <c r="J382" t="s">
        <v>7058</v>
      </c>
      <c r="K382" t="s">
        <v>7195</v>
      </c>
      <c r="L382" t="s">
        <v>7195</v>
      </c>
      <c r="M382" t="s">
        <v>7116</v>
      </c>
      <c r="N382" t="s">
        <v>7103</v>
      </c>
      <c r="O382" t="s">
        <v>181</v>
      </c>
      <c r="P382" t="s">
        <v>7059</v>
      </c>
      <c r="Q382" t="s">
        <v>7346</v>
      </c>
      <c r="R382">
        <v>10</v>
      </c>
      <c r="S382" s="11">
        <v>45840.373530092591</v>
      </c>
      <c r="T382" s="11">
        <v>45840.373865740738</v>
      </c>
      <c r="U382">
        <v>0.48333333333333328</v>
      </c>
      <c r="V382">
        <v>0</v>
      </c>
      <c r="W382" s="178">
        <f>IFERROR(IF(AKORD[[#This Row],[CZAS]]=1,VLOOKUP(AKORD[[#This Row],[ZAMOWIENIA_SPEC_ID]]&amp;AKORD[[#This Row],[CZYNNOSCI_OPIS]],#REF!,5,FALSE),AKORD[[#This Row],[CZAS]]),1)</f>
        <v>32</v>
      </c>
      <c r="X382" s="178" t="str">
        <f>AKORD[[#This Row],[ZAMOWIENIA_SPEC_ID]]&amp;" "&amp;MID(AKORD[[#This Row],[NAZWA1_WG]],1,30)</f>
        <v xml:space="preserve">161575 COCO [1o] - STELAŻ NA BIAŁO   </v>
      </c>
      <c r="Y382" s="144">
        <f>AKORD[[#This Row],[DATA]]</f>
        <v>45840</v>
      </c>
      <c r="Z382" s="178" t="str">
        <f>LEFT(AKORD[[#This Row],[KOMISJA]],10)</f>
        <v>161575/COC</v>
      </c>
      <c r="AA382" s="178">
        <f>WEEKNUM(AKORD[[#This Row],[DZIEN]],2)</f>
        <v>27</v>
      </c>
    </row>
    <row r="383" spans="1:27">
      <c r="A383" s="178" t="str">
        <f>VLOOKUP(AKORD[[#This Row],[NAZWISKO]],IMIE[],2,FALSE)</f>
        <v>P05 TOMASZ KIEŁKUCKI</v>
      </c>
      <c r="B383">
        <v>161575</v>
      </c>
      <c r="C383">
        <v>32</v>
      </c>
      <c r="D383">
        <v>14</v>
      </c>
      <c r="E383">
        <v>32</v>
      </c>
      <c r="F383" s="11">
        <v>45840</v>
      </c>
      <c r="G383" t="s">
        <v>2181</v>
      </c>
      <c r="H383" t="s">
        <v>7056</v>
      </c>
      <c r="I383" t="s">
        <v>7057</v>
      </c>
      <c r="J383" t="s">
        <v>7058</v>
      </c>
      <c r="K383" t="s">
        <v>7195</v>
      </c>
      <c r="L383" t="s">
        <v>7195</v>
      </c>
      <c r="M383" t="s">
        <v>7116</v>
      </c>
      <c r="N383" t="s">
        <v>7103</v>
      </c>
      <c r="O383" t="s">
        <v>181</v>
      </c>
      <c r="P383" t="s">
        <v>7059</v>
      </c>
      <c r="Q383" t="s">
        <v>7346</v>
      </c>
      <c r="R383">
        <v>10</v>
      </c>
      <c r="S383" s="11">
        <v>45840.373530092591</v>
      </c>
      <c r="T383" s="11">
        <v>45840.373865740738</v>
      </c>
      <c r="U383">
        <v>0.48333333333333328</v>
      </c>
      <c r="V383">
        <v>0</v>
      </c>
      <c r="W383" s="178">
        <f>IFERROR(IF(AKORD[[#This Row],[CZAS]]=1,VLOOKUP(AKORD[[#This Row],[ZAMOWIENIA_SPEC_ID]]&amp;AKORD[[#This Row],[CZYNNOSCI_OPIS]],#REF!,5,FALSE),AKORD[[#This Row],[CZAS]]),1)</f>
        <v>32</v>
      </c>
      <c r="X383" s="178" t="str">
        <f>AKORD[[#This Row],[ZAMOWIENIA_SPEC_ID]]&amp;" "&amp;MID(AKORD[[#This Row],[NAZWA1_WG]],1,30)</f>
        <v xml:space="preserve">161575 COCO [1o] - STELAŻ NA BIAŁO   </v>
      </c>
      <c r="Y383" s="144">
        <f>AKORD[[#This Row],[DATA]]</f>
        <v>45840</v>
      </c>
      <c r="Z383" s="178" t="str">
        <f>LEFT(AKORD[[#This Row],[KOMISJA]],10)</f>
        <v>161575/COC</v>
      </c>
      <c r="AA383" s="178">
        <f>WEEKNUM(AKORD[[#This Row],[DZIEN]],2)</f>
        <v>27</v>
      </c>
    </row>
    <row r="384" spans="1:27">
      <c r="A384" s="178" t="str">
        <f>VLOOKUP(AKORD[[#This Row],[NAZWISKO]],IMIE[],2,FALSE)</f>
        <v>P05 TOMASZ KIEŁKUCKI</v>
      </c>
      <c r="B384">
        <v>161575</v>
      </c>
      <c r="C384">
        <v>32</v>
      </c>
      <c r="D384">
        <v>14</v>
      </c>
      <c r="E384">
        <v>32</v>
      </c>
      <c r="F384" s="11">
        <v>45840</v>
      </c>
      <c r="G384" t="s">
        <v>2181</v>
      </c>
      <c r="H384" t="s">
        <v>7056</v>
      </c>
      <c r="I384" t="s">
        <v>7057</v>
      </c>
      <c r="J384" t="s">
        <v>7058</v>
      </c>
      <c r="K384" t="s">
        <v>7195</v>
      </c>
      <c r="L384" t="s">
        <v>7195</v>
      </c>
      <c r="M384" t="s">
        <v>7116</v>
      </c>
      <c r="N384" t="s">
        <v>7103</v>
      </c>
      <c r="O384" t="s">
        <v>181</v>
      </c>
      <c r="P384" t="s">
        <v>7059</v>
      </c>
      <c r="Q384" t="s">
        <v>7346</v>
      </c>
      <c r="R384">
        <v>10</v>
      </c>
      <c r="S384" s="11">
        <v>45840.373530092591</v>
      </c>
      <c r="T384" s="11">
        <v>45840.373865740738</v>
      </c>
      <c r="U384">
        <v>0.48333333333333328</v>
      </c>
      <c r="V384">
        <v>0</v>
      </c>
      <c r="W384" s="178">
        <f>IFERROR(IF(AKORD[[#This Row],[CZAS]]=1,VLOOKUP(AKORD[[#This Row],[ZAMOWIENIA_SPEC_ID]]&amp;AKORD[[#This Row],[CZYNNOSCI_OPIS]],#REF!,5,FALSE),AKORD[[#This Row],[CZAS]]),1)</f>
        <v>32</v>
      </c>
      <c r="X384" s="178" t="str">
        <f>AKORD[[#This Row],[ZAMOWIENIA_SPEC_ID]]&amp;" "&amp;MID(AKORD[[#This Row],[NAZWA1_WG]],1,30)</f>
        <v xml:space="preserve">161575 COCO [1o] - STELAŻ NA BIAŁO   </v>
      </c>
      <c r="Y384" s="144">
        <f>AKORD[[#This Row],[DATA]]</f>
        <v>45840</v>
      </c>
      <c r="Z384" s="178" t="str">
        <f>LEFT(AKORD[[#This Row],[KOMISJA]],10)</f>
        <v>161575/COC</v>
      </c>
      <c r="AA384" s="178">
        <f>WEEKNUM(AKORD[[#This Row],[DZIEN]],2)</f>
        <v>27</v>
      </c>
    </row>
    <row r="385" spans="1:27">
      <c r="A385" s="178" t="str">
        <f>VLOOKUP(AKORD[[#This Row],[NAZWISKO]],IMIE[],2,FALSE)</f>
        <v>P05 TOMASZ KIEŁKUCKI</v>
      </c>
      <c r="B385">
        <v>161575</v>
      </c>
      <c r="C385">
        <v>32</v>
      </c>
      <c r="D385">
        <v>14</v>
      </c>
      <c r="E385">
        <v>32</v>
      </c>
      <c r="F385" s="11">
        <v>45840</v>
      </c>
      <c r="G385" t="s">
        <v>2181</v>
      </c>
      <c r="H385" t="s">
        <v>7056</v>
      </c>
      <c r="I385" t="s">
        <v>7057</v>
      </c>
      <c r="J385" t="s">
        <v>7058</v>
      </c>
      <c r="K385" t="s">
        <v>7195</v>
      </c>
      <c r="L385" t="s">
        <v>7195</v>
      </c>
      <c r="M385" t="s">
        <v>7116</v>
      </c>
      <c r="N385" t="s">
        <v>7103</v>
      </c>
      <c r="O385" t="s">
        <v>181</v>
      </c>
      <c r="P385" t="s">
        <v>7059</v>
      </c>
      <c r="Q385" t="s">
        <v>7346</v>
      </c>
      <c r="R385">
        <v>10</v>
      </c>
      <c r="S385" s="11">
        <v>45840.373530092591</v>
      </c>
      <c r="T385" s="11">
        <v>45840.373865740738</v>
      </c>
      <c r="U385">
        <v>0.48333333333333328</v>
      </c>
      <c r="V385">
        <v>0</v>
      </c>
      <c r="W385" s="178">
        <f>IFERROR(IF(AKORD[[#This Row],[CZAS]]=1,VLOOKUP(AKORD[[#This Row],[ZAMOWIENIA_SPEC_ID]]&amp;AKORD[[#This Row],[CZYNNOSCI_OPIS]],#REF!,5,FALSE),AKORD[[#This Row],[CZAS]]),1)</f>
        <v>32</v>
      </c>
      <c r="X385" s="178" t="str">
        <f>AKORD[[#This Row],[ZAMOWIENIA_SPEC_ID]]&amp;" "&amp;MID(AKORD[[#This Row],[NAZWA1_WG]],1,30)</f>
        <v xml:space="preserve">161575 COCO [1o] - STELAŻ NA BIAŁO   </v>
      </c>
      <c r="Y385" s="144">
        <f>AKORD[[#This Row],[DATA]]</f>
        <v>45840</v>
      </c>
      <c r="Z385" s="178" t="str">
        <f>LEFT(AKORD[[#This Row],[KOMISJA]],10)</f>
        <v>161575/COC</v>
      </c>
      <c r="AA385" s="178">
        <f>WEEKNUM(AKORD[[#This Row],[DZIEN]],2)</f>
        <v>27</v>
      </c>
    </row>
    <row r="386" spans="1:27">
      <c r="A386" s="178" t="str">
        <f>VLOOKUP(AKORD[[#This Row],[NAZWISKO]],IMIE[],2,FALSE)</f>
        <v>P05 TOMASZ KIEŁKUCKI</v>
      </c>
      <c r="B386">
        <v>161575</v>
      </c>
      <c r="C386">
        <v>32</v>
      </c>
      <c r="D386">
        <v>14</v>
      </c>
      <c r="E386">
        <v>32</v>
      </c>
      <c r="F386" s="11">
        <v>45840</v>
      </c>
      <c r="G386" t="s">
        <v>2181</v>
      </c>
      <c r="H386" t="s">
        <v>7056</v>
      </c>
      <c r="I386" t="s">
        <v>7057</v>
      </c>
      <c r="J386" t="s">
        <v>7058</v>
      </c>
      <c r="K386" t="s">
        <v>7195</v>
      </c>
      <c r="L386" t="s">
        <v>7195</v>
      </c>
      <c r="M386" t="s">
        <v>7116</v>
      </c>
      <c r="N386" t="s">
        <v>7103</v>
      </c>
      <c r="O386" t="s">
        <v>181</v>
      </c>
      <c r="P386" t="s">
        <v>7059</v>
      </c>
      <c r="Q386" t="s">
        <v>7346</v>
      </c>
      <c r="R386">
        <v>10</v>
      </c>
      <c r="S386" s="11">
        <v>45840.373530092591</v>
      </c>
      <c r="T386" s="11">
        <v>45840.373865740738</v>
      </c>
      <c r="U386">
        <v>0.48333333333333328</v>
      </c>
      <c r="V386">
        <v>0</v>
      </c>
      <c r="W386" s="178">
        <f>IFERROR(IF(AKORD[[#This Row],[CZAS]]=1,VLOOKUP(AKORD[[#This Row],[ZAMOWIENIA_SPEC_ID]]&amp;AKORD[[#This Row],[CZYNNOSCI_OPIS]],#REF!,5,FALSE),AKORD[[#This Row],[CZAS]]),1)</f>
        <v>32</v>
      </c>
      <c r="X386" s="178" t="str">
        <f>AKORD[[#This Row],[ZAMOWIENIA_SPEC_ID]]&amp;" "&amp;MID(AKORD[[#This Row],[NAZWA1_WG]],1,30)</f>
        <v xml:space="preserve">161575 COCO [1o] - STELAŻ NA BIAŁO   </v>
      </c>
      <c r="Y386" s="144">
        <f>AKORD[[#This Row],[DATA]]</f>
        <v>45840</v>
      </c>
      <c r="Z386" s="178" t="str">
        <f>LEFT(AKORD[[#This Row],[KOMISJA]],10)</f>
        <v>161575/COC</v>
      </c>
      <c r="AA386" s="178">
        <f>WEEKNUM(AKORD[[#This Row],[DZIEN]],2)</f>
        <v>27</v>
      </c>
    </row>
    <row r="387" spans="1:27">
      <c r="A387" s="178" t="str">
        <f>VLOOKUP(AKORD[[#This Row],[NAZWISKO]],IMIE[],2,FALSE)</f>
        <v>T01 ROBERT PERKOWSKI</v>
      </c>
      <c r="B387">
        <v>159178</v>
      </c>
      <c r="C387">
        <v>12</v>
      </c>
      <c r="D387">
        <v>3</v>
      </c>
      <c r="E387">
        <v>19</v>
      </c>
      <c r="F387" s="11">
        <v>45838</v>
      </c>
      <c r="G387" t="s">
        <v>2124</v>
      </c>
      <c r="H387" t="s">
        <v>2166</v>
      </c>
      <c r="I387" t="s">
        <v>2167</v>
      </c>
      <c r="J387" t="s">
        <v>2120</v>
      </c>
      <c r="K387" t="s">
        <v>7106</v>
      </c>
      <c r="L387" t="s">
        <v>7106</v>
      </c>
      <c r="M387" t="s">
        <v>7428</v>
      </c>
      <c r="N387" t="s">
        <v>7087</v>
      </c>
      <c r="O387" t="s">
        <v>7053</v>
      </c>
      <c r="P387" t="s">
        <v>2121</v>
      </c>
      <c r="Q387" t="s">
        <v>7429</v>
      </c>
      <c r="R387">
        <v>1</v>
      </c>
      <c r="S387" s="11">
        <v>45811.428935185184</v>
      </c>
      <c r="T387" s="11">
        <v>45811.483530092592</v>
      </c>
      <c r="U387">
        <v>78.61666666666666</v>
      </c>
      <c r="V387">
        <v>0</v>
      </c>
      <c r="W387" s="178">
        <f>IFERROR(IF(AKORD[[#This Row],[CZAS]]=1,VLOOKUP(AKORD[[#This Row],[ZAMOWIENIA_SPEC_ID]]&amp;AKORD[[#This Row],[CZYNNOSCI_OPIS]],#REF!,5,FALSE),AKORD[[#This Row],[CZAS]]),1)</f>
        <v>19</v>
      </c>
      <c r="X387" s="178" t="str">
        <f>AKORD[[#This Row],[ZAMOWIENIA_SPEC_ID]]&amp;" "&amp;MID(AKORD[[#This Row],[NAZWA1_WG]],1,30)</f>
        <v xml:space="preserve">159178 WILLOW P82x82                 </v>
      </c>
      <c r="Y387" s="144">
        <f>AKORD[[#This Row],[DATA]]</f>
        <v>45838</v>
      </c>
      <c r="Z387" s="178" t="str">
        <f>LEFT(AKORD[[#This Row],[KOMISJA]],10)</f>
        <v>159177/WIL</v>
      </c>
      <c r="AA387" s="178">
        <f>WEEKNUM(AKORD[[#This Row],[DZIEN]],2)</f>
        <v>27</v>
      </c>
    </row>
    <row r="388" spans="1:27">
      <c r="A388" s="178" t="str">
        <f>VLOOKUP(AKORD[[#This Row],[NAZWISKO]],IMIE[],2,FALSE)</f>
        <v>T01 ROBERT PERKOWSKI</v>
      </c>
      <c r="B388">
        <v>159179</v>
      </c>
      <c r="C388">
        <v>12</v>
      </c>
      <c r="D388">
        <v>3</v>
      </c>
      <c r="E388">
        <v>69</v>
      </c>
      <c r="F388" s="11">
        <v>45838</v>
      </c>
      <c r="G388" t="s">
        <v>2124</v>
      </c>
      <c r="H388" t="s">
        <v>2166</v>
      </c>
      <c r="I388" t="s">
        <v>2167</v>
      </c>
      <c r="J388" t="s">
        <v>2120</v>
      </c>
      <c r="K388" t="s">
        <v>7322</v>
      </c>
      <c r="L388" t="s">
        <v>7322</v>
      </c>
      <c r="M388" t="s">
        <v>7428</v>
      </c>
      <c r="N388" t="s">
        <v>7102</v>
      </c>
      <c r="O388" t="s">
        <v>7067</v>
      </c>
      <c r="P388" t="s">
        <v>2121</v>
      </c>
      <c r="Q388" t="s">
        <v>7430</v>
      </c>
      <c r="R388">
        <v>1</v>
      </c>
      <c r="S388" s="11">
        <v>45807.460821759261</v>
      </c>
      <c r="T388" s="11">
        <v>45807.522569444445</v>
      </c>
      <c r="U388">
        <v>88.916666666666657</v>
      </c>
      <c r="V388">
        <v>0</v>
      </c>
      <c r="W388" s="178">
        <f>IFERROR(IF(AKORD[[#This Row],[CZAS]]=1,VLOOKUP(AKORD[[#This Row],[ZAMOWIENIA_SPEC_ID]]&amp;AKORD[[#This Row],[CZYNNOSCI_OPIS]],#REF!,5,FALSE),AKORD[[#This Row],[CZAS]]),1)</f>
        <v>69</v>
      </c>
      <c r="X388" s="178" t="str">
        <f>AKORD[[#This Row],[ZAMOWIENIA_SPEC_ID]]&amp;" "&amp;MID(AKORD[[#This Row],[NAZWA1_WG]],1,30)</f>
        <v xml:space="preserve">159179 GOYA [1,5                     </v>
      </c>
      <c r="Y388" s="144">
        <f>AKORD[[#This Row],[DATA]]</f>
        <v>45838</v>
      </c>
      <c r="Z388" s="178" t="str">
        <f>LEFT(AKORD[[#This Row],[KOMISJA]],10)</f>
        <v>159179/GOY</v>
      </c>
      <c r="AA388" s="178">
        <f>WEEKNUM(AKORD[[#This Row],[DZIEN]],2)</f>
        <v>27</v>
      </c>
    </row>
    <row r="389" spans="1:27">
      <c r="A389" s="178" t="str">
        <f>VLOOKUP(AKORD[[#This Row],[NAZWISKO]],IMIE[],2,FALSE)</f>
        <v>T01 ROBERT PERKOWSKI</v>
      </c>
      <c r="B389">
        <v>159180</v>
      </c>
      <c r="C389">
        <v>12</v>
      </c>
      <c r="D389">
        <v>3</v>
      </c>
      <c r="E389">
        <v>69</v>
      </c>
      <c r="F389" s="11">
        <v>45838</v>
      </c>
      <c r="G389" t="s">
        <v>2124</v>
      </c>
      <c r="H389" t="s">
        <v>2166</v>
      </c>
      <c r="I389" t="s">
        <v>2167</v>
      </c>
      <c r="J389" t="s">
        <v>2120</v>
      </c>
      <c r="K389" t="s">
        <v>7325</v>
      </c>
      <c r="L389" t="s">
        <v>7325</v>
      </c>
      <c r="M389" t="s">
        <v>7428</v>
      </c>
      <c r="N389" t="s">
        <v>7102</v>
      </c>
      <c r="O389" t="s">
        <v>7067</v>
      </c>
      <c r="P389" t="s">
        <v>2121</v>
      </c>
      <c r="Q389" t="s">
        <v>7430</v>
      </c>
      <c r="R389">
        <v>1</v>
      </c>
      <c r="S389" s="11">
        <v>45807.460856481484</v>
      </c>
      <c r="T389" s="11">
        <v>45807.522604166668</v>
      </c>
      <c r="U389">
        <v>88.916666666666657</v>
      </c>
      <c r="V389">
        <v>0</v>
      </c>
      <c r="W389" s="178">
        <f>IFERROR(IF(AKORD[[#This Row],[CZAS]]=1,VLOOKUP(AKORD[[#This Row],[ZAMOWIENIA_SPEC_ID]]&amp;AKORD[[#This Row],[CZYNNOSCI_OPIS]],#REF!,5,FALSE),AKORD[[#This Row],[CZAS]]),1)</f>
        <v>69</v>
      </c>
      <c r="X389" s="178" t="str">
        <f>AKORD[[#This Row],[ZAMOWIENIA_SPEC_ID]]&amp;" "&amp;MID(AKORD[[#This Row],[NAZWA1_WG]],1,30)</f>
        <v xml:space="preserve">159180 GOYA 1,5]                     </v>
      </c>
      <c r="Y389" s="144">
        <f>AKORD[[#This Row],[DATA]]</f>
        <v>45838</v>
      </c>
      <c r="Z389" s="178" t="str">
        <f>LEFT(AKORD[[#This Row],[KOMISJA]],10)</f>
        <v>159179/GOY</v>
      </c>
      <c r="AA389" s="178">
        <f>WEEKNUM(AKORD[[#This Row],[DZIEN]],2)</f>
        <v>27</v>
      </c>
    </row>
    <row r="390" spans="1:27">
      <c r="A390" s="178" t="str">
        <f>VLOOKUP(AKORD[[#This Row],[NAZWISKO]],IMIE[],2,FALSE)</f>
        <v>P06 VALERY</v>
      </c>
      <c r="B390">
        <v>161803</v>
      </c>
      <c r="C390">
        <v>33</v>
      </c>
      <c r="D390">
        <v>14</v>
      </c>
      <c r="E390">
        <v>33</v>
      </c>
      <c r="F390" s="11">
        <v>45840</v>
      </c>
      <c r="G390" t="s">
        <v>2180</v>
      </c>
      <c r="H390" t="s">
        <v>7056</v>
      </c>
      <c r="I390" t="s">
        <v>7057</v>
      </c>
      <c r="J390" t="s">
        <v>7058</v>
      </c>
      <c r="K390" t="s">
        <v>7431</v>
      </c>
      <c r="L390" t="s">
        <v>7432</v>
      </c>
      <c r="M390" t="s">
        <v>7119</v>
      </c>
      <c r="N390" t="s">
        <v>7333</v>
      </c>
      <c r="O390" t="s">
        <v>181</v>
      </c>
      <c r="P390" t="s">
        <v>7059</v>
      </c>
      <c r="Q390" t="s">
        <v>7433</v>
      </c>
      <c r="R390">
        <v>1</v>
      </c>
      <c r="S390" s="11">
        <v>45840.344212962962</v>
      </c>
      <c r="T390" s="11">
        <v>45840.38753472222</v>
      </c>
      <c r="U390">
        <v>62.383333333333333</v>
      </c>
      <c r="V390">
        <v>0</v>
      </c>
      <c r="W390" s="178">
        <f>IFERROR(IF(AKORD[[#This Row],[CZAS]]=1,VLOOKUP(AKORD[[#This Row],[ZAMOWIENIA_SPEC_ID]]&amp;AKORD[[#This Row],[CZYNNOSCI_OPIS]],#REF!,5,FALSE),AKORD[[#This Row],[CZAS]]),1)</f>
        <v>33</v>
      </c>
      <c r="X390" s="178" t="str">
        <f>AKORD[[#This Row],[ZAMOWIENIA_SPEC_ID]]&amp;" "&amp;MID(AKORD[[#This Row],[NAZWA1_WG]],1,30)</f>
        <v xml:space="preserve">161803 DIVA A [3                     </v>
      </c>
      <c r="Y390" s="144">
        <f>AKORD[[#This Row],[DATA]]</f>
        <v>45840</v>
      </c>
      <c r="Z390" s="178" t="str">
        <f>LEFT(AKORD[[#This Row],[KOMISJA]],10)</f>
        <v>161803/DIV</v>
      </c>
      <c r="AA390" s="178">
        <f>WEEKNUM(AKORD[[#This Row],[DZIEN]],2)</f>
        <v>27</v>
      </c>
    </row>
    <row r="391" spans="1:27">
      <c r="A391" s="178" t="str">
        <f>VLOOKUP(AKORD[[#This Row],[NAZWISKO]],IMIE[],2,FALSE)</f>
        <v>P06 VALERY</v>
      </c>
      <c r="B391">
        <v>161804</v>
      </c>
      <c r="C391">
        <v>33</v>
      </c>
      <c r="D391">
        <v>14</v>
      </c>
      <c r="E391">
        <v>20</v>
      </c>
      <c r="F391" s="11">
        <v>45840</v>
      </c>
      <c r="G391" t="s">
        <v>2180</v>
      </c>
      <c r="H391" t="s">
        <v>7056</v>
      </c>
      <c r="I391" t="s">
        <v>7057</v>
      </c>
      <c r="J391" t="s">
        <v>7058</v>
      </c>
      <c r="K391" t="s">
        <v>7434</v>
      </c>
      <c r="L391" t="s">
        <v>7435</v>
      </c>
      <c r="M391" t="s">
        <v>7119</v>
      </c>
      <c r="N391" t="s">
        <v>7333</v>
      </c>
      <c r="O391" t="s">
        <v>181</v>
      </c>
      <c r="P391" t="s">
        <v>7059</v>
      </c>
      <c r="Q391" t="s">
        <v>7433</v>
      </c>
      <c r="R391">
        <v>1</v>
      </c>
      <c r="S391" s="11">
        <v>45840.344224537039</v>
      </c>
      <c r="T391" s="11">
        <v>45840.387546296297</v>
      </c>
      <c r="U391">
        <v>62.383333333333333</v>
      </c>
      <c r="V391">
        <v>0</v>
      </c>
      <c r="W391" s="178">
        <f>IFERROR(IF(AKORD[[#This Row],[CZAS]]=1,VLOOKUP(AKORD[[#This Row],[ZAMOWIENIA_SPEC_ID]]&amp;AKORD[[#This Row],[CZYNNOSCI_OPIS]],#REF!,5,FALSE),AKORD[[#This Row],[CZAS]]),1)</f>
        <v>20</v>
      </c>
      <c r="X391" s="178" t="str">
        <f>AKORD[[#This Row],[ZAMOWIENIA_SPEC_ID]]&amp;" "&amp;MID(AKORD[[#This Row],[NAZWA1_WG]],1,30)</f>
        <v xml:space="preserve">161804 DIVA A N                      </v>
      </c>
      <c r="Y391" s="144">
        <f>AKORD[[#This Row],[DATA]]</f>
        <v>45840</v>
      </c>
      <c r="Z391" s="178" t="str">
        <f>LEFT(AKORD[[#This Row],[KOMISJA]],10)</f>
        <v>161803/DIV</v>
      </c>
      <c r="AA391" s="178">
        <f>WEEKNUM(AKORD[[#This Row],[DZIEN]],2)</f>
        <v>27</v>
      </c>
    </row>
    <row r="392" spans="1:27">
      <c r="A392" s="178" t="str">
        <f>VLOOKUP(AKORD[[#This Row],[NAZWISKO]],IMIE[],2,FALSE)</f>
        <v>P06 VALERY</v>
      </c>
      <c r="B392">
        <v>161805</v>
      </c>
      <c r="C392">
        <v>33</v>
      </c>
      <c r="D392">
        <v>14</v>
      </c>
      <c r="E392">
        <v>36</v>
      </c>
      <c r="F392" s="11">
        <v>45840</v>
      </c>
      <c r="G392" t="s">
        <v>2180</v>
      </c>
      <c r="H392" t="s">
        <v>7056</v>
      </c>
      <c r="I392" t="s">
        <v>7057</v>
      </c>
      <c r="J392" t="s">
        <v>7058</v>
      </c>
      <c r="K392" t="s">
        <v>7436</v>
      </c>
      <c r="L392" t="s">
        <v>7437</v>
      </c>
      <c r="M392" t="s">
        <v>7119</v>
      </c>
      <c r="N392" t="s">
        <v>7333</v>
      </c>
      <c r="O392" t="s">
        <v>181</v>
      </c>
      <c r="P392" t="s">
        <v>7059</v>
      </c>
      <c r="Q392" t="s">
        <v>7433</v>
      </c>
      <c r="R392">
        <v>1</v>
      </c>
      <c r="S392" s="11">
        <v>45840.344247685185</v>
      </c>
      <c r="T392" s="11">
        <v>45840.387569444443</v>
      </c>
      <c r="U392">
        <v>62.383333333333333</v>
      </c>
      <c r="V392">
        <v>0</v>
      </c>
      <c r="W392" s="178">
        <f>IFERROR(IF(AKORD[[#This Row],[CZAS]]=1,VLOOKUP(AKORD[[#This Row],[ZAMOWIENIA_SPEC_ID]]&amp;AKORD[[#This Row],[CZYNNOSCI_OPIS]],#REF!,5,FALSE),AKORD[[#This Row],[CZAS]]),1)</f>
        <v>36</v>
      </c>
      <c r="X392" s="178" t="str">
        <f>AKORD[[#This Row],[ZAMOWIENIA_SPEC_ID]]&amp;" "&amp;MID(AKORD[[#This Row],[NAZWA1_WG]],1,30)</f>
        <v xml:space="preserve">161805 DIVA A 4]                     </v>
      </c>
      <c r="Y392" s="144">
        <f>AKORD[[#This Row],[DATA]]</f>
        <v>45840</v>
      </c>
      <c r="Z392" s="178" t="str">
        <f>LEFT(AKORD[[#This Row],[KOMISJA]],10)</f>
        <v>161803/DIV</v>
      </c>
      <c r="AA392" s="178">
        <f>WEEKNUM(AKORD[[#This Row],[DZIEN]],2)</f>
        <v>27</v>
      </c>
    </row>
    <row r="393" spans="1:27">
      <c r="A393" s="178" t="str">
        <f>VLOOKUP(AKORD[[#This Row],[NAZWISKO]],IMIE[],2,FALSE)</f>
        <v>P06 VALERY</v>
      </c>
      <c r="B393">
        <v>161806</v>
      </c>
      <c r="C393">
        <v>33</v>
      </c>
      <c r="D393">
        <v>14</v>
      </c>
      <c r="E393">
        <v>1</v>
      </c>
      <c r="F393" s="11">
        <v>45840</v>
      </c>
      <c r="G393" t="s">
        <v>2180</v>
      </c>
      <c r="H393" t="s">
        <v>7056</v>
      </c>
      <c r="I393" t="s">
        <v>7057</v>
      </c>
      <c r="J393" t="s">
        <v>7058</v>
      </c>
      <c r="K393" t="s">
        <v>7338</v>
      </c>
      <c r="L393" t="s">
        <v>7338</v>
      </c>
      <c r="M393" t="s">
        <v>7119</v>
      </c>
      <c r="N393" t="s">
        <v>7333</v>
      </c>
      <c r="O393" t="s">
        <v>181</v>
      </c>
      <c r="P393" t="s">
        <v>7059</v>
      </c>
      <c r="Q393" t="s">
        <v>7433</v>
      </c>
      <c r="R393">
        <v>3</v>
      </c>
      <c r="T393" s="11"/>
      <c r="W393" s="178">
        <f>IFERROR(IF(AKORD[[#This Row],[CZAS]]=1,VLOOKUP(AKORD[[#This Row],[ZAMOWIENIA_SPEC_ID]]&amp;AKORD[[#This Row],[CZYNNOSCI_OPIS]],#REF!,5,FALSE),AKORD[[#This Row],[CZAS]]),1)</f>
        <v>1</v>
      </c>
      <c r="X393" s="178" t="str">
        <f>AKORD[[#This Row],[ZAMOWIENIA_SPEC_ID]]&amp;" "&amp;MID(AKORD[[#This Row],[NAZWA1_WG]],1,30)</f>
        <v xml:space="preserve">161806 DIVA A Z60/14/05              </v>
      </c>
      <c r="Y393" s="144">
        <f>AKORD[[#This Row],[DATA]]</f>
        <v>45840</v>
      </c>
      <c r="Z393" s="178" t="str">
        <f>LEFT(AKORD[[#This Row],[KOMISJA]],10)</f>
        <v>161803/DIV</v>
      </c>
      <c r="AA393" s="178">
        <f>WEEKNUM(AKORD[[#This Row],[DZIEN]],2)</f>
        <v>27</v>
      </c>
    </row>
    <row r="394" spans="1:27">
      <c r="A394" s="178" t="str">
        <f>VLOOKUP(AKORD[[#This Row],[NAZWISKO]],IMIE[],2,FALSE)</f>
        <v>P06 VALERY</v>
      </c>
      <c r="B394">
        <v>161806</v>
      </c>
      <c r="C394">
        <v>33</v>
      </c>
      <c r="D394">
        <v>14</v>
      </c>
      <c r="E394">
        <v>1</v>
      </c>
      <c r="F394" s="11">
        <v>45840</v>
      </c>
      <c r="G394" t="s">
        <v>2180</v>
      </c>
      <c r="H394" t="s">
        <v>7056</v>
      </c>
      <c r="I394" t="s">
        <v>7057</v>
      </c>
      <c r="J394" t="s">
        <v>7058</v>
      </c>
      <c r="K394" t="s">
        <v>7338</v>
      </c>
      <c r="L394" t="s">
        <v>7338</v>
      </c>
      <c r="M394" t="s">
        <v>7119</v>
      </c>
      <c r="N394" t="s">
        <v>7333</v>
      </c>
      <c r="O394" t="s">
        <v>181</v>
      </c>
      <c r="P394" t="s">
        <v>7059</v>
      </c>
      <c r="Q394" t="s">
        <v>7433</v>
      </c>
      <c r="R394">
        <v>3</v>
      </c>
      <c r="T394" s="11"/>
      <c r="W394" s="178">
        <f>IFERROR(IF(AKORD[[#This Row],[CZAS]]=1,VLOOKUP(AKORD[[#This Row],[ZAMOWIENIA_SPEC_ID]]&amp;AKORD[[#This Row],[CZYNNOSCI_OPIS]],#REF!,5,FALSE),AKORD[[#This Row],[CZAS]]),1)</f>
        <v>1</v>
      </c>
      <c r="X394" s="178" t="str">
        <f>AKORD[[#This Row],[ZAMOWIENIA_SPEC_ID]]&amp;" "&amp;MID(AKORD[[#This Row],[NAZWA1_WG]],1,30)</f>
        <v xml:space="preserve">161806 DIVA A Z60/14/05              </v>
      </c>
      <c r="Y394" s="144">
        <f>AKORD[[#This Row],[DATA]]</f>
        <v>45840</v>
      </c>
      <c r="Z394" s="178" t="str">
        <f>LEFT(AKORD[[#This Row],[KOMISJA]],10)</f>
        <v>161803/DIV</v>
      </c>
      <c r="AA394" s="178">
        <f>WEEKNUM(AKORD[[#This Row],[DZIEN]],2)</f>
        <v>27</v>
      </c>
    </row>
    <row r="395" spans="1:27">
      <c r="A395" s="178" t="str">
        <f>VLOOKUP(AKORD[[#This Row],[NAZWISKO]],IMIE[],2,FALSE)</f>
        <v>P04 ALEKSANDER</v>
      </c>
      <c r="B395">
        <v>161537</v>
      </c>
      <c r="C395">
        <v>31</v>
      </c>
      <c r="D395">
        <v>14</v>
      </c>
      <c r="E395">
        <v>28</v>
      </c>
      <c r="F395" s="11">
        <v>45840</v>
      </c>
      <c r="G395" t="s">
        <v>2179</v>
      </c>
      <c r="H395" t="s">
        <v>7056</v>
      </c>
      <c r="I395" t="s">
        <v>7057</v>
      </c>
      <c r="J395" t="s">
        <v>7058</v>
      </c>
      <c r="K395" t="s">
        <v>232</v>
      </c>
      <c r="L395" t="s">
        <v>232</v>
      </c>
      <c r="M395" t="s">
        <v>7119</v>
      </c>
      <c r="N395" t="s">
        <v>230</v>
      </c>
      <c r="O395" t="s">
        <v>181</v>
      </c>
      <c r="P395" t="s">
        <v>7059</v>
      </c>
      <c r="Q395" t="s">
        <v>7438</v>
      </c>
      <c r="R395">
        <v>1</v>
      </c>
      <c r="S395" s="11">
        <v>45840.302152777775</v>
      </c>
      <c r="T395" s="11">
        <v>45840.391608796293</v>
      </c>
      <c r="U395">
        <v>128.81666666666666</v>
      </c>
      <c r="V395">
        <v>0</v>
      </c>
      <c r="W395" s="178">
        <f>IFERROR(IF(AKORD[[#This Row],[CZAS]]=1,VLOOKUP(AKORD[[#This Row],[ZAMOWIENIA_SPEC_ID]]&amp;AKORD[[#This Row],[CZYNNOSCI_OPIS]],#REF!,5,FALSE),AKORD[[#This Row],[CZAS]]),1)</f>
        <v>28</v>
      </c>
      <c r="X395" s="178" t="str">
        <f>AKORD[[#This Row],[ZAMOWIENIA_SPEC_ID]]&amp;" "&amp;MID(AKORD[[#This Row],[NAZWA1_WG]],1,30)</f>
        <v xml:space="preserve">161537 AVANT 1,5]                    </v>
      </c>
      <c r="Y395" s="144">
        <f>AKORD[[#This Row],[DATA]]</f>
        <v>45840</v>
      </c>
      <c r="Z395" s="178" t="str">
        <f>LEFT(AKORD[[#This Row],[KOMISJA]],10)</f>
        <v>161534/AVA</v>
      </c>
      <c r="AA395" s="178">
        <f>WEEKNUM(AKORD[[#This Row],[DZIEN]],2)</f>
        <v>27</v>
      </c>
    </row>
    <row r="396" spans="1:27">
      <c r="A396" s="178" t="str">
        <f>VLOOKUP(AKORD[[#This Row],[NAZWISKO]],IMIE[],2,FALSE)</f>
        <v>P04 ALEKSANDER</v>
      </c>
      <c r="B396">
        <v>161534</v>
      </c>
      <c r="C396">
        <v>31</v>
      </c>
      <c r="D396">
        <v>14</v>
      </c>
      <c r="E396">
        <v>22</v>
      </c>
      <c r="F396" s="11">
        <v>45840</v>
      </c>
      <c r="G396" t="s">
        <v>2179</v>
      </c>
      <c r="H396" t="s">
        <v>7056</v>
      </c>
      <c r="I396" t="s">
        <v>7057</v>
      </c>
      <c r="J396" t="s">
        <v>7058</v>
      </c>
      <c r="K396" t="s">
        <v>236</v>
      </c>
      <c r="L396" t="s">
        <v>236</v>
      </c>
      <c r="M396" t="s">
        <v>7119</v>
      </c>
      <c r="N396" t="s">
        <v>230</v>
      </c>
      <c r="O396" t="s">
        <v>181</v>
      </c>
      <c r="P396" t="s">
        <v>7059</v>
      </c>
      <c r="Q396" t="s">
        <v>7438</v>
      </c>
      <c r="R396">
        <v>1</v>
      </c>
      <c r="S396" s="11">
        <v>45840.302175925928</v>
      </c>
      <c r="T396" s="11">
        <v>45840.39166666667</v>
      </c>
      <c r="U396">
        <v>128.86666666666667</v>
      </c>
      <c r="V396">
        <v>0</v>
      </c>
      <c r="W396" s="178">
        <f>IFERROR(IF(AKORD[[#This Row],[CZAS]]=1,VLOOKUP(AKORD[[#This Row],[ZAMOWIENIA_SPEC_ID]]&amp;AKORD[[#This Row],[CZYNNOSCI_OPIS]],#REF!,5,FALSE),AKORD[[#This Row],[CZAS]]),1)</f>
        <v>22</v>
      </c>
      <c r="X396" s="178" t="str">
        <f>AKORD[[#This Row],[ZAMOWIENIA_SPEC_ID]]&amp;" "&amp;MID(AKORD[[#This Row],[NAZWA1_WG]],1,30)</f>
        <v xml:space="preserve">161534 AVANT N                       </v>
      </c>
      <c r="Y396" s="144">
        <f>AKORD[[#This Row],[DATA]]</f>
        <v>45840</v>
      </c>
      <c r="Z396" s="178" t="str">
        <f>LEFT(AKORD[[#This Row],[KOMISJA]],10)</f>
        <v>161534/AVA</v>
      </c>
      <c r="AA396" s="178">
        <f>WEEKNUM(AKORD[[#This Row],[DZIEN]],2)</f>
        <v>27</v>
      </c>
    </row>
    <row r="397" spans="1:27">
      <c r="A397" s="178" t="str">
        <f>VLOOKUP(AKORD[[#This Row],[NAZWISKO]],IMIE[],2,FALSE)</f>
        <v>P04 ALEKSANDER</v>
      </c>
      <c r="B397">
        <v>161535</v>
      </c>
      <c r="C397">
        <v>31</v>
      </c>
      <c r="D397">
        <v>14</v>
      </c>
      <c r="E397">
        <v>29</v>
      </c>
      <c r="F397" s="11">
        <v>45840</v>
      </c>
      <c r="G397" t="s">
        <v>2179</v>
      </c>
      <c r="H397" t="s">
        <v>7056</v>
      </c>
      <c r="I397" t="s">
        <v>7057</v>
      </c>
      <c r="J397" t="s">
        <v>7058</v>
      </c>
      <c r="K397" t="s">
        <v>602</v>
      </c>
      <c r="L397" t="s">
        <v>602</v>
      </c>
      <c r="M397" t="s">
        <v>7119</v>
      </c>
      <c r="N397" t="s">
        <v>230</v>
      </c>
      <c r="O397" t="s">
        <v>181</v>
      </c>
      <c r="P397" t="s">
        <v>7059</v>
      </c>
      <c r="Q397" t="s">
        <v>7438</v>
      </c>
      <c r="R397">
        <v>1</v>
      </c>
      <c r="S397" s="11">
        <v>45840.302210648151</v>
      </c>
      <c r="T397" s="11">
        <v>45840.391689814816</v>
      </c>
      <c r="U397">
        <v>128.85</v>
      </c>
      <c r="V397">
        <v>0</v>
      </c>
      <c r="W397" s="178">
        <f>IFERROR(IF(AKORD[[#This Row],[CZAS]]=1,VLOOKUP(AKORD[[#This Row],[ZAMOWIENIA_SPEC_ID]]&amp;AKORD[[#This Row],[CZYNNOSCI_OPIS]],#REF!,5,FALSE),AKORD[[#This Row],[CZAS]]),1)</f>
        <v>29</v>
      </c>
      <c r="X397" s="178" t="str">
        <f>AKORD[[#This Row],[ZAMOWIENIA_SPEC_ID]]&amp;" "&amp;MID(AKORD[[#This Row],[NAZWA1_WG]],1,30)</f>
        <v xml:space="preserve">161535 AVANT 3                       </v>
      </c>
      <c r="Y397" s="144">
        <f>AKORD[[#This Row],[DATA]]</f>
        <v>45840</v>
      </c>
      <c r="Z397" s="178" t="str">
        <f>LEFT(AKORD[[#This Row],[KOMISJA]],10)</f>
        <v>161534/AVA</v>
      </c>
      <c r="AA397" s="178">
        <f>WEEKNUM(AKORD[[#This Row],[DZIEN]],2)</f>
        <v>27</v>
      </c>
    </row>
    <row r="398" spans="1:27">
      <c r="A398" s="178" t="str">
        <f>VLOOKUP(AKORD[[#This Row],[NAZWISKO]],IMIE[],2,FALSE)</f>
        <v>P04 ALEKSANDER</v>
      </c>
      <c r="B398">
        <v>161536</v>
      </c>
      <c r="C398">
        <v>31</v>
      </c>
      <c r="D398">
        <v>14</v>
      </c>
      <c r="E398">
        <v>22</v>
      </c>
      <c r="F398" s="11">
        <v>45840</v>
      </c>
      <c r="G398" t="s">
        <v>2179</v>
      </c>
      <c r="H398" t="s">
        <v>7056</v>
      </c>
      <c r="I398" t="s">
        <v>7057</v>
      </c>
      <c r="J398" t="s">
        <v>7058</v>
      </c>
      <c r="K398" t="s">
        <v>236</v>
      </c>
      <c r="L398" t="s">
        <v>236</v>
      </c>
      <c r="M398" t="s">
        <v>7119</v>
      </c>
      <c r="N398" t="s">
        <v>230</v>
      </c>
      <c r="O398" t="s">
        <v>181</v>
      </c>
      <c r="P398" t="s">
        <v>7059</v>
      </c>
      <c r="Q398" t="s">
        <v>7438</v>
      </c>
      <c r="R398">
        <v>1</v>
      </c>
      <c r="S398" s="11">
        <v>45840.302233796298</v>
      </c>
      <c r="T398" s="11">
        <v>45840.391724537039</v>
      </c>
      <c r="U398">
        <v>128.86666666666667</v>
      </c>
      <c r="V398">
        <v>0</v>
      </c>
      <c r="W398" s="178">
        <f>IFERROR(IF(AKORD[[#This Row],[CZAS]]=1,VLOOKUP(AKORD[[#This Row],[ZAMOWIENIA_SPEC_ID]]&amp;AKORD[[#This Row],[CZYNNOSCI_OPIS]],#REF!,5,FALSE),AKORD[[#This Row],[CZAS]]),1)</f>
        <v>22</v>
      </c>
      <c r="X398" s="178" t="str">
        <f>AKORD[[#This Row],[ZAMOWIENIA_SPEC_ID]]&amp;" "&amp;MID(AKORD[[#This Row],[NAZWA1_WG]],1,30)</f>
        <v xml:space="preserve">161536 AVANT N                       </v>
      </c>
      <c r="Y398" s="144">
        <f>AKORD[[#This Row],[DATA]]</f>
        <v>45840</v>
      </c>
      <c r="Z398" s="178" t="str">
        <f>LEFT(AKORD[[#This Row],[KOMISJA]],10)</f>
        <v>161534/AVA</v>
      </c>
      <c r="AA398" s="178">
        <f>WEEKNUM(AKORD[[#This Row],[DZIEN]],2)</f>
        <v>27</v>
      </c>
    </row>
    <row r="399" spans="1:27">
      <c r="A399" s="178" t="str">
        <f>VLOOKUP(AKORD[[#This Row],[NAZWISKO]],IMIE[],2,FALSE)</f>
        <v>T10 KAMIL PERKOWSKI</v>
      </c>
      <c r="B399">
        <v>160183</v>
      </c>
      <c r="C399">
        <v>27</v>
      </c>
      <c r="D399">
        <v>3</v>
      </c>
      <c r="E399">
        <v>37</v>
      </c>
      <c r="F399" s="11">
        <v>45838</v>
      </c>
      <c r="G399" t="s">
        <v>2252</v>
      </c>
      <c r="H399" t="s">
        <v>2166</v>
      </c>
      <c r="I399" t="s">
        <v>2167</v>
      </c>
      <c r="J399" t="s">
        <v>2120</v>
      </c>
      <c r="K399" t="s">
        <v>542</v>
      </c>
      <c r="L399" t="s">
        <v>542</v>
      </c>
      <c r="M399" t="s">
        <v>7428</v>
      </c>
      <c r="N399" t="s">
        <v>230</v>
      </c>
      <c r="O399" t="s">
        <v>181</v>
      </c>
      <c r="P399" t="s">
        <v>2121</v>
      </c>
      <c r="Q399" t="s">
        <v>7439</v>
      </c>
      <c r="R399">
        <v>1</v>
      </c>
      <c r="S399" s="11">
        <v>45832.383310185185</v>
      </c>
      <c r="T399" s="11">
        <v>45832.384525462963</v>
      </c>
      <c r="U399">
        <v>1.75</v>
      </c>
      <c r="V399">
        <v>0</v>
      </c>
      <c r="W399" s="178">
        <f>IFERROR(IF(AKORD[[#This Row],[CZAS]]=1,VLOOKUP(AKORD[[#This Row],[ZAMOWIENIA_SPEC_ID]]&amp;AKORD[[#This Row],[CZYNNOSCI_OPIS]],#REF!,5,FALSE),AKORD[[#This Row],[CZAS]]),1)</f>
        <v>37</v>
      </c>
      <c r="X399" s="178" t="str">
        <f>AKORD[[#This Row],[ZAMOWIENIA_SPEC_ID]]&amp;" "&amp;MID(AKORD[[#This Row],[NAZWA1_WG]],1,30)</f>
        <v xml:space="preserve">160183 AVANT [1,5                    </v>
      </c>
      <c r="Y399" s="144">
        <f>AKORD[[#This Row],[DATA]]</f>
        <v>45838</v>
      </c>
      <c r="Z399" s="178" t="str">
        <f>LEFT(AKORD[[#This Row],[KOMISJA]],10)</f>
        <v>160183/AVA</v>
      </c>
      <c r="AA399" s="178">
        <f>WEEKNUM(AKORD[[#This Row],[DZIEN]],2)</f>
        <v>27</v>
      </c>
    </row>
    <row r="400" spans="1:27">
      <c r="A400" s="178" t="str">
        <f>VLOOKUP(AKORD[[#This Row],[NAZWISKO]],IMIE[],2,FALSE)</f>
        <v>T10 KAMIL PERKOWSKI</v>
      </c>
      <c r="B400">
        <v>160184</v>
      </c>
      <c r="C400">
        <v>27</v>
      </c>
      <c r="D400">
        <v>3</v>
      </c>
      <c r="E400">
        <v>31</v>
      </c>
      <c r="F400" s="11">
        <v>45838</v>
      </c>
      <c r="G400" t="s">
        <v>2252</v>
      </c>
      <c r="H400" t="s">
        <v>2166</v>
      </c>
      <c r="I400" t="s">
        <v>2167</v>
      </c>
      <c r="J400" t="s">
        <v>2120</v>
      </c>
      <c r="K400" t="s">
        <v>431</v>
      </c>
      <c r="L400" t="s">
        <v>431</v>
      </c>
      <c r="M400" t="s">
        <v>7428</v>
      </c>
      <c r="N400" t="s">
        <v>230</v>
      </c>
      <c r="O400" t="s">
        <v>181</v>
      </c>
      <c r="P400" t="s">
        <v>2121</v>
      </c>
      <c r="Q400" t="s">
        <v>7439</v>
      </c>
      <c r="R400">
        <v>1</v>
      </c>
      <c r="S400" s="11">
        <v>45832.383333333331</v>
      </c>
      <c r="T400" s="11">
        <v>45832.455706018518</v>
      </c>
      <c r="U400">
        <v>104.21666666666665</v>
      </c>
      <c r="V400">
        <v>0</v>
      </c>
      <c r="W400" s="178">
        <f>IFERROR(IF(AKORD[[#This Row],[CZAS]]=1,VLOOKUP(AKORD[[#This Row],[ZAMOWIENIA_SPEC_ID]]&amp;AKORD[[#This Row],[CZYNNOSCI_OPIS]],#REF!,5,FALSE),AKORD[[#This Row],[CZAS]]),1)</f>
        <v>31</v>
      </c>
      <c r="X400" s="178" t="str">
        <f>AKORD[[#This Row],[ZAMOWIENIA_SPEC_ID]]&amp;" "&amp;MID(AKORD[[#This Row],[NAZWA1_WG]],1,30)</f>
        <v xml:space="preserve">160184 AVANT 1,5                     </v>
      </c>
      <c r="Y400" s="144">
        <f>AKORD[[#This Row],[DATA]]</f>
        <v>45838</v>
      </c>
      <c r="Z400" s="178" t="str">
        <f>LEFT(AKORD[[#This Row],[KOMISJA]],10)</f>
        <v>160183/AVA</v>
      </c>
      <c r="AA400" s="178">
        <f>WEEKNUM(AKORD[[#This Row],[DZIEN]],2)</f>
        <v>27</v>
      </c>
    </row>
    <row r="401" spans="1:27">
      <c r="A401" s="178" t="str">
        <f>VLOOKUP(AKORD[[#This Row],[NAZWISKO]],IMIE[],2,FALSE)</f>
        <v>T10 KAMIL PERKOWSKI</v>
      </c>
      <c r="B401">
        <v>160185</v>
      </c>
      <c r="C401">
        <v>27</v>
      </c>
      <c r="D401">
        <v>3</v>
      </c>
      <c r="E401">
        <v>37</v>
      </c>
      <c r="F401" s="11">
        <v>45838</v>
      </c>
      <c r="G401" t="s">
        <v>2252</v>
      </c>
      <c r="H401" t="s">
        <v>2166</v>
      </c>
      <c r="I401" t="s">
        <v>2167</v>
      </c>
      <c r="J401" t="s">
        <v>2120</v>
      </c>
      <c r="K401" t="s">
        <v>232</v>
      </c>
      <c r="L401" t="s">
        <v>232</v>
      </c>
      <c r="M401" t="s">
        <v>7428</v>
      </c>
      <c r="N401" t="s">
        <v>230</v>
      </c>
      <c r="O401" t="s">
        <v>181</v>
      </c>
      <c r="P401" t="s">
        <v>2121</v>
      </c>
      <c r="Q401" t="s">
        <v>7439</v>
      </c>
      <c r="R401">
        <v>1</v>
      </c>
      <c r="S401" s="11">
        <v>45832.383356481485</v>
      </c>
      <c r="T401" s="11">
        <v>45832.455717592595</v>
      </c>
      <c r="U401">
        <v>104.2</v>
      </c>
      <c r="V401">
        <v>0</v>
      </c>
      <c r="W401" s="178">
        <f>IFERROR(IF(AKORD[[#This Row],[CZAS]]=1,VLOOKUP(AKORD[[#This Row],[ZAMOWIENIA_SPEC_ID]]&amp;AKORD[[#This Row],[CZYNNOSCI_OPIS]],#REF!,5,FALSE),AKORD[[#This Row],[CZAS]]),1)</f>
        <v>37</v>
      </c>
      <c r="X401" s="178" t="str">
        <f>AKORD[[#This Row],[ZAMOWIENIA_SPEC_ID]]&amp;" "&amp;MID(AKORD[[#This Row],[NAZWA1_WG]],1,30)</f>
        <v xml:space="preserve">160185 AVANT 1,5]                    </v>
      </c>
      <c r="Y401" s="144">
        <f>AKORD[[#This Row],[DATA]]</f>
        <v>45838</v>
      </c>
      <c r="Z401" s="178" t="str">
        <f>LEFT(AKORD[[#This Row],[KOMISJA]],10)</f>
        <v>160183/AVA</v>
      </c>
      <c r="AA401" s="178">
        <f>WEEKNUM(AKORD[[#This Row],[DZIEN]],2)</f>
        <v>27</v>
      </c>
    </row>
    <row r="402" spans="1:27">
      <c r="A402" s="178" t="str">
        <f>VLOOKUP(AKORD[[#This Row],[NAZWISKO]],IMIE[],2,FALSE)</f>
        <v>T10 KAMIL PERKOWSKI</v>
      </c>
      <c r="B402">
        <v>160082</v>
      </c>
      <c r="C402">
        <v>27</v>
      </c>
      <c r="D402">
        <v>3</v>
      </c>
      <c r="E402">
        <v>122</v>
      </c>
      <c r="F402" s="11">
        <v>45838</v>
      </c>
      <c r="G402" t="s">
        <v>2252</v>
      </c>
      <c r="H402" t="s">
        <v>2166</v>
      </c>
      <c r="I402" t="s">
        <v>2167</v>
      </c>
      <c r="J402" t="s">
        <v>2120</v>
      </c>
      <c r="K402" t="s">
        <v>7440</v>
      </c>
      <c r="L402" t="s">
        <v>7440</v>
      </c>
      <c r="M402" t="s">
        <v>7428</v>
      </c>
      <c r="N402" t="s">
        <v>7441</v>
      </c>
      <c r="O402" t="s">
        <v>7101</v>
      </c>
      <c r="P402" t="s">
        <v>2121</v>
      </c>
      <c r="Q402" t="s">
        <v>7442</v>
      </c>
      <c r="R402">
        <v>1</v>
      </c>
      <c r="S402" s="11">
        <v>45819.617268518516</v>
      </c>
      <c r="T402" s="11">
        <v>45819.617291666669</v>
      </c>
      <c r="U402">
        <v>3.3333333333333333E-2</v>
      </c>
      <c r="V402">
        <v>0</v>
      </c>
      <c r="W402" s="178">
        <f>IFERROR(IF(AKORD[[#This Row],[CZAS]]=1,VLOOKUP(AKORD[[#This Row],[ZAMOWIENIA_SPEC_ID]]&amp;AKORD[[#This Row],[CZYNNOSCI_OPIS]],#REF!,5,FALSE),AKORD[[#This Row],[CZAS]]),1)</f>
        <v>122</v>
      </c>
      <c r="X402" s="178" t="str">
        <f>AKORD[[#This Row],[ZAMOWIENIA_SPEC_ID]]&amp;" "&amp;MID(AKORD[[#This Row],[NAZWA1_WG]],1,30)</f>
        <v xml:space="preserve">160082 SPECTRA [Lz                   </v>
      </c>
      <c r="Y402" s="144">
        <f>AKORD[[#This Row],[DATA]]</f>
        <v>45838</v>
      </c>
      <c r="Z402" s="178" t="str">
        <f>LEFT(AKORD[[#This Row],[KOMISJA]],10)</f>
        <v>160082/SPE</v>
      </c>
      <c r="AA402" s="178">
        <f>WEEKNUM(AKORD[[#This Row],[DZIEN]],2)</f>
        <v>27</v>
      </c>
    </row>
    <row r="403" spans="1:27">
      <c r="A403" s="178" t="str">
        <f>VLOOKUP(AKORD[[#This Row],[NAZWISKO]],IMIE[],2,FALSE)</f>
        <v>T10 KAMIL PERKOWSKI</v>
      </c>
      <c r="B403">
        <v>160083</v>
      </c>
      <c r="C403">
        <v>27</v>
      </c>
      <c r="D403">
        <v>3</v>
      </c>
      <c r="E403">
        <v>145</v>
      </c>
      <c r="F403" s="11">
        <v>45838</v>
      </c>
      <c r="G403" t="s">
        <v>2252</v>
      </c>
      <c r="H403" t="s">
        <v>2166</v>
      </c>
      <c r="I403" t="s">
        <v>2167</v>
      </c>
      <c r="J403" t="s">
        <v>2120</v>
      </c>
      <c r="K403" t="s">
        <v>7443</v>
      </c>
      <c r="L403" t="s">
        <v>7443</v>
      </c>
      <c r="M403" t="s">
        <v>7428</v>
      </c>
      <c r="N403" t="s">
        <v>7441</v>
      </c>
      <c r="O403" t="s">
        <v>7101</v>
      </c>
      <c r="P403" t="s">
        <v>2121</v>
      </c>
      <c r="Q403" t="s">
        <v>7442</v>
      </c>
      <c r="R403">
        <v>1</v>
      </c>
      <c r="S403" s="11">
        <v>45819.617210648146</v>
      </c>
      <c r="T403" s="11">
        <v>45819.617372685185</v>
      </c>
      <c r="U403">
        <v>0.23333333333333334</v>
      </c>
      <c r="V403">
        <v>0</v>
      </c>
      <c r="W403" s="178">
        <f>IFERROR(IF(AKORD[[#This Row],[CZAS]]=1,VLOOKUP(AKORD[[#This Row],[ZAMOWIENIA_SPEC_ID]]&amp;AKORD[[#This Row],[CZYNNOSCI_OPIS]],#REF!,5,FALSE),AKORD[[#This Row],[CZAS]]),1)</f>
        <v>145</v>
      </c>
      <c r="X403" s="178" t="str">
        <f>AKORD[[#This Row],[ZAMOWIENIA_SPEC_ID]]&amp;" "&amp;MID(AKORD[[#This Row],[NAZWA1_WG]],1,30)</f>
        <v xml:space="preserve">160083 SPECTRA 3z]                   </v>
      </c>
      <c r="Y403" s="144">
        <f>AKORD[[#This Row],[DATA]]</f>
        <v>45838</v>
      </c>
      <c r="Z403" s="178" t="str">
        <f>LEFT(AKORD[[#This Row],[KOMISJA]],10)</f>
        <v>160082/SPE</v>
      </c>
      <c r="AA403" s="178">
        <f>WEEKNUM(AKORD[[#This Row],[DZIEN]],2)</f>
        <v>27</v>
      </c>
    </row>
    <row r="404" spans="1:27">
      <c r="A404" s="178" t="str">
        <f>VLOOKUP(AKORD[[#This Row],[NAZWISKO]],IMIE[],2,FALSE)</f>
        <v>T10 KAMIL PERKOWSKI</v>
      </c>
      <c r="B404">
        <v>160084</v>
      </c>
      <c r="C404">
        <v>27</v>
      </c>
      <c r="D404">
        <v>3</v>
      </c>
      <c r="E404">
        <v>169</v>
      </c>
      <c r="F404" s="11">
        <v>45838</v>
      </c>
      <c r="G404" t="s">
        <v>2252</v>
      </c>
      <c r="H404" t="s">
        <v>2166</v>
      </c>
      <c r="I404" t="s">
        <v>2167</v>
      </c>
      <c r="J404" t="s">
        <v>2120</v>
      </c>
      <c r="K404" t="s">
        <v>7444</v>
      </c>
      <c r="L404" t="s">
        <v>7444</v>
      </c>
      <c r="M404" t="s">
        <v>7428</v>
      </c>
      <c r="N404" t="s">
        <v>7441</v>
      </c>
      <c r="O404" t="s">
        <v>7101</v>
      </c>
      <c r="P404" t="s">
        <v>2121</v>
      </c>
      <c r="Q404" t="s">
        <v>7442</v>
      </c>
      <c r="R404">
        <v>1</v>
      </c>
      <c r="T404" s="11"/>
      <c r="W404" s="178">
        <f>IFERROR(IF(AKORD[[#This Row],[CZAS]]=1,VLOOKUP(AKORD[[#This Row],[ZAMOWIENIA_SPEC_ID]]&amp;AKORD[[#This Row],[CZYNNOSCI_OPIS]],#REF!,5,FALSE),AKORD[[#This Row],[CZAS]]),1)</f>
        <v>169</v>
      </c>
      <c r="X404" s="178" t="str">
        <f>AKORD[[#This Row],[ZAMOWIENIA_SPEC_ID]]&amp;" "&amp;MID(AKORD[[#This Row],[NAZWA1_WG]],1,30)</f>
        <v xml:space="preserve">160084 SPECTRA [3,5z]                </v>
      </c>
      <c r="Y404" s="144">
        <f>AKORD[[#This Row],[DATA]]</f>
        <v>45838</v>
      </c>
      <c r="Z404" s="178" t="str">
        <f>LEFT(AKORD[[#This Row],[KOMISJA]],10)</f>
        <v>160082/SPE</v>
      </c>
      <c r="AA404" s="178">
        <f>WEEKNUM(AKORD[[#This Row],[DZIEN]],2)</f>
        <v>27</v>
      </c>
    </row>
    <row r="405" spans="1:27">
      <c r="A405" s="178" t="str">
        <f>VLOOKUP(AKORD[[#This Row],[NAZWISKO]],IMIE[],2,FALSE)</f>
        <v>T10 KAMIL PERKOWSKI</v>
      </c>
      <c r="B405">
        <v>159708</v>
      </c>
      <c r="C405">
        <v>27</v>
      </c>
      <c r="D405">
        <v>3</v>
      </c>
      <c r="E405">
        <v>66</v>
      </c>
      <c r="F405" s="11">
        <v>45838</v>
      </c>
      <c r="G405" t="s">
        <v>2252</v>
      </c>
      <c r="H405" t="s">
        <v>2166</v>
      </c>
      <c r="I405" t="s">
        <v>2167</v>
      </c>
      <c r="J405" t="s">
        <v>2120</v>
      </c>
      <c r="K405" t="s">
        <v>7445</v>
      </c>
      <c r="L405" t="s">
        <v>7446</v>
      </c>
      <c r="M405" t="s">
        <v>7428</v>
      </c>
      <c r="N405" t="s">
        <v>7125</v>
      </c>
      <c r="O405" t="s">
        <v>7053</v>
      </c>
      <c r="P405" t="s">
        <v>2121</v>
      </c>
      <c r="Q405" t="s">
        <v>7447</v>
      </c>
      <c r="R405">
        <v>1</v>
      </c>
      <c r="T405" s="11"/>
      <c r="W405" s="178">
        <f>IFERROR(IF(AKORD[[#This Row],[CZAS]]=1,VLOOKUP(AKORD[[#This Row],[ZAMOWIENIA_SPEC_ID]]&amp;AKORD[[#This Row],[CZYNNOSCI_OPIS]],#REF!,5,FALSE),AKORD[[#This Row],[CZAS]]),1)</f>
        <v>66</v>
      </c>
      <c r="X405" s="178" t="str">
        <f>AKORD[[#This Row],[ZAMOWIENIA_SPEC_ID]]&amp;" "&amp;MID(AKORD[[#This Row],[NAZWA1_WG]],1,30)</f>
        <v xml:space="preserve">159708 HUDSON NW 149x159             </v>
      </c>
      <c r="Y405" s="144">
        <f>AKORD[[#This Row],[DATA]]</f>
        <v>45838</v>
      </c>
      <c r="Z405" s="178" t="str">
        <f>LEFT(AKORD[[#This Row],[KOMISJA]],10)</f>
        <v>159708/HUD</v>
      </c>
      <c r="AA405" s="178">
        <f>WEEKNUM(AKORD[[#This Row],[DZIEN]],2)</f>
        <v>27</v>
      </c>
    </row>
    <row r="406" spans="1:27">
      <c r="A406" s="178" t="str">
        <f>VLOOKUP(AKORD[[#This Row],[NAZWISKO]],IMIE[],2,FALSE)</f>
        <v>T10 KAMIL PERKOWSKI</v>
      </c>
      <c r="B406">
        <v>159709</v>
      </c>
      <c r="C406">
        <v>27</v>
      </c>
      <c r="D406">
        <v>3</v>
      </c>
      <c r="E406">
        <v>54</v>
      </c>
      <c r="F406" s="11">
        <v>45838</v>
      </c>
      <c r="G406" t="s">
        <v>2252</v>
      </c>
      <c r="H406" t="s">
        <v>2166</v>
      </c>
      <c r="I406" t="s">
        <v>2167</v>
      </c>
      <c r="J406" t="s">
        <v>2120</v>
      </c>
      <c r="K406" t="s">
        <v>7448</v>
      </c>
      <c r="L406" t="s">
        <v>7449</v>
      </c>
      <c r="M406" t="s">
        <v>7428</v>
      </c>
      <c r="N406" t="s">
        <v>7125</v>
      </c>
      <c r="O406" t="s">
        <v>7053</v>
      </c>
      <c r="P406" t="s">
        <v>2121</v>
      </c>
      <c r="Q406" t="s">
        <v>7447</v>
      </c>
      <c r="R406">
        <v>1</v>
      </c>
      <c r="T406" s="11"/>
      <c r="W406" s="178">
        <f>IFERROR(IF(AKORD[[#This Row],[CZAS]]=1,VLOOKUP(AKORD[[#This Row],[ZAMOWIENIA_SPEC_ID]]&amp;AKORD[[#This Row],[CZYNNOSCI_OPIS]],#REF!,5,FALSE),AKORD[[#This Row],[CZAS]]),1)</f>
        <v>54</v>
      </c>
      <c r="X406" s="178" t="str">
        <f>AKORD[[#This Row],[ZAMOWIENIA_SPEC_ID]]&amp;" "&amp;MID(AKORD[[#This Row],[NAZWA1_WG]],1,30)</f>
        <v xml:space="preserve">159709 HUDSON 2,5]                   </v>
      </c>
      <c r="Y406" s="144">
        <f>AKORD[[#This Row],[DATA]]</f>
        <v>45838</v>
      </c>
      <c r="Z406" s="178" t="str">
        <f>LEFT(AKORD[[#This Row],[KOMISJA]],10)</f>
        <v>159708/HUD</v>
      </c>
      <c r="AA406" s="178">
        <f>WEEKNUM(AKORD[[#This Row],[DZIEN]],2)</f>
        <v>27</v>
      </c>
    </row>
    <row r="407" spans="1:27">
      <c r="A407" s="178" t="str">
        <f>VLOOKUP(AKORD[[#This Row],[NAZWISKO]],IMIE[],2,FALSE)</f>
        <v>T10 KAMIL PERKOWSKI</v>
      </c>
      <c r="B407">
        <v>160587</v>
      </c>
      <c r="C407">
        <v>27</v>
      </c>
      <c r="D407">
        <v>3</v>
      </c>
      <c r="E407">
        <v>1</v>
      </c>
      <c r="F407" s="11">
        <v>45838</v>
      </c>
      <c r="G407" t="s">
        <v>2252</v>
      </c>
      <c r="H407" t="s">
        <v>2166</v>
      </c>
      <c r="I407" t="s">
        <v>2167</v>
      </c>
      <c r="J407" t="s">
        <v>2120</v>
      </c>
      <c r="K407" t="s">
        <v>858</v>
      </c>
      <c r="L407" t="s">
        <v>858</v>
      </c>
      <c r="M407" t="s">
        <v>7428</v>
      </c>
      <c r="N407" t="s">
        <v>461</v>
      </c>
      <c r="O407" t="s">
        <v>181</v>
      </c>
      <c r="P407" t="s">
        <v>2121</v>
      </c>
      <c r="Q407" t="s">
        <v>7450</v>
      </c>
      <c r="R407">
        <v>1</v>
      </c>
      <c r="S407" s="11">
        <v>45835.384120370371</v>
      </c>
      <c r="T407" s="11">
        <v>45835.384143518517</v>
      </c>
      <c r="U407">
        <v>3.3333333333333333E-2</v>
      </c>
      <c r="V407">
        <v>0</v>
      </c>
      <c r="W407" s="178">
        <f>IFERROR(IF(AKORD[[#This Row],[CZAS]]=1,VLOOKUP(AKORD[[#This Row],[ZAMOWIENIA_SPEC_ID]]&amp;AKORD[[#This Row],[CZYNNOSCI_OPIS]],#REF!,5,FALSE),AKORD[[#This Row],[CZAS]]),1)</f>
        <v>1</v>
      </c>
      <c r="X407" s="178" t="str">
        <f>AKORD[[#This Row],[ZAMOWIENIA_SPEC_ID]]&amp;" "&amp;MID(AKORD[[#This Row],[NAZWA1_WG]],1,30)</f>
        <v xml:space="preserve">160587 PODUSZKA OPARCIOWA            </v>
      </c>
      <c r="Y407" s="144">
        <f>AKORD[[#This Row],[DATA]]</f>
        <v>45838</v>
      </c>
      <c r="Z407" s="178" t="str">
        <f>LEFT(AKORD[[#This Row],[KOMISJA]],10)</f>
        <v>160587/HUD</v>
      </c>
      <c r="AA407" s="178">
        <f>WEEKNUM(AKORD[[#This Row],[DZIEN]],2)</f>
        <v>27</v>
      </c>
    </row>
    <row r="408" spans="1:27">
      <c r="A408" s="178" t="str">
        <f>VLOOKUP(AKORD[[#This Row],[NAZWISKO]],IMIE[],2,FALSE)</f>
        <v>T10 KAMIL PERKOWSKI</v>
      </c>
      <c r="B408">
        <v>160588</v>
      </c>
      <c r="C408">
        <v>27</v>
      </c>
      <c r="D408">
        <v>3</v>
      </c>
      <c r="E408">
        <v>1</v>
      </c>
      <c r="F408" s="11">
        <v>45838</v>
      </c>
      <c r="G408" t="s">
        <v>2252</v>
      </c>
      <c r="H408" t="s">
        <v>2166</v>
      </c>
      <c r="I408" t="s">
        <v>2167</v>
      </c>
      <c r="J408" t="s">
        <v>2120</v>
      </c>
      <c r="K408" t="s">
        <v>695</v>
      </c>
      <c r="L408" t="s">
        <v>695</v>
      </c>
      <c r="M408" t="s">
        <v>7428</v>
      </c>
      <c r="N408" t="s">
        <v>191</v>
      </c>
      <c r="O408" t="s">
        <v>181</v>
      </c>
      <c r="P408" t="s">
        <v>2121</v>
      </c>
      <c r="Q408" t="s">
        <v>7450</v>
      </c>
      <c r="R408">
        <v>1</v>
      </c>
      <c r="S408" s="11">
        <v>45835.384166666663</v>
      </c>
      <c r="T408" s="11">
        <v>45835.38417824074</v>
      </c>
      <c r="U408">
        <v>1.6666666666666666E-2</v>
      </c>
      <c r="V408">
        <v>0</v>
      </c>
      <c r="W408" s="178">
        <f>IFERROR(IF(AKORD[[#This Row],[CZAS]]=1,VLOOKUP(AKORD[[#This Row],[ZAMOWIENIA_SPEC_ID]]&amp;AKORD[[#This Row],[CZYNNOSCI_OPIS]],#REF!,5,FALSE),AKORD[[#This Row],[CZAS]]),1)</f>
        <v>1</v>
      </c>
      <c r="X408" s="178" t="str">
        <f>AKORD[[#This Row],[ZAMOWIENIA_SPEC_ID]]&amp;" "&amp;MID(AKORD[[#This Row],[NAZWA1_WG]],1,30)</f>
        <v xml:space="preserve">160588 PD 255 III 45x45              </v>
      </c>
      <c r="Y408" s="144">
        <f>AKORD[[#This Row],[DATA]]</f>
        <v>45838</v>
      </c>
      <c r="Z408" s="178" t="str">
        <f>LEFT(AKORD[[#This Row],[KOMISJA]],10)</f>
        <v>160587/HUD</v>
      </c>
      <c r="AA408" s="178">
        <f>WEEKNUM(AKORD[[#This Row],[DZIEN]],2)</f>
        <v>27</v>
      </c>
    </row>
    <row r="409" spans="1:27">
      <c r="A409" s="178" t="str">
        <f>VLOOKUP(AKORD[[#This Row],[NAZWISKO]],IMIE[],2,FALSE)</f>
        <v>T12 KACPER KRUSZEWSKI</v>
      </c>
      <c r="B409">
        <v>161743</v>
      </c>
      <c r="C409">
        <v>120</v>
      </c>
      <c r="D409">
        <v>3</v>
      </c>
      <c r="E409">
        <v>29</v>
      </c>
      <c r="F409" s="11">
        <v>45840</v>
      </c>
      <c r="G409" t="s">
        <v>4747</v>
      </c>
      <c r="H409" t="s">
        <v>2166</v>
      </c>
      <c r="I409" t="s">
        <v>2167</v>
      </c>
      <c r="J409" t="s">
        <v>2120</v>
      </c>
      <c r="K409" t="s">
        <v>199</v>
      </c>
      <c r="L409" t="s">
        <v>199</v>
      </c>
      <c r="M409" t="s">
        <v>7208</v>
      </c>
      <c r="N409" t="s">
        <v>200</v>
      </c>
      <c r="O409" t="s">
        <v>7053</v>
      </c>
      <c r="P409" t="s">
        <v>2121</v>
      </c>
      <c r="Q409" t="s">
        <v>7451</v>
      </c>
      <c r="R409">
        <v>1</v>
      </c>
      <c r="S409" s="11">
        <v>45840.34778935185</v>
      </c>
      <c r="T409" s="11">
        <v>45840.400023148148</v>
      </c>
      <c r="U409">
        <v>75.216666666666669</v>
      </c>
      <c r="V409">
        <v>0</v>
      </c>
      <c r="W409" s="178">
        <f>IFERROR(IF(AKORD[[#This Row],[CZAS]]=1,VLOOKUP(AKORD[[#This Row],[ZAMOWIENIA_SPEC_ID]]&amp;AKORD[[#This Row],[CZYNNOSCI_OPIS]],#REF!,5,FALSE),AKORD[[#This Row],[CZAS]]),1)</f>
        <v>29</v>
      </c>
      <c r="X409" s="178" t="str">
        <f>AKORD[[#This Row],[ZAMOWIENIA_SPEC_ID]]&amp;" "&amp;MID(AKORD[[#This Row],[NAZWA1_WG]],1,30)</f>
        <v xml:space="preserve">161743 OVAL [1o]                     </v>
      </c>
      <c r="Y409" s="144">
        <f>AKORD[[#This Row],[DATA]]</f>
        <v>45840</v>
      </c>
      <c r="Z409" s="178" t="str">
        <f>LEFT(AKORD[[#This Row],[KOMISJA]],10)</f>
        <v>161743/OVA</v>
      </c>
      <c r="AA409" s="178">
        <f>WEEKNUM(AKORD[[#This Row],[DZIEN]],2)</f>
        <v>27</v>
      </c>
    </row>
    <row r="410" spans="1:27">
      <c r="A410" s="178" t="str">
        <f>VLOOKUP(AKORD[[#This Row],[NAZWISKO]],IMIE[],2,FALSE)</f>
        <v>T12 KACPER KRUSZEWSKI</v>
      </c>
      <c r="B410">
        <v>161144</v>
      </c>
      <c r="C410">
        <v>120</v>
      </c>
      <c r="D410">
        <v>3</v>
      </c>
      <c r="E410">
        <v>18</v>
      </c>
      <c r="F410" s="11">
        <v>45840</v>
      </c>
      <c r="G410" t="s">
        <v>4747</v>
      </c>
      <c r="H410" t="s">
        <v>2166</v>
      </c>
      <c r="I410" t="s">
        <v>2167</v>
      </c>
      <c r="J410" t="s">
        <v>2120</v>
      </c>
      <c r="K410" t="s">
        <v>549</v>
      </c>
      <c r="L410" t="s">
        <v>549</v>
      </c>
      <c r="M410" t="s">
        <v>7104</v>
      </c>
      <c r="N410" t="s">
        <v>230</v>
      </c>
      <c r="O410" t="s">
        <v>181</v>
      </c>
      <c r="P410" t="s">
        <v>2121</v>
      </c>
      <c r="Q410" t="s">
        <v>7452</v>
      </c>
      <c r="R410">
        <v>1</v>
      </c>
      <c r="S410" s="11">
        <v>45840.347824074073</v>
      </c>
      <c r="T410" s="11">
        <v>45840.400057870371</v>
      </c>
      <c r="U410">
        <v>75.216666666666669</v>
      </c>
      <c r="V410">
        <v>0</v>
      </c>
      <c r="W410" s="178">
        <f>IFERROR(IF(AKORD[[#This Row],[CZAS]]=1,VLOOKUP(AKORD[[#This Row],[ZAMOWIENIA_SPEC_ID]]&amp;AKORD[[#This Row],[CZYNNOSCI_OPIS]],#REF!,5,FALSE),AKORD[[#This Row],[CZAS]]),1)</f>
        <v>18</v>
      </c>
      <c r="X410" s="178" t="str">
        <f>AKORD[[#This Row],[ZAMOWIENIA_SPEC_ID]]&amp;" "&amp;MID(AKORD[[#This Row],[NAZWA1_WG]],1,30)</f>
        <v xml:space="preserve">161144 AVANT P104x64                 </v>
      </c>
      <c r="Y410" s="144">
        <f>AKORD[[#This Row],[DATA]]</f>
        <v>45840</v>
      </c>
      <c r="Z410" s="178" t="str">
        <f>LEFT(AKORD[[#This Row],[KOMISJA]],10)</f>
        <v>161144/AVA</v>
      </c>
      <c r="AA410" s="178">
        <f>WEEKNUM(AKORD[[#This Row],[DZIEN]],2)</f>
        <v>27</v>
      </c>
    </row>
    <row r="411" spans="1:27">
      <c r="A411" s="178" t="str">
        <f>VLOOKUP(AKORD[[#This Row],[NAZWISKO]],IMIE[],2,FALSE)</f>
        <v>T02 RADOSŁAW KRYSZTOPA</v>
      </c>
      <c r="B411">
        <v>161119</v>
      </c>
      <c r="C411">
        <v>13</v>
      </c>
      <c r="D411">
        <v>3</v>
      </c>
      <c r="E411">
        <v>74</v>
      </c>
      <c r="F411" s="11">
        <v>45840</v>
      </c>
      <c r="G411" t="s">
        <v>2125</v>
      </c>
      <c r="H411" t="s">
        <v>2166</v>
      </c>
      <c r="I411" t="s">
        <v>2167</v>
      </c>
      <c r="J411" t="s">
        <v>2120</v>
      </c>
      <c r="K411" t="s">
        <v>7146</v>
      </c>
      <c r="L411" t="s">
        <v>7121</v>
      </c>
      <c r="M411" t="s">
        <v>7104</v>
      </c>
      <c r="N411" t="s">
        <v>7066</v>
      </c>
      <c r="O411" t="s">
        <v>7067</v>
      </c>
      <c r="P411" t="s">
        <v>2121</v>
      </c>
      <c r="Q411" t="s">
        <v>7453</v>
      </c>
      <c r="R411">
        <v>1</v>
      </c>
      <c r="S411" s="11">
        <v>45840.316203703704</v>
      </c>
      <c r="T411" s="11">
        <v>45840.415405092594</v>
      </c>
      <c r="U411">
        <v>142.85</v>
      </c>
      <c r="V411">
        <v>0</v>
      </c>
      <c r="W411" s="178">
        <f>IFERROR(IF(AKORD[[#This Row],[CZAS]]=1,VLOOKUP(AKORD[[#This Row],[ZAMOWIENIA_SPEC_ID]]&amp;AKORD[[#This Row],[CZYNNOSCI_OPIS]],#REF!,5,FALSE),AKORD[[#This Row],[CZAS]]),1)</f>
        <v>74</v>
      </c>
      <c r="X411" s="178" t="str">
        <f>AKORD[[#This Row],[ZAMOWIENIA_SPEC_ID]]&amp;" "&amp;MID(AKORD[[#This Row],[NAZWA1_WG]],1,30)</f>
        <v xml:space="preserve">161119 MISTRAL 3,5N                  </v>
      </c>
      <c r="Y411" s="144">
        <f>AKORD[[#This Row],[DATA]]</f>
        <v>45840</v>
      </c>
      <c r="Z411" s="178" t="str">
        <f>LEFT(AKORD[[#This Row],[KOMISJA]],10)</f>
        <v>161119/MIS</v>
      </c>
      <c r="AA411" s="178">
        <f>WEEKNUM(AKORD[[#This Row],[DZIEN]],2)</f>
        <v>27</v>
      </c>
    </row>
    <row r="412" spans="1:27">
      <c r="A412" s="178" t="str">
        <f>VLOOKUP(AKORD[[#This Row],[NAZWISKO]],IMIE[],2,FALSE)</f>
        <v>T02 RADOSŁAW KRYSZTOPA</v>
      </c>
      <c r="B412">
        <v>161120</v>
      </c>
      <c r="C412">
        <v>13</v>
      </c>
      <c r="D412">
        <v>3</v>
      </c>
      <c r="E412">
        <v>69</v>
      </c>
      <c r="F412" s="11">
        <v>45840</v>
      </c>
      <c r="G412" t="s">
        <v>2125</v>
      </c>
      <c r="H412" t="s">
        <v>2166</v>
      </c>
      <c r="I412" t="s">
        <v>2167</v>
      </c>
      <c r="J412" t="s">
        <v>2120</v>
      </c>
      <c r="K412" t="s">
        <v>7454</v>
      </c>
      <c r="L412" t="s">
        <v>7455</v>
      </c>
      <c r="M412" t="s">
        <v>7104</v>
      </c>
      <c r="N412" t="s">
        <v>7066</v>
      </c>
      <c r="O412" t="s">
        <v>7067</v>
      </c>
      <c r="P412" t="s">
        <v>2121</v>
      </c>
      <c r="Q412" t="s">
        <v>7453</v>
      </c>
      <c r="R412">
        <v>1</v>
      </c>
      <c r="S412" s="11">
        <v>45840.316238425927</v>
      </c>
      <c r="T412" s="11">
        <v>45840.41542824074</v>
      </c>
      <c r="U412">
        <v>142.83333333333334</v>
      </c>
      <c r="V412">
        <v>0</v>
      </c>
      <c r="W412" s="178">
        <f>IFERROR(IF(AKORD[[#This Row],[CZAS]]=1,VLOOKUP(AKORD[[#This Row],[ZAMOWIENIA_SPEC_ID]]&amp;AKORD[[#This Row],[CZYNNOSCI_OPIS]],#REF!,5,FALSE),AKORD[[#This Row],[CZAS]]),1)</f>
        <v>69</v>
      </c>
      <c r="X412" s="178" t="str">
        <f>AKORD[[#This Row],[ZAMOWIENIA_SPEC_ID]]&amp;" "&amp;MID(AKORD[[#This Row],[NAZWA1_WG]],1,30)</f>
        <v xml:space="preserve">161120 MISTRAL 4                     </v>
      </c>
      <c r="Y412" s="144">
        <f>AKORD[[#This Row],[DATA]]</f>
        <v>45840</v>
      </c>
      <c r="Z412" s="178" t="str">
        <f>LEFT(AKORD[[#This Row],[KOMISJA]],10)</f>
        <v>161119/MIS</v>
      </c>
      <c r="AA412" s="178">
        <f>WEEKNUM(AKORD[[#This Row],[DZIEN]],2)</f>
        <v>27</v>
      </c>
    </row>
    <row r="413" spans="1:27">
      <c r="A413" s="178" t="str">
        <f>VLOOKUP(AKORD[[#This Row],[NAZWISKO]],IMIE[],2,FALSE)</f>
        <v>T02 RADOSŁAW KRYSZTOPA</v>
      </c>
      <c r="B413">
        <v>161121</v>
      </c>
      <c r="C413">
        <v>13</v>
      </c>
      <c r="D413">
        <v>3</v>
      </c>
      <c r="E413">
        <v>44</v>
      </c>
      <c r="F413" s="11">
        <v>45840</v>
      </c>
      <c r="G413" t="s">
        <v>2125</v>
      </c>
      <c r="H413" t="s">
        <v>2166</v>
      </c>
      <c r="I413" t="s">
        <v>2167</v>
      </c>
      <c r="J413" t="s">
        <v>2120</v>
      </c>
      <c r="K413" t="s">
        <v>7456</v>
      </c>
      <c r="L413" t="s">
        <v>7457</v>
      </c>
      <c r="M413" t="s">
        <v>7104</v>
      </c>
      <c r="N413" t="s">
        <v>7066</v>
      </c>
      <c r="O413" t="s">
        <v>7067</v>
      </c>
      <c r="P413" t="s">
        <v>2121</v>
      </c>
      <c r="Q413" t="s">
        <v>7453</v>
      </c>
      <c r="R413">
        <v>1</v>
      </c>
      <c r="S413" s="11">
        <v>45840.316261574073</v>
      </c>
      <c r="T413" s="11">
        <v>45840.415439814817</v>
      </c>
      <c r="U413">
        <v>142.81666666666666</v>
      </c>
      <c r="V413">
        <v>0</v>
      </c>
      <c r="W413" s="178">
        <f>IFERROR(IF(AKORD[[#This Row],[CZAS]]=1,VLOOKUP(AKORD[[#This Row],[ZAMOWIENIA_SPEC_ID]]&amp;AKORD[[#This Row],[CZYNNOSCI_OPIS]],#REF!,5,FALSE),AKORD[[#This Row],[CZAS]]),1)</f>
        <v>44</v>
      </c>
      <c r="X413" s="178" t="str">
        <f>AKORD[[#This Row],[ZAMOWIENIA_SPEC_ID]]&amp;" "&amp;MID(AKORD[[#This Row],[NAZWA1_WG]],1,30)</f>
        <v xml:space="preserve">161121 MISTRAL 1,5]                  </v>
      </c>
      <c r="Y413" s="144">
        <f>AKORD[[#This Row],[DATA]]</f>
        <v>45840</v>
      </c>
      <c r="Z413" s="178" t="str">
        <f>LEFT(AKORD[[#This Row],[KOMISJA]],10)</f>
        <v>161119/MIS</v>
      </c>
      <c r="AA413" s="178">
        <f>WEEKNUM(AKORD[[#This Row],[DZIEN]],2)</f>
        <v>27</v>
      </c>
    </row>
    <row r="414" spans="1:27">
      <c r="A414" s="178" t="str">
        <f>VLOOKUP(AKORD[[#This Row],[NAZWISKO]],IMIE[],2,FALSE)</f>
        <v>P06 VALERY</v>
      </c>
      <c r="B414">
        <v>161754</v>
      </c>
      <c r="C414">
        <v>33</v>
      </c>
      <c r="D414">
        <v>14</v>
      </c>
      <c r="E414">
        <v>53</v>
      </c>
      <c r="F414" s="11">
        <v>45840</v>
      </c>
      <c r="G414" t="s">
        <v>2180</v>
      </c>
      <c r="H414" t="s">
        <v>7056</v>
      </c>
      <c r="I414" t="s">
        <v>7057</v>
      </c>
      <c r="J414" t="s">
        <v>7058</v>
      </c>
      <c r="K414" t="s">
        <v>7458</v>
      </c>
      <c r="L414" t="s">
        <v>7459</v>
      </c>
      <c r="M414" t="s">
        <v>7119</v>
      </c>
      <c r="N414" t="s">
        <v>7333</v>
      </c>
      <c r="O414" t="s">
        <v>181</v>
      </c>
      <c r="P414" t="s">
        <v>7059</v>
      </c>
      <c r="Q414" t="s">
        <v>7460</v>
      </c>
      <c r="R414">
        <v>1</v>
      </c>
      <c r="S414" s="11">
        <v>45840.389409722222</v>
      </c>
      <c r="T414" s="11">
        <v>45840.415729166663</v>
      </c>
      <c r="U414">
        <v>37.9</v>
      </c>
      <c r="V414">
        <v>0</v>
      </c>
      <c r="W414" s="178">
        <f>IFERROR(IF(AKORD[[#This Row],[CZAS]]=1,VLOOKUP(AKORD[[#This Row],[ZAMOWIENIA_SPEC_ID]]&amp;AKORD[[#This Row],[CZYNNOSCI_OPIS]],#REF!,5,FALSE),AKORD[[#This Row],[CZAS]]),1)</f>
        <v>53</v>
      </c>
      <c r="X414" s="178" t="str">
        <f>AKORD[[#This Row],[ZAMOWIENIA_SPEC_ID]]&amp;" "&amp;MID(AKORD[[#This Row],[NAZWA1_WG]],1,30)</f>
        <v xml:space="preserve">161754 DIVA A [5]                    </v>
      </c>
      <c r="Y414" s="144">
        <f>AKORD[[#This Row],[DATA]]</f>
        <v>45840</v>
      </c>
      <c r="Z414" s="178" t="str">
        <f>LEFT(AKORD[[#This Row],[KOMISJA]],10)</f>
        <v>161754/DIV</v>
      </c>
      <c r="AA414" s="178">
        <f>WEEKNUM(AKORD[[#This Row],[DZIEN]],2)</f>
        <v>27</v>
      </c>
    </row>
    <row r="415" spans="1:27">
      <c r="A415" s="178" t="str">
        <f>VLOOKUP(AKORD[[#This Row],[NAZWISKO]],IMIE[],2,FALSE)</f>
        <v>P06 VALERY</v>
      </c>
      <c r="B415">
        <v>161755</v>
      </c>
      <c r="C415">
        <v>33</v>
      </c>
      <c r="D415">
        <v>14</v>
      </c>
      <c r="E415">
        <v>8</v>
      </c>
      <c r="F415" s="11">
        <v>45840</v>
      </c>
      <c r="G415" t="s">
        <v>2180</v>
      </c>
      <c r="H415" t="s">
        <v>7056</v>
      </c>
      <c r="I415" t="s">
        <v>7057</v>
      </c>
      <c r="J415" t="s">
        <v>7058</v>
      </c>
      <c r="K415" t="s">
        <v>7461</v>
      </c>
      <c r="L415" t="s">
        <v>7462</v>
      </c>
      <c r="M415" t="s">
        <v>7119</v>
      </c>
      <c r="N415" t="s">
        <v>7333</v>
      </c>
      <c r="O415" t="s">
        <v>181</v>
      </c>
      <c r="P415" t="s">
        <v>7059</v>
      </c>
      <c r="Q415" t="s">
        <v>7460</v>
      </c>
      <c r="R415">
        <v>1</v>
      </c>
      <c r="S415" s="11">
        <v>45840.389432870368</v>
      </c>
      <c r="T415" s="11">
        <v>45840.415775462963</v>
      </c>
      <c r="U415">
        <v>37.93333333333333</v>
      </c>
      <c r="V415">
        <v>0</v>
      </c>
      <c r="W415" s="178">
        <f>IFERROR(IF(AKORD[[#This Row],[CZAS]]=1,VLOOKUP(AKORD[[#This Row],[ZAMOWIENIA_SPEC_ID]]&amp;AKORD[[#This Row],[CZYNNOSCI_OPIS]],#REF!,5,FALSE),AKORD[[#This Row],[CZAS]]),1)</f>
        <v>8</v>
      </c>
      <c r="X415" s="178" t="str">
        <f>AKORD[[#This Row],[ZAMOWIENIA_SPEC_ID]]&amp;" "&amp;MID(AKORD[[#This Row],[NAZWA1_WG]],1,30)</f>
        <v xml:space="preserve">161755 DIVA A P95x95                 </v>
      </c>
      <c r="Y415" s="144">
        <f>AKORD[[#This Row],[DATA]]</f>
        <v>45840</v>
      </c>
      <c r="Z415" s="178" t="str">
        <f>LEFT(AKORD[[#This Row],[KOMISJA]],10)</f>
        <v>161754/DIV</v>
      </c>
      <c r="AA415" s="178">
        <f>WEEKNUM(AKORD[[#This Row],[DZIEN]],2)</f>
        <v>27</v>
      </c>
    </row>
    <row r="416" spans="1:27">
      <c r="A416" s="178" t="str">
        <f>VLOOKUP(AKORD[[#This Row],[NAZWISKO]],IMIE[],2,FALSE)</f>
        <v>P06 VALERY</v>
      </c>
      <c r="B416">
        <v>161756</v>
      </c>
      <c r="C416">
        <v>33</v>
      </c>
      <c r="D416">
        <v>14</v>
      </c>
      <c r="E416">
        <v>1</v>
      </c>
      <c r="F416" s="11">
        <v>45840</v>
      </c>
      <c r="G416" t="s">
        <v>2180</v>
      </c>
      <c r="H416" t="s">
        <v>7056</v>
      </c>
      <c r="I416" t="s">
        <v>7057</v>
      </c>
      <c r="J416" t="s">
        <v>7058</v>
      </c>
      <c r="K416" t="s">
        <v>7338</v>
      </c>
      <c r="L416" t="s">
        <v>7338</v>
      </c>
      <c r="M416" t="s">
        <v>7119</v>
      </c>
      <c r="N416" t="s">
        <v>7333</v>
      </c>
      <c r="O416" t="s">
        <v>181</v>
      </c>
      <c r="P416" t="s">
        <v>7059</v>
      </c>
      <c r="Q416" t="s">
        <v>7460</v>
      </c>
      <c r="R416">
        <v>2</v>
      </c>
      <c r="T416" s="11"/>
      <c r="W416" s="178">
        <f>IFERROR(IF(AKORD[[#This Row],[CZAS]]=1,VLOOKUP(AKORD[[#This Row],[ZAMOWIENIA_SPEC_ID]]&amp;AKORD[[#This Row],[CZYNNOSCI_OPIS]],#REF!,5,FALSE),AKORD[[#This Row],[CZAS]]),1)</f>
        <v>1</v>
      </c>
      <c r="X416" s="178" t="str">
        <f>AKORD[[#This Row],[ZAMOWIENIA_SPEC_ID]]&amp;" "&amp;MID(AKORD[[#This Row],[NAZWA1_WG]],1,30)</f>
        <v xml:space="preserve">161756 DIVA A Z60/14/05              </v>
      </c>
      <c r="Y416" s="144">
        <f>AKORD[[#This Row],[DATA]]</f>
        <v>45840</v>
      </c>
      <c r="Z416" s="178" t="str">
        <f>LEFT(AKORD[[#This Row],[KOMISJA]],10)</f>
        <v>161754/DIV</v>
      </c>
      <c r="AA416" s="178">
        <f>WEEKNUM(AKORD[[#This Row],[DZIEN]],2)</f>
        <v>27</v>
      </c>
    </row>
    <row r="417" spans="1:27">
      <c r="A417" s="178" t="str">
        <f>VLOOKUP(AKORD[[#This Row],[NAZWISKO]],IMIE[],2,FALSE)</f>
        <v>T06 TOMASZ BAŁDYGA</v>
      </c>
      <c r="B417">
        <v>161142</v>
      </c>
      <c r="C417">
        <v>21</v>
      </c>
      <c r="D417">
        <v>3</v>
      </c>
      <c r="E417">
        <v>46</v>
      </c>
      <c r="F417" s="11">
        <v>45840</v>
      </c>
      <c r="G417" t="s">
        <v>2123</v>
      </c>
      <c r="H417" t="s">
        <v>2166</v>
      </c>
      <c r="I417" t="s">
        <v>2167</v>
      </c>
      <c r="J417" t="s">
        <v>2120</v>
      </c>
      <c r="K417" t="s">
        <v>643</v>
      </c>
      <c r="L417" t="s">
        <v>643</v>
      </c>
      <c r="M417" t="s">
        <v>7104</v>
      </c>
      <c r="N417" t="s">
        <v>230</v>
      </c>
      <c r="O417" t="s">
        <v>181</v>
      </c>
      <c r="P417" t="s">
        <v>2121</v>
      </c>
      <c r="Q417" t="s">
        <v>7463</v>
      </c>
      <c r="R417">
        <v>1</v>
      </c>
      <c r="S417" s="11">
        <v>45840.365231481483</v>
      </c>
      <c r="T417" s="11">
        <v>45840.415925925925</v>
      </c>
      <c r="U417">
        <v>73</v>
      </c>
      <c r="V417">
        <v>0</v>
      </c>
      <c r="W417" s="178">
        <f>IFERROR(IF(AKORD[[#This Row],[CZAS]]=1,VLOOKUP(AKORD[[#This Row],[ZAMOWIENIA_SPEC_ID]]&amp;AKORD[[#This Row],[CZYNNOSCI_OPIS]],#REF!,5,FALSE),AKORD[[#This Row],[CZAS]]),1)</f>
        <v>46</v>
      </c>
      <c r="X417" s="178" t="str">
        <f>AKORD[[#This Row],[ZAMOWIENIA_SPEC_ID]]&amp;" "&amp;MID(AKORD[[#This Row],[NAZWA1_WG]],1,30)</f>
        <v xml:space="preserve">161142 AVANT 3]                      </v>
      </c>
      <c r="Y417" s="144">
        <f>AKORD[[#This Row],[DATA]]</f>
        <v>45840</v>
      </c>
      <c r="Z417" s="178" t="str">
        <f>LEFT(AKORD[[#This Row],[KOMISJA]],10)</f>
        <v>161141/AVA</v>
      </c>
      <c r="AA417" s="178">
        <f>WEEKNUM(AKORD[[#This Row],[DZIEN]],2)</f>
        <v>27</v>
      </c>
    </row>
    <row r="418" spans="1:27">
      <c r="A418" s="178" t="str">
        <f>VLOOKUP(AKORD[[#This Row],[NAZWISKO]],IMIE[],2,FALSE)</f>
        <v>T06 TOMASZ BAŁDYGA</v>
      </c>
      <c r="B418">
        <v>161142</v>
      </c>
      <c r="C418">
        <v>21</v>
      </c>
      <c r="D418">
        <v>3</v>
      </c>
      <c r="E418">
        <v>2</v>
      </c>
      <c r="F418" s="11">
        <v>45840</v>
      </c>
      <c r="G418" t="s">
        <v>2123</v>
      </c>
      <c r="H418" t="s">
        <v>2166</v>
      </c>
      <c r="I418" t="s">
        <v>2167</v>
      </c>
      <c r="J418" t="s">
        <v>2120</v>
      </c>
      <c r="K418" t="s">
        <v>643</v>
      </c>
      <c r="L418" t="s">
        <v>643</v>
      </c>
      <c r="M418" t="s">
        <v>7104</v>
      </c>
      <c r="N418" t="s">
        <v>230</v>
      </c>
      <c r="O418" t="s">
        <v>7068</v>
      </c>
      <c r="P418" t="s">
        <v>2121</v>
      </c>
      <c r="Q418" t="s">
        <v>7463</v>
      </c>
      <c r="R418">
        <v>1</v>
      </c>
      <c r="S418" s="11">
        <v>45840.365231481483</v>
      </c>
      <c r="T418" s="11">
        <v>45840.415925925925</v>
      </c>
      <c r="U418">
        <v>73</v>
      </c>
      <c r="V418">
        <v>0</v>
      </c>
      <c r="W418" s="178">
        <f>IFERROR(IF(AKORD[[#This Row],[CZAS]]=1,VLOOKUP(AKORD[[#This Row],[ZAMOWIENIA_SPEC_ID]]&amp;AKORD[[#This Row],[CZYNNOSCI_OPIS]],#REF!,5,FALSE),AKORD[[#This Row],[CZAS]]),1)</f>
        <v>2</v>
      </c>
      <c r="X418" s="178" t="str">
        <f>AKORD[[#This Row],[ZAMOWIENIA_SPEC_ID]]&amp;" "&amp;MID(AKORD[[#This Row],[NAZWA1_WG]],1,30)</f>
        <v xml:space="preserve">161142 AVANT 3]                      </v>
      </c>
      <c r="Y418" s="144">
        <f>AKORD[[#This Row],[DATA]]</f>
        <v>45840</v>
      </c>
      <c r="Z418" s="178" t="str">
        <f>LEFT(AKORD[[#This Row],[KOMISJA]],10)</f>
        <v>161141/AVA</v>
      </c>
      <c r="AA418" s="178">
        <f>WEEKNUM(AKORD[[#This Row],[DZIEN]],2)</f>
        <v>27</v>
      </c>
    </row>
    <row r="419" spans="1:27">
      <c r="A419" s="178" t="str">
        <f>VLOOKUP(AKORD[[#This Row],[NAZWISKO]],IMIE[],2,FALSE)</f>
        <v>T06 TOMASZ BAŁDYGA</v>
      </c>
      <c r="B419">
        <v>161141</v>
      </c>
      <c r="C419">
        <v>21</v>
      </c>
      <c r="D419">
        <v>3</v>
      </c>
      <c r="E419">
        <v>55</v>
      </c>
      <c r="F419" s="11">
        <v>45840</v>
      </c>
      <c r="G419" t="s">
        <v>2123</v>
      </c>
      <c r="H419" t="s">
        <v>2166</v>
      </c>
      <c r="I419" t="s">
        <v>2167</v>
      </c>
      <c r="J419" t="s">
        <v>2120</v>
      </c>
      <c r="K419" t="s">
        <v>626</v>
      </c>
      <c r="L419" t="s">
        <v>626</v>
      </c>
      <c r="M419" t="s">
        <v>7104</v>
      </c>
      <c r="N419" t="s">
        <v>230</v>
      </c>
      <c r="O419" t="s">
        <v>181</v>
      </c>
      <c r="P419" t="s">
        <v>2121</v>
      </c>
      <c r="Q419" t="s">
        <v>7463</v>
      </c>
      <c r="R419">
        <v>1</v>
      </c>
      <c r="S419" s="11">
        <v>45840.365289351852</v>
      </c>
      <c r="T419" s="11">
        <v>45840.415937500002</v>
      </c>
      <c r="U419">
        <v>72.933333333333337</v>
      </c>
      <c r="V419">
        <v>0</v>
      </c>
      <c r="W419" s="178">
        <f>IFERROR(IF(AKORD[[#This Row],[CZAS]]=1,VLOOKUP(AKORD[[#This Row],[ZAMOWIENIA_SPEC_ID]]&amp;AKORD[[#This Row],[CZYNNOSCI_OPIS]],#REF!,5,FALSE),AKORD[[#This Row],[CZAS]]),1)</f>
        <v>55</v>
      </c>
      <c r="X419" s="178" t="str">
        <f>AKORD[[#This Row],[ZAMOWIENIA_SPEC_ID]]&amp;" "&amp;MID(AKORD[[#This Row],[NAZWA1_WG]],1,30)</f>
        <v xml:space="preserve">161141 AVANT [L                      </v>
      </c>
      <c r="Y419" s="144">
        <f>AKORD[[#This Row],[DATA]]</f>
        <v>45840</v>
      </c>
      <c r="Z419" s="178" t="str">
        <f>LEFT(AKORD[[#This Row],[KOMISJA]],10)</f>
        <v>161141/AVA</v>
      </c>
      <c r="AA419" s="178">
        <f>WEEKNUM(AKORD[[#This Row],[DZIEN]],2)</f>
        <v>27</v>
      </c>
    </row>
    <row r="420" spans="1:27">
      <c r="A420" s="178" t="str">
        <f>VLOOKUP(AKORD[[#This Row],[NAZWISKO]],IMIE[],2,FALSE)</f>
        <v>T06 TOMASZ BAŁDYGA</v>
      </c>
      <c r="B420">
        <v>161141</v>
      </c>
      <c r="C420">
        <v>21</v>
      </c>
      <c r="D420">
        <v>3</v>
      </c>
      <c r="E420">
        <v>2</v>
      </c>
      <c r="F420" s="11">
        <v>45840</v>
      </c>
      <c r="G420" t="s">
        <v>2123</v>
      </c>
      <c r="H420" t="s">
        <v>2166</v>
      </c>
      <c r="I420" t="s">
        <v>2167</v>
      </c>
      <c r="J420" t="s">
        <v>2120</v>
      </c>
      <c r="K420" t="s">
        <v>626</v>
      </c>
      <c r="L420" t="s">
        <v>626</v>
      </c>
      <c r="M420" t="s">
        <v>7104</v>
      </c>
      <c r="N420" t="s">
        <v>230</v>
      </c>
      <c r="O420" t="s">
        <v>7068</v>
      </c>
      <c r="P420" t="s">
        <v>2121</v>
      </c>
      <c r="Q420" t="s">
        <v>7463</v>
      </c>
      <c r="R420">
        <v>1</v>
      </c>
      <c r="S420" s="11">
        <v>45840.365289351852</v>
      </c>
      <c r="T420" s="11">
        <v>45840.415937500002</v>
      </c>
      <c r="U420">
        <v>72.933333333333337</v>
      </c>
      <c r="V420">
        <v>0</v>
      </c>
      <c r="W420" s="178">
        <f>IFERROR(IF(AKORD[[#This Row],[CZAS]]=1,VLOOKUP(AKORD[[#This Row],[ZAMOWIENIA_SPEC_ID]]&amp;AKORD[[#This Row],[CZYNNOSCI_OPIS]],#REF!,5,FALSE),AKORD[[#This Row],[CZAS]]),1)</f>
        <v>2</v>
      </c>
      <c r="X420" s="178" t="str">
        <f>AKORD[[#This Row],[ZAMOWIENIA_SPEC_ID]]&amp;" "&amp;MID(AKORD[[#This Row],[NAZWA1_WG]],1,30)</f>
        <v xml:space="preserve">161141 AVANT [L                      </v>
      </c>
      <c r="Y420" s="144">
        <f>AKORD[[#This Row],[DATA]]</f>
        <v>45840</v>
      </c>
      <c r="Z420" s="178" t="str">
        <f>LEFT(AKORD[[#This Row],[KOMISJA]],10)</f>
        <v>161141/AVA</v>
      </c>
      <c r="AA420" s="178">
        <f>WEEKNUM(AKORD[[#This Row],[DZIEN]],2)</f>
        <v>27</v>
      </c>
    </row>
    <row r="421" spans="1:27">
      <c r="A421" s="178" t="str">
        <f>VLOOKUP(AKORD[[#This Row],[NAZWISKO]],IMIE[],2,FALSE)</f>
        <v>T05 MARCIN WYSZKOWSKI</v>
      </c>
      <c r="B421">
        <v>161155</v>
      </c>
      <c r="C421">
        <v>17</v>
      </c>
      <c r="D421">
        <v>3</v>
      </c>
      <c r="E421">
        <v>46</v>
      </c>
      <c r="F421" s="11">
        <v>45840</v>
      </c>
      <c r="G421" t="s">
        <v>2126</v>
      </c>
      <c r="H421" t="s">
        <v>2166</v>
      </c>
      <c r="I421" t="s">
        <v>2167</v>
      </c>
      <c r="J421" t="s">
        <v>2120</v>
      </c>
      <c r="K421" t="s">
        <v>284</v>
      </c>
      <c r="L421" t="s">
        <v>284</v>
      </c>
      <c r="M421" t="s">
        <v>7104</v>
      </c>
      <c r="N421" t="s">
        <v>230</v>
      </c>
      <c r="O421" t="s">
        <v>181</v>
      </c>
      <c r="P421" t="s">
        <v>2121</v>
      </c>
      <c r="Q421" t="s">
        <v>7464</v>
      </c>
      <c r="R421">
        <v>1</v>
      </c>
      <c r="S421" s="11">
        <v>45839.539907407408</v>
      </c>
      <c r="T421" s="11">
        <v>45840.438391203701</v>
      </c>
      <c r="U421">
        <v>1293.8166666666666</v>
      </c>
      <c r="V421">
        <v>0</v>
      </c>
      <c r="W421" s="178">
        <f>IFERROR(IF(AKORD[[#This Row],[CZAS]]=1,VLOOKUP(AKORD[[#This Row],[ZAMOWIENIA_SPEC_ID]]&amp;AKORD[[#This Row],[CZYNNOSCI_OPIS]],#REF!,5,FALSE),AKORD[[#This Row],[CZAS]]),1)</f>
        <v>46</v>
      </c>
      <c r="X421" s="178" t="str">
        <f>AKORD[[#This Row],[ZAMOWIENIA_SPEC_ID]]&amp;" "&amp;MID(AKORD[[#This Row],[NAZWA1_WG]],1,30)</f>
        <v xml:space="preserve">161155 AVANT [3                      </v>
      </c>
      <c r="Y421" s="144">
        <f>AKORD[[#This Row],[DATA]]</f>
        <v>45840</v>
      </c>
      <c r="Z421" s="178" t="str">
        <f>LEFT(AKORD[[#This Row],[KOMISJA]],10)</f>
        <v>161155/AVA</v>
      </c>
      <c r="AA421" s="178">
        <f>WEEKNUM(AKORD[[#This Row],[DZIEN]],2)</f>
        <v>27</v>
      </c>
    </row>
    <row r="422" spans="1:27">
      <c r="A422" s="178" t="str">
        <f>VLOOKUP(AKORD[[#This Row],[NAZWISKO]],IMIE[],2,FALSE)</f>
        <v>T05 MARCIN WYSZKOWSKI</v>
      </c>
      <c r="B422">
        <v>161155</v>
      </c>
      <c r="C422">
        <v>17</v>
      </c>
      <c r="D422">
        <v>3</v>
      </c>
      <c r="E422">
        <v>2</v>
      </c>
      <c r="F422" s="11">
        <v>45840</v>
      </c>
      <c r="G422" t="s">
        <v>2126</v>
      </c>
      <c r="H422" t="s">
        <v>2166</v>
      </c>
      <c r="I422" t="s">
        <v>2167</v>
      </c>
      <c r="J422" t="s">
        <v>2120</v>
      </c>
      <c r="K422" t="s">
        <v>284</v>
      </c>
      <c r="L422" t="s">
        <v>284</v>
      </c>
      <c r="M422" t="s">
        <v>7104</v>
      </c>
      <c r="N422" t="s">
        <v>230</v>
      </c>
      <c r="O422" t="s">
        <v>7068</v>
      </c>
      <c r="P422" t="s">
        <v>2121</v>
      </c>
      <c r="Q422" t="s">
        <v>7464</v>
      </c>
      <c r="R422">
        <v>1</v>
      </c>
      <c r="S422" s="11">
        <v>45839.539907407408</v>
      </c>
      <c r="T422" s="11">
        <v>45840.438391203701</v>
      </c>
      <c r="U422">
        <v>1293.8166666666666</v>
      </c>
      <c r="V422">
        <v>0</v>
      </c>
      <c r="W422" s="178">
        <f>IFERROR(IF(AKORD[[#This Row],[CZAS]]=1,VLOOKUP(AKORD[[#This Row],[ZAMOWIENIA_SPEC_ID]]&amp;AKORD[[#This Row],[CZYNNOSCI_OPIS]],#REF!,5,FALSE),AKORD[[#This Row],[CZAS]]),1)</f>
        <v>2</v>
      </c>
      <c r="X422" s="178" t="str">
        <f>AKORD[[#This Row],[ZAMOWIENIA_SPEC_ID]]&amp;" "&amp;MID(AKORD[[#This Row],[NAZWA1_WG]],1,30)</f>
        <v xml:space="preserve">161155 AVANT [3                      </v>
      </c>
      <c r="Y422" s="144">
        <f>AKORD[[#This Row],[DATA]]</f>
        <v>45840</v>
      </c>
      <c r="Z422" s="178" t="str">
        <f>LEFT(AKORD[[#This Row],[KOMISJA]],10)</f>
        <v>161155/AVA</v>
      </c>
      <c r="AA422" s="178">
        <f>WEEKNUM(AKORD[[#This Row],[DZIEN]],2)</f>
        <v>27</v>
      </c>
    </row>
    <row r="423" spans="1:27">
      <c r="A423" s="178" t="str">
        <f>VLOOKUP(AKORD[[#This Row],[NAZWISKO]],IMIE[],2,FALSE)</f>
        <v>T05 MARCIN WYSZKOWSKI</v>
      </c>
      <c r="B423">
        <v>161156</v>
      </c>
      <c r="C423">
        <v>17</v>
      </c>
      <c r="D423">
        <v>3</v>
      </c>
      <c r="E423">
        <v>42</v>
      </c>
      <c r="F423" s="11">
        <v>45840</v>
      </c>
      <c r="G423" t="s">
        <v>2126</v>
      </c>
      <c r="H423" t="s">
        <v>2166</v>
      </c>
      <c r="I423" t="s">
        <v>2167</v>
      </c>
      <c r="J423" t="s">
        <v>2120</v>
      </c>
      <c r="K423" t="s">
        <v>236</v>
      </c>
      <c r="L423" t="s">
        <v>236</v>
      </c>
      <c r="M423" t="s">
        <v>7104</v>
      </c>
      <c r="N423" t="s">
        <v>230</v>
      </c>
      <c r="O423" t="s">
        <v>181</v>
      </c>
      <c r="P423" t="s">
        <v>2121</v>
      </c>
      <c r="Q423" t="s">
        <v>7464</v>
      </c>
      <c r="R423">
        <v>1</v>
      </c>
      <c r="S423" s="11">
        <v>45839.539930555555</v>
      </c>
      <c r="T423" s="11">
        <v>45840.438414351855</v>
      </c>
      <c r="U423">
        <v>1293.8166666666666</v>
      </c>
      <c r="V423">
        <v>0</v>
      </c>
      <c r="W423" s="178">
        <f>IFERROR(IF(AKORD[[#This Row],[CZAS]]=1,VLOOKUP(AKORD[[#This Row],[ZAMOWIENIA_SPEC_ID]]&amp;AKORD[[#This Row],[CZYNNOSCI_OPIS]],#REF!,5,FALSE),AKORD[[#This Row],[CZAS]]),1)</f>
        <v>42</v>
      </c>
      <c r="X423" s="178" t="str">
        <f>AKORD[[#This Row],[ZAMOWIENIA_SPEC_ID]]&amp;" "&amp;MID(AKORD[[#This Row],[NAZWA1_WG]],1,30)</f>
        <v xml:space="preserve">161156 AVANT N                       </v>
      </c>
      <c r="Y423" s="144">
        <f>AKORD[[#This Row],[DATA]]</f>
        <v>45840</v>
      </c>
      <c r="Z423" s="178" t="str">
        <f>LEFT(AKORD[[#This Row],[KOMISJA]],10)</f>
        <v>161155/AVA</v>
      </c>
      <c r="AA423" s="178">
        <f>WEEKNUM(AKORD[[#This Row],[DZIEN]],2)</f>
        <v>27</v>
      </c>
    </row>
    <row r="424" spans="1:27">
      <c r="A424" s="178" t="str">
        <f>VLOOKUP(AKORD[[#This Row],[NAZWISKO]],IMIE[],2,FALSE)</f>
        <v>T05 MARCIN WYSZKOWSKI</v>
      </c>
      <c r="B424">
        <v>161156</v>
      </c>
      <c r="C424">
        <v>17</v>
      </c>
      <c r="D424">
        <v>3</v>
      </c>
      <c r="E424">
        <v>4</v>
      </c>
      <c r="F424" s="11">
        <v>45840</v>
      </c>
      <c r="G424" t="s">
        <v>2126</v>
      </c>
      <c r="H424" t="s">
        <v>2166</v>
      </c>
      <c r="I424" t="s">
        <v>2167</v>
      </c>
      <c r="J424" t="s">
        <v>2120</v>
      </c>
      <c r="K424" t="s">
        <v>236</v>
      </c>
      <c r="L424" t="s">
        <v>236</v>
      </c>
      <c r="M424" t="s">
        <v>7104</v>
      </c>
      <c r="N424" t="s">
        <v>230</v>
      </c>
      <c r="O424" t="s">
        <v>7069</v>
      </c>
      <c r="P424" t="s">
        <v>2121</v>
      </c>
      <c r="Q424" t="s">
        <v>7464</v>
      </c>
      <c r="R424">
        <v>1</v>
      </c>
      <c r="S424" s="11">
        <v>45839.539930555555</v>
      </c>
      <c r="T424" s="11">
        <v>45840.438414351855</v>
      </c>
      <c r="U424">
        <v>1293.8166666666666</v>
      </c>
      <c r="V424">
        <v>0</v>
      </c>
      <c r="W424" s="178">
        <f>IFERROR(IF(AKORD[[#This Row],[CZAS]]=1,VLOOKUP(AKORD[[#This Row],[ZAMOWIENIA_SPEC_ID]]&amp;AKORD[[#This Row],[CZYNNOSCI_OPIS]],#REF!,5,FALSE),AKORD[[#This Row],[CZAS]]),1)</f>
        <v>4</v>
      </c>
      <c r="X424" s="178" t="str">
        <f>AKORD[[#This Row],[ZAMOWIENIA_SPEC_ID]]&amp;" "&amp;MID(AKORD[[#This Row],[NAZWA1_WG]],1,30)</f>
        <v xml:space="preserve">161156 AVANT N                       </v>
      </c>
      <c r="Y424" s="144">
        <f>AKORD[[#This Row],[DATA]]</f>
        <v>45840</v>
      </c>
      <c r="Z424" s="178" t="str">
        <f>LEFT(AKORD[[#This Row],[KOMISJA]],10)</f>
        <v>161155/AVA</v>
      </c>
      <c r="AA424" s="178">
        <f>WEEKNUM(AKORD[[#This Row],[DZIEN]],2)</f>
        <v>27</v>
      </c>
    </row>
    <row r="425" spans="1:27">
      <c r="A425" s="178" t="str">
        <f>VLOOKUP(AKORD[[#This Row],[NAZWISKO]],IMIE[],2,FALSE)</f>
        <v>T05 MARCIN WYSZKOWSKI</v>
      </c>
      <c r="B425">
        <v>161157</v>
      </c>
      <c r="C425">
        <v>17</v>
      </c>
      <c r="D425">
        <v>3</v>
      </c>
      <c r="E425">
        <v>39</v>
      </c>
      <c r="F425" s="11">
        <v>45840</v>
      </c>
      <c r="G425" t="s">
        <v>2126</v>
      </c>
      <c r="H425" t="s">
        <v>2166</v>
      </c>
      <c r="I425" t="s">
        <v>2167</v>
      </c>
      <c r="J425" t="s">
        <v>2120</v>
      </c>
      <c r="K425" t="s">
        <v>364</v>
      </c>
      <c r="L425" t="s">
        <v>364</v>
      </c>
      <c r="M425" t="s">
        <v>7104</v>
      </c>
      <c r="N425" t="s">
        <v>230</v>
      </c>
      <c r="O425" t="s">
        <v>181</v>
      </c>
      <c r="P425" t="s">
        <v>2121</v>
      </c>
      <c r="Q425" t="s">
        <v>7464</v>
      </c>
      <c r="R425">
        <v>1</v>
      </c>
      <c r="S425" s="11">
        <v>45839.539942129632</v>
      </c>
      <c r="T425" s="11">
        <v>45840.438437500001</v>
      </c>
      <c r="U425">
        <v>1293.8333333333335</v>
      </c>
      <c r="V425">
        <v>0</v>
      </c>
      <c r="W425" s="178">
        <f>IFERROR(IF(AKORD[[#This Row],[CZAS]]=1,VLOOKUP(AKORD[[#This Row],[ZAMOWIENIA_SPEC_ID]]&amp;AKORD[[#This Row],[CZYNNOSCI_OPIS]],#REF!,5,FALSE),AKORD[[#This Row],[CZAS]]),1)</f>
        <v>39</v>
      </c>
      <c r="X425" s="178" t="str">
        <f>AKORD[[#This Row],[ZAMOWIENIA_SPEC_ID]]&amp;" "&amp;MID(AKORD[[#This Row],[NAZWA1_WG]],1,30)</f>
        <v xml:space="preserve">161157 AVANT 3,5                     </v>
      </c>
      <c r="Y425" s="144">
        <f>AKORD[[#This Row],[DATA]]</f>
        <v>45840</v>
      </c>
      <c r="Z425" s="178" t="str">
        <f>LEFT(AKORD[[#This Row],[KOMISJA]],10)</f>
        <v>161155/AVA</v>
      </c>
      <c r="AA425" s="178">
        <f>WEEKNUM(AKORD[[#This Row],[DZIEN]],2)</f>
        <v>27</v>
      </c>
    </row>
    <row r="426" spans="1:27">
      <c r="A426" s="178" t="str">
        <f>VLOOKUP(AKORD[[#This Row],[NAZWISKO]],IMIE[],2,FALSE)</f>
        <v>T05 MARCIN WYSZKOWSKI</v>
      </c>
      <c r="B426">
        <v>161157</v>
      </c>
      <c r="C426">
        <v>17</v>
      </c>
      <c r="D426">
        <v>3</v>
      </c>
      <c r="E426">
        <v>4</v>
      </c>
      <c r="F426" s="11">
        <v>45840</v>
      </c>
      <c r="G426" t="s">
        <v>2126</v>
      </c>
      <c r="H426" t="s">
        <v>2166</v>
      </c>
      <c r="I426" t="s">
        <v>2167</v>
      </c>
      <c r="J426" t="s">
        <v>2120</v>
      </c>
      <c r="K426" t="s">
        <v>364</v>
      </c>
      <c r="L426" t="s">
        <v>364</v>
      </c>
      <c r="M426" t="s">
        <v>7104</v>
      </c>
      <c r="N426" t="s">
        <v>230</v>
      </c>
      <c r="O426" t="s">
        <v>7069</v>
      </c>
      <c r="P426" t="s">
        <v>2121</v>
      </c>
      <c r="Q426" t="s">
        <v>7464</v>
      </c>
      <c r="R426">
        <v>1</v>
      </c>
      <c r="S426" s="11">
        <v>45839.539942129632</v>
      </c>
      <c r="T426" s="11">
        <v>45840.438437500001</v>
      </c>
      <c r="U426">
        <v>1293.8333333333335</v>
      </c>
      <c r="V426">
        <v>0</v>
      </c>
      <c r="W426" s="178">
        <f>IFERROR(IF(AKORD[[#This Row],[CZAS]]=1,VLOOKUP(AKORD[[#This Row],[ZAMOWIENIA_SPEC_ID]]&amp;AKORD[[#This Row],[CZYNNOSCI_OPIS]],#REF!,5,FALSE),AKORD[[#This Row],[CZAS]]),1)</f>
        <v>4</v>
      </c>
      <c r="X426" s="178" t="str">
        <f>AKORD[[#This Row],[ZAMOWIENIA_SPEC_ID]]&amp;" "&amp;MID(AKORD[[#This Row],[NAZWA1_WG]],1,30)</f>
        <v xml:space="preserve">161157 AVANT 3,5                     </v>
      </c>
      <c r="Y426" s="144">
        <f>AKORD[[#This Row],[DATA]]</f>
        <v>45840</v>
      </c>
      <c r="Z426" s="178" t="str">
        <f>LEFT(AKORD[[#This Row],[KOMISJA]],10)</f>
        <v>161155/AVA</v>
      </c>
      <c r="AA426" s="178">
        <f>WEEKNUM(AKORD[[#This Row],[DZIEN]],2)</f>
        <v>27</v>
      </c>
    </row>
    <row r="427" spans="1:27">
      <c r="A427" s="178" t="str">
        <f>VLOOKUP(AKORD[[#This Row],[NAZWISKO]],IMIE[],2,FALSE)</f>
        <v>T05 MARCIN WYSZKOWSKI</v>
      </c>
      <c r="B427">
        <v>161158</v>
      </c>
      <c r="C427">
        <v>17</v>
      </c>
      <c r="D427">
        <v>3</v>
      </c>
      <c r="E427">
        <v>20</v>
      </c>
      <c r="F427" s="11">
        <v>45840</v>
      </c>
      <c r="G427" t="s">
        <v>2126</v>
      </c>
      <c r="H427" t="s">
        <v>2166</v>
      </c>
      <c r="I427" t="s">
        <v>2167</v>
      </c>
      <c r="J427" t="s">
        <v>2120</v>
      </c>
      <c r="K427" t="s">
        <v>435</v>
      </c>
      <c r="L427" t="s">
        <v>435</v>
      </c>
      <c r="M427" t="s">
        <v>7104</v>
      </c>
      <c r="N427" t="s">
        <v>230</v>
      </c>
      <c r="O427" t="s">
        <v>181</v>
      </c>
      <c r="P427" t="s">
        <v>2121</v>
      </c>
      <c r="Q427" t="s">
        <v>7464</v>
      </c>
      <c r="R427">
        <v>1</v>
      </c>
      <c r="S427" s="11">
        <v>45840.43849537037</v>
      </c>
      <c r="T427" s="11">
        <v>45840.438657407409</v>
      </c>
      <c r="U427">
        <v>0.23333333333333334</v>
      </c>
      <c r="V427">
        <v>0</v>
      </c>
      <c r="W427" s="178">
        <f>IFERROR(IF(AKORD[[#This Row],[CZAS]]=1,VLOOKUP(AKORD[[#This Row],[ZAMOWIENIA_SPEC_ID]]&amp;AKORD[[#This Row],[CZYNNOSCI_OPIS]],#REF!,5,FALSE),AKORD[[#This Row],[CZAS]]),1)</f>
        <v>20</v>
      </c>
      <c r="X427" s="178" t="str">
        <f>AKORD[[#This Row],[ZAMOWIENIA_SPEC_ID]]&amp;" "&amp;MID(AKORD[[#This Row],[NAZWA1_WG]],1,30)</f>
        <v xml:space="preserve">161158 AVANT P112x84                 </v>
      </c>
      <c r="Y427" s="144">
        <f>AKORD[[#This Row],[DATA]]</f>
        <v>45840</v>
      </c>
      <c r="Z427" s="178" t="str">
        <f>LEFT(AKORD[[#This Row],[KOMISJA]],10)</f>
        <v>161155/AVA</v>
      </c>
      <c r="AA427" s="178">
        <f>WEEKNUM(AKORD[[#This Row],[DZIEN]],2)</f>
        <v>27</v>
      </c>
    </row>
    <row r="428" spans="1:27">
      <c r="A428" s="178" t="str">
        <f>VLOOKUP(AKORD[[#This Row],[NAZWISKO]],IMIE[],2,FALSE)</f>
        <v>T05 MARCIN WYSZKOWSKI</v>
      </c>
      <c r="B428">
        <v>161158</v>
      </c>
      <c r="C428">
        <v>17</v>
      </c>
      <c r="D428">
        <v>3</v>
      </c>
      <c r="E428">
        <v>2</v>
      </c>
      <c r="F428" s="11">
        <v>45840</v>
      </c>
      <c r="G428" t="s">
        <v>2126</v>
      </c>
      <c r="H428" t="s">
        <v>2166</v>
      </c>
      <c r="I428" t="s">
        <v>2167</v>
      </c>
      <c r="J428" t="s">
        <v>2120</v>
      </c>
      <c r="K428" t="s">
        <v>435</v>
      </c>
      <c r="L428" t="s">
        <v>435</v>
      </c>
      <c r="M428" t="s">
        <v>7104</v>
      </c>
      <c r="N428" t="s">
        <v>230</v>
      </c>
      <c r="O428" t="s">
        <v>7068</v>
      </c>
      <c r="P428" t="s">
        <v>2121</v>
      </c>
      <c r="Q428" t="s">
        <v>7464</v>
      </c>
      <c r="R428">
        <v>1</v>
      </c>
      <c r="S428" s="11">
        <v>45840.43849537037</v>
      </c>
      <c r="T428" s="11">
        <v>45840.438657407409</v>
      </c>
      <c r="U428">
        <v>0.23333333333333334</v>
      </c>
      <c r="V428">
        <v>0</v>
      </c>
      <c r="W428" s="178">
        <f>IFERROR(IF(AKORD[[#This Row],[CZAS]]=1,VLOOKUP(AKORD[[#This Row],[ZAMOWIENIA_SPEC_ID]]&amp;AKORD[[#This Row],[CZYNNOSCI_OPIS]],#REF!,5,FALSE),AKORD[[#This Row],[CZAS]]),1)</f>
        <v>2</v>
      </c>
      <c r="X428" s="178" t="str">
        <f>AKORD[[#This Row],[ZAMOWIENIA_SPEC_ID]]&amp;" "&amp;MID(AKORD[[#This Row],[NAZWA1_WG]],1,30)</f>
        <v xml:space="preserve">161158 AVANT P112x84                 </v>
      </c>
      <c r="Y428" s="144">
        <f>AKORD[[#This Row],[DATA]]</f>
        <v>45840</v>
      </c>
      <c r="Z428" s="178" t="str">
        <f>LEFT(AKORD[[#This Row],[KOMISJA]],10)</f>
        <v>161155/AVA</v>
      </c>
      <c r="AA428" s="178">
        <f>WEEKNUM(AKORD[[#This Row],[DZIEN]],2)</f>
        <v>27</v>
      </c>
    </row>
    <row r="429" spans="1:27">
      <c r="A429" s="178" t="str">
        <f>VLOOKUP(AKORD[[#This Row],[NAZWISKO]],IMIE[],2,FALSE)</f>
        <v>P02 WOJCIECH REMBISZEWSKI</v>
      </c>
      <c r="B429">
        <v>161745</v>
      </c>
      <c r="C429">
        <v>29</v>
      </c>
      <c r="D429">
        <v>14</v>
      </c>
      <c r="E429">
        <v>27</v>
      </c>
      <c r="F429" s="11">
        <v>45840</v>
      </c>
      <c r="G429" t="s">
        <v>2177</v>
      </c>
      <c r="H429" t="s">
        <v>7056</v>
      </c>
      <c r="I429" t="s">
        <v>7057</v>
      </c>
      <c r="J429" t="s">
        <v>7058</v>
      </c>
      <c r="K429" t="s">
        <v>7129</v>
      </c>
      <c r="L429" t="s">
        <v>7129</v>
      </c>
      <c r="M429" t="s">
        <v>7119</v>
      </c>
      <c r="N429" t="s">
        <v>7102</v>
      </c>
      <c r="O429" t="s">
        <v>181</v>
      </c>
      <c r="P429" t="s">
        <v>7059</v>
      </c>
      <c r="Q429" t="s">
        <v>7465</v>
      </c>
      <c r="R429">
        <v>1</v>
      </c>
      <c r="S429" s="11">
        <v>45840.363437499997</v>
      </c>
      <c r="T429" s="11">
        <v>45840.444131944445</v>
      </c>
      <c r="U429">
        <v>116.2</v>
      </c>
      <c r="V429">
        <v>0</v>
      </c>
      <c r="W429" s="178">
        <f>IFERROR(IF(AKORD[[#This Row],[CZAS]]=1,VLOOKUP(AKORD[[#This Row],[ZAMOWIENIA_SPEC_ID]]&amp;AKORD[[#This Row],[CZYNNOSCI_OPIS]],#REF!,5,FALSE),AKORD[[#This Row],[CZAS]]),1)</f>
        <v>27</v>
      </c>
      <c r="X429" s="178" t="str">
        <f>AKORD[[#This Row],[ZAMOWIENIA_SPEC_ID]]&amp;" "&amp;MID(AKORD[[#This Row],[NAZWA1_WG]],1,30)</f>
        <v xml:space="preserve">161745 GOYA 1                        </v>
      </c>
      <c r="Y429" s="144">
        <f>AKORD[[#This Row],[DATA]]</f>
        <v>45840</v>
      </c>
      <c r="Z429" s="178" t="str">
        <f>LEFT(AKORD[[#This Row],[KOMISJA]],10)</f>
        <v>161745/GOY</v>
      </c>
      <c r="AA429" s="178">
        <f>WEEKNUM(AKORD[[#This Row],[DZIEN]],2)</f>
        <v>27</v>
      </c>
    </row>
    <row r="430" spans="1:27">
      <c r="A430" s="178" t="str">
        <f>VLOOKUP(AKORD[[#This Row],[NAZWISKO]],IMIE[],2,FALSE)</f>
        <v>P02 WOJCIECH REMBISZEWSKI</v>
      </c>
      <c r="B430">
        <v>161746</v>
      </c>
      <c r="C430">
        <v>29</v>
      </c>
      <c r="D430">
        <v>14</v>
      </c>
      <c r="E430">
        <v>27</v>
      </c>
      <c r="F430" s="11">
        <v>45840</v>
      </c>
      <c r="G430" t="s">
        <v>2177</v>
      </c>
      <c r="H430" t="s">
        <v>7056</v>
      </c>
      <c r="I430" t="s">
        <v>7057</v>
      </c>
      <c r="J430" t="s">
        <v>7058</v>
      </c>
      <c r="K430" t="s">
        <v>7129</v>
      </c>
      <c r="L430" t="s">
        <v>7129</v>
      </c>
      <c r="M430" t="s">
        <v>7119</v>
      </c>
      <c r="N430" t="s">
        <v>7102</v>
      </c>
      <c r="O430" t="s">
        <v>181</v>
      </c>
      <c r="P430" t="s">
        <v>7059</v>
      </c>
      <c r="Q430" t="s">
        <v>7465</v>
      </c>
      <c r="R430">
        <v>1</v>
      </c>
      <c r="S430" s="11">
        <v>45840.36347222222</v>
      </c>
      <c r="T430" s="11">
        <v>45840.444155092591</v>
      </c>
      <c r="U430">
        <v>116.18333333333334</v>
      </c>
      <c r="V430">
        <v>0</v>
      </c>
      <c r="W430" s="178">
        <f>IFERROR(IF(AKORD[[#This Row],[CZAS]]=1,VLOOKUP(AKORD[[#This Row],[ZAMOWIENIA_SPEC_ID]]&amp;AKORD[[#This Row],[CZYNNOSCI_OPIS]],#REF!,5,FALSE),AKORD[[#This Row],[CZAS]]),1)</f>
        <v>27</v>
      </c>
      <c r="X430" s="178" t="str">
        <f>AKORD[[#This Row],[ZAMOWIENIA_SPEC_ID]]&amp;" "&amp;MID(AKORD[[#This Row],[NAZWA1_WG]],1,30)</f>
        <v xml:space="preserve">161746 GOYA 1                        </v>
      </c>
      <c r="Y430" s="144">
        <f>AKORD[[#This Row],[DATA]]</f>
        <v>45840</v>
      </c>
      <c r="Z430" s="178" t="str">
        <f>LEFT(AKORD[[#This Row],[KOMISJA]],10)</f>
        <v>161745/GOY</v>
      </c>
      <c r="AA430" s="178">
        <f>WEEKNUM(AKORD[[#This Row],[DZIEN]],2)</f>
        <v>27</v>
      </c>
    </row>
    <row r="431" spans="1:27">
      <c r="A431" s="178" t="str">
        <f>VLOOKUP(AKORD[[#This Row],[NAZWISKO]],IMIE[],2,FALSE)</f>
        <v>P02 WOJCIECH REMBISZEWSKI</v>
      </c>
      <c r="B431">
        <v>161747</v>
      </c>
      <c r="C431">
        <v>29</v>
      </c>
      <c r="D431">
        <v>14</v>
      </c>
      <c r="E431">
        <v>27</v>
      </c>
      <c r="F431" s="11">
        <v>45840</v>
      </c>
      <c r="G431" t="s">
        <v>2177</v>
      </c>
      <c r="H431" t="s">
        <v>7056</v>
      </c>
      <c r="I431" t="s">
        <v>7057</v>
      </c>
      <c r="J431" t="s">
        <v>7058</v>
      </c>
      <c r="K431" t="s">
        <v>7129</v>
      </c>
      <c r="L431" t="s">
        <v>7129</v>
      </c>
      <c r="M431" t="s">
        <v>7119</v>
      </c>
      <c r="N431" t="s">
        <v>7102</v>
      </c>
      <c r="O431" t="s">
        <v>181</v>
      </c>
      <c r="P431" t="s">
        <v>7059</v>
      </c>
      <c r="Q431" t="s">
        <v>7465</v>
      </c>
      <c r="R431">
        <v>1</v>
      </c>
      <c r="S431" s="11">
        <v>45840.363506944443</v>
      </c>
      <c r="T431" s="11">
        <v>45840.444178240738</v>
      </c>
      <c r="U431">
        <v>116.16666666666667</v>
      </c>
      <c r="V431">
        <v>0</v>
      </c>
      <c r="W431" s="178">
        <f>IFERROR(IF(AKORD[[#This Row],[CZAS]]=1,VLOOKUP(AKORD[[#This Row],[ZAMOWIENIA_SPEC_ID]]&amp;AKORD[[#This Row],[CZYNNOSCI_OPIS]],#REF!,5,FALSE),AKORD[[#This Row],[CZAS]]),1)</f>
        <v>27</v>
      </c>
      <c r="X431" s="178" t="str">
        <f>AKORD[[#This Row],[ZAMOWIENIA_SPEC_ID]]&amp;" "&amp;MID(AKORD[[#This Row],[NAZWA1_WG]],1,30)</f>
        <v xml:space="preserve">161747 GOYA 1                        </v>
      </c>
      <c r="Y431" s="144">
        <f>AKORD[[#This Row],[DATA]]</f>
        <v>45840</v>
      </c>
      <c r="Z431" s="178" t="str">
        <f>LEFT(AKORD[[#This Row],[KOMISJA]],10)</f>
        <v>161745/GOY</v>
      </c>
      <c r="AA431" s="178">
        <f>WEEKNUM(AKORD[[#This Row],[DZIEN]],2)</f>
        <v>27</v>
      </c>
    </row>
    <row r="432" spans="1:27">
      <c r="A432" s="178" t="str">
        <f>VLOOKUP(AKORD[[#This Row],[NAZWISKO]],IMIE[],2,FALSE)</f>
        <v>P02 WOJCIECH REMBISZEWSKI</v>
      </c>
      <c r="B432">
        <v>161748</v>
      </c>
      <c r="C432">
        <v>29</v>
      </c>
      <c r="D432">
        <v>14</v>
      </c>
      <c r="E432">
        <v>45</v>
      </c>
      <c r="F432" s="11">
        <v>45840</v>
      </c>
      <c r="G432" t="s">
        <v>2177</v>
      </c>
      <c r="H432" t="s">
        <v>7056</v>
      </c>
      <c r="I432" t="s">
        <v>7057</v>
      </c>
      <c r="J432" t="s">
        <v>7058</v>
      </c>
      <c r="K432" t="s">
        <v>7466</v>
      </c>
      <c r="L432" t="s">
        <v>7466</v>
      </c>
      <c r="M432" t="s">
        <v>7119</v>
      </c>
      <c r="N432" t="s">
        <v>7102</v>
      </c>
      <c r="O432" t="s">
        <v>181</v>
      </c>
      <c r="P432" t="s">
        <v>7059</v>
      </c>
      <c r="Q432" t="s">
        <v>7465</v>
      </c>
      <c r="R432">
        <v>1</v>
      </c>
      <c r="S432" s="11">
        <v>45840.363518518519</v>
      </c>
      <c r="T432" s="11">
        <v>45840.444201388891</v>
      </c>
      <c r="U432">
        <v>116.18333333333334</v>
      </c>
      <c r="V432">
        <v>0</v>
      </c>
      <c r="W432" s="178">
        <f>IFERROR(IF(AKORD[[#This Row],[CZAS]]=1,VLOOKUP(AKORD[[#This Row],[ZAMOWIENIA_SPEC_ID]]&amp;AKORD[[#This Row],[CZYNNOSCI_OPIS]],#REF!,5,FALSE),AKORD[[#This Row],[CZAS]]),1)</f>
        <v>45</v>
      </c>
      <c r="X432" s="178" t="str">
        <f>AKORD[[#This Row],[ZAMOWIENIA_SPEC_ID]]&amp;" "&amp;MID(AKORD[[#This Row],[NAZWA1_WG]],1,30)</f>
        <v xml:space="preserve">161748 GOYA LH]                      </v>
      </c>
      <c r="Y432" s="144">
        <f>AKORD[[#This Row],[DATA]]</f>
        <v>45840</v>
      </c>
      <c r="Z432" s="178" t="str">
        <f>LEFT(AKORD[[#This Row],[KOMISJA]],10)</f>
        <v>161745/GOY</v>
      </c>
      <c r="AA432" s="178">
        <f>WEEKNUM(AKORD[[#This Row],[DZIEN]],2)</f>
        <v>27</v>
      </c>
    </row>
    <row r="433" spans="1:27">
      <c r="A433" s="178" t="str">
        <f>VLOOKUP(AKORD[[#This Row],[NAZWISKO]],IMIE[],2,FALSE)</f>
        <v>P05 TOMASZ KIEŁKUCKI</v>
      </c>
      <c r="B433">
        <v>161787</v>
      </c>
      <c r="C433">
        <v>32</v>
      </c>
      <c r="D433">
        <v>14</v>
      </c>
      <c r="E433">
        <v>70</v>
      </c>
      <c r="F433" s="11">
        <v>45840</v>
      </c>
      <c r="G433" t="s">
        <v>2181</v>
      </c>
      <c r="H433" t="s">
        <v>7056</v>
      </c>
      <c r="I433" t="s">
        <v>7057</v>
      </c>
      <c r="J433" t="s">
        <v>7058</v>
      </c>
      <c r="K433" t="s">
        <v>7467</v>
      </c>
      <c r="L433" t="s">
        <v>7468</v>
      </c>
      <c r="M433" t="s">
        <v>7119</v>
      </c>
      <c r="N433" t="s">
        <v>7469</v>
      </c>
      <c r="O433" t="s">
        <v>181</v>
      </c>
      <c r="P433" t="s">
        <v>7059</v>
      </c>
      <c r="Q433" t="s">
        <v>7470</v>
      </c>
      <c r="R433">
        <v>1</v>
      </c>
      <c r="S433" s="11">
        <v>45840.445740740739</v>
      </c>
      <c r="T433" s="11">
        <v>45840.445787037039</v>
      </c>
      <c r="U433">
        <v>6.6666666666666666E-2</v>
      </c>
      <c r="V433">
        <v>0</v>
      </c>
      <c r="W433" s="178">
        <f>IFERROR(IF(AKORD[[#This Row],[CZAS]]=1,VLOOKUP(AKORD[[#This Row],[ZAMOWIENIA_SPEC_ID]]&amp;AKORD[[#This Row],[CZYNNOSCI_OPIS]],#REF!,5,FALSE),AKORD[[#This Row],[CZAS]]),1)</f>
        <v>70</v>
      </c>
      <c r="X433" s="178" t="str">
        <f>AKORD[[#This Row],[ZAMOWIENIA_SPEC_ID]]&amp;" "&amp;MID(AKORD[[#This Row],[NAZWA1_WG]],1,30)</f>
        <v xml:space="preserve">161787 AMALFI NW 156x203             </v>
      </c>
      <c r="Y433" s="144">
        <f>AKORD[[#This Row],[DATA]]</f>
        <v>45840</v>
      </c>
      <c r="Z433" s="178" t="str">
        <f>LEFT(AKORD[[#This Row],[KOMISJA]],10)</f>
        <v>161787/AMA</v>
      </c>
      <c r="AA433" s="178">
        <f>WEEKNUM(AKORD[[#This Row],[DZIEN]],2)</f>
        <v>27</v>
      </c>
    </row>
    <row r="434" spans="1:27">
      <c r="A434" s="178" t="str">
        <f>VLOOKUP(AKORD[[#This Row],[NAZWISKO]],IMIE[],2,FALSE)</f>
        <v>P05 TOMASZ KIEŁKUCKI</v>
      </c>
      <c r="B434">
        <v>161788</v>
      </c>
      <c r="C434">
        <v>32</v>
      </c>
      <c r="D434">
        <v>14</v>
      </c>
      <c r="E434">
        <v>39</v>
      </c>
      <c r="F434" s="11">
        <v>45840</v>
      </c>
      <c r="G434" t="s">
        <v>2181</v>
      </c>
      <c r="H434" t="s">
        <v>7056</v>
      </c>
      <c r="I434" t="s">
        <v>7057</v>
      </c>
      <c r="J434" t="s">
        <v>7058</v>
      </c>
      <c r="K434" t="s">
        <v>7471</v>
      </c>
      <c r="L434" t="s">
        <v>7472</v>
      </c>
      <c r="M434" t="s">
        <v>7119</v>
      </c>
      <c r="N434" t="s">
        <v>7469</v>
      </c>
      <c r="O434" t="s">
        <v>181</v>
      </c>
      <c r="P434" t="s">
        <v>7059</v>
      </c>
      <c r="Q434" t="s">
        <v>7470</v>
      </c>
      <c r="R434">
        <v>1</v>
      </c>
      <c r="S434" s="11">
        <v>45840.445763888885</v>
      </c>
      <c r="T434" s="11">
        <v>45840.445798611108</v>
      </c>
      <c r="U434">
        <v>0.05</v>
      </c>
      <c r="V434">
        <v>0</v>
      </c>
      <c r="W434" s="178">
        <f>IFERROR(IF(AKORD[[#This Row],[CZAS]]=1,VLOOKUP(AKORD[[#This Row],[ZAMOWIENIA_SPEC_ID]]&amp;AKORD[[#This Row],[CZYNNOSCI_OPIS]],#REF!,5,FALSE),AKORD[[#This Row],[CZAS]]),1)</f>
        <v>39</v>
      </c>
      <c r="X434" s="178" t="str">
        <f>AKORD[[#This Row],[ZAMOWIENIA_SPEC_ID]]&amp;" "&amp;MID(AKORD[[#This Row],[NAZWA1_WG]],1,30)</f>
        <v xml:space="preserve">161788 AMALFI 1,5]                   </v>
      </c>
      <c r="Y434" s="144">
        <f>AKORD[[#This Row],[DATA]]</f>
        <v>45840</v>
      </c>
      <c r="Z434" s="178" t="str">
        <f>LEFT(AKORD[[#This Row],[KOMISJA]],10)</f>
        <v>161787/AMA</v>
      </c>
      <c r="AA434" s="178">
        <f>WEEKNUM(AKORD[[#This Row],[DZIEN]],2)</f>
        <v>27</v>
      </c>
    </row>
    <row r="435" spans="1:27">
      <c r="A435" s="178" t="str">
        <f>VLOOKUP(AKORD[[#This Row],[NAZWISKO]],IMIE[],2,FALSE)</f>
        <v>P01 PIOTR MIERZWIŃSKI</v>
      </c>
      <c r="B435">
        <v>161549</v>
      </c>
      <c r="C435">
        <v>28</v>
      </c>
      <c r="D435">
        <v>14</v>
      </c>
      <c r="E435">
        <v>62</v>
      </c>
      <c r="F435" s="11">
        <v>45840</v>
      </c>
      <c r="G435" t="s">
        <v>2182</v>
      </c>
      <c r="H435" t="s">
        <v>7056</v>
      </c>
      <c r="I435" t="s">
        <v>7057</v>
      </c>
      <c r="J435" t="s">
        <v>7058</v>
      </c>
      <c r="K435" t="s">
        <v>7313</v>
      </c>
      <c r="L435" t="s">
        <v>7314</v>
      </c>
      <c r="M435" t="s">
        <v>7119</v>
      </c>
      <c r="N435" t="s">
        <v>7066</v>
      </c>
      <c r="O435" t="s">
        <v>181</v>
      </c>
      <c r="P435" t="s">
        <v>7059</v>
      </c>
      <c r="Q435" t="s">
        <v>7473</v>
      </c>
      <c r="R435">
        <v>1</v>
      </c>
      <c r="S435" s="11">
        <v>45840.459918981483</v>
      </c>
      <c r="T435" s="11">
        <v>45840.459953703707</v>
      </c>
      <c r="U435">
        <v>0.05</v>
      </c>
      <c r="V435">
        <v>0</v>
      </c>
      <c r="W435" s="178">
        <f>IFERROR(IF(AKORD[[#This Row],[CZAS]]=1,VLOOKUP(AKORD[[#This Row],[ZAMOWIENIA_SPEC_ID]]&amp;AKORD[[#This Row],[CZYNNOSCI_OPIS]],#REF!,5,FALSE),AKORD[[#This Row],[CZAS]]),1)</f>
        <v>62</v>
      </c>
      <c r="X435" s="178" t="str">
        <f>AKORD[[#This Row],[ZAMOWIENIA_SPEC_ID]]&amp;" "&amp;MID(AKORD[[#This Row],[NAZWA1_WG]],1,30)</f>
        <v xml:space="preserve">161549 MISTRAL [4]                   </v>
      </c>
      <c r="Y435" s="144">
        <f>AKORD[[#This Row],[DATA]]</f>
        <v>45840</v>
      </c>
      <c r="Z435" s="178" t="str">
        <f>LEFT(AKORD[[#This Row],[KOMISJA]],10)</f>
        <v>161549/MIS</v>
      </c>
      <c r="AA435" s="178">
        <f>WEEKNUM(AKORD[[#This Row],[DZIEN]],2)</f>
        <v>27</v>
      </c>
    </row>
    <row r="436" spans="1:27">
      <c r="A436" s="178" t="str">
        <f>VLOOKUP(AKORD[[#This Row],[NAZWISKO]],IMIE[],2,FALSE)</f>
        <v>P01 PIOTR MIERZWIŃSKI</v>
      </c>
      <c r="B436">
        <v>161550</v>
      </c>
      <c r="C436">
        <v>28</v>
      </c>
      <c r="D436">
        <v>14</v>
      </c>
      <c r="E436">
        <v>54</v>
      </c>
      <c r="F436" s="11">
        <v>45840</v>
      </c>
      <c r="G436" t="s">
        <v>2182</v>
      </c>
      <c r="H436" t="s">
        <v>7056</v>
      </c>
      <c r="I436" t="s">
        <v>7057</v>
      </c>
      <c r="J436" t="s">
        <v>7058</v>
      </c>
      <c r="K436" t="s">
        <v>7474</v>
      </c>
      <c r="L436" t="s">
        <v>7475</v>
      </c>
      <c r="M436" t="s">
        <v>7119</v>
      </c>
      <c r="N436" t="s">
        <v>7066</v>
      </c>
      <c r="O436" t="s">
        <v>181</v>
      </c>
      <c r="P436" t="s">
        <v>7059</v>
      </c>
      <c r="Q436" t="s">
        <v>7473</v>
      </c>
      <c r="R436">
        <v>1</v>
      </c>
      <c r="S436" s="11">
        <v>45840.459930555553</v>
      </c>
      <c r="T436" s="11">
        <v>45840.459965277776</v>
      </c>
      <c r="U436">
        <v>0.05</v>
      </c>
      <c r="V436">
        <v>0</v>
      </c>
      <c r="W436" s="178">
        <f>IFERROR(IF(AKORD[[#This Row],[CZAS]]=1,VLOOKUP(AKORD[[#This Row],[ZAMOWIENIA_SPEC_ID]]&amp;AKORD[[#This Row],[CZYNNOSCI_OPIS]],#REF!,5,FALSE),AKORD[[#This Row],[CZAS]]),1)</f>
        <v>54</v>
      </c>
      <c r="X436" s="178" t="str">
        <f>AKORD[[#This Row],[ZAMOWIENIA_SPEC_ID]]&amp;" "&amp;MID(AKORD[[#This Row],[NAZWA1_WG]],1,30)</f>
        <v xml:space="preserve">161550 MISTRAL [4                    </v>
      </c>
      <c r="Y436" s="144">
        <f>AKORD[[#This Row],[DATA]]</f>
        <v>45840</v>
      </c>
      <c r="Z436" s="178" t="str">
        <f>LEFT(AKORD[[#This Row],[KOMISJA]],10)</f>
        <v>161549/MIS</v>
      </c>
      <c r="AA436" s="178">
        <f>WEEKNUM(AKORD[[#This Row],[DZIEN]],2)</f>
        <v>27</v>
      </c>
    </row>
    <row r="437" spans="1:27">
      <c r="A437" s="178" t="str">
        <f>VLOOKUP(AKORD[[#This Row],[NAZWISKO]],IMIE[],2,FALSE)</f>
        <v>T01 ROBERT PERKOWSKI</v>
      </c>
      <c r="B437">
        <v>161117</v>
      </c>
      <c r="C437">
        <v>12</v>
      </c>
      <c r="D437">
        <v>3</v>
      </c>
      <c r="E437">
        <v>104</v>
      </c>
      <c r="F437" s="11">
        <v>45840</v>
      </c>
      <c r="G437" t="s">
        <v>2124</v>
      </c>
      <c r="H437" t="s">
        <v>2166</v>
      </c>
      <c r="I437" t="s">
        <v>2167</v>
      </c>
      <c r="J437" t="s">
        <v>2120</v>
      </c>
      <c r="K437" t="s">
        <v>7272</v>
      </c>
      <c r="L437" t="s">
        <v>7272</v>
      </c>
      <c r="M437" t="s">
        <v>7104</v>
      </c>
      <c r="N437" t="s">
        <v>7087</v>
      </c>
      <c r="O437" t="s">
        <v>7053</v>
      </c>
      <c r="P437" t="s">
        <v>2121</v>
      </c>
      <c r="Q437" t="s">
        <v>7476</v>
      </c>
      <c r="R437">
        <v>1</v>
      </c>
      <c r="S437" s="11">
        <v>45840.342303240737</v>
      </c>
      <c r="T437" s="11">
        <v>45840.462523148148</v>
      </c>
      <c r="U437">
        <v>173.11666666666667</v>
      </c>
      <c r="V437">
        <v>0</v>
      </c>
      <c r="W437" s="178">
        <f>IFERROR(IF(AKORD[[#This Row],[CZAS]]=1,VLOOKUP(AKORD[[#This Row],[ZAMOWIENIA_SPEC_ID]]&amp;AKORD[[#This Row],[CZYNNOSCI_OPIS]],#REF!,5,FALSE),AKORD[[#This Row],[CZAS]]),1)</f>
        <v>104</v>
      </c>
      <c r="X437" s="178" t="str">
        <f>AKORD[[#This Row],[ZAMOWIENIA_SPEC_ID]]&amp;" "&amp;MID(AKORD[[#This Row],[NAZWA1_WG]],1,30)</f>
        <v xml:space="preserve">161117 WILLOW [4z                    </v>
      </c>
      <c r="Y437" s="144">
        <f>AKORD[[#This Row],[DATA]]</f>
        <v>45840</v>
      </c>
      <c r="Z437" s="178" t="str">
        <f>LEFT(AKORD[[#This Row],[KOMISJA]],10)</f>
        <v>161117/WIL</v>
      </c>
      <c r="AA437" s="178">
        <f>WEEKNUM(AKORD[[#This Row],[DZIEN]],2)</f>
        <v>27</v>
      </c>
    </row>
    <row r="438" spans="1:27">
      <c r="A438" s="178" t="str">
        <f>VLOOKUP(AKORD[[#This Row],[NAZWISKO]],IMIE[],2,FALSE)</f>
        <v>T01 ROBERT PERKOWSKI</v>
      </c>
      <c r="B438">
        <v>161118</v>
      </c>
      <c r="C438">
        <v>12</v>
      </c>
      <c r="D438">
        <v>3</v>
      </c>
      <c r="E438">
        <v>126</v>
      </c>
      <c r="F438" s="11">
        <v>45840</v>
      </c>
      <c r="G438" t="s">
        <v>2124</v>
      </c>
      <c r="H438" t="s">
        <v>2166</v>
      </c>
      <c r="I438" t="s">
        <v>2167</v>
      </c>
      <c r="J438" t="s">
        <v>2120</v>
      </c>
      <c r="K438" t="s">
        <v>7274</v>
      </c>
      <c r="L438" t="s">
        <v>7274</v>
      </c>
      <c r="M438" t="s">
        <v>7104</v>
      </c>
      <c r="N438" t="s">
        <v>7087</v>
      </c>
      <c r="O438" t="s">
        <v>7053</v>
      </c>
      <c r="P438" t="s">
        <v>2121</v>
      </c>
      <c r="Q438" t="s">
        <v>7476</v>
      </c>
      <c r="R438">
        <v>1</v>
      </c>
      <c r="S438" s="11">
        <v>45840.342314814814</v>
      </c>
      <c r="T438" s="11">
        <v>45840.462546296294</v>
      </c>
      <c r="U438">
        <v>173.13333333333333</v>
      </c>
      <c r="V438">
        <v>0</v>
      </c>
      <c r="W438" s="178">
        <f>IFERROR(IF(AKORD[[#This Row],[CZAS]]=1,VLOOKUP(AKORD[[#This Row],[ZAMOWIENIA_SPEC_ID]]&amp;AKORD[[#This Row],[CZYNNOSCI_OPIS]],#REF!,5,FALSE),AKORD[[#This Row],[CZAS]]),1)</f>
        <v>126</v>
      </c>
      <c r="X438" s="178" t="str">
        <f>AKORD[[#This Row],[ZAMOWIENIA_SPEC_ID]]&amp;" "&amp;MID(AKORD[[#This Row],[NAZWA1_WG]],1,30)</f>
        <v xml:space="preserve">161118 WILLOW L2Hz]                  </v>
      </c>
      <c r="Y438" s="144">
        <f>AKORD[[#This Row],[DATA]]</f>
        <v>45840</v>
      </c>
      <c r="Z438" s="178" t="str">
        <f>LEFT(AKORD[[#This Row],[KOMISJA]],10)</f>
        <v>161117/WIL</v>
      </c>
      <c r="AA438" s="178">
        <f>WEEKNUM(AKORD[[#This Row],[DZIEN]],2)</f>
        <v>27</v>
      </c>
    </row>
    <row r="439" spans="1:27">
      <c r="A439" s="178" t="str">
        <f>VLOOKUP(AKORD[[#This Row],[NAZWISKO]],IMIE[],2,FALSE)</f>
        <v>T10 KAMIL PERKOWSKI</v>
      </c>
      <c r="B439">
        <v>161369</v>
      </c>
      <c r="C439">
        <v>27</v>
      </c>
      <c r="D439">
        <v>3</v>
      </c>
      <c r="E439">
        <v>55</v>
      </c>
      <c r="F439" s="11">
        <v>45840</v>
      </c>
      <c r="G439" t="s">
        <v>2252</v>
      </c>
      <c r="H439" t="s">
        <v>2166</v>
      </c>
      <c r="I439" t="s">
        <v>2167</v>
      </c>
      <c r="J439" t="s">
        <v>2120</v>
      </c>
      <c r="K439" t="s">
        <v>7282</v>
      </c>
      <c r="L439" t="s">
        <v>7282</v>
      </c>
      <c r="M439" t="s">
        <v>7104</v>
      </c>
      <c r="N439" t="s">
        <v>7071</v>
      </c>
      <c r="O439" t="s">
        <v>7053</v>
      </c>
      <c r="P439" t="s">
        <v>2121</v>
      </c>
      <c r="Q439" t="s">
        <v>7477</v>
      </c>
      <c r="R439">
        <v>1</v>
      </c>
      <c r="S439" s="11">
        <v>45840.355925925927</v>
      </c>
      <c r="T439" s="11">
        <v>45840.464513888888</v>
      </c>
      <c r="U439">
        <v>156.36666666666667</v>
      </c>
      <c r="V439">
        <v>0</v>
      </c>
      <c r="W439" s="178">
        <f>IFERROR(IF(AKORD[[#This Row],[CZAS]]=1,VLOOKUP(AKORD[[#This Row],[ZAMOWIENIA_SPEC_ID]]&amp;AKORD[[#This Row],[CZYNNOSCI_OPIS]],#REF!,5,FALSE),AKORD[[#This Row],[CZAS]]),1)</f>
        <v>55</v>
      </c>
      <c r="X439" s="178" t="str">
        <f>AKORD[[#This Row],[ZAMOWIENIA_SPEC_ID]]&amp;" "&amp;MID(AKORD[[#This Row],[NAZWA1_WG]],1,30)</f>
        <v xml:space="preserve">161369 REVERSO [L                    </v>
      </c>
      <c r="Y439" s="144">
        <f>AKORD[[#This Row],[DATA]]</f>
        <v>45840</v>
      </c>
      <c r="Z439" s="178" t="str">
        <f>LEFT(AKORD[[#This Row],[KOMISJA]],10)</f>
        <v>161369/REV</v>
      </c>
      <c r="AA439" s="178">
        <f>WEEKNUM(AKORD[[#This Row],[DZIEN]],2)</f>
        <v>27</v>
      </c>
    </row>
    <row r="440" spans="1:27">
      <c r="A440" s="178" t="str">
        <f>VLOOKUP(AKORD[[#This Row],[NAZWISKO]],IMIE[],2,FALSE)</f>
        <v>T10 KAMIL PERKOWSKI</v>
      </c>
      <c r="B440">
        <v>161370</v>
      </c>
      <c r="C440">
        <v>27</v>
      </c>
      <c r="D440">
        <v>3</v>
      </c>
      <c r="E440">
        <v>20</v>
      </c>
      <c r="F440" s="11">
        <v>45840</v>
      </c>
      <c r="G440" t="s">
        <v>2252</v>
      </c>
      <c r="H440" t="s">
        <v>2166</v>
      </c>
      <c r="I440" t="s">
        <v>2167</v>
      </c>
      <c r="J440" t="s">
        <v>2120</v>
      </c>
      <c r="K440" t="s">
        <v>7284</v>
      </c>
      <c r="L440" t="s">
        <v>7284</v>
      </c>
      <c r="M440" t="s">
        <v>7104</v>
      </c>
      <c r="N440" t="s">
        <v>7071</v>
      </c>
      <c r="O440" t="s">
        <v>7053</v>
      </c>
      <c r="P440" t="s">
        <v>2121</v>
      </c>
      <c r="Q440" t="s">
        <v>7477</v>
      </c>
      <c r="R440">
        <v>1</v>
      </c>
      <c r="S440" s="11">
        <v>45840.355949074074</v>
      </c>
      <c r="T440" s="11">
        <v>45840.464537037034</v>
      </c>
      <c r="U440">
        <v>156.36666666666667</v>
      </c>
      <c r="V440">
        <v>0</v>
      </c>
      <c r="W440" s="178">
        <f>IFERROR(IF(AKORD[[#This Row],[CZAS]]=1,VLOOKUP(AKORD[[#This Row],[ZAMOWIENIA_SPEC_ID]]&amp;AKORD[[#This Row],[CZYNNOSCI_OPIS]],#REF!,5,FALSE),AKORD[[#This Row],[CZAS]]),1)</f>
        <v>20</v>
      </c>
      <c r="X440" s="178" t="str">
        <f>AKORD[[#This Row],[ZAMOWIENIA_SPEC_ID]]&amp;" "&amp;MID(AKORD[[#This Row],[NAZWA1_WG]],1,30)</f>
        <v xml:space="preserve">161370 REVERSO Ps106x106             </v>
      </c>
      <c r="Y440" s="144">
        <f>AKORD[[#This Row],[DATA]]</f>
        <v>45840</v>
      </c>
      <c r="Z440" s="178" t="str">
        <f>LEFT(AKORD[[#This Row],[KOMISJA]],10)</f>
        <v>161369/REV</v>
      </c>
      <c r="AA440" s="178">
        <f>WEEKNUM(AKORD[[#This Row],[DZIEN]],2)</f>
        <v>27</v>
      </c>
    </row>
    <row r="441" spans="1:27">
      <c r="A441" s="178" t="str">
        <f>VLOOKUP(AKORD[[#This Row],[NAZWISKO]],IMIE[],2,FALSE)</f>
        <v>T10 KAMIL PERKOWSKI</v>
      </c>
      <c r="B441">
        <v>161371</v>
      </c>
      <c r="C441">
        <v>27</v>
      </c>
      <c r="D441">
        <v>3</v>
      </c>
      <c r="E441">
        <v>38</v>
      </c>
      <c r="F441" s="11">
        <v>45840</v>
      </c>
      <c r="G441" t="s">
        <v>2252</v>
      </c>
      <c r="H441" t="s">
        <v>2166</v>
      </c>
      <c r="I441" t="s">
        <v>2167</v>
      </c>
      <c r="J441" t="s">
        <v>2120</v>
      </c>
      <c r="K441" t="s">
        <v>7073</v>
      </c>
      <c r="L441" t="s">
        <v>7073</v>
      </c>
      <c r="M441" t="s">
        <v>7104</v>
      </c>
      <c r="N441" t="s">
        <v>7071</v>
      </c>
      <c r="O441" t="s">
        <v>7053</v>
      </c>
      <c r="P441" t="s">
        <v>2121</v>
      </c>
      <c r="Q441" t="s">
        <v>7477</v>
      </c>
      <c r="R441">
        <v>1</v>
      </c>
      <c r="S441" s="11">
        <v>45840.35597222222</v>
      </c>
      <c r="T441" s="11">
        <v>45840.464560185188</v>
      </c>
      <c r="U441">
        <v>156.36666666666667</v>
      </c>
      <c r="V441">
        <v>0</v>
      </c>
      <c r="W441" s="178">
        <f>IFERROR(IF(AKORD[[#This Row],[CZAS]]=1,VLOOKUP(AKORD[[#This Row],[ZAMOWIENIA_SPEC_ID]]&amp;AKORD[[#This Row],[CZYNNOSCI_OPIS]],#REF!,5,FALSE),AKORD[[#This Row],[CZAS]]),1)</f>
        <v>38</v>
      </c>
      <c r="X441" s="178" t="str">
        <f>AKORD[[#This Row],[ZAMOWIENIA_SPEC_ID]]&amp;" "&amp;MID(AKORD[[#This Row],[NAZWA1_WG]],1,30)</f>
        <v xml:space="preserve">161371 REVERSO 1,5                   </v>
      </c>
      <c r="Y441" s="144">
        <f>AKORD[[#This Row],[DATA]]</f>
        <v>45840</v>
      </c>
      <c r="Z441" s="178" t="str">
        <f>LEFT(AKORD[[#This Row],[KOMISJA]],10)</f>
        <v>161369/REV</v>
      </c>
      <c r="AA441" s="178">
        <f>WEEKNUM(AKORD[[#This Row],[DZIEN]],2)</f>
        <v>27</v>
      </c>
    </row>
    <row r="442" spans="1:27">
      <c r="A442" s="178" t="str">
        <f>VLOOKUP(AKORD[[#This Row],[NAZWISKO]],IMIE[],2,FALSE)</f>
        <v>T10 KAMIL PERKOWSKI</v>
      </c>
      <c r="B442">
        <v>161372</v>
      </c>
      <c r="C442">
        <v>27</v>
      </c>
      <c r="D442">
        <v>3</v>
      </c>
      <c r="E442">
        <v>45</v>
      </c>
      <c r="F442" s="11">
        <v>45840</v>
      </c>
      <c r="G442" t="s">
        <v>2252</v>
      </c>
      <c r="H442" t="s">
        <v>2166</v>
      </c>
      <c r="I442" t="s">
        <v>2167</v>
      </c>
      <c r="J442" t="s">
        <v>2120</v>
      </c>
      <c r="K442" t="s">
        <v>7072</v>
      </c>
      <c r="L442" t="s">
        <v>7072</v>
      </c>
      <c r="M442" t="s">
        <v>7104</v>
      </c>
      <c r="N442" t="s">
        <v>7071</v>
      </c>
      <c r="O442" t="s">
        <v>7053</v>
      </c>
      <c r="P442" t="s">
        <v>2121</v>
      </c>
      <c r="Q442" t="s">
        <v>7477</v>
      </c>
      <c r="R442">
        <v>1</v>
      </c>
      <c r="S442" s="11">
        <v>45840.355983796297</v>
      </c>
      <c r="T442" s="11">
        <v>45840.464583333334</v>
      </c>
      <c r="U442">
        <v>156.38333333333333</v>
      </c>
      <c r="V442">
        <v>0</v>
      </c>
      <c r="W442" s="178">
        <f>IFERROR(IF(AKORD[[#This Row],[CZAS]]=1,VLOOKUP(AKORD[[#This Row],[ZAMOWIENIA_SPEC_ID]]&amp;AKORD[[#This Row],[CZYNNOSCI_OPIS]],#REF!,5,FALSE),AKORD[[#This Row],[CZAS]]),1)</f>
        <v>45</v>
      </c>
      <c r="X442" s="178" t="str">
        <f>AKORD[[#This Row],[ZAMOWIENIA_SPEC_ID]]&amp;" "&amp;MID(AKORD[[#This Row],[NAZWA1_WG]],1,30)</f>
        <v xml:space="preserve">161372 REVERSO N106x106              </v>
      </c>
      <c r="Y442" s="144">
        <f>AKORD[[#This Row],[DATA]]</f>
        <v>45840</v>
      </c>
      <c r="Z442" s="178" t="str">
        <f>LEFT(AKORD[[#This Row],[KOMISJA]],10)</f>
        <v>161369/REV</v>
      </c>
      <c r="AA442" s="178">
        <f>WEEKNUM(AKORD[[#This Row],[DZIEN]],2)</f>
        <v>27</v>
      </c>
    </row>
    <row r="443" spans="1:27">
      <c r="A443" s="178" t="str">
        <f>VLOOKUP(AKORD[[#This Row],[NAZWISKO]],IMIE[],2,FALSE)</f>
        <v>T10 KAMIL PERKOWSKI</v>
      </c>
      <c r="B443">
        <v>161373</v>
      </c>
      <c r="C443">
        <v>27</v>
      </c>
      <c r="D443">
        <v>3</v>
      </c>
      <c r="E443">
        <v>50</v>
      </c>
      <c r="F443" s="11">
        <v>45840</v>
      </c>
      <c r="G443" t="s">
        <v>2252</v>
      </c>
      <c r="H443" t="s">
        <v>2166</v>
      </c>
      <c r="I443" t="s">
        <v>2167</v>
      </c>
      <c r="J443" t="s">
        <v>2120</v>
      </c>
      <c r="K443" t="s">
        <v>7285</v>
      </c>
      <c r="L443" t="s">
        <v>7285</v>
      </c>
      <c r="M443" t="s">
        <v>7104</v>
      </c>
      <c r="N443" t="s">
        <v>7071</v>
      </c>
      <c r="O443" t="s">
        <v>7053</v>
      </c>
      <c r="P443" t="s">
        <v>2121</v>
      </c>
      <c r="Q443" t="s">
        <v>7477</v>
      </c>
      <c r="R443">
        <v>1</v>
      </c>
      <c r="S443" s="11">
        <v>45840.356909722221</v>
      </c>
      <c r="T443" s="11">
        <v>45840.464641203704</v>
      </c>
      <c r="U443">
        <v>155.13333333333333</v>
      </c>
      <c r="V443">
        <v>0</v>
      </c>
      <c r="W443" s="178">
        <f>IFERROR(IF(AKORD[[#This Row],[CZAS]]=1,VLOOKUP(AKORD[[#This Row],[ZAMOWIENIA_SPEC_ID]]&amp;AKORD[[#This Row],[CZYNNOSCI_OPIS]],#REF!,5,FALSE),AKORD[[#This Row],[CZAS]]),1)</f>
        <v>50</v>
      </c>
      <c r="X443" s="178" t="str">
        <f>AKORD[[#This Row],[ZAMOWIENIA_SPEC_ID]]&amp;" "&amp;MID(AKORD[[#This Row],[NAZWA1_WG]],1,30)</f>
        <v xml:space="preserve">161373 REVERSO 1,5T                  </v>
      </c>
      <c r="Y443" s="144">
        <f>AKORD[[#This Row],[DATA]]</f>
        <v>45840</v>
      </c>
      <c r="Z443" s="178" t="str">
        <f>LEFT(AKORD[[#This Row],[KOMISJA]],10)</f>
        <v>161369/REV</v>
      </c>
      <c r="AA443" s="178">
        <f>WEEKNUM(AKORD[[#This Row],[DZIEN]],2)</f>
        <v>27</v>
      </c>
    </row>
    <row r="444" spans="1:27">
      <c r="A444" s="178" t="str">
        <f>VLOOKUP(AKORD[[#This Row],[NAZWISKO]],IMIE[],2,FALSE)</f>
        <v>T10 KAMIL PERKOWSKI</v>
      </c>
      <c r="B444">
        <v>161374</v>
      </c>
      <c r="C444">
        <v>27</v>
      </c>
      <c r="D444">
        <v>3</v>
      </c>
      <c r="E444">
        <v>19</v>
      </c>
      <c r="F444" s="11">
        <v>45840</v>
      </c>
      <c r="G444" t="s">
        <v>2252</v>
      </c>
      <c r="H444" t="s">
        <v>2166</v>
      </c>
      <c r="I444" t="s">
        <v>2167</v>
      </c>
      <c r="J444" t="s">
        <v>2120</v>
      </c>
      <c r="K444" t="s">
        <v>7286</v>
      </c>
      <c r="L444" t="s">
        <v>7286</v>
      </c>
      <c r="M444" t="s">
        <v>7104</v>
      </c>
      <c r="N444" t="s">
        <v>7071</v>
      </c>
      <c r="O444" t="s">
        <v>7053</v>
      </c>
      <c r="P444" t="s">
        <v>2121</v>
      </c>
      <c r="Q444" t="s">
        <v>7477</v>
      </c>
      <c r="R444">
        <v>1</v>
      </c>
      <c r="S444" s="11">
        <v>45840.356921296298</v>
      </c>
      <c r="T444" s="11">
        <v>45840.46466435185</v>
      </c>
      <c r="U444">
        <v>155.15</v>
      </c>
      <c r="V444">
        <v>0</v>
      </c>
      <c r="W444" s="178">
        <f>IFERROR(IF(AKORD[[#This Row],[CZAS]]=1,VLOOKUP(AKORD[[#This Row],[ZAMOWIENIA_SPEC_ID]]&amp;AKORD[[#This Row],[CZYNNOSCI_OPIS]],#REF!,5,FALSE),AKORD[[#This Row],[CZAS]]),1)</f>
        <v>19</v>
      </c>
      <c r="X444" s="178" t="str">
        <f>AKORD[[#This Row],[ZAMOWIENIA_SPEC_ID]]&amp;" "&amp;MID(AKORD[[#This Row],[NAZWA1_WG]],1,30)</f>
        <v xml:space="preserve">161374 REVERSO Ps82x102              </v>
      </c>
      <c r="Y444" s="144">
        <f>AKORD[[#This Row],[DATA]]</f>
        <v>45840</v>
      </c>
      <c r="Z444" s="178" t="str">
        <f>LEFT(AKORD[[#This Row],[KOMISJA]],10)</f>
        <v>161369/REV</v>
      </c>
      <c r="AA444" s="178">
        <f>WEEKNUM(AKORD[[#This Row],[DZIEN]],2)</f>
        <v>27</v>
      </c>
    </row>
    <row r="445" spans="1:27">
      <c r="A445" s="178" t="str">
        <f>VLOOKUP(AKORD[[#This Row],[NAZWISKO]],IMIE[],2,FALSE)</f>
        <v>T10 KAMIL PERKOWSKI</v>
      </c>
      <c r="B445">
        <v>161375</v>
      </c>
      <c r="C445">
        <v>27</v>
      </c>
      <c r="D445">
        <v>3</v>
      </c>
      <c r="E445">
        <v>1</v>
      </c>
      <c r="F445" s="11">
        <v>45840</v>
      </c>
      <c r="G445" t="s">
        <v>2252</v>
      </c>
      <c r="H445" t="s">
        <v>2166</v>
      </c>
      <c r="I445" t="s">
        <v>2167</v>
      </c>
      <c r="J445" t="s">
        <v>2120</v>
      </c>
      <c r="K445" t="s">
        <v>7287</v>
      </c>
      <c r="L445" t="s">
        <v>7287</v>
      </c>
      <c r="M445" t="s">
        <v>7104</v>
      </c>
      <c r="N445" t="s">
        <v>7071</v>
      </c>
      <c r="O445" t="s">
        <v>7053</v>
      </c>
      <c r="P445" t="s">
        <v>2121</v>
      </c>
      <c r="Q445" t="s">
        <v>7477</v>
      </c>
      <c r="R445">
        <v>3</v>
      </c>
      <c r="S445" s="11">
        <v>45840.356944444444</v>
      </c>
      <c r="T445" s="11">
        <v>45840.464687500003</v>
      </c>
      <c r="U445">
        <v>155.15</v>
      </c>
      <c r="V445">
        <v>0</v>
      </c>
      <c r="W445" s="178">
        <f>IFERROR(IF(AKORD[[#This Row],[CZAS]]=1,VLOOKUP(AKORD[[#This Row],[ZAMOWIENIA_SPEC_ID]]&amp;AKORD[[#This Row],[CZYNNOSCI_OPIS]],#REF!,5,FALSE),AKORD[[#This Row],[CZAS]]),1)</f>
        <v>1</v>
      </c>
      <c r="X445" s="178" t="str">
        <f>AKORD[[#This Row],[ZAMOWIENIA_SPEC_ID]]&amp;" "&amp;MID(AKORD[[#This Row],[NAZWA1_WG]],1,30)</f>
        <v xml:space="preserve">161375 REVERSO PD 560 III 58x58      </v>
      </c>
      <c r="Y445" s="144">
        <f>AKORD[[#This Row],[DATA]]</f>
        <v>45840</v>
      </c>
      <c r="Z445" s="178" t="str">
        <f>LEFT(AKORD[[#This Row],[KOMISJA]],10)</f>
        <v>161369/REV</v>
      </c>
      <c r="AA445" s="178">
        <f>WEEKNUM(AKORD[[#This Row],[DZIEN]],2)</f>
        <v>27</v>
      </c>
    </row>
    <row r="446" spans="1:27">
      <c r="A446" s="178" t="str">
        <f>VLOOKUP(AKORD[[#This Row],[NAZWISKO]],IMIE[],2,FALSE)</f>
        <v>P04 ALEKSANDER</v>
      </c>
      <c r="B446">
        <v>161608</v>
      </c>
      <c r="C446">
        <v>31</v>
      </c>
      <c r="D446">
        <v>14</v>
      </c>
      <c r="E446">
        <v>33</v>
      </c>
      <c r="F446" s="11">
        <v>45840</v>
      </c>
      <c r="G446" t="s">
        <v>2179</v>
      </c>
      <c r="H446" t="s">
        <v>7056</v>
      </c>
      <c r="I446" t="s">
        <v>7057</v>
      </c>
      <c r="J446" t="s">
        <v>7058</v>
      </c>
      <c r="K446" t="s">
        <v>657</v>
      </c>
      <c r="L446" t="s">
        <v>657</v>
      </c>
      <c r="M446" t="s">
        <v>7119</v>
      </c>
      <c r="N446" t="s">
        <v>230</v>
      </c>
      <c r="O446" t="s">
        <v>181</v>
      </c>
      <c r="P446" t="s">
        <v>7059</v>
      </c>
      <c r="Q446" t="s">
        <v>7478</v>
      </c>
      <c r="R446">
        <v>1</v>
      </c>
      <c r="S446" s="11">
        <v>45840.401666666665</v>
      </c>
      <c r="T446" s="11">
        <v>45840.465532407405</v>
      </c>
      <c r="U446">
        <v>91.966666666666654</v>
      </c>
      <c r="V446">
        <v>0</v>
      </c>
      <c r="W446" s="178">
        <f>IFERROR(IF(AKORD[[#This Row],[CZAS]]=1,VLOOKUP(AKORD[[#This Row],[ZAMOWIENIA_SPEC_ID]]&amp;AKORD[[#This Row],[CZYNNOSCI_OPIS]],#REF!,5,FALSE),AKORD[[#This Row],[CZAS]]),1)</f>
        <v>33</v>
      </c>
      <c r="X446" s="178" t="str">
        <f>AKORD[[#This Row],[ZAMOWIENIA_SPEC_ID]]&amp;" "&amp;MID(AKORD[[#This Row],[NAZWA1_WG]],1,30)</f>
        <v xml:space="preserve">161608 AVANT [2,5                    </v>
      </c>
      <c r="Y446" s="144">
        <f>AKORD[[#This Row],[DATA]]</f>
        <v>45840</v>
      </c>
      <c r="Z446" s="178" t="str">
        <f>LEFT(AKORD[[#This Row],[KOMISJA]],10)</f>
        <v>161608/AVA</v>
      </c>
      <c r="AA446" s="178">
        <f>WEEKNUM(AKORD[[#This Row],[DZIEN]],2)</f>
        <v>27</v>
      </c>
    </row>
    <row r="447" spans="1:27">
      <c r="A447" s="178" t="str">
        <f>VLOOKUP(AKORD[[#This Row],[NAZWISKO]],IMIE[],2,FALSE)</f>
        <v>P04 ALEKSANDER</v>
      </c>
      <c r="B447">
        <v>161609</v>
      </c>
      <c r="C447">
        <v>31</v>
      </c>
      <c r="D447">
        <v>14</v>
      </c>
      <c r="E447">
        <v>40</v>
      </c>
      <c r="F447" s="11">
        <v>45840</v>
      </c>
      <c r="G447" t="s">
        <v>2179</v>
      </c>
      <c r="H447" t="s">
        <v>7056</v>
      </c>
      <c r="I447" t="s">
        <v>7057</v>
      </c>
      <c r="J447" t="s">
        <v>7058</v>
      </c>
      <c r="K447" t="s">
        <v>628</v>
      </c>
      <c r="L447" t="s">
        <v>628</v>
      </c>
      <c r="M447" t="s">
        <v>7119</v>
      </c>
      <c r="N447" t="s">
        <v>230</v>
      </c>
      <c r="O447" t="s">
        <v>181</v>
      </c>
      <c r="P447" t="s">
        <v>7059</v>
      </c>
      <c r="Q447" t="s">
        <v>7478</v>
      </c>
      <c r="R447">
        <v>1</v>
      </c>
      <c r="S447" s="11">
        <v>45840.401678240742</v>
      </c>
      <c r="T447" s="11">
        <v>45840.465555555558</v>
      </c>
      <c r="U447">
        <v>91.983333333333334</v>
      </c>
      <c r="V447">
        <v>0</v>
      </c>
      <c r="W447" s="178">
        <f>IFERROR(IF(AKORD[[#This Row],[CZAS]]=1,VLOOKUP(AKORD[[#This Row],[ZAMOWIENIA_SPEC_ID]]&amp;AKORD[[#This Row],[CZYNNOSCI_OPIS]],#REF!,5,FALSE),AKORD[[#This Row],[CZAS]]),1)</f>
        <v>40</v>
      </c>
      <c r="X447" s="178" t="str">
        <f>AKORD[[#This Row],[ZAMOWIENIA_SPEC_ID]]&amp;" "&amp;MID(AKORD[[#This Row],[NAZWA1_WG]],1,30)</f>
        <v xml:space="preserve">161609 AVANT L]                      </v>
      </c>
      <c r="Y447" s="144">
        <f>AKORD[[#This Row],[DATA]]</f>
        <v>45840</v>
      </c>
      <c r="Z447" s="178" t="str">
        <f>LEFT(AKORD[[#This Row],[KOMISJA]],10)</f>
        <v>161608/AVA</v>
      </c>
      <c r="AA447" s="178">
        <f>WEEKNUM(AKORD[[#This Row],[DZIEN]],2)</f>
        <v>27</v>
      </c>
    </row>
    <row r="448" spans="1:27">
      <c r="A448" s="178" t="str">
        <f>VLOOKUP(AKORD[[#This Row],[NAZWISKO]],IMIE[],2,FALSE)</f>
        <v>P06 VALERY</v>
      </c>
      <c r="B448">
        <v>160286</v>
      </c>
      <c r="C448">
        <v>33</v>
      </c>
      <c r="D448">
        <v>14</v>
      </c>
      <c r="E448">
        <v>35</v>
      </c>
      <c r="F448" s="11">
        <v>45838</v>
      </c>
      <c r="G448" t="s">
        <v>2180</v>
      </c>
      <c r="H448" t="s">
        <v>7056</v>
      </c>
      <c r="I448" t="s">
        <v>7057</v>
      </c>
      <c r="J448" t="s">
        <v>7058</v>
      </c>
      <c r="K448" t="s">
        <v>309</v>
      </c>
      <c r="L448" t="s">
        <v>309</v>
      </c>
      <c r="M448" t="s">
        <v>7428</v>
      </c>
      <c r="N448" t="s">
        <v>278</v>
      </c>
      <c r="O448" t="s">
        <v>181</v>
      </c>
      <c r="P448" t="s">
        <v>7059</v>
      </c>
      <c r="Q448" t="s">
        <v>7479</v>
      </c>
      <c r="R448">
        <v>1</v>
      </c>
      <c r="S448" s="11">
        <v>45811.309548611112</v>
      </c>
      <c r="T448" s="11">
        <v>45811.309560185182</v>
      </c>
      <c r="U448">
        <v>1.6666666666666666E-2</v>
      </c>
      <c r="V448">
        <v>0</v>
      </c>
      <c r="W448" s="178">
        <f>IFERROR(IF(AKORD[[#This Row],[CZAS]]=1,VLOOKUP(AKORD[[#This Row],[ZAMOWIENIA_SPEC_ID]]&amp;AKORD[[#This Row],[CZYNNOSCI_OPIS]],#REF!,5,FALSE),AKORD[[#This Row],[CZAS]]),1)</f>
        <v>35</v>
      </c>
      <c r="X448" s="178" t="str">
        <f>AKORD[[#This Row],[ZAMOWIENIA_SPEC_ID]]&amp;" "&amp;MID(AKORD[[#This Row],[NAZWA1_WG]],1,30)</f>
        <v xml:space="preserve">160286 SAMOA N                       </v>
      </c>
      <c r="Y448" s="144">
        <f>AKORD[[#This Row],[DATA]]</f>
        <v>45838</v>
      </c>
      <c r="Z448" s="178" t="str">
        <f>LEFT(AKORD[[#This Row],[KOMISJA]],10)</f>
        <v>160286/SAM</v>
      </c>
      <c r="AA448" s="178">
        <f>WEEKNUM(AKORD[[#This Row],[DZIEN]],2)</f>
        <v>27</v>
      </c>
    </row>
    <row r="449" spans="1:27">
      <c r="A449" s="178" t="str">
        <f>VLOOKUP(AKORD[[#This Row],[NAZWISKO]],IMIE[],2,FALSE)</f>
        <v>P06 VALERY</v>
      </c>
      <c r="B449">
        <v>160287</v>
      </c>
      <c r="C449">
        <v>33</v>
      </c>
      <c r="D449">
        <v>14</v>
      </c>
      <c r="E449">
        <v>35</v>
      </c>
      <c r="F449" s="11">
        <v>45838</v>
      </c>
      <c r="G449" t="s">
        <v>2180</v>
      </c>
      <c r="H449" t="s">
        <v>7056</v>
      </c>
      <c r="I449" t="s">
        <v>7057</v>
      </c>
      <c r="J449" t="s">
        <v>7058</v>
      </c>
      <c r="K449" t="s">
        <v>309</v>
      </c>
      <c r="L449" t="s">
        <v>309</v>
      </c>
      <c r="M449" t="s">
        <v>7428</v>
      </c>
      <c r="N449" t="s">
        <v>278</v>
      </c>
      <c r="O449" t="s">
        <v>181</v>
      </c>
      <c r="P449" t="s">
        <v>7059</v>
      </c>
      <c r="Q449" t="s">
        <v>7479</v>
      </c>
      <c r="R449">
        <v>1</v>
      </c>
      <c r="S449" s="11">
        <v>45811.309571759259</v>
      </c>
      <c r="T449" s="11">
        <v>45811.309583333335</v>
      </c>
      <c r="U449">
        <v>1.6666666666666666E-2</v>
      </c>
      <c r="V449">
        <v>0</v>
      </c>
      <c r="W449" s="178">
        <f>IFERROR(IF(AKORD[[#This Row],[CZAS]]=1,VLOOKUP(AKORD[[#This Row],[ZAMOWIENIA_SPEC_ID]]&amp;AKORD[[#This Row],[CZYNNOSCI_OPIS]],#REF!,5,FALSE),AKORD[[#This Row],[CZAS]]),1)</f>
        <v>35</v>
      </c>
      <c r="X449" s="178" t="str">
        <f>AKORD[[#This Row],[ZAMOWIENIA_SPEC_ID]]&amp;" "&amp;MID(AKORD[[#This Row],[NAZWA1_WG]],1,30)</f>
        <v xml:space="preserve">160287 SAMOA N                       </v>
      </c>
      <c r="Y449" s="144">
        <f>AKORD[[#This Row],[DATA]]</f>
        <v>45838</v>
      </c>
      <c r="Z449" s="178" t="str">
        <f>LEFT(AKORD[[#This Row],[KOMISJA]],10)</f>
        <v>160286/SAM</v>
      </c>
      <c r="AA449" s="178">
        <f>WEEKNUM(AKORD[[#This Row],[DZIEN]],2)</f>
        <v>27</v>
      </c>
    </row>
    <row r="450" spans="1:27">
      <c r="A450" s="178" t="str">
        <f>VLOOKUP(AKORD[[#This Row],[NAZWISKO]],IMIE[],2,FALSE)</f>
        <v>P06 VALERY</v>
      </c>
      <c r="B450">
        <v>160288</v>
      </c>
      <c r="C450">
        <v>33</v>
      </c>
      <c r="D450">
        <v>14</v>
      </c>
      <c r="E450">
        <v>35</v>
      </c>
      <c r="F450" s="11">
        <v>45838</v>
      </c>
      <c r="G450" t="s">
        <v>2180</v>
      </c>
      <c r="H450" t="s">
        <v>7056</v>
      </c>
      <c r="I450" t="s">
        <v>7057</v>
      </c>
      <c r="J450" t="s">
        <v>7058</v>
      </c>
      <c r="K450" t="s">
        <v>309</v>
      </c>
      <c r="L450" t="s">
        <v>309</v>
      </c>
      <c r="M450" t="s">
        <v>7428</v>
      </c>
      <c r="N450" t="s">
        <v>278</v>
      </c>
      <c r="O450" t="s">
        <v>181</v>
      </c>
      <c r="P450" t="s">
        <v>7059</v>
      </c>
      <c r="Q450" t="s">
        <v>7479</v>
      </c>
      <c r="R450">
        <v>1</v>
      </c>
      <c r="S450" s="11">
        <v>45811.309594907405</v>
      </c>
      <c r="T450" s="11">
        <v>45811.309618055559</v>
      </c>
      <c r="U450">
        <v>3.3333333333333333E-2</v>
      </c>
      <c r="V450">
        <v>0</v>
      </c>
      <c r="W450" s="178">
        <f>IFERROR(IF(AKORD[[#This Row],[CZAS]]=1,VLOOKUP(AKORD[[#This Row],[ZAMOWIENIA_SPEC_ID]]&amp;AKORD[[#This Row],[CZYNNOSCI_OPIS]],#REF!,5,FALSE),AKORD[[#This Row],[CZAS]]),1)</f>
        <v>35</v>
      </c>
      <c r="X450" s="178" t="str">
        <f>AKORD[[#This Row],[ZAMOWIENIA_SPEC_ID]]&amp;" "&amp;MID(AKORD[[#This Row],[NAZWA1_WG]],1,30)</f>
        <v xml:space="preserve">160288 SAMOA N                       </v>
      </c>
      <c r="Y450" s="144">
        <f>AKORD[[#This Row],[DATA]]</f>
        <v>45838</v>
      </c>
      <c r="Z450" s="178" t="str">
        <f>LEFT(AKORD[[#This Row],[KOMISJA]],10)</f>
        <v>160286/SAM</v>
      </c>
      <c r="AA450" s="178">
        <f>WEEKNUM(AKORD[[#This Row],[DZIEN]],2)</f>
        <v>27</v>
      </c>
    </row>
    <row r="451" spans="1:27">
      <c r="A451" s="178" t="str">
        <f>VLOOKUP(AKORD[[#This Row],[NAZWISKO]],IMIE[],2,FALSE)</f>
        <v>P06 VALERY</v>
      </c>
      <c r="B451">
        <v>161630</v>
      </c>
      <c r="C451">
        <v>33</v>
      </c>
      <c r="D451">
        <v>14</v>
      </c>
      <c r="E451">
        <v>46</v>
      </c>
      <c r="F451" s="11">
        <v>45840</v>
      </c>
      <c r="G451" t="s">
        <v>2180</v>
      </c>
      <c r="H451" t="s">
        <v>7056</v>
      </c>
      <c r="I451" t="s">
        <v>7057</v>
      </c>
      <c r="J451" t="s">
        <v>7058</v>
      </c>
      <c r="K451" t="s">
        <v>7480</v>
      </c>
      <c r="L451" t="s">
        <v>7481</v>
      </c>
      <c r="M451" t="s">
        <v>7119</v>
      </c>
      <c r="N451" t="s">
        <v>207</v>
      </c>
      <c r="O451" t="s">
        <v>181</v>
      </c>
      <c r="P451" t="s">
        <v>7059</v>
      </c>
      <c r="Q451" t="s">
        <v>7482</v>
      </c>
      <c r="R451">
        <v>1</v>
      </c>
      <c r="S451" s="11">
        <v>45840.430196759262</v>
      </c>
      <c r="T451" s="11">
        <v>45840.479513888888</v>
      </c>
      <c r="U451">
        <v>71.016666666666666</v>
      </c>
      <c r="V451">
        <v>0</v>
      </c>
      <c r="W451" s="178">
        <f>IFERROR(IF(AKORD[[#This Row],[CZAS]]=1,VLOOKUP(AKORD[[#This Row],[ZAMOWIENIA_SPEC_ID]]&amp;AKORD[[#This Row],[CZYNNOSCI_OPIS]],#REF!,5,FALSE),AKORD[[#This Row],[CZAS]]),1)</f>
        <v>46</v>
      </c>
      <c r="X451" s="178" t="str">
        <f>AKORD[[#This Row],[ZAMOWIENIA_SPEC_ID]]&amp;" "&amp;MID(AKORD[[#This Row],[NAZWA1_WG]],1,30)</f>
        <v xml:space="preserve">161630 ELIXIR [2,5N                  </v>
      </c>
      <c r="Y451" s="144">
        <f>AKORD[[#This Row],[DATA]]</f>
        <v>45840</v>
      </c>
      <c r="Z451" s="178" t="str">
        <f>LEFT(AKORD[[#This Row],[KOMISJA]],10)</f>
        <v>161630/ELI</v>
      </c>
      <c r="AA451" s="178">
        <f>WEEKNUM(AKORD[[#This Row],[DZIEN]],2)</f>
        <v>27</v>
      </c>
    </row>
    <row r="452" spans="1:27">
      <c r="A452" s="178" t="str">
        <f>VLOOKUP(AKORD[[#This Row],[NAZWISKO]],IMIE[],2,FALSE)</f>
        <v>P06 VALERY</v>
      </c>
      <c r="B452">
        <v>161631</v>
      </c>
      <c r="C452">
        <v>33</v>
      </c>
      <c r="D452">
        <v>14</v>
      </c>
      <c r="E452">
        <v>38</v>
      </c>
      <c r="F452" s="11">
        <v>45840</v>
      </c>
      <c r="G452" t="s">
        <v>2180</v>
      </c>
      <c r="H452" t="s">
        <v>7056</v>
      </c>
      <c r="I452" t="s">
        <v>7057</v>
      </c>
      <c r="J452" t="s">
        <v>7058</v>
      </c>
      <c r="K452" t="s">
        <v>255</v>
      </c>
      <c r="L452" t="s">
        <v>257</v>
      </c>
      <c r="M452" t="s">
        <v>7119</v>
      </c>
      <c r="N452" t="s">
        <v>207</v>
      </c>
      <c r="O452" t="s">
        <v>181</v>
      </c>
      <c r="P452" t="s">
        <v>7059</v>
      </c>
      <c r="Q452" t="s">
        <v>7482</v>
      </c>
      <c r="R452">
        <v>1</v>
      </c>
      <c r="S452" s="11">
        <v>45840.430208333331</v>
      </c>
      <c r="T452" s="11">
        <v>45840.479537037034</v>
      </c>
      <c r="U452">
        <v>71.033333333333331</v>
      </c>
      <c r="V452">
        <v>0</v>
      </c>
      <c r="W452" s="178">
        <f>IFERROR(IF(AKORD[[#This Row],[CZAS]]=1,VLOOKUP(AKORD[[#This Row],[ZAMOWIENIA_SPEC_ID]]&amp;AKORD[[#This Row],[CZYNNOSCI_OPIS]],#REF!,5,FALSE),AKORD[[#This Row],[CZAS]]),1)</f>
        <v>38</v>
      </c>
      <c r="X452" s="178" t="str">
        <f>AKORD[[#This Row],[ZAMOWIENIA_SPEC_ID]]&amp;" "&amp;MID(AKORD[[#This Row],[NAZWA1_WG]],1,30)</f>
        <v xml:space="preserve">161631 ELIXIR 3,5                    </v>
      </c>
      <c r="Y452" s="144">
        <f>AKORD[[#This Row],[DATA]]</f>
        <v>45840</v>
      </c>
      <c r="Z452" s="178" t="str">
        <f>LEFT(AKORD[[#This Row],[KOMISJA]],10)</f>
        <v>161630/ELI</v>
      </c>
      <c r="AA452" s="178">
        <f>WEEKNUM(AKORD[[#This Row],[DZIEN]],2)</f>
        <v>27</v>
      </c>
    </row>
    <row r="453" spans="1:27">
      <c r="A453" s="178" t="str">
        <f>VLOOKUP(AKORD[[#This Row],[NAZWISKO]],IMIE[],2,FALSE)</f>
        <v>P05 TOMASZ KIEŁKUCKI</v>
      </c>
      <c r="B453">
        <v>161783</v>
      </c>
      <c r="C453">
        <v>32</v>
      </c>
      <c r="D453">
        <v>14</v>
      </c>
      <c r="E453">
        <v>65</v>
      </c>
      <c r="F453" s="11">
        <v>45840</v>
      </c>
      <c r="G453" t="s">
        <v>2181</v>
      </c>
      <c r="H453" t="s">
        <v>7056</v>
      </c>
      <c r="I453" t="s">
        <v>7057</v>
      </c>
      <c r="J453" t="s">
        <v>7058</v>
      </c>
      <c r="K453" t="s">
        <v>7483</v>
      </c>
      <c r="L453" t="s">
        <v>7484</v>
      </c>
      <c r="M453" t="s">
        <v>7119</v>
      </c>
      <c r="N453" t="s">
        <v>7469</v>
      </c>
      <c r="O453" t="s">
        <v>181</v>
      </c>
      <c r="P453" t="s">
        <v>7059</v>
      </c>
      <c r="Q453" t="s">
        <v>7485</v>
      </c>
      <c r="R453">
        <v>1</v>
      </c>
      <c r="S453" s="11">
        <v>45840.450509259259</v>
      </c>
      <c r="T453" s="11">
        <v>45840.479814814818</v>
      </c>
      <c r="U453">
        <v>42.2</v>
      </c>
      <c r="V453">
        <v>0</v>
      </c>
      <c r="W453" s="178">
        <f>IFERROR(IF(AKORD[[#This Row],[CZAS]]=1,VLOOKUP(AKORD[[#This Row],[ZAMOWIENIA_SPEC_ID]]&amp;AKORD[[#This Row],[CZYNNOSCI_OPIS]],#REF!,5,FALSE),AKORD[[#This Row],[CZAS]]),1)</f>
        <v>65</v>
      </c>
      <c r="X453" s="178" t="str">
        <f>AKORD[[#This Row],[ZAMOWIENIA_SPEC_ID]]&amp;" "&amp;MID(AKORD[[#This Row],[NAZWA1_WG]],1,30)</f>
        <v xml:space="preserve">161783 AMALFI [2,5]                  </v>
      </c>
      <c r="Y453" s="144">
        <f>AKORD[[#This Row],[DATA]]</f>
        <v>45840</v>
      </c>
      <c r="Z453" s="178" t="str">
        <f>LEFT(AKORD[[#This Row],[KOMISJA]],10)</f>
        <v>161783/AMA</v>
      </c>
      <c r="AA453" s="178">
        <f>WEEKNUM(AKORD[[#This Row],[DZIEN]],2)</f>
        <v>27</v>
      </c>
    </row>
    <row r="454" spans="1:27">
      <c r="A454" s="178" t="str">
        <f>VLOOKUP(AKORD[[#This Row],[NAZWISKO]],IMIE[],2,FALSE)</f>
        <v>T06 TOMASZ BAŁDYGA</v>
      </c>
      <c r="B454">
        <v>160981</v>
      </c>
      <c r="C454">
        <v>21</v>
      </c>
      <c r="D454">
        <v>3</v>
      </c>
      <c r="E454">
        <v>19</v>
      </c>
      <c r="F454" s="11">
        <v>45840</v>
      </c>
      <c r="G454" t="s">
        <v>2123</v>
      </c>
      <c r="H454" t="s">
        <v>2166</v>
      </c>
      <c r="I454" t="s">
        <v>2167</v>
      </c>
      <c r="J454" t="s">
        <v>2120</v>
      </c>
      <c r="K454" t="s">
        <v>7461</v>
      </c>
      <c r="L454" t="s">
        <v>7462</v>
      </c>
      <c r="M454" t="s">
        <v>7104</v>
      </c>
      <c r="N454" t="s">
        <v>7333</v>
      </c>
      <c r="O454" t="s">
        <v>7053</v>
      </c>
      <c r="P454" t="s">
        <v>2121</v>
      </c>
      <c r="Q454" t="s">
        <v>7486</v>
      </c>
      <c r="R454">
        <v>1</v>
      </c>
      <c r="S454" s="11">
        <v>45840.428402777776</v>
      </c>
      <c r="T454" s="11">
        <v>45840.485046296293</v>
      </c>
      <c r="U454">
        <v>81.566666666666663</v>
      </c>
      <c r="V454">
        <v>0</v>
      </c>
      <c r="W454" s="178">
        <f>IFERROR(IF(AKORD[[#This Row],[CZAS]]=1,VLOOKUP(AKORD[[#This Row],[ZAMOWIENIA_SPEC_ID]]&amp;AKORD[[#This Row],[CZYNNOSCI_OPIS]],#REF!,5,FALSE),AKORD[[#This Row],[CZAS]]),1)</f>
        <v>19</v>
      </c>
      <c r="X454" s="178" t="str">
        <f>AKORD[[#This Row],[ZAMOWIENIA_SPEC_ID]]&amp;" "&amp;MID(AKORD[[#This Row],[NAZWA1_WG]],1,30)</f>
        <v xml:space="preserve">160981 DIVA A P95x95                 </v>
      </c>
      <c r="Y454" s="144">
        <f>AKORD[[#This Row],[DATA]]</f>
        <v>45840</v>
      </c>
      <c r="Z454" s="178" t="str">
        <f>LEFT(AKORD[[#This Row],[KOMISJA]],10)</f>
        <v>160980/DIV</v>
      </c>
      <c r="AA454" s="178">
        <f>WEEKNUM(AKORD[[#This Row],[DZIEN]],2)</f>
        <v>27</v>
      </c>
    </row>
    <row r="455" spans="1:27">
      <c r="A455" s="178" t="str">
        <f>VLOOKUP(AKORD[[#This Row],[NAZWISKO]],IMIE[],2,FALSE)</f>
        <v>T06 TOMASZ BAŁDYGA</v>
      </c>
      <c r="B455">
        <v>160980</v>
      </c>
      <c r="C455">
        <v>21</v>
      </c>
      <c r="D455">
        <v>3</v>
      </c>
      <c r="E455">
        <v>79</v>
      </c>
      <c r="F455" s="11">
        <v>45840</v>
      </c>
      <c r="G455" t="s">
        <v>2123</v>
      </c>
      <c r="H455" t="s">
        <v>2166</v>
      </c>
      <c r="I455" t="s">
        <v>2167</v>
      </c>
      <c r="J455" t="s">
        <v>2120</v>
      </c>
      <c r="K455" t="s">
        <v>7458</v>
      </c>
      <c r="L455" t="s">
        <v>7459</v>
      </c>
      <c r="M455" t="s">
        <v>7104</v>
      </c>
      <c r="N455" t="s">
        <v>7333</v>
      </c>
      <c r="O455" t="s">
        <v>7053</v>
      </c>
      <c r="P455" t="s">
        <v>2121</v>
      </c>
      <c r="Q455" t="s">
        <v>7486</v>
      </c>
      <c r="R455">
        <v>1</v>
      </c>
      <c r="S455" s="11">
        <v>45840.428437499999</v>
      </c>
      <c r="T455" s="11">
        <v>45840.48505787037</v>
      </c>
      <c r="U455">
        <v>81.533333333333331</v>
      </c>
      <c r="V455">
        <v>0</v>
      </c>
      <c r="W455" s="178">
        <f>IFERROR(IF(AKORD[[#This Row],[CZAS]]=1,VLOOKUP(AKORD[[#This Row],[ZAMOWIENIA_SPEC_ID]]&amp;AKORD[[#This Row],[CZYNNOSCI_OPIS]],#REF!,5,FALSE),AKORD[[#This Row],[CZAS]]),1)</f>
        <v>79</v>
      </c>
      <c r="X455" s="178" t="str">
        <f>AKORD[[#This Row],[ZAMOWIENIA_SPEC_ID]]&amp;" "&amp;MID(AKORD[[#This Row],[NAZWA1_WG]],1,30)</f>
        <v xml:space="preserve">160980 DIVA A [5]                    </v>
      </c>
      <c r="Y455" s="144">
        <f>AKORD[[#This Row],[DATA]]</f>
        <v>45840</v>
      </c>
      <c r="Z455" s="178" t="str">
        <f>LEFT(AKORD[[#This Row],[KOMISJA]],10)</f>
        <v>160980/DIV</v>
      </c>
      <c r="AA455" s="178">
        <f>WEEKNUM(AKORD[[#This Row],[DZIEN]],2)</f>
        <v>27</v>
      </c>
    </row>
    <row r="456" spans="1:27">
      <c r="A456" s="178" t="str">
        <f>VLOOKUP(AKORD[[#This Row],[NAZWISKO]],IMIE[],2,FALSE)</f>
        <v>P01 PIOTR MIERZWIŃSKI</v>
      </c>
      <c r="B456">
        <v>160892</v>
      </c>
      <c r="C456">
        <v>28</v>
      </c>
      <c r="D456">
        <v>14</v>
      </c>
      <c r="E456">
        <v>35</v>
      </c>
      <c r="F456" s="11">
        <v>45838</v>
      </c>
      <c r="G456" t="s">
        <v>2182</v>
      </c>
      <c r="H456" t="s">
        <v>7056</v>
      </c>
      <c r="I456" t="s">
        <v>7057</v>
      </c>
      <c r="J456" t="s">
        <v>7058</v>
      </c>
      <c r="K456" t="s">
        <v>7344</v>
      </c>
      <c r="L456" t="s">
        <v>7344</v>
      </c>
      <c r="M456" t="s">
        <v>7428</v>
      </c>
      <c r="N456" t="s">
        <v>7087</v>
      </c>
      <c r="O456" t="s">
        <v>181</v>
      </c>
      <c r="P456" t="s">
        <v>7059</v>
      </c>
      <c r="Q456" t="s">
        <v>7487</v>
      </c>
      <c r="R456">
        <v>1</v>
      </c>
      <c r="T456" s="11"/>
      <c r="W456" s="178">
        <f>IFERROR(IF(AKORD[[#This Row],[CZAS]]=1,VLOOKUP(AKORD[[#This Row],[ZAMOWIENIA_SPEC_ID]]&amp;AKORD[[#This Row],[CZYNNOSCI_OPIS]],#REF!,5,FALSE),AKORD[[#This Row],[CZAS]]),1)</f>
        <v>35</v>
      </c>
      <c r="X456" s="178" t="str">
        <f>AKORD[[#This Row],[ZAMOWIENIA_SPEC_ID]]&amp;" "&amp;MID(AKORD[[#This Row],[NAZWA1_WG]],1,30)</f>
        <v xml:space="preserve">160892 WILLOW [1z                    </v>
      </c>
      <c r="Y456" s="144">
        <f>AKORD[[#This Row],[DATA]]</f>
        <v>45838</v>
      </c>
      <c r="Z456" s="178" t="str">
        <f>LEFT(AKORD[[#This Row],[KOMISJA]],10)</f>
        <v>160892/WIL</v>
      </c>
      <c r="AA456" s="178">
        <f>WEEKNUM(AKORD[[#This Row],[DZIEN]],2)</f>
        <v>27</v>
      </c>
    </row>
    <row r="457" spans="1:27">
      <c r="A457" s="178" t="str">
        <f>VLOOKUP(AKORD[[#This Row],[NAZWISKO]],IMIE[],2,FALSE)</f>
        <v>P01 PIOTR MIERZWIŃSKI</v>
      </c>
      <c r="B457">
        <v>161021</v>
      </c>
      <c r="C457">
        <v>28</v>
      </c>
      <c r="D457">
        <v>14</v>
      </c>
      <c r="E457">
        <v>48</v>
      </c>
      <c r="F457" s="11">
        <v>45838</v>
      </c>
      <c r="G457" t="s">
        <v>2182</v>
      </c>
      <c r="H457" t="s">
        <v>7056</v>
      </c>
      <c r="I457" t="s">
        <v>7057</v>
      </c>
      <c r="J457" t="s">
        <v>7058</v>
      </c>
      <c r="K457" t="s">
        <v>7275</v>
      </c>
      <c r="L457" t="s">
        <v>7276</v>
      </c>
      <c r="M457" t="s">
        <v>7428</v>
      </c>
      <c r="N457" t="s">
        <v>7120</v>
      </c>
      <c r="O457" t="s">
        <v>181</v>
      </c>
      <c r="P457" t="s">
        <v>7059</v>
      </c>
      <c r="Q457" t="s">
        <v>7488</v>
      </c>
      <c r="R457">
        <v>1</v>
      </c>
      <c r="T457" s="11"/>
      <c r="W457" s="178">
        <f>IFERROR(IF(AKORD[[#This Row],[CZAS]]=1,VLOOKUP(AKORD[[#This Row],[ZAMOWIENIA_SPEC_ID]]&amp;AKORD[[#This Row],[CZYNNOSCI_OPIS]],#REF!,5,FALSE),AKORD[[#This Row],[CZAS]]),1)</f>
        <v>48</v>
      </c>
      <c r="X457" s="178" t="str">
        <f>AKORD[[#This Row],[ZAMOWIENIA_SPEC_ID]]&amp;" "&amp;MID(AKORD[[#This Row],[NAZWA1_WG]],1,30)</f>
        <v xml:space="preserve">161021 OXYGEN [4                     </v>
      </c>
      <c r="Y457" s="144">
        <f>AKORD[[#This Row],[DATA]]</f>
        <v>45838</v>
      </c>
      <c r="Z457" s="178" t="str">
        <f>LEFT(AKORD[[#This Row],[KOMISJA]],10)</f>
        <v>161021/OXY</v>
      </c>
      <c r="AA457" s="178">
        <f>WEEKNUM(AKORD[[#This Row],[DZIEN]],2)</f>
        <v>27</v>
      </c>
    </row>
    <row r="458" spans="1:27">
      <c r="A458" s="178" t="str">
        <f>VLOOKUP(AKORD[[#This Row],[NAZWISKO]],IMIE[],2,FALSE)</f>
        <v>P01 PIOTR MIERZWIŃSKI</v>
      </c>
      <c r="B458">
        <v>160819</v>
      </c>
      <c r="C458">
        <v>28</v>
      </c>
      <c r="D458">
        <v>14</v>
      </c>
      <c r="E458">
        <v>37</v>
      </c>
      <c r="F458" s="11">
        <v>45838</v>
      </c>
      <c r="G458" t="s">
        <v>2182</v>
      </c>
      <c r="H458" t="s">
        <v>7056</v>
      </c>
      <c r="I458" t="s">
        <v>7057</v>
      </c>
      <c r="J458" t="s">
        <v>7058</v>
      </c>
      <c r="K458" t="s">
        <v>7085</v>
      </c>
      <c r="L458" t="s">
        <v>7085</v>
      </c>
      <c r="M458" t="s">
        <v>7428</v>
      </c>
      <c r="N458" t="s">
        <v>7071</v>
      </c>
      <c r="O458" t="s">
        <v>181</v>
      </c>
      <c r="P458" t="s">
        <v>7059</v>
      </c>
      <c r="Q458" t="s">
        <v>7209</v>
      </c>
      <c r="R458">
        <v>1</v>
      </c>
      <c r="S458" s="11">
        <v>45819.30296296296</v>
      </c>
      <c r="T458" s="11">
        <v>45819.30300925926</v>
      </c>
      <c r="U458">
        <v>6.6666666666666666E-2</v>
      </c>
      <c r="V458">
        <v>0</v>
      </c>
      <c r="W458" s="178">
        <f>IFERROR(IF(AKORD[[#This Row],[CZAS]]=1,VLOOKUP(AKORD[[#This Row],[ZAMOWIENIA_SPEC_ID]]&amp;AKORD[[#This Row],[CZYNNOSCI_OPIS]],#REF!,5,FALSE),AKORD[[#This Row],[CZAS]]),1)</f>
        <v>37</v>
      </c>
      <c r="X458" s="178" t="str">
        <f>AKORD[[#This Row],[ZAMOWIENIA_SPEC_ID]]&amp;" "&amp;MID(AKORD[[#This Row],[NAZWA1_WG]],1,30)</f>
        <v xml:space="preserve">160819 REVERSO T1,5                  </v>
      </c>
      <c r="Y458" s="144">
        <f>AKORD[[#This Row],[DATA]]</f>
        <v>45838</v>
      </c>
      <c r="Z458" s="178" t="str">
        <f>LEFT(AKORD[[#This Row],[KOMISJA]],10)</f>
        <v>160819/REV</v>
      </c>
      <c r="AA458" s="178">
        <f>WEEKNUM(AKORD[[#This Row],[DZIEN]],2)</f>
        <v>27</v>
      </c>
    </row>
    <row r="459" spans="1:27">
      <c r="A459" s="178" t="str">
        <f>VLOOKUP(AKORD[[#This Row],[NAZWISKO]],IMIE[],2,FALSE)</f>
        <v>P01 PIOTR MIERZWIŃSKI</v>
      </c>
      <c r="B459">
        <v>160255</v>
      </c>
      <c r="C459">
        <v>28</v>
      </c>
      <c r="D459">
        <v>14</v>
      </c>
      <c r="E459">
        <v>33</v>
      </c>
      <c r="F459" s="11">
        <v>45838</v>
      </c>
      <c r="G459" t="s">
        <v>2182</v>
      </c>
      <c r="H459" t="s">
        <v>7056</v>
      </c>
      <c r="I459" t="s">
        <v>7057</v>
      </c>
      <c r="J459" t="s">
        <v>7058</v>
      </c>
      <c r="K459" t="s">
        <v>277</v>
      </c>
      <c r="L459" t="s">
        <v>277</v>
      </c>
      <c r="M459" t="s">
        <v>7428</v>
      </c>
      <c r="N459" t="s">
        <v>278</v>
      </c>
      <c r="O459" t="s">
        <v>181</v>
      </c>
      <c r="P459" t="s">
        <v>7059</v>
      </c>
      <c r="Q459" t="s">
        <v>7489</v>
      </c>
      <c r="R459">
        <v>1</v>
      </c>
      <c r="S459" s="11">
        <v>45811.526967592596</v>
      </c>
      <c r="T459" s="11">
        <v>45811.526990740742</v>
      </c>
      <c r="U459">
        <v>3.3333333333333333E-2</v>
      </c>
      <c r="V459">
        <v>0</v>
      </c>
      <c r="W459" s="178">
        <f>IFERROR(IF(AKORD[[#This Row],[CZAS]]=1,VLOOKUP(AKORD[[#This Row],[ZAMOWIENIA_SPEC_ID]]&amp;AKORD[[#This Row],[CZYNNOSCI_OPIS]],#REF!,5,FALSE),AKORD[[#This Row],[CZAS]]),1)</f>
        <v>33</v>
      </c>
      <c r="X459" s="178" t="str">
        <f>AKORD[[#This Row],[ZAMOWIENIA_SPEC_ID]]&amp;" "&amp;MID(AKORD[[#This Row],[NAZWA1_WG]],1,30)</f>
        <v xml:space="preserve">160255 SAMOA 1,5z]                   </v>
      </c>
      <c r="Y459" s="144">
        <f>AKORD[[#This Row],[DATA]]</f>
        <v>45838</v>
      </c>
      <c r="Z459" s="178" t="str">
        <f>LEFT(AKORD[[#This Row],[KOMISJA]],10)</f>
        <v>160255/SAM</v>
      </c>
      <c r="AA459" s="178">
        <f>WEEKNUM(AKORD[[#This Row],[DZIEN]],2)</f>
        <v>27</v>
      </c>
    </row>
    <row r="460" spans="1:27">
      <c r="A460" s="178" t="str">
        <f>VLOOKUP(AKORD[[#This Row],[NAZWISKO]],IMIE[],2,FALSE)</f>
        <v>P01 PIOTR MIERZWIŃSKI</v>
      </c>
      <c r="B460">
        <v>160663</v>
      </c>
      <c r="C460">
        <v>28</v>
      </c>
      <c r="D460">
        <v>14</v>
      </c>
      <c r="E460">
        <v>10</v>
      </c>
      <c r="F460" s="11">
        <v>45838</v>
      </c>
      <c r="G460" t="s">
        <v>2182</v>
      </c>
      <c r="H460" t="s">
        <v>7056</v>
      </c>
      <c r="I460" t="s">
        <v>7057</v>
      </c>
      <c r="J460" t="s">
        <v>7058</v>
      </c>
      <c r="K460" t="s">
        <v>7490</v>
      </c>
      <c r="L460" t="s">
        <v>7490</v>
      </c>
      <c r="M460" t="s">
        <v>7428</v>
      </c>
      <c r="N460" t="s">
        <v>2305</v>
      </c>
      <c r="O460" t="s">
        <v>181</v>
      </c>
      <c r="P460" t="s">
        <v>7059</v>
      </c>
      <c r="Q460" t="s">
        <v>7491</v>
      </c>
      <c r="R460">
        <v>8</v>
      </c>
      <c r="S460" s="11">
        <v>45811.48847222222</v>
      </c>
      <c r="T460" s="11">
        <v>45811.488506944443</v>
      </c>
      <c r="U460">
        <v>0.05</v>
      </c>
      <c r="V460">
        <v>0</v>
      </c>
      <c r="W460" s="178">
        <f>IFERROR(IF(AKORD[[#This Row],[CZAS]]=1,VLOOKUP(AKORD[[#This Row],[ZAMOWIENIA_SPEC_ID]]&amp;AKORD[[#This Row],[CZYNNOSCI_OPIS]],#REF!,5,FALSE),AKORD[[#This Row],[CZAS]]),1)</f>
        <v>10</v>
      </c>
      <c r="X460" s="178" t="str">
        <f>AKORD[[#This Row],[ZAMOWIENIA_SPEC_ID]]&amp;" "&amp;MID(AKORD[[#This Row],[NAZWA1_WG]],1,30)</f>
        <v xml:space="preserve">160663 UNO P48x48 - STELAŻ NA BIAŁO  </v>
      </c>
      <c r="Y460" s="144">
        <f>AKORD[[#This Row],[DATA]]</f>
        <v>45838</v>
      </c>
      <c r="Z460" s="178" t="str">
        <f>LEFT(AKORD[[#This Row],[KOMISJA]],10)</f>
        <v>160663/UNO</v>
      </c>
      <c r="AA460" s="178">
        <f>WEEKNUM(AKORD[[#This Row],[DZIEN]],2)</f>
        <v>27</v>
      </c>
    </row>
    <row r="461" spans="1:27">
      <c r="A461" s="178" t="str">
        <f>VLOOKUP(AKORD[[#This Row],[NAZWISKO]],IMIE[],2,FALSE)</f>
        <v>P01 PIOTR MIERZWIŃSKI</v>
      </c>
      <c r="B461">
        <v>160893</v>
      </c>
      <c r="C461">
        <v>28</v>
      </c>
      <c r="D461">
        <v>14</v>
      </c>
      <c r="E461">
        <v>25</v>
      </c>
      <c r="F461" s="11">
        <v>45838</v>
      </c>
      <c r="G461" t="s">
        <v>2182</v>
      </c>
      <c r="H461" t="s">
        <v>7056</v>
      </c>
      <c r="I461" t="s">
        <v>7057</v>
      </c>
      <c r="J461" t="s">
        <v>7058</v>
      </c>
      <c r="K461" t="s">
        <v>7100</v>
      </c>
      <c r="L461" t="s">
        <v>7100</v>
      </c>
      <c r="M461" t="s">
        <v>7428</v>
      </c>
      <c r="N461" t="s">
        <v>7087</v>
      </c>
      <c r="O461" t="s">
        <v>181</v>
      </c>
      <c r="P461" t="s">
        <v>7059</v>
      </c>
      <c r="Q461" t="s">
        <v>7487</v>
      </c>
      <c r="R461">
        <v>1</v>
      </c>
      <c r="T461" s="11"/>
      <c r="W461" s="178">
        <f>IFERROR(IF(AKORD[[#This Row],[CZAS]]=1,VLOOKUP(AKORD[[#This Row],[ZAMOWIENIA_SPEC_ID]]&amp;AKORD[[#This Row],[CZYNNOSCI_OPIS]],#REF!,5,FALSE),AKORD[[#This Row],[CZAS]]),1)</f>
        <v>25</v>
      </c>
      <c r="X461" s="178" t="str">
        <f>AKORD[[#This Row],[ZAMOWIENIA_SPEC_ID]]&amp;" "&amp;MID(AKORD[[#This Row],[NAZWA1_WG]],1,30)</f>
        <v xml:space="preserve">160893 WILLOW 1z                     </v>
      </c>
      <c r="Y461" s="144">
        <f>AKORD[[#This Row],[DATA]]</f>
        <v>45838</v>
      </c>
      <c r="Z461" s="178" t="str">
        <f>LEFT(AKORD[[#This Row],[KOMISJA]],10)</f>
        <v>160892/WIL</v>
      </c>
      <c r="AA461" s="178">
        <f>WEEKNUM(AKORD[[#This Row],[DZIEN]],2)</f>
        <v>27</v>
      </c>
    </row>
    <row r="462" spans="1:27">
      <c r="A462" s="178" t="str">
        <f>VLOOKUP(AKORD[[#This Row],[NAZWISKO]],IMIE[],2,FALSE)</f>
        <v>P01 PIOTR MIERZWIŃSKI</v>
      </c>
      <c r="B462">
        <v>160894</v>
      </c>
      <c r="C462">
        <v>28</v>
      </c>
      <c r="D462">
        <v>14</v>
      </c>
      <c r="E462">
        <v>35</v>
      </c>
      <c r="F462" s="11">
        <v>45838</v>
      </c>
      <c r="G462" t="s">
        <v>2182</v>
      </c>
      <c r="H462" t="s">
        <v>7056</v>
      </c>
      <c r="I462" t="s">
        <v>7057</v>
      </c>
      <c r="J462" t="s">
        <v>7058</v>
      </c>
      <c r="K462" t="s">
        <v>7492</v>
      </c>
      <c r="L462" t="s">
        <v>7492</v>
      </c>
      <c r="M462" t="s">
        <v>7428</v>
      </c>
      <c r="N462" t="s">
        <v>7087</v>
      </c>
      <c r="O462" t="s">
        <v>181</v>
      </c>
      <c r="P462" t="s">
        <v>7059</v>
      </c>
      <c r="Q462" t="s">
        <v>7487</v>
      </c>
      <c r="R462">
        <v>1</v>
      </c>
      <c r="T462" s="11"/>
      <c r="W462" s="178">
        <f>IFERROR(IF(AKORD[[#This Row],[CZAS]]=1,VLOOKUP(AKORD[[#This Row],[ZAMOWIENIA_SPEC_ID]]&amp;AKORD[[#This Row],[CZYNNOSCI_OPIS]],#REF!,5,FALSE),AKORD[[#This Row],[CZAS]]),1)</f>
        <v>35</v>
      </c>
      <c r="X462" s="178" t="str">
        <f>AKORD[[#This Row],[ZAMOWIENIA_SPEC_ID]]&amp;" "&amp;MID(AKORD[[#This Row],[NAZWA1_WG]],1,30)</f>
        <v xml:space="preserve">160894 WILLOW 1z]                    </v>
      </c>
      <c r="Y462" s="144">
        <f>AKORD[[#This Row],[DATA]]</f>
        <v>45838</v>
      </c>
      <c r="Z462" s="178" t="str">
        <f>LEFT(AKORD[[#This Row],[KOMISJA]],10)</f>
        <v>160892/WIL</v>
      </c>
      <c r="AA462" s="178">
        <f>WEEKNUM(AKORD[[#This Row],[DZIEN]],2)</f>
        <v>27</v>
      </c>
    </row>
    <row r="463" spans="1:27">
      <c r="A463" s="178" t="str">
        <f>VLOOKUP(AKORD[[#This Row],[NAZWISKO]],IMIE[],2,FALSE)</f>
        <v>P01 PIOTR MIERZWIŃSKI</v>
      </c>
      <c r="B463">
        <v>160895</v>
      </c>
      <c r="C463">
        <v>28</v>
      </c>
      <c r="D463">
        <v>14</v>
      </c>
      <c r="E463">
        <v>10</v>
      </c>
      <c r="F463" s="11">
        <v>45838</v>
      </c>
      <c r="G463" t="s">
        <v>2182</v>
      </c>
      <c r="H463" t="s">
        <v>7056</v>
      </c>
      <c r="I463" t="s">
        <v>7057</v>
      </c>
      <c r="J463" t="s">
        <v>7058</v>
      </c>
      <c r="K463" t="s">
        <v>7106</v>
      </c>
      <c r="L463" t="s">
        <v>7106</v>
      </c>
      <c r="M463" t="s">
        <v>7428</v>
      </c>
      <c r="N463" t="s">
        <v>7087</v>
      </c>
      <c r="O463" t="s">
        <v>181</v>
      </c>
      <c r="P463" t="s">
        <v>7059</v>
      </c>
      <c r="Q463" t="s">
        <v>7487</v>
      </c>
      <c r="R463">
        <v>1</v>
      </c>
      <c r="T463" s="11"/>
      <c r="W463" s="178">
        <f>IFERROR(IF(AKORD[[#This Row],[CZAS]]=1,VLOOKUP(AKORD[[#This Row],[ZAMOWIENIA_SPEC_ID]]&amp;AKORD[[#This Row],[CZYNNOSCI_OPIS]],#REF!,5,FALSE),AKORD[[#This Row],[CZAS]]),1)</f>
        <v>10</v>
      </c>
      <c r="X463" s="178" t="str">
        <f>AKORD[[#This Row],[ZAMOWIENIA_SPEC_ID]]&amp;" "&amp;MID(AKORD[[#This Row],[NAZWA1_WG]],1,30)</f>
        <v xml:space="preserve">160895 WILLOW P82x82                 </v>
      </c>
      <c r="Y463" s="144">
        <f>AKORD[[#This Row],[DATA]]</f>
        <v>45838</v>
      </c>
      <c r="Z463" s="178" t="str">
        <f>LEFT(AKORD[[#This Row],[KOMISJA]],10)</f>
        <v>160892/WIL</v>
      </c>
      <c r="AA463" s="178">
        <f>WEEKNUM(AKORD[[#This Row],[DZIEN]],2)</f>
        <v>27</v>
      </c>
    </row>
    <row r="464" spans="1:27">
      <c r="A464" s="178" t="str">
        <f>VLOOKUP(AKORD[[#This Row],[NAZWISKO]],IMIE[],2,FALSE)</f>
        <v>P01 PIOTR MIERZWIŃSKI</v>
      </c>
      <c r="B464">
        <v>161022</v>
      </c>
      <c r="C464">
        <v>28</v>
      </c>
      <c r="D464">
        <v>14</v>
      </c>
      <c r="E464">
        <v>62</v>
      </c>
      <c r="F464" s="11">
        <v>45838</v>
      </c>
      <c r="G464" t="s">
        <v>2182</v>
      </c>
      <c r="H464" t="s">
        <v>7056</v>
      </c>
      <c r="I464" t="s">
        <v>7057</v>
      </c>
      <c r="J464" t="s">
        <v>7058</v>
      </c>
      <c r="K464" t="s">
        <v>7278</v>
      </c>
      <c r="L464" t="s">
        <v>7279</v>
      </c>
      <c r="M464" t="s">
        <v>7428</v>
      </c>
      <c r="N464" t="s">
        <v>7120</v>
      </c>
      <c r="O464" t="s">
        <v>181</v>
      </c>
      <c r="P464" t="s">
        <v>7059</v>
      </c>
      <c r="Q464" t="s">
        <v>7488</v>
      </c>
      <c r="R464">
        <v>1</v>
      </c>
      <c r="T464" s="11"/>
      <c r="W464" s="178">
        <f>IFERROR(IF(AKORD[[#This Row],[CZAS]]=1,VLOOKUP(AKORD[[#This Row],[ZAMOWIENIA_SPEC_ID]]&amp;AKORD[[#This Row],[CZYNNOSCI_OPIS]],#REF!,5,FALSE),AKORD[[#This Row],[CZAS]]),1)</f>
        <v>62</v>
      </c>
      <c r="X464" s="178" t="str">
        <f>AKORD[[#This Row],[ZAMOWIENIA_SPEC_ID]]&amp;" "&amp;MID(AKORD[[#This Row],[NAZWA1_WG]],1,30)</f>
        <v xml:space="preserve">161022 OXYGEN L2H]                   </v>
      </c>
      <c r="Y464" s="144">
        <f>AKORD[[#This Row],[DATA]]</f>
        <v>45838</v>
      </c>
      <c r="Z464" s="178" t="str">
        <f>LEFT(AKORD[[#This Row],[KOMISJA]],10)</f>
        <v>161021/OXY</v>
      </c>
      <c r="AA464" s="178">
        <f>WEEKNUM(AKORD[[#This Row],[DZIEN]],2)</f>
        <v>27</v>
      </c>
    </row>
    <row r="465" spans="1:27">
      <c r="A465" s="178" t="str">
        <f>VLOOKUP(AKORD[[#This Row],[NAZWISKO]],IMIE[],2,FALSE)</f>
        <v>P01 PIOTR MIERZWIŃSKI</v>
      </c>
      <c r="B465">
        <v>160820</v>
      </c>
      <c r="C465">
        <v>28</v>
      </c>
      <c r="D465">
        <v>14</v>
      </c>
      <c r="E465">
        <v>36</v>
      </c>
      <c r="F465" s="11">
        <v>45838</v>
      </c>
      <c r="G465" t="s">
        <v>2182</v>
      </c>
      <c r="H465" t="s">
        <v>7056</v>
      </c>
      <c r="I465" t="s">
        <v>7057</v>
      </c>
      <c r="J465" t="s">
        <v>7058</v>
      </c>
      <c r="K465" t="s">
        <v>7072</v>
      </c>
      <c r="L465" t="s">
        <v>7072</v>
      </c>
      <c r="M465" t="s">
        <v>7428</v>
      </c>
      <c r="N465" t="s">
        <v>7071</v>
      </c>
      <c r="O465" t="s">
        <v>181</v>
      </c>
      <c r="P465" t="s">
        <v>7059</v>
      </c>
      <c r="Q465" t="s">
        <v>7209</v>
      </c>
      <c r="R465">
        <v>1</v>
      </c>
      <c r="S465" s="11">
        <v>45819.302939814814</v>
      </c>
      <c r="T465" s="11">
        <v>45819.303032407406</v>
      </c>
      <c r="U465">
        <v>0.13333333333333333</v>
      </c>
      <c r="V465">
        <v>0</v>
      </c>
      <c r="W465" s="178">
        <f>IFERROR(IF(AKORD[[#This Row],[CZAS]]=1,VLOOKUP(AKORD[[#This Row],[ZAMOWIENIA_SPEC_ID]]&amp;AKORD[[#This Row],[CZYNNOSCI_OPIS]],#REF!,5,FALSE),AKORD[[#This Row],[CZAS]]),1)</f>
        <v>36</v>
      </c>
      <c r="X465" s="178" t="str">
        <f>AKORD[[#This Row],[ZAMOWIENIA_SPEC_ID]]&amp;" "&amp;MID(AKORD[[#This Row],[NAZWA1_WG]],1,30)</f>
        <v xml:space="preserve">160820 REVERSO N106x106              </v>
      </c>
      <c r="Y465" s="144">
        <f>AKORD[[#This Row],[DATA]]</f>
        <v>45838</v>
      </c>
      <c r="Z465" s="178" t="str">
        <f>LEFT(AKORD[[#This Row],[KOMISJA]],10)</f>
        <v>160819/REV</v>
      </c>
      <c r="AA465" s="178">
        <f>WEEKNUM(AKORD[[#This Row],[DZIEN]],2)</f>
        <v>27</v>
      </c>
    </row>
    <row r="466" spans="1:27">
      <c r="A466" s="178" t="str">
        <f>VLOOKUP(AKORD[[#This Row],[NAZWISKO]],IMIE[],2,FALSE)</f>
        <v>P01 PIOTR MIERZWIŃSKI</v>
      </c>
      <c r="B466">
        <v>160821</v>
      </c>
      <c r="C466">
        <v>28</v>
      </c>
      <c r="D466">
        <v>14</v>
      </c>
      <c r="E466">
        <v>33</v>
      </c>
      <c r="F466" s="11">
        <v>45838</v>
      </c>
      <c r="G466" t="s">
        <v>2182</v>
      </c>
      <c r="H466" t="s">
        <v>7056</v>
      </c>
      <c r="I466" t="s">
        <v>7057</v>
      </c>
      <c r="J466" t="s">
        <v>7058</v>
      </c>
      <c r="K466" t="s">
        <v>7073</v>
      </c>
      <c r="L466" t="s">
        <v>7073</v>
      </c>
      <c r="M466" t="s">
        <v>7428</v>
      </c>
      <c r="N466" t="s">
        <v>7071</v>
      </c>
      <c r="O466" t="s">
        <v>181</v>
      </c>
      <c r="P466" t="s">
        <v>7059</v>
      </c>
      <c r="Q466" t="s">
        <v>7209</v>
      </c>
      <c r="R466">
        <v>1</v>
      </c>
      <c r="S466" s="11">
        <v>45819.302986111114</v>
      </c>
      <c r="T466" s="11">
        <v>45819.303043981483</v>
      </c>
      <c r="U466">
        <v>8.3333333333333343E-2</v>
      </c>
      <c r="V466">
        <v>0</v>
      </c>
      <c r="W466" s="178">
        <f>IFERROR(IF(AKORD[[#This Row],[CZAS]]=1,VLOOKUP(AKORD[[#This Row],[ZAMOWIENIA_SPEC_ID]]&amp;AKORD[[#This Row],[CZYNNOSCI_OPIS]],#REF!,5,FALSE),AKORD[[#This Row],[CZAS]]),1)</f>
        <v>33</v>
      </c>
      <c r="X466" s="178" t="str">
        <f>AKORD[[#This Row],[ZAMOWIENIA_SPEC_ID]]&amp;" "&amp;MID(AKORD[[#This Row],[NAZWA1_WG]],1,30)</f>
        <v xml:space="preserve">160821 REVERSO 1,5                   </v>
      </c>
      <c r="Y466" s="144">
        <f>AKORD[[#This Row],[DATA]]</f>
        <v>45838</v>
      </c>
      <c r="Z466" s="178" t="str">
        <f>LEFT(AKORD[[#This Row],[KOMISJA]],10)</f>
        <v>160819/REV</v>
      </c>
      <c r="AA466" s="178">
        <f>WEEKNUM(AKORD[[#This Row],[DZIEN]],2)</f>
        <v>27</v>
      </c>
    </row>
    <row r="467" spans="1:27">
      <c r="A467" s="178" t="str">
        <f>VLOOKUP(AKORD[[#This Row],[NAZWISKO]],IMIE[],2,FALSE)</f>
        <v>P01 PIOTR MIERZWIŃSKI</v>
      </c>
      <c r="B467">
        <v>160822</v>
      </c>
      <c r="C467">
        <v>28</v>
      </c>
      <c r="D467">
        <v>14</v>
      </c>
      <c r="E467">
        <v>33</v>
      </c>
      <c r="F467" s="11">
        <v>45838</v>
      </c>
      <c r="G467" t="s">
        <v>2182</v>
      </c>
      <c r="H467" t="s">
        <v>7056</v>
      </c>
      <c r="I467" t="s">
        <v>7057</v>
      </c>
      <c r="J467" t="s">
        <v>7058</v>
      </c>
      <c r="K467" t="s">
        <v>7073</v>
      </c>
      <c r="L467" t="s">
        <v>7073</v>
      </c>
      <c r="M467" t="s">
        <v>7428</v>
      </c>
      <c r="N467" t="s">
        <v>7071</v>
      </c>
      <c r="O467" t="s">
        <v>181</v>
      </c>
      <c r="P467" t="s">
        <v>7059</v>
      </c>
      <c r="Q467" t="s">
        <v>7209</v>
      </c>
      <c r="R467">
        <v>1</v>
      </c>
      <c r="S467" s="11">
        <v>45819.302997685183</v>
      </c>
      <c r="T467" s="11">
        <v>45819.303067129629</v>
      </c>
      <c r="U467">
        <v>0.1</v>
      </c>
      <c r="V467">
        <v>0</v>
      </c>
      <c r="W467" s="178">
        <f>IFERROR(IF(AKORD[[#This Row],[CZAS]]=1,VLOOKUP(AKORD[[#This Row],[ZAMOWIENIA_SPEC_ID]]&amp;AKORD[[#This Row],[CZYNNOSCI_OPIS]],#REF!,5,FALSE),AKORD[[#This Row],[CZAS]]),1)</f>
        <v>33</v>
      </c>
      <c r="X467" s="178" t="str">
        <f>AKORD[[#This Row],[ZAMOWIENIA_SPEC_ID]]&amp;" "&amp;MID(AKORD[[#This Row],[NAZWA1_WG]],1,30)</f>
        <v xml:space="preserve">160822 REVERSO 1,5                   </v>
      </c>
      <c r="Y467" s="144">
        <f>AKORD[[#This Row],[DATA]]</f>
        <v>45838</v>
      </c>
      <c r="Z467" s="178" t="str">
        <f>LEFT(AKORD[[#This Row],[KOMISJA]],10)</f>
        <v>160819/REV</v>
      </c>
      <c r="AA467" s="178">
        <f>WEEKNUM(AKORD[[#This Row],[DZIEN]],2)</f>
        <v>27</v>
      </c>
    </row>
    <row r="468" spans="1:27">
      <c r="A468" s="178" t="str">
        <f>VLOOKUP(AKORD[[#This Row],[NAZWISKO]],IMIE[],2,FALSE)</f>
        <v>P01 PIOTR MIERZWIŃSKI</v>
      </c>
      <c r="B468">
        <v>160823</v>
      </c>
      <c r="C468">
        <v>28</v>
      </c>
      <c r="D468">
        <v>14</v>
      </c>
      <c r="E468">
        <v>15</v>
      </c>
      <c r="F468" s="11">
        <v>45838</v>
      </c>
      <c r="G468" t="s">
        <v>2182</v>
      </c>
      <c r="H468" t="s">
        <v>7056</v>
      </c>
      <c r="I468" t="s">
        <v>7057</v>
      </c>
      <c r="J468" t="s">
        <v>7058</v>
      </c>
      <c r="K468" t="s">
        <v>7114</v>
      </c>
      <c r="L468" t="s">
        <v>7114</v>
      </c>
      <c r="M468" t="s">
        <v>7428</v>
      </c>
      <c r="N468" t="s">
        <v>7071</v>
      </c>
      <c r="O468" t="s">
        <v>181</v>
      </c>
      <c r="P468" t="s">
        <v>7059</v>
      </c>
      <c r="Q468" t="s">
        <v>7209</v>
      </c>
      <c r="R468">
        <v>1</v>
      </c>
      <c r="T468" s="11"/>
      <c r="W468" s="178">
        <f>IFERROR(IF(AKORD[[#This Row],[CZAS]]=1,VLOOKUP(AKORD[[#This Row],[ZAMOWIENIA_SPEC_ID]]&amp;AKORD[[#This Row],[CZYNNOSCI_OPIS]],#REF!,5,FALSE),AKORD[[#This Row],[CZAS]]),1)</f>
        <v>15</v>
      </c>
      <c r="X468" s="178" t="str">
        <f>AKORD[[#This Row],[ZAMOWIENIA_SPEC_ID]]&amp;" "&amp;MID(AKORD[[#This Row],[NAZWA1_WG]],1,30)</f>
        <v xml:space="preserve">160823 REVERSO P106x82               </v>
      </c>
      <c r="Y468" s="144">
        <f>AKORD[[#This Row],[DATA]]</f>
        <v>45838</v>
      </c>
      <c r="Z468" s="178" t="str">
        <f>LEFT(AKORD[[#This Row],[KOMISJA]],10)</f>
        <v>160819/REV</v>
      </c>
      <c r="AA468" s="178">
        <f>WEEKNUM(AKORD[[#This Row],[DZIEN]],2)</f>
        <v>27</v>
      </c>
    </row>
    <row r="469" spans="1:27">
      <c r="A469" s="178" t="str">
        <f>VLOOKUP(AKORD[[#This Row],[NAZWISKO]],IMIE[],2,FALSE)</f>
        <v>P01 PIOTR MIERZWIŃSKI</v>
      </c>
      <c r="B469">
        <v>160723</v>
      </c>
      <c r="C469">
        <v>28</v>
      </c>
      <c r="D469">
        <v>14</v>
      </c>
      <c r="E469">
        <v>13</v>
      </c>
      <c r="F469" s="11">
        <v>45838</v>
      </c>
      <c r="G469" t="s">
        <v>2182</v>
      </c>
      <c r="H469" t="s">
        <v>7056</v>
      </c>
      <c r="I469" t="s">
        <v>7057</v>
      </c>
      <c r="J469" t="s">
        <v>7058</v>
      </c>
      <c r="K469" t="s">
        <v>491</v>
      </c>
      <c r="L469" t="s">
        <v>491</v>
      </c>
      <c r="M469" t="s">
        <v>7428</v>
      </c>
      <c r="N469" t="s">
        <v>207</v>
      </c>
      <c r="O469" t="s">
        <v>181</v>
      </c>
      <c r="P469" t="s">
        <v>7059</v>
      </c>
      <c r="Q469" t="s">
        <v>7493</v>
      </c>
      <c r="R469">
        <v>1</v>
      </c>
      <c r="T469" s="11"/>
      <c r="W469" s="178">
        <f>IFERROR(IF(AKORD[[#This Row],[CZAS]]=1,VLOOKUP(AKORD[[#This Row],[ZAMOWIENIA_SPEC_ID]]&amp;AKORD[[#This Row],[CZYNNOSCI_OPIS]],#REF!,5,FALSE),AKORD[[#This Row],[CZAS]]),1)</f>
        <v>13</v>
      </c>
      <c r="X469" s="178" t="str">
        <f>AKORD[[#This Row],[ZAMOWIENIA_SPEC_ID]]&amp;" "&amp;MID(AKORD[[#This Row],[NAZWA1_WG]],1,30)</f>
        <v xml:space="preserve">160723 ELIXIR P100x98                </v>
      </c>
      <c r="Y469" s="144">
        <f>AKORD[[#This Row],[DATA]]</f>
        <v>45838</v>
      </c>
      <c r="Z469" s="178" t="str">
        <f>LEFT(AKORD[[#This Row],[KOMISJA]],10)</f>
        <v>160721/ELI</v>
      </c>
      <c r="AA469" s="178">
        <f>WEEKNUM(AKORD[[#This Row],[DZIEN]],2)</f>
        <v>27</v>
      </c>
    </row>
    <row r="470" spans="1:27">
      <c r="A470" s="178" t="str">
        <f>VLOOKUP(AKORD[[#This Row],[NAZWISKO]],IMIE[],2,FALSE)</f>
        <v>P01 PIOTR MIERZWIŃSKI</v>
      </c>
      <c r="B470">
        <v>160256</v>
      </c>
      <c r="C470">
        <v>28</v>
      </c>
      <c r="D470">
        <v>14</v>
      </c>
      <c r="E470">
        <v>33</v>
      </c>
      <c r="F470" s="11">
        <v>45838</v>
      </c>
      <c r="G470" t="s">
        <v>2182</v>
      </c>
      <c r="H470" t="s">
        <v>7056</v>
      </c>
      <c r="I470" t="s">
        <v>7057</v>
      </c>
      <c r="J470" t="s">
        <v>7058</v>
      </c>
      <c r="K470" t="s">
        <v>277</v>
      </c>
      <c r="L470" t="s">
        <v>277</v>
      </c>
      <c r="M470" t="s">
        <v>7428</v>
      </c>
      <c r="N470" t="s">
        <v>278</v>
      </c>
      <c r="O470" t="s">
        <v>181</v>
      </c>
      <c r="P470" t="s">
        <v>7059</v>
      </c>
      <c r="Q470" t="s">
        <v>7489</v>
      </c>
      <c r="R470">
        <v>1</v>
      </c>
      <c r="S470" s="11">
        <v>45811.527013888888</v>
      </c>
      <c r="T470" s="11">
        <v>45811.527048611111</v>
      </c>
      <c r="U470">
        <v>0.05</v>
      </c>
      <c r="V470">
        <v>0</v>
      </c>
      <c r="W470" s="178">
        <f>IFERROR(IF(AKORD[[#This Row],[CZAS]]=1,VLOOKUP(AKORD[[#This Row],[ZAMOWIENIA_SPEC_ID]]&amp;AKORD[[#This Row],[CZYNNOSCI_OPIS]],#REF!,5,FALSE),AKORD[[#This Row],[CZAS]]),1)</f>
        <v>33</v>
      </c>
      <c r="X470" s="178" t="str">
        <f>AKORD[[#This Row],[ZAMOWIENIA_SPEC_ID]]&amp;" "&amp;MID(AKORD[[#This Row],[NAZWA1_WG]],1,30)</f>
        <v xml:space="preserve">160256 SAMOA 1,5z]                   </v>
      </c>
      <c r="Y470" s="144">
        <f>AKORD[[#This Row],[DATA]]</f>
        <v>45838</v>
      </c>
      <c r="Z470" s="178" t="str">
        <f>LEFT(AKORD[[#This Row],[KOMISJA]],10)</f>
        <v>160255/SAM</v>
      </c>
      <c r="AA470" s="178">
        <f>WEEKNUM(AKORD[[#This Row],[DZIEN]],2)</f>
        <v>27</v>
      </c>
    </row>
    <row r="471" spans="1:27">
      <c r="A471" s="178" t="str">
        <f>VLOOKUP(AKORD[[#This Row],[NAZWISKO]],IMIE[],2,FALSE)</f>
        <v>P01 PIOTR MIERZWIŃSKI</v>
      </c>
      <c r="B471">
        <v>160257</v>
      </c>
      <c r="C471">
        <v>28</v>
      </c>
      <c r="D471">
        <v>14</v>
      </c>
      <c r="E471">
        <v>33</v>
      </c>
      <c r="F471" s="11">
        <v>45838</v>
      </c>
      <c r="G471" t="s">
        <v>2182</v>
      </c>
      <c r="H471" t="s">
        <v>7056</v>
      </c>
      <c r="I471" t="s">
        <v>7057</v>
      </c>
      <c r="J471" t="s">
        <v>7058</v>
      </c>
      <c r="K471" t="s">
        <v>277</v>
      </c>
      <c r="L471" t="s">
        <v>277</v>
      </c>
      <c r="M471" t="s">
        <v>7428</v>
      </c>
      <c r="N471" t="s">
        <v>278</v>
      </c>
      <c r="O471" t="s">
        <v>181</v>
      </c>
      <c r="P471" t="s">
        <v>7059</v>
      </c>
      <c r="Q471" t="s">
        <v>7489</v>
      </c>
      <c r="R471">
        <v>1</v>
      </c>
      <c r="S471" s="11">
        <v>45811.527037037034</v>
      </c>
      <c r="T471" s="11">
        <v>45811.527060185188</v>
      </c>
      <c r="U471">
        <v>3.3333333333333333E-2</v>
      </c>
      <c r="V471">
        <v>0</v>
      </c>
      <c r="W471" s="178">
        <f>IFERROR(IF(AKORD[[#This Row],[CZAS]]=1,VLOOKUP(AKORD[[#This Row],[ZAMOWIENIA_SPEC_ID]]&amp;AKORD[[#This Row],[CZYNNOSCI_OPIS]],#REF!,5,FALSE),AKORD[[#This Row],[CZAS]]),1)</f>
        <v>33</v>
      </c>
      <c r="X471" s="178" t="str">
        <f>AKORD[[#This Row],[ZAMOWIENIA_SPEC_ID]]&amp;" "&amp;MID(AKORD[[#This Row],[NAZWA1_WG]],1,30)</f>
        <v xml:space="preserve">160257 SAMOA 1,5z]                   </v>
      </c>
      <c r="Y471" s="144">
        <f>AKORD[[#This Row],[DATA]]</f>
        <v>45838</v>
      </c>
      <c r="Z471" s="178" t="str">
        <f>LEFT(AKORD[[#This Row],[KOMISJA]],10)</f>
        <v>160255/SAM</v>
      </c>
      <c r="AA471" s="178">
        <f>WEEKNUM(AKORD[[#This Row],[DZIEN]],2)</f>
        <v>27</v>
      </c>
    </row>
    <row r="472" spans="1:27">
      <c r="A472" s="178" t="str">
        <f>VLOOKUP(AKORD[[#This Row],[NAZWISKO]],IMIE[],2,FALSE)</f>
        <v>P01 PIOTR MIERZWIŃSKI</v>
      </c>
      <c r="B472">
        <v>160258</v>
      </c>
      <c r="C472">
        <v>28</v>
      </c>
      <c r="D472">
        <v>14</v>
      </c>
      <c r="E472">
        <v>33</v>
      </c>
      <c r="F472" s="11">
        <v>45838</v>
      </c>
      <c r="G472" t="s">
        <v>2182</v>
      </c>
      <c r="H472" t="s">
        <v>7056</v>
      </c>
      <c r="I472" t="s">
        <v>7057</v>
      </c>
      <c r="J472" t="s">
        <v>7058</v>
      </c>
      <c r="K472" t="s">
        <v>277</v>
      </c>
      <c r="L472" t="s">
        <v>277</v>
      </c>
      <c r="M472" t="s">
        <v>7428</v>
      </c>
      <c r="N472" t="s">
        <v>278</v>
      </c>
      <c r="O472" t="s">
        <v>181</v>
      </c>
      <c r="P472" t="s">
        <v>7059</v>
      </c>
      <c r="Q472" t="s">
        <v>7489</v>
      </c>
      <c r="R472">
        <v>1</v>
      </c>
      <c r="S472" s="11">
        <v>45811.527129629627</v>
      </c>
      <c r="T472" s="11">
        <v>45811.527141203704</v>
      </c>
      <c r="U472">
        <v>1.6666666666666666E-2</v>
      </c>
      <c r="V472">
        <v>0</v>
      </c>
      <c r="W472" s="178">
        <f>IFERROR(IF(AKORD[[#This Row],[CZAS]]=1,VLOOKUP(AKORD[[#This Row],[ZAMOWIENIA_SPEC_ID]]&amp;AKORD[[#This Row],[CZYNNOSCI_OPIS]],#REF!,5,FALSE),AKORD[[#This Row],[CZAS]]),1)</f>
        <v>33</v>
      </c>
      <c r="X472" s="178" t="str">
        <f>AKORD[[#This Row],[ZAMOWIENIA_SPEC_ID]]&amp;" "&amp;MID(AKORD[[#This Row],[NAZWA1_WG]],1,30)</f>
        <v xml:space="preserve">160258 SAMOA 1,5z]                   </v>
      </c>
      <c r="Y472" s="144">
        <f>AKORD[[#This Row],[DATA]]</f>
        <v>45838</v>
      </c>
      <c r="Z472" s="178" t="str">
        <f>LEFT(AKORD[[#This Row],[KOMISJA]],10)</f>
        <v>160255/SAM</v>
      </c>
      <c r="AA472" s="178">
        <f>WEEKNUM(AKORD[[#This Row],[DZIEN]],2)</f>
        <v>27</v>
      </c>
    </row>
    <row r="473" spans="1:27">
      <c r="A473" s="178" t="str">
        <f>VLOOKUP(AKORD[[#This Row],[NAZWISKO]],IMIE[],2,FALSE)</f>
        <v>P01 PIOTR MIERZWIŃSKI</v>
      </c>
      <c r="B473">
        <v>160259</v>
      </c>
      <c r="C473">
        <v>28</v>
      </c>
      <c r="D473">
        <v>14</v>
      </c>
      <c r="E473">
        <v>33</v>
      </c>
      <c r="F473" s="11">
        <v>45838</v>
      </c>
      <c r="G473" t="s">
        <v>2182</v>
      </c>
      <c r="H473" t="s">
        <v>7056</v>
      </c>
      <c r="I473" t="s">
        <v>7057</v>
      </c>
      <c r="J473" t="s">
        <v>7058</v>
      </c>
      <c r="K473" t="s">
        <v>277</v>
      </c>
      <c r="L473" t="s">
        <v>277</v>
      </c>
      <c r="M473" t="s">
        <v>7428</v>
      </c>
      <c r="N473" t="s">
        <v>278</v>
      </c>
      <c r="O473" t="s">
        <v>181</v>
      </c>
      <c r="P473" t="s">
        <v>7059</v>
      </c>
      <c r="Q473" t="s">
        <v>7489</v>
      </c>
      <c r="R473">
        <v>1</v>
      </c>
      <c r="S473" s="11">
        <v>45811.52716435185</v>
      </c>
      <c r="T473" s="11">
        <v>45811.527187500003</v>
      </c>
      <c r="U473">
        <v>3.3333333333333333E-2</v>
      </c>
      <c r="V473">
        <v>0</v>
      </c>
      <c r="W473" s="178">
        <f>IFERROR(IF(AKORD[[#This Row],[CZAS]]=1,VLOOKUP(AKORD[[#This Row],[ZAMOWIENIA_SPEC_ID]]&amp;AKORD[[#This Row],[CZYNNOSCI_OPIS]],#REF!,5,FALSE),AKORD[[#This Row],[CZAS]]),1)</f>
        <v>33</v>
      </c>
      <c r="X473" s="178" t="str">
        <f>AKORD[[#This Row],[ZAMOWIENIA_SPEC_ID]]&amp;" "&amp;MID(AKORD[[#This Row],[NAZWA1_WG]],1,30)</f>
        <v xml:space="preserve">160259 SAMOA 1,5z]                   </v>
      </c>
      <c r="Y473" s="144">
        <f>AKORD[[#This Row],[DATA]]</f>
        <v>45838</v>
      </c>
      <c r="Z473" s="178" t="str">
        <f>LEFT(AKORD[[#This Row],[KOMISJA]],10)</f>
        <v>160255/SAM</v>
      </c>
      <c r="AA473" s="178">
        <f>WEEKNUM(AKORD[[#This Row],[DZIEN]],2)</f>
        <v>27</v>
      </c>
    </row>
    <row r="474" spans="1:27">
      <c r="A474" s="178" t="str">
        <f>VLOOKUP(AKORD[[#This Row],[NAZWISKO]],IMIE[],2,FALSE)</f>
        <v>P01 PIOTR MIERZWIŃSKI</v>
      </c>
      <c r="B474">
        <v>160396</v>
      </c>
      <c r="C474">
        <v>28</v>
      </c>
      <c r="D474">
        <v>14</v>
      </c>
      <c r="E474">
        <v>53</v>
      </c>
      <c r="F474" s="11">
        <v>45838</v>
      </c>
      <c r="G474" t="s">
        <v>2182</v>
      </c>
      <c r="H474" t="s">
        <v>7056</v>
      </c>
      <c r="I474" t="s">
        <v>7057</v>
      </c>
      <c r="J474" t="s">
        <v>7058</v>
      </c>
      <c r="K474" t="s">
        <v>7126</v>
      </c>
      <c r="L474" t="s">
        <v>7127</v>
      </c>
      <c r="M474" t="s">
        <v>7428</v>
      </c>
      <c r="N474" t="s">
        <v>7120</v>
      </c>
      <c r="O474" t="s">
        <v>181</v>
      </c>
      <c r="P474" t="s">
        <v>7059</v>
      </c>
      <c r="Q474" t="s">
        <v>7494</v>
      </c>
      <c r="R474">
        <v>1</v>
      </c>
      <c r="S474" s="11">
        <v>45818.300254629627</v>
      </c>
      <c r="T474" s="11">
        <v>45818.30027777778</v>
      </c>
      <c r="U474">
        <v>3.3333333333333333E-2</v>
      </c>
      <c r="V474">
        <v>0</v>
      </c>
      <c r="W474" s="178">
        <f>IFERROR(IF(AKORD[[#This Row],[CZAS]]=1,VLOOKUP(AKORD[[#This Row],[ZAMOWIENIA_SPEC_ID]]&amp;AKORD[[#This Row],[CZYNNOSCI_OPIS]],#REF!,5,FALSE),AKORD[[#This Row],[CZAS]]),1)</f>
        <v>53</v>
      </c>
      <c r="X474" s="178" t="str">
        <f>AKORD[[#This Row],[ZAMOWIENIA_SPEC_ID]]&amp;" "&amp;MID(AKORD[[#This Row],[NAZWA1_WG]],1,30)</f>
        <v xml:space="preserve">160396 OXYGEN [4]                    </v>
      </c>
      <c r="Y474" s="144">
        <f>AKORD[[#This Row],[DATA]]</f>
        <v>45838</v>
      </c>
      <c r="Z474" s="178" t="str">
        <f>LEFT(AKORD[[#This Row],[KOMISJA]],10)</f>
        <v>160396/OXY</v>
      </c>
      <c r="AA474" s="178">
        <f>WEEKNUM(AKORD[[#This Row],[DZIEN]],2)</f>
        <v>27</v>
      </c>
    </row>
    <row r="475" spans="1:27">
      <c r="A475" s="178" t="str">
        <f>VLOOKUP(AKORD[[#This Row],[NAZWISKO]],IMIE[],2,FALSE)</f>
        <v>P01 PIOTR MIERZWIŃSKI</v>
      </c>
      <c r="B475">
        <v>160835</v>
      </c>
      <c r="C475">
        <v>28</v>
      </c>
      <c r="D475">
        <v>14</v>
      </c>
      <c r="E475">
        <v>62</v>
      </c>
      <c r="F475" s="11">
        <v>45838</v>
      </c>
      <c r="G475" t="s">
        <v>2182</v>
      </c>
      <c r="H475" t="s">
        <v>7056</v>
      </c>
      <c r="I475" t="s">
        <v>7057</v>
      </c>
      <c r="J475" t="s">
        <v>7058</v>
      </c>
      <c r="K475" t="s">
        <v>7313</v>
      </c>
      <c r="L475" t="s">
        <v>7314</v>
      </c>
      <c r="M475" t="s">
        <v>7428</v>
      </c>
      <c r="N475" t="s">
        <v>7066</v>
      </c>
      <c r="O475" t="s">
        <v>181</v>
      </c>
      <c r="P475" t="s">
        <v>7059</v>
      </c>
      <c r="Q475" t="s">
        <v>7315</v>
      </c>
      <c r="R475">
        <v>1</v>
      </c>
      <c r="S475" s="11">
        <v>45819.410902777781</v>
      </c>
      <c r="T475" s="11">
        <v>45819.410937499997</v>
      </c>
      <c r="U475">
        <v>0.05</v>
      </c>
      <c r="V475">
        <v>0</v>
      </c>
      <c r="W475" s="178">
        <f>IFERROR(IF(AKORD[[#This Row],[CZAS]]=1,VLOOKUP(AKORD[[#This Row],[ZAMOWIENIA_SPEC_ID]]&amp;AKORD[[#This Row],[CZYNNOSCI_OPIS]],#REF!,5,FALSE),AKORD[[#This Row],[CZAS]]),1)</f>
        <v>62</v>
      </c>
      <c r="X475" s="178" t="str">
        <f>AKORD[[#This Row],[ZAMOWIENIA_SPEC_ID]]&amp;" "&amp;MID(AKORD[[#This Row],[NAZWA1_WG]],1,30)</f>
        <v xml:space="preserve">160835 MISTRAL [4]                   </v>
      </c>
      <c r="Y475" s="144">
        <f>AKORD[[#This Row],[DATA]]</f>
        <v>45838</v>
      </c>
      <c r="Z475" s="178" t="str">
        <f>LEFT(AKORD[[#This Row],[KOMISJA]],10)</f>
        <v>160835/MIS</v>
      </c>
      <c r="AA475" s="178">
        <f>WEEKNUM(AKORD[[#This Row],[DZIEN]],2)</f>
        <v>27</v>
      </c>
    </row>
    <row r="476" spans="1:27">
      <c r="A476" s="178" t="str">
        <f>VLOOKUP(AKORD[[#This Row],[NAZWISKO]],IMIE[],2,FALSE)</f>
        <v>P01 PIOTR MIERZWIŃSKI</v>
      </c>
      <c r="B476">
        <v>160836</v>
      </c>
      <c r="C476">
        <v>28</v>
      </c>
      <c r="D476">
        <v>14</v>
      </c>
      <c r="E476">
        <v>62</v>
      </c>
      <c r="F476" s="11">
        <v>45838</v>
      </c>
      <c r="G476" t="s">
        <v>2182</v>
      </c>
      <c r="H476" t="s">
        <v>7056</v>
      </c>
      <c r="I476" t="s">
        <v>7057</v>
      </c>
      <c r="J476" t="s">
        <v>7058</v>
      </c>
      <c r="K476" t="s">
        <v>7313</v>
      </c>
      <c r="L476" t="s">
        <v>7314</v>
      </c>
      <c r="M476" t="s">
        <v>7428</v>
      </c>
      <c r="N476" t="s">
        <v>7066</v>
      </c>
      <c r="O476" t="s">
        <v>181</v>
      </c>
      <c r="P476" t="s">
        <v>7059</v>
      </c>
      <c r="Q476" t="s">
        <v>7315</v>
      </c>
      <c r="R476">
        <v>1</v>
      </c>
      <c r="S476" s="11">
        <v>45819.410914351851</v>
      </c>
      <c r="T476" s="11">
        <v>45819.410949074074</v>
      </c>
      <c r="U476">
        <v>0.05</v>
      </c>
      <c r="V476">
        <v>0</v>
      </c>
      <c r="W476" s="178">
        <f>IFERROR(IF(AKORD[[#This Row],[CZAS]]=1,VLOOKUP(AKORD[[#This Row],[ZAMOWIENIA_SPEC_ID]]&amp;AKORD[[#This Row],[CZYNNOSCI_OPIS]],#REF!,5,FALSE),AKORD[[#This Row],[CZAS]]),1)</f>
        <v>62</v>
      </c>
      <c r="X476" s="178" t="str">
        <f>AKORD[[#This Row],[ZAMOWIENIA_SPEC_ID]]&amp;" "&amp;MID(AKORD[[#This Row],[NAZWA1_WG]],1,30)</f>
        <v xml:space="preserve">160836 MISTRAL [4]                   </v>
      </c>
      <c r="Y476" s="144">
        <f>AKORD[[#This Row],[DATA]]</f>
        <v>45838</v>
      </c>
      <c r="Z476" s="178" t="str">
        <f>LEFT(AKORD[[#This Row],[KOMISJA]],10)</f>
        <v>160835/MIS</v>
      </c>
      <c r="AA476" s="178">
        <f>WEEKNUM(AKORD[[#This Row],[DZIEN]],2)</f>
        <v>27</v>
      </c>
    </row>
    <row r="477" spans="1:27">
      <c r="A477" s="178" t="str">
        <f>VLOOKUP(AKORD[[#This Row],[NAZWISKO]],IMIE[],2,FALSE)</f>
        <v>P04 ALEKSANDER</v>
      </c>
      <c r="B477">
        <v>161789</v>
      </c>
      <c r="C477">
        <v>31</v>
      </c>
      <c r="D477">
        <v>14</v>
      </c>
      <c r="E477">
        <v>22</v>
      </c>
      <c r="F477" s="11">
        <v>45840</v>
      </c>
      <c r="G477" t="s">
        <v>2179</v>
      </c>
      <c r="H477" t="s">
        <v>7056</v>
      </c>
      <c r="I477" t="s">
        <v>7057</v>
      </c>
      <c r="J477" t="s">
        <v>7058</v>
      </c>
      <c r="K477" t="s">
        <v>236</v>
      </c>
      <c r="L477" t="s">
        <v>236</v>
      </c>
      <c r="M477" t="s">
        <v>7119</v>
      </c>
      <c r="N477" t="s">
        <v>230</v>
      </c>
      <c r="O477" t="s">
        <v>181</v>
      </c>
      <c r="P477" t="s">
        <v>7059</v>
      </c>
      <c r="Q477" t="s">
        <v>7495</v>
      </c>
      <c r="R477">
        <v>1</v>
      </c>
      <c r="S477" s="11">
        <v>45840.469270833331</v>
      </c>
      <c r="T477" s="11">
        <v>45840.503449074073</v>
      </c>
      <c r="U477">
        <v>49.216666666666661</v>
      </c>
      <c r="V477">
        <v>0</v>
      </c>
      <c r="W477" s="178">
        <f>IFERROR(IF(AKORD[[#This Row],[CZAS]]=1,VLOOKUP(AKORD[[#This Row],[ZAMOWIENIA_SPEC_ID]]&amp;AKORD[[#This Row],[CZYNNOSCI_OPIS]],#REF!,5,FALSE),AKORD[[#This Row],[CZAS]]),1)</f>
        <v>22</v>
      </c>
      <c r="X477" s="178" t="str">
        <f>AKORD[[#This Row],[ZAMOWIENIA_SPEC_ID]]&amp;" "&amp;MID(AKORD[[#This Row],[NAZWA1_WG]],1,30)</f>
        <v xml:space="preserve">161789 AVANT N                       </v>
      </c>
      <c r="Y477" s="144">
        <f>AKORD[[#This Row],[DATA]]</f>
        <v>45840</v>
      </c>
      <c r="Z477" s="178" t="str">
        <f>LEFT(AKORD[[#This Row],[KOMISJA]],10)</f>
        <v>161789/AVA</v>
      </c>
      <c r="AA477" s="178">
        <f>WEEKNUM(AKORD[[#This Row],[DZIEN]],2)</f>
        <v>27</v>
      </c>
    </row>
    <row r="478" spans="1:27">
      <c r="A478" s="178" t="str">
        <f>VLOOKUP(AKORD[[#This Row],[NAZWISKO]],IMIE[],2,FALSE)</f>
        <v>P04 ALEKSANDER</v>
      </c>
      <c r="B478">
        <v>161790</v>
      </c>
      <c r="C478">
        <v>31</v>
      </c>
      <c r="D478">
        <v>14</v>
      </c>
      <c r="E478">
        <v>20</v>
      </c>
      <c r="F478" s="11">
        <v>45840</v>
      </c>
      <c r="G478" t="s">
        <v>2179</v>
      </c>
      <c r="H478" t="s">
        <v>7056</v>
      </c>
      <c r="I478" t="s">
        <v>7057</v>
      </c>
      <c r="J478" t="s">
        <v>7058</v>
      </c>
      <c r="K478" t="s">
        <v>431</v>
      </c>
      <c r="L478" t="s">
        <v>431</v>
      </c>
      <c r="M478" t="s">
        <v>7119</v>
      </c>
      <c r="N478" t="s">
        <v>230</v>
      </c>
      <c r="O478" t="s">
        <v>181</v>
      </c>
      <c r="P478" t="s">
        <v>7059</v>
      </c>
      <c r="Q478" t="s">
        <v>7495</v>
      </c>
      <c r="R478">
        <v>1</v>
      </c>
      <c r="S478" s="11">
        <v>45840.469293981485</v>
      </c>
      <c r="T478" s="11">
        <v>45840.503483796296</v>
      </c>
      <c r="U478">
        <v>49.233333333333327</v>
      </c>
      <c r="V478">
        <v>0</v>
      </c>
      <c r="W478" s="178">
        <f>IFERROR(IF(AKORD[[#This Row],[CZAS]]=1,VLOOKUP(AKORD[[#This Row],[ZAMOWIENIA_SPEC_ID]]&amp;AKORD[[#This Row],[CZYNNOSCI_OPIS]],#REF!,5,FALSE),AKORD[[#This Row],[CZAS]]),1)</f>
        <v>20</v>
      </c>
      <c r="X478" s="178" t="str">
        <f>AKORD[[#This Row],[ZAMOWIENIA_SPEC_ID]]&amp;" "&amp;MID(AKORD[[#This Row],[NAZWA1_WG]],1,30)</f>
        <v xml:space="preserve">161790 AVANT 1,5                     </v>
      </c>
      <c r="Y478" s="144">
        <f>AKORD[[#This Row],[DATA]]</f>
        <v>45840</v>
      </c>
      <c r="Z478" s="178" t="str">
        <f>LEFT(AKORD[[#This Row],[KOMISJA]],10)</f>
        <v>161789/AVA</v>
      </c>
      <c r="AA478" s="178">
        <f>WEEKNUM(AKORD[[#This Row],[DZIEN]],2)</f>
        <v>27</v>
      </c>
    </row>
    <row r="479" spans="1:27">
      <c r="A479" s="178" t="str">
        <f>VLOOKUP(AKORD[[#This Row],[NAZWISKO]],IMIE[],2,FALSE)</f>
        <v>P02 WOJCIECH REMBISZEWSKI</v>
      </c>
      <c r="B479">
        <v>161724</v>
      </c>
      <c r="C479">
        <v>29</v>
      </c>
      <c r="D479">
        <v>14</v>
      </c>
      <c r="E479">
        <v>47</v>
      </c>
      <c r="F479" s="11">
        <v>45840</v>
      </c>
      <c r="G479" t="s">
        <v>2177</v>
      </c>
      <c r="H479" t="s">
        <v>7056</v>
      </c>
      <c r="I479" t="s">
        <v>7057</v>
      </c>
      <c r="J479" t="s">
        <v>7058</v>
      </c>
      <c r="K479" t="s">
        <v>366</v>
      </c>
      <c r="L479" t="s">
        <v>368</v>
      </c>
      <c r="M479" t="s">
        <v>7119</v>
      </c>
      <c r="N479" t="s">
        <v>207</v>
      </c>
      <c r="O479" t="s">
        <v>181</v>
      </c>
      <c r="P479" t="s">
        <v>7059</v>
      </c>
      <c r="Q479" t="s">
        <v>7496</v>
      </c>
      <c r="R479">
        <v>1</v>
      </c>
      <c r="S479" s="11">
        <v>45840.446747685186</v>
      </c>
      <c r="T479" s="11">
        <v>45840.506226851852</v>
      </c>
      <c r="U479">
        <v>85.65</v>
      </c>
      <c r="V479">
        <v>0</v>
      </c>
      <c r="W479" s="178">
        <f>IFERROR(IF(AKORD[[#This Row],[CZAS]]=1,VLOOKUP(AKORD[[#This Row],[ZAMOWIENIA_SPEC_ID]]&amp;AKORD[[#This Row],[CZYNNOSCI_OPIS]],#REF!,5,FALSE),AKORD[[#This Row],[CZAS]]),1)</f>
        <v>47</v>
      </c>
      <c r="X479" s="178" t="str">
        <f>AKORD[[#This Row],[ZAMOWIENIA_SPEC_ID]]&amp;" "&amp;MID(AKORD[[#This Row],[NAZWA1_WG]],1,30)</f>
        <v xml:space="preserve">161724 ELIXIR [3,5N                  </v>
      </c>
      <c r="Y479" s="144">
        <f>AKORD[[#This Row],[DATA]]</f>
        <v>45840</v>
      </c>
      <c r="Z479" s="178" t="str">
        <f>LEFT(AKORD[[#This Row],[KOMISJA]],10)</f>
        <v>161724/ELI</v>
      </c>
      <c r="AA479" s="178">
        <f>WEEKNUM(AKORD[[#This Row],[DZIEN]],2)</f>
        <v>27</v>
      </c>
    </row>
    <row r="480" spans="1:27">
      <c r="A480" s="178" t="str">
        <f>VLOOKUP(AKORD[[#This Row],[NAZWISKO]],IMIE[],2,FALSE)</f>
        <v>P02 WOJCIECH REMBISZEWSKI</v>
      </c>
      <c r="B480">
        <v>161725</v>
      </c>
      <c r="C480">
        <v>29</v>
      </c>
      <c r="D480">
        <v>14</v>
      </c>
      <c r="E480">
        <v>38</v>
      </c>
      <c r="F480" s="11">
        <v>45840</v>
      </c>
      <c r="G480" t="s">
        <v>2177</v>
      </c>
      <c r="H480" t="s">
        <v>7056</v>
      </c>
      <c r="I480" t="s">
        <v>7057</v>
      </c>
      <c r="J480" t="s">
        <v>7058</v>
      </c>
      <c r="K480" t="s">
        <v>255</v>
      </c>
      <c r="L480" t="s">
        <v>257</v>
      </c>
      <c r="M480" t="s">
        <v>7119</v>
      </c>
      <c r="N480" t="s">
        <v>207</v>
      </c>
      <c r="O480" t="s">
        <v>181</v>
      </c>
      <c r="P480" t="s">
        <v>7059</v>
      </c>
      <c r="Q480" t="s">
        <v>7496</v>
      </c>
      <c r="R480">
        <v>1</v>
      </c>
      <c r="S480" s="11">
        <v>45840.446712962963</v>
      </c>
      <c r="T480" s="11">
        <v>45840.506296296298</v>
      </c>
      <c r="U480">
        <v>85.8</v>
      </c>
      <c r="V480">
        <v>0</v>
      </c>
      <c r="W480" s="178">
        <f>IFERROR(IF(AKORD[[#This Row],[CZAS]]=1,VLOOKUP(AKORD[[#This Row],[ZAMOWIENIA_SPEC_ID]]&amp;AKORD[[#This Row],[CZYNNOSCI_OPIS]],#REF!,5,FALSE),AKORD[[#This Row],[CZAS]]),1)</f>
        <v>38</v>
      </c>
      <c r="X480" s="178" t="str">
        <f>AKORD[[#This Row],[ZAMOWIENIA_SPEC_ID]]&amp;" "&amp;MID(AKORD[[#This Row],[NAZWA1_WG]],1,30)</f>
        <v xml:space="preserve">161725 ELIXIR 3,5                    </v>
      </c>
      <c r="Y480" s="144">
        <f>AKORD[[#This Row],[DATA]]</f>
        <v>45840</v>
      </c>
      <c r="Z480" s="178" t="str">
        <f>LEFT(AKORD[[#This Row],[KOMISJA]],10)</f>
        <v>161724/ELI</v>
      </c>
      <c r="AA480" s="178">
        <f>WEEKNUM(AKORD[[#This Row],[DZIEN]],2)</f>
        <v>27</v>
      </c>
    </row>
    <row r="481" spans="1:27">
      <c r="A481" s="178" t="str">
        <f>VLOOKUP(AKORD[[#This Row],[NAZWISKO]],IMIE[],2,FALSE)</f>
        <v>P01 PIOTR MIERZWIŃSKI</v>
      </c>
      <c r="B481">
        <v>160746</v>
      </c>
      <c r="C481">
        <v>28</v>
      </c>
      <c r="D481">
        <v>14</v>
      </c>
      <c r="E481">
        <v>36</v>
      </c>
      <c r="F481" s="11">
        <v>45838</v>
      </c>
      <c r="G481" t="s">
        <v>2182</v>
      </c>
      <c r="H481" t="s">
        <v>7056</v>
      </c>
      <c r="I481" t="s">
        <v>7057</v>
      </c>
      <c r="J481" t="s">
        <v>7058</v>
      </c>
      <c r="K481" t="s">
        <v>7154</v>
      </c>
      <c r="L481" t="s">
        <v>7154</v>
      </c>
      <c r="M481" t="s">
        <v>7428</v>
      </c>
      <c r="N481" t="s">
        <v>7074</v>
      </c>
      <c r="O481" t="s">
        <v>181</v>
      </c>
      <c r="P481" t="s">
        <v>7059</v>
      </c>
      <c r="Q481" t="s">
        <v>7163</v>
      </c>
      <c r="R481">
        <v>1</v>
      </c>
      <c r="S481" s="11">
        <v>45812.607685185183</v>
      </c>
      <c r="T481" s="11">
        <v>45812.607743055552</v>
      </c>
      <c r="U481">
        <v>8.3333333333333343E-2</v>
      </c>
      <c r="V481">
        <v>0</v>
      </c>
      <c r="W481" s="178">
        <f>IFERROR(IF(AKORD[[#This Row],[CZAS]]=1,VLOOKUP(AKORD[[#This Row],[ZAMOWIENIA_SPEC_ID]]&amp;AKORD[[#This Row],[CZYNNOSCI_OPIS]],#REF!,5,FALSE),AKORD[[#This Row],[CZAS]]),1)</f>
        <v>36</v>
      </c>
      <c r="X481" s="178" t="str">
        <f>AKORD[[#This Row],[ZAMOWIENIA_SPEC_ID]]&amp;" "&amp;MID(AKORD[[#This Row],[NAZWA1_WG]],1,30)</f>
        <v xml:space="preserve">160746 MAXWELL 1,5                   </v>
      </c>
      <c r="Y481" s="144">
        <f>AKORD[[#This Row],[DATA]]</f>
        <v>45838</v>
      </c>
      <c r="Z481" s="178" t="str">
        <f>LEFT(AKORD[[#This Row],[KOMISJA]],10)</f>
        <v>160746/MAX</v>
      </c>
      <c r="AA481" s="178">
        <f>WEEKNUM(AKORD[[#This Row],[DZIEN]],2)</f>
        <v>27</v>
      </c>
    </row>
    <row r="482" spans="1:27">
      <c r="A482" s="178" t="str">
        <f>VLOOKUP(AKORD[[#This Row],[NAZWISKO]],IMIE[],2,FALSE)</f>
        <v>P01 PIOTR MIERZWIŃSKI</v>
      </c>
      <c r="B482">
        <v>160747</v>
      </c>
      <c r="C482">
        <v>28</v>
      </c>
      <c r="D482">
        <v>14</v>
      </c>
      <c r="E482">
        <v>45</v>
      </c>
      <c r="F482" s="11">
        <v>45838</v>
      </c>
      <c r="G482" t="s">
        <v>2182</v>
      </c>
      <c r="H482" t="s">
        <v>7056</v>
      </c>
      <c r="I482" t="s">
        <v>7057</v>
      </c>
      <c r="J482" t="s">
        <v>7058</v>
      </c>
      <c r="K482" t="s">
        <v>7164</v>
      </c>
      <c r="L482" t="s">
        <v>7164</v>
      </c>
      <c r="M482" t="s">
        <v>7428</v>
      </c>
      <c r="N482" t="s">
        <v>7074</v>
      </c>
      <c r="O482" t="s">
        <v>181</v>
      </c>
      <c r="P482" t="s">
        <v>7059</v>
      </c>
      <c r="Q482" t="s">
        <v>7163</v>
      </c>
      <c r="R482">
        <v>1</v>
      </c>
      <c r="S482" s="11">
        <v>45812.60769675926</v>
      </c>
      <c r="T482" s="11">
        <v>45812.607754629629</v>
      </c>
      <c r="U482">
        <v>8.3333333333333343E-2</v>
      </c>
      <c r="V482">
        <v>0</v>
      </c>
      <c r="W482" s="178">
        <f>IFERROR(IF(AKORD[[#This Row],[CZAS]]=1,VLOOKUP(AKORD[[#This Row],[ZAMOWIENIA_SPEC_ID]]&amp;AKORD[[#This Row],[CZYNNOSCI_OPIS]],#REF!,5,FALSE),AKORD[[#This Row],[CZAS]]),1)</f>
        <v>45</v>
      </c>
      <c r="X482" s="178" t="str">
        <f>AKORD[[#This Row],[ZAMOWIENIA_SPEC_ID]]&amp;" "&amp;MID(AKORD[[#This Row],[NAZWA1_WG]],1,30)</f>
        <v xml:space="preserve">160747 MAXWELL 3,5                   </v>
      </c>
      <c r="Y482" s="144">
        <f>AKORD[[#This Row],[DATA]]</f>
        <v>45838</v>
      </c>
      <c r="Z482" s="178" t="str">
        <f>LEFT(AKORD[[#This Row],[KOMISJA]],10)</f>
        <v>160746/MAX</v>
      </c>
      <c r="AA482" s="178">
        <f>WEEKNUM(AKORD[[#This Row],[DZIEN]],2)</f>
        <v>27</v>
      </c>
    </row>
    <row r="483" spans="1:27">
      <c r="A483" s="178" t="str">
        <f>VLOOKUP(AKORD[[#This Row],[NAZWISKO]],IMIE[],2,FALSE)</f>
        <v>P01 PIOTR MIERZWIŃSKI</v>
      </c>
      <c r="B483">
        <v>160748</v>
      </c>
      <c r="C483">
        <v>28</v>
      </c>
      <c r="D483">
        <v>14</v>
      </c>
      <c r="E483">
        <v>45</v>
      </c>
      <c r="F483" s="11">
        <v>45838</v>
      </c>
      <c r="G483" t="s">
        <v>2182</v>
      </c>
      <c r="H483" t="s">
        <v>7056</v>
      </c>
      <c r="I483" t="s">
        <v>7057</v>
      </c>
      <c r="J483" t="s">
        <v>7058</v>
      </c>
      <c r="K483" t="s">
        <v>7155</v>
      </c>
      <c r="L483" t="s">
        <v>7155</v>
      </c>
      <c r="M483" t="s">
        <v>7428</v>
      </c>
      <c r="N483" t="s">
        <v>7074</v>
      </c>
      <c r="O483" t="s">
        <v>181</v>
      </c>
      <c r="P483" t="s">
        <v>7059</v>
      </c>
      <c r="Q483" t="s">
        <v>7163</v>
      </c>
      <c r="R483">
        <v>1</v>
      </c>
      <c r="S483" s="11">
        <v>45812.607708333337</v>
      </c>
      <c r="T483" s="11">
        <v>45812.607766203706</v>
      </c>
      <c r="U483">
        <v>8.3333333333333343E-2</v>
      </c>
      <c r="V483">
        <v>0</v>
      </c>
      <c r="W483" s="178">
        <f>IFERROR(IF(AKORD[[#This Row],[CZAS]]=1,VLOOKUP(AKORD[[#This Row],[ZAMOWIENIA_SPEC_ID]]&amp;AKORD[[#This Row],[CZYNNOSCI_OPIS]],#REF!,5,FALSE),AKORD[[#This Row],[CZAS]]),1)</f>
        <v>45</v>
      </c>
      <c r="X483" s="178" t="str">
        <f>AKORD[[#This Row],[ZAMOWIENIA_SPEC_ID]]&amp;" "&amp;MID(AKORD[[#This Row],[NAZWA1_WG]],1,30)</f>
        <v xml:space="preserve">160748 MAXWELL N                     </v>
      </c>
      <c r="Y483" s="144">
        <f>AKORD[[#This Row],[DATA]]</f>
        <v>45838</v>
      </c>
      <c r="Z483" s="178" t="str">
        <f>LEFT(AKORD[[#This Row],[KOMISJA]],10)</f>
        <v>160746/MAX</v>
      </c>
      <c r="AA483" s="178">
        <f>WEEKNUM(AKORD[[#This Row],[DZIEN]],2)</f>
        <v>27</v>
      </c>
    </row>
    <row r="484" spans="1:27">
      <c r="A484" s="178" t="str">
        <f>VLOOKUP(AKORD[[#This Row],[NAZWISKO]],IMIE[],2,FALSE)</f>
        <v>P01 PIOTR MIERZWIŃSKI</v>
      </c>
      <c r="B484">
        <v>160749</v>
      </c>
      <c r="C484">
        <v>28</v>
      </c>
      <c r="D484">
        <v>14</v>
      </c>
      <c r="E484">
        <v>57</v>
      </c>
      <c r="F484" s="11">
        <v>45838</v>
      </c>
      <c r="G484" t="s">
        <v>2182</v>
      </c>
      <c r="H484" t="s">
        <v>7056</v>
      </c>
      <c r="I484" t="s">
        <v>7057</v>
      </c>
      <c r="J484" t="s">
        <v>7058</v>
      </c>
      <c r="K484" t="s">
        <v>7076</v>
      </c>
      <c r="L484" t="s">
        <v>7076</v>
      </c>
      <c r="M484" t="s">
        <v>7428</v>
      </c>
      <c r="N484" t="s">
        <v>7074</v>
      </c>
      <c r="O484" t="s">
        <v>181</v>
      </c>
      <c r="P484" t="s">
        <v>7059</v>
      </c>
      <c r="Q484" t="s">
        <v>7163</v>
      </c>
      <c r="R484">
        <v>1</v>
      </c>
      <c r="S484" s="11">
        <v>45812.607731481483</v>
      </c>
      <c r="T484" s="11">
        <v>45812.607800925929</v>
      </c>
      <c r="U484">
        <v>0.1</v>
      </c>
      <c r="V484">
        <v>0</v>
      </c>
      <c r="W484" s="178">
        <f>IFERROR(IF(AKORD[[#This Row],[CZAS]]=1,VLOOKUP(AKORD[[#This Row],[ZAMOWIENIA_SPEC_ID]]&amp;AKORD[[#This Row],[CZYNNOSCI_OPIS]],#REF!,5,FALSE),AKORD[[#This Row],[CZAS]]),1)</f>
        <v>57</v>
      </c>
      <c r="X484" s="178" t="str">
        <f>AKORD[[#This Row],[ZAMOWIENIA_SPEC_ID]]&amp;" "&amp;MID(AKORD[[#This Row],[NAZWA1_WG]],1,30)</f>
        <v xml:space="preserve">160749 MAXWELL 3,5]                  </v>
      </c>
      <c r="Y484" s="144">
        <f>AKORD[[#This Row],[DATA]]</f>
        <v>45838</v>
      </c>
      <c r="Z484" s="178" t="str">
        <f>LEFT(AKORD[[#This Row],[KOMISJA]],10)</f>
        <v>160746/MAX</v>
      </c>
      <c r="AA484" s="178">
        <f>WEEKNUM(AKORD[[#This Row],[DZIEN]],2)</f>
        <v>27</v>
      </c>
    </row>
    <row r="485" spans="1:27">
      <c r="A485" s="178" t="str">
        <f>VLOOKUP(AKORD[[#This Row],[NAZWISKO]],IMIE[],2,FALSE)</f>
        <v>P01 PIOTR MIERZWIŃSKI</v>
      </c>
      <c r="B485">
        <v>161362</v>
      </c>
      <c r="C485">
        <v>28</v>
      </c>
      <c r="D485">
        <v>14</v>
      </c>
      <c r="E485">
        <v>46</v>
      </c>
      <c r="F485" s="11">
        <v>45838</v>
      </c>
      <c r="G485" t="s">
        <v>2182</v>
      </c>
      <c r="H485" t="s">
        <v>7056</v>
      </c>
      <c r="I485" t="s">
        <v>7057</v>
      </c>
      <c r="J485" t="s">
        <v>7058</v>
      </c>
      <c r="K485" t="s">
        <v>7282</v>
      </c>
      <c r="L485" t="s">
        <v>7282</v>
      </c>
      <c r="M485" t="s">
        <v>7428</v>
      </c>
      <c r="N485" t="s">
        <v>7071</v>
      </c>
      <c r="O485" t="s">
        <v>181</v>
      </c>
      <c r="P485" t="s">
        <v>7059</v>
      </c>
      <c r="Q485" t="s">
        <v>7497</v>
      </c>
      <c r="R485">
        <v>1</v>
      </c>
      <c r="S485" s="11">
        <v>45834.404722222222</v>
      </c>
      <c r="T485" s="11">
        <v>45834.404745370368</v>
      </c>
      <c r="U485">
        <v>3.3333333333333333E-2</v>
      </c>
      <c r="V485">
        <v>0</v>
      </c>
      <c r="W485" s="178">
        <f>IFERROR(IF(AKORD[[#This Row],[CZAS]]=1,VLOOKUP(AKORD[[#This Row],[ZAMOWIENIA_SPEC_ID]]&amp;AKORD[[#This Row],[CZYNNOSCI_OPIS]],#REF!,5,FALSE),AKORD[[#This Row],[CZAS]]),1)</f>
        <v>46</v>
      </c>
      <c r="X485" s="178" t="str">
        <f>AKORD[[#This Row],[ZAMOWIENIA_SPEC_ID]]&amp;" "&amp;MID(AKORD[[#This Row],[NAZWA1_WG]],1,30)</f>
        <v xml:space="preserve">161362 REVERSO [L                    </v>
      </c>
      <c r="Y485" s="144">
        <f>AKORD[[#This Row],[DATA]]</f>
        <v>45838</v>
      </c>
      <c r="Z485" s="178" t="str">
        <f>LEFT(AKORD[[#This Row],[KOMISJA]],10)</f>
        <v>161362/REV</v>
      </c>
      <c r="AA485" s="178">
        <f>WEEKNUM(AKORD[[#This Row],[DZIEN]],2)</f>
        <v>27</v>
      </c>
    </row>
    <row r="486" spans="1:27">
      <c r="A486" s="178" t="str">
        <f>VLOOKUP(AKORD[[#This Row],[NAZWISKO]],IMIE[],2,FALSE)</f>
        <v>P01 PIOTR MIERZWIŃSKI</v>
      </c>
      <c r="B486">
        <v>161363</v>
      </c>
      <c r="C486">
        <v>28</v>
      </c>
      <c r="D486">
        <v>14</v>
      </c>
      <c r="E486">
        <v>17</v>
      </c>
      <c r="F486" s="11">
        <v>45838</v>
      </c>
      <c r="G486" t="s">
        <v>2182</v>
      </c>
      <c r="H486" t="s">
        <v>7056</v>
      </c>
      <c r="I486" t="s">
        <v>7057</v>
      </c>
      <c r="J486" t="s">
        <v>7058</v>
      </c>
      <c r="K486" t="s">
        <v>7284</v>
      </c>
      <c r="L486" t="s">
        <v>7284</v>
      </c>
      <c r="M486" t="s">
        <v>7428</v>
      </c>
      <c r="N486" t="s">
        <v>7071</v>
      </c>
      <c r="O486" t="s">
        <v>181</v>
      </c>
      <c r="P486" t="s">
        <v>7059</v>
      </c>
      <c r="Q486" t="s">
        <v>7497</v>
      </c>
      <c r="R486">
        <v>1</v>
      </c>
      <c r="S486" s="11">
        <v>45834.404756944445</v>
      </c>
      <c r="T486" s="11">
        <v>45834.40483796296</v>
      </c>
      <c r="U486">
        <v>0.11666666666666667</v>
      </c>
      <c r="V486">
        <v>0</v>
      </c>
      <c r="W486" s="178">
        <f>IFERROR(IF(AKORD[[#This Row],[CZAS]]=1,VLOOKUP(AKORD[[#This Row],[ZAMOWIENIA_SPEC_ID]]&amp;AKORD[[#This Row],[CZYNNOSCI_OPIS]],#REF!,5,FALSE),AKORD[[#This Row],[CZAS]]),1)</f>
        <v>17</v>
      </c>
      <c r="X486" s="178" t="str">
        <f>AKORD[[#This Row],[ZAMOWIENIA_SPEC_ID]]&amp;" "&amp;MID(AKORD[[#This Row],[NAZWA1_WG]],1,30)</f>
        <v xml:space="preserve">161363 REVERSO Ps106x106             </v>
      </c>
      <c r="Y486" s="144">
        <f>AKORD[[#This Row],[DATA]]</f>
        <v>45838</v>
      </c>
      <c r="Z486" s="178" t="str">
        <f>LEFT(AKORD[[#This Row],[KOMISJA]],10)</f>
        <v>161362/REV</v>
      </c>
      <c r="AA486" s="178">
        <f>WEEKNUM(AKORD[[#This Row],[DZIEN]],2)</f>
        <v>27</v>
      </c>
    </row>
    <row r="487" spans="1:27">
      <c r="A487" s="178" t="str">
        <f>VLOOKUP(AKORD[[#This Row],[NAZWISKO]],IMIE[],2,FALSE)</f>
        <v>P01 PIOTR MIERZWIŃSKI</v>
      </c>
      <c r="B487">
        <v>161364</v>
      </c>
      <c r="C487">
        <v>28</v>
      </c>
      <c r="D487">
        <v>14</v>
      </c>
      <c r="E487">
        <v>33</v>
      </c>
      <c r="F487" s="11">
        <v>45838</v>
      </c>
      <c r="G487" t="s">
        <v>2182</v>
      </c>
      <c r="H487" t="s">
        <v>7056</v>
      </c>
      <c r="I487" t="s">
        <v>7057</v>
      </c>
      <c r="J487" t="s">
        <v>7058</v>
      </c>
      <c r="K487" t="s">
        <v>7073</v>
      </c>
      <c r="L487" t="s">
        <v>7073</v>
      </c>
      <c r="M487" t="s">
        <v>7428</v>
      </c>
      <c r="N487" t="s">
        <v>7071</v>
      </c>
      <c r="O487" t="s">
        <v>181</v>
      </c>
      <c r="P487" t="s">
        <v>7059</v>
      </c>
      <c r="Q487" t="s">
        <v>7497</v>
      </c>
      <c r="R487">
        <v>1</v>
      </c>
      <c r="S487" s="11">
        <v>45834.404768518521</v>
      </c>
      <c r="T487" s="11">
        <v>45834.404872685183</v>
      </c>
      <c r="U487">
        <v>0.15000000000000002</v>
      </c>
      <c r="V487">
        <v>0</v>
      </c>
      <c r="W487" s="178">
        <f>IFERROR(IF(AKORD[[#This Row],[CZAS]]=1,VLOOKUP(AKORD[[#This Row],[ZAMOWIENIA_SPEC_ID]]&amp;AKORD[[#This Row],[CZYNNOSCI_OPIS]],#REF!,5,FALSE),AKORD[[#This Row],[CZAS]]),1)</f>
        <v>33</v>
      </c>
      <c r="X487" s="178" t="str">
        <f>AKORD[[#This Row],[ZAMOWIENIA_SPEC_ID]]&amp;" "&amp;MID(AKORD[[#This Row],[NAZWA1_WG]],1,30)</f>
        <v xml:space="preserve">161364 REVERSO 1,5                   </v>
      </c>
      <c r="Y487" s="144">
        <f>AKORD[[#This Row],[DATA]]</f>
        <v>45838</v>
      </c>
      <c r="Z487" s="178" t="str">
        <f>LEFT(AKORD[[#This Row],[KOMISJA]],10)</f>
        <v>161362/REV</v>
      </c>
      <c r="AA487" s="178">
        <f>WEEKNUM(AKORD[[#This Row],[DZIEN]],2)</f>
        <v>27</v>
      </c>
    </row>
    <row r="488" spans="1:27">
      <c r="A488" s="178" t="str">
        <f>VLOOKUP(AKORD[[#This Row],[NAZWISKO]],IMIE[],2,FALSE)</f>
        <v>P01 PIOTR MIERZWIŃSKI</v>
      </c>
      <c r="B488">
        <v>161365</v>
      </c>
      <c r="C488">
        <v>28</v>
      </c>
      <c r="D488">
        <v>14</v>
      </c>
      <c r="E488">
        <v>36</v>
      </c>
      <c r="F488" s="11">
        <v>45838</v>
      </c>
      <c r="G488" t="s">
        <v>2182</v>
      </c>
      <c r="H488" t="s">
        <v>7056</v>
      </c>
      <c r="I488" t="s">
        <v>7057</v>
      </c>
      <c r="J488" t="s">
        <v>7058</v>
      </c>
      <c r="K488" t="s">
        <v>7072</v>
      </c>
      <c r="L488" t="s">
        <v>7072</v>
      </c>
      <c r="M488" t="s">
        <v>7428</v>
      </c>
      <c r="N488" t="s">
        <v>7071</v>
      </c>
      <c r="O488" t="s">
        <v>181</v>
      </c>
      <c r="P488" t="s">
        <v>7059</v>
      </c>
      <c r="Q488" t="s">
        <v>7497</v>
      </c>
      <c r="R488">
        <v>1</v>
      </c>
      <c r="S488" s="11">
        <v>45834.404791666668</v>
      </c>
      <c r="T488" s="11">
        <v>45834.404907407406</v>
      </c>
      <c r="U488">
        <v>0.16666666666666669</v>
      </c>
      <c r="V488">
        <v>0</v>
      </c>
      <c r="W488" s="178">
        <f>IFERROR(IF(AKORD[[#This Row],[CZAS]]=1,VLOOKUP(AKORD[[#This Row],[ZAMOWIENIA_SPEC_ID]]&amp;AKORD[[#This Row],[CZYNNOSCI_OPIS]],#REF!,5,FALSE),AKORD[[#This Row],[CZAS]]),1)</f>
        <v>36</v>
      </c>
      <c r="X488" s="178" t="str">
        <f>AKORD[[#This Row],[ZAMOWIENIA_SPEC_ID]]&amp;" "&amp;MID(AKORD[[#This Row],[NAZWA1_WG]],1,30)</f>
        <v xml:space="preserve">161365 REVERSO N106x106              </v>
      </c>
      <c r="Y488" s="144">
        <f>AKORD[[#This Row],[DATA]]</f>
        <v>45838</v>
      </c>
      <c r="Z488" s="178" t="str">
        <f>LEFT(AKORD[[#This Row],[KOMISJA]],10)</f>
        <v>161362/REV</v>
      </c>
      <c r="AA488" s="178">
        <f>WEEKNUM(AKORD[[#This Row],[DZIEN]],2)</f>
        <v>27</v>
      </c>
    </row>
    <row r="489" spans="1:27">
      <c r="A489" s="178" t="str">
        <f>VLOOKUP(AKORD[[#This Row],[NAZWISKO]],IMIE[],2,FALSE)</f>
        <v>P01 PIOTR MIERZWIŃSKI</v>
      </c>
      <c r="B489">
        <v>161267</v>
      </c>
      <c r="C489">
        <v>28</v>
      </c>
      <c r="D489">
        <v>14</v>
      </c>
      <c r="E489">
        <v>43</v>
      </c>
      <c r="F489" s="11">
        <v>45838</v>
      </c>
      <c r="G489" t="s">
        <v>2182</v>
      </c>
      <c r="H489" t="s">
        <v>7056</v>
      </c>
      <c r="I489" t="s">
        <v>7057</v>
      </c>
      <c r="J489" t="s">
        <v>7058</v>
      </c>
      <c r="K489" t="s">
        <v>7498</v>
      </c>
      <c r="L489" t="s">
        <v>7498</v>
      </c>
      <c r="M489" t="s">
        <v>7428</v>
      </c>
      <c r="N489" t="s">
        <v>7102</v>
      </c>
      <c r="O489" t="s">
        <v>181</v>
      </c>
      <c r="P489" t="s">
        <v>7059</v>
      </c>
      <c r="Q489" t="s">
        <v>7499</v>
      </c>
      <c r="R489">
        <v>1</v>
      </c>
      <c r="S489" s="11">
        <v>45833.558518518519</v>
      </c>
      <c r="T489" s="11">
        <v>45833.558541666665</v>
      </c>
      <c r="U489">
        <v>3.3333333333333333E-2</v>
      </c>
      <c r="V489">
        <v>0</v>
      </c>
      <c r="W489" s="178">
        <f>IFERROR(IF(AKORD[[#This Row],[CZAS]]=1,VLOOKUP(AKORD[[#This Row],[ZAMOWIENIA_SPEC_ID]]&amp;AKORD[[#This Row],[CZYNNOSCI_OPIS]],#REF!,5,FALSE),AKORD[[#This Row],[CZAS]]),1)</f>
        <v>43</v>
      </c>
      <c r="X489" s="178" t="str">
        <f>AKORD[[#This Row],[ZAMOWIENIA_SPEC_ID]]&amp;" "&amp;MID(AKORD[[#This Row],[NAZWA1_WG]],1,30)</f>
        <v xml:space="preserve">161267 GOYA [L                       </v>
      </c>
      <c r="Y489" s="144">
        <f>AKORD[[#This Row],[DATA]]</f>
        <v>45838</v>
      </c>
      <c r="Z489" s="178" t="str">
        <f>LEFT(AKORD[[#This Row],[KOMISJA]],10)</f>
        <v>161267/GOY</v>
      </c>
      <c r="AA489" s="178">
        <f>WEEKNUM(AKORD[[#This Row],[DZIEN]],2)</f>
        <v>27</v>
      </c>
    </row>
    <row r="490" spans="1:27">
      <c r="A490" s="178" t="str">
        <f>VLOOKUP(AKORD[[#This Row],[NAZWISKO]],IMIE[],2,FALSE)</f>
        <v>P01 PIOTR MIERZWIŃSKI</v>
      </c>
      <c r="B490">
        <v>161268</v>
      </c>
      <c r="C490">
        <v>28</v>
      </c>
      <c r="D490">
        <v>14</v>
      </c>
      <c r="E490">
        <v>29</v>
      </c>
      <c r="F490" s="11">
        <v>45838</v>
      </c>
      <c r="G490" t="s">
        <v>2182</v>
      </c>
      <c r="H490" t="s">
        <v>7056</v>
      </c>
      <c r="I490" t="s">
        <v>7057</v>
      </c>
      <c r="J490" t="s">
        <v>7058</v>
      </c>
      <c r="K490" t="s">
        <v>7324</v>
      </c>
      <c r="L490" t="s">
        <v>7324</v>
      </c>
      <c r="M490" t="s">
        <v>7428</v>
      </c>
      <c r="N490" t="s">
        <v>7102</v>
      </c>
      <c r="O490" t="s">
        <v>181</v>
      </c>
      <c r="P490" t="s">
        <v>7059</v>
      </c>
      <c r="Q490" t="s">
        <v>7499</v>
      </c>
      <c r="R490">
        <v>1</v>
      </c>
      <c r="S490" s="11">
        <v>45833.558553240742</v>
      </c>
      <c r="T490" s="11">
        <v>45833.558576388888</v>
      </c>
      <c r="U490">
        <v>3.3333333333333333E-2</v>
      </c>
      <c r="V490">
        <v>0</v>
      </c>
      <c r="W490" s="178">
        <f>IFERROR(IF(AKORD[[#This Row],[CZAS]]=1,VLOOKUP(AKORD[[#This Row],[ZAMOWIENIA_SPEC_ID]]&amp;AKORD[[#This Row],[CZYNNOSCI_OPIS]],#REF!,5,FALSE),AKORD[[#This Row],[CZAS]]),1)</f>
        <v>29</v>
      </c>
      <c r="X490" s="178" t="str">
        <f>AKORD[[#This Row],[ZAMOWIENIA_SPEC_ID]]&amp;" "&amp;MID(AKORD[[#This Row],[NAZWA1_WG]],1,30)</f>
        <v xml:space="preserve">161268 GOYA 1,5                      </v>
      </c>
      <c r="Y490" s="144">
        <f>AKORD[[#This Row],[DATA]]</f>
        <v>45838</v>
      </c>
      <c r="Z490" s="178" t="str">
        <f>LEFT(AKORD[[#This Row],[KOMISJA]],10)</f>
        <v>161267/GOY</v>
      </c>
      <c r="AA490" s="178">
        <f>WEEKNUM(AKORD[[#This Row],[DZIEN]],2)</f>
        <v>27</v>
      </c>
    </row>
    <row r="491" spans="1:27">
      <c r="A491" s="178" t="str">
        <f>VLOOKUP(AKORD[[#This Row],[NAZWISKO]],IMIE[],2,FALSE)</f>
        <v>P01 PIOTR MIERZWIŃSKI</v>
      </c>
      <c r="B491">
        <v>161269</v>
      </c>
      <c r="C491">
        <v>28</v>
      </c>
      <c r="D491">
        <v>14</v>
      </c>
      <c r="E491">
        <v>37</v>
      </c>
      <c r="F491" s="11">
        <v>45838</v>
      </c>
      <c r="G491" t="s">
        <v>2182</v>
      </c>
      <c r="H491" t="s">
        <v>7056</v>
      </c>
      <c r="I491" t="s">
        <v>7057</v>
      </c>
      <c r="J491" t="s">
        <v>7058</v>
      </c>
      <c r="K491" t="s">
        <v>7109</v>
      </c>
      <c r="L491" t="s">
        <v>7109</v>
      </c>
      <c r="M491" t="s">
        <v>7428</v>
      </c>
      <c r="N491" t="s">
        <v>7102</v>
      </c>
      <c r="O491" t="s">
        <v>181</v>
      </c>
      <c r="P491" t="s">
        <v>7059</v>
      </c>
      <c r="Q491" t="s">
        <v>7499</v>
      </c>
      <c r="R491">
        <v>1</v>
      </c>
      <c r="S491" s="11">
        <v>45833.558599537035</v>
      </c>
      <c r="T491" s="11">
        <v>45833.558611111112</v>
      </c>
      <c r="U491">
        <v>1.6666666666666666E-2</v>
      </c>
      <c r="V491">
        <v>0</v>
      </c>
      <c r="W491" s="178">
        <f>IFERROR(IF(AKORD[[#This Row],[CZAS]]=1,VLOOKUP(AKORD[[#This Row],[ZAMOWIENIA_SPEC_ID]]&amp;AKORD[[#This Row],[CZYNNOSCI_OPIS]],#REF!,5,FALSE),AKORD[[#This Row],[CZAS]]),1)</f>
        <v>37</v>
      </c>
      <c r="X491" s="178" t="str">
        <f>AKORD[[#This Row],[ZAMOWIENIA_SPEC_ID]]&amp;" "&amp;MID(AKORD[[#This Row],[NAZWA1_WG]],1,30)</f>
        <v xml:space="preserve">161269 GOYA N                        </v>
      </c>
      <c r="Y491" s="144">
        <f>AKORD[[#This Row],[DATA]]</f>
        <v>45838</v>
      </c>
      <c r="Z491" s="178" t="str">
        <f>LEFT(AKORD[[#This Row],[KOMISJA]],10)</f>
        <v>161267/GOY</v>
      </c>
      <c r="AA491" s="178">
        <f>WEEKNUM(AKORD[[#This Row],[DZIEN]],2)</f>
        <v>27</v>
      </c>
    </row>
    <row r="492" spans="1:27">
      <c r="A492" s="178" t="str">
        <f>VLOOKUP(AKORD[[#This Row],[NAZWISKO]],IMIE[],2,FALSE)</f>
        <v>P01 PIOTR MIERZWIŃSKI</v>
      </c>
      <c r="B492">
        <v>161270</v>
      </c>
      <c r="C492">
        <v>28</v>
      </c>
      <c r="D492">
        <v>14</v>
      </c>
      <c r="E492">
        <v>29</v>
      </c>
      <c r="F492" s="11">
        <v>45838</v>
      </c>
      <c r="G492" t="s">
        <v>2182</v>
      </c>
      <c r="H492" t="s">
        <v>7056</v>
      </c>
      <c r="I492" t="s">
        <v>7057</v>
      </c>
      <c r="J492" t="s">
        <v>7058</v>
      </c>
      <c r="K492" t="s">
        <v>7324</v>
      </c>
      <c r="L492" t="s">
        <v>7324</v>
      </c>
      <c r="M492" t="s">
        <v>7428</v>
      </c>
      <c r="N492" t="s">
        <v>7102</v>
      </c>
      <c r="O492" t="s">
        <v>181</v>
      </c>
      <c r="P492" t="s">
        <v>7059</v>
      </c>
      <c r="Q492" t="s">
        <v>7499</v>
      </c>
      <c r="R492">
        <v>1</v>
      </c>
      <c r="S492" s="11">
        <v>45833.558634259258</v>
      </c>
      <c r="T492" s="11">
        <v>45833.558645833335</v>
      </c>
      <c r="U492">
        <v>1.6666666666666666E-2</v>
      </c>
      <c r="V492">
        <v>0</v>
      </c>
      <c r="W492" s="178">
        <f>IFERROR(IF(AKORD[[#This Row],[CZAS]]=1,VLOOKUP(AKORD[[#This Row],[ZAMOWIENIA_SPEC_ID]]&amp;AKORD[[#This Row],[CZYNNOSCI_OPIS]],#REF!,5,FALSE),AKORD[[#This Row],[CZAS]]),1)</f>
        <v>29</v>
      </c>
      <c r="X492" s="178" t="str">
        <f>AKORD[[#This Row],[ZAMOWIENIA_SPEC_ID]]&amp;" "&amp;MID(AKORD[[#This Row],[NAZWA1_WG]],1,30)</f>
        <v xml:space="preserve">161270 GOYA 1,5                      </v>
      </c>
      <c r="Y492" s="144">
        <f>AKORD[[#This Row],[DATA]]</f>
        <v>45838</v>
      </c>
      <c r="Z492" s="178" t="str">
        <f>LEFT(AKORD[[#This Row],[KOMISJA]],10)</f>
        <v>161267/GOY</v>
      </c>
      <c r="AA492" s="178">
        <f>WEEKNUM(AKORD[[#This Row],[DZIEN]],2)</f>
        <v>27</v>
      </c>
    </row>
    <row r="493" spans="1:27">
      <c r="A493" s="178" t="str">
        <f>VLOOKUP(AKORD[[#This Row],[NAZWISKO]],IMIE[],2,FALSE)</f>
        <v>P01 PIOTR MIERZWIŃSKI</v>
      </c>
      <c r="B493">
        <v>161034</v>
      </c>
      <c r="C493">
        <v>28</v>
      </c>
      <c r="D493">
        <v>14</v>
      </c>
      <c r="E493">
        <v>46</v>
      </c>
      <c r="F493" s="11">
        <v>45838</v>
      </c>
      <c r="G493" t="s">
        <v>2182</v>
      </c>
      <c r="H493" t="s">
        <v>7056</v>
      </c>
      <c r="I493" t="s">
        <v>7057</v>
      </c>
      <c r="J493" t="s">
        <v>7058</v>
      </c>
      <c r="K493" t="s">
        <v>7282</v>
      </c>
      <c r="L493" t="s">
        <v>7282</v>
      </c>
      <c r="M493" t="s">
        <v>7428</v>
      </c>
      <c r="N493" t="s">
        <v>7071</v>
      </c>
      <c r="O493" t="s">
        <v>181</v>
      </c>
      <c r="P493" t="s">
        <v>7059</v>
      </c>
      <c r="Q493" t="s">
        <v>7500</v>
      </c>
      <c r="R493">
        <v>1</v>
      </c>
      <c r="S493" s="11">
        <v>45835.478541666664</v>
      </c>
      <c r="T493" s="11">
        <v>45835.478634259256</v>
      </c>
      <c r="U493">
        <v>0.13333333333333333</v>
      </c>
      <c r="V493">
        <v>0</v>
      </c>
      <c r="W493" s="178">
        <f>IFERROR(IF(AKORD[[#This Row],[CZAS]]=1,VLOOKUP(AKORD[[#This Row],[ZAMOWIENIA_SPEC_ID]]&amp;AKORD[[#This Row],[CZYNNOSCI_OPIS]],#REF!,5,FALSE),AKORD[[#This Row],[CZAS]]),1)</f>
        <v>46</v>
      </c>
      <c r="X493" s="178" t="str">
        <f>AKORD[[#This Row],[ZAMOWIENIA_SPEC_ID]]&amp;" "&amp;MID(AKORD[[#This Row],[NAZWA1_WG]],1,30)</f>
        <v xml:space="preserve">161034 REVERSO [L                    </v>
      </c>
      <c r="Y493" s="144">
        <f>AKORD[[#This Row],[DATA]]</f>
        <v>45838</v>
      </c>
      <c r="Z493" s="178" t="str">
        <f>LEFT(AKORD[[#This Row],[KOMISJA]],10)</f>
        <v>161034/REV</v>
      </c>
      <c r="AA493" s="178">
        <f>WEEKNUM(AKORD[[#This Row],[DZIEN]],2)</f>
        <v>27</v>
      </c>
    </row>
    <row r="494" spans="1:27">
      <c r="A494" s="178" t="str">
        <f>VLOOKUP(AKORD[[#This Row],[NAZWISKO]],IMIE[],2,FALSE)</f>
        <v>P01 PIOTR MIERZWIŃSKI</v>
      </c>
      <c r="B494">
        <v>161035</v>
      </c>
      <c r="C494">
        <v>28</v>
      </c>
      <c r="D494">
        <v>14</v>
      </c>
      <c r="E494">
        <v>32</v>
      </c>
      <c r="F494" s="11">
        <v>45838</v>
      </c>
      <c r="G494" t="s">
        <v>2182</v>
      </c>
      <c r="H494" t="s">
        <v>7056</v>
      </c>
      <c r="I494" t="s">
        <v>7057</v>
      </c>
      <c r="J494" t="s">
        <v>7058</v>
      </c>
      <c r="K494" t="s">
        <v>7359</v>
      </c>
      <c r="L494" t="s">
        <v>7359</v>
      </c>
      <c r="M494" t="s">
        <v>7428</v>
      </c>
      <c r="N494" t="s">
        <v>7071</v>
      </c>
      <c r="O494" t="s">
        <v>181</v>
      </c>
      <c r="P494" t="s">
        <v>7059</v>
      </c>
      <c r="Q494" t="s">
        <v>7500</v>
      </c>
      <c r="R494">
        <v>1</v>
      </c>
      <c r="S494" s="11">
        <v>45835.478564814817</v>
      </c>
      <c r="T494" s="11">
        <v>45835.47865740741</v>
      </c>
      <c r="U494">
        <v>0.13333333333333333</v>
      </c>
      <c r="V494">
        <v>0</v>
      </c>
      <c r="W494" s="178">
        <f>IFERROR(IF(AKORD[[#This Row],[CZAS]]=1,VLOOKUP(AKORD[[#This Row],[ZAMOWIENIA_SPEC_ID]]&amp;AKORD[[#This Row],[CZYNNOSCI_OPIS]],#REF!,5,FALSE),AKORD[[#This Row],[CZAS]]),1)</f>
        <v>32</v>
      </c>
      <c r="X494" s="178" t="str">
        <f>AKORD[[#This Row],[ZAMOWIENIA_SPEC_ID]]&amp;" "&amp;MID(AKORD[[#This Row],[NAZWA1_WG]],1,30)</f>
        <v xml:space="preserve">161035 REVERSO 1                     </v>
      </c>
      <c r="Y494" s="144">
        <f>AKORD[[#This Row],[DATA]]</f>
        <v>45838</v>
      </c>
      <c r="Z494" s="178" t="str">
        <f>LEFT(AKORD[[#This Row],[KOMISJA]],10)</f>
        <v>161034/REV</v>
      </c>
      <c r="AA494" s="178">
        <f>WEEKNUM(AKORD[[#This Row],[DZIEN]],2)</f>
        <v>27</v>
      </c>
    </row>
    <row r="495" spans="1:27">
      <c r="A495" s="178" t="str">
        <f>VLOOKUP(AKORD[[#This Row],[NAZWISKO]],IMIE[],2,FALSE)</f>
        <v>P01 PIOTR MIERZWIŃSKI</v>
      </c>
      <c r="B495">
        <v>161036</v>
      </c>
      <c r="C495">
        <v>28</v>
      </c>
      <c r="D495">
        <v>14</v>
      </c>
      <c r="E495">
        <v>42</v>
      </c>
      <c r="F495" s="11">
        <v>45838</v>
      </c>
      <c r="G495" t="s">
        <v>2182</v>
      </c>
      <c r="H495" t="s">
        <v>7056</v>
      </c>
      <c r="I495" t="s">
        <v>7057</v>
      </c>
      <c r="J495" t="s">
        <v>7058</v>
      </c>
      <c r="K495" t="s">
        <v>7360</v>
      </c>
      <c r="L495" t="s">
        <v>7360</v>
      </c>
      <c r="M495" t="s">
        <v>7428</v>
      </c>
      <c r="N495" t="s">
        <v>7071</v>
      </c>
      <c r="O495" t="s">
        <v>181</v>
      </c>
      <c r="P495" t="s">
        <v>7059</v>
      </c>
      <c r="Q495" t="s">
        <v>7500</v>
      </c>
      <c r="R495">
        <v>1</v>
      </c>
      <c r="S495" s="11">
        <v>45835.478587962964</v>
      </c>
      <c r="T495" s="11">
        <v>45835.478668981479</v>
      </c>
      <c r="U495">
        <v>0.11666666666666667</v>
      </c>
      <c r="V495">
        <v>0</v>
      </c>
      <c r="W495" s="178">
        <f>IFERROR(IF(AKORD[[#This Row],[CZAS]]=1,VLOOKUP(AKORD[[#This Row],[ZAMOWIENIA_SPEC_ID]]&amp;AKORD[[#This Row],[CZYNNOSCI_OPIS]],#REF!,5,FALSE),AKORD[[#This Row],[CZAS]]),1)</f>
        <v>42</v>
      </c>
      <c r="X495" s="178" t="str">
        <f>AKORD[[#This Row],[ZAMOWIENIA_SPEC_ID]]&amp;" "&amp;MID(AKORD[[#This Row],[NAZWA1_WG]],1,30)</f>
        <v xml:space="preserve">161036 REVERSO 1]                    </v>
      </c>
      <c r="Y495" s="144">
        <f>AKORD[[#This Row],[DATA]]</f>
        <v>45838</v>
      </c>
      <c r="Z495" s="178" t="str">
        <f>LEFT(AKORD[[#This Row],[KOMISJA]],10)</f>
        <v>161034/REV</v>
      </c>
      <c r="AA495" s="178">
        <f>WEEKNUM(AKORD[[#This Row],[DZIEN]],2)</f>
        <v>27</v>
      </c>
    </row>
    <row r="496" spans="1:27">
      <c r="A496" s="178" t="str">
        <f>VLOOKUP(AKORD[[#This Row],[NAZWISKO]],IMIE[],2,FALSE)</f>
        <v>P02 WOJCIECH REMBISZEWSKI</v>
      </c>
      <c r="B496">
        <v>160493</v>
      </c>
      <c r="C496">
        <v>29</v>
      </c>
      <c r="D496">
        <v>14</v>
      </c>
      <c r="E496">
        <v>37</v>
      </c>
      <c r="F496" s="11">
        <v>45838</v>
      </c>
      <c r="G496" t="s">
        <v>2177</v>
      </c>
      <c r="H496" t="s">
        <v>7056</v>
      </c>
      <c r="I496" t="s">
        <v>7057</v>
      </c>
      <c r="J496" t="s">
        <v>7058</v>
      </c>
      <c r="K496" t="s">
        <v>7085</v>
      </c>
      <c r="L496" t="s">
        <v>7085</v>
      </c>
      <c r="M496" t="s">
        <v>7428</v>
      </c>
      <c r="N496" t="s">
        <v>7071</v>
      </c>
      <c r="O496" t="s">
        <v>181</v>
      </c>
      <c r="P496" t="s">
        <v>7059</v>
      </c>
      <c r="Q496" t="s">
        <v>7501</v>
      </c>
      <c r="R496">
        <v>1</v>
      </c>
      <c r="S496" s="11">
        <v>45817.627939814818</v>
      </c>
      <c r="T496" s="11">
        <v>45817.628032407411</v>
      </c>
      <c r="U496">
        <v>0.13333333333333333</v>
      </c>
      <c r="V496">
        <v>0</v>
      </c>
      <c r="W496" s="178">
        <f>IFERROR(IF(AKORD[[#This Row],[CZAS]]=1,VLOOKUP(AKORD[[#This Row],[ZAMOWIENIA_SPEC_ID]]&amp;AKORD[[#This Row],[CZYNNOSCI_OPIS]],#REF!,5,FALSE),AKORD[[#This Row],[CZAS]]),1)</f>
        <v>37</v>
      </c>
      <c r="X496" s="178" t="str">
        <f>AKORD[[#This Row],[ZAMOWIENIA_SPEC_ID]]&amp;" "&amp;MID(AKORD[[#This Row],[NAZWA1_WG]],1,30)</f>
        <v xml:space="preserve">160493 REVERSO T1,5                  </v>
      </c>
      <c r="Y496" s="144">
        <f>AKORD[[#This Row],[DATA]]</f>
        <v>45838</v>
      </c>
      <c r="Z496" s="178" t="str">
        <f>LEFT(AKORD[[#This Row],[KOMISJA]],10)</f>
        <v>160493/REV</v>
      </c>
      <c r="AA496" s="178">
        <f>WEEKNUM(AKORD[[#This Row],[DZIEN]],2)</f>
        <v>27</v>
      </c>
    </row>
    <row r="497" spans="1:27">
      <c r="A497" s="178" t="str">
        <f>VLOOKUP(AKORD[[#This Row],[NAZWISKO]],IMIE[],2,FALSE)</f>
        <v>P02 WOJCIECH REMBISZEWSKI</v>
      </c>
      <c r="B497">
        <v>160494</v>
      </c>
      <c r="C497">
        <v>29</v>
      </c>
      <c r="D497">
        <v>14</v>
      </c>
      <c r="E497">
        <v>36</v>
      </c>
      <c r="F497" s="11">
        <v>45838</v>
      </c>
      <c r="G497" t="s">
        <v>2177</v>
      </c>
      <c r="H497" t="s">
        <v>7056</v>
      </c>
      <c r="I497" t="s">
        <v>7057</v>
      </c>
      <c r="J497" t="s">
        <v>7058</v>
      </c>
      <c r="K497" t="s">
        <v>7107</v>
      </c>
      <c r="L497" t="s">
        <v>7107</v>
      </c>
      <c r="M497" t="s">
        <v>7428</v>
      </c>
      <c r="N497" t="s">
        <v>7071</v>
      </c>
      <c r="O497" t="s">
        <v>181</v>
      </c>
      <c r="P497" t="s">
        <v>7059</v>
      </c>
      <c r="Q497" t="s">
        <v>7501</v>
      </c>
      <c r="R497">
        <v>1</v>
      </c>
      <c r="S497" s="11">
        <v>45817.627951388888</v>
      </c>
      <c r="T497" s="11">
        <v>45817.628055555557</v>
      </c>
      <c r="U497">
        <v>0.15000000000000002</v>
      </c>
      <c r="V497">
        <v>0</v>
      </c>
      <c r="W497" s="178">
        <f>IFERROR(IF(AKORD[[#This Row],[CZAS]]=1,VLOOKUP(AKORD[[#This Row],[ZAMOWIENIA_SPEC_ID]]&amp;AKORD[[#This Row],[CZYNNOSCI_OPIS]],#REF!,5,FALSE),AKORD[[#This Row],[CZAS]]),1)</f>
        <v>36</v>
      </c>
      <c r="X497" s="178" t="str">
        <f>AKORD[[#This Row],[ZAMOWIENIA_SPEC_ID]]&amp;" "&amp;MID(AKORD[[#This Row],[NAZWA1_WG]],1,30)</f>
        <v xml:space="preserve">160494 REVERSO 2                     </v>
      </c>
      <c r="Y497" s="144">
        <f>AKORD[[#This Row],[DATA]]</f>
        <v>45838</v>
      </c>
      <c r="Z497" s="178" t="str">
        <f>LEFT(AKORD[[#This Row],[KOMISJA]],10)</f>
        <v>160493/REV</v>
      </c>
      <c r="AA497" s="178">
        <f>WEEKNUM(AKORD[[#This Row],[DZIEN]],2)</f>
        <v>27</v>
      </c>
    </row>
    <row r="498" spans="1:27">
      <c r="A498" s="178" t="str">
        <f>VLOOKUP(AKORD[[#This Row],[NAZWISKO]],IMIE[],2,FALSE)</f>
        <v>P02 WOJCIECH REMBISZEWSKI</v>
      </c>
      <c r="B498">
        <v>160495</v>
      </c>
      <c r="C498">
        <v>29</v>
      </c>
      <c r="D498">
        <v>14</v>
      </c>
      <c r="E498">
        <v>36</v>
      </c>
      <c r="F498" s="11">
        <v>45838</v>
      </c>
      <c r="G498" t="s">
        <v>2177</v>
      </c>
      <c r="H498" t="s">
        <v>7056</v>
      </c>
      <c r="I498" t="s">
        <v>7057</v>
      </c>
      <c r="J498" t="s">
        <v>7058</v>
      </c>
      <c r="K498" t="s">
        <v>7072</v>
      </c>
      <c r="L498" t="s">
        <v>7072</v>
      </c>
      <c r="M498" t="s">
        <v>7428</v>
      </c>
      <c r="N498" t="s">
        <v>7071</v>
      </c>
      <c r="O498" t="s">
        <v>181</v>
      </c>
      <c r="P498" t="s">
        <v>7059</v>
      </c>
      <c r="Q498" t="s">
        <v>7501</v>
      </c>
      <c r="R498">
        <v>1</v>
      </c>
      <c r="S498" s="11">
        <v>45817.627974537034</v>
      </c>
      <c r="T498" s="11">
        <v>45817.628078703703</v>
      </c>
      <c r="U498">
        <v>0.15000000000000002</v>
      </c>
      <c r="V498">
        <v>0</v>
      </c>
      <c r="W498" s="178">
        <f>IFERROR(IF(AKORD[[#This Row],[CZAS]]=1,VLOOKUP(AKORD[[#This Row],[ZAMOWIENIA_SPEC_ID]]&amp;AKORD[[#This Row],[CZYNNOSCI_OPIS]],#REF!,5,FALSE),AKORD[[#This Row],[CZAS]]),1)</f>
        <v>36</v>
      </c>
      <c r="X498" s="178" t="str">
        <f>AKORD[[#This Row],[ZAMOWIENIA_SPEC_ID]]&amp;" "&amp;MID(AKORD[[#This Row],[NAZWA1_WG]],1,30)</f>
        <v xml:space="preserve">160495 REVERSO N106x106              </v>
      </c>
      <c r="Y498" s="144">
        <f>AKORD[[#This Row],[DATA]]</f>
        <v>45838</v>
      </c>
      <c r="Z498" s="178" t="str">
        <f>LEFT(AKORD[[#This Row],[KOMISJA]],10)</f>
        <v>160493/REV</v>
      </c>
      <c r="AA498" s="178">
        <f>WEEKNUM(AKORD[[#This Row],[DZIEN]],2)</f>
        <v>27</v>
      </c>
    </row>
    <row r="499" spans="1:27">
      <c r="A499" s="178" t="str">
        <f>VLOOKUP(AKORD[[#This Row],[NAZWISKO]],IMIE[],2,FALSE)</f>
        <v>P02 WOJCIECH REMBISZEWSKI</v>
      </c>
      <c r="B499">
        <v>160496</v>
      </c>
      <c r="C499">
        <v>29</v>
      </c>
      <c r="D499">
        <v>14</v>
      </c>
      <c r="E499">
        <v>36</v>
      </c>
      <c r="F499" s="11">
        <v>45838</v>
      </c>
      <c r="G499" t="s">
        <v>2177</v>
      </c>
      <c r="H499" t="s">
        <v>7056</v>
      </c>
      <c r="I499" t="s">
        <v>7057</v>
      </c>
      <c r="J499" t="s">
        <v>7058</v>
      </c>
      <c r="K499" t="s">
        <v>7107</v>
      </c>
      <c r="L499" t="s">
        <v>7107</v>
      </c>
      <c r="M499" t="s">
        <v>7428</v>
      </c>
      <c r="N499" t="s">
        <v>7071</v>
      </c>
      <c r="O499" t="s">
        <v>181</v>
      </c>
      <c r="P499" t="s">
        <v>7059</v>
      </c>
      <c r="Q499" t="s">
        <v>7501</v>
      </c>
      <c r="R499">
        <v>1</v>
      </c>
      <c r="S499" s="11">
        <v>45817.627997685187</v>
      </c>
      <c r="T499" s="11">
        <v>45817.628101851849</v>
      </c>
      <c r="U499">
        <v>0.15000000000000002</v>
      </c>
      <c r="V499">
        <v>0</v>
      </c>
      <c r="W499" s="178">
        <f>IFERROR(IF(AKORD[[#This Row],[CZAS]]=1,VLOOKUP(AKORD[[#This Row],[ZAMOWIENIA_SPEC_ID]]&amp;AKORD[[#This Row],[CZYNNOSCI_OPIS]],#REF!,5,FALSE),AKORD[[#This Row],[CZAS]]),1)</f>
        <v>36</v>
      </c>
      <c r="X499" s="178" t="str">
        <f>AKORD[[#This Row],[ZAMOWIENIA_SPEC_ID]]&amp;" "&amp;MID(AKORD[[#This Row],[NAZWA1_WG]],1,30)</f>
        <v xml:space="preserve">160496 REVERSO 2                     </v>
      </c>
      <c r="Y499" s="144">
        <f>AKORD[[#This Row],[DATA]]</f>
        <v>45838</v>
      </c>
      <c r="Z499" s="178" t="str">
        <f>LEFT(AKORD[[#This Row],[KOMISJA]],10)</f>
        <v>160493/REV</v>
      </c>
      <c r="AA499" s="178">
        <f>WEEKNUM(AKORD[[#This Row],[DZIEN]],2)</f>
        <v>27</v>
      </c>
    </row>
    <row r="500" spans="1:27">
      <c r="A500" s="178" t="str">
        <f>VLOOKUP(AKORD[[#This Row],[NAZWISKO]],IMIE[],2,FALSE)</f>
        <v>P02 WOJCIECH REMBISZEWSKI</v>
      </c>
      <c r="B500">
        <v>160497</v>
      </c>
      <c r="C500">
        <v>29</v>
      </c>
      <c r="D500">
        <v>14</v>
      </c>
      <c r="E500">
        <v>46</v>
      </c>
      <c r="F500" s="11">
        <v>45838</v>
      </c>
      <c r="G500" t="s">
        <v>2177</v>
      </c>
      <c r="H500" t="s">
        <v>7056</v>
      </c>
      <c r="I500" t="s">
        <v>7057</v>
      </c>
      <c r="J500" t="s">
        <v>7058</v>
      </c>
      <c r="K500" t="s">
        <v>7367</v>
      </c>
      <c r="L500" t="s">
        <v>7367</v>
      </c>
      <c r="M500" t="s">
        <v>7428</v>
      </c>
      <c r="N500" t="s">
        <v>7071</v>
      </c>
      <c r="O500" t="s">
        <v>181</v>
      </c>
      <c r="P500" t="s">
        <v>7059</v>
      </c>
      <c r="Q500" t="s">
        <v>7501</v>
      </c>
      <c r="R500">
        <v>1</v>
      </c>
      <c r="S500" s="11">
        <v>45817.628009259257</v>
      </c>
      <c r="T500" s="11">
        <v>45817.628125000003</v>
      </c>
      <c r="U500">
        <v>0.16666666666666669</v>
      </c>
      <c r="V500">
        <v>0</v>
      </c>
      <c r="W500" s="178">
        <f>IFERROR(IF(AKORD[[#This Row],[CZAS]]=1,VLOOKUP(AKORD[[#This Row],[ZAMOWIENIA_SPEC_ID]]&amp;AKORD[[#This Row],[CZYNNOSCI_OPIS]],#REF!,5,FALSE),AKORD[[#This Row],[CZAS]]),1)</f>
        <v>46</v>
      </c>
      <c r="X500" s="178" t="str">
        <f>AKORD[[#This Row],[ZAMOWIENIA_SPEC_ID]]&amp;" "&amp;MID(AKORD[[#This Row],[NAZWA1_WG]],1,30)</f>
        <v xml:space="preserve">160497 REVERSO L]                    </v>
      </c>
      <c r="Y500" s="144">
        <f>AKORD[[#This Row],[DATA]]</f>
        <v>45838</v>
      </c>
      <c r="Z500" s="178" t="str">
        <f>LEFT(AKORD[[#This Row],[KOMISJA]],10)</f>
        <v>160493/REV</v>
      </c>
      <c r="AA500" s="178">
        <f>WEEKNUM(AKORD[[#This Row],[DZIEN]],2)</f>
        <v>27</v>
      </c>
    </row>
    <row r="501" spans="1:27">
      <c r="A501" s="178" t="str">
        <f>VLOOKUP(AKORD[[#This Row],[NAZWISKO]],IMIE[],2,FALSE)</f>
        <v>P02 WOJCIECH REMBISZEWSKI</v>
      </c>
      <c r="B501">
        <v>160498</v>
      </c>
      <c r="C501">
        <v>29</v>
      </c>
      <c r="D501">
        <v>14</v>
      </c>
      <c r="E501">
        <v>1</v>
      </c>
      <c r="F501" s="11">
        <v>45838</v>
      </c>
      <c r="G501" t="s">
        <v>2177</v>
      </c>
      <c r="H501" t="s">
        <v>7056</v>
      </c>
      <c r="I501" t="s">
        <v>7057</v>
      </c>
      <c r="J501" t="s">
        <v>7058</v>
      </c>
      <c r="K501" t="s">
        <v>7502</v>
      </c>
      <c r="L501" t="s">
        <v>7502</v>
      </c>
      <c r="M501" t="s">
        <v>7428</v>
      </c>
      <c r="N501" t="s">
        <v>7071</v>
      </c>
      <c r="O501" t="s">
        <v>181</v>
      </c>
      <c r="P501" t="s">
        <v>7059</v>
      </c>
      <c r="Q501" t="s">
        <v>7501</v>
      </c>
      <c r="R501">
        <v>2</v>
      </c>
      <c r="S501" s="11">
        <v>45817.628275462965</v>
      </c>
      <c r="T501" s="11">
        <v>45817.628310185188</v>
      </c>
      <c r="U501">
        <v>0.05</v>
      </c>
      <c r="V501">
        <v>0</v>
      </c>
      <c r="W501" s="178">
        <f>IFERROR(IF(AKORD[[#This Row],[CZAS]]=1,VLOOKUP(AKORD[[#This Row],[ZAMOWIENIA_SPEC_ID]]&amp;AKORD[[#This Row],[CZYNNOSCI_OPIS]],#REF!,5,FALSE),AKORD[[#This Row],[CZAS]]),1)</f>
        <v>1</v>
      </c>
      <c r="X501" s="178" t="str">
        <f>AKORD[[#This Row],[ZAMOWIENIA_SPEC_ID]]&amp;" "&amp;MID(AKORD[[#This Row],[NAZWA1_WG]],1,30)</f>
        <v xml:space="preserve">160498 REVERSO PD 559 III 35x75      </v>
      </c>
      <c r="Y501" s="144">
        <f>AKORD[[#This Row],[DATA]]</f>
        <v>45838</v>
      </c>
      <c r="Z501" s="178" t="str">
        <f>LEFT(AKORD[[#This Row],[KOMISJA]],10)</f>
        <v>160493/REV</v>
      </c>
      <c r="AA501" s="178">
        <f>WEEKNUM(AKORD[[#This Row],[DZIEN]],2)</f>
        <v>27</v>
      </c>
    </row>
    <row r="502" spans="1:27">
      <c r="A502" s="178" t="str">
        <f>VLOOKUP(AKORD[[#This Row],[NAZWISKO]],IMIE[],2,FALSE)</f>
        <v>P02 WOJCIECH REMBISZEWSKI</v>
      </c>
      <c r="B502">
        <v>160499</v>
      </c>
      <c r="C502">
        <v>29</v>
      </c>
      <c r="D502">
        <v>14</v>
      </c>
      <c r="E502">
        <v>1</v>
      </c>
      <c r="F502" s="11">
        <v>45838</v>
      </c>
      <c r="G502" t="s">
        <v>2177</v>
      </c>
      <c r="H502" t="s">
        <v>7056</v>
      </c>
      <c r="I502" t="s">
        <v>7057</v>
      </c>
      <c r="J502" t="s">
        <v>7058</v>
      </c>
      <c r="K502" t="s">
        <v>7502</v>
      </c>
      <c r="L502" t="s">
        <v>7502</v>
      </c>
      <c r="M502" t="s">
        <v>7428</v>
      </c>
      <c r="N502" t="s">
        <v>7071</v>
      </c>
      <c r="O502" t="s">
        <v>181</v>
      </c>
      <c r="P502" t="s">
        <v>7059</v>
      </c>
      <c r="Q502" t="s">
        <v>7501</v>
      </c>
      <c r="R502">
        <v>2</v>
      </c>
      <c r="S502" s="11">
        <v>45817.628298611111</v>
      </c>
      <c r="T502" s="11">
        <v>45817.628333333334</v>
      </c>
      <c r="U502">
        <v>0.05</v>
      </c>
      <c r="V502">
        <v>0</v>
      </c>
      <c r="W502" s="178">
        <f>IFERROR(IF(AKORD[[#This Row],[CZAS]]=1,VLOOKUP(AKORD[[#This Row],[ZAMOWIENIA_SPEC_ID]]&amp;AKORD[[#This Row],[CZYNNOSCI_OPIS]],#REF!,5,FALSE),AKORD[[#This Row],[CZAS]]),1)</f>
        <v>1</v>
      </c>
      <c r="X502" s="178" t="str">
        <f>AKORD[[#This Row],[ZAMOWIENIA_SPEC_ID]]&amp;" "&amp;MID(AKORD[[#This Row],[NAZWA1_WG]],1,30)</f>
        <v xml:space="preserve">160499 REVERSO PD 559 III 35x75      </v>
      </c>
      <c r="Y502" s="144">
        <f>AKORD[[#This Row],[DATA]]</f>
        <v>45838</v>
      </c>
      <c r="Z502" s="178" t="str">
        <f>LEFT(AKORD[[#This Row],[KOMISJA]],10)</f>
        <v>160493/REV</v>
      </c>
      <c r="AA502" s="178">
        <f>WEEKNUM(AKORD[[#This Row],[DZIEN]],2)</f>
        <v>27</v>
      </c>
    </row>
    <row r="503" spans="1:27">
      <c r="A503" s="178" t="str">
        <f>VLOOKUP(AKORD[[#This Row],[NAZWISKO]],IMIE[],2,FALSE)</f>
        <v>T02 RADOSŁAW KRYSZTOPA</v>
      </c>
      <c r="B503">
        <v>161150</v>
      </c>
      <c r="C503">
        <v>13</v>
      </c>
      <c r="D503">
        <v>3</v>
      </c>
      <c r="E503">
        <v>102</v>
      </c>
      <c r="F503" s="11">
        <v>45840</v>
      </c>
      <c r="G503" t="s">
        <v>2125</v>
      </c>
      <c r="H503" t="s">
        <v>2166</v>
      </c>
      <c r="I503" t="s">
        <v>2167</v>
      </c>
      <c r="J503" t="s">
        <v>2120</v>
      </c>
      <c r="K503" t="s">
        <v>7503</v>
      </c>
      <c r="L503" t="s">
        <v>7504</v>
      </c>
      <c r="M503" t="s">
        <v>7104</v>
      </c>
      <c r="N503" t="s">
        <v>7120</v>
      </c>
      <c r="O503" t="s">
        <v>7053</v>
      </c>
      <c r="P503" t="s">
        <v>2121</v>
      </c>
      <c r="Q503" t="s">
        <v>7505</v>
      </c>
      <c r="R503">
        <v>1</v>
      </c>
      <c r="S503" s="11">
        <v>45840.41547453704</v>
      </c>
      <c r="T503" s="11">
        <v>45840.523576388892</v>
      </c>
      <c r="U503">
        <v>155.66666666666666</v>
      </c>
      <c r="V503">
        <v>0</v>
      </c>
      <c r="W503" s="178">
        <f>IFERROR(IF(AKORD[[#This Row],[CZAS]]=1,VLOOKUP(AKORD[[#This Row],[ZAMOWIENIA_SPEC_ID]]&amp;AKORD[[#This Row],[CZYNNOSCI_OPIS]],#REF!,5,FALSE),AKORD[[#This Row],[CZAS]]),1)</f>
        <v>102</v>
      </c>
      <c r="X503" s="178" t="str">
        <f>AKORD[[#This Row],[ZAMOWIENIA_SPEC_ID]]&amp;" "&amp;MID(AKORD[[#This Row],[NAZWA1_WG]],1,30)</f>
        <v xml:space="preserve">161150 OXYGEN [L2H                   </v>
      </c>
      <c r="Y503" s="144">
        <f>AKORD[[#This Row],[DATA]]</f>
        <v>45840</v>
      </c>
      <c r="Z503" s="178" t="str">
        <f>LEFT(AKORD[[#This Row],[KOMISJA]],10)</f>
        <v>161150/OXY</v>
      </c>
      <c r="AA503" s="178">
        <f>WEEKNUM(AKORD[[#This Row],[DZIEN]],2)</f>
        <v>27</v>
      </c>
    </row>
    <row r="504" spans="1:27">
      <c r="A504" s="178" t="str">
        <f>VLOOKUP(AKORD[[#This Row],[NAZWISKO]],IMIE[],2,FALSE)</f>
        <v>T02 RADOSŁAW KRYSZTOPA</v>
      </c>
      <c r="B504">
        <v>161151</v>
      </c>
      <c r="C504">
        <v>13</v>
      </c>
      <c r="D504">
        <v>3</v>
      </c>
      <c r="E504">
        <v>74</v>
      </c>
      <c r="F504" s="11">
        <v>45840</v>
      </c>
      <c r="G504" t="s">
        <v>2125</v>
      </c>
      <c r="H504" t="s">
        <v>2166</v>
      </c>
      <c r="I504" t="s">
        <v>2167</v>
      </c>
      <c r="J504" t="s">
        <v>2120</v>
      </c>
      <c r="K504" t="s">
        <v>7506</v>
      </c>
      <c r="L504" t="s">
        <v>7507</v>
      </c>
      <c r="M504" t="s">
        <v>7104</v>
      </c>
      <c r="N504" t="s">
        <v>7120</v>
      </c>
      <c r="O504" t="s">
        <v>7053</v>
      </c>
      <c r="P504" t="s">
        <v>2121</v>
      </c>
      <c r="Q504" t="s">
        <v>7505</v>
      </c>
      <c r="R504">
        <v>1</v>
      </c>
      <c r="S504" s="11">
        <v>45840.415486111109</v>
      </c>
      <c r="T504" s="11">
        <v>45840.523599537039</v>
      </c>
      <c r="U504">
        <v>155.68333333333334</v>
      </c>
      <c r="V504">
        <v>0</v>
      </c>
      <c r="W504" s="178">
        <f>IFERROR(IF(AKORD[[#This Row],[CZAS]]=1,VLOOKUP(AKORD[[#This Row],[ZAMOWIENIA_SPEC_ID]]&amp;AKORD[[#This Row],[CZYNNOSCI_OPIS]],#REF!,5,FALSE),AKORD[[#This Row],[CZAS]]),1)</f>
        <v>74</v>
      </c>
      <c r="X504" s="178" t="str">
        <f>AKORD[[#This Row],[ZAMOWIENIA_SPEC_ID]]&amp;" "&amp;MID(AKORD[[#This Row],[NAZWA1_WG]],1,30)</f>
        <v xml:space="preserve">161151 OXYGEN 3,5]                   </v>
      </c>
      <c r="Y504" s="144">
        <f>AKORD[[#This Row],[DATA]]</f>
        <v>45840</v>
      </c>
      <c r="Z504" s="178" t="str">
        <f>LEFT(AKORD[[#This Row],[KOMISJA]],10)</f>
        <v>161150/OXY</v>
      </c>
      <c r="AA504" s="178">
        <f>WEEKNUM(AKORD[[#This Row],[DZIEN]],2)</f>
        <v>27</v>
      </c>
    </row>
    <row r="505" spans="1:27">
      <c r="A505" s="178" t="str">
        <f>VLOOKUP(AKORD[[#This Row],[NAZWISKO]],IMIE[],2,FALSE)</f>
        <v>T05 MARCIN WYSZKOWSKI</v>
      </c>
      <c r="B505">
        <v>161286</v>
      </c>
      <c r="C505">
        <v>17</v>
      </c>
      <c r="D505">
        <v>3</v>
      </c>
      <c r="E505">
        <v>66</v>
      </c>
      <c r="F505" s="11">
        <v>45840</v>
      </c>
      <c r="G505" t="s">
        <v>2126</v>
      </c>
      <c r="H505" t="s">
        <v>2166</v>
      </c>
      <c r="I505" t="s">
        <v>2167</v>
      </c>
      <c r="J505" t="s">
        <v>2120</v>
      </c>
      <c r="K505" t="s">
        <v>7508</v>
      </c>
      <c r="L505" t="s">
        <v>7509</v>
      </c>
      <c r="M505" t="s">
        <v>7104</v>
      </c>
      <c r="N505" t="s">
        <v>207</v>
      </c>
      <c r="O505" t="s">
        <v>7053</v>
      </c>
      <c r="P505" t="s">
        <v>2121</v>
      </c>
      <c r="Q505" t="s">
        <v>7510</v>
      </c>
      <c r="R505">
        <v>1</v>
      </c>
      <c r="S505" s="11">
        <v>45840.440069444441</v>
      </c>
      <c r="T505" s="11">
        <v>45840.530104166668</v>
      </c>
      <c r="U505">
        <v>129.65</v>
      </c>
      <c r="V505">
        <v>0</v>
      </c>
      <c r="W505" s="178">
        <f>IFERROR(IF(AKORD[[#This Row],[CZAS]]=1,VLOOKUP(AKORD[[#This Row],[ZAMOWIENIA_SPEC_ID]]&amp;AKORD[[#This Row],[CZYNNOSCI_OPIS]],#REF!,5,FALSE),AKORD[[#This Row],[CZAS]]),1)</f>
        <v>66</v>
      </c>
      <c r="X505" s="178" t="str">
        <f>AKORD[[#This Row],[ZAMOWIENIA_SPEC_ID]]&amp;" "&amp;MID(AKORD[[#This Row],[NAZWA1_WG]],1,30)</f>
        <v xml:space="preserve">161286 ELIXIR 2,5                    </v>
      </c>
      <c r="Y505" s="144">
        <f>AKORD[[#This Row],[DATA]]</f>
        <v>45840</v>
      </c>
      <c r="Z505" s="178" t="str">
        <f>LEFT(AKORD[[#This Row],[KOMISJA]],10)</f>
        <v>161286/ELI</v>
      </c>
      <c r="AA505" s="178">
        <f>WEEKNUM(AKORD[[#This Row],[DZIEN]],2)</f>
        <v>27</v>
      </c>
    </row>
    <row r="506" spans="1:27">
      <c r="A506" s="178" t="str">
        <f>VLOOKUP(AKORD[[#This Row],[NAZWISKO]],IMIE[],2,FALSE)</f>
        <v>T05 MARCIN WYSZKOWSKI</v>
      </c>
      <c r="B506">
        <v>161287</v>
      </c>
      <c r="C506">
        <v>17</v>
      </c>
      <c r="D506">
        <v>3</v>
      </c>
      <c r="E506">
        <v>76</v>
      </c>
      <c r="F506" s="11">
        <v>45840</v>
      </c>
      <c r="G506" t="s">
        <v>2126</v>
      </c>
      <c r="H506" t="s">
        <v>2166</v>
      </c>
      <c r="I506" t="s">
        <v>2167</v>
      </c>
      <c r="J506" t="s">
        <v>2120</v>
      </c>
      <c r="K506" t="s">
        <v>495</v>
      </c>
      <c r="L506" t="s">
        <v>497</v>
      </c>
      <c r="M506" t="s">
        <v>7104</v>
      </c>
      <c r="N506" t="s">
        <v>207</v>
      </c>
      <c r="O506" t="s">
        <v>7053</v>
      </c>
      <c r="P506" t="s">
        <v>2121</v>
      </c>
      <c r="Q506" t="s">
        <v>7510</v>
      </c>
      <c r="R506">
        <v>1</v>
      </c>
      <c r="S506" s="11">
        <v>45840.440092592595</v>
      </c>
      <c r="T506" s="11">
        <v>45840.530115740738</v>
      </c>
      <c r="U506">
        <v>129.63333333333333</v>
      </c>
      <c r="V506">
        <v>0</v>
      </c>
      <c r="W506" s="178">
        <f>IFERROR(IF(AKORD[[#This Row],[CZAS]]=1,VLOOKUP(AKORD[[#This Row],[ZAMOWIENIA_SPEC_ID]]&amp;AKORD[[#This Row],[CZYNNOSCI_OPIS]],#REF!,5,FALSE),AKORD[[#This Row],[CZAS]]),1)</f>
        <v>76</v>
      </c>
      <c r="X506" s="178" t="str">
        <f>AKORD[[#This Row],[ZAMOWIENIA_SPEC_ID]]&amp;" "&amp;MID(AKORD[[#This Row],[NAZWA1_WG]],1,30)</f>
        <v xml:space="preserve">161287 ELIXIR N4]                    </v>
      </c>
      <c r="Y506" s="144">
        <f>AKORD[[#This Row],[DATA]]</f>
        <v>45840</v>
      </c>
      <c r="Z506" s="178" t="str">
        <f>LEFT(AKORD[[#This Row],[KOMISJA]],10)</f>
        <v>161286/ELI</v>
      </c>
      <c r="AA506" s="178">
        <f>WEEKNUM(AKORD[[#This Row],[DZIEN]],2)</f>
        <v>27</v>
      </c>
    </row>
    <row r="507" spans="1:27">
      <c r="A507" s="178" t="str">
        <f>VLOOKUP(AKORD[[#This Row],[NAZWISKO]],IMIE[],2,FALSE)</f>
        <v>T04 DOMINIK FASZCZA</v>
      </c>
      <c r="B507">
        <v>160856</v>
      </c>
      <c r="C507">
        <v>16</v>
      </c>
      <c r="D507">
        <v>3</v>
      </c>
      <c r="E507">
        <v>48</v>
      </c>
      <c r="F507" s="11">
        <v>45840</v>
      </c>
      <c r="G507" t="s">
        <v>2122</v>
      </c>
      <c r="H507" t="s">
        <v>2166</v>
      </c>
      <c r="I507" t="s">
        <v>2167</v>
      </c>
      <c r="J507" t="s">
        <v>2120</v>
      </c>
      <c r="K507" t="s">
        <v>7363</v>
      </c>
      <c r="L507" t="s">
        <v>7363</v>
      </c>
      <c r="M507" t="s">
        <v>7070</v>
      </c>
      <c r="N507" t="s">
        <v>7071</v>
      </c>
      <c r="O507" t="s">
        <v>7053</v>
      </c>
      <c r="P507" t="s">
        <v>2121</v>
      </c>
      <c r="Q507" t="s">
        <v>7511</v>
      </c>
      <c r="R507">
        <v>1</v>
      </c>
      <c r="S507" s="11">
        <v>45840.530439814815</v>
      </c>
      <c r="T507" s="11">
        <v>45840.530462962961</v>
      </c>
      <c r="U507">
        <v>3.3333333333333333E-2</v>
      </c>
      <c r="V507">
        <v>0</v>
      </c>
      <c r="W507" s="178">
        <f>IFERROR(IF(AKORD[[#This Row],[CZAS]]=1,VLOOKUP(AKORD[[#This Row],[ZAMOWIENIA_SPEC_ID]]&amp;AKORD[[#This Row],[CZYNNOSCI_OPIS]],#REF!,5,FALSE),AKORD[[#This Row],[CZAS]]),1)</f>
        <v>48</v>
      </c>
      <c r="X507" s="178" t="str">
        <f>AKORD[[#This Row],[ZAMOWIENIA_SPEC_ID]]&amp;" "&amp;MID(AKORD[[#This Row],[NAZWA1_WG]],1,30)</f>
        <v xml:space="preserve">160856 REVERSO [1,5                  </v>
      </c>
      <c r="Y507" s="144">
        <f>AKORD[[#This Row],[DATA]]</f>
        <v>45840</v>
      </c>
      <c r="Z507" s="178" t="str">
        <f>LEFT(AKORD[[#This Row],[KOMISJA]],10)</f>
        <v>160856/REV</v>
      </c>
      <c r="AA507" s="178">
        <f>WEEKNUM(AKORD[[#This Row],[DZIEN]],2)</f>
        <v>27</v>
      </c>
    </row>
    <row r="508" spans="1:27">
      <c r="A508" s="178" t="str">
        <f>VLOOKUP(AKORD[[#This Row],[NAZWISKO]],IMIE[],2,FALSE)</f>
        <v>T04 DOMINIK FASZCZA</v>
      </c>
      <c r="B508">
        <v>160857</v>
      </c>
      <c r="C508">
        <v>16</v>
      </c>
      <c r="D508">
        <v>3</v>
      </c>
      <c r="E508">
        <v>38</v>
      </c>
      <c r="F508" s="11">
        <v>45840</v>
      </c>
      <c r="G508" t="s">
        <v>2122</v>
      </c>
      <c r="H508" t="s">
        <v>2166</v>
      </c>
      <c r="I508" t="s">
        <v>2167</v>
      </c>
      <c r="J508" t="s">
        <v>2120</v>
      </c>
      <c r="K508" t="s">
        <v>7073</v>
      </c>
      <c r="L508" t="s">
        <v>7073</v>
      </c>
      <c r="M508" t="s">
        <v>7070</v>
      </c>
      <c r="N508" t="s">
        <v>7071</v>
      </c>
      <c r="O508" t="s">
        <v>7053</v>
      </c>
      <c r="P508" t="s">
        <v>2121</v>
      </c>
      <c r="Q508" t="s">
        <v>7511</v>
      </c>
      <c r="R508">
        <v>1</v>
      </c>
      <c r="S508" s="11">
        <v>45840.530416666668</v>
      </c>
      <c r="T508" s="11">
        <v>45840.530474537038</v>
      </c>
      <c r="U508">
        <v>8.3333333333333343E-2</v>
      </c>
      <c r="V508">
        <v>0</v>
      </c>
      <c r="W508" s="178">
        <f>IFERROR(IF(AKORD[[#This Row],[CZAS]]=1,VLOOKUP(AKORD[[#This Row],[ZAMOWIENIA_SPEC_ID]]&amp;AKORD[[#This Row],[CZYNNOSCI_OPIS]],#REF!,5,FALSE),AKORD[[#This Row],[CZAS]]),1)</f>
        <v>38</v>
      </c>
      <c r="X508" s="178" t="str">
        <f>AKORD[[#This Row],[ZAMOWIENIA_SPEC_ID]]&amp;" "&amp;MID(AKORD[[#This Row],[NAZWA1_WG]],1,30)</f>
        <v xml:space="preserve">160857 REVERSO 1,5                   </v>
      </c>
      <c r="Y508" s="144">
        <f>AKORD[[#This Row],[DATA]]</f>
        <v>45840</v>
      </c>
      <c r="Z508" s="178" t="str">
        <f>LEFT(AKORD[[#This Row],[KOMISJA]],10)</f>
        <v>160856/REV</v>
      </c>
      <c r="AA508" s="178">
        <f>WEEKNUM(AKORD[[#This Row],[DZIEN]],2)</f>
        <v>27</v>
      </c>
    </row>
    <row r="509" spans="1:27">
      <c r="A509" s="178" t="str">
        <f>VLOOKUP(AKORD[[#This Row],[NAZWISKO]],IMIE[],2,FALSE)</f>
        <v>T04 DOMINIK FASZCZA</v>
      </c>
      <c r="B509">
        <v>160858</v>
      </c>
      <c r="C509">
        <v>16</v>
      </c>
      <c r="D509">
        <v>3</v>
      </c>
      <c r="E509">
        <v>38</v>
      </c>
      <c r="F509" s="11">
        <v>45840</v>
      </c>
      <c r="G509" t="s">
        <v>2122</v>
      </c>
      <c r="H509" t="s">
        <v>2166</v>
      </c>
      <c r="I509" t="s">
        <v>2167</v>
      </c>
      <c r="J509" t="s">
        <v>2120</v>
      </c>
      <c r="K509" t="s">
        <v>7073</v>
      </c>
      <c r="L509" t="s">
        <v>7073</v>
      </c>
      <c r="M509" t="s">
        <v>7070</v>
      </c>
      <c r="N509" t="s">
        <v>7071</v>
      </c>
      <c r="O509" t="s">
        <v>7053</v>
      </c>
      <c r="P509" t="s">
        <v>2121</v>
      </c>
      <c r="Q509" t="s">
        <v>7511</v>
      </c>
      <c r="R509">
        <v>1</v>
      </c>
      <c r="S509" s="11">
        <v>45840.530405092592</v>
      </c>
      <c r="T509" s="11">
        <v>45840.530486111114</v>
      </c>
      <c r="U509">
        <v>0.11666666666666667</v>
      </c>
      <c r="V509">
        <v>0</v>
      </c>
      <c r="W509" s="178">
        <f>IFERROR(IF(AKORD[[#This Row],[CZAS]]=1,VLOOKUP(AKORD[[#This Row],[ZAMOWIENIA_SPEC_ID]]&amp;AKORD[[#This Row],[CZYNNOSCI_OPIS]],#REF!,5,FALSE),AKORD[[#This Row],[CZAS]]),1)</f>
        <v>38</v>
      </c>
      <c r="X509" s="178" t="str">
        <f>AKORD[[#This Row],[ZAMOWIENIA_SPEC_ID]]&amp;" "&amp;MID(AKORD[[#This Row],[NAZWA1_WG]],1,30)</f>
        <v xml:space="preserve">160858 REVERSO 1,5                   </v>
      </c>
      <c r="Y509" s="144">
        <f>AKORD[[#This Row],[DATA]]</f>
        <v>45840</v>
      </c>
      <c r="Z509" s="178" t="str">
        <f>LEFT(AKORD[[#This Row],[KOMISJA]],10)</f>
        <v>160856/REV</v>
      </c>
      <c r="AA509" s="178">
        <f>WEEKNUM(AKORD[[#This Row],[DZIEN]],2)</f>
        <v>27</v>
      </c>
    </row>
    <row r="510" spans="1:27">
      <c r="A510" s="178" t="str">
        <f>VLOOKUP(AKORD[[#This Row],[NAZWISKO]],IMIE[],2,FALSE)</f>
        <v>T04 DOMINIK FASZCZA</v>
      </c>
      <c r="B510">
        <v>160859</v>
      </c>
      <c r="C510">
        <v>16</v>
      </c>
      <c r="D510">
        <v>3</v>
      </c>
      <c r="E510">
        <v>50</v>
      </c>
      <c r="F510" s="11">
        <v>45840</v>
      </c>
      <c r="G510" t="s">
        <v>2122</v>
      </c>
      <c r="H510" t="s">
        <v>2166</v>
      </c>
      <c r="I510" t="s">
        <v>2167</v>
      </c>
      <c r="J510" t="s">
        <v>2120</v>
      </c>
      <c r="K510" t="s">
        <v>7285</v>
      </c>
      <c r="L510" t="s">
        <v>7285</v>
      </c>
      <c r="M510" t="s">
        <v>7070</v>
      </c>
      <c r="N510" t="s">
        <v>7071</v>
      </c>
      <c r="O510" t="s">
        <v>7053</v>
      </c>
      <c r="P510" t="s">
        <v>2121</v>
      </c>
      <c r="Q510" t="s">
        <v>7511</v>
      </c>
      <c r="R510">
        <v>1</v>
      </c>
      <c r="S510" s="11">
        <v>45840.530370370368</v>
      </c>
      <c r="T510" s="11">
        <v>45840.530497685184</v>
      </c>
      <c r="U510">
        <v>0.18333333333333332</v>
      </c>
      <c r="V510">
        <v>0</v>
      </c>
      <c r="W510" s="178">
        <f>IFERROR(IF(AKORD[[#This Row],[CZAS]]=1,VLOOKUP(AKORD[[#This Row],[ZAMOWIENIA_SPEC_ID]]&amp;AKORD[[#This Row],[CZYNNOSCI_OPIS]],#REF!,5,FALSE),AKORD[[#This Row],[CZAS]]),1)</f>
        <v>50</v>
      </c>
      <c r="X510" s="178" t="str">
        <f>AKORD[[#This Row],[ZAMOWIENIA_SPEC_ID]]&amp;" "&amp;MID(AKORD[[#This Row],[NAZWA1_WG]],1,30)</f>
        <v xml:space="preserve">160859 REVERSO 1,5T                  </v>
      </c>
      <c r="Y510" s="144">
        <f>AKORD[[#This Row],[DATA]]</f>
        <v>45840</v>
      </c>
      <c r="Z510" s="178" t="str">
        <f>LEFT(AKORD[[#This Row],[KOMISJA]],10)</f>
        <v>160856/REV</v>
      </c>
      <c r="AA510" s="178">
        <f>WEEKNUM(AKORD[[#This Row],[DZIEN]],2)</f>
        <v>27</v>
      </c>
    </row>
    <row r="511" spans="1:27">
      <c r="A511" s="178" t="str">
        <f>VLOOKUP(AKORD[[#This Row],[NAZWISKO]],IMIE[],2,FALSE)</f>
        <v>T01 ROBERT PERKOWSKI</v>
      </c>
      <c r="B511">
        <v>160996</v>
      </c>
      <c r="C511">
        <v>12</v>
      </c>
      <c r="D511">
        <v>3</v>
      </c>
      <c r="E511">
        <v>84</v>
      </c>
      <c r="F511" s="11">
        <v>45840</v>
      </c>
      <c r="G511" t="s">
        <v>2124</v>
      </c>
      <c r="H511" t="s">
        <v>2166</v>
      </c>
      <c r="I511" t="s">
        <v>2167</v>
      </c>
      <c r="J511" t="s">
        <v>2120</v>
      </c>
      <c r="K511" t="s">
        <v>7512</v>
      </c>
      <c r="L511" t="s">
        <v>7512</v>
      </c>
      <c r="M511" t="s">
        <v>7104</v>
      </c>
      <c r="N511" t="s">
        <v>7513</v>
      </c>
      <c r="O511" t="s">
        <v>181</v>
      </c>
      <c r="P511" t="s">
        <v>2121</v>
      </c>
      <c r="Q511" t="s">
        <v>7514</v>
      </c>
      <c r="R511">
        <v>1</v>
      </c>
      <c r="S511" s="11">
        <v>45840.462604166663</v>
      </c>
      <c r="T511" s="11">
        <v>45840.530787037038</v>
      </c>
      <c r="U511">
        <v>98.183333333333323</v>
      </c>
      <c r="V511">
        <v>0</v>
      </c>
      <c r="W511" s="178">
        <f>IFERROR(IF(AKORD[[#This Row],[CZAS]]=1,VLOOKUP(AKORD[[#This Row],[ZAMOWIENIA_SPEC_ID]]&amp;AKORD[[#This Row],[CZYNNOSCI_OPIS]],#REF!,5,FALSE),AKORD[[#This Row],[CZAS]]),1)</f>
        <v>84</v>
      </c>
      <c r="X511" s="178" t="str">
        <f>AKORD[[#This Row],[ZAMOWIENIA_SPEC_ID]]&amp;" "&amp;MID(AKORD[[#This Row],[NAZWA1_WG]],1,30)</f>
        <v xml:space="preserve">160996 LOBBY [LHz                    </v>
      </c>
      <c r="Y511" s="144">
        <f>AKORD[[#This Row],[DATA]]</f>
        <v>45840</v>
      </c>
      <c r="Z511" s="178" t="str">
        <f>LEFT(AKORD[[#This Row],[KOMISJA]],10)</f>
        <v>160996/LOB</v>
      </c>
      <c r="AA511" s="178">
        <f>WEEKNUM(AKORD[[#This Row],[DZIEN]],2)</f>
        <v>27</v>
      </c>
    </row>
    <row r="512" spans="1:27">
      <c r="A512" s="178" t="str">
        <f>VLOOKUP(AKORD[[#This Row],[NAZWISKO]],IMIE[],2,FALSE)</f>
        <v>T01 ROBERT PERKOWSKI</v>
      </c>
      <c r="B512">
        <v>160997</v>
      </c>
      <c r="C512">
        <v>12</v>
      </c>
      <c r="D512">
        <v>3</v>
      </c>
      <c r="E512">
        <v>81</v>
      </c>
      <c r="F512" s="11">
        <v>45840</v>
      </c>
      <c r="G512" t="s">
        <v>2124</v>
      </c>
      <c r="H512" t="s">
        <v>2166</v>
      </c>
      <c r="I512" t="s">
        <v>2167</v>
      </c>
      <c r="J512" t="s">
        <v>2120</v>
      </c>
      <c r="K512" t="s">
        <v>7515</v>
      </c>
      <c r="L512" t="s">
        <v>7515</v>
      </c>
      <c r="M512" t="s">
        <v>7104</v>
      </c>
      <c r="N512" t="s">
        <v>7513</v>
      </c>
      <c r="O512" t="s">
        <v>181</v>
      </c>
      <c r="P512" t="s">
        <v>2121</v>
      </c>
      <c r="Q512" t="s">
        <v>7514</v>
      </c>
      <c r="R512">
        <v>1</v>
      </c>
      <c r="S512" s="11">
        <v>45840.462627314817</v>
      </c>
      <c r="T512" s="11">
        <v>45840.530821759261</v>
      </c>
      <c r="U512">
        <v>98.2</v>
      </c>
      <c r="V512">
        <v>0</v>
      </c>
      <c r="W512" s="178">
        <f>IFERROR(IF(AKORD[[#This Row],[CZAS]]=1,VLOOKUP(AKORD[[#This Row],[ZAMOWIENIA_SPEC_ID]]&amp;AKORD[[#This Row],[CZYNNOSCI_OPIS]],#REF!,5,FALSE),AKORD[[#This Row],[CZAS]]),1)</f>
        <v>81</v>
      </c>
      <c r="X512" s="178" t="str">
        <f>AKORD[[#This Row],[ZAMOWIENIA_SPEC_ID]]&amp;" "&amp;MID(AKORD[[#This Row],[NAZWA1_WG]],1,30)</f>
        <v xml:space="preserve">160997 LOBBY 2,5z]                   </v>
      </c>
      <c r="Y512" s="144">
        <f>AKORD[[#This Row],[DATA]]</f>
        <v>45840</v>
      </c>
      <c r="Z512" s="178" t="str">
        <f>LEFT(AKORD[[#This Row],[KOMISJA]],10)</f>
        <v>160996/LOB</v>
      </c>
      <c r="AA512" s="178">
        <f>WEEKNUM(AKORD[[#This Row],[DZIEN]],2)</f>
        <v>27</v>
      </c>
    </row>
    <row r="513" spans="1:27">
      <c r="A513" s="178" t="str">
        <f>VLOOKUP(AKORD[[#This Row],[NAZWISKO]],IMIE[],2,FALSE)</f>
        <v>P02 WOJCIECH REMBISZEWSKI</v>
      </c>
      <c r="B513">
        <v>161661</v>
      </c>
      <c r="C513">
        <v>29</v>
      </c>
      <c r="D513">
        <v>14</v>
      </c>
      <c r="E513">
        <v>51</v>
      </c>
      <c r="F513" s="11">
        <v>45840</v>
      </c>
      <c r="G513" t="s">
        <v>2177</v>
      </c>
      <c r="H513" t="s">
        <v>7056</v>
      </c>
      <c r="I513" t="s">
        <v>7057</v>
      </c>
      <c r="J513" t="s">
        <v>7058</v>
      </c>
      <c r="K513" t="s">
        <v>7130</v>
      </c>
      <c r="L513" t="s">
        <v>7131</v>
      </c>
      <c r="M513" t="s">
        <v>7119</v>
      </c>
      <c r="N513" t="s">
        <v>7120</v>
      </c>
      <c r="O513" t="s">
        <v>181</v>
      </c>
      <c r="P513" t="s">
        <v>7059</v>
      </c>
      <c r="Q513" t="s">
        <v>7516</v>
      </c>
      <c r="R513">
        <v>1</v>
      </c>
      <c r="S513" s="11">
        <v>45840.506921296299</v>
      </c>
      <c r="T513" s="11">
        <v>45840.532222222224</v>
      </c>
      <c r="U513">
        <v>36.43333333333333</v>
      </c>
      <c r="V513">
        <v>0</v>
      </c>
      <c r="W513" s="178">
        <f>IFERROR(IF(AKORD[[#This Row],[CZAS]]=1,VLOOKUP(AKORD[[#This Row],[ZAMOWIENIA_SPEC_ID]]&amp;AKORD[[#This Row],[CZYNNOSCI_OPIS]],#REF!,5,FALSE),AKORD[[#This Row],[CZAS]]),1)</f>
        <v>51</v>
      </c>
      <c r="X513" s="178" t="str">
        <f>AKORD[[#This Row],[ZAMOWIENIA_SPEC_ID]]&amp;" "&amp;MID(AKORD[[#This Row],[NAZWA1_WG]],1,30)</f>
        <v xml:space="preserve">161661 OXYGEN [3,5]                  </v>
      </c>
      <c r="Y513" s="144">
        <f>AKORD[[#This Row],[DATA]]</f>
        <v>45840</v>
      </c>
      <c r="Z513" s="178" t="str">
        <f>LEFT(AKORD[[#This Row],[KOMISJA]],10)</f>
        <v>161661/OXY</v>
      </c>
      <c r="AA513" s="178">
        <f>WEEKNUM(AKORD[[#This Row],[DZIEN]],2)</f>
        <v>27</v>
      </c>
    </row>
    <row r="514" spans="1:27">
      <c r="A514" s="178" t="str">
        <f>VLOOKUP(AKORD[[#This Row],[NAZWISKO]],IMIE[],2,FALSE)</f>
        <v>P05 TOMASZ KIEŁKUCKI</v>
      </c>
      <c r="B514">
        <v>161644</v>
      </c>
      <c r="C514">
        <v>32</v>
      </c>
      <c r="D514">
        <v>14</v>
      </c>
      <c r="E514">
        <v>48</v>
      </c>
      <c r="F514" s="11">
        <v>45840</v>
      </c>
      <c r="G514" t="s">
        <v>2181</v>
      </c>
      <c r="H514" t="s">
        <v>7056</v>
      </c>
      <c r="I514" t="s">
        <v>7057</v>
      </c>
      <c r="J514" t="s">
        <v>7058</v>
      </c>
      <c r="K514" t="s">
        <v>7517</v>
      </c>
      <c r="L514" t="s">
        <v>7517</v>
      </c>
      <c r="M514" t="s">
        <v>7119</v>
      </c>
      <c r="N514" t="s">
        <v>847</v>
      </c>
      <c r="O514" t="s">
        <v>181</v>
      </c>
      <c r="P514" t="s">
        <v>7059</v>
      </c>
      <c r="Q514" t="s">
        <v>7518</v>
      </c>
      <c r="R514">
        <v>1</v>
      </c>
      <c r="S514" s="11">
        <v>45840.482233796298</v>
      </c>
      <c r="T514" s="11">
        <v>45840.53398148148</v>
      </c>
      <c r="U514">
        <v>74.516666666666666</v>
      </c>
      <c r="V514">
        <v>0</v>
      </c>
      <c r="W514" s="178">
        <f>IFERROR(IF(AKORD[[#This Row],[CZAS]]=1,VLOOKUP(AKORD[[#This Row],[ZAMOWIENIA_SPEC_ID]]&amp;AKORD[[#This Row],[CZYNNOSCI_OPIS]],#REF!,5,FALSE),AKORD[[#This Row],[CZAS]]),1)</f>
        <v>48</v>
      </c>
      <c r="X514" s="178" t="str">
        <f>AKORD[[#This Row],[ZAMOWIENIA_SPEC_ID]]&amp;" "&amp;MID(AKORD[[#This Row],[NAZWA1_WG]],1,30)</f>
        <v xml:space="preserve">161644 HORIZON A [2,5z               </v>
      </c>
      <c r="Y514" s="144">
        <f>AKORD[[#This Row],[DATA]]</f>
        <v>45840</v>
      </c>
      <c r="Z514" s="178" t="str">
        <f>LEFT(AKORD[[#This Row],[KOMISJA]],10)</f>
        <v>161644/HOR</v>
      </c>
      <c r="AA514" s="178">
        <f>WEEKNUM(AKORD[[#This Row],[DZIEN]],2)</f>
        <v>27</v>
      </c>
    </row>
    <row r="515" spans="1:27">
      <c r="A515" s="178" t="str">
        <f>VLOOKUP(AKORD[[#This Row],[NAZWISKO]],IMIE[],2,FALSE)</f>
        <v>P05 TOMASZ KIEŁKUCKI</v>
      </c>
      <c r="B515">
        <v>161645</v>
      </c>
      <c r="C515">
        <v>32</v>
      </c>
      <c r="D515">
        <v>14</v>
      </c>
      <c r="E515">
        <v>28</v>
      </c>
      <c r="F515" s="11">
        <v>45840</v>
      </c>
      <c r="G515" t="s">
        <v>2181</v>
      </c>
      <c r="H515" t="s">
        <v>7056</v>
      </c>
      <c r="I515" t="s">
        <v>7057</v>
      </c>
      <c r="J515" t="s">
        <v>7058</v>
      </c>
      <c r="K515" t="s">
        <v>7519</v>
      </c>
      <c r="L515" t="s">
        <v>7519</v>
      </c>
      <c r="M515" t="s">
        <v>7119</v>
      </c>
      <c r="N515" t="s">
        <v>847</v>
      </c>
      <c r="O515" t="s">
        <v>181</v>
      </c>
      <c r="P515" t="s">
        <v>7059</v>
      </c>
      <c r="Q515" t="s">
        <v>7518</v>
      </c>
      <c r="R515">
        <v>1</v>
      </c>
      <c r="S515" s="11">
        <v>45840.482268518521</v>
      </c>
      <c r="T515" s="11">
        <v>45840.534004629626</v>
      </c>
      <c r="U515">
        <v>74.5</v>
      </c>
      <c r="V515">
        <v>0</v>
      </c>
      <c r="W515" s="178">
        <f>IFERROR(IF(AKORD[[#This Row],[CZAS]]=1,VLOOKUP(AKORD[[#This Row],[ZAMOWIENIA_SPEC_ID]]&amp;AKORD[[#This Row],[CZYNNOSCI_OPIS]],#REF!,5,FALSE),AKORD[[#This Row],[CZAS]]),1)</f>
        <v>28</v>
      </c>
      <c r="X515" s="178" t="str">
        <f>AKORD[[#This Row],[ZAMOWIENIA_SPEC_ID]]&amp;" "&amp;MID(AKORD[[#This Row],[NAZWA1_WG]],1,30)</f>
        <v xml:space="preserve">161645 HORIZON A 2,5zT               </v>
      </c>
      <c r="Y515" s="144">
        <f>AKORD[[#This Row],[DATA]]</f>
        <v>45840</v>
      </c>
      <c r="Z515" s="178" t="str">
        <f>LEFT(AKORD[[#This Row],[KOMISJA]],10)</f>
        <v>161644/HOR</v>
      </c>
      <c r="AA515" s="178">
        <f>WEEKNUM(AKORD[[#This Row],[DZIEN]],2)</f>
        <v>27</v>
      </c>
    </row>
    <row r="516" spans="1:27">
      <c r="A516" s="178" t="str">
        <f>VLOOKUP(AKORD[[#This Row],[NAZWISKO]],IMIE[],2,FALSE)</f>
        <v>T10 KAMIL PERKOWSKI</v>
      </c>
      <c r="B516">
        <v>160695</v>
      </c>
      <c r="C516">
        <v>27</v>
      </c>
      <c r="D516">
        <v>3</v>
      </c>
      <c r="E516">
        <v>84</v>
      </c>
      <c r="F516" s="11">
        <v>45840</v>
      </c>
      <c r="G516" t="s">
        <v>2252</v>
      </c>
      <c r="H516" t="s">
        <v>2166</v>
      </c>
      <c r="I516" t="s">
        <v>2167</v>
      </c>
      <c r="J516" t="s">
        <v>2120</v>
      </c>
      <c r="K516" t="s">
        <v>7512</v>
      </c>
      <c r="L516" t="s">
        <v>7512</v>
      </c>
      <c r="M516" t="s">
        <v>7070</v>
      </c>
      <c r="N516" t="s">
        <v>7513</v>
      </c>
      <c r="O516" t="s">
        <v>181</v>
      </c>
      <c r="P516" t="s">
        <v>2121</v>
      </c>
      <c r="Q516" t="s">
        <v>7520</v>
      </c>
      <c r="R516">
        <v>1</v>
      </c>
      <c r="S516" s="11">
        <v>45840.468287037038</v>
      </c>
      <c r="T516" s="11">
        <v>45840.53628472222</v>
      </c>
      <c r="U516">
        <v>97.916666666666671</v>
      </c>
      <c r="V516">
        <v>0</v>
      </c>
      <c r="W516" s="178">
        <f>IFERROR(IF(AKORD[[#This Row],[CZAS]]=1,VLOOKUP(AKORD[[#This Row],[ZAMOWIENIA_SPEC_ID]]&amp;AKORD[[#This Row],[CZYNNOSCI_OPIS]],#REF!,5,FALSE),AKORD[[#This Row],[CZAS]]),1)</f>
        <v>84</v>
      </c>
      <c r="X516" s="178" t="str">
        <f>AKORD[[#This Row],[ZAMOWIENIA_SPEC_ID]]&amp;" "&amp;MID(AKORD[[#This Row],[NAZWA1_WG]],1,30)</f>
        <v xml:space="preserve">160695 LOBBY [LHz                    </v>
      </c>
      <c r="Y516" s="144">
        <f>AKORD[[#This Row],[DATA]]</f>
        <v>45840</v>
      </c>
      <c r="Z516" s="178" t="str">
        <f>LEFT(AKORD[[#This Row],[KOMISJA]],10)</f>
        <v>160695/LOB</v>
      </c>
      <c r="AA516" s="178">
        <f>WEEKNUM(AKORD[[#This Row],[DZIEN]],2)</f>
        <v>27</v>
      </c>
    </row>
    <row r="517" spans="1:27">
      <c r="A517" s="178" t="str">
        <f>VLOOKUP(AKORD[[#This Row],[NAZWISKO]],IMIE[],2,FALSE)</f>
        <v>T10 KAMIL PERKOWSKI</v>
      </c>
      <c r="B517">
        <v>160696</v>
      </c>
      <c r="C517">
        <v>27</v>
      </c>
      <c r="D517">
        <v>3</v>
      </c>
      <c r="E517">
        <v>83</v>
      </c>
      <c r="F517" s="11">
        <v>45840</v>
      </c>
      <c r="G517" t="s">
        <v>2252</v>
      </c>
      <c r="H517" t="s">
        <v>2166</v>
      </c>
      <c r="I517" t="s">
        <v>2167</v>
      </c>
      <c r="J517" t="s">
        <v>2120</v>
      </c>
      <c r="K517" t="s">
        <v>7521</v>
      </c>
      <c r="L517" t="s">
        <v>7521</v>
      </c>
      <c r="M517" t="s">
        <v>7070</v>
      </c>
      <c r="N517" t="s">
        <v>7513</v>
      </c>
      <c r="O517" t="s">
        <v>181</v>
      </c>
      <c r="P517" t="s">
        <v>2121</v>
      </c>
      <c r="Q517" t="s">
        <v>7520</v>
      </c>
      <c r="R517">
        <v>1</v>
      </c>
      <c r="S517" s="11">
        <v>45840.468310185184</v>
      </c>
      <c r="T517" s="11">
        <v>45840.53633101852</v>
      </c>
      <c r="U517">
        <v>97.95</v>
      </c>
      <c r="V517">
        <v>0</v>
      </c>
      <c r="W517" s="178">
        <f>IFERROR(IF(AKORD[[#This Row],[CZAS]]=1,VLOOKUP(AKORD[[#This Row],[ZAMOWIENIA_SPEC_ID]]&amp;AKORD[[#This Row],[CZYNNOSCI_OPIS]],#REF!,5,FALSE),AKORD[[#This Row],[CZAS]]),1)</f>
        <v>83</v>
      </c>
      <c r="X517" s="178" t="str">
        <f>AKORD[[#This Row],[ZAMOWIENIA_SPEC_ID]]&amp;" "&amp;MID(AKORD[[#This Row],[NAZWA1_WG]],1,30)</f>
        <v xml:space="preserve">160696 LOBBY 3,5z]                   </v>
      </c>
      <c r="Y517" s="144">
        <f>AKORD[[#This Row],[DATA]]</f>
        <v>45840</v>
      </c>
      <c r="Z517" s="178" t="str">
        <f>LEFT(AKORD[[#This Row],[KOMISJA]],10)</f>
        <v>160695/LOB</v>
      </c>
      <c r="AA517" s="178">
        <f>WEEKNUM(AKORD[[#This Row],[DZIEN]],2)</f>
        <v>27</v>
      </c>
    </row>
    <row r="518" spans="1:27">
      <c r="A518" s="178" t="str">
        <f>VLOOKUP(AKORD[[#This Row],[NAZWISKO]],IMIE[],2,FALSE)</f>
        <v>P03 WIESŁAW KOZUB</v>
      </c>
      <c r="B518">
        <v>161791</v>
      </c>
      <c r="C518">
        <v>30</v>
      </c>
      <c r="D518">
        <v>14</v>
      </c>
      <c r="E518">
        <v>40</v>
      </c>
      <c r="F518" s="11">
        <v>45840</v>
      </c>
      <c r="G518" t="s">
        <v>2178</v>
      </c>
      <c r="H518" t="s">
        <v>7056</v>
      </c>
      <c r="I518" t="s">
        <v>7057</v>
      </c>
      <c r="J518" t="s">
        <v>7058</v>
      </c>
      <c r="K518" t="s">
        <v>810</v>
      </c>
      <c r="L518" t="s">
        <v>810</v>
      </c>
      <c r="M518" t="s">
        <v>7119</v>
      </c>
      <c r="N518" t="s">
        <v>230</v>
      </c>
      <c r="O518" t="s">
        <v>181</v>
      </c>
      <c r="P518" t="s">
        <v>7059</v>
      </c>
      <c r="Q518" t="s">
        <v>7522</v>
      </c>
      <c r="R518">
        <v>1</v>
      </c>
      <c r="S518" s="11">
        <v>45839.618275462963</v>
      </c>
      <c r="T518" s="11">
        <v>45840.538715277777</v>
      </c>
      <c r="U518">
        <v>1325.4333333333334</v>
      </c>
      <c r="V518">
        <v>0</v>
      </c>
      <c r="W518" s="178">
        <f>IFERROR(IF(AKORD[[#This Row],[CZAS]]=1,VLOOKUP(AKORD[[#This Row],[ZAMOWIENIA_SPEC_ID]]&amp;AKORD[[#This Row],[CZYNNOSCI_OPIS]],#REF!,5,FALSE),AKORD[[#This Row],[CZAS]]),1)</f>
        <v>40</v>
      </c>
      <c r="X518" s="178" t="str">
        <f>AKORD[[#This Row],[ZAMOWIENIA_SPEC_ID]]&amp;" "&amp;MID(AKORD[[#This Row],[NAZWA1_WG]],1,30)</f>
        <v xml:space="preserve">161791 AVANT [LM                     </v>
      </c>
      <c r="Y518" s="144">
        <f>AKORD[[#This Row],[DATA]]</f>
        <v>45840</v>
      </c>
      <c r="Z518" s="178" t="str">
        <f>LEFT(AKORD[[#This Row],[KOMISJA]],10)</f>
        <v>161791/AVA</v>
      </c>
      <c r="AA518" s="178">
        <f>WEEKNUM(AKORD[[#This Row],[DZIEN]],2)</f>
        <v>27</v>
      </c>
    </row>
    <row r="519" spans="1:27">
      <c r="A519" s="178" t="str">
        <f>VLOOKUP(AKORD[[#This Row],[NAZWISKO]],IMIE[],2,FALSE)</f>
        <v>P03 WIESŁAW KOZUB</v>
      </c>
      <c r="B519">
        <v>161792</v>
      </c>
      <c r="C519">
        <v>30</v>
      </c>
      <c r="D519">
        <v>14</v>
      </c>
      <c r="E519">
        <v>17</v>
      </c>
      <c r="F519" s="11">
        <v>45840</v>
      </c>
      <c r="G519" t="s">
        <v>2178</v>
      </c>
      <c r="H519" t="s">
        <v>7056</v>
      </c>
      <c r="I519" t="s">
        <v>7057</v>
      </c>
      <c r="J519" t="s">
        <v>7058</v>
      </c>
      <c r="K519" t="s">
        <v>7115</v>
      </c>
      <c r="L519" t="s">
        <v>7115</v>
      </c>
      <c r="M519" t="s">
        <v>7119</v>
      </c>
      <c r="N519" t="s">
        <v>230</v>
      </c>
      <c r="O519" t="s">
        <v>181</v>
      </c>
      <c r="P519" t="s">
        <v>7059</v>
      </c>
      <c r="Q519" t="s">
        <v>7522</v>
      </c>
      <c r="R519">
        <v>1</v>
      </c>
      <c r="S519" s="11">
        <v>45839.618298611109</v>
      </c>
      <c r="T519" s="11">
        <v>45840.538784722223</v>
      </c>
      <c r="U519">
        <v>1325.5</v>
      </c>
      <c r="V519">
        <v>0</v>
      </c>
      <c r="W519" s="178">
        <f>IFERROR(IF(AKORD[[#This Row],[CZAS]]=1,VLOOKUP(AKORD[[#This Row],[ZAMOWIENIA_SPEC_ID]]&amp;AKORD[[#This Row],[CZYNNOSCI_OPIS]],#REF!,5,FALSE),AKORD[[#This Row],[CZAS]]),1)</f>
        <v>17</v>
      </c>
      <c r="X519" s="178" t="str">
        <f>AKORD[[#This Row],[ZAMOWIENIA_SPEC_ID]]&amp;" "&amp;MID(AKORD[[#This Row],[NAZWA1_WG]],1,30)</f>
        <v xml:space="preserve">161792 AVANT 1                       </v>
      </c>
      <c r="Y519" s="144">
        <f>AKORD[[#This Row],[DATA]]</f>
        <v>45840</v>
      </c>
      <c r="Z519" s="178" t="str">
        <f>LEFT(AKORD[[#This Row],[KOMISJA]],10)</f>
        <v>161791/AVA</v>
      </c>
      <c r="AA519" s="178">
        <f>WEEKNUM(AKORD[[#This Row],[DZIEN]],2)</f>
        <v>27</v>
      </c>
    </row>
    <row r="520" spans="1:27">
      <c r="A520" s="178" t="str">
        <f>VLOOKUP(AKORD[[#This Row],[NAZWISKO]],IMIE[],2,FALSE)</f>
        <v>P03 WIESŁAW KOZUB</v>
      </c>
      <c r="B520">
        <v>161793</v>
      </c>
      <c r="C520">
        <v>30</v>
      </c>
      <c r="D520">
        <v>14</v>
      </c>
      <c r="E520">
        <v>29</v>
      </c>
      <c r="F520" s="11">
        <v>45840</v>
      </c>
      <c r="G520" t="s">
        <v>2178</v>
      </c>
      <c r="H520" t="s">
        <v>7056</v>
      </c>
      <c r="I520" t="s">
        <v>7057</v>
      </c>
      <c r="J520" t="s">
        <v>7058</v>
      </c>
      <c r="K520" t="s">
        <v>602</v>
      </c>
      <c r="L520" t="s">
        <v>602</v>
      </c>
      <c r="M520" t="s">
        <v>7119</v>
      </c>
      <c r="N520" t="s">
        <v>230</v>
      </c>
      <c r="O520" t="s">
        <v>181</v>
      </c>
      <c r="P520" t="s">
        <v>7059</v>
      </c>
      <c r="Q520" t="s">
        <v>7522</v>
      </c>
      <c r="R520">
        <v>1</v>
      </c>
      <c r="S520" s="11">
        <v>45839.618321759262</v>
      </c>
      <c r="T520" s="11">
        <v>45840.538819444446</v>
      </c>
      <c r="U520">
        <v>1325.5166666666667</v>
      </c>
      <c r="V520">
        <v>0</v>
      </c>
      <c r="W520" s="178">
        <f>IFERROR(IF(AKORD[[#This Row],[CZAS]]=1,VLOOKUP(AKORD[[#This Row],[ZAMOWIENIA_SPEC_ID]]&amp;AKORD[[#This Row],[CZYNNOSCI_OPIS]],#REF!,5,FALSE),AKORD[[#This Row],[CZAS]]),1)</f>
        <v>29</v>
      </c>
      <c r="X520" s="178" t="str">
        <f>AKORD[[#This Row],[ZAMOWIENIA_SPEC_ID]]&amp;" "&amp;MID(AKORD[[#This Row],[NAZWA1_WG]],1,30)</f>
        <v xml:space="preserve">161793 AVANT 3                       </v>
      </c>
      <c r="Y520" s="144">
        <f>AKORD[[#This Row],[DATA]]</f>
        <v>45840</v>
      </c>
      <c r="Z520" s="178" t="str">
        <f>LEFT(AKORD[[#This Row],[KOMISJA]],10)</f>
        <v>161791/AVA</v>
      </c>
      <c r="AA520" s="178">
        <f>WEEKNUM(AKORD[[#This Row],[DZIEN]],2)</f>
        <v>27</v>
      </c>
    </row>
    <row r="521" spans="1:27">
      <c r="A521" s="178" t="str">
        <f>VLOOKUP(AKORD[[#This Row],[NAZWISKO]],IMIE[],2,FALSE)</f>
        <v>P03 WIESŁAW KOZUB</v>
      </c>
      <c r="B521">
        <v>161418</v>
      </c>
      <c r="C521">
        <v>30</v>
      </c>
      <c r="D521">
        <v>14</v>
      </c>
      <c r="E521">
        <v>37</v>
      </c>
      <c r="F521" s="11">
        <v>45840</v>
      </c>
      <c r="G521" t="s">
        <v>2178</v>
      </c>
      <c r="H521" t="s">
        <v>7056</v>
      </c>
      <c r="I521" t="s">
        <v>7057</v>
      </c>
      <c r="J521" t="s">
        <v>7058</v>
      </c>
      <c r="K521" t="s">
        <v>7285</v>
      </c>
      <c r="L521" t="s">
        <v>7285</v>
      </c>
      <c r="M521" t="s">
        <v>7119</v>
      </c>
      <c r="N521" t="s">
        <v>7071</v>
      </c>
      <c r="O521" t="s">
        <v>181</v>
      </c>
      <c r="P521" t="s">
        <v>7059</v>
      </c>
      <c r="Q521" t="s">
        <v>7523</v>
      </c>
      <c r="R521">
        <v>1</v>
      </c>
      <c r="S521" s="11">
        <v>45840.539178240739</v>
      </c>
      <c r="T521" s="11">
        <v>45840.539236111108</v>
      </c>
      <c r="U521">
        <v>8.3333333333333343E-2</v>
      </c>
      <c r="V521">
        <v>0</v>
      </c>
      <c r="W521" s="178">
        <f>IFERROR(IF(AKORD[[#This Row],[CZAS]]=1,VLOOKUP(AKORD[[#This Row],[ZAMOWIENIA_SPEC_ID]]&amp;AKORD[[#This Row],[CZYNNOSCI_OPIS]],#REF!,5,FALSE),AKORD[[#This Row],[CZAS]]),1)</f>
        <v>37</v>
      </c>
      <c r="X521" s="178" t="str">
        <f>AKORD[[#This Row],[ZAMOWIENIA_SPEC_ID]]&amp;" "&amp;MID(AKORD[[#This Row],[NAZWA1_WG]],1,30)</f>
        <v xml:space="preserve">161418 REVERSO 1,5T                  </v>
      </c>
      <c r="Y521" s="144">
        <f>AKORD[[#This Row],[DATA]]</f>
        <v>45840</v>
      </c>
      <c r="Z521" s="178" t="str">
        <f>LEFT(AKORD[[#This Row],[KOMISJA]],10)</f>
        <v>161414/REV</v>
      </c>
      <c r="AA521" s="178">
        <f>WEEKNUM(AKORD[[#This Row],[DZIEN]],2)</f>
        <v>27</v>
      </c>
    </row>
    <row r="522" spans="1:27">
      <c r="A522" s="178" t="str">
        <f>VLOOKUP(AKORD[[#This Row],[NAZWISKO]],IMIE[],2,FALSE)</f>
        <v>P03 WIESŁAW KOZUB</v>
      </c>
      <c r="B522">
        <v>161419</v>
      </c>
      <c r="C522">
        <v>30</v>
      </c>
      <c r="D522">
        <v>14</v>
      </c>
      <c r="E522">
        <v>20</v>
      </c>
      <c r="F522" s="11">
        <v>45840</v>
      </c>
      <c r="G522" t="s">
        <v>2178</v>
      </c>
      <c r="H522" t="s">
        <v>7056</v>
      </c>
      <c r="I522" t="s">
        <v>7057</v>
      </c>
      <c r="J522" t="s">
        <v>7058</v>
      </c>
      <c r="K522" t="s">
        <v>7286</v>
      </c>
      <c r="L522" t="s">
        <v>7286</v>
      </c>
      <c r="M522" t="s">
        <v>7119</v>
      </c>
      <c r="N522" t="s">
        <v>7071</v>
      </c>
      <c r="O522" t="s">
        <v>181</v>
      </c>
      <c r="P522" t="s">
        <v>7059</v>
      </c>
      <c r="Q522" t="s">
        <v>7523</v>
      </c>
      <c r="R522">
        <v>1</v>
      </c>
      <c r="S522" s="11">
        <v>45840.539201388892</v>
      </c>
      <c r="T522" s="11">
        <v>45840.539259259262</v>
      </c>
      <c r="U522">
        <v>8.3333333333333343E-2</v>
      </c>
      <c r="V522">
        <v>0</v>
      </c>
      <c r="W522" s="178">
        <f>IFERROR(IF(AKORD[[#This Row],[CZAS]]=1,VLOOKUP(AKORD[[#This Row],[ZAMOWIENIA_SPEC_ID]]&amp;AKORD[[#This Row],[CZYNNOSCI_OPIS]],#REF!,5,FALSE),AKORD[[#This Row],[CZAS]]),1)</f>
        <v>20</v>
      </c>
      <c r="X522" s="178" t="str">
        <f>AKORD[[#This Row],[ZAMOWIENIA_SPEC_ID]]&amp;" "&amp;MID(AKORD[[#This Row],[NAZWA1_WG]],1,30)</f>
        <v xml:space="preserve">161419 REVERSO Ps82x102              </v>
      </c>
      <c r="Y522" s="144">
        <f>AKORD[[#This Row],[DATA]]</f>
        <v>45840</v>
      </c>
      <c r="Z522" s="178" t="str">
        <f>LEFT(AKORD[[#This Row],[KOMISJA]],10)</f>
        <v>161414/REV</v>
      </c>
      <c r="AA522" s="178">
        <f>WEEKNUM(AKORD[[#This Row],[DZIEN]],2)</f>
        <v>27</v>
      </c>
    </row>
    <row r="523" spans="1:27">
      <c r="A523" s="178" t="str">
        <f>VLOOKUP(AKORD[[#This Row],[NAZWISKO]],IMIE[],2,FALSE)</f>
        <v>P03 WIESŁAW KOZUB</v>
      </c>
      <c r="B523">
        <v>161414</v>
      </c>
      <c r="C523">
        <v>30</v>
      </c>
      <c r="D523">
        <v>14</v>
      </c>
      <c r="E523">
        <v>46</v>
      </c>
      <c r="F523" s="11">
        <v>45840</v>
      </c>
      <c r="G523" t="s">
        <v>2178</v>
      </c>
      <c r="H523" t="s">
        <v>7056</v>
      </c>
      <c r="I523" t="s">
        <v>7057</v>
      </c>
      <c r="J523" t="s">
        <v>7058</v>
      </c>
      <c r="K523" t="s">
        <v>7282</v>
      </c>
      <c r="L523" t="s">
        <v>7282</v>
      </c>
      <c r="M523" t="s">
        <v>7119</v>
      </c>
      <c r="N523" t="s">
        <v>7071</v>
      </c>
      <c r="O523" t="s">
        <v>181</v>
      </c>
      <c r="P523" t="s">
        <v>7059</v>
      </c>
      <c r="Q523" t="s">
        <v>7523</v>
      </c>
      <c r="R523">
        <v>1</v>
      </c>
      <c r="S523" s="11">
        <v>45840.539039351854</v>
      </c>
      <c r="T523" s="11">
        <v>45840.539293981485</v>
      </c>
      <c r="U523">
        <v>0.36666666666666664</v>
      </c>
      <c r="V523">
        <v>0</v>
      </c>
      <c r="W523" s="178">
        <f>IFERROR(IF(AKORD[[#This Row],[CZAS]]=1,VLOOKUP(AKORD[[#This Row],[ZAMOWIENIA_SPEC_ID]]&amp;AKORD[[#This Row],[CZYNNOSCI_OPIS]],#REF!,5,FALSE),AKORD[[#This Row],[CZAS]]),1)</f>
        <v>46</v>
      </c>
      <c r="X523" s="178" t="str">
        <f>AKORD[[#This Row],[ZAMOWIENIA_SPEC_ID]]&amp;" "&amp;MID(AKORD[[#This Row],[NAZWA1_WG]],1,30)</f>
        <v xml:space="preserve">161414 REVERSO [L                    </v>
      </c>
      <c r="Y523" s="144">
        <f>AKORD[[#This Row],[DATA]]</f>
        <v>45840</v>
      </c>
      <c r="Z523" s="178" t="str">
        <f>LEFT(AKORD[[#This Row],[KOMISJA]],10)</f>
        <v>161414/REV</v>
      </c>
      <c r="AA523" s="178">
        <f>WEEKNUM(AKORD[[#This Row],[DZIEN]],2)</f>
        <v>27</v>
      </c>
    </row>
    <row r="524" spans="1:27">
      <c r="A524" s="178" t="str">
        <f>VLOOKUP(AKORD[[#This Row],[NAZWISKO]],IMIE[],2,FALSE)</f>
        <v>P03 WIESŁAW KOZUB</v>
      </c>
      <c r="B524">
        <v>161415</v>
      </c>
      <c r="C524">
        <v>30</v>
      </c>
      <c r="D524">
        <v>14</v>
      </c>
      <c r="E524">
        <v>17</v>
      </c>
      <c r="F524" s="11">
        <v>45840</v>
      </c>
      <c r="G524" t="s">
        <v>2178</v>
      </c>
      <c r="H524" t="s">
        <v>7056</v>
      </c>
      <c r="I524" t="s">
        <v>7057</v>
      </c>
      <c r="J524" t="s">
        <v>7058</v>
      </c>
      <c r="K524" t="s">
        <v>7284</v>
      </c>
      <c r="L524" t="s">
        <v>7284</v>
      </c>
      <c r="M524" t="s">
        <v>7119</v>
      </c>
      <c r="N524" t="s">
        <v>7071</v>
      </c>
      <c r="O524" t="s">
        <v>181</v>
      </c>
      <c r="P524" t="s">
        <v>7059</v>
      </c>
      <c r="Q524" t="s">
        <v>7523</v>
      </c>
      <c r="R524">
        <v>1</v>
      </c>
      <c r="S524" s="11">
        <v>45840.539050925923</v>
      </c>
      <c r="T524" s="11">
        <v>45840.539317129631</v>
      </c>
      <c r="U524">
        <v>0.38333333333333336</v>
      </c>
      <c r="V524">
        <v>0</v>
      </c>
      <c r="W524" s="178">
        <f>IFERROR(IF(AKORD[[#This Row],[CZAS]]=1,VLOOKUP(AKORD[[#This Row],[ZAMOWIENIA_SPEC_ID]]&amp;AKORD[[#This Row],[CZYNNOSCI_OPIS]],#REF!,5,FALSE),AKORD[[#This Row],[CZAS]]),1)</f>
        <v>17</v>
      </c>
      <c r="X524" s="178" t="str">
        <f>AKORD[[#This Row],[ZAMOWIENIA_SPEC_ID]]&amp;" "&amp;MID(AKORD[[#This Row],[NAZWA1_WG]],1,30)</f>
        <v xml:space="preserve">161415 REVERSO Ps106x106             </v>
      </c>
      <c r="Y524" s="144">
        <f>AKORD[[#This Row],[DATA]]</f>
        <v>45840</v>
      </c>
      <c r="Z524" s="178" t="str">
        <f>LEFT(AKORD[[#This Row],[KOMISJA]],10)</f>
        <v>161414/REV</v>
      </c>
      <c r="AA524" s="178">
        <f>WEEKNUM(AKORD[[#This Row],[DZIEN]],2)</f>
        <v>27</v>
      </c>
    </row>
    <row r="525" spans="1:27">
      <c r="A525" s="178" t="str">
        <f>VLOOKUP(AKORD[[#This Row],[NAZWISKO]],IMIE[],2,FALSE)</f>
        <v>P03 WIESŁAW KOZUB</v>
      </c>
      <c r="B525">
        <v>161416</v>
      </c>
      <c r="C525">
        <v>30</v>
      </c>
      <c r="D525">
        <v>14</v>
      </c>
      <c r="E525">
        <v>33</v>
      </c>
      <c r="F525" s="11">
        <v>45840</v>
      </c>
      <c r="G525" t="s">
        <v>2178</v>
      </c>
      <c r="H525" t="s">
        <v>7056</v>
      </c>
      <c r="I525" t="s">
        <v>7057</v>
      </c>
      <c r="J525" t="s">
        <v>7058</v>
      </c>
      <c r="K525" t="s">
        <v>7073</v>
      </c>
      <c r="L525" t="s">
        <v>7073</v>
      </c>
      <c r="M525" t="s">
        <v>7119</v>
      </c>
      <c r="N525" t="s">
        <v>7071</v>
      </c>
      <c r="O525" t="s">
        <v>181</v>
      </c>
      <c r="P525" t="s">
        <v>7059</v>
      </c>
      <c r="Q525" t="s">
        <v>7523</v>
      </c>
      <c r="R525">
        <v>1</v>
      </c>
      <c r="S525" s="11">
        <v>45840.539097222223</v>
      </c>
      <c r="T525" s="11">
        <v>45840.539340277777</v>
      </c>
      <c r="U525">
        <v>0.35</v>
      </c>
      <c r="V525">
        <v>0</v>
      </c>
      <c r="W525" s="178">
        <f>IFERROR(IF(AKORD[[#This Row],[CZAS]]=1,VLOOKUP(AKORD[[#This Row],[ZAMOWIENIA_SPEC_ID]]&amp;AKORD[[#This Row],[CZYNNOSCI_OPIS]],#REF!,5,FALSE),AKORD[[#This Row],[CZAS]]),1)</f>
        <v>33</v>
      </c>
      <c r="X525" s="178" t="str">
        <f>AKORD[[#This Row],[ZAMOWIENIA_SPEC_ID]]&amp;" "&amp;MID(AKORD[[#This Row],[NAZWA1_WG]],1,30)</f>
        <v xml:space="preserve">161416 REVERSO 1,5                   </v>
      </c>
      <c r="Y525" s="144">
        <f>AKORD[[#This Row],[DATA]]</f>
        <v>45840</v>
      </c>
      <c r="Z525" s="178" t="str">
        <f>LEFT(AKORD[[#This Row],[KOMISJA]],10)</f>
        <v>161414/REV</v>
      </c>
      <c r="AA525" s="178">
        <f>WEEKNUM(AKORD[[#This Row],[DZIEN]],2)</f>
        <v>27</v>
      </c>
    </row>
    <row r="526" spans="1:27">
      <c r="A526" s="178" t="str">
        <f>VLOOKUP(AKORD[[#This Row],[NAZWISKO]],IMIE[],2,FALSE)</f>
        <v>P03 WIESŁAW KOZUB</v>
      </c>
      <c r="B526">
        <v>161417</v>
      </c>
      <c r="C526">
        <v>30</v>
      </c>
      <c r="D526">
        <v>14</v>
      </c>
      <c r="E526">
        <v>36</v>
      </c>
      <c r="F526" s="11">
        <v>45840</v>
      </c>
      <c r="G526" t="s">
        <v>2178</v>
      </c>
      <c r="H526" t="s">
        <v>7056</v>
      </c>
      <c r="I526" t="s">
        <v>7057</v>
      </c>
      <c r="J526" t="s">
        <v>7058</v>
      </c>
      <c r="K526" t="s">
        <v>7072</v>
      </c>
      <c r="L526" t="s">
        <v>7072</v>
      </c>
      <c r="M526" t="s">
        <v>7119</v>
      </c>
      <c r="N526" t="s">
        <v>7071</v>
      </c>
      <c r="O526" t="s">
        <v>181</v>
      </c>
      <c r="P526" t="s">
        <v>7059</v>
      </c>
      <c r="Q526" t="s">
        <v>7523</v>
      </c>
      <c r="R526">
        <v>1</v>
      </c>
      <c r="S526" s="11">
        <v>45840.539120370369</v>
      </c>
      <c r="T526" s="11">
        <v>45840.539375</v>
      </c>
      <c r="U526">
        <v>0.36666666666666664</v>
      </c>
      <c r="V526">
        <v>0</v>
      </c>
      <c r="W526" s="178">
        <f>IFERROR(IF(AKORD[[#This Row],[CZAS]]=1,VLOOKUP(AKORD[[#This Row],[ZAMOWIENIA_SPEC_ID]]&amp;AKORD[[#This Row],[CZYNNOSCI_OPIS]],#REF!,5,FALSE),AKORD[[#This Row],[CZAS]]),1)</f>
        <v>36</v>
      </c>
      <c r="X526" s="178" t="str">
        <f>AKORD[[#This Row],[ZAMOWIENIA_SPEC_ID]]&amp;" "&amp;MID(AKORD[[#This Row],[NAZWA1_WG]],1,30)</f>
        <v xml:space="preserve">161417 REVERSO N106x106              </v>
      </c>
      <c r="Y526" s="144">
        <f>AKORD[[#This Row],[DATA]]</f>
        <v>45840</v>
      </c>
      <c r="Z526" s="178" t="str">
        <f>LEFT(AKORD[[#This Row],[KOMISJA]],10)</f>
        <v>161414/REV</v>
      </c>
      <c r="AA526" s="178">
        <f>WEEKNUM(AKORD[[#This Row],[DZIEN]],2)</f>
        <v>27</v>
      </c>
    </row>
    <row r="527" spans="1:27">
      <c r="A527" s="178" t="str">
        <f>VLOOKUP(AKORD[[#This Row],[NAZWISKO]],IMIE[],2,FALSE)</f>
        <v>P01 PIOTR MIERZWIŃSKI</v>
      </c>
      <c r="B527">
        <v>161528</v>
      </c>
      <c r="C527">
        <v>28</v>
      </c>
      <c r="D527">
        <v>14</v>
      </c>
      <c r="E527">
        <v>34</v>
      </c>
      <c r="F527" s="11">
        <v>45840</v>
      </c>
      <c r="G527" t="s">
        <v>2182</v>
      </c>
      <c r="H527" t="s">
        <v>7056</v>
      </c>
      <c r="I527" t="s">
        <v>7057</v>
      </c>
      <c r="J527" t="s">
        <v>7058</v>
      </c>
      <c r="K527" t="s">
        <v>7325</v>
      </c>
      <c r="L527" t="s">
        <v>7325</v>
      </c>
      <c r="M527" t="s">
        <v>7208</v>
      </c>
      <c r="N527" t="s">
        <v>7102</v>
      </c>
      <c r="O527" t="s">
        <v>181</v>
      </c>
      <c r="P527" t="s">
        <v>7059</v>
      </c>
      <c r="Q527" t="s">
        <v>7524</v>
      </c>
      <c r="R527">
        <v>1</v>
      </c>
      <c r="S527" s="11">
        <v>45840.558680555558</v>
      </c>
      <c r="T527" s="11">
        <v>45840.558703703704</v>
      </c>
      <c r="U527">
        <v>3.3333333333333333E-2</v>
      </c>
      <c r="V527">
        <v>0</v>
      </c>
      <c r="W527" s="178">
        <f>IFERROR(IF(AKORD[[#This Row],[CZAS]]=1,VLOOKUP(AKORD[[#This Row],[ZAMOWIENIA_SPEC_ID]]&amp;AKORD[[#This Row],[CZYNNOSCI_OPIS]],#REF!,5,FALSE),AKORD[[#This Row],[CZAS]]),1)</f>
        <v>34</v>
      </c>
      <c r="X527" s="178" t="str">
        <f>AKORD[[#This Row],[ZAMOWIENIA_SPEC_ID]]&amp;" "&amp;MID(AKORD[[#This Row],[NAZWA1_WG]],1,30)</f>
        <v xml:space="preserve">161528 GOYA 1,5]                     </v>
      </c>
      <c r="Y527" s="144">
        <f>AKORD[[#This Row],[DATA]]</f>
        <v>45840</v>
      </c>
      <c r="Z527" s="178" t="str">
        <f>LEFT(AKORD[[#This Row],[KOMISJA]],10)</f>
        <v>161525/GOY</v>
      </c>
      <c r="AA527" s="178">
        <f>WEEKNUM(AKORD[[#This Row],[DZIEN]],2)</f>
        <v>27</v>
      </c>
    </row>
    <row r="528" spans="1:27">
      <c r="A528" s="178" t="str">
        <f>VLOOKUP(AKORD[[#This Row],[NAZWISKO]],IMIE[],2,FALSE)</f>
        <v>P01 PIOTR MIERZWIŃSKI</v>
      </c>
      <c r="B528">
        <v>161527</v>
      </c>
      <c r="C528">
        <v>28</v>
      </c>
      <c r="D528">
        <v>14</v>
      </c>
      <c r="E528">
        <v>43</v>
      </c>
      <c r="F528" s="11">
        <v>45840</v>
      </c>
      <c r="G528" t="s">
        <v>2182</v>
      </c>
      <c r="H528" t="s">
        <v>7056</v>
      </c>
      <c r="I528" t="s">
        <v>7057</v>
      </c>
      <c r="J528" t="s">
        <v>7058</v>
      </c>
      <c r="K528" t="s">
        <v>7498</v>
      </c>
      <c r="L528" t="s">
        <v>7498</v>
      </c>
      <c r="M528" t="s">
        <v>7208</v>
      </c>
      <c r="N528" t="s">
        <v>7102</v>
      </c>
      <c r="O528" t="s">
        <v>181</v>
      </c>
      <c r="P528" t="s">
        <v>7059</v>
      </c>
      <c r="Q528" t="s">
        <v>7524</v>
      </c>
      <c r="R528">
        <v>1</v>
      </c>
      <c r="S528" s="11">
        <v>45840.558668981481</v>
      </c>
      <c r="T528" s="11">
        <v>45840.558715277781</v>
      </c>
      <c r="U528">
        <v>6.6666666666666666E-2</v>
      </c>
      <c r="V528">
        <v>0</v>
      </c>
      <c r="W528" s="178">
        <f>IFERROR(IF(AKORD[[#This Row],[CZAS]]=1,VLOOKUP(AKORD[[#This Row],[ZAMOWIENIA_SPEC_ID]]&amp;AKORD[[#This Row],[CZYNNOSCI_OPIS]],#REF!,5,FALSE),AKORD[[#This Row],[CZAS]]),1)</f>
        <v>43</v>
      </c>
      <c r="X528" s="178" t="str">
        <f>AKORD[[#This Row],[ZAMOWIENIA_SPEC_ID]]&amp;" "&amp;MID(AKORD[[#This Row],[NAZWA1_WG]],1,30)</f>
        <v xml:space="preserve">161527 GOYA [L                       </v>
      </c>
      <c r="Y528" s="144">
        <f>AKORD[[#This Row],[DATA]]</f>
        <v>45840</v>
      </c>
      <c r="Z528" s="178" t="str">
        <f>LEFT(AKORD[[#This Row],[KOMISJA]],10)</f>
        <v>161525/GOY</v>
      </c>
      <c r="AA528" s="178">
        <f>WEEKNUM(AKORD[[#This Row],[DZIEN]],2)</f>
        <v>27</v>
      </c>
    </row>
    <row r="529" spans="1:27">
      <c r="A529" s="178" t="str">
        <f>VLOOKUP(AKORD[[#This Row],[NAZWISKO]],IMIE[],2,FALSE)</f>
        <v>P01 PIOTR MIERZWIŃSKI</v>
      </c>
      <c r="B529">
        <v>161526</v>
      </c>
      <c r="C529">
        <v>28</v>
      </c>
      <c r="D529">
        <v>14</v>
      </c>
      <c r="E529">
        <v>34</v>
      </c>
      <c r="F529" s="11">
        <v>45840</v>
      </c>
      <c r="G529" t="s">
        <v>2182</v>
      </c>
      <c r="H529" t="s">
        <v>7056</v>
      </c>
      <c r="I529" t="s">
        <v>7057</v>
      </c>
      <c r="J529" t="s">
        <v>7058</v>
      </c>
      <c r="K529" t="s">
        <v>7325</v>
      </c>
      <c r="L529" t="s">
        <v>7325</v>
      </c>
      <c r="M529" t="s">
        <v>7208</v>
      </c>
      <c r="N529" t="s">
        <v>7102</v>
      </c>
      <c r="O529" t="s">
        <v>181</v>
      </c>
      <c r="P529" t="s">
        <v>7059</v>
      </c>
      <c r="Q529" t="s">
        <v>7524</v>
      </c>
      <c r="R529">
        <v>1</v>
      </c>
      <c r="S529" s="11">
        <v>45840.558645833335</v>
      </c>
      <c r="T529" s="11">
        <v>45840.558738425927</v>
      </c>
      <c r="U529">
        <v>0.13333333333333333</v>
      </c>
      <c r="V529">
        <v>0</v>
      </c>
      <c r="W529" s="178">
        <f>IFERROR(IF(AKORD[[#This Row],[CZAS]]=1,VLOOKUP(AKORD[[#This Row],[ZAMOWIENIA_SPEC_ID]]&amp;AKORD[[#This Row],[CZYNNOSCI_OPIS]],#REF!,5,FALSE),AKORD[[#This Row],[CZAS]]),1)</f>
        <v>34</v>
      </c>
      <c r="X529" s="178" t="str">
        <f>AKORD[[#This Row],[ZAMOWIENIA_SPEC_ID]]&amp;" "&amp;MID(AKORD[[#This Row],[NAZWA1_WG]],1,30)</f>
        <v xml:space="preserve">161526 GOYA 1,5]                     </v>
      </c>
      <c r="Y529" s="144">
        <f>AKORD[[#This Row],[DATA]]</f>
        <v>45840</v>
      </c>
      <c r="Z529" s="178" t="str">
        <f>LEFT(AKORD[[#This Row],[KOMISJA]],10)</f>
        <v>161525/GOY</v>
      </c>
      <c r="AA529" s="178">
        <f>WEEKNUM(AKORD[[#This Row],[DZIEN]],2)</f>
        <v>27</v>
      </c>
    </row>
    <row r="530" spans="1:27">
      <c r="A530" s="178" t="str">
        <f>VLOOKUP(AKORD[[#This Row],[NAZWISKO]],IMIE[],2,FALSE)</f>
        <v>P01 PIOTR MIERZWIŃSKI</v>
      </c>
      <c r="B530">
        <v>161525</v>
      </c>
      <c r="C530">
        <v>28</v>
      </c>
      <c r="D530">
        <v>14</v>
      </c>
      <c r="E530">
        <v>34</v>
      </c>
      <c r="F530" s="11">
        <v>45840</v>
      </c>
      <c r="G530" t="s">
        <v>2182</v>
      </c>
      <c r="H530" t="s">
        <v>7056</v>
      </c>
      <c r="I530" t="s">
        <v>7057</v>
      </c>
      <c r="J530" t="s">
        <v>7058</v>
      </c>
      <c r="K530" t="s">
        <v>7322</v>
      </c>
      <c r="L530" t="s">
        <v>7322</v>
      </c>
      <c r="M530" t="s">
        <v>7208</v>
      </c>
      <c r="N530" t="s">
        <v>7102</v>
      </c>
      <c r="O530" t="s">
        <v>181</v>
      </c>
      <c r="P530" t="s">
        <v>7059</v>
      </c>
      <c r="Q530" t="s">
        <v>7524</v>
      </c>
      <c r="R530">
        <v>1</v>
      </c>
      <c r="S530" s="11">
        <v>45840.558622685188</v>
      </c>
      <c r="T530" s="11">
        <v>45840.558749999997</v>
      </c>
      <c r="U530">
        <v>0.18333333333333332</v>
      </c>
      <c r="V530">
        <v>0</v>
      </c>
      <c r="W530" s="178">
        <f>IFERROR(IF(AKORD[[#This Row],[CZAS]]=1,VLOOKUP(AKORD[[#This Row],[ZAMOWIENIA_SPEC_ID]]&amp;AKORD[[#This Row],[CZYNNOSCI_OPIS]],#REF!,5,FALSE),AKORD[[#This Row],[CZAS]]),1)</f>
        <v>34</v>
      </c>
      <c r="X530" s="178" t="str">
        <f>AKORD[[#This Row],[ZAMOWIENIA_SPEC_ID]]&amp;" "&amp;MID(AKORD[[#This Row],[NAZWA1_WG]],1,30)</f>
        <v xml:space="preserve">161525 GOYA [1,5                     </v>
      </c>
      <c r="Y530" s="144">
        <f>AKORD[[#This Row],[DATA]]</f>
        <v>45840</v>
      </c>
      <c r="Z530" s="178" t="str">
        <f>LEFT(AKORD[[#This Row],[KOMISJA]],10)</f>
        <v>161525/GOY</v>
      </c>
      <c r="AA530" s="178">
        <f>WEEKNUM(AKORD[[#This Row],[DZIEN]],2)</f>
        <v>27</v>
      </c>
    </row>
    <row r="531" spans="1:27">
      <c r="A531" s="178" t="str">
        <f>VLOOKUP(AKORD[[#This Row],[NAZWISKO]],IMIE[],2,FALSE)</f>
        <v>P06 VALERY</v>
      </c>
      <c r="B531">
        <v>161635</v>
      </c>
      <c r="C531">
        <v>33</v>
      </c>
      <c r="D531">
        <v>14</v>
      </c>
      <c r="E531">
        <v>57</v>
      </c>
      <c r="F531" s="11">
        <v>45840</v>
      </c>
      <c r="G531" t="s">
        <v>2180</v>
      </c>
      <c r="H531" t="s">
        <v>7056</v>
      </c>
      <c r="I531" t="s">
        <v>7057</v>
      </c>
      <c r="J531" t="s">
        <v>7058</v>
      </c>
      <c r="K531" t="s">
        <v>852</v>
      </c>
      <c r="L531" t="s">
        <v>852</v>
      </c>
      <c r="M531" t="s">
        <v>7119</v>
      </c>
      <c r="N531" t="s">
        <v>847</v>
      </c>
      <c r="O531" t="s">
        <v>181</v>
      </c>
      <c r="P531" t="s">
        <v>7059</v>
      </c>
      <c r="Q531" t="s">
        <v>7525</v>
      </c>
      <c r="R531">
        <v>1</v>
      </c>
      <c r="S531" s="11">
        <v>45840.484270833331</v>
      </c>
      <c r="T531" s="11">
        <v>45840.55978009259</v>
      </c>
      <c r="U531">
        <v>108.73333333333333</v>
      </c>
      <c r="V531">
        <v>0</v>
      </c>
      <c r="W531" s="178">
        <f>IFERROR(IF(AKORD[[#This Row],[CZAS]]=1,VLOOKUP(AKORD[[#This Row],[ZAMOWIENIA_SPEC_ID]]&amp;AKORD[[#This Row],[CZYNNOSCI_OPIS]],#REF!,5,FALSE),AKORD[[#This Row],[CZAS]]),1)</f>
        <v>57</v>
      </c>
      <c r="X531" s="178" t="str">
        <f>AKORD[[#This Row],[ZAMOWIENIA_SPEC_ID]]&amp;" "&amp;MID(AKORD[[#This Row],[NAZWA1_WG]],1,30)</f>
        <v xml:space="preserve">161635 HORIZON A [3,5z               </v>
      </c>
      <c r="Y531" s="144">
        <f>AKORD[[#This Row],[DATA]]</f>
        <v>45840</v>
      </c>
      <c r="Z531" s="178" t="str">
        <f>LEFT(AKORD[[#This Row],[KOMISJA]],10)</f>
        <v>161635/HOR</v>
      </c>
      <c r="AA531" s="178">
        <f>WEEKNUM(AKORD[[#This Row],[DZIEN]],2)</f>
        <v>27</v>
      </c>
    </row>
    <row r="532" spans="1:27">
      <c r="A532" s="178" t="str">
        <f>VLOOKUP(AKORD[[#This Row],[NAZWISKO]],IMIE[],2,FALSE)</f>
        <v>P06 VALERY</v>
      </c>
      <c r="B532">
        <v>161636</v>
      </c>
      <c r="C532">
        <v>33</v>
      </c>
      <c r="D532">
        <v>14</v>
      </c>
      <c r="E532">
        <v>60</v>
      </c>
      <c r="F532" s="11">
        <v>45840</v>
      </c>
      <c r="G532" t="s">
        <v>2180</v>
      </c>
      <c r="H532" t="s">
        <v>7056</v>
      </c>
      <c r="I532" t="s">
        <v>7057</v>
      </c>
      <c r="J532" t="s">
        <v>7058</v>
      </c>
      <c r="K532" t="s">
        <v>849</v>
      </c>
      <c r="L532" t="s">
        <v>849</v>
      </c>
      <c r="M532" t="s">
        <v>7119</v>
      </c>
      <c r="N532" t="s">
        <v>847</v>
      </c>
      <c r="O532" t="s">
        <v>181</v>
      </c>
      <c r="P532" t="s">
        <v>7059</v>
      </c>
      <c r="Q532" t="s">
        <v>7525</v>
      </c>
      <c r="R532">
        <v>1</v>
      </c>
      <c r="S532" s="11">
        <v>45840.484293981484</v>
      </c>
      <c r="T532" s="11">
        <v>45840.559791666667</v>
      </c>
      <c r="U532">
        <v>108.71666666666667</v>
      </c>
      <c r="V532">
        <v>0</v>
      </c>
      <c r="W532" s="178">
        <f>IFERROR(IF(AKORD[[#This Row],[CZAS]]=1,VLOOKUP(AKORD[[#This Row],[ZAMOWIENIA_SPEC_ID]]&amp;AKORD[[#This Row],[CZYNNOSCI_OPIS]],#REF!,5,FALSE),AKORD[[#This Row],[CZAS]]),1)</f>
        <v>60</v>
      </c>
      <c r="X532" s="178" t="str">
        <f>AKORD[[#This Row],[ZAMOWIENIA_SPEC_ID]]&amp;" "&amp;MID(AKORD[[#This Row],[NAZWA1_WG]],1,30)</f>
        <v xml:space="preserve">161636 HORIZON A L2Hz]               </v>
      </c>
      <c r="Y532" s="144">
        <f>AKORD[[#This Row],[DATA]]</f>
        <v>45840</v>
      </c>
      <c r="Z532" s="178" t="str">
        <f>LEFT(AKORD[[#This Row],[KOMISJA]],10)</f>
        <v>161635/HOR</v>
      </c>
      <c r="AA532" s="178">
        <f>WEEKNUM(AKORD[[#This Row],[DZIEN]],2)</f>
        <v>27</v>
      </c>
    </row>
    <row r="533" spans="1:27">
      <c r="A533" s="178" t="str">
        <f>VLOOKUP(AKORD[[#This Row],[NAZWISKO]],IMIE[],2,FALSE)</f>
        <v>P04 ALEKSANDER</v>
      </c>
      <c r="B533">
        <v>161622</v>
      </c>
      <c r="C533">
        <v>31</v>
      </c>
      <c r="D533">
        <v>14</v>
      </c>
      <c r="E533">
        <v>28</v>
      </c>
      <c r="F533" s="11">
        <v>45840</v>
      </c>
      <c r="G533" t="s">
        <v>2179</v>
      </c>
      <c r="H533" t="s">
        <v>7056</v>
      </c>
      <c r="I533" t="s">
        <v>7057</v>
      </c>
      <c r="J533" t="s">
        <v>7058</v>
      </c>
      <c r="K533" t="s">
        <v>899</v>
      </c>
      <c r="L533" t="s">
        <v>899</v>
      </c>
      <c r="M533" t="s">
        <v>7119</v>
      </c>
      <c r="N533" t="s">
        <v>554</v>
      </c>
      <c r="O533" t="s">
        <v>181</v>
      </c>
      <c r="P533" t="s">
        <v>7059</v>
      </c>
      <c r="Q533" t="s">
        <v>7526</v>
      </c>
      <c r="R533">
        <v>1</v>
      </c>
      <c r="S533" s="11">
        <v>45840.506215277775</v>
      </c>
      <c r="T533" s="11">
        <v>45840.579097222224</v>
      </c>
      <c r="U533">
        <v>104.95</v>
      </c>
      <c r="V533">
        <v>0</v>
      </c>
      <c r="W533" s="178">
        <f>IFERROR(IF(AKORD[[#This Row],[CZAS]]=1,VLOOKUP(AKORD[[#This Row],[ZAMOWIENIA_SPEC_ID]]&amp;AKORD[[#This Row],[CZYNNOSCI_OPIS]],#REF!,5,FALSE),AKORD[[#This Row],[CZAS]]),1)</f>
        <v>28</v>
      </c>
      <c r="X533" s="178" t="str">
        <f>AKORD[[#This Row],[ZAMOWIENIA_SPEC_ID]]&amp;" "&amp;MID(AKORD[[#This Row],[NAZWA1_WG]],1,30)</f>
        <v xml:space="preserve">161622 DUO II [3                     </v>
      </c>
      <c r="Y533" s="144">
        <f>AKORD[[#This Row],[DATA]]</f>
        <v>45840</v>
      </c>
      <c r="Z533" s="178" t="str">
        <f>LEFT(AKORD[[#This Row],[KOMISJA]],10)</f>
        <v>161622/DUO</v>
      </c>
      <c r="AA533" s="178">
        <f>WEEKNUM(AKORD[[#This Row],[DZIEN]],2)</f>
        <v>27</v>
      </c>
    </row>
    <row r="534" spans="1:27">
      <c r="A534" s="178" t="str">
        <f>VLOOKUP(AKORD[[#This Row],[NAZWISKO]],IMIE[],2,FALSE)</f>
        <v>P04 ALEKSANDER</v>
      </c>
      <c r="B534">
        <v>161623</v>
      </c>
      <c r="C534">
        <v>31</v>
      </c>
      <c r="D534">
        <v>14</v>
      </c>
      <c r="E534">
        <v>28</v>
      </c>
      <c r="F534" s="11">
        <v>45840</v>
      </c>
      <c r="G534" t="s">
        <v>2179</v>
      </c>
      <c r="H534" t="s">
        <v>7056</v>
      </c>
      <c r="I534" t="s">
        <v>7057</v>
      </c>
      <c r="J534" t="s">
        <v>7058</v>
      </c>
      <c r="K534" t="s">
        <v>7527</v>
      </c>
      <c r="L534" t="s">
        <v>7527</v>
      </c>
      <c r="M534" t="s">
        <v>7119</v>
      </c>
      <c r="N534" t="s">
        <v>554</v>
      </c>
      <c r="O534" t="s">
        <v>181</v>
      </c>
      <c r="P534" t="s">
        <v>7059</v>
      </c>
      <c r="Q534" t="s">
        <v>7526</v>
      </c>
      <c r="R534">
        <v>1</v>
      </c>
      <c r="S534" s="11">
        <v>45840.506238425929</v>
      </c>
      <c r="T534" s="11">
        <v>45840.579131944447</v>
      </c>
      <c r="U534">
        <v>104.96666666666667</v>
      </c>
      <c r="V534">
        <v>0</v>
      </c>
      <c r="W534" s="178">
        <f>IFERROR(IF(AKORD[[#This Row],[CZAS]]=1,VLOOKUP(AKORD[[#This Row],[ZAMOWIENIA_SPEC_ID]]&amp;AKORD[[#This Row],[CZYNNOSCI_OPIS]],#REF!,5,FALSE),AKORD[[#This Row],[CZAS]]),1)</f>
        <v>28</v>
      </c>
      <c r="X534" s="178" t="str">
        <f>AKORD[[#This Row],[ZAMOWIENIA_SPEC_ID]]&amp;" "&amp;MID(AKORD[[#This Row],[NAZWA1_WG]],1,30)</f>
        <v xml:space="preserve">161623 DUO II LH]                    </v>
      </c>
      <c r="Y534" s="144">
        <f>AKORD[[#This Row],[DATA]]</f>
        <v>45840</v>
      </c>
      <c r="Z534" s="178" t="str">
        <f>LEFT(AKORD[[#This Row],[KOMISJA]],10)</f>
        <v>161622/DUO</v>
      </c>
      <c r="AA534" s="178">
        <f>WEEKNUM(AKORD[[#This Row],[DZIEN]],2)</f>
        <v>27</v>
      </c>
    </row>
    <row r="535" spans="1:27">
      <c r="A535" s="178" t="str">
        <f>VLOOKUP(AKORD[[#This Row],[NAZWISKO]],IMIE[],2,FALSE)</f>
        <v>T12 KACPER KRUSZEWSKI</v>
      </c>
      <c r="B535">
        <v>160505</v>
      </c>
      <c r="C535">
        <v>120</v>
      </c>
      <c r="D535">
        <v>3</v>
      </c>
      <c r="E535">
        <v>55</v>
      </c>
      <c r="F535" s="11">
        <v>45840</v>
      </c>
      <c r="G535" t="s">
        <v>4747</v>
      </c>
      <c r="H535" t="s">
        <v>2166</v>
      </c>
      <c r="I535" t="s">
        <v>2167</v>
      </c>
      <c r="J535" t="s">
        <v>2120</v>
      </c>
      <c r="K535" t="s">
        <v>7113</v>
      </c>
      <c r="L535" t="s">
        <v>7113</v>
      </c>
      <c r="M535" t="s">
        <v>7070</v>
      </c>
      <c r="N535" t="s">
        <v>7078</v>
      </c>
      <c r="O535" t="s">
        <v>7053</v>
      </c>
      <c r="P535" t="s">
        <v>2121</v>
      </c>
      <c r="Q535" t="s">
        <v>7528</v>
      </c>
      <c r="R535">
        <v>1</v>
      </c>
      <c r="S535" s="11">
        <v>45840.40011574074</v>
      </c>
      <c r="T535" s="11">
        <v>45840.581469907411</v>
      </c>
      <c r="U535">
        <v>261.15000000000003</v>
      </c>
      <c r="V535">
        <v>0</v>
      </c>
      <c r="W535" s="178">
        <f>IFERROR(IF(AKORD[[#This Row],[CZAS]]=1,VLOOKUP(AKORD[[#This Row],[ZAMOWIENIA_SPEC_ID]]&amp;AKORD[[#This Row],[CZYNNOSCI_OPIS]],#REF!,5,FALSE),AKORD[[#This Row],[CZAS]]),1)</f>
        <v>55</v>
      </c>
      <c r="X535" s="178" t="str">
        <f>AKORD[[#This Row],[ZAMOWIENIA_SPEC_ID]]&amp;" "&amp;MID(AKORD[[#This Row],[NAZWA1_WG]],1,30)</f>
        <v xml:space="preserve">160505 STONE 3                       </v>
      </c>
      <c r="Y535" s="144">
        <f>AKORD[[#This Row],[DATA]]</f>
        <v>45840</v>
      </c>
      <c r="Z535" s="178" t="str">
        <f>LEFT(AKORD[[#This Row],[KOMISJA]],10)</f>
        <v>160504/STO</v>
      </c>
      <c r="AA535" s="178">
        <f>WEEKNUM(AKORD[[#This Row],[DZIEN]],2)</f>
        <v>27</v>
      </c>
    </row>
    <row r="536" spans="1:27">
      <c r="A536" s="178" t="str">
        <f>VLOOKUP(AKORD[[#This Row],[NAZWISKO]],IMIE[],2,FALSE)</f>
        <v>T12 KACPER KRUSZEWSKI</v>
      </c>
      <c r="B536">
        <v>160504</v>
      </c>
      <c r="C536">
        <v>120</v>
      </c>
      <c r="D536">
        <v>3</v>
      </c>
      <c r="E536">
        <v>55</v>
      </c>
      <c r="F536" s="11">
        <v>45840</v>
      </c>
      <c r="G536" t="s">
        <v>4747</v>
      </c>
      <c r="H536" t="s">
        <v>2166</v>
      </c>
      <c r="I536" t="s">
        <v>2167</v>
      </c>
      <c r="J536" t="s">
        <v>2120</v>
      </c>
      <c r="K536" t="s">
        <v>7529</v>
      </c>
      <c r="L536" t="s">
        <v>7529</v>
      </c>
      <c r="M536" t="s">
        <v>7070</v>
      </c>
      <c r="N536" t="s">
        <v>7078</v>
      </c>
      <c r="O536" t="s">
        <v>7053</v>
      </c>
      <c r="P536" t="s">
        <v>2121</v>
      </c>
      <c r="Q536" t="s">
        <v>7528</v>
      </c>
      <c r="R536">
        <v>1</v>
      </c>
      <c r="S536" s="11">
        <v>45840.400081018517</v>
      </c>
      <c r="T536" s="11">
        <v>45840.581504629627</v>
      </c>
      <c r="U536">
        <v>261.25</v>
      </c>
      <c r="V536">
        <v>0</v>
      </c>
      <c r="W536" s="178">
        <f>IFERROR(IF(AKORD[[#This Row],[CZAS]]=1,VLOOKUP(AKORD[[#This Row],[ZAMOWIENIA_SPEC_ID]]&amp;AKORD[[#This Row],[CZYNNOSCI_OPIS]],#REF!,5,FALSE),AKORD[[#This Row],[CZAS]]),1)</f>
        <v>55</v>
      </c>
      <c r="X536" s="178" t="str">
        <f>AKORD[[#This Row],[ZAMOWIENIA_SPEC_ID]]&amp;" "&amp;MID(AKORD[[#This Row],[NAZWA1_WG]],1,30)</f>
        <v xml:space="preserve">160504 STONE [LH                     </v>
      </c>
      <c r="Y536" s="144">
        <f>AKORD[[#This Row],[DATA]]</f>
        <v>45840</v>
      </c>
      <c r="Z536" s="178" t="str">
        <f>LEFT(AKORD[[#This Row],[KOMISJA]],10)</f>
        <v>160504/STO</v>
      </c>
      <c r="AA536" s="178">
        <f>WEEKNUM(AKORD[[#This Row],[DZIEN]],2)</f>
        <v>27</v>
      </c>
    </row>
    <row r="537" spans="1:27">
      <c r="A537" s="178" t="str">
        <f>VLOOKUP(AKORD[[#This Row],[NAZWISKO]],IMIE[],2,FALSE)</f>
        <v>T12 KACPER KRUSZEWSKI</v>
      </c>
      <c r="B537">
        <v>160506</v>
      </c>
      <c r="C537">
        <v>120</v>
      </c>
      <c r="D537">
        <v>3</v>
      </c>
      <c r="E537">
        <v>63</v>
      </c>
      <c r="F537" s="11">
        <v>45840</v>
      </c>
      <c r="G537" t="s">
        <v>4747</v>
      </c>
      <c r="H537" t="s">
        <v>2166</v>
      </c>
      <c r="I537" t="s">
        <v>2167</v>
      </c>
      <c r="J537" t="s">
        <v>2120</v>
      </c>
      <c r="K537" t="s">
        <v>7530</v>
      </c>
      <c r="L537" t="s">
        <v>7530</v>
      </c>
      <c r="M537" t="s">
        <v>7070</v>
      </c>
      <c r="N537" t="s">
        <v>7078</v>
      </c>
      <c r="O537" t="s">
        <v>7053</v>
      </c>
      <c r="P537" t="s">
        <v>2121</v>
      </c>
      <c r="Q537" t="s">
        <v>7528</v>
      </c>
      <c r="R537">
        <v>1</v>
      </c>
      <c r="S537" s="11">
        <v>45840.400138888886</v>
      </c>
      <c r="T537" s="11">
        <v>45840.58152777778</v>
      </c>
      <c r="U537">
        <v>261.2</v>
      </c>
      <c r="V537">
        <v>0</v>
      </c>
      <c r="W537" s="178">
        <f>IFERROR(IF(AKORD[[#This Row],[CZAS]]=1,VLOOKUP(AKORD[[#This Row],[ZAMOWIENIA_SPEC_ID]]&amp;AKORD[[#This Row],[CZYNNOSCI_OPIS]],#REF!,5,FALSE),AKORD[[#This Row],[CZAS]]),1)</f>
        <v>63</v>
      </c>
      <c r="X537" s="178" t="str">
        <f>AKORD[[#This Row],[ZAMOWIENIA_SPEC_ID]]&amp;" "&amp;MID(AKORD[[#This Row],[NAZWA1_WG]],1,30)</f>
        <v xml:space="preserve">160506 STONE WN 150x140              </v>
      </c>
      <c r="Y537" s="144">
        <f>AKORD[[#This Row],[DATA]]</f>
        <v>45840</v>
      </c>
      <c r="Z537" s="178" t="str">
        <f>LEFT(AKORD[[#This Row],[KOMISJA]],10)</f>
        <v>160504/STO</v>
      </c>
      <c r="AA537" s="178">
        <f>WEEKNUM(AKORD[[#This Row],[DZIEN]],2)</f>
        <v>27</v>
      </c>
    </row>
    <row r="538" spans="1:27">
      <c r="A538" s="178" t="str">
        <f>VLOOKUP(AKORD[[#This Row],[NAZWISKO]],IMIE[],2,FALSE)</f>
        <v>T02 RADOSŁAW KRYSZTOPA</v>
      </c>
      <c r="B538">
        <v>161134</v>
      </c>
      <c r="C538">
        <v>13</v>
      </c>
      <c r="D538">
        <v>3</v>
      </c>
      <c r="E538">
        <v>66</v>
      </c>
      <c r="F538" s="11">
        <v>45840</v>
      </c>
      <c r="G538" t="s">
        <v>2125</v>
      </c>
      <c r="H538" t="s">
        <v>2166</v>
      </c>
      <c r="I538" t="s">
        <v>2167</v>
      </c>
      <c r="J538" t="s">
        <v>2120</v>
      </c>
      <c r="K538" t="s">
        <v>7365</v>
      </c>
      <c r="L538" t="s">
        <v>7366</v>
      </c>
      <c r="M538" t="s">
        <v>7104</v>
      </c>
      <c r="N538" t="s">
        <v>7125</v>
      </c>
      <c r="O538" t="s">
        <v>7053</v>
      </c>
      <c r="P538" t="s">
        <v>2121</v>
      </c>
      <c r="Q538" t="s">
        <v>7531</v>
      </c>
      <c r="R538">
        <v>1</v>
      </c>
      <c r="S538" s="11">
        <v>45840.523634259262</v>
      </c>
      <c r="T538" s="11">
        <v>45840.589270833334</v>
      </c>
      <c r="U538">
        <v>94.516666666666666</v>
      </c>
      <c r="V538">
        <v>0</v>
      </c>
      <c r="W538" s="178">
        <f>IFERROR(IF(AKORD[[#This Row],[CZAS]]=1,VLOOKUP(AKORD[[#This Row],[ZAMOWIENIA_SPEC_ID]]&amp;AKORD[[#This Row],[CZYNNOSCI_OPIS]],#REF!,5,FALSE),AKORD[[#This Row],[CZAS]]),1)</f>
        <v>66</v>
      </c>
      <c r="X538" s="178" t="str">
        <f>AKORD[[#This Row],[ZAMOWIENIA_SPEC_ID]]&amp;" "&amp;MID(AKORD[[#This Row],[NAZWA1_WG]],1,30)</f>
        <v xml:space="preserve">161134 HUDSON [3,5]                  </v>
      </c>
      <c r="Y538" s="144">
        <f>AKORD[[#This Row],[DATA]]</f>
        <v>45840</v>
      </c>
      <c r="Z538" s="178" t="str">
        <f>LEFT(AKORD[[#This Row],[KOMISJA]],10)</f>
        <v>161134/HUD</v>
      </c>
      <c r="AA538" s="178">
        <f>WEEKNUM(AKORD[[#This Row],[DZIEN]],2)</f>
        <v>27</v>
      </c>
    </row>
    <row r="539" spans="1:27">
      <c r="A539" s="178" t="str">
        <f>VLOOKUP(AKORD[[#This Row],[NAZWISKO]],IMIE[],2,FALSE)</f>
        <v>T02 RADOSŁAW KRYSZTOPA</v>
      </c>
      <c r="B539">
        <v>161135</v>
      </c>
      <c r="C539">
        <v>13</v>
      </c>
      <c r="D539">
        <v>3</v>
      </c>
      <c r="E539">
        <v>66</v>
      </c>
      <c r="F539" s="11">
        <v>45840</v>
      </c>
      <c r="G539" t="s">
        <v>2125</v>
      </c>
      <c r="H539" t="s">
        <v>2166</v>
      </c>
      <c r="I539" t="s">
        <v>2167</v>
      </c>
      <c r="J539" t="s">
        <v>2120</v>
      </c>
      <c r="K539" t="s">
        <v>7365</v>
      </c>
      <c r="L539" t="s">
        <v>7366</v>
      </c>
      <c r="M539" t="s">
        <v>7104</v>
      </c>
      <c r="N539" t="s">
        <v>7125</v>
      </c>
      <c r="O539" t="s">
        <v>7053</v>
      </c>
      <c r="P539" t="s">
        <v>2121</v>
      </c>
      <c r="Q539" t="s">
        <v>7531</v>
      </c>
      <c r="R539">
        <v>1</v>
      </c>
      <c r="S539" s="11">
        <v>45840.523668981485</v>
      </c>
      <c r="T539" s="11">
        <v>45840.589305555557</v>
      </c>
      <c r="U539">
        <v>94.516666666666666</v>
      </c>
      <c r="V539">
        <v>0</v>
      </c>
      <c r="W539" s="178">
        <f>IFERROR(IF(AKORD[[#This Row],[CZAS]]=1,VLOOKUP(AKORD[[#This Row],[ZAMOWIENIA_SPEC_ID]]&amp;AKORD[[#This Row],[CZYNNOSCI_OPIS]],#REF!,5,FALSE),AKORD[[#This Row],[CZAS]]),1)</f>
        <v>66</v>
      </c>
      <c r="X539" s="178" t="str">
        <f>AKORD[[#This Row],[ZAMOWIENIA_SPEC_ID]]&amp;" "&amp;MID(AKORD[[#This Row],[NAZWA1_WG]],1,30)</f>
        <v xml:space="preserve">161135 HUDSON [3,5]                  </v>
      </c>
      <c r="Y539" s="144">
        <f>AKORD[[#This Row],[DATA]]</f>
        <v>45840</v>
      </c>
      <c r="Z539" s="178" t="str">
        <f>LEFT(AKORD[[#This Row],[KOMISJA]],10)</f>
        <v>161134/HUD</v>
      </c>
      <c r="AA539" s="178">
        <f>WEEKNUM(AKORD[[#This Row],[DZIEN]],2)</f>
        <v>27</v>
      </c>
    </row>
    <row r="540" spans="1:27">
      <c r="A540" s="178" t="str">
        <f>VLOOKUP(AKORD[[#This Row],[NAZWISKO]],IMIE[],2,FALSE)</f>
        <v>T10 KAMIL PERKOWSKI</v>
      </c>
      <c r="B540">
        <v>161319</v>
      </c>
      <c r="C540">
        <v>27</v>
      </c>
      <c r="D540">
        <v>3</v>
      </c>
      <c r="E540">
        <v>29</v>
      </c>
      <c r="F540" s="11">
        <v>45840</v>
      </c>
      <c r="G540" t="s">
        <v>2252</v>
      </c>
      <c r="H540" t="s">
        <v>2166</v>
      </c>
      <c r="I540" t="s">
        <v>2167</v>
      </c>
      <c r="J540" t="s">
        <v>2120</v>
      </c>
      <c r="K540" t="s">
        <v>199</v>
      </c>
      <c r="L540" t="s">
        <v>199</v>
      </c>
      <c r="M540" t="s">
        <v>7104</v>
      </c>
      <c r="N540" t="s">
        <v>200</v>
      </c>
      <c r="O540" t="s">
        <v>7053</v>
      </c>
      <c r="P540" t="s">
        <v>2121</v>
      </c>
      <c r="Q540" t="s">
        <v>7532</v>
      </c>
      <c r="R540">
        <v>1</v>
      </c>
      <c r="S540" s="11">
        <v>45840.536585648151</v>
      </c>
      <c r="T540" s="11">
        <v>45840.59070601852</v>
      </c>
      <c r="U540">
        <v>77.933333333333323</v>
      </c>
      <c r="V540">
        <v>0</v>
      </c>
      <c r="W540" s="178">
        <f>IFERROR(IF(AKORD[[#This Row],[CZAS]]=1,VLOOKUP(AKORD[[#This Row],[ZAMOWIENIA_SPEC_ID]]&amp;AKORD[[#This Row],[CZYNNOSCI_OPIS]],#REF!,5,FALSE),AKORD[[#This Row],[CZAS]]),1)</f>
        <v>29</v>
      </c>
      <c r="X540" s="178" t="str">
        <f>AKORD[[#This Row],[ZAMOWIENIA_SPEC_ID]]&amp;" "&amp;MID(AKORD[[#This Row],[NAZWA1_WG]],1,30)</f>
        <v xml:space="preserve">161319 OVAL [1o]                     </v>
      </c>
      <c r="Y540" s="144">
        <f>AKORD[[#This Row],[DATA]]</f>
        <v>45840</v>
      </c>
      <c r="Z540" s="178" t="str">
        <f>LEFT(AKORD[[#This Row],[KOMISJA]],10)</f>
        <v>161319/OVA</v>
      </c>
      <c r="AA540" s="178">
        <f>WEEKNUM(AKORD[[#This Row],[DZIEN]],2)</f>
        <v>27</v>
      </c>
    </row>
    <row r="541" spans="1:27">
      <c r="A541" s="178" t="str">
        <f>VLOOKUP(AKORD[[#This Row],[NAZWISKO]],IMIE[],2,FALSE)</f>
        <v>T10 KAMIL PERKOWSKI</v>
      </c>
      <c r="B541">
        <v>161320</v>
      </c>
      <c r="C541">
        <v>27</v>
      </c>
      <c r="D541">
        <v>3</v>
      </c>
      <c r="E541">
        <v>29</v>
      </c>
      <c r="F541" s="11">
        <v>45840</v>
      </c>
      <c r="G541" t="s">
        <v>2252</v>
      </c>
      <c r="H541" t="s">
        <v>2166</v>
      </c>
      <c r="I541" t="s">
        <v>2167</v>
      </c>
      <c r="J541" t="s">
        <v>2120</v>
      </c>
      <c r="K541" t="s">
        <v>199</v>
      </c>
      <c r="L541" t="s">
        <v>199</v>
      </c>
      <c r="M541" t="s">
        <v>7104</v>
      </c>
      <c r="N541" t="s">
        <v>200</v>
      </c>
      <c r="O541" t="s">
        <v>7053</v>
      </c>
      <c r="P541" t="s">
        <v>2121</v>
      </c>
      <c r="Q541" t="s">
        <v>7532</v>
      </c>
      <c r="R541">
        <v>1</v>
      </c>
      <c r="S541" s="11">
        <v>45840.536597222221</v>
      </c>
      <c r="T541" s="11">
        <v>45840.590729166666</v>
      </c>
      <c r="U541">
        <v>77.95</v>
      </c>
      <c r="V541">
        <v>0</v>
      </c>
      <c r="W541" s="178">
        <f>IFERROR(IF(AKORD[[#This Row],[CZAS]]=1,VLOOKUP(AKORD[[#This Row],[ZAMOWIENIA_SPEC_ID]]&amp;AKORD[[#This Row],[CZYNNOSCI_OPIS]],#REF!,5,FALSE),AKORD[[#This Row],[CZAS]]),1)</f>
        <v>29</v>
      </c>
      <c r="X541" s="178" t="str">
        <f>AKORD[[#This Row],[ZAMOWIENIA_SPEC_ID]]&amp;" "&amp;MID(AKORD[[#This Row],[NAZWA1_WG]],1,30)</f>
        <v xml:space="preserve">161320 OVAL [1o]                     </v>
      </c>
      <c r="Y541" s="144">
        <f>AKORD[[#This Row],[DATA]]</f>
        <v>45840</v>
      </c>
      <c r="Z541" s="178" t="str">
        <f>LEFT(AKORD[[#This Row],[KOMISJA]],10)</f>
        <v>161319/OVA</v>
      </c>
      <c r="AA541" s="178">
        <f>WEEKNUM(AKORD[[#This Row],[DZIEN]],2)</f>
        <v>27</v>
      </c>
    </row>
    <row r="542" spans="1:27">
      <c r="A542" s="178" t="str">
        <f>VLOOKUP(AKORD[[#This Row],[NAZWISKO]],IMIE[],2,FALSE)</f>
        <v>T10 KAMIL PERKOWSKI</v>
      </c>
      <c r="B542">
        <v>161321</v>
      </c>
      <c r="C542">
        <v>27</v>
      </c>
      <c r="D542">
        <v>3</v>
      </c>
      <c r="E542">
        <v>29</v>
      </c>
      <c r="F542" s="11">
        <v>45840</v>
      </c>
      <c r="G542" t="s">
        <v>2252</v>
      </c>
      <c r="H542" t="s">
        <v>2166</v>
      </c>
      <c r="I542" t="s">
        <v>2167</v>
      </c>
      <c r="J542" t="s">
        <v>2120</v>
      </c>
      <c r="K542" t="s">
        <v>199</v>
      </c>
      <c r="L542" t="s">
        <v>199</v>
      </c>
      <c r="M542" t="s">
        <v>7104</v>
      </c>
      <c r="N542" t="s">
        <v>200</v>
      </c>
      <c r="O542" t="s">
        <v>7053</v>
      </c>
      <c r="P542" t="s">
        <v>2121</v>
      </c>
      <c r="Q542" t="s">
        <v>7532</v>
      </c>
      <c r="R542">
        <v>1</v>
      </c>
      <c r="S542" s="11">
        <v>45840.536608796298</v>
      </c>
      <c r="T542" s="11">
        <v>45840.590752314813</v>
      </c>
      <c r="U542">
        <v>77.966666666666669</v>
      </c>
      <c r="V542">
        <v>0</v>
      </c>
      <c r="W542" s="178">
        <f>IFERROR(IF(AKORD[[#This Row],[CZAS]]=1,VLOOKUP(AKORD[[#This Row],[ZAMOWIENIA_SPEC_ID]]&amp;AKORD[[#This Row],[CZYNNOSCI_OPIS]],#REF!,5,FALSE),AKORD[[#This Row],[CZAS]]),1)</f>
        <v>29</v>
      </c>
      <c r="X542" s="178" t="str">
        <f>AKORD[[#This Row],[ZAMOWIENIA_SPEC_ID]]&amp;" "&amp;MID(AKORD[[#This Row],[NAZWA1_WG]],1,30)</f>
        <v xml:space="preserve">161321 OVAL [1o]                     </v>
      </c>
      <c r="Y542" s="144">
        <f>AKORD[[#This Row],[DATA]]</f>
        <v>45840</v>
      </c>
      <c r="Z542" s="178" t="str">
        <f>LEFT(AKORD[[#This Row],[KOMISJA]],10)</f>
        <v>161319/OVA</v>
      </c>
      <c r="AA542" s="178">
        <f>WEEKNUM(AKORD[[#This Row],[DZIEN]],2)</f>
        <v>27</v>
      </c>
    </row>
    <row r="543" spans="1:27">
      <c r="A543" s="178" t="str">
        <f>VLOOKUP(AKORD[[#This Row],[NAZWISKO]],IMIE[],2,FALSE)</f>
        <v>T10 KAMIL PERKOWSKI</v>
      </c>
      <c r="B543">
        <v>161322</v>
      </c>
      <c r="C543">
        <v>27</v>
      </c>
      <c r="D543">
        <v>3</v>
      </c>
      <c r="E543">
        <v>29</v>
      </c>
      <c r="F543" s="11">
        <v>45840</v>
      </c>
      <c r="G543" t="s">
        <v>2252</v>
      </c>
      <c r="H543" t="s">
        <v>2166</v>
      </c>
      <c r="I543" t="s">
        <v>2167</v>
      </c>
      <c r="J543" t="s">
        <v>2120</v>
      </c>
      <c r="K543" t="s">
        <v>199</v>
      </c>
      <c r="L543" t="s">
        <v>199</v>
      </c>
      <c r="M543" t="s">
        <v>7104</v>
      </c>
      <c r="N543" t="s">
        <v>200</v>
      </c>
      <c r="O543" t="s">
        <v>7053</v>
      </c>
      <c r="P543" t="s">
        <v>2121</v>
      </c>
      <c r="Q543" t="s">
        <v>7532</v>
      </c>
      <c r="R543">
        <v>1</v>
      </c>
      <c r="S543" s="11">
        <v>45840.536712962959</v>
      </c>
      <c r="T543" s="11">
        <v>45840.590798611112</v>
      </c>
      <c r="U543">
        <v>77.883333333333326</v>
      </c>
      <c r="V543">
        <v>0</v>
      </c>
      <c r="W543" s="178">
        <f>IFERROR(IF(AKORD[[#This Row],[CZAS]]=1,VLOOKUP(AKORD[[#This Row],[ZAMOWIENIA_SPEC_ID]]&amp;AKORD[[#This Row],[CZYNNOSCI_OPIS]],#REF!,5,FALSE),AKORD[[#This Row],[CZAS]]),1)</f>
        <v>29</v>
      </c>
      <c r="X543" s="178" t="str">
        <f>AKORD[[#This Row],[ZAMOWIENIA_SPEC_ID]]&amp;" "&amp;MID(AKORD[[#This Row],[NAZWA1_WG]],1,30)</f>
        <v xml:space="preserve">161322 OVAL [1o]                     </v>
      </c>
      <c r="Y543" s="144">
        <f>AKORD[[#This Row],[DATA]]</f>
        <v>45840</v>
      </c>
      <c r="Z543" s="178" t="str">
        <f>LEFT(AKORD[[#This Row],[KOMISJA]],10)</f>
        <v>161319/OVA</v>
      </c>
      <c r="AA543" s="178">
        <f>WEEKNUM(AKORD[[#This Row],[DZIEN]],2)</f>
        <v>27</v>
      </c>
    </row>
    <row r="544" spans="1:27">
      <c r="A544" s="178" t="str">
        <f>VLOOKUP(AKORD[[#This Row],[NAZWISKO]],IMIE[],2,FALSE)</f>
        <v>P06 VALERY</v>
      </c>
      <c r="B544">
        <v>161646</v>
      </c>
      <c r="C544">
        <v>33</v>
      </c>
      <c r="D544">
        <v>14</v>
      </c>
      <c r="E544">
        <v>50</v>
      </c>
      <c r="F544" s="11">
        <v>45840</v>
      </c>
      <c r="G544" t="s">
        <v>2180</v>
      </c>
      <c r="H544" t="s">
        <v>7056</v>
      </c>
      <c r="I544" t="s">
        <v>7057</v>
      </c>
      <c r="J544" t="s">
        <v>7058</v>
      </c>
      <c r="K544" t="s">
        <v>7318</v>
      </c>
      <c r="L544" t="s">
        <v>7318</v>
      </c>
      <c r="M544" t="s">
        <v>7119</v>
      </c>
      <c r="N544" t="s">
        <v>847</v>
      </c>
      <c r="O544" t="s">
        <v>181</v>
      </c>
      <c r="P544" t="s">
        <v>7059</v>
      </c>
      <c r="Q544" t="s">
        <v>7533</v>
      </c>
      <c r="R544">
        <v>1</v>
      </c>
      <c r="S544" s="11">
        <v>45840.559953703705</v>
      </c>
      <c r="T544" s="11">
        <v>45840.591481481482</v>
      </c>
      <c r="U544">
        <v>45.400000000000006</v>
      </c>
      <c r="V544">
        <v>0</v>
      </c>
      <c r="W544" s="178">
        <f>IFERROR(IF(AKORD[[#This Row],[CZAS]]=1,VLOOKUP(AKORD[[#This Row],[ZAMOWIENIA_SPEC_ID]]&amp;AKORD[[#This Row],[CZYNNOSCI_OPIS]],#REF!,5,FALSE),AKORD[[#This Row],[CZAS]]),1)</f>
        <v>50</v>
      </c>
      <c r="X544" s="178" t="str">
        <f>AKORD[[#This Row],[ZAMOWIENIA_SPEC_ID]]&amp;" "&amp;MID(AKORD[[#This Row],[NAZWA1_WG]],1,30)</f>
        <v xml:space="preserve">161646 HORIZON A LHz]                </v>
      </c>
      <c r="Y544" s="144">
        <f>AKORD[[#This Row],[DATA]]</f>
        <v>45840</v>
      </c>
      <c r="Z544" s="178" t="str">
        <f>LEFT(AKORD[[#This Row],[KOMISJA]],10)</f>
        <v>161646/HOR</v>
      </c>
      <c r="AA544" s="178">
        <f>WEEKNUM(AKORD[[#This Row],[DZIEN]],2)</f>
        <v>27</v>
      </c>
    </row>
    <row r="545" spans="1:27">
      <c r="A545" s="178" t="str">
        <f>VLOOKUP(AKORD[[#This Row],[NAZWISKO]],IMIE[],2,FALSE)</f>
        <v>T06 TOMASZ BAŁDYGA</v>
      </c>
      <c r="B545">
        <v>161131</v>
      </c>
      <c r="C545">
        <v>21</v>
      </c>
      <c r="D545">
        <v>3</v>
      </c>
      <c r="E545">
        <v>54</v>
      </c>
      <c r="F545" s="11">
        <v>45840</v>
      </c>
      <c r="G545" t="s">
        <v>2123</v>
      </c>
      <c r="H545" t="s">
        <v>2166</v>
      </c>
      <c r="I545" t="s">
        <v>2167</v>
      </c>
      <c r="J545" t="s">
        <v>2120</v>
      </c>
      <c r="K545" t="s">
        <v>7534</v>
      </c>
      <c r="L545" t="s">
        <v>7535</v>
      </c>
      <c r="M545" t="s">
        <v>7104</v>
      </c>
      <c r="N545" t="s">
        <v>7333</v>
      </c>
      <c r="O545" t="s">
        <v>7053</v>
      </c>
      <c r="P545" t="s">
        <v>2121</v>
      </c>
      <c r="Q545" t="s">
        <v>7536</v>
      </c>
      <c r="R545">
        <v>1</v>
      </c>
      <c r="S545" s="11">
        <v>45840.487118055556</v>
      </c>
      <c r="T545" s="11">
        <v>45840.597974537035</v>
      </c>
      <c r="U545">
        <v>159.63333333333335</v>
      </c>
      <c r="V545">
        <v>0</v>
      </c>
      <c r="W545" s="178">
        <f>IFERROR(IF(AKORD[[#This Row],[CZAS]]=1,VLOOKUP(AKORD[[#This Row],[ZAMOWIENIA_SPEC_ID]]&amp;AKORD[[#This Row],[CZYNNOSCI_OPIS]],#REF!,5,FALSE),AKORD[[#This Row],[CZAS]]),1)</f>
        <v>54</v>
      </c>
      <c r="X545" s="178" t="str">
        <f>AKORD[[#This Row],[ZAMOWIENIA_SPEC_ID]]&amp;" "&amp;MID(AKORD[[#This Row],[NAZWA1_WG]],1,30)</f>
        <v xml:space="preserve">161131 DIVA A [2,5                   </v>
      </c>
      <c r="Y545" s="144">
        <f>AKORD[[#This Row],[DATA]]</f>
        <v>45840</v>
      </c>
      <c r="Z545" s="178" t="str">
        <f>LEFT(AKORD[[#This Row],[KOMISJA]],10)</f>
        <v>161131/DIV</v>
      </c>
      <c r="AA545" s="178">
        <f>WEEKNUM(AKORD[[#This Row],[DZIEN]],2)</f>
        <v>27</v>
      </c>
    </row>
    <row r="546" spans="1:27">
      <c r="A546" s="178" t="str">
        <f>VLOOKUP(AKORD[[#This Row],[NAZWISKO]],IMIE[],2,FALSE)</f>
        <v>T06 TOMASZ BAŁDYGA</v>
      </c>
      <c r="B546">
        <v>161132</v>
      </c>
      <c r="C546">
        <v>21</v>
      </c>
      <c r="D546">
        <v>3</v>
      </c>
      <c r="E546">
        <v>37</v>
      </c>
      <c r="F546" s="11">
        <v>45840</v>
      </c>
      <c r="G546" t="s">
        <v>2123</v>
      </c>
      <c r="H546" t="s">
        <v>2166</v>
      </c>
      <c r="I546" t="s">
        <v>2167</v>
      </c>
      <c r="J546" t="s">
        <v>2120</v>
      </c>
      <c r="K546" t="s">
        <v>7434</v>
      </c>
      <c r="L546" t="s">
        <v>7435</v>
      </c>
      <c r="M546" t="s">
        <v>7104</v>
      </c>
      <c r="N546" t="s">
        <v>7333</v>
      </c>
      <c r="O546" t="s">
        <v>7053</v>
      </c>
      <c r="P546" t="s">
        <v>2121</v>
      </c>
      <c r="Q546" t="s">
        <v>7536</v>
      </c>
      <c r="R546">
        <v>1</v>
      </c>
      <c r="S546" s="11">
        <v>45840.487141203703</v>
      </c>
      <c r="T546" s="11">
        <v>45840.597997685189</v>
      </c>
      <c r="U546">
        <v>159.63333333333335</v>
      </c>
      <c r="V546">
        <v>0</v>
      </c>
      <c r="W546" s="178">
        <f>IFERROR(IF(AKORD[[#This Row],[CZAS]]=1,VLOOKUP(AKORD[[#This Row],[ZAMOWIENIA_SPEC_ID]]&amp;AKORD[[#This Row],[CZYNNOSCI_OPIS]],#REF!,5,FALSE),AKORD[[#This Row],[CZAS]]),1)</f>
        <v>37</v>
      </c>
      <c r="X546" s="178" t="str">
        <f>AKORD[[#This Row],[ZAMOWIENIA_SPEC_ID]]&amp;" "&amp;MID(AKORD[[#This Row],[NAZWA1_WG]],1,30)</f>
        <v xml:space="preserve">161132 DIVA A N                      </v>
      </c>
      <c r="Y546" s="144">
        <f>AKORD[[#This Row],[DATA]]</f>
        <v>45840</v>
      </c>
      <c r="Z546" s="178" t="str">
        <f>LEFT(AKORD[[#This Row],[KOMISJA]],10)</f>
        <v>161131/DIV</v>
      </c>
      <c r="AA546" s="178">
        <f>WEEKNUM(AKORD[[#This Row],[DZIEN]],2)</f>
        <v>27</v>
      </c>
    </row>
    <row r="547" spans="1:27">
      <c r="A547" s="178" t="str">
        <f>VLOOKUP(AKORD[[#This Row],[NAZWISKO]],IMIE[],2,FALSE)</f>
        <v>T06 TOMASZ BAŁDYGA</v>
      </c>
      <c r="B547">
        <v>161133</v>
      </c>
      <c r="C547">
        <v>21</v>
      </c>
      <c r="D547">
        <v>3</v>
      </c>
      <c r="E547">
        <v>55</v>
      </c>
      <c r="F547" s="11">
        <v>45840</v>
      </c>
      <c r="G547" t="s">
        <v>2123</v>
      </c>
      <c r="H547" t="s">
        <v>2166</v>
      </c>
      <c r="I547" t="s">
        <v>2167</v>
      </c>
      <c r="J547" t="s">
        <v>2120</v>
      </c>
      <c r="K547" t="s">
        <v>7537</v>
      </c>
      <c r="L547" t="s">
        <v>7538</v>
      </c>
      <c r="M547" t="s">
        <v>7104</v>
      </c>
      <c r="N547" t="s">
        <v>7333</v>
      </c>
      <c r="O547" t="s">
        <v>7053</v>
      </c>
      <c r="P547" t="s">
        <v>2121</v>
      </c>
      <c r="Q547" t="s">
        <v>7536</v>
      </c>
      <c r="R547">
        <v>1</v>
      </c>
      <c r="S547" s="11">
        <v>45840.487164351849</v>
      </c>
      <c r="T547" s="11">
        <v>45840.598043981481</v>
      </c>
      <c r="U547">
        <v>159.66666666666669</v>
      </c>
      <c r="V547">
        <v>0</v>
      </c>
      <c r="W547" s="178">
        <f>IFERROR(IF(AKORD[[#This Row],[CZAS]]=1,VLOOKUP(AKORD[[#This Row],[ZAMOWIENIA_SPEC_ID]]&amp;AKORD[[#This Row],[CZYNNOSCI_OPIS]],#REF!,5,FALSE),AKORD[[#This Row],[CZAS]]),1)</f>
        <v>55</v>
      </c>
      <c r="X547" s="178" t="str">
        <f>AKORD[[#This Row],[ZAMOWIENIA_SPEC_ID]]&amp;" "&amp;MID(AKORD[[#This Row],[NAZWA1_WG]],1,30)</f>
        <v xml:space="preserve">161133 DIVA A 3]                     </v>
      </c>
      <c r="Y547" s="144">
        <f>AKORD[[#This Row],[DATA]]</f>
        <v>45840</v>
      </c>
      <c r="Z547" s="178" t="str">
        <f>LEFT(AKORD[[#This Row],[KOMISJA]],10)</f>
        <v>161131/DIV</v>
      </c>
      <c r="AA547" s="178">
        <f>WEEKNUM(AKORD[[#This Row],[DZIEN]],2)</f>
        <v>27</v>
      </c>
    </row>
    <row r="548" spans="1:27">
      <c r="A548" s="178" t="str">
        <f>VLOOKUP(AKORD[[#This Row],[NAZWISKO]],IMIE[],2,FALSE)</f>
        <v>T01 ROBERT PERKOWSKI</v>
      </c>
      <c r="B548">
        <v>160728</v>
      </c>
      <c r="C548">
        <v>12</v>
      </c>
      <c r="D548">
        <v>3</v>
      </c>
      <c r="E548">
        <v>1</v>
      </c>
      <c r="F548" s="11">
        <v>45840</v>
      </c>
      <c r="G548" t="s">
        <v>2124</v>
      </c>
      <c r="H548" t="s">
        <v>2166</v>
      </c>
      <c r="I548" t="s">
        <v>2167</v>
      </c>
      <c r="J548" t="s">
        <v>2120</v>
      </c>
      <c r="K548" t="s">
        <v>7330</v>
      </c>
      <c r="L548" t="s">
        <v>7330</v>
      </c>
      <c r="M548" t="s">
        <v>7070</v>
      </c>
      <c r="N548" t="s">
        <v>7078</v>
      </c>
      <c r="O548" t="s">
        <v>7053</v>
      </c>
      <c r="P548" t="s">
        <v>2121</v>
      </c>
      <c r="Q548" t="s">
        <v>7539</v>
      </c>
      <c r="R548">
        <v>2</v>
      </c>
      <c r="S548" s="11">
        <v>45840.531030092592</v>
      </c>
      <c r="T548" s="11">
        <v>45840.598379629628</v>
      </c>
      <c r="U548">
        <v>96.983333333333334</v>
      </c>
      <c r="V548">
        <v>0</v>
      </c>
      <c r="W548" s="178">
        <f>IFERROR(IF(AKORD[[#This Row],[CZAS]]=1,VLOOKUP(AKORD[[#This Row],[ZAMOWIENIA_SPEC_ID]]&amp;AKORD[[#This Row],[CZYNNOSCI_OPIS]],#REF!,5,FALSE),AKORD[[#This Row],[CZAS]]),1)</f>
        <v>1</v>
      </c>
      <c r="X548" s="178" t="str">
        <f>AKORD[[#This Row],[ZAMOWIENIA_SPEC_ID]]&amp;" "&amp;MID(AKORD[[#This Row],[NAZWA1_WG]],1,30)</f>
        <v xml:space="preserve">160728 STONE PD 527 III 60x35        </v>
      </c>
      <c r="Y548" s="144">
        <f>AKORD[[#This Row],[DATA]]</f>
        <v>45840</v>
      </c>
      <c r="Z548" s="178" t="str">
        <f>LEFT(AKORD[[#This Row],[KOMISJA]],10)</f>
        <v>160724/ELI</v>
      </c>
      <c r="AA548" s="178">
        <f>WEEKNUM(AKORD[[#This Row],[DZIEN]],2)</f>
        <v>27</v>
      </c>
    </row>
    <row r="549" spans="1:27">
      <c r="A549" s="178" t="str">
        <f>VLOOKUP(AKORD[[#This Row],[NAZWISKO]],IMIE[],2,FALSE)</f>
        <v>T01 ROBERT PERKOWSKI</v>
      </c>
      <c r="B549">
        <v>160728</v>
      </c>
      <c r="C549">
        <v>12</v>
      </c>
      <c r="D549">
        <v>3</v>
      </c>
      <c r="E549">
        <v>1</v>
      </c>
      <c r="F549" s="11">
        <v>45840</v>
      </c>
      <c r="G549" t="s">
        <v>2124</v>
      </c>
      <c r="H549" t="s">
        <v>2166</v>
      </c>
      <c r="I549" t="s">
        <v>2167</v>
      </c>
      <c r="J549" t="s">
        <v>2120</v>
      </c>
      <c r="K549" t="s">
        <v>7330</v>
      </c>
      <c r="L549" t="s">
        <v>7330</v>
      </c>
      <c r="M549" t="s">
        <v>7070</v>
      </c>
      <c r="N549" t="s">
        <v>7078</v>
      </c>
      <c r="O549" t="s">
        <v>7053</v>
      </c>
      <c r="P549" t="s">
        <v>2121</v>
      </c>
      <c r="Q549" t="s">
        <v>7539</v>
      </c>
      <c r="R549">
        <v>2</v>
      </c>
      <c r="S549" s="11">
        <v>45840.531030092592</v>
      </c>
      <c r="T549" s="11">
        <v>45840.598379629628</v>
      </c>
      <c r="U549">
        <v>96.983333333333334</v>
      </c>
      <c r="V549">
        <v>0</v>
      </c>
      <c r="W549" s="178">
        <f>IFERROR(IF(AKORD[[#This Row],[CZAS]]=1,VLOOKUP(AKORD[[#This Row],[ZAMOWIENIA_SPEC_ID]]&amp;AKORD[[#This Row],[CZYNNOSCI_OPIS]],#REF!,5,FALSE),AKORD[[#This Row],[CZAS]]),1)</f>
        <v>1</v>
      </c>
      <c r="X549" s="178" t="str">
        <f>AKORD[[#This Row],[ZAMOWIENIA_SPEC_ID]]&amp;" "&amp;MID(AKORD[[#This Row],[NAZWA1_WG]],1,30)</f>
        <v xml:space="preserve">160728 STONE PD 527 III 60x35        </v>
      </c>
      <c r="Y549" s="144">
        <f>AKORD[[#This Row],[DATA]]</f>
        <v>45840</v>
      </c>
      <c r="Z549" s="178" t="str">
        <f>LEFT(AKORD[[#This Row],[KOMISJA]],10)</f>
        <v>160724/ELI</v>
      </c>
      <c r="AA549" s="178">
        <f>WEEKNUM(AKORD[[#This Row],[DZIEN]],2)</f>
        <v>27</v>
      </c>
    </row>
    <row r="550" spans="1:27">
      <c r="A550" s="178" t="str">
        <f>VLOOKUP(AKORD[[#This Row],[NAZWISKO]],IMIE[],2,FALSE)</f>
        <v>T01 ROBERT PERKOWSKI</v>
      </c>
      <c r="B550">
        <v>160727</v>
      </c>
      <c r="C550">
        <v>12</v>
      </c>
      <c r="D550">
        <v>3</v>
      </c>
      <c r="E550">
        <v>1</v>
      </c>
      <c r="F550" s="11">
        <v>45840</v>
      </c>
      <c r="G550" t="s">
        <v>2124</v>
      </c>
      <c r="H550" t="s">
        <v>2166</v>
      </c>
      <c r="I550" t="s">
        <v>2167</v>
      </c>
      <c r="J550" t="s">
        <v>2120</v>
      </c>
      <c r="K550" t="s">
        <v>7330</v>
      </c>
      <c r="L550" t="s">
        <v>7330</v>
      </c>
      <c r="M550" t="s">
        <v>7070</v>
      </c>
      <c r="N550" t="s">
        <v>7078</v>
      </c>
      <c r="O550" t="s">
        <v>7053</v>
      </c>
      <c r="P550" t="s">
        <v>2121</v>
      </c>
      <c r="Q550" t="s">
        <v>7539</v>
      </c>
      <c r="R550">
        <v>2</v>
      </c>
      <c r="S550" s="11">
        <v>45840.530925925923</v>
      </c>
      <c r="T550" s="11">
        <v>45840.598437499997</v>
      </c>
      <c r="U550">
        <v>97.216666666666669</v>
      </c>
      <c r="V550">
        <v>0</v>
      </c>
      <c r="W550" s="178">
        <f>IFERROR(IF(AKORD[[#This Row],[CZAS]]=1,VLOOKUP(AKORD[[#This Row],[ZAMOWIENIA_SPEC_ID]]&amp;AKORD[[#This Row],[CZYNNOSCI_OPIS]],#REF!,5,FALSE),AKORD[[#This Row],[CZAS]]),1)</f>
        <v>1</v>
      </c>
      <c r="X550" s="178" t="str">
        <f>AKORD[[#This Row],[ZAMOWIENIA_SPEC_ID]]&amp;" "&amp;MID(AKORD[[#This Row],[NAZWA1_WG]],1,30)</f>
        <v xml:space="preserve">160727 STONE PD 527 III 60x35        </v>
      </c>
      <c r="Y550" s="144">
        <f>AKORD[[#This Row],[DATA]]</f>
        <v>45840</v>
      </c>
      <c r="Z550" s="178" t="str">
        <f>LEFT(AKORD[[#This Row],[KOMISJA]],10)</f>
        <v>160724/ELI</v>
      </c>
      <c r="AA550" s="178">
        <f>WEEKNUM(AKORD[[#This Row],[DZIEN]],2)</f>
        <v>27</v>
      </c>
    </row>
    <row r="551" spans="1:27">
      <c r="A551" s="178" t="str">
        <f>VLOOKUP(AKORD[[#This Row],[NAZWISKO]],IMIE[],2,FALSE)</f>
        <v>T01 ROBERT PERKOWSKI</v>
      </c>
      <c r="B551">
        <v>160727</v>
      </c>
      <c r="C551">
        <v>12</v>
      </c>
      <c r="D551">
        <v>3</v>
      </c>
      <c r="E551">
        <v>1</v>
      </c>
      <c r="F551" s="11">
        <v>45840</v>
      </c>
      <c r="G551" t="s">
        <v>2124</v>
      </c>
      <c r="H551" t="s">
        <v>2166</v>
      </c>
      <c r="I551" t="s">
        <v>2167</v>
      </c>
      <c r="J551" t="s">
        <v>2120</v>
      </c>
      <c r="K551" t="s">
        <v>7330</v>
      </c>
      <c r="L551" t="s">
        <v>7330</v>
      </c>
      <c r="M551" t="s">
        <v>7070</v>
      </c>
      <c r="N551" t="s">
        <v>7078</v>
      </c>
      <c r="O551" t="s">
        <v>7053</v>
      </c>
      <c r="P551" t="s">
        <v>2121</v>
      </c>
      <c r="Q551" t="s">
        <v>7539</v>
      </c>
      <c r="R551">
        <v>2</v>
      </c>
      <c r="S551" s="11">
        <v>45840.530925925923</v>
      </c>
      <c r="T551" s="11">
        <v>45840.598437499997</v>
      </c>
      <c r="U551">
        <v>97.216666666666669</v>
      </c>
      <c r="V551">
        <v>0</v>
      </c>
      <c r="W551" s="178">
        <f>IFERROR(IF(AKORD[[#This Row],[CZAS]]=1,VLOOKUP(AKORD[[#This Row],[ZAMOWIENIA_SPEC_ID]]&amp;AKORD[[#This Row],[CZYNNOSCI_OPIS]],#REF!,5,FALSE),AKORD[[#This Row],[CZAS]]),1)</f>
        <v>1</v>
      </c>
      <c r="X551" s="178" t="str">
        <f>AKORD[[#This Row],[ZAMOWIENIA_SPEC_ID]]&amp;" "&amp;MID(AKORD[[#This Row],[NAZWA1_WG]],1,30)</f>
        <v xml:space="preserve">160727 STONE PD 527 III 60x35        </v>
      </c>
      <c r="Y551" s="144">
        <f>AKORD[[#This Row],[DATA]]</f>
        <v>45840</v>
      </c>
      <c r="Z551" s="178" t="str">
        <f>LEFT(AKORD[[#This Row],[KOMISJA]],10)</f>
        <v>160724/ELI</v>
      </c>
      <c r="AA551" s="178">
        <f>WEEKNUM(AKORD[[#This Row],[DZIEN]],2)</f>
        <v>27</v>
      </c>
    </row>
    <row r="552" spans="1:27">
      <c r="A552" s="178" t="str">
        <f>VLOOKUP(AKORD[[#This Row],[NAZWISKO]],IMIE[],2,FALSE)</f>
        <v>T01 ROBERT PERKOWSKI</v>
      </c>
      <c r="B552">
        <v>160726</v>
      </c>
      <c r="C552">
        <v>12</v>
      </c>
      <c r="D552">
        <v>3</v>
      </c>
      <c r="E552">
        <v>19</v>
      </c>
      <c r="F552" s="11">
        <v>45840</v>
      </c>
      <c r="G552" t="s">
        <v>2124</v>
      </c>
      <c r="H552" t="s">
        <v>2166</v>
      </c>
      <c r="I552" t="s">
        <v>2167</v>
      </c>
      <c r="J552" t="s">
        <v>2120</v>
      </c>
      <c r="K552" t="s">
        <v>491</v>
      </c>
      <c r="L552" t="s">
        <v>491</v>
      </c>
      <c r="M552" t="s">
        <v>7070</v>
      </c>
      <c r="N552" t="s">
        <v>207</v>
      </c>
      <c r="O552" t="s">
        <v>7053</v>
      </c>
      <c r="P552" t="s">
        <v>2121</v>
      </c>
      <c r="Q552" t="s">
        <v>7539</v>
      </c>
      <c r="R552">
        <v>1</v>
      </c>
      <c r="S552" s="11">
        <v>45840.530891203707</v>
      </c>
      <c r="T552" s="11">
        <v>45840.598460648151</v>
      </c>
      <c r="U552">
        <v>97.3</v>
      </c>
      <c r="V552">
        <v>0</v>
      </c>
      <c r="W552" s="178">
        <f>IFERROR(IF(AKORD[[#This Row],[CZAS]]=1,VLOOKUP(AKORD[[#This Row],[ZAMOWIENIA_SPEC_ID]]&amp;AKORD[[#This Row],[CZYNNOSCI_OPIS]],#REF!,5,FALSE),AKORD[[#This Row],[CZAS]]),1)</f>
        <v>19</v>
      </c>
      <c r="X552" s="178" t="str">
        <f>AKORD[[#This Row],[ZAMOWIENIA_SPEC_ID]]&amp;" "&amp;MID(AKORD[[#This Row],[NAZWA1_WG]],1,30)</f>
        <v xml:space="preserve">160726 ELIXIR P100x98                </v>
      </c>
      <c r="Y552" s="144">
        <f>AKORD[[#This Row],[DATA]]</f>
        <v>45840</v>
      </c>
      <c r="Z552" s="178" t="str">
        <f>LEFT(AKORD[[#This Row],[KOMISJA]],10)</f>
        <v>160724/ELI</v>
      </c>
      <c r="AA552" s="178">
        <f>WEEKNUM(AKORD[[#This Row],[DZIEN]],2)</f>
        <v>27</v>
      </c>
    </row>
    <row r="553" spans="1:27">
      <c r="A553" s="178" t="str">
        <f>VLOOKUP(AKORD[[#This Row],[NAZWISKO]],IMIE[],2,FALSE)</f>
        <v>T01 ROBERT PERKOWSKI</v>
      </c>
      <c r="B553">
        <v>160725</v>
      </c>
      <c r="C553">
        <v>12</v>
      </c>
      <c r="D553">
        <v>3</v>
      </c>
      <c r="E553">
        <v>66</v>
      </c>
      <c r="F553" s="11">
        <v>45840</v>
      </c>
      <c r="G553" t="s">
        <v>2124</v>
      </c>
      <c r="H553" t="s">
        <v>2166</v>
      </c>
      <c r="I553" t="s">
        <v>2167</v>
      </c>
      <c r="J553" t="s">
        <v>2120</v>
      </c>
      <c r="K553" t="s">
        <v>622</v>
      </c>
      <c r="L553" t="s">
        <v>624</v>
      </c>
      <c r="M553" t="s">
        <v>7070</v>
      </c>
      <c r="N553" t="s">
        <v>207</v>
      </c>
      <c r="O553" t="s">
        <v>7053</v>
      </c>
      <c r="P553" t="s">
        <v>2121</v>
      </c>
      <c r="Q553" t="s">
        <v>7539</v>
      </c>
      <c r="R553">
        <v>1</v>
      </c>
      <c r="S553" s="11">
        <v>45840.530868055554</v>
      </c>
      <c r="T553" s="11">
        <v>45840.598483796297</v>
      </c>
      <c r="U553">
        <v>97.36666666666666</v>
      </c>
      <c r="V553">
        <v>0</v>
      </c>
      <c r="W553" s="178">
        <f>IFERROR(IF(AKORD[[#This Row],[CZAS]]=1,VLOOKUP(AKORD[[#This Row],[ZAMOWIENIA_SPEC_ID]]&amp;AKORD[[#This Row],[CZYNNOSCI_OPIS]],#REF!,5,FALSE),AKORD[[#This Row],[CZAS]]),1)</f>
        <v>66</v>
      </c>
      <c r="X553" s="178" t="str">
        <f>AKORD[[#This Row],[ZAMOWIENIA_SPEC_ID]]&amp;" "&amp;MID(AKORD[[#This Row],[NAZWA1_WG]],1,30)</f>
        <v xml:space="preserve">160725 ELIXIR 3                      </v>
      </c>
      <c r="Y553" s="144">
        <f>AKORD[[#This Row],[DATA]]</f>
        <v>45840</v>
      </c>
      <c r="Z553" s="178" t="str">
        <f>LEFT(AKORD[[#This Row],[KOMISJA]],10)</f>
        <v>160724/ELI</v>
      </c>
      <c r="AA553" s="178">
        <f>WEEKNUM(AKORD[[#This Row],[DZIEN]],2)</f>
        <v>27</v>
      </c>
    </row>
    <row r="554" spans="1:27">
      <c r="A554" s="178" t="str">
        <f>VLOOKUP(AKORD[[#This Row],[NAZWISKO]],IMIE[],2,FALSE)</f>
        <v>T01 ROBERT PERKOWSKI</v>
      </c>
      <c r="B554">
        <v>160724</v>
      </c>
      <c r="C554">
        <v>12</v>
      </c>
      <c r="D554">
        <v>3</v>
      </c>
      <c r="E554">
        <v>76</v>
      </c>
      <c r="F554" s="11">
        <v>45840</v>
      </c>
      <c r="G554" t="s">
        <v>2124</v>
      </c>
      <c r="H554" t="s">
        <v>2166</v>
      </c>
      <c r="I554" t="s">
        <v>2167</v>
      </c>
      <c r="J554" t="s">
        <v>2120</v>
      </c>
      <c r="K554" t="s">
        <v>638</v>
      </c>
      <c r="L554" t="s">
        <v>640</v>
      </c>
      <c r="M554" t="s">
        <v>7070</v>
      </c>
      <c r="N554" t="s">
        <v>207</v>
      </c>
      <c r="O554" t="s">
        <v>7053</v>
      </c>
      <c r="P554" t="s">
        <v>2121</v>
      </c>
      <c r="Q554" t="s">
        <v>7539</v>
      </c>
      <c r="R554">
        <v>1</v>
      </c>
      <c r="S554" s="11">
        <v>45840.530844907407</v>
      </c>
      <c r="T554" s="11">
        <v>45840.598506944443</v>
      </c>
      <c r="U554">
        <v>97.433333333333323</v>
      </c>
      <c r="V554">
        <v>0</v>
      </c>
      <c r="W554" s="178">
        <f>IFERROR(IF(AKORD[[#This Row],[CZAS]]=1,VLOOKUP(AKORD[[#This Row],[ZAMOWIENIA_SPEC_ID]]&amp;AKORD[[#This Row],[CZYNNOSCI_OPIS]],#REF!,5,FALSE),AKORD[[#This Row],[CZAS]]),1)</f>
        <v>76</v>
      </c>
      <c r="X554" s="178" t="str">
        <f>AKORD[[#This Row],[ZAMOWIENIA_SPEC_ID]]&amp;" "&amp;MID(AKORD[[#This Row],[NAZWA1_WG]],1,30)</f>
        <v xml:space="preserve">160724 ELIXIR [4N                    </v>
      </c>
      <c r="Y554" s="144">
        <f>AKORD[[#This Row],[DATA]]</f>
        <v>45840</v>
      </c>
      <c r="Z554" s="178" t="str">
        <f>LEFT(AKORD[[#This Row],[KOMISJA]],10)</f>
        <v>160724/ELI</v>
      </c>
      <c r="AA554" s="178">
        <f>WEEKNUM(AKORD[[#This Row],[DZIEN]],2)</f>
        <v>27</v>
      </c>
    </row>
    <row r="555" spans="1:27">
      <c r="A555" s="178" t="str">
        <f>VLOOKUP(AKORD[[#This Row],[NAZWISKO]],IMIE[],2,FALSE)</f>
        <v>P02 WOJCIECH REMBISZEWSKI</v>
      </c>
      <c r="B555">
        <v>161640</v>
      </c>
      <c r="C555">
        <v>29</v>
      </c>
      <c r="D555">
        <v>14</v>
      </c>
      <c r="E555">
        <v>57</v>
      </c>
      <c r="F555" s="11">
        <v>45840</v>
      </c>
      <c r="G555" t="s">
        <v>2177</v>
      </c>
      <c r="H555" t="s">
        <v>7056</v>
      </c>
      <c r="I555" t="s">
        <v>7057</v>
      </c>
      <c r="J555" t="s">
        <v>7058</v>
      </c>
      <c r="K555" t="s">
        <v>852</v>
      </c>
      <c r="L555" t="s">
        <v>852</v>
      </c>
      <c r="M555" t="s">
        <v>7119</v>
      </c>
      <c r="N555" t="s">
        <v>847</v>
      </c>
      <c r="O555" t="s">
        <v>181</v>
      </c>
      <c r="P555" t="s">
        <v>7059</v>
      </c>
      <c r="Q555" t="s">
        <v>7540</v>
      </c>
      <c r="R555">
        <v>1</v>
      </c>
      <c r="S555" s="11">
        <v>45840.535509259258</v>
      </c>
      <c r="T555" s="11">
        <v>45840.607233796298</v>
      </c>
      <c r="U555">
        <v>103.28333333333333</v>
      </c>
      <c r="V555">
        <v>0</v>
      </c>
      <c r="W555" s="178">
        <f>IFERROR(IF(AKORD[[#This Row],[CZAS]]=1,VLOOKUP(AKORD[[#This Row],[ZAMOWIENIA_SPEC_ID]]&amp;AKORD[[#This Row],[CZYNNOSCI_OPIS]],#REF!,5,FALSE),AKORD[[#This Row],[CZAS]]),1)</f>
        <v>57</v>
      </c>
      <c r="X555" s="178" t="str">
        <f>AKORD[[#This Row],[ZAMOWIENIA_SPEC_ID]]&amp;" "&amp;MID(AKORD[[#This Row],[NAZWA1_WG]],1,30)</f>
        <v xml:space="preserve">161640 HORIZON A [3,5z               </v>
      </c>
      <c r="Y555" s="144">
        <f>AKORD[[#This Row],[DATA]]</f>
        <v>45840</v>
      </c>
      <c r="Z555" s="178" t="str">
        <f>LEFT(AKORD[[#This Row],[KOMISJA]],10)</f>
        <v>161640/HOR</v>
      </c>
      <c r="AA555" s="178">
        <f>WEEKNUM(AKORD[[#This Row],[DZIEN]],2)</f>
        <v>27</v>
      </c>
    </row>
    <row r="556" spans="1:27">
      <c r="A556" s="178" t="str">
        <f>VLOOKUP(AKORD[[#This Row],[NAZWISKO]],IMIE[],2,FALSE)</f>
        <v>P02 WOJCIECH REMBISZEWSKI</v>
      </c>
      <c r="B556">
        <v>161641</v>
      </c>
      <c r="C556">
        <v>29</v>
      </c>
      <c r="D556">
        <v>14</v>
      </c>
      <c r="E556">
        <v>60</v>
      </c>
      <c r="F556" s="11">
        <v>45840</v>
      </c>
      <c r="G556" t="s">
        <v>2177</v>
      </c>
      <c r="H556" t="s">
        <v>7056</v>
      </c>
      <c r="I556" t="s">
        <v>7057</v>
      </c>
      <c r="J556" t="s">
        <v>7058</v>
      </c>
      <c r="K556" t="s">
        <v>849</v>
      </c>
      <c r="L556" t="s">
        <v>849</v>
      </c>
      <c r="M556" t="s">
        <v>7119</v>
      </c>
      <c r="N556" t="s">
        <v>847</v>
      </c>
      <c r="O556" t="s">
        <v>181</v>
      </c>
      <c r="P556" t="s">
        <v>7059</v>
      </c>
      <c r="Q556" t="s">
        <v>7540</v>
      </c>
      <c r="R556">
        <v>1</v>
      </c>
      <c r="S556" s="11">
        <v>45840.535613425927</v>
      </c>
      <c r="T556" s="11">
        <v>45840.607268518521</v>
      </c>
      <c r="U556">
        <v>103.18333333333332</v>
      </c>
      <c r="V556">
        <v>0</v>
      </c>
      <c r="W556" s="178">
        <f>IFERROR(IF(AKORD[[#This Row],[CZAS]]=1,VLOOKUP(AKORD[[#This Row],[ZAMOWIENIA_SPEC_ID]]&amp;AKORD[[#This Row],[CZYNNOSCI_OPIS]],#REF!,5,FALSE),AKORD[[#This Row],[CZAS]]),1)</f>
        <v>60</v>
      </c>
      <c r="X556" s="178" t="str">
        <f>AKORD[[#This Row],[ZAMOWIENIA_SPEC_ID]]&amp;" "&amp;MID(AKORD[[#This Row],[NAZWA1_WG]],1,30)</f>
        <v xml:space="preserve">161641 HORIZON A L2Hz]               </v>
      </c>
      <c r="Y556" s="144">
        <f>AKORD[[#This Row],[DATA]]</f>
        <v>45840</v>
      </c>
      <c r="Z556" s="178" t="str">
        <f>LEFT(AKORD[[#This Row],[KOMISJA]],10)</f>
        <v>161640/HOR</v>
      </c>
      <c r="AA556" s="178">
        <f>WEEKNUM(AKORD[[#This Row],[DZIEN]],2)</f>
        <v>27</v>
      </c>
    </row>
    <row r="557" spans="1:27">
      <c r="A557" s="178" t="str">
        <f>VLOOKUP(AKORD[[#This Row],[NAZWISKO]],IMIE[],2,FALSE)</f>
        <v>T05 MARCIN WYSZKOWSKI</v>
      </c>
      <c r="B557">
        <v>160988</v>
      </c>
      <c r="C557">
        <v>17</v>
      </c>
      <c r="D557">
        <v>3</v>
      </c>
      <c r="E557">
        <v>63</v>
      </c>
      <c r="F557" s="11">
        <v>45840</v>
      </c>
      <c r="G557" t="s">
        <v>2126</v>
      </c>
      <c r="H557" t="s">
        <v>2166</v>
      </c>
      <c r="I557" t="s">
        <v>2167</v>
      </c>
      <c r="J557" t="s">
        <v>2120</v>
      </c>
      <c r="K557" t="s">
        <v>7530</v>
      </c>
      <c r="L557" t="s">
        <v>7530</v>
      </c>
      <c r="M557" t="s">
        <v>7104</v>
      </c>
      <c r="N557" t="s">
        <v>7078</v>
      </c>
      <c r="O557" t="s">
        <v>7053</v>
      </c>
      <c r="P557" t="s">
        <v>2121</v>
      </c>
      <c r="Q557" t="s">
        <v>7541</v>
      </c>
      <c r="R557">
        <v>1</v>
      </c>
      <c r="S557" s="11">
        <v>45840.607418981483</v>
      </c>
      <c r="T557" s="11">
        <v>45840.607453703706</v>
      </c>
      <c r="U557">
        <v>0.05</v>
      </c>
      <c r="V557">
        <v>0</v>
      </c>
      <c r="W557" s="178">
        <f>IFERROR(IF(AKORD[[#This Row],[CZAS]]=1,VLOOKUP(AKORD[[#This Row],[ZAMOWIENIA_SPEC_ID]]&amp;AKORD[[#This Row],[CZYNNOSCI_OPIS]],#REF!,5,FALSE),AKORD[[#This Row],[CZAS]]),1)</f>
        <v>63</v>
      </c>
      <c r="X557" s="178" t="str">
        <f>AKORD[[#This Row],[ZAMOWIENIA_SPEC_ID]]&amp;" "&amp;MID(AKORD[[#This Row],[NAZWA1_WG]],1,30)</f>
        <v xml:space="preserve">160988 STONE WN 150x140              </v>
      </c>
      <c r="Y557" s="144">
        <f>AKORD[[#This Row],[DATA]]</f>
        <v>45840</v>
      </c>
      <c r="Z557" s="178" t="str">
        <f>LEFT(AKORD[[#This Row],[KOMISJA]],10)</f>
        <v>160988/STO</v>
      </c>
      <c r="AA557" s="178">
        <f>WEEKNUM(AKORD[[#This Row],[DZIEN]],2)</f>
        <v>27</v>
      </c>
    </row>
    <row r="558" spans="1:27">
      <c r="A558" s="178" t="str">
        <f>VLOOKUP(AKORD[[#This Row],[NAZWISKO]],IMIE[],2,FALSE)</f>
        <v>T01 ROBERT PERKOWSKI</v>
      </c>
      <c r="B558">
        <v>161274</v>
      </c>
      <c r="C558">
        <v>12</v>
      </c>
      <c r="D558">
        <v>3</v>
      </c>
      <c r="E558">
        <v>19</v>
      </c>
      <c r="F558" s="11">
        <v>45840</v>
      </c>
      <c r="G558" t="s">
        <v>2124</v>
      </c>
      <c r="H558" t="s">
        <v>2166</v>
      </c>
      <c r="I558" t="s">
        <v>2167</v>
      </c>
      <c r="J558" t="s">
        <v>2120</v>
      </c>
      <c r="K558" t="s">
        <v>7542</v>
      </c>
      <c r="L558" t="s">
        <v>7542</v>
      </c>
      <c r="M558" t="s">
        <v>7104</v>
      </c>
      <c r="N558" t="s">
        <v>2305</v>
      </c>
      <c r="O558" t="s">
        <v>7053</v>
      </c>
      <c r="P558" t="s">
        <v>2121</v>
      </c>
      <c r="Q558" t="s">
        <v>7543</v>
      </c>
      <c r="R558">
        <v>1</v>
      </c>
      <c r="S558" s="11">
        <v>45840.598541666666</v>
      </c>
      <c r="T558" s="11">
        <v>45840.615706018521</v>
      </c>
      <c r="U558">
        <v>24.716666666666665</v>
      </c>
      <c r="V558">
        <v>0</v>
      </c>
      <c r="W558" s="178">
        <f>IFERROR(IF(AKORD[[#This Row],[CZAS]]=1,VLOOKUP(AKORD[[#This Row],[ZAMOWIENIA_SPEC_ID]]&amp;AKORD[[#This Row],[CZYNNOSCI_OPIS]],#REF!,5,FALSE),AKORD[[#This Row],[CZAS]]),1)</f>
        <v>19</v>
      </c>
      <c r="X558" s="178" t="str">
        <f>AKORD[[#This Row],[ZAMOWIENIA_SPEC_ID]]&amp;" "&amp;MID(AKORD[[#This Row],[NAZWA1_WG]],1,30)</f>
        <v xml:space="preserve">161274 UNO P78x78                    </v>
      </c>
      <c r="Y558" s="144">
        <f>AKORD[[#This Row],[DATA]]</f>
        <v>45840</v>
      </c>
      <c r="Z558" s="178" t="str">
        <f>LEFT(AKORD[[#This Row],[KOMISJA]],10)</f>
        <v>161274/UNO</v>
      </c>
      <c r="AA558" s="178">
        <f>WEEKNUM(AKORD[[#This Row],[DZIEN]],2)</f>
        <v>27</v>
      </c>
    </row>
    <row r="559" spans="1:27">
      <c r="A559" s="178" t="str">
        <f>VLOOKUP(AKORD[[#This Row],[NAZWISKO]],IMIE[],2,FALSE)</f>
        <v>T01 ROBERT PERKOWSKI</v>
      </c>
      <c r="B559">
        <v>161275</v>
      </c>
      <c r="C559">
        <v>12</v>
      </c>
      <c r="D559">
        <v>3</v>
      </c>
      <c r="E559">
        <v>18</v>
      </c>
      <c r="F559" s="11">
        <v>45840</v>
      </c>
      <c r="G559" t="s">
        <v>2124</v>
      </c>
      <c r="H559" t="s">
        <v>2166</v>
      </c>
      <c r="I559" t="s">
        <v>2167</v>
      </c>
      <c r="J559" t="s">
        <v>2120</v>
      </c>
      <c r="K559" t="s">
        <v>7190</v>
      </c>
      <c r="L559" t="s">
        <v>7190</v>
      </c>
      <c r="M559" t="s">
        <v>7104</v>
      </c>
      <c r="N559" t="s">
        <v>2305</v>
      </c>
      <c r="O559" t="s">
        <v>7053</v>
      </c>
      <c r="P559" t="s">
        <v>2121</v>
      </c>
      <c r="Q559" t="s">
        <v>7543</v>
      </c>
      <c r="R559">
        <v>1</v>
      </c>
      <c r="S559" s="11">
        <v>45840.598553240743</v>
      </c>
      <c r="T559" s="11">
        <v>45840.615729166668</v>
      </c>
      <c r="U559">
        <v>24.733333333333331</v>
      </c>
      <c r="V559">
        <v>0</v>
      </c>
      <c r="W559" s="178">
        <f>IFERROR(IF(AKORD[[#This Row],[CZAS]]=1,VLOOKUP(AKORD[[#This Row],[ZAMOWIENIA_SPEC_ID]]&amp;AKORD[[#This Row],[CZYNNOSCI_OPIS]],#REF!,5,FALSE),AKORD[[#This Row],[CZAS]]),1)</f>
        <v>18</v>
      </c>
      <c r="X559" s="178" t="str">
        <f>AKORD[[#This Row],[ZAMOWIENIA_SPEC_ID]]&amp;" "&amp;MID(AKORD[[#This Row],[NAZWA1_WG]],1,30)</f>
        <v xml:space="preserve">161275 UNO P63x63                    </v>
      </c>
      <c r="Y559" s="144">
        <f>AKORD[[#This Row],[DATA]]</f>
        <v>45840</v>
      </c>
      <c r="Z559" s="178" t="str">
        <f>LEFT(AKORD[[#This Row],[KOMISJA]],10)</f>
        <v>161274/UNO</v>
      </c>
      <c r="AA559" s="178">
        <f>WEEKNUM(AKORD[[#This Row],[DZIEN]],2)</f>
        <v>27</v>
      </c>
    </row>
    <row r="560" spans="1:27">
      <c r="A560" s="178" t="str">
        <f>VLOOKUP(AKORD[[#This Row],[NAZWISKO]],IMIE[],2,FALSE)</f>
        <v>T10 KAMIL PERKOWSKI</v>
      </c>
      <c r="B560">
        <v>160558</v>
      </c>
      <c r="C560">
        <v>27</v>
      </c>
      <c r="D560">
        <v>3</v>
      </c>
      <c r="E560">
        <v>21</v>
      </c>
      <c r="F560" s="11">
        <v>45840</v>
      </c>
      <c r="G560" t="s">
        <v>2252</v>
      </c>
      <c r="H560" t="s">
        <v>2166</v>
      </c>
      <c r="I560" t="s">
        <v>2167</v>
      </c>
      <c r="J560" t="s">
        <v>2120</v>
      </c>
      <c r="K560" t="s">
        <v>7542</v>
      </c>
      <c r="L560" t="s">
        <v>7542</v>
      </c>
      <c r="M560" t="s">
        <v>7070</v>
      </c>
      <c r="N560" t="s">
        <v>2305</v>
      </c>
      <c r="O560" t="s">
        <v>7101</v>
      </c>
      <c r="P560" t="s">
        <v>2121</v>
      </c>
      <c r="Q560" t="s">
        <v>7544</v>
      </c>
      <c r="R560">
        <v>1</v>
      </c>
      <c r="S560" s="11">
        <v>45840.617928240739</v>
      </c>
      <c r="T560" s="11">
        <v>45840.617951388886</v>
      </c>
      <c r="U560">
        <v>3.3333333333333333E-2</v>
      </c>
      <c r="V560">
        <v>0</v>
      </c>
      <c r="W560" s="178">
        <f>IFERROR(IF(AKORD[[#This Row],[CZAS]]=1,VLOOKUP(AKORD[[#This Row],[ZAMOWIENIA_SPEC_ID]]&amp;AKORD[[#This Row],[CZYNNOSCI_OPIS]],#REF!,5,FALSE),AKORD[[#This Row],[CZAS]]),1)</f>
        <v>21</v>
      </c>
      <c r="X560" s="178" t="str">
        <f>AKORD[[#This Row],[ZAMOWIENIA_SPEC_ID]]&amp;" "&amp;MID(AKORD[[#This Row],[NAZWA1_WG]],1,30)</f>
        <v xml:space="preserve">160558 UNO P78x78                    </v>
      </c>
      <c r="Y560" s="144">
        <f>AKORD[[#This Row],[DATA]]</f>
        <v>45840</v>
      </c>
      <c r="Z560" s="178" t="str">
        <f>LEFT(AKORD[[#This Row],[KOMISJA]],10)</f>
        <v>160558/UNO</v>
      </c>
      <c r="AA560" s="178">
        <f>WEEKNUM(AKORD[[#This Row],[DZIEN]],2)</f>
        <v>27</v>
      </c>
    </row>
    <row r="561" spans="1:27">
      <c r="A561" s="178" t="str">
        <f>VLOOKUP(AKORD[[#This Row],[NAZWISKO]],IMIE[],2,FALSE)</f>
        <v>T10 KAMIL PERKOWSKI</v>
      </c>
      <c r="B561">
        <v>160559</v>
      </c>
      <c r="C561">
        <v>27</v>
      </c>
      <c r="D561">
        <v>3</v>
      </c>
      <c r="E561">
        <v>21</v>
      </c>
      <c r="F561" s="11">
        <v>45840</v>
      </c>
      <c r="G561" t="s">
        <v>2252</v>
      </c>
      <c r="H561" t="s">
        <v>2166</v>
      </c>
      <c r="I561" t="s">
        <v>2167</v>
      </c>
      <c r="J561" t="s">
        <v>2120</v>
      </c>
      <c r="K561" t="s">
        <v>7542</v>
      </c>
      <c r="L561" t="s">
        <v>7542</v>
      </c>
      <c r="M561" t="s">
        <v>7070</v>
      </c>
      <c r="N561" t="s">
        <v>2305</v>
      </c>
      <c r="O561" t="s">
        <v>7101</v>
      </c>
      <c r="P561" t="s">
        <v>2121</v>
      </c>
      <c r="Q561" t="s">
        <v>7544</v>
      </c>
      <c r="R561">
        <v>1</v>
      </c>
      <c r="S561" s="11">
        <v>45840.617974537039</v>
      </c>
      <c r="T561" s="11">
        <v>45840.617997685185</v>
      </c>
      <c r="U561">
        <v>3.3333333333333333E-2</v>
      </c>
      <c r="V561">
        <v>0</v>
      </c>
      <c r="W561" s="178">
        <f>IFERROR(IF(AKORD[[#This Row],[CZAS]]=1,VLOOKUP(AKORD[[#This Row],[ZAMOWIENIA_SPEC_ID]]&amp;AKORD[[#This Row],[CZYNNOSCI_OPIS]],#REF!,5,FALSE),AKORD[[#This Row],[CZAS]]),1)</f>
        <v>21</v>
      </c>
      <c r="X561" s="178" t="str">
        <f>AKORD[[#This Row],[ZAMOWIENIA_SPEC_ID]]&amp;" "&amp;MID(AKORD[[#This Row],[NAZWA1_WG]],1,30)</f>
        <v xml:space="preserve">160559 UNO P78x78                    </v>
      </c>
      <c r="Y561" s="144">
        <f>AKORD[[#This Row],[DATA]]</f>
        <v>45840</v>
      </c>
      <c r="Z561" s="178" t="str">
        <f>LEFT(AKORD[[#This Row],[KOMISJA]],10)</f>
        <v>160558/UNO</v>
      </c>
      <c r="AA561" s="178">
        <f>WEEKNUM(AKORD[[#This Row],[DZIEN]],2)</f>
        <v>27</v>
      </c>
    </row>
    <row r="562" spans="1:27">
      <c r="A562" s="178" t="str">
        <f>VLOOKUP(AKORD[[#This Row],[NAZWISKO]],IMIE[],2,FALSE)</f>
        <v>T10 KAMIL PERKOWSKI</v>
      </c>
      <c r="B562">
        <v>160560</v>
      </c>
      <c r="C562">
        <v>27</v>
      </c>
      <c r="D562">
        <v>3</v>
      </c>
      <c r="E562">
        <v>21</v>
      </c>
      <c r="F562" s="11">
        <v>45840</v>
      </c>
      <c r="G562" t="s">
        <v>2252</v>
      </c>
      <c r="H562" t="s">
        <v>2166</v>
      </c>
      <c r="I562" t="s">
        <v>2167</v>
      </c>
      <c r="J562" t="s">
        <v>2120</v>
      </c>
      <c r="K562" t="s">
        <v>7542</v>
      </c>
      <c r="L562" t="s">
        <v>7542</v>
      </c>
      <c r="M562" t="s">
        <v>7070</v>
      </c>
      <c r="N562" t="s">
        <v>2305</v>
      </c>
      <c r="O562" t="s">
        <v>7101</v>
      </c>
      <c r="P562" t="s">
        <v>2121</v>
      </c>
      <c r="Q562" t="s">
        <v>7544</v>
      </c>
      <c r="R562">
        <v>1</v>
      </c>
      <c r="S562" s="11">
        <v>45840.618020833332</v>
      </c>
      <c r="T562" s="11">
        <v>45840.618043981478</v>
      </c>
      <c r="U562">
        <v>3.3333333333333333E-2</v>
      </c>
      <c r="V562">
        <v>0</v>
      </c>
      <c r="W562" s="178">
        <f>IFERROR(IF(AKORD[[#This Row],[CZAS]]=1,VLOOKUP(AKORD[[#This Row],[ZAMOWIENIA_SPEC_ID]]&amp;AKORD[[#This Row],[CZYNNOSCI_OPIS]],#REF!,5,FALSE),AKORD[[#This Row],[CZAS]]),1)</f>
        <v>21</v>
      </c>
      <c r="X562" s="178" t="str">
        <f>AKORD[[#This Row],[ZAMOWIENIA_SPEC_ID]]&amp;" "&amp;MID(AKORD[[#This Row],[NAZWA1_WG]],1,30)</f>
        <v xml:space="preserve">160560 UNO P78x78                    </v>
      </c>
      <c r="Y562" s="144">
        <f>AKORD[[#This Row],[DATA]]</f>
        <v>45840</v>
      </c>
      <c r="Z562" s="178" t="str">
        <f>LEFT(AKORD[[#This Row],[KOMISJA]],10)</f>
        <v>160558/UNO</v>
      </c>
      <c r="AA562" s="178">
        <f>WEEKNUM(AKORD[[#This Row],[DZIEN]],2)</f>
        <v>27</v>
      </c>
    </row>
    <row r="563" spans="1:27">
      <c r="A563" s="178" t="str">
        <f>VLOOKUP(AKORD[[#This Row],[NAZWISKO]],IMIE[],2,FALSE)</f>
        <v>T05 MARCIN WYSZKOWSKI</v>
      </c>
      <c r="B563">
        <v>160704</v>
      </c>
      <c r="C563">
        <v>17</v>
      </c>
      <c r="D563">
        <v>3</v>
      </c>
      <c r="E563">
        <v>29</v>
      </c>
      <c r="F563" s="11">
        <v>45840</v>
      </c>
      <c r="G563" t="s">
        <v>2126</v>
      </c>
      <c r="H563" t="s">
        <v>2166</v>
      </c>
      <c r="I563" t="s">
        <v>2167</v>
      </c>
      <c r="J563" t="s">
        <v>2120</v>
      </c>
      <c r="K563" t="s">
        <v>199</v>
      </c>
      <c r="L563" t="s">
        <v>199</v>
      </c>
      <c r="M563" t="s">
        <v>7070</v>
      </c>
      <c r="N563" t="s">
        <v>200</v>
      </c>
      <c r="O563" t="s">
        <v>7053</v>
      </c>
      <c r="P563" t="s">
        <v>2121</v>
      </c>
      <c r="Q563" t="s">
        <v>7545</v>
      </c>
      <c r="R563">
        <v>1</v>
      </c>
      <c r="S563" s="11">
        <v>45840.627384259256</v>
      </c>
      <c r="T563" s="11">
        <v>45840.62740740741</v>
      </c>
      <c r="U563">
        <v>3.3333333333333333E-2</v>
      </c>
      <c r="V563">
        <v>0</v>
      </c>
      <c r="W563" s="178">
        <f>IFERROR(IF(AKORD[[#This Row],[CZAS]]=1,VLOOKUP(AKORD[[#This Row],[ZAMOWIENIA_SPEC_ID]]&amp;AKORD[[#This Row],[CZYNNOSCI_OPIS]],#REF!,5,FALSE),AKORD[[#This Row],[CZAS]]),1)</f>
        <v>29</v>
      </c>
      <c r="X563" s="178" t="str">
        <f>AKORD[[#This Row],[ZAMOWIENIA_SPEC_ID]]&amp;" "&amp;MID(AKORD[[#This Row],[NAZWA1_WG]],1,30)</f>
        <v xml:space="preserve">160704 OVAL [1o]                     </v>
      </c>
      <c r="Y563" s="144">
        <f>AKORD[[#This Row],[DATA]]</f>
        <v>45840</v>
      </c>
      <c r="Z563" s="178" t="str">
        <f>LEFT(AKORD[[#This Row],[KOMISJA]],10)</f>
        <v>160704/OVA</v>
      </c>
      <c r="AA563" s="178">
        <f>WEEKNUM(AKORD[[#This Row],[DZIEN]],2)</f>
        <v>27</v>
      </c>
    </row>
    <row r="564" spans="1:27">
      <c r="A564" s="178" t="str">
        <f>VLOOKUP(AKORD[[#This Row],[NAZWISKO]],IMIE[],2,FALSE)</f>
        <v>T02 RADOSŁAW KRYSZTOPA</v>
      </c>
      <c r="B564">
        <v>161284</v>
      </c>
      <c r="C564">
        <v>13</v>
      </c>
      <c r="D564">
        <v>3</v>
      </c>
      <c r="E564">
        <v>82</v>
      </c>
      <c r="F564" s="11">
        <v>45840</v>
      </c>
      <c r="G564" t="s">
        <v>2125</v>
      </c>
      <c r="H564" t="s">
        <v>2166</v>
      </c>
      <c r="I564" t="s">
        <v>2167</v>
      </c>
      <c r="J564" t="s">
        <v>2120</v>
      </c>
      <c r="K564" t="s">
        <v>7313</v>
      </c>
      <c r="L564" t="s">
        <v>7314</v>
      </c>
      <c r="M564" t="s">
        <v>7104</v>
      </c>
      <c r="N564" t="s">
        <v>7066</v>
      </c>
      <c r="O564" t="s">
        <v>7067</v>
      </c>
      <c r="P564" t="s">
        <v>2121</v>
      </c>
      <c r="Q564" t="s">
        <v>7546</v>
      </c>
      <c r="R564">
        <v>1</v>
      </c>
      <c r="S564" s="11">
        <v>45840.589201388888</v>
      </c>
      <c r="T564" s="11">
        <v>45840.630856481483</v>
      </c>
      <c r="U564">
        <v>59.983333333333334</v>
      </c>
      <c r="V564">
        <v>0</v>
      </c>
      <c r="W564" s="178">
        <f>IFERROR(IF(AKORD[[#This Row],[CZAS]]=1,VLOOKUP(AKORD[[#This Row],[ZAMOWIENIA_SPEC_ID]]&amp;AKORD[[#This Row],[CZYNNOSCI_OPIS]],#REF!,5,FALSE),AKORD[[#This Row],[CZAS]]),1)</f>
        <v>82</v>
      </c>
      <c r="X564" s="178" t="str">
        <f>AKORD[[#This Row],[ZAMOWIENIA_SPEC_ID]]&amp;" "&amp;MID(AKORD[[#This Row],[NAZWA1_WG]],1,30)</f>
        <v xml:space="preserve">161284 MISTRAL [4]                   </v>
      </c>
      <c r="Y564" s="144">
        <f>AKORD[[#This Row],[DATA]]</f>
        <v>45840</v>
      </c>
      <c r="Z564" s="178" t="str">
        <f>LEFT(AKORD[[#This Row],[KOMISJA]],10)</f>
        <v>161284/MIS</v>
      </c>
      <c r="AA564" s="178">
        <f>WEEKNUM(AKORD[[#This Row],[DZIEN]],2)</f>
        <v>27</v>
      </c>
    </row>
    <row r="565" spans="1:27">
      <c r="A565" s="178" t="str">
        <f>VLOOKUP(AKORD[[#This Row],[NAZWISKO]],IMIE[],2,FALSE)</f>
        <v>T02 RADOSŁAW KRYSZTOPA</v>
      </c>
      <c r="B565">
        <v>161285</v>
      </c>
      <c r="C565">
        <v>13</v>
      </c>
      <c r="D565">
        <v>3</v>
      </c>
      <c r="E565">
        <v>1</v>
      </c>
      <c r="F565" s="11">
        <v>45840</v>
      </c>
      <c r="G565" t="s">
        <v>2125</v>
      </c>
      <c r="H565" t="s">
        <v>2166</v>
      </c>
      <c r="I565" t="s">
        <v>2167</v>
      </c>
      <c r="J565" t="s">
        <v>2120</v>
      </c>
      <c r="K565" t="s">
        <v>7547</v>
      </c>
      <c r="L565" t="s">
        <v>7547</v>
      </c>
      <c r="M565" t="s">
        <v>7104</v>
      </c>
      <c r="N565" t="s">
        <v>7066</v>
      </c>
      <c r="O565" t="s">
        <v>7053</v>
      </c>
      <c r="P565" t="s">
        <v>2121</v>
      </c>
      <c r="Q565" t="s">
        <v>7546</v>
      </c>
      <c r="R565">
        <v>2</v>
      </c>
      <c r="S565" s="11">
        <v>45840.589178240742</v>
      </c>
      <c r="T565" s="11">
        <v>45840.630879629629</v>
      </c>
      <c r="U565">
        <v>60.050000000000004</v>
      </c>
      <c r="V565">
        <v>0</v>
      </c>
      <c r="W565" s="178">
        <f>IFERROR(IF(AKORD[[#This Row],[CZAS]]=1,VLOOKUP(AKORD[[#This Row],[ZAMOWIENIA_SPEC_ID]]&amp;AKORD[[#This Row],[CZYNNOSCI_OPIS]],#REF!,5,FALSE),AKORD[[#This Row],[CZAS]]),1)</f>
        <v>1</v>
      </c>
      <c r="X565" s="178" t="str">
        <f>AKORD[[#This Row],[ZAMOWIENIA_SPEC_ID]]&amp;" "&amp;MID(AKORD[[#This Row],[NAZWA1_WG]],1,30)</f>
        <v xml:space="preserve">161285 MISTRAL PD 591 III 50x50      </v>
      </c>
      <c r="Y565" s="144">
        <f>AKORD[[#This Row],[DATA]]</f>
        <v>45840</v>
      </c>
      <c r="Z565" s="178" t="str">
        <f>LEFT(AKORD[[#This Row],[KOMISJA]],10)</f>
        <v>161284/MIS</v>
      </c>
      <c r="AA565" s="178">
        <f>WEEKNUM(AKORD[[#This Row],[DZIEN]],2)</f>
        <v>27</v>
      </c>
    </row>
    <row r="566" spans="1:27">
      <c r="A566" s="178" t="str">
        <f>VLOOKUP(AKORD[[#This Row],[NAZWISKO]],IMIE[],2,FALSE)</f>
        <v>T02 RADOSŁAW KRYSZTOPA</v>
      </c>
      <c r="B566">
        <v>160818</v>
      </c>
      <c r="C566">
        <v>13</v>
      </c>
      <c r="D566">
        <v>3</v>
      </c>
      <c r="E566">
        <v>45</v>
      </c>
      <c r="F566" s="11">
        <v>45840</v>
      </c>
      <c r="G566" t="s">
        <v>2125</v>
      </c>
      <c r="H566" t="s">
        <v>2166</v>
      </c>
      <c r="I566" t="s">
        <v>2167</v>
      </c>
      <c r="J566" t="s">
        <v>2120</v>
      </c>
      <c r="K566" t="s">
        <v>7548</v>
      </c>
      <c r="L566" t="s">
        <v>7548</v>
      </c>
      <c r="M566" t="s">
        <v>7070</v>
      </c>
      <c r="N566" t="s">
        <v>7549</v>
      </c>
      <c r="O566" t="s">
        <v>7067</v>
      </c>
      <c r="P566" t="s">
        <v>2121</v>
      </c>
      <c r="Q566" t="s">
        <v>7550</v>
      </c>
      <c r="R566">
        <v>1</v>
      </c>
      <c r="S566" s="11">
        <v>45840.630949074075</v>
      </c>
      <c r="T566" s="11">
        <v>45840.630960648145</v>
      </c>
      <c r="U566">
        <v>1.6666666666666666E-2</v>
      </c>
      <c r="V566">
        <v>0</v>
      </c>
      <c r="W566" s="178">
        <f>IFERROR(IF(AKORD[[#This Row],[CZAS]]=1,VLOOKUP(AKORD[[#This Row],[ZAMOWIENIA_SPEC_ID]]&amp;AKORD[[#This Row],[CZYNNOSCI_OPIS]],#REF!,5,FALSE),AKORD[[#This Row],[CZAS]]),1)</f>
        <v>45</v>
      </c>
      <c r="X566" s="178" t="str">
        <f>AKORD[[#This Row],[ZAMOWIENIA_SPEC_ID]]&amp;" "&amp;MID(AKORD[[#This Row],[NAZWA1_WG]],1,30)</f>
        <v xml:space="preserve">160818 RAY [1o]                      </v>
      </c>
      <c r="Y566" s="144">
        <f>AKORD[[#This Row],[DATA]]</f>
        <v>45840</v>
      </c>
      <c r="Z566" s="178" t="str">
        <f>LEFT(AKORD[[#This Row],[KOMISJA]],10)</f>
        <v>160818/RAY</v>
      </c>
      <c r="AA566" s="178">
        <f>WEEKNUM(AKORD[[#This Row],[DZIEN]],2)</f>
        <v>27</v>
      </c>
    </row>
    <row r="567" spans="1:27">
      <c r="A567" s="178" t="str">
        <f>VLOOKUP(AKORD[[#This Row],[NAZWISKO]],IMIE[],2,FALSE)</f>
        <v>T02 RADOSŁAW KRYSZTOPA</v>
      </c>
      <c r="B567">
        <v>160707</v>
      </c>
      <c r="C567">
        <v>13</v>
      </c>
      <c r="D567">
        <v>3</v>
      </c>
      <c r="E567">
        <v>17</v>
      </c>
      <c r="F567" s="11">
        <v>45840</v>
      </c>
      <c r="G567" t="s">
        <v>2125</v>
      </c>
      <c r="H567" t="s">
        <v>2166</v>
      </c>
      <c r="I567" t="s">
        <v>2167</v>
      </c>
      <c r="J567" t="s">
        <v>2120</v>
      </c>
      <c r="K567" t="s">
        <v>7551</v>
      </c>
      <c r="L567" t="s">
        <v>7551</v>
      </c>
      <c r="M567" t="s">
        <v>7070</v>
      </c>
      <c r="N567" t="s">
        <v>2305</v>
      </c>
      <c r="O567" t="s">
        <v>7053</v>
      </c>
      <c r="P567" t="s">
        <v>2121</v>
      </c>
      <c r="Q567" t="s">
        <v>7552</v>
      </c>
      <c r="R567">
        <v>1</v>
      </c>
      <c r="S567" s="11">
        <v>45840.630914351852</v>
      </c>
      <c r="T567" s="11">
        <v>45840.630983796298</v>
      </c>
      <c r="U567">
        <v>0.1</v>
      </c>
      <c r="V567">
        <v>0</v>
      </c>
      <c r="W567" s="178">
        <f>IFERROR(IF(AKORD[[#This Row],[CZAS]]=1,VLOOKUP(AKORD[[#This Row],[ZAMOWIENIA_SPEC_ID]]&amp;AKORD[[#This Row],[CZYNNOSCI_OPIS]],#REF!,5,FALSE),AKORD[[#This Row],[CZAS]]),1)</f>
        <v>17</v>
      </c>
      <c r="X567" s="178" t="str">
        <f>AKORD[[#This Row],[ZAMOWIENIA_SPEC_ID]]&amp;" "&amp;MID(AKORD[[#This Row],[NAZWA1_WG]],1,30)</f>
        <v xml:space="preserve">160707 UNO P48x48                    </v>
      </c>
      <c r="Y567" s="144">
        <f>AKORD[[#This Row],[DATA]]</f>
        <v>45840</v>
      </c>
      <c r="Z567" s="178" t="str">
        <f>LEFT(AKORD[[#This Row],[KOMISJA]],10)</f>
        <v>160707/UNO</v>
      </c>
      <c r="AA567" s="178">
        <f>WEEKNUM(AKORD[[#This Row],[DZIEN]],2)</f>
        <v>27</v>
      </c>
    </row>
    <row r="568" spans="1:27">
      <c r="A568" s="178" t="str">
        <f>VLOOKUP(AKORD[[#This Row],[NAZWISKO]],IMIE[],2,FALSE)</f>
        <v>P06 VALERY</v>
      </c>
      <c r="B568">
        <v>161651</v>
      </c>
      <c r="C568">
        <v>33</v>
      </c>
      <c r="D568">
        <v>14</v>
      </c>
      <c r="E568">
        <v>57</v>
      </c>
      <c r="F568" s="11">
        <v>45840</v>
      </c>
      <c r="G568" t="s">
        <v>2180</v>
      </c>
      <c r="H568" t="s">
        <v>7056</v>
      </c>
      <c r="I568" t="s">
        <v>7057</v>
      </c>
      <c r="J568" t="s">
        <v>7058</v>
      </c>
      <c r="K568" t="s">
        <v>7553</v>
      </c>
      <c r="L568" t="s">
        <v>7553</v>
      </c>
      <c r="M568" t="s">
        <v>7119</v>
      </c>
      <c r="N568" t="s">
        <v>847</v>
      </c>
      <c r="O568" t="s">
        <v>181</v>
      </c>
      <c r="P568" t="s">
        <v>7059</v>
      </c>
      <c r="Q568" t="s">
        <v>7554</v>
      </c>
      <c r="R568">
        <v>1</v>
      </c>
      <c r="S568" s="11">
        <v>45840.593530092592</v>
      </c>
      <c r="T568" s="11">
        <v>45840.632071759261</v>
      </c>
      <c r="U568">
        <v>55.5</v>
      </c>
      <c r="V568">
        <v>0</v>
      </c>
      <c r="W568" s="178">
        <f>IFERROR(IF(AKORD[[#This Row],[CZAS]]=1,VLOOKUP(AKORD[[#This Row],[ZAMOWIENIA_SPEC_ID]]&amp;AKORD[[#This Row],[CZYNNOSCI_OPIS]],#REF!,5,FALSE),AKORD[[#This Row],[CZAS]]),1)</f>
        <v>57</v>
      </c>
      <c r="X568" s="178" t="str">
        <f>AKORD[[#This Row],[ZAMOWIENIA_SPEC_ID]]&amp;" "&amp;MID(AKORD[[#This Row],[NAZWA1_WG]],1,30)</f>
        <v xml:space="preserve">161651 HORIZON A [2,5z]              </v>
      </c>
      <c r="Y568" s="144">
        <f>AKORD[[#This Row],[DATA]]</f>
        <v>45840</v>
      </c>
      <c r="Z568" s="178" t="str">
        <f>LEFT(AKORD[[#This Row],[KOMISJA]],10)</f>
        <v>161651/HOR</v>
      </c>
      <c r="AA568" s="178">
        <f>WEEKNUM(AKORD[[#This Row],[DZIEN]],2)</f>
        <v>27</v>
      </c>
    </row>
    <row r="569" spans="1:27">
      <c r="A569" s="178" t="str">
        <f>VLOOKUP(AKORD[[#This Row],[NAZWISKO]],IMIE[],2,FALSE)</f>
        <v>P04 ALEKSANDER</v>
      </c>
      <c r="B569">
        <v>161532</v>
      </c>
      <c r="C569">
        <v>31</v>
      </c>
      <c r="D569">
        <v>14</v>
      </c>
      <c r="E569">
        <v>40</v>
      </c>
      <c r="F569" s="11">
        <v>45840</v>
      </c>
      <c r="G569" t="s">
        <v>2179</v>
      </c>
      <c r="H569" t="s">
        <v>7056</v>
      </c>
      <c r="I569" t="s">
        <v>7057</v>
      </c>
      <c r="J569" t="s">
        <v>7058</v>
      </c>
      <c r="K569" t="s">
        <v>626</v>
      </c>
      <c r="L569" t="s">
        <v>626</v>
      </c>
      <c r="M569" t="s">
        <v>7119</v>
      </c>
      <c r="N569" t="s">
        <v>230</v>
      </c>
      <c r="O569" t="s">
        <v>181</v>
      </c>
      <c r="P569" t="s">
        <v>7059</v>
      </c>
      <c r="Q569" t="s">
        <v>7555</v>
      </c>
      <c r="R569">
        <v>1</v>
      </c>
      <c r="S569" s="11">
        <v>45840.579201388886</v>
      </c>
      <c r="T569" s="11">
        <v>45840.632962962962</v>
      </c>
      <c r="U569">
        <v>77.416666666666671</v>
      </c>
      <c r="V569">
        <v>0</v>
      </c>
      <c r="W569" s="178">
        <f>IFERROR(IF(AKORD[[#This Row],[CZAS]]=1,VLOOKUP(AKORD[[#This Row],[ZAMOWIENIA_SPEC_ID]]&amp;AKORD[[#This Row],[CZYNNOSCI_OPIS]],#REF!,5,FALSE),AKORD[[#This Row],[CZAS]]),1)</f>
        <v>40</v>
      </c>
      <c r="X569" s="178" t="str">
        <f>AKORD[[#This Row],[ZAMOWIENIA_SPEC_ID]]&amp;" "&amp;MID(AKORD[[#This Row],[NAZWA1_WG]],1,30)</f>
        <v xml:space="preserve">161532 AVANT [L                      </v>
      </c>
      <c r="Y569" s="144">
        <f>AKORD[[#This Row],[DATA]]</f>
        <v>45840</v>
      </c>
      <c r="Z569" s="178" t="str">
        <f>LEFT(AKORD[[#This Row],[KOMISJA]],10)</f>
        <v>161532/AVA</v>
      </c>
      <c r="AA569" s="178">
        <f>WEEKNUM(AKORD[[#This Row],[DZIEN]],2)</f>
        <v>27</v>
      </c>
    </row>
    <row r="570" spans="1:27">
      <c r="A570" s="178" t="str">
        <f>VLOOKUP(AKORD[[#This Row],[NAZWISKO]],IMIE[],2,FALSE)</f>
        <v>P04 ALEKSANDER</v>
      </c>
      <c r="B570">
        <v>161533</v>
      </c>
      <c r="C570">
        <v>31</v>
      </c>
      <c r="D570">
        <v>14</v>
      </c>
      <c r="E570">
        <v>36</v>
      </c>
      <c r="F570" s="11">
        <v>45840</v>
      </c>
      <c r="G570" t="s">
        <v>2179</v>
      </c>
      <c r="H570" t="s">
        <v>7056</v>
      </c>
      <c r="I570" t="s">
        <v>7057</v>
      </c>
      <c r="J570" t="s">
        <v>7058</v>
      </c>
      <c r="K570" t="s">
        <v>643</v>
      </c>
      <c r="L570" t="s">
        <v>643</v>
      </c>
      <c r="M570" t="s">
        <v>7119</v>
      </c>
      <c r="N570" t="s">
        <v>230</v>
      </c>
      <c r="O570" t="s">
        <v>181</v>
      </c>
      <c r="P570" t="s">
        <v>7059</v>
      </c>
      <c r="Q570" t="s">
        <v>7555</v>
      </c>
      <c r="R570">
        <v>1</v>
      </c>
      <c r="S570" s="11">
        <v>45840.579317129632</v>
      </c>
      <c r="T570" s="11">
        <v>45840.632997685185</v>
      </c>
      <c r="U570">
        <v>77.3</v>
      </c>
      <c r="V570">
        <v>0</v>
      </c>
      <c r="W570" s="178">
        <f>IFERROR(IF(AKORD[[#This Row],[CZAS]]=1,VLOOKUP(AKORD[[#This Row],[ZAMOWIENIA_SPEC_ID]]&amp;AKORD[[#This Row],[CZYNNOSCI_OPIS]],#REF!,5,FALSE),AKORD[[#This Row],[CZAS]]),1)</f>
        <v>36</v>
      </c>
      <c r="X570" s="178" t="str">
        <f>AKORD[[#This Row],[ZAMOWIENIA_SPEC_ID]]&amp;" "&amp;MID(AKORD[[#This Row],[NAZWA1_WG]],1,30)</f>
        <v xml:space="preserve">161533 AVANT 3]                      </v>
      </c>
      <c r="Y570" s="144">
        <f>AKORD[[#This Row],[DATA]]</f>
        <v>45840</v>
      </c>
      <c r="Z570" s="178" t="str">
        <f>LEFT(AKORD[[#This Row],[KOMISJA]],10)</f>
        <v>161532/AVA</v>
      </c>
      <c r="AA570" s="178">
        <f>WEEKNUM(AKORD[[#This Row],[DZIEN]],2)</f>
        <v>27</v>
      </c>
    </row>
    <row r="571" spans="1:27">
      <c r="A571" s="178" t="str">
        <f>VLOOKUP(AKORD[[#This Row],[NAZWISKO]],IMIE[],2,FALSE)</f>
        <v>T05 MARCIN WYSZKOWSKI</v>
      </c>
      <c r="B571">
        <v>161169</v>
      </c>
      <c r="C571">
        <v>17</v>
      </c>
      <c r="D571">
        <v>3</v>
      </c>
      <c r="E571">
        <v>29</v>
      </c>
      <c r="F571" s="11">
        <v>45840</v>
      </c>
      <c r="G571" t="s">
        <v>2126</v>
      </c>
      <c r="H571" t="s">
        <v>2166</v>
      </c>
      <c r="I571" t="s">
        <v>2167</v>
      </c>
      <c r="J571" t="s">
        <v>2120</v>
      </c>
      <c r="K571" t="s">
        <v>199</v>
      </c>
      <c r="L571" t="s">
        <v>199</v>
      </c>
      <c r="M571" t="s">
        <v>7104</v>
      </c>
      <c r="N571" t="s">
        <v>200</v>
      </c>
      <c r="O571" t="s">
        <v>7053</v>
      </c>
      <c r="P571" t="s">
        <v>2121</v>
      </c>
      <c r="Q571" t="s">
        <v>7556</v>
      </c>
      <c r="R571">
        <v>1</v>
      </c>
      <c r="S571" s="11">
        <v>45840.642557870371</v>
      </c>
      <c r="T571" s="11">
        <v>45840.642581018517</v>
      </c>
      <c r="U571">
        <v>3.3333333333333333E-2</v>
      </c>
      <c r="V571">
        <v>0</v>
      </c>
      <c r="W571" s="178">
        <f>IFERROR(IF(AKORD[[#This Row],[CZAS]]=1,VLOOKUP(AKORD[[#This Row],[ZAMOWIENIA_SPEC_ID]]&amp;AKORD[[#This Row],[CZYNNOSCI_OPIS]],#REF!,5,FALSE),AKORD[[#This Row],[CZAS]]),1)</f>
        <v>29</v>
      </c>
      <c r="X571" s="178" t="str">
        <f>AKORD[[#This Row],[ZAMOWIENIA_SPEC_ID]]&amp;" "&amp;MID(AKORD[[#This Row],[NAZWA1_WG]],1,30)</f>
        <v xml:space="preserve">161169 OVAL [1o]                     </v>
      </c>
      <c r="Y571" s="144">
        <f>AKORD[[#This Row],[DATA]]</f>
        <v>45840</v>
      </c>
      <c r="Z571" s="178" t="str">
        <f>LEFT(AKORD[[#This Row],[KOMISJA]],10)</f>
        <v>161169/OVA</v>
      </c>
      <c r="AA571" s="178">
        <f>WEEKNUM(AKORD[[#This Row],[DZIEN]],2)</f>
        <v>27</v>
      </c>
    </row>
    <row r="572" spans="1:27">
      <c r="A572" s="178" t="str">
        <f>VLOOKUP(AKORD[[#This Row],[NAZWISKO]],IMIE[],2,FALSE)</f>
        <v>T01 ROBERT PERKOWSKI</v>
      </c>
      <c r="B572">
        <v>161195</v>
      </c>
      <c r="C572">
        <v>12</v>
      </c>
      <c r="D572">
        <v>3</v>
      </c>
      <c r="E572">
        <v>34</v>
      </c>
      <c r="F572" s="11">
        <v>45840</v>
      </c>
      <c r="G572" t="s">
        <v>2124</v>
      </c>
      <c r="H572" t="s">
        <v>2166</v>
      </c>
      <c r="I572" t="s">
        <v>2167</v>
      </c>
      <c r="J572" t="s">
        <v>2120</v>
      </c>
      <c r="K572" t="s">
        <v>7352</v>
      </c>
      <c r="L572" t="s">
        <v>7352</v>
      </c>
      <c r="M572" t="s">
        <v>7104</v>
      </c>
      <c r="N572" t="s">
        <v>7353</v>
      </c>
      <c r="O572" t="s">
        <v>7053</v>
      </c>
      <c r="P572" t="s">
        <v>2121</v>
      </c>
      <c r="Q572" t="s">
        <v>7557</v>
      </c>
      <c r="R572">
        <v>1</v>
      </c>
      <c r="S572" s="11">
        <v>45840.616782407407</v>
      </c>
      <c r="T572" s="11">
        <v>45840.643495370372</v>
      </c>
      <c r="U572">
        <v>38.466666666666669</v>
      </c>
      <c r="V572">
        <v>0</v>
      </c>
      <c r="W572" s="178">
        <f>IFERROR(IF(AKORD[[#This Row],[CZAS]]=1,VLOOKUP(AKORD[[#This Row],[ZAMOWIENIA_SPEC_ID]]&amp;AKORD[[#This Row],[CZYNNOSCI_OPIS]],#REF!,5,FALSE),AKORD[[#This Row],[CZAS]]),1)</f>
        <v>34</v>
      </c>
      <c r="X572" s="178" t="str">
        <f>AKORD[[#This Row],[ZAMOWIENIA_SPEC_ID]]&amp;" "&amp;MID(AKORD[[#This Row],[NAZWA1_WG]],1,30)</f>
        <v xml:space="preserve">161195 KELLY [1]                     </v>
      </c>
      <c r="Y572" s="144">
        <f>AKORD[[#This Row],[DATA]]</f>
        <v>45840</v>
      </c>
      <c r="Z572" s="178" t="str">
        <f>LEFT(AKORD[[#This Row],[KOMISJA]],10)</f>
        <v>161195/KEL</v>
      </c>
      <c r="AA572" s="178">
        <f>WEEKNUM(AKORD[[#This Row],[DZIEN]],2)</f>
        <v>27</v>
      </c>
    </row>
    <row r="573" spans="1:27">
      <c r="A573" s="178" t="str">
        <f>VLOOKUP(AKORD[[#This Row],[NAZWISKO]],IMIE[],2,FALSE)</f>
        <v>T01 ROBERT PERKOWSKI</v>
      </c>
      <c r="B573">
        <v>161196</v>
      </c>
      <c r="C573">
        <v>12</v>
      </c>
      <c r="D573">
        <v>3</v>
      </c>
      <c r="E573">
        <v>34</v>
      </c>
      <c r="F573" s="11">
        <v>45840</v>
      </c>
      <c r="G573" t="s">
        <v>2124</v>
      </c>
      <c r="H573" t="s">
        <v>2166</v>
      </c>
      <c r="I573" t="s">
        <v>2167</v>
      </c>
      <c r="J573" t="s">
        <v>2120</v>
      </c>
      <c r="K573" t="s">
        <v>7352</v>
      </c>
      <c r="L573" t="s">
        <v>7352</v>
      </c>
      <c r="M573" t="s">
        <v>7104</v>
      </c>
      <c r="N573" t="s">
        <v>7353</v>
      </c>
      <c r="O573" t="s">
        <v>7053</v>
      </c>
      <c r="P573" t="s">
        <v>2121</v>
      </c>
      <c r="Q573" t="s">
        <v>7557</v>
      </c>
      <c r="R573">
        <v>1</v>
      </c>
      <c r="S573" s="11">
        <v>45840.616805555554</v>
      </c>
      <c r="T573" s="11">
        <v>45840.643518518518</v>
      </c>
      <c r="U573">
        <v>38.466666666666669</v>
      </c>
      <c r="V573">
        <v>0</v>
      </c>
      <c r="W573" s="178">
        <f>IFERROR(IF(AKORD[[#This Row],[CZAS]]=1,VLOOKUP(AKORD[[#This Row],[ZAMOWIENIA_SPEC_ID]]&amp;AKORD[[#This Row],[CZYNNOSCI_OPIS]],#REF!,5,FALSE),AKORD[[#This Row],[CZAS]]),1)</f>
        <v>34</v>
      </c>
      <c r="X573" s="178" t="str">
        <f>AKORD[[#This Row],[ZAMOWIENIA_SPEC_ID]]&amp;" "&amp;MID(AKORD[[#This Row],[NAZWA1_WG]],1,30)</f>
        <v xml:space="preserve">161196 KELLY [1]                     </v>
      </c>
      <c r="Y573" s="144">
        <f>AKORD[[#This Row],[DATA]]</f>
        <v>45840</v>
      </c>
      <c r="Z573" s="178" t="str">
        <f>LEFT(AKORD[[#This Row],[KOMISJA]],10)</f>
        <v>161195/KEL</v>
      </c>
      <c r="AA573" s="178">
        <f>WEEKNUM(AKORD[[#This Row],[DZIEN]],2)</f>
        <v>27</v>
      </c>
    </row>
    <row r="574" spans="1:27">
      <c r="A574" s="178" t="str">
        <f>VLOOKUP(AKORD[[#This Row],[NAZWISKO]],IMIE[],2,FALSE)</f>
        <v>T12 KACPER KRUSZEWSKI</v>
      </c>
      <c r="B574">
        <v>160957</v>
      </c>
      <c r="C574">
        <v>120</v>
      </c>
      <c r="D574">
        <v>3</v>
      </c>
      <c r="E574">
        <v>91</v>
      </c>
      <c r="F574" s="11">
        <v>45840</v>
      </c>
      <c r="G574" t="s">
        <v>4747</v>
      </c>
      <c r="H574" t="s">
        <v>2166</v>
      </c>
      <c r="I574" t="s">
        <v>2167</v>
      </c>
      <c r="J574" t="s">
        <v>2120</v>
      </c>
      <c r="K574" t="s">
        <v>934</v>
      </c>
      <c r="L574" t="s">
        <v>934</v>
      </c>
      <c r="M574" t="s">
        <v>7104</v>
      </c>
      <c r="N574" t="s">
        <v>847</v>
      </c>
      <c r="O574" t="s">
        <v>181</v>
      </c>
      <c r="P574" t="s">
        <v>2121</v>
      </c>
      <c r="Q574" t="s">
        <v>7558</v>
      </c>
      <c r="R574">
        <v>1</v>
      </c>
      <c r="S574" s="11">
        <v>45840.581550925926</v>
      </c>
      <c r="T574" s="11">
        <v>45840.644687499997</v>
      </c>
      <c r="U574">
        <v>90.916666666666657</v>
      </c>
      <c r="V574">
        <v>0</v>
      </c>
      <c r="W574" s="178">
        <f>IFERROR(IF(AKORD[[#This Row],[CZAS]]=1,VLOOKUP(AKORD[[#This Row],[ZAMOWIENIA_SPEC_ID]]&amp;AKORD[[#This Row],[CZYNNOSCI_OPIS]],#REF!,5,FALSE),AKORD[[#This Row],[CZAS]]),1)</f>
        <v>91</v>
      </c>
      <c r="X574" s="178" t="str">
        <f>AKORD[[#This Row],[ZAMOWIENIA_SPEC_ID]]&amp;" "&amp;MID(AKORD[[#This Row],[NAZWA1_WG]],1,30)</f>
        <v xml:space="preserve">160957 HORIZON A [3,5z]              </v>
      </c>
      <c r="Y574" s="144">
        <f>AKORD[[#This Row],[DATA]]</f>
        <v>45840</v>
      </c>
      <c r="Z574" s="178" t="str">
        <f>LEFT(AKORD[[#This Row],[KOMISJA]],10)</f>
        <v>160957/HOR</v>
      </c>
      <c r="AA574" s="178">
        <f>WEEKNUM(AKORD[[#This Row],[DZIEN]],2)</f>
        <v>27</v>
      </c>
    </row>
    <row r="575" spans="1:27">
      <c r="A575" s="178" t="str">
        <f>VLOOKUP(AKORD[[#This Row],[NAZWISKO]],IMIE[],2,FALSE)</f>
        <v>P01 PIOTR MIERZWIŃSKI</v>
      </c>
      <c r="B575">
        <v>161216</v>
      </c>
      <c r="C575">
        <v>28</v>
      </c>
      <c r="D575">
        <v>14</v>
      </c>
      <c r="E575">
        <v>57</v>
      </c>
      <c r="F575" s="11">
        <v>45841</v>
      </c>
      <c r="G575" t="s">
        <v>2182</v>
      </c>
      <c r="H575" t="s">
        <v>7056</v>
      </c>
      <c r="I575" t="s">
        <v>7057</v>
      </c>
      <c r="J575" t="s">
        <v>7058</v>
      </c>
      <c r="K575" t="s">
        <v>852</v>
      </c>
      <c r="L575" t="s">
        <v>852</v>
      </c>
      <c r="M575" t="s">
        <v>7065</v>
      </c>
      <c r="N575" t="s">
        <v>847</v>
      </c>
      <c r="O575" t="s">
        <v>181</v>
      </c>
      <c r="P575" t="s">
        <v>7059</v>
      </c>
      <c r="Q575" t="s">
        <v>7559</v>
      </c>
      <c r="R575">
        <v>1</v>
      </c>
      <c r="S575" s="11">
        <v>45841.299988425926</v>
      </c>
      <c r="T575" s="11">
        <v>45841.3</v>
      </c>
      <c r="U575">
        <v>1.6666666666666666E-2</v>
      </c>
      <c r="V575">
        <v>0</v>
      </c>
      <c r="W575" s="178">
        <f>IFERROR(IF(AKORD[[#This Row],[CZAS]]=1,VLOOKUP(AKORD[[#This Row],[ZAMOWIENIA_SPEC_ID]]&amp;AKORD[[#This Row],[CZYNNOSCI_OPIS]],#REF!,5,FALSE),AKORD[[#This Row],[CZAS]]),1)</f>
        <v>57</v>
      </c>
      <c r="X575" s="178" t="str">
        <f>AKORD[[#This Row],[ZAMOWIENIA_SPEC_ID]]&amp;" "&amp;MID(AKORD[[#This Row],[NAZWA1_WG]],1,30)</f>
        <v xml:space="preserve">161216 HORIZON A [3,5z               </v>
      </c>
      <c r="Y575" s="144">
        <f>AKORD[[#This Row],[DATA]]</f>
        <v>45841</v>
      </c>
      <c r="Z575" s="178" t="str">
        <f>LEFT(AKORD[[#This Row],[KOMISJA]],10)</f>
        <v>161216/HOR</v>
      </c>
      <c r="AA575" s="178">
        <f>WEEKNUM(AKORD[[#This Row],[DZIEN]],2)</f>
        <v>27</v>
      </c>
    </row>
    <row r="576" spans="1:27">
      <c r="A576" s="178" t="str">
        <f>VLOOKUP(AKORD[[#This Row],[NAZWISKO]],IMIE[],2,FALSE)</f>
        <v>P01 PIOTR MIERZWIŃSKI</v>
      </c>
      <c r="B576">
        <v>161217</v>
      </c>
      <c r="C576">
        <v>28</v>
      </c>
      <c r="D576">
        <v>14</v>
      </c>
      <c r="E576">
        <v>37</v>
      </c>
      <c r="F576" s="11">
        <v>45841</v>
      </c>
      <c r="G576" t="s">
        <v>2182</v>
      </c>
      <c r="H576" t="s">
        <v>7056</v>
      </c>
      <c r="I576" t="s">
        <v>7057</v>
      </c>
      <c r="J576" t="s">
        <v>7058</v>
      </c>
      <c r="K576" t="s">
        <v>7560</v>
      </c>
      <c r="L576" t="s">
        <v>7560</v>
      </c>
      <c r="M576" t="s">
        <v>7065</v>
      </c>
      <c r="N576" t="s">
        <v>847</v>
      </c>
      <c r="O576" t="s">
        <v>181</v>
      </c>
      <c r="P576" t="s">
        <v>7059</v>
      </c>
      <c r="Q576" t="s">
        <v>7559</v>
      </c>
      <c r="R576">
        <v>1</v>
      </c>
      <c r="S576" s="11">
        <v>45841.300023148149</v>
      </c>
      <c r="T576" s="11">
        <v>45841.300034722219</v>
      </c>
      <c r="U576">
        <v>1.6666666666666666E-2</v>
      </c>
      <c r="V576">
        <v>0</v>
      </c>
      <c r="W576" s="178">
        <f>IFERROR(IF(AKORD[[#This Row],[CZAS]]=1,VLOOKUP(AKORD[[#This Row],[ZAMOWIENIA_SPEC_ID]]&amp;AKORD[[#This Row],[CZYNNOSCI_OPIS]],#REF!,5,FALSE),AKORD[[#This Row],[CZAS]]),1)</f>
        <v>37</v>
      </c>
      <c r="X576" s="178" t="str">
        <f>AKORD[[#This Row],[ZAMOWIENIA_SPEC_ID]]&amp;" "&amp;MID(AKORD[[#This Row],[NAZWA1_WG]],1,30)</f>
        <v xml:space="preserve">161217 HORIZON A 117Nz               </v>
      </c>
      <c r="Y576" s="144">
        <f>AKORD[[#This Row],[DATA]]</f>
        <v>45841</v>
      </c>
      <c r="Z576" s="178" t="str">
        <f>LEFT(AKORD[[#This Row],[KOMISJA]],10)</f>
        <v>161216/HOR</v>
      </c>
      <c r="AA576" s="178">
        <f>WEEKNUM(AKORD[[#This Row],[DZIEN]],2)</f>
        <v>27</v>
      </c>
    </row>
    <row r="577" spans="1:27">
      <c r="A577" s="178" t="str">
        <f>VLOOKUP(AKORD[[#This Row],[NAZWISKO]],IMIE[],2,FALSE)</f>
        <v>P01 PIOTR MIERZWIŃSKI</v>
      </c>
      <c r="B577">
        <v>161218</v>
      </c>
      <c r="C577">
        <v>28</v>
      </c>
      <c r="D577">
        <v>14</v>
      </c>
      <c r="E577">
        <v>31</v>
      </c>
      <c r="F577" s="11">
        <v>45841</v>
      </c>
      <c r="G577" t="s">
        <v>2182</v>
      </c>
      <c r="H577" t="s">
        <v>7056</v>
      </c>
      <c r="I577" t="s">
        <v>7057</v>
      </c>
      <c r="J577" t="s">
        <v>7058</v>
      </c>
      <c r="K577" t="s">
        <v>7561</v>
      </c>
      <c r="L577" t="s">
        <v>7561</v>
      </c>
      <c r="M577" t="s">
        <v>7065</v>
      </c>
      <c r="N577" t="s">
        <v>847</v>
      </c>
      <c r="O577" t="s">
        <v>181</v>
      </c>
      <c r="P577" t="s">
        <v>7059</v>
      </c>
      <c r="Q577" t="s">
        <v>7559</v>
      </c>
      <c r="R577">
        <v>1</v>
      </c>
      <c r="S577" s="11">
        <v>45841.300046296295</v>
      </c>
      <c r="T577" s="11">
        <v>45841.300057870372</v>
      </c>
      <c r="U577">
        <v>1.6666666666666666E-2</v>
      </c>
      <c r="V577">
        <v>0</v>
      </c>
      <c r="W577" s="178">
        <f>IFERROR(IF(AKORD[[#This Row],[CZAS]]=1,VLOOKUP(AKORD[[#This Row],[ZAMOWIENIA_SPEC_ID]]&amp;AKORD[[#This Row],[CZYNNOSCI_OPIS]],#REF!,5,FALSE),AKORD[[#This Row],[CZAS]]),1)</f>
        <v>31</v>
      </c>
      <c r="X577" s="178" t="str">
        <f>AKORD[[#This Row],[ZAMOWIENIA_SPEC_ID]]&amp;" "&amp;MID(AKORD[[#This Row],[NAZWA1_WG]],1,30)</f>
        <v xml:space="preserve">161218 HORIZON A 1z]                 </v>
      </c>
      <c r="Y577" s="144">
        <f>AKORD[[#This Row],[DATA]]</f>
        <v>45841</v>
      </c>
      <c r="Z577" s="178" t="str">
        <f>LEFT(AKORD[[#This Row],[KOMISJA]],10)</f>
        <v>161216/HOR</v>
      </c>
      <c r="AA577" s="178">
        <f>WEEKNUM(AKORD[[#This Row],[DZIEN]],2)</f>
        <v>27</v>
      </c>
    </row>
    <row r="578" spans="1:27">
      <c r="A578" s="178" t="str">
        <f>VLOOKUP(AKORD[[#This Row],[NAZWISKO]],IMIE[],2,FALSE)</f>
        <v>T04 DOMINIK FASZCZA</v>
      </c>
      <c r="B578">
        <v>161160</v>
      </c>
      <c r="C578">
        <v>16</v>
      </c>
      <c r="D578">
        <v>3</v>
      </c>
      <c r="E578">
        <v>72</v>
      </c>
      <c r="F578" s="11">
        <v>45841</v>
      </c>
      <c r="G578" t="s">
        <v>2122</v>
      </c>
      <c r="H578" t="s">
        <v>2166</v>
      </c>
      <c r="I578" t="s">
        <v>2167</v>
      </c>
      <c r="J578" t="s">
        <v>2120</v>
      </c>
      <c r="K578" t="s">
        <v>576</v>
      </c>
      <c r="L578" t="s">
        <v>578</v>
      </c>
      <c r="M578" t="s">
        <v>7104</v>
      </c>
      <c r="N578" t="s">
        <v>207</v>
      </c>
      <c r="O578" t="s">
        <v>7053</v>
      </c>
      <c r="P578" t="s">
        <v>2121</v>
      </c>
      <c r="Q578" t="s">
        <v>7562</v>
      </c>
      <c r="R578">
        <v>1</v>
      </c>
      <c r="S578" s="11">
        <v>45841.323645833334</v>
      </c>
      <c r="T578" s="11">
        <v>45841.32372685185</v>
      </c>
      <c r="U578">
        <v>0.11666666666666667</v>
      </c>
      <c r="V578">
        <v>0</v>
      </c>
      <c r="W578" s="178">
        <f>IFERROR(IF(AKORD[[#This Row],[CZAS]]=1,VLOOKUP(AKORD[[#This Row],[ZAMOWIENIA_SPEC_ID]]&amp;AKORD[[#This Row],[CZYNNOSCI_OPIS]],#REF!,5,FALSE),AKORD[[#This Row],[CZAS]]),1)</f>
        <v>72</v>
      </c>
      <c r="X578" s="178" t="str">
        <f>AKORD[[#This Row],[ZAMOWIENIA_SPEC_ID]]&amp;" "&amp;MID(AKORD[[#This Row],[NAZWA1_WG]],1,30)</f>
        <v xml:space="preserve">161160 ELIXIR 4]                     </v>
      </c>
      <c r="Y578" s="144">
        <f>AKORD[[#This Row],[DATA]]</f>
        <v>45841</v>
      </c>
      <c r="Z578" s="178" t="str">
        <f>LEFT(AKORD[[#This Row],[KOMISJA]],10)</f>
        <v>161159/ELI</v>
      </c>
      <c r="AA578" s="178">
        <f>WEEKNUM(AKORD[[#This Row],[DZIEN]],2)</f>
        <v>27</v>
      </c>
    </row>
    <row r="579" spans="1:27">
      <c r="A579" s="178" t="str">
        <f>VLOOKUP(AKORD[[#This Row],[NAZWISKO]],IMIE[],2,FALSE)</f>
        <v>P02 WOJCIECH REMBISZEWSKI</v>
      </c>
      <c r="B579">
        <v>161733</v>
      </c>
      <c r="C579">
        <v>29</v>
      </c>
      <c r="D579">
        <v>14</v>
      </c>
      <c r="E579">
        <v>24</v>
      </c>
      <c r="F579" s="11">
        <v>45841</v>
      </c>
      <c r="G579" t="s">
        <v>2177</v>
      </c>
      <c r="H579" t="s">
        <v>7056</v>
      </c>
      <c r="I579" t="s">
        <v>7057</v>
      </c>
      <c r="J579" t="s">
        <v>7058</v>
      </c>
      <c r="K579" t="s">
        <v>7563</v>
      </c>
      <c r="L579" t="s">
        <v>7563</v>
      </c>
      <c r="M579" t="s">
        <v>7119</v>
      </c>
      <c r="N579" t="s">
        <v>847</v>
      </c>
      <c r="O579" t="s">
        <v>181</v>
      </c>
      <c r="P579" t="s">
        <v>7059</v>
      </c>
      <c r="Q579" t="s">
        <v>7564</v>
      </c>
      <c r="R579">
        <v>1</v>
      </c>
      <c r="S579" s="11">
        <v>45840.609340277777</v>
      </c>
      <c r="T579" s="11">
        <v>45841.345601851855</v>
      </c>
      <c r="U579">
        <v>1060.2166666666667</v>
      </c>
      <c r="V579">
        <v>0</v>
      </c>
      <c r="W579" s="178">
        <f>IFERROR(IF(AKORD[[#This Row],[CZAS]]=1,VLOOKUP(AKORD[[#This Row],[ZAMOWIENIA_SPEC_ID]]&amp;AKORD[[#This Row],[CZYNNOSCI_OPIS]],#REF!,5,FALSE),AKORD[[#This Row],[CZAS]]),1)</f>
        <v>24</v>
      </c>
      <c r="X579" s="178" t="str">
        <f>AKORD[[#This Row],[ZAMOWIENIA_SPEC_ID]]&amp;" "&amp;MID(AKORD[[#This Row],[NAZWA1_WG]],1,30)</f>
        <v xml:space="preserve">161733 HORIZON A 1z                  </v>
      </c>
      <c r="Y579" s="144">
        <f>AKORD[[#This Row],[DATA]]</f>
        <v>45841</v>
      </c>
      <c r="Z579" s="178" t="str">
        <f>LEFT(AKORD[[#This Row],[KOMISJA]],10)</f>
        <v>161733/HOR</v>
      </c>
      <c r="AA579" s="178">
        <f>WEEKNUM(AKORD[[#This Row],[DZIEN]],2)</f>
        <v>27</v>
      </c>
    </row>
    <row r="580" spans="1:27">
      <c r="A580" s="178" t="str">
        <f>VLOOKUP(AKORD[[#This Row],[NAZWISKO]],IMIE[],2,FALSE)</f>
        <v>P02 WOJCIECH REMBISZEWSKI</v>
      </c>
      <c r="B580">
        <v>161734</v>
      </c>
      <c r="C580">
        <v>29</v>
      </c>
      <c r="D580">
        <v>14</v>
      </c>
      <c r="E580">
        <v>46</v>
      </c>
      <c r="F580" s="11">
        <v>45841</v>
      </c>
      <c r="G580" t="s">
        <v>2177</v>
      </c>
      <c r="H580" t="s">
        <v>7056</v>
      </c>
      <c r="I580" t="s">
        <v>7057</v>
      </c>
      <c r="J580" t="s">
        <v>7058</v>
      </c>
      <c r="K580" t="s">
        <v>7565</v>
      </c>
      <c r="L580" t="s">
        <v>7565</v>
      </c>
      <c r="M580" t="s">
        <v>7119</v>
      </c>
      <c r="N580" t="s">
        <v>847</v>
      </c>
      <c r="O580" t="s">
        <v>181</v>
      </c>
      <c r="P580" t="s">
        <v>7059</v>
      </c>
      <c r="Q580" t="s">
        <v>7564</v>
      </c>
      <c r="R580">
        <v>1</v>
      </c>
      <c r="S580" s="11">
        <v>45840.609375</v>
      </c>
      <c r="T580" s="11">
        <v>45841.345625000002</v>
      </c>
      <c r="U580">
        <v>1060.2</v>
      </c>
      <c r="V580">
        <v>0</v>
      </c>
      <c r="W580" s="178">
        <f>IFERROR(IF(AKORD[[#This Row],[CZAS]]=1,VLOOKUP(AKORD[[#This Row],[ZAMOWIENIA_SPEC_ID]]&amp;AKORD[[#This Row],[CZYNNOSCI_OPIS]],#REF!,5,FALSE),AKORD[[#This Row],[CZAS]]),1)</f>
        <v>46</v>
      </c>
      <c r="X580" s="178" t="str">
        <f>AKORD[[#This Row],[ZAMOWIENIA_SPEC_ID]]&amp;" "&amp;MID(AKORD[[#This Row],[NAZWA1_WG]],1,30)</f>
        <v xml:space="preserve">161734 HORIZON A ONz                 </v>
      </c>
      <c r="Y580" s="144">
        <f>AKORD[[#This Row],[DATA]]</f>
        <v>45841</v>
      </c>
      <c r="Z580" s="178" t="str">
        <f>LEFT(AKORD[[#This Row],[KOMISJA]],10)</f>
        <v>161733/HOR</v>
      </c>
      <c r="AA580" s="178">
        <f>WEEKNUM(AKORD[[#This Row],[DZIEN]],2)</f>
        <v>27</v>
      </c>
    </row>
    <row r="581" spans="1:27">
      <c r="A581" s="178" t="str">
        <f>VLOOKUP(AKORD[[#This Row],[NAZWISKO]],IMIE[],2,FALSE)</f>
        <v>P02 WOJCIECH REMBISZEWSKI</v>
      </c>
      <c r="B581">
        <v>161735</v>
      </c>
      <c r="C581">
        <v>29</v>
      </c>
      <c r="D581">
        <v>14</v>
      </c>
      <c r="E581">
        <v>48</v>
      </c>
      <c r="F581" s="11">
        <v>45841</v>
      </c>
      <c r="G581" t="s">
        <v>2177</v>
      </c>
      <c r="H581" t="s">
        <v>7056</v>
      </c>
      <c r="I581" t="s">
        <v>7057</v>
      </c>
      <c r="J581" t="s">
        <v>7058</v>
      </c>
      <c r="K581" t="s">
        <v>7162</v>
      </c>
      <c r="L581" t="s">
        <v>7162</v>
      </c>
      <c r="M581" t="s">
        <v>7119</v>
      </c>
      <c r="N581" t="s">
        <v>847</v>
      </c>
      <c r="O581" t="s">
        <v>181</v>
      </c>
      <c r="P581" t="s">
        <v>7059</v>
      </c>
      <c r="Q581" t="s">
        <v>7564</v>
      </c>
      <c r="R581">
        <v>1</v>
      </c>
      <c r="S581" s="11">
        <v>45840.609409722223</v>
      </c>
      <c r="T581" s="11">
        <v>45841.345648148148</v>
      </c>
      <c r="U581">
        <v>1060.1833333333334</v>
      </c>
      <c r="V581">
        <v>0</v>
      </c>
      <c r="W581" s="178">
        <f>IFERROR(IF(AKORD[[#This Row],[CZAS]]=1,VLOOKUP(AKORD[[#This Row],[ZAMOWIENIA_SPEC_ID]]&amp;AKORD[[#This Row],[CZYNNOSCI_OPIS]],#REF!,5,FALSE),AKORD[[#This Row],[CZAS]]),1)</f>
        <v>48</v>
      </c>
      <c r="X581" s="178" t="str">
        <f>AKORD[[#This Row],[ZAMOWIENIA_SPEC_ID]]&amp;" "&amp;MID(AKORD[[#This Row],[NAZWA1_WG]],1,30)</f>
        <v xml:space="preserve">161735 HORIZON A 2,5z]               </v>
      </c>
      <c r="Y581" s="144">
        <f>AKORD[[#This Row],[DATA]]</f>
        <v>45841</v>
      </c>
      <c r="Z581" s="178" t="str">
        <f>LEFT(AKORD[[#This Row],[KOMISJA]],10)</f>
        <v>161733/HOR</v>
      </c>
      <c r="AA581" s="178">
        <f>WEEKNUM(AKORD[[#This Row],[DZIEN]],2)</f>
        <v>27</v>
      </c>
    </row>
    <row r="582" spans="1:27">
      <c r="A582" s="178" t="str">
        <f>VLOOKUP(AKORD[[#This Row],[NAZWISKO]],IMIE[],2,FALSE)</f>
        <v>P05 TOMASZ KIEŁKUCKI</v>
      </c>
      <c r="B582">
        <v>161816</v>
      </c>
      <c r="C582">
        <v>32</v>
      </c>
      <c r="D582">
        <v>14</v>
      </c>
      <c r="E582">
        <v>24</v>
      </c>
      <c r="F582" s="11">
        <v>45841</v>
      </c>
      <c r="G582" t="s">
        <v>2181</v>
      </c>
      <c r="H582" t="s">
        <v>7056</v>
      </c>
      <c r="I582" t="s">
        <v>7057</v>
      </c>
      <c r="J582" t="s">
        <v>7058</v>
      </c>
      <c r="K582" t="s">
        <v>7566</v>
      </c>
      <c r="L582" t="s">
        <v>7566</v>
      </c>
      <c r="M582" t="s">
        <v>7119</v>
      </c>
      <c r="N582" t="s">
        <v>230</v>
      </c>
      <c r="O582" t="s">
        <v>181</v>
      </c>
      <c r="P582" t="s">
        <v>7059</v>
      </c>
      <c r="Q582" t="s">
        <v>7567</v>
      </c>
      <c r="R582">
        <v>1</v>
      </c>
      <c r="S582" s="11">
        <v>45840.536608796298</v>
      </c>
      <c r="T582" s="11">
        <v>45841.347939814812</v>
      </c>
      <c r="U582">
        <v>1168.3166666666666</v>
      </c>
      <c r="V582">
        <v>0</v>
      </c>
      <c r="W582" s="178">
        <f>IFERROR(IF(AKORD[[#This Row],[CZAS]]=1,VLOOKUP(AKORD[[#This Row],[ZAMOWIENIA_SPEC_ID]]&amp;AKORD[[#This Row],[CZYNNOSCI_OPIS]],#REF!,5,FALSE),AKORD[[#This Row],[CZAS]]),1)</f>
        <v>24</v>
      </c>
      <c r="X582" s="178" t="str">
        <f>AKORD[[#This Row],[ZAMOWIENIA_SPEC_ID]]&amp;" "&amp;MID(AKORD[[#This Row],[NAZWA1_WG]],1,30)</f>
        <v xml:space="preserve">161816 AVANT [1                      </v>
      </c>
      <c r="Y582" s="144">
        <f>AKORD[[#This Row],[DATA]]</f>
        <v>45841</v>
      </c>
      <c r="Z582" s="178" t="str">
        <f>LEFT(AKORD[[#This Row],[KOMISJA]],10)</f>
        <v>161816/AVA</v>
      </c>
      <c r="AA582" s="178">
        <f>WEEKNUM(AKORD[[#This Row],[DZIEN]],2)</f>
        <v>27</v>
      </c>
    </row>
    <row r="583" spans="1:27">
      <c r="A583" s="178" t="str">
        <f>VLOOKUP(AKORD[[#This Row],[NAZWISKO]],IMIE[],2,FALSE)</f>
        <v>P05 TOMASZ KIEŁKUCKI</v>
      </c>
      <c r="B583">
        <v>161817</v>
      </c>
      <c r="C583">
        <v>32</v>
      </c>
      <c r="D583">
        <v>14</v>
      </c>
      <c r="E583">
        <v>30</v>
      </c>
      <c r="F583" s="11">
        <v>45841</v>
      </c>
      <c r="G583" t="s">
        <v>2181</v>
      </c>
      <c r="H583" t="s">
        <v>7056</v>
      </c>
      <c r="I583" t="s">
        <v>7057</v>
      </c>
      <c r="J583" t="s">
        <v>7058</v>
      </c>
      <c r="K583" t="s">
        <v>634</v>
      </c>
      <c r="L583" t="s">
        <v>634</v>
      </c>
      <c r="M583" t="s">
        <v>7119</v>
      </c>
      <c r="N583" t="s">
        <v>230</v>
      </c>
      <c r="O583" t="s">
        <v>181</v>
      </c>
      <c r="P583" t="s">
        <v>7059</v>
      </c>
      <c r="Q583" t="s">
        <v>7567</v>
      </c>
      <c r="R583">
        <v>1</v>
      </c>
      <c r="S583" s="11">
        <v>45840.536643518521</v>
      </c>
      <c r="T583" s="11">
        <v>45841.347951388889</v>
      </c>
      <c r="U583">
        <v>1168.2833333333333</v>
      </c>
      <c r="V583">
        <v>0</v>
      </c>
      <c r="W583" s="178">
        <f>IFERROR(IF(AKORD[[#This Row],[CZAS]]=1,VLOOKUP(AKORD[[#This Row],[ZAMOWIENIA_SPEC_ID]]&amp;AKORD[[#This Row],[CZYNNOSCI_OPIS]],#REF!,5,FALSE),AKORD[[#This Row],[CZAS]]),1)</f>
        <v>30</v>
      </c>
      <c r="X583" s="178" t="str">
        <f>AKORD[[#This Row],[ZAMOWIENIA_SPEC_ID]]&amp;" "&amp;MID(AKORD[[#This Row],[NAZWA1_WG]],1,30)</f>
        <v xml:space="preserve">161817 AVANT 2]                      </v>
      </c>
      <c r="Y583" s="144">
        <f>AKORD[[#This Row],[DATA]]</f>
        <v>45841</v>
      </c>
      <c r="Z583" s="178" t="str">
        <f>LEFT(AKORD[[#This Row],[KOMISJA]],10)</f>
        <v>161816/AVA</v>
      </c>
      <c r="AA583" s="178">
        <f>WEEKNUM(AKORD[[#This Row],[DZIEN]],2)</f>
        <v>27</v>
      </c>
    </row>
    <row r="584" spans="1:27">
      <c r="A584" s="178" t="str">
        <f>VLOOKUP(AKORD[[#This Row],[NAZWISKO]],IMIE[],2,FALSE)</f>
        <v>P05 TOMASZ KIEŁKUCKI</v>
      </c>
      <c r="B584">
        <v>161652</v>
      </c>
      <c r="C584">
        <v>32</v>
      </c>
      <c r="D584">
        <v>14</v>
      </c>
      <c r="E584">
        <v>10</v>
      </c>
      <c r="F584" s="11">
        <v>45841</v>
      </c>
      <c r="G584" t="s">
        <v>2181</v>
      </c>
      <c r="H584" t="s">
        <v>7056</v>
      </c>
      <c r="I584" t="s">
        <v>7057</v>
      </c>
      <c r="J584" t="s">
        <v>7058</v>
      </c>
      <c r="K584" t="s">
        <v>7568</v>
      </c>
      <c r="L584" t="s">
        <v>7568</v>
      </c>
      <c r="M584" t="s">
        <v>7119</v>
      </c>
      <c r="N584" t="s">
        <v>847</v>
      </c>
      <c r="O584" t="s">
        <v>181</v>
      </c>
      <c r="P584" t="s">
        <v>7059</v>
      </c>
      <c r="Q584" t="s">
        <v>7569</v>
      </c>
      <c r="R584">
        <v>1</v>
      </c>
      <c r="S584" s="11">
        <v>45841.348009259258</v>
      </c>
      <c r="T584" s="11">
        <v>45841.348136574074</v>
      </c>
      <c r="U584">
        <v>0.18333333333333332</v>
      </c>
      <c r="V584">
        <v>0</v>
      </c>
      <c r="W584" s="178">
        <f>IFERROR(IF(AKORD[[#This Row],[CZAS]]=1,VLOOKUP(AKORD[[#This Row],[ZAMOWIENIA_SPEC_ID]]&amp;AKORD[[#This Row],[CZYNNOSCI_OPIS]],#REF!,5,FALSE),AKORD[[#This Row],[CZAS]]),1)</f>
        <v>10</v>
      </c>
      <c r="X584" s="178" t="str">
        <f>AKORD[[#This Row],[ZAMOWIENIA_SPEC_ID]]&amp;" "&amp;MID(AKORD[[#This Row],[NAZWA1_WG]],1,30)</f>
        <v xml:space="preserve">161652 HORIZON A P102x62             </v>
      </c>
      <c r="Y584" s="144">
        <f>AKORD[[#This Row],[DATA]]</f>
        <v>45841</v>
      </c>
      <c r="Z584" s="178" t="str">
        <f>LEFT(AKORD[[#This Row],[KOMISJA]],10)</f>
        <v>161652/HOR</v>
      </c>
      <c r="AA584" s="178">
        <f>WEEKNUM(AKORD[[#This Row],[DZIEN]],2)</f>
        <v>27</v>
      </c>
    </row>
    <row r="585" spans="1:27">
      <c r="A585" s="178" t="str">
        <f>VLOOKUP(AKORD[[#This Row],[NAZWISKO]],IMIE[],2,FALSE)</f>
        <v>T10 KAMIL PERKOWSKI</v>
      </c>
      <c r="B585">
        <v>161348</v>
      </c>
      <c r="C585">
        <v>27</v>
      </c>
      <c r="D585">
        <v>3</v>
      </c>
      <c r="E585">
        <v>55</v>
      </c>
      <c r="F585" s="11">
        <v>45841</v>
      </c>
      <c r="G585" t="s">
        <v>2252</v>
      </c>
      <c r="H585" t="s">
        <v>2166</v>
      </c>
      <c r="I585" t="s">
        <v>2167</v>
      </c>
      <c r="J585" t="s">
        <v>2120</v>
      </c>
      <c r="K585" t="s">
        <v>7282</v>
      </c>
      <c r="L585" t="s">
        <v>7282</v>
      </c>
      <c r="M585" t="s">
        <v>7104</v>
      </c>
      <c r="N585" t="s">
        <v>7071</v>
      </c>
      <c r="O585" t="s">
        <v>7053</v>
      </c>
      <c r="P585" t="s">
        <v>2121</v>
      </c>
      <c r="Q585" t="s">
        <v>7570</v>
      </c>
      <c r="R585">
        <v>1</v>
      </c>
      <c r="S585" s="11">
        <v>45840.624039351853</v>
      </c>
      <c r="T585" s="11">
        <v>45841.356319444443</v>
      </c>
      <c r="U585">
        <v>1054.4833333333333</v>
      </c>
      <c r="V585">
        <v>0</v>
      </c>
      <c r="W585" s="178">
        <f>IFERROR(IF(AKORD[[#This Row],[CZAS]]=1,VLOOKUP(AKORD[[#This Row],[ZAMOWIENIA_SPEC_ID]]&amp;AKORD[[#This Row],[CZYNNOSCI_OPIS]],#REF!,5,FALSE),AKORD[[#This Row],[CZAS]]),1)</f>
        <v>55</v>
      </c>
      <c r="X585" s="178" t="str">
        <f>AKORD[[#This Row],[ZAMOWIENIA_SPEC_ID]]&amp;" "&amp;MID(AKORD[[#This Row],[NAZWA1_WG]],1,30)</f>
        <v xml:space="preserve">161348 REVERSO [L                    </v>
      </c>
      <c r="Y585" s="144">
        <f>AKORD[[#This Row],[DATA]]</f>
        <v>45841</v>
      </c>
      <c r="Z585" s="178" t="str">
        <f>LEFT(AKORD[[#This Row],[KOMISJA]],10)</f>
        <v>161348/REV</v>
      </c>
      <c r="AA585" s="178">
        <f>WEEKNUM(AKORD[[#This Row],[DZIEN]],2)</f>
        <v>27</v>
      </c>
    </row>
    <row r="586" spans="1:27">
      <c r="A586" s="178" t="str">
        <f>VLOOKUP(AKORD[[#This Row],[NAZWISKO]],IMIE[],2,FALSE)</f>
        <v>T10 KAMIL PERKOWSKI</v>
      </c>
      <c r="B586">
        <v>161349</v>
      </c>
      <c r="C586">
        <v>27</v>
      </c>
      <c r="D586">
        <v>3</v>
      </c>
      <c r="E586">
        <v>20</v>
      </c>
      <c r="F586" s="11">
        <v>45841</v>
      </c>
      <c r="G586" t="s">
        <v>2252</v>
      </c>
      <c r="H586" t="s">
        <v>2166</v>
      </c>
      <c r="I586" t="s">
        <v>2167</v>
      </c>
      <c r="J586" t="s">
        <v>2120</v>
      </c>
      <c r="K586" t="s">
        <v>7284</v>
      </c>
      <c r="L586" t="s">
        <v>7284</v>
      </c>
      <c r="M586" t="s">
        <v>7104</v>
      </c>
      <c r="N586" t="s">
        <v>7071</v>
      </c>
      <c r="O586" t="s">
        <v>7053</v>
      </c>
      <c r="P586" t="s">
        <v>2121</v>
      </c>
      <c r="Q586" t="s">
        <v>7570</v>
      </c>
      <c r="R586">
        <v>1</v>
      </c>
      <c r="S586" s="11">
        <v>45840.624050925922</v>
      </c>
      <c r="T586" s="11">
        <v>45841.356342592589</v>
      </c>
      <c r="U586">
        <v>1054.5</v>
      </c>
      <c r="V586">
        <v>0</v>
      </c>
      <c r="W586" s="178">
        <f>IFERROR(IF(AKORD[[#This Row],[CZAS]]=1,VLOOKUP(AKORD[[#This Row],[ZAMOWIENIA_SPEC_ID]]&amp;AKORD[[#This Row],[CZYNNOSCI_OPIS]],#REF!,5,FALSE),AKORD[[#This Row],[CZAS]]),1)</f>
        <v>20</v>
      </c>
      <c r="X586" s="178" t="str">
        <f>AKORD[[#This Row],[ZAMOWIENIA_SPEC_ID]]&amp;" "&amp;MID(AKORD[[#This Row],[NAZWA1_WG]],1,30)</f>
        <v xml:space="preserve">161349 REVERSO Ps106x106             </v>
      </c>
      <c r="Y586" s="144">
        <f>AKORD[[#This Row],[DATA]]</f>
        <v>45841</v>
      </c>
      <c r="Z586" s="178" t="str">
        <f>LEFT(AKORD[[#This Row],[KOMISJA]],10)</f>
        <v>161348/REV</v>
      </c>
      <c r="AA586" s="178">
        <f>WEEKNUM(AKORD[[#This Row],[DZIEN]],2)</f>
        <v>27</v>
      </c>
    </row>
    <row r="587" spans="1:27">
      <c r="A587" s="178" t="str">
        <f>VLOOKUP(AKORD[[#This Row],[NAZWISKO]],IMIE[],2,FALSE)</f>
        <v>T10 KAMIL PERKOWSKI</v>
      </c>
      <c r="B587">
        <v>161350</v>
      </c>
      <c r="C587">
        <v>27</v>
      </c>
      <c r="D587">
        <v>3</v>
      </c>
      <c r="E587">
        <v>38</v>
      </c>
      <c r="F587" s="11">
        <v>45841</v>
      </c>
      <c r="G587" t="s">
        <v>2252</v>
      </c>
      <c r="H587" t="s">
        <v>2166</v>
      </c>
      <c r="I587" t="s">
        <v>2167</v>
      </c>
      <c r="J587" t="s">
        <v>2120</v>
      </c>
      <c r="K587" t="s">
        <v>7073</v>
      </c>
      <c r="L587" t="s">
        <v>7073</v>
      </c>
      <c r="M587" t="s">
        <v>7104</v>
      </c>
      <c r="N587" t="s">
        <v>7071</v>
      </c>
      <c r="O587" t="s">
        <v>7053</v>
      </c>
      <c r="P587" t="s">
        <v>2121</v>
      </c>
      <c r="Q587" t="s">
        <v>7570</v>
      </c>
      <c r="R587">
        <v>1</v>
      </c>
      <c r="S587" s="11">
        <v>45840.624074074076</v>
      </c>
      <c r="T587" s="11">
        <v>45841.356354166666</v>
      </c>
      <c r="U587">
        <v>1054.4833333333333</v>
      </c>
      <c r="V587">
        <v>0</v>
      </c>
      <c r="W587" s="178">
        <f>IFERROR(IF(AKORD[[#This Row],[CZAS]]=1,VLOOKUP(AKORD[[#This Row],[ZAMOWIENIA_SPEC_ID]]&amp;AKORD[[#This Row],[CZYNNOSCI_OPIS]],#REF!,5,FALSE),AKORD[[#This Row],[CZAS]]),1)</f>
        <v>38</v>
      </c>
      <c r="X587" s="178" t="str">
        <f>AKORD[[#This Row],[ZAMOWIENIA_SPEC_ID]]&amp;" "&amp;MID(AKORD[[#This Row],[NAZWA1_WG]],1,30)</f>
        <v xml:space="preserve">161350 REVERSO 1,5                   </v>
      </c>
      <c r="Y587" s="144">
        <f>AKORD[[#This Row],[DATA]]</f>
        <v>45841</v>
      </c>
      <c r="Z587" s="178" t="str">
        <f>LEFT(AKORD[[#This Row],[KOMISJA]],10)</f>
        <v>161348/REV</v>
      </c>
      <c r="AA587" s="178">
        <f>WEEKNUM(AKORD[[#This Row],[DZIEN]],2)</f>
        <v>27</v>
      </c>
    </row>
    <row r="588" spans="1:27">
      <c r="A588" s="178" t="str">
        <f>VLOOKUP(AKORD[[#This Row],[NAZWISKO]],IMIE[],2,FALSE)</f>
        <v>T10 KAMIL PERKOWSKI</v>
      </c>
      <c r="B588">
        <v>161351</v>
      </c>
      <c r="C588">
        <v>27</v>
      </c>
      <c r="D588">
        <v>3</v>
      </c>
      <c r="E588">
        <v>45</v>
      </c>
      <c r="F588" s="11">
        <v>45841</v>
      </c>
      <c r="G588" t="s">
        <v>2252</v>
      </c>
      <c r="H588" t="s">
        <v>2166</v>
      </c>
      <c r="I588" t="s">
        <v>2167</v>
      </c>
      <c r="J588" t="s">
        <v>2120</v>
      </c>
      <c r="K588" t="s">
        <v>7072</v>
      </c>
      <c r="L588" t="s">
        <v>7072</v>
      </c>
      <c r="M588" t="s">
        <v>7104</v>
      </c>
      <c r="N588" t="s">
        <v>7071</v>
      </c>
      <c r="O588" t="s">
        <v>7053</v>
      </c>
      <c r="P588" t="s">
        <v>2121</v>
      </c>
      <c r="Q588" t="s">
        <v>7570</v>
      </c>
      <c r="R588">
        <v>1</v>
      </c>
      <c r="S588" s="11">
        <v>45840.624085648145</v>
      </c>
      <c r="T588" s="11">
        <v>45841.356365740743</v>
      </c>
      <c r="U588">
        <v>1054.4833333333333</v>
      </c>
      <c r="V588">
        <v>0</v>
      </c>
      <c r="W588" s="178">
        <f>IFERROR(IF(AKORD[[#This Row],[CZAS]]=1,VLOOKUP(AKORD[[#This Row],[ZAMOWIENIA_SPEC_ID]]&amp;AKORD[[#This Row],[CZYNNOSCI_OPIS]],#REF!,5,FALSE),AKORD[[#This Row],[CZAS]]),1)</f>
        <v>45</v>
      </c>
      <c r="X588" s="178" t="str">
        <f>AKORD[[#This Row],[ZAMOWIENIA_SPEC_ID]]&amp;" "&amp;MID(AKORD[[#This Row],[NAZWA1_WG]],1,30)</f>
        <v xml:space="preserve">161351 REVERSO N106x106              </v>
      </c>
      <c r="Y588" s="144">
        <f>AKORD[[#This Row],[DATA]]</f>
        <v>45841</v>
      </c>
      <c r="Z588" s="178" t="str">
        <f>LEFT(AKORD[[#This Row],[KOMISJA]],10)</f>
        <v>161348/REV</v>
      </c>
      <c r="AA588" s="178">
        <f>WEEKNUM(AKORD[[#This Row],[DZIEN]],2)</f>
        <v>27</v>
      </c>
    </row>
    <row r="589" spans="1:27">
      <c r="A589" s="178" t="str">
        <f>VLOOKUP(AKORD[[#This Row],[NAZWISKO]],IMIE[],2,FALSE)</f>
        <v>T10 KAMIL PERKOWSKI</v>
      </c>
      <c r="B589">
        <v>161354</v>
      </c>
      <c r="C589">
        <v>27</v>
      </c>
      <c r="D589">
        <v>3</v>
      </c>
      <c r="E589">
        <v>1</v>
      </c>
      <c r="F589" s="11">
        <v>45841</v>
      </c>
      <c r="G589" t="s">
        <v>2252</v>
      </c>
      <c r="H589" t="s">
        <v>2166</v>
      </c>
      <c r="I589" t="s">
        <v>2167</v>
      </c>
      <c r="J589" t="s">
        <v>2120</v>
      </c>
      <c r="K589" t="s">
        <v>7287</v>
      </c>
      <c r="L589" t="s">
        <v>7287</v>
      </c>
      <c r="M589" t="s">
        <v>7104</v>
      </c>
      <c r="N589" t="s">
        <v>7071</v>
      </c>
      <c r="O589" t="s">
        <v>7053</v>
      </c>
      <c r="P589" t="s">
        <v>2121</v>
      </c>
      <c r="Q589" t="s">
        <v>7570</v>
      </c>
      <c r="R589">
        <v>3</v>
      </c>
      <c r="S589" s="11">
        <v>45840.624131944445</v>
      </c>
      <c r="T589" s="11">
        <v>45841.356388888889</v>
      </c>
      <c r="U589">
        <v>1054.45</v>
      </c>
      <c r="V589">
        <v>0</v>
      </c>
      <c r="W589" s="178">
        <f>IFERROR(IF(AKORD[[#This Row],[CZAS]]=1,VLOOKUP(AKORD[[#This Row],[ZAMOWIENIA_SPEC_ID]]&amp;AKORD[[#This Row],[CZYNNOSCI_OPIS]],#REF!,5,FALSE),AKORD[[#This Row],[CZAS]]),1)</f>
        <v>1</v>
      </c>
      <c r="X589" s="178" t="str">
        <f>AKORD[[#This Row],[ZAMOWIENIA_SPEC_ID]]&amp;" "&amp;MID(AKORD[[#This Row],[NAZWA1_WG]],1,30)</f>
        <v xml:space="preserve">161354 REVERSO PD 560 III 58x58      </v>
      </c>
      <c r="Y589" s="144">
        <f>AKORD[[#This Row],[DATA]]</f>
        <v>45841</v>
      </c>
      <c r="Z589" s="178" t="str">
        <f>LEFT(AKORD[[#This Row],[KOMISJA]],10)</f>
        <v>161348/REV</v>
      </c>
      <c r="AA589" s="178">
        <f>WEEKNUM(AKORD[[#This Row],[DZIEN]],2)</f>
        <v>27</v>
      </c>
    </row>
    <row r="590" spans="1:27">
      <c r="A590" s="178" t="str">
        <f>VLOOKUP(AKORD[[#This Row],[NAZWISKO]],IMIE[],2,FALSE)</f>
        <v>T10 KAMIL PERKOWSKI</v>
      </c>
      <c r="B590">
        <v>161353</v>
      </c>
      <c r="C590">
        <v>27</v>
      </c>
      <c r="D590">
        <v>3</v>
      </c>
      <c r="E590">
        <v>19</v>
      </c>
      <c r="F590" s="11">
        <v>45841</v>
      </c>
      <c r="G590" t="s">
        <v>2252</v>
      </c>
      <c r="H590" t="s">
        <v>2166</v>
      </c>
      <c r="I590" t="s">
        <v>2167</v>
      </c>
      <c r="J590" t="s">
        <v>2120</v>
      </c>
      <c r="K590" t="s">
        <v>7286</v>
      </c>
      <c r="L590" t="s">
        <v>7286</v>
      </c>
      <c r="M590" t="s">
        <v>7104</v>
      </c>
      <c r="N590" t="s">
        <v>7071</v>
      </c>
      <c r="O590" t="s">
        <v>7053</v>
      </c>
      <c r="P590" t="s">
        <v>2121</v>
      </c>
      <c r="Q590" t="s">
        <v>7570</v>
      </c>
      <c r="R590">
        <v>1</v>
      </c>
      <c r="S590" s="11">
        <v>45840.624120370368</v>
      </c>
      <c r="T590" s="11">
        <v>45841.356400462966</v>
      </c>
      <c r="U590">
        <v>1054.4833333333333</v>
      </c>
      <c r="V590">
        <v>0</v>
      </c>
      <c r="W590" s="178">
        <f>IFERROR(IF(AKORD[[#This Row],[CZAS]]=1,VLOOKUP(AKORD[[#This Row],[ZAMOWIENIA_SPEC_ID]]&amp;AKORD[[#This Row],[CZYNNOSCI_OPIS]],#REF!,5,FALSE),AKORD[[#This Row],[CZAS]]),1)</f>
        <v>19</v>
      </c>
      <c r="X590" s="178" t="str">
        <f>AKORD[[#This Row],[ZAMOWIENIA_SPEC_ID]]&amp;" "&amp;MID(AKORD[[#This Row],[NAZWA1_WG]],1,30)</f>
        <v xml:space="preserve">161353 REVERSO Ps82x102              </v>
      </c>
      <c r="Y590" s="144">
        <f>AKORD[[#This Row],[DATA]]</f>
        <v>45841</v>
      </c>
      <c r="Z590" s="178" t="str">
        <f>LEFT(AKORD[[#This Row],[KOMISJA]],10)</f>
        <v>161348/REV</v>
      </c>
      <c r="AA590" s="178">
        <f>WEEKNUM(AKORD[[#This Row],[DZIEN]],2)</f>
        <v>27</v>
      </c>
    </row>
    <row r="591" spans="1:27">
      <c r="A591" s="178" t="str">
        <f>VLOOKUP(AKORD[[#This Row],[NAZWISKO]],IMIE[],2,FALSE)</f>
        <v>T10 KAMIL PERKOWSKI</v>
      </c>
      <c r="B591">
        <v>161352</v>
      </c>
      <c r="C591">
        <v>27</v>
      </c>
      <c r="D591">
        <v>3</v>
      </c>
      <c r="E591">
        <v>50</v>
      </c>
      <c r="F591" s="11">
        <v>45841</v>
      </c>
      <c r="G591" t="s">
        <v>2252</v>
      </c>
      <c r="H591" t="s">
        <v>2166</v>
      </c>
      <c r="I591" t="s">
        <v>2167</v>
      </c>
      <c r="J591" t="s">
        <v>2120</v>
      </c>
      <c r="K591" t="s">
        <v>7285</v>
      </c>
      <c r="L591" t="s">
        <v>7285</v>
      </c>
      <c r="M591" t="s">
        <v>7104</v>
      </c>
      <c r="N591" t="s">
        <v>7071</v>
      </c>
      <c r="O591" t="s">
        <v>7053</v>
      </c>
      <c r="P591" t="s">
        <v>2121</v>
      </c>
      <c r="Q591" t="s">
        <v>7570</v>
      </c>
      <c r="R591">
        <v>1</v>
      </c>
      <c r="S591" s="11">
        <v>45840.624108796299</v>
      </c>
      <c r="T591" s="11">
        <v>45841.356423611112</v>
      </c>
      <c r="U591">
        <v>1054.5333333333333</v>
      </c>
      <c r="V591">
        <v>0</v>
      </c>
      <c r="W591" s="178">
        <f>IFERROR(IF(AKORD[[#This Row],[CZAS]]=1,VLOOKUP(AKORD[[#This Row],[ZAMOWIENIA_SPEC_ID]]&amp;AKORD[[#This Row],[CZYNNOSCI_OPIS]],#REF!,5,FALSE),AKORD[[#This Row],[CZAS]]),1)</f>
        <v>50</v>
      </c>
      <c r="X591" s="178" t="str">
        <f>AKORD[[#This Row],[ZAMOWIENIA_SPEC_ID]]&amp;" "&amp;MID(AKORD[[#This Row],[NAZWA1_WG]],1,30)</f>
        <v xml:space="preserve">161352 REVERSO 1,5T                  </v>
      </c>
      <c r="Y591" s="144">
        <f>AKORD[[#This Row],[DATA]]</f>
        <v>45841</v>
      </c>
      <c r="Z591" s="178" t="str">
        <f>LEFT(AKORD[[#This Row],[KOMISJA]],10)</f>
        <v>161348/REV</v>
      </c>
      <c r="AA591" s="178">
        <f>WEEKNUM(AKORD[[#This Row],[DZIEN]],2)</f>
        <v>27</v>
      </c>
    </row>
    <row r="592" spans="1:27">
      <c r="A592" s="178" t="str">
        <f>VLOOKUP(AKORD[[#This Row],[NAZWISKO]],IMIE[],2,FALSE)</f>
        <v>P06 VALERY</v>
      </c>
      <c r="B592">
        <v>162070</v>
      </c>
      <c r="C592">
        <v>33</v>
      </c>
      <c r="D592">
        <v>14</v>
      </c>
      <c r="E592">
        <v>57</v>
      </c>
      <c r="F592" s="11">
        <v>45841</v>
      </c>
      <c r="G592" t="s">
        <v>2180</v>
      </c>
      <c r="H592" t="s">
        <v>7056</v>
      </c>
      <c r="I592" t="s">
        <v>7057</v>
      </c>
      <c r="J592" t="s">
        <v>7058</v>
      </c>
      <c r="K592" t="s">
        <v>7571</v>
      </c>
      <c r="L592" t="s">
        <v>7571</v>
      </c>
      <c r="M592" t="s">
        <v>7572</v>
      </c>
      <c r="N592" t="s">
        <v>7074</v>
      </c>
      <c r="O592" t="s">
        <v>181</v>
      </c>
      <c r="P592" t="s">
        <v>7059</v>
      </c>
      <c r="Q592" t="s">
        <v>7573</v>
      </c>
      <c r="R592">
        <v>1</v>
      </c>
      <c r="S592" s="11">
        <v>45840.632361111115</v>
      </c>
      <c r="T592" s="11">
        <v>45841.360034722224</v>
      </c>
      <c r="U592">
        <v>1047.8499999999999</v>
      </c>
      <c r="V592">
        <v>0</v>
      </c>
      <c r="W592" s="178">
        <f>IFERROR(IF(AKORD[[#This Row],[CZAS]]=1,VLOOKUP(AKORD[[#This Row],[ZAMOWIENIA_SPEC_ID]]&amp;AKORD[[#This Row],[CZYNNOSCI_OPIS]],#REF!,5,FALSE),AKORD[[#This Row],[CZAS]]),1)</f>
        <v>57</v>
      </c>
      <c r="X592" s="178" t="str">
        <f>AKORD[[#This Row],[ZAMOWIENIA_SPEC_ID]]&amp;" "&amp;MID(AKORD[[#This Row],[NAZWA1_WG]],1,30)</f>
        <v xml:space="preserve">162070 MAXWELL [3,5                  </v>
      </c>
      <c r="Y592" s="144">
        <f>AKORD[[#This Row],[DATA]]</f>
        <v>45841</v>
      </c>
      <c r="Z592" s="178" t="str">
        <f>LEFT(AKORD[[#This Row],[KOMISJA]],10)</f>
        <v>162070/MAX</v>
      </c>
      <c r="AA592" s="178">
        <f>WEEKNUM(AKORD[[#This Row],[DZIEN]],2)</f>
        <v>27</v>
      </c>
    </row>
    <row r="593" spans="1:27">
      <c r="A593" s="178" t="str">
        <f>VLOOKUP(AKORD[[#This Row],[NAZWISKO]],IMIE[],2,FALSE)</f>
        <v>P06 VALERY</v>
      </c>
      <c r="B593">
        <v>162071</v>
      </c>
      <c r="C593">
        <v>33</v>
      </c>
      <c r="D593">
        <v>14</v>
      </c>
      <c r="E593">
        <v>45</v>
      </c>
      <c r="F593" s="11">
        <v>45841</v>
      </c>
      <c r="G593" t="s">
        <v>2180</v>
      </c>
      <c r="H593" t="s">
        <v>7056</v>
      </c>
      <c r="I593" t="s">
        <v>7057</v>
      </c>
      <c r="J593" t="s">
        <v>7058</v>
      </c>
      <c r="K593" t="s">
        <v>7155</v>
      </c>
      <c r="L593" t="s">
        <v>7155</v>
      </c>
      <c r="M593" t="s">
        <v>7572</v>
      </c>
      <c r="N593" t="s">
        <v>7074</v>
      </c>
      <c r="O593" t="s">
        <v>181</v>
      </c>
      <c r="P593" t="s">
        <v>7059</v>
      </c>
      <c r="Q593" t="s">
        <v>7573</v>
      </c>
      <c r="R593">
        <v>1</v>
      </c>
      <c r="S593" s="11">
        <v>45840.632384259261</v>
      </c>
      <c r="T593" s="11">
        <v>45841.360046296293</v>
      </c>
      <c r="U593">
        <v>1047.8333333333333</v>
      </c>
      <c r="V593">
        <v>0</v>
      </c>
      <c r="W593" s="178">
        <f>IFERROR(IF(AKORD[[#This Row],[CZAS]]=1,VLOOKUP(AKORD[[#This Row],[ZAMOWIENIA_SPEC_ID]]&amp;AKORD[[#This Row],[CZYNNOSCI_OPIS]],#REF!,5,FALSE),AKORD[[#This Row],[CZAS]]),1)</f>
        <v>45</v>
      </c>
      <c r="X593" s="178" t="str">
        <f>AKORD[[#This Row],[ZAMOWIENIA_SPEC_ID]]&amp;" "&amp;MID(AKORD[[#This Row],[NAZWA1_WG]],1,30)</f>
        <v xml:space="preserve">162071 MAXWELL N                     </v>
      </c>
      <c r="Y593" s="144">
        <f>AKORD[[#This Row],[DATA]]</f>
        <v>45841</v>
      </c>
      <c r="Z593" s="178" t="str">
        <f>LEFT(AKORD[[#This Row],[KOMISJA]],10)</f>
        <v>162070/MAX</v>
      </c>
      <c r="AA593" s="178">
        <f>WEEKNUM(AKORD[[#This Row],[DZIEN]],2)</f>
        <v>27</v>
      </c>
    </row>
    <row r="594" spans="1:27">
      <c r="A594" s="178" t="str">
        <f>VLOOKUP(AKORD[[#This Row],[NAZWISKO]],IMIE[],2,FALSE)</f>
        <v>P06 VALERY</v>
      </c>
      <c r="B594">
        <v>162072</v>
      </c>
      <c r="C594">
        <v>33</v>
      </c>
      <c r="D594">
        <v>14</v>
      </c>
      <c r="E594">
        <v>36</v>
      </c>
      <c r="F594" s="11">
        <v>45841</v>
      </c>
      <c r="G594" t="s">
        <v>2180</v>
      </c>
      <c r="H594" t="s">
        <v>7056</v>
      </c>
      <c r="I594" t="s">
        <v>7057</v>
      </c>
      <c r="J594" t="s">
        <v>7058</v>
      </c>
      <c r="K594" t="s">
        <v>7154</v>
      </c>
      <c r="L594" t="s">
        <v>7154</v>
      </c>
      <c r="M594" t="s">
        <v>7572</v>
      </c>
      <c r="N594" t="s">
        <v>7074</v>
      </c>
      <c r="O594" t="s">
        <v>181</v>
      </c>
      <c r="P594" t="s">
        <v>7059</v>
      </c>
      <c r="Q594" t="s">
        <v>7573</v>
      </c>
      <c r="R594">
        <v>1</v>
      </c>
      <c r="S594" s="11">
        <v>45840.632407407407</v>
      </c>
      <c r="T594" s="11">
        <v>45841.360069444447</v>
      </c>
      <c r="U594">
        <v>1047.8333333333333</v>
      </c>
      <c r="V594">
        <v>0</v>
      </c>
      <c r="W594" s="178">
        <f>IFERROR(IF(AKORD[[#This Row],[CZAS]]=1,VLOOKUP(AKORD[[#This Row],[ZAMOWIENIA_SPEC_ID]]&amp;AKORD[[#This Row],[CZYNNOSCI_OPIS]],#REF!,5,FALSE),AKORD[[#This Row],[CZAS]]),1)</f>
        <v>36</v>
      </c>
      <c r="X594" s="178" t="str">
        <f>AKORD[[#This Row],[ZAMOWIENIA_SPEC_ID]]&amp;" "&amp;MID(AKORD[[#This Row],[NAZWA1_WG]],1,30)</f>
        <v xml:space="preserve">162072 MAXWELL 1,5                   </v>
      </c>
      <c r="Y594" s="144">
        <f>AKORD[[#This Row],[DATA]]</f>
        <v>45841</v>
      </c>
      <c r="Z594" s="178" t="str">
        <f>LEFT(AKORD[[#This Row],[KOMISJA]],10)</f>
        <v>162070/MAX</v>
      </c>
      <c r="AA594" s="178">
        <f>WEEKNUM(AKORD[[#This Row],[DZIEN]],2)</f>
        <v>27</v>
      </c>
    </row>
    <row r="595" spans="1:27">
      <c r="A595" s="178" t="str">
        <f>VLOOKUP(AKORD[[#This Row],[NAZWISKO]],IMIE[],2,FALSE)</f>
        <v>P03 WIESŁAW KOZUB</v>
      </c>
      <c r="B595">
        <v>161421</v>
      </c>
      <c r="C595">
        <v>30</v>
      </c>
      <c r="D595">
        <v>14</v>
      </c>
      <c r="E595">
        <v>46</v>
      </c>
      <c r="F595" s="11">
        <v>45841</v>
      </c>
      <c r="G595" t="s">
        <v>2178</v>
      </c>
      <c r="H595" t="s">
        <v>7056</v>
      </c>
      <c r="I595" t="s">
        <v>7057</v>
      </c>
      <c r="J595" t="s">
        <v>7058</v>
      </c>
      <c r="K595" t="s">
        <v>7282</v>
      </c>
      <c r="L595" t="s">
        <v>7282</v>
      </c>
      <c r="M595" t="s">
        <v>7119</v>
      </c>
      <c r="N595" t="s">
        <v>7071</v>
      </c>
      <c r="O595" t="s">
        <v>181</v>
      </c>
      <c r="P595" t="s">
        <v>7059</v>
      </c>
      <c r="Q595" t="s">
        <v>7574</v>
      </c>
      <c r="R595">
        <v>1</v>
      </c>
      <c r="S595" s="11">
        <v>45840.553553240738</v>
      </c>
      <c r="T595" s="11">
        <v>45841.373078703706</v>
      </c>
      <c r="U595">
        <v>1180.1166666666666</v>
      </c>
      <c r="V595">
        <v>0</v>
      </c>
      <c r="W595" s="178">
        <f>IFERROR(IF(AKORD[[#This Row],[CZAS]]=1,VLOOKUP(AKORD[[#This Row],[ZAMOWIENIA_SPEC_ID]]&amp;AKORD[[#This Row],[CZYNNOSCI_OPIS]],#REF!,5,FALSE),AKORD[[#This Row],[CZAS]]),1)</f>
        <v>46</v>
      </c>
      <c r="X595" s="178" t="str">
        <f>AKORD[[#This Row],[ZAMOWIENIA_SPEC_ID]]&amp;" "&amp;MID(AKORD[[#This Row],[NAZWA1_WG]],1,30)</f>
        <v xml:space="preserve">161421 REVERSO [L                    </v>
      </c>
      <c r="Y595" s="144">
        <f>AKORD[[#This Row],[DATA]]</f>
        <v>45841</v>
      </c>
      <c r="Z595" s="178" t="str">
        <f>LEFT(AKORD[[#This Row],[KOMISJA]],10)</f>
        <v>161421/REV</v>
      </c>
      <c r="AA595" s="178">
        <f>WEEKNUM(AKORD[[#This Row],[DZIEN]],2)</f>
        <v>27</v>
      </c>
    </row>
    <row r="596" spans="1:27">
      <c r="A596" s="178" t="str">
        <f>VLOOKUP(AKORD[[#This Row],[NAZWISKO]],IMIE[],2,FALSE)</f>
        <v>P03 WIESŁAW KOZUB</v>
      </c>
      <c r="B596">
        <v>161422</v>
      </c>
      <c r="C596">
        <v>30</v>
      </c>
      <c r="D596">
        <v>14</v>
      </c>
      <c r="E596">
        <v>17</v>
      </c>
      <c r="F596" s="11">
        <v>45841</v>
      </c>
      <c r="G596" t="s">
        <v>2178</v>
      </c>
      <c r="H596" t="s">
        <v>7056</v>
      </c>
      <c r="I596" t="s">
        <v>7057</v>
      </c>
      <c r="J596" t="s">
        <v>7058</v>
      </c>
      <c r="K596" t="s">
        <v>7284</v>
      </c>
      <c r="L596" t="s">
        <v>7284</v>
      </c>
      <c r="M596" t="s">
        <v>7119</v>
      </c>
      <c r="N596" t="s">
        <v>7071</v>
      </c>
      <c r="O596" t="s">
        <v>181</v>
      </c>
      <c r="P596" t="s">
        <v>7059</v>
      </c>
      <c r="Q596" t="s">
        <v>7574</v>
      </c>
      <c r="R596">
        <v>1</v>
      </c>
      <c r="S596" s="11">
        <v>45840.553599537037</v>
      </c>
      <c r="T596" s="11">
        <v>45841.373101851852</v>
      </c>
      <c r="U596">
        <v>1180.0833333333333</v>
      </c>
      <c r="V596">
        <v>0</v>
      </c>
      <c r="W596" s="178">
        <f>IFERROR(IF(AKORD[[#This Row],[CZAS]]=1,VLOOKUP(AKORD[[#This Row],[ZAMOWIENIA_SPEC_ID]]&amp;AKORD[[#This Row],[CZYNNOSCI_OPIS]],#REF!,5,FALSE),AKORD[[#This Row],[CZAS]]),1)</f>
        <v>17</v>
      </c>
      <c r="X596" s="178" t="str">
        <f>AKORD[[#This Row],[ZAMOWIENIA_SPEC_ID]]&amp;" "&amp;MID(AKORD[[#This Row],[NAZWA1_WG]],1,30)</f>
        <v xml:space="preserve">161422 REVERSO Ps106x106             </v>
      </c>
      <c r="Y596" s="144">
        <f>AKORD[[#This Row],[DATA]]</f>
        <v>45841</v>
      </c>
      <c r="Z596" s="178" t="str">
        <f>LEFT(AKORD[[#This Row],[KOMISJA]],10)</f>
        <v>161421/REV</v>
      </c>
      <c r="AA596" s="178">
        <f>WEEKNUM(AKORD[[#This Row],[DZIEN]],2)</f>
        <v>27</v>
      </c>
    </row>
    <row r="597" spans="1:27">
      <c r="A597" s="178" t="str">
        <f>VLOOKUP(AKORD[[#This Row],[NAZWISKO]],IMIE[],2,FALSE)</f>
        <v>P03 WIESŁAW KOZUB</v>
      </c>
      <c r="B597">
        <v>161423</v>
      </c>
      <c r="C597">
        <v>30</v>
      </c>
      <c r="D597">
        <v>14</v>
      </c>
      <c r="E597">
        <v>33</v>
      </c>
      <c r="F597" s="11">
        <v>45841</v>
      </c>
      <c r="G597" t="s">
        <v>2178</v>
      </c>
      <c r="H597" t="s">
        <v>7056</v>
      </c>
      <c r="I597" t="s">
        <v>7057</v>
      </c>
      <c r="J597" t="s">
        <v>7058</v>
      </c>
      <c r="K597" t="s">
        <v>7073</v>
      </c>
      <c r="L597" t="s">
        <v>7073</v>
      </c>
      <c r="M597" t="s">
        <v>7119</v>
      </c>
      <c r="N597" t="s">
        <v>7071</v>
      </c>
      <c r="O597" t="s">
        <v>181</v>
      </c>
      <c r="P597" t="s">
        <v>7059</v>
      </c>
      <c r="Q597" t="s">
        <v>7574</v>
      </c>
      <c r="R597">
        <v>1</v>
      </c>
      <c r="S597" s="11">
        <v>45840.553622685184</v>
      </c>
      <c r="T597" s="11">
        <v>45841.373124999998</v>
      </c>
      <c r="U597">
        <v>1180.0833333333333</v>
      </c>
      <c r="V597">
        <v>0</v>
      </c>
      <c r="W597" s="178">
        <f>IFERROR(IF(AKORD[[#This Row],[CZAS]]=1,VLOOKUP(AKORD[[#This Row],[ZAMOWIENIA_SPEC_ID]]&amp;AKORD[[#This Row],[CZYNNOSCI_OPIS]],#REF!,5,FALSE),AKORD[[#This Row],[CZAS]]),1)</f>
        <v>33</v>
      </c>
      <c r="X597" s="178" t="str">
        <f>AKORD[[#This Row],[ZAMOWIENIA_SPEC_ID]]&amp;" "&amp;MID(AKORD[[#This Row],[NAZWA1_WG]],1,30)</f>
        <v xml:space="preserve">161423 REVERSO 1,5                   </v>
      </c>
      <c r="Y597" s="144">
        <f>AKORD[[#This Row],[DATA]]</f>
        <v>45841</v>
      </c>
      <c r="Z597" s="178" t="str">
        <f>LEFT(AKORD[[#This Row],[KOMISJA]],10)</f>
        <v>161421/REV</v>
      </c>
      <c r="AA597" s="178">
        <f>WEEKNUM(AKORD[[#This Row],[DZIEN]],2)</f>
        <v>27</v>
      </c>
    </row>
    <row r="598" spans="1:27">
      <c r="A598" s="178" t="str">
        <f>VLOOKUP(AKORD[[#This Row],[NAZWISKO]],IMIE[],2,FALSE)</f>
        <v>P03 WIESŁAW KOZUB</v>
      </c>
      <c r="B598">
        <v>161424</v>
      </c>
      <c r="C598">
        <v>30</v>
      </c>
      <c r="D598">
        <v>14</v>
      </c>
      <c r="E598">
        <v>36</v>
      </c>
      <c r="F598" s="11">
        <v>45841</v>
      </c>
      <c r="G598" t="s">
        <v>2178</v>
      </c>
      <c r="H598" t="s">
        <v>7056</v>
      </c>
      <c r="I598" t="s">
        <v>7057</v>
      </c>
      <c r="J598" t="s">
        <v>7058</v>
      </c>
      <c r="K598" t="s">
        <v>7072</v>
      </c>
      <c r="L598" t="s">
        <v>7072</v>
      </c>
      <c r="M598" t="s">
        <v>7119</v>
      </c>
      <c r="N598" t="s">
        <v>7071</v>
      </c>
      <c r="O598" t="s">
        <v>181</v>
      </c>
      <c r="P598" t="s">
        <v>7059</v>
      </c>
      <c r="Q598" t="s">
        <v>7574</v>
      </c>
      <c r="R598">
        <v>1</v>
      </c>
      <c r="S598" s="11">
        <v>45840.553680555553</v>
      </c>
      <c r="T598" s="11">
        <v>45841.373148148145</v>
      </c>
      <c r="U598">
        <v>1180.0333333333333</v>
      </c>
      <c r="V598">
        <v>0</v>
      </c>
      <c r="W598" s="178">
        <f>IFERROR(IF(AKORD[[#This Row],[CZAS]]=1,VLOOKUP(AKORD[[#This Row],[ZAMOWIENIA_SPEC_ID]]&amp;AKORD[[#This Row],[CZYNNOSCI_OPIS]],#REF!,5,FALSE),AKORD[[#This Row],[CZAS]]),1)</f>
        <v>36</v>
      </c>
      <c r="X598" s="178" t="str">
        <f>AKORD[[#This Row],[ZAMOWIENIA_SPEC_ID]]&amp;" "&amp;MID(AKORD[[#This Row],[NAZWA1_WG]],1,30)</f>
        <v xml:space="preserve">161424 REVERSO N106x106              </v>
      </c>
      <c r="Y598" s="144">
        <f>AKORD[[#This Row],[DATA]]</f>
        <v>45841</v>
      </c>
      <c r="Z598" s="178" t="str">
        <f>LEFT(AKORD[[#This Row],[KOMISJA]],10)</f>
        <v>161421/REV</v>
      </c>
      <c r="AA598" s="178">
        <f>WEEKNUM(AKORD[[#This Row],[DZIEN]],2)</f>
        <v>27</v>
      </c>
    </row>
    <row r="599" spans="1:27">
      <c r="A599" s="178" t="str">
        <f>VLOOKUP(AKORD[[#This Row],[NAZWISKO]],IMIE[],2,FALSE)</f>
        <v>P03 WIESŁAW KOZUB</v>
      </c>
      <c r="B599">
        <v>161425</v>
      </c>
      <c r="C599">
        <v>30</v>
      </c>
      <c r="D599">
        <v>14</v>
      </c>
      <c r="E599">
        <v>37</v>
      </c>
      <c r="F599" s="11">
        <v>45841</v>
      </c>
      <c r="G599" t="s">
        <v>2178</v>
      </c>
      <c r="H599" t="s">
        <v>7056</v>
      </c>
      <c r="I599" t="s">
        <v>7057</v>
      </c>
      <c r="J599" t="s">
        <v>7058</v>
      </c>
      <c r="K599" t="s">
        <v>7285</v>
      </c>
      <c r="L599" t="s">
        <v>7285</v>
      </c>
      <c r="M599" t="s">
        <v>7119</v>
      </c>
      <c r="N599" t="s">
        <v>7071</v>
      </c>
      <c r="O599" t="s">
        <v>181</v>
      </c>
      <c r="P599" t="s">
        <v>7059</v>
      </c>
      <c r="Q599" t="s">
        <v>7574</v>
      </c>
      <c r="R599">
        <v>1</v>
      </c>
      <c r="S599" s="11">
        <v>45840.553761574076</v>
      </c>
      <c r="T599" s="11">
        <v>45841.373194444444</v>
      </c>
      <c r="U599">
        <v>1179.9833333333333</v>
      </c>
      <c r="V599">
        <v>0</v>
      </c>
      <c r="W599" s="178">
        <f>IFERROR(IF(AKORD[[#This Row],[CZAS]]=1,VLOOKUP(AKORD[[#This Row],[ZAMOWIENIA_SPEC_ID]]&amp;AKORD[[#This Row],[CZYNNOSCI_OPIS]],#REF!,5,FALSE),AKORD[[#This Row],[CZAS]]),1)</f>
        <v>37</v>
      </c>
      <c r="X599" s="178" t="str">
        <f>AKORD[[#This Row],[ZAMOWIENIA_SPEC_ID]]&amp;" "&amp;MID(AKORD[[#This Row],[NAZWA1_WG]],1,30)</f>
        <v xml:space="preserve">161425 REVERSO 1,5T                  </v>
      </c>
      <c r="Y599" s="144">
        <f>AKORD[[#This Row],[DATA]]</f>
        <v>45841</v>
      </c>
      <c r="Z599" s="178" t="str">
        <f>LEFT(AKORD[[#This Row],[KOMISJA]],10)</f>
        <v>161421/REV</v>
      </c>
      <c r="AA599" s="178">
        <f>WEEKNUM(AKORD[[#This Row],[DZIEN]],2)</f>
        <v>27</v>
      </c>
    </row>
    <row r="600" spans="1:27">
      <c r="A600" s="178" t="str">
        <f>VLOOKUP(AKORD[[#This Row],[NAZWISKO]],IMIE[],2,FALSE)</f>
        <v>P03 WIESŁAW KOZUB</v>
      </c>
      <c r="B600">
        <v>161426</v>
      </c>
      <c r="C600">
        <v>30</v>
      </c>
      <c r="D600">
        <v>14</v>
      </c>
      <c r="E600">
        <v>20</v>
      </c>
      <c r="F600" s="11">
        <v>45841</v>
      </c>
      <c r="G600" t="s">
        <v>2178</v>
      </c>
      <c r="H600" t="s">
        <v>7056</v>
      </c>
      <c r="I600" t="s">
        <v>7057</v>
      </c>
      <c r="J600" t="s">
        <v>7058</v>
      </c>
      <c r="K600" t="s">
        <v>7286</v>
      </c>
      <c r="L600" t="s">
        <v>7286</v>
      </c>
      <c r="M600" t="s">
        <v>7119</v>
      </c>
      <c r="N600" t="s">
        <v>7071</v>
      </c>
      <c r="O600" t="s">
        <v>181</v>
      </c>
      <c r="P600" t="s">
        <v>7059</v>
      </c>
      <c r="Q600" t="s">
        <v>7574</v>
      </c>
      <c r="R600">
        <v>1</v>
      </c>
      <c r="S600" s="11">
        <v>45840.553796296299</v>
      </c>
      <c r="T600" s="11">
        <v>45841.373229166667</v>
      </c>
      <c r="U600">
        <v>1179.9833333333333</v>
      </c>
      <c r="V600">
        <v>0</v>
      </c>
      <c r="W600" s="178">
        <f>IFERROR(IF(AKORD[[#This Row],[CZAS]]=1,VLOOKUP(AKORD[[#This Row],[ZAMOWIENIA_SPEC_ID]]&amp;AKORD[[#This Row],[CZYNNOSCI_OPIS]],#REF!,5,FALSE),AKORD[[#This Row],[CZAS]]),1)</f>
        <v>20</v>
      </c>
      <c r="X600" s="178" t="str">
        <f>AKORD[[#This Row],[ZAMOWIENIA_SPEC_ID]]&amp;" "&amp;MID(AKORD[[#This Row],[NAZWA1_WG]],1,30)</f>
        <v xml:space="preserve">161426 REVERSO Ps82x102              </v>
      </c>
      <c r="Y600" s="144">
        <f>AKORD[[#This Row],[DATA]]</f>
        <v>45841</v>
      </c>
      <c r="Z600" s="178" t="str">
        <f>LEFT(AKORD[[#This Row],[KOMISJA]],10)</f>
        <v>161421/REV</v>
      </c>
      <c r="AA600" s="178">
        <f>WEEKNUM(AKORD[[#This Row],[DZIEN]],2)</f>
        <v>27</v>
      </c>
    </row>
    <row r="601" spans="1:27">
      <c r="A601" s="178" t="str">
        <f>VLOOKUP(AKORD[[#This Row],[NAZWISKO]],IMIE[],2,FALSE)</f>
        <v>P03 WIESŁAW KOZUB</v>
      </c>
      <c r="B601">
        <v>161427</v>
      </c>
      <c r="C601">
        <v>30</v>
      </c>
      <c r="D601">
        <v>14</v>
      </c>
      <c r="E601">
        <v>1</v>
      </c>
      <c r="F601" s="11">
        <v>45841</v>
      </c>
      <c r="G601" t="s">
        <v>2178</v>
      </c>
      <c r="H601" t="s">
        <v>7056</v>
      </c>
      <c r="I601" t="s">
        <v>7057</v>
      </c>
      <c r="J601" t="s">
        <v>7058</v>
      </c>
      <c r="K601" t="s">
        <v>7287</v>
      </c>
      <c r="L601" t="s">
        <v>7287</v>
      </c>
      <c r="M601" t="s">
        <v>7119</v>
      </c>
      <c r="N601" t="s">
        <v>7071</v>
      </c>
      <c r="O601" t="s">
        <v>181</v>
      </c>
      <c r="P601" t="s">
        <v>7059</v>
      </c>
      <c r="Q601" t="s">
        <v>7574</v>
      </c>
      <c r="R601">
        <v>3</v>
      </c>
      <c r="S601" s="11">
        <v>45840.553831018522</v>
      </c>
      <c r="T601" s="11">
        <v>45841.373252314814</v>
      </c>
      <c r="U601">
        <v>1179.9666666666667</v>
      </c>
      <c r="V601">
        <v>0</v>
      </c>
      <c r="W601" s="178">
        <f>IFERROR(IF(AKORD[[#This Row],[CZAS]]=1,VLOOKUP(AKORD[[#This Row],[ZAMOWIENIA_SPEC_ID]]&amp;AKORD[[#This Row],[CZYNNOSCI_OPIS]],#REF!,5,FALSE),AKORD[[#This Row],[CZAS]]),1)</f>
        <v>1</v>
      </c>
      <c r="X601" s="178" t="str">
        <f>AKORD[[#This Row],[ZAMOWIENIA_SPEC_ID]]&amp;" "&amp;MID(AKORD[[#This Row],[NAZWA1_WG]],1,30)</f>
        <v xml:space="preserve">161427 REVERSO PD 560 III 58x58      </v>
      </c>
      <c r="Y601" s="144">
        <f>AKORD[[#This Row],[DATA]]</f>
        <v>45841</v>
      </c>
      <c r="Z601" s="178" t="str">
        <f>LEFT(AKORD[[#This Row],[KOMISJA]],10)</f>
        <v>161421/REV</v>
      </c>
      <c r="AA601" s="178">
        <f>WEEKNUM(AKORD[[#This Row],[DZIEN]],2)</f>
        <v>27</v>
      </c>
    </row>
    <row r="602" spans="1:27">
      <c r="A602" s="178" t="str">
        <f>VLOOKUP(AKORD[[#This Row],[NAZWISKO]],IMIE[],2,FALSE)</f>
        <v>P04 ALEKSANDER</v>
      </c>
      <c r="B602">
        <v>161529</v>
      </c>
      <c r="C602">
        <v>31</v>
      </c>
      <c r="D602">
        <v>14</v>
      </c>
      <c r="E602">
        <v>38</v>
      </c>
      <c r="F602" s="11">
        <v>45841</v>
      </c>
      <c r="G602" t="s">
        <v>2179</v>
      </c>
      <c r="H602" t="s">
        <v>7056</v>
      </c>
      <c r="I602" t="s">
        <v>7057</v>
      </c>
      <c r="J602" t="s">
        <v>7058</v>
      </c>
      <c r="K602" t="s">
        <v>255</v>
      </c>
      <c r="L602" t="s">
        <v>257</v>
      </c>
      <c r="M602" t="s">
        <v>7119</v>
      </c>
      <c r="N602" t="s">
        <v>207</v>
      </c>
      <c r="O602" t="s">
        <v>181</v>
      </c>
      <c r="P602" t="s">
        <v>7059</v>
      </c>
      <c r="Q602" t="s">
        <v>7575</v>
      </c>
      <c r="R602">
        <v>1</v>
      </c>
      <c r="S602" s="11">
        <v>45841.302488425928</v>
      </c>
      <c r="T602" s="11">
        <v>45841.379212962966</v>
      </c>
      <c r="U602">
        <v>110.48333333333333</v>
      </c>
      <c r="V602">
        <v>0</v>
      </c>
      <c r="W602" s="178">
        <f>IFERROR(IF(AKORD[[#This Row],[CZAS]]=1,VLOOKUP(AKORD[[#This Row],[ZAMOWIENIA_SPEC_ID]]&amp;AKORD[[#This Row],[CZYNNOSCI_OPIS]],#REF!,5,FALSE),AKORD[[#This Row],[CZAS]]),1)</f>
        <v>38</v>
      </c>
      <c r="X602" s="178" t="str">
        <f>AKORD[[#This Row],[ZAMOWIENIA_SPEC_ID]]&amp;" "&amp;MID(AKORD[[#This Row],[NAZWA1_WG]],1,30)</f>
        <v xml:space="preserve">161529 ELIXIR 3,5                    </v>
      </c>
      <c r="Y602" s="144">
        <f>AKORD[[#This Row],[DATA]]</f>
        <v>45841</v>
      </c>
      <c r="Z602" s="178" t="str">
        <f>LEFT(AKORD[[#This Row],[KOMISJA]],10)</f>
        <v>161529/ELI</v>
      </c>
      <c r="AA602" s="178">
        <f>WEEKNUM(AKORD[[#This Row],[DZIEN]],2)</f>
        <v>27</v>
      </c>
    </row>
    <row r="603" spans="1:27">
      <c r="A603" s="178" t="str">
        <f>VLOOKUP(AKORD[[#This Row],[NAZWISKO]],IMIE[],2,FALSE)</f>
        <v>P04 ALEKSANDER</v>
      </c>
      <c r="B603">
        <v>161530</v>
      </c>
      <c r="C603">
        <v>31</v>
      </c>
      <c r="D603">
        <v>14</v>
      </c>
      <c r="E603">
        <v>46</v>
      </c>
      <c r="F603" s="11">
        <v>45841</v>
      </c>
      <c r="G603" t="s">
        <v>2179</v>
      </c>
      <c r="H603" t="s">
        <v>7056</v>
      </c>
      <c r="I603" t="s">
        <v>7057</v>
      </c>
      <c r="J603" t="s">
        <v>7058</v>
      </c>
      <c r="K603" t="s">
        <v>7576</v>
      </c>
      <c r="L603" t="s">
        <v>7577</v>
      </c>
      <c r="M603" t="s">
        <v>7119</v>
      </c>
      <c r="N603" t="s">
        <v>207</v>
      </c>
      <c r="O603" t="s">
        <v>181</v>
      </c>
      <c r="P603" t="s">
        <v>7059</v>
      </c>
      <c r="Q603" t="s">
        <v>7575</v>
      </c>
      <c r="R603">
        <v>1</v>
      </c>
      <c r="S603" s="11">
        <v>45841.302511574075</v>
      </c>
      <c r="T603" s="11">
        <v>45841.379247685189</v>
      </c>
      <c r="U603">
        <v>110.5</v>
      </c>
      <c r="V603">
        <v>0</v>
      </c>
      <c r="W603" s="178">
        <f>IFERROR(IF(AKORD[[#This Row],[CZAS]]=1,VLOOKUP(AKORD[[#This Row],[ZAMOWIENIA_SPEC_ID]]&amp;AKORD[[#This Row],[CZYNNOSCI_OPIS]],#REF!,5,FALSE),AKORD[[#This Row],[CZAS]]),1)</f>
        <v>46</v>
      </c>
      <c r="X603" s="178" t="str">
        <f>AKORD[[#This Row],[ZAMOWIENIA_SPEC_ID]]&amp;" "&amp;MID(AKORD[[#This Row],[NAZWA1_WG]],1,30)</f>
        <v xml:space="preserve">161530 ELIXIR N3]                    </v>
      </c>
      <c r="Y603" s="144">
        <f>AKORD[[#This Row],[DATA]]</f>
        <v>45841</v>
      </c>
      <c r="Z603" s="178" t="str">
        <f>LEFT(AKORD[[#This Row],[KOMISJA]],10)</f>
        <v>161529/ELI</v>
      </c>
      <c r="AA603" s="178">
        <f>WEEKNUM(AKORD[[#This Row],[DZIEN]],2)</f>
        <v>27</v>
      </c>
    </row>
    <row r="604" spans="1:27">
      <c r="A604" s="178" t="str">
        <f>VLOOKUP(AKORD[[#This Row],[NAZWISKO]],IMIE[],2,FALSE)</f>
        <v>T01 ROBERT PERKOWSKI</v>
      </c>
      <c r="B604">
        <v>161376</v>
      </c>
      <c r="C604">
        <v>12</v>
      </c>
      <c r="D604">
        <v>3</v>
      </c>
      <c r="E604">
        <v>55</v>
      </c>
      <c r="F604" s="11">
        <v>45841</v>
      </c>
      <c r="G604" t="s">
        <v>2124</v>
      </c>
      <c r="H604" t="s">
        <v>2166</v>
      </c>
      <c r="I604" t="s">
        <v>2167</v>
      </c>
      <c r="J604" t="s">
        <v>2120</v>
      </c>
      <c r="K604" t="s">
        <v>7282</v>
      </c>
      <c r="L604" t="s">
        <v>7282</v>
      </c>
      <c r="M604" t="s">
        <v>7104</v>
      </c>
      <c r="N604" t="s">
        <v>7071</v>
      </c>
      <c r="O604" t="s">
        <v>7053</v>
      </c>
      <c r="P604" t="s">
        <v>2121</v>
      </c>
      <c r="Q604" t="s">
        <v>7578</v>
      </c>
      <c r="R604">
        <v>1</v>
      </c>
      <c r="S604" s="11">
        <v>45841.295057870368</v>
      </c>
      <c r="T604" s="11">
        <v>45841.383599537039</v>
      </c>
      <c r="U604">
        <v>127.5</v>
      </c>
      <c r="V604">
        <v>0</v>
      </c>
      <c r="W604" s="178">
        <f>IFERROR(IF(AKORD[[#This Row],[CZAS]]=1,VLOOKUP(AKORD[[#This Row],[ZAMOWIENIA_SPEC_ID]]&amp;AKORD[[#This Row],[CZYNNOSCI_OPIS]],#REF!,5,FALSE),AKORD[[#This Row],[CZAS]]),1)</f>
        <v>55</v>
      </c>
      <c r="X604" s="178" t="str">
        <f>AKORD[[#This Row],[ZAMOWIENIA_SPEC_ID]]&amp;" "&amp;MID(AKORD[[#This Row],[NAZWA1_WG]],1,30)</f>
        <v xml:space="preserve">161376 REVERSO [L                    </v>
      </c>
      <c r="Y604" s="144">
        <f>AKORD[[#This Row],[DATA]]</f>
        <v>45841</v>
      </c>
      <c r="Z604" s="178" t="str">
        <f>LEFT(AKORD[[#This Row],[KOMISJA]],10)</f>
        <v>161376/REV</v>
      </c>
      <c r="AA604" s="178">
        <f>WEEKNUM(AKORD[[#This Row],[DZIEN]],2)</f>
        <v>27</v>
      </c>
    </row>
    <row r="605" spans="1:27">
      <c r="A605" s="178" t="str">
        <f>VLOOKUP(AKORD[[#This Row],[NAZWISKO]],IMIE[],2,FALSE)</f>
        <v>T01 ROBERT PERKOWSKI</v>
      </c>
      <c r="B605">
        <v>161377</v>
      </c>
      <c r="C605">
        <v>12</v>
      </c>
      <c r="D605">
        <v>3</v>
      </c>
      <c r="E605">
        <v>20</v>
      </c>
      <c r="F605" s="11">
        <v>45841</v>
      </c>
      <c r="G605" t="s">
        <v>2124</v>
      </c>
      <c r="H605" t="s">
        <v>2166</v>
      </c>
      <c r="I605" t="s">
        <v>2167</v>
      </c>
      <c r="J605" t="s">
        <v>2120</v>
      </c>
      <c r="K605" t="s">
        <v>7284</v>
      </c>
      <c r="L605" t="s">
        <v>7284</v>
      </c>
      <c r="M605" t="s">
        <v>7104</v>
      </c>
      <c r="N605" t="s">
        <v>7071</v>
      </c>
      <c r="O605" t="s">
        <v>7053</v>
      </c>
      <c r="P605" t="s">
        <v>2121</v>
      </c>
      <c r="Q605" t="s">
        <v>7578</v>
      </c>
      <c r="R605">
        <v>1</v>
      </c>
      <c r="S605" s="11">
        <v>45841.295069444444</v>
      </c>
      <c r="T605" s="11">
        <v>45841.383622685185</v>
      </c>
      <c r="U605">
        <v>127.51666666666667</v>
      </c>
      <c r="V605">
        <v>0</v>
      </c>
      <c r="W605" s="178">
        <f>IFERROR(IF(AKORD[[#This Row],[CZAS]]=1,VLOOKUP(AKORD[[#This Row],[ZAMOWIENIA_SPEC_ID]]&amp;AKORD[[#This Row],[CZYNNOSCI_OPIS]],#REF!,5,FALSE),AKORD[[#This Row],[CZAS]]),1)</f>
        <v>20</v>
      </c>
      <c r="X605" s="178" t="str">
        <f>AKORD[[#This Row],[ZAMOWIENIA_SPEC_ID]]&amp;" "&amp;MID(AKORD[[#This Row],[NAZWA1_WG]],1,30)</f>
        <v xml:space="preserve">161377 REVERSO Ps106x106             </v>
      </c>
      <c r="Y605" s="144">
        <f>AKORD[[#This Row],[DATA]]</f>
        <v>45841</v>
      </c>
      <c r="Z605" s="178" t="str">
        <f>LEFT(AKORD[[#This Row],[KOMISJA]],10)</f>
        <v>161376/REV</v>
      </c>
      <c r="AA605" s="178">
        <f>WEEKNUM(AKORD[[#This Row],[DZIEN]],2)</f>
        <v>27</v>
      </c>
    </row>
    <row r="606" spans="1:27">
      <c r="A606" s="178" t="str">
        <f>VLOOKUP(AKORD[[#This Row],[NAZWISKO]],IMIE[],2,FALSE)</f>
        <v>T01 ROBERT PERKOWSKI</v>
      </c>
      <c r="B606">
        <v>161378</v>
      </c>
      <c r="C606">
        <v>12</v>
      </c>
      <c r="D606">
        <v>3</v>
      </c>
      <c r="E606">
        <v>38</v>
      </c>
      <c r="F606" s="11">
        <v>45841</v>
      </c>
      <c r="G606" t="s">
        <v>2124</v>
      </c>
      <c r="H606" t="s">
        <v>2166</v>
      </c>
      <c r="I606" t="s">
        <v>2167</v>
      </c>
      <c r="J606" t="s">
        <v>2120</v>
      </c>
      <c r="K606" t="s">
        <v>7073</v>
      </c>
      <c r="L606" t="s">
        <v>7073</v>
      </c>
      <c r="M606" t="s">
        <v>7104</v>
      </c>
      <c r="N606" t="s">
        <v>7071</v>
      </c>
      <c r="O606" t="s">
        <v>7053</v>
      </c>
      <c r="P606" t="s">
        <v>2121</v>
      </c>
      <c r="Q606" t="s">
        <v>7578</v>
      </c>
      <c r="R606">
        <v>1</v>
      </c>
      <c r="S606" s="11">
        <v>45841.295092592591</v>
      </c>
      <c r="T606" s="11">
        <v>45841.383634259262</v>
      </c>
      <c r="U606">
        <v>127.5</v>
      </c>
      <c r="V606">
        <v>0</v>
      </c>
      <c r="W606" s="178">
        <f>IFERROR(IF(AKORD[[#This Row],[CZAS]]=1,VLOOKUP(AKORD[[#This Row],[ZAMOWIENIA_SPEC_ID]]&amp;AKORD[[#This Row],[CZYNNOSCI_OPIS]],#REF!,5,FALSE),AKORD[[#This Row],[CZAS]]),1)</f>
        <v>38</v>
      </c>
      <c r="X606" s="178" t="str">
        <f>AKORD[[#This Row],[ZAMOWIENIA_SPEC_ID]]&amp;" "&amp;MID(AKORD[[#This Row],[NAZWA1_WG]],1,30)</f>
        <v xml:space="preserve">161378 REVERSO 1,5                   </v>
      </c>
      <c r="Y606" s="144">
        <f>AKORD[[#This Row],[DATA]]</f>
        <v>45841</v>
      </c>
      <c r="Z606" s="178" t="str">
        <f>LEFT(AKORD[[#This Row],[KOMISJA]],10)</f>
        <v>161376/REV</v>
      </c>
      <c r="AA606" s="178">
        <f>WEEKNUM(AKORD[[#This Row],[DZIEN]],2)</f>
        <v>27</v>
      </c>
    </row>
    <row r="607" spans="1:27">
      <c r="A607" s="178" t="str">
        <f>VLOOKUP(AKORD[[#This Row],[NAZWISKO]],IMIE[],2,FALSE)</f>
        <v>T01 ROBERT PERKOWSKI</v>
      </c>
      <c r="B607">
        <v>161379</v>
      </c>
      <c r="C607">
        <v>12</v>
      </c>
      <c r="D607">
        <v>3</v>
      </c>
      <c r="E607">
        <v>45</v>
      </c>
      <c r="F607" s="11">
        <v>45841</v>
      </c>
      <c r="G607" t="s">
        <v>2124</v>
      </c>
      <c r="H607" t="s">
        <v>2166</v>
      </c>
      <c r="I607" t="s">
        <v>2167</v>
      </c>
      <c r="J607" t="s">
        <v>2120</v>
      </c>
      <c r="K607" t="s">
        <v>7072</v>
      </c>
      <c r="L607" t="s">
        <v>7072</v>
      </c>
      <c r="M607" t="s">
        <v>7104</v>
      </c>
      <c r="N607" t="s">
        <v>7071</v>
      </c>
      <c r="O607" t="s">
        <v>7053</v>
      </c>
      <c r="P607" t="s">
        <v>2121</v>
      </c>
      <c r="Q607" t="s">
        <v>7578</v>
      </c>
      <c r="R607">
        <v>1</v>
      </c>
      <c r="S607" s="11">
        <v>45841.295115740744</v>
      </c>
      <c r="T607" s="11">
        <v>45841.383657407408</v>
      </c>
      <c r="U607">
        <v>127.5</v>
      </c>
      <c r="V607">
        <v>0</v>
      </c>
      <c r="W607" s="178">
        <f>IFERROR(IF(AKORD[[#This Row],[CZAS]]=1,VLOOKUP(AKORD[[#This Row],[ZAMOWIENIA_SPEC_ID]]&amp;AKORD[[#This Row],[CZYNNOSCI_OPIS]],#REF!,5,FALSE),AKORD[[#This Row],[CZAS]]),1)</f>
        <v>45</v>
      </c>
      <c r="X607" s="178" t="str">
        <f>AKORD[[#This Row],[ZAMOWIENIA_SPEC_ID]]&amp;" "&amp;MID(AKORD[[#This Row],[NAZWA1_WG]],1,30)</f>
        <v xml:space="preserve">161379 REVERSO N106x106              </v>
      </c>
      <c r="Y607" s="144">
        <f>AKORD[[#This Row],[DATA]]</f>
        <v>45841</v>
      </c>
      <c r="Z607" s="178" t="str">
        <f>LEFT(AKORD[[#This Row],[KOMISJA]],10)</f>
        <v>161376/REV</v>
      </c>
      <c r="AA607" s="178">
        <f>WEEKNUM(AKORD[[#This Row],[DZIEN]],2)</f>
        <v>27</v>
      </c>
    </row>
    <row r="608" spans="1:27">
      <c r="A608" s="178" t="str">
        <f>VLOOKUP(AKORD[[#This Row],[NAZWISKO]],IMIE[],2,FALSE)</f>
        <v>T01 ROBERT PERKOWSKI</v>
      </c>
      <c r="B608">
        <v>161380</v>
      </c>
      <c r="C608">
        <v>12</v>
      </c>
      <c r="D608">
        <v>3</v>
      </c>
      <c r="E608">
        <v>50</v>
      </c>
      <c r="F608" s="11">
        <v>45841</v>
      </c>
      <c r="G608" t="s">
        <v>2124</v>
      </c>
      <c r="H608" t="s">
        <v>2166</v>
      </c>
      <c r="I608" t="s">
        <v>2167</v>
      </c>
      <c r="J608" t="s">
        <v>2120</v>
      </c>
      <c r="K608" t="s">
        <v>7285</v>
      </c>
      <c r="L608" t="s">
        <v>7285</v>
      </c>
      <c r="M608" t="s">
        <v>7104</v>
      </c>
      <c r="N608" t="s">
        <v>7071</v>
      </c>
      <c r="O608" t="s">
        <v>7053</v>
      </c>
      <c r="P608" t="s">
        <v>2121</v>
      </c>
      <c r="Q608" t="s">
        <v>7578</v>
      </c>
      <c r="R608">
        <v>1</v>
      </c>
      <c r="S608" s="11">
        <v>45841.295266203706</v>
      </c>
      <c r="T608" s="11">
        <v>45841.383703703701</v>
      </c>
      <c r="U608">
        <v>127.35000000000001</v>
      </c>
      <c r="V608">
        <v>0</v>
      </c>
      <c r="W608" s="178">
        <f>IFERROR(IF(AKORD[[#This Row],[CZAS]]=1,VLOOKUP(AKORD[[#This Row],[ZAMOWIENIA_SPEC_ID]]&amp;AKORD[[#This Row],[CZYNNOSCI_OPIS]],#REF!,5,FALSE),AKORD[[#This Row],[CZAS]]),1)</f>
        <v>50</v>
      </c>
      <c r="X608" s="178" t="str">
        <f>AKORD[[#This Row],[ZAMOWIENIA_SPEC_ID]]&amp;" "&amp;MID(AKORD[[#This Row],[NAZWA1_WG]],1,30)</f>
        <v xml:space="preserve">161380 REVERSO 1,5T                  </v>
      </c>
      <c r="Y608" s="144">
        <f>AKORD[[#This Row],[DATA]]</f>
        <v>45841</v>
      </c>
      <c r="Z608" s="178" t="str">
        <f>LEFT(AKORD[[#This Row],[KOMISJA]],10)</f>
        <v>161376/REV</v>
      </c>
      <c r="AA608" s="178">
        <f>WEEKNUM(AKORD[[#This Row],[DZIEN]],2)</f>
        <v>27</v>
      </c>
    </row>
    <row r="609" spans="1:27">
      <c r="A609" s="178" t="str">
        <f>VLOOKUP(AKORD[[#This Row],[NAZWISKO]],IMIE[],2,FALSE)</f>
        <v>T01 ROBERT PERKOWSKI</v>
      </c>
      <c r="B609">
        <v>161381</v>
      </c>
      <c r="C609">
        <v>12</v>
      </c>
      <c r="D609">
        <v>3</v>
      </c>
      <c r="E609">
        <v>19</v>
      </c>
      <c r="F609" s="11">
        <v>45841</v>
      </c>
      <c r="G609" t="s">
        <v>2124</v>
      </c>
      <c r="H609" t="s">
        <v>2166</v>
      </c>
      <c r="I609" t="s">
        <v>2167</v>
      </c>
      <c r="J609" t="s">
        <v>2120</v>
      </c>
      <c r="K609" t="s">
        <v>7286</v>
      </c>
      <c r="L609" t="s">
        <v>7286</v>
      </c>
      <c r="M609" t="s">
        <v>7104</v>
      </c>
      <c r="N609" t="s">
        <v>7071</v>
      </c>
      <c r="O609" t="s">
        <v>7053</v>
      </c>
      <c r="P609" t="s">
        <v>2121</v>
      </c>
      <c r="Q609" t="s">
        <v>7578</v>
      </c>
      <c r="R609">
        <v>1</v>
      </c>
      <c r="S609" s="11">
        <v>45841.295277777775</v>
      </c>
      <c r="T609" s="11">
        <v>45841.383715277778</v>
      </c>
      <c r="U609">
        <v>127.35000000000001</v>
      </c>
      <c r="V609">
        <v>0</v>
      </c>
      <c r="W609" s="178">
        <f>IFERROR(IF(AKORD[[#This Row],[CZAS]]=1,VLOOKUP(AKORD[[#This Row],[ZAMOWIENIA_SPEC_ID]]&amp;AKORD[[#This Row],[CZYNNOSCI_OPIS]],#REF!,5,FALSE),AKORD[[#This Row],[CZAS]]),1)</f>
        <v>19</v>
      </c>
      <c r="X609" s="178" t="str">
        <f>AKORD[[#This Row],[ZAMOWIENIA_SPEC_ID]]&amp;" "&amp;MID(AKORD[[#This Row],[NAZWA1_WG]],1,30)</f>
        <v xml:space="preserve">161381 REVERSO Ps82x102              </v>
      </c>
      <c r="Y609" s="144">
        <f>AKORD[[#This Row],[DATA]]</f>
        <v>45841</v>
      </c>
      <c r="Z609" s="178" t="str">
        <f>LEFT(AKORD[[#This Row],[KOMISJA]],10)</f>
        <v>161376/REV</v>
      </c>
      <c r="AA609" s="178">
        <f>WEEKNUM(AKORD[[#This Row],[DZIEN]],2)</f>
        <v>27</v>
      </c>
    </row>
    <row r="610" spans="1:27">
      <c r="A610" s="178" t="str">
        <f>VLOOKUP(AKORD[[#This Row],[NAZWISKO]],IMIE[],2,FALSE)</f>
        <v>T01 ROBERT PERKOWSKI</v>
      </c>
      <c r="B610">
        <v>161382</v>
      </c>
      <c r="C610">
        <v>12</v>
      </c>
      <c r="D610">
        <v>3</v>
      </c>
      <c r="E610">
        <v>1</v>
      </c>
      <c r="F610" s="11">
        <v>45841</v>
      </c>
      <c r="G610" t="s">
        <v>2124</v>
      </c>
      <c r="H610" t="s">
        <v>2166</v>
      </c>
      <c r="I610" t="s">
        <v>2167</v>
      </c>
      <c r="J610" t="s">
        <v>2120</v>
      </c>
      <c r="K610" t="s">
        <v>7287</v>
      </c>
      <c r="L610" t="s">
        <v>7287</v>
      </c>
      <c r="M610" t="s">
        <v>7104</v>
      </c>
      <c r="N610" t="s">
        <v>7071</v>
      </c>
      <c r="O610" t="s">
        <v>7053</v>
      </c>
      <c r="P610" t="s">
        <v>2121</v>
      </c>
      <c r="Q610" t="s">
        <v>7578</v>
      </c>
      <c r="R610">
        <v>3</v>
      </c>
      <c r="S610" s="11">
        <v>45841.295300925929</v>
      </c>
      <c r="T610" s="11">
        <v>45841.383738425924</v>
      </c>
      <c r="U610">
        <v>127.35000000000001</v>
      </c>
      <c r="V610">
        <v>0</v>
      </c>
      <c r="W610" s="178">
        <f>IFERROR(IF(AKORD[[#This Row],[CZAS]]=1,VLOOKUP(AKORD[[#This Row],[ZAMOWIENIA_SPEC_ID]]&amp;AKORD[[#This Row],[CZYNNOSCI_OPIS]],#REF!,5,FALSE),AKORD[[#This Row],[CZAS]]),1)</f>
        <v>1</v>
      </c>
      <c r="X610" s="178" t="str">
        <f>AKORD[[#This Row],[ZAMOWIENIA_SPEC_ID]]&amp;" "&amp;MID(AKORD[[#This Row],[NAZWA1_WG]],1,30)</f>
        <v xml:space="preserve">161382 REVERSO PD 560 III 58x58      </v>
      </c>
      <c r="Y610" s="144">
        <f>AKORD[[#This Row],[DATA]]</f>
        <v>45841</v>
      </c>
      <c r="Z610" s="178" t="str">
        <f>LEFT(AKORD[[#This Row],[KOMISJA]],10)</f>
        <v>161376/REV</v>
      </c>
      <c r="AA610" s="178">
        <f>WEEKNUM(AKORD[[#This Row],[DZIEN]],2)</f>
        <v>27</v>
      </c>
    </row>
    <row r="611" spans="1:27">
      <c r="A611" s="178" t="str">
        <f>VLOOKUP(AKORD[[#This Row],[NAZWISKO]],IMIE[],2,FALSE)</f>
        <v>T01 ROBERT PERKOWSKI</v>
      </c>
      <c r="B611">
        <v>161382</v>
      </c>
      <c r="C611">
        <v>12</v>
      </c>
      <c r="D611">
        <v>3</v>
      </c>
      <c r="E611">
        <v>1</v>
      </c>
      <c r="F611" s="11">
        <v>45841</v>
      </c>
      <c r="G611" t="s">
        <v>2124</v>
      </c>
      <c r="H611" t="s">
        <v>2166</v>
      </c>
      <c r="I611" t="s">
        <v>2167</v>
      </c>
      <c r="J611" t="s">
        <v>2120</v>
      </c>
      <c r="K611" t="s">
        <v>7287</v>
      </c>
      <c r="L611" t="s">
        <v>7287</v>
      </c>
      <c r="M611" t="s">
        <v>7104</v>
      </c>
      <c r="N611" t="s">
        <v>7071</v>
      </c>
      <c r="O611" t="s">
        <v>7053</v>
      </c>
      <c r="P611" t="s">
        <v>2121</v>
      </c>
      <c r="Q611" t="s">
        <v>7578</v>
      </c>
      <c r="R611">
        <v>3</v>
      </c>
      <c r="S611" s="11">
        <v>45841.295300925929</v>
      </c>
      <c r="T611" s="11">
        <v>45841.383738425924</v>
      </c>
      <c r="U611">
        <v>127.35000000000001</v>
      </c>
      <c r="V611">
        <v>0</v>
      </c>
      <c r="W611" s="178">
        <f>IFERROR(IF(AKORD[[#This Row],[CZAS]]=1,VLOOKUP(AKORD[[#This Row],[ZAMOWIENIA_SPEC_ID]]&amp;AKORD[[#This Row],[CZYNNOSCI_OPIS]],#REF!,5,FALSE),AKORD[[#This Row],[CZAS]]),1)</f>
        <v>1</v>
      </c>
      <c r="X611" s="178" t="str">
        <f>AKORD[[#This Row],[ZAMOWIENIA_SPEC_ID]]&amp;" "&amp;MID(AKORD[[#This Row],[NAZWA1_WG]],1,30)</f>
        <v xml:space="preserve">161382 REVERSO PD 560 III 58x58      </v>
      </c>
      <c r="Y611" s="144">
        <f>AKORD[[#This Row],[DATA]]</f>
        <v>45841</v>
      </c>
      <c r="Z611" s="178" t="str">
        <f>LEFT(AKORD[[#This Row],[KOMISJA]],10)</f>
        <v>161376/REV</v>
      </c>
      <c r="AA611" s="178">
        <f>WEEKNUM(AKORD[[#This Row],[DZIEN]],2)</f>
        <v>27</v>
      </c>
    </row>
    <row r="612" spans="1:27">
      <c r="A612" s="178" t="str">
        <f>VLOOKUP(AKORD[[#This Row],[NAZWISKO]],IMIE[],2,FALSE)</f>
        <v>T01 ROBERT PERKOWSKI</v>
      </c>
      <c r="B612">
        <v>161382</v>
      </c>
      <c r="C612">
        <v>12</v>
      </c>
      <c r="D612">
        <v>3</v>
      </c>
      <c r="E612">
        <v>1</v>
      </c>
      <c r="F612" s="11">
        <v>45841</v>
      </c>
      <c r="G612" t="s">
        <v>2124</v>
      </c>
      <c r="H612" t="s">
        <v>2166</v>
      </c>
      <c r="I612" t="s">
        <v>2167</v>
      </c>
      <c r="J612" t="s">
        <v>2120</v>
      </c>
      <c r="K612" t="s">
        <v>7287</v>
      </c>
      <c r="L612" t="s">
        <v>7287</v>
      </c>
      <c r="M612" t="s">
        <v>7104</v>
      </c>
      <c r="N612" t="s">
        <v>7071</v>
      </c>
      <c r="O612" t="s">
        <v>7053</v>
      </c>
      <c r="P612" t="s">
        <v>2121</v>
      </c>
      <c r="Q612" t="s">
        <v>7578</v>
      </c>
      <c r="R612">
        <v>3</v>
      </c>
      <c r="S612" s="11">
        <v>45841.295300925929</v>
      </c>
      <c r="T612" s="11">
        <v>45841.383738425924</v>
      </c>
      <c r="U612">
        <v>127.35000000000001</v>
      </c>
      <c r="V612">
        <v>0</v>
      </c>
      <c r="W612" s="178">
        <f>IFERROR(IF(AKORD[[#This Row],[CZAS]]=1,VLOOKUP(AKORD[[#This Row],[ZAMOWIENIA_SPEC_ID]]&amp;AKORD[[#This Row],[CZYNNOSCI_OPIS]],#REF!,5,FALSE),AKORD[[#This Row],[CZAS]]),1)</f>
        <v>1</v>
      </c>
      <c r="X612" s="178" t="str">
        <f>AKORD[[#This Row],[ZAMOWIENIA_SPEC_ID]]&amp;" "&amp;MID(AKORD[[#This Row],[NAZWA1_WG]],1,30)</f>
        <v xml:space="preserve">161382 REVERSO PD 560 III 58x58      </v>
      </c>
      <c r="Y612" s="144">
        <f>AKORD[[#This Row],[DATA]]</f>
        <v>45841</v>
      </c>
      <c r="Z612" s="178" t="str">
        <f>LEFT(AKORD[[#This Row],[KOMISJA]],10)</f>
        <v>161376/REV</v>
      </c>
      <c r="AA612" s="178">
        <f>WEEKNUM(AKORD[[#This Row],[DZIEN]],2)</f>
        <v>27</v>
      </c>
    </row>
    <row r="613" spans="1:27">
      <c r="A613" s="178" t="str">
        <f>VLOOKUP(AKORD[[#This Row],[NAZWISKO]],IMIE[],2,FALSE)</f>
        <v>T05 MARCIN WYSZKOWSKI</v>
      </c>
      <c r="B613">
        <v>161002</v>
      </c>
      <c r="C613">
        <v>17</v>
      </c>
      <c r="D613">
        <v>3</v>
      </c>
      <c r="E613">
        <v>1</v>
      </c>
      <c r="F613" s="11">
        <v>45841</v>
      </c>
      <c r="G613" t="s">
        <v>2126</v>
      </c>
      <c r="H613" t="s">
        <v>2166</v>
      </c>
      <c r="I613" t="s">
        <v>2167</v>
      </c>
      <c r="J613" t="s">
        <v>2120</v>
      </c>
      <c r="K613" t="s">
        <v>7656</v>
      </c>
      <c r="L613" t="s">
        <v>7656</v>
      </c>
      <c r="M613" t="s">
        <v>7104</v>
      </c>
      <c r="N613" t="s">
        <v>7657</v>
      </c>
      <c r="O613" t="s">
        <v>7053</v>
      </c>
      <c r="P613" t="s">
        <v>2121</v>
      </c>
      <c r="Q613" t="s">
        <v>7658</v>
      </c>
      <c r="R613">
        <v>1</v>
      </c>
      <c r="S613" s="11">
        <v>45841.399606481478</v>
      </c>
      <c r="T613" s="11">
        <v>45841.399675925924</v>
      </c>
      <c r="U613">
        <v>0.1</v>
      </c>
      <c r="V613">
        <v>0</v>
      </c>
      <c r="W613" s="178">
        <f>IFERROR(IF(AKORD[[#This Row],[CZAS]]=1,VLOOKUP(AKORD[[#This Row],[ZAMOWIENIA_SPEC_ID]]&amp;AKORD[[#This Row],[CZYNNOSCI_OPIS]],#REF!,5,FALSE),AKORD[[#This Row],[CZAS]]),1)</f>
        <v>1</v>
      </c>
      <c r="X613" s="178" t="str">
        <f>AKORD[[#This Row],[ZAMOWIENIA_SPEC_ID]]&amp;" "&amp;MID(AKORD[[#This Row],[NAZWA1_WG]],1,30)</f>
        <v xml:space="preserve">161002 CUPIDO PD 527 III 60x35       </v>
      </c>
      <c r="Y613" s="144">
        <f>AKORD[[#This Row],[DATA]]</f>
        <v>45841</v>
      </c>
      <c r="Z613" s="178" t="str">
        <f>LEFT(AKORD[[#This Row],[KOMISJA]],10)</f>
        <v>160998/CUP</v>
      </c>
      <c r="AA613" s="178">
        <f>WEEKNUM(AKORD[[#This Row],[DZIEN]],2)</f>
        <v>27</v>
      </c>
    </row>
    <row r="614" spans="1:27">
      <c r="A614" s="178" t="str">
        <f>VLOOKUP(AKORD[[#This Row],[NAZWISKO]],IMIE[],2,FALSE)</f>
        <v>T05 MARCIN WYSZKOWSKI</v>
      </c>
      <c r="B614">
        <v>160998</v>
      </c>
      <c r="C614">
        <v>17</v>
      </c>
      <c r="D614">
        <v>3</v>
      </c>
      <c r="E614">
        <v>55</v>
      </c>
      <c r="F614" s="11">
        <v>45841</v>
      </c>
      <c r="G614" t="s">
        <v>2126</v>
      </c>
      <c r="H614" t="s">
        <v>2166</v>
      </c>
      <c r="I614" t="s">
        <v>2167</v>
      </c>
      <c r="J614" t="s">
        <v>2120</v>
      </c>
      <c r="K614" t="s">
        <v>7659</v>
      </c>
      <c r="L614" t="s">
        <v>7659</v>
      </c>
      <c r="M614" t="s">
        <v>7104</v>
      </c>
      <c r="N614" t="s">
        <v>7657</v>
      </c>
      <c r="O614" t="s">
        <v>7053</v>
      </c>
      <c r="P614" t="s">
        <v>2121</v>
      </c>
      <c r="Q614" t="s">
        <v>7658</v>
      </c>
      <c r="R614">
        <v>1</v>
      </c>
      <c r="S614" s="11">
        <v>45841.399467592593</v>
      </c>
      <c r="T614" s="11">
        <v>45841.399768518517</v>
      </c>
      <c r="U614">
        <v>0.43333333333333335</v>
      </c>
      <c r="V614">
        <v>0</v>
      </c>
      <c r="W614" s="178">
        <f>IFERROR(IF(AKORD[[#This Row],[CZAS]]=1,VLOOKUP(AKORD[[#This Row],[ZAMOWIENIA_SPEC_ID]]&amp;AKORD[[#This Row],[CZYNNOSCI_OPIS]],#REF!,5,FALSE),AKORD[[#This Row],[CZAS]]),1)</f>
        <v>55</v>
      </c>
      <c r="X614" s="178" t="str">
        <f>AKORD[[#This Row],[ZAMOWIENIA_SPEC_ID]]&amp;" "&amp;MID(AKORD[[#This Row],[NAZWA1_WG]],1,30)</f>
        <v xml:space="preserve">160998 CUPIDO [1,5                   </v>
      </c>
      <c r="Y614" s="144">
        <f>AKORD[[#This Row],[DATA]]</f>
        <v>45841</v>
      </c>
      <c r="Z614" s="178" t="str">
        <f>LEFT(AKORD[[#This Row],[KOMISJA]],10)</f>
        <v>160998/CUP</v>
      </c>
      <c r="AA614" s="178">
        <f>WEEKNUM(AKORD[[#This Row],[DZIEN]],2)</f>
        <v>27</v>
      </c>
    </row>
    <row r="615" spans="1:27">
      <c r="A615" s="178" t="str">
        <f>VLOOKUP(AKORD[[#This Row],[NAZWISKO]],IMIE[],2,FALSE)</f>
        <v>T05 MARCIN WYSZKOWSKI</v>
      </c>
      <c r="B615">
        <v>160999</v>
      </c>
      <c r="C615">
        <v>17</v>
      </c>
      <c r="D615">
        <v>3</v>
      </c>
      <c r="E615">
        <v>73</v>
      </c>
      <c r="F615" s="11">
        <v>45841</v>
      </c>
      <c r="G615" t="s">
        <v>2126</v>
      </c>
      <c r="H615" t="s">
        <v>2166</v>
      </c>
      <c r="I615" t="s">
        <v>2167</v>
      </c>
      <c r="J615" t="s">
        <v>2120</v>
      </c>
      <c r="K615" t="s">
        <v>7660</v>
      </c>
      <c r="L615" t="s">
        <v>7660</v>
      </c>
      <c r="M615" t="s">
        <v>7104</v>
      </c>
      <c r="N615" t="s">
        <v>7657</v>
      </c>
      <c r="O615" t="s">
        <v>7053</v>
      </c>
      <c r="P615" t="s">
        <v>2121</v>
      </c>
      <c r="Q615" t="s">
        <v>7658</v>
      </c>
      <c r="R615">
        <v>1</v>
      </c>
      <c r="S615" s="11">
        <v>45841.39949074074</v>
      </c>
      <c r="T615" s="11">
        <v>45841.399791666663</v>
      </c>
      <c r="U615">
        <v>0.43333333333333335</v>
      </c>
      <c r="V615">
        <v>0</v>
      </c>
      <c r="W615" s="178">
        <f>IFERROR(IF(AKORD[[#This Row],[CZAS]]=1,VLOOKUP(AKORD[[#This Row],[ZAMOWIENIA_SPEC_ID]]&amp;AKORD[[#This Row],[CZYNNOSCI_OPIS]],#REF!,5,FALSE),AKORD[[#This Row],[CZAS]]),1)</f>
        <v>73</v>
      </c>
      <c r="X615" s="178" t="str">
        <f>AKORD[[#This Row],[ZAMOWIENIA_SPEC_ID]]&amp;" "&amp;MID(AKORD[[#This Row],[NAZWA1_WG]],1,30)</f>
        <v xml:space="preserve">160999 CUPIDO WN 150x140             </v>
      </c>
      <c r="Y615" s="144">
        <f>AKORD[[#This Row],[DATA]]</f>
        <v>45841</v>
      </c>
      <c r="Z615" s="178" t="str">
        <f>LEFT(AKORD[[#This Row],[KOMISJA]],10)</f>
        <v>160998/CUP</v>
      </c>
      <c r="AA615" s="178">
        <f>WEEKNUM(AKORD[[#This Row],[DZIEN]],2)</f>
        <v>27</v>
      </c>
    </row>
    <row r="616" spans="1:27">
      <c r="A616" s="178" t="str">
        <f>VLOOKUP(AKORD[[#This Row],[NAZWISKO]],IMIE[],2,FALSE)</f>
        <v>T05 MARCIN WYSZKOWSKI</v>
      </c>
      <c r="B616">
        <v>161000</v>
      </c>
      <c r="C616">
        <v>17</v>
      </c>
      <c r="D616">
        <v>3</v>
      </c>
      <c r="E616">
        <v>18</v>
      </c>
      <c r="F616" s="11">
        <v>45841</v>
      </c>
      <c r="G616" t="s">
        <v>2126</v>
      </c>
      <c r="H616" t="s">
        <v>2166</v>
      </c>
      <c r="I616" t="s">
        <v>2167</v>
      </c>
      <c r="J616" t="s">
        <v>2120</v>
      </c>
      <c r="K616" t="s">
        <v>7661</v>
      </c>
      <c r="L616" t="s">
        <v>7661</v>
      </c>
      <c r="M616" t="s">
        <v>7104</v>
      </c>
      <c r="N616" t="s">
        <v>7657</v>
      </c>
      <c r="O616" t="s">
        <v>7053</v>
      </c>
      <c r="P616" t="s">
        <v>2121</v>
      </c>
      <c r="Q616" t="s">
        <v>7658</v>
      </c>
      <c r="R616">
        <v>1</v>
      </c>
      <c r="S616" s="11">
        <v>45841.399525462963</v>
      </c>
      <c r="T616" s="11">
        <v>45841.399814814817</v>
      </c>
      <c r="U616">
        <v>0.41666666666666663</v>
      </c>
      <c r="V616">
        <v>0</v>
      </c>
      <c r="W616" s="178">
        <f>IFERROR(IF(AKORD[[#This Row],[CZAS]]=1,VLOOKUP(AKORD[[#This Row],[ZAMOWIENIA_SPEC_ID]]&amp;AKORD[[#This Row],[CZYNNOSCI_OPIS]],#REF!,5,FALSE),AKORD[[#This Row],[CZAS]]),1)</f>
        <v>18</v>
      </c>
      <c r="X616" s="178" t="str">
        <f>AKORD[[#This Row],[ZAMOWIENIA_SPEC_ID]]&amp;" "&amp;MID(AKORD[[#This Row],[NAZWA1_WG]],1,30)</f>
        <v xml:space="preserve">161000 CUPIDO P82x82                 </v>
      </c>
      <c r="Y616" s="144">
        <f>AKORD[[#This Row],[DATA]]</f>
        <v>45841</v>
      </c>
      <c r="Z616" s="178" t="str">
        <f>LEFT(AKORD[[#This Row],[KOMISJA]],10)</f>
        <v>160998/CUP</v>
      </c>
      <c r="AA616" s="178">
        <f>WEEKNUM(AKORD[[#This Row],[DZIEN]],2)</f>
        <v>27</v>
      </c>
    </row>
    <row r="617" spans="1:27">
      <c r="A617" s="178" t="str">
        <f>VLOOKUP(AKORD[[#This Row],[NAZWISKO]],IMIE[],2,FALSE)</f>
        <v>T05 MARCIN WYSZKOWSKI</v>
      </c>
      <c r="B617">
        <v>161001</v>
      </c>
      <c r="C617">
        <v>17</v>
      </c>
      <c r="D617">
        <v>3</v>
      </c>
      <c r="E617">
        <v>3</v>
      </c>
      <c r="F617" s="11">
        <v>45841</v>
      </c>
      <c r="G617" t="s">
        <v>2126</v>
      </c>
      <c r="H617" t="s">
        <v>2166</v>
      </c>
      <c r="I617" t="s">
        <v>2167</v>
      </c>
      <c r="J617" t="s">
        <v>2120</v>
      </c>
      <c r="K617" t="s">
        <v>7662</v>
      </c>
      <c r="L617" t="s">
        <v>7662</v>
      </c>
      <c r="M617" t="s">
        <v>7104</v>
      </c>
      <c r="N617" t="s">
        <v>7657</v>
      </c>
      <c r="O617" t="s">
        <v>7053</v>
      </c>
      <c r="P617" t="s">
        <v>2121</v>
      </c>
      <c r="Q617" t="s">
        <v>7658</v>
      </c>
      <c r="R617">
        <v>1</v>
      </c>
      <c r="S617" s="11">
        <v>45841.399571759262</v>
      </c>
      <c r="T617" s="11">
        <v>45841.399826388886</v>
      </c>
      <c r="U617">
        <v>0.36666666666666664</v>
      </c>
      <c r="V617">
        <v>0</v>
      </c>
      <c r="W617" s="178">
        <f>IFERROR(IF(AKORD[[#This Row],[CZAS]]=1,VLOOKUP(AKORD[[#This Row],[ZAMOWIENIA_SPEC_ID]]&amp;AKORD[[#This Row],[CZYNNOSCI_OPIS]],#REF!,5,FALSE),AKORD[[#This Row],[CZAS]]),1)</f>
        <v>3</v>
      </c>
      <c r="X617" s="178" t="str">
        <f>AKORD[[#This Row],[ZAMOWIENIA_SPEC_ID]]&amp;" "&amp;MID(AKORD[[#This Row],[NAZWA1_WG]],1,30)</f>
        <v xml:space="preserve">161001 CUPIDO Z70/16/07              </v>
      </c>
      <c r="Y617" s="144">
        <f>AKORD[[#This Row],[DATA]]</f>
        <v>45841</v>
      </c>
      <c r="Z617" s="178" t="str">
        <f>LEFT(AKORD[[#This Row],[KOMISJA]],10)</f>
        <v>160998/CUP</v>
      </c>
      <c r="AA617" s="178">
        <f>WEEKNUM(AKORD[[#This Row],[DZIEN]],2)</f>
        <v>27</v>
      </c>
    </row>
    <row r="618" spans="1:27">
      <c r="A618" s="178" t="str">
        <f>VLOOKUP(AKORD[[#This Row],[NAZWISKO]],IMIE[],2,FALSE)</f>
        <v>P02 WOJCIECH REMBISZEWSKI</v>
      </c>
      <c r="B618">
        <v>161662</v>
      </c>
      <c r="C618">
        <v>29</v>
      </c>
      <c r="D618">
        <v>14</v>
      </c>
      <c r="E618">
        <v>46</v>
      </c>
      <c r="F618" s="11">
        <v>45841</v>
      </c>
      <c r="G618" t="s">
        <v>2177</v>
      </c>
      <c r="H618" t="s">
        <v>7056</v>
      </c>
      <c r="I618" t="s">
        <v>7057</v>
      </c>
      <c r="J618" t="s">
        <v>7058</v>
      </c>
      <c r="K618" t="s">
        <v>7282</v>
      </c>
      <c r="L618" t="s">
        <v>7282</v>
      </c>
      <c r="M618" t="s">
        <v>7119</v>
      </c>
      <c r="N618" t="s">
        <v>7071</v>
      </c>
      <c r="O618" t="s">
        <v>181</v>
      </c>
      <c r="P618" t="s">
        <v>7059</v>
      </c>
      <c r="Q618" t="s">
        <v>7663</v>
      </c>
      <c r="R618">
        <v>1</v>
      </c>
      <c r="S618" s="11">
        <v>45841.348715277774</v>
      </c>
      <c r="T618" s="11">
        <v>45841.41269675926</v>
      </c>
      <c r="U618">
        <v>92.13333333333334</v>
      </c>
      <c r="V618">
        <v>0</v>
      </c>
      <c r="W618" s="178">
        <f>IFERROR(IF(AKORD[[#This Row],[CZAS]]=1,VLOOKUP(AKORD[[#This Row],[ZAMOWIENIA_SPEC_ID]]&amp;AKORD[[#This Row],[CZYNNOSCI_OPIS]],#REF!,5,FALSE),AKORD[[#This Row],[CZAS]]),1)</f>
        <v>46</v>
      </c>
      <c r="X618" s="178" t="str">
        <f>AKORD[[#This Row],[ZAMOWIENIA_SPEC_ID]]&amp;" "&amp;MID(AKORD[[#This Row],[NAZWA1_WG]],1,30)</f>
        <v xml:space="preserve">161662 REVERSO [L                    </v>
      </c>
      <c r="Y618" s="144">
        <f>AKORD[[#This Row],[DATA]]</f>
        <v>45841</v>
      </c>
      <c r="Z618" s="178" t="str">
        <f>LEFT(AKORD[[#This Row],[KOMISJA]],10)</f>
        <v>161662/REV</v>
      </c>
      <c r="AA618" s="178">
        <f>WEEKNUM(AKORD[[#This Row],[DZIEN]],2)</f>
        <v>27</v>
      </c>
    </row>
    <row r="619" spans="1:27">
      <c r="A619" s="178" t="str">
        <f>VLOOKUP(AKORD[[#This Row],[NAZWISKO]],IMIE[],2,FALSE)</f>
        <v>P02 WOJCIECH REMBISZEWSKI</v>
      </c>
      <c r="B619">
        <v>161663</v>
      </c>
      <c r="C619">
        <v>29</v>
      </c>
      <c r="D619">
        <v>14</v>
      </c>
      <c r="E619">
        <v>32</v>
      </c>
      <c r="F619" s="11">
        <v>45841</v>
      </c>
      <c r="G619" t="s">
        <v>2177</v>
      </c>
      <c r="H619" t="s">
        <v>7056</v>
      </c>
      <c r="I619" t="s">
        <v>7057</v>
      </c>
      <c r="J619" t="s">
        <v>7058</v>
      </c>
      <c r="K619" t="s">
        <v>7359</v>
      </c>
      <c r="L619" t="s">
        <v>7359</v>
      </c>
      <c r="M619" t="s">
        <v>7119</v>
      </c>
      <c r="N619" t="s">
        <v>7071</v>
      </c>
      <c r="O619" t="s">
        <v>181</v>
      </c>
      <c r="P619" t="s">
        <v>7059</v>
      </c>
      <c r="Q619" t="s">
        <v>7663</v>
      </c>
      <c r="R619">
        <v>1</v>
      </c>
      <c r="S619" s="11">
        <v>45841.348738425928</v>
      </c>
      <c r="T619" s="11">
        <v>45841.412719907406</v>
      </c>
      <c r="U619">
        <v>92.13333333333334</v>
      </c>
      <c r="V619">
        <v>0</v>
      </c>
      <c r="W619" s="178">
        <f>IFERROR(IF(AKORD[[#This Row],[CZAS]]=1,VLOOKUP(AKORD[[#This Row],[ZAMOWIENIA_SPEC_ID]]&amp;AKORD[[#This Row],[CZYNNOSCI_OPIS]],#REF!,5,FALSE),AKORD[[#This Row],[CZAS]]),1)</f>
        <v>32</v>
      </c>
      <c r="X619" s="178" t="str">
        <f>AKORD[[#This Row],[ZAMOWIENIA_SPEC_ID]]&amp;" "&amp;MID(AKORD[[#This Row],[NAZWA1_WG]],1,30)</f>
        <v xml:space="preserve">161663 REVERSO 1                     </v>
      </c>
      <c r="Y619" s="144">
        <f>AKORD[[#This Row],[DATA]]</f>
        <v>45841</v>
      </c>
      <c r="Z619" s="178" t="str">
        <f>LEFT(AKORD[[#This Row],[KOMISJA]],10)</f>
        <v>161662/REV</v>
      </c>
      <c r="AA619" s="178">
        <f>WEEKNUM(AKORD[[#This Row],[DZIEN]],2)</f>
        <v>27</v>
      </c>
    </row>
    <row r="620" spans="1:27">
      <c r="A620" s="178" t="str">
        <f>VLOOKUP(AKORD[[#This Row],[NAZWISKO]],IMIE[],2,FALSE)</f>
        <v>P02 WOJCIECH REMBISZEWSKI</v>
      </c>
      <c r="B620">
        <v>161665</v>
      </c>
      <c r="C620">
        <v>29</v>
      </c>
      <c r="D620">
        <v>14</v>
      </c>
      <c r="E620">
        <v>37</v>
      </c>
      <c r="F620" s="11">
        <v>45841</v>
      </c>
      <c r="G620" t="s">
        <v>2177</v>
      </c>
      <c r="H620" t="s">
        <v>7056</v>
      </c>
      <c r="I620" t="s">
        <v>7057</v>
      </c>
      <c r="J620" t="s">
        <v>7058</v>
      </c>
      <c r="K620" t="s">
        <v>7285</v>
      </c>
      <c r="L620" t="s">
        <v>7285</v>
      </c>
      <c r="M620" t="s">
        <v>7119</v>
      </c>
      <c r="N620" t="s">
        <v>7071</v>
      </c>
      <c r="O620" t="s">
        <v>181</v>
      </c>
      <c r="P620" t="s">
        <v>7059</v>
      </c>
      <c r="Q620" t="s">
        <v>7663</v>
      </c>
      <c r="R620">
        <v>1</v>
      </c>
      <c r="S620" s="11">
        <v>45841.348761574074</v>
      </c>
      <c r="T620" s="11">
        <v>45841.412743055553</v>
      </c>
      <c r="U620">
        <v>92.13333333333334</v>
      </c>
      <c r="V620">
        <v>0</v>
      </c>
      <c r="W620" s="178">
        <f>IFERROR(IF(AKORD[[#This Row],[CZAS]]=1,VLOOKUP(AKORD[[#This Row],[ZAMOWIENIA_SPEC_ID]]&amp;AKORD[[#This Row],[CZYNNOSCI_OPIS]],#REF!,5,FALSE),AKORD[[#This Row],[CZAS]]),1)</f>
        <v>37</v>
      </c>
      <c r="X620" s="178" t="str">
        <f>AKORD[[#This Row],[ZAMOWIENIA_SPEC_ID]]&amp;" "&amp;MID(AKORD[[#This Row],[NAZWA1_WG]],1,30)</f>
        <v xml:space="preserve">161665 REVERSO 1,5T                  </v>
      </c>
      <c r="Y620" s="144">
        <f>AKORD[[#This Row],[DATA]]</f>
        <v>45841</v>
      </c>
      <c r="Z620" s="178" t="str">
        <f>LEFT(AKORD[[#This Row],[KOMISJA]],10)</f>
        <v>161662/REV</v>
      </c>
      <c r="AA620" s="178">
        <f>WEEKNUM(AKORD[[#This Row],[DZIEN]],2)</f>
        <v>27</v>
      </c>
    </row>
    <row r="621" spans="1:27">
      <c r="A621" s="178" t="str">
        <f>VLOOKUP(AKORD[[#This Row],[NAZWISKO]],IMIE[],2,FALSE)</f>
        <v>P05 TOMASZ KIEŁKUCKI</v>
      </c>
      <c r="B621">
        <v>161653</v>
      </c>
      <c r="C621">
        <v>32</v>
      </c>
      <c r="D621">
        <v>14</v>
      </c>
      <c r="E621">
        <v>25</v>
      </c>
      <c r="F621" s="11">
        <v>45841</v>
      </c>
      <c r="G621" t="s">
        <v>2181</v>
      </c>
      <c r="H621" t="s">
        <v>7056</v>
      </c>
      <c r="I621" t="s">
        <v>7057</v>
      </c>
      <c r="J621" t="s">
        <v>7058</v>
      </c>
      <c r="K621" t="s">
        <v>7664</v>
      </c>
      <c r="L621" t="s">
        <v>7664</v>
      </c>
      <c r="M621" t="s">
        <v>7119</v>
      </c>
      <c r="N621" t="s">
        <v>847</v>
      </c>
      <c r="O621" t="s">
        <v>181</v>
      </c>
      <c r="P621" t="s">
        <v>7059</v>
      </c>
      <c r="Q621" t="s">
        <v>7569</v>
      </c>
      <c r="R621">
        <v>1</v>
      </c>
      <c r="S621" s="11">
        <v>45841.348043981481</v>
      </c>
      <c r="T621" s="11">
        <v>45841.442881944444</v>
      </c>
      <c r="U621">
        <v>136.56666666666666</v>
      </c>
      <c r="V621">
        <v>0</v>
      </c>
      <c r="W621" s="178">
        <f>IFERROR(IF(AKORD[[#This Row],[CZAS]]=1,VLOOKUP(AKORD[[#This Row],[ZAMOWIENIA_SPEC_ID]]&amp;AKORD[[#This Row],[CZYNNOSCI_OPIS]],#REF!,5,FALSE),AKORD[[#This Row],[CZAS]]),1)</f>
        <v>25</v>
      </c>
      <c r="X621" s="178" t="str">
        <f>AKORD[[#This Row],[ZAMOWIENIA_SPEC_ID]]&amp;" "&amp;MID(AKORD[[#This Row],[NAZWA1_WG]],1,30)</f>
        <v xml:space="preserve">161653 HORIZON A 1,5z                </v>
      </c>
      <c r="Y621" s="144">
        <f>AKORD[[#This Row],[DATA]]</f>
        <v>45841</v>
      </c>
      <c r="Z621" s="178" t="str">
        <f>LEFT(AKORD[[#This Row],[KOMISJA]],10)</f>
        <v>161652/HOR</v>
      </c>
      <c r="AA621" s="178">
        <f>WEEKNUM(AKORD[[#This Row],[DZIEN]],2)</f>
        <v>27</v>
      </c>
    </row>
    <row r="622" spans="1:27">
      <c r="A622" s="178" t="str">
        <f>VLOOKUP(AKORD[[#This Row],[NAZWISKO]],IMIE[],2,FALSE)</f>
        <v>P05 TOMASZ KIEŁKUCKI</v>
      </c>
      <c r="B622">
        <v>161654</v>
      </c>
      <c r="C622">
        <v>32</v>
      </c>
      <c r="D622">
        <v>14</v>
      </c>
      <c r="E622">
        <v>25</v>
      </c>
      <c r="F622" s="11">
        <v>45841</v>
      </c>
      <c r="G622" t="s">
        <v>2181</v>
      </c>
      <c r="H622" t="s">
        <v>7056</v>
      </c>
      <c r="I622" t="s">
        <v>7057</v>
      </c>
      <c r="J622" t="s">
        <v>7058</v>
      </c>
      <c r="K622" t="s">
        <v>7664</v>
      </c>
      <c r="L622" t="s">
        <v>7664</v>
      </c>
      <c r="M622" t="s">
        <v>7119</v>
      </c>
      <c r="N622" t="s">
        <v>847</v>
      </c>
      <c r="O622" t="s">
        <v>181</v>
      </c>
      <c r="P622" t="s">
        <v>7059</v>
      </c>
      <c r="Q622" t="s">
        <v>7569</v>
      </c>
      <c r="R622">
        <v>1</v>
      </c>
      <c r="S622" s="11">
        <v>45841.348055555558</v>
      </c>
      <c r="T622" s="11">
        <v>45841.44290509259</v>
      </c>
      <c r="U622">
        <v>136.58333333333334</v>
      </c>
      <c r="V622">
        <v>0</v>
      </c>
      <c r="W622" s="178">
        <f>IFERROR(IF(AKORD[[#This Row],[CZAS]]=1,VLOOKUP(AKORD[[#This Row],[ZAMOWIENIA_SPEC_ID]]&amp;AKORD[[#This Row],[CZYNNOSCI_OPIS]],#REF!,5,FALSE),AKORD[[#This Row],[CZAS]]),1)</f>
        <v>25</v>
      </c>
      <c r="X622" s="178" t="str">
        <f>AKORD[[#This Row],[ZAMOWIENIA_SPEC_ID]]&amp;" "&amp;MID(AKORD[[#This Row],[NAZWA1_WG]],1,30)</f>
        <v xml:space="preserve">161654 HORIZON A 1,5z                </v>
      </c>
      <c r="Y622" s="144">
        <f>AKORD[[#This Row],[DATA]]</f>
        <v>45841</v>
      </c>
      <c r="Z622" s="178" t="str">
        <f>LEFT(AKORD[[#This Row],[KOMISJA]],10)</f>
        <v>161652/HOR</v>
      </c>
      <c r="AA622" s="178">
        <f>WEEKNUM(AKORD[[#This Row],[DZIEN]],2)</f>
        <v>27</v>
      </c>
    </row>
    <row r="623" spans="1:27">
      <c r="A623" s="178" t="str">
        <f>VLOOKUP(AKORD[[#This Row],[NAZWISKO]],IMIE[],2,FALSE)</f>
        <v>P05 TOMASZ KIEŁKUCKI</v>
      </c>
      <c r="B623">
        <v>161655</v>
      </c>
      <c r="C623">
        <v>32</v>
      </c>
      <c r="D623">
        <v>14</v>
      </c>
      <c r="E623">
        <v>37</v>
      </c>
      <c r="F623" s="11">
        <v>45841</v>
      </c>
      <c r="G623" t="s">
        <v>2181</v>
      </c>
      <c r="H623" t="s">
        <v>7056</v>
      </c>
      <c r="I623" t="s">
        <v>7057</v>
      </c>
      <c r="J623" t="s">
        <v>7058</v>
      </c>
      <c r="K623" t="s">
        <v>7560</v>
      </c>
      <c r="L623" t="s">
        <v>7560</v>
      </c>
      <c r="M623" t="s">
        <v>7119</v>
      </c>
      <c r="N623" t="s">
        <v>847</v>
      </c>
      <c r="O623" t="s">
        <v>181</v>
      </c>
      <c r="P623" t="s">
        <v>7059</v>
      </c>
      <c r="Q623" t="s">
        <v>7569</v>
      </c>
      <c r="R623">
        <v>1</v>
      </c>
      <c r="S623" s="11">
        <v>45841.348078703704</v>
      </c>
      <c r="T623" s="11">
        <v>45841.442928240744</v>
      </c>
      <c r="U623">
        <v>136.58333333333334</v>
      </c>
      <c r="V623">
        <v>0</v>
      </c>
      <c r="W623" s="178">
        <f>IFERROR(IF(AKORD[[#This Row],[CZAS]]=1,VLOOKUP(AKORD[[#This Row],[ZAMOWIENIA_SPEC_ID]]&amp;AKORD[[#This Row],[CZYNNOSCI_OPIS]],#REF!,5,FALSE),AKORD[[#This Row],[CZAS]]),1)</f>
        <v>37</v>
      </c>
      <c r="X623" s="178" t="str">
        <f>AKORD[[#This Row],[ZAMOWIENIA_SPEC_ID]]&amp;" "&amp;MID(AKORD[[#This Row],[NAZWA1_WG]],1,30)</f>
        <v xml:space="preserve">161655 HORIZON A 117Nz               </v>
      </c>
      <c r="Y623" s="144">
        <f>AKORD[[#This Row],[DATA]]</f>
        <v>45841</v>
      </c>
      <c r="Z623" s="178" t="str">
        <f>LEFT(AKORD[[#This Row],[KOMISJA]],10)</f>
        <v>161652/HOR</v>
      </c>
      <c r="AA623" s="178">
        <f>WEEKNUM(AKORD[[#This Row],[DZIEN]],2)</f>
        <v>27</v>
      </c>
    </row>
    <row r="624" spans="1:27">
      <c r="A624" s="178" t="str">
        <f>VLOOKUP(AKORD[[#This Row],[NAZWISKO]],IMIE[],2,FALSE)</f>
        <v>P05 TOMASZ KIEŁKUCKI</v>
      </c>
      <c r="B624">
        <v>161656</v>
      </c>
      <c r="C624">
        <v>32</v>
      </c>
      <c r="D624">
        <v>14</v>
      </c>
      <c r="E624">
        <v>32</v>
      </c>
      <c r="F624" s="11">
        <v>45841</v>
      </c>
      <c r="G624" t="s">
        <v>2181</v>
      </c>
      <c r="H624" t="s">
        <v>7056</v>
      </c>
      <c r="I624" t="s">
        <v>7057</v>
      </c>
      <c r="J624" t="s">
        <v>7058</v>
      </c>
      <c r="K624" t="s">
        <v>7665</v>
      </c>
      <c r="L624" t="s">
        <v>7665</v>
      </c>
      <c r="M624" t="s">
        <v>7119</v>
      </c>
      <c r="N624" t="s">
        <v>847</v>
      </c>
      <c r="O624" t="s">
        <v>181</v>
      </c>
      <c r="P624" t="s">
        <v>7059</v>
      </c>
      <c r="Q624" t="s">
        <v>7569</v>
      </c>
      <c r="R624">
        <v>1</v>
      </c>
      <c r="S624" s="11">
        <v>45841.348101851851</v>
      </c>
      <c r="T624" s="11">
        <v>45841.44295138889</v>
      </c>
      <c r="U624">
        <v>136.58333333333334</v>
      </c>
      <c r="V624">
        <v>0</v>
      </c>
      <c r="W624" s="178">
        <f>IFERROR(IF(AKORD[[#This Row],[CZAS]]=1,VLOOKUP(AKORD[[#This Row],[ZAMOWIENIA_SPEC_ID]]&amp;AKORD[[#This Row],[CZYNNOSCI_OPIS]],#REF!,5,FALSE),AKORD[[#This Row],[CZAS]]),1)</f>
        <v>32</v>
      </c>
      <c r="X624" s="178" t="str">
        <f>AKORD[[#This Row],[ZAMOWIENIA_SPEC_ID]]&amp;" "&amp;MID(AKORD[[#This Row],[NAZWA1_WG]],1,30)</f>
        <v xml:space="preserve">161656 HORIZON A 1,5z]               </v>
      </c>
      <c r="Y624" s="144">
        <f>AKORD[[#This Row],[DATA]]</f>
        <v>45841</v>
      </c>
      <c r="Z624" s="178" t="str">
        <f>LEFT(AKORD[[#This Row],[KOMISJA]],10)</f>
        <v>161652/HOR</v>
      </c>
      <c r="AA624" s="178">
        <f>WEEKNUM(AKORD[[#This Row],[DZIEN]],2)</f>
        <v>27</v>
      </c>
    </row>
    <row r="625" spans="1:27">
      <c r="A625" s="178" t="str">
        <f>VLOOKUP(AKORD[[#This Row],[NAZWISKO]],IMIE[],2,FALSE)</f>
        <v>T10 KAMIL PERKOWSKI</v>
      </c>
      <c r="B625">
        <v>160500</v>
      </c>
      <c r="C625">
        <v>27</v>
      </c>
      <c r="D625">
        <v>3</v>
      </c>
      <c r="E625">
        <v>37</v>
      </c>
      <c r="F625" s="11">
        <v>45841</v>
      </c>
      <c r="G625" t="s">
        <v>2252</v>
      </c>
      <c r="H625" t="s">
        <v>2166</v>
      </c>
      <c r="I625" t="s">
        <v>2167</v>
      </c>
      <c r="J625" t="s">
        <v>2120</v>
      </c>
      <c r="K625" t="s">
        <v>287</v>
      </c>
      <c r="L625" t="s">
        <v>287</v>
      </c>
      <c r="M625" t="s">
        <v>7070</v>
      </c>
      <c r="N625" t="s">
        <v>278</v>
      </c>
      <c r="O625" t="s">
        <v>181</v>
      </c>
      <c r="P625" t="s">
        <v>2121</v>
      </c>
      <c r="Q625" t="s">
        <v>7666</v>
      </c>
      <c r="R625">
        <v>1</v>
      </c>
      <c r="S625" s="11">
        <v>45841.358634259261</v>
      </c>
      <c r="T625" s="11">
        <v>45841.443865740737</v>
      </c>
      <c r="U625">
        <v>122.73333333333333</v>
      </c>
      <c r="V625">
        <v>0</v>
      </c>
      <c r="W625" s="178">
        <f>IFERROR(IF(AKORD[[#This Row],[CZAS]]=1,VLOOKUP(AKORD[[#This Row],[ZAMOWIENIA_SPEC_ID]]&amp;AKORD[[#This Row],[CZYNNOSCI_OPIS]],#REF!,5,FALSE),AKORD[[#This Row],[CZAS]]),1)</f>
        <v>37</v>
      </c>
      <c r="X625" s="178" t="str">
        <f>AKORD[[#This Row],[ZAMOWIENIA_SPEC_ID]]&amp;" "&amp;MID(AKORD[[#This Row],[NAZWA1_WG]],1,30)</f>
        <v xml:space="preserve">160500 SAMOA 1,5z                    </v>
      </c>
      <c r="Y625" s="144">
        <f>AKORD[[#This Row],[DATA]]</f>
        <v>45841</v>
      </c>
      <c r="Z625" s="178" t="str">
        <f>LEFT(AKORD[[#This Row],[KOMISJA]],10)</f>
        <v>160500/SAM</v>
      </c>
      <c r="AA625" s="178">
        <f>WEEKNUM(AKORD[[#This Row],[DZIEN]],2)</f>
        <v>27</v>
      </c>
    </row>
    <row r="626" spans="1:27">
      <c r="A626" s="178" t="str">
        <f>VLOOKUP(AKORD[[#This Row],[NAZWISKO]],IMIE[],2,FALSE)</f>
        <v>T10 KAMIL PERKOWSKI</v>
      </c>
      <c r="B626">
        <v>160501</v>
      </c>
      <c r="C626">
        <v>27</v>
      </c>
      <c r="D626">
        <v>3</v>
      </c>
      <c r="E626">
        <v>46</v>
      </c>
      <c r="F626" s="11">
        <v>45841</v>
      </c>
      <c r="G626" t="s">
        <v>2252</v>
      </c>
      <c r="H626" t="s">
        <v>2166</v>
      </c>
      <c r="I626" t="s">
        <v>2167</v>
      </c>
      <c r="J626" t="s">
        <v>2120</v>
      </c>
      <c r="K626" t="s">
        <v>309</v>
      </c>
      <c r="L626" t="s">
        <v>309</v>
      </c>
      <c r="M626" t="s">
        <v>7070</v>
      </c>
      <c r="N626" t="s">
        <v>278</v>
      </c>
      <c r="O626" t="s">
        <v>181</v>
      </c>
      <c r="P626" t="s">
        <v>2121</v>
      </c>
      <c r="Q626" t="s">
        <v>7666</v>
      </c>
      <c r="R626">
        <v>1</v>
      </c>
      <c r="S626" s="11">
        <v>45841.358657407407</v>
      </c>
      <c r="T626" s="11">
        <v>45841.443888888891</v>
      </c>
      <c r="U626">
        <v>122.73333333333333</v>
      </c>
      <c r="V626">
        <v>0</v>
      </c>
      <c r="W626" s="178">
        <f>IFERROR(IF(AKORD[[#This Row],[CZAS]]=1,VLOOKUP(AKORD[[#This Row],[ZAMOWIENIA_SPEC_ID]]&amp;AKORD[[#This Row],[CZYNNOSCI_OPIS]],#REF!,5,FALSE),AKORD[[#This Row],[CZAS]]),1)</f>
        <v>46</v>
      </c>
      <c r="X626" s="178" t="str">
        <f>AKORD[[#This Row],[ZAMOWIENIA_SPEC_ID]]&amp;" "&amp;MID(AKORD[[#This Row],[NAZWA1_WG]],1,30)</f>
        <v xml:space="preserve">160501 SAMOA N                       </v>
      </c>
      <c r="Y626" s="144">
        <f>AKORD[[#This Row],[DATA]]</f>
        <v>45841</v>
      </c>
      <c r="Z626" s="178" t="str">
        <f>LEFT(AKORD[[#This Row],[KOMISJA]],10)</f>
        <v>160500/SAM</v>
      </c>
      <c r="AA626" s="178">
        <f>WEEKNUM(AKORD[[#This Row],[DZIEN]],2)</f>
        <v>27</v>
      </c>
    </row>
    <row r="627" spans="1:27">
      <c r="A627" s="178" t="str">
        <f>VLOOKUP(AKORD[[#This Row],[NAZWISKO]],IMIE[],2,FALSE)</f>
        <v>T10 KAMIL PERKOWSKI</v>
      </c>
      <c r="B627">
        <v>160502</v>
      </c>
      <c r="C627">
        <v>27</v>
      </c>
      <c r="D627">
        <v>3</v>
      </c>
      <c r="E627">
        <v>34</v>
      </c>
      <c r="F627" s="11">
        <v>45841</v>
      </c>
      <c r="G627" t="s">
        <v>2252</v>
      </c>
      <c r="H627" t="s">
        <v>2166</v>
      </c>
      <c r="I627" t="s">
        <v>2167</v>
      </c>
      <c r="J627" t="s">
        <v>2120</v>
      </c>
      <c r="K627" t="s">
        <v>307</v>
      </c>
      <c r="L627" t="s">
        <v>307</v>
      </c>
      <c r="M627" t="s">
        <v>7070</v>
      </c>
      <c r="N627" t="s">
        <v>278</v>
      </c>
      <c r="O627" t="s">
        <v>181</v>
      </c>
      <c r="P627" t="s">
        <v>2121</v>
      </c>
      <c r="Q627" t="s">
        <v>7666</v>
      </c>
      <c r="R627">
        <v>1</v>
      </c>
      <c r="S627" s="11">
        <v>45841.358668981484</v>
      </c>
      <c r="T627" s="11">
        <v>45841.44390046296</v>
      </c>
      <c r="U627">
        <v>122.73333333333333</v>
      </c>
      <c r="V627">
        <v>0</v>
      </c>
      <c r="W627" s="178">
        <f>IFERROR(IF(AKORD[[#This Row],[CZAS]]=1,VLOOKUP(AKORD[[#This Row],[ZAMOWIENIA_SPEC_ID]]&amp;AKORD[[#This Row],[CZYNNOSCI_OPIS]],#REF!,5,FALSE),AKORD[[#This Row],[CZAS]]),1)</f>
        <v>34</v>
      </c>
      <c r="X627" s="178" t="str">
        <f>AKORD[[#This Row],[ZAMOWIENIA_SPEC_ID]]&amp;" "&amp;MID(AKORD[[#This Row],[NAZWA1_WG]],1,30)</f>
        <v xml:space="preserve">160502 SAMOA 1z                      </v>
      </c>
      <c r="Y627" s="144">
        <f>AKORD[[#This Row],[DATA]]</f>
        <v>45841</v>
      </c>
      <c r="Z627" s="178" t="str">
        <f>LEFT(AKORD[[#This Row],[KOMISJA]],10)</f>
        <v>160500/SAM</v>
      </c>
      <c r="AA627" s="178">
        <f>WEEKNUM(AKORD[[#This Row],[DZIEN]],2)</f>
        <v>27</v>
      </c>
    </row>
    <row r="628" spans="1:27">
      <c r="A628" s="178" t="str">
        <f>VLOOKUP(AKORD[[#This Row],[NAZWISKO]],IMIE[],2,FALSE)</f>
        <v>T10 KAMIL PERKOWSKI</v>
      </c>
      <c r="B628">
        <v>160503</v>
      </c>
      <c r="C628">
        <v>27</v>
      </c>
      <c r="D628">
        <v>3</v>
      </c>
      <c r="E628">
        <v>17</v>
      </c>
      <c r="F628" s="11">
        <v>45841</v>
      </c>
      <c r="G628" t="s">
        <v>2252</v>
      </c>
      <c r="H628" t="s">
        <v>2166</v>
      </c>
      <c r="I628" t="s">
        <v>2167</v>
      </c>
      <c r="J628" t="s">
        <v>2120</v>
      </c>
      <c r="K628" t="s">
        <v>443</v>
      </c>
      <c r="L628" t="s">
        <v>443</v>
      </c>
      <c r="M628" t="s">
        <v>7070</v>
      </c>
      <c r="N628" t="s">
        <v>278</v>
      </c>
      <c r="O628" t="s">
        <v>181</v>
      </c>
      <c r="P628" t="s">
        <v>2121</v>
      </c>
      <c r="Q628" t="s">
        <v>7666</v>
      </c>
      <c r="R628">
        <v>1</v>
      </c>
      <c r="S628" s="11">
        <v>45841.358680555553</v>
      </c>
      <c r="T628" s="11">
        <v>45841.443912037037</v>
      </c>
      <c r="U628">
        <v>122.73333333333333</v>
      </c>
      <c r="V628">
        <v>0</v>
      </c>
      <c r="W628" s="178">
        <f>IFERROR(IF(AKORD[[#This Row],[CZAS]]=1,VLOOKUP(AKORD[[#This Row],[ZAMOWIENIA_SPEC_ID]]&amp;AKORD[[#This Row],[CZYNNOSCI_OPIS]],#REF!,5,FALSE),AKORD[[#This Row],[CZAS]]),1)</f>
        <v>17</v>
      </c>
      <c r="X628" s="178" t="str">
        <f>AKORD[[#This Row],[ZAMOWIENIA_SPEC_ID]]&amp;" "&amp;MID(AKORD[[#This Row],[NAZWA1_WG]],1,30)</f>
        <v xml:space="preserve">160503 SAMOA P100x82                 </v>
      </c>
      <c r="Y628" s="144">
        <f>AKORD[[#This Row],[DATA]]</f>
        <v>45841</v>
      </c>
      <c r="Z628" s="178" t="str">
        <f>LEFT(AKORD[[#This Row],[KOMISJA]],10)</f>
        <v>160500/SAM</v>
      </c>
      <c r="AA628" s="178">
        <f>WEEKNUM(AKORD[[#This Row],[DZIEN]],2)</f>
        <v>27</v>
      </c>
    </row>
    <row r="629" spans="1:27">
      <c r="A629" s="178" t="str">
        <f>VLOOKUP(AKORD[[#This Row],[NAZWISKO]],IMIE[],2,FALSE)</f>
        <v>P02 WOJCIECH REMBISZEWSKI</v>
      </c>
      <c r="B629">
        <v>161726</v>
      </c>
      <c r="C629">
        <v>29</v>
      </c>
      <c r="D629">
        <v>14</v>
      </c>
      <c r="E629">
        <v>49</v>
      </c>
      <c r="F629" s="11">
        <v>45841</v>
      </c>
      <c r="G629" t="s">
        <v>2177</v>
      </c>
      <c r="H629" t="s">
        <v>7056</v>
      </c>
      <c r="I629" t="s">
        <v>7057</v>
      </c>
      <c r="J629" t="s">
        <v>7058</v>
      </c>
      <c r="K629" t="s">
        <v>7142</v>
      </c>
      <c r="L629" t="s">
        <v>7143</v>
      </c>
      <c r="M629" t="s">
        <v>7119</v>
      </c>
      <c r="N629" t="s">
        <v>7120</v>
      </c>
      <c r="O629" t="s">
        <v>181</v>
      </c>
      <c r="P629" t="s">
        <v>7059</v>
      </c>
      <c r="Q629" t="s">
        <v>7667</v>
      </c>
      <c r="R629">
        <v>1</v>
      </c>
      <c r="S629" s="11">
        <v>45841.414097222223</v>
      </c>
      <c r="T629" s="11">
        <v>45841.451249999998</v>
      </c>
      <c r="U629">
        <v>53.5</v>
      </c>
      <c r="V629">
        <v>0</v>
      </c>
      <c r="W629" s="178">
        <f>IFERROR(IF(AKORD[[#This Row],[CZAS]]=1,VLOOKUP(AKORD[[#This Row],[ZAMOWIENIA_SPEC_ID]]&amp;AKORD[[#This Row],[CZYNNOSCI_OPIS]],#REF!,5,FALSE),AKORD[[#This Row],[CZAS]]),1)</f>
        <v>49</v>
      </c>
      <c r="X629" s="178" t="str">
        <f>AKORD[[#This Row],[ZAMOWIENIA_SPEC_ID]]&amp;" "&amp;MID(AKORD[[#This Row],[NAZWA1_WG]],1,30)</f>
        <v xml:space="preserve">161726 OXYGEN [3]                    </v>
      </c>
      <c r="Y629" s="144">
        <f>AKORD[[#This Row],[DATA]]</f>
        <v>45841</v>
      </c>
      <c r="Z629" s="178" t="str">
        <f>LEFT(AKORD[[#This Row],[KOMISJA]],10)</f>
        <v>161726/OXY</v>
      </c>
      <c r="AA629" s="178">
        <f>WEEKNUM(AKORD[[#This Row],[DZIEN]],2)</f>
        <v>27</v>
      </c>
    </row>
    <row r="630" spans="1:27">
      <c r="A630" s="178" t="str">
        <f>VLOOKUP(AKORD[[#This Row],[NAZWISKO]],IMIE[],2,FALSE)</f>
        <v>T06 TOMASZ BAŁDYGA</v>
      </c>
      <c r="B630">
        <v>161153</v>
      </c>
      <c r="C630">
        <v>21</v>
      </c>
      <c r="D630">
        <v>3</v>
      </c>
      <c r="E630">
        <v>71</v>
      </c>
      <c r="F630" s="11">
        <v>45841</v>
      </c>
      <c r="G630" t="s">
        <v>2123</v>
      </c>
      <c r="H630" t="s">
        <v>2166</v>
      </c>
      <c r="I630" t="s">
        <v>2167</v>
      </c>
      <c r="J630" t="s">
        <v>2120</v>
      </c>
      <c r="K630" t="s">
        <v>7668</v>
      </c>
      <c r="L630" t="s">
        <v>7668</v>
      </c>
      <c r="M630" t="s">
        <v>7104</v>
      </c>
      <c r="N630" t="s">
        <v>7087</v>
      </c>
      <c r="O630" t="s">
        <v>7053</v>
      </c>
      <c r="P630" t="s">
        <v>2121</v>
      </c>
      <c r="Q630" t="s">
        <v>7669</v>
      </c>
      <c r="R630">
        <v>1</v>
      </c>
      <c r="S630" s="11">
        <v>45840.60052083333</v>
      </c>
      <c r="T630" s="11">
        <v>45841.45244212963</v>
      </c>
      <c r="U630">
        <v>1226.7666666666667</v>
      </c>
      <c r="V630">
        <v>0</v>
      </c>
      <c r="W630" s="178">
        <f>IFERROR(IF(AKORD[[#This Row],[CZAS]]=1,VLOOKUP(AKORD[[#This Row],[ZAMOWIENIA_SPEC_ID]]&amp;AKORD[[#This Row],[CZYNNOSCI_OPIS]],#REF!,5,FALSE),AKORD[[#This Row],[CZAS]]),1)</f>
        <v>71</v>
      </c>
      <c r="X630" s="178" t="str">
        <f>AKORD[[#This Row],[ZAMOWIENIA_SPEC_ID]]&amp;" "&amp;MID(AKORD[[#This Row],[NAZWA1_WG]],1,30)</f>
        <v xml:space="preserve">161153 WILLOW Nzz                    </v>
      </c>
      <c r="Y630" s="144">
        <f>AKORD[[#This Row],[DATA]]</f>
        <v>45841</v>
      </c>
      <c r="Z630" s="178" t="str">
        <f>LEFT(AKORD[[#This Row],[KOMISJA]],10)</f>
        <v>161152/WIL</v>
      </c>
      <c r="AA630" s="178">
        <f>WEEKNUM(AKORD[[#This Row],[DZIEN]],2)</f>
        <v>27</v>
      </c>
    </row>
    <row r="631" spans="1:27">
      <c r="A631" s="178" t="str">
        <f>VLOOKUP(AKORD[[#This Row],[NAZWISKO]],IMIE[],2,FALSE)</f>
        <v>T06 TOMASZ BAŁDYGA</v>
      </c>
      <c r="B631">
        <v>161152</v>
      </c>
      <c r="C631">
        <v>21</v>
      </c>
      <c r="D631">
        <v>3</v>
      </c>
      <c r="E631">
        <v>73</v>
      </c>
      <c r="F631" s="11">
        <v>45841</v>
      </c>
      <c r="G631" t="s">
        <v>2123</v>
      </c>
      <c r="H631" t="s">
        <v>2166</v>
      </c>
      <c r="I631" t="s">
        <v>2167</v>
      </c>
      <c r="J631" t="s">
        <v>2120</v>
      </c>
      <c r="K631" t="s">
        <v>7670</v>
      </c>
      <c r="L631" t="s">
        <v>7670</v>
      </c>
      <c r="M631" t="s">
        <v>7104</v>
      </c>
      <c r="N631" t="s">
        <v>7087</v>
      </c>
      <c r="O631" t="s">
        <v>7053</v>
      </c>
      <c r="P631" t="s">
        <v>2121</v>
      </c>
      <c r="Q631" t="s">
        <v>7669</v>
      </c>
      <c r="R631">
        <v>1</v>
      </c>
      <c r="S631" s="11">
        <v>45840.600486111114</v>
      </c>
      <c r="T631" s="11">
        <v>45841.452557870369</v>
      </c>
      <c r="U631">
        <v>1226.9833333333333</v>
      </c>
      <c r="V631">
        <v>0</v>
      </c>
      <c r="W631" s="178">
        <f>IFERROR(IF(AKORD[[#This Row],[CZAS]]=1,VLOOKUP(AKORD[[#This Row],[ZAMOWIENIA_SPEC_ID]]&amp;AKORD[[#This Row],[CZYNNOSCI_OPIS]],#REF!,5,FALSE),AKORD[[#This Row],[CZAS]]),1)</f>
        <v>73</v>
      </c>
      <c r="X631" s="178" t="str">
        <f>AKORD[[#This Row],[ZAMOWIENIA_SPEC_ID]]&amp;" "&amp;MID(AKORD[[#This Row],[NAZWA1_WG]],1,30)</f>
        <v xml:space="preserve">161152 WILLOW [1,5z                  </v>
      </c>
      <c r="Y631" s="144">
        <f>AKORD[[#This Row],[DATA]]</f>
        <v>45841</v>
      </c>
      <c r="Z631" s="178" t="str">
        <f>LEFT(AKORD[[#This Row],[KOMISJA]],10)</f>
        <v>161152/WIL</v>
      </c>
      <c r="AA631" s="178">
        <f>WEEKNUM(AKORD[[#This Row],[DZIEN]],2)</f>
        <v>27</v>
      </c>
    </row>
    <row r="632" spans="1:27">
      <c r="A632" s="178" t="str">
        <f>VLOOKUP(AKORD[[#This Row],[NAZWISKO]],IMIE[],2,FALSE)</f>
        <v>T06 TOMASZ BAŁDYGA</v>
      </c>
      <c r="B632">
        <v>161154</v>
      </c>
      <c r="C632">
        <v>21</v>
      </c>
      <c r="D632">
        <v>3</v>
      </c>
      <c r="E632">
        <v>98</v>
      </c>
      <c r="F632" s="11">
        <v>45841</v>
      </c>
      <c r="G632" t="s">
        <v>2123</v>
      </c>
      <c r="H632" t="s">
        <v>2166</v>
      </c>
      <c r="I632" t="s">
        <v>2167</v>
      </c>
      <c r="J632" t="s">
        <v>2120</v>
      </c>
      <c r="K632" t="s">
        <v>7671</v>
      </c>
      <c r="L632" t="s">
        <v>7671</v>
      </c>
      <c r="M632" t="s">
        <v>7104</v>
      </c>
      <c r="N632" t="s">
        <v>7087</v>
      </c>
      <c r="O632" t="s">
        <v>7053</v>
      </c>
      <c r="P632" t="s">
        <v>2121</v>
      </c>
      <c r="Q632" t="s">
        <v>7669</v>
      </c>
      <c r="R632">
        <v>1</v>
      </c>
      <c r="S632" s="11">
        <v>45840.60056712963</v>
      </c>
      <c r="T632" s="11">
        <v>45841.452592592592</v>
      </c>
      <c r="U632">
        <v>1226.9166666666667</v>
      </c>
      <c r="V632">
        <v>0</v>
      </c>
      <c r="W632" s="178">
        <f>IFERROR(IF(AKORD[[#This Row],[CZAS]]=1,VLOOKUP(AKORD[[#This Row],[ZAMOWIENIA_SPEC_ID]]&amp;AKORD[[#This Row],[CZYNNOSCI_OPIS]],#REF!,5,FALSE),AKORD[[#This Row],[CZAS]]),1)</f>
        <v>98</v>
      </c>
      <c r="X632" s="178" t="str">
        <f>AKORD[[#This Row],[ZAMOWIENIA_SPEC_ID]]&amp;" "&amp;MID(AKORD[[#This Row],[NAZWA1_WG]],1,30)</f>
        <v xml:space="preserve">161154 WILLOW 3,5z]                  </v>
      </c>
      <c r="Y632" s="144">
        <f>AKORD[[#This Row],[DATA]]</f>
        <v>45841</v>
      </c>
      <c r="Z632" s="178" t="str">
        <f>LEFT(AKORD[[#This Row],[KOMISJA]],10)</f>
        <v>161152/WIL</v>
      </c>
      <c r="AA632" s="178">
        <f>WEEKNUM(AKORD[[#This Row],[DZIEN]],2)</f>
        <v>27</v>
      </c>
    </row>
    <row r="633" spans="1:27">
      <c r="A633" s="178" t="str">
        <f>VLOOKUP(AKORD[[#This Row],[NAZWISKO]],IMIE[],2,FALSE)</f>
        <v>T02 RADOSŁAW KRYSZTOPA</v>
      </c>
      <c r="B633">
        <v>160729</v>
      </c>
      <c r="C633">
        <v>13</v>
      </c>
      <c r="D633">
        <v>3</v>
      </c>
      <c r="E633">
        <v>69</v>
      </c>
      <c r="F633" s="11">
        <v>45841</v>
      </c>
      <c r="G633" t="s">
        <v>2125</v>
      </c>
      <c r="H633" t="s">
        <v>2166</v>
      </c>
      <c r="I633" t="s">
        <v>2167</v>
      </c>
      <c r="J633" t="s">
        <v>2120</v>
      </c>
      <c r="K633" t="s">
        <v>7322</v>
      </c>
      <c r="L633" t="s">
        <v>7322</v>
      </c>
      <c r="M633" t="s">
        <v>7070</v>
      </c>
      <c r="N633" t="s">
        <v>7102</v>
      </c>
      <c r="O633" t="s">
        <v>7067</v>
      </c>
      <c r="P633" t="s">
        <v>2121</v>
      </c>
      <c r="Q633" t="s">
        <v>7672</v>
      </c>
      <c r="R633">
        <v>1</v>
      </c>
      <c r="S633" s="11">
        <v>45841.31046296296</v>
      </c>
      <c r="T633" s="11">
        <v>45841.453784722224</v>
      </c>
      <c r="U633">
        <v>206.38333333333333</v>
      </c>
      <c r="V633">
        <v>0</v>
      </c>
      <c r="W633" s="178">
        <f>IFERROR(IF(AKORD[[#This Row],[CZAS]]=1,VLOOKUP(AKORD[[#This Row],[ZAMOWIENIA_SPEC_ID]]&amp;AKORD[[#This Row],[CZYNNOSCI_OPIS]],#REF!,5,FALSE),AKORD[[#This Row],[CZAS]]),1)</f>
        <v>69</v>
      </c>
      <c r="X633" s="178" t="str">
        <f>AKORD[[#This Row],[ZAMOWIENIA_SPEC_ID]]&amp;" "&amp;MID(AKORD[[#This Row],[NAZWA1_WG]],1,30)</f>
        <v xml:space="preserve">160729 GOYA [1,5                     </v>
      </c>
      <c r="Y633" s="144">
        <f>AKORD[[#This Row],[DATA]]</f>
        <v>45841</v>
      </c>
      <c r="Z633" s="178" t="str">
        <f>LEFT(AKORD[[#This Row],[KOMISJA]],10)</f>
        <v>160729/GOY</v>
      </c>
      <c r="AA633" s="178">
        <f>WEEKNUM(AKORD[[#This Row],[DZIEN]],2)</f>
        <v>27</v>
      </c>
    </row>
    <row r="634" spans="1:27">
      <c r="A634" s="178" t="str">
        <f>VLOOKUP(AKORD[[#This Row],[NAZWISKO]],IMIE[],2,FALSE)</f>
        <v>T02 RADOSŁAW KRYSZTOPA</v>
      </c>
      <c r="B634">
        <v>160730</v>
      </c>
      <c r="C634">
        <v>13</v>
      </c>
      <c r="D634">
        <v>3</v>
      </c>
      <c r="E634">
        <v>60</v>
      </c>
      <c r="F634" s="11">
        <v>45841</v>
      </c>
      <c r="G634" t="s">
        <v>2125</v>
      </c>
      <c r="H634" t="s">
        <v>2166</v>
      </c>
      <c r="I634" t="s">
        <v>2167</v>
      </c>
      <c r="J634" t="s">
        <v>2120</v>
      </c>
      <c r="K634" t="s">
        <v>7109</v>
      </c>
      <c r="L634" t="s">
        <v>7109</v>
      </c>
      <c r="M634" t="s">
        <v>7070</v>
      </c>
      <c r="N634" t="s">
        <v>7102</v>
      </c>
      <c r="O634" t="s">
        <v>7067</v>
      </c>
      <c r="P634" t="s">
        <v>2121</v>
      </c>
      <c r="Q634" t="s">
        <v>7672</v>
      </c>
      <c r="R634">
        <v>1</v>
      </c>
      <c r="S634" s="11">
        <v>45841.310486111113</v>
      </c>
      <c r="T634" s="11">
        <v>45841.45380787037</v>
      </c>
      <c r="U634">
        <v>206.38333333333333</v>
      </c>
      <c r="V634">
        <v>0</v>
      </c>
      <c r="W634" s="178">
        <f>IFERROR(IF(AKORD[[#This Row],[CZAS]]=1,VLOOKUP(AKORD[[#This Row],[ZAMOWIENIA_SPEC_ID]]&amp;AKORD[[#This Row],[CZYNNOSCI_OPIS]],#REF!,5,FALSE),AKORD[[#This Row],[CZAS]]),1)</f>
        <v>60</v>
      </c>
      <c r="X634" s="178" t="str">
        <f>AKORD[[#This Row],[ZAMOWIENIA_SPEC_ID]]&amp;" "&amp;MID(AKORD[[#This Row],[NAZWA1_WG]],1,30)</f>
        <v xml:space="preserve">160730 GOYA N                        </v>
      </c>
      <c r="Y634" s="144">
        <f>AKORD[[#This Row],[DATA]]</f>
        <v>45841</v>
      </c>
      <c r="Z634" s="178" t="str">
        <f>LEFT(AKORD[[#This Row],[KOMISJA]],10)</f>
        <v>160729/GOY</v>
      </c>
      <c r="AA634" s="178">
        <f>WEEKNUM(AKORD[[#This Row],[DZIEN]],2)</f>
        <v>27</v>
      </c>
    </row>
    <row r="635" spans="1:27">
      <c r="A635" s="178" t="str">
        <f>VLOOKUP(AKORD[[#This Row],[NAZWISKO]],IMIE[],2,FALSE)</f>
        <v>T02 RADOSŁAW KRYSZTOPA</v>
      </c>
      <c r="B635">
        <v>160731</v>
      </c>
      <c r="C635">
        <v>13</v>
      </c>
      <c r="D635">
        <v>3</v>
      </c>
      <c r="E635">
        <v>52</v>
      </c>
      <c r="F635" s="11">
        <v>45841</v>
      </c>
      <c r="G635" t="s">
        <v>2125</v>
      </c>
      <c r="H635" t="s">
        <v>2166</v>
      </c>
      <c r="I635" t="s">
        <v>2167</v>
      </c>
      <c r="J635" t="s">
        <v>2120</v>
      </c>
      <c r="K635" t="s">
        <v>7324</v>
      </c>
      <c r="L635" t="s">
        <v>7324</v>
      </c>
      <c r="M635" t="s">
        <v>7070</v>
      </c>
      <c r="N635" t="s">
        <v>7102</v>
      </c>
      <c r="O635" t="s">
        <v>7067</v>
      </c>
      <c r="P635" t="s">
        <v>2121</v>
      </c>
      <c r="Q635" t="s">
        <v>7672</v>
      </c>
      <c r="R635">
        <v>1</v>
      </c>
      <c r="S635" s="11">
        <v>45841.310497685183</v>
      </c>
      <c r="T635" s="11">
        <v>45841.453819444447</v>
      </c>
      <c r="U635">
        <v>206.38333333333333</v>
      </c>
      <c r="V635">
        <v>0</v>
      </c>
      <c r="W635" s="178">
        <f>IFERROR(IF(AKORD[[#This Row],[CZAS]]=1,VLOOKUP(AKORD[[#This Row],[ZAMOWIENIA_SPEC_ID]]&amp;AKORD[[#This Row],[CZYNNOSCI_OPIS]],#REF!,5,FALSE),AKORD[[#This Row],[CZAS]]),1)</f>
        <v>52</v>
      </c>
      <c r="X635" s="178" t="str">
        <f>AKORD[[#This Row],[ZAMOWIENIA_SPEC_ID]]&amp;" "&amp;MID(AKORD[[#This Row],[NAZWA1_WG]],1,30)</f>
        <v xml:space="preserve">160731 GOYA 1,5                      </v>
      </c>
      <c r="Y635" s="144">
        <f>AKORD[[#This Row],[DATA]]</f>
        <v>45841</v>
      </c>
      <c r="Z635" s="178" t="str">
        <f>LEFT(AKORD[[#This Row],[KOMISJA]],10)</f>
        <v>160729/GOY</v>
      </c>
      <c r="AA635" s="178">
        <f>WEEKNUM(AKORD[[#This Row],[DZIEN]],2)</f>
        <v>27</v>
      </c>
    </row>
    <row r="636" spans="1:27">
      <c r="A636" s="178" t="str">
        <f>VLOOKUP(AKORD[[#This Row],[NAZWISKO]],IMIE[],2,FALSE)</f>
        <v>T02 RADOSŁAW KRYSZTOPA</v>
      </c>
      <c r="B636">
        <v>160732</v>
      </c>
      <c r="C636">
        <v>13</v>
      </c>
      <c r="D636">
        <v>3</v>
      </c>
      <c r="E636">
        <v>63</v>
      </c>
      <c r="F636" s="11">
        <v>45841</v>
      </c>
      <c r="G636" t="s">
        <v>2125</v>
      </c>
      <c r="H636" t="s">
        <v>2166</v>
      </c>
      <c r="I636" t="s">
        <v>2167</v>
      </c>
      <c r="J636" t="s">
        <v>2120</v>
      </c>
      <c r="K636" t="s">
        <v>7673</v>
      </c>
      <c r="L636" t="s">
        <v>7673</v>
      </c>
      <c r="M636" t="s">
        <v>7070</v>
      </c>
      <c r="N636" t="s">
        <v>7102</v>
      </c>
      <c r="O636" t="s">
        <v>7067</v>
      </c>
      <c r="P636" t="s">
        <v>2121</v>
      </c>
      <c r="Q636" t="s">
        <v>7672</v>
      </c>
      <c r="R636">
        <v>1</v>
      </c>
      <c r="S636" s="11">
        <v>45841.310520833336</v>
      </c>
      <c r="T636" s="11">
        <v>45841.453842592593</v>
      </c>
      <c r="U636">
        <v>206.38333333333333</v>
      </c>
      <c r="V636">
        <v>0</v>
      </c>
      <c r="W636" s="178">
        <f>IFERROR(IF(AKORD[[#This Row],[CZAS]]=1,VLOOKUP(AKORD[[#This Row],[ZAMOWIENIA_SPEC_ID]]&amp;AKORD[[#This Row],[CZYNNOSCI_OPIS]],#REF!,5,FALSE),AKORD[[#This Row],[CZAS]]),1)</f>
        <v>63</v>
      </c>
      <c r="X636" s="178" t="str">
        <f>AKORD[[#This Row],[ZAMOWIENIA_SPEC_ID]]&amp;" "&amp;MID(AKORD[[#This Row],[NAZWA1_WG]],1,30)</f>
        <v xml:space="preserve">160732 GOYA L]                       </v>
      </c>
      <c r="Y636" s="144">
        <f>AKORD[[#This Row],[DATA]]</f>
        <v>45841</v>
      </c>
      <c r="Z636" s="178" t="str">
        <f>LEFT(AKORD[[#This Row],[KOMISJA]],10)</f>
        <v>160729/GOY</v>
      </c>
      <c r="AA636" s="178">
        <f>WEEKNUM(AKORD[[#This Row],[DZIEN]],2)</f>
        <v>27</v>
      </c>
    </row>
    <row r="637" spans="1:27">
      <c r="A637" s="178" t="str">
        <f>VLOOKUP(AKORD[[#This Row],[NAZWISKO]],IMIE[],2,FALSE)</f>
        <v>T12 KACPER KRUSZEWSKI</v>
      </c>
      <c r="B637">
        <v>160966</v>
      </c>
      <c r="C637">
        <v>120</v>
      </c>
      <c r="D637">
        <v>3</v>
      </c>
      <c r="E637">
        <v>63</v>
      </c>
      <c r="F637" s="11">
        <v>45841</v>
      </c>
      <c r="G637" t="s">
        <v>4747</v>
      </c>
      <c r="H637" t="s">
        <v>2166</v>
      </c>
      <c r="I637" t="s">
        <v>2167</v>
      </c>
      <c r="J637" t="s">
        <v>2120</v>
      </c>
      <c r="K637" t="s">
        <v>7079</v>
      </c>
      <c r="L637" t="s">
        <v>7079</v>
      </c>
      <c r="M637" t="s">
        <v>7104</v>
      </c>
      <c r="N637" t="s">
        <v>7078</v>
      </c>
      <c r="O637" t="s">
        <v>7053</v>
      </c>
      <c r="P637" t="s">
        <v>2121</v>
      </c>
      <c r="Q637" t="s">
        <v>7674</v>
      </c>
      <c r="R637">
        <v>1</v>
      </c>
      <c r="S637" s="11">
        <v>45841.304131944446</v>
      </c>
      <c r="T637" s="11">
        <v>45841.463993055557</v>
      </c>
      <c r="U637">
        <v>230.20000000000002</v>
      </c>
      <c r="V637">
        <v>0</v>
      </c>
      <c r="W637" s="178">
        <f>IFERROR(IF(AKORD[[#This Row],[CZAS]]=1,VLOOKUP(AKORD[[#This Row],[ZAMOWIENIA_SPEC_ID]]&amp;AKORD[[#This Row],[CZYNNOSCI_OPIS]],#REF!,5,FALSE),AKORD[[#This Row],[CZAS]]),1)</f>
        <v>63</v>
      </c>
      <c r="X637" s="178" t="str">
        <f>AKORD[[#This Row],[ZAMOWIENIA_SPEC_ID]]&amp;" "&amp;MID(AKORD[[#This Row],[NAZWA1_WG]],1,30)</f>
        <v xml:space="preserve">160966 STONE NW 140x150              </v>
      </c>
      <c r="Y637" s="144">
        <f>AKORD[[#This Row],[DATA]]</f>
        <v>45841</v>
      </c>
      <c r="Z637" s="178" t="str">
        <f>LEFT(AKORD[[#This Row],[KOMISJA]],10)</f>
        <v>160966/STO</v>
      </c>
      <c r="AA637" s="178">
        <f>WEEKNUM(AKORD[[#This Row],[DZIEN]],2)</f>
        <v>27</v>
      </c>
    </row>
    <row r="638" spans="1:27">
      <c r="A638" s="178" t="str">
        <f>VLOOKUP(AKORD[[#This Row],[NAZWISKO]],IMIE[],2,FALSE)</f>
        <v>T12 KACPER KRUSZEWSKI</v>
      </c>
      <c r="B638">
        <v>160967</v>
      </c>
      <c r="C638">
        <v>120</v>
      </c>
      <c r="D638">
        <v>3</v>
      </c>
      <c r="E638">
        <v>61</v>
      </c>
      <c r="F638" s="11">
        <v>45841</v>
      </c>
      <c r="G638" t="s">
        <v>4747</v>
      </c>
      <c r="H638" t="s">
        <v>2166</v>
      </c>
      <c r="I638" t="s">
        <v>2167</v>
      </c>
      <c r="J638" t="s">
        <v>2120</v>
      </c>
      <c r="K638" t="s">
        <v>7306</v>
      </c>
      <c r="L638" t="s">
        <v>7306</v>
      </c>
      <c r="M638" t="s">
        <v>7104</v>
      </c>
      <c r="N638" t="s">
        <v>7078</v>
      </c>
      <c r="O638" t="s">
        <v>7053</v>
      </c>
      <c r="P638" t="s">
        <v>2121</v>
      </c>
      <c r="Q638" t="s">
        <v>7674</v>
      </c>
      <c r="R638">
        <v>1</v>
      </c>
      <c r="S638" s="11">
        <v>45841.304166666669</v>
      </c>
      <c r="T638" s="11">
        <v>45841.46402777778</v>
      </c>
      <c r="U638">
        <v>230.20000000000002</v>
      </c>
      <c r="V638">
        <v>0</v>
      </c>
      <c r="W638" s="178">
        <f>IFERROR(IF(AKORD[[#This Row],[CZAS]]=1,VLOOKUP(AKORD[[#This Row],[ZAMOWIENIA_SPEC_ID]]&amp;AKORD[[#This Row],[CZYNNOSCI_OPIS]],#REF!,5,FALSE),AKORD[[#This Row],[CZAS]]),1)</f>
        <v>61</v>
      </c>
      <c r="X638" s="178" t="str">
        <f>AKORD[[#This Row],[ZAMOWIENIA_SPEC_ID]]&amp;" "&amp;MID(AKORD[[#This Row],[NAZWA1_WG]],1,30)</f>
        <v xml:space="preserve">160967 STONE 2,5]                    </v>
      </c>
      <c r="Y638" s="144">
        <f>AKORD[[#This Row],[DATA]]</f>
        <v>45841</v>
      </c>
      <c r="Z638" s="178" t="str">
        <f>LEFT(AKORD[[#This Row],[KOMISJA]],10)</f>
        <v>160966/STO</v>
      </c>
      <c r="AA638" s="178">
        <f>WEEKNUM(AKORD[[#This Row],[DZIEN]],2)</f>
        <v>27</v>
      </c>
    </row>
    <row r="639" spans="1:27">
      <c r="A639" s="178" t="str">
        <f>VLOOKUP(AKORD[[#This Row],[NAZWISKO]],IMIE[],2,FALSE)</f>
        <v>T12 KACPER KRUSZEWSKI</v>
      </c>
      <c r="B639">
        <v>160968</v>
      </c>
      <c r="C639">
        <v>120</v>
      </c>
      <c r="D639">
        <v>3</v>
      </c>
      <c r="E639">
        <v>61</v>
      </c>
      <c r="F639" s="11">
        <v>45841</v>
      </c>
      <c r="G639" t="s">
        <v>4747</v>
      </c>
      <c r="H639" t="s">
        <v>2166</v>
      </c>
      <c r="I639" t="s">
        <v>2167</v>
      </c>
      <c r="J639" t="s">
        <v>2120</v>
      </c>
      <c r="K639" t="s">
        <v>7675</v>
      </c>
      <c r="L639" t="s">
        <v>7675</v>
      </c>
      <c r="M639" t="s">
        <v>7104</v>
      </c>
      <c r="N639" t="s">
        <v>7078</v>
      </c>
      <c r="O639" t="s">
        <v>7053</v>
      </c>
      <c r="P639" t="s">
        <v>2121</v>
      </c>
      <c r="Q639" t="s">
        <v>7674</v>
      </c>
      <c r="R639">
        <v>1</v>
      </c>
      <c r="S639" s="11">
        <v>45841.304189814815</v>
      </c>
      <c r="T639" s="11">
        <v>45841.464050925926</v>
      </c>
      <c r="U639">
        <v>230.20000000000002</v>
      </c>
      <c r="V639">
        <v>0</v>
      </c>
      <c r="W639" s="178">
        <f>IFERROR(IF(AKORD[[#This Row],[CZAS]]=1,VLOOKUP(AKORD[[#This Row],[ZAMOWIENIA_SPEC_ID]]&amp;AKORD[[#This Row],[CZYNNOSCI_OPIS]],#REF!,5,FALSE),AKORD[[#This Row],[CZAS]]),1)</f>
        <v>61</v>
      </c>
      <c r="X639" s="178" t="str">
        <f>AKORD[[#This Row],[ZAMOWIENIA_SPEC_ID]]&amp;" "&amp;MID(AKORD[[#This Row],[NAZWA1_WG]],1,30)</f>
        <v xml:space="preserve">160968 STONE [2,5                    </v>
      </c>
      <c r="Y639" s="144">
        <f>AKORD[[#This Row],[DATA]]</f>
        <v>45841</v>
      </c>
      <c r="Z639" s="178" t="str">
        <f>LEFT(AKORD[[#This Row],[KOMISJA]],10)</f>
        <v>160966/STO</v>
      </c>
      <c r="AA639" s="178">
        <f>WEEKNUM(AKORD[[#This Row],[DZIEN]],2)</f>
        <v>27</v>
      </c>
    </row>
    <row r="640" spans="1:27">
      <c r="A640" s="178" t="str">
        <f>VLOOKUP(AKORD[[#This Row],[NAZWISKO]],IMIE[],2,FALSE)</f>
        <v>T04 DOMINIK FASZCZA</v>
      </c>
      <c r="B640">
        <v>161171</v>
      </c>
      <c r="C640">
        <v>16</v>
      </c>
      <c r="D640">
        <v>3</v>
      </c>
      <c r="E640">
        <v>30</v>
      </c>
      <c r="F640" s="11">
        <v>45841</v>
      </c>
      <c r="G640" t="s">
        <v>2122</v>
      </c>
      <c r="H640" t="s">
        <v>2166</v>
      </c>
      <c r="I640" t="s">
        <v>2167</v>
      </c>
      <c r="J640" t="s">
        <v>2120</v>
      </c>
      <c r="K640" t="s">
        <v>7676</v>
      </c>
      <c r="L640" t="s">
        <v>7677</v>
      </c>
      <c r="M640" t="s">
        <v>7104</v>
      </c>
      <c r="N640" t="s">
        <v>7082</v>
      </c>
      <c r="O640" t="s">
        <v>7053</v>
      </c>
      <c r="P640" t="s">
        <v>2121</v>
      </c>
      <c r="Q640" t="s">
        <v>7678</v>
      </c>
      <c r="R640">
        <v>1</v>
      </c>
      <c r="S640" s="11">
        <v>45841.324629629627</v>
      </c>
      <c r="T640" s="11">
        <v>45841.466400462959</v>
      </c>
      <c r="U640">
        <v>204.15</v>
      </c>
      <c r="V640">
        <v>0</v>
      </c>
      <c r="W640" s="178">
        <f>IFERROR(IF(AKORD[[#This Row],[CZAS]]=1,VLOOKUP(AKORD[[#This Row],[ZAMOWIENIA_SPEC_ID]]&amp;AKORD[[#This Row],[CZYNNOSCI_OPIS]],#REF!,5,FALSE),AKORD[[#This Row],[CZAS]]),1)</f>
        <v>30</v>
      </c>
      <c r="X640" s="178" t="str">
        <f>AKORD[[#This Row],[ZAMOWIENIA_SPEC_ID]]&amp;" "&amp;MID(AKORD[[#This Row],[NAZWA1_WG]],1,30)</f>
        <v xml:space="preserve">161171 CALYPSO E80D                  </v>
      </c>
      <c r="Y640" s="144">
        <f>AKORD[[#This Row],[DATA]]</f>
        <v>45841</v>
      </c>
      <c r="Z640" s="178" t="str">
        <f>LEFT(AKORD[[#This Row],[KOMISJA]],10)</f>
        <v>161170/CAL</v>
      </c>
      <c r="AA640" s="178">
        <f>WEEKNUM(AKORD[[#This Row],[DZIEN]],2)</f>
        <v>27</v>
      </c>
    </row>
    <row r="641" spans="1:27">
      <c r="A641" s="178" t="str">
        <f>VLOOKUP(AKORD[[#This Row],[NAZWISKO]],IMIE[],2,FALSE)</f>
        <v>T04 DOMINIK FASZCZA</v>
      </c>
      <c r="B641">
        <v>161170</v>
      </c>
      <c r="C641">
        <v>16</v>
      </c>
      <c r="D641">
        <v>3</v>
      </c>
      <c r="E641">
        <v>50</v>
      </c>
      <c r="F641" s="11">
        <v>45841</v>
      </c>
      <c r="G641" t="s">
        <v>2122</v>
      </c>
      <c r="H641" t="s">
        <v>2166</v>
      </c>
      <c r="I641" t="s">
        <v>2167</v>
      </c>
      <c r="J641" t="s">
        <v>2120</v>
      </c>
      <c r="K641" t="s">
        <v>7679</v>
      </c>
      <c r="L641" t="s">
        <v>7679</v>
      </c>
      <c r="M641" t="s">
        <v>7104</v>
      </c>
      <c r="N641" t="s">
        <v>7082</v>
      </c>
      <c r="O641" t="s">
        <v>7053</v>
      </c>
      <c r="P641" t="s">
        <v>2121</v>
      </c>
      <c r="Q641" t="s">
        <v>7678</v>
      </c>
      <c r="R641">
        <v>1</v>
      </c>
      <c r="S641" s="11">
        <v>45841.324618055558</v>
      </c>
      <c r="T641" s="11">
        <v>45841.466423611113</v>
      </c>
      <c r="U641">
        <v>204.2</v>
      </c>
      <c r="V641">
        <v>0</v>
      </c>
      <c r="W641" s="178">
        <f>IFERROR(IF(AKORD[[#This Row],[CZAS]]=1,VLOOKUP(AKORD[[#This Row],[ZAMOWIENIA_SPEC_ID]]&amp;AKORD[[#This Row],[CZYNNOSCI_OPIS]],#REF!,5,FALSE),AKORD[[#This Row],[CZAS]]),1)</f>
        <v>50</v>
      </c>
      <c r="X641" s="178" t="str">
        <f>AKORD[[#This Row],[ZAMOWIENIA_SPEC_ID]]&amp;" "&amp;MID(AKORD[[#This Row],[NAZWA1_WG]],1,30)</f>
        <v xml:space="preserve">161170 CALYPSO [3,5                  </v>
      </c>
      <c r="Y641" s="144">
        <f>AKORD[[#This Row],[DATA]]</f>
        <v>45841</v>
      </c>
      <c r="Z641" s="178" t="str">
        <f>LEFT(AKORD[[#This Row],[KOMISJA]],10)</f>
        <v>161170/CAL</v>
      </c>
      <c r="AA641" s="178">
        <f>WEEKNUM(AKORD[[#This Row],[DZIEN]],2)</f>
        <v>27</v>
      </c>
    </row>
    <row r="642" spans="1:27">
      <c r="A642" s="178" t="str">
        <f>VLOOKUP(AKORD[[#This Row],[NAZWISKO]],IMIE[],2,FALSE)</f>
        <v>T04 DOMINIK FASZCZA</v>
      </c>
      <c r="B642">
        <v>161172</v>
      </c>
      <c r="C642">
        <v>16</v>
      </c>
      <c r="D642">
        <v>3</v>
      </c>
      <c r="E642">
        <v>34</v>
      </c>
      <c r="F642" s="11">
        <v>45841</v>
      </c>
      <c r="G642" t="s">
        <v>2122</v>
      </c>
      <c r="H642" t="s">
        <v>2166</v>
      </c>
      <c r="I642" t="s">
        <v>2167</v>
      </c>
      <c r="J642" t="s">
        <v>2120</v>
      </c>
      <c r="K642" t="s">
        <v>7680</v>
      </c>
      <c r="L642" t="s">
        <v>7680</v>
      </c>
      <c r="M642" t="s">
        <v>7104</v>
      </c>
      <c r="N642" t="s">
        <v>7082</v>
      </c>
      <c r="O642" t="s">
        <v>7053</v>
      </c>
      <c r="P642" t="s">
        <v>2121</v>
      </c>
      <c r="Q642" t="s">
        <v>7678</v>
      </c>
      <c r="R642">
        <v>1</v>
      </c>
      <c r="S642" s="11">
        <v>45841.324652777781</v>
      </c>
      <c r="T642" s="11">
        <v>45841.466446759259</v>
      </c>
      <c r="U642">
        <v>204.18333333333334</v>
      </c>
      <c r="V642">
        <v>0</v>
      </c>
      <c r="W642" s="178">
        <f>IFERROR(IF(AKORD[[#This Row],[CZAS]]=1,VLOOKUP(AKORD[[#This Row],[ZAMOWIENIA_SPEC_ID]]&amp;AKORD[[#This Row],[CZYNNOSCI_OPIS]],#REF!,5,FALSE),AKORD[[#This Row],[CZAS]]),1)</f>
        <v>34</v>
      </c>
      <c r="X642" s="178" t="str">
        <f>AKORD[[#This Row],[ZAMOWIENIA_SPEC_ID]]&amp;" "&amp;MID(AKORD[[#This Row],[NAZWA1_WG]],1,30)</f>
        <v xml:space="preserve">161172 CALYPSO N125                  </v>
      </c>
      <c r="Y642" s="144">
        <f>AKORD[[#This Row],[DATA]]</f>
        <v>45841</v>
      </c>
      <c r="Z642" s="178" t="str">
        <f>LEFT(AKORD[[#This Row],[KOMISJA]],10)</f>
        <v>161170/CAL</v>
      </c>
      <c r="AA642" s="178">
        <f>WEEKNUM(AKORD[[#This Row],[DZIEN]],2)</f>
        <v>27</v>
      </c>
    </row>
    <row r="643" spans="1:27">
      <c r="A643" s="178" t="str">
        <f>VLOOKUP(AKORD[[#This Row],[NAZWISKO]],IMIE[],2,FALSE)</f>
        <v>T04 DOMINIK FASZCZA</v>
      </c>
      <c r="B643">
        <v>161173</v>
      </c>
      <c r="C643">
        <v>16</v>
      </c>
      <c r="D643">
        <v>3</v>
      </c>
      <c r="E643">
        <v>40</v>
      </c>
      <c r="F643" s="11">
        <v>45841</v>
      </c>
      <c r="G643" t="s">
        <v>2122</v>
      </c>
      <c r="H643" t="s">
        <v>2166</v>
      </c>
      <c r="I643" t="s">
        <v>2167</v>
      </c>
      <c r="J643" t="s">
        <v>2120</v>
      </c>
      <c r="K643" t="s">
        <v>7681</v>
      </c>
      <c r="L643" t="s">
        <v>7681</v>
      </c>
      <c r="M643" t="s">
        <v>7104</v>
      </c>
      <c r="N643" t="s">
        <v>7082</v>
      </c>
      <c r="O643" t="s">
        <v>7053</v>
      </c>
      <c r="P643" t="s">
        <v>2121</v>
      </c>
      <c r="Q643" t="s">
        <v>7678</v>
      </c>
      <c r="R643">
        <v>1</v>
      </c>
      <c r="S643" s="11">
        <v>45841.324675925927</v>
      </c>
      <c r="T643" s="11">
        <v>45841.466458333336</v>
      </c>
      <c r="U643">
        <v>204.16666666666669</v>
      </c>
      <c r="V643">
        <v>0</v>
      </c>
      <c r="W643" s="178">
        <f>IFERROR(IF(AKORD[[#This Row],[CZAS]]=1,VLOOKUP(AKORD[[#This Row],[ZAMOWIENIA_SPEC_ID]]&amp;AKORD[[#This Row],[CZYNNOSCI_OPIS]],#REF!,5,FALSE),AKORD[[#This Row],[CZAS]]),1)</f>
        <v>40</v>
      </c>
      <c r="X643" s="178" t="str">
        <f>AKORD[[#This Row],[ZAMOWIENIA_SPEC_ID]]&amp;" "&amp;MID(AKORD[[#This Row],[NAZWA1_WG]],1,30)</f>
        <v xml:space="preserve">161173 CALYPSO 4                     </v>
      </c>
      <c r="Y643" s="144">
        <f>AKORD[[#This Row],[DATA]]</f>
        <v>45841</v>
      </c>
      <c r="Z643" s="178" t="str">
        <f>LEFT(AKORD[[#This Row],[KOMISJA]],10)</f>
        <v>161170/CAL</v>
      </c>
      <c r="AA643" s="178">
        <f>WEEKNUM(AKORD[[#This Row],[DZIEN]],2)</f>
        <v>27</v>
      </c>
    </row>
    <row r="644" spans="1:27">
      <c r="A644" s="178" t="str">
        <f>VLOOKUP(AKORD[[#This Row],[NAZWISKO]],IMIE[],2,FALSE)</f>
        <v>T04 DOMINIK FASZCZA</v>
      </c>
      <c r="B644">
        <v>161174</v>
      </c>
      <c r="C644">
        <v>16</v>
      </c>
      <c r="D644">
        <v>3</v>
      </c>
      <c r="E644">
        <v>68</v>
      </c>
      <c r="F644" s="11">
        <v>45841</v>
      </c>
      <c r="G644" t="s">
        <v>2122</v>
      </c>
      <c r="H644" t="s">
        <v>2166</v>
      </c>
      <c r="I644" t="s">
        <v>2167</v>
      </c>
      <c r="J644" t="s">
        <v>2120</v>
      </c>
      <c r="K644" t="s">
        <v>7682</v>
      </c>
      <c r="L644" t="s">
        <v>7683</v>
      </c>
      <c r="M644" t="s">
        <v>7104</v>
      </c>
      <c r="N644" t="s">
        <v>7082</v>
      </c>
      <c r="O644" t="s">
        <v>7053</v>
      </c>
      <c r="P644" t="s">
        <v>2121</v>
      </c>
      <c r="Q644" t="s">
        <v>7678</v>
      </c>
      <c r="R644">
        <v>1</v>
      </c>
      <c r="S644" s="11">
        <v>45841.466481481482</v>
      </c>
      <c r="T644" s="11">
        <v>45841.466504629629</v>
      </c>
      <c r="U644">
        <v>3.3333333333333333E-2</v>
      </c>
      <c r="V644">
        <v>0</v>
      </c>
      <c r="W644" s="178">
        <f>IFERROR(IF(AKORD[[#This Row],[CZAS]]=1,VLOOKUP(AKORD[[#This Row],[ZAMOWIENIA_SPEC_ID]]&amp;AKORD[[#This Row],[CZYNNOSCI_OPIS]],#REF!,5,FALSE),AKORD[[#This Row],[CZAS]]),1)</f>
        <v>68</v>
      </c>
      <c r="X644" s="178" t="str">
        <f>AKORD[[#This Row],[ZAMOWIENIA_SPEC_ID]]&amp;" "&amp;MID(AKORD[[#This Row],[NAZWA1_WG]],1,30)</f>
        <v xml:space="preserve">161174 CALYPSO LAD]                  </v>
      </c>
      <c r="Y644" s="144">
        <f>AKORD[[#This Row],[DATA]]</f>
        <v>45841</v>
      </c>
      <c r="Z644" s="178" t="str">
        <f>LEFT(AKORD[[#This Row],[KOMISJA]],10)</f>
        <v>161170/CAL</v>
      </c>
      <c r="AA644" s="178">
        <f>WEEKNUM(AKORD[[#This Row],[DZIEN]],2)</f>
        <v>27</v>
      </c>
    </row>
    <row r="645" spans="1:27">
      <c r="A645" s="178" t="str">
        <f>VLOOKUP(AKORD[[#This Row],[NAZWISKO]],IMIE[],2,FALSE)</f>
        <v>T04 DOMINIK FASZCZA</v>
      </c>
      <c r="B645">
        <v>161175</v>
      </c>
      <c r="C645">
        <v>16</v>
      </c>
      <c r="D645">
        <v>3</v>
      </c>
      <c r="E645">
        <v>1</v>
      </c>
      <c r="F645" s="11">
        <v>45841</v>
      </c>
      <c r="G645" t="s">
        <v>2122</v>
      </c>
      <c r="H645" t="s">
        <v>2166</v>
      </c>
      <c r="I645" t="s">
        <v>2167</v>
      </c>
      <c r="J645" t="s">
        <v>2120</v>
      </c>
      <c r="K645" t="s">
        <v>340</v>
      </c>
      <c r="L645" t="s">
        <v>340</v>
      </c>
      <c r="M645" t="s">
        <v>7104</v>
      </c>
      <c r="N645" t="s">
        <v>191</v>
      </c>
      <c r="O645" t="s">
        <v>181</v>
      </c>
      <c r="P645" t="s">
        <v>2121</v>
      </c>
      <c r="Q645" t="s">
        <v>7678</v>
      </c>
      <c r="R645">
        <v>3</v>
      </c>
      <c r="S645" s="11">
        <v>45841.466527777775</v>
      </c>
      <c r="T645" s="11">
        <v>45841.466539351852</v>
      </c>
      <c r="U645">
        <v>1.6666666666666666E-2</v>
      </c>
      <c r="V645">
        <v>0</v>
      </c>
      <c r="W645" s="178">
        <f>IFERROR(IF(AKORD[[#This Row],[CZAS]]=1,VLOOKUP(AKORD[[#This Row],[ZAMOWIENIA_SPEC_ID]]&amp;AKORD[[#This Row],[CZYNNOSCI_OPIS]],#REF!,5,FALSE),AKORD[[#This Row],[CZAS]]),1)</f>
        <v>1</v>
      </c>
      <c r="X645" s="178" t="str">
        <f>AKORD[[#This Row],[ZAMOWIENIA_SPEC_ID]]&amp;" "&amp;MID(AKORD[[#This Row],[NAZWA1_WG]],1,30)</f>
        <v xml:space="preserve">161175 PD 254 III 50x50              </v>
      </c>
      <c r="Y645" s="144">
        <f>AKORD[[#This Row],[DATA]]</f>
        <v>45841</v>
      </c>
      <c r="Z645" s="178" t="str">
        <f>LEFT(AKORD[[#This Row],[KOMISJA]],10)</f>
        <v>161170/CAL</v>
      </c>
      <c r="AA645" s="178">
        <f>WEEKNUM(AKORD[[#This Row],[DZIEN]],2)</f>
        <v>27</v>
      </c>
    </row>
    <row r="646" spans="1:27">
      <c r="A646" s="178" t="str">
        <f>VLOOKUP(AKORD[[#This Row],[NAZWISKO]],IMIE[],2,FALSE)</f>
        <v>T01 ROBERT PERKOWSKI</v>
      </c>
      <c r="B646">
        <v>161347</v>
      </c>
      <c r="C646">
        <v>12</v>
      </c>
      <c r="D646">
        <v>3</v>
      </c>
      <c r="E646">
        <v>1</v>
      </c>
      <c r="F646" s="11">
        <v>45841</v>
      </c>
      <c r="G646" t="s">
        <v>2124</v>
      </c>
      <c r="H646" t="s">
        <v>2166</v>
      </c>
      <c r="I646" t="s">
        <v>2167</v>
      </c>
      <c r="J646" t="s">
        <v>2120</v>
      </c>
      <c r="K646" t="s">
        <v>7287</v>
      </c>
      <c r="L646" t="s">
        <v>7287</v>
      </c>
      <c r="M646" t="s">
        <v>7104</v>
      </c>
      <c r="N646" t="s">
        <v>7071</v>
      </c>
      <c r="O646" t="s">
        <v>7053</v>
      </c>
      <c r="P646" t="s">
        <v>2121</v>
      </c>
      <c r="Q646" t="s">
        <v>7684</v>
      </c>
      <c r="R646">
        <v>3</v>
      </c>
      <c r="S646" s="11">
        <v>45841.383981481478</v>
      </c>
      <c r="T646" s="11">
        <v>45841.483113425929</v>
      </c>
      <c r="U646">
        <v>142.75</v>
      </c>
      <c r="V646">
        <v>0</v>
      </c>
      <c r="W646" s="178">
        <f>IFERROR(IF(AKORD[[#This Row],[CZAS]]=1,VLOOKUP(AKORD[[#This Row],[ZAMOWIENIA_SPEC_ID]]&amp;AKORD[[#This Row],[CZYNNOSCI_OPIS]],#REF!,5,FALSE),AKORD[[#This Row],[CZAS]]),1)</f>
        <v>1</v>
      </c>
      <c r="X646" s="178" t="str">
        <f>AKORD[[#This Row],[ZAMOWIENIA_SPEC_ID]]&amp;" "&amp;MID(AKORD[[#This Row],[NAZWA1_WG]],1,30)</f>
        <v xml:space="preserve">161347 REVERSO PD 560 III 58x58      </v>
      </c>
      <c r="Y646" s="144">
        <f>AKORD[[#This Row],[DATA]]</f>
        <v>45841</v>
      </c>
      <c r="Z646" s="178" t="str">
        <f>LEFT(AKORD[[#This Row],[KOMISJA]],10)</f>
        <v>161341/REV</v>
      </c>
      <c r="AA646" s="178">
        <f>WEEKNUM(AKORD[[#This Row],[DZIEN]],2)</f>
        <v>27</v>
      </c>
    </row>
    <row r="647" spans="1:27">
      <c r="A647" s="178" t="str">
        <f>VLOOKUP(AKORD[[#This Row],[NAZWISKO]],IMIE[],2,FALSE)</f>
        <v>T01 ROBERT PERKOWSKI</v>
      </c>
      <c r="B647">
        <v>161347</v>
      </c>
      <c r="C647">
        <v>12</v>
      </c>
      <c r="D647">
        <v>3</v>
      </c>
      <c r="E647">
        <v>1</v>
      </c>
      <c r="F647" s="11">
        <v>45841</v>
      </c>
      <c r="G647" t="s">
        <v>2124</v>
      </c>
      <c r="H647" t="s">
        <v>2166</v>
      </c>
      <c r="I647" t="s">
        <v>2167</v>
      </c>
      <c r="J647" t="s">
        <v>2120</v>
      </c>
      <c r="K647" t="s">
        <v>7287</v>
      </c>
      <c r="L647" t="s">
        <v>7287</v>
      </c>
      <c r="M647" t="s">
        <v>7104</v>
      </c>
      <c r="N647" t="s">
        <v>7071</v>
      </c>
      <c r="O647" t="s">
        <v>7053</v>
      </c>
      <c r="P647" t="s">
        <v>2121</v>
      </c>
      <c r="Q647" t="s">
        <v>7684</v>
      </c>
      <c r="R647">
        <v>3</v>
      </c>
      <c r="S647" s="11">
        <v>45841.383981481478</v>
      </c>
      <c r="T647" s="11">
        <v>45841.483113425929</v>
      </c>
      <c r="U647">
        <v>142.75</v>
      </c>
      <c r="V647">
        <v>0</v>
      </c>
      <c r="W647" s="178">
        <f>IFERROR(IF(AKORD[[#This Row],[CZAS]]=1,VLOOKUP(AKORD[[#This Row],[ZAMOWIENIA_SPEC_ID]]&amp;AKORD[[#This Row],[CZYNNOSCI_OPIS]],#REF!,5,FALSE),AKORD[[#This Row],[CZAS]]),1)</f>
        <v>1</v>
      </c>
      <c r="X647" s="178" t="str">
        <f>AKORD[[#This Row],[ZAMOWIENIA_SPEC_ID]]&amp;" "&amp;MID(AKORD[[#This Row],[NAZWA1_WG]],1,30)</f>
        <v xml:space="preserve">161347 REVERSO PD 560 III 58x58      </v>
      </c>
      <c r="Y647" s="144">
        <f>AKORD[[#This Row],[DATA]]</f>
        <v>45841</v>
      </c>
      <c r="Z647" s="178" t="str">
        <f>LEFT(AKORD[[#This Row],[KOMISJA]],10)</f>
        <v>161341/REV</v>
      </c>
      <c r="AA647" s="178">
        <f>WEEKNUM(AKORD[[#This Row],[DZIEN]],2)</f>
        <v>27</v>
      </c>
    </row>
    <row r="648" spans="1:27">
      <c r="A648" s="178" t="str">
        <f>VLOOKUP(AKORD[[#This Row],[NAZWISKO]],IMIE[],2,FALSE)</f>
        <v>T01 ROBERT PERKOWSKI</v>
      </c>
      <c r="B648">
        <v>161347</v>
      </c>
      <c r="C648">
        <v>12</v>
      </c>
      <c r="D648">
        <v>3</v>
      </c>
      <c r="E648">
        <v>1</v>
      </c>
      <c r="F648" s="11">
        <v>45841</v>
      </c>
      <c r="G648" t="s">
        <v>2124</v>
      </c>
      <c r="H648" t="s">
        <v>2166</v>
      </c>
      <c r="I648" t="s">
        <v>2167</v>
      </c>
      <c r="J648" t="s">
        <v>2120</v>
      </c>
      <c r="K648" t="s">
        <v>7287</v>
      </c>
      <c r="L648" t="s">
        <v>7287</v>
      </c>
      <c r="M648" t="s">
        <v>7104</v>
      </c>
      <c r="N648" t="s">
        <v>7071</v>
      </c>
      <c r="O648" t="s">
        <v>7053</v>
      </c>
      <c r="P648" t="s">
        <v>2121</v>
      </c>
      <c r="Q648" t="s">
        <v>7684</v>
      </c>
      <c r="R648">
        <v>3</v>
      </c>
      <c r="S648" s="11">
        <v>45841.383981481478</v>
      </c>
      <c r="T648" s="11">
        <v>45841.483113425929</v>
      </c>
      <c r="U648">
        <v>142.75</v>
      </c>
      <c r="V648">
        <v>0</v>
      </c>
      <c r="W648" s="178">
        <f>IFERROR(IF(AKORD[[#This Row],[CZAS]]=1,VLOOKUP(AKORD[[#This Row],[ZAMOWIENIA_SPEC_ID]]&amp;AKORD[[#This Row],[CZYNNOSCI_OPIS]],#REF!,5,FALSE),AKORD[[#This Row],[CZAS]]),1)</f>
        <v>1</v>
      </c>
      <c r="X648" s="178" t="str">
        <f>AKORD[[#This Row],[ZAMOWIENIA_SPEC_ID]]&amp;" "&amp;MID(AKORD[[#This Row],[NAZWA1_WG]],1,30)</f>
        <v xml:space="preserve">161347 REVERSO PD 560 III 58x58      </v>
      </c>
      <c r="Y648" s="144">
        <f>AKORD[[#This Row],[DATA]]</f>
        <v>45841</v>
      </c>
      <c r="Z648" s="178" t="str">
        <f>LEFT(AKORD[[#This Row],[KOMISJA]],10)</f>
        <v>161341/REV</v>
      </c>
      <c r="AA648" s="178">
        <f>WEEKNUM(AKORD[[#This Row],[DZIEN]],2)</f>
        <v>27</v>
      </c>
    </row>
    <row r="649" spans="1:27">
      <c r="A649" s="178" t="str">
        <f>VLOOKUP(AKORD[[#This Row],[NAZWISKO]],IMIE[],2,FALSE)</f>
        <v>T01 ROBERT PERKOWSKI</v>
      </c>
      <c r="B649">
        <v>161346</v>
      </c>
      <c r="C649">
        <v>12</v>
      </c>
      <c r="D649">
        <v>3</v>
      </c>
      <c r="E649">
        <v>19</v>
      </c>
      <c r="F649" s="11">
        <v>45841</v>
      </c>
      <c r="G649" t="s">
        <v>2124</v>
      </c>
      <c r="H649" t="s">
        <v>2166</v>
      </c>
      <c r="I649" t="s">
        <v>2167</v>
      </c>
      <c r="J649" t="s">
        <v>2120</v>
      </c>
      <c r="K649" t="s">
        <v>7286</v>
      </c>
      <c r="L649" t="s">
        <v>7286</v>
      </c>
      <c r="M649" t="s">
        <v>7104</v>
      </c>
      <c r="N649" t="s">
        <v>7071</v>
      </c>
      <c r="O649" t="s">
        <v>7053</v>
      </c>
      <c r="P649" t="s">
        <v>2121</v>
      </c>
      <c r="Q649" t="s">
        <v>7684</v>
      </c>
      <c r="R649">
        <v>1</v>
      </c>
      <c r="S649" s="11">
        <v>45841.383958333332</v>
      </c>
      <c r="T649" s="11">
        <v>45841.483136574076</v>
      </c>
      <c r="U649">
        <v>142.81666666666666</v>
      </c>
      <c r="V649">
        <v>0</v>
      </c>
      <c r="W649" s="178">
        <f>IFERROR(IF(AKORD[[#This Row],[CZAS]]=1,VLOOKUP(AKORD[[#This Row],[ZAMOWIENIA_SPEC_ID]]&amp;AKORD[[#This Row],[CZYNNOSCI_OPIS]],#REF!,5,FALSE),AKORD[[#This Row],[CZAS]]),1)</f>
        <v>19</v>
      </c>
      <c r="X649" s="178" t="str">
        <f>AKORD[[#This Row],[ZAMOWIENIA_SPEC_ID]]&amp;" "&amp;MID(AKORD[[#This Row],[NAZWA1_WG]],1,30)</f>
        <v xml:space="preserve">161346 REVERSO Ps82x102              </v>
      </c>
      <c r="Y649" s="144">
        <f>AKORD[[#This Row],[DATA]]</f>
        <v>45841</v>
      </c>
      <c r="Z649" s="178" t="str">
        <f>LEFT(AKORD[[#This Row],[KOMISJA]],10)</f>
        <v>161341/REV</v>
      </c>
      <c r="AA649" s="178">
        <f>WEEKNUM(AKORD[[#This Row],[DZIEN]],2)</f>
        <v>27</v>
      </c>
    </row>
    <row r="650" spans="1:27">
      <c r="A650" s="178" t="str">
        <f>VLOOKUP(AKORD[[#This Row],[NAZWISKO]],IMIE[],2,FALSE)</f>
        <v>T01 ROBERT PERKOWSKI</v>
      </c>
      <c r="B650">
        <v>161345</v>
      </c>
      <c r="C650">
        <v>12</v>
      </c>
      <c r="D650">
        <v>3</v>
      </c>
      <c r="E650">
        <v>50</v>
      </c>
      <c r="F650" s="11">
        <v>45841</v>
      </c>
      <c r="G650" t="s">
        <v>2124</v>
      </c>
      <c r="H650" t="s">
        <v>2166</v>
      </c>
      <c r="I650" t="s">
        <v>2167</v>
      </c>
      <c r="J650" t="s">
        <v>2120</v>
      </c>
      <c r="K650" t="s">
        <v>7285</v>
      </c>
      <c r="L650" t="s">
        <v>7285</v>
      </c>
      <c r="M650" t="s">
        <v>7104</v>
      </c>
      <c r="N650" t="s">
        <v>7071</v>
      </c>
      <c r="O650" t="s">
        <v>7053</v>
      </c>
      <c r="P650" t="s">
        <v>2121</v>
      </c>
      <c r="Q650" t="s">
        <v>7684</v>
      </c>
      <c r="R650">
        <v>1</v>
      </c>
      <c r="S650" s="11">
        <v>45841.383946759262</v>
      </c>
      <c r="T650" s="11">
        <v>45841.483159722222</v>
      </c>
      <c r="U650">
        <v>142.86666666666667</v>
      </c>
      <c r="V650">
        <v>0</v>
      </c>
      <c r="W650" s="178">
        <f>IFERROR(IF(AKORD[[#This Row],[CZAS]]=1,VLOOKUP(AKORD[[#This Row],[ZAMOWIENIA_SPEC_ID]]&amp;AKORD[[#This Row],[CZYNNOSCI_OPIS]],#REF!,5,FALSE),AKORD[[#This Row],[CZAS]]),1)</f>
        <v>50</v>
      </c>
      <c r="X650" s="178" t="str">
        <f>AKORD[[#This Row],[ZAMOWIENIA_SPEC_ID]]&amp;" "&amp;MID(AKORD[[#This Row],[NAZWA1_WG]],1,30)</f>
        <v xml:space="preserve">161345 REVERSO 1,5T                  </v>
      </c>
      <c r="Y650" s="144">
        <f>AKORD[[#This Row],[DATA]]</f>
        <v>45841</v>
      </c>
      <c r="Z650" s="178" t="str">
        <f>LEFT(AKORD[[#This Row],[KOMISJA]],10)</f>
        <v>161341/REV</v>
      </c>
      <c r="AA650" s="178">
        <f>WEEKNUM(AKORD[[#This Row],[DZIEN]],2)</f>
        <v>27</v>
      </c>
    </row>
    <row r="651" spans="1:27">
      <c r="A651" s="178" t="str">
        <f>VLOOKUP(AKORD[[#This Row],[NAZWISKO]],IMIE[],2,FALSE)</f>
        <v>T01 ROBERT PERKOWSKI</v>
      </c>
      <c r="B651">
        <v>161344</v>
      </c>
      <c r="C651">
        <v>12</v>
      </c>
      <c r="D651">
        <v>3</v>
      </c>
      <c r="E651">
        <v>45</v>
      </c>
      <c r="F651" s="11">
        <v>45841</v>
      </c>
      <c r="G651" t="s">
        <v>2124</v>
      </c>
      <c r="H651" t="s">
        <v>2166</v>
      </c>
      <c r="I651" t="s">
        <v>2167</v>
      </c>
      <c r="J651" t="s">
        <v>2120</v>
      </c>
      <c r="K651" t="s">
        <v>7072</v>
      </c>
      <c r="L651" t="s">
        <v>7072</v>
      </c>
      <c r="M651" t="s">
        <v>7104</v>
      </c>
      <c r="N651" t="s">
        <v>7071</v>
      </c>
      <c r="O651" t="s">
        <v>7053</v>
      </c>
      <c r="P651" t="s">
        <v>2121</v>
      </c>
      <c r="Q651" t="s">
        <v>7684</v>
      </c>
      <c r="R651">
        <v>1</v>
      </c>
      <c r="S651" s="11">
        <v>45841.383900462963</v>
      </c>
      <c r="T651" s="11">
        <v>45841.483206018522</v>
      </c>
      <c r="U651">
        <v>143</v>
      </c>
      <c r="V651">
        <v>0</v>
      </c>
      <c r="W651" s="178">
        <f>IFERROR(IF(AKORD[[#This Row],[CZAS]]=1,VLOOKUP(AKORD[[#This Row],[ZAMOWIENIA_SPEC_ID]]&amp;AKORD[[#This Row],[CZYNNOSCI_OPIS]],#REF!,5,FALSE),AKORD[[#This Row],[CZAS]]),1)</f>
        <v>45</v>
      </c>
      <c r="X651" s="178" t="str">
        <f>AKORD[[#This Row],[ZAMOWIENIA_SPEC_ID]]&amp;" "&amp;MID(AKORD[[#This Row],[NAZWA1_WG]],1,30)</f>
        <v xml:space="preserve">161344 REVERSO N106x106              </v>
      </c>
      <c r="Y651" s="144">
        <f>AKORD[[#This Row],[DATA]]</f>
        <v>45841</v>
      </c>
      <c r="Z651" s="178" t="str">
        <f>LEFT(AKORD[[#This Row],[KOMISJA]],10)</f>
        <v>161341/REV</v>
      </c>
      <c r="AA651" s="178">
        <f>WEEKNUM(AKORD[[#This Row],[DZIEN]],2)</f>
        <v>27</v>
      </c>
    </row>
    <row r="652" spans="1:27">
      <c r="A652" s="178" t="str">
        <f>VLOOKUP(AKORD[[#This Row],[NAZWISKO]],IMIE[],2,FALSE)</f>
        <v>T01 ROBERT PERKOWSKI</v>
      </c>
      <c r="B652">
        <v>161343</v>
      </c>
      <c r="C652">
        <v>12</v>
      </c>
      <c r="D652">
        <v>3</v>
      </c>
      <c r="E652">
        <v>38</v>
      </c>
      <c r="F652" s="11">
        <v>45841</v>
      </c>
      <c r="G652" t="s">
        <v>2124</v>
      </c>
      <c r="H652" t="s">
        <v>2166</v>
      </c>
      <c r="I652" t="s">
        <v>2167</v>
      </c>
      <c r="J652" t="s">
        <v>2120</v>
      </c>
      <c r="K652" t="s">
        <v>7073</v>
      </c>
      <c r="L652" t="s">
        <v>7073</v>
      </c>
      <c r="M652" t="s">
        <v>7104</v>
      </c>
      <c r="N652" t="s">
        <v>7071</v>
      </c>
      <c r="O652" t="s">
        <v>7053</v>
      </c>
      <c r="P652" t="s">
        <v>2121</v>
      </c>
      <c r="Q652" t="s">
        <v>7684</v>
      </c>
      <c r="R652">
        <v>1</v>
      </c>
      <c r="S652" s="11">
        <v>45841.383888888886</v>
      </c>
      <c r="T652" s="11">
        <v>45841.483229166668</v>
      </c>
      <c r="U652">
        <v>143.05000000000001</v>
      </c>
      <c r="V652">
        <v>0</v>
      </c>
      <c r="W652" s="178">
        <f>IFERROR(IF(AKORD[[#This Row],[CZAS]]=1,VLOOKUP(AKORD[[#This Row],[ZAMOWIENIA_SPEC_ID]]&amp;AKORD[[#This Row],[CZYNNOSCI_OPIS]],#REF!,5,FALSE),AKORD[[#This Row],[CZAS]]),1)</f>
        <v>38</v>
      </c>
      <c r="X652" s="178" t="str">
        <f>AKORD[[#This Row],[ZAMOWIENIA_SPEC_ID]]&amp;" "&amp;MID(AKORD[[#This Row],[NAZWA1_WG]],1,30)</f>
        <v xml:space="preserve">161343 REVERSO 1,5                   </v>
      </c>
      <c r="Y652" s="144">
        <f>AKORD[[#This Row],[DATA]]</f>
        <v>45841</v>
      </c>
      <c r="Z652" s="178" t="str">
        <f>LEFT(AKORD[[#This Row],[KOMISJA]],10)</f>
        <v>161341/REV</v>
      </c>
      <c r="AA652" s="178">
        <f>WEEKNUM(AKORD[[#This Row],[DZIEN]],2)</f>
        <v>27</v>
      </c>
    </row>
    <row r="653" spans="1:27">
      <c r="A653" s="178" t="str">
        <f>VLOOKUP(AKORD[[#This Row],[NAZWISKO]],IMIE[],2,FALSE)</f>
        <v>T01 ROBERT PERKOWSKI</v>
      </c>
      <c r="B653">
        <v>161342</v>
      </c>
      <c r="C653">
        <v>12</v>
      </c>
      <c r="D653">
        <v>3</v>
      </c>
      <c r="E653">
        <v>20</v>
      </c>
      <c r="F653" s="11">
        <v>45841</v>
      </c>
      <c r="G653" t="s">
        <v>2124</v>
      </c>
      <c r="H653" t="s">
        <v>2166</v>
      </c>
      <c r="I653" t="s">
        <v>2167</v>
      </c>
      <c r="J653" t="s">
        <v>2120</v>
      </c>
      <c r="K653" t="s">
        <v>7284</v>
      </c>
      <c r="L653" t="s">
        <v>7284</v>
      </c>
      <c r="M653" t="s">
        <v>7104</v>
      </c>
      <c r="N653" t="s">
        <v>7071</v>
      </c>
      <c r="O653" t="s">
        <v>7053</v>
      </c>
      <c r="P653" t="s">
        <v>2121</v>
      </c>
      <c r="Q653" t="s">
        <v>7684</v>
      </c>
      <c r="R653">
        <v>1</v>
      </c>
      <c r="S653" s="11">
        <v>45841.38386574074</v>
      </c>
      <c r="T653" s="11">
        <v>45841.483252314814</v>
      </c>
      <c r="U653">
        <v>143.11666666666667</v>
      </c>
      <c r="V653">
        <v>0</v>
      </c>
      <c r="W653" s="178">
        <f>IFERROR(IF(AKORD[[#This Row],[CZAS]]=1,VLOOKUP(AKORD[[#This Row],[ZAMOWIENIA_SPEC_ID]]&amp;AKORD[[#This Row],[CZYNNOSCI_OPIS]],#REF!,5,FALSE),AKORD[[#This Row],[CZAS]]),1)</f>
        <v>20</v>
      </c>
      <c r="X653" s="178" t="str">
        <f>AKORD[[#This Row],[ZAMOWIENIA_SPEC_ID]]&amp;" "&amp;MID(AKORD[[#This Row],[NAZWA1_WG]],1,30)</f>
        <v xml:space="preserve">161342 REVERSO Ps106x106             </v>
      </c>
      <c r="Y653" s="144">
        <f>AKORD[[#This Row],[DATA]]</f>
        <v>45841</v>
      </c>
      <c r="Z653" s="178" t="str">
        <f>LEFT(AKORD[[#This Row],[KOMISJA]],10)</f>
        <v>161341/REV</v>
      </c>
      <c r="AA653" s="178">
        <f>WEEKNUM(AKORD[[#This Row],[DZIEN]],2)</f>
        <v>27</v>
      </c>
    </row>
    <row r="654" spans="1:27">
      <c r="A654" s="178" t="str">
        <f>VLOOKUP(AKORD[[#This Row],[NAZWISKO]],IMIE[],2,FALSE)</f>
        <v>T01 ROBERT PERKOWSKI</v>
      </c>
      <c r="B654">
        <v>161341</v>
      </c>
      <c r="C654">
        <v>12</v>
      </c>
      <c r="D654">
        <v>3</v>
      </c>
      <c r="E654">
        <v>55</v>
      </c>
      <c r="F654" s="11">
        <v>45841</v>
      </c>
      <c r="G654" t="s">
        <v>2124</v>
      </c>
      <c r="H654" t="s">
        <v>2166</v>
      </c>
      <c r="I654" t="s">
        <v>2167</v>
      </c>
      <c r="J654" t="s">
        <v>2120</v>
      </c>
      <c r="K654" t="s">
        <v>7282</v>
      </c>
      <c r="L654" t="s">
        <v>7282</v>
      </c>
      <c r="M654" t="s">
        <v>7104</v>
      </c>
      <c r="N654" t="s">
        <v>7071</v>
      </c>
      <c r="O654" t="s">
        <v>7053</v>
      </c>
      <c r="P654" t="s">
        <v>2121</v>
      </c>
      <c r="Q654" t="s">
        <v>7684</v>
      </c>
      <c r="R654">
        <v>1</v>
      </c>
      <c r="S654" s="11">
        <v>45841.38385416667</v>
      </c>
      <c r="T654" s="11">
        <v>45841.483275462961</v>
      </c>
      <c r="U654">
        <v>143.16666666666666</v>
      </c>
      <c r="V654">
        <v>0</v>
      </c>
      <c r="W654" s="178">
        <f>IFERROR(IF(AKORD[[#This Row],[CZAS]]=1,VLOOKUP(AKORD[[#This Row],[ZAMOWIENIA_SPEC_ID]]&amp;AKORD[[#This Row],[CZYNNOSCI_OPIS]],#REF!,5,FALSE),AKORD[[#This Row],[CZAS]]),1)</f>
        <v>55</v>
      </c>
      <c r="X654" s="178" t="str">
        <f>AKORD[[#This Row],[ZAMOWIENIA_SPEC_ID]]&amp;" "&amp;MID(AKORD[[#This Row],[NAZWA1_WG]],1,30)</f>
        <v xml:space="preserve">161341 REVERSO [L                    </v>
      </c>
      <c r="Y654" s="144">
        <f>AKORD[[#This Row],[DATA]]</f>
        <v>45841</v>
      </c>
      <c r="Z654" s="178" t="str">
        <f>LEFT(AKORD[[#This Row],[KOMISJA]],10)</f>
        <v>161341/REV</v>
      </c>
      <c r="AA654" s="178">
        <f>WEEKNUM(AKORD[[#This Row],[DZIEN]],2)</f>
        <v>27</v>
      </c>
    </row>
    <row r="655" spans="1:27">
      <c r="A655" s="178" t="str">
        <f>VLOOKUP(AKORD[[#This Row],[NAZWISKO]],IMIE[],2,FALSE)</f>
        <v>P06 VALERY</v>
      </c>
      <c r="B655">
        <v>161762</v>
      </c>
      <c r="C655">
        <v>33</v>
      </c>
      <c r="D655">
        <v>14</v>
      </c>
      <c r="E655">
        <v>36</v>
      </c>
      <c r="F655" s="11">
        <v>45841</v>
      </c>
      <c r="G655" t="s">
        <v>2180</v>
      </c>
      <c r="H655" t="s">
        <v>7056</v>
      </c>
      <c r="I655" t="s">
        <v>7057</v>
      </c>
      <c r="J655" t="s">
        <v>7058</v>
      </c>
      <c r="K655" t="s">
        <v>7072</v>
      </c>
      <c r="L655" t="s">
        <v>7072</v>
      </c>
      <c r="M655" t="s">
        <v>7119</v>
      </c>
      <c r="N655" t="s">
        <v>7071</v>
      </c>
      <c r="O655" t="s">
        <v>181</v>
      </c>
      <c r="P655" t="s">
        <v>7059</v>
      </c>
      <c r="Q655" t="s">
        <v>7685</v>
      </c>
      <c r="R655">
        <v>1</v>
      </c>
      <c r="S655" s="11">
        <v>45841.360138888886</v>
      </c>
      <c r="T655" s="11">
        <v>45841.486724537041</v>
      </c>
      <c r="U655">
        <v>182.28333333333333</v>
      </c>
      <c r="V655">
        <v>0</v>
      </c>
      <c r="W655" s="178">
        <f>IFERROR(IF(AKORD[[#This Row],[CZAS]]=1,VLOOKUP(AKORD[[#This Row],[ZAMOWIENIA_SPEC_ID]]&amp;AKORD[[#This Row],[CZYNNOSCI_OPIS]],#REF!,5,FALSE),AKORD[[#This Row],[CZAS]]),1)</f>
        <v>36</v>
      </c>
      <c r="X655" s="178" t="str">
        <f>AKORD[[#This Row],[ZAMOWIENIA_SPEC_ID]]&amp;" "&amp;MID(AKORD[[#This Row],[NAZWA1_WG]],1,30)</f>
        <v xml:space="preserve">161762 REVERSO N106x106              </v>
      </c>
      <c r="Y655" s="144">
        <f>AKORD[[#This Row],[DATA]]</f>
        <v>45841</v>
      </c>
      <c r="Z655" s="178" t="str">
        <f>LEFT(AKORD[[#This Row],[KOMISJA]],10)</f>
        <v>161762/REV</v>
      </c>
      <c r="AA655" s="178">
        <f>WEEKNUM(AKORD[[#This Row],[DZIEN]],2)</f>
        <v>27</v>
      </c>
    </row>
    <row r="656" spans="1:27">
      <c r="A656" s="178" t="str">
        <f>VLOOKUP(AKORD[[#This Row],[NAZWISKO]],IMIE[],2,FALSE)</f>
        <v>P06 VALERY</v>
      </c>
      <c r="B656">
        <v>161763</v>
      </c>
      <c r="C656">
        <v>33</v>
      </c>
      <c r="D656">
        <v>14</v>
      </c>
      <c r="E656">
        <v>33</v>
      </c>
      <c r="F656" s="11">
        <v>45841</v>
      </c>
      <c r="G656" t="s">
        <v>2180</v>
      </c>
      <c r="H656" t="s">
        <v>7056</v>
      </c>
      <c r="I656" t="s">
        <v>7057</v>
      </c>
      <c r="J656" t="s">
        <v>7058</v>
      </c>
      <c r="K656" t="s">
        <v>7073</v>
      </c>
      <c r="L656" t="s">
        <v>7073</v>
      </c>
      <c r="M656" t="s">
        <v>7119</v>
      </c>
      <c r="N656" t="s">
        <v>7071</v>
      </c>
      <c r="O656" t="s">
        <v>181</v>
      </c>
      <c r="P656" t="s">
        <v>7059</v>
      </c>
      <c r="Q656" t="s">
        <v>7685</v>
      </c>
      <c r="R656">
        <v>1</v>
      </c>
      <c r="S656" s="11">
        <v>45841.360162037039</v>
      </c>
      <c r="T656" s="11">
        <v>45841.486759259256</v>
      </c>
      <c r="U656">
        <v>182.3</v>
      </c>
      <c r="V656">
        <v>0</v>
      </c>
      <c r="W656" s="178">
        <f>IFERROR(IF(AKORD[[#This Row],[CZAS]]=1,VLOOKUP(AKORD[[#This Row],[ZAMOWIENIA_SPEC_ID]]&amp;AKORD[[#This Row],[CZYNNOSCI_OPIS]],#REF!,5,FALSE),AKORD[[#This Row],[CZAS]]),1)</f>
        <v>33</v>
      </c>
      <c r="X656" s="178" t="str">
        <f>AKORD[[#This Row],[ZAMOWIENIA_SPEC_ID]]&amp;" "&amp;MID(AKORD[[#This Row],[NAZWA1_WG]],1,30)</f>
        <v xml:space="preserve">161763 REVERSO 1,5                   </v>
      </c>
      <c r="Y656" s="144">
        <f>AKORD[[#This Row],[DATA]]</f>
        <v>45841</v>
      </c>
      <c r="Z656" s="178" t="str">
        <f>LEFT(AKORD[[#This Row],[KOMISJA]],10)</f>
        <v>161762/REV</v>
      </c>
      <c r="AA656" s="178">
        <f>WEEKNUM(AKORD[[#This Row],[DZIEN]],2)</f>
        <v>27</v>
      </c>
    </row>
    <row r="657" spans="1:27">
      <c r="A657" s="178" t="str">
        <f>VLOOKUP(AKORD[[#This Row],[NAZWISKO]],IMIE[],2,FALSE)</f>
        <v>P06 VALERY</v>
      </c>
      <c r="B657">
        <v>161764</v>
      </c>
      <c r="C657">
        <v>33</v>
      </c>
      <c r="D657">
        <v>14</v>
      </c>
      <c r="E657">
        <v>33</v>
      </c>
      <c r="F657" s="11">
        <v>45841</v>
      </c>
      <c r="G657" t="s">
        <v>2180</v>
      </c>
      <c r="H657" t="s">
        <v>7056</v>
      </c>
      <c r="I657" t="s">
        <v>7057</v>
      </c>
      <c r="J657" t="s">
        <v>7058</v>
      </c>
      <c r="K657" t="s">
        <v>7073</v>
      </c>
      <c r="L657" t="s">
        <v>7073</v>
      </c>
      <c r="M657" t="s">
        <v>7119</v>
      </c>
      <c r="N657" t="s">
        <v>7071</v>
      </c>
      <c r="O657" t="s">
        <v>181</v>
      </c>
      <c r="P657" t="s">
        <v>7059</v>
      </c>
      <c r="Q657" t="s">
        <v>7685</v>
      </c>
      <c r="R657">
        <v>1</v>
      </c>
      <c r="S657" s="11">
        <v>45841.360173611109</v>
      </c>
      <c r="T657" s="11">
        <v>45841.48678240741</v>
      </c>
      <c r="U657">
        <v>182.31666666666666</v>
      </c>
      <c r="V657">
        <v>0</v>
      </c>
      <c r="W657" s="178">
        <f>IFERROR(IF(AKORD[[#This Row],[CZAS]]=1,VLOOKUP(AKORD[[#This Row],[ZAMOWIENIA_SPEC_ID]]&amp;AKORD[[#This Row],[CZYNNOSCI_OPIS]],#REF!,5,FALSE),AKORD[[#This Row],[CZAS]]),1)</f>
        <v>33</v>
      </c>
      <c r="X657" s="178" t="str">
        <f>AKORD[[#This Row],[ZAMOWIENIA_SPEC_ID]]&amp;" "&amp;MID(AKORD[[#This Row],[NAZWA1_WG]],1,30)</f>
        <v xml:space="preserve">161764 REVERSO 1,5                   </v>
      </c>
      <c r="Y657" s="144">
        <f>AKORD[[#This Row],[DATA]]</f>
        <v>45841</v>
      </c>
      <c r="Z657" s="178" t="str">
        <f>LEFT(AKORD[[#This Row],[KOMISJA]],10)</f>
        <v>161762/REV</v>
      </c>
      <c r="AA657" s="178">
        <f>WEEKNUM(AKORD[[#This Row],[DZIEN]],2)</f>
        <v>27</v>
      </c>
    </row>
    <row r="658" spans="1:27">
      <c r="A658" s="178" t="str">
        <f>VLOOKUP(AKORD[[#This Row],[NAZWISKO]],IMIE[],2,FALSE)</f>
        <v>P06 VALERY</v>
      </c>
      <c r="B658">
        <v>161765</v>
      </c>
      <c r="C658">
        <v>33</v>
      </c>
      <c r="D658">
        <v>14</v>
      </c>
      <c r="E658">
        <v>20</v>
      </c>
      <c r="F658" s="11">
        <v>45841</v>
      </c>
      <c r="G658" t="s">
        <v>2180</v>
      </c>
      <c r="H658" t="s">
        <v>7056</v>
      </c>
      <c r="I658" t="s">
        <v>7057</v>
      </c>
      <c r="J658" t="s">
        <v>7058</v>
      </c>
      <c r="K658" t="s">
        <v>7286</v>
      </c>
      <c r="L658" t="s">
        <v>7286</v>
      </c>
      <c r="M658" t="s">
        <v>7119</v>
      </c>
      <c r="N658" t="s">
        <v>7071</v>
      </c>
      <c r="O658" t="s">
        <v>181</v>
      </c>
      <c r="P658" t="s">
        <v>7059</v>
      </c>
      <c r="Q658" t="s">
        <v>7685</v>
      </c>
      <c r="R658">
        <v>1</v>
      </c>
      <c r="S658" s="11">
        <v>45841.360185185185</v>
      </c>
      <c r="T658" s="11">
        <v>45841.486851851849</v>
      </c>
      <c r="U658">
        <v>182.4</v>
      </c>
      <c r="V658">
        <v>0</v>
      </c>
      <c r="W658" s="178">
        <f>IFERROR(IF(AKORD[[#This Row],[CZAS]]=1,VLOOKUP(AKORD[[#This Row],[ZAMOWIENIA_SPEC_ID]]&amp;AKORD[[#This Row],[CZYNNOSCI_OPIS]],#REF!,5,FALSE),AKORD[[#This Row],[CZAS]]),1)</f>
        <v>20</v>
      </c>
      <c r="X658" s="178" t="str">
        <f>AKORD[[#This Row],[ZAMOWIENIA_SPEC_ID]]&amp;" "&amp;MID(AKORD[[#This Row],[NAZWA1_WG]],1,30)</f>
        <v xml:space="preserve">161765 REVERSO Ps82x102              </v>
      </c>
      <c r="Y658" s="144">
        <f>AKORD[[#This Row],[DATA]]</f>
        <v>45841</v>
      </c>
      <c r="Z658" s="178" t="str">
        <f>LEFT(AKORD[[#This Row],[KOMISJA]],10)</f>
        <v>161762/REV</v>
      </c>
      <c r="AA658" s="178">
        <f>WEEKNUM(AKORD[[#This Row],[DZIEN]],2)</f>
        <v>27</v>
      </c>
    </row>
    <row r="659" spans="1:27">
      <c r="A659" s="178" t="str">
        <f>VLOOKUP(AKORD[[#This Row],[NAZWISKO]],IMIE[],2,FALSE)</f>
        <v>P06 VALERY</v>
      </c>
      <c r="B659">
        <v>161766</v>
      </c>
      <c r="C659">
        <v>33</v>
      </c>
      <c r="D659">
        <v>14</v>
      </c>
      <c r="E659">
        <v>20</v>
      </c>
      <c r="F659" s="11">
        <v>45841</v>
      </c>
      <c r="G659" t="s">
        <v>2180</v>
      </c>
      <c r="H659" t="s">
        <v>7056</v>
      </c>
      <c r="I659" t="s">
        <v>7057</v>
      </c>
      <c r="J659" t="s">
        <v>7058</v>
      </c>
      <c r="K659" t="s">
        <v>7286</v>
      </c>
      <c r="L659" t="s">
        <v>7286</v>
      </c>
      <c r="M659" t="s">
        <v>7119</v>
      </c>
      <c r="N659" t="s">
        <v>7071</v>
      </c>
      <c r="O659" t="s">
        <v>181</v>
      </c>
      <c r="P659" t="s">
        <v>7059</v>
      </c>
      <c r="Q659" t="s">
        <v>7685</v>
      </c>
      <c r="R659">
        <v>1</v>
      </c>
      <c r="S659" s="11">
        <v>45841.360289351855</v>
      </c>
      <c r="T659" s="11">
        <v>45841.486886574072</v>
      </c>
      <c r="U659">
        <v>182.3</v>
      </c>
      <c r="V659">
        <v>0</v>
      </c>
      <c r="W659" s="178">
        <f>IFERROR(IF(AKORD[[#This Row],[CZAS]]=1,VLOOKUP(AKORD[[#This Row],[ZAMOWIENIA_SPEC_ID]]&amp;AKORD[[#This Row],[CZYNNOSCI_OPIS]],#REF!,5,FALSE),AKORD[[#This Row],[CZAS]]),1)</f>
        <v>20</v>
      </c>
      <c r="X659" s="178" t="str">
        <f>AKORD[[#This Row],[ZAMOWIENIA_SPEC_ID]]&amp;" "&amp;MID(AKORD[[#This Row],[NAZWA1_WG]],1,30)</f>
        <v xml:space="preserve">161766 REVERSO Ps82x102              </v>
      </c>
      <c r="Y659" s="144">
        <f>AKORD[[#This Row],[DATA]]</f>
        <v>45841</v>
      </c>
      <c r="Z659" s="178" t="str">
        <f>LEFT(AKORD[[#This Row],[KOMISJA]],10)</f>
        <v>161762/REV</v>
      </c>
      <c r="AA659" s="178">
        <f>WEEKNUM(AKORD[[#This Row],[DZIEN]],2)</f>
        <v>27</v>
      </c>
    </row>
    <row r="660" spans="1:27">
      <c r="A660" s="178" t="str">
        <f>VLOOKUP(AKORD[[#This Row],[NAZWISKO]],IMIE[],2,FALSE)</f>
        <v>P06 VALERY</v>
      </c>
      <c r="B660">
        <v>161767</v>
      </c>
      <c r="C660">
        <v>33</v>
      </c>
      <c r="D660">
        <v>14</v>
      </c>
      <c r="E660">
        <v>37</v>
      </c>
      <c r="F660" s="11">
        <v>45841</v>
      </c>
      <c r="G660" t="s">
        <v>2180</v>
      </c>
      <c r="H660" t="s">
        <v>7056</v>
      </c>
      <c r="I660" t="s">
        <v>7057</v>
      </c>
      <c r="J660" t="s">
        <v>7058</v>
      </c>
      <c r="K660" t="s">
        <v>7085</v>
      </c>
      <c r="L660" t="s">
        <v>7085</v>
      </c>
      <c r="M660" t="s">
        <v>7119</v>
      </c>
      <c r="N660" t="s">
        <v>7071</v>
      </c>
      <c r="O660" t="s">
        <v>181</v>
      </c>
      <c r="P660" t="s">
        <v>7059</v>
      </c>
      <c r="Q660" t="s">
        <v>7685</v>
      </c>
      <c r="R660">
        <v>1</v>
      </c>
      <c r="S660" s="11">
        <v>45841.360300925924</v>
      </c>
      <c r="T660" s="11">
        <v>45841.486909722225</v>
      </c>
      <c r="U660">
        <v>182.31666666666666</v>
      </c>
      <c r="V660">
        <v>0</v>
      </c>
      <c r="W660" s="178">
        <f>IFERROR(IF(AKORD[[#This Row],[CZAS]]=1,VLOOKUP(AKORD[[#This Row],[ZAMOWIENIA_SPEC_ID]]&amp;AKORD[[#This Row],[CZYNNOSCI_OPIS]],#REF!,5,FALSE),AKORD[[#This Row],[CZAS]]),1)</f>
        <v>37</v>
      </c>
      <c r="X660" s="178" t="str">
        <f>AKORD[[#This Row],[ZAMOWIENIA_SPEC_ID]]&amp;" "&amp;MID(AKORD[[#This Row],[NAZWA1_WG]],1,30)</f>
        <v xml:space="preserve">161767 REVERSO T1,5                  </v>
      </c>
      <c r="Y660" s="144">
        <f>AKORD[[#This Row],[DATA]]</f>
        <v>45841</v>
      </c>
      <c r="Z660" s="178" t="str">
        <f>LEFT(AKORD[[#This Row],[KOMISJA]],10)</f>
        <v>161762/REV</v>
      </c>
      <c r="AA660" s="178">
        <f>WEEKNUM(AKORD[[#This Row],[DZIEN]],2)</f>
        <v>27</v>
      </c>
    </row>
    <row r="661" spans="1:27">
      <c r="A661" s="178" t="str">
        <f>VLOOKUP(AKORD[[#This Row],[NAZWISKO]],IMIE[],2,FALSE)</f>
        <v>P01 PIOTR MIERZWIŃSKI</v>
      </c>
      <c r="B661">
        <v>162028</v>
      </c>
      <c r="C661">
        <v>28</v>
      </c>
      <c r="D661">
        <v>14</v>
      </c>
      <c r="E661">
        <v>36</v>
      </c>
      <c r="F661" s="11">
        <v>45841</v>
      </c>
      <c r="G661" t="s">
        <v>2182</v>
      </c>
      <c r="H661" t="s">
        <v>7056</v>
      </c>
      <c r="I661" t="s">
        <v>7057</v>
      </c>
      <c r="J661" t="s">
        <v>7058</v>
      </c>
      <c r="K661" t="s">
        <v>7686</v>
      </c>
      <c r="L661" t="s">
        <v>7686</v>
      </c>
      <c r="M661" t="s">
        <v>7572</v>
      </c>
      <c r="N661" t="s">
        <v>7071</v>
      </c>
      <c r="O661" t="s">
        <v>181</v>
      </c>
      <c r="P661" t="s">
        <v>7059</v>
      </c>
      <c r="Q661" t="s">
        <v>7687</v>
      </c>
      <c r="R661">
        <v>1</v>
      </c>
      <c r="S661" s="11">
        <v>45841.492650462962</v>
      </c>
      <c r="T661" s="11">
        <v>45841.492731481485</v>
      </c>
      <c r="U661">
        <v>0.11666666666666667</v>
      </c>
      <c r="V661">
        <v>0</v>
      </c>
      <c r="W661" s="178">
        <f>IFERROR(IF(AKORD[[#This Row],[CZAS]]=1,VLOOKUP(AKORD[[#This Row],[ZAMOWIENIA_SPEC_ID]]&amp;AKORD[[#This Row],[CZYNNOSCI_OPIS]],#REF!,5,FALSE),AKORD[[#This Row],[CZAS]]),1)</f>
        <v>36</v>
      </c>
      <c r="X661" s="178" t="str">
        <f>AKORD[[#This Row],[ZAMOWIENIA_SPEC_ID]]&amp;" "&amp;MID(AKORD[[#This Row],[NAZWA1_WG]],1,30)</f>
        <v xml:space="preserve">162028 REVERSO L                     </v>
      </c>
      <c r="Y661" s="144">
        <f>AKORD[[#This Row],[DATA]]</f>
        <v>45841</v>
      </c>
      <c r="Z661" s="178" t="str">
        <f>LEFT(AKORD[[#This Row],[KOMISJA]],10)</f>
        <v>162028/REV</v>
      </c>
      <c r="AA661" s="178">
        <f>WEEKNUM(AKORD[[#This Row],[DZIEN]],2)</f>
        <v>27</v>
      </c>
    </row>
    <row r="662" spans="1:27">
      <c r="A662" s="178" t="str">
        <f>VLOOKUP(AKORD[[#This Row],[NAZWISKO]],IMIE[],2,FALSE)</f>
        <v>P01 PIOTR MIERZWIŃSKI</v>
      </c>
      <c r="B662">
        <v>162029</v>
      </c>
      <c r="C662">
        <v>28</v>
      </c>
      <c r="D662">
        <v>14</v>
      </c>
      <c r="E662">
        <v>32</v>
      </c>
      <c r="F662" s="11">
        <v>45841</v>
      </c>
      <c r="G662" t="s">
        <v>2182</v>
      </c>
      <c r="H662" t="s">
        <v>7056</v>
      </c>
      <c r="I662" t="s">
        <v>7057</v>
      </c>
      <c r="J662" t="s">
        <v>7058</v>
      </c>
      <c r="K662" t="s">
        <v>7359</v>
      </c>
      <c r="L662" t="s">
        <v>7359</v>
      </c>
      <c r="M662" t="s">
        <v>7572</v>
      </c>
      <c r="N662" t="s">
        <v>7071</v>
      </c>
      <c r="O662" t="s">
        <v>181</v>
      </c>
      <c r="P662" t="s">
        <v>7059</v>
      </c>
      <c r="Q662" t="s">
        <v>7687</v>
      </c>
      <c r="R662">
        <v>1</v>
      </c>
      <c r="S662" s="11">
        <v>45841.492673611108</v>
      </c>
      <c r="T662" s="11">
        <v>45841.492743055554</v>
      </c>
      <c r="U662">
        <v>0.1</v>
      </c>
      <c r="V662">
        <v>0</v>
      </c>
      <c r="W662" s="178">
        <f>IFERROR(IF(AKORD[[#This Row],[CZAS]]=1,VLOOKUP(AKORD[[#This Row],[ZAMOWIENIA_SPEC_ID]]&amp;AKORD[[#This Row],[CZYNNOSCI_OPIS]],#REF!,5,FALSE),AKORD[[#This Row],[CZAS]]),1)</f>
        <v>32</v>
      </c>
      <c r="X662" s="178" t="str">
        <f>AKORD[[#This Row],[ZAMOWIENIA_SPEC_ID]]&amp;" "&amp;MID(AKORD[[#This Row],[NAZWA1_WG]],1,30)</f>
        <v xml:space="preserve">162029 REVERSO 1                     </v>
      </c>
      <c r="Y662" s="144">
        <f>AKORD[[#This Row],[DATA]]</f>
        <v>45841</v>
      </c>
      <c r="Z662" s="178" t="str">
        <f>LEFT(AKORD[[#This Row],[KOMISJA]],10)</f>
        <v>162028/REV</v>
      </c>
      <c r="AA662" s="178">
        <f>WEEKNUM(AKORD[[#This Row],[DZIEN]],2)</f>
        <v>27</v>
      </c>
    </row>
    <row r="663" spans="1:27">
      <c r="A663" s="178" t="str">
        <f>VLOOKUP(AKORD[[#This Row],[NAZWISKO]],IMIE[],2,FALSE)</f>
        <v>P01 PIOTR MIERZWIŃSKI</v>
      </c>
      <c r="B663">
        <v>162030</v>
      </c>
      <c r="C663">
        <v>28</v>
      </c>
      <c r="D663">
        <v>14</v>
      </c>
      <c r="E663">
        <v>32</v>
      </c>
      <c r="F663" s="11">
        <v>45841</v>
      </c>
      <c r="G663" t="s">
        <v>2182</v>
      </c>
      <c r="H663" t="s">
        <v>7056</v>
      </c>
      <c r="I663" t="s">
        <v>7057</v>
      </c>
      <c r="J663" t="s">
        <v>7058</v>
      </c>
      <c r="K663" t="s">
        <v>7359</v>
      </c>
      <c r="L663" t="s">
        <v>7359</v>
      </c>
      <c r="M663" t="s">
        <v>7572</v>
      </c>
      <c r="N663" t="s">
        <v>7071</v>
      </c>
      <c r="O663" t="s">
        <v>181</v>
      </c>
      <c r="P663" t="s">
        <v>7059</v>
      </c>
      <c r="Q663" t="s">
        <v>7687</v>
      </c>
      <c r="R663">
        <v>1</v>
      </c>
      <c r="S663" s="11">
        <v>45841.492685185185</v>
      </c>
      <c r="T663" s="11">
        <v>45841.492754629631</v>
      </c>
      <c r="U663">
        <v>0.1</v>
      </c>
      <c r="V663">
        <v>0</v>
      </c>
      <c r="W663" s="178">
        <f>IFERROR(IF(AKORD[[#This Row],[CZAS]]=1,VLOOKUP(AKORD[[#This Row],[ZAMOWIENIA_SPEC_ID]]&amp;AKORD[[#This Row],[CZYNNOSCI_OPIS]],#REF!,5,FALSE),AKORD[[#This Row],[CZAS]]),1)</f>
        <v>32</v>
      </c>
      <c r="X663" s="178" t="str">
        <f>AKORD[[#This Row],[ZAMOWIENIA_SPEC_ID]]&amp;" "&amp;MID(AKORD[[#This Row],[NAZWA1_WG]],1,30)</f>
        <v xml:space="preserve">162030 REVERSO 1                     </v>
      </c>
      <c r="Y663" s="144">
        <f>AKORD[[#This Row],[DATA]]</f>
        <v>45841</v>
      </c>
      <c r="Z663" s="178" t="str">
        <f>LEFT(AKORD[[#This Row],[KOMISJA]],10)</f>
        <v>162028/REV</v>
      </c>
      <c r="AA663" s="178">
        <f>WEEKNUM(AKORD[[#This Row],[DZIEN]],2)</f>
        <v>27</v>
      </c>
    </row>
    <row r="664" spans="1:27">
      <c r="A664" s="178" t="str">
        <f>VLOOKUP(AKORD[[#This Row],[NAZWISKO]],IMIE[],2,FALSE)</f>
        <v>P01 PIOTR MIERZWIŃSKI</v>
      </c>
      <c r="B664">
        <v>162031</v>
      </c>
      <c r="C664">
        <v>28</v>
      </c>
      <c r="D664">
        <v>14</v>
      </c>
      <c r="E664">
        <v>36</v>
      </c>
      <c r="F664" s="11">
        <v>45841</v>
      </c>
      <c r="G664" t="s">
        <v>2182</v>
      </c>
      <c r="H664" t="s">
        <v>7056</v>
      </c>
      <c r="I664" t="s">
        <v>7057</v>
      </c>
      <c r="J664" t="s">
        <v>7058</v>
      </c>
      <c r="K664" t="s">
        <v>7072</v>
      </c>
      <c r="L664" t="s">
        <v>7072</v>
      </c>
      <c r="M664" t="s">
        <v>7572</v>
      </c>
      <c r="N664" t="s">
        <v>7071</v>
      </c>
      <c r="O664" t="s">
        <v>181</v>
      </c>
      <c r="P664" t="s">
        <v>7059</v>
      </c>
      <c r="Q664" t="s">
        <v>7687</v>
      </c>
      <c r="R664">
        <v>1</v>
      </c>
      <c r="S664" s="11">
        <v>45841.492708333331</v>
      </c>
      <c r="T664" s="11">
        <v>45841.492777777778</v>
      </c>
      <c r="U664">
        <v>0.1</v>
      </c>
      <c r="V664">
        <v>0</v>
      </c>
      <c r="W664" s="178">
        <f>IFERROR(IF(AKORD[[#This Row],[CZAS]]=1,VLOOKUP(AKORD[[#This Row],[ZAMOWIENIA_SPEC_ID]]&amp;AKORD[[#This Row],[CZYNNOSCI_OPIS]],#REF!,5,FALSE),AKORD[[#This Row],[CZAS]]),1)</f>
        <v>36</v>
      </c>
      <c r="X664" s="178" t="str">
        <f>AKORD[[#This Row],[ZAMOWIENIA_SPEC_ID]]&amp;" "&amp;MID(AKORD[[#This Row],[NAZWA1_WG]],1,30)</f>
        <v xml:space="preserve">162031 REVERSO N106x106              </v>
      </c>
      <c r="Y664" s="144">
        <f>AKORD[[#This Row],[DATA]]</f>
        <v>45841</v>
      </c>
      <c r="Z664" s="178" t="str">
        <f>LEFT(AKORD[[#This Row],[KOMISJA]],10)</f>
        <v>162028/REV</v>
      </c>
      <c r="AA664" s="178">
        <f>WEEKNUM(AKORD[[#This Row],[DZIEN]],2)</f>
        <v>27</v>
      </c>
    </row>
    <row r="665" spans="1:27">
      <c r="A665" s="178" t="str">
        <f>VLOOKUP(AKORD[[#This Row],[NAZWISKO]],IMIE[],2,FALSE)</f>
        <v>P01 PIOTR MIERZWIŃSKI</v>
      </c>
      <c r="B665">
        <v>162032</v>
      </c>
      <c r="C665">
        <v>28</v>
      </c>
      <c r="D665">
        <v>14</v>
      </c>
      <c r="E665">
        <v>37</v>
      </c>
      <c r="F665" s="11">
        <v>45841</v>
      </c>
      <c r="G665" t="s">
        <v>2182</v>
      </c>
      <c r="H665" t="s">
        <v>7056</v>
      </c>
      <c r="I665" t="s">
        <v>7057</v>
      </c>
      <c r="J665" t="s">
        <v>7058</v>
      </c>
      <c r="K665" t="s">
        <v>7285</v>
      </c>
      <c r="L665" t="s">
        <v>7285</v>
      </c>
      <c r="M665" t="s">
        <v>7572</v>
      </c>
      <c r="N665" t="s">
        <v>7071</v>
      </c>
      <c r="O665" t="s">
        <v>181</v>
      </c>
      <c r="P665" t="s">
        <v>7059</v>
      </c>
      <c r="Q665" t="s">
        <v>7687</v>
      </c>
      <c r="R665">
        <v>1</v>
      </c>
      <c r="S665" s="11">
        <v>45841.492824074077</v>
      </c>
      <c r="T665" s="11">
        <v>45841.492847222224</v>
      </c>
      <c r="U665">
        <v>3.3333333333333333E-2</v>
      </c>
      <c r="V665">
        <v>0</v>
      </c>
      <c r="W665" s="178">
        <f>IFERROR(IF(AKORD[[#This Row],[CZAS]]=1,VLOOKUP(AKORD[[#This Row],[ZAMOWIENIA_SPEC_ID]]&amp;AKORD[[#This Row],[CZYNNOSCI_OPIS]],#REF!,5,FALSE),AKORD[[#This Row],[CZAS]]),1)</f>
        <v>37</v>
      </c>
      <c r="X665" s="178" t="str">
        <f>AKORD[[#This Row],[ZAMOWIENIA_SPEC_ID]]&amp;" "&amp;MID(AKORD[[#This Row],[NAZWA1_WG]],1,30)</f>
        <v xml:space="preserve">162032 REVERSO 1,5T                  </v>
      </c>
      <c r="Y665" s="144">
        <f>AKORD[[#This Row],[DATA]]</f>
        <v>45841</v>
      </c>
      <c r="Z665" s="178" t="str">
        <f>LEFT(AKORD[[#This Row],[KOMISJA]],10)</f>
        <v>162028/REV</v>
      </c>
      <c r="AA665" s="178">
        <f>WEEKNUM(AKORD[[#This Row],[DZIEN]],2)</f>
        <v>27</v>
      </c>
    </row>
    <row r="666" spans="1:27">
      <c r="A666" s="178" t="str">
        <f>VLOOKUP(AKORD[[#This Row],[NAZWISKO]],IMIE[],2,FALSE)</f>
        <v>P04 ALEKSANDER</v>
      </c>
      <c r="B666">
        <v>161627</v>
      </c>
      <c r="C666">
        <v>31</v>
      </c>
      <c r="D666">
        <v>14</v>
      </c>
      <c r="E666">
        <v>47</v>
      </c>
      <c r="F666" s="11">
        <v>45841</v>
      </c>
      <c r="G666" t="s">
        <v>2179</v>
      </c>
      <c r="H666" t="s">
        <v>7056</v>
      </c>
      <c r="I666" t="s">
        <v>7057</v>
      </c>
      <c r="J666" t="s">
        <v>7058</v>
      </c>
      <c r="K666" t="s">
        <v>366</v>
      </c>
      <c r="L666" t="s">
        <v>368</v>
      </c>
      <c r="M666" t="s">
        <v>7119</v>
      </c>
      <c r="N666" t="s">
        <v>207</v>
      </c>
      <c r="O666" t="s">
        <v>181</v>
      </c>
      <c r="P666" t="s">
        <v>7059</v>
      </c>
      <c r="Q666" t="s">
        <v>7688</v>
      </c>
      <c r="R666">
        <v>1</v>
      </c>
      <c r="S666" s="11">
        <v>45841.379386574074</v>
      </c>
      <c r="T666" s="11">
        <v>45841.496689814812</v>
      </c>
      <c r="U666">
        <v>168.91666666666666</v>
      </c>
      <c r="V666">
        <v>0</v>
      </c>
      <c r="W666" s="178">
        <f>IFERROR(IF(AKORD[[#This Row],[CZAS]]=1,VLOOKUP(AKORD[[#This Row],[ZAMOWIENIA_SPEC_ID]]&amp;AKORD[[#This Row],[CZYNNOSCI_OPIS]],#REF!,5,FALSE),AKORD[[#This Row],[CZAS]]),1)</f>
        <v>47</v>
      </c>
      <c r="X666" s="178" t="str">
        <f>AKORD[[#This Row],[ZAMOWIENIA_SPEC_ID]]&amp;" "&amp;MID(AKORD[[#This Row],[NAZWA1_WG]],1,30)</f>
        <v xml:space="preserve">161627 ELIXIR [3,5N                  </v>
      </c>
      <c r="Y666" s="144">
        <f>AKORD[[#This Row],[DATA]]</f>
        <v>45841</v>
      </c>
      <c r="Z666" s="178" t="str">
        <f>LEFT(AKORD[[#This Row],[KOMISJA]],10)</f>
        <v>161627/ELI</v>
      </c>
      <c r="AA666" s="178">
        <f>WEEKNUM(AKORD[[#This Row],[DZIEN]],2)</f>
        <v>27</v>
      </c>
    </row>
    <row r="667" spans="1:27">
      <c r="A667" s="178" t="str">
        <f>VLOOKUP(AKORD[[#This Row],[NAZWISKO]],IMIE[],2,FALSE)</f>
        <v>P04 ALEKSANDER</v>
      </c>
      <c r="B667">
        <v>161628</v>
      </c>
      <c r="C667">
        <v>31</v>
      </c>
      <c r="D667">
        <v>14</v>
      </c>
      <c r="E667">
        <v>38</v>
      </c>
      <c r="F667" s="11">
        <v>45841</v>
      </c>
      <c r="G667" t="s">
        <v>2179</v>
      </c>
      <c r="H667" t="s">
        <v>7056</v>
      </c>
      <c r="I667" t="s">
        <v>7057</v>
      </c>
      <c r="J667" t="s">
        <v>7058</v>
      </c>
      <c r="K667" t="s">
        <v>255</v>
      </c>
      <c r="L667" t="s">
        <v>257</v>
      </c>
      <c r="M667" t="s">
        <v>7119</v>
      </c>
      <c r="N667" t="s">
        <v>207</v>
      </c>
      <c r="O667" t="s">
        <v>181</v>
      </c>
      <c r="P667" t="s">
        <v>7059</v>
      </c>
      <c r="Q667" t="s">
        <v>7688</v>
      </c>
      <c r="R667">
        <v>1</v>
      </c>
      <c r="S667" s="11">
        <v>45841.37939814815</v>
      </c>
      <c r="T667" s="11">
        <v>45841.496712962966</v>
      </c>
      <c r="U667">
        <v>168.93333333333334</v>
      </c>
      <c r="V667">
        <v>0</v>
      </c>
      <c r="W667" s="178">
        <f>IFERROR(IF(AKORD[[#This Row],[CZAS]]=1,VLOOKUP(AKORD[[#This Row],[ZAMOWIENIA_SPEC_ID]]&amp;AKORD[[#This Row],[CZYNNOSCI_OPIS]],#REF!,5,FALSE),AKORD[[#This Row],[CZAS]]),1)</f>
        <v>38</v>
      </c>
      <c r="X667" s="178" t="str">
        <f>AKORD[[#This Row],[ZAMOWIENIA_SPEC_ID]]&amp;" "&amp;MID(AKORD[[#This Row],[NAZWA1_WG]],1,30)</f>
        <v xml:space="preserve">161628 ELIXIR 3,5                    </v>
      </c>
      <c r="Y667" s="144">
        <f>AKORD[[#This Row],[DATA]]</f>
        <v>45841</v>
      </c>
      <c r="Z667" s="178" t="str">
        <f>LEFT(AKORD[[#This Row],[KOMISJA]],10)</f>
        <v>161627/ELI</v>
      </c>
      <c r="AA667" s="178">
        <f>WEEKNUM(AKORD[[#This Row],[DZIEN]],2)</f>
        <v>27</v>
      </c>
    </row>
    <row r="668" spans="1:27">
      <c r="A668" s="178" t="str">
        <f>VLOOKUP(AKORD[[#This Row],[NAZWISKO]],IMIE[],2,FALSE)</f>
        <v>P04 ALEKSANDER</v>
      </c>
      <c r="B668">
        <v>161629</v>
      </c>
      <c r="C668">
        <v>31</v>
      </c>
      <c r="D668">
        <v>14</v>
      </c>
      <c r="E668">
        <v>13</v>
      </c>
      <c r="F668" s="11">
        <v>45841</v>
      </c>
      <c r="G668" t="s">
        <v>2179</v>
      </c>
      <c r="H668" t="s">
        <v>7056</v>
      </c>
      <c r="I668" t="s">
        <v>7057</v>
      </c>
      <c r="J668" t="s">
        <v>7058</v>
      </c>
      <c r="K668" t="s">
        <v>491</v>
      </c>
      <c r="L668" t="s">
        <v>491</v>
      </c>
      <c r="M668" t="s">
        <v>7119</v>
      </c>
      <c r="N668" t="s">
        <v>207</v>
      </c>
      <c r="O668" t="s">
        <v>181</v>
      </c>
      <c r="P668" t="s">
        <v>7059</v>
      </c>
      <c r="Q668" t="s">
        <v>7688</v>
      </c>
      <c r="R668">
        <v>1</v>
      </c>
      <c r="S668" s="11">
        <v>45841.379421296297</v>
      </c>
      <c r="T668" s="11">
        <v>45841.496724537035</v>
      </c>
      <c r="U668">
        <v>168.91666666666666</v>
      </c>
      <c r="V668">
        <v>0</v>
      </c>
      <c r="W668" s="178">
        <f>IFERROR(IF(AKORD[[#This Row],[CZAS]]=1,VLOOKUP(AKORD[[#This Row],[ZAMOWIENIA_SPEC_ID]]&amp;AKORD[[#This Row],[CZYNNOSCI_OPIS]],#REF!,5,FALSE),AKORD[[#This Row],[CZAS]]),1)</f>
        <v>13</v>
      </c>
      <c r="X668" s="178" t="str">
        <f>AKORD[[#This Row],[ZAMOWIENIA_SPEC_ID]]&amp;" "&amp;MID(AKORD[[#This Row],[NAZWA1_WG]],1,30)</f>
        <v xml:space="preserve">161629 ELIXIR P100x98                </v>
      </c>
      <c r="Y668" s="144">
        <f>AKORD[[#This Row],[DATA]]</f>
        <v>45841</v>
      </c>
      <c r="Z668" s="178" t="str">
        <f>LEFT(AKORD[[#This Row],[KOMISJA]],10)</f>
        <v>161627/ELI</v>
      </c>
      <c r="AA668" s="178">
        <f>WEEKNUM(AKORD[[#This Row],[DZIEN]],2)</f>
        <v>27</v>
      </c>
    </row>
    <row r="669" spans="1:27">
      <c r="A669" s="178" t="str">
        <f>VLOOKUP(AKORD[[#This Row],[NAZWISKO]],IMIE[],2,FALSE)</f>
        <v>P03 WIESŁAW KOZUB</v>
      </c>
      <c r="B669">
        <v>162075</v>
      </c>
      <c r="C669">
        <v>30</v>
      </c>
      <c r="D669">
        <v>14</v>
      </c>
      <c r="E669">
        <v>36</v>
      </c>
      <c r="F669" s="11">
        <v>45841</v>
      </c>
      <c r="G669" t="s">
        <v>2178</v>
      </c>
      <c r="H669" t="s">
        <v>7056</v>
      </c>
      <c r="I669" t="s">
        <v>7057</v>
      </c>
      <c r="J669" t="s">
        <v>7058</v>
      </c>
      <c r="K669" t="s">
        <v>7686</v>
      </c>
      <c r="L669" t="s">
        <v>7686</v>
      </c>
      <c r="M669" t="s">
        <v>7572</v>
      </c>
      <c r="N669" t="s">
        <v>7071</v>
      </c>
      <c r="O669" t="s">
        <v>181</v>
      </c>
      <c r="P669" t="s">
        <v>7059</v>
      </c>
      <c r="Q669" t="s">
        <v>7689</v>
      </c>
      <c r="R669">
        <v>1</v>
      </c>
      <c r="S669" s="11">
        <v>45841.37363425926</v>
      </c>
      <c r="T669" s="11">
        <v>45841.502835648149</v>
      </c>
      <c r="U669">
        <v>186.04999999999998</v>
      </c>
      <c r="V669">
        <v>0</v>
      </c>
      <c r="W669" s="178">
        <f>IFERROR(IF(AKORD[[#This Row],[CZAS]]=1,VLOOKUP(AKORD[[#This Row],[ZAMOWIENIA_SPEC_ID]]&amp;AKORD[[#This Row],[CZYNNOSCI_OPIS]],#REF!,5,FALSE),AKORD[[#This Row],[CZAS]]),1)</f>
        <v>36</v>
      </c>
      <c r="X669" s="178" t="str">
        <f>AKORD[[#This Row],[ZAMOWIENIA_SPEC_ID]]&amp;" "&amp;MID(AKORD[[#This Row],[NAZWA1_WG]],1,30)</f>
        <v xml:space="preserve">162075 REVERSO L                     </v>
      </c>
      <c r="Y669" s="144">
        <f>AKORD[[#This Row],[DATA]]</f>
        <v>45841</v>
      </c>
      <c r="Z669" s="178" t="str">
        <f>LEFT(AKORD[[#This Row],[KOMISJA]],10)</f>
        <v>162075/REV</v>
      </c>
      <c r="AA669" s="178">
        <f>WEEKNUM(AKORD[[#This Row],[DZIEN]],2)</f>
        <v>27</v>
      </c>
    </row>
    <row r="670" spans="1:27">
      <c r="A670" s="178" t="str">
        <f>VLOOKUP(AKORD[[#This Row],[NAZWISKO]],IMIE[],2,FALSE)</f>
        <v>P03 WIESŁAW KOZUB</v>
      </c>
      <c r="B670">
        <v>162076</v>
      </c>
      <c r="C670">
        <v>30</v>
      </c>
      <c r="D670">
        <v>14</v>
      </c>
      <c r="E670">
        <v>33</v>
      </c>
      <c r="F670" s="11">
        <v>45841</v>
      </c>
      <c r="G670" t="s">
        <v>2178</v>
      </c>
      <c r="H670" t="s">
        <v>7056</v>
      </c>
      <c r="I670" t="s">
        <v>7057</v>
      </c>
      <c r="J670" t="s">
        <v>7058</v>
      </c>
      <c r="K670" t="s">
        <v>7073</v>
      </c>
      <c r="L670" t="s">
        <v>7073</v>
      </c>
      <c r="M670" t="s">
        <v>7572</v>
      </c>
      <c r="N670" t="s">
        <v>7071</v>
      </c>
      <c r="O670" t="s">
        <v>181</v>
      </c>
      <c r="P670" t="s">
        <v>7059</v>
      </c>
      <c r="Q670" t="s">
        <v>7689</v>
      </c>
      <c r="R670">
        <v>1</v>
      </c>
      <c r="S670" s="11">
        <v>45841.373657407406</v>
      </c>
      <c r="T670" s="11">
        <v>45841.502870370372</v>
      </c>
      <c r="U670">
        <v>186.06666666666669</v>
      </c>
      <c r="V670">
        <v>0</v>
      </c>
      <c r="W670" s="178">
        <f>IFERROR(IF(AKORD[[#This Row],[CZAS]]=1,VLOOKUP(AKORD[[#This Row],[ZAMOWIENIA_SPEC_ID]]&amp;AKORD[[#This Row],[CZYNNOSCI_OPIS]],#REF!,5,FALSE),AKORD[[#This Row],[CZAS]]),1)</f>
        <v>33</v>
      </c>
      <c r="X670" s="178" t="str">
        <f>AKORD[[#This Row],[ZAMOWIENIA_SPEC_ID]]&amp;" "&amp;MID(AKORD[[#This Row],[NAZWA1_WG]],1,30)</f>
        <v xml:space="preserve">162076 REVERSO 1,5                   </v>
      </c>
      <c r="Y670" s="144">
        <f>AKORD[[#This Row],[DATA]]</f>
        <v>45841</v>
      </c>
      <c r="Z670" s="178" t="str">
        <f>LEFT(AKORD[[#This Row],[KOMISJA]],10)</f>
        <v>162075/REV</v>
      </c>
      <c r="AA670" s="178">
        <f>WEEKNUM(AKORD[[#This Row],[DZIEN]],2)</f>
        <v>27</v>
      </c>
    </row>
    <row r="671" spans="1:27">
      <c r="A671" s="178" t="str">
        <f>VLOOKUP(AKORD[[#This Row],[NAZWISKO]],IMIE[],2,FALSE)</f>
        <v>P03 WIESŁAW KOZUB</v>
      </c>
      <c r="B671">
        <v>162077</v>
      </c>
      <c r="C671">
        <v>30</v>
      </c>
      <c r="D671">
        <v>14</v>
      </c>
      <c r="E671">
        <v>33</v>
      </c>
      <c r="F671" s="11">
        <v>45841</v>
      </c>
      <c r="G671" t="s">
        <v>2178</v>
      </c>
      <c r="H671" t="s">
        <v>7056</v>
      </c>
      <c r="I671" t="s">
        <v>7057</v>
      </c>
      <c r="J671" t="s">
        <v>7058</v>
      </c>
      <c r="K671" t="s">
        <v>7073</v>
      </c>
      <c r="L671" t="s">
        <v>7073</v>
      </c>
      <c r="M671" t="s">
        <v>7572</v>
      </c>
      <c r="N671" t="s">
        <v>7071</v>
      </c>
      <c r="O671" t="s">
        <v>181</v>
      </c>
      <c r="P671" t="s">
        <v>7059</v>
      </c>
      <c r="Q671" t="s">
        <v>7689</v>
      </c>
      <c r="R671">
        <v>1</v>
      </c>
      <c r="S671" s="11">
        <v>45841.373680555553</v>
      </c>
      <c r="T671" s="11">
        <v>45841.502905092595</v>
      </c>
      <c r="U671">
        <v>186.08333333333334</v>
      </c>
      <c r="V671">
        <v>0</v>
      </c>
      <c r="W671" s="178">
        <f>IFERROR(IF(AKORD[[#This Row],[CZAS]]=1,VLOOKUP(AKORD[[#This Row],[ZAMOWIENIA_SPEC_ID]]&amp;AKORD[[#This Row],[CZYNNOSCI_OPIS]],#REF!,5,FALSE),AKORD[[#This Row],[CZAS]]),1)</f>
        <v>33</v>
      </c>
      <c r="X671" s="178" t="str">
        <f>AKORD[[#This Row],[ZAMOWIENIA_SPEC_ID]]&amp;" "&amp;MID(AKORD[[#This Row],[NAZWA1_WG]],1,30)</f>
        <v xml:space="preserve">162077 REVERSO 1,5                   </v>
      </c>
      <c r="Y671" s="144">
        <f>AKORD[[#This Row],[DATA]]</f>
        <v>45841</v>
      </c>
      <c r="Z671" s="178" t="str">
        <f>LEFT(AKORD[[#This Row],[KOMISJA]],10)</f>
        <v>162075/REV</v>
      </c>
      <c r="AA671" s="178">
        <f>WEEKNUM(AKORD[[#This Row],[DZIEN]],2)</f>
        <v>27</v>
      </c>
    </row>
    <row r="672" spans="1:27">
      <c r="A672" s="178" t="str">
        <f>VLOOKUP(AKORD[[#This Row],[NAZWISKO]],IMIE[],2,FALSE)</f>
        <v>T05 MARCIN WYSZKOWSKI</v>
      </c>
      <c r="B672">
        <v>161165</v>
      </c>
      <c r="C672">
        <v>17</v>
      </c>
      <c r="D672">
        <v>3</v>
      </c>
      <c r="E672">
        <v>35</v>
      </c>
      <c r="F672" s="11">
        <v>45841</v>
      </c>
      <c r="G672" t="s">
        <v>2126</v>
      </c>
      <c r="H672" t="s">
        <v>2166</v>
      </c>
      <c r="I672" t="s">
        <v>2167</v>
      </c>
      <c r="J672" t="s">
        <v>2120</v>
      </c>
      <c r="K672" t="s">
        <v>7359</v>
      </c>
      <c r="L672" t="s">
        <v>7359</v>
      </c>
      <c r="M672" t="s">
        <v>7104</v>
      </c>
      <c r="N672" t="s">
        <v>7071</v>
      </c>
      <c r="O672" t="s">
        <v>7053</v>
      </c>
      <c r="P672" t="s">
        <v>2121</v>
      </c>
      <c r="Q672" t="s">
        <v>7690</v>
      </c>
      <c r="R672">
        <v>1</v>
      </c>
      <c r="S672" s="11">
        <v>45841.404305555552</v>
      </c>
      <c r="T672" s="11">
        <v>45841.507835648146</v>
      </c>
      <c r="U672">
        <v>149.08333333333334</v>
      </c>
      <c r="V672">
        <v>0</v>
      </c>
      <c r="W672" s="178">
        <f>IFERROR(IF(AKORD[[#This Row],[CZAS]]=1,VLOOKUP(AKORD[[#This Row],[ZAMOWIENIA_SPEC_ID]]&amp;AKORD[[#This Row],[CZYNNOSCI_OPIS]],#REF!,5,FALSE),AKORD[[#This Row],[CZAS]]),1)</f>
        <v>35</v>
      </c>
      <c r="X672" s="178" t="str">
        <f>AKORD[[#This Row],[ZAMOWIENIA_SPEC_ID]]&amp;" "&amp;MID(AKORD[[#This Row],[NAZWA1_WG]],1,30)</f>
        <v xml:space="preserve">161165 REVERSO 1                     </v>
      </c>
      <c r="Y672" s="144">
        <f>AKORD[[#This Row],[DATA]]</f>
        <v>45841</v>
      </c>
      <c r="Z672" s="178" t="str">
        <f>LEFT(AKORD[[#This Row],[KOMISJA]],10)</f>
        <v>161165/REV</v>
      </c>
      <c r="AA672" s="178">
        <f>WEEKNUM(AKORD[[#This Row],[DZIEN]],2)</f>
        <v>27</v>
      </c>
    </row>
    <row r="673" spans="1:27">
      <c r="A673" s="178" t="str">
        <f>VLOOKUP(AKORD[[#This Row],[NAZWISKO]],IMIE[],2,FALSE)</f>
        <v>T05 MARCIN WYSZKOWSKI</v>
      </c>
      <c r="B673">
        <v>161166</v>
      </c>
      <c r="C673">
        <v>17</v>
      </c>
      <c r="D673">
        <v>3</v>
      </c>
      <c r="E673">
        <v>35</v>
      </c>
      <c r="F673" s="11">
        <v>45841</v>
      </c>
      <c r="G673" t="s">
        <v>2126</v>
      </c>
      <c r="H673" t="s">
        <v>2166</v>
      </c>
      <c r="I673" t="s">
        <v>2167</v>
      </c>
      <c r="J673" t="s">
        <v>2120</v>
      </c>
      <c r="K673" t="s">
        <v>7359</v>
      </c>
      <c r="L673" t="s">
        <v>7359</v>
      </c>
      <c r="M673" t="s">
        <v>7104</v>
      </c>
      <c r="N673" t="s">
        <v>7071</v>
      </c>
      <c r="O673" t="s">
        <v>7053</v>
      </c>
      <c r="P673" t="s">
        <v>2121</v>
      </c>
      <c r="Q673" t="s">
        <v>7690</v>
      </c>
      <c r="R673">
        <v>1</v>
      </c>
      <c r="S673" s="11">
        <v>45841.404328703706</v>
      </c>
      <c r="T673" s="11">
        <v>45841.5078587963</v>
      </c>
      <c r="U673">
        <v>149.08333333333334</v>
      </c>
      <c r="V673">
        <v>0</v>
      </c>
      <c r="W673" s="178">
        <f>IFERROR(IF(AKORD[[#This Row],[CZAS]]=1,VLOOKUP(AKORD[[#This Row],[ZAMOWIENIA_SPEC_ID]]&amp;AKORD[[#This Row],[CZYNNOSCI_OPIS]],#REF!,5,FALSE),AKORD[[#This Row],[CZAS]]),1)</f>
        <v>35</v>
      </c>
      <c r="X673" s="178" t="str">
        <f>AKORD[[#This Row],[ZAMOWIENIA_SPEC_ID]]&amp;" "&amp;MID(AKORD[[#This Row],[NAZWA1_WG]],1,30)</f>
        <v xml:space="preserve">161166 REVERSO 1                     </v>
      </c>
      <c r="Y673" s="144">
        <f>AKORD[[#This Row],[DATA]]</f>
        <v>45841</v>
      </c>
      <c r="Z673" s="178" t="str">
        <f>LEFT(AKORD[[#This Row],[KOMISJA]],10)</f>
        <v>161165/REV</v>
      </c>
      <c r="AA673" s="178">
        <f>WEEKNUM(AKORD[[#This Row],[DZIEN]],2)</f>
        <v>27</v>
      </c>
    </row>
    <row r="674" spans="1:27">
      <c r="A674" s="178" t="str">
        <f>VLOOKUP(AKORD[[#This Row],[NAZWISKO]],IMIE[],2,FALSE)</f>
        <v>T05 MARCIN WYSZKOWSKI</v>
      </c>
      <c r="B674">
        <v>161167</v>
      </c>
      <c r="C674">
        <v>17</v>
      </c>
      <c r="D674">
        <v>3</v>
      </c>
      <c r="E674">
        <v>45</v>
      </c>
      <c r="F674" s="11">
        <v>45841</v>
      </c>
      <c r="G674" t="s">
        <v>2126</v>
      </c>
      <c r="H674" t="s">
        <v>2166</v>
      </c>
      <c r="I674" t="s">
        <v>2167</v>
      </c>
      <c r="J674" t="s">
        <v>2120</v>
      </c>
      <c r="K674" t="s">
        <v>7072</v>
      </c>
      <c r="L674" t="s">
        <v>7072</v>
      </c>
      <c r="M674" t="s">
        <v>7104</v>
      </c>
      <c r="N674" t="s">
        <v>7071</v>
      </c>
      <c r="O674" t="s">
        <v>7053</v>
      </c>
      <c r="P674" t="s">
        <v>2121</v>
      </c>
      <c r="Q674" t="s">
        <v>7690</v>
      </c>
      <c r="R674">
        <v>1</v>
      </c>
      <c r="S674" s="11">
        <v>45841.404351851852</v>
      </c>
      <c r="T674" s="11">
        <v>45841.507881944446</v>
      </c>
      <c r="U674">
        <v>149.08333333333334</v>
      </c>
      <c r="V674">
        <v>0</v>
      </c>
      <c r="W674" s="178">
        <f>IFERROR(IF(AKORD[[#This Row],[CZAS]]=1,VLOOKUP(AKORD[[#This Row],[ZAMOWIENIA_SPEC_ID]]&amp;AKORD[[#This Row],[CZYNNOSCI_OPIS]],#REF!,5,FALSE),AKORD[[#This Row],[CZAS]]),1)</f>
        <v>45</v>
      </c>
      <c r="X674" s="178" t="str">
        <f>AKORD[[#This Row],[ZAMOWIENIA_SPEC_ID]]&amp;" "&amp;MID(AKORD[[#This Row],[NAZWA1_WG]],1,30)</f>
        <v xml:space="preserve">161167 REVERSO N106x106              </v>
      </c>
      <c r="Y674" s="144">
        <f>AKORD[[#This Row],[DATA]]</f>
        <v>45841</v>
      </c>
      <c r="Z674" s="178" t="str">
        <f>LEFT(AKORD[[#This Row],[KOMISJA]],10)</f>
        <v>161165/REV</v>
      </c>
      <c r="AA674" s="178">
        <f>WEEKNUM(AKORD[[#This Row],[DZIEN]],2)</f>
        <v>27</v>
      </c>
    </row>
    <row r="675" spans="1:27">
      <c r="A675" s="178" t="str">
        <f>VLOOKUP(AKORD[[#This Row],[NAZWISKO]],IMIE[],2,FALSE)</f>
        <v>T05 MARCIN WYSZKOWSKI</v>
      </c>
      <c r="B675">
        <v>161168</v>
      </c>
      <c r="C675">
        <v>17</v>
      </c>
      <c r="D675">
        <v>3</v>
      </c>
      <c r="E675">
        <v>38</v>
      </c>
      <c r="F675" s="11">
        <v>45841</v>
      </c>
      <c r="G675" t="s">
        <v>2126</v>
      </c>
      <c r="H675" t="s">
        <v>2166</v>
      </c>
      <c r="I675" t="s">
        <v>2167</v>
      </c>
      <c r="J675" t="s">
        <v>2120</v>
      </c>
      <c r="K675" t="s">
        <v>7073</v>
      </c>
      <c r="L675" t="s">
        <v>7073</v>
      </c>
      <c r="M675" t="s">
        <v>7104</v>
      </c>
      <c r="N675" t="s">
        <v>7071</v>
      </c>
      <c r="O675" t="s">
        <v>7053</v>
      </c>
      <c r="P675" t="s">
        <v>2121</v>
      </c>
      <c r="Q675" t="s">
        <v>7690</v>
      </c>
      <c r="R675">
        <v>1</v>
      </c>
      <c r="S675" s="11">
        <v>45841.404363425929</v>
      </c>
      <c r="T675" s="11">
        <v>45841.507928240739</v>
      </c>
      <c r="U675">
        <v>149.13333333333333</v>
      </c>
      <c r="V675">
        <v>0</v>
      </c>
      <c r="W675" s="178">
        <f>IFERROR(IF(AKORD[[#This Row],[CZAS]]=1,VLOOKUP(AKORD[[#This Row],[ZAMOWIENIA_SPEC_ID]]&amp;AKORD[[#This Row],[CZYNNOSCI_OPIS]],#REF!,5,FALSE),AKORD[[#This Row],[CZAS]]),1)</f>
        <v>38</v>
      </c>
      <c r="X675" s="178" t="str">
        <f>AKORD[[#This Row],[ZAMOWIENIA_SPEC_ID]]&amp;" "&amp;MID(AKORD[[#This Row],[NAZWA1_WG]],1,30)</f>
        <v xml:space="preserve">161168 REVERSO 1,5                   </v>
      </c>
      <c r="Y675" s="144">
        <f>AKORD[[#This Row],[DATA]]</f>
        <v>45841</v>
      </c>
      <c r="Z675" s="178" t="str">
        <f>LEFT(AKORD[[#This Row],[KOMISJA]],10)</f>
        <v>161165/REV</v>
      </c>
      <c r="AA675" s="178">
        <f>WEEKNUM(AKORD[[#This Row],[DZIEN]],2)</f>
        <v>27</v>
      </c>
    </row>
    <row r="676" spans="1:27">
      <c r="A676" s="178" t="str">
        <f>VLOOKUP(AKORD[[#This Row],[NAZWISKO]],IMIE[],2,FALSE)</f>
        <v>T02 RADOSŁAW KRYSZTOPA</v>
      </c>
      <c r="B676">
        <v>160826</v>
      </c>
      <c r="C676">
        <v>13</v>
      </c>
      <c r="D676">
        <v>3</v>
      </c>
      <c r="E676">
        <v>74</v>
      </c>
      <c r="F676" s="11">
        <v>45841</v>
      </c>
      <c r="G676" t="s">
        <v>2125</v>
      </c>
      <c r="H676" t="s">
        <v>2166</v>
      </c>
      <c r="I676" t="s">
        <v>2167</v>
      </c>
      <c r="J676" t="s">
        <v>2120</v>
      </c>
      <c r="K676" t="s">
        <v>487</v>
      </c>
      <c r="L676" t="s">
        <v>489</v>
      </c>
      <c r="M676" t="s">
        <v>7070</v>
      </c>
      <c r="N676" t="s">
        <v>207</v>
      </c>
      <c r="O676" t="s">
        <v>7053</v>
      </c>
      <c r="P676" t="s">
        <v>2121</v>
      </c>
      <c r="Q676" t="s">
        <v>7691</v>
      </c>
      <c r="R676">
        <v>1</v>
      </c>
      <c r="S676" s="11">
        <v>45841.453900462962</v>
      </c>
      <c r="T676" s="11">
        <v>45841.523252314815</v>
      </c>
      <c r="U676">
        <v>99.86666666666666</v>
      </c>
      <c r="V676">
        <v>0</v>
      </c>
      <c r="W676" s="178">
        <f>IFERROR(IF(AKORD[[#This Row],[CZAS]]=1,VLOOKUP(AKORD[[#This Row],[ZAMOWIENIA_SPEC_ID]]&amp;AKORD[[#This Row],[CZYNNOSCI_OPIS]],#REF!,5,FALSE),AKORD[[#This Row],[CZAS]]),1)</f>
        <v>74</v>
      </c>
      <c r="X676" s="178" t="str">
        <f>AKORD[[#This Row],[ZAMOWIENIA_SPEC_ID]]&amp;" "&amp;MID(AKORD[[#This Row],[NAZWA1_WG]],1,30)</f>
        <v xml:space="preserve">160826 ELIXIR N3,5]                  </v>
      </c>
      <c r="Y676" s="144">
        <f>AKORD[[#This Row],[DATA]]</f>
        <v>45841</v>
      </c>
      <c r="Z676" s="178" t="str">
        <f>LEFT(AKORD[[#This Row],[KOMISJA]],10)</f>
        <v>160825/ELI</v>
      </c>
      <c r="AA676" s="178">
        <f>WEEKNUM(AKORD[[#This Row],[DZIEN]],2)</f>
        <v>27</v>
      </c>
    </row>
    <row r="677" spans="1:27">
      <c r="A677" s="178" t="str">
        <f>VLOOKUP(AKORD[[#This Row],[NAZWISKO]],IMIE[],2,FALSE)</f>
        <v>T02 RADOSŁAW KRYSZTOPA</v>
      </c>
      <c r="B677">
        <v>160825</v>
      </c>
      <c r="C677">
        <v>13</v>
      </c>
      <c r="D677">
        <v>3</v>
      </c>
      <c r="E677">
        <v>69</v>
      </c>
      <c r="F677" s="11">
        <v>45841</v>
      </c>
      <c r="G677" t="s">
        <v>2125</v>
      </c>
      <c r="H677" t="s">
        <v>2166</v>
      </c>
      <c r="I677" t="s">
        <v>2167</v>
      </c>
      <c r="J677" t="s">
        <v>2120</v>
      </c>
      <c r="K677" t="s">
        <v>835</v>
      </c>
      <c r="L677" t="s">
        <v>837</v>
      </c>
      <c r="M677" t="s">
        <v>7070</v>
      </c>
      <c r="N677" t="s">
        <v>207</v>
      </c>
      <c r="O677" t="s">
        <v>7053</v>
      </c>
      <c r="P677" t="s">
        <v>2121</v>
      </c>
      <c r="Q677" t="s">
        <v>7691</v>
      </c>
      <c r="R677">
        <v>1</v>
      </c>
      <c r="S677" s="11">
        <v>45841.453877314816</v>
      </c>
      <c r="T677" s="11">
        <v>45841.523263888892</v>
      </c>
      <c r="U677">
        <v>99.916666666666671</v>
      </c>
      <c r="V677">
        <v>0</v>
      </c>
      <c r="W677" s="178">
        <f>IFERROR(IF(AKORD[[#This Row],[CZAS]]=1,VLOOKUP(AKORD[[#This Row],[ZAMOWIENIA_SPEC_ID]]&amp;AKORD[[#This Row],[CZYNNOSCI_OPIS]],#REF!,5,FALSE),AKORD[[#This Row],[CZAS]]),1)</f>
        <v>69</v>
      </c>
      <c r="X677" s="178" t="str">
        <f>AKORD[[#This Row],[ZAMOWIENIA_SPEC_ID]]&amp;" "&amp;MID(AKORD[[#This Row],[NAZWA1_WG]],1,30)</f>
        <v xml:space="preserve">160825 ELIXIR 4                      </v>
      </c>
      <c r="Y677" s="144">
        <f>AKORD[[#This Row],[DATA]]</f>
        <v>45841</v>
      </c>
      <c r="Z677" s="178" t="str">
        <f>LEFT(AKORD[[#This Row],[KOMISJA]],10)</f>
        <v>160825/ELI</v>
      </c>
      <c r="AA677" s="178">
        <f>WEEKNUM(AKORD[[#This Row],[DZIEN]],2)</f>
        <v>27</v>
      </c>
    </row>
    <row r="678" spans="1:27">
      <c r="A678" s="178" t="str">
        <f>VLOOKUP(AKORD[[#This Row],[NAZWISKO]],IMIE[],2,FALSE)</f>
        <v>T01 ROBERT PERKOWSKI</v>
      </c>
      <c r="B678">
        <v>161326</v>
      </c>
      <c r="C678">
        <v>12</v>
      </c>
      <c r="D678">
        <v>3</v>
      </c>
      <c r="E678">
        <v>29</v>
      </c>
      <c r="F678" s="11">
        <v>45841</v>
      </c>
      <c r="G678" t="s">
        <v>2124</v>
      </c>
      <c r="H678" t="s">
        <v>2166</v>
      </c>
      <c r="I678" t="s">
        <v>2167</v>
      </c>
      <c r="J678" t="s">
        <v>2120</v>
      </c>
      <c r="K678" t="s">
        <v>199</v>
      </c>
      <c r="L678" t="s">
        <v>199</v>
      </c>
      <c r="M678" t="s">
        <v>7104</v>
      </c>
      <c r="N678" t="s">
        <v>200</v>
      </c>
      <c r="O678" t="s">
        <v>7053</v>
      </c>
      <c r="P678" t="s">
        <v>2121</v>
      </c>
      <c r="Q678" t="s">
        <v>7692</v>
      </c>
      <c r="R678">
        <v>1</v>
      </c>
      <c r="S678" s="11">
        <v>45841.52988425926</v>
      </c>
      <c r="T678" s="11">
        <v>45841.529918981483</v>
      </c>
      <c r="U678">
        <v>0.05</v>
      </c>
      <c r="V678">
        <v>0</v>
      </c>
      <c r="W678" s="178">
        <f>IFERROR(IF(AKORD[[#This Row],[CZAS]]=1,VLOOKUP(AKORD[[#This Row],[ZAMOWIENIA_SPEC_ID]]&amp;AKORD[[#This Row],[CZYNNOSCI_OPIS]],#REF!,5,FALSE),AKORD[[#This Row],[CZAS]]),1)</f>
        <v>29</v>
      </c>
      <c r="X678" s="178" t="str">
        <f>AKORD[[#This Row],[ZAMOWIENIA_SPEC_ID]]&amp;" "&amp;MID(AKORD[[#This Row],[NAZWA1_WG]],1,30)</f>
        <v xml:space="preserve">161326 OVAL [1o]                     </v>
      </c>
      <c r="Y678" s="144">
        <f>AKORD[[#This Row],[DATA]]</f>
        <v>45841</v>
      </c>
      <c r="Z678" s="178" t="str">
        <f>LEFT(AKORD[[#This Row],[KOMISJA]],10)</f>
        <v>161323/OVA</v>
      </c>
      <c r="AA678" s="178">
        <f>WEEKNUM(AKORD[[#This Row],[DZIEN]],2)</f>
        <v>27</v>
      </c>
    </row>
    <row r="679" spans="1:27">
      <c r="A679" s="178" t="str">
        <f>VLOOKUP(AKORD[[#This Row],[NAZWISKO]],IMIE[],2,FALSE)</f>
        <v>T01 ROBERT PERKOWSKI</v>
      </c>
      <c r="B679">
        <v>161325</v>
      </c>
      <c r="C679">
        <v>12</v>
      </c>
      <c r="D679">
        <v>3</v>
      </c>
      <c r="E679">
        <v>29</v>
      </c>
      <c r="F679" s="11">
        <v>45841</v>
      </c>
      <c r="G679" t="s">
        <v>2124</v>
      </c>
      <c r="H679" t="s">
        <v>2166</v>
      </c>
      <c r="I679" t="s">
        <v>2167</v>
      </c>
      <c r="J679" t="s">
        <v>2120</v>
      </c>
      <c r="K679" t="s">
        <v>199</v>
      </c>
      <c r="L679" t="s">
        <v>199</v>
      </c>
      <c r="M679" t="s">
        <v>7104</v>
      </c>
      <c r="N679" t="s">
        <v>200</v>
      </c>
      <c r="O679" t="s">
        <v>7053</v>
      </c>
      <c r="P679" t="s">
        <v>2121</v>
      </c>
      <c r="Q679" t="s">
        <v>7692</v>
      </c>
      <c r="R679">
        <v>1</v>
      </c>
      <c r="S679" s="11">
        <v>45841.483368055553</v>
      </c>
      <c r="T679" s="11">
        <v>45841.529976851853</v>
      </c>
      <c r="U679">
        <v>67.11666666666666</v>
      </c>
      <c r="V679">
        <v>0</v>
      </c>
      <c r="W679" s="178">
        <f>IFERROR(IF(AKORD[[#This Row],[CZAS]]=1,VLOOKUP(AKORD[[#This Row],[ZAMOWIENIA_SPEC_ID]]&amp;AKORD[[#This Row],[CZYNNOSCI_OPIS]],#REF!,5,FALSE),AKORD[[#This Row],[CZAS]]),1)</f>
        <v>29</v>
      </c>
      <c r="X679" s="178" t="str">
        <f>AKORD[[#This Row],[ZAMOWIENIA_SPEC_ID]]&amp;" "&amp;MID(AKORD[[#This Row],[NAZWA1_WG]],1,30)</f>
        <v xml:space="preserve">161325 OVAL [1o]                     </v>
      </c>
      <c r="Y679" s="144">
        <f>AKORD[[#This Row],[DATA]]</f>
        <v>45841</v>
      </c>
      <c r="Z679" s="178" t="str">
        <f>LEFT(AKORD[[#This Row],[KOMISJA]],10)</f>
        <v>161323/OVA</v>
      </c>
      <c r="AA679" s="178">
        <f>WEEKNUM(AKORD[[#This Row],[DZIEN]],2)</f>
        <v>27</v>
      </c>
    </row>
    <row r="680" spans="1:27">
      <c r="A680" s="178" t="str">
        <f>VLOOKUP(AKORD[[#This Row],[NAZWISKO]],IMIE[],2,FALSE)</f>
        <v>T01 ROBERT PERKOWSKI</v>
      </c>
      <c r="B680">
        <v>161324</v>
      </c>
      <c r="C680">
        <v>12</v>
      </c>
      <c r="D680">
        <v>3</v>
      </c>
      <c r="E680">
        <v>29</v>
      </c>
      <c r="F680" s="11">
        <v>45841</v>
      </c>
      <c r="G680" t="s">
        <v>2124</v>
      </c>
      <c r="H680" t="s">
        <v>2166</v>
      </c>
      <c r="I680" t="s">
        <v>2167</v>
      </c>
      <c r="J680" t="s">
        <v>2120</v>
      </c>
      <c r="K680" t="s">
        <v>199</v>
      </c>
      <c r="L680" t="s">
        <v>199</v>
      </c>
      <c r="M680" t="s">
        <v>7104</v>
      </c>
      <c r="N680" t="s">
        <v>200</v>
      </c>
      <c r="O680" t="s">
        <v>7053</v>
      </c>
      <c r="P680" t="s">
        <v>2121</v>
      </c>
      <c r="Q680" t="s">
        <v>7692</v>
      </c>
      <c r="R680">
        <v>1</v>
      </c>
      <c r="S680" s="11">
        <v>45841.48333333333</v>
      </c>
      <c r="T680" s="11">
        <v>45841.53</v>
      </c>
      <c r="U680">
        <v>67.2</v>
      </c>
      <c r="V680">
        <v>0</v>
      </c>
      <c r="W680" s="178">
        <f>IFERROR(IF(AKORD[[#This Row],[CZAS]]=1,VLOOKUP(AKORD[[#This Row],[ZAMOWIENIA_SPEC_ID]]&amp;AKORD[[#This Row],[CZYNNOSCI_OPIS]],#REF!,5,FALSE),AKORD[[#This Row],[CZAS]]),1)</f>
        <v>29</v>
      </c>
      <c r="X680" s="178" t="str">
        <f>AKORD[[#This Row],[ZAMOWIENIA_SPEC_ID]]&amp;" "&amp;MID(AKORD[[#This Row],[NAZWA1_WG]],1,30)</f>
        <v xml:space="preserve">161324 OVAL [1o]                     </v>
      </c>
      <c r="Y680" s="144">
        <f>AKORD[[#This Row],[DATA]]</f>
        <v>45841</v>
      </c>
      <c r="Z680" s="178" t="str">
        <f>LEFT(AKORD[[#This Row],[KOMISJA]],10)</f>
        <v>161323/OVA</v>
      </c>
      <c r="AA680" s="178">
        <f>WEEKNUM(AKORD[[#This Row],[DZIEN]],2)</f>
        <v>27</v>
      </c>
    </row>
    <row r="681" spans="1:27">
      <c r="A681" s="178" t="str">
        <f>VLOOKUP(AKORD[[#This Row],[NAZWISKO]],IMIE[],2,FALSE)</f>
        <v>T01 ROBERT PERKOWSKI</v>
      </c>
      <c r="B681">
        <v>161323</v>
      </c>
      <c r="C681">
        <v>12</v>
      </c>
      <c r="D681">
        <v>3</v>
      </c>
      <c r="E681">
        <v>29</v>
      </c>
      <c r="F681" s="11">
        <v>45841</v>
      </c>
      <c r="G681" t="s">
        <v>2124</v>
      </c>
      <c r="H681" t="s">
        <v>2166</v>
      </c>
      <c r="I681" t="s">
        <v>2167</v>
      </c>
      <c r="J681" t="s">
        <v>2120</v>
      </c>
      <c r="K681" t="s">
        <v>199</v>
      </c>
      <c r="L681" t="s">
        <v>199</v>
      </c>
      <c r="M681" t="s">
        <v>7104</v>
      </c>
      <c r="N681" t="s">
        <v>200</v>
      </c>
      <c r="O681" t="s">
        <v>7053</v>
      </c>
      <c r="P681" t="s">
        <v>2121</v>
      </c>
      <c r="Q681" t="s">
        <v>7692</v>
      </c>
      <c r="R681">
        <v>1</v>
      </c>
      <c r="S681" s="11">
        <v>45841.48332175926</v>
      </c>
      <c r="T681" s="11">
        <v>45841.530023148145</v>
      </c>
      <c r="U681">
        <v>67.25</v>
      </c>
      <c r="V681">
        <v>0</v>
      </c>
      <c r="W681" s="178">
        <f>IFERROR(IF(AKORD[[#This Row],[CZAS]]=1,VLOOKUP(AKORD[[#This Row],[ZAMOWIENIA_SPEC_ID]]&amp;AKORD[[#This Row],[CZYNNOSCI_OPIS]],#REF!,5,FALSE),AKORD[[#This Row],[CZAS]]),1)</f>
        <v>29</v>
      </c>
      <c r="X681" s="178" t="str">
        <f>AKORD[[#This Row],[ZAMOWIENIA_SPEC_ID]]&amp;" "&amp;MID(AKORD[[#This Row],[NAZWA1_WG]],1,30)</f>
        <v xml:space="preserve">161323 OVAL [1o]                     </v>
      </c>
      <c r="Y681" s="144">
        <f>AKORD[[#This Row],[DATA]]</f>
        <v>45841</v>
      </c>
      <c r="Z681" s="178" t="str">
        <f>LEFT(AKORD[[#This Row],[KOMISJA]],10)</f>
        <v>161323/OVA</v>
      </c>
      <c r="AA681" s="178">
        <f>WEEKNUM(AKORD[[#This Row],[DZIEN]],2)</f>
        <v>27</v>
      </c>
    </row>
    <row r="682" spans="1:27">
      <c r="A682" s="178" t="str">
        <f>VLOOKUP(AKORD[[#This Row],[NAZWISKO]],IMIE[],2,FALSE)</f>
        <v>T12 KACPER KRUSZEWSKI</v>
      </c>
      <c r="B682">
        <v>161177</v>
      </c>
      <c r="C682">
        <v>120</v>
      </c>
      <c r="D682">
        <v>3</v>
      </c>
      <c r="E682">
        <v>45</v>
      </c>
      <c r="F682" s="11">
        <v>45841</v>
      </c>
      <c r="G682" t="s">
        <v>4747</v>
      </c>
      <c r="H682" t="s">
        <v>2166</v>
      </c>
      <c r="I682" t="s">
        <v>2167</v>
      </c>
      <c r="J682" t="s">
        <v>2120</v>
      </c>
      <c r="K682" t="s">
        <v>7198</v>
      </c>
      <c r="L682" t="s">
        <v>7198</v>
      </c>
      <c r="M682" t="s">
        <v>7104</v>
      </c>
      <c r="N682" t="s">
        <v>7097</v>
      </c>
      <c r="O682" t="s">
        <v>7053</v>
      </c>
      <c r="P682" t="s">
        <v>2121</v>
      </c>
      <c r="Q682" t="s">
        <v>7693</v>
      </c>
      <c r="R682">
        <v>1</v>
      </c>
      <c r="S682" s="11">
        <v>45841.464097222219</v>
      </c>
      <c r="T682" s="11">
        <v>45841.536064814813</v>
      </c>
      <c r="U682">
        <v>103.63333333333334</v>
      </c>
      <c r="V682">
        <v>0</v>
      </c>
      <c r="W682" s="178">
        <f>IFERROR(IF(AKORD[[#This Row],[CZAS]]=1,VLOOKUP(AKORD[[#This Row],[ZAMOWIENIA_SPEC_ID]]&amp;AKORD[[#This Row],[CZYNNOSCI_OPIS]],#REF!,5,FALSE),AKORD[[#This Row],[CZAS]]),1)</f>
        <v>45</v>
      </c>
      <c r="X682" s="178" t="str">
        <f>AKORD[[#This Row],[ZAMOWIENIA_SPEC_ID]]&amp;" "&amp;MID(AKORD[[#This Row],[NAZWA1_WG]],1,30)</f>
        <v xml:space="preserve">161177 LENOX [1H]                    </v>
      </c>
      <c r="Y682" s="144">
        <f>AKORD[[#This Row],[DATA]]</f>
        <v>45841</v>
      </c>
      <c r="Z682" s="178" t="str">
        <f>LEFT(AKORD[[#This Row],[KOMISJA]],10)</f>
        <v>161176/LEN</v>
      </c>
      <c r="AA682" s="178">
        <f>WEEKNUM(AKORD[[#This Row],[DZIEN]],2)</f>
        <v>27</v>
      </c>
    </row>
    <row r="683" spans="1:27">
      <c r="A683" s="178" t="str">
        <f>VLOOKUP(AKORD[[#This Row],[NAZWISKO]],IMIE[],2,FALSE)</f>
        <v>T12 KACPER KRUSZEWSKI</v>
      </c>
      <c r="B683">
        <v>161176</v>
      </c>
      <c r="C683">
        <v>120</v>
      </c>
      <c r="D683">
        <v>3</v>
      </c>
      <c r="E683">
        <v>45</v>
      </c>
      <c r="F683" s="11">
        <v>45841</v>
      </c>
      <c r="G683" t="s">
        <v>4747</v>
      </c>
      <c r="H683" t="s">
        <v>2166</v>
      </c>
      <c r="I683" t="s">
        <v>2167</v>
      </c>
      <c r="J683" t="s">
        <v>2120</v>
      </c>
      <c r="K683" t="s">
        <v>7198</v>
      </c>
      <c r="L683" t="s">
        <v>7198</v>
      </c>
      <c r="M683" t="s">
        <v>7104</v>
      </c>
      <c r="N683" t="s">
        <v>7097</v>
      </c>
      <c r="O683" t="s">
        <v>7053</v>
      </c>
      <c r="P683" t="s">
        <v>2121</v>
      </c>
      <c r="Q683" t="s">
        <v>7693</v>
      </c>
      <c r="R683">
        <v>1</v>
      </c>
      <c r="S683" s="11">
        <v>45841.464074074072</v>
      </c>
      <c r="T683" s="11">
        <v>45841.536099537036</v>
      </c>
      <c r="U683">
        <v>103.71666666666665</v>
      </c>
      <c r="V683">
        <v>0</v>
      </c>
      <c r="W683" s="178">
        <f>IFERROR(IF(AKORD[[#This Row],[CZAS]]=1,VLOOKUP(AKORD[[#This Row],[ZAMOWIENIA_SPEC_ID]]&amp;AKORD[[#This Row],[CZYNNOSCI_OPIS]],#REF!,5,FALSE),AKORD[[#This Row],[CZAS]]),1)</f>
        <v>45</v>
      </c>
      <c r="X683" s="178" t="str">
        <f>AKORD[[#This Row],[ZAMOWIENIA_SPEC_ID]]&amp;" "&amp;MID(AKORD[[#This Row],[NAZWA1_WG]],1,30)</f>
        <v xml:space="preserve">161176 LENOX [1H]                    </v>
      </c>
      <c r="Y683" s="144">
        <f>AKORD[[#This Row],[DATA]]</f>
        <v>45841</v>
      </c>
      <c r="Z683" s="178" t="str">
        <f>LEFT(AKORD[[#This Row],[KOMISJA]],10)</f>
        <v>161176/LEN</v>
      </c>
      <c r="AA683" s="178">
        <f>WEEKNUM(AKORD[[#This Row],[DZIEN]],2)</f>
        <v>27</v>
      </c>
    </row>
    <row r="684" spans="1:27">
      <c r="A684" s="178" t="str">
        <f>VLOOKUP(AKORD[[#This Row],[NAZWISKO]],IMIE[],2,FALSE)</f>
        <v>P02 WOJCIECH REMBISZEWSKI</v>
      </c>
      <c r="B684">
        <v>161686</v>
      </c>
      <c r="C684">
        <v>29</v>
      </c>
      <c r="D684">
        <v>14</v>
      </c>
      <c r="E684">
        <v>49</v>
      </c>
      <c r="F684" s="11">
        <v>45841</v>
      </c>
      <c r="G684" t="s">
        <v>2177</v>
      </c>
      <c r="H684" t="s">
        <v>7056</v>
      </c>
      <c r="I684" t="s">
        <v>7057</v>
      </c>
      <c r="J684" t="s">
        <v>7058</v>
      </c>
      <c r="K684" t="s">
        <v>7079</v>
      </c>
      <c r="L684" t="s">
        <v>7079</v>
      </c>
      <c r="M684" t="s">
        <v>7119</v>
      </c>
      <c r="N684" t="s">
        <v>7078</v>
      </c>
      <c r="O684" t="s">
        <v>181</v>
      </c>
      <c r="P684" t="s">
        <v>7059</v>
      </c>
      <c r="Q684" t="s">
        <v>7694</v>
      </c>
      <c r="R684">
        <v>1</v>
      </c>
      <c r="S684" s="11">
        <v>45841.452534722222</v>
      </c>
      <c r="T684" s="11">
        <v>45841.538761574076</v>
      </c>
      <c r="U684">
        <v>124.16666666666666</v>
      </c>
      <c r="V684">
        <v>0</v>
      </c>
      <c r="W684" s="178">
        <f>IFERROR(IF(AKORD[[#This Row],[CZAS]]=1,VLOOKUP(AKORD[[#This Row],[ZAMOWIENIA_SPEC_ID]]&amp;AKORD[[#This Row],[CZYNNOSCI_OPIS]],#REF!,5,FALSE),AKORD[[#This Row],[CZAS]]),1)</f>
        <v>49</v>
      </c>
      <c r="X684" s="178" t="str">
        <f>AKORD[[#This Row],[ZAMOWIENIA_SPEC_ID]]&amp;" "&amp;MID(AKORD[[#This Row],[NAZWA1_WG]],1,30)</f>
        <v xml:space="preserve">161686 STONE NW 140x150              </v>
      </c>
      <c r="Y684" s="144">
        <f>AKORD[[#This Row],[DATA]]</f>
        <v>45841</v>
      </c>
      <c r="Z684" s="178" t="str">
        <f>LEFT(AKORD[[#This Row],[KOMISJA]],10)</f>
        <v>161686/STO</v>
      </c>
      <c r="AA684" s="178">
        <f>WEEKNUM(AKORD[[#This Row],[DZIEN]],2)</f>
        <v>27</v>
      </c>
    </row>
    <row r="685" spans="1:27">
      <c r="A685" s="178" t="str">
        <f>VLOOKUP(AKORD[[#This Row],[NAZWISKO]],IMIE[],2,FALSE)</f>
        <v>P02 WOJCIECH REMBISZEWSKI</v>
      </c>
      <c r="B685">
        <v>161688</v>
      </c>
      <c r="C685">
        <v>29</v>
      </c>
      <c r="D685">
        <v>14</v>
      </c>
      <c r="E685">
        <v>34</v>
      </c>
      <c r="F685" s="11">
        <v>45841</v>
      </c>
      <c r="G685" t="s">
        <v>2177</v>
      </c>
      <c r="H685" t="s">
        <v>7056</v>
      </c>
      <c r="I685" t="s">
        <v>7057</v>
      </c>
      <c r="J685" t="s">
        <v>7058</v>
      </c>
      <c r="K685" t="s">
        <v>7695</v>
      </c>
      <c r="L685" t="s">
        <v>7695</v>
      </c>
      <c r="M685" t="s">
        <v>7119</v>
      </c>
      <c r="N685" t="s">
        <v>7078</v>
      </c>
      <c r="O685" t="s">
        <v>181</v>
      </c>
      <c r="P685" t="s">
        <v>7059</v>
      </c>
      <c r="Q685" t="s">
        <v>7694</v>
      </c>
      <c r="R685">
        <v>1</v>
      </c>
      <c r="S685" s="11">
        <v>45841.452557870369</v>
      </c>
      <c r="T685" s="11">
        <v>45841.5387962963</v>
      </c>
      <c r="U685">
        <v>124.18333333333334</v>
      </c>
      <c r="V685">
        <v>0</v>
      </c>
      <c r="W685" s="178">
        <f>IFERROR(IF(AKORD[[#This Row],[CZAS]]=1,VLOOKUP(AKORD[[#This Row],[ZAMOWIENIA_SPEC_ID]]&amp;AKORD[[#This Row],[CZYNNOSCI_OPIS]],#REF!,5,FALSE),AKORD[[#This Row],[CZAS]]),1)</f>
        <v>34</v>
      </c>
      <c r="X685" s="178" t="str">
        <f>AKORD[[#This Row],[ZAMOWIENIA_SPEC_ID]]&amp;" "&amp;MID(AKORD[[#This Row],[NAZWA1_WG]],1,30)</f>
        <v xml:space="preserve">161688 STONE 2,5                     </v>
      </c>
      <c r="Y685" s="144">
        <f>AKORD[[#This Row],[DATA]]</f>
        <v>45841</v>
      </c>
      <c r="Z685" s="178" t="str">
        <f>LEFT(AKORD[[#This Row],[KOMISJA]],10)</f>
        <v>161686/STO</v>
      </c>
      <c r="AA685" s="178">
        <f>WEEKNUM(AKORD[[#This Row],[DZIEN]],2)</f>
        <v>27</v>
      </c>
    </row>
    <row r="686" spans="1:27">
      <c r="A686" s="178" t="str">
        <f>VLOOKUP(AKORD[[#This Row],[NAZWISKO]],IMIE[],2,FALSE)</f>
        <v>P02 WOJCIECH REMBISZEWSKI</v>
      </c>
      <c r="B686">
        <v>161689</v>
      </c>
      <c r="C686">
        <v>29</v>
      </c>
      <c r="D686">
        <v>14</v>
      </c>
      <c r="E686">
        <v>41</v>
      </c>
      <c r="F686" s="11">
        <v>45841</v>
      </c>
      <c r="G686" t="s">
        <v>2177</v>
      </c>
      <c r="H686" t="s">
        <v>7056</v>
      </c>
      <c r="I686" t="s">
        <v>7057</v>
      </c>
      <c r="J686" t="s">
        <v>7058</v>
      </c>
      <c r="K686" t="s">
        <v>7305</v>
      </c>
      <c r="L686" t="s">
        <v>7305</v>
      </c>
      <c r="M686" t="s">
        <v>7119</v>
      </c>
      <c r="N686" t="s">
        <v>7078</v>
      </c>
      <c r="O686" t="s">
        <v>181</v>
      </c>
      <c r="P686" t="s">
        <v>7059</v>
      </c>
      <c r="Q686" t="s">
        <v>7694</v>
      </c>
      <c r="R686">
        <v>1</v>
      </c>
      <c r="S686" s="11">
        <v>45841.452569444446</v>
      </c>
      <c r="T686" s="11">
        <v>45841.538807870369</v>
      </c>
      <c r="U686">
        <v>124.18333333333334</v>
      </c>
      <c r="V686">
        <v>0</v>
      </c>
      <c r="W686" s="178">
        <f>IFERROR(IF(AKORD[[#This Row],[CZAS]]=1,VLOOKUP(AKORD[[#This Row],[ZAMOWIENIA_SPEC_ID]]&amp;AKORD[[#This Row],[CZYNNOSCI_OPIS]],#REF!,5,FALSE),AKORD[[#This Row],[CZAS]]),1)</f>
        <v>41</v>
      </c>
      <c r="X686" s="178" t="str">
        <f>AKORD[[#This Row],[ZAMOWIENIA_SPEC_ID]]&amp;" "&amp;MID(AKORD[[#This Row],[NAZWA1_WG]],1,30)</f>
        <v xml:space="preserve">161689 STONE ON                      </v>
      </c>
      <c r="Y686" s="144">
        <f>AKORD[[#This Row],[DATA]]</f>
        <v>45841</v>
      </c>
      <c r="Z686" s="178" t="str">
        <f>LEFT(AKORD[[#This Row],[KOMISJA]],10)</f>
        <v>161686/STO</v>
      </c>
      <c r="AA686" s="178">
        <f>WEEKNUM(AKORD[[#This Row],[DZIEN]],2)</f>
        <v>27</v>
      </c>
    </row>
    <row r="687" spans="1:27">
      <c r="A687" s="178" t="str">
        <f>VLOOKUP(AKORD[[#This Row],[NAZWISKO]],IMIE[],2,FALSE)</f>
        <v>P02 WOJCIECH REMBISZEWSKI</v>
      </c>
      <c r="B687">
        <v>161690</v>
      </c>
      <c r="C687">
        <v>29</v>
      </c>
      <c r="D687">
        <v>14</v>
      </c>
      <c r="E687">
        <v>31</v>
      </c>
      <c r="F687" s="11">
        <v>45841</v>
      </c>
      <c r="G687" t="s">
        <v>2177</v>
      </c>
      <c r="H687" t="s">
        <v>7056</v>
      </c>
      <c r="I687" t="s">
        <v>7057</v>
      </c>
      <c r="J687" t="s">
        <v>7058</v>
      </c>
      <c r="K687" t="s">
        <v>7105</v>
      </c>
      <c r="L687" t="s">
        <v>7105</v>
      </c>
      <c r="M687" t="s">
        <v>7119</v>
      </c>
      <c r="N687" t="s">
        <v>7078</v>
      </c>
      <c r="O687" t="s">
        <v>181</v>
      </c>
      <c r="P687" t="s">
        <v>7059</v>
      </c>
      <c r="Q687" t="s">
        <v>7694</v>
      </c>
      <c r="R687">
        <v>1</v>
      </c>
      <c r="S687" s="11">
        <v>45841.452592592592</v>
      </c>
      <c r="T687" s="11">
        <v>45841.538854166669</v>
      </c>
      <c r="U687">
        <v>124.21666666666667</v>
      </c>
      <c r="V687">
        <v>0</v>
      </c>
      <c r="W687" s="178">
        <f>IFERROR(IF(AKORD[[#This Row],[CZAS]]=1,VLOOKUP(AKORD[[#This Row],[ZAMOWIENIA_SPEC_ID]]&amp;AKORD[[#This Row],[CZYNNOSCI_OPIS]],#REF!,5,FALSE),AKORD[[#This Row],[CZAS]]),1)</f>
        <v>31</v>
      </c>
      <c r="X687" s="178" t="str">
        <f>AKORD[[#This Row],[ZAMOWIENIA_SPEC_ID]]&amp;" "&amp;MID(AKORD[[#This Row],[NAZWA1_WG]],1,30)</f>
        <v xml:space="preserve">161690 STONE 1,5]                    </v>
      </c>
      <c r="Y687" s="144">
        <f>AKORD[[#This Row],[DATA]]</f>
        <v>45841</v>
      </c>
      <c r="Z687" s="178" t="str">
        <f>LEFT(AKORD[[#This Row],[KOMISJA]],10)</f>
        <v>161686/STO</v>
      </c>
      <c r="AA687" s="178">
        <f>WEEKNUM(AKORD[[#This Row],[DZIEN]],2)</f>
        <v>27</v>
      </c>
    </row>
    <row r="688" spans="1:27">
      <c r="A688" s="178" t="str">
        <f>VLOOKUP(AKORD[[#This Row],[NAZWISKO]],IMIE[],2,FALSE)</f>
        <v>P02 WOJCIECH REMBISZEWSKI</v>
      </c>
      <c r="B688">
        <v>161691</v>
      </c>
      <c r="C688">
        <v>29</v>
      </c>
      <c r="D688">
        <v>14</v>
      </c>
      <c r="E688">
        <v>3</v>
      </c>
      <c r="F688" s="11">
        <v>45841</v>
      </c>
      <c r="G688" t="s">
        <v>2177</v>
      </c>
      <c r="H688" t="s">
        <v>7056</v>
      </c>
      <c r="I688" t="s">
        <v>7057</v>
      </c>
      <c r="J688" t="s">
        <v>7058</v>
      </c>
      <c r="K688" t="s">
        <v>7696</v>
      </c>
      <c r="L688" t="s">
        <v>7696</v>
      </c>
      <c r="M688" t="s">
        <v>7119</v>
      </c>
      <c r="N688" t="s">
        <v>7078</v>
      </c>
      <c r="O688" t="s">
        <v>181</v>
      </c>
      <c r="P688" t="s">
        <v>7059</v>
      </c>
      <c r="Q688" t="s">
        <v>7694</v>
      </c>
      <c r="R688">
        <v>2</v>
      </c>
      <c r="S688" s="11">
        <v>45841.452662037038</v>
      </c>
      <c r="T688" s="11">
        <v>45841.538900462961</v>
      </c>
      <c r="U688">
        <v>124.18333333333334</v>
      </c>
      <c r="V688">
        <v>0</v>
      </c>
      <c r="W688" s="178">
        <f>IFERROR(IF(AKORD[[#This Row],[CZAS]]=1,VLOOKUP(AKORD[[#This Row],[ZAMOWIENIA_SPEC_ID]]&amp;AKORD[[#This Row],[CZYNNOSCI_OPIS]],#REF!,5,FALSE),AKORD[[#This Row],[CZAS]]),1)</f>
        <v>3</v>
      </c>
      <c r="X688" s="178" t="str">
        <f>AKORD[[#This Row],[ZAMOWIENIA_SPEC_ID]]&amp;" "&amp;MID(AKORD[[#This Row],[NAZWA1_WG]],1,30)</f>
        <v xml:space="preserve">161691 STONE Z70/16/07               </v>
      </c>
      <c r="Y688" s="144">
        <f>AKORD[[#This Row],[DATA]]</f>
        <v>45841</v>
      </c>
      <c r="Z688" s="178" t="str">
        <f>LEFT(AKORD[[#This Row],[KOMISJA]],10)</f>
        <v>161686/STO</v>
      </c>
      <c r="AA688" s="178">
        <f>WEEKNUM(AKORD[[#This Row],[DZIEN]],2)</f>
        <v>27</v>
      </c>
    </row>
    <row r="689" spans="1:27">
      <c r="A689" s="178" t="str">
        <f>VLOOKUP(AKORD[[#This Row],[NAZWISKO]],IMIE[],2,FALSE)</f>
        <v>T04 DOMINIK FASZCZA</v>
      </c>
      <c r="B689">
        <v>160812</v>
      </c>
      <c r="C689">
        <v>16</v>
      </c>
      <c r="D689">
        <v>3</v>
      </c>
      <c r="E689">
        <v>72</v>
      </c>
      <c r="F689" s="11">
        <v>45841</v>
      </c>
      <c r="G689" t="s">
        <v>2122</v>
      </c>
      <c r="H689" t="s">
        <v>2166</v>
      </c>
      <c r="I689" t="s">
        <v>2167</v>
      </c>
      <c r="J689" t="s">
        <v>2120</v>
      </c>
      <c r="K689" t="s">
        <v>576</v>
      </c>
      <c r="L689" t="s">
        <v>578</v>
      </c>
      <c r="M689" t="s">
        <v>7070</v>
      </c>
      <c r="N689" t="s">
        <v>207</v>
      </c>
      <c r="O689" t="s">
        <v>7053</v>
      </c>
      <c r="P689" t="s">
        <v>2121</v>
      </c>
      <c r="Q689" t="s">
        <v>7697</v>
      </c>
      <c r="R689">
        <v>1</v>
      </c>
      <c r="S689" s="11">
        <v>45841.555914351855</v>
      </c>
      <c r="T689" s="11">
        <v>45841.555937500001</v>
      </c>
      <c r="U689">
        <v>3.3333333333333333E-2</v>
      </c>
      <c r="V689">
        <v>0</v>
      </c>
      <c r="W689" s="178">
        <f>IFERROR(IF(AKORD[[#This Row],[CZAS]]=1,VLOOKUP(AKORD[[#This Row],[ZAMOWIENIA_SPEC_ID]]&amp;AKORD[[#This Row],[CZYNNOSCI_OPIS]],#REF!,5,FALSE),AKORD[[#This Row],[CZAS]]),1)</f>
        <v>72</v>
      </c>
      <c r="X689" s="178" t="str">
        <f>AKORD[[#This Row],[ZAMOWIENIA_SPEC_ID]]&amp;" "&amp;MID(AKORD[[#This Row],[NAZWA1_WG]],1,30)</f>
        <v xml:space="preserve">160812 ELIXIR 4]                     </v>
      </c>
      <c r="Y689" s="144">
        <f>AKORD[[#This Row],[DATA]]</f>
        <v>45841</v>
      </c>
      <c r="Z689" s="178" t="str">
        <f>LEFT(AKORD[[#This Row],[KOMISJA]],10)</f>
        <v>160811/ELI</v>
      </c>
      <c r="AA689" s="178">
        <f>WEEKNUM(AKORD[[#This Row],[DZIEN]],2)</f>
        <v>27</v>
      </c>
    </row>
    <row r="690" spans="1:27">
      <c r="A690" s="178" t="str">
        <f>VLOOKUP(AKORD[[#This Row],[NAZWISKO]],IMIE[],2,FALSE)</f>
        <v>T04 DOMINIK FASZCZA</v>
      </c>
      <c r="B690">
        <v>160811</v>
      </c>
      <c r="C690">
        <v>16</v>
      </c>
      <c r="D690">
        <v>3</v>
      </c>
      <c r="E690">
        <v>73</v>
      </c>
      <c r="F690" s="11">
        <v>45841</v>
      </c>
      <c r="G690" t="s">
        <v>2122</v>
      </c>
      <c r="H690" t="s">
        <v>2166</v>
      </c>
      <c r="I690" t="s">
        <v>2167</v>
      </c>
      <c r="J690" t="s">
        <v>2120</v>
      </c>
      <c r="K690" t="s">
        <v>7698</v>
      </c>
      <c r="L690" t="s">
        <v>7699</v>
      </c>
      <c r="M690" t="s">
        <v>7070</v>
      </c>
      <c r="N690" t="s">
        <v>207</v>
      </c>
      <c r="O690" t="s">
        <v>7053</v>
      </c>
      <c r="P690" t="s">
        <v>2121</v>
      </c>
      <c r="Q690" t="s">
        <v>7697</v>
      </c>
      <c r="R690">
        <v>1</v>
      </c>
      <c r="S690" s="11">
        <v>45841.555960648147</v>
      </c>
      <c r="T690" s="11">
        <v>45841.555983796294</v>
      </c>
      <c r="U690">
        <v>3.3333333333333333E-2</v>
      </c>
      <c r="V690">
        <v>0</v>
      </c>
      <c r="W690" s="178">
        <f>IFERROR(IF(AKORD[[#This Row],[CZAS]]=1,VLOOKUP(AKORD[[#This Row],[ZAMOWIENIA_SPEC_ID]]&amp;AKORD[[#This Row],[CZYNNOSCI_OPIS]],#REF!,5,FALSE),AKORD[[#This Row],[CZAS]]),1)</f>
        <v>73</v>
      </c>
      <c r="X690" s="178" t="str">
        <f>AKORD[[#This Row],[ZAMOWIENIA_SPEC_ID]]&amp;" "&amp;MID(AKORD[[#This Row],[NAZWA1_WG]],1,30)</f>
        <v xml:space="preserve">160811 ELIXIR [3N                    </v>
      </c>
      <c r="Y690" s="144">
        <f>AKORD[[#This Row],[DATA]]</f>
        <v>45841</v>
      </c>
      <c r="Z690" s="178" t="str">
        <f>LEFT(AKORD[[#This Row],[KOMISJA]],10)</f>
        <v>160811/ELI</v>
      </c>
      <c r="AA690" s="178">
        <f>WEEKNUM(AKORD[[#This Row],[DZIEN]],2)</f>
        <v>27</v>
      </c>
    </row>
    <row r="691" spans="1:27">
      <c r="A691" s="178" t="str">
        <f>VLOOKUP(AKORD[[#This Row],[NAZWISKO]],IMIE[],2,FALSE)</f>
        <v>T01 ROBERT PERKOWSKI</v>
      </c>
      <c r="B691">
        <v>160961</v>
      </c>
      <c r="C691">
        <v>12</v>
      </c>
      <c r="D691">
        <v>3</v>
      </c>
      <c r="E691">
        <v>59</v>
      </c>
      <c r="F691" s="11">
        <v>45841</v>
      </c>
      <c r="G691" t="s">
        <v>2124</v>
      </c>
      <c r="H691" t="s">
        <v>2166</v>
      </c>
      <c r="I691" t="s">
        <v>2167</v>
      </c>
      <c r="J691" t="s">
        <v>2120</v>
      </c>
      <c r="K691" t="s">
        <v>7089</v>
      </c>
      <c r="L691" t="s">
        <v>7089</v>
      </c>
      <c r="M691" t="s">
        <v>7104</v>
      </c>
      <c r="N691" t="s">
        <v>7090</v>
      </c>
      <c r="O691" t="s">
        <v>7101</v>
      </c>
      <c r="P691" t="s">
        <v>2121</v>
      </c>
      <c r="Q691" t="s">
        <v>7700</v>
      </c>
      <c r="R691">
        <v>1</v>
      </c>
      <c r="S691" s="11">
        <v>45841.530115740738</v>
      </c>
      <c r="T691" s="11">
        <v>45841.56449074074</v>
      </c>
      <c r="U691">
        <v>49.500000000000007</v>
      </c>
      <c r="V691">
        <v>0</v>
      </c>
      <c r="W691" s="178">
        <f>IFERROR(IF(AKORD[[#This Row],[CZAS]]=1,VLOOKUP(AKORD[[#This Row],[ZAMOWIENIA_SPEC_ID]]&amp;AKORD[[#This Row],[CZYNNOSCI_OPIS]],#REF!,5,FALSE),AKORD[[#This Row],[CZAS]]),1)</f>
        <v>59</v>
      </c>
      <c r="X691" s="178" t="str">
        <f>AKORD[[#This Row],[ZAMOWIENIA_SPEC_ID]]&amp;" "&amp;MID(AKORD[[#This Row],[NAZWA1_WG]],1,30)</f>
        <v xml:space="preserve">160961 GREY I [1]                    </v>
      </c>
      <c r="Y691" s="144">
        <f>AKORD[[#This Row],[DATA]]</f>
        <v>45841</v>
      </c>
      <c r="Z691" s="178" t="str">
        <f>LEFT(AKORD[[#This Row],[KOMISJA]],10)</f>
        <v>160961/GRE</v>
      </c>
      <c r="AA691" s="178">
        <f>WEEKNUM(AKORD[[#This Row],[DZIEN]],2)</f>
        <v>27</v>
      </c>
    </row>
    <row r="692" spans="1:27">
      <c r="A692" s="178" t="str">
        <f>VLOOKUP(AKORD[[#This Row],[NAZWISKO]],IMIE[],2,FALSE)</f>
        <v>T01 ROBERT PERKOWSKI</v>
      </c>
      <c r="B692">
        <v>160961</v>
      </c>
      <c r="C692">
        <v>12</v>
      </c>
      <c r="D692">
        <v>3</v>
      </c>
      <c r="E692">
        <v>55</v>
      </c>
      <c r="F692" s="11">
        <v>45841</v>
      </c>
      <c r="G692" t="s">
        <v>2124</v>
      </c>
      <c r="H692" t="s">
        <v>2166</v>
      </c>
      <c r="I692" t="s">
        <v>2167</v>
      </c>
      <c r="J692" t="s">
        <v>2120</v>
      </c>
      <c r="K692" t="s">
        <v>7089</v>
      </c>
      <c r="L692" t="s">
        <v>7089</v>
      </c>
      <c r="M692" t="s">
        <v>7104</v>
      </c>
      <c r="N692" t="s">
        <v>7090</v>
      </c>
      <c r="O692" t="s">
        <v>7053</v>
      </c>
      <c r="P692" t="s">
        <v>2121</v>
      </c>
      <c r="Q692" t="s">
        <v>7700</v>
      </c>
      <c r="R692">
        <v>1</v>
      </c>
      <c r="S692" s="11">
        <v>45841.530115740738</v>
      </c>
      <c r="T692" s="11">
        <v>45841.56449074074</v>
      </c>
      <c r="U692">
        <v>49.500000000000007</v>
      </c>
      <c r="V692">
        <v>0</v>
      </c>
      <c r="W692" s="178">
        <f>IFERROR(IF(AKORD[[#This Row],[CZAS]]=1,VLOOKUP(AKORD[[#This Row],[ZAMOWIENIA_SPEC_ID]]&amp;AKORD[[#This Row],[CZYNNOSCI_OPIS]],#REF!,5,FALSE),AKORD[[#This Row],[CZAS]]),1)</f>
        <v>55</v>
      </c>
      <c r="X692" s="178" t="str">
        <f>AKORD[[#This Row],[ZAMOWIENIA_SPEC_ID]]&amp;" "&amp;MID(AKORD[[#This Row],[NAZWA1_WG]],1,30)</f>
        <v xml:space="preserve">160961 GREY I [1]                    </v>
      </c>
      <c r="Y692" s="144">
        <f>AKORD[[#This Row],[DATA]]</f>
        <v>45841</v>
      </c>
      <c r="Z692" s="178" t="str">
        <f>LEFT(AKORD[[#This Row],[KOMISJA]],10)</f>
        <v>160961/GRE</v>
      </c>
      <c r="AA692" s="178">
        <f>WEEKNUM(AKORD[[#This Row],[DZIEN]],2)</f>
        <v>27</v>
      </c>
    </row>
    <row r="693" spans="1:27">
      <c r="A693" s="178" t="str">
        <f>VLOOKUP(AKORD[[#This Row],[NAZWISKO]],IMIE[],2,FALSE)</f>
        <v>T02 RADOSŁAW KRYSZTOPA</v>
      </c>
      <c r="B693">
        <v>160944</v>
      </c>
      <c r="C693">
        <v>13</v>
      </c>
      <c r="D693">
        <v>3</v>
      </c>
      <c r="E693">
        <v>71</v>
      </c>
      <c r="F693" s="11">
        <v>45841</v>
      </c>
      <c r="G693" t="s">
        <v>2125</v>
      </c>
      <c r="H693" t="s">
        <v>2166</v>
      </c>
      <c r="I693" t="s">
        <v>2167</v>
      </c>
      <c r="J693" t="s">
        <v>2120</v>
      </c>
      <c r="K693" t="s">
        <v>7701</v>
      </c>
      <c r="L693" t="s">
        <v>7702</v>
      </c>
      <c r="M693" t="s">
        <v>7104</v>
      </c>
      <c r="N693" t="s">
        <v>7469</v>
      </c>
      <c r="O693" t="s">
        <v>7053</v>
      </c>
      <c r="P693" t="s">
        <v>2121</v>
      </c>
      <c r="Q693" t="s">
        <v>7703</v>
      </c>
      <c r="R693">
        <v>1</v>
      </c>
      <c r="S693" s="11">
        <v>45841.5231712963</v>
      </c>
      <c r="T693" s="11">
        <v>45841.568159722221</v>
      </c>
      <c r="U693">
        <v>64.783333333333331</v>
      </c>
      <c r="V693">
        <v>0</v>
      </c>
      <c r="W693" s="178">
        <f>IFERROR(IF(AKORD[[#This Row],[CZAS]]=1,VLOOKUP(AKORD[[#This Row],[ZAMOWIENIA_SPEC_ID]]&amp;AKORD[[#This Row],[CZYNNOSCI_OPIS]],#REF!,5,FALSE),AKORD[[#This Row],[CZAS]]),1)</f>
        <v>71</v>
      </c>
      <c r="X693" s="178" t="str">
        <f>AKORD[[#This Row],[ZAMOWIENIA_SPEC_ID]]&amp;" "&amp;MID(AKORD[[#This Row],[NAZWA1_WG]],1,30)</f>
        <v xml:space="preserve">160944 AMALFI WN 203x156             </v>
      </c>
      <c r="Y693" s="144">
        <f>AKORD[[#This Row],[DATA]]</f>
        <v>45841</v>
      </c>
      <c r="Z693" s="178" t="str">
        <f>LEFT(AKORD[[#This Row],[KOMISJA]],10)</f>
        <v>160944/AMA</v>
      </c>
      <c r="AA693" s="178">
        <f>WEEKNUM(AKORD[[#This Row],[DZIEN]],2)</f>
        <v>27</v>
      </c>
    </row>
    <row r="694" spans="1:27">
      <c r="A694" s="178" t="str">
        <f>VLOOKUP(AKORD[[#This Row],[NAZWISKO]],IMIE[],2,FALSE)</f>
        <v>T10 KAMIL PERKOWSKI</v>
      </c>
      <c r="B694">
        <v>161444</v>
      </c>
      <c r="C694">
        <v>27</v>
      </c>
      <c r="D694">
        <v>3</v>
      </c>
      <c r="E694">
        <v>50</v>
      </c>
      <c r="F694" s="11">
        <v>45841</v>
      </c>
      <c r="G694" t="s">
        <v>2252</v>
      </c>
      <c r="H694" t="s">
        <v>2166</v>
      </c>
      <c r="I694" t="s">
        <v>2167</v>
      </c>
      <c r="J694" t="s">
        <v>2120</v>
      </c>
      <c r="K694" t="s">
        <v>7152</v>
      </c>
      <c r="L694" t="s">
        <v>7152</v>
      </c>
      <c r="M694" t="s">
        <v>7208</v>
      </c>
      <c r="N694" t="s">
        <v>7074</v>
      </c>
      <c r="O694" t="s">
        <v>7053</v>
      </c>
      <c r="P694" t="s">
        <v>2121</v>
      </c>
      <c r="Q694" t="s">
        <v>7167</v>
      </c>
      <c r="R694">
        <v>1</v>
      </c>
      <c r="S694" s="11">
        <v>45841.44734953704</v>
      </c>
      <c r="T694" s="11">
        <v>45841.569143518522</v>
      </c>
      <c r="U694">
        <v>175.38333333333333</v>
      </c>
      <c r="V694">
        <v>0</v>
      </c>
      <c r="W694" s="178">
        <f>IFERROR(IF(AKORD[[#This Row],[CZAS]]=1,VLOOKUP(AKORD[[#This Row],[ZAMOWIENIA_SPEC_ID]]&amp;AKORD[[#This Row],[CZYNNOSCI_OPIS]],#REF!,5,FALSE),AKORD[[#This Row],[CZAS]]),1)</f>
        <v>50</v>
      </c>
      <c r="X694" s="178" t="str">
        <f>AKORD[[#This Row],[ZAMOWIENIA_SPEC_ID]]&amp;" "&amp;MID(AKORD[[#This Row],[NAZWA1_WG]],1,30)</f>
        <v xml:space="preserve">161444 MAXWELL [1,5                  </v>
      </c>
      <c r="Y694" s="144">
        <f>AKORD[[#This Row],[DATA]]</f>
        <v>45841</v>
      </c>
      <c r="Z694" s="178" t="str">
        <f>LEFT(AKORD[[#This Row],[KOMISJA]],10)</f>
        <v>161444/MAX</v>
      </c>
      <c r="AA694" s="178">
        <f>WEEKNUM(AKORD[[#This Row],[DZIEN]],2)</f>
        <v>27</v>
      </c>
    </row>
    <row r="695" spans="1:27">
      <c r="A695" s="178" t="str">
        <f>VLOOKUP(AKORD[[#This Row],[NAZWISKO]],IMIE[],2,FALSE)</f>
        <v>T10 KAMIL PERKOWSKI</v>
      </c>
      <c r="B695">
        <v>161445</v>
      </c>
      <c r="C695">
        <v>27</v>
      </c>
      <c r="D695">
        <v>3</v>
      </c>
      <c r="E695">
        <v>41</v>
      </c>
      <c r="F695" s="11">
        <v>45841</v>
      </c>
      <c r="G695" t="s">
        <v>2252</v>
      </c>
      <c r="H695" t="s">
        <v>2166</v>
      </c>
      <c r="I695" t="s">
        <v>2167</v>
      </c>
      <c r="J695" t="s">
        <v>2120</v>
      </c>
      <c r="K695" t="s">
        <v>7154</v>
      </c>
      <c r="L695" t="s">
        <v>7154</v>
      </c>
      <c r="M695" t="s">
        <v>7208</v>
      </c>
      <c r="N695" t="s">
        <v>7074</v>
      </c>
      <c r="O695" t="s">
        <v>7053</v>
      </c>
      <c r="P695" t="s">
        <v>2121</v>
      </c>
      <c r="Q695" t="s">
        <v>7167</v>
      </c>
      <c r="R695">
        <v>1</v>
      </c>
      <c r="S695" s="11">
        <v>45841.447372685187</v>
      </c>
      <c r="T695" s="11">
        <v>45841.569166666668</v>
      </c>
      <c r="U695">
        <v>175.38333333333333</v>
      </c>
      <c r="V695">
        <v>0</v>
      </c>
      <c r="W695" s="178">
        <f>IFERROR(IF(AKORD[[#This Row],[CZAS]]=1,VLOOKUP(AKORD[[#This Row],[ZAMOWIENIA_SPEC_ID]]&amp;AKORD[[#This Row],[CZYNNOSCI_OPIS]],#REF!,5,FALSE),AKORD[[#This Row],[CZAS]]),1)</f>
        <v>41</v>
      </c>
      <c r="X695" s="178" t="str">
        <f>AKORD[[#This Row],[ZAMOWIENIA_SPEC_ID]]&amp;" "&amp;MID(AKORD[[#This Row],[NAZWA1_WG]],1,30)</f>
        <v xml:space="preserve">161445 MAXWELL 1,5                   </v>
      </c>
      <c r="Y695" s="144">
        <f>AKORD[[#This Row],[DATA]]</f>
        <v>45841</v>
      </c>
      <c r="Z695" s="178" t="str">
        <f>LEFT(AKORD[[#This Row],[KOMISJA]],10)</f>
        <v>161444/MAX</v>
      </c>
      <c r="AA695" s="178">
        <f>WEEKNUM(AKORD[[#This Row],[DZIEN]],2)</f>
        <v>27</v>
      </c>
    </row>
    <row r="696" spans="1:27">
      <c r="A696" s="178" t="str">
        <f>VLOOKUP(AKORD[[#This Row],[NAZWISKO]],IMIE[],2,FALSE)</f>
        <v>T10 KAMIL PERKOWSKI</v>
      </c>
      <c r="B696">
        <v>161446</v>
      </c>
      <c r="C696">
        <v>27</v>
      </c>
      <c r="D696">
        <v>3</v>
      </c>
      <c r="E696">
        <v>57</v>
      </c>
      <c r="F696" s="11">
        <v>45841</v>
      </c>
      <c r="G696" t="s">
        <v>2252</v>
      </c>
      <c r="H696" t="s">
        <v>2166</v>
      </c>
      <c r="I696" t="s">
        <v>2167</v>
      </c>
      <c r="J696" t="s">
        <v>2120</v>
      </c>
      <c r="K696" t="s">
        <v>7155</v>
      </c>
      <c r="L696" t="s">
        <v>7155</v>
      </c>
      <c r="M696" t="s">
        <v>7208</v>
      </c>
      <c r="N696" t="s">
        <v>7074</v>
      </c>
      <c r="O696" t="s">
        <v>7053</v>
      </c>
      <c r="P696" t="s">
        <v>2121</v>
      </c>
      <c r="Q696" t="s">
        <v>7167</v>
      </c>
      <c r="R696">
        <v>1</v>
      </c>
      <c r="S696" s="11">
        <v>45841.447384259256</v>
      </c>
      <c r="T696" s="11">
        <v>45841.569189814814</v>
      </c>
      <c r="U696">
        <v>175.4</v>
      </c>
      <c r="V696">
        <v>0</v>
      </c>
      <c r="W696" s="178">
        <f>IFERROR(IF(AKORD[[#This Row],[CZAS]]=1,VLOOKUP(AKORD[[#This Row],[ZAMOWIENIA_SPEC_ID]]&amp;AKORD[[#This Row],[CZYNNOSCI_OPIS]],#REF!,5,FALSE),AKORD[[#This Row],[CZAS]]),1)</f>
        <v>57</v>
      </c>
      <c r="X696" s="178" t="str">
        <f>AKORD[[#This Row],[ZAMOWIENIA_SPEC_ID]]&amp;" "&amp;MID(AKORD[[#This Row],[NAZWA1_WG]],1,30)</f>
        <v xml:space="preserve">161446 MAXWELL N                     </v>
      </c>
      <c r="Y696" s="144">
        <f>AKORD[[#This Row],[DATA]]</f>
        <v>45841</v>
      </c>
      <c r="Z696" s="178" t="str">
        <f>LEFT(AKORD[[#This Row],[KOMISJA]],10)</f>
        <v>161444/MAX</v>
      </c>
      <c r="AA696" s="178">
        <f>WEEKNUM(AKORD[[#This Row],[DZIEN]],2)</f>
        <v>27</v>
      </c>
    </row>
    <row r="697" spans="1:27">
      <c r="A697" s="178" t="str">
        <f>VLOOKUP(AKORD[[#This Row],[NAZWISKO]],IMIE[],2,FALSE)</f>
        <v>T10 KAMIL PERKOWSKI</v>
      </c>
      <c r="B697">
        <v>161447</v>
      </c>
      <c r="C697">
        <v>27</v>
      </c>
      <c r="D697">
        <v>3</v>
      </c>
      <c r="E697">
        <v>41</v>
      </c>
      <c r="F697" s="11">
        <v>45841</v>
      </c>
      <c r="G697" t="s">
        <v>2252</v>
      </c>
      <c r="H697" t="s">
        <v>2166</v>
      </c>
      <c r="I697" t="s">
        <v>2167</v>
      </c>
      <c r="J697" t="s">
        <v>2120</v>
      </c>
      <c r="K697" t="s">
        <v>7154</v>
      </c>
      <c r="L697" t="s">
        <v>7154</v>
      </c>
      <c r="M697" t="s">
        <v>7208</v>
      </c>
      <c r="N697" t="s">
        <v>7074</v>
      </c>
      <c r="O697" t="s">
        <v>7053</v>
      </c>
      <c r="P697" t="s">
        <v>2121</v>
      </c>
      <c r="Q697" t="s">
        <v>7167</v>
      </c>
      <c r="R697">
        <v>1</v>
      </c>
      <c r="S697" s="11">
        <v>45841.447430555556</v>
      </c>
      <c r="T697" s="11">
        <v>45841.569201388891</v>
      </c>
      <c r="U697">
        <v>175.35</v>
      </c>
      <c r="V697">
        <v>0</v>
      </c>
      <c r="W697" s="178">
        <f>IFERROR(IF(AKORD[[#This Row],[CZAS]]=1,VLOOKUP(AKORD[[#This Row],[ZAMOWIENIA_SPEC_ID]]&amp;AKORD[[#This Row],[CZYNNOSCI_OPIS]],#REF!,5,FALSE),AKORD[[#This Row],[CZAS]]),1)</f>
        <v>41</v>
      </c>
      <c r="X697" s="178" t="str">
        <f>AKORD[[#This Row],[ZAMOWIENIA_SPEC_ID]]&amp;" "&amp;MID(AKORD[[#This Row],[NAZWA1_WG]],1,30)</f>
        <v xml:space="preserve">161447 MAXWELL 1,5                   </v>
      </c>
      <c r="Y697" s="144">
        <f>AKORD[[#This Row],[DATA]]</f>
        <v>45841</v>
      </c>
      <c r="Z697" s="178" t="str">
        <f>LEFT(AKORD[[#This Row],[KOMISJA]],10)</f>
        <v>161444/MAX</v>
      </c>
      <c r="AA697" s="178">
        <f>WEEKNUM(AKORD[[#This Row],[DZIEN]],2)</f>
        <v>27</v>
      </c>
    </row>
    <row r="698" spans="1:27">
      <c r="A698" s="178" t="str">
        <f>VLOOKUP(AKORD[[#This Row],[NAZWISKO]],IMIE[],2,FALSE)</f>
        <v>T10 KAMIL PERKOWSKI</v>
      </c>
      <c r="B698">
        <v>161451</v>
      </c>
      <c r="C698">
        <v>27</v>
      </c>
      <c r="D698">
        <v>3</v>
      </c>
      <c r="E698">
        <v>1</v>
      </c>
      <c r="F698" s="11">
        <v>45841</v>
      </c>
      <c r="G698" t="s">
        <v>2252</v>
      </c>
      <c r="H698" t="s">
        <v>2166</v>
      </c>
      <c r="I698" t="s">
        <v>2167</v>
      </c>
      <c r="J698" t="s">
        <v>2120</v>
      </c>
      <c r="K698" t="s">
        <v>7156</v>
      </c>
      <c r="L698" t="s">
        <v>7156</v>
      </c>
      <c r="M698" t="s">
        <v>7208</v>
      </c>
      <c r="N698" t="s">
        <v>7074</v>
      </c>
      <c r="O698" t="s">
        <v>7053</v>
      </c>
      <c r="P698" t="s">
        <v>2121</v>
      </c>
      <c r="Q698" t="s">
        <v>7167</v>
      </c>
      <c r="R698">
        <v>2</v>
      </c>
      <c r="S698" s="11">
        <v>45841.447500000002</v>
      </c>
      <c r="T698" s="11">
        <v>45841.569224537037</v>
      </c>
      <c r="U698">
        <v>175.28333333333333</v>
      </c>
      <c r="V698">
        <v>0</v>
      </c>
      <c r="W698" s="178">
        <f>IFERROR(IF(AKORD[[#This Row],[CZAS]]=1,VLOOKUP(AKORD[[#This Row],[ZAMOWIENIA_SPEC_ID]]&amp;AKORD[[#This Row],[CZYNNOSCI_OPIS]],#REF!,5,FALSE),AKORD[[#This Row],[CZAS]]),1)</f>
        <v>1</v>
      </c>
      <c r="X698" s="178" t="str">
        <f>AKORD[[#This Row],[ZAMOWIENIA_SPEC_ID]]&amp;" "&amp;MID(AKORD[[#This Row],[NAZWA1_WG]],1,30)</f>
        <v xml:space="preserve">161451 MAXWELL PD 577 III 57x57      </v>
      </c>
      <c r="Y698" s="144">
        <f>AKORD[[#This Row],[DATA]]</f>
        <v>45841</v>
      </c>
      <c r="Z698" s="178" t="str">
        <f>LEFT(AKORD[[#This Row],[KOMISJA]],10)</f>
        <v>161444/MAX</v>
      </c>
      <c r="AA698" s="178">
        <f>WEEKNUM(AKORD[[#This Row],[DZIEN]],2)</f>
        <v>27</v>
      </c>
    </row>
    <row r="699" spans="1:27">
      <c r="A699" s="178" t="str">
        <f>VLOOKUP(AKORD[[#This Row],[NAZWISKO]],IMIE[],2,FALSE)</f>
        <v>T10 KAMIL PERKOWSKI</v>
      </c>
      <c r="B699">
        <v>161450</v>
      </c>
      <c r="C699">
        <v>27</v>
      </c>
      <c r="D699">
        <v>3</v>
      </c>
      <c r="E699">
        <v>1</v>
      </c>
      <c r="F699" s="11">
        <v>45841</v>
      </c>
      <c r="G699" t="s">
        <v>2252</v>
      </c>
      <c r="H699" t="s">
        <v>2166</v>
      </c>
      <c r="I699" t="s">
        <v>2167</v>
      </c>
      <c r="J699" t="s">
        <v>2120</v>
      </c>
      <c r="K699" t="s">
        <v>7077</v>
      </c>
      <c r="L699" t="s">
        <v>7077</v>
      </c>
      <c r="M699" t="s">
        <v>7208</v>
      </c>
      <c r="N699" t="s">
        <v>7074</v>
      </c>
      <c r="O699" t="s">
        <v>7053</v>
      </c>
      <c r="P699" t="s">
        <v>2121</v>
      </c>
      <c r="Q699" t="s">
        <v>7167</v>
      </c>
      <c r="R699">
        <v>2</v>
      </c>
      <c r="S699" s="11">
        <v>45841.447488425925</v>
      </c>
      <c r="T699" s="11">
        <v>45841.569236111114</v>
      </c>
      <c r="U699">
        <v>175.31666666666666</v>
      </c>
      <c r="V699">
        <v>0</v>
      </c>
      <c r="W699" s="178">
        <f>IFERROR(IF(AKORD[[#This Row],[CZAS]]=1,VLOOKUP(AKORD[[#This Row],[ZAMOWIENIA_SPEC_ID]]&amp;AKORD[[#This Row],[CZYNNOSCI_OPIS]],#REF!,5,FALSE),AKORD[[#This Row],[CZAS]]),1)</f>
        <v>1</v>
      </c>
      <c r="X699" s="178" t="str">
        <f>AKORD[[#This Row],[ZAMOWIENIA_SPEC_ID]]&amp;" "&amp;MID(AKORD[[#This Row],[NAZWA1_WG]],1,30)</f>
        <v xml:space="preserve">161450 MAXWELL PD 578 III 50x50      </v>
      </c>
      <c r="Y699" s="144">
        <f>AKORD[[#This Row],[DATA]]</f>
        <v>45841</v>
      </c>
      <c r="Z699" s="178" t="str">
        <f>LEFT(AKORD[[#This Row],[KOMISJA]],10)</f>
        <v>161444/MAX</v>
      </c>
      <c r="AA699" s="178">
        <f>WEEKNUM(AKORD[[#This Row],[DZIEN]],2)</f>
        <v>27</v>
      </c>
    </row>
    <row r="700" spans="1:27">
      <c r="A700" s="178" t="str">
        <f>VLOOKUP(AKORD[[#This Row],[NAZWISKO]],IMIE[],2,FALSE)</f>
        <v>T10 KAMIL PERKOWSKI</v>
      </c>
      <c r="B700">
        <v>161449</v>
      </c>
      <c r="C700">
        <v>27</v>
      </c>
      <c r="D700">
        <v>3</v>
      </c>
      <c r="E700">
        <v>17</v>
      </c>
      <c r="F700" s="11">
        <v>45841</v>
      </c>
      <c r="G700" t="s">
        <v>2252</v>
      </c>
      <c r="H700" t="s">
        <v>2166</v>
      </c>
      <c r="I700" t="s">
        <v>2167</v>
      </c>
      <c r="J700" t="s">
        <v>2120</v>
      </c>
      <c r="K700" t="s">
        <v>7075</v>
      </c>
      <c r="L700" t="s">
        <v>7075</v>
      </c>
      <c r="M700" t="s">
        <v>7208</v>
      </c>
      <c r="N700" t="s">
        <v>7074</v>
      </c>
      <c r="O700" t="s">
        <v>7053</v>
      </c>
      <c r="P700" t="s">
        <v>2121</v>
      </c>
      <c r="Q700" t="s">
        <v>7167</v>
      </c>
      <c r="R700">
        <v>1</v>
      </c>
      <c r="S700" s="11">
        <v>45841.447465277779</v>
      </c>
      <c r="T700" s="11">
        <v>45841.56925925926</v>
      </c>
      <c r="U700">
        <v>175.38333333333333</v>
      </c>
      <c r="V700">
        <v>0</v>
      </c>
      <c r="W700" s="178">
        <f>IFERROR(IF(AKORD[[#This Row],[CZAS]]=1,VLOOKUP(AKORD[[#This Row],[ZAMOWIENIA_SPEC_ID]]&amp;AKORD[[#This Row],[CZYNNOSCI_OPIS]],#REF!,5,FALSE),AKORD[[#This Row],[CZAS]]),1)</f>
        <v>17</v>
      </c>
      <c r="X700" s="178" t="str">
        <f>AKORD[[#This Row],[ZAMOWIENIA_SPEC_ID]]&amp;" "&amp;MID(AKORD[[#This Row],[NAZWA1_WG]],1,30)</f>
        <v xml:space="preserve">161449 MAXWELL P103x82               </v>
      </c>
      <c r="Y700" s="144">
        <f>AKORD[[#This Row],[DATA]]</f>
        <v>45841</v>
      </c>
      <c r="Z700" s="178" t="str">
        <f>LEFT(AKORD[[#This Row],[KOMISJA]],10)</f>
        <v>161444/MAX</v>
      </c>
      <c r="AA700" s="178">
        <f>WEEKNUM(AKORD[[#This Row],[DZIEN]],2)</f>
        <v>27</v>
      </c>
    </row>
    <row r="701" spans="1:27">
      <c r="A701" s="178" t="str">
        <f>VLOOKUP(AKORD[[#This Row],[NAZWISKO]],IMIE[],2,FALSE)</f>
        <v>T10 KAMIL PERKOWSKI</v>
      </c>
      <c r="B701">
        <v>161448</v>
      </c>
      <c r="C701">
        <v>27</v>
      </c>
      <c r="D701">
        <v>3</v>
      </c>
      <c r="E701">
        <v>41</v>
      </c>
      <c r="F701" s="11">
        <v>45841</v>
      </c>
      <c r="G701" t="s">
        <v>2252</v>
      </c>
      <c r="H701" t="s">
        <v>2166</v>
      </c>
      <c r="I701" t="s">
        <v>2167</v>
      </c>
      <c r="J701" t="s">
        <v>2120</v>
      </c>
      <c r="K701" t="s">
        <v>7154</v>
      </c>
      <c r="L701" t="s">
        <v>7154</v>
      </c>
      <c r="M701" t="s">
        <v>7208</v>
      </c>
      <c r="N701" t="s">
        <v>7074</v>
      </c>
      <c r="O701" t="s">
        <v>7053</v>
      </c>
      <c r="P701" t="s">
        <v>2121</v>
      </c>
      <c r="Q701" t="s">
        <v>7167</v>
      </c>
      <c r="R701">
        <v>1</v>
      </c>
      <c r="S701" s="11">
        <v>45841.447453703702</v>
      </c>
      <c r="T701" s="11">
        <v>45841.56927083333</v>
      </c>
      <c r="U701">
        <v>175.41666666666669</v>
      </c>
      <c r="V701">
        <v>0</v>
      </c>
      <c r="W701" s="178">
        <f>IFERROR(IF(AKORD[[#This Row],[CZAS]]=1,VLOOKUP(AKORD[[#This Row],[ZAMOWIENIA_SPEC_ID]]&amp;AKORD[[#This Row],[CZYNNOSCI_OPIS]],#REF!,5,FALSE),AKORD[[#This Row],[CZAS]]),1)</f>
        <v>41</v>
      </c>
      <c r="X701" s="178" t="str">
        <f>AKORD[[#This Row],[ZAMOWIENIA_SPEC_ID]]&amp;" "&amp;MID(AKORD[[#This Row],[NAZWA1_WG]],1,30)</f>
        <v xml:space="preserve">161448 MAXWELL 1,5                   </v>
      </c>
      <c r="Y701" s="144">
        <f>AKORD[[#This Row],[DATA]]</f>
        <v>45841</v>
      </c>
      <c r="Z701" s="178" t="str">
        <f>LEFT(AKORD[[#This Row],[KOMISJA]],10)</f>
        <v>161444/MAX</v>
      </c>
      <c r="AA701" s="178">
        <f>WEEKNUM(AKORD[[#This Row],[DZIEN]],2)</f>
        <v>27</v>
      </c>
    </row>
    <row r="702" spans="1:27">
      <c r="A702" s="178" t="str">
        <f>VLOOKUP(AKORD[[#This Row],[NAZWISKO]],IMIE[],2,FALSE)</f>
        <v>P04 ALEKSANDER</v>
      </c>
      <c r="B702">
        <v>162049</v>
      </c>
      <c r="C702">
        <v>31</v>
      </c>
      <c r="D702">
        <v>14</v>
      </c>
      <c r="E702">
        <v>46</v>
      </c>
      <c r="F702" s="11">
        <v>45841</v>
      </c>
      <c r="G702" t="s">
        <v>2179</v>
      </c>
      <c r="H702" t="s">
        <v>7056</v>
      </c>
      <c r="I702" t="s">
        <v>7057</v>
      </c>
      <c r="J702" t="s">
        <v>7058</v>
      </c>
      <c r="K702" t="s">
        <v>7480</v>
      </c>
      <c r="L702" t="s">
        <v>7481</v>
      </c>
      <c r="M702" t="s">
        <v>7572</v>
      </c>
      <c r="N702" t="s">
        <v>207</v>
      </c>
      <c r="O702" t="s">
        <v>181</v>
      </c>
      <c r="P702" t="s">
        <v>7059</v>
      </c>
      <c r="Q702" t="s">
        <v>7704</v>
      </c>
      <c r="R702">
        <v>1</v>
      </c>
      <c r="S702" s="11">
        <v>45841.496840277781</v>
      </c>
      <c r="T702" s="11">
        <v>45841.575555555559</v>
      </c>
      <c r="U702">
        <v>113.35</v>
      </c>
      <c r="V702">
        <v>0</v>
      </c>
      <c r="W702" s="178">
        <f>IFERROR(IF(AKORD[[#This Row],[CZAS]]=1,VLOOKUP(AKORD[[#This Row],[ZAMOWIENIA_SPEC_ID]]&amp;AKORD[[#This Row],[CZYNNOSCI_OPIS]],#REF!,5,FALSE),AKORD[[#This Row],[CZAS]]),1)</f>
        <v>46</v>
      </c>
      <c r="X702" s="178" t="str">
        <f>AKORD[[#This Row],[ZAMOWIENIA_SPEC_ID]]&amp;" "&amp;MID(AKORD[[#This Row],[NAZWA1_WG]],1,30)</f>
        <v xml:space="preserve">162049 ELIXIR [2,5N                  </v>
      </c>
      <c r="Y702" s="144">
        <f>AKORD[[#This Row],[DATA]]</f>
        <v>45841</v>
      </c>
      <c r="Z702" s="178" t="str">
        <f>LEFT(AKORD[[#This Row],[KOMISJA]],10)</f>
        <v>162049/ELI</v>
      </c>
      <c r="AA702" s="178">
        <f>WEEKNUM(AKORD[[#This Row],[DZIEN]],2)</f>
        <v>27</v>
      </c>
    </row>
    <row r="703" spans="1:27">
      <c r="A703" s="178" t="str">
        <f>VLOOKUP(AKORD[[#This Row],[NAZWISKO]],IMIE[],2,FALSE)</f>
        <v>P04 ALEKSANDER</v>
      </c>
      <c r="B703">
        <v>162050</v>
      </c>
      <c r="C703">
        <v>31</v>
      </c>
      <c r="D703">
        <v>14</v>
      </c>
      <c r="E703">
        <v>37</v>
      </c>
      <c r="F703" s="11">
        <v>45841</v>
      </c>
      <c r="G703" t="s">
        <v>2179</v>
      </c>
      <c r="H703" t="s">
        <v>7056</v>
      </c>
      <c r="I703" t="s">
        <v>7057</v>
      </c>
      <c r="J703" t="s">
        <v>7058</v>
      </c>
      <c r="K703" t="s">
        <v>622</v>
      </c>
      <c r="L703" t="s">
        <v>624</v>
      </c>
      <c r="M703" t="s">
        <v>7572</v>
      </c>
      <c r="N703" t="s">
        <v>207</v>
      </c>
      <c r="O703" t="s">
        <v>181</v>
      </c>
      <c r="P703" t="s">
        <v>7059</v>
      </c>
      <c r="Q703" t="s">
        <v>7704</v>
      </c>
      <c r="R703">
        <v>1</v>
      </c>
      <c r="S703" s="11">
        <v>45841.496863425928</v>
      </c>
      <c r="T703" s="11">
        <v>45841.575567129628</v>
      </c>
      <c r="U703">
        <v>113.33333333333334</v>
      </c>
      <c r="V703">
        <v>0</v>
      </c>
      <c r="W703" s="178">
        <f>IFERROR(IF(AKORD[[#This Row],[CZAS]]=1,VLOOKUP(AKORD[[#This Row],[ZAMOWIENIA_SPEC_ID]]&amp;AKORD[[#This Row],[CZYNNOSCI_OPIS]],#REF!,5,FALSE),AKORD[[#This Row],[CZAS]]),1)</f>
        <v>37</v>
      </c>
      <c r="X703" s="178" t="str">
        <f>AKORD[[#This Row],[ZAMOWIENIA_SPEC_ID]]&amp;" "&amp;MID(AKORD[[#This Row],[NAZWA1_WG]],1,30)</f>
        <v xml:space="preserve">162050 ELIXIR 3                      </v>
      </c>
      <c r="Y703" s="144">
        <f>AKORD[[#This Row],[DATA]]</f>
        <v>45841</v>
      </c>
      <c r="Z703" s="178" t="str">
        <f>LEFT(AKORD[[#This Row],[KOMISJA]],10)</f>
        <v>162049/ELI</v>
      </c>
      <c r="AA703" s="178">
        <f>WEEKNUM(AKORD[[#This Row],[DZIEN]],2)</f>
        <v>27</v>
      </c>
    </row>
    <row r="704" spans="1:27">
      <c r="A704" s="178" t="str">
        <f>VLOOKUP(AKORD[[#This Row],[NAZWISKO]],IMIE[],2,FALSE)</f>
        <v>P03 WIESŁAW KOZUB</v>
      </c>
      <c r="B704">
        <v>161616</v>
      </c>
      <c r="C704">
        <v>30</v>
      </c>
      <c r="D704">
        <v>14</v>
      </c>
      <c r="E704">
        <v>34</v>
      </c>
      <c r="F704" s="11">
        <v>45841</v>
      </c>
      <c r="G704" t="s">
        <v>2178</v>
      </c>
      <c r="H704" t="s">
        <v>7056</v>
      </c>
      <c r="I704" t="s">
        <v>7057</v>
      </c>
      <c r="J704" t="s">
        <v>7058</v>
      </c>
      <c r="K704" t="s">
        <v>7705</v>
      </c>
      <c r="L704" t="s">
        <v>7706</v>
      </c>
      <c r="M704" t="s">
        <v>7119</v>
      </c>
      <c r="N704" t="s">
        <v>7333</v>
      </c>
      <c r="O704" t="s">
        <v>181</v>
      </c>
      <c r="P704" t="s">
        <v>7059</v>
      </c>
      <c r="Q704" t="s">
        <v>7707</v>
      </c>
      <c r="R704">
        <v>1</v>
      </c>
      <c r="S704" s="11">
        <v>45841.502939814818</v>
      </c>
      <c r="T704" s="11">
        <v>45841.582986111112</v>
      </c>
      <c r="U704">
        <v>115.26666666666667</v>
      </c>
      <c r="V704">
        <v>0</v>
      </c>
      <c r="W704" s="178">
        <f>IFERROR(IF(AKORD[[#This Row],[CZAS]]=1,VLOOKUP(AKORD[[#This Row],[ZAMOWIENIA_SPEC_ID]]&amp;AKORD[[#This Row],[CZYNNOSCI_OPIS]],#REF!,5,FALSE),AKORD[[#This Row],[CZAS]]),1)</f>
        <v>34</v>
      </c>
      <c r="X704" s="178" t="str">
        <f>AKORD[[#This Row],[ZAMOWIENIA_SPEC_ID]]&amp;" "&amp;MID(AKORD[[#This Row],[NAZWA1_WG]],1,30)</f>
        <v xml:space="preserve">161616 DIVA A [LA                    </v>
      </c>
      <c r="Y704" s="144">
        <f>AKORD[[#This Row],[DATA]]</f>
        <v>45841</v>
      </c>
      <c r="Z704" s="178" t="str">
        <f>LEFT(AKORD[[#This Row],[KOMISJA]],10)</f>
        <v>161616/DIV</v>
      </c>
      <c r="AA704" s="178">
        <f>WEEKNUM(AKORD[[#This Row],[DZIEN]],2)</f>
        <v>27</v>
      </c>
    </row>
    <row r="705" spans="1:27">
      <c r="A705" s="178" t="str">
        <f>VLOOKUP(AKORD[[#This Row],[NAZWISKO]],IMIE[],2,FALSE)</f>
        <v>P03 WIESŁAW KOZUB</v>
      </c>
      <c r="B705">
        <v>161617</v>
      </c>
      <c r="C705">
        <v>30</v>
      </c>
      <c r="D705">
        <v>14</v>
      </c>
      <c r="E705">
        <v>31</v>
      </c>
      <c r="F705" s="11">
        <v>45841</v>
      </c>
      <c r="G705" t="s">
        <v>2178</v>
      </c>
      <c r="H705" t="s">
        <v>7056</v>
      </c>
      <c r="I705" t="s">
        <v>7057</v>
      </c>
      <c r="J705" t="s">
        <v>7058</v>
      </c>
      <c r="K705" t="s">
        <v>7708</v>
      </c>
      <c r="L705" t="s">
        <v>7709</v>
      </c>
      <c r="M705" t="s">
        <v>7119</v>
      </c>
      <c r="N705" t="s">
        <v>7333</v>
      </c>
      <c r="O705" t="s">
        <v>181</v>
      </c>
      <c r="P705" t="s">
        <v>7059</v>
      </c>
      <c r="Q705" t="s">
        <v>7707</v>
      </c>
      <c r="R705">
        <v>1</v>
      </c>
      <c r="S705" s="11">
        <v>45841.502962962964</v>
      </c>
      <c r="T705" s="11">
        <v>45841.583009259259</v>
      </c>
      <c r="U705">
        <v>115.26666666666667</v>
      </c>
      <c r="V705">
        <v>0</v>
      </c>
      <c r="W705" s="178">
        <f>IFERROR(IF(AKORD[[#This Row],[CZAS]]=1,VLOOKUP(AKORD[[#This Row],[ZAMOWIENIA_SPEC_ID]]&amp;AKORD[[#This Row],[CZYNNOSCI_OPIS]],#REF!,5,FALSE),AKORD[[#This Row],[CZAS]]),1)</f>
        <v>31</v>
      </c>
      <c r="X705" s="178" t="str">
        <f>AKORD[[#This Row],[ZAMOWIENIA_SPEC_ID]]&amp;" "&amp;MID(AKORD[[#This Row],[NAZWA1_WG]],1,30)</f>
        <v xml:space="preserve">161617 DIVA A 2,5]                   </v>
      </c>
      <c r="Y705" s="144">
        <f>AKORD[[#This Row],[DATA]]</f>
        <v>45841</v>
      </c>
      <c r="Z705" s="178" t="str">
        <f>LEFT(AKORD[[#This Row],[KOMISJA]],10)</f>
        <v>161616/DIV</v>
      </c>
      <c r="AA705" s="178">
        <f>WEEKNUM(AKORD[[#This Row],[DZIEN]],2)</f>
        <v>27</v>
      </c>
    </row>
    <row r="706" spans="1:27">
      <c r="A706" s="178" t="str">
        <f>VLOOKUP(AKORD[[#This Row],[NAZWISKO]],IMIE[],2,FALSE)</f>
        <v>P03 WIESŁAW KOZUB</v>
      </c>
      <c r="B706">
        <v>161618</v>
      </c>
      <c r="C706">
        <v>30</v>
      </c>
      <c r="D706">
        <v>14</v>
      </c>
      <c r="E706">
        <v>1</v>
      </c>
      <c r="F706" s="11">
        <v>45841</v>
      </c>
      <c r="G706" t="s">
        <v>2178</v>
      </c>
      <c r="H706" t="s">
        <v>7056</v>
      </c>
      <c r="I706" t="s">
        <v>7057</v>
      </c>
      <c r="J706" t="s">
        <v>7058</v>
      </c>
      <c r="K706" t="s">
        <v>7338</v>
      </c>
      <c r="L706" t="s">
        <v>7338</v>
      </c>
      <c r="M706" t="s">
        <v>7119</v>
      </c>
      <c r="N706" t="s">
        <v>7333</v>
      </c>
      <c r="O706" t="s">
        <v>181</v>
      </c>
      <c r="P706" t="s">
        <v>7059</v>
      </c>
      <c r="Q706" t="s">
        <v>7707</v>
      </c>
      <c r="R706">
        <v>1</v>
      </c>
      <c r="S706" s="11">
        <v>45841.502986111111</v>
      </c>
      <c r="T706" s="11">
        <v>45841.583043981482</v>
      </c>
      <c r="U706">
        <v>115.28333333333335</v>
      </c>
      <c r="V706">
        <v>0</v>
      </c>
      <c r="W706" s="178">
        <f>IFERROR(IF(AKORD[[#This Row],[CZAS]]=1,VLOOKUP(AKORD[[#This Row],[ZAMOWIENIA_SPEC_ID]]&amp;AKORD[[#This Row],[CZYNNOSCI_OPIS]],#REF!,5,FALSE),AKORD[[#This Row],[CZAS]]),1)</f>
        <v>1</v>
      </c>
      <c r="X706" s="178" t="str">
        <f>AKORD[[#This Row],[ZAMOWIENIA_SPEC_ID]]&amp;" "&amp;MID(AKORD[[#This Row],[NAZWA1_WG]],1,30)</f>
        <v xml:space="preserve">161618 DIVA A Z60/14/05              </v>
      </c>
      <c r="Y706" s="144">
        <f>AKORD[[#This Row],[DATA]]</f>
        <v>45841</v>
      </c>
      <c r="Z706" s="178" t="str">
        <f>LEFT(AKORD[[#This Row],[KOMISJA]],10)</f>
        <v>161616/DIV</v>
      </c>
      <c r="AA706" s="178">
        <f>WEEKNUM(AKORD[[#This Row],[DZIEN]],2)</f>
        <v>27</v>
      </c>
    </row>
    <row r="707" spans="1:27">
      <c r="A707" s="178" t="str">
        <f>VLOOKUP(AKORD[[#This Row],[NAZWISKO]],IMIE[],2,FALSE)</f>
        <v>T01 ROBERT PERKOWSKI</v>
      </c>
      <c r="B707">
        <v>160745</v>
      </c>
      <c r="C707">
        <v>12</v>
      </c>
      <c r="D707">
        <v>3</v>
      </c>
      <c r="E707">
        <v>60</v>
      </c>
      <c r="F707" s="11">
        <v>45841</v>
      </c>
      <c r="G707" t="s">
        <v>2124</v>
      </c>
      <c r="H707" t="s">
        <v>2166</v>
      </c>
      <c r="I707" t="s">
        <v>2167</v>
      </c>
      <c r="J707" t="s">
        <v>2120</v>
      </c>
      <c r="K707" t="s">
        <v>7710</v>
      </c>
      <c r="L707" t="s">
        <v>7711</v>
      </c>
      <c r="M707" t="s">
        <v>7070</v>
      </c>
      <c r="N707" t="s">
        <v>7125</v>
      </c>
      <c r="O707" t="s">
        <v>7053</v>
      </c>
      <c r="P707" t="s">
        <v>2121</v>
      </c>
      <c r="Q707" t="s">
        <v>7712</v>
      </c>
      <c r="R707">
        <v>1</v>
      </c>
      <c r="S707" s="11">
        <v>45841.564745370371</v>
      </c>
      <c r="T707" s="11">
        <v>45841.590520833335</v>
      </c>
      <c r="U707">
        <v>37.116666666666667</v>
      </c>
      <c r="V707">
        <v>0</v>
      </c>
      <c r="W707" s="178">
        <f>IFERROR(IF(AKORD[[#This Row],[CZAS]]=1,VLOOKUP(AKORD[[#This Row],[ZAMOWIENIA_SPEC_ID]]&amp;AKORD[[#This Row],[CZYNNOSCI_OPIS]],#REF!,5,FALSE),AKORD[[#This Row],[CZAS]]),1)</f>
        <v>60</v>
      </c>
      <c r="X707" s="178" t="str">
        <f>AKORD[[#This Row],[ZAMOWIENIA_SPEC_ID]]&amp;" "&amp;MID(AKORD[[#This Row],[NAZWA1_WG]],1,30)</f>
        <v xml:space="preserve">160745 HUDSON [2,5]                  </v>
      </c>
      <c r="Y707" s="144">
        <f>AKORD[[#This Row],[DATA]]</f>
        <v>45841</v>
      </c>
      <c r="Z707" s="178" t="str">
        <f>LEFT(AKORD[[#This Row],[KOMISJA]],10)</f>
        <v>160745/HUD</v>
      </c>
      <c r="AA707" s="178">
        <f>WEEKNUM(AKORD[[#This Row],[DZIEN]],2)</f>
        <v>27</v>
      </c>
    </row>
    <row r="708" spans="1:27">
      <c r="A708" s="178" t="str">
        <f>VLOOKUP(AKORD[[#This Row],[NAZWISKO]],IMIE[],2,FALSE)</f>
        <v>T02 RADOSŁAW KRYSZTOPA</v>
      </c>
      <c r="B708">
        <v>160946</v>
      </c>
      <c r="C708">
        <v>13</v>
      </c>
      <c r="D708">
        <v>3</v>
      </c>
      <c r="E708">
        <v>45</v>
      </c>
      <c r="F708" s="11">
        <v>45841</v>
      </c>
      <c r="G708" t="s">
        <v>2125</v>
      </c>
      <c r="H708" t="s">
        <v>2166</v>
      </c>
      <c r="I708" t="s">
        <v>2167</v>
      </c>
      <c r="J708" t="s">
        <v>2120</v>
      </c>
      <c r="K708" t="s">
        <v>7364</v>
      </c>
      <c r="L708" t="s">
        <v>7364</v>
      </c>
      <c r="M708" t="s">
        <v>7104</v>
      </c>
      <c r="N708" t="s">
        <v>7097</v>
      </c>
      <c r="O708" t="s">
        <v>7053</v>
      </c>
      <c r="P708" t="s">
        <v>2121</v>
      </c>
      <c r="Q708" t="s">
        <v>7713</v>
      </c>
      <c r="R708">
        <v>1</v>
      </c>
      <c r="S708" s="11">
        <v>45841.595138888886</v>
      </c>
      <c r="T708" s="11">
        <v>45841.595208333332</v>
      </c>
      <c r="U708">
        <v>0.1</v>
      </c>
      <c r="V708">
        <v>0</v>
      </c>
      <c r="W708" s="178">
        <f>IFERROR(IF(AKORD[[#This Row],[CZAS]]=1,VLOOKUP(AKORD[[#This Row],[ZAMOWIENIA_SPEC_ID]]&amp;AKORD[[#This Row],[CZYNNOSCI_OPIS]],#REF!,5,FALSE),AKORD[[#This Row],[CZAS]]),1)</f>
        <v>45</v>
      </c>
      <c r="X708" s="178" t="str">
        <f>AKORD[[#This Row],[ZAMOWIENIA_SPEC_ID]]&amp;" "&amp;MID(AKORD[[#This Row],[NAZWA1_WG]],1,30)</f>
        <v xml:space="preserve">160946 LENOX [1o]                    </v>
      </c>
      <c r="Y708" s="144">
        <f>AKORD[[#This Row],[DATA]]</f>
        <v>45841</v>
      </c>
      <c r="Z708" s="178" t="str">
        <f>LEFT(AKORD[[#This Row],[KOMISJA]],10)</f>
        <v>160945/LEN</v>
      </c>
      <c r="AA708" s="178">
        <f>WEEKNUM(AKORD[[#This Row],[DZIEN]],2)</f>
        <v>27</v>
      </c>
    </row>
    <row r="709" spans="1:27">
      <c r="A709" s="178" t="str">
        <f>VLOOKUP(AKORD[[#This Row],[NAZWISKO]],IMIE[],2,FALSE)</f>
        <v>T02 RADOSŁAW KRYSZTOPA</v>
      </c>
      <c r="B709">
        <v>160984</v>
      </c>
      <c r="C709">
        <v>13</v>
      </c>
      <c r="D709">
        <v>3</v>
      </c>
      <c r="E709">
        <v>60</v>
      </c>
      <c r="F709" s="11">
        <v>45841</v>
      </c>
      <c r="G709" t="s">
        <v>2125</v>
      </c>
      <c r="H709" t="s">
        <v>2166</v>
      </c>
      <c r="I709" t="s">
        <v>2167</v>
      </c>
      <c r="J709" t="s">
        <v>2120</v>
      </c>
      <c r="K709" t="s">
        <v>7710</v>
      </c>
      <c r="L709" t="s">
        <v>7711</v>
      </c>
      <c r="M709" t="s">
        <v>7104</v>
      </c>
      <c r="N709" t="s">
        <v>7125</v>
      </c>
      <c r="O709" t="s">
        <v>7053</v>
      </c>
      <c r="P709" t="s">
        <v>2121</v>
      </c>
      <c r="Q709" t="s">
        <v>7714</v>
      </c>
      <c r="R709">
        <v>1</v>
      </c>
      <c r="S709" s="11">
        <v>45841.568124999998</v>
      </c>
      <c r="T709" s="11">
        <v>45841.595289351855</v>
      </c>
      <c r="U709">
        <v>39.116666666666667</v>
      </c>
      <c r="V709">
        <v>0</v>
      </c>
      <c r="W709" s="178">
        <f>IFERROR(IF(AKORD[[#This Row],[CZAS]]=1,VLOOKUP(AKORD[[#This Row],[ZAMOWIENIA_SPEC_ID]]&amp;AKORD[[#This Row],[CZYNNOSCI_OPIS]],#REF!,5,FALSE),AKORD[[#This Row],[CZAS]]),1)</f>
        <v>60</v>
      </c>
      <c r="X709" s="178" t="str">
        <f>AKORD[[#This Row],[ZAMOWIENIA_SPEC_ID]]&amp;" "&amp;MID(AKORD[[#This Row],[NAZWA1_WG]],1,30)</f>
        <v xml:space="preserve">160984 HUDSON [2,5]                  </v>
      </c>
      <c r="Y709" s="144">
        <f>AKORD[[#This Row],[DATA]]</f>
        <v>45841</v>
      </c>
      <c r="Z709" s="178" t="str">
        <f>LEFT(AKORD[[#This Row],[KOMISJA]],10)</f>
        <v>160984/HUD</v>
      </c>
      <c r="AA709" s="178">
        <f>WEEKNUM(AKORD[[#This Row],[DZIEN]],2)</f>
        <v>27</v>
      </c>
    </row>
    <row r="710" spans="1:27">
      <c r="A710" s="178" t="str">
        <f>VLOOKUP(AKORD[[#This Row],[NAZWISKO]],IMIE[],2,FALSE)</f>
        <v>T04 DOMINIK FASZCZA</v>
      </c>
      <c r="B710">
        <v>160943</v>
      </c>
      <c r="C710">
        <v>16</v>
      </c>
      <c r="D710">
        <v>3</v>
      </c>
      <c r="E710">
        <v>80</v>
      </c>
      <c r="F710" s="11">
        <v>45841</v>
      </c>
      <c r="G710" t="s">
        <v>2122</v>
      </c>
      <c r="H710" t="s">
        <v>2166</v>
      </c>
      <c r="I710" t="s">
        <v>2167</v>
      </c>
      <c r="J710" t="s">
        <v>2120</v>
      </c>
      <c r="K710" t="s">
        <v>7715</v>
      </c>
      <c r="L710" t="s">
        <v>7716</v>
      </c>
      <c r="M710" t="s">
        <v>7104</v>
      </c>
      <c r="N710" t="s">
        <v>7469</v>
      </c>
      <c r="O710" t="s">
        <v>7053</v>
      </c>
      <c r="P710" t="s">
        <v>2121</v>
      </c>
      <c r="Q710" t="s">
        <v>7717</v>
      </c>
      <c r="R710">
        <v>1</v>
      </c>
      <c r="S710" s="11">
        <v>45841.556446759256</v>
      </c>
      <c r="T710" s="11">
        <v>45841.602152777778</v>
      </c>
      <c r="U710">
        <v>65.816666666666663</v>
      </c>
      <c r="V710">
        <v>0</v>
      </c>
      <c r="W710" s="178">
        <f>IFERROR(IF(AKORD[[#This Row],[CZAS]]=1,VLOOKUP(AKORD[[#This Row],[ZAMOWIENIA_SPEC_ID]]&amp;AKORD[[#This Row],[CZYNNOSCI_OPIS]],#REF!,5,FALSE),AKORD[[#This Row],[CZAS]]),1)</f>
        <v>80</v>
      </c>
      <c r="X710" s="178" t="str">
        <f>AKORD[[#This Row],[ZAMOWIENIA_SPEC_ID]]&amp;" "&amp;MID(AKORD[[#This Row],[NAZWA1_WG]],1,30)</f>
        <v xml:space="preserve">160943 AMALFI [4]                    </v>
      </c>
      <c r="Y710" s="144">
        <f>AKORD[[#This Row],[DATA]]</f>
        <v>45841</v>
      </c>
      <c r="Z710" s="178" t="str">
        <f>LEFT(AKORD[[#This Row],[KOMISJA]],10)</f>
        <v>160943/AMA</v>
      </c>
      <c r="AA710" s="178">
        <f>WEEKNUM(AKORD[[#This Row],[DZIEN]],2)</f>
        <v>27</v>
      </c>
    </row>
    <row r="711" spans="1:27">
      <c r="A711" s="178" t="str">
        <f>VLOOKUP(AKORD[[#This Row],[NAZWISKO]],IMIE[],2,FALSE)</f>
        <v>P05 TOMASZ KIEŁKUCKI</v>
      </c>
      <c r="B711">
        <v>161696</v>
      </c>
      <c r="C711">
        <v>32</v>
      </c>
      <c r="D711">
        <v>14</v>
      </c>
      <c r="E711">
        <v>48</v>
      </c>
      <c r="F711" s="11">
        <v>45841</v>
      </c>
      <c r="G711" t="s">
        <v>2181</v>
      </c>
      <c r="H711" t="s">
        <v>7056</v>
      </c>
      <c r="I711" t="s">
        <v>7057</v>
      </c>
      <c r="J711" t="s">
        <v>7058</v>
      </c>
      <c r="K711" t="s">
        <v>7718</v>
      </c>
      <c r="L711" t="s">
        <v>7718</v>
      </c>
      <c r="M711" t="s">
        <v>7119</v>
      </c>
      <c r="N711" t="s">
        <v>7078</v>
      </c>
      <c r="O711" t="s">
        <v>181</v>
      </c>
      <c r="P711" t="s">
        <v>7059</v>
      </c>
      <c r="Q711" t="s">
        <v>7719</v>
      </c>
      <c r="R711">
        <v>1</v>
      </c>
      <c r="S711" s="11">
        <v>45841.446689814817</v>
      </c>
      <c r="T711" s="11">
        <v>45841.602812500001</v>
      </c>
      <c r="U711">
        <v>224.81666666666666</v>
      </c>
      <c r="V711">
        <v>0</v>
      </c>
      <c r="W711" s="178">
        <f>IFERROR(IF(AKORD[[#This Row],[CZAS]]=1,VLOOKUP(AKORD[[#This Row],[ZAMOWIENIA_SPEC_ID]]&amp;AKORD[[#This Row],[CZYNNOSCI_OPIS]],#REF!,5,FALSE),AKORD[[#This Row],[CZAS]]),1)</f>
        <v>48</v>
      </c>
      <c r="X711" s="178" t="str">
        <f>AKORD[[#This Row],[ZAMOWIENIA_SPEC_ID]]&amp;" "&amp;MID(AKORD[[#This Row],[NAZWA1_WG]],1,30)</f>
        <v xml:space="preserve">161696 STONE [4                      </v>
      </c>
      <c r="Y711" s="144">
        <f>AKORD[[#This Row],[DATA]]</f>
        <v>45841</v>
      </c>
      <c r="Z711" s="178" t="str">
        <f>LEFT(AKORD[[#This Row],[KOMISJA]],10)</f>
        <v>161696/STO</v>
      </c>
      <c r="AA711" s="178">
        <f>WEEKNUM(AKORD[[#This Row],[DZIEN]],2)</f>
        <v>27</v>
      </c>
    </row>
    <row r="712" spans="1:27">
      <c r="A712" s="178" t="str">
        <f>VLOOKUP(AKORD[[#This Row],[NAZWISKO]],IMIE[],2,FALSE)</f>
        <v>P05 TOMASZ KIEŁKUCKI</v>
      </c>
      <c r="B712">
        <v>161697</v>
      </c>
      <c r="C712">
        <v>32</v>
      </c>
      <c r="D712">
        <v>14</v>
      </c>
      <c r="E712">
        <v>48</v>
      </c>
      <c r="F712" s="11">
        <v>45841</v>
      </c>
      <c r="G712" t="s">
        <v>2181</v>
      </c>
      <c r="H712" t="s">
        <v>7056</v>
      </c>
      <c r="I712" t="s">
        <v>7057</v>
      </c>
      <c r="J712" t="s">
        <v>7058</v>
      </c>
      <c r="K712" t="s">
        <v>7720</v>
      </c>
      <c r="L712" t="s">
        <v>7720</v>
      </c>
      <c r="M712" t="s">
        <v>7119</v>
      </c>
      <c r="N712" t="s">
        <v>7078</v>
      </c>
      <c r="O712" t="s">
        <v>181</v>
      </c>
      <c r="P712" t="s">
        <v>7059</v>
      </c>
      <c r="Q712" t="s">
        <v>7719</v>
      </c>
      <c r="R712">
        <v>1</v>
      </c>
      <c r="S712" s="11">
        <v>45841.44672453704</v>
      </c>
      <c r="T712" s="11">
        <v>45841.602835648147</v>
      </c>
      <c r="U712">
        <v>224.8</v>
      </c>
      <c r="V712">
        <v>0</v>
      </c>
      <c r="W712" s="178">
        <f>IFERROR(IF(AKORD[[#This Row],[CZAS]]=1,VLOOKUP(AKORD[[#This Row],[ZAMOWIENIA_SPEC_ID]]&amp;AKORD[[#This Row],[CZYNNOSCI_OPIS]],#REF!,5,FALSE),AKORD[[#This Row],[CZAS]]),1)</f>
        <v>48</v>
      </c>
      <c r="X712" s="178" t="str">
        <f>AKORD[[#This Row],[ZAMOWIENIA_SPEC_ID]]&amp;" "&amp;MID(AKORD[[#This Row],[NAZWA1_WG]],1,30)</f>
        <v xml:space="preserve">161697 STONE 4]                      </v>
      </c>
      <c r="Y712" s="144">
        <f>AKORD[[#This Row],[DATA]]</f>
        <v>45841</v>
      </c>
      <c r="Z712" s="178" t="str">
        <f>LEFT(AKORD[[#This Row],[KOMISJA]],10)</f>
        <v>161696/STO</v>
      </c>
      <c r="AA712" s="178">
        <f>WEEKNUM(AKORD[[#This Row],[DZIEN]],2)</f>
        <v>27</v>
      </c>
    </row>
    <row r="713" spans="1:27">
      <c r="A713" s="178" t="str">
        <f>VLOOKUP(AKORD[[#This Row],[NAZWISKO]],IMIE[],2,FALSE)</f>
        <v>P06 VALERY</v>
      </c>
      <c r="B713">
        <v>161517</v>
      </c>
      <c r="C713">
        <v>33</v>
      </c>
      <c r="D713">
        <v>14</v>
      </c>
      <c r="E713">
        <v>20</v>
      </c>
      <c r="F713" s="11">
        <v>45841</v>
      </c>
      <c r="G713" t="s">
        <v>2180</v>
      </c>
      <c r="H713" t="s">
        <v>7056</v>
      </c>
      <c r="I713" t="s">
        <v>7057</v>
      </c>
      <c r="J713" t="s">
        <v>7058</v>
      </c>
      <c r="K713" t="s">
        <v>7286</v>
      </c>
      <c r="L713" t="s">
        <v>7286</v>
      </c>
      <c r="M713" t="s">
        <v>7119</v>
      </c>
      <c r="N713" t="s">
        <v>7071</v>
      </c>
      <c r="O713" t="s">
        <v>181</v>
      </c>
      <c r="P713" t="s">
        <v>7059</v>
      </c>
      <c r="Q713" t="s">
        <v>7721</v>
      </c>
      <c r="R713">
        <v>1</v>
      </c>
      <c r="S713" s="11">
        <v>45841.48847222222</v>
      </c>
      <c r="T713" s="11">
        <v>45841.60497685185</v>
      </c>
      <c r="U713">
        <v>167.76666666666665</v>
      </c>
      <c r="V713">
        <v>0</v>
      </c>
      <c r="W713" s="178">
        <f>IFERROR(IF(AKORD[[#This Row],[CZAS]]=1,VLOOKUP(AKORD[[#This Row],[ZAMOWIENIA_SPEC_ID]]&amp;AKORD[[#This Row],[CZYNNOSCI_OPIS]],#REF!,5,FALSE),AKORD[[#This Row],[CZAS]]),1)</f>
        <v>20</v>
      </c>
      <c r="X713" s="178" t="str">
        <f>AKORD[[#This Row],[ZAMOWIENIA_SPEC_ID]]&amp;" "&amp;MID(AKORD[[#This Row],[NAZWA1_WG]],1,30)</f>
        <v xml:space="preserve">161517 REVERSO Ps82x102              </v>
      </c>
      <c r="Y713" s="144">
        <f>AKORD[[#This Row],[DATA]]</f>
        <v>45841</v>
      </c>
      <c r="Z713" s="178" t="str">
        <f>LEFT(AKORD[[#This Row],[KOMISJA]],10)</f>
        <v>161517/REV</v>
      </c>
      <c r="AA713" s="178">
        <f>WEEKNUM(AKORD[[#This Row],[DZIEN]],2)</f>
        <v>27</v>
      </c>
    </row>
    <row r="714" spans="1:27">
      <c r="A714" s="178" t="str">
        <f>VLOOKUP(AKORD[[#This Row],[NAZWISKO]],IMIE[],2,FALSE)</f>
        <v>P06 VALERY</v>
      </c>
      <c r="B714">
        <v>161518</v>
      </c>
      <c r="C714">
        <v>33</v>
      </c>
      <c r="D714">
        <v>14</v>
      </c>
      <c r="E714">
        <v>33</v>
      </c>
      <c r="F714" s="11">
        <v>45841</v>
      </c>
      <c r="G714" t="s">
        <v>2180</v>
      </c>
      <c r="H714" t="s">
        <v>7056</v>
      </c>
      <c r="I714" t="s">
        <v>7057</v>
      </c>
      <c r="J714" t="s">
        <v>7058</v>
      </c>
      <c r="K714" t="s">
        <v>7073</v>
      </c>
      <c r="L714" t="s">
        <v>7073</v>
      </c>
      <c r="M714" t="s">
        <v>7119</v>
      </c>
      <c r="N714" t="s">
        <v>7071</v>
      </c>
      <c r="O714" t="s">
        <v>181</v>
      </c>
      <c r="P714" t="s">
        <v>7059</v>
      </c>
      <c r="Q714" t="s">
        <v>7721</v>
      </c>
      <c r="R714">
        <v>1</v>
      </c>
      <c r="S714" s="11">
        <v>45841.488483796296</v>
      </c>
      <c r="T714" s="11">
        <v>45841.605000000003</v>
      </c>
      <c r="U714">
        <v>167.78333333333333</v>
      </c>
      <c r="V714">
        <v>0</v>
      </c>
      <c r="W714" s="178">
        <f>IFERROR(IF(AKORD[[#This Row],[CZAS]]=1,VLOOKUP(AKORD[[#This Row],[ZAMOWIENIA_SPEC_ID]]&amp;AKORD[[#This Row],[CZYNNOSCI_OPIS]],#REF!,5,FALSE),AKORD[[#This Row],[CZAS]]),1)</f>
        <v>33</v>
      </c>
      <c r="X714" s="178" t="str">
        <f>AKORD[[#This Row],[ZAMOWIENIA_SPEC_ID]]&amp;" "&amp;MID(AKORD[[#This Row],[NAZWA1_WG]],1,30)</f>
        <v xml:space="preserve">161518 REVERSO 1,5                   </v>
      </c>
      <c r="Y714" s="144">
        <f>AKORD[[#This Row],[DATA]]</f>
        <v>45841</v>
      </c>
      <c r="Z714" s="178" t="str">
        <f>LEFT(AKORD[[#This Row],[KOMISJA]],10)</f>
        <v>161517/REV</v>
      </c>
      <c r="AA714" s="178">
        <f>WEEKNUM(AKORD[[#This Row],[DZIEN]],2)</f>
        <v>27</v>
      </c>
    </row>
    <row r="715" spans="1:27">
      <c r="A715" s="178" t="str">
        <f>VLOOKUP(AKORD[[#This Row],[NAZWISKO]],IMIE[],2,FALSE)</f>
        <v>P06 VALERY</v>
      </c>
      <c r="B715">
        <v>161519</v>
      </c>
      <c r="C715">
        <v>33</v>
      </c>
      <c r="D715">
        <v>14</v>
      </c>
      <c r="E715">
        <v>36</v>
      </c>
      <c r="F715" s="11">
        <v>45841</v>
      </c>
      <c r="G715" t="s">
        <v>2180</v>
      </c>
      <c r="H715" t="s">
        <v>7056</v>
      </c>
      <c r="I715" t="s">
        <v>7057</v>
      </c>
      <c r="J715" t="s">
        <v>7058</v>
      </c>
      <c r="K715" t="s">
        <v>7072</v>
      </c>
      <c r="L715" t="s">
        <v>7072</v>
      </c>
      <c r="M715" t="s">
        <v>7119</v>
      </c>
      <c r="N715" t="s">
        <v>7071</v>
      </c>
      <c r="O715" t="s">
        <v>181</v>
      </c>
      <c r="P715" t="s">
        <v>7059</v>
      </c>
      <c r="Q715" t="s">
        <v>7721</v>
      </c>
      <c r="R715">
        <v>1</v>
      </c>
      <c r="S715" s="11">
        <v>45841.488506944443</v>
      </c>
      <c r="T715" s="11">
        <v>45841.605057870373</v>
      </c>
      <c r="U715">
        <v>167.83333333333334</v>
      </c>
      <c r="V715">
        <v>0</v>
      </c>
      <c r="W715" s="178">
        <f>IFERROR(IF(AKORD[[#This Row],[CZAS]]=1,VLOOKUP(AKORD[[#This Row],[ZAMOWIENIA_SPEC_ID]]&amp;AKORD[[#This Row],[CZYNNOSCI_OPIS]],#REF!,5,FALSE),AKORD[[#This Row],[CZAS]]),1)</f>
        <v>36</v>
      </c>
      <c r="X715" s="178" t="str">
        <f>AKORD[[#This Row],[ZAMOWIENIA_SPEC_ID]]&amp;" "&amp;MID(AKORD[[#This Row],[NAZWA1_WG]],1,30)</f>
        <v xml:space="preserve">161519 REVERSO N106x106              </v>
      </c>
      <c r="Y715" s="144">
        <f>AKORD[[#This Row],[DATA]]</f>
        <v>45841</v>
      </c>
      <c r="Z715" s="178" t="str">
        <f>LEFT(AKORD[[#This Row],[KOMISJA]],10)</f>
        <v>161517/REV</v>
      </c>
      <c r="AA715" s="178">
        <f>WEEKNUM(AKORD[[#This Row],[DZIEN]],2)</f>
        <v>27</v>
      </c>
    </row>
    <row r="716" spans="1:27">
      <c r="A716" s="178" t="str">
        <f>VLOOKUP(AKORD[[#This Row],[NAZWISKO]],IMIE[],2,FALSE)</f>
        <v>P06 VALERY</v>
      </c>
      <c r="B716">
        <v>161520</v>
      </c>
      <c r="C716">
        <v>33</v>
      </c>
      <c r="D716">
        <v>14</v>
      </c>
      <c r="E716">
        <v>33</v>
      </c>
      <c r="F716" s="11">
        <v>45841</v>
      </c>
      <c r="G716" t="s">
        <v>2180</v>
      </c>
      <c r="H716" t="s">
        <v>7056</v>
      </c>
      <c r="I716" t="s">
        <v>7057</v>
      </c>
      <c r="J716" t="s">
        <v>7058</v>
      </c>
      <c r="K716" t="s">
        <v>7073</v>
      </c>
      <c r="L716" t="s">
        <v>7073</v>
      </c>
      <c r="M716" t="s">
        <v>7119</v>
      </c>
      <c r="N716" t="s">
        <v>7071</v>
      </c>
      <c r="O716" t="s">
        <v>181</v>
      </c>
      <c r="P716" t="s">
        <v>7059</v>
      </c>
      <c r="Q716" t="s">
        <v>7721</v>
      </c>
      <c r="R716">
        <v>1</v>
      </c>
      <c r="S716" s="11">
        <v>45841.488518518519</v>
      </c>
      <c r="T716" s="11">
        <v>45841.605081018519</v>
      </c>
      <c r="U716">
        <v>167.85</v>
      </c>
      <c r="V716">
        <v>0</v>
      </c>
      <c r="W716" s="178">
        <f>IFERROR(IF(AKORD[[#This Row],[CZAS]]=1,VLOOKUP(AKORD[[#This Row],[ZAMOWIENIA_SPEC_ID]]&amp;AKORD[[#This Row],[CZYNNOSCI_OPIS]],#REF!,5,FALSE),AKORD[[#This Row],[CZAS]]),1)</f>
        <v>33</v>
      </c>
      <c r="X716" s="178" t="str">
        <f>AKORD[[#This Row],[ZAMOWIENIA_SPEC_ID]]&amp;" "&amp;MID(AKORD[[#This Row],[NAZWA1_WG]],1,30)</f>
        <v xml:space="preserve">161520 REVERSO 1,5                   </v>
      </c>
      <c r="Y716" s="144">
        <f>AKORD[[#This Row],[DATA]]</f>
        <v>45841</v>
      </c>
      <c r="Z716" s="178" t="str">
        <f>LEFT(AKORD[[#This Row],[KOMISJA]],10)</f>
        <v>161517/REV</v>
      </c>
      <c r="AA716" s="178">
        <f>WEEKNUM(AKORD[[#This Row],[DZIEN]],2)</f>
        <v>27</v>
      </c>
    </row>
    <row r="717" spans="1:27">
      <c r="A717" s="178" t="str">
        <f>VLOOKUP(AKORD[[#This Row],[NAZWISKO]],IMIE[],2,FALSE)</f>
        <v>P06 VALERY</v>
      </c>
      <c r="B717">
        <v>161521</v>
      </c>
      <c r="C717">
        <v>33</v>
      </c>
      <c r="D717">
        <v>14</v>
      </c>
      <c r="E717">
        <v>33</v>
      </c>
      <c r="F717" s="11">
        <v>45841</v>
      </c>
      <c r="G717" t="s">
        <v>2180</v>
      </c>
      <c r="H717" t="s">
        <v>7056</v>
      </c>
      <c r="I717" t="s">
        <v>7057</v>
      </c>
      <c r="J717" t="s">
        <v>7058</v>
      </c>
      <c r="K717" t="s">
        <v>7073</v>
      </c>
      <c r="L717" t="s">
        <v>7073</v>
      </c>
      <c r="M717" t="s">
        <v>7119</v>
      </c>
      <c r="N717" t="s">
        <v>7071</v>
      </c>
      <c r="O717" t="s">
        <v>181</v>
      </c>
      <c r="P717" t="s">
        <v>7059</v>
      </c>
      <c r="Q717" t="s">
        <v>7721</v>
      </c>
      <c r="R717">
        <v>1</v>
      </c>
      <c r="S717" s="11">
        <v>45841.488541666666</v>
      </c>
      <c r="T717" s="11">
        <v>45841.605092592596</v>
      </c>
      <c r="U717">
        <v>167.83333333333334</v>
      </c>
      <c r="V717">
        <v>0</v>
      </c>
      <c r="W717" s="178">
        <f>IFERROR(IF(AKORD[[#This Row],[CZAS]]=1,VLOOKUP(AKORD[[#This Row],[ZAMOWIENIA_SPEC_ID]]&amp;AKORD[[#This Row],[CZYNNOSCI_OPIS]],#REF!,5,FALSE),AKORD[[#This Row],[CZAS]]),1)</f>
        <v>33</v>
      </c>
      <c r="X717" s="178" t="str">
        <f>AKORD[[#This Row],[ZAMOWIENIA_SPEC_ID]]&amp;" "&amp;MID(AKORD[[#This Row],[NAZWA1_WG]],1,30)</f>
        <v xml:space="preserve">161521 REVERSO 1,5                   </v>
      </c>
      <c r="Y717" s="144">
        <f>AKORD[[#This Row],[DATA]]</f>
        <v>45841</v>
      </c>
      <c r="Z717" s="178" t="str">
        <f>LEFT(AKORD[[#This Row],[KOMISJA]],10)</f>
        <v>161517/REV</v>
      </c>
      <c r="AA717" s="178">
        <f>WEEKNUM(AKORD[[#This Row],[DZIEN]],2)</f>
        <v>27</v>
      </c>
    </row>
    <row r="718" spans="1:27">
      <c r="A718" s="178" t="str">
        <f>VLOOKUP(AKORD[[#This Row],[NAZWISKO]],IMIE[],2,FALSE)</f>
        <v>P06 VALERY</v>
      </c>
      <c r="B718">
        <v>161522</v>
      </c>
      <c r="C718">
        <v>33</v>
      </c>
      <c r="D718">
        <v>14</v>
      </c>
      <c r="E718">
        <v>36</v>
      </c>
      <c r="F718" s="11">
        <v>45841</v>
      </c>
      <c r="G718" t="s">
        <v>2180</v>
      </c>
      <c r="H718" t="s">
        <v>7056</v>
      </c>
      <c r="I718" t="s">
        <v>7057</v>
      </c>
      <c r="J718" t="s">
        <v>7058</v>
      </c>
      <c r="K718" t="s">
        <v>7072</v>
      </c>
      <c r="L718" t="s">
        <v>7072</v>
      </c>
      <c r="M718" t="s">
        <v>7119</v>
      </c>
      <c r="N718" t="s">
        <v>7071</v>
      </c>
      <c r="O718" t="s">
        <v>181</v>
      </c>
      <c r="P718" t="s">
        <v>7059</v>
      </c>
      <c r="Q718" t="s">
        <v>7721</v>
      </c>
      <c r="R718">
        <v>1</v>
      </c>
      <c r="S718" s="11">
        <v>45841.488611111112</v>
      </c>
      <c r="T718" s="11">
        <v>45841.605150462965</v>
      </c>
      <c r="U718">
        <v>167.81666666666666</v>
      </c>
      <c r="V718">
        <v>0</v>
      </c>
      <c r="W718" s="178">
        <f>IFERROR(IF(AKORD[[#This Row],[CZAS]]=1,VLOOKUP(AKORD[[#This Row],[ZAMOWIENIA_SPEC_ID]]&amp;AKORD[[#This Row],[CZYNNOSCI_OPIS]],#REF!,5,FALSE),AKORD[[#This Row],[CZAS]]),1)</f>
        <v>36</v>
      </c>
      <c r="X718" s="178" t="str">
        <f>AKORD[[#This Row],[ZAMOWIENIA_SPEC_ID]]&amp;" "&amp;MID(AKORD[[#This Row],[NAZWA1_WG]],1,30)</f>
        <v xml:space="preserve">161522 REVERSO N106x106              </v>
      </c>
      <c r="Y718" s="144">
        <f>AKORD[[#This Row],[DATA]]</f>
        <v>45841</v>
      </c>
      <c r="Z718" s="178" t="str">
        <f>LEFT(AKORD[[#This Row],[KOMISJA]],10)</f>
        <v>161517/REV</v>
      </c>
      <c r="AA718" s="178">
        <f>WEEKNUM(AKORD[[#This Row],[DZIEN]],2)</f>
        <v>27</v>
      </c>
    </row>
    <row r="719" spans="1:27">
      <c r="A719" s="178" t="str">
        <f>VLOOKUP(AKORD[[#This Row],[NAZWISKO]],IMIE[],2,FALSE)</f>
        <v>P06 VALERY</v>
      </c>
      <c r="B719">
        <v>161523</v>
      </c>
      <c r="C719">
        <v>33</v>
      </c>
      <c r="D719">
        <v>14</v>
      </c>
      <c r="E719">
        <v>37</v>
      </c>
      <c r="F719" s="11">
        <v>45841</v>
      </c>
      <c r="G719" t="s">
        <v>2180</v>
      </c>
      <c r="H719" t="s">
        <v>7056</v>
      </c>
      <c r="I719" t="s">
        <v>7057</v>
      </c>
      <c r="J719" t="s">
        <v>7058</v>
      </c>
      <c r="K719" t="s">
        <v>7285</v>
      </c>
      <c r="L719" t="s">
        <v>7285</v>
      </c>
      <c r="M719" t="s">
        <v>7119</v>
      </c>
      <c r="N719" t="s">
        <v>7071</v>
      </c>
      <c r="O719" t="s">
        <v>181</v>
      </c>
      <c r="P719" t="s">
        <v>7059</v>
      </c>
      <c r="Q719" t="s">
        <v>7721</v>
      </c>
      <c r="R719">
        <v>1</v>
      </c>
      <c r="S719" s="11">
        <v>45841.488634259258</v>
      </c>
      <c r="T719" s="11">
        <v>45841.605173611111</v>
      </c>
      <c r="U719">
        <v>167.81666666666666</v>
      </c>
      <c r="V719">
        <v>0</v>
      </c>
      <c r="W719" s="178">
        <f>IFERROR(IF(AKORD[[#This Row],[CZAS]]=1,VLOOKUP(AKORD[[#This Row],[ZAMOWIENIA_SPEC_ID]]&amp;AKORD[[#This Row],[CZYNNOSCI_OPIS]],#REF!,5,FALSE),AKORD[[#This Row],[CZAS]]),1)</f>
        <v>37</v>
      </c>
      <c r="X719" s="178" t="str">
        <f>AKORD[[#This Row],[ZAMOWIENIA_SPEC_ID]]&amp;" "&amp;MID(AKORD[[#This Row],[NAZWA1_WG]],1,30)</f>
        <v xml:space="preserve">161523 REVERSO 1,5T                  </v>
      </c>
      <c r="Y719" s="144">
        <f>AKORD[[#This Row],[DATA]]</f>
        <v>45841</v>
      </c>
      <c r="Z719" s="178" t="str">
        <f>LEFT(AKORD[[#This Row],[KOMISJA]],10)</f>
        <v>161517/REV</v>
      </c>
      <c r="AA719" s="178">
        <f>WEEKNUM(AKORD[[#This Row],[DZIEN]],2)</f>
        <v>27</v>
      </c>
    </row>
    <row r="720" spans="1:27">
      <c r="A720" s="178" t="str">
        <f>VLOOKUP(AKORD[[#This Row],[NAZWISKO]],IMIE[],2,FALSE)</f>
        <v>T01 ROBERT PERKOWSKI</v>
      </c>
      <c r="B720">
        <v>161202</v>
      </c>
      <c r="C720">
        <v>12</v>
      </c>
      <c r="D720">
        <v>3</v>
      </c>
      <c r="E720">
        <v>17</v>
      </c>
      <c r="F720" s="11">
        <v>45841</v>
      </c>
      <c r="G720" t="s">
        <v>2124</v>
      </c>
      <c r="H720" t="s">
        <v>2166</v>
      </c>
      <c r="I720" t="s">
        <v>2167</v>
      </c>
      <c r="J720" t="s">
        <v>2120</v>
      </c>
      <c r="K720" t="s">
        <v>443</v>
      </c>
      <c r="L720" t="s">
        <v>443</v>
      </c>
      <c r="M720" t="s">
        <v>7104</v>
      </c>
      <c r="N720" t="s">
        <v>278</v>
      </c>
      <c r="O720" t="s">
        <v>181</v>
      </c>
      <c r="P720" t="s">
        <v>2121</v>
      </c>
      <c r="Q720" t="s">
        <v>7722</v>
      </c>
      <c r="R720">
        <v>1</v>
      </c>
      <c r="S720" s="11">
        <v>45841.590578703705</v>
      </c>
      <c r="T720" s="11">
        <v>45841.606585648151</v>
      </c>
      <c r="U720">
        <v>23.05</v>
      </c>
      <c r="V720">
        <v>0</v>
      </c>
      <c r="W720" s="178">
        <f>IFERROR(IF(AKORD[[#This Row],[CZAS]]=1,VLOOKUP(AKORD[[#This Row],[ZAMOWIENIA_SPEC_ID]]&amp;AKORD[[#This Row],[CZYNNOSCI_OPIS]],#REF!,5,FALSE),AKORD[[#This Row],[CZAS]]),1)</f>
        <v>17</v>
      </c>
      <c r="X720" s="178" t="str">
        <f>AKORD[[#This Row],[ZAMOWIENIA_SPEC_ID]]&amp;" "&amp;MID(AKORD[[#This Row],[NAZWA1_WG]],1,30)</f>
        <v xml:space="preserve">161202 SAMOA P100x82                 </v>
      </c>
      <c r="Y720" s="144">
        <f>AKORD[[#This Row],[DATA]]</f>
        <v>45841</v>
      </c>
      <c r="Z720" s="178" t="str">
        <f>LEFT(AKORD[[#This Row],[KOMISJA]],10)</f>
        <v>161202/SAM</v>
      </c>
      <c r="AA720" s="178">
        <f>WEEKNUM(AKORD[[#This Row],[DZIEN]],2)</f>
        <v>27</v>
      </c>
    </row>
    <row r="721" spans="1:27">
      <c r="A721" s="178" t="str">
        <f>VLOOKUP(AKORD[[#This Row],[NAZWISKO]],IMIE[],2,FALSE)</f>
        <v>T06 TOMASZ BAŁDYGA</v>
      </c>
      <c r="B721">
        <v>160975</v>
      </c>
      <c r="C721">
        <v>21</v>
      </c>
      <c r="D721">
        <v>3</v>
      </c>
      <c r="E721">
        <v>71</v>
      </c>
      <c r="F721" s="11">
        <v>45841</v>
      </c>
      <c r="G721" t="s">
        <v>2123</v>
      </c>
      <c r="H721" t="s">
        <v>2166</v>
      </c>
      <c r="I721" t="s">
        <v>2167</v>
      </c>
      <c r="J721" t="s">
        <v>2120</v>
      </c>
      <c r="K721" t="s">
        <v>7723</v>
      </c>
      <c r="L721" t="s">
        <v>7724</v>
      </c>
      <c r="M721" t="s">
        <v>7104</v>
      </c>
      <c r="N721" t="s">
        <v>7469</v>
      </c>
      <c r="O721" t="s">
        <v>7053</v>
      </c>
      <c r="P721" t="s">
        <v>2121</v>
      </c>
      <c r="Q721" t="s">
        <v>7725</v>
      </c>
      <c r="R721">
        <v>1</v>
      </c>
      <c r="S721" s="11">
        <v>45841.45484953704</v>
      </c>
      <c r="T721" s="11">
        <v>45841.61215277778</v>
      </c>
      <c r="U721">
        <v>226.51666666666665</v>
      </c>
      <c r="V721">
        <v>0</v>
      </c>
      <c r="W721" s="178">
        <f>IFERROR(IF(AKORD[[#This Row],[CZAS]]=1,VLOOKUP(AKORD[[#This Row],[ZAMOWIENIA_SPEC_ID]]&amp;AKORD[[#This Row],[CZYNNOSCI_OPIS]],#REF!,5,FALSE),AKORD[[#This Row],[CZAS]]),1)</f>
        <v>71</v>
      </c>
      <c r="X721" s="178" t="str">
        <f>AKORD[[#This Row],[ZAMOWIENIA_SPEC_ID]]&amp;" "&amp;MID(AKORD[[#This Row],[NAZWA1_WG]],1,30)</f>
        <v xml:space="preserve">160975 AMALFI TN                     </v>
      </c>
      <c r="Y721" s="144">
        <f>AKORD[[#This Row],[DATA]]</f>
        <v>45841</v>
      </c>
      <c r="Z721" s="178" t="str">
        <f>LEFT(AKORD[[#This Row],[KOMISJA]],10)</f>
        <v>160975/AMA</v>
      </c>
      <c r="AA721" s="178">
        <f>WEEKNUM(AKORD[[#This Row],[DZIEN]],2)</f>
        <v>27</v>
      </c>
    </row>
    <row r="722" spans="1:27">
      <c r="A722" s="178" t="str">
        <f>VLOOKUP(AKORD[[#This Row],[NAZWISKO]],IMIE[],2,FALSE)</f>
        <v>T06 TOMASZ BAŁDYGA</v>
      </c>
      <c r="B722">
        <v>160976</v>
      </c>
      <c r="C722">
        <v>21</v>
      </c>
      <c r="D722">
        <v>3</v>
      </c>
      <c r="E722">
        <v>62</v>
      </c>
      <c r="F722" s="11">
        <v>45841</v>
      </c>
      <c r="G722" t="s">
        <v>2123</v>
      </c>
      <c r="H722" t="s">
        <v>2166</v>
      </c>
      <c r="I722" t="s">
        <v>2167</v>
      </c>
      <c r="J722" t="s">
        <v>2120</v>
      </c>
      <c r="K722" t="s">
        <v>7726</v>
      </c>
      <c r="L722" t="s">
        <v>7727</v>
      </c>
      <c r="M722" t="s">
        <v>7104</v>
      </c>
      <c r="N722" t="s">
        <v>7469</v>
      </c>
      <c r="O722" t="s">
        <v>7053</v>
      </c>
      <c r="P722" t="s">
        <v>2121</v>
      </c>
      <c r="Q722" t="s">
        <v>7725</v>
      </c>
      <c r="R722">
        <v>1</v>
      </c>
      <c r="S722" s="11">
        <v>45841.454884259256</v>
      </c>
      <c r="T722" s="11">
        <v>45841.612175925926</v>
      </c>
      <c r="U722">
        <v>226.5</v>
      </c>
      <c r="V722">
        <v>0</v>
      </c>
      <c r="W722" s="178">
        <f>IFERROR(IF(AKORD[[#This Row],[CZAS]]=1,VLOOKUP(AKORD[[#This Row],[ZAMOWIENIA_SPEC_ID]]&amp;AKORD[[#This Row],[CZYNNOSCI_OPIS]],#REF!,5,FALSE),AKORD[[#This Row],[CZAS]]),1)</f>
        <v>62</v>
      </c>
      <c r="X722" s="178" t="str">
        <f>AKORD[[#This Row],[ZAMOWIENIA_SPEC_ID]]&amp;" "&amp;MID(AKORD[[#This Row],[NAZWA1_WG]],1,30)</f>
        <v xml:space="preserve">160976 AMALFI 3                      </v>
      </c>
      <c r="Y722" s="144">
        <f>AKORD[[#This Row],[DATA]]</f>
        <v>45841</v>
      </c>
      <c r="Z722" s="178" t="str">
        <f>LEFT(AKORD[[#This Row],[KOMISJA]],10)</f>
        <v>160975/AMA</v>
      </c>
      <c r="AA722" s="178">
        <f>WEEKNUM(AKORD[[#This Row],[DZIEN]],2)</f>
        <v>27</v>
      </c>
    </row>
    <row r="723" spans="1:27">
      <c r="A723" s="178" t="str">
        <f>VLOOKUP(AKORD[[#This Row],[NAZWISKO]],IMIE[],2,FALSE)</f>
        <v>T06 TOMASZ BAŁDYGA</v>
      </c>
      <c r="B723">
        <v>160977</v>
      </c>
      <c r="C723">
        <v>21</v>
      </c>
      <c r="D723">
        <v>3</v>
      </c>
      <c r="E723">
        <v>45</v>
      </c>
      <c r="F723" s="11">
        <v>45841</v>
      </c>
      <c r="G723" t="s">
        <v>2123</v>
      </c>
      <c r="H723" t="s">
        <v>2166</v>
      </c>
      <c r="I723" t="s">
        <v>2167</v>
      </c>
      <c r="J723" t="s">
        <v>2120</v>
      </c>
      <c r="K723" t="s">
        <v>7728</v>
      </c>
      <c r="L723" t="s">
        <v>7729</v>
      </c>
      <c r="M723" t="s">
        <v>7104</v>
      </c>
      <c r="N723" t="s">
        <v>7469</v>
      </c>
      <c r="O723" t="s">
        <v>7053</v>
      </c>
      <c r="P723" t="s">
        <v>2121</v>
      </c>
      <c r="Q723" t="s">
        <v>7725</v>
      </c>
      <c r="R723">
        <v>1</v>
      </c>
      <c r="S723" s="11">
        <v>45841.454930555556</v>
      </c>
      <c r="T723" s="11">
        <v>45841.612199074072</v>
      </c>
      <c r="U723">
        <v>226.4666666666667</v>
      </c>
      <c r="V723">
        <v>0</v>
      </c>
      <c r="W723" s="178">
        <f>IFERROR(IF(AKORD[[#This Row],[CZAS]]=1,VLOOKUP(AKORD[[#This Row],[ZAMOWIENIA_SPEC_ID]]&amp;AKORD[[#This Row],[CZYNNOSCI_OPIS]],#REF!,5,FALSE),AKORD[[#This Row],[CZAS]]),1)</f>
        <v>45</v>
      </c>
      <c r="X723" s="178" t="str">
        <f>AKORD[[#This Row],[ZAMOWIENIA_SPEC_ID]]&amp;" "&amp;MID(AKORD[[#This Row],[NAZWA1_WG]],1,30)</f>
        <v xml:space="preserve">160977 AMALFI 124N                   </v>
      </c>
      <c r="Y723" s="144">
        <f>AKORD[[#This Row],[DATA]]</f>
        <v>45841</v>
      </c>
      <c r="Z723" s="178" t="str">
        <f>LEFT(AKORD[[#This Row],[KOMISJA]],10)</f>
        <v>160975/AMA</v>
      </c>
      <c r="AA723" s="178">
        <f>WEEKNUM(AKORD[[#This Row],[DZIEN]],2)</f>
        <v>27</v>
      </c>
    </row>
    <row r="724" spans="1:27">
      <c r="A724" s="178" t="str">
        <f>VLOOKUP(AKORD[[#This Row],[NAZWISKO]],IMIE[],2,FALSE)</f>
        <v>T06 TOMASZ BAŁDYGA</v>
      </c>
      <c r="B724">
        <v>160978</v>
      </c>
      <c r="C724">
        <v>21</v>
      </c>
      <c r="D724">
        <v>3</v>
      </c>
      <c r="E724">
        <v>23</v>
      </c>
      <c r="F724" s="11">
        <v>45841</v>
      </c>
      <c r="G724" t="s">
        <v>2123</v>
      </c>
      <c r="H724" t="s">
        <v>2166</v>
      </c>
      <c r="I724" t="s">
        <v>2167</v>
      </c>
      <c r="J724" t="s">
        <v>2120</v>
      </c>
      <c r="K724" t="s">
        <v>7730</v>
      </c>
      <c r="L724" t="s">
        <v>7731</v>
      </c>
      <c r="M724" t="s">
        <v>7104</v>
      </c>
      <c r="N724" t="s">
        <v>7469</v>
      </c>
      <c r="O724" t="s">
        <v>7053</v>
      </c>
      <c r="P724" t="s">
        <v>2121</v>
      </c>
      <c r="Q724" t="s">
        <v>7725</v>
      </c>
      <c r="R724">
        <v>1</v>
      </c>
      <c r="S724" s="11">
        <v>45841.455011574071</v>
      </c>
      <c r="T724" s="11">
        <v>45841.612210648149</v>
      </c>
      <c r="U724">
        <v>226.36666666666667</v>
      </c>
      <c r="V724">
        <v>0</v>
      </c>
      <c r="W724" s="178">
        <f>IFERROR(IF(AKORD[[#This Row],[CZAS]]=1,VLOOKUP(AKORD[[#This Row],[ZAMOWIENIA_SPEC_ID]]&amp;AKORD[[#This Row],[CZYNNOSCI_OPIS]],#REF!,5,FALSE),AKORD[[#This Row],[CZAS]]),1)</f>
        <v>23</v>
      </c>
      <c r="X724" s="178" t="str">
        <f>AKORD[[#This Row],[ZAMOWIENIA_SPEC_ID]]&amp;" "&amp;MID(AKORD[[#This Row],[NAZWA1_WG]],1,30)</f>
        <v xml:space="preserve">160978 AMALFI P102x82                </v>
      </c>
      <c r="Y724" s="144">
        <f>AKORD[[#This Row],[DATA]]</f>
        <v>45841</v>
      </c>
      <c r="Z724" s="178" t="str">
        <f>LEFT(AKORD[[#This Row],[KOMISJA]],10)</f>
        <v>160975/AMA</v>
      </c>
      <c r="AA724" s="178">
        <f>WEEKNUM(AKORD[[#This Row],[DZIEN]],2)</f>
        <v>27</v>
      </c>
    </row>
    <row r="725" spans="1:27">
      <c r="A725" s="178" t="str">
        <f>VLOOKUP(AKORD[[#This Row],[NAZWISKO]],IMIE[],2,FALSE)</f>
        <v>T06 TOMASZ BAŁDYGA</v>
      </c>
      <c r="B725">
        <v>160979</v>
      </c>
      <c r="C725">
        <v>21</v>
      </c>
      <c r="D725">
        <v>3</v>
      </c>
      <c r="E725">
        <v>1</v>
      </c>
      <c r="F725" s="11">
        <v>45841</v>
      </c>
      <c r="G725" t="s">
        <v>2123</v>
      </c>
      <c r="H725" t="s">
        <v>2166</v>
      </c>
      <c r="I725" t="s">
        <v>2167</v>
      </c>
      <c r="J725" t="s">
        <v>2120</v>
      </c>
      <c r="K725" t="s">
        <v>858</v>
      </c>
      <c r="L725" t="s">
        <v>858</v>
      </c>
      <c r="M725" t="s">
        <v>7104</v>
      </c>
      <c r="N725" t="s">
        <v>461</v>
      </c>
      <c r="O725" t="s">
        <v>181</v>
      </c>
      <c r="P725" t="s">
        <v>2121</v>
      </c>
      <c r="Q725" t="s">
        <v>7725</v>
      </c>
      <c r="R725">
        <v>1</v>
      </c>
      <c r="S725" s="11">
        <v>45841.455069444448</v>
      </c>
      <c r="T725" s="11">
        <v>45841.612233796295</v>
      </c>
      <c r="U725">
        <v>226.31666666666666</v>
      </c>
      <c r="V725">
        <v>0</v>
      </c>
      <c r="W725" s="178">
        <f>IFERROR(IF(AKORD[[#This Row],[CZAS]]=1,VLOOKUP(AKORD[[#This Row],[ZAMOWIENIA_SPEC_ID]]&amp;AKORD[[#This Row],[CZYNNOSCI_OPIS]],#REF!,5,FALSE),AKORD[[#This Row],[CZAS]]),1)</f>
        <v>1</v>
      </c>
      <c r="X725" s="178" t="str">
        <f>AKORD[[#This Row],[ZAMOWIENIA_SPEC_ID]]&amp;" "&amp;MID(AKORD[[#This Row],[NAZWA1_WG]],1,30)</f>
        <v xml:space="preserve">160979 PODUSZKA OPARCIOWA            </v>
      </c>
      <c r="Y725" s="144">
        <f>AKORD[[#This Row],[DATA]]</f>
        <v>45841</v>
      </c>
      <c r="Z725" s="178" t="str">
        <f>LEFT(AKORD[[#This Row],[KOMISJA]],10)</f>
        <v>160975/AMA</v>
      </c>
      <c r="AA725" s="178">
        <f>WEEKNUM(AKORD[[#This Row],[DZIEN]],2)</f>
        <v>27</v>
      </c>
    </row>
    <row r="726" spans="1:27">
      <c r="A726" s="178" t="str">
        <f>VLOOKUP(AKORD[[#This Row],[NAZWISKO]],IMIE[],2,FALSE)</f>
        <v>P01 PIOTR MIERZWIŃSKI</v>
      </c>
      <c r="B726">
        <v>161400</v>
      </c>
      <c r="C726">
        <v>28</v>
      </c>
      <c r="D726">
        <v>14</v>
      </c>
      <c r="E726">
        <v>46</v>
      </c>
      <c r="F726" s="11">
        <v>45841</v>
      </c>
      <c r="G726" t="s">
        <v>2182</v>
      </c>
      <c r="H726" t="s">
        <v>7056</v>
      </c>
      <c r="I726" t="s">
        <v>7057</v>
      </c>
      <c r="J726" t="s">
        <v>7058</v>
      </c>
      <c r="K726" t="s">
        <v>7282</v>
      </c>
      <c r="L726" t="s">
        <v>7282</v>
      </c>
      <c r="M726" t="s">
        <v>7119</v>
      </c>
      <c r="N726" t="s">
        <v>7071</v>
      </c>
      <c r="O726" t="s">
        <v>181</v>
      </c>
      <c r="P726" t="s">
        <v>7059</v>
      </c>
      <c r="Q726" t="s">
        <v>7732</v>
      </c>
      <c r="R726">
        <v>1</v>
      </c>
      <c r="S726" s="11">
        <v>45841.612928240742</v>
      </c>
      <c r="T726" s="11">
        <v>45841.612951388888</v>
      </c>
      <c r="U726">
        <v>3.3333333333333333E-2</v>
      </c>
      <c r="V726">
        <v>0</v>
      </c>
      <c r="W726" s="178">
        <f>IFERROR(IF(AKORD[[#This Row],[CZAS]]=1,VLOOKUP(AKORD[[#This Row],[ZAMOWIENIA_SPEC_ID]]&amp;AKORD[[#This Row],[CZYNNOSCI_OPIS]],#REF!,5,FALSE),AKORD[[#This Row],[CZAS]]),1)</f>
        <v>46</v>
      </c>
      <c r="X726" s="178" t="str">
        <f>AKORD[[#This Row],[ZAMOWIENIA_SPEC_ID]]&amp;" "&amp;MID(AKORD[[#This Row],[NAZWA1_WG]],1,30)</f>
        <v xml:space="preserve">161400 REVERSO [L                    </v>
      </c>
      <c r="Y726" s="144">
        <f>AKORD[[#This Row],[DATA]]</f>
        <v>45841</v>
      </c>
      <c r="Z726" s="178" t="str">
        <f>LEFT(AKORD[[#This Row],[KOMISJA]],10)</f>
        <v>161400/REV</v>
      </c>
      <c r="AA726" s="178">
        <f>WEEKNUM(AKORD[[#This Row],[DZIEN]],2)</f>
        <v>27</v>
      </c>
    </row>
    <row r="727" spans="1:27">
      <c r="A727" s="178" t="str">
        <f>VLOOKUP(AKORD[[#This Row],[NAZWISKO]],IMIE[],2,FALSE)</f>
        <v>P01 PIOTR MIERZWIŃSKI</v>
      </c>
      <c r="B727">
        <v>161402</v>
      </c>
      <c r="C727">
        <v>28</v>
      </c>
      <c r="D727">
        <v>14</v>
      </c>
      <c r="E727">
        <v>33</v>
      </c>
      <c r="F727" s="11">
        <v>45841</v>
      </c>
      <c r="G727" t="s">
        <v>2182</v>
      </c>
      <c r="H727" t="s">
        <v>7056</v>
      </c>
      <c r="I727" t="s">
        <v>7057</v>
      </c>
      <c r="J727" t="s">
        <v>7058</v>
      </c>
      <c r="K727" t="s">
        <v>7073</v>
      </c>
      <c r="L727" t="s">
        <v>7073</v>
      </c>
      <c r="M727" t="s">
        <v>7119</v>
      </c>
      <c r="N727" t="s">
        <v>7071</v>
      </c>
      <c r="O727" t="s">
        <v>181</v>
      </c>
      <c r="P727" t="s">
        <v>7059</v>
      </c>
      <c r="Q727" t="s">
        <v>7732</v>
      </c>
      <c r="R727">
        <v>1</v>
      </c>
      <c r="S727" s="11">
        <v>45841.612997685188</v>
      </c>
      <c r="T727" s="11">
        <v>45841.613020833334</v>
      </c>
      <c r="U727">
        <v>3.3333333333333333E-2</v>
      </c>
      <c r="V727">
        <v>0</v>
      </c>
      <c r="W727" s="178">
        <f>IFERROR(IF(AKORD[[#This Row],[CZAS]]=1,VLOOKUP(AKORD[[#This Row],[ZAMOWIENIA_SPEC_ID]]&amp;AKORD[[#This Row],[CZYNNOSCI_OPIS]],#REF!,5,FALSE),AKORD[[#This Row],[CZAS]]),1)</f>
        <v>33</v>
      </c>
      <c r="X727" s="178" t="str">
        <f>AKORD[[#This Row],[ZAMOWIENIA_SPEC_ID]]&amp;" "&amp;MID(AKORD[[#This Row],[NAZWA1_WG]],1,30)</f>
        <v xml:space="preserve">161402 REVERSO 1,5                   </v>
      </c>
      <c r="Y727" s="144">
        <f>AKORD[[#This Row],[DATA]]</f>
        <v>45841</v>
      </c>
      <c r="Z727" s="178" t="str">
        <f>LEFT(AKORD[[#This Row],[KOMISJA]],10)</f>
        <v>161400/REV</v>
      </c>
      <c r="AA727" s="178">
        <f>WEEKNUM(AKORD[[#This Row],[DZIEN]],2)</f>
        <v>27</v>
      </c>
    </row>
    <row r="728" spans="1:27">
      <c r="A728" s="178" t="str">
        <f>VLOOKUP(AKORD[[#This Row],[NAZWISKO]],IMIE[],2,FALSE)</f>
        <v>P01 PIOTR MIERZWIŃSKI</v>
      </c>
      <c r="B728">
        <v>161403</v>
      </c>
      <c r="C728">
        <v>28</v>
      </c>
      <c r="D728">
        <v>14</v>
      </c>
      <c r="E728">
        <v>36</v>
      </c>
      <c r="F728" s="11">
        <v>45841</v>
      </c>
      <c r="G728" t="s">
        <v>2182</v>
      </c>
      <c r="H728" t="s">
        <v>7056</v>
      </c>
      <c r="I728" t="s">
        <v>7057</v>
      </c>
      <c r="J728" t="s">
        <v>7058</v>
      </c>
      <c r="K728" t="s">
        <v>7072</v>
      </c>
      <c r="L728" t="s">
        <v>7072</v>
      </c>
      <c r="M728" t="s">
        <v>7119</v>
      </c>
      <c r="N728" t="s">
        <v>7071</v>
      </c>
      <c r="O728" t="s">
        <v>181</v>
      </c>
      <c r="P728" t="s">
        <v>7059</v>
      </c>
      <c r="Q728" t="s">
        <v>7732</v>
      </c>
      <c r="R728">
        <v>1</v>
      </c>
      <c r="S728" s="11">
        <v>45841.613032407404</v>
      </c>
      <c r="T728" s="11">
        <v>45841.613055555557</v>
      </c>
      <c r="U728">
        <v>3.3333333333333333E-2</v>
      </c>
      <c r="V728">
        <v>0</v>
      </c>
      <c r="W728" s="178">
        <f>IFERROR(IF(AKORD[[#This Row],[CZAS]]=1,VLOOKUP(AKORD[[#This Row],[ZAMOWIENIA_SPEC_ID]]&amp;AKORD[[#This Row],[CZYNNOSCI_OPIS]],#REF!,5,FALSE),AKORD[[#This Row],[CZAS]]),1)</f>
        <v>36</v>
      </c>
      <c r="X728" s="178" t="str">
        <f>AKORD[[#This Row],[ZAMOWIENIA_SPEC_ID]]&amp;" "&amp;MID(AKORD[[#This Row],[NAZWA1_WG]],1,30)</f>
        <v xml:space="preserve">161403 REVERSO N106x106              </v>
      </c>
      <c r="Y728" s="144">
        <f>AKORD[[#This Row],[DATA]]</f>
        <v>45841</v>
      </c>
      <c r="Z728" s="178" t="str">
        <f>LEFT(AKORD[[#This Row],[KOMISJA]],10)</f>
        <v>161400/REV</v>
      </c>
      <c r="AA728" s="178">
        <f>WEEKNUM(AKORD[[#This Row],[DZIEN]],2)</f>
        <v>27</v>
      </c>
    </row>
    <row r="729" spans="1:27">
      <c r="A729" s="178" t="str">
        <f>VLOOKUP(AKORD[[#This Row],[NAZWISKO]],IMIE[],2,FALSE)</f>
        <v>P01 PIOTR MIERZWIŃSKI</v>
      </c>
      <c r="B729">
        <v>161404</v>
      </c>
      <c r="C729">
        <v>28</v>
      </c>
      <c r="D729">
        <v>14</v>
      </c>
      <c r="E729">
        <v>37</v>
      </c>
      <c r="F729" s="11">
        <v>45841</v>
      </c>
      <c r="G729" t="s">
        <v>2182</v>
      </c>
      <c r="H729" t="s">
        <v>7056</v>
      </c>
      <c r="I729" t="s">
        <v>7057</v>
      </c>
      <c r="J729" t="s">
        <v>7058</v>
      </c>
      <c r="K729" t="s">
        <v>7285</v>
      </c>
      <c r="L729" t="s">
        <v>7285</v>
      </c>
      <c r="M729" t="s">
        <v>7119</v>
      </c>
      <c r="N729" t="s">
        <v>7071</v>
      </c>
      <c r="O729" t="s">
        <v>181</v>
      </c>
      <c r="P729" t="s">
        <v>7059</v>
      </c>
      <c r="Q729" t="s">
        <v>7732</v>
      </c>
      <c r="R729">
        <v>1</v>
      </c>
      <c r="S729" s="11">
        <v>45841.613125000003</v>
      </c>
      <c r="T729" s="11">
        <v>45841.613136574073</v>
      </c>
      <c r="U729">
        <v>1.6666666666666666E-2</v>
      </c>
      <c r="V729">
        <v>0</v>
      </c>
      <c r="W729" s="178">
        <f>IFERROR(IF(AKORD[[#This Row],[CZAS]]=1,VLOOKUP(AKORD[[#This Row],[ZAMOWIENIA_SPEC_ID]]&amp;AKORD[[#This Row],[CZYNNOSCI_OPIS]],#REF!,5,FALSE),AKORD[[#This Row],[CZAS]]),1)</f>
        <v>37</v>
      </c>
      <c r="X729" s="178" t="str">
        <f>AKORD[[#This Row],[ZAMOWIENIA_SPEC_ID]]&amp;" "&amp;MID(AKORD[[#This Row],[NAZWA1_WG]],1,30)</f>
        <v xml:space="preserve">161404 REVERSO 1,5T                  </v>
      </c>
      <c r="Y729" s="144">
        <f>AKORD[[#This Row],[DATA]]</f>
        <v>45841</v>
      </c>
      <c r="Z729" s="178" t="str">
        <f>LEFT(AKORD[[#This Row],[KOMISJA]],10)</f>
        <v>161400/REV</v>
      </c>
      <c r="AA729" s="178">
        <f>WEEKNUM(AKORD[[#This Row],[DZIEN]],2)</f>
        <v>27</v>
      </c>
    </row>
    <row r="730" spans="1:27">
      <c r="A730" s="178" t="str">
        <f>VLOOKUP(AKORD[[#This Row],[NAZWISKO]],IMIE[],2,FALSE)</f>
        <v>P01 PIOTR MIERZWIŃSKI</v>
      </c>
      <c r="B730">
        <v>161405</v>
      </c>
      <c r="C730">
        <v>28</v>
      </c>
      <c r="D730">
        <v>14</v>
      </c>
      <c r="E730">
        <v>20</v>
      </c>
      <c r="F730" s="11">
        <v>45841</v>
      </c>
      <c r="G730" t="s">
        <v>2182</v>
      </c>
      <c r="H730" t="s">
        <v>7056</v>
      </c>
      <c r="I730" t="s">
        <v>7057</v>
      </c>
      <c r="J730" t="s">
        <v>7058</v>
      </c>
      <c r="K730" t="s">
        <v>7286</v>
      </c>
      <c r="L730" t="s">
        <v>7286</v>
      </c>
      <c r="M730" t="s">
        <v>7119</v>
      </c>
      <c r="N730" t="s">
        <v>7071</v>
      </c>
      <c r="O730" t="s">
        <v>181</v>
      </c>
      <c r="P730" t="s">
        <v>7059</v>
      </c>
      <c r="Q730" t="s">
        <v>7732</v>
      </c>
      <c r="R730">
        <v>1</v>
      </c>
      <c r="S730" s="11">
        <v>45841.613159722219</v>
      </c>
      <c r="T730" s="11">
        <v>45841.613171296296</v>
      </c>
      <c r="U730">
        <v>1.6666666666666666E-2</v>
      </c>
      <c r="V730">
        <v>0</v>
      </c>
      <c r="W730" s="178">
        <f>IFERROR(IF(AKORD[[#This Row],[CZAS]]=1,VLOOKUP(AKORD[[#This Row],[ZAMOWIENIA_SPEC_ID]]&amp;AKORD[[#This Row],[CZYNNOSCI_OPIS]],#REF!,5,FALSE),AKORD[[#This Row],[CZAS]]),1)</f>
        <v>20</v>
      </c>
      <c r="X730" s="178" t="str">
        <f>AKORD[[#This Row],[ZAMOWIENIA_SPEC_ID]]&amp;" "&amp;MID(AKORD[[#This Row],[NAZWA1_WG]],1,30)</f>
        <v xml:space="preserve">161405 REVERSO Ps82x102              </v>
      </c>
      <c r="Y730" s="144">
        <f>AKORD[[#This Row],[DATA]]</f>
        <v>45841</v>
      </c>
      <c r="Z730" s="178" t="str">
        <f>LEFT(AKORD[[#This Row],[KOMISJA]],10)</f>
        <v>161400/REV</v>
      </c>
      <c r="AA730" s="178">
        <f>WEEKNUM(AKORD[[#This Row],[DZIEN]],2)</f>
        <v>27</v>
      </c>
    </row>
    <row r="731" spans="1:27">
      <c r="A731" s="178" t="str">
        <f>VLOOKUP(AKORD[[#This Row],[NAZWISKO]],IMIE[],2,FALSE)</f>
        <v>T01 ROBERT PERKOWSKI</v>
      </c>
      <c r="B731">
        <v>161197</v>
      </c>
      <c r="C731">
        <v>12</v>
      </c>
      <c r="D731">
        <v>3</v>
      </c>
      <c r="E731">
        <v>17</v>
      </c>
      <c r="F731" s="11">
        <v>45841</v>
      </c>
      <c r="G731" t="s">
        <v>2124</v>
      </c>
      <c r="H731" t="s">
        <v>2166</v>
      </c>
      <c r="I731" t="s">
        <v>2167</v>
      </c>
      <c r="J731" t="s">
        <v>2120</v>
      </c>
      <c r="K731" t="s">
        <v>7551</v>
      </c>
      <c r="L731" t="s">
        <v>7551</v>
      </c>
      <c r="M731" t="s">
        <v>7104</v>
      </c>
      <c r="N731" t="s">
        <v>2305</v>
      </c>
      <c r="O731" t="s">
        <v>7053</v>
      </c>
      <c r="P731" t="s">
        <v>2121</v>
      </c>
      <c r="Q731" t="s">
        <v>7733</v>
      </c>
      <c r="R731">
        <v>1</v>
      </c>
      <c r="S731" s="11">
        <v>45841.606550925928</v>
      </c>
      <c r="T731" s="11">
        <v>45841.613611111112</v>
      </c>
      <c r="U731">
        <v>10.166666666666666</v>
      </c>
      <c r="V731">
        <v>0</v>
      </c>
      <c r="W731" s="178">
        <f>IFERROR(IF(AKORD[[#This Row],[CZAS]]=1,VLOOKUP(AKORD[[#This Row],[ZAMOWIENIA_SPEC_ID]]&amp;AKORD[[#This Row],[CZYNNOSCI_OPIS]],#REF!,5,FALSE),AKORD[[#This Row],[CZAS]]),1)</f>
        <v>17</v>
      </c>
      <c r="X731" s="178" t="str">
        <f>AKORD[[#This Row],[ZAMOWIENIA_SPEC_ID]]&amp;" "&amp;MID(AKORD[[#This Row],[NAZWA1_WG]],1,30)</f>
        <v xml:space="preserve">161197 UNO P48x48                    </v>
      </c>
      <c r="Y731" s="144">
        <f>AKORD[[#This Row],[DATA]]</f>
        <v>45841</v>
      </c>
      <c r="Z731" s="178" t="str">
        <f>LEFT(AKORD[[#This Row],[KOMISJA]],10)</f>
        <v>161197/UNO</v>
      </c>
      <c r="AA731" s="178">
        <f>WEEKNUM(AKORD[[#This Row],[DZIEN]],2)</f>
        <v>27</v>
      </c>
    </row>
    <row r="732" spans="1:27">
      <c r="A732" s="178" t="str">
        <f>VLOOKUP(AKORD[[#This Row],[NAZWISKO]],IMIE[],2,FALSE)</f>
        <v>T05 MARCIN WYSZKOWSKI</v>
      </c>
      <c r="B732">
        <v>160985</v>
      </c>
      <c r="C732">
        <v>17</v>
      </c>
      <c r="D732">
        <v>3</v>
      </c>
      <c r="E732">
        <v>74</v>
      </c>
      <c r="F732" s="11">
        <v>45841</v>
      </c>
      <c r="G732" t="s">
        <v>2126</v>
      </c>
      <c r="H732" t="s">
        <v>2166</v>
      </c>
      <c r="I732" t="s">
        <v>2167</v>
      </c>
      <c r="J732" t="s">
        <v>2120</v>
      </c>
      <c r="K732" t="s">
        <v>7734</v>
      </c>
      <c r="L732" t="s">
        <v>7734</v>
      </c>
      <c r="M732" t="s">
        <v>7104</v>
      </c>
      <c r="N732" t="s">
        <v>7078</v>
      </c>
      <c r="O732" t="s">
        <v>7053</v>
      </c>
      <c r="P732" t="s">
        <v>2121</v>
      </c>
      <c r="Q732" t="s">
        <v>7735</v>
      </c>
      <c r="R732">
        <v>1</v>
      </c>
      <c r="S732" s="11">
        <v>45841.509282407409</v>
      </c>
      <c r="T732" s="11">
        <v>45841.615949074076</v>
      </c>
      <c r="U732">
        <v>153.60000000000002</v>
      </c>
      <c r="V732">
        <v>0</v>
      </c>
      <c r="W732" s="178">
        <f>IFERROR(IF(AKORD[[#This Row],[CZAS]]=1,VLOOKUP(AKORD[[#This Row],[ZAMOWIENIA_SPEC_ID]]&amp;AKORD[[#This Row],[CZYNNOSCI_OPIS]],#REF!,5,FALSE),AKORD[[#This Row],[CZAS]]),1)</f>
        <v>74</v>
      </c>
      <c r="X732" s="178" t="str">
        <f>AKORD[[#This Row],[ZAMOWIENIA_SPEC_ID]]&amp;" "&amp;MID(AKORD[[#This Row],[NAZWA1_WG]],1,30)</f>
        <v xml:space="preserve">160985 STONE [3,5]                   </v>
      </c>
      <c r="Y732" s="144">
        <f>AKORD[[#This Row],[DATA]]</f>
        <v>45841</v>
      </c>
      <c r="Z732" s="178" t="str">
        <f>LEFT(AKORD[[#This Row],[KOMISJA]],10)</f>
        <v>160985/STO</v>
      </c>
      <c r="AA732" s="178">
        <f>WEEKNUM(AKORD[[#This Row],[DZIEN]],2)</f>
        <v>27</v>
      </c>
    </row>
    <row r="733" spans="1:27">
      <c r="A733" s="178" t="str">
        <f>VLOOKUP(AKORD[[#This Row],[NAZWISKO]],IMIE[],2,FALSE)</f>
        <v>T05 MARCIN WYSZKOWSKI</v>
      </c>
      <c r="B733">
        <v>160986</v>
      </c>
      <c r="C733">
        <v>17</v>
      </c>
      <c r="D733">
        <v>3</v>
      </c>
      <c r="E733">
        <v>55</v>
      </c>
      <c r="F733" s="11">
        <v>45841</v>
      </c>
      <c r="G733" t="s">
        <v>2126</v>
      </c>
      <c r="H733" t="s">
        <v>2166</v>
      </c>
      <c r="I733" t="s">
        <v>2167</v>
      </c>
      <c r="J733" t="s">
        <v>2120</v>
      </c>
      <c r="K733" t="s">
        <v>7113</v>
      </c>
      <c r="L733" t="s">
        <v>7113</v>
      </c>
      <c r="M733" t="s">
        <v>7104</v>
      </c>
      <c r="N733" t="s">
        <v>7078</v>
      </c>
      <c r="O733" t="s">
        <v>7053</v>
      </c>
      <c r="P733" t="s">
        <v>2121</v>
      </c>
      <c r="Q733" t="s">
        <v>7735</v>
      </c>
      <c r="R733">
        <v>1</v>
      </c>
      <c r="S733" s="11">
        <v>45841.509305555555</v>
      </c>
      <c r="T733" s="11">
        <v>45841.615972222222</v>
      </c>
      <c r="U733">
        <v>153.60000000000002</v>
      </c>
      <c r="V733">
        <v>0</v>
      </c>
      <c r="W733" s="178">
        <f>IFERROR(IF(AKORD[[#This Row],[CZAS]]=1,VLOOKUP(AKORD[[#This Row],[ZAMOWIENIA_SPEC_ID]]&amp;AKORD[[#This Row],[CZYNNOSCI_OPIS]],#REF!,5,FALSE),AKORD[[#This Row],[CZAS]]),1)</f>
        <v>55</v>
      </c>
      <c r="X733" s="178" t="str">
        <f>AKORD[[#This Row],[ZAMOWIENIA_SPEC_ID]]&amp;" "&amp;MID(AKORD[[#This Row],[NAZWA1_WG]],1,30)</f>
        <v xml:space="preserve">160986 STONE 3                       </v>
      </c>
      <c r="Y733" s="144">
        <f>AKORD[[#This Row],[DATA]]</f>
        <v>45841</v>
      </c>
      <c r="Z733" s="178" t="str">
        <f>LEFT(AKORD[[#This Row],[KOMISJA]],10)</f>
        <v>160985/STO</v>
      </c>
      <c r="AA733" s="178">
        <f>WEEKNUM(AKORD[[#This Row],[DZIEN]],2)</f>
        <v>27</v>
      </c>
    </row>
    <row r="734" spans="1:27">
      <c r="A734" s="178" t="str">
        <f>VLOOKUP(AKORD[[#This Row],[NAZWISKO]],IMIE[],2,FALSE)</f>
        <v>T05 MARCIN WYSZKOWSKI</v>
      </c>
      <c r="B734">
        <v>160987</v>
      </c>
      <c r="C734">
        <v>17</v>
      </c>
      <c r="D734">
        <v>3</v>
      </c>
      <c r="E734">
        <v>3</v>
      </c>
      <c r="F734" s="11">
        <v>45841</v>
      </c>
      <c r="G734" t="s">
        <v>2126</v>
      </c>
      <c r="H734" t="s">
        <v>2166</v>
      </c>
      <c r="I734" t="s">
        <v>2167</v>
      </c>
      <c r="J734" t="s">
        <v>2120</v>
      </c>
      <c r="K734" t="s">
        <v>7696</v>
      </c>
      <c r="L734" t="s">
        <v>7696</v>
      </c>
      <c r="M734" t="s">
        <v>7104</v>
      </c>
      <c r="N734" t="s">
        <v>7078</v>
      </c>
      <c r="O734" t="s">
        <v>7053</v>
      </c>
      <c r="P734" t="s">
        <v>2121</v>
      </c>
      <c r="Q734" t="s">
        <v>7735</v>
      </c>
      <c r="R734">
        <v>2</v>
      </c>
      <c r="S734" s="11">
        <v>45841.509328703702</v>
      </c>
      <c r="T734" s="11">
        <v>45841.616030092591</v>
      </c>
      <c r="U734">
        <v>153.65</v>
      </c>
      <c r="V734">
        <v>0</v>
      </c>
      <c r="W734" s="178">
        <f>IFERROR(IF(AKORD[[#This Row],[CZAS]]=1,VLOOKUP(AKORD[[#This Row],[ZAMOWIENIA_SPEC_ID]]&amp;AKORD[[#This Row],[CZYNNOSCI_OPIS]],#REF!,5,FALSE),AKORD[[#This Row],[CZAS]]),1)</f>
        <v>3</v>
      </c>
      <c r="X734" s="178" t="str">
        <f>AKORD[[#This Row],[ZAMOWIENIA_SPEC_ID]]&amp;" "&amp;MID(AKORD[[#This Row],[NAZWA1_WG]],1,30)</f>
        <v xml:space="preserve">160987 STONE Z70/16/07               </v>
      </c>
      <c r="Y734" s="144">
        <f>AKORD[[#This Row],[DATA]]</f>
        <v>45841</v>
      </c>
      <c r="Z734" s="178" t="str">
        <f>LEFT(AKORD[[#This Row],[KOMISJA]],10)</f>
        <v>160985/STO</v>
      </c>
      <c r="AA734" s="178">
        <f>WEEKNUM(AKORD[[#This Row],[DZIEN]],2)</f>
        <v>27</v>
      </c>
    </row>
    <row r="735" spans="1:27">
      <c r="A735" s="178" t="str">
        <f>VLOOKUP(AKORD[[#This Row],[NAZWISKO]],IMIE[],2,FALSE)</f>
        <v>T04 DOMINIK FASZCZA</v>
      </c>
      <c r="B735">
        <v>160688</v>
      </c>
      <c r="C735">
        <v>16</v>
      </c>
      <c r="D735">
        <v>3</v>
      </c>
      <c r="E735">
        <v>29</v>
      </c>
      <c r="F735" s="11">
        <v>45841</v>
      </c>
      <c r="G735" t="s">
        <v>2122</v>
      </c>
      <c r="H735" t="s">
        <v>2166</v>
      </c>
      <c r="I735" t="s">
        <v>2167</v>
      </c>
      <c r="J735" t="s">
        <v>2120</v>
      </c>
      <c r="K735" t="s">
        <v>199</v>
      </c>
      <c r="L735" t="s">
        <v>199</v>
      </c>
      <c r="M735" t="s">
        <v>7070</v>
      </c>
      <c r="N735" t="s">
        <v>200</v>
      </c>
      <c r="O735" t="s">
        <v>7053</v>
      </c>
      <c r="P735" t="s">
        <v>2121</v>
      </c>
      <c r="Q735" t="s">
        <v>7736</v>
      </c>
      <c r="R735">
        <v>1</v>
      </c>
      <c r="S735" s="11">
        <v>45841.602326388886</v>
      </c>
      <c r="T735" s="11">
        <v>45841.627615740741</v>
      </c>
      <c r="U735">
        <v>36.416666666666664</v>
      </c>
      <c r="V735">
        <v>0</v>
      </c>
      <c r="W735" s="178">
        <f>IFERROR(IF(AKORD[[#This Row],[CZAS]]=1,VLOOKUP(AKORD[[#This Row],[ZAMOWIENIA_SPEC_ID]]&amp;AKORD[[#This Row],[CZYNNOSCI_OPIS]],#REF!,5,FALSE),AKORD[[#This Row],[CZAS]]),1)</f>
        <v>29</v>
      </c>
      <c r="X735" s="178" t="str">
        <f>AKORD[[#This Row],[ZAMOWIENIA_SPEC_ID]]&amp;" "&amp;MID(AKORD[[#This Row],[NAZWA1_WG]],1,30)</f>
        <v xml:space="preserve">160688 OVAL [1o]                     </v>
      </c>
      <c r="Y735" s="144">
        <f>AKORD[[#This Row],[DATA]]</f>
        <v>45841</v>
      </c>
      <c r="Z735" s="178" t="str">
        <f>LEFT(AKORD[[#This Row],[KOMISJA]],10)</f>
        <v>160688/OVA</v>
      </c>
      <c r="AA735" s="178">
        <f>WEEKNUM(AKORD[[#This Row],[DZIEN]],2)</f>
        <v>27</v>
      </c>
    </row>
    <row r="736" spans="1:27">
      <c r="A736" s="178" t="str">
        <f>VLOOKUP(AKORD[[#This Row],[NAZWISKO]],IMIE[],2,FALSE)</f>
        <v>T02 RADOSŁAW KRYSZTOPA</v>
      </c>
      <c r="B736">
        <v>160945</v>
      </c>
      <c r="C736">
        <v>13</v>
      </c>
      <c r="D736">
        <v>3</v>
      </c>
      <c r="E736">
        <v>45</v>
      </c>
      <c r="F736" s="11">
        <v>45841</v>
      </c>
      <c r="G736" t="s">
        <v>2125</v>
      </c>
      <c r="H736" t="s">
        <v>2166</v>
      </c>
      <c r="I736" t="s">
        <v>2167</v>
      </c>
      <c r="J736" t="s">
        <v>2120</v>
      </c>
      <c r="K736" t="s">
        <v>7364</v>
      </c>
      <c r="L736" t="s">
        <v>7364</v>
      </c>
      <c r="M736" t="s">
        <v>7104</v>
      </c>
      <c r="N736" t="s">
        <v>7097</v>
      </c>
      <c r="O736" t="s">
        <v>7053</v>
      </c>
      <c r="P736" t="s">
        <v>2121</v>
      </c>
      <c r="Q736" t="s">
        <v>7713</v>
      </c>
      <c r="R736">
        <v>1</v>
      </c>
      <c r="S736" s="11">
        <v>45841.595243055555</v>
      </c>
      <c r="T736" s="11">
        <v>45841.630231481482</v>
      </c>
      <c r="U736">
        <v>50.383333333333326</v>
      </c>
      <c r="V736">
        <v>0</v>
      </c>
      <c r="W736" s="178">
        <f>IFERROR(IF(AKORD[[#This Row],[CZAS]]=1,VLOOKUP(AKORD[[#This Row],[ZAMOWIENIA_SPEC_ID]]&amp;AKORD[[#This Row],[CZYNNOSCI_OPIS]],#REF!,5,FALSE),AKORD[[#This Row],[CZAS]]),1)</f>
        <v>45</v>
      </c>
      <c r="X736" s="178" t="str">
        <f>AKORD[[#This Row],[ZAMOWIENIA_SPEC_ID]]&amp;" "&amp;MID(AKORD[[#This Row],[NAZWA1_WG]],1,30)</f>
        <v xml:space="preserve">160945 LENOX [1o]                    </v>
      </c>
      <c r="Y736" s="144">
        <f>AKORD[[#This Row],[DATA]]</f>
        <v>45841</v>
      </c>
      <c r="Z736" s="178" t="str">
        <f>LEFT(AKORD[[#This Row],[KOMISJA]],10)</f>
        <v>160945/LEN</v>
      </c>
      <c r="AA736" s="178">
        <f>WEEKNUM(AKORD[[#This Row],[DZIEN]],2)</f>
        <v>27</v>
      </c>
    </row>
    <row r="737" spans="1:27">
      <c r="A737" s="178" t="str">
        <f>VLOOKUP(AKORD[[#This Row],[NAZWISKO]],IMIE[],2,FALSE)</f>
        <v>T02 RADOSŁAW KRYSZTOPA</v>
      </c>
      <c r="B737">
        <v>161005</v>
      </c>
      <c r="C737">
        <v>13</v>
      </c>
      <c r="D737">
        <v>3</v>
      </c>
      <c r="E737">
        <v>29</v>
      </c>
      <c r="F737" s="11">
        <v>45841</v>
      </c>
      <c r="G737" t="s">
        <v>2125</v>
      </c>
      <c r="H737" t="s">
        <v>2166</v>
      </c>
      <c r="I737" t="s">
        <v>2167</v>
      </c>
      <c r="J737" t="s">
        <v>2120</v>
      </c>
      <c r="K737" t="s">
        <v>199</v>
      </c>
      <c r="L737" t="s">
        <v>199</v>
      </c>
      <c r="M737" t="s">
        <v>7104</v>
      </c>
      <c r="N737" t="s">
        <v>200</v>
      </c>
      <c r="O737" t="s">
        <v>7053</v>
      </c>
      <c r="P737" t="s">
        <v>2121</v>
      </c>
      <c r="Q737" t="s">
        <v>7737</v>
      </c>
      <c r="R737">
        <v>1</v>
      </c>
      <c r="S737" s="11">
        <v>45841.630057870374</v>
      </c>
      <c r="T737" s="11">
        <v>45841.630266203705</v>
      </c>
      <c r="U737">
        <v>0.30000000000000004</v>
      </c>
      <c r="V737">
        <v>0</v>
      </c>
      <c r="W737" s="178">
        <f>IFERROR(IF(AKORD[[#This Row],[CZAS]]=1,VLOOKUP(AKORD[[#This Row],[ZAMOWIENIA_SPEC_ID]]&amp;AKORD[[#This Row],[CZYNNOSCI_OPIS]],#REF!,5,FALSE),AKORD[[#This Row],[CZAS]]),1)</f>
        <v>29</v>
      </c>
      <c r="X737" s="178" t="str">
        <f>AKORD[[#This Row],[ZAMOWIENIA_SPEC_ID]]&amp;" "&amp;MID(AKORD[[#This Row],[NAZWA1_WG]],1,30)</f>
        <v xml:space="preserve">161005 OVAL [1o]                     </v>
      </c>
      <c r="Y737" s="144">
        <f>AKORD[[#This Row],[DATA]]</f>
        <v>45841</v>
      </c>
      <c r="Z737" s="178" t="str">
        <f>LEFT(AKORD[[#This Row],[KOMISJA]],10)</f>
        <v>161004/OVA</v>
      </c>
      <c r="AA737" s="178">
        <f>WEEKNUM(AKORD[[#This Row],[DZIEN]],2)</f>
        <v>27</v>
      </c>
    </row>
    <row r="738" spans="1:27">
      <c r="A738" s="178" t="str">
        <f>VLOOKUP(AKORD[[#This Row],[NAZWISKO]],IMIE[],2,FALSE)</f>
        <v>T02 RADOSŁAW KRYSZTOPA</v>
      </c>
      <c r="B738">
        <v>161004</v>
      </c>
      <c r="C738">
        <v>13</v>
      </c>
      <c r="D738">
        <v>3</v>
      </c>
      <c r="E738">
        <v>29</v>
      </c>
      <c r="F738" s="11">
        <v>45841</v>
      </c>
      <c r="G738" t="s">
        <v>2125</v>
      </c>
      <c r="H738" t="s">
        <v>2166</v>
      </c>
      <c r="I738" t="s">
        <v>2167</v>
      </c>
      <c r="J738" t="s">
        <v>2120</v>
      </c>
      <c r="K738" t="s">
        <v>199</v>
      </c>
      <c r="L738" t="s">
        <v>199</v>
      </c>
      <c r="M738" t="s">
        <v>7104</v>
      </c>
      <c r="N738" t="s">
        <v>200</v>
      </c>
      <c r="O738" t="s">
        <v>7053</v>
      </c>
      <c r="P738" t="s">
        <v>2121</v>
      </c>
      <c r="Q738" t="s">
        <v>7737</v>
      </c>
      <c r="R738">
        <v>1</v>
      </c>
      <c r="S738" s="11">
        <v>45841.63008101852</v>
      </c>
      <c r="T738" s="11">
        <v>45841.630289351851</v>
      </c>
      <c r="U738">
        <v>0.30000000000000004</v>
      </c>
      <c r="V738">
        <v>0</v>
      </c>
      <c r="W738" s="178">
        <f>IFERROR(IF(AKORD[[#This Row],[CZAS]]=1,VLOOKUP(AKORD[[#This Row],[ZAMOWIENIA_SPEC_ID]]&amp;AKORD[[#This Row],[CZYNNOSCI_OPIS]],#REF!,5,FALSE),AKORD[[#This Row],[CZAS]]),1)</f>
        <v>29</v>
      </c>
      <c r="X738" s="178" t="str">
        <f>AKORD[[#This Row],[ZAMOWIENIA_SPEC_ID]]&amp;" "&amp;MID(AKORD[[#This Row],[NAZWA1_WG]],1,30)</f>
        <v xml:space="preserve">161004 OVAL [1o]                     </v>
      </c>
      <c r="Y738" s="144">
        <f>AKORD[[#This Row],[DATA]]</f>
        <v>45841</v>
      </c>
      <c r="Z738" s="178" t="str">
        <f>LEFT(AKORD[[#This Row],[KOMISJA]],10)</f>
        <v>161004/OVA</v>
      </c>
      <c r="AA738" s="178">
        <f>WEEKNUM(AKORD[[#This Row],[DZIEN]],2)</f>
        <v>27</v>
      </c>
    </row>
    <row r="739" spans="1:27">
      <c r="A739" s="178" t="str">
        <f>VLOOKUP(AKORD[[#This Row],[NAZWISKO]],IMIE[],2,FALSE)</f>
        <v>T10 KAMIL PERKOWSKI</v>
      </c>
      <c r="B739">
        <v>161331</v>
      </c>
      <c r="C739">
        <v>27</v>
      </c>
      <c r="D739">
        <v>3</v>
      </c>
      <c r="E739">
        <v>29</v>
      </c>
      <c r="F739" s="11">
        <v>45841</v>
      </c>
      <c r="G739" t="s">
        <v>2252</v>
      </c>
      <c r="H739" t="s">
        <v>2166</v>
      </c>
      <c r="I739" t="s">
        <v>2167</v>
      </c>
      <c r="J739" t="s">
        <v>2120</v>
      </c>
      <c r="K739" t="s">
        <v>199</v>
      </c>
      <c r="L739" t="s">
        <v>199</v>
      </c>
      <c r="M739" t="s">
        <v>7104</v>
      </c>
      <c r="N739" t="s">
        <v>200</v>
      </c>
      <c r="O739" t="s">
        <v>7053</v>
      </c>
      <c r="P739" t="s">
        <v>2121</v>
      </c>
      <c r="Q739" t="s">
        <v>7738</v>
      </c>
      <c r="R739">
        <v>1</v>
      </c>
      <c r="S739" s="11">
        <v>45841.570127314815</v>
      </c>
      <c r="T739" s="11">
        <v>45841.636250000003</v>
      </c>
      <c r="U739">
        <v>95.216666666666669</v>
      </c>
      <c r="V739">
        <v>0</v>
      </c>
      <c r="W739" s="178">
        <f>IFERROR(IF(AKORD[[#This Row],[CZAS]]=1,VLOOKUP(AKORD[[#This Row],[ZAMOWIENIA_SPEC_ID]]&amp;AKORD[[#This Row],[CZYNNOSCI_OPIS]],#REF!,5,FALSE),AKORD[[#This Row],[CZAS]]),1)</f>
        <v>29</v>
      </c>
      <c r="X739" s="178" t="str">
        <f>AKORD[[#This Row],[ZAMOWIENIA_SPEC_ID]]&amp;" "&amp;MID(AKORD[[#This Row],[NAZWA1_WG]],1,30)</f>
        <v xml:space="preserve">161331 OVAL [1o]                     </v>
      </c>
      <c r="Y739" s="144">
        <f>AKORD[[#This Row],[DATA]]</f>
        <v>45841</v>
      </c>
      <c r="Z739" s="178" t="str">
        <f>LEFT(AKORD[[#This Row],[KOMISJA]],10)</f>
        <v>161331/OVA</v>
      </c>
      <c r="AA739" s="178">
        <f>WEEKNUM(AKORD[[#This Row],[DZIEN]],2)</f>
        <v>27</v>
      </c>
    </row>
    <row r="740" spans="1:27">
      <c r="A740" s="178" t="str">
        <f>VLOOKUP(AKORD[[#This Row],[NAZWISKO]],IMIE[],2,FALSE)</f>
        <v>T10 KAMIL PERKOWSKI</v>
      </c>
      <c r="B740">
        <v>161332</v>
      </c>
      <c r="C740">
        <v>27</v>
      </c>
      <c r="D740">
        <v>3</v>
      </c>
      <c r="E740">
        <v>29</v>
      </c>
      <c r="F740" s="11">
        <v>45841</v>
      </c>
      <c r="G740" t="s">
        <v>2252</v>
      </c>
      <c r="H740" t="s">
        <v>2166</v>
      </c>
      <c r="I740" t="s">
        <v>2167</v>
      </c>
      <c r="J740" t="s">
        <v>2120</v>
      </c>
      <c r="K740" t="s">
        <v>199</v>
      </c>
      <c r="L740" t="s">
        <v>199</v>
      </c>
      <c r="M740" t="s">
        <v>7104</v>
      </c>
      <c r="N740" t="s">
        <v>200</v>
      </c>
      <c r="O740" t="s">
        <v>7053</v>
      </c>
      <c r="P740" t="s">
        <v>2121</v>
      </c>
      <c r="Q740" t="s">
        <v>7738</v>
      </c>
      <c r="R740">
        <v>1</v>
      </c>
      <c r="S740" s="11">
        <v>45841.570138888892</v>
      </c>
      <c r="T740" s="11">
        <v>45841.636273148149</v>
      </c>
      <c r="U740">
        <v>95.23333333333332</v>
      </c>
      <c r="V740">
        <v>0</v>
      </c>
      <c r="W740" s="178">
        <f>IFERROR(IF(AKORD[[#This Row],[CZAS]]=1,VLOOKUP(AKORD[[#This Row],[ZAMOWIENIA_SPEC_ID]]&amp;AKORD[[#This Row],[CZYNNOSCI_OPIS]],#REF!,5,FALSE),AKORD[[#This Row],[CZAS]]),1)</f>
        <v>29</v>
      </c>
      <c r="X740" s="178" t="str">
        <f>AKORD[[#This Row],[ZAMOWIENIA_SPEC_ID]]&amp;" "&amp;MID(AKORD[[#This Row],[NAZWA1_WG]],1,30)</f>
        <v xml:space="preserve">161332 OVAL [1o]                     </v>
      </c>
      <c r="Y740" s="144">
        <f>AKORD[[#This Row],[DATA]]</f>
        <v>45841</v>
      </c>
      <c r="Z740" s="178" t="str">
        <f>LEFT(AKORD[[#This Row],[KOMISJA]],10)</f>
        <v>161331/OVA</v>
      </c>
      <c r="AA740" s="178">
        <f>WEEKNUM(AKORD[[#This Row],[DZIEN]],2)</f>
        <v>27</v>
      </c>
    </row>
    <row r="741" spans="1:27">
      <c r="A741" s="178" t="str">
        <f>VLOOKUP(AKORD[[#This Row],[NAZWISKO]],IMIE[],2,FALSE)</f>
        <v>T10 KAMIL PERKOWSKI</v>
      </c>
      <c r="B741">
        <v>161333</v>
      </c>
      <c r="C741">
        <v>27</v>
      </c>
      <c r="D741">
        <v>3</v>
      </c>
      <c r="E741">
        <v>29</v>
      </c>
      <c r="F741" s="11">
        <v>45841</v>
      </c>
      <c r="G741" t="s">
        <v>2252</v>
      </c>
      <c r="H741" t="s">
        <v>2166</v>
      </c>
      <c r="I741" t="s">
        <v>2167</v>
      </c>
      <c r="J741" t="s">
        <v>2120</v>
      </c>
      <c r="K741" t="s">
        <v>199</v>
      </c>
      <c r="L741" t="s">
        <v>199</v>
      </c>
      <c r="M741" t="s">
        <v>7104</v>
      </c>
      <c r="N741" t="s">
        <v>200</v>
      </c>
      <c r="O741" t="s">
        <v>7053</v>
      </c>
      <c r="P741" t="s">
        <v>2121</v>
      </c>
      <c r="Q741" t="s">
        <v>7738</v>
      </c>
      <c r="R741">
        <v>1</v>
      </c>
      <c r="S741" s="11">
        <v>45841.570162037038</v>
      </c>
      <c r="T741" s="11">
        <v>45841.636296296296</v>
      </c>
      <c r="U741">
        <v>95.23333333333332</v>
      </c>
      <c r="V741">
        <v>0</v>
      </c>
      <c r="W741" s="178">
        <f>IFERROR(IF(AKORD[[#This Row],[CZAS]]=1,VLOOKUP(AKORD[[#This Row],[ZAMOWIENIA_SPEC_ID]]&amp;AKORD[[#This Row],[CZYNNOSCI_OPIS]],#REF!,5,FALSE),AKORD[[#This Row],[CZAS]]),1)</f>
        <v>29</v>
      </c>
      <c r="X741" s="178" t="str">
        <f>AKORD[[#This Row],[ZAMOWIENIA_SPEC_ID]]&amp;" "&amp;MID(AKORD[[#This Row],[NAZWA1_WG]],1,30)</f>
        <v xml:space="preserve">161333 OVAL [1o]                     </v>
      </c>
      <c r="Y741" s="144">
        <f>AKORD[[#This Row],[DATA]]</f>
        <v>45841</v>
      </c>
      <c r="Z741" s="178" t="str">
        <f>LEFT(AKORD[[#This Row],[KOMISJA]],10)</f>
        <v>161331/OVA</v>
      </c>
      <c r="AA741" s="178">
        <f>WEEKNUM(AKORD[[#This Row],[DZIEN]],2)</f>
        <v>27</v>
      </c>
    </row>
    <row r="742" spans="1:27">
      <c r="A742" s="178" t="str">
        <f>VLOOKUP(AKORD[[#This Row],[NAZWISKO]],IMIE[],2,FALSE)</f>
        <v>T10 KAMIL PERKOWSKI</v>
      </c>
      <c r="B742">
        <v>161335</v>
      </c>
      <c r="C742">
        <v>27</v>
      </c>
      <c r="D742">
        <v>3</v>
      </c>
      <c r="E742">
        <v>29</v>
      </c>
      <c r="F742" s="11">
        <v>45841</v>
      </c>
      <c r="G742" t="s">
        <v>2252</v>
      </c>
      <c r="H742" t="s">
        <v>2166</v>
      </c>
      <c r="I742" t="s">
        <v>2167</v>
      </c>
      <c r="J742" t="s">
        <v>2120</v>
      </c>
      <c r="K742" t="s">
        <v>199</v>
      </c>
      <c r="L742" t="s">
        <v>199</v>
      </c>
      <c r="M742" t="s">
        <v>7104</v>
      </c>
      <c r="N742" t="s">
        <v>200</v>
      </c>
      <c r="O742" t="s">
        <v>7053</v>
      </c>
      <c r="P742" t="s">
        <v>2121</v>
      </c>
      <c r="Q742" t="s">
        <v>7738</v>
      </c>
      <c r="R742">
        <v>1</v>
      </c>
      <c r="S742" s="11">
        <v>45841.570185185185</v>
      </c>
      <c r="T742" s="11">
        <v>45841.636331018519</v>
      </c>
      <c r="U742">
        <v>95.25</v>
      </c>
      <c r="V742">
        <v>0</v>
      </c>
      <c r="W742" s="178">
        <f>IFERROR(IF(AKORD[[#This Row],[CZAS]]=1,VLOOKUP(AKORD[[#This Row],[ZAMOWIENIA_SPEC_ID]]&amp;AKORD[[#This Row],[CZYNNOSCI_OPIS]],#REF!,5,FALSE),AKORD[[#This Row],[CZAS]]),1)</f>
        <v>29</v>
      </c>
      <c r="X742" s="178" t="str">
        <f>AKORD[[#This Row],[ZAMOWIENIA_SPEC_ID]]&amp;" "&amp;MID(AKORD[[#This Row],[NAZWA1_WG]],1,30)</f>
        <v xml:space="preserve">161335 OVAL [1o]                     </v>
      </c>
      <c r="Y742" s="144">
        <f>AKORD[[#This Row],[DATA]]</f>
        <v>45841</v>
      </c>
      <c r="Z742" s="178" t="str">
        <f>LEFT(AKORD[[#This Row],[KOMISJA]],10)</f>
        <v>161331/OVA</v>
      </c>
      <c r="AA742" s="178">
        <f>WEEKNUM(AKORD[[#This Row],[DZIEN]],2)</f>
        <v>27</v>
      </c>
    </row>
    <row r="743" spans="1:27">
      <c r="A743" s="178" t="str">
        <f>VLOOKUP(AKORD[[#This Row],[NAZWISKO]],IMIE[],2,FALSE)</f>
        <v>T10 KAMIL PERKOWSKI</v>
      </c>
      <c r="B743">
        <v>161334</v>
      </c>
      <c r="C743">
        <v>27</v>
      </c>
      <c r="D743">
        <v>3</v>
      </c>
      <c r="E743">
        <v>29</v>
      </c>
      <c r="F743" s="11">
        <v>45841</v>
      </c>
      <c r="G743" t="s">
        <v>2252</v>
      </c>
      <c r="H743" t="s">
        <v>2166</v>
      </c>
      <c r="I743" t="s">
        <v>2167</v>
      </c>
      <c r="J743" t="s">
        <v>2120</v>
      </c>
      <c r="K743" t="s">
        <v>199</v>
      </c>
      <c r="L743" t="s">
        <v>199</v>
      </c>
      <c r="M743" t="s">
        <v>7104</v>
      </c>
      <c r="N743" t="s">
        <v>200</v>
      </c>
      <c r="O743" t="s">
        <v>7053</v>
      </c>
      <c r="P743" t="s">
        <v>2121</v>
      </c>
      <c r="Q743" t="s">
        <v>7738</v>
      </c>
      <c r="R743">
        <v>1</v>
      </c>
      <c r="S743" s="11">
        <v>45841.570196759261</v>
      </c>
      <c r="T743" s="11">
        <v>45841.636354166665</v>
      </c>
      <c r="U743">
        <v>95.266666666666652</v>
      </c>
      <c r="V743">
        <v>0</v>
      </c>
      <c r="W743" s="178">
        <f>IFERROR(IF(AKORD[[#This Row],[CZAS]]=1,VLOOKUP(AKORD[[#This Row],[ZAMOWIENIA_SPEC_ID]]&amp;AKORD[[#This Row],[CZYNNOSCI_OPIS]],#REF!,5,FALSE),AKORD[[#This Row],[CZAS]]),1)</f>
        <v>29</v>
      </c>
      <c r="X743" s="178" t="str">
        <f>AKORD[[#This Row],[ZAMOWIENIA_SPEC_ID]]&amp;" "&amp;MID(AKORD[[#This Row],[NAZWA1_WG]],1,30)</f>
        <v xml:space="preserve">161334 OVAL [1o]                     </v>
      </c>
      <c r="Y743" s="144">
        <f>AKORD[[#This Row],[DATA]]</f>
        <v>45841</v>
      </c>
      <c r="Z743" s="178" t="str">
        <f>LEFT(AKORD[[#This Row],[KOMISJA]],10)</f>
        <v>161331/OVA</v>
      </c>
      <c r="AA743" s="178">
        <f>WEEKNUM(AKORD[[#This Row],[DZIEN]],2)</f>
        <v>27</v>
      </c>
    </row>
    <row r="744" spans="1:27">
      <c r="A744" s="178" t="str">
        <f>VLOOKUP(AKORD[[#This Row],[NAZWISKO]],IMIE[],2,FALSE)</f>
        <v>T12 KACPER KRUSZEWSKI</v>
      </c>
      <c r="B744">
        <v>161390</v>
      </c>
      <c r="C744">
        <v>120</v>
      </c>
      <c r="D744">
        <v>3</v>
      </c>
      <c r="E744">
        <v>49</v>
      </c>
      <c r="F744" s="11">
        <v>45841</v>
      </c>
      <c r="G744" t="s">
        <v>4747</v>
      </c>
      <c r="H744" t="s">
        <v>2166</v>
      </c>
      <c r="I744" t="s">
        <v>2167</v>
      </c>
      <c r="J744" t="s">
        <v>2120</v>
      </c>
      <c r="K744" t="s">
        <v>7361</v>
      </c>
      <c r="L744" t="s">
        <v>7361</v>
      </c>
      <c r="M744" t="s">
        <v>7104</v>
      </c>
      <c r="N744" t="s">
        <v>7103</v>
      </c>
      <c r="O744" t="s">
        <v>7053</v>
      </c>
      <c r="P744" t="s">
        <v>2121</v>
      </c>
      <c r="Q744" t="s">
        <v>7739</v>
      </c>
      <c r="R744">
        <v>1</v>
      </c>
      <c r="S744" s="11">
        <v>45841.536168981482</v>
      </c>
      <c r="T744" s="11">
        <v>45841.638807870368</v>
      </c>
      <c r="U744">
        <v>147.80000000000001</v>
      </c>
      <c r="V744">
        <v>0</v>
      </c>
      <c r="W744" s="178">
        <f>IFERROR(IF(AKORD[[#This Row],[CZAS]]=1,VLOOKUP(AKORD[[#This Row],[ZAMOWIENIA_SPEC_ID]]&amp;AKORD[[#This Row],[CZYNNOSCI_OPIS]],#REF!,5,FALSE),AKORD[[#This Row],[CZAS]]),1)</f>
        <v>49</v>
      </c>
      <c r="X744" s="178" t="str">
        <f>AKORD[[#This Row],[ZAMOWIENIA_SPEC_ID]]&amp;" "&amp;MID(AKORD[[#This Row],[NAZWA1_WG]],1,30)</f>
        <v xml:space="preserve">161390 COCO [1M]                     </v>
      </c>
      <c r="Y744" s="144">
        <f>AKORD[[#This Row],[DATA]]</f>
        <v>45841</v>
      </c>
      <c r="Z744" s="178" t="str">
        <f>LEFT(AKORD[[#This Row],[KOMISJA]],10)</f>
        <v>161390/COC</v>
      </c>
      <c r="AA744" s="178">
        <f>WEEKNUM(AKORD[[#This Row],[DZIEN]],2)</f>
        <v>27</v>
      </c>
    </row>
    <row r="745" spans="1:27">
      <c r="A745" s="178" t="str">
        <f>VLOOKUP(AKORD[[#This Row],[NAZWISKO]],IMIE[],2,FALSE)</f>
        <v>T12 KACPER KRUSZEWSKI</v>
      </c>
      <c r="B745">
        <v>161391</v>
      </c>
      <c r="C745">
        <v>120</v>
      </c>
      <c r="D745">
        <v>3</v>
      </c>
      <c r="E745">
        <v>49</v>
      </c>
      <c r="F745" s="11">
        <v>45841</v>
      </c>
      <c r="G745" t="s">
        <v>4747</v>
      </c>
      <c r="H745" t="s">
        <v>2166</v>
      </c>
      <c r="I745" t="s">
        <v>2167</v>
      </c>
      <c r="J745" t="s">
        <v>2120</v>
      </c>
      <c r="K745" t="s">
        <v>7361</v>
      </c>
      <c r="L745" t="s">
        <v>7361</v>
      </c>
      <c r="M745" t="s">
        <v>7104</v>
      </c>
      <c r="N745" t="s">
        <v>7103</v>
      </c>
      <c r="O745" t="s">
        <v>7053</v>
      </c>
      <c r="P745" t="s">
        <v>2121</v>
      </c>
      <c r="Q745" t="s">
        <v>7739</v>
      </c>
      <c r="R745">
        <v>1</v>
      </c>
      <c r="S745" s="11">
        <v>45841.536203703705</v>
      </c>
      <c r="T745" s="11">
        <v>45841.638831018521</v>
      </c>
      <c r="U745">
        <v>147.78333333333333</v>
      </c>
      <c r="V745">
        <v>0</v>
      </c>
      <c r="W745" s="178">
        <f>IFERROR(IF(AKORD[[#This Row],[CZAS]]=1,VLOOKUP(AKORD[[#This Row],[ZAMOWIENIA_SPEC_ID]]&amp;AKORD[[#This Row],[CZYNNOSCI_OPIS]],#REF!,5,FALSE),AKORD[[#This Row],[CZAS]]),1)</f>
        <v>49</v>
      </c>
      <c r="X745" s="178" t="str">
        <f>AKORD[[#This Row],[ZAMOWIENIA_SPEC_ID]]&amp;" "&amp;MID(AKORD[[#This Row],[NAZWA1_WG]],1,30)</f>
        <v xml:space="preserve">161391 COCO [1M]                     </v>
      </c>
      <c r="Y745" s="144">
        <f>AKORD[[#This Row],[DATA]]</f>
        <v>45841</v>
      </c>
      <c r="Z745" s="178" t="str">
        <f>LEFT(AKORD[[#This Row],[KOMISJA]],10)</f>
        <v>161390/COC</v>
      </c>
      <c r="AA745" s="178">
        <f>WEEKNUM(AKORD[[#This Row],[DZIEN]],2)</f>
        <v>27</v>
      </c>
    </row>
    <row r="746" spans="1:27">
      <c r="A746" s="178" t="str">
        <f>VLOOKUP(AKORD[[#This Row],[NAZWISKO]],IMIE[],2,FALSE)</f>
        <v>T12 KACPER KRUSZEWSKI</v>
      </c>
      <c r="B746">
        <v>161392</v>
      </c>
      <c r="C746">
        <v>120</v>
      </c>
      <c r="D746">
        <v>3</v>
      </c>
      <c r="E746">
        <v>49</v>
      </c>
      <c r="F746" s="11">
        <v>45841</v>
      </c>
      <c r="G746" t="s">
        <v>4747</v>
      </c>
      <c r="H746" t="s">
        <v>2166</v>
      </c>
      <c r="I746" t="s">
        <v>2167</v>
      </c>
      <c r="J746" t="s">
        <v>2120</v>
      </c>
      <c r="K746" t="s">
        <v>7361</v>
      </c>
      <c r="L746" t="s">
        <v>7361</v>
      </c>
      <c r="M746" t="s">
        <v>7104</v>
      </c>
      <c r="N746" t="s">
        <v>7103</v>
      </c>
      <c r="O746" t="s">
        <v>7053</v>
      </c>
      <c r="P746" t="s">
        <v>2121</v>
      </c>
      <c r="Q746" t="s">
        <v>7739</v>
      </c>
      <c r="R746">
        <v>1</v>
      </c>
      <c r="S746" s="11">
        <v>45841.536238425928</v>
      </c>
      <c r="T746" s="11">
        <v>45841.638842592591</v>
      </c>
      <c r="U746">
        <v>147.75</v>
      </c>
      <c r="V746">
        <v>0</v>
      </c>
      <c r="W746" s="178">
        <f>IFERROR(IF(AKORD[[#This Row],[CZAS]]=1,VLOOKUP(AKORD[[#This Row],[ZAMOWIENIA_SPEC_ID]]&amp;AKORD[[#This Row],[CZYNNOSCI_OPIS]],#REF!,5,FALSE),AKORD[[#This Row],[CZAS]]),1)</f>
        <v>49</v>
      </c>
      <c r="X746" s="178" t="str">
        <f>AKORD[[#This Row],[ZAMOWIENIA_SPEC_ID]]&amp;" "&amp;MID(AKORD[[#This Row],[NAZWA1_WG]],1,30)</f>
        <v xml:space="preserve">161392 COCO [1M]                     </v>
      </c>
      <c r="Y746" s="144">
        <f>AKORD[[#This Row],[DATA]]</f>
        <v>45841</v>
      </c>
      <c r="Z746" s="178" t="str">
        <f>LEFT(AKORD[[#This Row],[KOMISJA]],10)</f>
        <v>161390/COC</v>
      </c>
      <c r="AA746" s="178">
        <f>WEEKNUM(AKORD[[#This Row],[DZIEN]],2)</f>
        <v>27</v>
      </c>
    </row>
    <row r="747" spans="1:27">
      <c r="A747" s="178" t="str">
        <f>VLOOKUP(AKORD[[#This Row],[NAZWISKO]],IMIE[],2,FALSE)</f>
        <v>P04 ALEKSANDER</v>
      </c>
      <c r="B747">
        <v>162047</v>
      </c>
      <c r="C747">
        <v>31</v>
      </c>
      <c r="D747">
        <v>14</v>
      </c>
      <c r="E747">
        <v>31</v>
      </c>
      <c r="F747" s="11">
        <v>45841</v>
      </c>
      <c r="G747" t="s">
        <v>2179</v>
      </c>
      <c r="H747" t="s">
        <v>7056</v>
      </c>
      <c r="I747" t="s">
        <v>7057</v>
      </c>
      <c r="J747" t="s">
        <v>7058</v>
      </c>
      <c r="K747" t="s">
        <v>7740</v>
      </c>
      <c r="L747" t="s">
        <v>7741</v>
      </c>
      <c r="M747" t="s">
        <v>7572</v>
      </c>
      <c r="N747" t="s">
        <v>7093</v>
      </c>
      <c r="O747" t="s">
        <v>181</v>
      </c>
      <c r="P747" t="s">
        <v>7059</v>
      </c>
      <c r="Q747" t="s">
        <v>7742</v>
      </c>
      <c r="R747">
        <v>1</v>
      </c>
      <c r="S747" s="11">
        <v>45841.577303240738</v>
      </c>
      <c r="T747" s="11">
        <v>45841.642407407409</v>
      </c>
      <c r="U747">
        <v>93.75</v>
      </c>
      <c r="V747">
        <v>0</v>
      </c>
      <c r="W747" s="178">
        <f>IFERROR(IF(AKORD[[#This Row],[CZAS]]=1,VLOOKUP(AKORD[[#This Row],[ZAMOWIENIA_SPEC_ID]]&amp;AKORD[[#This Row],[CZYNNOSCI_OPIS]],#REF!,5,FALSE),AKORD[[#This Row],[CZAS]]),1)</f>
        <v>31</v>
      </c>
      <c r="X747" s="178" t="str">
        <f>AKORD[[#This Row],[ZAMOWIENIA_SPEC_ID]]&amp;" "&amp;MID(AKORD[[#This Row],[NAZWA1_WG]],1,30)</f>
        <v xml:space="preserve">162047 ONYX [2,5                     </v>
      </c>
      <c r="Y747" s="144">
        <f>AKORD[[#This Row],[DATA]]</f>
        <v>45841</v>
      </c>
      <c r="Z747" s="178" t="str">
        <f>LEFT(AKORD[[#This Row],[KOMISJA]],10)</f>
        <v>162047/ONY</v>
      </c>
      <c r="AA747" s="178">
        <f>WEEKNUM(AKORD[[#This Row],[DZIEN]],2)</f>
        <v>27</v>
      </c>
    </row>
    <row r="748" spans="1:27">
      <c r="A748" s="178" t="str">
        <f>VLOOKUP(AKORD[[#This Row],[NAZWISKO]],IMIE[],2,FALSE)</f>
        <v>P04 ALEKSANDER</v>
      </c>
      <c r="B748">
        <v>162048</v>
      </c>
      <c r="C748">
        <v>31</v>
      </c>
      <c r="D748">
        <v>14</v>
      </c>
      <c r="E748">
        <v>35</v>
      </c>
      <c r="F748" s="11">
        <v>45841</v>
      </c>
      <c r="G748" t="s">
        <v>2179</v>
      </c>
      <c r="H748" t="s">
        <v>7056</v>
      </c>
      <c r="I748" t="s">
        <v>7057</v>
      </c>
      <c r="J748" t="s">
        <v>7058</v>
      </c>
      <c r="K748" t="s">
        <v>7743</v>
      </c>
      <c r="L748" t="s">
        <v>7744</v>
      </c>
      <c r="M748" t="s">
        <v>7572</v>
      </c>
      <c r="N748" t="s">
        <v>7093</v>
      </c>
      <c r="O748" t="s">
        <v>181</v>
      </c>
      <c r="P748" t="s">
        <v>7059</v>
      </c>
      <c r="Q748" t="s">
        <v>7742</v>
      </c>
      <c r="R748">
        <v>1</v>
      </c>
      <c r="S748" s="11">
        <v>45841.577337962961</v>
      </c>
      <c r="T748" s="11">
        <v>45841.642453703702</v>
      </c>
      <c r="U748">
        <v>93.766666666666666</v>
      </c>
      <c r="V748">
        <v>0</v>
      </c>
      <c r="W748" s="178">
        <f>IFERROR(IF(AKORD[[#This Row],[CZAS]]=1,VLOOKUP(AKORD[[#This Row],[ZAMOWIENIA_SPEC_ID]]&amp;AKORD[[#This Row],[CZYNNOSCI_OPIS]],#REF!,5,FALSE),AKORD[[#This Row],[CZAS]]),1)</f>
        <v>35</v>
      </c>
      <c r="X748" s="178" t="str">
        <f>AKORD[[#This Row],[ZAMOWIENIA_SPEC_ID]]&amp;" "&amp;MID(AKORD[[#This Row],[NAZWA1_WG]],1,30)</f>
        <v xml:space="preserve">162048 ONYX N3,5                     </v>
      </c>
      <c r="Y748" s="144">
        <f>AKORD[[#This Row],[DATA]]</f>
        <v>45841</v>
      </c>
      <c r="Z748" s="178" t="str">
        <f>LEFT(AKORD[[#This Row],[KOMISJA]],10)</f>
        <v>162047/ONY</v>
      </c>
      <c r="AA748" s="178">
        <f>WEEKNUM(AKORD[[#This Row],[DZIEN]],2)</f>
        <v>27</v>
      </c>
    </row>
    <row r="749" spans="1:27">
      <c r="A749" s="178" t="str">
        <f>VLOOKUP(AKORD[[#This Row],[NAZWISKO]],IMIE[],2,FALSE)</f>
        <v>P06 VALERY</v>
      </c>
      <c r="B749">
        <v>161538</v>
      </c>
      <c r="C749">
        <v>33</v>
      </c>
      <c r="D749">
        <v>14</v>
      </c>
      <c r="E749">
        <v>31</v>
      </c>
      <c r="F749" s="11">
        <v>45842</v>
      </c>
      <c r="G749" t="s">
        <v>2180</v>
      </c>
      <c r="H749" t="s">
        <v>7056</v>
      </c>
      <c r="I749" t="s">
        <v>7057</v>
      </c>
      <c r="J749" t="s">
        <v>7058</v>
      </c>
      <c r="K749" t="s">
        <v>7740</v>
      </c>
      <c r="L749" t="s">
        <v>7741</v>
      </c>
      <c r="M749" t="s">
        <v>7119</v>
      </c>
      <c r="N749" t="s">
        <v>7093</v>
      </c>
      <c r="O749" t="s">
        <v>181</v>
      </c>
      <c r="P749" t="s">
        <v>7059</v>
      </c>
      <c r="Q749" t="s">
        <v>7745</v>
      </c>
      <c r="R749">
        <v>1</v>
      </c>
      <c r="S749" s="11">
        <v>45841.606851851851</v>
      </c>
      <c r="T749" s="11">
        <v>45842.313032407408</v>
      </c>
      <c r="U749">
        <v>1016.9000000000001</v>
      </c>
      <c r="V749">
        <v>0</v>
      </c>
      <c r="W749" s="178">
        <f>IFERROR(IF(AKORD[[#This Row],[CZAS]]=1,VLOOKUP(AKORD[[#This Row],[ZAMOWIENIA_SPEC_ID]]&amp;AKORD[[#This Row],[CZYNNOSCI_OPIS]],#REF!,5,FALSE),AKORD[[#This Row],[CZAS]]),1)</f>
        <v>31</v>
      </c>
      <c r="X749" s="178" t="str">
        <f>AKORD[[#This Row],[ZAMOWIENIA_SPEC_ID]]&amp;" "&amp;MID(AKORD[[#This Row],[NAZWA1_WG]],1,30)</f>
        <v xml:space="preserve">161538 ONYX [2,5                     </v>
      </c>
      <c r="Y749" s="144">
        <f>AKORD[[#This Row],[DATA]]</f>
        <v>45842</v>
      </c>
      <c r="Z749" s="178" t="str">
        <f>LEFT(AKORD[[#This Row],[KOMISJA]],10)</f>
        <v>161538/ONY</v>
      </c>
      <c r="AA749" s="178">
        <f>WEEKNUM(AKORD[[#This Row],[DZIEN]],2)</f>
        <v>27</v>
      </c>
    </row>
    <row r="750" spans="1:27">
      <c r="A750" s="178" t="str">
        <f>VLOOKUP(AKORD[[#This Row],[NAZWISKO]],IMIE[],2,FALSE)</f>
        <v>P06 VALERY</v>
      </c>
      <c r="B750">
        <v>161539</v>
      </c>
      <c r="C750">
        <v>33</v>
      </c>
      <c r="D750">
        <v>14</v>
      </c>
      <c r="E750">
        <v>33</v>
      </c>
      <c r="F750" s="11">
        <v>45842</v>
      </c>
      <c r="G750" t="s">
        <v>2180</v>
      </c>
      <c r="H750" t="s">
        <v>7056</v>
      </c>
      <c r="I750" t="s">
        <v>7057</v>
      </c>
      <c r="J750" t="s">
        <v>7058</v>
      </c>
      <c r="K750" t="s">
        <v>7746</v>
      </c>
      <c r="L750" t="s">
        <v>7747</v>
      </c>
      <c r="M750" t="s">
        <v>7119</v>
      </c>
      <c r="N750" t="s">
        <v>7093</v>
      </c>
      <c r="O750" t="s">
        <v>181</v>
      </c>
      <c r="P750" t="s">
        <v>7059</v>
      </c>
      <c r="Q750" t="s">
        <v>7745</v>
      </c>
      <c r="R750">
        <v>1</v>
      </c>
      <c r="S750" s="11">
        <v>45841.606863425928</v>
      </c>
      <c r="T750" s="11">
        <v>45842.313055555554</v>
      </c>
      <c r="U750">
        <v>1016.9166666666666</v>
      </c>
      <c r="V750">
        <v>0</v>
      </c>
      <c r="W750" s="178">
        <f>IFERROR(IF(AKORD[[#This Row],[CZAS]]=1,VLOOKUP(AKORD[[#This Row],[ZAMOWIENIA_SPEC_ID]]&amp;AKORD[[#This Row],[CZYNNOSCI_OPIS]],#REF!,5,FALSE),AKORD[[#This Row],[CZAS]]),1)</f>
        <v>33</v>
      </c>
      <c r="X750" s="178" t="str">
        <f>AKORD[[#This Row],[ZAMOWIENIA_SPEC_ID]]&amp;" "&amp;MID(AKORD[[#This Row],[NAZWA1_WG]],1,30)</f>
        <v xml:space="preserve">161539 ONYX N3                       </v>
      </c>
      <c r="Y750" s="144">
        <f>AKORD[[#This Row],[DATA]]</f>
        <v>45842</v>
      </c>
      <c r="Z750" s="178" t="str">
        <f>LEFT(AKORD[[#This Row],[KOMISJA]],10)</f>
        <v>161538/ONY</v>
      </c>
      <c r="AA750" s="178">
        <f>WEEKNUM(AKORD[[#This Row],[DZIEN]],2)</f>
        <v>27</v>
      </c>
    </row>
    <row r="751" spans="1:27">
      <c r="A751" s="178" t="str">
        <f>VLOOKUP(AKORD[[#This Row],[NAZWISKO]],IMIE[],2,FALSE)</f>
        <v>T12 KACPER KRUSZEWSKI</v>
      </c>
      <c r="B751">
        <v>160694</v>
      </c>
      <c r="C751">
        <v>120</v>
      </c>
      <c r="D751">
        <v>3</v>
      </c>
      <c r="E751">
        <v>29</v>
      </c>
      <c r="F751" s="11">
        <v>45842</v>
      </c>
      <c r="G751" t="s">
        <v>4747</v>
      </c>
      <c r="H751" t="s">
        <v>2166</v>
      </c>
      <c r="I751" t="s">
        <v>2167</v>
      </c>
      <c r="J751" t="s">
        <v>2120</v>
      </c>
      <c r="K751" t="s">
        <v>199</v>
      </c>
      <c r="L751" t="s">
        <v>199</v>
      </c>
      <c r="M751" t="s">
        <v>7070</v>
      </c>
      <c r="N751" t="s">
        <v>200</v>
      </c>
      <c r="O751" t="s">
        <v>7053</v>
      </c>
      <c r="P751" t="s">
        <v>2121</v>
      </c>
      <c r="Q751" t="s">
        <v>7748</v>
      </c>
      <c r="R751">
        <v>1</v>
      </c>
      <c r="S751" s="11">
        <v>45841.63894675926</v>
      </c>
      <c r="T751" s="11">
        <v>45842.319803240738</v>
      </c>
      <c r="U751">
        <v>980.43333333333328</v>
      </c>
      <c r="V751">
        <v>0</v>
      </c>
      <c r="W751" s="178">
        <f>IFERROR(IF(AKORD[[#This Row],[CZAS]]=1,VLOOKUP(AKORD[[#This Row],[ZAMOWIENIA_SPEC_ID]]&amp;AKORD[[#This Row],[CZYNNOSCI_OPIS]],#REF!,5,FALSE),AKORD[[#This Row],[CZAS]]),1)</f>
        <v>29</v>
      </c>
      <c r="X751" s="178" t="str">
        <f>AKORD[[#This Row],[ZAMOWIENIA_SPEC_ID]]&amp;" "&amp;MID(AKORD[[#This Row],[NAZWA1_WG]],1,30)</f>
        <v xml:space="preserve">160694 OVAL [1o]                     </v>
      </c>
      <c r="Y751" s="144">
        <f>AKORD[[#This Row],[DATA]]</f>
        <v>45842</v>
      </c>
      <c r="Z751" s="178" t="str">
        <f>LEFT(AKORD[[#This Row],[KOMISJA]],10)</f>
        <v>160694/OVA</v>
      </c>
      <c r="AA751" s="178">
        <f>WEEKNUM(AKORD[[#This Row],[DZIEN]],2)</f>
        <v>27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usz1"/>
  <dimension ref="A1:CG1002"/>
  <sheetViews>
    <sheetView topLeftCell="BU917" zoomScale="90" zoomScaleNormal="90" workbookViewId="0">
      <selection activeCell="BZ960" sqref="BZ960"/>
    </sheetView>
  </sheetViews>
  <sheetFormatPr defaultRowHeight="14.25"/>
  <cols>
    <col min="1" max="1" width="37.375" customWidth="1"/>
    <col min="2" max="2" width="23.875" bestFit="1" customWidth="1"/>
    <col min="3" max="3" width="14.625" bestFit="1" customWidth="1"/>
    <col min="4" max="4" width="8.625" bestFit="1" customWidth="1"/>
    <col min="5" max="5" width="15" bestFit="1" customWidth="1"/>
    <col min="6" max="6" width="20.25" bestFit="1" customWidth="1"/>
    <col min="7" max="7" width="21.375" bestFit="1" customWidth="1"/>
    <col min="8" max="8" width="18.5" bestFit="1" customWidth="1"/>
    <col min="9" max="9" width="10.125" bestFit="1" customWidth="1"/>
    <col min="10" max="10" width="11.375" bestFit="1" customWidth="1"/>
    <col min="11" max="11" width="18.875" bestFit="1" customWidth="1"/>
    <col min="12" max="12" width="18.625" bestFit="1" customWidth="1"/>
    <col min="13" max="13" width="16.875" bestFit="1" customWidth="1"/>
    <col min="14" max="14" width="18.625" bestFit="1" customWidth="1"/>
    <col min="15" max="15" width="7.625" bestFit="1" customWidth="1"/>
    <col min="16" max="16" width="10.625" bestFit="1" customWidth="1"/>
    <col min="17" max="17" width="15.25" customWidth="1"/>
    <col min="18" max="18" width="11.25" bestFit="1" customWidth="1"/>
    <col min="19" max="19" width="22.875" bestFit="1" customWidth="1"/>
    <col min="20" max="20" width="18.375" bestFit="1" customWidth="1"/>
    <col min="21" max="21" width="28.5" bestFit="1" customWidth="1"/>
    <col min="22" max="22" width="7" bestFit="1" customWidth="1"/>
    <col min="23" max="23" width="21.125" bestFit="1" customWidth="1"/>
    <col min="24" max="24" width="10.875" customWidth="1"/>
    <col min="25" max="25" width="12.625" bestFit="1" customWidth="1"/>
    <col min="26" max="26" width="9" bestFit="1" customWidth="1"/>
    <col min="27" max="27" width="6" bestFit="1" customWidth="1"/>
    <col min="28" max="29" width="20.5" bestFit="1" customWidth="1"/>
    <col min="30" max="30" width="14.125" bestFit="1" customWidth="1"/>
    <col min="31" max="31" width="9.625" bestFit="1" customWidth="1"/>
    <col min="32" max="32" width="25.375" bestFit="1" customWidth="1"/>
    <col min="33" max="33" width="16.625" bestFit="1" customWidth="1"/>
    <col min="34" max="34" width="16.875" bestFit="1" customWidth="1"/>
    <col min="35" max="35" width="17.375" bestFit="1" customWidth="1"/>
    <col min="36" max="36" width="17.625" bestFit="1" customWidth="1"/>
    <col min="37" max="37" width="21.125" bestFit="1" customWidth="1"/>
    <col min="38" max="38" width="31.5" customWidth="1"/>
    <col min="39" max="39" width="19.375" bestFit="1" customWidth="1"/>
    <col min="40" max="40" width="20.125" customWidth="1"/>
    <col min="41" max="41" width="21.375" bestFit="1" customWidth="1"/>
    <col min="42" max="42" width="42.75" customWidth="1"/>
    <col min="43" max="43" width="17.125" bestFit="1" customWidth="1"/>
    <col min="44" max="44" width="47.875" customWidth="1"/>
    <col min="45" max="45" width="29.25" bestFit="1" customWidth="1"/>
    <col min="46" max="46" width="14.625" customWidth="1"/>
    <col min="47" max="47" width="20.75" bestFit="1" customWidth="1"/>
    <col min="48" max="48" width="15.75" bestFit="1" customWidth="1"/>
    <col min="49" max="49" width="15.625" bestFit="1" customWidth="1"/>
    <col min="50" max="50" width="34.625" bestFit="1" customWidth="1"/>
    <col min="51" max="51" width="13.125" bestFit="1" customWidth="1"/>
    <col min="52" max="52" width="13.375" bestFit="1" customWidth="1"/>
    <col min="53" max="53" width="20.5" bestFit="1" customWidth="1"/>
    <col min="54" max="54" width="25.625" bestFit="1" customWidth="1"/>
    <col min="55" max="55" width="23" bestFit="1" customWidth="1"/>
    <col min="56" max="56" width="17.75" bestFit="1" customWidth="1"/>
    <col min="57" max="57" width="18.375" bestFit="1" customWidth="1"/>
    <col min="58" max="58" width="19.375" bestFit="1" customWidth="1"/>
    <col min="59" max="59" width="23.25" bestFit="1" customWidth="1"/>
    <col min="60" max="60" width="15.25" bestFit="1" customWidth="1"/>
    <col min="61" max="61" width="20.875" bestFit="1" customWidth="1"/>
    <col min="62" max="62" width="26.5" bestFit="1" customWidth="1"/>
    <col min="63" max="63" width="16.75" bestFit="1" customWidth="1"/>
    <col min="64" max="64" width="20.375" bestFit="1" customWidth="1"/>
    <col min="65" max="65" width="15.25" customWidth="1"/>
    <col min="66" max="66" width="25.875" bestFit="1" customWidth="1"/>
    <col min="67" max="67" width="21.625" bestFit="1" customWidth="1"/>
    <col min="68" max="68" width="18.25" bestFit="1" customWidth="1"/>
    <col min="69" max="69" width="20.75" bestFit="1" customWidth="1"/>
    <col min="70" max="70" width="21" customWidth="1"/>
    <col min="71" max="71" width="26" bestFit="1" customWidth="1"/>
    <col min="72" max="72" width="22.125" bestFit="1" customWidth="1"/>
    <col min="73" max="73" width="54" customWidth="1"/>
    <col min="74" max="74" width="25.625" bestFit="1" customWidth="1"/>
    <col min="75" max="75" width="20.875" bestFit="1" customWidth="1"/>
    <col min="76" max="76" width="19.875" bestFit="1" customWidth="1"/>
    <col min="77" max="77" width="33.5" bestFit="1" customWidth="1"/>
    <col min="78" max="78" width="33.75" bestFit="1" customWidth="1"/>
    <col min="79" max="79" width="30.75" bestFit="1" customWidth="1"/>
    <col min="80" max="80" width="31" bestFit="1" customWidth="1"/>
    <col min="81" max="81" width="8.875" bestFit="1" customWidth="1"/>
    <col min="82" max="82" width="38.125" customWidth="1"/>
    <col min="83" max="83" width="10.125" customWidth="1"/>
    <col min="84" max="84" width="12" bestFit="1" customWidth="1"/>
  </cols>
  <sheetData>
    <row r="1" spans="1:8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  <c r="BU1">
        <v>73</v>
      </c>
      <c r="BV1">
        <v>74</v>
      </c>
      <c r="BW1">
        <v>75</v>
      </c>
      <c r="BX1">
        <v>76</v>
      </c>
      <c r="BY1">
        <v>77</v>
      </c>
      <c r="BZ1">
        <v>78</v>
      </c>
      <c r="CA1">
        <v>79</v>
      </c>
      <c r="CB1">
        <v>80</v>
      </c>
      <c r="CC1">
        <v>81</v>
      </c>
      <c r="CD1">
        <v>82</v>
      </c>
      <c r="CE1">
        <v>83</v>
      </c>
      <c r="CF1">
        <v>84</v>
      </c>
      <c r="CG1">
        <v>85</v>
      </c>
    </row>
    <row r="2" spans="1:85">
      <c r="A2" t="s">
        <v>22</v>
      </c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  <c r="L2" t="s">
        <v>10</v>
      </c>
      <c r="M2" t="s">
        <v>11</v>
      </c>
      <c r="N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T2" t="s">
        <v>18</v>
      </c>
      <c r="U2" t="s">
        <v>19</v>
      </c>
      <c r="V2" t="s">
        <v>20</v>
      </c>
      <c r="W2" t="s">
        <v>21</v>
      </c>
      <c r="X2" t="s">
        <v>113</v>
      </c>
      <c r="Y2" t="s">
        <v>23</v>
      </c>
      <c r="Z2" t="s">
        <v>24</v>
      </c>
      <c r="AA2" t="s">
        <v>25</v>
      </c>
      <c r="AB2" t="s">
        <v>26</v>
      </c>
      <c r="AC2" t="s">
        <v>27</v>
      </c>
      <c r="AD2" t="s">
        <v>28</v>
      </c>
      <c r="AE2" t="s">
        <v>29</v>
      </c>
      <c r="AF2" t="s">
        <v>30</v>
      </c>
      <c r="AG2" t="s">
        <v>31</v>
      </c>
      <c r="AH2" t="s">
        <v>32</v>
      </c>
      <c r="AI2" t="s">
        <v>33</v>
      </c>
      <c r="AJ2" t="s">
        <v>34</v>
      </c>
      <c r="AK2" t="s">
        <v>35</v>
      </c>
      <c r="AL2" t="s">
        <v>36</v>
      </c>
      <c r="AM2" t="s">
        <v>37</v>
      </c>
      <c r="AN2" t="s">
        <v>38</v>
      </c>
      <c r="AO2" t="s">
        <v>39</v>
      </c>
      <c r="AP2" t="s">
        <v>40</v>
      </c>
      <c r="AQ2" t="s">
        <v>41</v>
      </c>
      <c r="AR2" t="s">
        <v>42</v>
      </c>
      <c r="AS2" t="s">
        <v>43</v>
      </c>
      <c r="AT2" t="s">
        <v>44</v>
      </c>
      <c r="AU2" t="s">
        <v>45</v>
      </c>
      <c r="AV2" t="s">
        <v>46</v>
      </c>
      <c r="AW2" t="s">
        <v>47</v>
      </c>
      <c r="AX2" t="s">
        <v>48</v>
      </c>
      <c r="AY2" t="s">
        <v>49</v>
      </c>
      <c r="AZ2" t="s">
        <v>50</v>
      </c>
      <c r="BA2" t="s">
        <v>51</v>
      </c>
      <c r="BB2" t="s">
        <v>52</v>
      </c>
      <c r="BC2" t="s">
        <v>53</v>
      </c>
      <c r="BD2" t="s">
        <v>54</v>
      </c>
      <c r="BE2" t="s">
        <v>55</v>
      </c>
      <c r="BF2" t="s">
        <v>56</v>
      </c>
      <c r="BG2" t="s">
        <v>57</v>
      </c>
      <c r="BH2" t="s">
        <v>58</v>
      </c>
      <c r="BI2" t="s">
        <v>59</v>
      </c>
      <c r="BJ2" t="s">
        <v>60</v>
      </c>
      <c r="BK2" t="s">
        <v>61</v>
      </c>
      <c r="BL2" t="s">
        <v>62</v>
      </c>
      <c r="BM2" t="s">
        <v>63</v>
      </c>
      <c r="BN2" t="s">
        <v>64</v>
      </c>
      <c r="BO2" t="s">
        <v>65</v>
      </c>
      <c r="BP2" t="s">
        <v>66</v>
      </c>
      <c r="BQ2" t="s">
        <v>67</v>
      </c>
      <c r="BR2" t="s">
        <v>68</v>
      </c>
      <c r="BS2" t="s">
        <v>69</v>
      </c>
      <c r="BT2" t="s">
        <v>70</v>
      </c>
      <c r="BU2" t="s">
        <v>71</v>
      </c>
      <c r="BV2" t="s">
        <v>72</v>
      </c>
      <c r="BW2" t="s">
        <v>73</v>
      </c>
      <c r="BX2" t="s">
        <v>74</v>
      </c>
      <c r="BY2" t="s">
        <v>75</v>
      </c>
      <c r="BZ2" t="s">
        <v>76</v>
      </c>
      <c r="CA2" t="s">
        <v>77</v>
      </c>
      <c r="CB2" t="s">
        <v>78</v>
      </c>
      <c r="CC2" t="s">
        <v>118</v>
      </c>
      <c r="CD2" t="s">
        <v>119</v>
      </c>
      <c r="CE2" t="s">
        <v>166</v>
      </c>
      <c r="CF2" t="s">
        <v>179</v>
      </c>
    </row>
    <row r="3" spans="1:85">
      <c r="A3" t="e">
        <f>VLOOKUP(AKORDT[[#This Row],[NAZWISKO]],IMIE[],2,FALSE)</f>
        <v>#N/A</v>
      </c>
      <c r="B3">
        <v>10250</v>
      </c>
      <c r="F3">
        <v>26210</v>
      </c>
      <c r="G3">
        <v>1</v>
      </c>
      <c r="H3">
        <v>1</v>
      </c>
      <c r="I3">
        <v>1</v>
      </c>
      <c r="J3">
        <v>24012</v>
      </c>
      <c r="K3">
        <v>24012</v>
      </c>
      <c r="L3">
        <v>35</v>
      </c>
      <c r="M3">
        <v>20</v>
      </c>
      <c r="N3">
        <v>7</v>
      </c>
      <c r="O3">
        <v>24</v>
      </c>
      <c r="P3">
        <v>0</v>
      </c>
      <c r="Q3" s="11">
        <v>43028</v>
      </c>
      <c r="R3" t="s">
        <v>942</v>
      </c>
      <c r="S3">
        <v>0</v>
      </c>
      <c r="T3">
        <v>0</v>
      </c>
      <c r="U3">
        <v>0</v>
      </c>
      <c r="V3">
        <v>2</v>
      </c>
      <c r="W3" t="s">
        <v>203</v>
      </c>
      <c r="X3" t="s">
        <v>79</v>
      </c>
      <c r="Y3" t="s">
        <v>100</v>
      </c>
      <c r="Z3" t="s">
        <v>204</v>
      </c>
      <c r="AB3" s="11">
        <v>2</v>
      </c>
      <c r="AC3" s="11">
        <v>402133</v>
      </c>
      <c r="AD3">
        <v>2</v>
      </c>
      <c r="AE3">
        <v>1</v>
      </c>
      <c r="AF3">
        <v>0</v>
      </c>
      <c r="AG3" t="s">
        <v>81</v>
      </c>
      <c r="AH3" t="s">
        <v>82</v>
      </c>
      <c r="AI3" t="s">
        <v>83</v>
      </c>
      <c r="AJ3" t="s">
        <v>83</v>
      </c>
      <c r="AK3" t="s">
        <v>84</v>
      </c>
      <c r="AL3" t="s">
        <v>85</v>
      </c>
      <c r="AM3" t="s">
        <v>205</v>
      </c>
      <c r="AN3" t="s">
        <v>95</v>
      </c>
      <c r="AO3" t="s">
        <v>635</v>
      </c>
      <c r="AP3" t="s">
        <v>636</v>
      </c>
      <c r="AQ3" t="s">
        <v>635</v>
      </c>
      <c r="AR3" t="s">
        <v>636</v>
      </c>
      <c r="AS3" t="s">
        <v>83</v>
      </c>
      <c r="AV3" s="11"/>
      <c r="AX3">
        <v>0</v>
      </c>
      <c r="AY3" t="s">
        <v>83</v>
      </c>
      <c r="AZ3" t="s">
        <v>83</v>
      </c>
      <c r="BH3">
        <v>1</v>
      </c>
      <c r="BL3" t="s">
        <v>943</v>
      </c>
      <c r="BM3" s="11">
        <v>43019</v>
      </c>
      <c r="BN3" t="s">
        <v>230</v>
      </c>
      <c r="BO3" t="s">
        <v>230</v>
      </c>
      <c r="BP3">
        <v>68</v>
      </c>
      <c r="BQ3" t="s">
        <v>196</v>
      </c>
      <c r="BR3" t="s">
        <v>197</v>
      </c>
      <c r="BS3" t="s">
        <v>89</v>
      </c>
      <c r="BT3" t="s">
        <v>90</v>
      </c>
      <c r="BU3" t="s">
        <v>181</v>
      </c>
      <c r="BV3" t="s">
        <v>83</v>
      </c>
      <c r="BY3" t="s">
        <v>92</v>
      </c>
      <c r="BZ3" t="s">
        <v>87</v>
      </c>
      <c r="CC3">
        <f>IFERROR(IF(AKORDT[[#This Row],[CZAS]]=1,VLOOKUP(AKORDT[[#This Row],[RAPORTY_TMP_ID]]&amp;AKORDT[[#This Row],[CZYNNOSCI_OPIS]],#REF!,5,FALSE),AKORDT[[#This Row],[CZAS]]),1)</f>
        <v>24</v>
      </c>
      <c r="CD3" t="str">
        <f>AKORDT[[#This Row],[RAPORTY_TMP_ID]]&amp;" "&amp;MID(AKORDT[[#This Row],[NAZWA1_WG]],1,30)</f>
        <v xml:space="preserve">26210 AVANT [2                      </v>
      </c>
      <c r="CE3" s="11">
        <f>AKORDT[[#This Row],[DATA]]</f>
        <v>43028</v>
      </c>
      <c r="CF3">
        <f>IFERROR(ROUND(AVERAGEIF(Tabela_Kwerenda_z_AKORD[CZAS RZECZYWISTY],LEFT(AKORDT[[#This Row],[PZP_NR_ZLECENIA]],5),Tabela_Kwerenda_z_AKORD[LACZNY_CZAS]),0),0)</f>
        <v>0</v>
      </c>
    </row>
    <row r="4" spans="1:85">
      <c r="A4" t="e">
        <f>VLOOKUP(AKORDT[[#This Row],[NAZWISKO]],IMIE[],2,FALSE)</f>
        <v>#N/A</v>
      </c>
      <c r="B4">
        <v>10251</v>
      </c>
      <c r="F4">
        <v>26211</v>
      </c>
      <c r="G4">
        <v>1</v>
      </c>
      <c r="H4">
        <v>1</v>
      </c>
      <c r="I4">
        <v>1</v>
      </c>
      <c r="J4">
        <v>24024</v>
      </c>
      <c r="K4">
        <v>24024</v>
      </c>
      <c r="L4">
        <v>35</v>
      </c>
      <c r="M4">
        <v>20</v>
      </c>
      <c r="N4">
        <v>7</v>
      </c>
      <c r="O4">
        <v>19</v>
      </c>
      <c r="P4">
        <v>0</v>
      </c>
      <c r="Q4" s="17">
        <v>43028</v>
      </c>
      <c r="R4" t="s">
        <v>654</v>
      </c>
      <c r="S4">
        <v>0</v>
      </c>
      <c r="T4">
        <v>0</v>
      </c>
      <c r="U4">
        <v>0</v>
      </c>
      <c r="V4">
        <v>2</v>
      </c>
      <c r="W4" t="s">
        <v>203</v>
      </c>
      <c r="X4" t="s">
        <v>79</v>
      </c>
      <c r="Y4" t="s">
        <v>100</v>
      </c>
      <c r="Z4" t="s">
        <v>204</v>
      </c>
      <c r="AB4" s="17">
        <v>2</v>
      </c>
      <c r="AC4" s="17">
        <v>402133</v>
      </c>
      <c r="AD4">
        <v>2</v>
      </c>
      <c r="AE4">
        <v>1</v>
      </c>
      <c r="AF4">
        <v>0</v>
      </c>
      <c r="AG4" t="s">
        <v>81</v>
      </c>
      <c r="AH4" t="s">
        <v>82</v>
      </c>
      <c r="AI4" t="s">
        <v>83</v>
      </c>
      <c r="AJ4" t="s">
        <v>83</v>
      </c>
      <c r="AK4" t="s">
        <v>84</v>
      </c>
      <c r="AL4" t="s">
        <v>85</v>
      </c>
      <c r="AM4" t="s">
        <v>205</v>
      </c>
      <c r="AN4" t="s">
        <v>95</v>
      </c>
      <c r="AO4" t="s">
        <v>235</v>
      </c>
      <c r="AP4" t="s">
        <v>236</v>
      </c>
      <c r="AQ4" t="s">
        <v>235</v>
      </c>
      <c r="AR4" t="s">
        <v>236</v>
      </c>
      <c r="AS4" t="s">
        <v>83</v>
      </c>
      <c r="AV4" s="17"/>
      <c r="AX4">
        <v>0</v>
      </c>
      <c r="AY4" t="s">
        <v>83</v>
      </c>
      <c r="AZ4" t="s">
        <v>83</v>
      </c>
      <c r="BH4">
        <v>2</v>
      </c>
      <c r="BL4" t="s">
        <v>943</v>
      </c>
      <c r="BM4" s="17">
        <v>43019</v>
      </c>
      <c r="BN4" t="s">
        <v>230</v>
      </c>
      <c r="BO4" t="s">
        <v>230</v>
      </c>
      <c r="BP4">
        <v>68</v>
      </c>
      <c r="BQ4" t="s">
        <v>196</v>
      </c>
      <c r="BR4" t="s">
        <v>197</v>
      </c>
      <c r="BS4" t="s">
        <v>89</v>
      </c>
      <c r="BT4" t="s">
        <v>90</v>
      </c>
      <c r="BU4" t="s">
        <v>181</v>
      </c>
      <c r="BV4" t="s">
        <v>83</v>
      </c>
      <c r="BY4" t="s">
        <v>92</v>
      </c>
      <c r="BZ4" t="s">
        <v>87</v>
      </c>
      <c r="CC4">
        <f>IFERROR(IF(AKORDT[[#This Row],[CZAS]]=1,VLOOKUP(AKORDT[[#This Row],[RAPORTY_TMP_ID]]&amp;AKORDT[[#This Row],[CZYNNOSCI_OPIS]],#REF!,5,FALSE),AKORDT[[#This Row],[CZAS]]),1)</f>
        <v>19</v>
      </c>
      <c r="CD4" t="str">
        <f>AKORDT[[#This Row],[RAPORTY_TMP_ID]]&amp;" "&amp;MID(AKORDT[[#This Row],[NAZWA1_WG]],1,30)</f>
        <v xml:space="preserve">26211 AVANT N                       </v>
      </c>
      <c r="CE4" s="11">
        <f>AKORDT[[#This Row],[DATA]]</f>
        <v>43028</v>
      </c>
      <c r="CF4">
        <f>IFERROR(ROUND(AVERAGEIF(Tabela_Kwerenda_z_AKORD[CZAS RZECZYWISTY],LEFT(AKORDT[[#This Row],[PZP_NR_ZLECENIA]],5),Tabela_Kwerenda_z_AKORD[LACZNY_CZAS]),0),0)</f>
        <v>0</v>
      </c>
    </row>
    <row r="5" spans="1:85">
      <c r="A5" t="e">
        <f>VLOOKUP(AKORDT[[#This Row],[NAZWISKO]],IMIE[],2,FALSE)</f>
        <v>#N/A</v>
      </c>
      <c r="B5">
        <v>10252</v>
      </c>
      <c r="F5">
        <v>26212</v>
      </c>
      <c r="G5">
        <v>1</v>
      </c>
      <c r="H5">
        <v>1</v>
      </c>
      <c r="I5">
        <v>1</v>
      </c>
      <c r="J5">
        <v>10563</v>
      </c>
      <c r="K5">
        <v>10563</v>
      </c>
      <c r="L5">
        <v>35</v>
      </c>
      <c r="M5">
        <v>20</v>
      </c>
      <c r="N5">
        <v>7</v>
      </c>
      <c r="O5">
        <v>24</v>
      </c>
      <c r="P5">
        <v>0</v>
      </c>
      <c r="Q5" s="17">
        <v>43028</v>
      </c>
      <c r="R5" t="s">
        <v>944</v>
      </c>
      <c r="S5">
        <v>0</v>
      </c>
      <c r="T5">
        <v>0</v>
      </c>
      <c r="U5">
        <v>0</v>
      </c>
      <c r="V5">
        <v>2</v>
      </c>
      <c r="W5" t="s">
        <v>203</v>
      </c>
      <c r="X5" t="s">
        <v>79</v>
      </c>
      <c r="Y5" t="s">
        <v>100</v>
      </c>
      <c r="Z5" t="s">
        <v>204</v>
      </c>
      <c r="AB5" s="17">
        <v>2</v>
      </c>
      <c r="AC5" s="17">
        <v>402133</v>
      </c>
      <c r="AD5">
        <v>2</v>
      </c>
      <c r="AE5">
        <v>1</v>
      </c>
      <c r="AF5">
        <v>0</v>
      </c>
      <c r="AG5" t="s">
        <v>81</v>
      </c>
      <c r="AH5" t="s">
        <v>82</v>
      </c>
      <c r="AI5" t="s">
        <v>83</v>
      </c>
      <c r="AJ5" t="s">
        <v>83</v>
      </c>
      <c r="AK5" t="s">
        <v>84</v>
      </c>
      <c r="AL5" t="s">
        <v>85</v>
      </c>
      <c r="AM5" t="s">
        <v>205</v>
      </c>
      <c r="AN5" t="s">
        <v>95</v>
      </c>
      <c r="AO5" t="s">
        <v>633</v>
      </c>
      <c r="AP5" t="s">
        <v>634</v>
      </c>
      <c r="AQ5" t="s">
        <v>633</v>
      </c>
      <c r="AR5" t="s">
        <v>634</v>
      </c>
      <c r="AS5" t="s">
        <v>83</v>
      </c>
      <c r="AV5" s="17"/>
      <c r="AX5">
        <v>0</v>
      </c>
      <c r="AY5" t="s">
        <v>83</v>
      </c>
      <c r="AZ5" t="s">
        <v>83</v>
      </c>
      <c r="BH5">
        <v>3</v>
      </c>
      <c r="BL5" t="s">
        <v>943</v>
      </c>
      <c r="BM5" s="17">
        <v>43019</v>
      </c>
      <c r="BN5" t="s">
        <v>230</v>
      </c>
      <c r="BO5" t="s">
        <v>230</v>
      </c>
      <c r="BP5">
        <v>68</v>
      </c>
      <c r="BQ5" t="s">
        <v>196</v>
      </c>
      <c r="BR5" t="s">
        <v>197</v>
      </c>
      <c r="BS5" t="s">
        <v>89</v>
      </c>
      <c r="BT5" t="s">
        <v>90</v>
      </c>
      <c r="BU5" t="s">
        <v>181</v>
      </c>
      <c r="BV5" t="s">
        <v>83</v>
      </c>
      <c r="BY5" t="s">
        <v>92</v>
      </c>
      <c r="BZ5" t="s">
        <v>87</v>
      </c>
      <c r="CC5">
        <f>IFERROR(IF(AKORDT[[#This Row],[CZAS]]=1,VLOOKUP(AKORDT[[#This Row],[RAPORTY_TMP_ID]]&amp;AKORDT[[#This Row],[CZYNNOSCI_OPIS]],#REF!,5,FALSE),AKORDT[[#This Row],[CZAS]]),1)</f>
        <v>24</v>
      </c>
      <c r="CD5" t="str">
        <f>AKORDT[[#This Row],[RAPORTY_TMP_ID]]&amp;" "&amp;MID(AKORDT[[#This Row],[NAZWA1_WG]],1,30)</f>
        <v xml:space="preserve">26212 AVANT 2]                      </v>
      </c>
      <c r="CE5" s="11">
        <f>AKORDT[[#This Row],[DATA]]</f>
        <v>43028</v>
      </c>
      <c r="CF5">
        <f>IFERROR(ROUND(AVERAGEIF(Tabela_Kwerenda_z_AKORD[CZAS RZECZYWISTY],LEFT(AKORDT[[#This Row],[PZP_NR_ZLECENIA]],5),Tabela_Kwerenda_z_AKORD[LACZNY_CZAS]),0),0)</f>
        <v>0</v>
      </c>
    </row>
    <row r="6" spans="1:85">
      <c r="A6" t="e">
        <f>VLOOKUP(AKORDT[[#This Row],[NAZWISKO]],IMIE[],2,FALSE)</f>
        <v>#N/A</v>
      </c>
      <c r="B6">
        <v>10253</v>
      </c>
      <c r="F6">
        <v>26021</v>
      </c>
      <c r="G6">
        <v>1</v>
      </c>
      <c r="H6">
        <v>1</v>
      </c>
      <c r="I6">
        <v>1</v>
      </c>
      <c r="J6">
        <v>55868</v>
      </c>
      <c r="K6">
        <v>55868</v>
      </c>
      <c r="L6">
        <v>35</v>
      </c>
      <c r="M6">
        <v>20</v>
      </c>
      <c r="N6">
        <v>7</v>
      </c>
      <c r="O6">
        <v>11</v>
      </c>
      <c r="Q6" s="17">
        <v>43028</v>
      </c>
      <c r="R6" t="s">
        <v>945</v>
      </c>
      <c r="S6">
        <v>0</v>
      </c>
      <c r="T6">
        <v>0</v>
      </c>
      <c r="U6">
        <v>0</v>
      </c>
      <c r="V6">
        <v>2</v>
      </c>
      <c r="W6" t="s">
        <v>203</v>
      </c>
      <c r="X6" t="s">
        <v>79</v>
      </c>
      <c r="Y6" t="s">
        <v>100</v>
      </c>
      <c r="Z6" t="s">
        <v>204</v>
      </c>
      <c r="AB6" s="17">
        <v>2</v>
      </c>
      <c r="AC6" s="17">
        <v>402133</v>
      </c>
      <c r="AD6">
        <v>2</v>
      </c>
      <c r="AE6">
        <v>1</v>
      </c>
      <c r="AF6">
        <v>0</v>
      </c>
      <c r="AG6" t="s">
        <v>81</v>
      </c>
      <c r="AH6" t="s">
        <v>82</v>
      </c>
      <c r="AI6" t="s">
        <v>83</v>
      </c>
      <c r="AJ6" t="s">
        <v>83</v>
      </c>
      <c r="AK6" t="s">
        <v>84</v>
      </c>
      <c r="AL6" t="s">
        <v>85</v>
      </c>
      <c r="AM6" t="s">
        <v>205</v>
      </c>
      <c r="AN6" t="s">
        <v>95</v>
      </c>
      <c r="AO6" t="s">
        <v>468</v>
      </c>
      <c r="AP6" t="s">
        <v>469</v>
      </c>
      <c r="AQ6" t="s">
        <v>468</v>
      </c>
      <c r="AR6" t="s">
        <v>469</v>
      </c>
      <c r="AS6" t="s">
        <v>83</v>
      </c>
      <c r="AV6" s="17"/>
      <c r="AX6">
        <v>0</v>
      </c>
      <c r="AY6" t="s">
        <v>83</v>
      </c>
      <c r="AZ6" t="s">
        <v>83</v>
      </c>
      <c r="BH6">
        <v>4</v>
      </c>
      <c r="BL6" t="s">
        <v>946</v>
      </c>
      <c r="BM6" s="17">
        <v>43005</v>
      </c>
      <c r="BN6" t="s">
        <v>303</v>
      </c>
      <c r="BO6" t="s">
        <v>303</v>
      </c>
      <c r="BP6">
        <v>68</v>
      </c>
      <c r="BQ6" t="s">
        <v>196</v>
      </c>
      <c r="BR6" t="s">
        <v>197</v>
      </c>
      <c r="BS6" t="s">
        <v>89</v>
      </c>
      <c r="BT6" t="s">
        <v>90</v>
      </c>
      <c r="BU6" t="s">
        <v>181</v>
      </c>
      <c r="BV6" t="s">
        <v>83</v>
      </c>
      <c r="BY6" t="s">
        <v>92</v>
      </c>
      <c r="BZ6" t="s">
        <v>87</v>
      </c>
      <c r="CC6">
        <f>IFERROR(IF(AKORDT[[#This Row],[CZAS]]=1,VLOOKUP(AKORDT[[#This Row],[RAPORTY_TMP_ID]]&amp;AKORDT[[#This Row],[CZYNNOSCI_OPIS]],#REF!,5,FALSE),AKORDT[[#This Row],[CZAS]]),1)</f>
        <v>11</v>
      </c>
      <c r="CD6" t="str">
        <f>AKORDT[[#This Row],[RAPORTY_TMP_ID]]&amp;" "&amp;MID(AKORDT[[#This Row],[NAZWA1_WG]],1,30)</f>
        <v xml:space="preserve">26021 MANGO L                       </v>
      </c>
      <c r="CE6" s="11">
        <f>AKORDT[[#This Row],[DATA]]</f>
        <v>43028</v>
      </c>
      <c r="CF6">
        <f>IFERROR(ROUND(AVERAGEIF(Tabela_Kwerenda_z_AKORD[CZAS RZECZYWISTY],LEFT(AKORDT[[#This Row],[PZP_NR_ZLECENIA]],5),Tabela_Kwerenda_z_AKORD[LACZNY_CZAS]),0),0)</f>
        <v>0</v>
      </c>
    </row>
    <row r="7" spans="1:85">
      <c r="A7" t="e">
        <f>VLOOKUP(AKORDT[[#This Row],[NAZWISKO]],IMIE[],2,FALSE)</f>
        <v>#N/A</v>
      </c>
      <c r="B7">
        <v>10254</v>
      </c>
      <c r="F7">
        <v>26020</v>
      </c>
      <c r="G7">
        <v>1</v>
      </c>
      <c r="H7">
        <v>1</v>
      </c>
      <c r="I7">
        <v>1</v>
      </c>
      <c r="J7">
        <v>55864</v>
      </c>
      <c r="K7">
        <v>55864</v>
      </c>
      <c r="L7">
        <v>35</v>
      </c>
      <c r="M7">
        <v>20</v>
      </c>
      <c r="N7">
        <v>7</v>
      </c>
      <c r="O7">
        <v>19</v>
      </c>
      <c r="Q7" s="17">
        <v>43028</v>
      </c>
      <c r="R7" t="s">
        <v>655</v>
      </c>
      <c r="S7">
        <v>0</v>
      </c>
      <c r="T7">
        <v>0</v>
      </c>
      <c r="U7">
        <v>0</v>
      </c>
      <c r="V7">
        <v>2</v>
      </c>
      <c r="W7" t="s">
        <v>203</v>
      </c>
      <c r="X7" t="s">
        <v>79</v>
      </c>
      <c r="Y7" t="s">
        <v>100</v>
      </c>
      <c r="Z7" t="s">
        <v>204</v>
      </c>
      <c r="AB7" s="17">
        <v>2</v>
      </c>
      <c r="AC7" s="17">
        <v>402133</v>
      </c>
      <c r="AD7">
        <v>2</v>
      </c>
      <c r="AE7">
        <v>1</v>
      </c>
      <c r="AF7">
        <v>0</v>
      </c>
      <c r="AG7" t="s">
        <v>81</v>
      </c>
      <c r="AH7" t="s">
        <v>82</v>
      </c>
      <c r="AI7" t="s">
        <v>83</v>
      </c>
      <c r="AJ7" t="s">
        <v>83</v>
      </c>
      <c r="AK7" t="s">
        <v>84</v>
      </c>
      <c r="AL7" t="s">
        <v>85</v>
      </c>
      <c r="AM7" t="s">
        <v>205</v>
      </c>
      <c r="AN7" t="s">
        <v>95</v>
      </c>
      <c r="AO7" t="s">
        <v>617</v>
      </c>
      <c r="AP7" t="s">
        <v>618</v>
      </c>
      <c r="AQ7" t="s">
        <v>617</v>
      </c>
      <c r="AR7" t="s">
        <v>618</v>
      </c>
      <c r="AS7" t="s">
        <v>83</v>
      </c>
      <c r="AV7" s="17"/>
      <c r="AX7">
        <v>0</v>
      </c>
      <c r="AY7" t="s">
        <v>83</v>
      </c>
      <c r="AZ7" t="s">
        <v>83</v>
      </c>
      <c r="BH7">
        <v>5</v>
      </c>
      <c r="BL7" t="s">
        <v>946</v>
      </c>
      <c r="BM7" s="17">
        <v>43005</v>
      </c>
      <c r="BN7" t="s">
        <v>303</v>
      </c>
      <c r="BO7" t="s">
        <v>303</v>
      </c>
      <c r="BP7">
        <v>68</v>
      </c>
      <c r="BQ7" t="s">
        <v>196</v>
      </c>
      <c r="BR7" t="s">
        <v>197</v>
      </c>
      <c r="BS7" t="s">
        <v>89</v>
      </c>
      <c r="BT7" t="s">
        <v>90</v>
      </c>
      <c r="BU7" t="s">
        <v>181</v>
      </c>
      <c r="BV7" t="s">
        <v>83</v>
      </c>
      <c r="BY7" t="s">
        <v>92</v>
      </c>
      <c r="BZ7" t="s">
        <v>87</v>
      </c>
      <c r="CC7">
        <f>IFERROR(IF(AKORDT[[#This Row],[CZAS]]=1,VLOOKUP(AKORDT[[#This Row],[RAPORTY_TMP_ID]]&amp;AKORDT[[#This Row],[CZYNNOSCI_OPIS]],#REF!,5,FALSE),AKORDT[[#This Row],[CZAS]]),1)</f>
        <v>19</v>
      </c>
      <c r="CD7" t="str">
        <f>AKORDT[[#This Row],[RAPORTY_TMP_ID]]&amp;" "&amp;MID(AKORDT[[#This Row],[NAZWA1_WG]],1,30)</f>
        <v xml:space="preserve">26020 MANGO 3                       </v>
      </c>
      <c r="CE7" s="11">
        <f>AKORDT[[#This Row],[DATA]]</f>
        <v>43028</v>
      </c>
      <c r="CF7">
        <f>IFERROR(ROUND(AVERAGEIF(Tabela_Kwerenda_z_AKORD[CZAS RZECZYWISTY],LEFT(AKORDT[[#This Row],[PZP_NR_ZLECENIA]],5),Tabela_Kwerenda_z_AKORD[LACZNY_CZAS]),0),0)</f>
        <v>0</v>
      </c>
    </row>
    <row r="8" spans="1:85">
      <c r="A8" t="e">
        <f>VLOOKUP(AKORDT[[#This Row],[NAZWISKO]],IMIE[],2,FALSE)</f>
        <v>#N/A</v>
      </c>
      <c r="B8">
        <v>10255</v>
      </c>
      <c r="F8">
        <v>26019</v>
      </c>
      <c r="G8">
        <v>1</v>
      </c>
      <c r="H8">
        <v>1</v>
      </c>
      <c r="I8">
        <v>1</v>
      </c>
      <c r="J8">
        <v>55858</v>
      </c>
      <c r="K8">
        <v>55858</v>
      </c>
      <c r="L8">
        <v>35</v>
      </c>
      <c r="M8">
        <v>20</v>
      </c>
      <c r="N8">
        <v>7</v>
      </c>
      <c r="O8">
        <v>10</v>
      </c>
      <c r="Q8" s="17">
        <v>43028</v>
      </c>
      <c r="R8" t="s">
        <v>947</v>
      </c>
      <c r="S8">
        <v>0</v>
      </c>
      <c r="T8">
        <v>0</v>
      </c>
      <c r="U8">
        <v>0</v>
      </c>
      <c r="V8">
        <v>2</v>
      </c>
      <c r="W8" t="s">
        <v>203</v>
      </c>
      <c r="X8" t="s">
        <v>79</v>
      </c>
      <c r="Y8" t="s">
        <v>100</v>
      </c>
      <c r="Z8" t="s">
        <v>204</v>
      </c>
      <c r="AB8" s="17">
        <v>2</v>
      </c>
      <c r="AC8" s="17">
        <v>402133</v>
      </c>
      <c r="AD8">
        <v>2</v>
      </c>
      <c r="AE8">
        <v>1</v>
      </c>
      <c r="AF8">
        <v>0</v>
      </c>
      <c r="AG8" t="s">
        <v>81</v>
      </c>
      <c r="AH8" t="s">
        <v>82</v>
      </c>
      <c r="AI8" t="s">
        <v>83</v>
      </c>
      <c r="AJ8" t="s">
        <v>83</v>
      </c>
      <c r="AK8" t="s">
        <v>84</v>
      </c>
      <c r="AL8" t="s">
        <v>85</v>
      </c>
      <c r="AM8" t="s">
        <v>205</v>
      </c>
      <c r="AN8" t="s">
        <v>95</v>
      </c>
      <c r="AO8" t="s">
        <v>373</v>
      </c>
      <c r="AP8" t="s">
        <v>374</v>
      </c>
      <c r="AQ8" t="s">
        <v>373</v>
      </c>
      <c r="AR8" t="s">
        <v>374</v>
      </c>
      <c r="AS8" t="s">
        <v>83</v>
      </c>
      <c r="AV8" s="17"/>
      <c r="AX8">
        <v>0</v>
      </c>
      <c r="AY8" t="s">
        <v>83</v>
      </c>
      <c r="AZ8" t="s">
        <v>83</v>
      </c>
      <c r="BH8">
        <v>6</v>
      </c>
      <c r="BL8" t="s">
        <v>946</v>
      </c>
      <c r="BM8" s="17">
        <v>43005</v>
      </c>
      <c r="BN8" t="s">
        <v>303</v>
      </c>
      <c r="BO8" t="s">
        <v>303</v>
      </c>
      <c r="BP8">
        <v>68</v>
      </c>
      <c r="BQ8" t="s">
        <v>196</v>
      </c>
      <c r="BR8" t="s">
        <v>197</v>
      </c>
      <c r="BS8" t="s">
        <v>89</v>
      </c>
      <c r="BT8" t="s">
        <v>90</v>
      </c>
      <c r="BU8" t="s">
        <v>181</v>
      </c>
      <c r="BV8" t="s">
        <v>83</v>
      </c>
      <c r="BY8" t="s">
        <v>92</v>
      </c>
      <c r="BZ8" t="s">
        <v>87</v>
      </c>
      <c r="CC8">
        <f>IFERROR(IF(AKORDT[[#This Row],[CZAS]]=1,VLOOKUP(AKORDT[[#This Row],[RAPORTY_TMP_ID]]&amp;AKORDT[[#This Row],[CZYNNOSCI_OPIS]],#REF!,5,FALSE),AKORDT[[#This Row],[CZAS]]),1)</f>
        <v>10</v>
      </c>
      <c r="CD8" t="str">
        <f>AKORDT[[#This Row],[RAPORTY_TMP_ID]]&amp;" "&amp;MID(AKORDT[[#This Row],[NAZWA1_WG]],1,30)</f>
        <v xml:space="preserve">26019 MANGO 1                       </v>
      </c>
      <c r="CE8" s="11">
        <f>AKORDT[[#This Row],[DATA]]</f>
        <v>43028</v>
      </c>
      <c r="CF8">
        <f>IFERROR(ROUND(AVERAGEIF(Tabela_Kwerenda_z_AKORD[CZAS RZECZYWISTY],LEFT(AKORDT[[#This Row],[PZP_NR_ZLECENIA]],5),Tabela_Kwerenda_z_AKORD[LACZNY_CZAS]),0),0)</f>
        <v>0</v>
      </c>
    </row>
    <row r="9" spans="1:85">
      <c r="A9" t="e">
        <f>VLOOKUP(AKORDT[[#This Row],[NAZWISKO]],IMIE[],2,FALSE)</f>
        <v>#N/A</v>
      </c>
      <c r="B9">
        <v>10256</v>
      </c>
      <c r="F9">
        <v>26997</v>
      </c>
      <c r="G9">
        <v>1</v>
      </c>
      <c r="H9">
        <v>1</v>
      </c>
      <c r="I9">
        <v>1</v>
      </c>
      <c r="J9">
        <v>56777</v>
      </c>
      <c r="K9">
        <v>56777</v>
      </c>
      <c r="L9">
        <v>50</v>
      </c>
      <c r="M9">
        <v>5</v>
      </c>
      <c r="N9">
        <v>7</v>
      </c>
      <c r="O9">
        <v>1</v>
      </c>
      <c r="Q9" s="17">
        <v>43028</v>
      </c>
      <c r="R9" t="s">
        <v>948</v>
      </c>
      <c r="S9">
        <v>0</v>
      </c>
      <c r="T9">
        <v>0</v>
      </c>
      <c r="U9">
        <v>0</v>
      </c>
      <c r="V9">
        <v>2</v>
      </c>
      <c r="W9" t="s">
        <v>211</v>
      </c>
      <c r="X9" t="s">
        <v>79</v>
      </c>
      <c r="Y9" t="s">
        <v>101</v>
      </c>
      <c r="Z9" t="s">
        <v>212</v>
      </c>
      <c r="AB9" s="17">
        <v>2</v>
      </c>
      <c r="AC9" s="17">
        <v>402133</v>
      </c>
      <c r="AD9">
        <v>2</v>
      </c>
      <c r="AE9">
        <v>1</v>
      </c>
      <c r="AF9">
        <v>0</v>
      </c>
      <c r="AG9" t="s">
        <v>81</v>
      </c>
      <c r="AH9" t="s">
        <v>82</v>
      </c>
      <c r="AI9" t="s">
        <v>83</v>
      </c>
      <c r="AJ9" t="s">
        <v>83</v>
      </c>
      <c r="AK9" t="s">
        <v>84</v>
      </c>
      <c r="AL9" t="s">
        <v>85</v>
      </c>
      <c r="AM9" t="s">
        <v>86</v>
      </c>
      <c r="AN9" t="s">
        <v>87</v>
      </c>
      <c r="AO9" t="s">
        <v>913</v>
      </c>
      <c r="AP9" t="s">
        <v>914</v>
      </c>
      <c r="AQ9" t="s">
        <v>913</v>
      </c>
      <c r="AR9" t="s">
        <v>914</v>
      </c>
      <c r="AS9" t="s">
        <v>83</v>
      </c>
      <c r="AV9" s="17"/>
      <c r="AX9">
        <v>0</v>
      </c>
      <c r="AY9" t="s">
        <v>83</v>
      </c>
      <c r="AZ9" t="s">
        <v>83</v>
      </c>
      <c r="BH9">
        <v>7</v>
      </c>
      <c r="BL9" t="s">
        <v>915</v>
      </c>
      <c r="BM9" s="17">
        <v>43020</v>
      </c>
      <c r="BN9" t="s">
        <v>210</v>
      </c>
      <c r="BO9" t="s">
        <v>210</v>
      </c>
      <c r="BP9">
        <v>13</v>
      </c>
      <c r="BQ9" t="s">
        <v>88</v>
      </c>
      <c r="BR9" t="s">
        <v>79</v>
      </c>
      <c r="BS9" t="s">
        <v>89</v>
      </c>
      <c r="BT9" t="s">
        <v>90</v>
      </c>
      <c r="BU9" t="s">
        <v>181</v>
      </c>
      <c r="BV9" t="s">
        <v>83</v>
      </c>
      <c r="BY9" t="s">
        <v>92</v>
      </c>
      <c r="BZ9" t="s">
        <v>87</v>
      </c>
      <c r="CC9">
        <f>IFERROR(IF(AKORDT[[#This Row],[CZAS]]=1,VLOOKUP(AKORDT[[#This Row],[RAPORTY_TMP_ID]]&amp;AKORDT[[#This Row],[CZYNNOSCI_OPIS]],#REF!,5,FALSE),AKORDT[[#This Row],[CZAS]]),1)</f>
        <v>1</v>
      </c>
      <c r="CD9" t="str">
        <f>AKORDT[[#This Row],[RAPORTY_TMP_ID]]&amp;" "&amp;MID(AKORDT[[#This Row],[NAZWA1_WG]],1,30)</f>
        <v xml:space="preserve">26997 HORIZON B SOFA NIETYPOWA      </v>
      </c>
      <c r="CE9" s="11">
        <f>AKORDT[[#This Row],[DATA]]</f>
        <v>43028</v>
      </c>
      <c r="CF9">
        <f>IFERROR(ROUND(AVERAGEIF(Tabela_Kwerenda_z_AKORD[CZAS RZECZYWISTY],LEFT(AKORDT[[#This Row],[PZP_NR_ZLECENIA]],5),Tabela_Kwerenda_z_AKORD[LACZNY_CZAS]),0),0)</f>
        <v>0</v>
      </c>
    </row>
    <row r="10" spans="1:85">
      <c r="A10" t="e">
        <f>VLOOKUP(AKORDT[[#This Row],[NAZWISKO]],IMIE[],2,FALSE)</f>
        <v>#N/A</v>
      </c>
      <c r="B10">
        <v>10257</v>
      </c>
      <c r="F10">
        <v>26284</v>
      </c>
      <c r="G10">
        <v>1</v>
      </c>
      <c r="H10">
        <v>1</v>
      </c>
      <c r="I10">
        <v>1</v>
      </c>
      <c r="J10">
        <v>13955</v>
      </c>
      <c r="K10">
        <v>13955</v>
      </c>
      <c r="L10">
        <v>52</v>
      </c>
      <c r="M10">
        <v>5</v>
      </c>
      <c r="N10">
        <v>7</v>
      </c>
      <c r="O10">
        <v>85</v>
      </c>
      <c r="Q10" s="17">
        <v>43028</v>
      </c>
      <c r="R10" t="s">
        <v>949</v>
      </c>
      <c r="S10">
        <v>0</v>
      </c>
      <c r="T10">
        <v>0</v>
      </c>
      <c r="U10">
        <v>0</v>
      </c>
      <c r="V10">
        <v>2</v>
      </c>
      <c r="W10" t="s">
        <v>233</v>
      </c>
      <c r="X10" t="s">
        <v>79</v>
      </c>
      <c r="Y10" t="s">
        <v>105</v>
      </c>
      <c r="Z10" t="s">
        <v>234</v>
      </c>
      <c r="AB10" s="17">
        <v>2</v>
      </c>
      <c r="AC10" s="17">
        <v>402133</v>
      </c>
      <c r="AD10">
        <v>2</v>
      </c>
      <c r="AE10">
        <v>1</v>
      </c>
      <c r="AF10">
        <v>0</v>
      </c>
      <c r="AG10" t="s">
        <v>81</v>
      </c>
      <c r="AH10" t="s">
        <v>82</v>
      </c>
      <c r="AI10" t="s">
        <v>83</v>
      </c>
      <c r="AJ10" t="s">
        <v>83</v>
      </c>
      <c r="AK10" t="s">
        <v>84</v>
      </c>
      <c r="AL10" t="s">
        <v>85</v>
      </c>
      <c r="AM10" t="s">
        <v>86</v>
      </c>
      <c r="AN10" t="s">
        <v>87</v>
      </c>
      <c r="AO10" t="s">
        <v>198</v>
      </c>
      <c r="AP10" t="s">
        <v>199</v>
      </c>
      <c r="AQ10" t="s">
        <v>198</v>
      </c>
      <c r="AR10" t="s">
        <v>199</v>
      </c>
      <c r="AS10" t="s">
        <v>83</v>
      </c>
      <c r="AV10" s="17"/>
      <c r="AX10">
        <v>0</v>
      </c>
      <c r="AY10" t="s">
        <v>83</v>
      </c>
      <c r="AZ10" t="s">
        <v>83</v>
      </c>
      <c r="BH10">
        <v>8</v>
      </c>
      <c r="BL10" t="s">
        <v>759</v>
      </c>
      <c r="BM10" s="17">
        <v>43012</v>
      </c>
      <c r="BN10" t="s">
        <v>200</v>
      </c>
      <c r="BO10" t="s">
        <v>200</v>
      </c>
      <c r="BP10">
        <v>13</v>
      </c>
      <c r="BQ10" t="s">
        <v>88</v>
      </c>
      <c r="BR10" t="s">
        <v>79</v>
      </c>
      <c r="BS10" t="s">
        <v>89</v>
      </c>
      <c r="BT10" t="s">
        <v>90</v>
      </c>
      <c r="BU10" t="s">
        <v>91</v>
      </c>
      <c r="BV10" t="s">
        <v>83</v>
      </c>
      <c r="BY10" t="s">
        <v>92</v>
      </c>
      <c r="BZ10" t="s">
        <v>87</v>
      </c>
      <c r="CC10">
        <f>IFERROR(IF(AKORDT[[#This Row],[CZAS]]=1,VLOOKUP(AKORDT[[#This Row],[RAPORTY_TMP_ID]]&amp;AKORDT[[#This Row],[CZYNNOSCI_OPIS]],#REF!,5,FALSE),AKORDT[[#This Row],[CZAS]]),1)</f>
        <v>85</v>
      </c>
      <c r="CD10" t="str">
        <f>AKORDT[[#This Row],[RAPORTY_TMP_ID]]&amp;" "&amp;MID(AKORDT[[#This Row],[NAZWA1_WG]],1,30)</f>
        <v xml:space="preserve">26284 OVAL [1o]                     </v>
      </c>
      <c r="CE10" s="11">
        <f>AKORDT[[#This Row],[DATA]]</f>
        <v>43028</v>
      </c>
      <c r="CF10">
        <f>IFERROR(ROUND(AVERAGEIF(Tabela_Kwerenda_z_AKORD[CZAS RZECZYWISTY],LEFT(AKORDT[[#This Row],[PZP_NR_ZLECENIA]],5),Tabela_Kwerenda_z_AKORD[LACZNY_CZAS]),0),0)</f>
        <v>0</v>
      </c>
    </row>
    <row r="11" spans="1:85">
      <c r="A11" t="e">
        <f>VLOOKUP(AKORDT[[#This Row],[NAZWISKO]],IMIE[],2,FALSE)</f>
        <v>#N/A</v>
      </c>
      <c r="B11">
        <v>10258</v>
      </c>
      <c r="F11">
        <v>26285</v>
      </c>
      <c r="G11">
        <v>1</v>
      </c>
      <c r="H11">
        <v>1</v>
      </c>
      <c r="I11">
        <v>1</v>
      </c>
      <c r="J11">
        <v>13955</v>
      </c>
      <c r="K11">
        <v>13955</v>
      </c>
      <c r="L11">
        <v>52</v>
      </c>
      <c r="M11">
        <v>5</v>
      </c>
      <c r="N11">
        <v>7</v>
      </c>
      <c r="O11">
        <v>85</v>
      </c>
      <c r="Q11" s="17">
        <v>43028</v>
      </c>
      <c r="R11" t="s">
        <v>950</v>
      </c>
      <c r="S11">
        <v>0</v>
      </c>
      <c r="T11">
        <v>0</v>
      </c>
      <c r="U11">
        <v>0</v>
      </c>
      <c r="V11">
        <v>2</v>
      </c>
      <c r="W11" t="s">
        <v>233</v>
      </c>
      <c r="X11" t="s">
        <v>79</v>
      </c>
      <c r="Y11" t="s">
        <v>105</v>
      </c>
      <c r="Z11" t="s">
        <v>234</v>
      </c>
      <c r="AB11" s="17">
        <v>2</v>
      </c>
      <c r="AC11" s="17">
        <v>402133</v>
      </c>
      <c r="AD11">
        <v>2</v>
      </c>
      <c r="AE11">
        <v>1</v>
      </c>
      <c r="AF11">
        <v>0</v>
      </c>
      <c r="AG11" t="s">
        <v>81</v>
      </c>
      <c r="AH11" t="s">
        <v>82</v>
      </c>
      <c r="AI11" t="s">
        <v>83</v>
      </c>
      <c r="AJ11" t="s">
        <v>83</v>
      </c>
      <c r="AK11" t="s">
        <v>84</v>
      </c>
      <c r="AL11" t="s">
        <v>85</v>
      </c>
      <c r="AM11" t="s">
        <v>86</v>
      </c>
      <c r="AN11" t="s">
        <v>87</v>
      </c>
      <c r="AO11" t="s">
        <v>198</v>
      </c>
      <c r="AP11" t="s">
        <v>199</v>
      </c>
      <c r="AQ11" t="s">
        <v>198</v>
      </c>
      <c r="AR11" t="s">
        <v>199</v>
      </c>
      <c r="AS11" t="s">
        <v>83</v>
      </c>
      <c r="AV11" s="17"/>
      <c r="AX11">
        <v>0</v>
      </c>
      <c r="AY11" t="s">
        <v>83</v>
      </c>
      <c r="AZ11" t="s">
        <v>83</v>
      </c>
      <c r="BH11">
        <v>9</v>
      </c>
      <c r="BL11" t="s">
        <v>759</v>
      </c>
      <c r="BM11" s="17">
        <v>43012</v>
      </c>
      <c r="BN11" t="s">
        <v>200</v>
      </c>
      <c r="BO11" t="s">
        <v>200</v>
      </c>
      <c r="BP11">
        <v>13</v>
      </c>
      <c r="BQ11" t="s">
        <v>88</v>
      </c>
      <c r="BR11" t="s">
        <v>79</v>
      </c>
      <c r="BS11" t="s">
        <v>89</v>
      </c>
      <c r="BT11" t="s">
        <v>90</v>
      </c>
      <c r="BU11" t="s">
        <v>91</v>
      </c>
      <c r="BV11" t="s">
        <v>83</v>
      </c>
      <c r="BY11" t="s">
        <v>92</v>
      </c>
      <c r="BZ11" t="s">
        <v>87</v>
      </c>
      <c r="CC11">
        <f>IFERROR(IF(AKORDT[[#This Row],[CZAS]]=1,VLOOKUP(AKORDT[[#This Row],[RAPORTY_TMP_ID]]&amp;AKORDT[[#This Row],[CZYNNOSCI_OPIS]],#REF!,5,FALSE),AKORDT[[#This Row],[CZAS]]),1)</f>
        <v>85</v>
      </c>
      <c r="CD11" t="str">
        <f>AKORDT[[#This Row],[RAPORTY_TMP_ID]]&amp;" "&amp;MID(AKORDT[[#This Row],[NAZWA1_WG]],1,30)</f>
        <v xml:space="preserve">26285 OVAL [1o]                     </v>
      </c>
      <c r="CE11" s="11">
        <f>AKORDT[[#This Row],[DATA]]</f>
        <v>43028</v>
      </c>
      <c r="CF11">
        <f>IFERROR(ROUND(AVERAGEIF(Tabela_Kwerenda_z_AKORD[CZAS RZECZYWISTY],LEFT(AKORDT[[#This Row],[PZP_NR_ZLECENIA]],5),Tabela_Kwerenda_z_AKORD[LACZNY_CZAS]),0),0)</f>
        <v>0</v>
      </c>
    </row>
    <row r="12" spans="1:85">
      <c r="A12" t="e">
        <f>VLOOKUP(AKORDT[[#This Row],[NAZWISKO]],IMIE[],2,FALSE)</f>
        <v>#N/A</v>
      </c>
      <c r="B12">
        <v>10259</v>
      </c>
      <c r="F12">
        <v>26505</v>
      </c>
      <c r="G12">
        <v>1</v>
      </c>
      <c r="H12">
        <v>1</v>
      </c>
      <c r="I12">
        <v>1</v>
      </c>
      <c r="J12">
        <v>13910</v>
      </c>
      <c r="K12">
        <v>13910</v>
      </c>
      <c r="L12">
        <v>49</v>
      </c>
      <c r="M12">
        <v>5</v>
      </c>
      <c r="N12">
        <v>7</v>
      </c>
      <c r="O12">
        <v>167</v>
      </c>
      <c r="Q12" s="17">
        <v>43028</v>
      </c>
      <c r="R12" t="s">
        <v>951</v>
      </c>
      <c r="S12">
        <v>0</v>
      </c>
      <c r="T12">
        <v>0</v>
      </c>
      <c r="U12">
        <v>0</v>
      </c>
      <c r="V12">
        <v>2</v>
      </c>
      <c r="W12" t="s">
        <v>457</v>
      </c>
      <c r="X12" t="s">
        <v>79</v>
      </c>
      <c r="Y12" t="s">
        <v>93</v>
      </c>
      <c r="Z12" t="s">
        <v>458</v>
      </c>
      <c r="AB12" s="17">
        <v>2</v>
      </c>
      <c r="AC12" s="17">
        <v>402133</v>
      </c>
      <c r="AD12">
        <v>2</v>
      </c>
      <c r="AE12">
        <v>1</v>
      </c>
      <c r="AF12">
        <v>0</v>
      </c>
      <c r="AG12" t="s">
        <v>81</v>
      </c>
      <c r="AH12" t="s">
        <v>82</v>
      </c>
      <c r="AI12" t="s">
        <v>83</v>
      </c>
      <c r="AJ12" t="s">
        <v>83</v>
      </c>
      <c r="AK12" t="s">
        <v>84</v>
      </c>
      <c r="AL12" t="s">
        <v>85</v>
      </c>
      <c r="AM12" t="s">
        <v>86</v>
      </c>
      <c r="AN12" t="s">
        <v>87</v>
      </c>
      <c r="AO12" t="s">
        <v>853</v>
      </c>
      <c r="AP12" t="s">
        <v>854</v>
      </c>
      <c r="AQ12" t="s">
        <v>853</v>
      </c>
      <c r="AR12" t="s">
        <v>854</v>
      </c>
      <c r="AS12" t="s">
        <v>83</v>
      </c>
      <c r="AV12" s="17"/>
      <c r="AX12">
        <v>0</v>
      </c>
      <c r="AY12" t="s">
        <v>83</v>
      </c>
      <c r="AZ12" t="s">
        <v>83</v>
      </c>
      <c r="BH12">
        <v>10</v>
      </c>
      <c r="BL12" t="s">
        <v>855</v>
      </c>
      <c r="BM12" s="17">
        <v>43019</v>
      </c>
      <c r="BN12" t="s">
        <v>535</v>
      </c>
      <c r="BO12" t="s">
        <v>535</v>
      </c>
      <c r="BP12">
        <v>13</v>
      </c>
      <c r="BQ12" t="s">
        <v>88</v>
      </c>
      <c r="BR12" t="s">
        <v>79</v>
      </c>
      <c r="BS12" t="s">
        <v>89</v>
      </c>
      <c r="BT12" t="s">
        <v>90</v>
      </c>
      <c r="BU12" t="s">
        <v>91</v>
      </c>
      <c r="BV12" t="s">
        <v>83</v>
      </c>
      <c r="BY12" t="s">
        <v>92</v>
      </c>
      <c r="BZ12" t="s">
        <v>87</v>
      </c>
      <c r="CC12">
        <f>IFERROR(IF(AKORDT[[#This Row],[CZAS]]=1,VLOOKUP(AKORDT[[#This Row],[RAPORTY_TMP_ID]]&amp;AKORDT[[#This Row],[CZYNNOSCI_OPIS]],#REF!,5,FALSE),AKORDT[[#This Row],[CZAS]]),1)</f>
        <v>167</v>
      </c>
      <c r="CD12" t="str">
        <f>AKORDT[[#This Row],[RAPORTY_TMP_ID]]&amp;" "&amp;MID(AKORDT[[#This Row],[NAZWA1_WG]],1,30)</f>
        <v xml:space="preserve">26505 MASTIC [4-2P]                 </v>
      </c>
      <c r="CE12" s="11">
        <f>AKORDT[[#This Row],[DATA]]</f>
        <v>43028</v>
      </c>
      <c r="CF12">
        <f>IFERROR(ROUND(AVERAGEIF(Tabela_Kwerenda_z_AKORD[CZAS RZECZYWISTY],LEFT(AKORDT[[#This Row],[PZP_NR_ZLECENIA]],5),Tabela_Kwerenda_z_AKORD[LACZNY_CZAS]),0),0)</f>
        <v>0</v>
      </c>
    </row>
    <row r="13" spans="1:85">
      <c r="A13" t="e">
        <f>VLOOKUP(AKORDT[[#This Row],[NAZWISKO]],IMIE[],2,FALSE)</f>
        <v>#N/A</v>
      </c>
      <c r="B13">
        <v>10260</v>
      </c>
      <c r="F13">
        <v>26504</v>
      </c>
      <c r="G13">
        <v>1</v>
      </c>
      <c r="H13">
        <v>1</v>
      </c>
      <c r="I13">
        <v>1</v>
      </c>
      <c r="J13">
        <v>13910</v>
      </c>
      <c r="K13">
        <v>13910</v>
      </c>
      <c r="L13">
        <v>49</v>
      </c>
      <c r="M13">
        <v>5</v>
      </c>
      <c r="N13">
        <v>7</v>
      </c>
      <c r="O13">
        <v>167</v>
      </c>
      <c r="Q13" s="17">
        <v>43028</v>
      </c>
      <c r="R13" t="s">
        <v>952</v>
      </c>
      <c r="S13">
        <v>0</v>
      </c>
      <c r="T13">
        <v>0</v>
      </c>
      <c r="U13">
        <v>0</v>
      </c>
      <c r="V13">
        <v>2</v>
      </c>
      <c r="W13" t="s">
        <v>457</v>
      </c>
      <c r="X13" t="s">
        <v>79</v>
      </c>
      <c r="Y13" t="s">
        <v>93</v>
      </c>
      <c r="Z13" t="s">
        <v>458</v>
      </c>
      <c r="AB13" s="17">
        <v>2</v>
      </c>
      <c r="AC13" s="17">
        <v>402133</v>
      </c>
      <c r="AD13">
        <v>2</v>
      </c>
      <c r="AE13">
        <v>1</v>
      </c>
      <c r="AF13">
        <v>0</v>
      </c>
      <c r="AG13" t="s">
        <v>81</v>
      </c>
      <c r="AH13" t="s">
        <v>82</v>
      </c>
      <c r="AI13" t="s">
        <v>83</v>
      </c>
      <c r="AJ13" t="s">
        <v>83</v>
      </c>
      <c r="AK13" t="s">
        <v>84</v>
      </c>
      <c r="AL13" t="s">
        <v>85</v>
      </c>
      <c r="AM13" t="s">
        <v>86</v>
      </c>
      <c r="AN13" t="s">
        <v>87</v>
      </c>
      <c r="AO13" t="s">
        <v>853</v>
      </c>
      <c r="AP13" t="s">
        <v>854</v>
      </c>
      <c r="AQ13" t="s">
        <v>853</v>
      </c>
      <c r="AR13" t="s">
        <v>854</v>
      </c>
      <c r="AS13" t="s">
        <v>83</v>
      </c>
      <c r="AV13" s="17"/>
      <c r="AX13">
        <v>0</v>
      </c>
      <c r="AY13" t="s">
        <v>83</v>
      </c>
      <c r="AZ13" t="s">
        <v>83</v>
      </c>
      <c r="BH13">
        <v>11</v>
      </c>
      <c r="BL13" t="s">
        <v>855</v>
      </c>
      <c r="BM13" s="17">
        <v>43019</v>
      </c>
      <c r="BN13" t="s">
        <v>535</v>
      </c>
      <c r="BO13" t="s">
        <v>535</v>
      </c>
      <c r="BP13">
        <v>13</v>
      </c>
      <c r="BQ13" t="s">
        <v>88</v>
      </c>
      <c r="BR13" t="s">
        <v>79</v>
      </c>
      <c r="BS13" t="s">
        <v>89</v>
      </c>
      <c r="BT13" t="s">
        <v>90</v>
      </c>
      <c r="BU13" t="s">
        <v>91</v>
      </c>
      <c r="BV13" t="s">
        <v>83</v>
      </c>
      <c r="BY13" t="s">
        <v>92</v>
      </c>
      <c r="BZ13" t="s">
        <v>87</v>
      </c>
      <c r="CC13">
        <f>IFERROR(IF(AKORDT[[#This Row],[CZAS]]=1,VLOOKUP(AKORDT[[#This Row],[RAPORTY_TMP_ID]]&amp;AKORDT[[#This Row],[CZYNNOSCI_OPIS]],#REF!,5,FALSE),AKORDT[[#This Row],[CZAS]]),1)</f>
        <v>167</v>
      </c>
      <c r="CD13" t="str">
        <f>AKORDT[[#This Row],[RAPORTY_TMP_ID]]&amp;" "&amp;MID(AKORDT[[#This Row],[NAZWA1_WG]],1,30)</f>
        <v xml:space="preserve">26504 MASTIC [4-2P]                 </v>
      </c>
      <c r="CE13" s="11">
        <f>AKORDT[[#This Row],[DATA]]</f>
        <v>43028</v>
      </c>
      <c r="CF13">
        <f>IFERROR(ROUND(AVERAGEIF(Tabela_Kwerenda_z_AKORD[CZAS RZECZYWISTY],LEFT(AKORDT[[#This Row],[PZP_NR_ZLECENIA]],5),Tabela_Kwerenda_z_AKORD[LACZNY_CZAS]),0),0)</f>
        <v>0</v>
      </c>
    </row>
    <row r="14" spans="1:85">
      <c r="A14" t="e">
        <f>VLOOKUP(AKORDT[[#This Row],[NAZWISKO]],IMIE[],2,FALSE)</f>
        <v>#N/A</v>
      </c>
      <c r="B14">
        <v>10261</v>
      </c>
      <c r="F14">
        <v>27021</v>
      </c>
      <c r="G14">
        <v>1</v>
      </c>
      <c r="H14">
        <v>1</v>
      </c>
      <c r="I14">
        <v>1</v>
      </c>
      <c r="J14">
        <v>14399</v>
      </c>
      <c r="K14">
        <v>14399</v>
      </c>
      <c r="L14">
        <v>35</v>
      </c>
      <c r="M14">
        <v>20</v>
      </c>
      <c r="N14">
        <v>7</v>
      </c>
      <c r="O14">
        <v>3</v>
      </c>
      <c r="Q14" s="17">
        <v>43028</v>
      </c>
      <c r="R14" t="s">
        <v>953</v>
      </c>
      <c r="S14">
        <v>0</v>
      </c>
      <c r="T14">
        <v>0</v>
      </c>
      <c r="U14">
        <v>0</v>
      </c>
      <c r="V14">
        <v>2</v>
      </c>
      <c r="W14" t="s">
        <v>203</v>
      </c>
      <c r="X14" t="s">
        <v>79</v>
      </c>
      <c r="Y14" t="s">
        <v>100</v>
      </c>
      <c r="Z14" t="s">
        <v>204</v>
      </c>
      <c r="AB14" s="17">
        <v>2</v>
      </c>
      <c r="AC14" s="17">
        <v>402133</v>
      </c>
      <c r="AD14">
        <v>2</v>
      </c>
      <c r="AE14">
        <v>1</v>
      </c>
      <c r="AF14">
        <v>0</v>
      </c>
      <c r="AG14" t="s">
        <v>81</v>
      </c>
      <c r="AH14" t="s">
        <v>82</v>
      </c>
      <c r="AI14" t="s">
        <v>83</v>
      </c>
      <c r="AJ14" t="s">
        <v>83</v>
      </c>
      <c r="AK14" t="s">
        <v>84</v>
      </c>
      <c r="AL14" t="s">
        <v>85</v>
      </c>
      <c r="AM14" t="s">
        <v>205</v>
      </c>
      <c r="AN14" t="s">
        <v>95</v>
      </c>
      <c r="AO14" t="s">
        <v>385</v>
      </c>
      <c r="AP14" t="s">
        <v>386</v>
      </c>
      <c r="AQ14" t="s">
        <v>385</v>
      </c>
      <c r="AR14" t="s">
        <v>386</v>
      </c>
      <c r="AS14" t="s">
        <v>83</v>
      </c>
      <c r="AV14" s="17"/>
      <c r="AX14">
        <v>0</v>
      </c>
      <c r="AY14" t="s">
        <v>83</v>
      </c>
      <c r="AZ14" t="s">
        <v>83</v>
      </c>
      <c r="BH14">
        <v>12</v>
      </c>
      <c r="BL14" t="s">
        <v>954</v>
      </c>
      <c r="BM14" s="17">
        <v>43026</v>
      </c>
      <c r="BN14" t="s">
        <v>278</v>
      </c>
      <c r="BO14" t="s">
        <v>278</v>
      </c>
      <c r="BP14">
        <v>68</v>
      </c>
      <c r="BQ14" t="s">
        <v>196</v>
      </c>
      <c r="BR14" t="s">
        <v>197</v>
      </c>
      <c r="BS14" t="s">
        <v>89</v>
      </c>
      <c r="BT14" t="s">
        <v>90</v>
      </c>
      <c r="BU14" t="s">
        <v>206</v>
      </c>
      <c r="BV14" t="s">
        <v>83</v>
      </c>
      <c r="BY14" t="s">
        <v>92</v>
      </c>
      <c r="BZ14" t="s">
        <v>87</v>
      </c>
      <c r="CC14">
        <f>IFERROR(IF(AKORDT[[#This Row],[CZAS]]=1,VLOOKUP(AKORDT[[#This Row],[RAPORTY_TMP_ID]]&amp;AKORDT[[#This Row],[CZYNNOSCI_OPIS]],#REF!,5,FALSE),AKORDT[[#This Row],[CZAS]]),1)</f>
        <v>3</v>
      </c>
      <c r="CD14" t="str">
        <f>AKORDT[[#This Row],[RAPORTY_TMP_ID]]&amp;" "&amp;MID(AKORDT[[#This Row],[NAZWA1_WG]],1,30)</f>
        <v xml:space="preserve">27021 SAMOA PO 400 III 58x58        </v>
      </c>
      <c r="CE14" s="11">
        <f>AKORDT[[#This Row],[DATA]]</f>
        <v>43028</v>
      </c>
      <c r="CF14">
        <f>IFERROR(ROUND(AVERAGEIF(Tabela_Kwerenda_z_AKORD[CZAS RZECZYWISTY],LEFT(AKORDT[[#This Row],[PZP_NR_ZLECENIA]],5),Tabela_Kwerenda_z_AKORD[LACZNY_CZAS]),0),0)</f>
        <v>0</v>
      </c>
    </row>
    <row r="15" spans="1:85">
      <c r="A15" t="e">
        <f>VLOOKUP(AKORDT[[#This Row],[NAZWISKO]],IMIE[],2,FALSE)</f>
        <v>#N/A</v>
      </c>
      <c r="B15">
        <v>10262</v>
      </c>
      <c r="F15">
        <v>27020</v>
      </c>
      <c r="G15">
        <v>1</v>
      </c>
      <c r="H15">
        <v>1</v>
      </c>
      <c r="I15">
        <v>1</v>
      </c>
      <c r="J15">
        <v>14400</v>
      </c>
      <c r="K15">
        <v>14400</v>
      </c>
      <c r="L15">
        <v>35</v>
      </c>
      <c r="M15">
        <v>20</v>
      </c>
      <c r="N15">
        <v>7</v>
      </c>
      <c r="O15">
        <v>2</v>
      </c>
      <c r="Q15" s="17">
        <v>43028</v>
      </c>
      <c r="R15" t="s">
        <v>955</v>
      </c>
      <c r="S15">
        <v>0</v>
      </c>
      <c r="T15">
        <v>0</v>
      </c>
      <c r="U15">
        <v>0</v>
      </c>
      <c r="V15">
        <v>2</v>
      </c>
      <c r="W15" t="s">
        <v>203</v>
      </c>
      <c r="X15" t="s">
        <v>79</v>
      </c>
      <c r="Y15" t="s">
        <v>100</v>
      </c>
      <c r="Z15" t="s">
        <v>204</v>
      </c>
      <c r="AB15" s="17">
        <v>2</v>
      </c>
      <c r="AC15" s="17">
        <v>402133</v>
      </c>
      <c r="AD15">
        <v>2</v>
      </c>
      <c r="AE15">
        <v>1</v>
      </c>
      <c r="AF15">
        <v>0</v>
      </c>
      <c r="AG15" t="s">
        <v>81</v>
      </c>
      <c r="AH15" t="s">
        <v>82</v>
      </c>
      <c r="AI15" t="s">
        <v>83</v>
      </c>
      <c r="AJ15" t="s">
        <v>83</v>
      </c>
      <c r="AK15" t="s">
        <v>84</v>
      </c>
      <c r="AL15" t="s">
        <v>85</v>
      </c>
      <c r="AM15" t="s">
        <v>205</v>
      </c>
      <c r="AN15" t="s">
        <v>95</v>
      </c>
      <c r="AO15" t="s">
        <v>304</v>
      </c>
      <c r="AP15" t="s">
        <v>305</v>
      </c>
      <c r="AQ15" t="s">
        <v>304</v>
      </c>
      <c r="AR15" t="s">
        <v>305</v>
      </c>
      <c r="AS15" t="s">
        <v>83</v>
      </c>
      <c r="AV15" s="17"/>
      <c r="AX15">
        <v>0</v>
      </c>
      <c r="AY15" t="s">
        <v>83</v>
      </c>
      <c r="AZ15" t="s">
        <v>83</v>
      </c>
      <c r="BH15">
        <v>13</v>
      </c>
      <c r="BL15" t="s">
        <v>956</v>
      </c>
      <c r="BM15" s="17">
        <v>43026</v>
      </c>
      <c r="BN15" t="s">
        <v>278</v>
      </c>
      <c r="BO15" t="s">
        <v>278</v>
      </c>
      <c r="BP15">
        <v>68</v>
      </c>
      <c r="BQ15" t="s">
        <v>196</v>
      </c>
      <c r="BR15" t="s">
        <v>197</v>
      </c>
      <c r="BS15" t="s">
        <v>89</v>
      </c>
      <c r="BT15" t="s">
        <v>90</v>
      </c>
      <c r="BU15" t="s">
        <v>206</v>
      </c>
      <c r="BV15" t="s">
        <v>83</v>
      </c>
      <c r="BY15" t="s">
        <v>92</v>
      </c>
      <c r="BZ15" t="s">
        <v>87</v>
      </c>
      <c r="CC15">
        <f>IFERROR(IF(AKORDT[[#This Row],[CZAS]]=1,VLOOKUP(AKORDT[[#This Row],[RAPORTY_TMP_ID]]&amp;AKORDT[[#This Row],[CZYNNOSCI_OPIS]],#REF!,5,FALSE),AKORDT[[#This Row],[CZAS]]),1)</f>
        <v>2</v>
      </c>
      <c r="CD15" t="str">
        <f>AKORDT[[#This Row],[RAPORTY_TMP_ID]]&amp;" "&amp;MID(AKORDT[[#This Row],[NAZWA1_WG]],1,30)</f>
        <v xml:space="preserve">27020 SAMOA PD 417 III 30x75        </v>
      </c>
      <c r="CE15" s="11">
        <f>AKORDT[[#This Row],[DATA]]</f>
        <v>43028</v>
      </c>
      <c r="CF15">
        <f>IFERROR(ROUND(AVERAGEIF(Tabela_Kwerenda_z_AKORD[CZAS RZECZYWISTY],LEFT(AKORDT[[#This Row],[PZP_NR_ZLECENIA]],5),Tabela_Kwerenda_z_AKORD[LACZNY_CZAS]),0),0)</f>
        <v>0</v>
      </c>
    </row>
    <row r="16" spans="1:85">
      <c r="A16" t="e">
        <f>VLOOKUP(AKORDT[[#This Row],[NAZWISKO]],IMIE[],2,FALSE)</f>
        <v>#N/A</v>
      </c>
      <c r="B16">
        <v>10263</v>
      </c>
      <c r="F16">
        <v>26304</v>
      </c>
      <c r="G16">
        <v>1</v>
      </c>
      <c r="H16">
        <v>1</v>
      </c>
      <c r="I16">
        <v>1</v>
      </c>
      <c r="J16">
        <v>14387</v>
      </c>
      <c r="K16">
        <v>14387</v>
      </c>
      <c r="L16">
        <v>36</v>
      </c>
      <c r="M16">
        <v>20</v>
      </c>
      <c r="N16">
        <v>7</v>
      </c>
      <c r="O16">
        <v>16</v>
      </c>
      <c r="Q16" s="17">
        <v>43028</v>
      </c>
      <c r="R16" t="s">
        <v>433</v>
      </c>
      <c r="S16">
        <v>0</v>
      </c>
      <c r="T16">
        <v>0</v>
      </c>
      <c r="U16">
        <v>0</v>
      </c>
      <c r="V16">
        <v>2</v>
      </c>
      <c r="W16" t="s">
        <v>208</v>
      </c>
      <c r="X16" t="s">
        <v>79</v>
      </c>
      <c r="Y16" t="s">
        <v>94</v>
      </c>
      <c r="Z16" t="s">
        <v>209</v>
      </c>
      <c r="AB16" s="17">
        <v>2</v>
      </c>
      <c r="AC16" s="17">
        <v>402133</v>
      </c>
      <c r="AD16">
        <v>2</v>
      </c>
      <c r="AE16">
        <v>1</v>
      </c>
      <c r="AF16">
        <v>0</v>
      </c>
      <c r="AG16" t="s">
        <v>81</v>
      </c>
      <c r="AH16" t="s">
        <v>82</v>
      </c>
      <c r="AI16" t="s">
        <v>83</v>
      </c>
      <c r="AJ16" t="s">
        <v>83</v>
      </c>
      <c r="AK16" t="s">
        <v>84</v>
      </c>
      <c r="AL16" t="s">
        <v>85</v>
      </c>
      <c r="AM16" t="s">
        <v>205</v>
      </c>
      <c r="AN16" t="s">
        <v>95</v>
      </c>
      <c r="AO16" t="s">
        <v>306</v>
      </c>
      <c r="AP16" t="s">
        <v>307</v>
      </c>
      <c r="AQ16" t="s">
        <v>306</v>
      </c>
      <c r="AR16" t="s">
        <v>307</v>
      </c>
      <c r="AS16" t="s">
        <v>83</v>
      </c>
      <c r="AV16" s="17"/>
      <c r="AX16">
        <v>0</v>
      </c>
      <c r="AY16" t="s">
        <v>83</v>
      </c>
      <c r="AZ16" t="s">
        <v>83</v>
      </c>
      <c r="BH16">
        <v>14</v>
      </c>
      <c r="BL16" t="s">
        <v>957</v>
      </c>
      <c r="BM16" s="17">
        <v>43012</v>
      </c>
      <c r="BN16" t="s">
        <v>278</v>
      </c>
      <c r="BO16" t="s">
        <v>278</v>
      </c>
      <c r="BP16">
        <v>68</v>
      </c>
      <c r="BQ16" t="s">
        <v>196</v>
      </c>
      <c r="BR16" t="s">
        <v>197</v>
      </c>
      <c r="BS16" t="s">
        <v>89</v>
      </c>
      <c r="BT16" t="s">
        <v>90</v>
      </c>
      <c r="BU16" t="s">
        <v>206</v>
      </c>
      <c r="BV16" t="s">
        <v>83</v>
      </c>
      <c r="BY16" t="s">
        <v>92</v>
      </c>
      <c r="BZ16" t="s">
        <v>87</v>
      </c>
      <c r="CC16">
        <f>IFERROR(IF(AKORDT[[#This Row],[CZAS]]=1,VLOOKUP(AKORDT[[#This Row],[RAPORTY_TMP_ID]]&amp;AKORDT[[#This Row],[CZYNNOSCI_OPIS]],#REF!,5,FALSE),AKORDT[[#This Row],[CZAS]]),1)</f>
        <v>16</v>
      </c>
      <c r="CD16" t="str">
        <f>AKORDT[[#This Row],[RAPORTY_TMP_ID]]&amp;" "&amp;MID(AKORDT[[#This Row],[NAZWA1_WG]],1,30)</f>
        <v xml:space="preserve">26304 SAMOA 1z                      </v>
      </c>
      <c r="CE16" s="11">
        <f>AKORDT[[#This Row],[DATA]]</f>
        <v>43028</v>
      </c>
      <c r="CF16">
        <f>IFERROR(ROUND(AVERAGEIF(Tabela_Kwerenda_z_AKORD[CZAS RZECZYWISTY],LEFT(AKORDT[[#This Row],[PZP_NR_ZLECENIA]],5),Tabela_Kwerenda_z_AKORD[LACZNY_CZAS]),0),0)</f>
        <v>0</v>
      </c>
    </row>
    <row r="17" spans="1:84">
      <c r="A17" t="e">
        <f>VLOOKUP(AKORDT[[#This Row],[NAZWISKO]],IMIE[],2,FALSE)</f>
        <v>#N/A</v>
      </c>
      <c r="B17">
        <v>10264</v>
      </c>
      <c r="F17">
        <v>26299</v>
      </c>
      <c r="G17">
        <v>1</v>
      </c>
      <c r="H17">
        <v>1</v>
      </c>
      <c r="I17">
        <v>1</v>
      </c>
      <c r="J17">
        <v>24037</v>
      </c>
      <c r="K17">
        <v>24037</v>
      </c>
      <c r="L17">
        <v>36</v>
      </c>
      <c r="M17">
        <v>20</v>
      </c>
      <c r="N17">
        <v>7</v>
      </c>
      <c r="O17">
        <v>11</v>
      </c>
      <c r="P17">
        <v>0</v>
      </c>
      <c r="Q17" s="17">
        <v>43028</v>
      </c>
      <c r="R17" t="s">
        <v>958</v>
      </c>
      <c r="S17">
        <v>0</v>
      </c>
      <c r="T17">
        <v>0</v>
      </c>
      <c r="U17">
        <v>0</v>
      </c>
      <c r="V17">
        <v>2</v>
      </c>
      <c r="W17" t="s">
        <v>208</v>
      </c>
      <c r="X17" t="s">
        <v>79</v>
      </c>
      <c r="Y17" t="s">
        <v>94</v>
      </c>
      <c r="Z17" t="s">
        <v>209</v>
      </c>
      <c r="AB17" s="17">
        <v>2</v>
      </c>
      <c r="AC17" s="17">
        <v>402133</v>
      </c>
      <c r="AD17">
        <v>2</v>
      </c>
      <c r="AE17">
        <v>1</v>
      </c>
      <c r="AF17">
        <v>0</v>
      </c>
      <c r="AG17" t="s">
        <v>81</v>
      </c>
      <c r="AH17" t="s">
        <v>82</v>
      </c>
      <c r="AI17" t="s">
        <v>83</v>
      </c>
      <c r="AJ17" t="s">
        <v>83</v>
      </c>
      <c r="AK17" t="s">
        <v>84</v>
      </c>
      <c r="AL17" t="s">
        <v>85</v>
      </c>
      <c r="AM17" t="s">
        <v>205</v>
      </c>
      <c r="AN17" t="s">
        <v>95</v>
      </c>
      <c r="AO17" t="s">
        <v>434</v>
      </c>
      <c r="AP17" t="s">
        <v>435</v>
      </c>
      <c r="AQ17" t="s">
        <v>434</v>
      </c>
      <c r="AR17" t="s">
        <v>435</v>
      </c>
      <c r="AS17" t="s">
        <v>83</v>
      </c>
      <c r="AV17" s="17"/>
      <c r="AX17">
        <v>0</v>
      </c>
      <c r="AY17" t="s">
        <v>83</v>
      </c>
      <c r="AZ17" t="s">
        <v>83</v>
      </c>
      <c r="BH17">
        <v>15</v>
      </c>
      <c r="BL17" t="s">
        <v>959</v>
      </c>
      <c r="BM17" s="17">
        <v>43012</v>
      </c>
      <c r="BN17" t="s">
        <v>230</v>
      </c>
      <c r="BO17" t="s">
        <v>230</v>
      </c>
      <c r="BP17">
        <v>68</v>
      </c>
      <c r="BQ17" t="s">
        <v>196</v>
      </c>
      <c r="BR17" t="s">
        <v>197</v>
      </c>
      <c r="BS17" t="s">
        <v>89</v>
      </c>
      <c r="BT17" t="s">
        <v>90</v>
      </c>
      <c r="BU17" t="s">
        <v>181</v>
      </c>
      <c r="BV17" t="s">
        <v>83</v>
      </c>
      <c r="BY17" t="s">
        <v>92</v>
      </c>
      <c r="BZ17" t="s">
        <v>87</v>
      </c>
      <c r="CC17">
        <f>IFERROR(IF(AKORDT[[#This Row],[CZAS]]=1,VLOOKUP(AKORDT[[#This Row],[RAPORTY_TMP_ID]]&amp;AKORDT[[#This Row],[CZYNNOSCI_OPIS]],#REF!,5,FALSE),AKORDT[[#This Row],[CZAS]]),1)</f>
        <v>11</v>
      </c>
      <c r="CD17" t="str">
        <f>AKORDT[[#This Row],[RAPORTY_TMP_ID]]&amp;" "&amp;MID(AKORDT[[#This Row],[NAZWA1_WG]],1,30)</f>
        <v xml:space="preserve">26299 AVANT P112x84                 </v>
      </c>
      <c r="CE17" s="11">
        <f>AKORDT[[#This Row],[DATA]]</f>
        <v>43028</v>
      </c>
      <c r="CF17">
        <f>IFERROR(ROUND(AVERAGEIF(Tabela_Kwerenda_z_AKORD[CZAS RZECZYWISTY],LEFT(AKORDT[[#This Row],[PZP_NR_ZLECENIA]],5),Tabela_Kwerenda_z_AKORD[LACZNY_CZAS]),0),0)</f>
        <v>0</v>
      </c>
    </row>
    <row r="18" spans="1:84">
      <c r="A18" t="e">
        <f>VLOOKUP(AKORDT[[#This Row],[NAZWISKO]],IMIE[],2,FALSE)</f>
        <v>#N/A</v>
      </c>
      <c r="B18">
        <v>10265</v>
      </c>
      <c r="F18">
        <v>26300</v>
      </c>
      <c r="G18">
        <v>1</v>
      </c>
      <c r="H18">
        <v>1</v>
      </c>
      <c r="I18">
        <v>1</v>
      </c>
      <c r="J18">
        <v>24019</v>
      </c>
      <c r="K18">
        <v>24019</v>
      </c>
      <c r="L18">
        <v>36</v>
      </c>
      <c r="M18">
        <v>20</v>
      </c>
      <c r="N18">
        <v>7</v>
      </c>
      <c r="O18">
        <v>15</v>
      </c>
      <c r="P18">
        <v>0</v>
      </c>
      <c r="Q18" s="17">
        <v>43028</v>
      </c>
      <c r="R18" t="s">
        <v>960</v>
      </c>
      <c r="S18">
        <v>0</v>
      </c>
      <c r="T18">
        <v>0</v>
      </c>
      <c r="U18">
        <v>0</v>
      </c>
      <c r="V18">
        <v>2</v>
      </c>
      <c r="W18" t="s">
        <v>208</v>
      </c>
      <c r="X18" t="s">
        <v>79</v>
      </c>
      <c r="Y18" t="s">
        <v>94</v>
      </c>
      <c r="Z18" t="s">
        <v>209</v>
      </c>
      <c r="AB18" s="17">
        <v>2</v>
      </c>
      <c r="AC18" s="17">
        <v>402133</v>
      </c>
      <c r="AD18">
        <v>2</v>
      </c>
      <c r="AE18">
        <v>1</v>
      </c>
      <c r="AF18">
        <v>0</v>
      </c>
      <c r="AG18" t="s">
        <v>81</v>
      </c>
      <c r="AH18" t="s">
        <v>82</v>
      </c>
      <c r="AI18" t="s">
        <v>83</v>
      </c>
      <c r="AJ18" t="s">
        <v>83</v>
      </c>
      <c r="AK18" t="s">
        <v>84</v>
      </c>
      <c r="AL18" t="s">
        <v>85</v>
      </c>
      <c r="AM18" t="s">
        <v>205</v>
      </c>
      <c r="AN18" t="s">
        <v>95</v>
      </c>
      <c r="AO18" t="s">
        <v>430</v>
      </c>
      <c r="AP18" t="s">
        <v>431</v>
      </c>
      <c r="AQ18" t="s">
        <v>430</v>
      </c>
      <c r="AR18" t="s">
        <v>431</v>
      </c>
      <c r="AS18" t="s">
        <v>83</v>
      </c>
      <c r="AV18" s="17"/>
      <c r="AX18">
        <v>0</v>
      </c>
      <c r="AY18" t="s">
        <v>83</v>
      </c>
      <c r="AZ18" t="s">
        <v>83</v>
      </c>
      <c r="BH18">
        <v>16</v>
      </c>
      <c r="BL18" t="s">
        <v>959</v>
      </c>
      <c r="BM18" s="17">
        <v>43012</v>
      </c>
      <c r="BN18" t="s">
        <v>230</v>
      </c>
      <c r="BO18" t="s">
        <v>230</v>
      </c>
      <c r="BP18">
        <v>68</v>
      </c>
      <c r="BQ18" t="s">
        <v>196</v>
      </c>
      <c r="BR18" t="s">
        <v>197</v>
      </c>
      <c r="BS18" t="s">
        <v>89</v>
      </c>
      <c r="BT18" t="s">
        <v>90</v>
      </c>
      <c r="BU18" t="s">
        <v>181</v>
      </c>
      <c r="BV18" t="s">
        <v>83</v>
      </c>
      <c r="BY18" t="s">
        <v>92</v>
      </c>
      <c r="BZ18" t="s">
        <v>87</v>
      </c>
      <c r="CC18">
        <f>IFERROR(IF(AKORDT[[#This Row],[CZAS]]=1,VLOOKUP(AKORDT[[#This Row],[RAPORTY_TMP_ID]]&amp;AKORDT[[#This Row],[CZYNNOSCI_OPIS]],#REF!,5,FALSE),AKORDT[[#This Row],[CZAS]]),1)</f>
        <v>15</v>
      </c>
      <c r="CD18" t="str">
        <f>AKORDT[[#This Row],[RAPORTY_TMP_ID]]&amp;" "&amp;MID(AKORDT[[#This Row],[NAZWA1_WG]],1,30)</f>
        <v xml:space="preserve">26300 AVANT 1,5                     </v>
      </c>
      <c r="CE18" s="11">
        <f>AKORDT[[#This Row],[DATA]]</f>
        <v>43028</v>
      </c>
      <c r="CF18">
        <f>IFERROR(ROUND(AVERAGEIF(Tabela_Kwerenda_z_AKORD[CZAS RZECZYWISTY],LEFT(AKORDT[[#This Row],[PZP_NR_ZLECENIA]],5),Tabela_Kwerenda_z_AKORD[LACZNY_CZAS]),0),0)</f>
        <v>0</v>
      </c>
    </row>
    <row r="19" spans="1:84">
      <c r="A19" t="e">
        <f>VLOOKUP(AKORDT[[#This Row],[NAZWISKO]],IMIE[],2,FALSE)</f>
        <v>#N/A</v>
      </c>
      <c r="B19">
        <v>10266</v>
      </c>
      <c r="F19">
        <v>26301</v>
      </c>
      <c r="G19">
        <v>1</v>
      </c>
      <c r="H19">
        <v>1</v>
      </c>
      <c r="I19">
        <v>1</v>
      </c>
      <c r="J19">
        <v>24024</v>
      </c>
      <c r="K19">
        <v>24024</v>
      </c>
      <c r="L19">
        <v>36</v>
      </c>
      <c r="M19">
        <v>20</v>
      </c>
      <c r="N19">
        <v>7</v>
      </c>
      <c r="O19">
        <v>19</v>
      </c>
      <c r="P19">
        <v>0</v>
      </c>
      <c r="Q19" s="17">
        <v>43028</v>
      </c>
      <c r="R19" t="s">
        <v>961</v>
      </c>
      <c r="S19">
        <v>0</v>
      </c>
      <c r="T19">
        <v>0</v>
      </c>
      <c r="U19">
        <v>0</v>
      </c>
      <c r="V19">
        <v>2</v>
      </c>
      <c r="W19" t="s">
        <v>208</v>
      </c>
      <c r="X19" t="s">
        <v>79</v>
      </c>
      <c r="Y19" t="s">
        <v>94</v>
      </c>
      <c r="Z19" t="s">
        <v>209</v>
      </c>
      <c r="AB19" s="17">
        <v>2</v>
      </c>
      <c r="AC19" s="17">
        <v>402133</v>
      </c>
      <c r="AD19">
        <v>2</v>
      </c>
      <c r="AE19">
        <v>1</v>
      </c>
      <c r="AF19">
        <v>0</v>
      </c>
      <c r="AG19" t="s">
        <v>81</v>
      </c>
      <c r="AH19" t="s">
        <v>82</v>
      </c>
      <c r="AI19" t="s">
        <v>83</v>
      </c>
      <c r="AJ19" t="s">
        <v>83</v>
      </c>
      <c r="AK19" t="s">
        <v>84</v>
      </c>
      <c r="AL19" t="s">
        <v>85</v>
      </c>
      <c r="AM19" t="s">
        <v>205</v>
      </c>
      <c r="AN19" t="s">
        <v>95</v>
      </c>
      <c r="AO19" t="s">
        <v>235</v>
      </c>
      <c r="AP19" t="s">
        <v>236</v>
      </c>
      <c r="AQ19" t="s">
        <v>235</v>
      </c>
      <c r="AR19" t="s">
        <v>236</v>
      </c>
      <c r="AS19" t="s">
        <v>83</v>
      </c>
      <c r="AV19" s="17"/>
      <c r="AX19">
        <v>0</v>
      </c>
      <c r="AY19" t="s">
        <v>83</v>
      </c>
      <c r="AZ19" t="s">
        <v>83</v>
      </c>
      <c r="BH19">
        <v>17</v>
      </c>
      <c r="BL19" t="s">
        <v>959</v>
      </c>
      <c r="BM19" s="17">
        <v>43012</v>
      </c>
      <c r="BN19" t="s">
        <v>230</v>
      </c>
      <c r="BO19" t="s">
        <v>230</v>
      </c>
      <c r="BP19">
        <v>68</v>
      </c>
      <c r="BQ19" t="s">
        <v>196</v>
      </c>
      <c r="BR19" t="s">
        <v>197</v>
      </c>
      <c r="BS19" t="s">
        <v>89</v>
      </c>
      <c r="BT19" t="s">
        <v>90</v>
      </c>
      <c r="BU19" t="s">
        <v>181</v>
      </c>
      <c r="BV19" t="s">
        <v>83</v>
      </c>
      <c r="BY19" t="s">
        <v>92</v>
      </c>
      <c r="BZ19" t="s">
        <v>87</v>
      </c>
      <c r="CC19">
        <f>IFERROR(IF(AKORDT[[#This Row],[CZAS]]=1,VLOOKUP(AKORDT[[#This Row],[RAPORTY_TMP_ID]]&amp;AKORDT[[#This Row],[CZYNNOSCI_OPIS]],#REF!,5,FALSE),AKORDT[[#This Row],[CZAS]]),1)</f>
        <v>19</v>
      </c>
      <c r="CD19" t="str">
        <f>AKORDT[[#This Row],[RAPORTY_TMP_ID]]&amp;" "&amp;MID(AKORDT[[#This Row],[NAZWA1_WG]],1,30)</f>
        <v xml:space="preserve">26301 AVANT N                       </v>
      </c>
      <c r="CE19" s="11">
        <f>AKORDT[[#This Row],[DATA]]</f>
        <v>43028</v>
      </c>
      <c r="CF19">
        <f>IFERROR(ROUND(AVERAGEIF(Tabela_Kwerenda_z_AKORD[CZAS RZECZYWISTY],LEFT(AKORDT[[#This Row],[PZP_NR_ZLECENIA]],5),Tabela_Kwerenda_z_AKORD[LACZNY_CZAS]),0),0)</f>
        <v>0</v>
      </c>
    </row>
    <row r="20" spans="1:84">
      <c r="A20" t="e">
        <f>VLOOKUP(AKORDT[[#This Row],[NAZWISKO]],IMIE[],2,FALSE)</f>
        <v>#N/A</v>
      </c>
      <c r="B20">
        <v>10267</v>
      </c>
      <c r="F20">
        <v>26302</v>
      </c>
      <c r="G20">
        <v>1</v>
      </c>
      <c r="H20">
        <v>1</v>
      </c>
      <c r="I20">
        <v>1</v>
      </c>
      <c r="J20">
        <v>10571</v>
      </c>
      <c r="K20">
        <v>10571</v>
      </c>
      <c r="L20">
        <v>36</v>
      </c>
      <c r="M20">
        <v>20</v>
      </c>
      <c r="N20">
        <v>7</v>
      </c>
      <c r="O20">
        <v>27</v>
      </c>
      <c r="P20">
        <v>0</v>
      </c>
      <c r="Q20" s="17">
        <v>43028</v>
      </c>
      <c r="R20" t="s">
        <v>962</v>
      </c>
      <c r="S20">
        <v>0</v>
      </c>
      <c r="T20">
        <v>0</v>
      </c>
      <c r="U20">
        <v>0</v>
      </c>
      <c r="V20">
        <v>2</v>
      </c>
      <c r="W20" t="s">
        <v>208</v>
      </c>
      <c r="X20" t="s">
        <v>79</v>
      </c>
      <c r="Y20" t="s">
        <v>94</v>
      </c>
      <c r="Z20" t="s">
        <v>209</v>
      </c>
      <c r="AB20" s="17">
        <v>2</v>
      </c>
      <c r="AC20" s="17">
        <v>402133</v>
      </c>
      <c r="AD20">
        <v>2</v>
      </c>
      <c r="AE20">
        <v>1</v>
      </c>
      <c r="AF20">
        <v>0</v>
      </c>
      <c r="AG20" t="s">
        <v>81</v>
      </c>
      <c r="AH20" t="s">
        <v>82</v>
      </c>
      <c r="AI20" t="s">
        <v>83</v>
      </c>
      <c r="AJ20" t="s">
        <v>83</v>
      </c>
      <c r="AK20" t="s">
        <v>84</v>
      </c>
      <c r="AL20" t="s">
        <v>85</v>
      </c>
      <c r="AM20" t="s">
        <v>205</v>
      </c>
      <c r="AN20" t="s">
        <v>95</v>
      </c>
      <c r="AO20" t="s">
        <v>528</v>
      </c>
      <c r="AP20" t="s">
        <v>529</v>
      </c>
      <c r="AQ20" t="s">
        <v>528</v>
      </c>
      <c r="AR20" t="s">
        <v>529</v>
      </c>
      <c r="AS20" t="s">
        <v>83</v>
      </c>
      <c r="AV20" s="17"/>
      <c r="AX20">
        <v>0</v>
      </c>
      <c r="AY20" t="s">
        <v>83</v>
      </c>
      <c r="AZ20" t="s">
        <v>83</v>
      </c>
      <c r="BH20">
        <v>18</v>
      </c>
      <c r="BL20" t="s">
        <v>959</v>
      </c>
      <c r="BM20" s="17">
        <v>43012</v>
      </c>
      <c r="BN20" t="s">
        <v>230</v>
      </c>
      <c r="BO20" t="s">
        <v>230</v>
      </c>
      <c r="BP20">
        <v>68</v>
      </c>
      <c r="BQ20" t="s">
        <v>196</v>
      </c>
      <c r="BR20" t="s">
        <v>197</v>
      </c>
      <c r="BS20" t="s">
        <v>89</v>
      </c>
      <c r="BT20" t="s">
        <v>90</v>
      </c>
      <c r="BU20" t="s">
        <v>181</v>
      </c>
      <c r="BV20" t="s">
        <v>83</v>
      </c>
      <c r="BY20" t="s">
        <v>92</v>
      </c>
      <c r="BZ20" t="s">
        <v>87</v>
      </c>
      <c r="CC20">
        <f>IFERROR(IF(AKORDT[[#This Row],[CZAS]]=1,VLOOKUP(AKORDT[[#This Row],[RAPORTY_TMP_ID]]&amp;AKORDT[[#This Row],[CZYNNOSCI_OPIS]],#REF!,5,FALSE),AKORDT[[#This Row],[CZAS]]),1)</f>
        <v>27</v>
      </c>
      <c r="CD20" t="str">
        <f>AKORDT[[#This Row],[RAPORTY_TMP_ID]]&amp;" "&amp;MID(AKORDT[[#This Row],[NAZWA1_WG]],1,30)</f>
        <v xml:space="preserve">26302 AVANT 3,5]                    </v>
      </c>
      <c r="CE20" s="11">
        <f>AKORDT[[#This Row],[DATA]]</f>
        <v>43028</v>
      </c>
      <c r="CF20">
        <f>IFERROR(ROUND(AVERAGEIF(Tabela_Kwerenda_z_AKORD[CZAS RZECZYWISTY],LEFT(AKORDT[[#This Row],[PZP_NR_ZLECENIA]],5),Tabela_Kwerenda_z_AKORD[LACZNY_CZAS]),0),0)</f>
        <v>0</v>
      </c>
    </row>
    <row r="21" spans="1:84">
      <c r="A21" t="e">
        <f>VLOOKUP(AKORDT[[#This Row],[NAZWISKO]],IMIE[],2,FALSE)</f>
        <v>#N/A</v>
      </c>
      <c r="B21">
        <v>10268</v>
      </c>
      <c r="F21">
        <v>26961</v>
      </c>
      <c r="G21">
        <v>1</v>
      </c>
      <c r="H21">
        <v>2</v>
      </c>
      <c r="I21">
        <v>1</v>
      </c>
      <c r="J21">
        <v>56747</v>
      </c>
      <c r="K21">
        <v>56747</v>
      </c>
      <c r="L21">
        <v>35</v>
      </c>
      <c r="M21">
        <v>20</v>
      </c>
      <c r="N21">
        <v>7</v>
      </c>
      <c r="O21">
        <v>1</v>
      </c>
      <c r="Q21" s="17">
        <v>43028</v>
      </c>
      <c r="R21" t="s">
        <v>963</v>
      </c>
      <c r="S21">
        <v>0</v>
      </c>
      <c r="T21">
        <v>0</v>
      </c>
      <c r="U21">
        <v>0</v>
      </c>
      <c r="V21">
        <v>2</v>
      </c>
      <c r="W21" t="s">
        <v>203</v>
      </c>
      <c r="X21" t="s">
        <v>79</v>
      </c>
      <c r="Y21" t="s">
        <v>100</v>
      </c>
      <c r="Z21" t="s">
        <v>204</v>
      </c>
      <c r="AB21" s="17">
        <v>2</v>
      </c>
      <c r="AC21" s="17">
        <v>402133</v>
      </c>
      <c r="AD21">
        <v>2</v>
      </c>
      <c r="AE21">
        <v>1</v>
      </c>
      <c r="AF21">
        <v>0</v>
      </c>
      <c r="AG21" t="s">
        <v>81</v>
      </c>
      <c r="AH21" t="s">
        <v>82</v>
      </c>
      <c r="AI21" t="s">
        <v>83</v>
      </c>
      <c r="AJ21" t="s">
        <v>83</v>
      </c>
      <c r="AK21" t="s">
        <v>84</v>
      </c>
      <c r="AL21" t="s">
        <v>85</v>
      </c>
      <c r="AM21" t="s">
        <v>205</v>
      </c>
      <c r="AN21" t="s">
        <v>95</v>
      </c>
      <c r="AO21" t="s">
        <v>964</v>
      </c>
      <c r="AP21" t="s">
        <v>965</v>
      </c>
      <c r="AQ21" t="s">
        <v>964</v>
      </c>
      <c r="AR21" t="s">
        <v>965</v>
      </c>
      <c r="AS21" t="s">
        <v>83</v>
      </c>
      <c r="AV21" s="17"/>
      <c r="AX21">
        <v>0</v>
      </c>
      <c r="AY21" t="s">
        <v>83</v>
      </c>
      <c r="AZ21" t="s">
        <v>83</v>
      </c>
      <c r="BH21">
        <v>19</v>
      </c>
      <c r="BL21" t="s">
        <v>966</v>
      </c>
      <c r="BM21" s="17">
        <v>43019</v>
      </c>
      <c r="BN21" t="s">
        <v>967</v>
      </c>
      <c r="BO21" t="s">
        <v>967</v>
      </c>
      <c r="BP21">
        <v>68</v>
      </c>
      <c r="BQ21" t="s">
        <v>196</v>
      </c>
      <c r="BR21" t="s">
        <v>197</v>
      </c>
      <c r="BS21" t="s">
        <v>89</v>
      </c>
      <c r="BT21" t="s">
        <v>90</v>
      </c>
      <c r="BU21" t="s">
        <v>181</v>
      </c>
      <c r="BV21" t="s">
        <v>83</v>
      </c>
      <c r="BY21" t="s">
        <v>92</v>
      </c>
      <c r="BZ21" t="s">
        <v>87</v>
      </c>
      <c r="CC21">
        <f>IFERROR(IF(AKORDT[[#This Row],[CZAS]]=1,VLOOKUP(AKORDT[[#This Row],[RAPORTY_TMP_ID]]&amp;AKORDT[[#This Row],[CZYNNOSCI_OPIS]],#REF!,5,FALSE),AKORDT[[#This Row],[CZAS]]),1)</f>
        <v>1</v>
      </c>
      <c r="CD21" t="str">
        <f>AKORDT[[#This Row],[RAPORTY_TMP_ID]]&amp;" "&amp;MID(AKORDT[[#This Row],[NAZWA1_WG]],1,30)</f>
        <v xml:space="preserve">26961 KIWI PD 490 VI 28x55          </v>
      </c>
      <c r="CE21" s="11">
        <f>AKORDT[[#This Row],[DATA]]</f>
        <v>43028</v>
      </c>
      <c r="CF21">
        <f>IFERROR(ROUND(AVERAGEIF(Tabela_Kwerenda_z_AKORD[CZAS RZECZYWISTY],LEFT(AKORDT[[#This Row],[PZP_NR_ZLECENIA]],5),Tabela_Kwerenda_z_AKORD[LACZNY_CZAS]),0),0)</f>
        <v>0</v>
      </c>
    </row>
    <row r="22" spans="1:84">
      <c r="A22" t="e">
        <f>VLOOKUP(AKORDT[[#This Row],[NAZWISKO]],IMIE[],2,FALSE)</f>
        <v>#N/A</v>
      </c>
      <c r="B22">
        <v>10269</v>
      </c>
      <c r="F22">
        <v>26961</v>
      </c>
      <c r="G22">
        <v>1</v>
      </c>
      <c r="H22">
        <v>1</v>
      </c>
      <c r="I22">
        <v>1</v>
      </c>
      <c r="J22">
        <v>56747</v>
      </c>
      <c r="K22">
        <v>56747</v>
      </c>
      <c r="L22">
        <v>35</v>
      </c>
      <c r="M22">
        <v>20</v>
      </c>
      <c r="N22">
        <v>7</v>
      </c>
      <c r="O22">
        <v>1</v>
      </c>
      <c r="Q22" s="17">
        <v>43028</v>
      </c>
      <c r="R22" t="s">
        <v>968</v>
      </c>
      <c r="S22">
        <v>0</v>
      </c>
      <c r="T22">
        <v>0</v>
      </c>
      <c r="U22">
        <v>0</v>
      </c>
      <c r="V22">
        <v>2</v>
      </c>
      <c r="W22" t="s">
        <v>203</v>
      </c>
      <c r="X22" t="s">
        <v>79</v>
      </c>
      <c r="Y22" t="s">
        <v>100</v>
      </c>
      <c r="Z22" t="s">
        <v>204</v>
      </c>
      <c r="AB22" s="17">
        <v>2</v>
      </c>
      <c r="AC22" s="17">
        <v>402133</v>
      </c>
      <c r="AD22">
        <v>2</v>
      </c>
      <c r="AE22">
        <v>1</v>
      </c>
      <c r="AF22">
        <v>0</v>
      </c>
      <c r="AG22" t="s">
        <v>81</v>
      </c>
      <c r="AH22" t="s">
        <v>82</v>
      </c>
      <c r="AI22" t="s">
        <v>83</v>
      </c>
      <c r="AJ22" t="s">
        <v>83</v>
      </c>
      <c r="AK22" t="s">
        <v>84</v>
      </c>
      <c r="AL22" t="s">
        <v>85</v>
      </c>
      <c r="AM22" t="s">
        <v>205</v>
      </c>
      <c r="AN22" t="s">
        <v>95</v>
      </c>
      <c r="AO22" t="s">
        <v>964</v>
      </c>
      <c r="AP22" t="s">
        <v>965</v>
      </c>
      <c r="AQ22" t="s">
        <v>964</v>
      </c>
      <c r="AR22" t="s">
        <v>965</v>
      </c>
      <c r="AS22" t="s">
        <v>83</v>
      </c>
      <c r="AV22" s="17"/>
      <c r="AX22">
        <v>0</v>
      </c>
      <c r="AY22" t="s">
        <v>83</v>
      </c>
      <c r="AZ22" t="s">
        <v>83</v>
      </c>
      <c r="BH22">
        <v>20</v>
      </c>
      <c r="BL22" t="s">
        <v>966</v>
      </c>
      <c r="BM22" s="17">
        <v>43019</v>
      </c>
      <c r="BN22" t="s">
        <v>967</v>
      </c>
      <c r="BO22" t="s">
        <v>967</v>
      </c>
      <c r="BP22">
        <v>68</v>
      </c>
      <c r="BQ22" t="s">
        <v>196</v>
      </c>
      <c r="BR22" t="s">
        <v>197</v>
      </c>
      <c r="BS22" t="s">
        <v>89</v>
      </c>
      <c r="BT22" t="s">
        <v>90</v>
      </c>
      <c r="BU22" t="s">
        <v>181</v>
      </c>
      <c r="BV22" t="s">
        <v>83</v>
      </c>
      <c r="BY22" t="s">
        <v>92</v>
      </c>
      <c r="BZ22" t="s">
        <v>87</v>
      </c>
      <c r="CC22">
        <f>IFERROR(IF(AKORDT[[#This Row],[CZAS]]=1,VLOOKUP(AKORDT[[#This Row],[RAPORTY_TMP_ID]]&amp;AKORDT[[#This Row],[CZYNNOSCI_OPIS]],#REF!,5,FALSE),AKORDT[[#This Row],[CZAS]]),1)</f>
        <v>1</v>
      </c>
      <c r="CD22" t="str">
        <f>AKORDT[[#This Row],[RAPORTY_TMP_ID]]&amp;" "&amp;MID(AKORDT[[#This Row],[NAZWA1_WG]],1,30)</f>
        <v xml:space="preserve">26961 KIWI PD 490 VI 28x55          </v>
      </c>
      <c r="CE22" s="11">
        <f>AKORDT[[#This Row],[DATA]]</f>
        <v>43028</v>
      </c>
      <c r="CF22">
        <f>IFERROR(ROUND(AVERAGEIF(Tabela_Kwerenda_z_AKORD[CZAS RZECZYWISTY],LEFT(AKORDT[[#This Row],[PZP_NR_ZLECENIA]],5),Tabela_Kwerenda_z_AKORD[LACZNY_CZAS]),0),0)</f>
        <v>0</v>
      </c>
    </row>
    <row r="23" spans="1:84">
      <c r="A23" t="e">
        <f>VLOOKUP(AKORDT[[#This Row],[NAZWISKO]],IMIE[],2,FALSE)</f>
        <v>#N/A</v>
      </c>
      <c r="B23">
        <v>10270</v>
      </c>
      <c r="F23">
        <v>26960</v>
      </c>
      <c r="G23">
        <v>1</v>
      </c>
      <c r="H23">
        <v>1</v>
      </c>
      <c r="I23">
        <v>1</v>
      </c>
      <c r="J23">
        <v>56749</v>
      </c>
      <c r="K23">
        <v>56749</v>
      </c>
      <c r="L23">
        <v>35</v>
      </c>
      <c r="M23">
        <v>20</v>
      </c>
      <c r="N23">
        <v>7</v>
      </c>
      <c r="O23">
        <v>1</v>
      </c>
      <c r="Q23" s="17">
        <v>43028</v>
      </c>
      <c r="R23" t="s">
        <v>969</v>
      </c>
      <c r="S23">
        <v>0</v>
      </c>
      <c r="T23">
        <v>0</v>
      </c>
      <c r="U23">
        <v>0</v>
      </c>
      <c r="V23">
        <v>2</v>
      </c>
      <c r="W23" t="s">
        <v>203</v>
      </c>
      <c r="X23" t="s">
        <v>79</v>
      </c>
      <c r="Y23" t="s">
        <v>100</v>
      </c>
      <c r="Z23" t="s">
        <v>204</v>
      </c>
      <c r="AB23" s="17">
        <v>2</v>
      </c>
      <c r="AC23" s="17">
        <v>402133</v>
      </c>
      <c r="AD23">
        <v>2</v>
      </c>
      <c r="AE23">
        <v>1</v>
      </c>
      <c r="AF23">
        <v>0</v>
      </c>
      <c r="AG23" t="s">
        <v>81</v>
      </c>
      <c r="AH23" t="s">
        <v>82</v>
      </c>
      <c r="AI23" t="s">
        <v>83</v>
      </c>
      <c r="AJ23" t="s">
        <v>83</v>
      </c>
      <c r="AK23" t="s">
        <v>84</v>
      </c>
      <c r="AL23" t="s">
        <v>85</v>
      </c>
      <c r="AM23" t="s">
        <v>205</v>
      </c>
      <c r="AN23" t="s">
        <v>95</v>
      </c>
      <c r="AO23" t="s">
        <v>970</v>
      </c>
      <c r="AP23" t="s">
        <v>971</v>
      </c>
      <c r="AQ23" t="s">
        <v>970</v>
      </c>
      <c r="AR23" t="s">
        <v>971</v>
      </c>
      <c r="AS23" t="s">
        <v>83</v>
      </c>
      <c r="AV23" s="17"/>
      <c r="AX23">
        <v>0</v>
      </c>
      <c r="AY23" t="s">
        <v>83</v>
      </c>
      <c r="AZ23" t="s">
        <v>83</v>
      </c>
      <c r="BH23">
        <v>21</v>
      </c>
      <c r="BL23" t="s">
        <v>966</v>
      </c>
      <c r="BM23" s="17">
        <v>43019</v>
      </c>
      <c r="BN23" t="s">
        <v>967</v>
      </c>
      <c r="BO23" t="s">
        <v>967</v>
      </c>
      <c r="BP23">
        <v>68</v>
      </c>
      <c r="BQ23" t="s">
        <v>196</v>
      </c>
      <c r="BR23" t="s">
        <v>197</v>
      </c>
      <c r="BS23" t="s">
        <v>89</v>
      </c>
      <c r="BT23" t="s">
        <v>90</v>
      </c>
      <c r="BU23" t="s">
        <v>181</v>
      </c>
      <c r="BV23" t="s">
        <v>83</v>
      </c>
      <c r="BY23" t="s">
        <v>92</v>
      </c>
      <c r="BZ23" t="s">
        <v>87</v>
      </c>
      <c r="CC23">
        <f>IFERROR(IF(AKORDT[[#This Row],[CZAS]]=1,VLOOKUP(AKORDT[[#This Row],[RAPORTY_TMP_ID]]&amp;AKORDT[[#This Row],[CZYNNOSCI_OPIS]],#REF!,5,FALSE),AKORDT[[#This Row],[CZAS]]),1)</f>
        <v>1</v>
      </c>
      <c r="CD23" t="str">
        <f>AKORDT[[#This Row],[RAPORTY_TMP_ID]]&amp;" "&amp;MID(AKORDT[[#This Row],[NAZWA1_WG]],1,30)</f>
        <v xml:space="preserve">26960 KIWI PD 491 VI 50x50          </v>
      </c>
      <c r="CE23" s="11">
        <f>AKORDT[[#This Row],[DATA]]</f>
        <v>43028</v>
      </c>
      <c r="CF23">
        <f>IFERROR(ROUND(AVERAGEIF(Tabela_Kwerenda_z_AKORD[CZAS RZECZYWISTY],LEFT(AKORDT[[#This Row],[PZP_NR_ZLECENIA]],5),Tabela_Kwerenda_z_AKORD[LACZNY_CZAS]),0),0)</f>
        <v>0</v>
      </c>
    </row>
    <row r="24" spans="1:84">
      <c r="A24" t="e">
        <f>VLOOKUP(AKORDT[[#This Row],[NAZWISKO]],IMIE[],2,FALSE)</f>
        <v>#N/A</v>
      </c>
      <c r="B24">
        <v>10271</v>
      </c>
      <c r="F24">
        <v>26959</v>
      </c>
      <c r="G24">
        <v>1</v>
      </c>
      <c r="H24">
        <v>1</v>
      </c>
      <c r="I24">
        <v>1</v>
      </c>
      <c r="J24">
        <v>56727</v>
      </c>
      <c r="K24">
        <v>56727</v>
      </c>
      <c r="L24">
        <v>35</v>
      </c>
      <c r="M24">
        <v>20</v>
      </c>
      <c r="N24">
        <v>7</v>
      </c>
      <c r="O24">
        <v>1</v>
      </c>
      <c r="Q24" s="17">
        <v>43028</v>
      </c>
      <c r="R24" t="s">
        <v>972</v>
      </c>
      <c r="S24">
        <v>0</v>
      </c>
      <c r="T24">
        <v>0</v>
      </c>
      <c r="U24">
        <v>0</v>
      </c>
      <c r="V24">
        <v>2</v>
      </c>
      <c r="W24" t="s">
        <v>203</v>
      </c>
      <c r="X24" t="s">
        <v>79</v>
      </c>
      <c r="Y24" t="s">
        <v>100</v>
      </c>
      <c r="Z24" t="s">
        <v>204</v>
      </c>
      <c r="AB24" s="17">
        <v>2</v>
      </c>
      <c r="AC24" s="17">
        <v>402133</v>
      </c>
      <c r="AD24">
        <v>2</v>
      </c>
      <c r="AE24">
        <v>1</v>
      </c>
      <c r="AF24">
        <v>0</v>
      </c>
      <c r="AG24" t="s">
        <v>81</v>
      </c>
      <c r="AH24" t="s">
        <v>82</v>
      </c>
      <c r="AI24" t="s">
        <v>83</v>
      </c>
      <c r="AJ24" t="s">
        <v>83</v>
      </c>
      <c r="AK24" t="s">
        <v>84</v>
      </c>
      <c r="AL24" t="s">
        <v>85</v>
      </c>
      <c r="AM24" t="s">
        <v>205</v>
      </c>
      <c r="AN24" t="s">
        <v>95</v>
      </c>
      <c r="AO24" t="s">
        <v>973</v>
      </c>
      <c r="AP24" t="s">
        <v>974</v>
      </c>
      <c r="AQ24" t="s">
        <v>973</v>
      </c>
      <c r="AR24" t="s">
        <v>974</v>
      </c>
      <c r="AS24" t="s">
        <v>83</v>
      </c>
      <c r="AV24" s="17"/>
      <c r="AX24">
        <v>0</v>
      </c>
      <c r="AY24" t="s">
        <v>83</v>
      </c>
      <c r="AZ24" t="s">
        <v>83</v>
      </c>
      <c r="BH24">
        <v>22</v>
      </c>
      <c r="BL24" t="s">
        <v>966</v>
      </c>
      <c r="BM24" s="17">
        <v>43019</v>
      </c>
      <c r="BN24" t="s">
        <v>967</v>
      </c>
      <c r="BO24" t="s">
        <v>967</v>
      </c>
      <c r="BP24">
        <v>68</v>
      </c>
      <c r="BQ24" t="s">
        <v>196</v>
      </c>
      <c r="BR24" t="s">
        <v>197</v>
      </c>
      <c r="BS24" t="s">
        <v>89</v>
      </c>
      <c r="BT24" t="s">
        <v>90</v>
      </c>
      <c r="BU24" t="s">
        <v>181</v>
      </c>
      <c r="BV24" t="s">
        <v>83</v>
      </c>
      <c r="BY24" t="s">
        <v>92</v>
      </c>
      <c r="BZ24" t="s">
        <v>87</v>
      </c>
      <c r="CC24">
        <f>IFERROR(IF(AKORDT[[#This Row],[CZAS]]=1,VLOOKUP(AKORDT[[#This Row],[RAPORTY_TMP_ID]]&amp;AKORDT[[#This Row],[CZYNNOSCI_OPIS]],#REF!,5,FALSE),AKORDT[[#This Row],[CZAS]]),1)</f>
        <v>1</v>
      </c>
      <c r="CD24" t="str">
        <f>AKORDT[[#This Row],[RAPORTY_TMP_ID]]&amp;" "&amp;MID(AKORDT[[#This Row],[NAZWA1_WG]],1,30)</f>
        <v xml:space="preserve">26959 KIWI 2                        </v>
      </c>
      <c r="CE24" s="11">
        <f>AKORDT[[#This Row],[DATA]]</f>
        <v>43028</v>
      </c>
      <c r="CF24">
        <f>IFERROR(ROUND(AVERAGEIF(Tabela_Kwerenda_z_AKORD[CZAS RZECZYWISTY],LEFT(AKORDT[[#This Row],[PZP_NR_ZLECENIA]],5),Tabela_Kwerenda_z_AKORD[LACZNY_CZAS]),0),0)</f>
        <v>0</v>
      </c>
    </row>
    <row r="25" spans="1:84">
      <c r="A25" t="e">
        <f>VLOOKUP(AKORDT[[#This Row],[NAZWISKO]],IMIE[],2,FALSE)</f>
        <v>#N/A</v>
      </c>
      <c r="B25">
        <v>10272</v>
      </c>
      <c r="F25">
        <v>26958</v>
      </c>
      <c r="G25">
        <v>1</v>
      </c>
      <c r="H25">
        <v>1</v>
      </c>
      <c r="I25">
        <v>1</v>
      </c>
      <c r="J25">
        <v>56739</v>
      </c>
      <c r="K25">
        <v>56739</v>
      </c>
      <c r="L25">
        <v>35</v>
      </c>
      <c r="M25">
        <v>20</v>
      </c>
      <c r="N25">
        <v>7</v>
      </c>
      <c r="O25">
        <v>1</v>
      </c>
      <c r="Q25" s="17">
        <v>43028</v>
      </c>
      <c r="R25" t="s">
        <v>975</v>
      </c>
      <c r="S25">
        <v>0</v>
      </c>
      <c r="T25">
        <v>0</v>
      </c>
      <c r="U25">
        <v>0</v>
      </c>
      <c r="V25">
        <v>2</v>
      </c>
      <c r="W25" t="s">
        <v>203</v>
      </c>
      <c r="X25" t="s">
        <v>79</v>
      </c>
      <c r="Y25" t="s">
        <v>100</v>
      </c>
      <c r="Z25" t="s">
        <v>204</v>
      </c>
      <c r="AB25" s="17">
        <v>2</v>
      </c>
      <c r="AC25" s="17">
        <v>402133</v>
      </c>
      <c r="AD25">
        <v>2</v>
      </c>
      <c r="AE25">
        <v>1</v>
      </c>
      <c r="AF25">
        <v>0</v>
      </c>
      <c r="AG25" t="s">
        <v>81</v>
      </c>
      <c r="AH25" t="s">
        <v>82</v>
      </c>
      <c r="AI25" t="s">
        <v>83</v>
      </c>
      <c r="AJ25" t="s">
        <v>83</v>
      </c>
      <c r="AK25" t="s">
        <v>84</v>
      </c>
      <c r="AL25" t="s">
        <v>85</v>
      </c>
      <c r="AM25" t="s">
        <v>205</v>
      </c>
      <c r="AN25" t="s">
        <v>95</v>
      </c>
      <c r="AO25" t="s">
        <v>976</v>
      </c>
      <c r="AP25" t="s">
        <v>977</v>
      </c>
      <c r="AQ25" t="s">
        <v>976</v>
      </c>
      <c r="AR25" t="s">
        <v>977</v>
      </c>
      <c r="AS25" t="s">
        <v>83</v>
      </c>
      <c r="AV25" s="17"/>
      <c r="AX25">
        <v>0</v>
      </c>
      <c r="AY25" t="s">
        <v>83</v>
      </c>
      <c r="AZ25" t="s">
        <v>83</v>
      </c>
      <c r="BH25">
        <v>23</v>
      </c>
      <c r="BL25" t="s">
        <v>966</v>
      </c>
      <c r="BM25" s="17">
        <v>43019</v>
      </c>
      <c r="BN25" t="s">
        <v>967</v>
      </c>
      <c r="BO25" t="s">
        <v>967</v>
      </c>
      <c r="BP25">
        <v>68</v>
      </c>
      <c r="BQ25" t="s">
        <v>196</v>
      </c>
      <c r="BR25" t="s">
        <v>197</v>
      </c>
      <c r="BS25" t="s">
        <v>89</v>
      </c>
      <c r="BT25" t="s">
        <v>90</v>
      </c>
      <c r="BU25" t="s">
        <v>181</v>
      </c>
      <c r="BV25" t="s">
        <v>83</v>
      </c>
      <c r="BY25" t="s">
        <v>92</v>
      </c>
      <c r="BZ25" t="s">
        <v>87</v>
      </c>
      <c r="CC25">
        <f>IFERROR(IF(AKORDT[[#This Row],[CZAS]]=1,VLOOKUP(AKORDT[[#This Row],[RAPORTY_TMP_ID]]&amp;AKORDT[[#This Row],[CZYNNOSCI_OPIS]],#REF!,5,FALSE),AKORDT[[#This Row],[CZAS]]),1)</f>
        <v>1</v>
      </c>
      <c r="CD25" t="str">
        <f>AKORDT[[#This Row],[RAPORTY_TMP_ID]]&amp;" "&amp;MID(AKORDT[[#This Row],[NAZWA1_WG]],1,30)</f>
        <v xml:space="preserve">26958 KIWI N                        </v>
      </c>
      <c r="CE25" s="11">
        <f>AKORDT[[#This Row],[DATA]]</f>
        <v>43028</v>
      </c>
      <c r="CF25">
        <f>IFERROR(ROUND(AVERAGEIF(Tabela_Kwerenda_z_AKORD[CZAS RZECZYWISTY],LEFT(AKORDT[[#This Row],[PZP_NR_ZLECENIA]],5),Tabela_Kwerenda_z_AKORD[LACZNY_CZAS]),0),0)</f>
        <v>0</v>
      </c>
    </row>
    <row r="26" spans="1:84">
      <c r="A26" t="e">
        <f>VLOOKUP(AKORDT[[#This Row],[NAZWISKO]],IMIE[],2,FALSE)</f>
        <v>#N/A</v>
      </c>
      <c r="B26">
        <v>10273</v>
      </c>
      <c r="F26">
        <v>26957</v>
      </c>
      <c r="G26">
        <v>1</v>
      </c>
      <c r="H26">
        <v>1</v>
      </c>
      <c r="I26">
        <v>1</v>
      </c>
      <c r="J26">
        <v>56731</v>
      </c>
      <c r="K26">
        <v>56731</v>
      </c>
      <c r="L26">
        <v>35</v>
      </c>
      <c r="M26">
        <v>20</v>
      </c>
      <c r="N26">
        <v>7</v>
      </c>
      <c r="O26">
        <v>1</v>
      </c>
      <c r="Q26" s="17">
        <v>43028</v>
      </c>
      <c r="R26" t="s">
        <v>978</v>
      </c>
      <c r="S26">
        <v>0</v>
      </c>
      <c r="T26">
        <v>0</v>
      </c>
      <c r="U26">
        <v>0</v>
      </c>
      <c r="V26">
        <v>2</v>
      </c>
      <c r="W26" t="s">
        <v>203</v>
      </c>
      <c r="X26" t="s">
        <v>79</v>
      </c>
      <c r="Y26" t="s">
        <v>100</v>
      </c>
      <c r="Z26" t="s">
        <v>204</v>
      </c>
      <c r="AB26" s="17">
        <v>2</v>
      </c>
      <c r="AC26" s="17">
        <v>402133</v>
      </c>
      <c r="AD26">
        <v>2</v>
      </c>
      <c r="AE26">
        <v>1</v>
      </c>
      <c r="AF26">
        <v>0</v>
      </c>
      <c r="AG26" t="s">
        <v>81</v>
      </c>
      <c r="AH26" t="s">
        <v>82</v>
      </c>
      <c r="AI26" t="s">
        <v>83</v>
      </c>
      <c r="AJ26" t="s">
        <v>83</v>
      </c>
      <c r="AK26" t="s">
        <v>84</v>
      </c>
      <c r="AL26" t="s">
        <v>85</v>
      </c>
      <c r="AM26" t="s">
        <v>205</v>
      </c>
      <c r="AN26" t="s">
        <v>95</v>
      </c>
      <c r="AO26" t="s">
        <v>979</v>
      </c>
      <c r="AP26" t="s">
        <v>980</v>
      </c>
      <c r="AQ26" t="s">
        <v>979</v>
      </c>
      <c r="AR26" t="s">
        <v>980</v>
      </c>
      <c r="AS26" t="s">
        <v>83</v>
      </c>
      <c r="AV26" s="17"/>
      <c r="AX26">
        <v>0</v>
      </c>
      <c r="AY26" t="s">
        <v>83</v>
      </c>
      <c r="AZ26" t="s">
        <v>83</v>
      </c>
      <c r="BH26">
        <v>24</v>
      </c>
      <c r="BL26" t="s">
        <v>966</v>
      </c>
      <c r="BM26" s="17">
        <v>43019</v>
      </c>
      <c r="BN26" t="s">
        <v>967</v>
      </c>
      <c r="BO26" t="s">
        <v>967</v>
      </c>
      <c r="BP26">
        <v>68</v>
      </c>
      <c r="BQ26" t="s">
        <v>196</v>
      </c>
      <c r="BR26" t="s">
        <v>197</v>
      </c>
      <c r="BS26" t="s">
        <v>89</v>
      </c>
      <c r="BT26" t="s">
        <v>90</v>
      </c>
      <c r="BU26" t="s">
        <v>181</v>
      </c>
      <c r="BV26" t="s">
        <v>83</v>
      </c>
      <c r="BY26" t="s">
        <v>92</v>
      </c>
      <c r="BZ26" t="s">
        <v>87</v>
      </c>
      <c r="CC26">
        <f>IFERROR(IF(AKORDT[[#This Row],[CZAS]]=1,VLOOKUP(AKORDT[[#This Row],[RAPORTY_TMP_ID]]&amp;AKORDT[[#This Row],[CZYNNOSCI_OPIS]],#REF!,5,FALSE),AKORDT[[#This Row],[CZAS]]),1)</f>
        <v>1</v>
      </c>
      <c r="CD26" t="str">
        <f>AKORDT[[#This Row],[RAPORTY_TMP_ID]]&amp;" "&amp;MID(AKORDT[[#This Row],[NAZWA1_WG]],1,30)</f>
        <v xml:space="preserve">26957 KIWI 3                        </v>
      </c>
      <c r="CE26" s="11">
        <f>AKORDT[[#This Row],[DATA]]</f>
        <v>43028</v>
      </c>
      <c r="CF26">
        <f>IFERROR(ROUND(AVERAGEIF(Tabela_Kwerenda_z_AKORD[CZAS RZECZYWISTY],LEFT(AKORDT[[#This Row],[PZP_NR_ZLECENIA]],5),Tabela_Kwerenda_z_AKORD[LACZNY_CZAS]),0),0)</f>
        <v>0</v>
      </c>
    </row>
    <row r="27" spans="1:84">
      <c r="A27" t="e">
        <f>VLOOKUP(AKORDT[[#This Row],[NAZWISKO]],IMIE[],2,FALSE)</f>
        <v>#N/A</v>
      </c>
      <c r="B27">
        <v>10274</v>
      </c>
      <c r="F27">
        <v>26956</v>
      </c>
      <c r="G27">
        <v>1</v>
      </c>
      <c r="H27">
        <v>1</v>
      </c>
      <c r="I27">
        <v>1</v>
      </c>
      <c r="J27">
        <v>56735</v>
      </c>
      <c r="K27">
        <v>56735</v>
      </c>
      <c r="L27">
        <v>35</v>
      </c>
      <c r="M27">
        <v>20</v>
      </c>
      <c r="N27">
        <v>7</v>
      </c>
      <c r="O27">
        <v>1</v>
      </c>
      <c r="Q27" s="17">
        <v>43028</v>
      </c>
      <c r="R27" t="s">
        <v>981</v>
      </c>
      <c r="S27">
        <v>0</v>
      </c>
      <c r="T27">
        <v>0</v>
      </c>
      <c r="U27">
        <v>0</v>
      </c>
      <c r="V27">
        <v>2</v>
      </c>
      <c r="W27" t="s">
        <v>203</v>
      </c>
      <c r="X27" t="s">
        <v>79</v>
      </c>
      <c r="Y27" t="s">
        <v>100</v>
      </c>
      <c r="Z27" t="s">
        <v>204</v>
      </c>
      <c r="AB27" s="17">
        <v>2</v>
      </c>
      <c r="AC27" s="17">
        <v>402133</v>
      </c>
      <c r="AD27">
        <v>2</v>
      </c>
      <c r="AE27">
        <v>1</v>
      </c>
      <c r="AF27">
        <v>0</v>
      </c>
      <c r="AG27" t="s">
        <v>81</v>
      </c>
      <c r="AH27" t="s">
        <v>82</v>
      </c>
      <c r="AI27" t="s">
        <v>83</v>
      </c>
      <c r="AJ27" t="s">
        <v>83</v>
      </c>
      <c r="AK27" t="s">
        <v>84</v>
      </c>
      <c r="AL27" t="s">
        <v>85</v>
      </c>
      <c r="AM27" t="s">
        <v>205</v>
      </c>
      <c r="AN27" t="s">
        <v>95</v>
      </c>
      <c r="AO27" t="s">
        <v>982</v>
      </c>
      <c r="AP27" t="s">
        <v>983</v>
      </c>
      <c r="AQ27" t="s">
        <v>982</v>
      </c>
      <c r="AR27" t="s">
        <v>983</v>
      </c>
      <c r="AS27" t="s">
        <v>83</v>
      </c>
      <c r="AV27" s="17"/>
      <c r="AX27">
        <v>0</v>
      </c>
      <c r="AY27" t="s">
        <v>83</v>
      </c>
      <c r="AZ27" t="s">
        <v>83</v>
      </c>
      <c r="BH27">
        <v>25</v>
      </c>
      <c r="BL27" t="s">
        <v>966</v>
      </c>
      <c r="BM27" s="17">
        <v>43019</v>
      </c>
      <c r="BN27" t="s">
        <v>967</v>
      </c>
      <c r="BO27" t="s">
        <v>967</v>
      </c>
      <c r="BP27">
        <v>68</v>
      </c>
      <c r="BQ27" t="s">
        <v>196</v>
      </c>
      <c r="BR27" t="s">
        <v>197</v>
      </c>
      <c r="BS27" t="s">
        <v>89</v>
      </c>
      <c r="BT27" t="s">
        <v>90</v>
      </c>
      <c r="BU27" t="s">
        <v>181</v>
      </c>
      <c r="BV27" t="s">
        <v>83</v>
      </c>
      <c r="BY27" t="s">
        <v>92</v>
      </c>
      <c r="BZ27" t="s">
        <v>87</v>
      </c>
      <c r="CC27">
        <f>IFERROR(IF(AKORDT[[#This Row],[CZAS]]=1,VLOOKUP(AKORDT[[#This Row],[RAPORTY_TMP_ID]]&amp;AKORDT[[#This Row],[CZYNNOSCI_OPIS]],#REF!,5,FALSE),AKORDT[[#This Row],[CZAS]]),1)</f>
        <v>1</v>
      </c>
      <c r="CD27" t="str">
        <f>AKORDT[[#This Row],[RAPORTY_TMP_ID]]&amp;" "&amp;MID(AKORDT[[#This Row],[NAZWA1_WG]],1,30)</f>
        <v xml:space="preserve">26956 KIWI L                        </v>
      </c>
      <c r="CE27" s="11">
        <f>AKORDT[[#This Row],[DATA]]</f>
        <v>43028</v>
      </c>
      <c r="CF27">
        <f>IFERROR(ROUND(AVERAGEIF(Tabela_Kwerenda_z_AKORD[CZAS RZECZYWISTY],LEFT(AKORDT[[#This Row],[PZP_NR_ZLECENIA]],5),Tabela_Kwerenda_z_AKORD[LACZNY_CZAS]),0),0)</f>
        <v>0</v>
      </c>
    </row>
    <row r="28" spans="1:84">
      <c r="A28" t="e">
        <f>VLOOKUP(AKORDT[[#This Row],[NAZWISKO]],IMIE[],2,FALSE)</f>
        <v>#N/A</v>
      </c>
      <c r="B28">
        <v>10275</v>
      </c>
      <c r="F28">
        <v>26133</v>
      </c>
      <c r="G28">
        <v>1</v>
      </c>
      <c r="H28">
        <v>1</v>
      </c>
      <c r="I28">
        <v>1</v>
      </c>
      <c r="J28">
        <v>24013</v>
      </c>
      <c r="K28">
        <v>24013</v>
      </c>
      <c r="L28">
        <v>36</v>
      </c>
      <c r="M28">
        <v>20</v>
      </c>
      <c r="N28">
        <v>7</v>
      </c>
      <c r="O28">
        <v>25</v>
      </c>
      <c r="P28">
        <v>0</v>
      </c>
      <c r="Q28" s="17">
        <v>43028</v>
      </c>
      <c r="R28" t="s">
        <v>984</v>
      </c>
      <c r="S28">
        <v>0</v>
      </c>
      <c r="T28">
        <v>0</v>
      </c>
      <c r="U28">
        <v>0</v>
      </c>
      <c r="V28">
        <v>2</v>
      </c>
      <c r="W28" t="s">
        <v>208</v>
      </c>
      <c r="X28" t="s">
        <v>79</v>
      </c>
      <c r="Y28" t="s">
        <v>94</v>
      </c>
      <c r="Z28" t="s">
        <v>209</v>
      </c>
      <c r="AB28" s="17">
        <v>2</v>
      </c>
      <c r="AC28" s="17">
        <v>402133</v>
      </c>
      <c r="AD28">
        <v>2</v>
      </c>
      <c r="AE28">
        <v>1</v>
      </c>
      <c r="AF28">
        <v>0</v>
      </c>
      <c r="AG28" t="s">
        <v>81</v>
      </c>
      <c r="AH28" t="s">
        <v>82</v>
      </c>
      <c r="AI28" t="s">
        <v>83</v>
      </c>
      <c r="AJ28" t="s">
        <v>83</v>
      </c>
      <c r="AK28" t="s">
        <v>84</v>
      </c>
      <c r="AL28" t="s">
        <v>85</v>
      </c>
      <c r="AM28" t="s">
        <v>205</v>
      </c>
      <c r="AN28" t="s">
        <v>95</v>
      </c>
      <c r="AO28" t="s">
        <v>656</v>
      </c>
      <c r="AP28" t="s">
        <v>657</v>
      </c>
      <c r="AQ28" t="s">
        <v>656</v>
      </c>
      <c r="AR28" t="s">
        <v>657</v>
      </c>
      <c r="AS28" t="s">
        <v>83</v>
      </c>
      <c r="AV28" s="17"/>
      <c r="AX28">
        <v>0</v>
      </c>
      <c r="AY28" t="s">
        <v>83</v>
      </c>
      <c r="AZ28" t="s">
        <v>83</v>
      </c>
      <c r="BH28">
        <v>26</v>
      </c>
      <c r="BL28" t="s">
        <v>985</v>
      </c>
      <c r="BM28" s="17">
        <v>43005</v>
      </c>
      <c r="BN28" t="s">
        <v>230</v>
      </c>
      <c r="BO28" t="s">
        <v>230</v>
      </c>
      <c r="BP28">
        <v>68</v>
      </c>
      <c r="BQ28" t="s">
        <v>196</v>
      </c>
      <c r="BR28" t="s">
        <v>197</v>
      </c>
      <c r="BS28" t="s">
        <v>89</v>
      </c>
      <c r="BT28" t="s">
        <v>90</v>
      </c>
      <c r="BU28" t="s">
        <v>181</v>
      </c>
      <c r="BV28" t="s">
        <v>83</v>
      </c>
      <c r="BY28" t="s">
        <v>92</v>
      </c>
      <c r="BZ28" t="s">
        <v>87</v>
      </c>
      <c r="CC28">
        <f>IFERROR(IF(AKORDT[[#This Row],[CZAS]]=1,VLOOKUP(AKORDT[[#This Row],[RAPORTY_TMP_ID]]&amp;AKORDT[[#This Row],[CZYNNOSCI_OPIS]],#REF!,5,FALSE),AKORDT[[#This Row],[CZAS]]),1)</f>
        <v>25</v>
      </c>
      <c r="CD28" t="str">
        <f>AKORDT[[#This Row],[RAPORTY_TMP_ID]]&amp;" "&amp;MID(AKORDT[[#This Row],[NAZWA1_WG]],1,30)</f>
        <v xml:space="preserve">26133 AVANT [2,5                    </v>
      </c>
      <c r="CE28" s="11">
        <f>AKORDT[[#This Row],[DATA]]</f>
        <v>43028</v>
      </c>
      <c r="CF28">
        <f>IFERROR(ROUND(AVERAGEIF(Tabela_Kwerenda_z_AKORD[CZAS RZECZYWISTY],LEFT(AKORDT[[#This Row],[PZP_NR_ZLECENIA]],5),Tabela_Kwerenda_z_AKORD[LACZNY_CZAS]),0),0)</f>
        <v>0</v>
      </c>
    </row>
    <row r="29" spans="1:84">
      <c r="A29" t="e">
        <f>VLOOKUP(AKORDT[[#This Row],[NAZWISKO]],IMIE[],2,FALSE)</f>
        <v>#N/A</v>
      </c>
      <c r="B29">
        <v>10276</v>
      </c>
      <c r="F29">
        <v>26134</v>
      </c>
      <c r="G29">
        <v>1</v>
      </c>
      <c r="H29">
        <v>1</v>
      </c>
      <c r="I29">
        <v>1</v>
      </c>
      <c r="J29">
        <v>24024</v>
      </c>
      <c r="K29">
        <v>24024</v>
      </c>
      <c r="L29">
        <v>36</v>
      </c>
      <c r="M29">
        <v>20</v>
      </c>
      <c r="N29">
        <v>7</v>
      </c>
      <c r="O29">
        <v>19</v>
      </c>
      <c r="P29">
        <v>0</v>
      </c>
      <c r="Q29" s="17">
        <v>43028</v>
      </c>
      <c r="R29" t="s">
        <v>986</v>
      </c>
      <c r="S29">
        <v>0</v>
      </c>
      <c r="T29">
        <v>0</v>
      </c>
      <c r="U29">
        <v>0</v>
      </c>
      <c r="V29">
        <v>2</v>
      </c>
      <c r="W29" t="s">
        <v>208</v>
      </c>
      <c r="X29" t="s">
        <v>79</v>
      </c>
      <c r="Y29" t="s">
        <v>94</v>
      </c>
      <c r="Z29" t="s">
        <v>209</v>
      </c>
      <c r="AB29" s="17">
        <v>2</v>
      </c>
      <c r="AC29" s="17">
        <v>402133</v>
      </c>
      <c r="AD29">
        <v>2</v>
      </c>
      <c r="AE29">
        <v>1</v>
      </c>
      <c r="AF29">
        <v>0</v>
      </c>
      <c r="AG29" t="s">
        <v>81</v>
      </c>
      <c r="AH29" t="s">
        <v>82</v>
      </c>
      <c r="AI29" t="s">
        <v>83</v>
      </c>
      <c r="AJ29" t="s">
        <v>83</v>
      </c>
      <c r="AK29" t="s">
        <v>84</v>
      </c>
      <c r="AL29" t="s">
        <v>85</v>
      </c>
      <c r="AM29" t="s">
        <v>205</v>
      </c>
      <c r="AN29" t="s">
        <v>95</v>
      </c>
      <c r="AO29" t="s">
        <v>235</v>
      </c>
      <c r="AP29" t="s">
        <v>236</v>
      </c>
      <c r="AQ29" t="s">
        <v>235</v>
      </c>
      <c r="AR29" t="s">
        <v>236</v>
      </c>
      <c r="AS29" t="s">
        <v>83</v>
      </c>
      <c r="AV29" s="17"/>
      <c r="AX29">
        <v>0</v>
      </c>
      <c r="AY29" t="s">
        <v>83</v>
      </c>
      <c r="AZ29" t="s">
        <v>83</v>
      </c>
      <c r="BH29">
        <v>27</v>
      </c>
      <c r="BL29" t="s">
        <v>985</v>
      </c>
      <c r="BM29" s="17">
        <v>43005</v>
      </c>
      <c r="BN29" t="s">
        <v>230</v>
      </c>
      <c r="BO29" t="s">
        <v>230</v>
      </c>
      <c r="BP29">
        <v>68</v>
      </c>
      <c r="BQ29" t="s">
        <v>196</v>
      </c>
      <c r="BR29" t="s">
        <v>197</v>
      </c>
      <c r="BS29" t="s">
        <v>89</v>
      </c>
      <c r="BT29" t="s">
        <v>90</v>
      </c>
      <c r="BU29" t="s">
        <v>181</v>
      </c>
      <c r="BV29" t="s">
        <v>83</v>
      </c>
      <c r="BY29" t="s">
        <v>92</v>
      </c>
      <c r="BZ29" t="s">
        <v>87</v>
      </c>
      <c r="CC29">
        <f>IFERROR(IF(AKORDT[[#This Row],[CZAS]]=1,VLOOKUP(AKORDT[[#This Row],[RAPORTY_TMP_ID]]&amp;AKORDT[[#This Row],[CZYNNOSCI_OPIS]],#REF!,5,FALSE),AKORDT[[#This Row],[CZAS]]),1)</f>
        <v>19</v>
      </c>
      <c r="CD29" t="str">
        <f>AKORDT[[#This Row],[RAPORTY_TMP_ID]]&amp;" "&amp;MID(AKORDT[[#This Row],[NAZWA1_WG]],1,30)</f>
        <v xml:space="preserve">26134 AVANT N                       </v>
      </c>
      <c r="CE29" s="11">
        <f>AKORDT[[#This Row],[DATA]]</f>
        <v>43028</v>
      </c>
      <c r="CF29">
        <f>IFERROR(ROUND(AVERAGEIF(Tabela_Kwerenda_z_AKORD[CZAS RZECZYWISTY],LEFT(AKORDT[[#This Row],[PZP_NR_ZLECENIA]],5),Tabela_Kwerenda_z_AKORD[LACZNY_CZAS]),0),0)</f>
        <v>0</v>
      </c>
    </row>
    <row r="30" spans="1:84">
      <c r="A30" t="e">
        <f>VLOOKUP(AKORDT[[#This Row],[NAZWISKO]],IMIE[],2,FALSE)</f>
        <v>#N/A</v>
      </c>
      <c r="B30">
        <v>10277</v>
      </c>
      <c r="F30">
        <v>26135</v>
      </c>
      <c r="G30">
        <v>1</v>
      </c>
      <c r="H30">
        <v>1</v>
      </c>
      <c r="I30">
        <v>1</v>
      </c>
      <c r="J30">
        <v>24019</v>
      </c>
      <c r="K30">
        <v>24019</v>
      </c>
      <c r="L30">
        <v>36</v>
      </c>
      <c r="M30">
        <v>20</v>
      </c>
      <c r="N30">
        <v>7</v>
      </c>
      <c r="O30">
        <v>15</v>
      </c>
      <c r="P30">
        <v>0</v>
      </c>
      <c r="Q30" s="17">
        <v>43028</v>
      </c>
      <c r="R30" t="s">
        <v>987</v>
      </c>
      <c r="S30">
        <v>0</v>
      </c>
      <c r="T30">
        <v>0</v>
      </c>
      <c r="U30">
        <v>0</v>
      </c>
      <c r="V30">
        <v>2</v>
      </c>
      <c r="W30" t="s">
        <v>208</v>
      </c>
      <c r="X30" t="s">
        <v>79</v>
      </c>
      <c r="Y30" t="s">
        <v>94</v>
      </c>
      <c r="Z30" t="s">
        <v>209</v>
      </c>
      <c r="AB30" s="17">
        <v>2</v>
      </c>
      <c r="AC30" s="17">
        <v>402133</v>
      </c>
      <c r="AD30">
        <v>2</v>
      </c>
      <c r="AE30">
        <v>1</v>
      </c>
      <c r="AF30">
        <v>0</v>
      </c>
      <c r="AG30" t="s">
        <v>81</v>
      </c>
      <c r="AH30" t="s">
        <v>82</v>
      </c>
      <c r="AI30" t="s">
        <v>83</v>
      </c>
      <c r="AJ30" t="s">
        <v>83</v>
      </c>
      <c r="AK30" t="s">
        <v>84</v>
      </c>
      <c r="AL30" t="s">
        <v>85</v>
      </c>
      <c r="AM30" t="s">
        <v>205</v>
      </c>
      <c r="AN30" t="s">
        <v>95</v>
      </c>
      <c r="AO30" t="s">
        <v>430</v>
      </c>
      <c r="AP30" t="s">
        <v>431</v>
      </c>
      <c r="AQ30" t="s">
        <v>430</v>
      </c>
      <c r="AR30" t="s">
        <v>431</v>
      </c>
      <c r="AS30" t="s">
        <v>83</v>
      </c>
      <c r="AV30" s="17"/>
      <c r="AX30">
        <v>0</v>
      </c>
      <c r="AY30" t="s">
        <v>83</v>
      </c>
      <c r="AZ30" t="s">
        <v>83</v>
      </c>
      <c r="BH30">
        <v>28</v>
      </c>
      <c r="BL30" t="s">
        <v>985</v>
      </c>
      <c r="BM30" s="17">
        <v>43005</v>
      </c>
      <c r="BN30" t="s">
        <v>230</v>
      </c>
      <c r="BO30" t="s">
        <v>230</v>
      </c>
      <c r="BP30">
        <v>68</v>
      </c>
      <c r="BQ30" t="s">
        <v>196</v>
      </c>
      <c r="BR30" t="s">
        <v>197</v>
      </c>
      <c r="BS30" t="s">
        <v>89</v>
      </c>
      <c r="BT30" t="s">
        <v>90</v>
      </c>
      <c r="BU30" t="s">
        <v>181</v>
      </c>
      <c r="BV30" t="s">
        <v>83</v>
      </c>
      <c r="BY30" t="s">
        <v>92</v>
      </c>
      <c r="BZ30" t="s">
        <v>87</v>
      </c>
      <c r="CC30">
        <f>IFERROR(IF(AKORDT[[#This Row],[CZAS]]=1,VLOOKUP(AKORDT[[#This Row],[RAPORTY_TMP_ID]]&amp;AKORDT[[#This Row],[CZYNNOSCI_OPIS]],#REF!,5,FALSE),AKORDT[[#This Row],[CZAS]]),1)</f>
        <v>15</v>
      </c>
      <c r="CD30" t="str">
        <f>AKORDT[[#This Row],[RAPORTY_TMP_ID]]&amp;" "&amp;MID(AKORDT[[#This Row],[NAZWA1_WG]],1,30)</f>
        <v xml:space="preserve">26135 AVANT 1,5                     </v>
      </c>
      <c r="CE30" s="11">
        <f>AKORDT[[#This Row],[DATA]]</f>
        <v>43028</v>
      </c>
      <c r="CF30">
        <f>IFERROR(ROUND(AVERAGEIF(Tabela_Kwerenda_z_AKORD[CZAS RZECZYWISTY],LEFT(AKORDT[[#This Row],[PZP_NR_ZLECENIA]],5),Tabela_Kwerenda_z_AKORD[LACZNY_CZAS]),0),0)</f>
        <v>0</v>
      </c>
    </row>
    <row r="31" spans="1:84">
      <c r="A31" t="e">
        <f>VLOOKUP(AKORDT[[#This Row],[NAZWISKO]],IMIE[],2,FALSE)</f>
        <v>#N/A</v>
      </c>
      <c r="B31">
        <v>10278</v>
      </c>
      <c r="F31">
        <v>26620</v>
      </c>
      <c r="G31">
        <v>1</v>
      </c>
      <c r="H31">
        <v>1</v>
      </c>
      <c r="I31">
        <v>1</v>
      </c>
      <c r="J31">
        <v>14301</v>
      </c>
      <c r="K31">
        <v>14301</v>
      </c>
      <c r="L31">
        <v>36</v>
      </c>
      <c r="M31">
        <v>20</v>
      </c>
      <c r="N31">
        <v>7</v>
      </c>
      <c r="O31">
        <v>30</v>
      </c>
      <c r="Q31" s="17">
        <v>43028</v>
      </c>
      <c r="R31" t="s">
        <v>988</v>
      </c>
      <c r="S31">
        <v>0</v>
      </c>
      <c r="T31">
        <v>0</v>
      </c>
      <c r="U31">
        <v>0</v>
      </c>
      <c r="V31">
        <v>2</v>
      </c>
      <c r="W31" t="s">
        <v>208</v>
      </c>
      <c r="X31" t="s">
        <v>79</v>
      </c>
      <c r="Y31" t="s">
        <v>94</v>
      </c>
      <c r="Z31" t="s">
        <v>209</v>
      </c>
      <c r="AB31" s="17">
        <v>2</v>
      </c>
      <c r="AC31" s="17">
        <v>402133</v>
      </c>
      <c r="AD31">
        <v>2</v>
      </c>
      <c r="AE31">
        <v>1</v>
      </c>
      <c r="AF31">
        <v>0</v>
      </c>
      <c r="AG31" t="s">
        <v>81</v>
      </c>
      <c r="AH31" t="s">
        <v>82</v>
      </c>
      <c r="AI31" t="s">
        <v>83</v>
      </c>
      <c r="AJ31" t="s">
        <v>83</v>
      </c>
      <c r="AK31" t="s">
        <v>84</v>
      </c>
      <c r="AL31" t="s">
        <v>85</v>
      </c>
      <c r="AM31" t="s">
        <v>205</v>
      </c>
      <c r="AN31" t="s">
        <v>95</v>
      </c>
      <c r="AO31" t="s">
        <v>518</v>
      </c>
      <c r="AP31" t="s">
        <v>519</v>
      </c>
      <c r="AQ31" t="s">
        <v>518</v>
      </c>
      <c r="AR31" t="s">
        <v>519</v>
      </c>
      <c r="AS31" t="s">
        <v>83</v>
      </c>
      <c r="AV31" s="17"/>
      <c r="AX31">
        <v>0</v>
      </c>
      <c r="AY31" t="s">
        <v>83</v>
      </c>
      <c r="AZ31" t="s">
        <v>83</v>
      </c>
      <c r="BH31">
        <v>29</v>
      </c>
      <c r="BL31" t="s">
        <v>989</v>
      </c>
      <c r="BM31" s="17">
        <v>43019</v>
      </c>
      <c r="BN31" t="s">
        <v>213</v>
      </c>
      <c r="BO31" t="s">
        <v>213</v>
      </c>
      <c r="BP31">
        <v>68</v>
      </c>
      <c r="BQ31" t="s">
        <v>196</v>
      </c>
      <c r="BR31" t="s">
        <v>197</v>
      </c>
      <c r="BS31" t="s">
        <v>89</v>
      </c>
      <c r="BT31" t="s">
        <v>90</v>
      </c>
      <c r="BU31" t="s">
        <v>206</v>
      </c>
      <c r="BV31" t="s">
        <v>83</v>
      </c>
      <c r="BY31" t="s">
        <v>92</v>
      </c>
      <c r="BZ31" t="s">
        <v>87</v>
      </c>
      <c r="CC31">
        <f>IFERROR(IF(AKORDT[[#This Row],[CZAS]]=1,VLOOKUP(AKORDT[[#This Row],[RAPORTY_TMP_ID]]&amp;AKORDT[[#This Row],[CZYNNOSCI_OPIS]],#REF!,5,FALSE),AKORDT[[#This Row],[CZAS]]),1)</f>
        <v>30</v>
      </c>
      <c r="CD31" t="str">
        <f>AKORDT[[#This Row],[RAPORTY_TMP_ID]]&amp;" "&amp;MID(AKORDT[[#This Row],[NAZWA1_WG]],1,30)</f>
        <v xml:space="preserve">26620 ALIZE [3,5]                   </v>
      </c>
      <c r="CE31" s="11">
        <f>AKORDT[[#This Row],[DATA]]</f>
        <v>43028</v>
      </c>
      <c r="CF31">
        <f>IFERROR(ROUND(AVERAGEIF(Tabela_Kwerenda_z_AKORD[CZAS RZECZYWISTY],LEFT(AKORDT[[#This Row],[PZP_NR_ZLECENIA]],5),Tabela_Kwerenda_z_AKORD[LACZNY_CZAS]),0),0)</f>
        <v>0</v>
      </c>
    </row>
    <row r="32" spans="1:84">
      <c r="A32" t="e">
        <f>VLOOKUP(AKORDT[[#This Row],[NAZWISKO]],IMIE[],2,FALSE)</f>
        <v>#N/A</v>
      </c>
      <c r="B32">
        <v>10279</v>
      </c>
      <c r="F32">
        <v>26621</v>
      </c>
      <c r="G32">
        <v>1</v>
      </c>
      <c r="H32">
        <v>1</v>
      </c>
      <c r="I32">
        <v>1</v>
      </c>
      <c r="J32">
        <v>14294</v>
      </c>
      <c r="K32">
        <v>14294</v>
      </c>
      <c r="L32">
        <v>36</v>
      </c>
      <c r="M32">
        <v>20</v>
      </c>
      <c r="N32">
        <v>7</v>
      </c>
      <c r="O32">
        <v>28</v>
      </c>
      <c r="Q32" s="17">
        <v>43028</v>
      </c>
      <c r="R32" t="s">
        <v>990</v>
      </c>
      <c r="S32">
        <v>0</v>
      </c>
      <c r="T32">
        <v>0</v>
      </c>
      <c r="U32">
        <v>0</v>
      </c>
      <c r="V32">
        <v>2</v>
      </c>
      <c r="W32" t="s">
        <v>208</v>
      </c>
      <c r="X32" t="s">
        <v>79</v>
      </c>
      <c r="Y32" t="s">
        <v>94</v>
      </c>
      <c r="Z32" t="s">
        <v>209</v>
      </c>
      <c r="AB32" s="17">
        <v>2</v>
      </c>
      <c r="AC32" s="17">
        <v>402133</v>
      </c>
      <c r="AD32">
        <v>2</v>
      </c>
      <c r="AE32">
        <v>1</v>
      </c>
      <c r="AF32">
        <v>0</v>
      </c>
      <c r="AG32" t="s">
        <v>81</v>
      </c>
      <c r="AH32" t="s">
        <v>82</v>
      </c>
      <c r="AI32" t="s">
        <v>83</v>
      </c>
      <c r="AJ32" t="s">
        <v>83</v>
      </c>
      <c r="AK32" t="s">
        <v>84</v>
      </c>
      <c r="AL32" t="s">
        <v>85</v>
      </c>
      <c r="AM32" t="s">
        <v>205</v>
      </c>
      <c r="AN32" t="s">
        <v>95</v>
      </c>
      <c r="AO32" t="s">
        <v>572</v>
      </c>
      <c r="AP32" t="s">
        <v>573</v>
      </c>
      <c r="AQ32" t="s">
        <v>572</v>
      </c>
      <c r="AR32" t="s">
        <v>573</v>
      </c>
      <c r="AS32" t="s">
        <v>83</v>
      </c>
      <c r="AV32" s="17"/>
      <c r="AX32">
        <v>0</v>
      </c>
      <c r="AY32" t="s">
        <v>83</v>
      </c>
      <c r="AZ32" t="s">
        <v>83</v>
      </c>
      <c r="BH32">
        <v>30</v>
      </c>
      <c r="BL32" t="s">
        <v>989</v>
      </c>
      <c r="BM32" s="17">
        <v>43019</v>
      </c>
      <c r="BN32" t="s">
        <v>213</v>
      </c>
      <c r="BO32" t="s">
        <v>213</v>
      </c>
      <c r="BP32">
        <v>68</v>
      </c>
      <c r="BQ32" t="s">
        <v>196</v>
      </c>
      <c r="BR32" t="s">
        <v>197</v>
      </c>
      <c r="BS32" t="s">
        <v>89</v>
      </c>
      <c r="BT32" t="s">
        <v>90</v>
      </c>
      <c r="BU32" t="s">
        <v>206</v>
      </c>
      <c r="BV32" t="s">
        <v>83</v>
      </c>
      <c r="BY32" t="s">
        <v>92</v>
      </c>
      <c r="BZ32" t="s">
        <v>87</v>
      </c>
      <c r="CC32">
        <f>IFERROR(IF(AKORDT[[#This Row],[CZAS]]=1,VLOOKUP(AKORDT[[#This Row],[RAPORTY_TMP_ID]]&amp;AKORDT[[#This Row],[CZYNNOSCI_OPIS]],#REF!,5,FALSE),AKORDT[[#This Row],[CZAS]]),1)</f>
        <v>28</v>
      </c>
      <c r="CD32" t="str">
        <f>AKORDT[[#This Row],[RAPORTY_TMP_ID]]&amp;" "&amp;MID(AKORDT[[#This Row],[NAZWA1_WG]],1,30)</f>
        <v xml:space="preserve">26621 ALIZE [2,5]                   </v>
      </c>
      <c r="CE32" s="11">
        <f>AKORDT[[#This Row],[DATA]]</f>
        <v>43028</v>
      </c>
      <c r="CF32">
        <f>IFERROR(ROUND(AVERAGEIF(Tabela_Kwerenda_z_AKORD[CZAS RZECZYWISTY],LEFT(AKORDT[[#This Row],[PZP_NR_ZLECENIA]],5),Tabela_Kwerenda_z_AKORD[LACZNY_CZAS]),0),0)</f>
        <v>0</v>
      </c>
    </row>
    <row r="33" spans="1:84">
      <c r="A33" t="e">
        <f>VLOOKUP(AKORDT[[#This Row],[NAZWISKO]],IMIE[],2,FALSE)</f>
        <v>#N/A</v>
      </c>
      <c r="B33">
        <v>10280</v>
      </c>
      <c r="F33">
        <v>27023</v>
      </c>
      <c r="G33">
        <v>1</v>
      </c>
      <c r="H33">
        <v>2</v>
      </c>
      <c r="I33">
        <v>1</v>
      </c>
      <c r="J33">
        <v>14461</v>
      </c>
      <c r="K33">
        <v>14461</v>
      </c>
      <c r="L33">
        <v>36</v>
      </c>
      <c r="M33">
        <v>20</v>
      </c>
      <c r="N33">
        <v>7</v>
      </c>
      <c r="O33">
        <v>3</v>
      </c>
      <c r="Q33" s="17">
        <v>43028</v>
      </c>
      <c r="R33" t="s">
        <v>991</v>
      </c>
      <c r="S33">
        <v>0</v>
      </c>
      <c r="T33">
        <v>0</v>
      </c>
      <c r="U33">
        <v>0</v>
      </c>
      <c r="V33">
        <v>2</v>
      </c>
      <c r="W33" t="s">
        <v>208</v>
      </c>
      <c r="X33" t="s">
        <v>79</v>
      </c>
      <c r="Y33" t="s">
        <v>94</v>
      </c>
      <c r="Z33" t="s">
        <v>209</v>
      </c>
      <c r="AB33" s="17">
        <v>2</v>
      </c>
      <c r="AC33" s="17">
        <v>402133</v>
      </c>
      <c r="AD33">
        <v>2</v>
      </c>
      <c r="AE33">
        <v>1</v>
      </c>
      <c r="AF33">
        <v>0</v>
      </c>
      <c r="AG33" t="s">
        <v>81</v>
      </c>
      <c r="AH33" t="s">
        <v>82</v>
      </c>
      <c r="AI33" t="s">
        <v>83</v>
      </c>
      <c r="AJ33" t="s">
        <v>83</v>
      </c>
      <c r="AK33" t="s">
        <v>84</v>
      </c>
      <c r="AL33" t="s">
        <v>85</v>
      </c>
      <c r="AM33" t="s">
        <v>205</v>
      </c>
      <c r="AN33" t="s">
        <v>95</v>
      </c>
      <c r="AO33" t="s">
        <v>470</v>
      </c>
      <c r="AP33" t="s">
        <v>471</v>
      </c>
      <c r="AQ33" t="s">
        <v>470</v>
      </c>
      <c r="AR33" t="s">
        <v>471</v>
      </c>
      <c r="AS33" t="s">
        <v>83</v>
      </c>
      <c r="AV33" s="17"/>
      <c r="AX33">
        <v>0</v>
      </c>
      <c r="AY33" t="s">
        <v>83</v>
      </c>
      <c r="AZ33" t="s">
        <v>83</v>
      </c>
      <c r="BH33">
        <v>31</v>
      </c>
      <c r="BL33" t="s">
        <v>992</v>
      </c>
      <c r="BM33" s="17">
        <v>43026</v>
      </c>
      <c r="BN33" t="s">
        <v>191</v>
      </c>
      <c r="BO33" t="s">
        <v>191</v>
      </c>
      <c r="BP33">
        <v>68</v>
      </c>
      <c r="BQ33" t="s">
        <v>196</v>
      </c>
      <c r="BR33" t="s">
        <v>197</v>
      </c>
      <c r="BS33" t="s">
        <v>89</v>
      </c>
      <c r="BT33" t="s">
        <v>90</v>
      </c>
      <c r="BU33" t="s">
        <v>182</v>
      </c>
      <c r="BV33" t="s">
        <v>83</v>
      </c>
      <c r="BY33" t="s">
        <v>92</v>
      </c>
      <c r="BZ33" t="s">
        <v>87</v>
      </c>
      <c r="CC33">
        <f>IFERROR(IF(AKORDT[[#This Row],[CZAS]]=1,VLOOKUP(AKORDT[[#This Row],[RAPORTY_TMP_ID]]&amp;AKORDT[[#This Row],[CZYNNOSCI_OPIS]],#REF!,5,FALSE),AKORDT[[#This Row],[CZAS]]),1)</f>
        <v>3</v>
      </c>
      <c r="CD33" t="str">
        <f>AKORDT[[#This Row],[RAPORTY_TMP_ID]]&amp;" "&amp;MID(AKORDT[[#This Row],[NAZWA1_WG]],1,30)</f>
        <v xml:space="preserve">27023 PD 255 VI 45x45               </v>
      </c>
      <c r="CE33" s="11">
        <f>AKORDT[[#This Row],[DATA]]</f>
        <v>43028</v>
      </c>
      <c r="CF33">
        <f>IFERROR(ROUND(AVERAGEIF(Tabela_Kwerenda_z_AKORD[CZAS RZECZYWISTY],LEFT(AKORDT[[#This Row],[PZP_NR_ZLECENIA]],5),Tabela_Kwerenda_z_AKORD[LACZNY_CZAS]),0),0)</f>
        <v>0</v>
      </c>
    </row>
    <row r="34" spans="1:84">
      <c r="A34" t="e">
        <f>VLOOKUP(AKORDT[[#This Row],[NAZWISKO]],IMIE[],2,FALSE)</f>
        <v>#N/A</v>
      </c>
      <c r="B34">
        <v>10281</v>
      </c>
      <c r="F34">
        <v>27023</v>
      </c>
      <c r="G34">
        <v>1</v>
      </c>
      <c r="H34">
        <v>3</v>
      </c>
      <c r="I34">
        <v>1</v>
      </c>
      <c r="J34">
        <v>14461</v>
      </c>
      <c r="K34">
        <v>14461</v>
      </c>
      <c r="L34">
        <v>36</v>
      </c>
      <c r="M34">
        <v>20</v>
      </c>
      <c r="N34">
        <v>7</v>
      </c>
      <c r="O34">
        <v>3</v>
      </c>
      <c r="Q34" s="17">
        <v>43028</v>
      </c>
      <c r="R34" t="s">
        <v>936</v>
      </c>
      <c r="S34">
        <v>0</v>
      </c>
      <c r="T34">
        <v>0</v>
      </c>
      <c r="U34">
        <v>0</v>
      </c>
      <c r="V34">
        <v>2</v>
      </c>
      <c r="W34" t="s">
        <v>208</v>
      </c>
      <c r="X34" t="s">
        <v>79</v>
      </c>
      <c r="Y34" t="s">
        <v>94</v>
      </c>
      <c r="Z34" t="s">
        <v>209</v>
      </c>
      <c r="AB34" s="17">
        <v>2</v>
      </c>
      <c r="AC34" s="17">
        <v>402133</v>
      </c>
      <c r="AD34">
        <v>2</v>
      </c>
      <c r="AE34">
        <v>1</v>
      </c>
      <c r="AF34">
        <v>0</v>
      </c>
      <c r="AG34" t="s">
        <v>81</v>
      </c>
      <c r="AH34" t="s">
        <v>82</v>
      </c>
      <c r="AI34" t="s">
        <v>83</v>
      </c>
      <c r="AJ34" t="s">
        <v>83</v>
      </c>
      <c r="AK34" t="s">
        <v>84</v>
      </c>
      <c r="AL34" t="s">
        <v>85</v>
      </c>
      <c r="AM34" t="s">
        <v>205</v>
      </c>
      <c r="AN34" t="s">
        <v>95</v>
      </c>
      <c r="AO34" t="s">
        <v>470</v>
      </c>
      <c r="AP34" t="s">
        <v>471</v>
      </c>
      <c r="AQ34" t="s">
        <v>470</v>
      </c>
      <c r="AR34" t="s">
        <v>471</v>
      </c>
      <c r="AS34" t="s">
        <v>83</v>
      </c>
      <c r="AV34" s="17"/>
      <c r="AX34">
        <v>0</v>
      </c>
      <c r="AY34" t="s">
        <v>83</v>
      </c>
      <c r="AZ34" t="s">
        <v>83</v>
      </c>
      <c r="BH34">
        <v>32</v>
      </c>
      <c r="BL34" t="s">
        <v>992</v>
      </c>
      <c r="BM34" s="17">
        <v>43026</v>
      </c>
      <c r="BN34" t="s">
        <v>191</v>
      </c>
      <c r="BO34" t="s">
        <v>191</v>
      </c>
      <c r="BP34">
        <v>68</v>
      </c>
      <c r="BQ34" t="s">
        <v>196</v>
      </c>
      <c r="BR34" t="s">
        <v>197</v>
      </c>
      <c r="BS34" t="s">
        <v>89</v>
      </c>
      <c r="BT34" t="s">
        <v>90</v>
      </c>
      <c r="BU34" t="s">
        <v>182</v>
      </c>
      <c r="BV34" t="s">
        <v>83</v>
      </c>
      <c r="BY34" t="s">
        <v>92</v>
      </c>
      <c r="BZ34" t="s">
        <v>87</v>
      </c>
      <c r="CC34">
        <f>IFERROR(IF(AKORDT[[#This Row],[CZAS]]=1,VLOOKUP(AKORDT[[#This Row],[RAPORTY_TMP_ID]]&amp;AKORDT[[#This Row],[CZYNNOSCI_OPIS]],#REF!,5,FALSE),AKORDT[[#This Row],[CZAS]]),1)</f>
        <v>3</v>
      </c>
      <c r="CD34" t="str">
        <f>AKORDT[[#This Row],[RAPORTY_TMP_ID]]&amp;" "&amp;MID(AKORDT[[#This Row],[NAZWA1_WG]],1,30)</f>
        <v xml:space="preserve">27023 PD 255 VI 45x45               </v>
      </c>
      <c r="CE34" s="11">
        <f>AKORDT[[#This Row],[DATA]]</f>
        <v>43028</v>
      </c>
      <c r="CF34">
        <f>IFERROR(ROUND(AVERAGEIF(Tabela_Kwerenda_z_AKORD[CZAS RZECZYWISTY],LEFT(AKORDT[[#This Row],[PZP_NR_ZLECENIA]],5),Tabela_Kwerenda_z_AKORD[LACZNY_CZAS]),0),0)</f>
        <v>0</v>
      </c>
    </row>
    <row r="35" spans="1:84">
      <c r="A35" t="e">
        <f>VLOOKUP(AKORDT[[#This Row],[NAZWISKO]],IMIE[],2,FALSE)</f>
        <v>#N/A</v>
      </c>
      <c r="B35">
        <v>10282</v>
      </c>
      <c r="F35">
        <v>27023</v>
      </c>
      <c r="G35">
        <v>1</v>
      </c>
      <c r="H35">
        <v>4</v>
      </c>
      <c r="I35">
        <v>1</v>
      </c>
      <c r="J35">
        <v>14461</v>
      </c>
      <c r="K35">
        <v>14461</v>
      </c>
      <c r="L35">
        <v>36</v>
      </c>
      <c r="M35">
        <v>20</v>
      </c>
      <c r="N35">
        <v>7</v>
      </c>
      <c r="O35">
        <v>3</v>
      </c>
      <c r="Q35" s="17">
        <v>43028</v>
      </c>
      <c r="R35" t="s">
        <v>993</v>
      </c>
      <c r="S35">
        <v>0</v>
      </c>
      <c r="T35">
        <v>0</v>
      </c>
      <c r="U35">
        <v>0</v>
      </c>
      <c r="V35">
        <v>2</v>
      </c>
      <c r="W35" t="s">
        <v>208</v>
      </c>
      <c r="X35" t="s">
        <v>79</v>
      </c>
      <c r="Y35" t="s">
        <v>94</v>
      </c>
      <c r="Z35" t="s">
        <v>209</v>
      </c>
      <c r="AB35" s="17">
        <v>2</v>
      </c>
      <c r="AC35" s="17">
        <v>402133</v>
      </c>
      <c r="AD35">
        <v>2</v>
      </c>
      <c r="AE35">
        <v>1</v>
      </c>
      <c r="AF35">
        <v>0</v>
      </c>
      <c r="AG35" t="s">
        <v>81</v>
      </c>
      <c r="AH35" t="s">
        <v>82</v>
      </c>
      <c r="AI35" t="s">
        <v>83</v>
      </c>
      <c r="AJ35" t="s">
        <v>83</v>
      </c>
      <c r="AK35" t="s">
        <v>84</v>
      </c>
      <c r="AL35" t="s">
        <v>85</v>
      </c>
      <c r="AM35" t="s">
        <v>205</v>
      </c>
      <c r="AN35" t="s">
        <v>95</v>
      </c>
      <c r="AO35" t="s">
        <v>470</v>
      </c>
      <c r="AP35" t="s">
        <v>471</v>
      </c>
      <c r="AQ35" t="s">
        <v>470</v>
      </c>
      <c r="AR35" t="s">
        <v>471</v>
      </c>
      <c r="AS35" t="s">
        <v>83</v>
      </c>
      <c r="AV35" s="17"/>
      <c r="AX35">
        <v>0</v>
      </c>
      <c r="AY35" t="s">
        <v>83</v>
      </c>
      <c r="AZ35" t="s">
        <v>83</v>
      </c>
      <c r="BH35">
        <v>33</v>
      </c>
      <c r="BL35" t="s">
        <v>992</v>
      </c>
      <c r="BM35" s="17">
        <v>43026</v>
      </c>
      <c r="BN35" t="s">
        <v>191</v>
      </c>
      <c r="BO35" t="s">
        <v>191</v>
      </c>
      <c r="BP35">
        <v>68</v>
      </c>
      <c r="BQ35" t="s">
        <v>196</v>
      </c>
      <c r="BR35" t="s">
        <v>197</v>
      </c>
      <c r="BS35" t="s">
        <v>89</v>
      </c>
      <c r="BT35" t="s">
        <v>90</v>
      </c>
      <c r="BU35" t="s">
        <v>182</v>
      </c>
      <c r="BV35" t="s">
        <v>83</v>
      </c>
      <c r="BY35" t="s">
        <v>92</v>
      </c>
      <c r="BZ35" t="s">
        <v>87</v>
      </c>
      <c r="CC35">
        <f>IFERROR(IF(AKORDT[[#This Row],[CZAS]]=1,VLOOKUP(AKORDT[[#This Row],[RAPORTY_TMP_ID]]&amp;AKORDT[[#This Row],[CZYNNOSCI_OPIS]],#REF!,5,FALSE),AKORDT[[#This Row],[CZAS]]),1)</f>
        <v>3</v>
      </c>
      <c r="CD35" t="str">
        <f>AKORDT[[#This Row],[RAPORTY_TMP_ID]]&amp;" "&amp;MID(AKORDT[[#This Row],[NAZWA1_WG]],1,30)</f>
        <v xml:space="preserve">27023 PD 255 VI 45x45               </v>
      </c>
      <c r="CE35" s="11">
        <f>AKORDT[[#This Row],[DATA]]</f>
        <v>43028</v>
      </c>
      <c r="CF35">
        <f>IFERROR(ROUND(AVERAGEIF(Tabela_Kwerenda_z_AKORD[CZAS RZECZYWISTY],LEFT(AKORDT[[#This Row],[PZP_NR_ZLECENIA]],5),Tabela_Kwerenda_z_AKORD[LACZNY_CZAS]),0),0)</f>
        <v>0</v>
      </c>
    </row>
    <row r="36" spans="1:84">
      <c r="A36" t="e">
        <f>VLOOKUP(AKORDT[[#This Row],[NAZWISKO]],IMIE[],2,FALSE)</f>
        <v>#N/A</v>
      </c>
      <c r="B36">
        <v>10283</v>
      </c>
      <c r="F36">
        <v>27023</v>
      </c>
      <c r="G36">
        <v>1</v>
      </c>
      <c r="H36">
        <v>1</v>
      </c>
      <c r="I36">
        <v>1</v>
      </c>
      <c r="J36">
        <v>14461</v>
      </c>
      <c r="K36">
        <v>14461</v>
      </c>
      <c r="L36">
        <v>36</v>
      </c>
      <c r="M36">
        <v>20</v>
      </c>
      <c r="N36">
        <v>7</v>
      </c>
      <c r="O36">
        <v>3</v>
      </c>
      <c r="Q36" s="17">
        <v>43028</v>
      </c>
      <c r="R36" t="s">
        <v>994</v>
      </c>
      <c r="S36">
        <v>0</v>
      </c>
      <c r="T36">
        <v>0</v>
      </c>
      <c r="U36">
        <v>0</v>
      </c>
      <c r="V36">
        <v>2</v>
      </c>
      <c r="W36" t="s">
        <v>208</v>
      </c>
      <c r="X36" t="s">
        <v>79</v>
      </c>
      <c r="Y36" t="s">
        <v>94</v>
      </c>
      <c r="Z36" t="s">
        <v>209</v>
      </c>
      <c r="AB36" s="17">
        <v>2</v>
      </c>
      <c r="AC36" s="17">
        <v>402133</v>
      </c>
      <c r="AD36">
        <v>2</v>
      </c>
      <c r="AE36">
        <v>1</v>
      </c>
      <c r="AF36">
        <v>0</v>
      </c>
      <c r="AG36" t="s">
        <v>81</v>
      </c>
      <c r="AH36" t="s">
        <v>82</v>
      </c>
      <c r="AI36" t="s">
        <v>83</v>
      </c>
      <c r="AJ36" t="s">
        <v>83</v>
      </c>
      <c r="AK36" t="s">
        <v>84</v>
      </c>
      <c r="AL36" t="s">
        <v>85</v>
      </c>
      <c r="AM36" t="s">
        <v>205</v>
      </c>
      <c r="AN36" t="s">
        <v>95</v>
      </c>
      <c r="AO36" t="s">
        <v>470</v>
      </c>
      <c r="AP36" t="s">
        <v>471</v>
      </c>
      <c r="AQ36" t="s">
        <v>470</v>
      </c>
      <c r="AR36" t="s">
        <v>471</v>
      </c>
      <c r="AS36" t="s">
        <v>83</v>
      </c>
      <c r="AV36" s="17"/>
      <c r="AX36">
        <v>0</v>
      </c>
      <c r="AY36" t="s">
        <v>83</v>
      </c>
      <c r="AZ36" t="s">
        <v>83</v>
      </c>
      <c r="BH36">
        <v>34</v>
      </c>
      <c r="BL36" t="s">
        <v>992</v>
      </c>
      <c r="BM36" s="17">
        <v>43026</v>
      </c>
      <c r="BN36" t="s">
        <v>191</v>
      </c>
      <c r="BO36" t="s">
        <v>191</v>
      </c>
      <c r="BP36">
        <v>68</v>
      </c>
      <c r="BQ36" t="s">
        <v>196</v>
      </c>
      <c r="BR36" t="s">
        <v>197</v>
      </c>
      <c r="BS36" t="s">
        <v>89</v>
      </c>
      <c r="BT36" t="s">
        <v>90</v>
      </c>
      <c r="BU36" t="s">
        <v>182</v>
      </c>
      <c r="BV36" t="s">
        <v>83</v>
      </c>
      <c r="BY36" t="s">
        <v>92</v>
      </c>
      <c r="BZ36" t="s">
        <v>87</v>
      </c>
      <c r="CC36">
        <f>IFERROR(IF(AKORDT[[#This Row],[CZAS]]=1,VLOOKUP(AKORDT[[#This Row],[RAPORTY_TMP_ID]]&amp;AKORDT[[#This Row],[CZYNNOSCI_OPIS]],#REF!,5,FALSE),AKORDT[[#This Row],[CZAS]]),1)</f>
        <v>3</v>
      </c>
      <c r="CD36" t="str">
        <f>AKORDT[[#This Row],[RAPORTY_TMP_ID]]&amp;" "&amp;MID(AKORDT[[#This Row],[NAZWA1_WG]],1,30)</f>
        <v xml:space="preserve">27023 PD 255 VI 45x45               </v>
      </c>
      <c r="CE36" s="11">
        <f>AKORDT[[#This Row],[DATA]]</f>
        <v>43028</v>
      </c>
      <c r="CF36">
        <f>IFERROR(ROUND(AVERAGEIF(Tabela_Kwerenda_z_AKORD[CZAS RZECZYWISTY],LEFT(AKORDT[[#This Row],[PZP_NR_ZLECENIA]],5),Tabela_Kwerenda_z_AKORD[LACZNY_CZAS]),0),0)</f>
        <v>0</v>
      </c>
    </row>
    <row r="37" spans="1:84">
      <c r="A37" t="e">
        <f>VLOOKUP(AKORDT[[#This Row],[NAZWISKO]],IMIE[],2,FALSE)</f>
        <v>#N/A</v>
      </c>
      <c r="B37">
        <v>10284</v>
      </c>
      <c r="F37">
        <v>26119</v>
      </c>
      <c r="G37">
        <v>1</v>
      </c>
      <c r="H37">
        <v>1</v>
      </c>
      <c r="I37">
        <v>1</v>
      </c>
      <c r="J37">
        <v>10577</v>
      </c>
      <c r="K37">
        <v>10577</v>
      </c>
      <c r="L37">
        <v>41</v>
      </c>
      <c r="M37">
        <v>5</v>
      </c>
      <c r="N37">
        <v>7</v>
      </c>
      <c r="O37">
        <v>145</v>
      </c>
      <c r="P37">
        <v>0</v>
      </c>
      <c r="Q37" s="17">
        <v>43028</v>
      </c>
      <c r="R37" t="s">
        <v>995</v>
      </c>
      <c r="S37">
        <v>0</v>
      </c>
      <c r="T37">
        <v>0</v>
      </c>
      <c r="U37">
        <v>0</v>
      </c>
      <c r="V37">
        <v>2</v>
      </c>
      <c r="W37" t="s">
        <v>312</v>
      </c>
      <c r="X37" t="s">
        <v>79</v>
      </c>
      <c r="Y37" t="s">
        <v>108</v>
      </c>
      <c r="Z37" t="s">
        <v>313</v>
      </c>
      <c r="AB37" s="17">
        <v>2</v>
      </c>
      <c r="AC37" s="17">
        <v>402133</v>
      </c>
      <c r="AD37">
        <v>2</v>
      </c>
      <c r="AE37">
        <v>1</v>
      </c>
      <c r="AF37">
        <v>0</v>
      </c>
      <c r="AG37" t="s">
        <v>81</v>
      </c>
      <c r="AH37" t="s">
        <v>82</v>
      </c>
      <c r="AI37" t="s">
        <v>83</v>
      </c>
      <c r="AJ37" t="s">
        <v>83</v>
      </c>
      <c r="AK37" t="s">
        <v>84</v>
      </c>
      <c r="AL37" t="s">
        <v>85</v>
      </c>
      <c r="AM37" t="s">
        <v>86</v>
      </c>
      <c r="AN37" t="s">
        <v>87</v>
      </c>
      <c r="AO37" t="s">
        <v>682</v>
      </c>
      <c r="AP37" t="s">
        <v>683</v>
      </c>
      <c r="AQ37" t="s">
        <v>682</v>
      </c>
      <c r="AR37" t="s">
        <v>683</v>
      </c>
      <c r="AS37" t="s">
        <v>83</v>
      </c>
      <c r="AV37" s="17"/>
      <c r="AX37">
        <v>0</v>
      </c>
      <c r="AY37" t="s">
        <v>83</v>
      </c>
      <c r="AZ37" t="s">
        <v>83</v>
      </c>
      <c r="BH37">
        <v>35</v>
      </c>
      <c r="BL37" t="s">
        <v>711</v>
      </c>
      <c r="BM37" s="17">
        <v>43005</v>
      </c>
      <c r="BN37" t="s">
        <v>230</v>
      </c>
      <c r="BO37" t="s">
        <v>230</v>
      </c>
      <c r="BP37">
        <v>13</v>
      </c>
      <c r="BQ37" t="s">
        <v>88</v>
      </c>
      <c r="BR37" t="s">
        <v>79</v>
      </c>
      <c r="BS37" t="s">
        <v>89</v>
      </c>
      <c r="BT37" t="s">
        <v>90</v>
      </c>
      <c r="BU37" t="s">
        <v>181</v>
      </c>
      <c r="BV37" t="s">
        <v>83</v>
      </c>
      <c r="BY37" t="s">
        <v>92</v>
      </c>
      <c r="BZ37" t="s">
        <v>87</v>
      </c>
      <c r="CC37">
        <f>IFERROR(IF(AKORDT[[#This Row],[CZAS]]=1,VLOOKUP(AKORDT[[#This Row],[RAPORTY_TMP_ID]]&amp;AKORDT[[#This Row],[CZYNNOSCI_OPIS]],#REF!,5,FALSE),AKORDT[[#This Row],[CZAS]]),1)</f>
        <v>145</v>
      </c>
      <c r="CD37" t="str">
        <f>AKORDT[[#This Row],[RAPORTY_TMP_ID]]&amp;" "&amp;MID(AKORDT[[#This Row],[NAZWA1_WG]],1,30)</f>
        <v xml:space="preserve">26119 AVANT LM]                     </v>
      </c>
      <c r="CE37" s="11">
        <f>AKORDT[[#This Row],[DATA]]</f>
        <v>43028</v>
      </c>
      <c r="CF37">
        <f>IFERROR(ROUND(AVERAGEIF(Tabela_Kwerenda_z_AKORD[CZAS RZECZYWISTY],LEFT(AKORDT[[#This Row],[PZP_NR_ZLECENIA]],5),Tabela_Kwerenda_z_AKORD[LACZNY_CZAS]),0),0)</f>
        <v>0</v>
      </c>
    </row>
    <row r="38" spans="1:84">
      <c r="A38" t="e">
        <f>VLOOKUP(AKORDT[[#This Row],[NAZWISKO]],IMIE[],2,FALSE)</f>
        <v>#N/A</v>
      </c>
      <c r="B38">
        <v>10285</v>
      </c>
      <c r="F38">
        <v>26118</v>
      </c>
      <c r="G38">
        <v>1</v>
      </c>
      <c r="H38">
        <v>1</v>
      </c>
      <c r="I38">
        <v>1</v>
      </c>
      <c r="J38">
        <v>24023</v>
      </c>
      <c r="K38">
        <v>24023</v>
      </c>
      <c r="L38">
        <v>41</v>
      </c>
      <c r="M38">
        <v>5</v>
      </c>
      <c r="N38">
        <v>7</v>
      </c>
      <c r="O38">
        <v>169</v>
      </c>
      <c r="P38">
        <v>0</v>
      </c>
      <c r="Q38" s="17">
        <v>43028</v>
      </c>
      <c r="R38" t="s">
        <v>996</v>
      </c>
      <c r="S38">
        <v>0</v>
      </c>
      <c r="T38">
        <v>0</v>
      </c>
      <c r="U38">
        <v>0</v>
      </c>
      <c r="V38">
        <v>2</v>
      </c>
      <c r="W38" t="s">
        <v>312</v>
      </c>
      <c r="X38" t="s">
        <v>79</v>
      </c>
      <c r="Y38" t="s">
        <v>108</v>
      </c>
      <c r="Z38" t="s">
        <v>313</v>
      </c>
      <c r="AB38" s="17">
        <v>2</v>
      </c>
      <c r="AC38" s="17">
        <v>402133</v>
      </c>
      <c r="AD38">
        <v>2</v>
      </c>
      <c r="AE38">
        <v>1</v>
      </c>
      <c r="AF38">
        <v>0</v>
      </c>
      <c r="AG38" t="s">
        <v>81</v>
      </c>
      <c r="AH38" t="s">
        <v>82</v>
      </c>
      <c r="AI38" t="s">
        <v>83</v>
      </c>
      <c r="AJ38" t="s">
        <v>83</v>
      </c>
      <c r="AK38" t="s">
        <v>84</v>
      </c>
      <c r="AL38" t="s">
        <v>85</v>
      </c>
      <c r="AM38" t="s">
        <v>86</v>
      </c>
      <c r="AN38" t="s">
        <v>87</v>
      </c>
      <c r="AO38" t="s">
        <v>363</v>
      </c>
      <c r="AP38" t="s">
        <v>364</v>
      </c>
      <c r="AQ38" t="s">
        <v>363</v>
      </c>
      <c r="AR38" t="s">
        <v>364</v>
      </c>
      <c r="AS38" t="s">
        <v>83</v>
      </c>
      <c r="AV38" s="17"/>
      <c r="AX38">
        <v>0</v>
      </c>
      <c r="AY38" t="s">
        <v>83</v>
      </c>
      <c r="AZ38" t="s">
        <v>83</v>
      </c>
      <c r="BH38">
        <v>36</v>
      </c>
      <c r="BL38" t="s">
        <v>711</v>
      </c>
      <c r="BM38" s="17">
        <v>43005</v>
      </c>
      <c r="BN38" t="s">
        <v>230</v>
      </c>
      <c r="BO38" t="s">
        <v>230</v>
      </c>
      <c r="BP38">
        <v>13</v>
      </c>
      <c r="BQ38" t="s">
        <v>88</v>
      </c>
      <c r="BR38" t="s">
        <v>79</v>
      </c>
      <c r="BS38" t="s">
        <v>89</v>
      </c>
      <c r="BT38" t="s">
        <v>90</v>
      </c>
      <c r="BU38" t="s">
        <v>181</v>
      </c>
      <c r="BV38" t="s">
        <v>83</v>
      </c>
      <c r="BY38" t="s">
        <v>92</v>
      </c>
      <c r="BZ38" t="s">
        <v>87</v>
      </c>
      <c r="CC38">
        <f>IFERROR(IF(AKORDT[[#This Row],[CZAS]]=1,VLOOKUP(AKORDT[[#This Row],[RAPORTY_TMP_ID]]&amp;AKORDT[[#This Row],[CZYNNOSCI_OPIS]],#REF!,5,FALSE),AKORDT[[#This Row],[CZAS]]),1)</f>
        <v>169</v>
      </c>
      <c r="CD38" t="str">
        <f>AKORDT[[#This Row],[RAPORTY_TMP_ID]]&amp;" "&amp;MID(AKORDT[[#This Row],[NAZWA1_WG]],1,30)</f>
        <v xml:space="preserve">26118 AVANT 3,5                     </v>
      </c>
      <c r="CE38" s="11">
        <f>AKORDT[[#This Row],[DATA]]</f>
        <v>43028</v>
      </c>
      <c r="CF38">
        <f>IFERROR(ROUND(AVERAGEIF(Tabela_Kwerenda_z_AKORD[CZAS RZECZYWISTY],LEFT(AKORDT[[#This Row],[PZP_NR_ZLECENIA]],5),Tabela_Kwerenda_z_AKORD[LACZNY_CZAS]),0),0)</f>
        <v>0</v>
      </c>
    </row>
    <row r="39" spans="1:84">
      <c r="A39" t="e">
        <f>VLOOKUP(AKORDT[[#This Row],[NAZWISKO]],IMIE[],2,FALSE)</f>
        <v>#N/A</v>
      </c>
      <c r="B39">
        <v>10286</v>
      </c>
      <c r="F39">
        <v>26117</v>
      </c>
      <c r="G39">
        <v>1</v>
      </c>
      <c r="H39">
        <v>1</v>
      </c>
      <c r="I39">
        <v>1</v>
      </c>
      <c r="J39">
        <v>24024</v>
      </c>
      <c r="K39">
        <v>24024</v>
      </c>
      <c r="L39">
        <v>41</v>
      </c>
      <c r="M39">
        <v>5</v>
      </c>
      <c r="N39">
        <v>7</v>
      </c>
      <c r="O39">
        <v>154</v>
      </c>
      <c r="P39">
        <v>0</v>
      </c>
      <c r="Q39" s="17">
        <v>43028</v>
      </c>
      <c r="R39" t="s">
        <v>997</v>
      </c>
      <c r="S39">
        <v>0</v>
      </c>
      <c r="T39">
        <v>0</v>
      </c>
      <c r="U39">
        <v>0</v>
      </c>
      <c r="V39">
        <v>2</v>
      </c>
      <c r="W39" t="s">
        <v>312</v>
      </c>
      <c r="X39" t="s">
        <v>79</v>
      </c>
      <c r="Y39" t="s">
        <v>108</v>
      </c>
      <c r="Z39" t="s">
        <v>313</v>
      </c>
      <c r="AB39" s="17">
        <v>2</v>
      </c>
      <c r="AC39" s="17">
        <v>402133</v>
      </c>
      <c r="AD39">
        <v>2</v>
      </c>
      <c r="AE39">
        <v>1</v>
      </c>
      <c r="AF39">
        <v>0</v>
      </c>
      <c r="AG39" t="s">
        <v>81</v>
      </c>
      <c r="AH39" t="s">
        <v>82</v>
      </c>
      <c r="AI39" t="s">
        <v>83</v>
      </c>
      <c r="AJ39" t="s">
        <v>83</v>
      </c>
      <c r="AK39" t="s">
        <v>84</v>
      </c>
      <c r="AL39" t="s">
        <v>85</v>
      </c>
      <c r="AM39" t="s">
        <v>86</v>
      </c>
      <c r="AN39" t="s">
        <v>87</v>
      </c>
      <c r="AO39" t="s">
        <v>235</v>
      </c>
      <c r="AP39" t="s">
        <v>236</v>
      </c>
      <c r="AQ39" t="s">
        <v>235</v>
      </c>
      <c r="AR39" t="s">
        <v>236</v>
      </c>
      <c r="AS39" t="s">
        <v>83</v>
      </c>
      <c r="AV39" s="17"/>
      <c r="AX39">
        <v>0</v>
      </c>
      <c r="AY39" t="s">
        <v>83</v>
      </c>
      <c r="AZ39" t="s">
        <v>83</v>
      </c>
      <c r="BH39">
        <v>37</v>
      </c>
      <c r="BL39" t="s">
        <v>711</v>
      </c>
      <c r="BM39" s="17">
        <v>43005</v>
      </c>
      <c r="BN39" t="s">
        <v>230</v>
      </c>
      <c r="BO39" t="s">
        <v>230</v>
      </c>
      <c r="BP39">
        <v>13</v>
      </c>
      <c r="BQ39" t="s">
        <v>88</v>
      </c>
      <c r="BR39" t="s">
        <v>79</v>
      </c>
      <c r="BS39" t="s">
        <v>89</v>
      </c>
      <c r="BT39" t="s">
        <v>90</v>
      </c>
      <c r="BU39" t="s">
        <v>181</v>
      </c>
      <c r="BV39" t="s">
        <v>83</v>
      </c>
      <c r="BY39" t="s">
        <v>92</v>
      </c>
      <c r="BZ39" t="s">
        <v>87</v>
      </c>
      <c r="CC39">
        <f>IFERROR(IF(AKORDT[[#This Row],[CZAS]]=1,VLOOKUP(AKORDT[[#This Row],[RAPORTY_TMP_ID]]&amp;AKORDT[[#This Row],[CZYNNOSCI_OPIS]],#REF!,5,FALSE),AKORDT[[#This Row],[CZAS]]),1)</f>
        <v>154</v>
      </c>
      <c r="CD39" t="str">
        <f>AKORDT[[#This Row],[RAPORTY_TMP_ID]]&amp;" "&amp;MID(AKORDT[[#This Row],[NAZWA1_WG]],1,30)</f>
        <v xml:space="preserve">26117 AVANT N                       </v>
      </c>
      <c r="CE39" s="11">
        <f>AKORDT[[#This Row],[DATA]]</f>
        <v>43028</v>
      </c>
      <c r="CF39">
        <f>IFERROR(ROUND(AVERAGEIF(Tabela_Kwerenda_z_AKORD[CZAS RZECZYWISTY],LEFT(AKORDT[[#This Row],[PZP_NR_ZLECENIA]],5),Tabela_Kwerenda_z_AKORD[LACZNY_CZAS]),0),0)</f>
        <v>0</v>
      </c>
    </row>
    <row r="40" spans="1:84">
      <c r="A40" t="e">
        <f>VLOOKUP(AKORDT[[#This Row],[NAZWISKO]],IMIE[],2,FALSE)</f>
        <v>#N/A</v>
      </c>
      <c r="B40">
        <v>10287</v>
      </c>
      <c r="F40">
        <v>26116</v>
      </c>
      <c r="G40">
        <v>1</v>
      </c>
      <c r="H40">
        <v>1</v>
      </c>
      <c r="I40">
        <v>1</v>
      </c>
      <c r="J40">
        <v>24011</v>
      </c>
      <c r="K40">
        <v>24011</v>
      </c>
      <c r="L40">
        <v>41</v>
      </c>
      <c r="M40">
        <v>5</v>
      </c>
      <c r="N40">
        <v>7</v>
      </c>
      <c r="O40">
        <v>118</v>
      </c>
      <c r="P40">
        <v>0</v>
      </c>
      <c r="Q40" s="17">
        <v>43028</v>
      </c>
      <c r="R40" t="s">
        <v>998</v>
      </c>
      <c r="S40">
        <v>0</v>
      </c>
      <c r="T40">
        <v>0</v>
      </c>
      <c r="U40">
        <v>0</v>
      </c>
      <c r="V40">
        <v>2</v>
      </c>
      <c r="W40" t="s">
        <v>312</v>
      </c>
      <c r="X40" t="s">
        <v>79</v>
      </c>
      <c r="Y40" t="s">
        <v>108</v>
      </c>
      <c r="Z40" t="s">
        <v>313</v>
      </c>
      <c r="AB40" s="17">
        <v>2</v>
      </c>
      <c r="AC40" s="17">
        <v>402133</v>
      </c>
      <c r="AD40">
        <v>2</v>
      </c>
      <c r="AE40">
        <v>1</v>
      </c>
      <c r="AF40">
        <v>0</v>
      </c>
      <c r="AG40" t="s">
        <v>81</v>
      </c>
      <c r="AH40" t="s">
        <v>82</v>
      </c>
      <c r="AI40" t="s">
        <v>83</v>
      </c>
      <c r="AJ40" t="s">
        <v>83</v>
      </c>
      <c r="AK40" t="s">
        <v>84</v>
      </c>
      <c r="AL40" t="s">
        <v>85</v>
      </c>
      <c r="AM40" t="s">
        <v>86</v>
      </c>
      <c r="AN40" t="s">
        <v>87</v>
      </c>
      <c r="AO40" t="s">
        <v>541</v>
      </c>
      <c r="AP40" t="s">
        <v>542</v>
      </c>
      <c r="AQ40" t="s">
        <v>541</v>
      </c>
      <c r="AR40" t="s">
        <v>542</v>
      </c>
      <c r="AS40" t="s">
        <v>83</v>
      </c>
      <c r="AV40" s="17"/>
      <c r="AX40">
        <v>0</v>
      </c>
      <c r="AY40" t="s">
        <v>83</v>
      </c>
      <c r="AZ40" t="s">
        <v>83</v>
      </c>
      <c r="BH40">
        <v>38</v>
      </c>
      <c r="BL40" t="s">
        <v>711</v>
      </c>
      <c r="BM40" s="17">
        <v>43005</v>
      </c>
      <c r="BN40" t="s">
        <v>230</v>
      </c>
      <c r="BO40" t="s">
        <v>230</v>
      </c>
      <c r="BP40">
        <v>13</v>
      </c>
      <c r="BQ40" t="s">
        <v>88</v>
      </c>
      <c r="BR40" t="s">
        <v>79</v>
      </c>
      <c r="BS40" t="s">
        <v>89</v>
      </c>
      <c r="BT40" t="s">
        <v>90</v>
      </c>
      <c r="BU40" t="s">
        <v>181</v>
      </c>
      <c r="BV40" t="s">
        <v>83</v>
      </c>
      <c r="BY40" t="s">
        <v>92</v>
      </c>
      <c r="BZ40" t="s">
        <v>87</v>
      </c>
      <c r="CC40">
        <f>IFERROR(IF(AKORDT[[#This Row],[CZAS]]=1,VLOOKUP(AKORDT[[#This Row],[RAPORTY_TMP_ID]]&amp;AKORDT[[#This Row],[CZYNNOSCI_OPIS]],#REF!,5,FALSE),AKORDT[[#This Row],[CZAS]]),1)</f>
        <v>118</v>
      </c>
      <c r="CD40" t="str">
        <f>AKORDT[[#This Row],[RAPORTY_TMP_ID]]&amp;" "&amp;MID(AKORDT[[#This Row],[NAZWA1_WG]],1,30)</f>
        <v xml:space="preserve">26116 AVANT [1,5                    </v>
      </c>
      <c r="CE40" s="11">
        <f>AKORDT[[#This Row],[DATA]]</f>
        <v>43028</v>
      </c>
      <c r="CF40">
        <f>IFERROR(ROUND(AVERAGEIF(Tabela_Kwerenda_z_AKORD[CZAS RZECZYWISTY],LEFT(AKORDT[[#This Row],[PZP_NR_ZLECENIA]],5),Tabela_Kwerenda_z_AKORD[LACZNY_CZAS]),0),0)</f>
        <v>0</v>
      </c>
    </row>
    <row r="41" spans="1:84">
      <c r="A41" t="e">
        <f>VLOOKUP(AKORDT[[#This Row],[NAZWISKO]],IMIE[],2,FALSE)</f>
        <v>#N/A</v>
      </c>
      <c r="B41">
        <v>10288</v>
      </c>
      <c r="F41">
        <v>26463</v>
      </c>
      <c r="G41">
        <v>1</v>
      </c>
      <c r="H41">
        <v>1</v>
      </c>
      <c r="I41">
        <v>1</v>
      </c>
      <c r="J41">
        <v>52982</v>
      </c>
      <c r="K41">
        <v>52982</v>
      </c>
      <c r="L41">
        <v>39</v>
      </c>
      <c r="M41">
        <v>19</v>
      </c>
      <c r="N41">
        <v>7</v>
      </c>
      <c r="O41">
        <v>163</v>
      </c>
      <c r="Q41" s="17">
        <v>43028</v>
      </c>
      <c r="R41" t="s">
        <v>999</v>
      </c>
      <c r="S41">
        <v>0</v>
      </c>
      <c r="T41">
        <v>0</v>
      </c>
      <c r="U41">
        <v>0</v>
      </c>
      <c r="V41">
        <v>1</v>
      </c>
      <c r="W41" t="s">
        <v>251</v>
      </c>
      <c r="X41" t="s">
        <v>79</v>
      </c>
      <c r="Y41" t="s">
        <v>99</v>
      </c>
      <c r="Z41" t="s">
        <v>252</v>
      </c>
      <c r="AB41" s="17">
        <v>2</v>
      </c>
      <c r="AC41" s="17">
        <v>402133</v>
      </c>
      <c r="AD41">
        <v>2</v>
      </c>
      <c r="AE41">
        <v>1</v>
      </c>
      <c r="AF41">
        <v>0</v>
      </c>
      <c r="AG41" t="s">
        <v>81</v>
      </c>
      <c r="AH41" t="s">
        <v>82</v>
      </c>
      <c r="AI41" t="s">
        <v>83</v>
      </c>
      <c r="AJ41" t="s">
        <v>83</v>
      </c>
      <c r="AK41" t="s">
        <v>84</v>
      </c>
      <c r="AL41" t="s">
        <v>85</v>
      </c>
      <c r="AM41" t="s">
        <v>292</v>
      </c>
      <c r="AN41" t="s">
        <v>112</v>
      </c>
      <c r="AO41" t="s">
        <v>862</v>
      </c>
      <c r="AP41" t="s">
        <v>863</v>
      </c>
      <c r="AQ41" t="s">
        <v>862</v>
      </c>
      <c r="AR41" t="s">
        <v>863</v>
      </c>
      <c r="AS41" t="s">
        <v>83</v>
      </c>
      <c r="AV41" s="17"/>
      <c r="AX41">
        <v>0</v>
      </c>
      <c r="AY41" t="s">
        <v>83</v>
      </c>
      <c r="AZ41" t="s">
        <v>83</v>
      </c>
      <c r="BH41">
        <v>39</v>
      </c>
      <c r="BL41" t="s">
        <v>941</v>
      </c>
      <c r="BM41" s="17">
        <v>43019</v>
      </c>
      <c r="BN41" t="s">
        <v>532</v>
      </c>
      <c r="BO41" t="s">
        <v>532</v>
      </c>
      <c r="BP41">
        <v>13</v>
      </c>
      <c r="BQ41" t="s">
        <v>88</v>
      </c>
      <c r="BR41" t="s">
        <v>79</v>
      </c>
      <c r="BS41" t="s">
        <v>89</v>
      </c>
      <c r="BT41" t="s">
        <v>90</v>
      </c>
      <c r="BU41" t="s">
        <v>258</v>
      </c>
      <c r="BV41" t="s">
        <v>83</v>
      </c>
      <c r="BY41" t="s">
        <v>92</v>
      </c>
      <c r="BZ41" t="s">
        <v>87</v>
      </c>
      <c r="CC41">
        <f>IFERROR(IF(AKORDT[[#This Row],[CZAS]]=1,VLOOKUP(AKORDT[[#This Row],[RAPORTY_TMP_ID]]&amp;AKORDT[[#This Row],[CZYNNOSCI_OPIS]],#REF!,5,FALSE),AKORDT[[#This Row],[CZAS]]),1)</f>
        <v>163</v>
      </c>
      <c r="CD41" t="str">
        <f>AKORDT[[#This Row],[RAPORTY_TMP_ID]]&amp;" "&amp;MID(AKORDT[[#This Row],[NAZWA1_WG]],1,30)</f>
        <v xml:space="preserve">26463 DAKAR E60/1z                  </v>
      </c>
      <c r="CE41" s="11">
        <f>AKORDT[[#This Row],[DATA]]</f>
        <v>43028</v>
      </c>
      <c r="CF41">
        <f>IFERROR(ROUND(AVERAGEIF(Tabela_Kwerenda_z_AKORD[CZAS RZECZYWISTY],LEFT(AKORDT[[#This Row],[PZP_NR_ZLECENIA]],5),Tabela_Kwerenda_z_AKORD[LACZNY_CZAS]),0),0)</f>
        <v>0</v>
      </c>
    </row>
    <row r="42" spans="1:84">
      <c r="A42" t="e">
        <f>VLOOKUP(AKORDT[[#This Row],[NAZWISKO]],IMIE[],2,FALSE)</f>
        <v>#N/A</v>
      </c>
      <c r="B42">
        <v>10289</v>
      </c>
      <c r="F42">
        <v>26464</v>
      </c>
      <c r="G42">
        <v>1</v>
      </c>
      <c r="H42">
        <v>1</v>
      </c>
      <c r="I42">
        <v>1</v>
      </c>
      <c r="J42">
        <v>53022</v>
      </c>
      <c r="K42">
        <v>53022</v>
      </c>
      <c r="L42">
        <v>39</v>
      </c>
      <c r="M42">
        <v>19</v>
      </c>
      <c r="N42">
        <v>7</v>
      </c>
      <c r="O42">
        <v>202</v>
      </c>
      <c r="Q42" s="17">
        <v>43028</v>
      </c>
      <c r="R42" t="s">
        <v>1000</v>
      </c>
      <c r="S42">
        <v>0</v>
      </c>
      <c r="T42">
        <v>0</v>
      </c>
      <c r="U42">
        <v>0</v>
      </c>
      <c r="V42">
        <v>1</v>
      </c>
      <c r="W42" t="s">
        <v>251</v>
      </c>
      <c r="X42" t="s">
        <v>79</v>
      </c>
      <c r="Y42" t="s">
        <v>99</v>
      </c>
      <c r="Z42" t="s">
        <v>252</v>
      </c>
      <c r="AB42" s="17">
        <v>2</v>
      </c>
      <c r="AC42" s="17">
        <v>402133</v>
      </c>
      <c r="AD42">
        <v>2</v>
      </c>
      <c r="AE42">
        <v>1</v>
      </c>
      <c r="AF42">
        <v>0</v>
      </c>
      <c r="AG42" t="s">
        <v>81</v>
      </c>
      <c r="AH42" t="s">
        <v>82</v>
      </c>
      <c r="AI42" t="s">
        <v>83</v>
      </c>
      <c r="AJ42" t="s">
        <v>83</v>
      </c>
      <c r="AK42" t="s">
        <v>84</v>
      </c>
      <c r="AL42" t="s">
        <v>85</v>
      </c>
      <c r="AM42" t="s">
        <v>292</v>
      </c>
      <c r="AN42" t="s">
        <v>112</v>
      </c>
      <c r="AO42" t="s">
        <v>864</v>
      </c>
      <c r="AP42" t="s">
        <v>865</v>
      </c>
      <c r="AQ42" t="s">
        <v>864</v>
      </c>
      <c r="AR42" t="s">
        <v>865</v>
      </c>
      <c r="AS42" t="s">
        <v>83</v>
      </c>
      <c r="AV42" s="17"/>
      <c r="AX42">
        <v>0</v>
      </c>
      <c r="AY42" t="s">
        <v>83</v>
      </c>
      <c r="AZ42" t="s">
        <v>83</v>
      </c>
      <c r="BH42">
        <v>40</v>
      </c>
      <c r="BL42" t="s">
        <v>941</v>
      </c>
      <c r="BM42" s="17">
        <v>43019</v>
      </c>
      <c r="BN42" t="s">
        <v>532</v>
      </c>
      <c r="BO42" t="s">
        <v>532</v>
      </c>
      <c r="BP42">
        <v>13</v>
      </c>
      <c r="BQ42" t="s">
        <v>88</v>
      </c>
      <c r="BR42" t="s">
        <v>79</v>
      </c>
      <c r="BS42" t="s">
        <v>89</v>
      </c>
      <c r="BT42" t="s">
        <v>90</v>
      </c>
      <c r="BU42" t="s">
        <v>258</v>
      </c>
      <c r="BV42" t="s">
        <v>83</v>
      </c>
      <c r="BY42" t="s">
        <v>92</v>
      </c>
      <c r="BZ42" t="s">
        <v>87</v>
      </c>
      <c r="CC42">
        <f>IFERROR(IF(AKORDT[[#This Row],[CZAS]]=1,VLOOKUP(AKORDT[[#This Row],[RAPORTY_TMP_ID]]&amp;AKORDT[[#This Row],[CZYNNOSCI_OPIS]],#REF!,5,FALSE),AKORDT[[#This Row],[CZAS]]),1)</f>
        <v>202</v>
      </c>
      <c r="CD42" t="str">
        <f>AKORDT[[#This Row],[RAPORTY_TMP_ID]]&amp;" "&amp;MID(AKORDT[[#This Row],[NAZWA1_WG]],1,30)</f>
        <v xml:space="preserve">26464 DAKAR Nzz                     </v>
      </c>
      <c r="CE42" s="11">
        <f>AKORDT[[#This Row],[DATA]]</f>
        <v>43028</v>
      </c>
      <c r="CF42">
        <f>IFERROR(ROUND(AVERAGEIF(Tabela_Kwerenda_z_AKORD[CZAS RZECZYWISTY],LEFT(AKORDT[[#This Row],[PZP_NR_ZLECENIA]],5),Tabela_Kwerenda_z_AKORD[LACZNY_CZAS]),0),0)</f>
        <v>0</v>
      </c>
    </row>
    <row r="43" spans="1:84">
      <c r="A43" t="e">
        <f>VLOOKUP(AKORDT[[#This Row],[NAZWISKO]],IMIE[],2,FALSE)</f>
        <v>#N/A</v>
      </c>
      <c r="B43">
        <v>10290</v>
      </c>
      <c r="F43">
        <v>26465</v>
      </c>
      <c r="G43">
        <v>1</v>
      </c>
      <c r="H43">
        <v>1</v>
      </c>
      <c r="I43">
        <v>1</v>
      </c>
      <c r="J43">
        <v>52998</v>
      </c>
      <c r="K43">
        <v>52998</v>
      </c>
      <c r="L43">
        <v>39</v>
      </c>
      <c r="M43">
        <v>19</v>
      </c>
      <c r="N43">
        <v>7</v>
      </c>
      <c r="O43">
        <v>152</v>
      </c>
      <c r="Q43" s="17">
        <v>43028</v>
      </c>
      <c r="R43" t="s">
        <v>387</v>
      </c>
      <c r="S43">
        <v>0</v>
      </c>
      <c r="T43">
        <v>0</v>
      </c>
      <c r="U43">
        <v>0</v>
      </c>
      <c r="V43">
        <v>1</v>
      </c>
      <c r="W43" t="s">
        <v>251</v>
      </c>
      <c r="X43" t="s">
        <v>79</v>
      </c>
      <c r="Y43" t="s">
        <v>99</v>
      </c>
      <c r="Z43" t="s">
        <v>252</v>
      </c>
      <c r="AB43" s="17">
        <v>2</v>
      </c>
      <c r="AC43" s="17">
        <v>402133</v>
      </c>
      <c r="AD43">
        <v>2</v>
      </c>
      <c r="AE43">
        <v>1</v>
      </c>
      <c r="AF43">
        <v>0</v>
      </c>
      <c r="AG43" t="s">
        <v>81</v>
      </c>
      <c r="AH43" t="s">
        <v>82</v>
      </c>
      <c r="AI43" t="s">
        <v>83</v>
      </c>
      <c r="AJ43" t="s">
        <v>83</v>
      </c>
      <c r="AK43" t="s">
        <v>84</v>
      </c>
      <c r="AL43" t="s">
        <v>85</v>
      </c>
      <c r="AM43" t="s">
        <v>292</v>
      </c>
      <c r="AN43" t="s">
        <v>112</v>
      </c>
      <c r="AO43" t="s">
        <v>866</v>
      </c>
      <c r="AP43" t="s">
        <v>867</v>
      </c>
      <c r="AQ43" t="s">
        <v>866</v>
      </c>
      <c r="AR43" t="s">
        <v>867</v>
      </c>
      <c r="AS43" t="s">
        <v>83</v>
      </c>
      <c r="AV43" s="17"/>
      <c r="AX43">
        <v>0</v>
      </c>
      <c r="AY43" t="s">
        <v>83</v>
      </c>
      <c r="AZ43" t="s">
        <v>83</v>
      </c>
      <c r="BH43">
        <v>41</v>
      </c>
      <c r="BL43" t="s">
        <v>941</v>
      </c>
      <c r="BM43" s="17">
        <v>43019</v>
      </c>
      <c r="BN43" t="s">
        <v>532</v>
      </c>
      <c r="BO43" t="s">
        <v>532</v>
      </c>
      <c r="BP43">
        <v>13</v>
      </c>
      <c r="BQ43" t="s">
        <v>88</v>
      </c>
      <c r="BR43" t="s">
        <v>79</v>
      </c>
      <c r="BS43" t="s">
        <v>89</v>
      </c>
      <c r="BT43" t="s">
        <v>90</v>
      </c>
      <c r="BU43" t="s">
        <v>258</v>
      </c>
      <c r="BV43" t="s">
        <v>83</v>
      </c>
      <c r="BY43" t="s">
        <v>92</v>
      </c>
      <c r="BZ43" t="s">
        <v>87</v>
      </c>
      <c r="CC43">
        <f>IFERROR(IF(AKORDT[[#This Row],[CZAS]]=1,VLOOKUP(AKORDT[[#This Row],[RAPORTY_TMP_ID]]&amp;AKORDT[[#This Row],[CZYNNOSCI_OPIS]],#REF!,5,FALSE),AKORDT[[#This Row],[CZAS]]),1)</f>
        <v>152</v>
      </c>
      <c r="CD43" t="str">
        <f>AKORDT[[#This Row],[RAPORTY_TMP_ID]]&amp;" "&amp;MID(AKORDT[[#This Row],[NAZWA1_WG]],1,30)</f>
        <v xml:space="preserve">26465 DAKAR 1,5Re                   </v>
      </c>
      <c r="CE43" s="11">
        <f>AKORDT[[#This Row],[DATA]]</f>
        <v>43028</v>
      </c>
      <c r="CF43">
        <f>IFERROR(ROUND(AVERAGEIF(Tabela_Kwerenda_z_AKORD[CZAS RZECZYWISTY],LEFT(AKORDT[[#This Row],[PZP_NR_ZLECENIA]],5),Tabela_Kwerenda_z_AKORD[LACZNY_CZAS]),0),0)</f>
        <v>0</v>
      </c>
    </row>
    <row r="44" spans="1:84">
      <c r="A44" t="e">
        <f>VLOOKUP(AKORDT[[#This Row],[NAZWISKO]],IMIE[],2,FALSE)</f>
        <v>#N/A</v>
      </c>
      <c r="B44">
        <v>10291</v>
      </c>
      <c r="F44">
        <v>26466</v>
      </c>
      <c r="G44">
        <v>1</v>
      </c>
      <c r="H44">
        <v>1</v>
      </c>
      <c r="I44">
        <v>1</v>
      </c>
      <c r="J44">
        <v>52958</v>
      </c>
      <c r="K44">
        <v>52958</v>
      </c>
      <c r="L44">
        <v>39</v>
      </c>
      <c r="M44">
        <v>19</v>
      </c>
      <c r="N44">
        <v>7</v>
      </c>
      <c r="O44">
        <v>177</v>
      </c>
      <c r="Q44" s="17">
        <v>43028</v>
      </c>
      <c r="R44" t="s">
        <v>1001</v>
      </c>
      <c r="S44">
        <v>0</v>
      </c>
      <c r="T44">
        <v>0</v>
      </c>
      <c r="U44">
        <v>0</v>
      </c>
      <c r="V44">
        <v>1</v>
      </c>
      <c r="W44" t="s">
        <v>251</v>
      </c>
      <c r="X44" t="s">
        <v>79</v>
      </c>
      <c r="Y44" t="s">
        <v>99</v>
      </c>
      <c r="Z44" t="s">
        <v>252</v>
      </c>
      <c r="AB44" s="17">
        <v>2</v>
      </c>
      <c r="AC44" s="17">
        <v>402133</v>
      </c>
      <c r="AD44">
        <v>2</v>
      </c>
      <c r="AE44">
        <v>1</v>
      </c>
      <c r="AF44">
        <v>0</v>
      </c>
      <c r="AG44" t="s">
        <v>81</v>
      </c>
      <c r="AH44" t="s">
        <v>82</v>
      </c>
      <c r="AI44" t="s">
        <v>83</v>
      </c>
      <c r="AJ44" t="s">
        <v>83</v>
      </c>
      <c r="AK44" t="s">
        <v>84</v>
      </c>
      <c r="AL44" t="s">
        <v>85</v>
      </c>
      <c r="AM44" t="s">
        <v>292</v>
      </c>
      <c r="AN44" t="s">
        <v>112</v>
      </c>
      <c r="AO44" t="s">
        <v>533</v>
      </c>
      <c r="AP44" t="s">
        <v>534</v>
      </c>
      <c r="AQ44" t="s">
        <v>533</v>
      </c>
      <c r="AR44" t="s">
        <v>534</v>
      </c>
      <c r="AS44" t="s">
        <v>83</v>
      </c>
      <c r="AV44" s="17"/>
      <c r="AX44">
        <v>0</v>
      </c>
      <c r="AY44" t="s">
        <v>83</v>
      </c>
      <c r="AZ44" t="s">
        <v>83</v>
      </c>
      <c r="BH44">
        <v>42</v>
      </c>
      <c r="BL44" t="s">
        <v>941</v>
      </c>
      <c r="BM44" s="17">
        <v>43019</v>
      </c>
      <c r="BN44" t="s">
        <v>532</v>
      </c>
      <c r="BO44" t="s">
        <v>532</v>
      </c>
      <c r="BP44">
        <v>13</v>
      </c>
      <c r="BQ44" t="s">
        <v>88</v>
      </c>
      <c r="BR44" t="s">
        <v>79</v>
      </c>
      <c r="BS44" t="s">
        <v>89</v>
      </c>
      <c r="BT44" t="s">
        <v>90</v>
      </c>
      <c r="BU44" t="s">
        <v>258</v>
      </c>
      <c r="BV44" t="s">
        <v>83</v>
      </c>
      <c r="BY44" t="s">
        <v>92</v>
      </c>
      <c r="BZ44" t="s">
        <v>87</v>
      </c>
      <c r="CC44">
        <f>IFERROR(IF(AKORDT[[#This Row],[CZAS]]=1,VLOOKUP(AKORDT[[#This Row],[RAPORTY_TMP_ID]]&amp;AKORDT[[#This Row],[CZYNNOSCI_OPIS]],#REF!,5,FALSE),AKORDT[[#This Row],[CZAS]]),1)</f>
        <v>177</v>
      </c>
      <c r="CD44" t="str">
        <f>AKORDT[[#This Row],[RAPORTY_TMP_ID]]&amp;" "&amp;MID(AKORDT[[#This Row],[NAZWA1_WG]],1,30)</f>
        <v xml:space="preserve">26466 DAKAR 1,5Re]                  </v>
      </c>
      <c r="CE44" s="11">
        <f>AKORDT[[#This Row],[DATA]]</f>
        <v>43028</v>
      </c>
      <c r="CF44">
        <f>IFERROR(ROUND(AVERAGEIF(Tabela_Kwerenda_z_AKORD[CZAS RZECZYWISTY],LEFT(AKORDT[[#This Row],[PZP_NR_ZLECENIA]],5),Tabela_Kwerenda_z_AKORD[LACZNY_CZAS]),0),0)</f>
        <v>0</v>
      </c>
    </row>
    <row r="45" spans="1:84">
      <c r="A45" t="e">
        <f>VLOOKUP(AKORDT[[#This Row],[NAZWISKO]],IMIE[],2,FALSE)</f>
        <v>#N/A</v>
      </c>
      <c r="B45">
        <v>10292</v>
      </c>
      <c r="F45">
        <v>26646</v>
      </c>
      <c r="G45">
        <v>1</v>
      </c>
      <c r="H45">
        <v>1</v>
      </c>
      <c r="I45">
        <v>1</v>
      </c>
      <c r="J45">
        <v>13753</v>
      </c>
      <c r="K45">
        <v>13753</v>
      </c>
      <c r="L45">
        <v>35</v>
      </c>
      <c r="M45">
        <v>20</v>
      </c>
      <c r="N45">
        <v>7</v>
      </c>
      <c r="O45">
        <v>26</v>
      </c>
      <c r="Q45" s="17">
        <v>43028</v>
      </c>
      <c r="R45" t="s">
        <v>1002</v>
      </c>
      <c r="S45">
        <v>0</v>
      </c>
      <c r="T45">
        <v>0</v>
      </c>
      <c r="U45">
        <v>0</v>
      </c>
      <c r="V45">
        <v>2</v>
      </c>
      <c r="W45" t="s">
        <v>203</v>
      </c>
      <c r="X45" t="s">
        <v>79</v>
      </c>
      <c r="Y45" t="s">
        <v>100</v>
      </c>
      <c r="Z45" t="s">
        <v>204</v>
      </c>
      <c r="AB45" s="17">
        <v>2</v>
      </c>
      <c r="AC45" s="17">
        <v>402133</v>
      </c>
      <c r="AD45">
        <v>2</v>
      </c>
      <c r="AE45">
        <v>1</v>
      </c>
      <c r="AF45">
        <v>0</v>
      </c>
      <c r="AG45" t="s">
        <v>81</v>
      </c>
      <c r="AH45" t="s">
        <v>82</v>
      </c>
      <c r="AI45" t="s">
        <v>83</v>
      </c>
      <c r="AJ45" t="s">
        <v>83</v>
      </c>
      <c r="AK45" t="s">
        <v>84</v>
      </c>
      <c r="AL45" t="s">
        <v>85</v>
      </c>
      <c r="AM45" t="s">
        <v>205</v>
      </c>
      <c r="AN45" t="s">
        <v>95</v>
      </c>
      <c r="AO45" t="s">
        <v>545</v>
      </c>
      <c r="AP45" t="s">
        <v>546</v>
      </c>
      <c r="AQ45" t="s">
        <v>545</v>
      </c>
      <c r="AR45" t="s">
        <v>546</v>
      </c>
      <c r="AS45" t="s">
        <v>83</v>
      </c>
      <c r="AV45" s="17"/>
      <c r="AX45">
        <v>0</v>
      </c>
      <c r="AY45" t="s">
        <v>83</v>
      </c>
      <c r="AZ45" t="s">
        <v>83</v>
      </c>
      <c r="BH45">
        <v>43</v>
      </c>
      <c r="BL45" t="s">
        <v>1003</v>
      </c>
      <c r="BM45" s="17">
        <v>43019</v>
      </c>
      <c r="BN45" t="s">
        <v>178</v>
      </c>
      <c r="BO45" t="s">
        <v>178</v>
      </c>
      <c r="BP45">
        <v>68</v>
      </c>
      <c r="BQ45" t="s">
        <v>196</v>
      </c>
      <c r="BR45" t="s">
        <v>197</v>
      </c>
      <c r="BS45" t="s">
        <v>89</v>
      </c>
      <c r="BT45" t="s">
        <v>90</v>
      </c>
      <c r="BU45" t="s">
        <v>206</v>
      </c>
      <c r="BV45" t="s">
        <v>83</v>
      </c>
      <c r="BY45" t="s">
        <v>92</v>
      </c>
      <c r="BZ45" t="s">
        <v>87</v>
      </c>
      <c r="CC45">
        <f>IFERROR(IF(AKORDT[[#This Row],[CZAS]]=1,VLOOKUP(AKORDT[[#This Row],[RAPORTY_TMP_ID]]&amp;AKORDT[[#This Row],[CZYNNOSCI_OPIS]],#REF!,5,FALSE),AKORDT[[#This Row],[CZAS]]),1)</f>
        <v>26</v>
      </c>
      <c r="CD45" t="str">
        <f>AKORDT[[#This Row],[RAPORTY_TMP_ID]]&amp;" "&amp;MID(AKORDT[[#This Row],[NAZWA1_WG]],1,30)</f>
        <v xml:space="preserve">26646 DUO LH]                       </v>
      </c>
      <c r="CE45" s="11">
        <f>AKORDT[[#This Row],[DATA]]</f>
        <v>43028</v>
      </c>
      <c r="CF45">
        <f>IFERROR(ROUND(AVERAGEIF(Tabela_Kwerenda_z_AKORD[CZAS RZECZYWISTY],LEFT(AKORDT[[#This Row],[PZP_NR_ZLECENIA]],5),Tabela_Kwerenda_z_AKORD[LACZNY_CZAS]),0),0)</f>
        <v>0</v>
      </c>
    </row>
    <row r="46" spans="1:84">
      <c r="A46" t="e">
        <f>VLOOKUP(AKORDT[[#This Row],[NAZWISKO]],IMIE[],2,FALSE)</f>
        <v>#N/A</v>
      </c>
      <c r="B46">
        <v>10293</v>
      </c>
      <c r="F46">
        <v>26645</v>
      </c>
      <c r="G46">
        <v>1</v>
      </c>
      <c r="H46">
        <v>1</v>
      </c>
      <c r="I46">
        <v>1</v>
      </c>
      <c r="J46">
        <v>13737</v>
      </c>
      <c r="K46">
        <v>13737</v>
      </c>
      <c r="L46">
        <v>35</v>
      </c>
      <c r="M46">
        <v>20</v>
      </c>
      <c r="N46">
        <v>7</v>
      </c>
      <c r="O46">
        <v>23</v>
      </c>
      <c r="Q46" s="17">
        <v>43028</v>
      </c>
      <c r="R46" t="s">
        <v>1004</v>
      </c>
      <c r="S46">
        <v>0</v>
      </c>
      <c r="T46">
        <v>0</v>
      </c>
      <c r="U46">
        <v>0</v>
      </c>
      <c r="V46">
        <v>2</v>
      </c>
      <c r="W46" t="s">
        <v>203</v>
      </c>
      <c r="X46" t="s">
        <v>79</v>
      </c>
      <c r="Y46" t="s">
        <v>100</v>
      </c>
      <c r="Z46" t="s">
        <v>204</v>
      </c>
      <c r="AB46" s="17">
        <v>2</v>
      </c>
      <c r="AC46" s="17">
        <v>402133</v>
      </c>
      <c r="AD46">
        <v>2</v>
      </c>
      <c r="AE46">
        <v>1</v>
      </c>
      <c r="AF46">
        <v>0</v>
      </c>
      <c r="AG46" t="s">
        <v>81</v>
      </c>
      <c r="AH46" t="s">
        <v>82</v>
      </c>
      <c r="AI46" t="s">
        <v>83</v>
      </c>
      <c r="AJ46" t="s">
        <v>83</v>
      </c>
      <c r="AK46" t="s">
        <v>84</v>
      </c>
      <c r="AL46" t="s">
        <v>85</v>
      </c>
      <c r="AM46" t="s">
        <v>205</v>
      </c>
      <c r="AN46" t="s">
        <v>95</v>
      </c>
      <c r="AO46" t="s">
        <v>1005</v>
      </c>
      <c r="AP46" t="s">
        <v>1006</v>
      </c>
      <c r="AQ46" t="s">
        <v>1005</v>
      </c>
      <c r="AR46" t="s">
        <v>1006</v>
      </c>
      <c r="AS46" t="s">
        <v>83</v>
      </c>
      <c r="AV46" s="17"/>
      <c r="AX46">
        <v>0</v>
      </c>
      <c r="AY46" t="s">
        <v>83</v>
      </c>
      <c r="AZ46" t="s">
        <v>83</v>
      </c>
      <c r="BH46">
        <v>44</v>
      </c>
      <c r="BL46" t="s">
        <v>1003</v>
      </c>
      <c r="BM46" s="17">
        <v>43019</v>
      </c>
      <c r="BN46" t="s">
        <v>178</v>
      </c>
      <c r="BO46" t="s">
        <v>178</v>
      </c>
      <c r="BP46">
        <v>68</v>
      </c>
      <c r="BQ46" t="s">
        <v>196</v>
      </c>
      <c r="BR46" t="s">
        <v>197</v>
      </c>
      <c r="BS46" t="s">
        <v>89</v>
      </c>
      <c r="BT46" t="s">
        <v>90</v>
      </c>
      <c r="BU46" t="s">
        <v>206</v>
      </c>
      <c r="BV46" t="s">
        <v>83</v>
      </c>
      <c r="BY46" t="s">
        <v>92</v>
      </c>
      <c r="BZ46" t="s">
        <v>87</v>
      </c>
      <c r="CC46">
        <f>IFERROR(IF(AKORDT[[#This Row],[CZAS]]=1,VLOOKUP(AKORDT[[#This Row],[RAPORTY_TMP_ID]]&amp;AKORDT[[#This Row],[CZYNNOSCI_OPIS]],#REF!,5,FALSE),AKORDT[[#This Row],[CZAS]]),1)</f>
        <v>23</v>
      </c>
      <c r="CD46" t="str">
        <f>AKORDT[[#This Row],[RAPORTY_TMP_ID]]&amp;" "&amp;MID(AKORDT[[#This Row],[NAZWA1_WG]],1,30)</f>
        <v xml:space="preserve">26645 DUO [3                        </v>
      </c>
      <c r="CE46" s="11">
        <f>AKORDT[[#This Row],[DATA]]</f>
        <v>43028</v>
      </c>
      <c r="CF46">
        <f>IFERROR(ROUND(AVERAGEIF(Tabela_Kwerenda_z_AKORD[CZAS RZECZYWISTY],LEFT(AKORDT[[#This Row],[PZP_NR_ZLECENIA]],5),Tabela_Kwerenda_z_AKORD[LACZNY_CZAS]),0),0)</f>
        <v>0</v>
      </c>
    </row>
    <row r="47" spans="1:84">
      <c r="A47" t="e">
        <f>VLOOKUP(AKORDT[[#This Row],[NAZWISKO]],IMIE[],2,FALSE)</f>
        <v>#N/A</v>
      </c>
      <c r="B47">
        <v>10294</v>
      </c>
      <c r="F47">
        <v>26256</v>
      </c>
      <c r="G47">
        <v>1</v>
      </c>
      <c r="H47">
        <v>1</v>
      </c>
      <c r="I47">
        <v>1</v>
      </c>
      <c r="J47">
        <v>44349</v>
      </c>
      <c r="K47">
        <v>44143</v>
      </c>
      <c r="L47">
        <v>40</v>
      </c>
      <c r="M47">
        <v>5</v>
      </c>
      <c r="N47">
        <v>7</v>
      </c>
      <c r="O47">
        <v>193</v>
      </c>
      <c r="Q47" s="17">
        <v>43028</v>
      </c>
      <c r="R47" t="s">
        <v>1007</v>
      </c>
      <c r="S47">
        <v>0</v>
      </c>
      <c r="T47">
        <v>0</v>
      </c>
      <c r="U47">
        <v>0</v>
      </c>
      <c r="V47">
        <v>2</v>
      </c>
      <c r="W47" t="s">
        <v>228</v>
      </c>
      <c r="X47" t="s">
        <v>79</v>
      </c>
      <c r="Y47" t="s">
        <v>97</v>
      </c>
      <c r="Z47" t="s">
        <v>229</v>
      </c>
      <c r="AB47" s="17">
        <v>2</v>
      </c>
      <c r="AC47" s="17">
        <v>402133</v>
      </c>
      <c r="AD47">
        <v>2</v>
      </c>
      <c r="AE47">
        <v>1</v>
      </c>
      <c r="AF47">
        <v>0</v>
      </c>
      <c r="AG47" t="s">
        <v>81</v>
      </c>
      <c r="AH47" t="s">
        <v>82</v>
      </c>
      <c r="AI47" t="s">
        <v>83</v>
      </c>
      <c r="AJ47" t="s">
        <v>83</v>
      </c>
      <c r="AK47" t="s">
        <v>84</v>
      </c>
      <c r="AL47" t="s">
        <v>85</v>
      </c>
      <c r="AM47" t="s">
        <v>86</v>
      </c>
      <c r="AN47" t="s">
        <v>87</v>
      </c>
      <c r="AO47" t="s">
        <v>743</v>
      </c>
      <c r="AP47" t="s">
        <v>744</v>
      </c>
      <c r="AQ47" t="s">
        <v>745</v>
      </c>
      <c r="AR47" t="s">
        <v>746</v>
      </c>
      <c r="AS47" t="s">
        <v>83</v>
      </c>
      <c r="AV47" s="17"/>
      <c r="AX47">
        <v>0</v>
      </c>
      <c r="AY47" t="s">
        <v>83</v>
      </c>
      <c r="AZ47" t="s">
        <v>83</v>
      </c>
      <c r="BH47">
        <v>45</v>
      </c>
      <c r="BL47" t="s">
        <v>747</v>
      </c>
      <c r="BM47" s="17">
        <v>43012</v>
      </c>
      <c r="BN47" t="s">
        <v>502</v>
      </c>
      <c r="BO47" t="s">
        <v>502</v>
      </c>
      <c r="BP47">
        <v>13</v>
      </c>
      <c r="BQ47" t="s">
        <v>88</v>
      </c>
      <c r="BR47" t="s">
        <v>79</v>
      </c>
      <c r="BS47" t="s">
        <v>89</v>
      </c>
      <c r="BT47" t="s">
        <v>90</v>
      </c>
      <c r="BU47" t="s">
        <v>181</v>
      </c>
      <c r="BV47" t="s">
        <v>83</v>
      </c>
      <c r="BY47" t="s">
        <v>92</v>
      </c>
      <c r="BZ47" t="s">
        <v>87</v>
      </c>
      <c r="CC47">
        <f>IFERROR(IF(AKORDT[[#This Row],[CZAS]]=1,VLOOKUP(AKORDT[[#This Row],[RAPORTY_TMP_ID]]&amp;AKORDT[[#This Row],[CZYNNOSCI_OPIS]],#REF!,5,FALSE),AKORDT[[#This Row],[CZAS]]),1)</f>
        <v>193</v>
      </c>
      <c r="CD47" t="str">
        <f>AKORDT[[#This Row],[RAPORTY_TMP_ID]]&amp;" "&amp;MID(AKORDT[[#This Row],[NAZWA1_WG]],1,30)</f>
        <v xml:space="preserve">26256 MYSTIC [3,5D                  </v>
      </c>
      <c r="CE47" s="11">
        <f>AKORDT[[#This Row],[DATA]]</f>
        <v>43028</v>
      </c>
      <c r="CF47">
        <f>IFERROR(ROUND(AVERAGEIF(Tabela_Kwerenda_z_AKORD[CZAS RZECZYWISTY],LEFT(AKORDT[[#This Row],[PZP_NR_ZLECENIA]],5),Tabela_Kwerenda_z_AKORD[LACZNY_CZAS]),0),0)</f>
        <v>0</v>
      </c>
    </row>
    <row r="48" spans="1:84">
      <c r="A48" t="e">
        <f>VLOOKUP(AKORDT[[#This Row],[NAZWISKO]],IMIE[],2,FALSE)</f>
        <v>#N/A</v>
      </c>
      <c r="B48">
        <v>10295</v>
      </c>
      <c r="F48">
        <v>26257</v>
      </c>
      <c r="G48">
        <v>1</v>
      </c>
      <c r="H48">
        <v>1</v>
      </c>
      <c r="I48">
        <v>1</v>
      </c>
      <c r="J48">
        <v>50559</v>
      </c>
      <c r="K48">
        <v>50559</v>
      </c>
      <c r="L48">
        <v>40</v>
      </c>
      <c r="M48">
        <v>5</v>
      </c>
      <c r="N48">
        <v>7</v>
      </c>
      <c r="O48">
        <v>50</v>
      </c>
      <c r="Q48" s="17">
        <v>43028</v>
      </c>
      <c r="R48" t="s">
        <v>1008</v>
      </c>
      <c r="S48">
        <v>0</v>
      </c>
      <c r="T48">
        <v>0</v>
      </c>
      <c r="U48">
        <v>0</v>
      </c>
      <c r="V48">
        <v>2</v>
      </c>
      <c r="W48" t="s">
        <v>228</v>
      </c>
      <c r="X48" t="s">
        <v>79</v>
      </c>
      <c r="Y48" t="s">
        <v>97</v>
      </c>
      <c r="Z48" t="s">
        <v>229</v>
      </c>
      <c r="AB48" s="17">
        <v>2</v>
      </c>
      <c r="AC48" s="17">
        <v>402133</v>
      </c>
      <c r="AD48">
        <v>2</v>
      </c>
      <c r="AE48">
        <v>1</v>
      </c>
      <c r="AF48">
        <v>0</v>
      </c>
      <c r="AG48" t="s">
        <v>81</v>
      </c>
      <c r="AH48" t="s">
        <v>82</v>
      </c>
      <c r="AI48" t="s">
        <v>83</v>
      </c>
      <c r="AJ48" t="s">
        <v>83</v>
      </c>
      <c r="AK48" t="s">
        <v>84</v>
      </c>
      <c r="AL48" t="s">
        <v>85</v>
      </c>
      <c r="AM48" t="s">
        <v>86</v>
      </c>
      <c r="AN48" t="s">
        <v>87</v>
      </c>
      <c r="AO48" t="s">
        <v>507</v>
      </c>
      <c r="AP48" t="s">
        <v>508</v>
      </c>
      <c r="AQ48" t="s">
        <v>507</v>
      </c>
      <c r="AR48" t="s">
        <v>508</v>
      </c>
      <c r="AS48" t="s">
        <v>83</v>
      </c>
      <c r="AV48" s="17"/>
      <c r="AX48">
        <v>0</v>
      </c>
      <c r="AY48" t="s">
        <v>83</v>
      </c>
      <c r="AZ48" t="s">
        <v>83</v>
      </c>
      <c r="BH48">
        <v>46</v>
      </c>
      <c r="BL48" t="s">
        <v>747</v>
      </c>
      <c r="BM48" s="17">
        <v>43012</v>
      </c>
      <c r="BN48" t="s">
        <v>502</v>
      </c>
      <c r="BO48" t="s">
        <v>502</v>
      </c>
      <c r="BP48">
        <v>13</v>
      </c>
      <c r="BQ48" t="s">
        <v>88</v>
      </c>
      <c r="BR48" t="s">
        <v>79</v>
      </c>
      <c r="BS48" t="s">
        <v>89</v>
      </c>
      <c r="BT48" t="s">
        <v>90</v>
      </c>
      <c r="BU48" t="s">
        <v>181</v>
      </c>
      <c r="BV48" t="s">
        <v>83</v>
      </c>
      <c r="BY48" t="s">
        <v>92</v>
      </c>
      <c r="BZ48" t="s">
        <v>87</v>
      </c>
      <c r="CC48">
        <f>IFERROR(IF(AKORDT[[#This Row],[CZAS]]=1,VLOOKUP(AKORDT[[#This Row],[RAPORTY_TMP_ID]]&amp;AKORDT[[#This Row],[CZYNNOSCI_OPIS]],#REF!,5,FALSE),AKORDT[[#This Row],[CZAS]]),1)</f>
        <v>50</v>
      </c>
      <c r="CD48" t="str">
        <f>AKORDT[[#This Row],[RAPORTY_TMP_ID]]&amp;" "&amp;MID(AKORDT[[#This Row],[NAZWA1_WG]],1,30)</f>
        <v xml:space="preserve">26257 MYSTIC P100x98                </v>
      </c>
      <c r="CE48" s="11">
        <f>AKORDT[[#This Row],[DATA]]</f>
        <v>43028</v>
      </c>
      <c r="CF48">
        <f>IFERROR(ROUND(AVERAGEIF(Tabela_Kwerenda_z_AKORD[CZAS RZECZYWISTY],LEFT(AKORDT[[#This Row],[PZP_NR_ZLECENIA]],5),Tabela_Kwerenda_z_AKORD[LACZNY_CZAS]),0),0)</f>
        <v>0</v>
      </c>
    </row>
    <row r="49" spans="1:84">
      <c r="A49" t="e">
        <f>VLOOKUP(AKORDT[[#This Row],[NAZWISKO]],IMIE[],2,FALSE)</f>
        <v>#N/A</v>
      </c>
      <c r="B49">
        <v>10296</v>
      </c>
      <c r="F49">
        <v>26518</v>
      </c>
      <c r="G49">
        <v>1</v>
      </c>
      <c r="H49">
        <v>1</v>
      </c>
      <c r="I49">
        <v>1</v>
      </c>
      <c r="J49">
        <v>13955</v>
      </c>
      <c r="K49">
        <v>13955</v>
      </c>
      <c r="L49">
        <v>52</v>
      </c>
      <c r="M49">
        <v>5</v>
      </c>
      <c r="N49">
        <v>7</v>
      </c>
      <c r="O49">
        <v>85</v>
      </c>
      <c r="Q49" s="17">
        <v>43028</v>
      </c>
      <c r="R49" t="s">
        <v>1009</v>
      </c>
      <c r="S49">
        <v>0</v>
      </c>
      <c r="T49">
        <v>0</v>
      </c>
      <c r="U49">
        <v>0</v>
      </c>
      <c r="V49">
        <v>2</v>
      </c>
      <c r="W49" t="s">
        <v>233</v>
      </c>
      <c r="X49" t="s">
        <v>79</v>
      </c>
      <c r="Y49" t="s">
        <v>105</v>
      </c>
      <c r="Z49" t="s">
        <v>234</v>
      </c>
      <c r="AB49" s="17">
        <v>2</v>
      </c>
      <c r="AC49" s="17">
        <v>402133</v>
      </c>
      <c r="AD49">
        <v>2</v>
      </c>
      <c r="AE49">
        <v>1</v>
      </c>
      <c r="AF49">
        <v>0</v>
      </c>
      <c r="AG49" t="s">
        <v>81</v>
      </c>
      <c r="AH49" t="s">
        <v>82</v>
      </c>
      <c r="AI49" t="s">
        <v>83</v>
      </c>
      <c r="AJ49" t="s">
        <v>83</v>
      </c>
      <c r="AK49" t="s">
        <v>84</v>
      </c>
      <c r="AL49" t="s">
        <v>85</v>
      </c>
      <c r="AM49" t="s">
        <v>86</v>
      </c>
      <c r="AN49" t="s">
        <v>87</v>
      </c>
      <c r="AO49" t="s">
        <v>198</v>
      </c>
      <c r="AP49" t="s">
        <v>199</v>
      </c>
      <c r="AQ49" t="s">
        <v>198</v>
      </c>
      <c r="AR49" t="s">
        <v>199</v>
      </c>
      <c r="AS49" t="s">
        <v>83</v>
      </c>
      <c r="AV49" s="17"/>
      <c r="AX49">
        <v>0</v>
      </c>
      <c r="AY49" t="s">
        <v>83</v>
      </c>
      <c r="AZ49" t="s">
        <v>83</v>
      </c>
      <c r="BH49">
        <v>47</v>
      </c>
      <c r="BL49" t="s">
        <v>881</v>
      </c>
      <c r="BM49" s="17">
        <v>43019</v>
      </c>
      <c r="BN49" t="s">
        <v>200</v>
      </c>
      <c r="BO49" t="s">
        <v>200</v>
      </c>
      <c r="BP49">
        <v>13</v>
      </c>
      <c r="BQ49" t="s">
        <v>88</v>
      </c>
      <c r="BR49" t="s">
        <v>79</v>
      </c>
      <c r="BS49" t="s">
        <v>89</v>
      </c>
      <c r="BT49" t="s">
        <v>90</v>
      </c>
      <c r="BU49" t="s">
        <v>91</v>
      </c>
      <c r="BV49" t="s">
        <v>83</v>
      </c>
      <c r="BY49" t="s">
        <v>92</v>
      </c>
      <c r="BZ49" t="s">
        <v>87</v>
      </c>
      <c r="CC49">
        <f>IFERROR(IF(AKORDT[[#This Row],[CZAS]]=1,VLOOKUP(AKORDT[[#This Row],[RAPORTY_TMP_ID]]&amp;AKORDT[[#This Row],[CZYNNOSCI_OPIS]],#REF!,5,FALSE),AKORDT[[#This Row],[CZAS]]),1)</f>
        <v>85</v>
      </c>
      <c r="CD49" t="str">
        <f>AKORDT[[#This Row],[RAPORTY_TMP_ID]]&amp;" "&amp;MID(AKORDT[[#This Row],[NAZWA1_WG]],1,30)</f>
        <v xml:space="preserve">26518 OVAL [1o]                     </v>
      </c>
      <c r="CE49" s="11">
        <f>AKORDT[[#This Row],[DATA]]</f>
        <v>43028</v>
      </c>
      <c r="CF49">
        <f>IFERROR(ROUND(AVERAGEIF(Tabela_Kwerenda_z_AKORD[CZAS RZECZYWISTY],LEFT(AKORDT[[#This Row],[PZP_NR_ZLECENIA]],5),Tabela_Kwerenda_z_AKORD[LACZNY_CZAS]),0),0)</f>
        <v>0</v>
      </c>
    </row>
    <row r="50" spans="1:84">
      <c r="A50" t="e">
        <f>VLOOKUP(AKORDT[[#This Row],[NAZWISKO]],IMIE[],2,FALSE)</f>
        <v>#N/A</v>
      </c>
      <c r="B50">
        <v>10297</v>
      </c>
      <c r="F50">
        <v>26519</v>
      </c>
      <c r="G50">
        <v>1</v>
      </c>
      <c r="H50">
        <v>1</v>
      </c>
      <c r="I50">
        <v>1</v>
      </c>
      <c r="J50">
        <v>13955</v>
      </c>
      <c r="K50">
        <v>13955</v>
      </c>
      <c r="L50">
        <v>52</v>
      </c>
      <c r="M50">
        <v>5</v>
      </c>
      <c r="N50">
        <v>7</v>
      </c>
      <c r="O50">
        <v>85</v>
      </c>
      <c r="Q50" s="17">
        <v>43028</v>
      </c>
      <c r="R50" t="s">
        <v>1010</v>
      </c>
      <c r="S50">
        <v>0</v>
      </c>
      <c r="T50">
        <v>0</v>
      </c>
      <c r="U50">
        <v>0</v>
      </c>
      <c r="V50">
        <v>2</v>
      </c>
      <c r="W50" t="s">
        <v>233</v>
      </c>
      <c r="X50" t="s">
        <v>79</v>
      </c>
      <c r="Y50" t="s">
        <v>105</v>
      </c>
      <c r="Z50" t="s">
        <v>234</v>
      </c>
      <c r="AB50" s="17">
        <v>2</v>
      </c>
      <c r="AC50" s="17">
        <v>402133</v>
      </c>
      <c r="AD50">
        <v>2</v>
      </c>
      <c r="AE50">
        <v>1</v>
      </c>
      <c r="AF50">
        <v>0</v>
      </c>
      <c r="AG50" t="s">
        <v>81</v>
      </c>
      <c r="AH50" t="s">
        <v>82</v>
      </c>
      <c r="AI50" t="s">
        <v>83</v>
      </c>
      <c r="AJ50" t="s">
        <v>83</v>
      </c>
      <c r="AK50" t="s">
        <v>84</v>
      </c>
      <c r="AL50" t="s">
        <v>85</v>
      </c>
      <c r="AM50" t="s">
        <v>86</v>
      </c>
      <c r="AN50" t="s">
        <v>87</v>
      </c>
      <c r="AO50" t="s">
        <v>198</v>
      </c>
      <c r="AP50" t="s">
        <v>199</v>
      </c>
      <c r="AQ50" t="s">
        <v>198</v>
      </c>
      <c r="AR50" t="s">
        <v>199</v>
      </c>
      <c r="AS50" t="s">
        <v>83</v>
      </c>
      <c r="AV50" s="17"/>
      <c r="AX50">
        <v>0</v>
      </c>
      <c r="AY50" t="s">
        <v>83</v>
      </c>
      <c r="AZ50" t="s">
        <v>83</v>
      </c>
      <c r="BH50">
        <v>48</v>
      </c>
      <c r="BL50" t="s">
        <v>881</v>
      </c>
      <c r="BM50" s="17">
        <v>43019</v>
      </c>
      <c r="BN50" t="s">
        <v>200</v>
      </c>
      <c r="BO50" t="s">
        <v>200</v>
      </c>
      <c r="BP50">
        <v>13</v>
      </c>
      <c r="BQ50" t="s">
        <v>88</v>
      </c>
      <c r="BR50" t="s">
        <v>79</v>
      </c>
      <c r="BS50" t="s">
        <v>89</v>
      </c>
      <c r="BT50" t="s">
        <v>90</v>
      </c>
      <c r="BU50" t="s">
        <v>91</v>
      </c>
      <c r="BV50" t="s">
        <v>83</v>
      </c>
      <c r="BY50" t="s">
        <v>92</v>
      </c>
      <c r="BZ50" t="s">
        <v>87</v>
      </c>
      <c r="CC50">
        <f>IFERROR(IF(AKORDT[[#This Row],[CZAS]]=1,VLOOKUP(AKORDT[[#This Row],[RAPORTY_TMP_ID]]&amp;AKORDT[[#This Row],[CZYNNOSCI_OPIS]],#REF!,5,FALSE),AKORDT[[#This Row],[CZAS]]),1)</f>
        <v>85</v>
      </c>
      <c r="CD50" t="str">
        <f>AKORDT[[#This Row],[RAPORTY_TMP_ID]]&amp;" "&amp;MID(AKORDT[[#This Row],[NAZWA1_WG]],1,30)</f>
        <v xml:space="preserve">26519 OVAL [1o]                     </v>
      </c>
      <c r="CE50" s="11">
        <f>AKORDT[[#This Row],[DATA]]</f>
        <v>43028</v>
      </c>
      <c r="CF50">
        <f>IFERROR(ROUND(AVERAGEIF(Tabela_Kwerenda_z_AKORD[CZAS RZECZYWISTY],LEFT(AKORDT[[#This Row],[PZP_NR_ZLECENIA]],5),Tabela_Kwerenda_z_AKORD[LACZNY_CZAS]),0),0)</f>
        <v>0</v>
      </c>
    </row>
    <row r="51" spans="1:84">
      <c r="A51" t="e">
        <f>VLOOKUP(AKORDT[[#This Row],[NAZWISKO]],IMIE[],2,FALSE)</f>
        <v>#N/A</v>
      </c>
      <c r="B51">
        <v>10298</v>
      </c>
      <c r="F51">
        <v>26507</v>
      </c>
      <c r="G51">
        <v>1</v>
      </c>
      <c r="H51">
        <v>1</v>
      </c>
      <c r="I51">
        <v>1</v>
      </c>
      <c r="J51">
        <v>35972</v>
      </c>
      <c r="K51">
        <v>35972</v>
      </c>
      <c r="L51">
        <v>37</v>
      </c>
      <c r="M51">
        <v>5</v>
      </c>
      <c r="N51">
        <v>7</v>
      </c>
      <c r="O51">
        <v>212</v>
      </c>
      <c r="Q51" s="17">
        <v>43028</v>
      </c>
      <c r="R51" t="s">
        <v>1011</v>
      </c>
      <c r="S51">
        <v>0</v>
      </c>
      <c r="T51">
        <v>0</v>
      </c>
      <c r="U51">
        <v>0</v>
      </c>
      <c r="V51">
        <v>2</v>
      </c>
      <c r="W51" t="s">
        <v>201</v>
      </c>
      <c r="X51" t="s">
        <v>79</v>
      </c>
      <c r="Y51" t="s">
        <v>106</v>
      </c>
      <c r="Z51" t="s">
        <v>202</v>
      </c>
      <c r="AB51" s="17">
        <v>2</v>
      </c>
      <c r="AC51" s="17">
        <v>402133</v>
      </c>
      <c r="AD51">
        <v>2</v>
      </c>
      <c r="AE51">
        <v>1</v>
      </c>
      <c r="AF51">
        <v>0</v>
      </c>
      <c r="AG51" t="s">
        <v>81</v>
      </c>
      <c r="AH51" t="s">
        <v>82</v>
      </c>
      <c r="AI51" t="s">
        <v>83</v>
      </c>
      <c r="AJ51" t="s">
        <v>83</v>
      </c>
      <c r="AK51" t="s">
        <v>84</v>
      </c>
      <c r="AL51" t="s">
        <v>85</v>
      </c>
      <c r="AM51" t="s">
        <v>86</v>
      </c>
      <c r="AN51" t="s">
        <v>87</v>
      </c>
      <c r="AO51" t="s">
        <v>644</v>
      </c>
      <c r="AP51" t="s">
        <v>645</v>
      </c>
      <c r="AQ51" t="s">
        <v>644</v>
      </c>
      <c r="AR51" t="s">
        <v>645</v>
      </c>
      <c r="AS51" t="s">
        <v>83</v>
      </c>
      <c r="AV51" s="17"/>
      <c r="AX51">
        <v>0</v>
      </c>
      <c r="AY51" t="s">
        <v>83</v>
      </c>
      <c r="AZ51" t="s">
        <v>83</v>
      </c>
      <c r="BH51">
        <v>49</v>
      </c>
      <c r="BL51" t="s">
        <v>1012</v>
      </c>
      <c r="BM51" s="17">
        <v>43019</v>
      </c>
      <c r="BN51" t="s">
        <v>527</v>
      </c>
      <c r="BO51" t="s">
        <v>527</v>
      </c>
      <c r="BP51">
        <v>13</v>
      </c>
      <c r="BQ51" t="s">
        <v>88</v>
      </c>
      <c r="BR51" t="s">
        <v>79</v>
      </c>
      <c r="BS51" t="s">
        <v>89</v>
      </c>
      <c r="BT51" t="s">
        <v>90</v>
      </c>
      <c r="BU51" t="s">
        <v>181</v>
      </c>
      <c r="BV51" t="s">
        <v>83</v>
      </c>
      <c r="BY51" t="s">
        <v>92</v>
      </c>
      <c r="BZ51" t="s">
        <v>87</v>
      </c>
      <c r="CC51">
        <f>IFERROR(IF(AKORDT[[#This Row],[CZAS]]=1,VLOOKUP(AKORDT[[#This Row],[RAPORTY_TMP_ID]]&amp;AKORDT[[#This Row],[CZYNNOSCI_OPIS]],#REF!,5,FALSE),AKORDT[[#This Row],[CZAS]]),1)</f>
        <v>212</v>
      </c>
      <c r="CD51" t="str">
        <f>AKORDT[[#This Row],[RAPORTY_TMP_ID]]&amp;" "&amp;MID(AKORDT[[#This Row],[NAZWA1_WG]],1,30)</f>
        <v xml:space="preserve">26507 OREGON [3]                    </v>
      </c>
      <c r="CE51" s="11">
        <f>AKORDT[[#This Row],[DATA]]</f>
        <v>43028</v>
      </c>
      <c r="CF51">
        <f>IFERROR(ROUND(AVERAGEIF(Tabela_Kwerenda_z_AKORD[CZAS RZECZYWISTY],LEFT(AKORDT[[#This Row],[PZP_NR_ZLECENIA]],5),Tabela_Kwerenda_z_AKORD[LACZNY_CZAS]),0),0)</f>
        <v>0</v>
      </c>
    </row>
    <row r="52" spans="1:84">
      <c r="A52" t="e">
        <f>VLOOKUP(AKORDT[[#This Row],[NAZWISKO]],IMIE[],2,FALSE)</f>
        <v>#N/A</v>
      </c>
      <c r="B52">
        <v>10299</v>
      </c>
      <c r="F52">
        <v>26506</v>
      </c>
      <c r="G52">
        <v>1</v>
      </c>
      <c r="H52">
        <v>1</v>
      </c>
      <c r="I52">
        <v>1</v>
      </c>
      <c r="J52">
        <v>35972</v>
      </c>
      <c r="K52">
        <v>35972</v>
      </c>
      <c r="L52">
        <v>37</v>
      </c>
      <c r="M52">
        <v>5</v>
      </c>
      <c r="N52">
        <v>7</v>
      </c>
      <c r="O52">
        <v>212</v>
      </c>
      <c r="Q52" s="17">
        <v>43028</v>
      </c>
      <c r="R52" t="s">
        <v>1013</v>
      </c>
      <c r="S52">
        <v>0</v>
      </c>
      <c r="T52">
        <v>0</v>
      </c>
      <c r="U52">
        <v>0</v>
      </c>
      <c r="V52">
        <v>2</v>
      </c>
      <c r="W52" t="s">
        <v>201</v>
      </c>
      <c r="X52" t="s">
        <v>79</v>
      </c>
      <c r="Y52" t="s">
        <v>106</v>
      </c>
      <c r="Z52" t="s">
        <v>202</v>
      </c>
      <c r="AB52" s="17">
        <v>2</v>
      </c>
      <c r="AC52" s="17">
        <v>402133</v>
      </c>
      <c r="AD52">
        <v>2</v>
      </c>
      <c r="AE52">
        <v>1</v>
      </c>
      <c r="AF52">
        <v>0</v>
      </c>
      <c r="AG52" t="s">
        <v>81</v>
      </c>
      <c r="AH52" t="s">
        <v>82</v>
      </c>
      <c r="AI52" t="s">
        <v>83</v>
      </c>
      <c r="AJ52" t="s">
        <v>83</v>
      </c>
      <c r="AK52" t="s">
        <v>84</v>
      </c>
      <c r="AL52" t="s">
        <v>85</v>
      </c>
      <c r="AM52" t="s">
        <v>86</v>
      </c>
      <c r="AN52" t="s">
        <v>87</v>
      </c>
      <c r="AO52" t="s">
        <v>644</v>
      </c>
      <c r="AP52" t="s">
        <v>645</v>
      </c>
      <c r="AQ52" t="s">
        <v>644</v>
      </c>
      <c r="AR52" t="s">
        <v>645</v>
      </c>
      <c r="AS52" t="s">
        <v>83</v>
      </c>
      <c r="AV52" s="17"/>
      <c r="AX52">
        <v>0</v>
      </c>
      <c r="AY52" t="s">
        <v>83</v>
      </c>
      <c r="AZ52" t="s">
        <v>83</v>
      </c>
      <c r="BH52">
        <v>50</v>
      </c>
      <c r="BL52" t="s">
        <v>1012</v>
      </c>
      <c r="BM52" s="17">
        <v>43019</v>
      </c>
      <c r="BN52" t="s">
        <v>527</v>
      </c>
      <c r="BO52" t="s">
        <v>527</v>
      </c>
      <c r="BP52">
        <v>13</v>
      </c>
      <c r="BQ52" t="s">
        <v>88</v>
      </c>
      <c r="BR52" t="s">
        <v>79</v>
      </c>
      <c r="BS52" t="s">
        <v>89</v>
      </c>
      <c r="BT52" t="s">
        <v>90</v>
      </c>
      <c r="BU52" t="s">
        <v>181</v>
      </c>
      <c r="BV52" t="s">
        <v>83</v>
      </c>
      <c r="BY52" t="s">
        <v>92</v>
      </c>
      <c r="BZ52" t="s">
        <v>87</v>
      </c>
      <c r="CC52">
        <f>IFERROR(IF(AKORDT[[#This Row],[CZAS]]=1,VLOOKUP(AKORDT[[#This Row],[RAPORTY_TMP_ID]]&amp;AKORDT[[#This Row],[CZYNNOSCI_OPIS]],#REF!,5,FALSE),AKORDT[[#This Row],[CZAS]]),1)</f>
        <v>212</v>
      </c>
      <c r="CD52" t="str">
        <f>AKORDT[[#This Row],[RAPORTY_TMP_ID]]&amp;" "&amp;MID(AKORDT[[#This Row],[NAZWA1_WG]],1,30)</f>
        <v xml:space="preserve">26506 OREGON [3]                    </v>
      </c>
      <c r="CE52" s="11">
        <f>AKORDT[[#This Row],[DATA]]</f>
        <v>43028</v>
      </c>
      <c r="CF52">
        <f>IFERROR(ROUND(AVERAGEIF(Tabela_Kwerenda_z_AKORD[CZAS RZECZYWISTY],LEFT(AKORDT[[#This Row],[PZP_NR_ZLECENIA]],5),Tabela_Kwerenda_z_AKORD[LACZNY_CZAS]),0),0)</f>
        <v>0</v>
      </c>
    </row>
    <row r="53" spans="1:84">
      <c r="A53" t="e">
        <f>VLOOKUP(AKORDT[[#This Row],[NAZWISKO]],IMIE[],2,FALSE)</f>
        <v>#N/A</v>
      </c>
      <c r="B53">
        <v>10300</v>
      </c>
      <c r="F53">
        <v>26996</v>
      </c>
      <c r="G53">
        <v>1</v>
      </c>
      <c r="H53">
        <v>1</v>
      </c>
      <c r="I53">
        <v>1</v>
      </c>
      <c r="J53">
        <v>52677</v>
      </c>
      <c r="K53">
        <v>52677</v>
      </c>
      <c r="L53">
        <v>36</v>
      </c>
      <c r="M53">
        <v>20</v>
      </c>
      <c r="N53">
        <v>7</v>
      </c>
      <c r="O53">
        <v>7</v>
      </c>
      <c r="P53">
        <v>0</v>
      </c>
      <c r="Q53" s="17">
        <v>43028</v>
      </c>
      <c r="R53" t="s">
        <v>1014</v>
      </c>
      <c r="S53">
        <v>0</v>
      </c>
      <c r="T53">
        <v>0</v>
      </c>
      <c r="U53">
        <v>0</v>
      </c>
      <c r="V53">
        <v>2</v>
      </c>
      <c r="W53" t="s">
        <v>208</v>
      </c>
      <c r="X53" t="s">
        <v>79</v>
      </c>
      <c r="Y53" t="s">
        <v>94</v>
      </c>
      <c r="Z53" t="s">
        <v>209</v>
      </c>
      <c r="AB53" s="17">
        <v>2</v>
      </c>
      <c r="AC53" s="17">
        <v>402133</v>
      </c>
      <c r="AD53">
        <v>2</v>
      </c>
      <c r="AE53">
        <v>1</v>
      </c>
      <c r="AF53">
        <v>0</v>
      </c>
      <c r="AG53" t="s">
        <v>81</v>
      </c>
      <c r="AH53" t="s">
        <v>82</v>
      </c>
      <c r="AI53" t="s">
        <v>83</v>
      </c>
      <c r="AJ53" t="s">
        <v>83</v>
      </c>
      <c r="AK53" t="s">
        <v>84</v>
      </c>
      <c r="AL53" t="s">
        <v>85</v>
      </c>
      <c r="AM53" t="s">
        <v>205</v>
      </c>
      <c r="AN53" t="s">
        <v>95</v>
      </c>
      <c r="AO53" t="s">
        <v>1015</v>
      </c>
      <c r="AP53" t="s">
        <v>1016</v>
      </c>
      <c r="AQ53" t="s">
        <v>1015</v>
      </c>
      <c r="AR53" t="s">
        <v>1016</v>
      </c>
      <c r="AS53" t="s">
        <v>83</v>
      </c>
      <c r="AV53" s="17"/>
      <c r="AX53">
        <v>0</v>
      </c>
      <c r="AY53" t="s">
        <v>83</v>
      </c>
      <c r="AZ53" t="s">
        <v>83</v>
      </c>
      <c r="BH53">
        <v>51</v>
      </c>
      <c r="BL53" t="s">
        <v>1017</v>
      </c>
      <c r="BM53" s="17">
        <v>43020</v>
      </c>
      <c r="BN53" t="s">
        <v>847</v>
      </c>
      <c r="BO53" t="s">
        <v>847</v>
      </c>
      <c r="BP53">
        <v>0</v>
      </c>
      <c r="BQ53" t="s">
        <v>83</v>
      </c>
      <c r="BR53" t="s">
        <v>83</v>
      </c>
      <c r="BS53" t="s">
        <v>89</v>
      </c>
      <c r="BT53" t="s">
        <v>90</v>
      </c>
      <c r="BU53" t="s">
        <v>181</v>
      </c>
      <c r="BV53" t="s">
        <v>83</v>
      </c>
      <c r="BY53" t="s">
        <v>92</v>
      </c>
      <c r="BZ53" t="s">
        <v>87</v>
      </c>
      <c r="CC53">
        <f>IFERROR(IF(AKORDT[[#This Row],[CZAS]]=1,VLOOKUP(AKORDT[[#This Row],[RAPORTY_TMP_ID]]&amp;AKORDT[[#This Row],[CZYNNOSCI_OPIS]],#REF!,5,FALSE),AKORDT[[#This Row],[CZAS]]),1)</f>
        <v>7</v>
      </c>
      <c r="CD53" t="str">
        <f>AKORDT[[#This Row],[RAPORTY_TMP_ID]]&amp;" "&amp;MID(AKORDT[[#This Row],[NAZWA1_WG]],1,30)</f>
        <v xml:space="preserve">26996 HORIZON A P102x82             </v>
      </c>
      <c r="CE53" s="11">
        <f>AKORDT[[#This Row],[DATA]]</f>
        <v>43028</v>
      </c>
      <c r="CF53">
        <f>IFERROR(ROUND(AVERAGEIF(Tabela_Kwerenda_z_AKORD[CZAS RZECZYWISTY],LEFT(AKORDT[[#This Row],[PZP_NR_ZLECENIA]],5),Tabela_Kwerenda_z_AKORD[LACZNY_CZAS]),0),0)</f>
        <v>0</v>
      </c>
    </row>
    <row r="54" spans="1:84">
      <c r="A54" t="e">
        <f>VLOOKUP(AKORDT[[#This Row],[NAZWISKO]],IMIE[],2,FALSE)</f>
        <v>#N/A</v>
      </c>
      <c r="B54">
        <v>10301</v>
      </c>
      <c r="F54">
        <v>26995</v>
      </c>
      <c r="G54">
        <v>1</v>
      </c>
      <c r="H54">
        <v>1</v>
      </c>
      <c r="I54">
        <v>1</v>
      </c>
      <c r="J54">
        <v>52645</v>
      </c>
      <c r="K54">
        <v>52645</v>
      </c>
      <c r="L54">
        <v>36</v>
      </c>
      <c r="M54">
        <v>20</v>
      </c>
      <c r="N54">
        <v>7</v>
      </c>
      <c r="O54">
        <v>37</v>
      </c>
      <c r="P54">
        <v>0</v>
      </c>
      <c r="Q54" s="17">
        <v>43028</v>
      </c>
      <c r="R54" t="s">
        <v>1018</v>
      </c>
      <c r="S54">
        <v>0</v>
      </c>
      <c r="T54">
        <v>0</v>
      </c>
      <c r="U54">
        <v>0</v>
      </c>
      <c r="V54">
        <v>2</v>
      </c>
      <c r="W54" t="s">
        <v>208</v>
      </c>
      <c r="X54" t="s">
        <v>79</v>
      </c>
      <c r="Y54" t="s">
        <v>94</v>
      </c>
      <c r="Z54" t="s">
        <v>209</v>
      </c>
      <c r="AB54" s="17">
        <v>2</v>
      </c>
      <c r="AC54" s="17">
        <v>402133</v>
      </c>
      <c r="AD54">
        <v>2</v>
      </c>
      <c r="AE54">
        <v>1</v>
      </c>
      <c r="AF54">
        <v>0</v>
      </c>
      <c r="AG54" t="s">
        <v>81</v>
      </c>
      <c r="AH54" t="s">
        <v>82</v>
      </c>
      <c r="AI54" t="s">
        <v>83</v>
      </c>
      <c r="AJ54" t="s">
        <v>83</v>
      </c>
      <c r="AK54" t="s">
        <v>84</v>
      </c>
      <c r="AL54" t="s">
        <v>85</v>
      </c>
      <c r="AM54" t="s">
        <v>205</v>
      </c>
      <c r="AN54" t="s">
        <v>95</v>
      </c>
      <c r="AO54" t="s">
        <v>1019</v>
      </c>
      <c r="AP54" t="s">
        <v>1020</v>
      </c>
      <c r="AQ54" t="s">
        <v>1019</v>
      </c>
      <c r="AR54" t="s">
        <v>1020</v>
      </c>
      <c r="AS54" t="s">
        <v>83</v>
      </c>
      <c r="AV54" s="17"/>
      <c r="AX54">
        <v>0</v>
      </c>
      <c r="AY54" t="s">
        <v>83</v>
      </c>
      <c r="AZ54" t="s">
        <v>83</v>
      </c>
      <c r="BH54">
        <v>52</v>
      </c>
      <c r="BL54" t="s">
        <v>1017</v>
      </c>
      <c r="BM54" s="17">
        <v>43020</v>
      </c>
      <c r="BN54" t="s">
        <v>847</v>
      </c>
      <c r="BO54" t="s">
        <v>847</v>
      </c>
      <c r="BP54">
        <v>0</v>
      </c>
      <c r="BQ54" t="s">
        <v>83</v>
      </c>
      <c r="BR54" t="s">
        <v>83</v>
      </c>
      <c r="BS54" t="s">
        <v>89</v>
      </c>
      <c r="BT54" t="s">
        <v>90</v>
      </c>
      <c r="BU54" t="s">
        <v>181</v>
      </c>
      <c r="BV54" t="s">
        <v>83</v>
      </c>
      <c r="BY54" t="s">
        <v>92</v>
      </c>
      <c r="BZ54" t="s">
        <v>87</v>
      </c>
      <c r="CC54">
        <f>IFERROR(IF(AKORDT[[#This Row],[CZAS]]=1,VLOOKUP(AKORDT[[#This Row],[RAPORTY_TMP_ID]]&amp;AKORDT[[#This Row],[CZYNNOSCI_OPIS]],#REF!,5,FALSE),AKORDT[[#This Row],[CZAS]]),1)</f>
        <v>37</v>
      </c>
      <c r="CD54" t="str">
        <f>AKORDT[[#This Row],[RAPORTY_TMP_ID]]&amp;" "&amp;MID(AKORDT[[#This Row],[NAZWA1_WG]],1,30)</f>
        <v xml:space="preserve">26995 HORIZON A 3,5z]               </v>
      </c>
      <c r="CE54" s="11">
        <f>AKORDT[[#This Row],[DATA]]</f>
        <v>43028</v>
      </c>
      <c r="CF54">
        <f>IFERROR(ROUND(AVERAGEIF(Tabela_Kwerenda_z_AKORD[CZAS RZECZYWISTY],LEFT(AKORDT[[#This Row],[PZP_NR_ZLECENIA]],5),Tabela_Kwerenda_z_AKORD[LACZNY_CZAS]),0),0)</f>
        <v>0</v>
      </c>
    </row>
    <row r="55" spans="1:84">
      <c r="A55" t="e">
        <f>VLOOKUP(AKORDT[[#This Row],[NAZWISKO]],IMIE[],2,FALSE)</f>
        <v>#N/A</v>
      </c>
      <c r="B55">
        <v>10302</v>
      </c>
      <c r="F55">
        <v>26994</v>
      </c>
      <c r="G55">
        <v>1</v>
      </c>
      <c r="H55">
        <v>1</v>
      </c>
      <c r="I55">
        <v>1</v>
      </c>
      <c r="J55">
        <v>56717</v>
      </c>
      <c r="K55">
        <v>56717</v>
      </c>
      <c r="L55">
        <v>36</v>
      </c>
      <c r="M55">
        <v>20</v>
      </c>
      <c r="N55">
        <v>7</v>
      </c>
      <c r="O55">
        <v>50</v>
      </c>
      <c r="P55">
        <v>0</v>
      </c>
      <c r="Q55" s="17">
        <v>43028</v>
      </c>
      <c r="R55" t="s">
        <v>1021</v>
      </c>
      <c r="S55">
        <v>0</v>
      </c>
      <c r="T55">
        <v>0</v>
      </c>
      <c r="U55">
        <v>0</v>
      </c>
      <c r="V55">
        <v>2</v>
      </c>
      <c r="W55" t="s">
        <v>208</v>
      </c>
      <c r="X55" t="s">
        <v>79</v>
      </c>
      <c r="Y55" t="s">
        <v>94</v>
      </c>
      <c r="Z55" t="s">
        <v>209</v>
      </c>
      <c r="AB55" s="17">
        <v>2</v>
      </c>
      <c r="AC55" s="17">
        <v>402133</v>
      </c>
      <c r="AD55">
        <v>2</v>
      </c>
      <c r="AE55">
        <v>1</v>
      </c>
      <c r="AF55">
        <v>0</v>
      </c>
      <c r="AG55" t="s">
        <v>81</v>
      </c>
      <c r="AH55" t="s">
        <v>82</v>
      </c>
      <c r="AI55" t="s">
        <v>83</v>
      </c>
      <c r="AJ55" t="s">
        <v>83</v>
      </c>
      <c r="AK55" t="s">
        <v>84</v>
      </c>
      <c r="AL55" t="s">
        <v>85</v>
      </c>
      <c r="AM55" t="s">
        <v>205</v>
      </c>
      <c r="AN55" t="s">
        <v>95</v>
      </c>
      <c r="AO55" t="s">
        <v>1022</v>
      </c>
      <c r="AP55" t="s">
        <v>1023</v>
      </c>
      <c r="AQ55" t="s">
        <v>1022</v>
      </c>
      <c r="AR55" t="s">
        <v>1023</v>
      </c>
      <c r="AS55" t="s">
        <v>83</v>
      </c>
      <c r="AV55" s="17"/>
      <c r="AX55">
        <v>0</v>
      </c>
      <c r="AY55" t="s">
        <v>83</v>
      </c>
      <c r="AZ55" t="s">
        <v>83</v>
      </c>
      <c r="BH55">
        <v>53</v>
      </c>
      <c r="BL55" t="s">
        <v>1017</v>
      </c>
      <c r="BM55" s="17">
        <v>43020</v>
      </c>
      <c r="BN55" t="s">
        <v>847</v>
      </c>
      <c r="BO55" t="s">
        <v>847</v>
      </c>
      <c r="BP55">
        <v>0</v>
      </c>
      <c r="BQ55" t="s">
        <v>83</v>
      </c>
      <c r="BR55" t="s">
        <v>83</v>
      </c>
      <c r="BS55" t="s">
        <v>89</v>
      </c>
      <c r="BT55" t="s">
        <v>90</v>
      </c>
      <c r="BU55" t="s">
        <v>181</v>
      </c>
      <c r="BV55" t="s">
        <v>83</v>
      </c>
      <c r="BY55" t="s">
        <v>92</v>
      </c>
      <c r="BZ55" t="s">
        <v>87</v>
      </c>
      <c r="CC55">
        <f>IFERROR(IF(AKORDT[[#This Row],[CZAS]]=1,VLOOKUP(AKORDT[[#This Row],[RAPORTY_TMP_ID]]&amp;AKORDT[[#This Row],[CZYNNOSCI_OPIS]],#REF!,5,FALSE),AKORDT[[#This Row],[CZAS]]),1)</f>
        <v>50</v>
      </c>
      <c r="CD55" t="str">
        <f>AKORDT[[#This Row],[RAPORTY_TMP_ID]]&amp;" "&amp;MID(AKORDT[[#This Row],[NAZWA1_WG]],1,30)</f>
        <v xml:space="preserve">26994 HORIZON A [L2Hz               </v>
      </c>
      <c r="CE55" s="11">
        <f>AKORDT[[#This Row],[DATA]]</f>
        <v>43028</v>
      </c>
      <c r="CF55">
        <f>IFERROR(ROUND(AVERAGEIF(Tabela_Kwerenda_z_AKORD[CZAS RZECZYWISTY],LEFT(AKORDT[[#This Row],[PZP_NR_ZLECENIA]],5),Tabela_Kwerenda_z_AKORD[LACZNY_CZAS]),0),0)</f>
        <v>0</v>
      </c>
    </row>
    <row r="56" spans="1:84">
      <c r="A56" t="e">
        <f>VLOOKUP(AKORDT[[#This Row],[NAZWISKO]],IMIE[],2,FALSE)</f>
        <v>#N/A</v>
      </c>
      <c r="B56">
        <v>10303</v>
      </c>
      <c r="F56">
        <v>26959</v>
      </c>
      <c r="G56">
        <v>1</v>
      </c>
      <c r="H56">
        <v>1</v>
      </c>
      <c r="I56">
        <v>1</v>
      </c>
      <c r="J56">
        <v>56727</v>
      </c>
      <c r="K56">
        <v>56727</v>
      </c>
      <c r="L56">
        <v>46</v>
      </c>
      <c r="M56">
        <v>5</v>
      </c>
      <c r="N56">
        <v>7</v>
      </c>
      <c r="O56">
        <v>1</v>
      </c>
      <c r="Q56" s="17">
        <v>43028</v>
      </c>
      <c r="R56" t="s">
        <v>1024</v>
      </c>
      <c r="S56">
        <v>0</v>
      </c>
      <c r="T56">
        <v>0</v>
      </c>
      <c r="U56">
        <v>0</v>
      </c>
      <c r="V56">
        <v>2</v>
      </c>
      <c r="W56" t="s">
        <v>484</v>
      </c>
      <c r="X56" t="s">
        <v>79</v>
      </c>
      <c r="Y56" t="s">
        <v>96</v>
      </c>
      <c r="Z56" t="s">
        <v>485</v>
      </c>
      <c r="AB56" s="17">
        <v>2</v>
      </c>
      <c r="AC56" s="17">
        <v>402133</v>
      </c>
      <c r="AD56">
        <v>2</v>
      </c>
      <c r="AE56">
        <v>1</v>
      </c>
      <c r="AF56">
        <v>0</v>
      </c>
      <c r="AG56" t="s">
        <v>81</v>
      </c>
      <c r="AH56" t="s">
        <v>82</v>
      </c>
      <c r="AI56" t="s">
        <v>83</v>
      </c>
      <c r="AJ56" t="s">
        <v>83</v>
      </c>
      <c r="AK56" t="s">
        <v>84</v>
      </c>
      <c r="AL56" t="s">
        <v>85</v>
      </c>
      <c r="AM56" t="s">
        <v>86</v>
      </c>
      <c r="AN56" t="s">
        <v>87</v>
      </c>
      <c r="AO56" t="s">
        <v>973</v>
      </c>
      <c r="AP56" t="s">
        <v>974</v>
      </c>
      <c r="AQ56" t="s">
        <v>973</v>
      </c>
      <c r="AR56" t="s">
        <v>974</v>
      </c>
      <c r="AS56" t="s">
        <v>83</v>
      </c>
      <c r="AV56" s="17"/>
      <c r="AX56">
        <v>0</v>
      </c>
      <c r="AY56" t="s">
        <v>83</v>
      </c>
      <c r="AZ56" t="s">
        <v>83</v>
      </c>
      <c r="BH56">
        <v>54</v>
      </c>
      <c r="BL56" t="s">
        <v>966</v>
      </c>
      <c r="BM56" s="17">
        <v>43019</v>
      </c>
      <c r="BN56" t="s">
        <v>967</v>
      </c>
      <c r="BO56" t="s">
        <v>967</v>
      </c>
      <c r="BP56">
        <v>13</v>
      </c>
      <c r="BQ56" t="s">
        <v>88</v>
      </c>
      <c r="BR56" t="s">
        <v>79</v>
      </c>
      <c r="BS56" t="s">
        <v>89</v>
      </c>
      <c r="BT56" t="s">
        <v>90</v>
      </c>
      <c r="BU56" t="s">
        <v>181</v>
      </c>
      <c r="BV56" t="s">
        <v>83</v>
      </c>
      <c r="BY56" t="s">
        <v>92</v>
      </c>
      <c r="BZ56" t="s">
        <v>87</v>
      </c>
      <c r="CC56">
        <f>IFERROR(IF(AKORDT[[#This Row],[CZAS]]=1,VLOOKUP(AKORDT[[#This Row],[RAPORTY_TMP_ID]]&amp;AKORDT[[#This Row],[CZYNNOSCI_OPIS]],#REF!,5,FALSE),AKORDT[[#This Row],[CZAS]]),1)</f>
        <v>1</v>
      </c>
      <c r="CD56" t="str">
        <f>AKORDT[[#This Row],[RAPORTY_TMP_ID]]&amp;" "&amp;MID(AKORDT[[#This Row],[NAZWA1_WG]],1,30)</f>
        <v xml:space="preserve">26959 KIWI 2                        </v>
      </c>
      <c r="CE56" s="11">
        <f>AKORDT[[#This Row],[DATA]]</f>
        <v>43028</v>
      </c>
      <c r="CF56">
        <f>IFERROR(ROUND(AVERAGEIF(Tabela_Kwerenda_z_AKORD[CZAS RZECZYWISTY],LEFT(AKORDT[[#This Row],[PZP_NR_ZLECENIA]],5),Tabela_Kwerenda_z_AKORD[LACZNY_CZAS]),0),0)</f>
        <v>0</v>
      </c>
    </row>
    <row r="57" spans="1:84">
      <c r="A57" t="e">
        <f>VLOOKUP(AKORDT[[#This Row],[NAZWISKO]],IMIE[],2,FALSE)</f>
        <v>#N/A</v>
      </c>
      <c r="B57">
        <v>10304</v>
      </c>
      <c r="F57">
        <v>26958</v>
      </c>
      <c r="G57">
        <v>1</v>
      </c>
      <c r="H57">
        <v>1</v>
      </c>
      <c r="I57">
        <v>1</v>
      </c>
      <c r="J57">
        <v>56739</v>
      </c>
      <c r="K57">
        <v>56739</v>
      </c>
      <c r="L57">
        <v>46</v>
      </c>
      <c r="M57">
        <v>5</v>
      </c>
      <c r="N57">
        <v>7</v>
      </c>
      <c r="O57">
        <v>1</v>
      </c>
      <c r="Q57" s="17">
        <v>43028</v>
      </c>
      <c r="R57" t="s">
        <v>1025</v>
      </c>
      <c r="S57">
        <v>0</v>
      </c>
      <c r="T57">
        <v>0</v>
      </c>
      <c r="U57">
        <v>0</v>
      </c>
      <c r="V57">
        <v>2</v>
      </c>
      <c r="W57" t="s">
        <v>484</v>
      </c>
      <c r="X57" t="s">
        <v>79</v>
      </c>
      <c r="Y57" t="s">
        <v>96</v>
      </c>
      <c r="Z57" t="s">
        <v>485</v>
      </c>
      <c r="AB57" s="17">
        <v>2</v>
      </c>
      <c r="AC57" s="17">
        <v>402133</v>
      </c>
      <c r="AD57">
        <v>2</v>
      </c>
      <c r="AE57">
        <v>1</v>
      </c>
      <c r="AF57">
        <v>0</v>
      </c>
      <c r="AG57" t="s">
        <v>81</v>
      </c>
      <c r="AH57" t="s">
        <v>82</v>
      </c>
      <c r="AI57" t="s">
        <v>83</v>
      </c>
      <c r="AJ57" t="s">
        <v>83</v>
      </c>
      <c r="AK57" t="s">
        <v>84</v>
      </c>
      <c r="AL57" t="s">
        <v>85</v>
      </c>
      <c r="AM57" t="s">
        <v>86</v>
      </c>
      <c r="AN57" t="s">
        <v>87</v>
      </c>
      <c r="AO57" t="s">
        <v>976</v>
      </c>
      <c r="AP57" t="s">
        <v>977</v>
      </c>
      <c r="AQ57" t="s">
        <v>976</v>
      </c>
      <c r="AR57" t="s">
        <v>977</v>
      </c>
      <c r="AS57" t="s">
        <v>83</v>
      </c>
      <c r="AV57" s="17"/>
      <c r="AX57">
        <v>0</v>
      </c>
      <c r="AY57" t="s">
        <v>83</v>
      </c>
      <c r="AZ57" t="s">
        <v>83</v>
      </c>
      <c r="BH57">
        <v>55</v>
      </c>
      <c r="BL57" t="s">
        <v>966</v>
      </c>
      <c r="BM57" s="17">
        <v>43019</v>
      </c>
      <c r="BN57" t="s">
        <v>967</v>
      </c>
      <c r="BO57" t="s">
        <v>967</v>
      </c>
      <c r="BP57">
        <v>13</v>
      </c>
      <c r="BQ57" t="s">
        <v>88</v>
      </c>
      <c r="BR57" t="s">
        <v>79</v>
      </c>
      <c r="BS57" t="s">
        <v>89</v>
      </c>
      <c r="BT57" t="s">
        <v>90</v>
      </c>
      <c r="BU57" t="s">
        <v>181</v>
      </c>
      <c r="BV57" t="s">
        <v>83</v>
      </c>
      <c r="BY57" t="s">
        <v>92</v>
      </c>
      <c r="BZ57" t="s">
        <v>87</v>
      </c>
      <c r="CC57">
        <f>IFERROR(IF(AKORDT[[#This Row],[CZAS]]=1,VLOOKUP(AKORDT[[#This Row],[RAPORTY_TMP_ID]]&amp;AKORDT[[#This Row],[CZYNNOSCI_OPIS]],#REF!,5,FALSE),AKORDT[[#This Row],[CZAS]]),1)</f>
        <v>1</v>
      </c>
      <c r="CD57" t="str">
        <f>AKORDT[[#This Row],[RAPORTY_TMP_ID]]&amp;" "&amp;MID(AKORDT[[#This Row],[NAZWA1_WG]],1,30)</f>
        <v xml:space="preserve">26958 KIWI N                        </v>
      </c>
      <c r="CE57" s="11">
        <f>AKORDT[[#This Row],[DATA]]</f>
        <v>43028</v>
      </c>
      <c r="CF57">
        <f>IFERROR(ROUND(AVERAGEIF(Tabela_Kwerenda_z_AKORD[CZAS RZECZYWISTY],LEFT(AKORDT[[#This Row],[PZP_NR_ZLECENIA]],5),Tabela_Kwerenda_z_AKORD[LACZNY_CZAS]),0),0)</f>
        <v>0</v>
      </c>
    </row>
    <row r="58" spans="1:84">
      <c r="A58" t="e">
        <f>VLOOKUP(AKORDT[[#This Row],[NAZWISKO]],IMIE[],2,FALSE)</f>
        <v>#N/A</v>
      </c>
      <c r="B58">
        <v>10305</v>
      </c>
      <c r="F58">
        <v>26957</v>
      </c>
      <c r="G58">
        <v>1</v>
      </c>
      <c r="H58">
        <v>1</v>
      </c>
      <c r="I58">
        <v>1</v>
      </c>
      <c r="J58">
        <v>56731</v>
      </c>
      <c r="K58">
        <v>56731</v>
      </c>
      <c r="L58">
        <v>46</v>
      </c>
      <c r="M58">
        <v>5</v>
      </c>
      <c r="N58">
        <v>7</v>
      </c>
      <c r="O58">
        <v>1</v>
      </c>
      <c r="Q58" s="17">
        <v>43028</v>
      </c>
      <c r="R58" t="s">
        <v>1026</v>
      </c>
      <c r="S58">
        <v>0</v>
      </c>
      <c r="T58">
        <v>0</v>
      </c>
      <c r="U58">
        <v>0</v>
      </c>
      <c r="V58">
        <v>2</v>
      </c>
      <c r="W58" t="s">
        <v>484</v>
      </c>
      <c r="X58" t="s">
        <v>79</v>
      </c>
      <c r="Y58" t="s">
        <v>96</v>
      </c>
      <c r="Z58" t="s">
        <v>485</v>
      </c>
      <c r="AB58" s="17">
        <v>2</v>
      </c>
      <c r="AC58" s="17">
        <v>402133</v>
      </c>
      <c r="AD58">
        <v>2</v>
      </c>
      <c r="AE58">
        <v>1</v>
      </c>
      <c r="AF58">
        <v>0</v>
      </c>
      <c r="AG58" t="s">
        <v>81</v>
      </c>
      <c r="AH58" t="s">
        <v>82</v>
      </c>
      <c r="AI58" t="s">
        <v>83</v>
      </c>
      <c r="AJ58" t="s">
        <v>83</v>
      </c>
      <c r="AK58" t="s">
        <v>84</v>
      </c>
      <c r="AL58" t="s">
        <v>85</v>
      </c>
      <c r="AM58" t="s">
        <v>86</v>
      </c>
      <c r="AN58" t="s">
        <v>87</v>
      </c>
      <c r="AO58" t="s">
        <v>979</v>
      </c>
      <c r="AP58" t="s">
        <v>980</v>
      </c>
      <c r="AQ58" t="s">
        <v>979</v>
      </c>
      <c r="AR58" t="s">
        <v>980</v>
      </c>
      <c r="AS58" t="s">
        <v>83</v>
      </c>
      <c r="AV58" s="17"/>
      <c r="AX58">
        <v>0</v>
      </c>
      <c r="AY58" t="s">
        <v>83</v>
      </c>
      <c r="AZ58" t="s">
        <v>83</v>
      </c>
      <c r="BH58">
        <v>56</v>
      </c>
      <c r="BL58" t="s">
        <v>966</v>
      </c>
      <c r="BM58" s="17">
        <v>43019</v>
      </c>
      <c r="BN58" t="s">
        <v>967</v>
      </c>
      <c r="BO58" t="s">
        <v>967</v>
      </c>
      <c r="BP58">
        <v>13</v>
      </c>
      <c r="BQ58" t="s">
        <v>88</v>
      </c>
      <c r="BR58" t="s">
        <v>79</v>
      </c>
      <c r="BS58" t="s">
        <v>89</v>
      </c>
      <c r="BT58" t="s">
        <v>90</v>
      </c>
      <c r="BU58" t="s">
        <v>181</v>
      </c>
      <c r="BV58" t="s">
        <v>83</v>
      </c>
      <c r="BY58" t="s">
        <v>92</v>
      </c>
      <c r="BZ58" t="s">
        <v>87</v>
      </c>
      <c r="CC58">
        <f>IFERROR(IF(AKORDT[[#This Row],[CZAS]]=1,VLOOKUP(AKORDT[[#This Row],[RAPORTY_TMP_ID]]&amp;AKORDT[[#This Row],[CZYNNOSCI_OPIS]],#REF!,5,FALSE),AKORDT[[#This Row],[CZAS]]),1)</f>
        <v>1</v>
      </c>
      <c r="CD58" t="str">
        <f>AKORDT[[#This Row],[RAPORTY_TMP_ID]]&amp;" "&amp;MID(AKORDT[[#This Row],[NAZWA1_WG]],1,30)</f>
        <v xml:space="preserve">26957 KIWI 3                        </v>
      </c>
      <c r="CE58" s="11">
        <f>AKORDT[[#This Row],[DATA]]</f>
        <v>43028</v>
      </c>
      <c r="CF58">
        <f>IFERROR(ROUND(AVERAGEIF(Tabela_Kwerenda_z_AKORD[CZAS RZECZYWISTY],LEFT(AKORDT[[#This Row],[PZP_NR_ZLECENIA]],5),Tabela_Kwerenda_z_AKORD[LACZNY_CZAS]),0),0)</f>
        <v>0</v>
      </c>
    </row>
    <row r="59" spans="1:84">
      <c r="A59" t="e">
        <f>VLOOKUP(AKORDT[[#This Row],[NAZWISKO]],IMIE[],2,FALSE)</f>
        <v>#N/A</v>
      </c>
      <c r="B59">
        <v>10306</v>
      </c>
      <c r="F59">
        <v>26956</v>
      </c>
      <c r="G59">
        <v>1</v>
      </c>
      <c r="H59">
        <v>1</v>
      </c>
      <c r="I59">
        <v>1</v>
      </c>
      <c r="J59">
        <v>56735</v>
      </c>
      <c r="K59">
        <v>56735</v>
      </c>
      <c r="L59">
        <v>46</v>
      </c>
      <c r="M59">
        <v>5</v>
      </c>
      <c r="N59">
        <v>7</v>
      </c>
      <c r="O59">
        <v>1</v>
      </c>
      <c r="Q59" s="17">
        <v>43028</v>
      </c>
      <c r="R59" t="s">
        <v>1027</v>
      </c>
      <c r="S59">
        <v>0</v>
      </c>
      <c r="T59">
        <v>0</v>
      </c>
      <c r="U59">
        <v>0</v>
      </c>
      <c r="V59">
        <v>2</v>
      </c>
      <c r="W59" t="s">
        <v>484</v>
      </c>
      <c r="X59" t="s">
        <v>79</v>
      </c>
      <c r="Y59" t="s">
        <v>96</v>
      </c>
      <c r="Z59" t="s">
        <v>485</v>
      </c>
      <c r="AB59" s="17">
        <v>2</v>
      </c>
      <c r="AC59" s="17">
        <v>402133</v>
      </c>
      <c r="AD59">
        <v>2</v>
      </c>
      <c r="AE59">
        <v>1</v>
      </c>
      <c r="AF59">
        <v>0</v>
      </c>
      <c r="AG59" t="s">
        <v>81</v>
      </c>
      <c r="AH59" t="s">
        <v>82</v>
      </c>
      <c r="AI59" t="s">
        <v>83</v>
      </c>
      <c r="AJ59" t="s">
        <v>83</v>
      </c>
      <c r="AK59" t="s">
        <v>84</v>
      </c>
      <c r="AL59" t="s">
        <v>85</v>
      </c>
      <c r="AM59" t="s">
        <v>86</v>
      </c>
      <c r="AN59" t="s">
        <v>87</v>
      </c>
      <c r="AO59" t="s">
        <v>982</v>
      </c>
      <c r="AP59" t="s">
        <v>983</v>
      </c>
      <c r="AQ59" t="s">
        <v>982</v>
      </c>
      <c r="AR59" t="s">
        <v>983</v>
      </c>
      <c r="AS59" t="s">
        <v>83</v>
      </c>
      <c r="AV59" s="17"/>
      <c r="AX59">
        <v>0</v>
      </c>
      <c r="AY59" t="s">
        <v>83</v>
      </c>
      <c r="AZ59" t="s">
        <v>83</v>
      </c>
      <c r="BH59">
        <v>57</v>
      </c>
      <c r="BL59" t="s">
        <v>966</v>
      </c>
      <c r="BM59" s="17">
        <v>43019</v>
      </c>
      <c r="BN59" t="s">
        <v>967</v>
      </c>
      <c r="BO59" t="s">
        <v>967</v>
      </c>
      <c r="BP59">
        <v>13</v>
      </c>
      <c r="BQ59" t="s">
        <v>88</v>
      </c>
      <c r="BR59" t="s">
        <v>79</v>
      </c>
      <c r="BS59" t="s">
        <v>89</v>
      </c>
      <c r="BT59" t="s">
        <v>90</v>
      </c>
      <c r="BU59" t="s">
        <v>181</v>
      </c>
      <c r="BV59" t="s">
        <v>83</v>
      </c>
      <c r="BY59" t="s">
        <v>92</v>
      </c>
      <c r="BZ59" t="s">
        <v>87</v>
      </c>
      <c r="CC59">
        <f>IFERROR(IF(AKORDT[[#This Row],[CZAS]]=1,VLOOKUP(AKORDT[[#This Row],[RAPORTY_TMP_ID]]&amp;AKORDT[[#This Row],[CZYNNOSCI_OPIS]],#REF!,5,FALSE),AKORDT[[#This Row],[CZAS]]),1)</f>
        <v>1</v>
      </c>
      <c r="CD59" t="str">
        <f>AKORDT[[#This Row],[RAPORTY_TMP_ID]]&amp;" "&amp;MID(AKORDT[[#This Row],[NAZWA1_WG]],1,30)</f>
        <v xml:space="preserve">26956 KIWI L                        </v>
      </c>
      <c r="CE59" s="11">
        <f>AKORDT[[#This Row],[DATA]]</f>
        <v>43028</v>
      </c>
      <c r="CF59">
        <f>IFERROR(ROUND(AVERAGEIF(Tabela_Kwerenda_z_AKORD[CZAS RZECZYWISTY],LEFT(AKORDT[[#This Row],[PZP_NR_ZLECENIA]],5),Tabela_Kwerenda_z_AKORD[LACZNY_CZAS]),0),0)</f>
        <v>0</v>
      </c>
    </row>
    <row r="60" spans="1:84">
      <c r="A60" t="e">
        <f>VLOOKUP(AKORDT[[#This Row],[NAZWISKO]],IMIE[],2,FALSE)</f>
        <v>#N/A</v>
      </c>
      <c r="B60">
        <v>10307</v>
      </c>
      <c r="F60">
        <v>26961</v>
      </c>
      <c r="G60">
        <v>1</v>
      </c>
      <c r="H60">
        <v>2</v>
      </c>
      <c r="I60">
        <v>1</v>
      </c>
      <c r="J60">
        <v>56747</v>
      </c>
      <c r="K60">
        <v>56747</v>
      </c>
      <c r="L60">
        <v>46</v>
      </c>
      <c r="M60">
        <v>5</v>
      </c>
      <c r="N60">
        <v>7</v>
      </c>
      <c r="O60">
        <v>1</v>
      </c>
      <c r="Q60" s="17">
        <v>43028</v>
      </c>
      <c r="R60" t="s">
        <v>1028</v>
      </c>
      <c r="S60">
        <v>0</v>
      </c>
      <c r="T60">
        <v>0</v>
      </c>
      <c r="U60">
        <v>0</v>
      </c>
      <c r="V60">
        <v>2</v>
      </c>
      <c r="W60" t="s">
        <v>484</v>
      </c>
      <c r="X60" t="s">
        <v>79</v>
      </c>
      <c r="Y60" t="s">
        <v>96</v>
      </c>
      <c r="Z60" t="s">
        <v>485</v>
      </c>
      <c r="AB60" s="17">
        <v>2</v>
      </c>
      <c r="AC60" s="17">
        <v>402133</v>
      </c>
      <c r="AD60">
        <v>2</v>
      </c>
      <c r="AE60">
        <v>1</v>
      </c>
      <c r="AF60">
        <v>0</v>
      </c>
      <c r="AG60" t="s">
        <v>81</v>
      </c>
      <c r="AH60" t="s">
        <v>82</v>
      </c>
      <c r="AI60" t="s">
        <v>83</v>
      </c>
      <c r="AJ60" t="s">
        <v>83</v>
      </c>
      <c r="AK60" t="s">
        <v>84</v>
      </c>
      <c r="AL60" t="s">
        <v>85</v>
      </c>
      <c r="AM60" t="s">
        <v>86</v>
      </c>
      <c r="AN60" t="s">
        <v>87</v>
      </c>
      <c r="AO60" t="s">
        <v>964</v>
      </c>
      <c r="AP60" t="s">
        <v>965</v>
      </c>
      <c r="AQ60" t="s">
        <v>964</v>
      </c>
      <c r="AR60" t="s">
        <v>965</v>
      </c>
      <c r="AS60" t="s">
        <v>83</v>
      </c>
      <c r="AV60" s="17"/>
      <c r="AX60">
        <v>0</v>
      </c>
      <c r="AY60" t="s">
        <v>83</v>
      </c>
      <c r="AZ60" t="s">
        <v>83</v>
      </c>
      <c r="BH60">
        <v>58</v>
      </c>
      <c r="BL60" t="s">
        <v>966</v>
      </c>
      <c r="BM60" s="17">
        <v>43019</v>
      </c>
      <c r="BN60" t="s">
        <v>967</v>
      </c>
      <c r="BO60" t="s">
        <v>967</v>
      </c>
      <c r="BP60">
        <v>13</v>
      </c>
      <c r="BQ60" t="s">
        <v>88</v>
      </c>
      <c r="BR60" t="s">
        <v>79</v>
      </c>
      <c r="BS60" t="s">
        <v>89</v>
      </c>
      <c r="BT60" t="s">
        <v>90</v>
      </c>
      <c r="BU60" t="s">
        <v>181</v>
      </c>
      <c r="BV60" t="s">
        <v>83</v>
      </c>
      <c r="BY60" t="s">
        <v>92</v>
      </c>
      <c r="BZ60" t="s">
        <v>87</v>
      </c>
      <c r="CC60">
        <f>IFERROR(IF(AKORDT[[#This Row],[CZAS]]=1,VLOOKUP(AKORDT[[#This Row],[RAPORTY_TMP_ID]]&amp;AKORDT[[#This Row],[CZYNNOSCI_OPIS]],#REF!,5,FALSE),AKORDT[[#This Row],[CZAS]]),1)</f>
        <v>1</v>
      </c>
      <c r="CD60" t="str">
        <f>AKORDT[[#This Row],[RAPORTY_TMP_ID]]&amp;" "&amp;MID(AKORDT[[#This Row],[NAZWA1_WG]],1,30)</f>
        <v xml:space="preserve">26961 KIWI PD 490 VI 28x55          </v>
      </c>
      <c r="CE60" s="11">
        <f>AKORDT[[#This Row],[DATA]]</f>
        <v>43028</v>
      </c>
      <c r="CF60">
        <f>IFERROR(ROUND(AVERAGEIF(Tabela_Kwerenda_z_AKORD[CZAS RZECZYWISTY],LEFT(AKORDT[[#This Row],[PZP_NR_ZLECENIA]],5),Tabela_Kwerenda_z_AKORD[LACZNY_CZAS]),0),0)</f>
        <v>0</v>
      </c>
    </row>
    <row r="61" spans="1:84">
      <c r="A61" t="e">
        <f>VLOOKUP(AKORDT[[#This Row],[NAZWISKO]],IMIE[],2,FALSE)</f>
        <v>#N/A</v>
      </c>
      <c r="B61">
        <v>10308</v>
      </c>
      <c r="F61">
        <v>26961</v>
      </c>
      <c r="G61">
        <v>1</v>
      </c>
      <c r="H61">
        <v>1</v>
      </c>
      <c r="I61">
        <v>1</v>
      </c>
      <c r="J61">
        <v>56747</v>
      </c>
      <c r="K61">
        <v>56747</v>
      </c>
      <c r="L61">
        <v>46</v>
      </c>
      <c r="M61">
        <v>5</v>
      </c>
      <c r="N61">
        <v>7</v>
      </c>
      <c r="O61">
        <v>1</v>
      </c>
      <c r="Q61" s="17">
        <v>43028</v>
      </c>
      <c r="R61" t="s">
        <v>1029</v>
      </c>
      <c r="S61">
        <v>0</v>
      </c>
      <c r="T61">
        <v>0</v>
      </c>
      <c r="U61">
        <v>0</v>
      </c>
      <c r="V61">
        <v>2</v>
      </c>
      <c r="W61" t="s">
        <v>484</v>
      </c>
      <c r="X61" t="s">
        <v>79</v>
      </c>
      <c r="Y61" t="s">
        <v>96</v>
      </c>
      <c r="Z61" t="s">
        <v>485</v>
      </c>
      <c r="AB61" s="17">
        <v>2</v>
      </c>
      <c r="AC61" s="17">
        <v>402133</v>
      </c>
      <c r="AD61">
        <v>2</v>
      </c>
      <c r="AE61">
        <v>1</v>
      </c>
      <c r="AF61">
        <v>0</v>
      </c>
      <c r="AG61" t="s">
        <v>81</v>
      </c>
      <c r="AH61" t="s">
        <v>82</v>
      </c>
      <c r="AI61" t="s">
        <v>83</v>
      </c>
      <c r="AJ61" t="s">
        <v>83</v>
      </c>
      <c r="AK61" t="s">
        <v>84</v>
      </c>
      <c r="AL61" t="s">
        <v>85</v>
      </c>
      <c r="AM61" t="s">
        <v>86</v>
      </c>
      <c r="AN61" t="s">
        <v>87</v>
      </c>
      <c r="AO61" t="s">
        <v>964</v>
      </c>
      <c r="AP61" t="s">
        <v>965</v>
      </c>
      <c r="AQ61" t="s">
        <v>964</v>
      </c>
      <c r="AR61" t="s">
        <v>965</v>
      </c>
      <c r="AS61" t="s">
        <v>83</v>
      </c>
      <c r="AV61" s="17"/>
      <c r="AX61">
        <v>0</v>
      </c>
      <c r="AY61" t="s">
        <v>83</v>
      </c>
      <c r="AZ61" t="s">
        <v>83</v>
      </c>
      <c r="BH61">
        <v>59</v>
      </c>
      <c r="BL61" t="s">
        <v>966</v>
      </c>
      <c r="BM61" s="17">
        <v>43019</v>
      </c>
      <c r="BN61" t="s">
        <v>967</v>
      </c>
      <c r="BO61" t="s">
        <v>967</v>
      </c>
      <c r="BP61">
        <v>13</v>
      </c>
      <c r="BQ61" t="s">
        <v>88</v>
      </c>
      <c r="BR61" t="s">
        <v>79</v>
      </c>
      <c r="BS61" t="s">
        <v>89</v>
      </c>
      <c r="BT61" t="s">
        <v>90</v>
      </c>
      <c r="BU61" t="s">
        <v>181</v>
      </c>
      <c r="BV61" t="s">
        <v>83</v>
      </c>
      <c r="BY61" t="s">
        <v>92</v>
      </c>
      <c r="BZ61" t="s">
        <v>87</v>
      </c>
      <c r="CC61">
        <f>IFERROR(IF(AKORDT[[#This Row],[CZAS]]=1,VLOOKUP(AKORDT[[#This Row],[RAPORTY_TMP_ID]]&amp;AKORDT[[#This Row],[CZYNNOSCI_OPIS]],#REF!,5,FALSE),AKORDT[[#This Row],[CZAS]]),1)</f>
        <v>1</v>
      </c>
      <c r="CD61" t="str">
        <f>AKORDT[[#This Row],[RAPORTY_TMP_ID]]&amp;" "&amp;MID(AKORDT[[#This Row],[NAZWA1_WG]],1,30)</f>
        <v xml:space="preserve">26961 KIWI PD 490 VI 28x55          </v>
      </c>
      <c r="CE61" s="11">
        <f>AKORDT[[#This Row],[DATA]]</f>
        <v>43028</v>
      </c>
      <c r="CF61">
        <f>IFERROR(ROUND(AVERAGEIF(Tabela_Kwerenda_z_AKORD[CZAS RZECZYWISTY],LEFT(AKORDT[[#This Row],[PZP_NR_ZLECENIA]],5),Tabela_Kwerenda_z_AKORD[LACZNY_CZAS]),0),0)</f>
        <v>0</v>
      </c>
    </row>
    <row r="62" spans="1:84">
      <c r="A62" t="e">
        <f>VLOOKUP(AKORDT[[#This Row],[NAZWISKO]],IMIE[],2,FALSE)</f>
        <v>#N/A</v>
      </c>
      <c r="B62">
        <v>10309</v>
      </c>
      <c r="F62">
        <v>26960</v>
      </c>
      <c r="G62">
        <v>1</v>
      </c>
      <c r="H62">
        <v>1</v>
      </c>
      <c r="I62">
        <v>1</v>
      </c>
      <c r="J62">
        <v>56749</v>
      </c>
      <c r="K62">
        <v>56749</v>
      </c>
      <c r="L62">
        <v>46</v>
      </c>
      <c r="M62">
        <v>5</v>
      </c>
      <c r="N62">
        <v>7</v>
      </c>
      <c r="O62">
        <v>1</v>
      </c>
      <c r="Q62" s="17">
        <v>43028</v>
      </c>
      <c r="R62" t="s">
        <v>1030</v>
      </c>
      <c r="S62">
        <v>0</v>
      </c>
      <c r="T62">
        <v>0</v>
      </c>
      <c r="U62">
        <v>0</v>
      </c>
      <c r="V62">
        <v>2</v>
      </c>
      <c r="W62" t="s">
        <v>484</v>
      </c>
      <c r="X62" t="s">
        <v>79</v>
      </c>
      <c r="Y62" t="s">
        <v>96</v>
      </c>
      <c r="Z62" t="s">
        <v>485</v>
      </c>
      <c r="AB62" s="17">
        <v>2</v>
      </c>
      <c r="AC62" s="17">
        <v>402133</v>
      </c>
      <c r="AD62">
        <v>2</v>
      </c>
      <c r="AE62">
        <v>1</v>
      </c>
      <c r="AF62">
        <v>0</v>
      </c>
      <c r="AG62" t="s">
        <v>81</v>
      </c>
      <c r="AH62" t="s">
        <v>82</v>
      </c>
      <c r="AI62" t="s">
        <v>83</v>
      </c>
      <c r="AJ62" t="s">
        <v>83</v>
      </c>
      <c r="AK62" t="s">
        <v>84</v>
      </c>
      <c r="AL62" t="s">
        <v>85</v>
      </c>
      <c r="AM62" t="s">
        <v>86</v>
      </c>
      <c r="AN62" t="s">
        <v>87</v>
      </c>
      <c r="AO62" t="s">
        <v>970</v>
      </c>
      <c r="AP62" t="s">
        <v>971</v>
      </c>
      <c r="AQ62" t="s">
        <v>970</v>
      </c>
      <c r="AR62" t="s">
        <v>971</v>
      </c>
      <c r="AS62" t="s">
        <v>83</v>
      </c>
      <c r="AV62" s="17"/>
      <c r="AX62">
        <v>0</v>
      </c>
      <c r="AY62" t="s">
        <v>83</v>
      </c>
      <c r="AZ62" t="s">
        <v>83</v>
      </c>
      <c r="BH62">
        <v>60</v>
      </c>
      <c r="BL62" t="s">
        <v>966</v>
      </c>
      <c r="BM62" s="17">
        <v>43019</v>
      </c>
      <c r="BN62" t="s">
        <v>967</v>
      </c>
      <c r="BO62" t="s">
        <v>967</v>
      </c>
      <c r="BP62">
        <v>13</v>
      </c>
      <c r="BQ62" t="s">
        <v>88</v>
      </c>
      <c r="BR62" t="s">
        <v>79</v>
      </c>
      <c r="BS62" t="s">
        <v>89</v>
      </c>
      <c r="BT62" t="s">
        <v>90</v>
      </c>
      <c r="BU62" t="s">
        <v>181</v>
      </c>
      <c r="BV62" t="s">
        <v>83</v>
      </c>
      <c r="BY62" t="s">
        <v>92</v>
      </c>
      <c r="BZ62" t="s">
        <v>87</v>
      </c>
      <c r="CC62">
        <f>IFERROR(IF(AKORDT[[#This Row],[CZAS]]=1,VLOOKUP(AKORDT[[#This Row],[RAPORTY_TMP_ID]]&amp;AKORDT[[#This Row],[CZYNNOSCI_OPIS]],#REF!,5,FALSE),AKORDT[[#This Row],[CZAS]]),1)</f>
        <v>1</v>
      </c>
      <c r="CD62" t="str">
        <f>AKORDT[[#This Row],[RAPORTY_TMP_ID]]&amp;" "&amp;MID(AKORDT[[#This Row],[NAZWA1_WG]],1,30)</f>
        <v xml:space="preserve">26960 KIWI PD 491 VI 50x50          </v>
      </c>
      <c r="CE62" s="11">
        <f>AKORDT[[#This Row],[DATA]]</f>
        <v>43028</v>
      </c>
      <c r="CF62">
        <f>IFERROR(ROUND(AVERAGEIF(Tabela_Kwerenda_z_AKORD[CZAS RZECZYWISTY],LEFT(AKORDT[[#This Row],[PZP_NR_ZLECENIA]],5),Tabela_Kwerenda_z_AKORD[LACZNY_CZAS]),0),0)</f>
        <v>0</v>
      </c>
    </row>
    <row r="63" spans="1:84">
      <c r="A63" t="e">
        <f>VLOOKUP(AKORDT[[#This Row],[NAZWISKO]],IMIE[],2,FALSE)</f>
        <v>#N/A</v>
      </c>
      <c r="B63">
        <v>10310</v>
      </c>
      <c r="F63">
        <v>26102</v>
      </c>
      <c r="G63">
        <v>1</v>
      </c>
      <c r="H63">
        <v>1</v>
      </c>
      <c r="I63">
        <v>1</v>
      </c>
      <c r="J63">
        <v>24019</v>
      </c>
      <c r="K63">
        <v>24019</v>
      </c>
      <c r="L63">
        <v>35</v>
      </c>
      <c r="M63">
        <v>20</v>
      </c>
      <c r="N63">
        <v>7</v>
      </c>
      <c r="O63">
        <v>15</v>
      </c>
      <c r="P63">
        <v>0</v>
      </c>
      <c r="Q63" s="17">
        <v>43028</v>
      </c>
      <c r="R63" t="s">
        <v>1031</v>
      </c>
      <c r="S63">
        <v>0</v>
      </c>
      <c r="T63">
        <v>0</v>
      </c>
      <c r="U63">
        <v>0</v>
      </c>
      <c r="V63">
        <v>2</v>
      </c>
      <c r="W63" t="s">
        <v>203</v>
      </c>
      <c r="X63" t="s">
        <v>79</v>
      </c>
      <c r="Y63" t="s">
        <v>100</v>
      </c>
      <c r="Z63" t="s">
        <v>204</v>
      </c>
      <c r="AB63" s="17">
        <v>2</v>
      </c>
      <c r="AC63" s="17">
        <v>402133</v>
      </c>
      <c r="AD63">
        <v>2</v>
      </c>
      <c r="AE63">
        <v>1</v>
      </c>
      <c r="AF63">
        <v>0</v>
      </c>
      <c r="AG63" t="s">
        <v>81</v>
      </c>
      <c r="AH63" t="s">
        <v>82</v>
      </c>
      <c r="AI63" t="s">
        <v>83</v>
      </c>
      <c r="AJ63" t="s">
        <v>83</v>
      </c>
      <c r="AK63" t="s">
        <v>84</v>
      </c>
      <c r="AL63" t="s">
        <v>85</v>
      </c>
      <c r="AM63" t="s">
        <v>205</v>
      </c>
      <c r="AN63" t="s">
        <v>95</v>
      </c>
      <c r="AO63" t="s">
        <v>430</v>
      </c>
      <c r="AP63" t="s">
        <v>431</v>
      </c>
      <c r="AQ63" t="s">
        <v>430</v>
      </c>
      <c r="AR63" t="s">
        <v>431</v>
      </c>
      <c r="AS63" t="s">
        <v>83</v>
      </c>
      <c r="AV63" s="17"/>
      <c r="AX63">
        <v>0</v>
      </c>
      <c r="AY63" t="s">
        <v>83</v>
      </c>
      <c r="AZ63" t="s">
        <v>83</v>
      </c>
      <c r="BH63">
        <v>61</v>
      </c>
      <c r="BL63" t="s">
        <v>1032</v>
      </c>
      <c r="BM63" s="17">
        <v>43005</v>
      </c>
      <c r="BN63" t="s">
        <v>230</v>
      </c>
      <c r="BO63" t="s">
        <v>230</v>
      </c>
      <c r="BP63">
        <v>68</v>
      </c>
      <c r="BQ63" t="s">
        <v>196</v>
      </c>
      <c r="BR63" t="s">
        <v>197</v>
      </c>
      <c r="BS63" t="s">
        <v>89</v>
      </c>
      <c r="BT63" t="s">
        <v>90</v>
      </c>
      <c r="BU63" t="s">
        <v>181</v>
      </c>
      <c r="BV63" t="s">
        <v>83</v>
      </c>
      <c r="BY63" t="s">
        <v>92</v>
      </c>
      <c r="BZ63" t="s">
        <v>87</v>
      </c>
      <c r="CC63">
        <f>IFERROR(IF(AKORDT[[#This Row],[CZAS]]=1,VLOOKUP(AKORDT[[#This Row],[RAPORTY_TMP_ID]]&amp;AKORDT[[#This Row],[CZYNNOSCI_OPIS]],#REF!,5,FALSE),AKORDT[[#This Row],[CZAS]]),1)</f>
        <v>15</v>
      </c>
      <c r="CD63" t="str">
        <f>AKORDT[[#This Row],[RAPORTY_TMP_ID]]&amp;" "&amp;MID(AKORDT[[#This Row],[NAZWA1_WG]],1,30)</f>
        <v xml:space="preserve">26102 AVANT 1,5                     </v>
      </c>
      <c r="CE63" s="11">
        <f>AKORDT[[#This Row],[DATA]]</f>
        <v>43028</v>
      </c>
      <c r="CF63">
        <f>IFERROR(ROUND(AVERAGEIF(Tabela_Kwerenda_z_AKORD[CZAS RZECZYWISTY],LEFT(AKORDT[[#This Row],[PZP_NR_ZLECENIA]],5),Tabela_Kwerenda_z_AKORD[LACZNY_CZAS]),0),0)</f>
        <v>0</v>
      </c>
    </row>
    <row r="64" spans="1:84">
      <c r="A64" t="e">
        <f>VLOOKUP(AKORDT[[#This Row],[NAZWISKO]],IMIE[],2,FALSE)</f>
        <v>#N/A</v>
      </c>
      <c r="B64">
        <v>10311</v>
      </c>
      <c r="F64">
        <v>26101</v>
      </c>
      <c r="G64">
        <v>1</v>
      </c>
      <c r="H64">
        <v>1</v>
      </c>
      <c r="I64">
        <v>1</v>
      </c>
      <c r="J64">
        <v>24019</v>
      </c>
      <c r="K64">
        <v>24019</v>
      </c>
      <c r="L64">
        <v>35</v>
      </c>
      <c r="M64">
        <v>20</v>
      </c>
      <c r="N64">
        <v>7</v>
      </c>
      <c r="O64">
        <v>15</v>
      </c>
      <c r="P64">
        <v>0</v>
      </c>
      <c r="Q64" s="17">
        <v>43028</v>
      </c>
      <c r="R64" t="s">
        <v>1033</v>
      </c>
      <c r="S64">
        <v>0</v>
      </c>
      <c r="T64">
        <v>0</v>
      </c>
      <c r="U64">
        <v>0</v>
      </c>
      <c r="V64">
        <v>2</v>
      </c>
      <c r="W64" t="s">
        <v>203</v>
      </c>
      <c r="X64" t="s">
        <v>79</v>
      </c>
      <c r="Y64" t="s">
        <v>100</v>
      </c>
      <c r="Z64" t="s">
        <v>204</v>
      </c>
      <c r="AB64" s="17">
        <v>2</v>
      </c>
      <c r="AC64" s="17">
        <v>402133</v>
      </c>
      <c r="AD64">
        <v>2</v>
      </c>
      <c r="AE64">
        <v>1</v>
      </c>
      <c r="AF64">
        <v>0</v>
      </c>
      <c r="AG64" t="s">
        <v>81</v>
      </c>
      <c r="AH64" t="s">
        <v>82</v>
      </c>
      <c r="AI64" t="s">
        <v>83</v>
      </c>
      <c r="AJ64" t="s">
        <v>83</v>
      </c>
      <c r="AK64" t="s">
        <v>84</v>
      </c>
      <c r="AL64" t="s">
        <v>85</v>
      </c>
      <c r="AM64" t="s">
        <v>205</v>
      </c>
      <c r="AN64" t="s">
        <v>95</v>
      </c>
      <c r="AO64" t="s">
        <v>430</v>
      </c>
      <c r="AP64" t="s">
        <v>431</v>
      </c>
      <c r="AQ64" t="s">
        <v>430</v>
      </c>
      <c r="AR64" t="s">
        <v>431</v>
      </c>
      <c r="AS64" t="s">
        <v>83</v>
      </c>
      <c r="AV64" s="17"/>
      <c r="AX64">
        <v>0</v>
      </c>
      <c r="AY64" t="s">
        <v>83</v>
      </c>
      <c r="AZ64" t="s">
        <v>83</v>
      </c>
      <c r="BH64">
        <v>62</v>
      </c>
      <c r="BL64" t="s">
        <v>1032</v>
      </c>
      <c r="BM64" s="17">
        <v>43005</v>
      </c>
      <c r="BN64" t="s">
        <v>230</v>
      </c>
      <c r="BO64" t="s">
        <v>230</v>
      </c>
      <c r="BP64">
        <v>68</v>
      </c>
      <c r="BQ64" t="s">
        <v>196</v>
      </c>
      <c r="BR64" t="s">
        <v>197</v>
      </c>
      <c r="BS64" t="s">
        <v>89</v>
      </c>
      <c r="BT64" t="s">
        <v>90</v>
      </c>
      <c r="BU64" t="s">
        <v>181</v>
      </c>
      <c r="BV64" t="s">
        <v>83</v>
      </c>
      <c r="BY64" t="s">
        <v>92</v>
      </c>
      <c r="BZ64" t="s">
        <v>87</v>
      </c>
      <c r="CC64">
        <f>IFERROR(IF(AKORDT[[#This Row],[CZAS]]=1,VLOOKUP(AKORDT[[#This Row],[RAPORTY_TMP_ID]]&amp;AKORDT[[#This Row],[CZYNNOSCI_OPIS]],#REF!,5,FALSE),AKORDT[[#This Row],[CZAS]]),1)</f>
        <v>15</v>
      </c>
      <c r="CD64" t="str">
        <f>AKORDT[[#This Row],[RAPORTY_TMP_ID]]&amp;" "&amp;MID(AKORDT[[#This Row],[NAZWA1_WG]],1,30)</f>
        <v xml:space="preserve">26101 AVANT 1,5                     </v>
      </c>
      <c r="CE64" s="11">
        <f>AKORDT[[#This Row],[DATA]]</f>
        <v>43028</v>
      </c>
      <c r="CF64">
        <f>IFERROR(ROUND(AVERAGEIF(Tabela_Kwerenda_z_AKORD[CZAS RZECZYWISTY],LEFT(AKORDT[[#This Row],[PZP_NR_ZLECENIA]],5),Tabela_Kwerenda_z_AKORD[LACZNY_CZAS]),0),0)</f>
        <v>0</v>
      </c>
    </row>
    <row r="65" spans="1:84">
      <c r="A65" t="e">
        <f>VLOOKUP(AKORDT[[#This Row],[NAZWISKO]],IMIE[],2,FALSE)</f>
        <v>#N/A</v>
      </c>
      <c r="B65">
        <v>10312</v>
      </c>
      <c r="F65">
        <v>26100</v>
      </c>
      <c r="G65">
        <v>1</v>
      </c>
      <c r="H65">
        <v>1</v>
      </c>
      <c r="I65">
        <v>1</v>
      </c>
      <c r="J65">
        <v>24024</v>
      </c>
      <c r="K65">
        <v>24024</v>
      </c>
      <c r="L65">
        <v>35</v>
      </c>
      <c r="M65">
        <v>20</v>
      </c>
      <c r="N65">
        <v>7</v>
      </c>
      <c r="O65">
        <v>19</v>
      </c>
      <c r="P65">
        <v>0</v>
      </c>
      <c r="Q65" s="17">
        <v>43028</v>
      </c>
      <c r="R65" t="s">
        <v>1034</v>
      </c>
      <c r="S65">
        <v>0</v>
      </c>
      <c r="T65">
        <v>0</v>
      </c>
      <c r="U65">
        <v>0</v>
      </c>
      <c r="V65">
        <v>2</v>
      </c>
      <c r="W65" t="s">
        <v>203</v>
      </c>
      <c r="X65" t="s">
        <v>79</v>
      </c>
      <c r="Y65" t="s">
        <v>100</v>
      </c>
      <c r="Z65" t="s">
        <v>204</v>
      </c>
      <c r="AB65" s="17">
        <v>2</v>
      </c>
      <c r="AC65" s="17">
        <v>402133</v>
      </c>
      <c r="AD65">
        <v>2</v>
      </c>
      <c r="AE65">
        <v>1</v>
      </c>
      <c r="AF65">
        <v>0</v>
      </c>
      <c r="AG65" t="s">
        <v>81</v>
      </c>
      <c r="AH65" t="s">
        <v>82</v>
      </c>
      <c r="AI65" t="s">
        <v>83</v>
      </c>
      <c r="AJ65" t="s">
        <v>83</v>
      </c>
      <c r="AK65" t="s">
        <v>84</v>
      </c>
      <c r="AL65" t="s">
        <v>85</v>
      </c>
      <c r="AM65" t="s">
        <v>205</v>
      </c>
      <c r="AN65" t="s">
        <v>95</v>
      </c>
      <c r="AO65" t="s">
        <v>235</v>
      </c>
      <c r="AP65" t="s">
        <v>236</v>
      </c>
      <c r="AQ65" t="s">
        <v>235</v>
      </c>
      <c r="AR65" t="s">
        <v>236</v>
      </c>
      <c r="AS65" t="s">
        <v>83</v>
      </c>
      <c r="AV65" s="17"/>
      <c r="AX65">
        <v>0</v>
      </c>
      <c r="AY65" t="s">
        <v>83</v>
      </c>
      <c r="AZ65" t="s">
        <v>83</v>
      </c>
      <c r="BH65">
        <v>63</v>
      </c>
      <c r="BL65" t="s">
        <v>1032</v>
      </c>
      <c r="BM65" s="17">
        <v>43005</v>
      </c>
      <c r="BN65" t="s">
        <v>230</v>
      </c>
      <c r="BO65" t="s">
        <v>230</v>
      </c>
      <c r="BP65">
        <v>68</v>
      </c>
      <c r="BQ65" t="s">
        <v>196</v>
      </c>
      <c r="BR65" t="s">
        <v>197</v>
      </c>
      <c r="BS65" t="s">
        <v>89</v>
      </c>
      <c r="BT65" t="s">
        <v>90</v>
      </c>
      <c r="BU65" t="s">
        <v>181</v>
      </c>
      <c r="BV65" t="s">
        <v>83</v>
      </c>
      <c r="BY65" t="s">
        <v>92</v>
      </c>
      <c r="BZ65" t="s">
        <v>87</v>
      </c>
      <c r="CC65">
        <f>IFERROR(IF(AKORDT[[#This Row],[CZAS]]=1,VLOOKUP(AKORDT[[#This Row],[RAPORTY_TMP_ID]]&amp;AKORDT[[#This Row],[CZYNNOSCI_OPIS]],#REF!,5,FALSE),AKORDT[[#This Row],[CZAS]]),1)</f>
        <v>19</v>
      </c>
      <c r="CD65" t="str">
        <f>AKORDT[[#This Row],[RAPORTY_TMP_ID]]&amp;" "&amp;MID(AKORDT[[#This Row],[NAZWA1_WG]],1,30)</f>
        <v xml:space="preserve">26100 AVANT N                       </v>
      </c>
      <c r="CE65" s="11">
        <f>AKORDT[[#This Row],[DATA]]</f>
        <v>43028</v>
      </c>
      <c r="CF65">
        <f>IFERROR(ROUND(AVERAGEIF(Tabela_Kwerenda_z_AKORD[CZAS RZECZYWISTY],LEFT(AKORDT[[#This Row],[PZP_NR_ZLECENIA]],5),Tabela_Kwerenda_z_AKORD[LACZNY_CZAS]),0),0)</f>
        <v>0</v>
      </c>
    </row>
    <row r="66" spans="1:84">
      <c r="A66" t="e">
        <f>VLOOKUP(AKORDT[[#This Row],[NAZWISKO]],IMIE[],2,FALSE)</f>
        <v>#N/A</v>
      </c>
      <c r="B66">
        <v>10313</v>
      </c>
      <c r="F66">
        <v>26099</v>
      </c>
      <c r="G66">
        <v>1</v>
      </c>
      <c r="H66">
        <v>1</v>
      </c>
      <c r="I66">
        <v>1</v>
      </c>
      <c r="J66">
        <v>24016</v>
      </c>
      <c r="K66">
        <v>24016</v>
      </c>
      <c r="L66">
        <v>35</v>
      </c>
      <c r="M66">
        <v>20</v>
      </c>
      <c r="N66">
        <v>7</v>
      </c>
      <c r="O66">
        <v>27</v>
      </c>
      <c r="P66">
        <v>0</v>
      </c>
      <c r="Q66" s="17">
        <v>43028</v>
      </c>
      <c r="R66" t="s">
        <v>1035</v>
      </c>
      <c r="S66">
        <v>0</v>
      </c>
      <c r="T66">
        <v>0</v>
      </c>
      <c r="U66">
        <v>0</v>
      </c>
      <c r="V66">
        <v>2</v>
      </c>
      <c r="W66" t="s">
        <v>203</v>
      </c>
      <c r="X66" t="s">
        <v>79</v>
      </c>
      <c r="Y66" t="s">
        <v>100</v>
      </c>
      <c r="Z66" t="s">
        <v>204</v>
      </c>
      <c r="AB66" s="17">
        <v>2</v>
      </c>
      <c r="AC66" s="17">
        <v>402133</v>
      </c>
      <c r="AD66">
        <v>2</v>
      </c>
      <c r="AE66">
        <v>1</v>
      </c>
      <c r="AF66">
        <v>0</v>
      </c>
      <c r="AG66" t="s">
        <v>81</v>
      </c>
      <c r="AH66" t="s">
        <v>82</v>
      </c>
      <c r="AI66" t="s">
        <v>83</v>
      </c>
      <c r="AJ66" t="s">
        <v>83</v>
      </c>
      <c r="AK66" t="s">
        <v>84</v>
      </c>
      <c r="AL66" t="s">
        <v>85</v>
      </c>
      <c r="AM66" t="s">
        <v>205</v>
      </c>
      <c r="AN66" t="s">
        <v>95</v>
      </c>
      <c r="AO66" t="s">
        <v>321</v>
      </c>
      <c r="AP66" t="s">
        <v>322</v>
      </c>
      <c r="AQ66" t="s">
        <v>321</v>
      </c>
      <c r="AR66" t="s">
        <v>322</v>
      </c>
      <c r="AS66" t="s">
        <v>83</v>
      </c>
      <c r="AV66" s="17"/>
      <c r="AX66">
        <v>0</v>
      </c>
      <c r="AY66" t="s">
        <v>83</v>
      </c>
      <c r="AZ66" t="s">
        <v>83</v>
      </c>
      <c r="BH66">
        <v>64</v>
      </c>
      <c r="BL66" t="s">
        <v>1032</v>
      </c>
      <c r="BM66" s="17">
        <v>43005</v>
      </c>
      <c r="BN66" t="s">
        <v>230</v>
      </c>
      <c r="BO66" t="s">
        <v>230</v>
      </c>
      <c r="BP66">
        <v>68</v>
      </c>
      <c r="BQ66" t="s">
        <v>196</v>
      </c>
      <c r="BR66" t="s">
        <v>197</v>
      </c>
      <c r="BS66" t="s">
        <v>89</v>
      </c>
      <c r="BT66" t="s">
        <v>90</v>
      </c>
      <c r="BU66" t="s">
        <v>181</v>
      </c>
      <c r="BV66" t="s">
        <v>83</v>
      </c>
      <c r="BY66" t="s">
        <v>92</v>
      </c>
      <c r="BZ66" t="s">
        <v>87</v>
      </c>
      <c r="CC66">
        <f>IFERROR(IF(AKORDT[[#This Row],[CZAS]]=1,VLOOKUP(AKORDT[[#This Row],[RAPORTY_TMP_ID]]&amp;AKORDT[[#This Row],[CZYNNOSCI_OPIS]],#REF!,5,FALSE),AKORDT[[#This Row],[CZAS]]),1)</f>
        <v>27</v>
      </c>
      <c r="CD66" t="str">
        <f>AKORDT[[#This Row],[RAPORTY_TMP_ID]]&amp;" "&amp;MID(AKORDT[[#This Row],[NAZWA1_WG]],1,30)</f>
        <v xml:space="preserve">26099 AVANT [3,5                    </v>
      </c>
      <c r="CE66" s="11">
        <f>AKORDT[[#This Row],[DATA]]</f>
        <v>43028</v>
      </c>
      <c r="CF66">
        <f>IFERROR(ROUND(AVERAGEIF(Tabela_Kwerenda_z_AKORD[CZAS RZECZYWISTY],LEFT(AKORDT[[#This Row],[PZP_NR_ZLECENIA]],5),Tabela_Kwerenda_z_AKORD[LACZNY_CZAS]),0),0)</f>
        <v>0</v>
      </c>
    </row>
    <row r="67" spans="1:84">
      <c r="A67" t="e">
        <f>VLOOKUP(AKORDT[[#This Row],[NAZWISKO]],IMIE[],2,FALSE)</f>
        <v>#N/A</v>
      </c>
      <c r="B67">
        <v>10314</v>
      </c>
      <c r="F67">
        <v>26098</v>
      </c>
      <c r="G67">
        <v>1</v>
      </c>
      <c r="H67">
        <v>4</v>
      </c>
      <c r="I67">
        <v>1</v>
      </c>
      <c r="J67">
        <v>14455</v>
      </c>
      <c r="K67">
        <v>14455</v>
      </c>
      <c r="L67">
        <v>35</v>
      </c>
      <c r="M67">
        <v>20</v>
      </c>
      <c r="N67">
        <v>7</v>
      </c>
      <c r="O67">
        <v>2</v>
      </c>
      <c r="Q67" s="17">
        <v>43028</v>
      </c>
      <c r="R67" t="s">
        <v>1036</v>
      </c>
      <c r="S67">
        <v>0</v>
      </c>
      <c r="T67">
        <v>0</v>
      </c>
      <c r="U67">
        <v>0</v>
      </c>
      <c r="V67">
        <v>2</v>
      </c>
      <c r="W67" t="s">
        <v>203</v>
      </c>
      <c r="X67" t="s">
        <v>79</v>
      </c>
      <c r="Y67" t="s">
        <v>100</v>
      </c>
      <c r="Z67" t="s">
        <v>204</v>
      </c>
      <c r="AB67" s="17">
        <v>2</v>
      </c>
      <c r="AC67" s="17">
        <v>402133</v>
      </c>
      <c r="AD67">
        <v>2</v>
      </c>
      <c r="AE67">
        <v>1</v>
      </c>
      <c r="AF67">
        <v>0</v>
      </c>
      <c r="AG67" t="s">
        <v>81</v>
      </c>
      <c r="AH67" t="s">
        <v>82</v>
      </c>
      <c r="AI67" t="s">
        <v>83</v>
      </c>
      <c r="AJ67" t="s">
        <v>83</v>
      </c>
      <c r="AK67" t="s">
        <v>84</v>
      </c>
      <c r="AL67" t="s">
        <v>85</v>
      </c>
      <c r="AM67" t="s">
        <v>205</v>
      </c>
      <c r="AN67" t="s">
        <v>95</v>
      </c>
      <c r="AO67" t="s">
        <v>194</v>
      </c>
      <c r="AP67" t="s">
        <v>195</v>
      </c>
      <c r="AQ67" t="s">
        <v>194</v>
      </c>
      <c r="AR67" t="s">
        <v>195</v>
      </c>
      <c r="AS67" t="s">
        <v>83</v>
      </c>
      <c r="AV67" s="17"/>
      <c r="AX67">
        <v>0</v>
      </c>
      <c r="AY67" t="s">
        <v>83</v>
      </c>
      <c r="AZ67" t="s">
        <v>83</v>
      </c>
      <c r="BH67">
        <v>65</v>
      </c>
      <c r="BL67" t="s">
        <v>1037</v>
      </c>
      <c r="BM67" s="17">
        <v>43005</v>
      </c>
      <c r="BN67" t="s">
        <v>191</v>
      </c>
      <c r="BO67" t="s">
        <v>191</v>
      </c>
      <c r="BP67">
        <v>68</v>
      </c>
      <c r="BQ67" t="s">
        <v>196</v>
      </c>
      <c r="BR67" t="s">
        <v>197</v>
      </c>
      <c r="BS67" t="s">
        <v>89</v>
      </c>
      <c r="BT67" t="s">
        <v>90</v>
      </c>
      <c r="BU67" t="s">
        <v>182</v>
      </c>
      <c r="BV67" t="s">
        <v>83</v>
      </c>
      <c r="BY67" t="s">
        <v>92</v>
      </c>
      <c r="BZ67" t="s">
        <v>87</v>
      </c>
      <c r="CC67">
        <f>IFERROR(IF(AKORDT[[#This Row],[CZAS]]=1,VLOOKUP(AKORDT[[#This Row],[RAPORTY_TMP_ID]]&amp;AKORDT[[#This Row],[CZYNNOSCI_OPIS]],#REF!,5,FALSE),AKORDT[[#This Row],[CZAS]]),1)</f>
        <v>2</v>
      </c>
      <c r="CD67" t="str">
        <f>AKORDT[[#This Row],[RAPORTY_TMP_ID]]&amp;" "&amp;MID(AKORDT[[#This Row],[NAZWA1_WG]],1,30)</f>
        <v xml:space="preserve">26098 PD 078 VI 50x50               </v>
      </c>
      <c r="CE67" s="11">
        <f>AKORDT[[#This Row],[DATA]]</f>
        <v>43028</v>
      </c>
      <c r="CF67">
        <f>IFERROR(ROUND(AVERAGEIF(Tabela_Kwerenda_z_AKORD[CZAS RZECZYWISTY],LEFT(AKORDT[[#This Row],[PZP_NR_ZLECENIA]],5),Tabela_Kwerenda_z_AKORD[LACZNY_CZAS]),0),0)</f>
        <v>0</v>
      </c>
    </row>
    <row r="68" spans="1:84">
      <c r="A68" t="e">
        <f>VLOOKUP(AKORDT[[#This Row],[NAZWISKO]],IMIE[],2,FALSE)</f>
        <v>#N/A</v>
      </c>
      <c r="B68">
        <v>10315</v>
      </c>
      <c r="F68">
        <v>26098</v>
      </c>
      <c r="G68">
        <v>1</v>
      </c>
      <c r="H68">
        <v>3</v>
      </c>
      <c r="I68">
        <v>1</v>
      </c>
      <c r="J68">
        <v>14455</v>
      </c>
      <c r="K68">
        <v>14455</v>
      </c>
      <c r="L68">
        <v>35</v>
      </c>
      <c r="M68">
        <v>20</v>
      </c>
      <c r="N68">
        <v>7</v>
      </c>
      <c r="O68">
        <v>2</v>
      </c>
      <c r="Q68" s="17">
        <v>43028</v>
      </c>
      <c r="R68" t="s">
        <v>1038</v>
      </c>
      <c r="S68">
        <v>0</v>
      </c>
      <c r="T68">
        <v>0</v>
      </c>
      <c r="U68">
        <v>0</v>
      </c>
      <c r="V68">
        <v>2</v>
      </c>
      <c r="W68" t="s">
        <v>203</v>
      </c>
      <c r="X68" t="s">
        <v>79</v>
      </c>
      <c r="Y68" t="s">
        <v>100</v>
      </c>
      <c r="Z68" t="s">
        <v>204</v>
      </c>
      <c r="AB68" s="17">
        <v>2</v>
      </c>
      <c r="AC68" s="17">
        <v>402133</v>
      </c>
      <c r="AD68">
        <v>2</v>
      </c>
      <c r="AE68">
        <v>1</v>
      </c>
      <c r="AF68">
        <v>0</v>
      </c>
      <c r="AG68" t="s">
        <v>81</v>
      </c>
      <c r="AH68" t="s">
        <v>82</v>
      </c>
      <c r="AI68" t="s">
        <v>83</v>
      </c>
      <c r="AJ68" t="s">
        <v>83</v>
      </c>
      <c r="AK68" t="s">
        <v>84</v>
      </c>
      <c r="AL68" t="s">
        <v>85</v>
      </c>
      <c r="AM68" t="s">
        <v>205</v>
      </c>
      <c r="AN68" t="s">
        <v>95</v>
      </c>
      <c r="AO68" t="s">
        <v>194</v>
      </c>
      <c r="AP68" t="s">
        <v>195</v>
      </c>
      <c r="AQ68" t="s">
        <v>194</v>
      </c>
      <c r="AR68" t="s">
        <v>195</v>
      </c>
      <c r="AS68" t="s">
        <v>83</v>
      </c>
      <c r="AV68" s="17"/>
      <c r="AX68">
        <v>0</v>
      </c>
      <c r="AY68" t="s">
        <v>83</v>
      </c>
      <c r="AZ68" t="s">
        <v>83</v>
      </c>
      <c r="BH68">
        <v>66</v>
      </c>
      <c r="BL68" t="s">
        <v>1037</v>
      </c>
      <c r="BM68" s="17">
        <v>43005</v>
      </c>
      <c r="BN68" t="s">
        <v>191</v>
      </c>
      <c r="BO68" t="s">
        <v>191</v>
      </c>
      <c r="BP68">
        <v>68</v>
      </c>
      <c r="BQ68" t="s">
        <v>196</v>
      </c>
      <c r="BR68" t="s">
        <v>197</v>
      </c>
      <c r="BS68" t="s">
        <v>89</v>
      </c>
      <c r="BT68" t="s">
        <v>90</v>
      </c>
      <c r="BU68" t="s">
        <v>182</v>
      </c>
      <c r="BV68" t="s">
        <v>83</v>
      </c>
      <c r="BY68" t="s">
        <v>92</v>
      </c>
      <c r="BZ68" t="s">
        <v>87</v>
      </c>
      <c r="CC68">
        <f>IFERROR(IF(AKORDT[[#This Row],[CZAS]]=1,VLOOKUP(AKORDT[[#This Row],[RAPORTY_TMP_ID]]&amp;AKORDT[[#This Row],[CZYNNOSCI_OPIS]],#REF!,5,FALSE),AKORDT[[#This Row],[CZAS]]),1)</f>
        <v>2</v>
      </c>
      <c r="CD68" t="str">
        <f>AKORDT[[#This Row],[RAPORTY_TMP_ID]]&amp;" "&amp;MID(AKORDT[[#This Row],[NAZWA1_WG]],1,30)</f>
        <v xml:space="preserve">26098 PD 078 VI 50x50               </v>
      </c>
      <c r="CE68" s="11">
        <f>AKORDT[[#This Row],[DATA]]</f>
        <v>43028</v>
      </c>
      <c r="CF68">
        <f>IFERROR(ROUND(AVERAGEIF(Tabela_Kwerenda_z_AKORD[CZAS RZECZYWISTY],LEFT(AKORDT[[#This Row],[PZP_NR_ZLECENIA]],5),Tabela_Kwerenda_z_AKORD[LACZNY_CZAS]),0),0)</f>
        <v>0</v>
      </c>
    </row>
    <row r="69" spans="1:84">
      <c r="A69" t="e">
        <f>VLOOKUP(AKORDT[[#This Row],[NAZWISKO]],IMIE[],2,FALSE)</f>
        <v>#N/A</v>
      </c>
      <c r="B69">
        <v>10316</v>
      </c>
      <c r="F69">
        <v>26098</v>
      </c>
      <c r="G69">
        <v>1</v>
      </c>
      <c r="H69">
        <v>2</v>
      </c>
      <c r="I69">
        <v>1</v>
      </c>
      <c r="J69">
        <v>14455</v>
      </c>
      <c r="K69">
        <v>14455</v>
      </c>
      <c r="L69">
        <v>35</v>
      </c>
      <c r="M69">
        <v>20</v>
      </c>
      <c r="N69">
        <v>7</v>
      </c>
      <c r="O69">
        <v>2</v>
      </c>
      <c r="Q69" s="17">
        <v>43028</v>
      </c>
      <c r="R69" t="s">
        <v>1039</v>
      </c>
      <c r="S69">
        <v>0</v>
      </c>
      <c r="T69">
        <v>0</v>
      </c>
      <c r="U69">
        <v>0</v>
      </c>
      <c r="V69">
        <v>2</v>
      </c>
      <c r="W69" t="s">
        <v>203</v>
      </c>
      <c r="X69" t="s">
        <v>79</v>
      </c>
      <c r="Y69" t="s">
        <v>100</v>
      </c>
      <c r="Z69" t="s">
        <v>204</v>
      </c>
      <c r="AB69" s="17">
        <v>2</v>
      </c>
      <c r="AC69" s="17">
        <v>402133</v>
      </c>
      <c r="AD69">
        <v>2</v>
      </c>
      <c r="AE69">
        <v>1</v>
      </c>
      <c r="AF69">
        <v>0</v>
      </c>
      <c r="AG69" t="s">
        <v>81</v>
      </c>
      <c r="AH69" t="s">
        <v>82</v>
      </c>
      <c r="AI69" t="s">
        <v>83</v>
      </c>
      <c r="AJ69" t="s">
        <v>83</v>
      </c>
      <c r="AK69" t="s">
        <v>84</v>
      </c>
      <c r="AL69" t="s">
        <v>85</v>
      </c>
      <c r="AM69" t="s">
        <v>205</v>
      </c>
      <c r="AN69" t="s">
        <v>95</v>
      </c>
      <c r="AO69" t="s">
        <v>194</v>
      </c>
      <c r="AP69" t="s">
        <v>195</v>
      </c>
      <c r="AQ69" t="s">
        <v>194</v>
      </c>
      <c r="AR69" t="s">
        <v>195</v>
      </c>
      <c r="AS69" t="s">
        <v>83</v>
      </c>
      <c r="AV69" s="17"/>
      <c r="AX69">
        <v>0</v>
      </c>
      <c r="AY69" t="s">
        <v>83</v>
      </c>
      <c r="AZ69" t="s">
        <v>83</v>
      </c>
      <c r="BH69">
        <v>67</v>
      </c>
      <c r="BL69" t="s">
        <v>1037</v>
      </c>
      <c r="BM69" s="17">
        <v>43005</v>
      </c>
      <c r="BN69" t="s">
        <v>191</v>
      </c>
      <c r="BO69" t="s">
        <v>191</v>
      </c>
      <c r="BP69">
        <v>68</v>
      </c>
      <c r="BQ69" t="s">
        <v>196</v>
      </c>
      <c r="BR69" t="s">
        <v>197</v>
      </c>
      <c r="BS69" t="s">
        <v>89</v>
      </c>
      <c r="BT69" t="s">
        <v>90</v>
      </c>
      <c r="BU69" t="s">
        <v>182</v>
      </c>
      <c r="BV69" t="s">
        <v>83</v>
      </c>
      <c r="BY69" t="s">
        <v>92</v>
      </c>
      <c r="BZ69" t="s">
        <v>87</v>
      </c>
      <c r="CC69">
        <f>IFERROR(IF(AKORDT[[#This Row],[CZAS]]=1,VLOOKUP(AKORDT[[#This Row],[RAPORTY_TMP_ID]]&amp;AKORDT[[#This Row],[CZYNNOSCI_OPIS]],#REF!,5,FALSE),AKORDT[[#This Row],[CZAS]]),1)</f>
        <v>2</v>
      </c>
      <c r="CD69" t="str">
        <f>AKORDT[[#This Row],[RAPORTY_TMP_ID]]&amp;" "&amp;MID(AKORDT[[#This Row],[NAZWA1_WG]],1,30)</f>
        <v xml:space="preserve">26098 PD 078 VI 50x50               </v>
      </c>
      <c r="CE69" s="11">
        <f>AKORDT[[#This Row],[DATA]]</f>
        <v>43028</v>
      </c>
      <c r="CF69">
        <f>IFERROR(ROUND(AVERAGEIF(Tabela_Kwerenda_z_AKORD[CZAS RZECZYWISTY],LEFT(AKORDT[[#This Row],[PZP_NR_ZLECENIA]],5),Tabela_Kwerenda_z_AKORD[LACZNY_CZAS]),0),0)</f>
        <v>0</v>
      </c>
    </row>
    <row r="70" spans="1:84">
      <c r="A70" t="e">
        <f>VLOOKUP(AKORDT[[#This Row],[NAZWISKO]],IMIE[],2,FALSE)</f>
        <v>#N/A</v>
      </c>
      <c r="B70">
        <v>10317</v>
      </c>
      <c r="F70">
        <v>26098</v>
      </c>
      <c r="G70">
        <v>1</v>
      </c>
      <c r="H70">
        <v>1</v>
      </c>
      <c r="I70">
        <v>1</v>
      </c>
      <c r="J70">
        <v>14455</v>
      </c>
      <c r="K70">
        <v>14455</v>
      </c>
      <c r="L70">
        <v>35</v>
      </c>
      <c r="M70">
        <v>20</v>
      </c>
      <c r="N70">
        <v>7</v>
      </c>
      <c r="O70">
        <v>2</v>
      </c>
      <c r="Q70" s="17">
        <v>43028</v>
      </c>
      <c r="R70" t="s">
        <v>1040</v>
      </c>
      <c r="S70">
        <v>0</v>
      </c>
      <c r="T70">
        <v>0</v>
      </c>
      <c r="U70">
        <v>0</v>
      </c>
      <c r="V70">
        <v>2</v>
      </c>
      <c r="W70" t="s">
        <v>203</v>
      </c>
      <c r="X70" t="s">
        <v>79</v>
      </c>
      <c r="Y70" t="s">
        <v>100</v>
      </c>
      <c r="Z70" t="s">
        <v>204</v>
      </c>
      <c r="AB70" s="17">
        <v>2</v>
      </c>
      <c r="AC70" s="17">
        <v>402133</v>
      </c>
      <c r="AD70">
        <v>2</v>
      </c>
      <c r="AE70">
        <v>1</v>
      </c>
      <c r="AF70">
        <v>0</v>
      </c>
      <c r="AG70" t="s">
        <v>81</v>
      </c>
      <c r="AH70" t="s">
        <v>82</v>
      </c>
      <c r="AI70" t="s">
        <v>83</v>
      </c>
      <c r="AJ70" t="s">
        <v>83</v>
      </c>
      <c r="AK70" t="s">
        <v>84</v>
      </c>
      <c r="AL70" t="s">
        <v>85</v>
      </c>
      <c r="AM70" t="s">
        <v>205</v>
      </c>
      <c r="AN70" t="s">
        <v>95</v>
      </c>
      <c r="AO70" t="s">
        <v>194</v>
      </c>
      <c r="AP70" t="s">
        <v>195</v>
      </c>
      <c r="AQ70" t="s">
        <v>194</v>
      </c>
      <c r="AR70" t="s">
        <v>195</v>
      </c>
      <c r="AS70" t="s">
        <v>83</v>
      </c>
      <c r="AV70" s="17"/>
      <c r="AX70">
        <v>0</v>
      </c>
      <c r="AY70" t="s">
        <v>83</v>
      </c>
      <c r="AZ70" t="s">
        <v>83</v>
      </c>
      <c r="BH70">
        <v>68</v>
      </c>
      <c r="BL70" t="s">
        <v>1037</v>
      </c>
      <c r="BM70" s="17">
        <v>43005</v>
      </c>
      <c r="BN70" t="s">
        <v>191</v>
      </c>
      <c r="BO70" t="s">
        <v>191</v>
      </c>
      <c r="BP70">
        <v>68</v>
      </c>
      <c r="BQ70" t="s">
        <v>196</v>
      </c>
      <c r="BR70" t="s">
        <v>197</v>
      </c>
      <c r="BS70" t="s">
        <v>89</v>
      </c>
      <c r="BT70" t="s">
        <v>90</v>
      </c>
      <c r="BU70" t="s">
        <v>182</v>
      </c>
      <c r="BV70" t="s">
        <v>83</v>
      </c>
      <c r="BY70" t="s">
        <v>92</v>
      </c>
      <c r="BZ70" t="s">
        <v>87</v>
      </c>
      <c r="CC70">
        <f>IFERROR(IF(AKORDT[[#This Row],[CZAS]]=1,VLOOKUP(AKORDT[[#This Row],[RAPORTY_TMP_ID]]&amp;AKORDT[[#This Row],[CZYNNOSCI_OPIS]],#REF!,5,FALSE),AKORDT[[#This Row],[CZAS]]),1)</f>
        <v>2</v>
      </c>
      <c r="CD70" t="str">
        <f>AKORDT[[#This Row],[RAPORTY_TMP_ID]]&amp;" "&amp;MID(AKORDT[[#This Row],[NAZWA1_WG]],1,30)</f>
        <v xml:space="preserve">26098 PD 078 VI 50x50               </v>
      </c>
      <c r="CE70" s="11">
        <f>AKORDT[[#This Row],[DATA]]</f>
        <v>43028</v>
      </c>
      <c r="CF70">
        <f>IFERROR(ROUND(AVERAGEIF(Tabela_Kwerenda_z_AKORD[CZAS RZECZYWISTY],LEFT(AKORDT[[#This Row],[PZP_NR_ZLECENIA]],5),Tabela_Kwerenda_z_AKORD[LACZNY_CZAS]),0),0)</f>
        <v>0</v>
      </c>
    </row>
    <row r="71" spans="1:84">
      <c r="A71" t="e">
        <f>VLOOKUP(AKORDT[[#This Row],[NAZWISKO]],IMIE[],2,FALSE)</f>
        <v>#N/A</v>
      </c>
      <c r="B71">
        <v>10318</v>
      </c>
      <c r="F71">
        <v>26097</v>
      </c>
      <c r="G71">
        <v>1</v>
      </c>
      <c r="H71">
        <v>1</v>
      </c>
      <c r="I71">
        <v>1</v>
      </c>
      <c r="J71">
        <v>10559</v>
      </c>
      <c r="K71">
        <v>10559</v>
      </c>
      <c r="L71">
        <v>35</v>
      </c>
      <c r="M71">
        <v>20</v>
      </c>
      <c r="N71">
        <v>7</v>
      </c>
      <c r="O71">
        <v>15</v>
      </c>
      <c r="P71">
        <v>0</v>
      </c>
      <c r="Q71" s="17">
        <v>43028</v>
      </c>
      <c r="R71" t="s">
        <v>1041</v>
      </c>
      <c r="S71">
        <v>0</v>
      </c>
      <c r="T71">
        <v>0</v>
      </c>
      <c r="U71">
        <v>0</v>
      </c>
      <c r="V71">
        <v>2</v>
      </c>
      <c r="W71" t="s">
        <v>203</v>
      </c>
      <c r="X71" t="s">
        <v>79</v>
      </c>
      <c r="Y71" t="s">
        <v>100</v>
      </c>
      <c r="Z71" t="s">
        <v>204</v>
      </c>
      <c r="AB71" s="17">
        <v>2</v>
      </c>
      <c r="AC71" s="17">
        <v>402133</v>
      </c>
      <c r="AD71">
        <v>2</v>
      </c>
      <c r="AE71">
        <v>1</v>
      </c>
      <c r="AF71">
        <v>0</v>
      </c>
      <c r="AG71" t="s">
        <v>81</v>
      </c>
      <c r="AH71" t="s">
        <v>82</v>
      </c>
      <c r="AI71" t="s">
        <v>83</v>
      </c>
      <c r="AJ71" t="s">
        <v>83</v>
      </c>
      <c r="AK71" t="s">
        <v>84</v>
      </c>
      <c r="AL71" t="s">
        <v>85</v>
      </c>
      <c r="AM71" t="s">
        <v>205</v>
      </c>
      <c r="AN71" t="s">
        <v>95</v>
      </c>
      <c r="AO71" t="s">
        <v>859</v>
      </c>
      <c r="AP71" t="s">
        <v>860</v>
      </c>
      <c r="AQ71" t="s">
        <v>859</v>
      </c>
      <c r="AR71" t="s">
        <v>860</v>
      </c>
      <c r="AS71" t="s">
        <v>83</v>
      </c>
      <c r="AV71" s="17"/>
      <c r="AX71">
        <v>0</v>
      </c>
      <c r="AY71" t="s">
        <v>83</v>
      </c>
      <c r="AZ71" t="s">
        <v>83</v>
      </c>
      <c r="BH71">
        <v>69</v>
      </c>
      <c r="BL71" t="s">
        <v>1037</v>
      </c>
      <c r="BM71" s="17">
        <v>43005</v>
      </c>
      <c r="BN71" t="s">
        <v>230</v>
      </c>
      <c r="BO71" t="s">
        <v>230</v>
      </c>
      <c r="BP71">
        <v>68</v>
      </c>
      <c r="BQ71" t="s">
        <v>196</v>
      </c>
      <c r="BR71" t="s">
        <v>197</v>
      </c>
      <c r="BS71" t="s">
        <v>89</v>
      </c>
      <c r="BT71" t="s">
        <v>90</v>
      </c>
      <c r="BU71" t="s">
        <v>181</v>
      </c>
      <c r="BV71" t="s">
        <v>83</v>
      </c>
      <c r="BY71" t="s">
        <v>92</v>
      </c>
      <c r="BZ71" t="s">
        <v>87</v>
      </c>
      <c r="CC71">
        <f>IFERROR(IF(AKORDT[[#This Row],[CZAS]]=1,VLOOKUP(AKORDT[[#This Row],[RAPORTY_TMP_ID]]&amp;AKORDT[[#This Row],[CZYNNOSCI_OPIS]],#REF!,5,FALSE),AKORDT[[#This Row],[CZAS]]),1)</f>
        <v>15</v>
      </c>
      <c r="CD71" t="str">
        <f>AKORDT[[#This Row],[RAPORTY_TMP_ID]]&amp;" "&amp;MID(AKORDT[[#This Row],[NAZWA1_WG]],1,30)</f>
        <v xml:space="preserve">26097 AVANT 1]                      </v>
      </c>
      <c r="CE71" s="11">
        <f>AKORDT[[#This Row],[DATA]]</f>
        <v>43028</v>
      </c>
      <c r="CF71">
        <f>IFERROR(ROUND(AVERAGEIF(Tabela_Kwerenda_z_AKORD[CZAS RZECZYWISTY],LEFT(AKORDT[[#This Row],[PZP_NR_ZLECENIA]],5),Tabela_Kwerenda_z_AKORD[LACZNY_CZAS]),0),0)</f>
        <v>0</v>
      </c>
    </row>
    <row r="72" spans="1:84">
      <c r="A72" t="e">
        <f>VLOOKUP(AKORDT[[#This Row],[NAZWISKO]],IMIE[],2,FALSE)</f>
        <v>#N/A</v>
      </c>
      <c r="B72">
        <v>10319</v>
      </c>
      <c r="F72">
        <v>26096</v>
      </c>
      <c r="G72">
        <v>1</v>
      </c>
      <c r="H72">
        <v>1</v>
      </c>
      <c r="I72">
        <v>1</v>
      </c>
      <c r="J72">
        <v>24006</v>
      </c>
      <c r="K72">
        <v>24006</v>
      </c>
      <c r="L72">
        <v>35</v>
      </c>
      <c r="M72">
        <v>20</v>
      </c>
      <c r="N72">
        <v>7</v>
      </c>
      <c r="O72">
        <v>28</v>
      </c>
      <c r="P72">
        <v>0</v>
      </c>
      <c r="Q72" s="17">
        <v>43028</v>
      </c>
      <c r="R72" t="s">
        <v>1042</v>
      </c>
      <c r="S72">
        <v>0</v>
      </c>
      <c r="T72">
        <v>0</v>
      </c>
      <c r="U72">
        <v>0</v>
      </c>
      <c r="V72">
        <v>2</v>
      </c>
      <c r="W72" t="s">
        <v>203</v>
      </c>
      <c r="X72" t="s">
        <v>79</v>
      </c>
      <c r="Y72" t="s">
        <v>100</v>
      </c>
      <c r="Z72" t="s">
        <v>204</v>
      </c>
      <c r="AB72" s="17">
        <v>2</v>
      </c>
      <c r="AC72" s="17">
        <v>402133</v>
      </c>
      <c r="AD72">
        <v>2</v>
      </c>
      <c r="AE72">
        <v>1</v>
      </c>
      <c r="AF72">
        <v>0</v>
      </c>
      <c r="AG72" t="s">
        <v>81</v>
      </c>
      <c r="AH72" t="s">
        <v>82</v>
      </c>
      <c r="AI72" t="s">
        <v>83</v>
      </c>
      <c r="AJ72" t="s">
        <v>83</v>
      </c>
      <c r="AK72" t="s">
        <v>84</v>
      </c>
      <c r="AL72" t="s">
        <v>85</v>
      </c>
      <c r="AM72" t="s">
        <v>205</v>
      </c>
      <c r="AN72" t="s">
        <v>95</v>
      </c>
      <c r="AO72" t="s">
        <v>550</v>
      </c>
      <c r="AP72" t="s">
        <v>551</v>
      </c>
      <c r="AQ72" t="s">
        <v>550</v>
      </c>
      <c r="AR72" t="s">
        <v>551</v>
      </c>
      <c r="AS72" t="s">
        <v>83</v>
      </c>
      <c r="AV72" s="17"/>
      <c r="AX72">
        <v>0</v>
      </c>
      <c r="AY72" t="s">
        <v>83</v>
      </c>
      <c r="AZ72" t="s">
        <v>83</v>
      </c>
      <c r="BH72">
        <v>70</v>
      </c>
      <c r="BL72" t="s">
        <v>1037</v>
      </c>
      <c r="BM72" s="17">
        <v>43005</v>
      </c>
      <c r="BN72" t="s">
        <v>230</v>
      </c>
      <c r="BO72" t="s">
        <v>230</v>
      </c>
      <c r="BP72">
        <v>68</v>
      </c>
      <c r="BQ72" t="s">
        <v>196</v>
      </c>
      <c r="BR72" t="s">
        <v>197</v>
      </c>
      <c r="BS72" t="s">
        <v>89</v>
      </c>
      <c r="BT72" t="s">
        <v>90</v>
      </c>
      <c r="BU72" t="s">
        <v>181</v>
      </c>
      <c r="BV72" t="s">
        <v>83</v>
      </c>
      <c r="BY72" t="s">
        <v>92</v>
      </c>
      <c r="BZ72" t="s">
        <v>87</v>
      </c>
      <c r="CC72">
        <f>IFERROR(IF(AKORDT[[#This Row],[CZAS]]=1,VLOOKUP(AKORDT[[#This Row],[RAPORTY_TMP_ID]]&amp;AKORDT[[#This Row],[CZYNNOSCI_OPIS]],#REF!,5,FALSE),AKORDT[[#This Row],[CZAS]]),1)</f>
        <v>28</v>
      </c>
      <c r="CD72" t="str">
        <f>AKORDT[[#This Row],[RAPORTY_TMP_ID]]&amp;" "&amp;MID(AKORDT[[#This Row],[NAZWA1_WG]],1,30)</f>
        <v xml:space="preserve">26096 AVANT [3]                     </v>
      </c>
      <c r="CE72" s="11">
        <f>AKORDT[[#This Row],[DATA]]</f>
        <v>43028</v>
      </c>
      <c r="CF72">
        <f>IFERROR(ROUND(AVERAGEIF(Tabela_Kwerenda_z_AKORD[CZAS RZECZYWISTY],LEFT(AKORDT[[#This Row],[PZP_NR_ZLECENIA]],5),Tabela_Kwerenda_z_AKORD[LACZNY_CZAS]),0),0)</f>
        <v>0</v>
      </c>
    </row>
    <row r="73" spans="1:84">
      <c r="A73" t="e">
        <f>VLOOKUP(AKORDT[[#This Row],[NAZWISKO]],IMIE[],2,FALSE)</f>
        <v>#N/A</v>
      </c>
      <c r="B73">
        <v>10320</v>
      </c>
      <c r="F73">
        <v>26095</v>
      </c>
      <c r="G73">
        <v>1</v>
      </c>
      <c r="H73">
        <v>1</v>
      </c>
      <c r="I73">
        <v>1</v>
      </c>
      <c r="J73">
        <v>24008</v>
      </c>
      <c r="K73">
        <v>24008</v>
      </c>
      <c r="L73">
        <v>35</v>
      </c>
      <c r="M73">
        <v>20</v>
      </c>
      <c r="N73">
        <v>7</v>
      </c>
      <c r="O73">
        <v>29</v>
      </c>
      <c r="P73">
        <v>0</v>
      </c>
      <c r="Q73" s="17">
        <v>43028</v>
      </c>
      <c r="R73" t="s">
        <v>1043</v>
      </c>
      <c r="S73">
        <v>0</v>
      </c>
      <c r="T73">
        <v>0</v>
      </c>
      <c r="U73">
        <v>0</v>
      </c>
      <c r="V73">
        <v>2</v>
      </c>
      <c r="W73" t="s">
        <v>203</v>
      </c>
      <c r="X73" t="s">
        <v>79</v>
      </c>
      <c r="Y73" t="s">
        <v>100</v>
      </c>
      <c r="Z73" t="s">
        <v>204</v>
      </c>
      <c r="AB73" s="17">
        <v>2</v>
      </c>
      <c r="AC73" s="17">
        <v>402133</v>
      </c>
      <c r="AD73">
        <v>2</v>
      </c>
      <c r="AE73">
        <v>1</v>
      </c>
      <c r="AF73">
        <v>0</v>
      </c>
      <c r="AG73" t="s">
        <v>81</v>
      </c>
      <c r="AH73" t="s">
        <v>82</v>
      </c>
      <c r="AI73" t="s">
        <v>83</v>
      </c>
      <c r="AJ73" t="s">
        <v>83</v>
      </c>
      <c r="AK73" t="s">
        <v>84</v>
      </c>
      <c r="AL73" t="s">
        <v>85</v>
      </c>
      <c r="AM73" t="s">
        <v>205</v>
      </c>
      <c r="AN73" t="s">
        <v>95</v>
      </c>
      <c r="AO73" t="s">
        <v>543</v>
      </c>
      <c r="AP73" t="s">
        <v>544</v>
      </c>
      <c r="AQ73" t="s">
        <v>543</v>
      </c>
      <c r="AR73" t="s">
        <v>544</v>
      </c>
      <c r="AS73" t="s">
        <v>83</v>
      </c>
      <c r="AV73" s="17"/>
      <c r="AX73">
        <v>0</v>
      </c>
      <c r="AY73" t="s">
        <v>83</v>
      </c>
      <c r="AZ73" t="s">
        <v>83</v>
      </c>
      <c r="BH73">
        <v>71</v>
      </c>
      <c r="BL73" t="s">
        <v>1037</v>
      </c>
      <c r="BM73" s="17">
        <v>43005</v>
      </c>
      <c r="BN73" t="s">
        <v>230</v>
      </c>
      <c r="BO73" t="s">
        <v>230</v>
      </c>
      <c r="BP73">
        <v>68</v>
      </c>
      <c r="BQ73" t="s">
        <v>196</v>
      </c>
      <c r="BR73" t="s">
        <v>197</v>
      </c>
      <c r="BS73" t="s">
        <v>89</v>
      </c>
      <c r="BT73" t="s">
        <v>90</v>
      </c>
      <c r="BU73" t="s">
        <v>181</v>
      </c>
      <c r="BV73" t="s">
        <v>83</v>
      </c>
      <c r="BY73" t="s">
        <v>92</v>
      </c>
      <c r="BZ73" t="s">
        <v>87</v>
      </c>
      <c r="CC73">
        <f>IFERROR(IF(AKORDT[[#This Row],[CZAS]]=1,VLOOKUP(AKORDT[[#This Row],[RAPORTY_TMP_ID]]&amp;AKORDT[[#This Row],[CZYNNOSCI_OPIS]],#REF!,5,FALSE),AKORDT[[#This Row],[CZAS]]),1)</f>
        <v>29</v>
      </c>
      <c r="CD73" t="str">
        <f>AKORDT[[#This Row],[RAPORTY_TMP_ID]]&amp;" "&amp;MID(AKORDT[[#This Row],[NAZWA1_WG]],1,30)</f>
        <v xml:space="preserve">26095 AVANT [3,5]                   </v>
      </c>
      <c r="CE73" s="11">
        <f>AKORDT[[#This Row],[DATA]]</f>
        <v>43028</v>
      </c>
      <c r="CF73">
        <f>IFERROR(ROUND(AVERAGEIF(Tabela_Kwerenda_z_AKORD[CZAS RZECZYWISTY],LEFT(AKORDT[[#This Row],[PZP_NR_ZLECENIA]],5),Tabela_Kwerenda_z_AKORD[LACZNY_CZAS]),0),0)</f>
        <v>0</v>
      </c>
    </row>
    <row r="74" spans="1:84">
      <c r="A74" t="e">
        <f>VLOOKUP(AKORDT[[#This Row],[NAZWISKO]],IMIE[],2,FALSE)</f>
        <v>#N/A</v>
      </c>
      <c r="B74">
        <v>10321</v>
      </c>
      <c r="F74">
        <v>26509</v>
      </c>
      <c r="G74">
        <v>1</v>
      </c>
      <c r="H74">
        <v>1</v>
      </c>
      <c r="I74">
        <v>1</v>
      </c>
      <c r="J74">
        <v>52625</v>
      </c>
      <c r="K74">
        <v>52625</v>
      </c>
      <c r="L74">
        <v>50</v>
      </c>
      <c r="M74">
        <v>5</v>
      </c>
      <c r="N74">
        <v>7</v>
      </c>
      <c r="O74">
        <v>232</v>
      </c>
      <c r="P74">
        <v>0</v>
      </c>
      <c r="Q74" s="17">
        <v>43028</v>
      </c>
      <c r="R74" t="s">
        <v>631</v>
      </c>
      <c r="S74">
        <v>0</v>
      </c>
      <c r="T74">
        <v>0</v>
      </c>
      <c r="U74">
        <v>0</v>
      </c>
      <c r="V74">
        <v>2</v>
      </c>
      <c r="W74" t="s">
        <v>211</v>
      </c>
      <c r="X74" t="s">
        <v>79</v>
      </c>
      <c r="Y74" t="s">
        <v>101</v>
      </c>
      <c r="Z74" t="s">
        <v>212</v>
      </c>
      <c r="AB74" s="17">
        <v>2</v>
      </c>
      <c r="AC74" s="17">
        <v>402133</v>
      </c>
      <c r="AD74">
        <v>2</v>
      </c>
      <c r="AE74">
        <v>1</v>
      </c>
      <c r="AF74">
        <v>0</v>
      </c>
      <c r="AG74" t="s">
        <v>81</v>
      </c>
      <c r="AH74" t="s">
        <v>82</v>
      </c>
      <c r="AI74" t="s">
        <v>83</v>
      </c>
      <c r="AJ74" t="s">
        <v>83</v>
      </c>
      <c r="AK74" t="s">
        <v>84</v>
      </c>
      <c r="AL74" t="s">
        <v>85</v>
      </c>
      <c r="AM74" t="s">
        <v>86</v>
      </c>
      <c r="AN74" t="s">
        <v>87</v>
      </c>
      <c r="AO74" t="s">
        <v>933</v>
      </c>
      <c r="AP74" t="s">
        <v>934</v>
      </c>
      <c r="AQ74" t="s">
        <v>933</v>
      </c>
      <c r="AR74" t="s">
        <v>934</v>
      </c>
      <c r="AS74" t="s">
        <v>83</v>
      </c>
      <c r="AV74" s="17"/>
      <c r="AX74">
        <v>0</v>
      </c>
      <c r="AY74" t="s">
        <v>83</v>
      </c>
      <c r="AZ74" t="s">
        <v>83</v>
      </c>
      <c r="BH74">
        <v>72</v>
      </c>
      <c r="BL74" t="s">
        <v>935</v>
      </c>
      <c r="BM74" s="17">
        <v>43019</v>
      </c>
      <c r="BN74" t="s">
        <v>847</v>
      </c>
      <c r="BO74" t="s">
        <v>847</v>
      </c>
      <c r="BP74">
        <v>0</v>
      </c>
      <c r="BQ74" t="s">
        <v>83</v>
      </c>
      <c r="BR74" t="s">
        <v>83</v>
      </c>
      <c r="BS74" t="s">
        <v>89</v>
      </c>
      <c r="BT74" t="s">
        <v>90</v>
      </c>
      <c r="BU74" t="s">
        <v>181</v>
      </c>
      <c r="BV74" t="s">
        <v>83</v>
      </c>
      <c r="BY74" t="s">
        <v>92</v>
      </c>
      <c r="BZ74" t="s">
        <v>87</v>
      </c>
      <c r="CC74">
        <f>IFERROR(IF(AKORDT[[#This Row],[CZAS]]=1,VLOOKUP(AKORDT[[#This Row],[RAPORTY_TMP_ID]]&amp;AKORDT[[#This Row],[CZYNNOSCI_OPIS]],#REF!,5,FALSE),AKORDT[[#This Row],[CZAS]]),1)</f>
        <v>232</v>
      </c>
      <c r="CD74" t="str">
        <f>AKORDT[[#This Row],[RAPORTY_TMP_ID]]&amp;" "&amp;MID(AKORDT[[#This Row],[NAZWA1_WG]],1,30)</f>
        <v xml:space="preserve">26509 HORIZON A [3,5z]              </v>
      </c>
      <c r="CE74" s="11">
        <f>AKORDT[[#This Row],[DATA]]</f>
        <v>43028</v>
      </c>
      <c r="CF74">
        <f>IFERROR(ROUND(AVERAGEIF(Tabela_Kwerenda_z_AKORD[CZAS RZECZYWISTY],LEFT(AKORDT[[#This Row],[PZP_NR_ZLECENIA]],5),Tabela_Kwerenda_z_AKORD[LACZNY_CZAS]),0),0)</f>
        <v>0</v>
      </c>
    </row>
    <row r="75" spans="1:84">
      <c r="A75" t="e">
        <f>VLOOKUP(AKORDT[[#This Row],[NAZWISKO]],IMIE[],2,FALSE)</f>
        <v>#N/A</v>
      </c>
      <c r="B75">
        <v>10322</v>
      </c>
      <c r="F75">
        <v>27021</v>
      </c>
      <c r="G75">
        <v>1</v>
      </c>
      <c r="H75">
        <v>1</v>
      </c>
      <c r="I75">
        <v>1</v>
      </c>
      <c r="J75">
        <v>14399</v>
      </c>
      <c r="K75">
        <v>14399</v>
      </c>
      <c r="L75">
        <v>51</v>
      </c>
      <c r="M75">
        <v>5</v>
      </c>
      <c r="N75">
        <v>7</v>
      </c>
      <c r="O75">
        <v>18</v>
      </c>
      <c r="Q75" s="17">
        <v>43028</v>
      </c>
      <c r="R75" t="s">
        <v>1044</v>
      </c>
      <c r="S75">
        <v>0</v>
      </c>
      <c r="T75">
        <v>0</v>
      </c>
      <c r="U75">
        <v>0</v>
      </c>
      <c r="V75">
        <v>2</v>
      </c>
      <c r="W75" t="s">
        <v>214</v>
      </c>
      <c r="X75" t="s">
        <v>79</v>
      </c>
      <c r="Y75" t="s">
        <v>103</v>
      </c>
      <c r="Z75" t="s">
        <v>215</v>
      </c>
      <c r="AB75" s="17">
        <v>2</v>
      </c>
      <c r="AC75" s="17">
        <v>402133</v>
      </c>
      <c r="AD75">
        <v>2</v>
      </c>
      <c r="AE75">
        <v>1</v>
      </c>
      <c r="AF75">
        <v>0</v>
      </c>
      <c r="AG75" t="s">
        <v>81</v>
      </c>
      <c r="AH75" t="s">
        <v>82</v>
      </c>
      <c r="AI75" t="s">
        <v>83</v>
      </c>
      <c r="AJ75" t="s">
        <v>83</v>
      </c>
      <c r="AK75" t="s">
        <v>84</v>
      </c>
      <c r="AL75" t="s">
        <v>85</v>
      </c>
      <c r="AM75" t="s">
        <v>86</v>
      </c>
      <c r="AN75" t="s">
        <v>87</v>
      </c>
      <c r="AO75" t="s">
        <v>385</v>
      </c>
      <c r="AP75" t="s">
        <v>386</v>
      </c>
      <c r="AQ75" t="s">
        <v>385</v>
      </c>
      <c r="AR75" t="s">
        <v>386</v>
      </c>
      <c r="AS75" t="s">
        <v>83</v>
      </c>
      <c r="AV75" s="17"/>
      <c r="AX75">
        <v>0</v>
      </c>
      <c r="AY75" t="s">
        <v>83</v>
      </c>
      <c r="AZ75" t="s">
        <v>83</v>
      </c>
      <c r="BH75">
        <v>73</v>
      </c>
      <c r="BL75" t="s">
        <v>954</v>
      </c>
      <c r="BM75" s="17">
        <v>43026</v>
      </c>
      <c r="BN75" t="s">
        <v>278</v>
      </c>
      <c r="BO75" t="s">
        <v>278</v>
      </c>
      <c r="BP75">
        <v>13</v>
      </c>
      <c r="BQ75" t="s">
        <v>88</v>
      </c>
      <c r="BR75" t="s">
        <v>79</v>
      </c>
      <c r="BS75" t="s">
        <v>89</v>
      </c>
      <c r="BT75" t="s">
        <v>90</v>
      </c>
      <c r="BU75" t="s">
        <v>91</v>
      </c>
      <c r="BV75" t="s">
        <v>83</v>
      </c>
      <c r="BY75" t="s">
        <v>92</v>
      </c>
      <c r="BZ75" t="s">
        <v>87</v>
      </c>
      <c r="CC75">
        <f>IFERROR(IF(AKORDT[[#This Row],[CZAS]]=1,VLOOKUP(AKORDT[[#This Row],[RAPORTY_TMP_ID]]&amp;AKORDT[[#This Row],[CZYNNOSCI_OPIS]],#REF!,5,FALSE),AKORDT[[#This Row],[CZAS]]),1)</f>
        <v>18</v>
      </c>
      <c r="CD75" t="str">
        <f>AKORDT[[#This Row],[RAPORTY_TMP_ID]]&amp;" "&amp;MID(AKORDT[[#This Row],[NAZWA1_WG]],1,30)</f>
        <v xml:space="preserve">27021 SAMOA PO 400 III 58x58        </v>
      </c>
      <c r="CE75" s="11">
        <f>AKORDT[[#This Row],[DATA]]</f>
        <v>43028</v>
      </c>
      <c r="CF75">
        <f>IFERROR(ROUND(AVERAGEIF(Tabela_Kwerenda_z_AKORD[CZAS RZECZYWISTY],LEFT(AKORDT[[#This Row],[PZP_NR_ZLECENIA]],5),Tabela_Kwerenda_z_AKORD[LACZNY_CZAS]),0),0)</f>
        <v>0</v>
      </c>
    </row>
    <row r="76" spans="1:84">
      <c r="A76" t="e">
        <f>VLOOKUP(AKORDT[[#This Row],[NAZWISKO]],IMIE[],2,FALSE)</f>
        <v>#N/A</v>
      </c>
      <c r="B76">
        <v>10323</v>
      </c>
      <c r="F76">
        <v>27020</v>
      </c>
      <c r="G76">
        <v>1</v>
      </c>
      <c r="H76">
        <v>1</v>
      </c>
      <c r="I76">
        <v>1</v>
      </c>
      <c r="J76">
        <v>14400</v>
      </c>
      <c r="K76">
        <v>14400</v>
      </c>
      <c r="L76">
        <v>51</v>
      </c>
      <c r="M76">
        <v>5</v>
      </c>
      <c r="N76">
        <v>7</v>
      </c>
      <c r="O76">
        <v>17</v>
      </c>
      <c r="Q76" s="17">
        <v>43028</v>
      </c>
      <c r="R76" t="s">
        <v>1045</v>
      </c>
      <c r="S76">
        <v>0</v>
      </c>
      <c r="T76">
        <v>0</v>
      </c>
      <c r="U76">
        <v>0</v>
      </c>
      <c r="V76">
        <v>2</v>
      </c>
      <c r="W76" t="s">
        <v>214</v>
      </c>
      <c r="X76" t="s">
        <v>79</v>
      </c>
      <c r="Y76" t="s">
        <v>103</v>
      </c>
      <c r="Z76" t="s">
        <v>215</v>
      </c>
      <c r="AB76" s="17">
        <v>2</v>
      </c>
      <c r="AC76" s="17">
        <v>402133</v>
      </c>
      <c r="AD76">
        <v>2</v>
      </c>
      <c r="AE76">
        <v>1</v>
      </c>
      <c r="AF76">
        <v>0</v>
      </c>
      <c r="AG76" t="s">
        <v>81</v>
      </c>
      <c r="AH76" t="s">
        <v>82</v>
      </c>
      <c r="AI76" t="s">
        <v>83</v>
      </c>
      <c r="AJ76" t="s">
        <v>83</v>
      </c>
      <c r="AK76" t="s">
        <v>84</v>
      </c>
      <c r="AL76" t="s">
        <v>85</v>
      </c>
      <c r="AM76" t="s">
        <v>86</v>
      </c>
      <c r="AN76" t="s">
        <v>87</v>
      </c>
      <c r="AO76" t="s">
        <v>304</v>
      </c>
      <c r="AP76" t="s">
        <v>305</v>
      </c>
      <c r="AQ76" t="s">
        <v>304</v>
      </c>
      <c r="AR76" t="s">
        <v>305</v>
      </c>
      <c r="AS76" t="s">
        <v>83</v>
      </c>
      <c r="AV76" s="17"/>
      <c r="AX76">
        <v>0</v>
      </c>
      <c r="AY76" t="s">
        <v>83</v>
      </c>
      <c r="AZ76" t="s">
        <v>83</v>
      </c>
      <c r="BH76">
        <v>74</v>
      </c>
      <c r="BL76" t="s">
        <v>956</v>
      </c>
      <c r="BM76" s="17">
        <v>43026</v>
      </c>
      <c r="BN76" t="s">
        <v>278</v>
      </c>
      <c r="BO76" t="s">
        <v>278</v>
      </c>
      <c r="BP76">
        <v>13</v>
      </c>
      <c r="BQ76" t="s">
        <v>88</v>
      </c>
      <c r="BR76" t="s">
        <v>79</v>
      </c>
      <c r="BS76" t="s">
        <v>89</v>
      </c>
      <c r="BT76" t="s">
        <v>90</v>
      </c>
      <c r="BU76" t="s">
        <v>91</v>
      </c>
      <c r="BV76" t="s">
        <v>83</v>
      </c>
      <c r="BY76" t="s">
        <v>92</v>
      </c>
      <c r="BZ76" t="s">
        <v>87</v>
      </c>
      <c r="CC76">
        <f>IFERROR(IF(AKORDT[[#This Row],[CZAS]]=1,VLOOKUP(AKORDT[[#This Row],[RAPORTY_TMP_ID]]&amp;AKORDT[[#This Row],[CZYNNOSCI_OPIS]],#REF!,5,FALSE),AKORDT[[#This Row],[CZAS]]),1)</f>
        <v>17</v>
      </c>
      <c r="CD76" t="str">
        <f>AKORDT[[#This Row],[RAPORTY_TMP_ID]]&amp;" "&amp;MID(AKORDT[[#This Row],[NAZWA1_WG]],1,30)</f>
        <v xml:space="preserve">27020 SAMOA PD 417 III 30x75        </v>
      </c>
      <c r="CE76" s="11">
        <f>AKORDT[[#This Row],[DATA]]</f>
        <v>43028</v>
      </c>
      <c r="CF76">
        <f>IFERROR(ROUND(AVERAGEIF(Tabela_Kwerenda_z_AKORD[CZAS RZECZYWISTY],LEFT(AKORDT[[#This Row],[PZP_NR_ZLECENIA]],5),Tabela_Kwerenda_z_AKORD[LACZNY_CZAS]),0),0)</f>
        <v>0</v>
      </c>
    </row>
    <row r="77" spans="1:84">
      <c r="A77" t="e">
        <f>VLOOKUP(AKORDT[[#This Row],[NAZWISKO]],IMIE[],2,FALSE)</f>
        <v>#N/A</v>
      </c>
      <c r="B77">
        <v>10324</v>
      </c>
      <c r="F77">
        <v>25940</v>
      </c>
      <c r="G77">
        <v>1</v>
      </c>
      <c r="H77">
        <v>1</v>
      </c>
      <c r="I77">
        <v>1</v>
      </c>
      <c r="J77">
        <v>13567</v>
      </c>
      <c r="K77">
        <v>13567</v>
      </c>
      <c r="L77">
        <v>39</v>
      </c>
      <c r="M77">
        <v>21</v>
      </c>
      <c r="N77">
        <v>7</v>
      </c>
      <c r="O77">
        <v>18</v>
      </c>
      <c r="Q77" s="17">
        <v>43028</v>
      </c>
      <c r="R77" t="s">
        <v>1046</v>
      </c>
      <c r="S77">
        <v>0</v>
      </c>
      <c r="T77">
        <v>0</v>
      </c>
      <c r="U77">
        <v>0</v>
      </c>
      <c r="V77">
        <v>1</v>
      </c>
      <c r="W77" t="s">
        <v>251</v>
      </c>
      <c r="X77" t="s">
        <v>79</v>
      </c>
      <c r="Y77" t="s">
        <v>99</v>
      </c>
      <c r="Z77" t="s">
        <v>252</v>
      </c>
      <c r="AB77" s="17">
        <v>2</v>
      </c>
      <c r="AC77" s="17">
        <v>402133</v>
      </c>
      <c r="AD77">
        <v>2</v>
      </c>
      <c r="AE77">
        <v>1</v>
      </c>
      <c r="AF77">
        <v>0</v>
      </c>
      <c r="AG77" t="s">
        <v>81</v>
      </c>
      <c r="AH77" t="s">
        <v>82</v>
      </c>
      <c r="AI77" t="s">
        <v>83</v>
      </c>
      <c r="AJ77" t="s">
        <v>83</v>
      </c>
      <c r="AK77" t="s">
        <v>84</v>
      </c>
      <c r="AL77" t="s">
        <v>85</v>
      </c>
      <c r="AM77" t="s">
        <v>253</v>
      </c>
      <c r="AN77" t="s">
        <v>111</v>
      </c>
      <c r="AO77" t="s">
        <v>1047</v>
      </c>
      <c r="AP77" t="s">
        <v>1048</v>
      </c>
      <c r="AQ77" t="s">
        <v>1047</v>
      </c>
      <c r="AR77" t="s">
        <v>1048</v>
      </c>
      <c r="AS77" t="s">
        <v>83</v>
      </c>
      <c r="AV77" s="17"/>
      <c r="AX77">
        <v>0</v>
      </c>
      <c r="AY77" t="s">
        <v>83</v>
      </c>
      <c r="AZ77" t="s">
        <v>83</v>
      </c>
      <c r="BH77">
        <v>75</v>
      </c>
      <c r="BL77" t="s">
        <v>1049</v>
      </c>
      <c r="BM77" s="17">
        <v>43005</v>
      </c>
      <c r="BN77" t="s">
        <v>607</v>
      </c>
      <c r="BO77" t="s">
        <v>607</v>
      </c>
      <c r="BP77">
        <v>68</v>
      </c>
      <c r="BQ77" t="s">
        <v>196</v>
      </c>
      <c r="BR77" t="s">
        <v>197</v>
      </c>
      <c r="BS77" t="s">
        <v>89</v>
      </c>
      <c r="BT77" t="s">
        <v>90</v>
      </c>
      <c r="BU77" t="s">
        <v>258</v>
      </c>
      <c r="BV77" t="s">
        <v>83</v>
      </c>
      <c r="BY77" t="s">
        <v>92</v>
      </c>
      <c r="BZ77" t="s">
        <v>87</v>
      </c>
      <c r="CC77">
        <f>IFERROR(IF(AKORDT[[#This Row],[CZAS]]=1,VLOOKUP(AKORDT[[#This Row],[RAPORTY_TMP_ID]]&amp;AKORDT[[#This Row],[CZYNNOSCI_OPIS]],#REF!,5,FALSE),AKORDT[[#This Row],[CZAS]]),1)</f>
        <v>18</v>
      </c>
      <c r="CD77" t="str">
        <f>AKORDT[[#This Row],[RAPORTY_TMP_ID]]&amp;" "&amp;MID(AKORDT[[#This Row],[NAZWA1_WG]],1,30)</f>
        <v xml:space="preserve">25940 ALASKA E60/1z                 </v>
      </c>
      <c r="CE77" s="11">
        <f>AKORDT[[#This Row],[DATA]]</f>
        <v>43028</v>
      </c>
      <c r="CF77">
        <f>IFERROR(ROUND(AVERAGEIF(Tabela_Kwerenda_z_AKORD[CZAS RZECZYWISTY],LEFT(AKORDT[[#This Row],[PZP_NR_ZLECENIA]],5),Tabela_Kwerenda_z_AKORD[LACZNY_CZAS]),0),0)</f>
        <v>0</v>
      </c>
    </row>
    <row r="78" spans="1:84">
      <c r="A78" t="e">
        <f>VLOOKUP(AKORDT[[#This Row],[NAZWISKO]],IMIE[],2,FALSE)</f>
        <v>#N/A</v>
      </c>
      <c r="B78">
        <v>10325</v>
      </c>
      <c r="F78">
        <v>25941</v>
      </c>
      <c r="G78">
        <v>1</v>
      </c>
      <c r="H78">
        <v>1</v>
      </c>
      <c r="I78">
        <v>1</v>
      </c>
      <c r="J78">
        <v>13592</v>
      </c>
      <c r="K78">
        <v>13592</v>
      </c>
      <c r="L78">
        <v>39</v>
      </c>
      <c r="M78">
        <v>21</v>
      </c>
      <c r="N78">
        <v>7</v>
      </c>
      <c r="O78">
        <v>21</v>
      </c>
      <c r="Q78" s="17">
        <v>43028</v>
      </c>
      <c r="R78" t="s">
        <v>1050</v>
      </c>
      <c r="S78">
        <v>0</v>
      </c>
      <c r="T78">
        <v>0</v>
      </c>
      <c r="U78">
        <v>0</v>
      </c>
      <c r="V78">
        <v>1</v>
      </c>
      <c r="W78" t="s">
        <v>251</v>
      </c>
      <c r="X78" t="s">
        <v>79</v>
      </c>
      <c r="Y78" t="s">
        <v>99</v>
      </c>
      <c r="Z78" t="s">
        <v>252</v>
      </c>
      <c r="AB78" s="17">
        <v>2</v>
      </c>
      <c r="AC78" s="17">
        <v>402133</v>
      </c>
      <c r="AD78">
        <v>2</v>
      </c>
      <c r="AE78">
        <v>1</v>
      </c>
      <c r="AF78">
        <v>0</v>
      </c>
      <c r="AG78" t="s">
        <v>81</v>
      </c>
      <c r="AH78" t="s">
        <v>82</v>
      </c>
      <c r="AI78" t="s">
        <v>83</v>
      </c>
      <c r="AJ78" t="s">
        <v>83</v>
      </c>
      <c r="AK78" t="s">
        <v>84</v>
      </c>
      <c r="AL78" t="s">
        <v>85</v>
      </c>
      <c r="AM78" t="s">
        <v>253</v>
      </c>
      <c r="AN78" t="s">
        <v>111</v>
      </c>
      <c r="AO78" t="s">
        <v>1051</v>
      </c>
      <c r="AP78" t="s">
        <v>1052</v>
      </c>
      <c r="AQ78" t="s">
        <v>1051</v>
      </c>
      <c r="AR78" t="s">
        <v>1052</v>
      </c>
      <c r="AS78" t="s">
        <v>83</v>
      </c>
      <c r="AV78" s="17"/>
      <c r="AX78">
        <v>0</v>
      </c>
      <c r="AY78" t="s">
        <v>83</v>
      </c>
      <c r="AZ78" t="s">
        <v>83</v>
      </c>
      <c r="BH78">
        <v>76</v>
      </c>
      <c r="BL78" t="s">
        <v>1049</v>
      </c>
      <c r="BM78" s="17">
        <v>43005</v>
      </c>
      <c r="BN78" t="s">
        <v>607</v>
      </c>
      <c r="BO78" t="s">
        <v>607</v>
      </c>
      <c r="BP78">
        <v>68</v>
      </c>
      <c r="BQ78" t="s">
        <v>196</v>
      </c>
      <c r="BR78" t="s">
        <v>197</v>
      </c>
      <c r="BS78" t="s">
        <v>89</v>
      </c>
      <c r="BT78" t="s">
        <v>90</v>
      </c>
      <c r="BU78" t="s">
        <v>258</v>
      </c>
      <c r="BV78" t="s">
        <v>83</v>
      </c>
      <c r="BY78" t="s">
        <v>92</v>
      </c>
      <c r="BZ78" t="s">
        <v>87</v>
      </c>
      <c r="CC78">
        <f>IFERROR(IF(AKORDT[[#This Row],[CZAS]]=1,VLOOKUP(AKORDT[[#This Row],[RAPORTY_TMP_ID]]&amp;AKORDT[[#This Row],[CZYNNOSCI_OPIS]],#REF!,5,FALSE),AKORDT[[#This Row],[CZAS]]),1)</f>
        <v>21</v>
      </c>
      <c r="CD78" t="str">
        <f>AKORDT[[#This Row],[RAPORTY_TMP_ID]]&amp;" "&amp;MID(AKORDT[[#This Row],[NAZWA1_WG]],1,30)</f>
        <v xml:space="preserve">25941 ALASKA Nzz                    </v>
      </c>
      <c r="CE78" s="11">
        <f>AKORDT[[#This Row],[DATA]]</f>
        <v>43028</v>
      </c>
      <c r="CF78">
        <f>IFERROR(ROUND(AVERAGEIF(Tabela_Kwerenda_z_AKORD[CZAS RZECZYWISTY],LEFT(AKORDT[[#This Row],[PZP_NR_ZLECENIA]],5),Tabela_Kwerenda_z_AKORD[LACZNY_CZAS]),0),0)</f>
        <v>0</v>
      </c>
    </row>
    <row r="79" spans="1:84">
      <c r="A79" t="e">
        <f>VLOOKUP(AKORDT[[#This Row],[NAZWISKO]],IMIE[],2,FALSE)</f>
        <v>#N/A</v>
      </c>
      <c r="B79">
        <v>10326</v>
      </c>
      <c r="F79">
        <v>25942</v>
      </c>
      <c r="G79">
        <v>1</v>
      </c>
      <c r="H79">
        <v>1</v>
      </c>
      <c r="I79">
        <v>1</v>
      </c>
      <c r="J79">
        <v>13560</v>
      </c>
      <c r="K79">
        <v>13560</v>
      </c>
      <c r="L79">
        <v>39</v>
      </c>
      <c r="M79">
        <v>21</v>
      </c>
      <c r="N79">
        <v>7</v>
      </c>
      <c r="O79">
        <v>15</v>
      </c>
      <c r="Q79" s="17">
        <v>43028</v>
      </c>
      <c r="R79" t="s">
        <v>1053</v>
      </c>
      <c r="S79">
        <v>0</v>
      </c>
      <c r="T79">
        <v>0</v>
      </c>
      <c r="U79">
        <v>0</v>
      </c>
      <c r="V79">
        <v>1</v>
      </c>
      <c r="W79" t="s">
        <v>251</v>
      </c>
      <c r="X79" t="s">
        <v>79</v>
      </c>
      <c r="Y79" t="s">
        <v>99</v>
      </c>
      <c r="Z79" t="s">
        <v>252</v>
      </c>
      <c r="AB79" s="17">
        <v>2</v>
      </c>
      <c r="AC79" s="17">
        <v>402133</v>
      </c>
      <c r="AD79">
        <v>2</v>
      </c>
      <c r="AE79">
        <v>1</v>
      </c>
      <c r="AF79">
        <v>0</v>
      </c>
      <c r="AG79" t="s">
        <v>81</v>
      </c>
      <c r="AH79" t="s">
        <v>82</v>
      </c>
      <c r="AI79" t="s">
        <v>83</v>
      </c>
      <c r="AJ79" t="s">
        <v>83</v>
      </c>
      <c r="AK79" t="s">
        <v>84</v>
      </c>
      <c r="AL79" t="s">
        <v>85</v>
      </c>
      <c r="AM79" t="s">
        <v>253</v>
      </c>
      <c r="AN79" t="s">
        <v>111</v>
      </c>
      <c r="AO79" t="s">
        <v>1054</v>
      </c>
      <c r="AP79" t="s">
        <v>1055</v>
      </c>
      <c r="AQ79" t="s">
        <v>1054</v>
      </c>
      <c r="AR79" t="s">
        <v>1055</v>
      </c>
      <c r="AS79" t="s">
        <v>83</v>
      </c>
      <c r="AV79" s="17"/>
      <c r="AX79">
        <v>0</v>
      </c>
      <c r="AY79" t="s">
        <v>83</v>
      </c>
      <c r="AZ79" t="s">
        <v>83</v>
      </c>
      <c r="BH79">
        <v>77</v>
      </c>
      <c r="BL79" t="s">
        <v>1049</v>
      </c>
      <c r="BM79" s="17">
        <v>43005</v>
      </c>
      <c r="BN79" t="s">
        <v>607</v>
      </c>
      <c r="BO79" t="s">
        <v>607</v>
      </c>
      <c r="BP79">
        <v>68</v>
      </c>
      <c r="BQ79" t="s">
        <v>196</v>
      </c>
      <c r="BR79" t="s">
        <v>197</v>
      </c>
      <c r="BS79" t="s">
        <v>89</v>
      </c>
      <c r="BT79" t="s">
        <v>90</v>
      </c>
      <c r="BU79" t="s">
        <v>258</v>
      </c>
      <c r="BV79" t="s">
        <v>83</v>
      </c>
      <c r="BY79" t="s">
        <v>92</v>
      </c>
      <c r="BZ79" t="s">
        <v>87</v>
      </c>
      <c r="CC79">
        <f>IFERROR(IF(AKORDT[[#This Row],[CZAS]]=1,VLOOKUP(AKORDT[[#This Row],[RAPORTY_TMP_ID]]&amp;AKORDT[[#This Row],[CZYNNOSCI_OPIS]],#REF!,5,FALSE),AKORDT[[#This Row],[CZAS]]),1)</f>
        <v>15</v>
      </c>
      <c r="CD79" t="str">
        <f>AKORDT[[#This Row],[RAPORTY_TMP_ID]]&amp;" "&amp;MID(AKORDT[[#This Row],[NAZWA1_WG]],1,30)</f>
        <v xml:space="preserve">25942 ALASKA 1z                     </v>
      </c>
      <c r="CE79" s="11">
        <f>AKORDT[[#This Row],[DATA]]</f>
        <v>43028</v>
      </c>
      <c r="CF79">
        <f>IFERROR(ROUND(AVERAGEIF(Tabela_Kwerenda_z_AKORD[CZAS RZECZYWISTY],LEFT(AKORDT[[#This Row],[PZP_NR_ZLECENIA]],5),Tabela_Kwerenda_z_AKORD[LACZNY_CZAS]),0),0)</f>
        <v>0</v>
      </c>
    </row>
    <row r="80" spans="1:84">
      <c r="A80" t="e">
        <f>VLOOKUP(AKORDT[[#This Row],[NAZWISKO]],IMIE[],2,FALSE)</f>
        <v>#N/A</v>
      </c>
      <c r="B80">
        <v>10327</v>
      </c>
      <c r="F80">
        <v>25943</v>
      </c>
      <c r="G80">
        <v>1</v>
      </c>
      <c r="H80">
        <v>1</v>
      </c>
      <c r="I80">
        <v>1</v>
      </c>
      <c r="J80">
        <v>14761</v>
      </c>
      <c r="K80">
        <v>14761</v>
      </c>
      <c r="L80">
        <v>39</v>
      </c>
      <c r="M80">
        <v>21</v>
      </c>
      <c r="N80">
        <v>7</v>
      </c>
      <c r="O80">
        <v>20</v>
      </c>
      <c r="Q80" s="17">
        <v>43028</v>
      </c>
      <c r="R80" t="s">
        <v>1056</v>
      </c>
      <c r="S80">
        <v>0</v>
      </c>
      <c r="T80">
        <v>0</v>
      </c>
      <c r="U80">
        <v>0</v>
      </c>
      <c r="V80">
        <v>1</v>
      </c>
      <c r="W80" t="s">
        <v>251</v>
      </c>
      <c r="X80" t="s">
        <v>79</v>
      </c>
      <c r="Y80" t="s">
        <v>99</v>
      </c>
      <c r="Z80" t="s">
        <v>252</v>
      </c>
      <c r="AB80" s="17">
        <v>2</v>
      </c>
      <c r="AC80" s="17">
        <v>402133</v>
      </c>
      <c r="AD80">
        <v>2</v>
      </c>
      <c r="AE80">
        <v>1</v>
      </c>
      <c r="AF80">
        <v>0</v>
      </c>
      <c r="AG80" t="s">
        <v>81</v>
      </c>
      <c r="AH80" t="s">
        <v>82</v>
      </c>
      <c r="AI80" t="s">
        <v>83</v>
      </c>
      <c r="AJ80" t="s">
        <v>83</v>
      </c>
      <c r="AK80" t="s">
        <v>84</v>
      </c>
      <c r="AL80" t="s">
        <v>85</v>
      </c>
      <c r="AM80" t="s">
        <v>253</v>
      </c>
      <c r="AN80" t="s">
        <v>111</v>
      </c>
      <c r="AO80" t="s">
        <v>608</v>
      </c>
      <c r="AP80" t="s">
        <v>609</v>
      </c>
      <c r="AQ80" t="s">
        <v>608</v>
      </c>
      <c r="AR80" t="s">
        <v>609</v>
      </c>
      <c r="AS80" t="s">
        <v>83</v>
      </c>
      <c r="AV80" s="17"/>
      <c r="AX80">
        <v>0</v>
      </c>
      <c r="AY80" t="s">
        <v>83</v>
      </c>
      <c r="AZ80" t="s">
        <v>83</v>
      </c>
      <c r="BH80">
        <v>78</v>
      </c>
      <c r="BL80" t="s">
        <v>1049</v>
      </c>
      <c r="BM80" s="17">
        <v>43005</v>
      </c>
      <c r="BN80" t="s">
        <v>607</v>
      </c>
      <c r="BO80" t="s">
        <v>607</v>
      </c>
      <c r="BP80">
        <v>68</v>
      </c>
      <c r="BQ80" t="s">
        <v>196</v>
      </c>
      <c r="BR80" t="s">
        <v>197</v>
      </c>
      <c r="BS80" t="s">
        <v>89</v>
      </c>
      <c r="BT80" t="s">
        <v>90</v>
      </c>
      <c r="BU80" t="s">
        <v>258</v>
      </c>
      <c r="BV80" t="s">
        <v>83</v>
      </c>
      <c r="BY80" t="s">
        <v>92</v>
      </c>
      <c r="BZ80" t="s">
        <v>87</v>
      </c>
      <c r="CC80">
        <f>IFERROR(IF(AKORDT[[#This Row],[CZAS]]=1,VLOOKUP(AKORDT[[#This Row],[RAPORTY_TMP_ID]]&amp;AKORDT[[#This Row],[CZYNNOSCI_OPIS]],#REF!,5,FALSE),AKORDT[[#This Row],[CZAS]]),1)</f>
        <v>20</v>
      </c>
      <c r="CD80" t="str">
        <f>AKORDT[[#This Row],[RAPORTY_TMP_ID]]&amp;" "&amp;MID(AKORDT[[#This Row],[NAZWA1_WG]],1,30)</f>
        <v xml:space="preserve">25943 ALASKA 1Re]                   </v>
      </c>
      <c r="CE80" s="11">
        <f>AKORDT[[#This Row],[DATA]]</f>
        <v>43028</v>
      </c>
      <c r="CF80">
        <f>IFERROR(ROUND(AVERAGEIF(Tabela_Kwerenda_z_AKORD[CZAS RZECZYWISTY],LEFT(AKORDT[[#This Row],[PZP_NR_ZLECENIA]],5),Tabela_Kwerenda_z_AKORD[LACZNY_CZAS]),0),0)</f>
        <v>0</v>
      </c>
    </row>
    <row r="81" spans="1:84">
      <c r="A81" t="e">
        <f>VLOOKUP(AKORDT[[#This Row],[NAZWISKO]],IMIE[],2,FALSE)</f>
        <v>#N/A</v>
      </c>
      <c r="B81">
        <v>10328</v>
      </c>
      <c r="F81">
        <v>26136</v>
      </c>
      <c r="G81">
        <v>1</v>
      </c>
      <c r="H81">
        <v>1</v>
      </c>
      <c r="I81">
        <v>1</v>
      </c>
      <c r="J81">
        <v>24014</v>
      </c>
      <c r="K81">
        <v>24014</v>
      </c>
      <c r="L81">
        <v>36</v>
      </c>
      <c r="M81">
        <v>20</v>
      </c>
      <c r="N81">
        <v>7</v>
      </c>
      <c r="O81">
        <v>26</v>
      </c>
      <c r="P81">
        <v>0</v>
      </c>
      <c r="Q81" s="17">
        <v>43028</v>
      </c>
      <c r="R81" t="s">
        <v>599</v>
      </c>
      <c r="S81">
        <v>0</v>
      </c>
      <c r="T81">
        <v>0</v>
      </c>
      <c r="U81">
        <v>0</v>
      </c>
      <c r="V81">
        <v>2</v>
      </c>
      <c r="W81" t="s">
        <v>208</v>
      </c>
      <c r="X81" t="s">
        <v>79</v>
      </c>
      <c r="Y81" t="s">
        <v>94</v>
      </c>
      <c r="Z81" t="s">
        <v>209</v>
      </c>
      <c r="AB81" s="17">
        <v>2</v>
      </c>
      <c r="AC81" s="17">
        <v>402133</v>
      </c>
      <c r="AD81">
        <v>2</v>
      </c>
      <c r="AE81">
        <v>1</v>
      </c>
      <c r="AF81">
        <v>0</v>
      </c>
      <c r="AG81" t="s">
        <v>81</v>
      </c>
      <c r="AH81" t="s">
        <v>82</v>
      </c>
      <c r="AI81" t="s">
        <v>83</v>
      </c>
      <c r="AJ81" t="s">
        <v>83</v>
      </c>
      <c r="AK81" t="s">
        <v>84</v>
      </c>
      <c r="AL81" t="s">
        <v>85</v>
      </c>
      <c r="AM81" t="s">
        <v>205</v>
      </c>
      <c r="AN81" t="s">
        <v>95</v>
      </c>
      <c r="AO81" t="s">
        <v>283</v>
      </c>
      <c r="AP81" t="s">
        <v>284</v>
      </c>
      <c r="AQ81" t="s">
        <v>283</v>
      </c>
      <c r="AR81" t="s">
        <v>284</v>
      </c>
      <c r="AS81" t="s">
        <v>83</v>
      </c>
      <c r="AV81" s="17"/>
      <c r="AX81">
        <v>0</v>
      </c>
      <c r="AY81" t="s">
        <v>83</v>
      </c>
      <c r="AZ81" t="s">
        <v>83</v>
      </c>
      <c r="BH81">
        <v>79</v>
      </c>
      <c r="BL81" t="s">
        <v>388</v>
      </c>
      <c r="BM81" s="17">
        <v>43005</v>
      </c>
      <c r="BN81" t="s">
        <v>230</v>
      </c>
      <c r="BO81" t="s">
        <v>230</v>
      </c>
      <c r="BP81">
        <v>68</v>
      </c>
      <c r="BQ81" t="s">
        <v>196</v>
      </c>
      <c r="BR81" t="s">
        <v>197</v>
      </c>
      <c r="BS81" t="s">
        <v>89</v>
      </c>
      <c r="BT81" t="s">
        <v>90</v>
      </c>
      <c r="BU81" t="s">
        <v>181</v>
      </c>
      <c r="BV81" t="s">
        <v>83</v>
      </c>
      <c r="BY81" t="s">
        <v>92</v>
      </c>
      <c r="BZ81" t="s">
        <v>87</v>
      </c>
      <c r="CC81">
        <f>IFERROR(IF(AKORDT[[#This Row],[CZAS]]=1,VLOOKUP(AKORDT[[#This Row],[RAPORTY_TMP_ID]]&amp;AKORDT[[#This Row],[CZYNNOSCI_OPIS]],#REF!,5,FALSE),AKORDT[[#This Row],[CZAS]]),1)</f>
        <v>26</v>
      </c>
      <c r="CD81" t="str">
        <f>AKORDT[[#This Row],[RAPORTY_TMP_ID]]&amp;" "&amp;MID(AKORDT[[#This Row],[NAZWA1_WG]],1,30)</f>
        <v xml:space="preserve">26136 AVANT [3                      </v>
      </c>
      <c r="CE81" s="11">
        <f>AKORDT[[#This Row],[DATA]]</f>
        <v>43028</v>
      </c>
      <c r="CF81">
        <f>IFERROR(ROUND(AVERAGEIF(Tabela_Kwerenda_z_AKORD[CZAS RZECZYWISTY],LEFT(AKORDT[[#This Row],[PZP_NR_ZLECENIA]],5),Tabela_Kwerenda_z_AKORD[LACZNY_CZAS]),0),0)</f>
        <v>0</v>
      </c>
    </row>
    <row r="82" spans="1:84">
      <c r="A82" t="e">
        <f>VLOOKUP(AKORDT[[#This Row],[NAZWISKO]],IMIE[],2,FALSE)</f>
        <v>#N/A</v>
      </c>
      <c r="B82">
        <v>10329</v>
      </c>
      <c r="F82">
        <v>26137</v>
      </c>
      <c r="G82">
        <v>1</v>
      </c>
      <c r="H82">
        <v>1</v>
      </c>
      <c r="I82">
        <v>1</v>
      </c>
      <c r="J82">
        <v>24024</v>
      </c>
      <c r="K82">
        <v>24024</v>
      </c>
      <c r="L82">
        <v>36</v>
      </c>
      <c r="M82">
        <v>20</v>
      </c>
      <c r="N82">
        <v>7</v>
      </c>
      <c r="O82">
        <v>19</v>
      </c>
      <c r="P82">
        <v>0</v>
      </c>
      <c r="Q82" s="17">
        <v>43028</v>
      </c>
      <c r="R82" t="s">
        <v>1057</v>
      </c>
      <c r="S82">
        <v>0</v>
      </c>
      <c r="T82">
        <v>0</v>
      </c>
      <c r="U82">
        <v>0</v>
      </c>
      <c r="V82">
        <v>2</v>
      </c>
      <c r="W82" t="s">
        <v>208</v>
      </c>
      <c r="X82" t="s">
        <v>79</v>
      </c>
      <c r="Y82" t="s">
        <v>94</v>
      </c>
      <c r="Z82" t="s">
        <v>209</v>
      </c>
      <c r="AB82" s="17">
        <v>2</v>
      </c>
      <c r="AC82" s="17">
        <v>402133</v>
      </c>
      <c r="AD82">
        <v>2</v>
      </c>
      <c r="AE82">
        <v>1</v>
      </c>
      <c r="AF82">
        <v>0</v>
      </c>
      <c r="AG82" t="s">
        <v>81</v>
      </c>
      <c r="AH82" t="s">
        <v>82</v>
      </c>
      <c r="AI82" t="s">
        <v>83</v>
      </c>
      <c r="AJ82" t="s">
        <v>83</v>
      </c>
      <c r="AK82" t="s">
        <v>84</v>
      </c>
      <c r="AL82" t="s">
        <v>85</v>
      </c>
      <c r="AM82" t="s">
        <v>205</v>
      </c>
      <c r="AN82" t="s">
        <v>95</v>
      </c>
      <c r="AO82" t="s">
        <v>235</v>
      </c>
      <c r="AP82" t="s">
        <v>236</v>
      </c>
      <c r="AQ82" t="s">
        <v>235</v>
      </c>
      <c r="AR82" t="s">
        <v>236</v>
      </c>
      <c r="AS82" t="s">
        <v>83</v>
      </c>
      <c r="AV82" s="17"/>
      <c r="AX82">
        <v>0</v>
      </c>
      <c r="AY82" t="s">
        <v>83</v>
      </c>
      <c r="AZ82" t="s">
        <v>83</v>
      </c>
      <c r="BH82">
        <v>80</v>
      </c>
      <c r="BL82" t="s">
        <v>388</v>
      </c>
      <c r="BM82" s="17">
        <v>43005</v>
      </c>
      <c r="BN82" t="s">
        <v>230</v>
      </c>
      <c r="BO82" t="s">
        <v>230</v>
      </c>
      <c r="BP82">
        <v>68</v>
      </c>
      <c r="BQ82" t="s">
        <v>196</v>
      </c>
      <c r="BR82" t="s">
        <v>197</v>
      </c>
      <c r="BS82" t="s">
        <v>89</v>
      </c>
      <c r="BT82" t="s">
        <v>90</v>
      </c>
      <c r="BU82" t="s">
        <v>181</v>
      </c>
      <c r="BV82" t="s">
        <v>83</v>
      </c>
      <c r="BY82" t="s">
        <v>92</v>
      </c>
      <c r="BZ82" t="s">
        <v>87</v>
      </c>
      <c r="CC82">
        <f>IFERROR(IF(AKORDT[[#This Row],[CZAS]]=1,VLOOKUP(AKORDT[[#This Row],[RAPORTY_TMP_ID]]&amp;AKORDT[[#This Row],[CZYNNOSCI_OPIS]],#REF!,5,FALSE),AKORDT[[#This Row],[CZAS]]),1)</f>
        <v>19</v>
      </c>
      <c r="CD82" t="str">
        <f>AKORDT[[#This Row],[RAPORTY_TMP_ID]]&amp;" "&amp;MID(AKORDT[[#This Row],[NAZWA1_WG]],1,30)</f>
        <v xml:space="preserve">26137 AVANT N                       </v>
      </c>
      <c r="CE82" s="11">
        <f>AKORDT[[#This Row],[DATA]]</f>
        <v>43028</v>
      </c>
      <c r="CF82">
        <f>IFERROR(ROUND(AVERAGEIF(Tabela_Kwerenda_z_AKORD[CZAS RZECZYWISTY],LEFT(AKORDT[[#This Row],[PZP_NR_ZLECENIA]],5),Tabela_Kwerenda_z_AKORD[LACZNY_CZAS]),0),0)</f>
        <v>0</v>
      </c>
    </row>
    <row r="83" spans="1:84">
      <c r="A83" t="e">
        <f>VLOOKUP(AKORDT[[#This Row],[NAZWISKO]],IMIE[],2,FALSE)</f>
        <v>#N/A</v>
      </c>
      <c r="B83">
        <v>10330</v>
      </c>
      <c r="F83">
        <v>26138</v>
      </c>
      <c r="G83">
        <v>1</v>
      </c>
      <c r="H83">
        <v>1</v>
      </c>
      <c r="I83">
        <v>1</v>
      </c>
      <c r="J83">
        <v>24021</v>
      </c>
      <c r="K83">
        <v>24021</v>
      </c>
      <c r="L83">
        <v>36</v>
      </c>
      <c r="M83">
        <v>20</v>
      </c>
      <c r="N83">
        <v>7</v>
      </c>
      <c r="O83">
        <v>23</v>
      </c>
      <c r="P83">
        <v>0</v>
      </c>
      <c r="Q83" s="17">
        <v>43028</v>
      </c>
      <c r="R83" t="s">
        <v>600</v>
      </c>
      <c r="S83">
        <v>0</v>
      </c>
      <c r="T83">
        <v>0</v>
      </c>
      <c r="U83">
        <v>0</v>
      </c>
      <c r="V83">
        <v>2</v>
      </c>
      <c r="W83" t="s">
        <v>208</v>
      </c>
      <c r="X83" t="s">
        <v>79</v>
      </c>
      <c r="Y83" t="s">
        <v>94</v>
      </c>
      <c r="Z83" t="s">
        <v>209</v>
      </c>
      <c r="AB83" s="17">
        <v>2</v>
      </c>
      <c r="AC83" s="17">
        <v>402133</v>
      </c>
      <c r="AD83">
        <v>2</v>
      </c>
      <c r="AE83">
        <v>1</v>
      </c>
      <c r="AF83">
        <v>0</v>
      </c>
      <c r="AG83" t="s">
        <v>81</v>
      </c>
      <c r="AH83" t="s">
        <v>82</v>
      </c>
      <c r="AI83" t="s">
        <v>83</v>
      </c>
      <c r="AJ83" t="s">
        <v>83</v>
      </c>
      <c r="AK83" t="s">
        <v>84</v>
      </c>
      <c r="AL83" t="s">
        <v>85</v>
      </c>
      <c r="AM83" t="s">
        <v>205</v>
      </c>
      <c r="AN83" t="s">
        <v>95</v>
      </c>
      <c r="AO83" t="s">
        <v>371</v>
      </c>
      <c r="AP83" t="s">
        <v>372</v>
      </c>
      <c r="AQ83" t="s">
        <v>371</v>
      </c>
      <c r="AR83" t="s">
        <v>372</v>
      </c>
      <c r="AS83" t="s">
        <v>83</v>
      </c>
      <c r="AV83" s="17"/>
      <c r="AX83">
        <v>0</v>
      </c>
      <c r="AY83" t="s">
        <v>83</v>
      </c>
      <c r="AZ83" t="s">
        <v>83</v>
      </c>
      <c r="BH83">
        <v>81</v>
      </c>
      <c r="BL83" t="s">
        <v>388</v>
      </c>
      <c r="BM83" s="17">
        <v>43005</v>
      </c>
      <c r="BN83" t="s">
        <v>230</v>
      </c>
      <c r="BO83" t="s">
        <v>230</v>
      </c>
      <c r="BP83">
        <v>68</v>
      </c>
      <c r="BQ83" t="s">
        <v>196</v>
      </c>
      <c r="BR83" t="s">
        <v>197</v>
      </c>
      <c r="BS83" t="s">
        <v>89</v>
      </c>
      <c r="BT83" t="s">
        <v>90</v>
      </c>
      <c r="BU83" t="s">
        <v>181</v>
      </c>
      <c r="BV83" t="s">
        <v>83</v>
      </c>
      <c r="BY83" t="s">
        <v>92</v>
      </c>
      <c r="BZ83" t="s">
        <v>87</v>
      </c>
      <c r="CC83">
        <f>IFERROR(IF(AKORDT[[#This Row],[CZAS]]=1,VLOOKUP(AKORDT[[#This Row],[RAPORTY_TMP_ID]]&amp;AKORDT[[#This Row],[CZYNNOSCI_OPIS]],#REF!,5,FALSE),AKORDT[[#This Row],[CZAS]]),1)</f>
        <v>23</v>
      </c>
      <c r="CD83" t="str">
        <f>AKORDT[[#This Row],[RAPORTY_TMP_ID]]&amp;" "&amp;MID(AKORDT[[#This Row],[NAZWA1_WG]],1,30)</f>
        <v xml:space="preserve">26138 AVANT 2,5                     </v>
      </c>
      <c r="CE83" s="11">
        <f>AKORDT[[#This Row],[DATA]]</f>
        <v>43028</v>
      </c>
      <c r="CF83">
        <f>IFERROR(ROUND(AVERAGEIF(Tabela_Kwerenda_z_AKORD[CZAS RZECZYWISTY],LEFT(AKORDT[[#This Row],[PZP_NR_ZLECENIA]],5),Tabela_Kwerenda_z_AKORD[LACZNY_CZAS]),0),0)</f>
        <v>0</v>
      </c>
    </row>
    <row r="84" spans="1:84">
      <c r="A84" t="e">
        <f>VLOOKUP(AKORDT[[#This Row],[NAZWISKO]],IMIE[],2,FALSE)</f>
        <v>#N/A</v>
      </c>
      <c r="B84">
        <v>10331</v>
      </c>
      <c r="F84">
        <v>26107</v>
      </c>
      <c r="G84">
        <v>1</v>
      </c>
      <c r="H84">
        <v>1</v>
      </c>
      <c r="I84">
        <v>1</v>
      </c>
      <c r="J84">
        <v>24014</v>
      </c>
      <c r="K84">
        <v>24014</v>
      </c>
      <c r="L84">
        <v>49</v>
      </c>
      <c r="M84">
        <v>5</v>
      </c>
      <c r="N84">
        <v>7</v>
      </c>
      <c r="O84">
        <v>178</v>
      </c>
      <c r="P84">
        <v>0</v>
      </c>
      <c r="Q84" s="17">
        <v>43028</v>
      </c>
      <c r="R84" t="s">
        <v>1058</v>
      </c>
      <c r="S84">
        <v>0</v>
      </c>
      <c r="T84">
        <v>0</v>
      </c>
      <c r="U84">
        <v>0</v>
      </c>
      <c r="V84">
        <v>2</v>
      </c>
      <c r="W84" t="s">
        <v>457</v>
      </c>
      <c r="X84" t="s">
        <v>79</v>
      </c>
      <c r="Y84" t="s">
        <v>93</v>
      </c>
      <c r="Z84" t="s">
        <v>458</v>
      </c>
      <c r="AB84" s="17">
        <v>2</v>
      </c>
      <c r="AC84" s="17">
        <v>402133</v>
      </c>
      <c r="AD84">
        <v>2</v>
      </c>
      <c r="AE84">
        <v>1</v>
      </c>
      <c r="AF84">
        <v>0</v>
      </c>
      <c r="AG84" t="s">
        <v>81</v>
      </c>
      <c r="AH84" t="s">
        <v>82</v>
      </c>
      <c r="AI84" t="s">
        <v>83</v>
      </c>
      <c r="AJ84" t="s">
        <v>83</v>
      </c>
      <c r="AK84" t="s">
        <v>84</v>
      </c>
      <c r="AL84" t="s">
        <v>85</v>
      </c>
      <c r="AM84" t="s">
        <v>86</v>
      </c>
      <c r="AN84" t="s">
        <v>87</v>
      </c>
      <c r="AO84" t="s">
        <v>283</v>
      </c>
      <c r="AP84" t="s">
        <v>284</v>
      </c>
      <c r="AQ84" t="s">
        <v>283</v>
      </c>
      <c r="AR84" t="s">
        <v>284</v>
      </c>
      <c r="AS84" t="s">
        <v>83</v>
      </c>
      <c r="AV84" s="17"/>
      <c r="AX84">
        <v>0</v>
      </c>
      <c r="AY84" t="s">
        <v>83</v>
      </c>
      <c r="AZ84" t="s">
        <v>83</v>
      </c>
      <c r="BH84">
        <v>82</v>
      </c>
      <c r="BL84" t="s">
        <v>728</v>
      </c>
      <c r="BM84" s="17">
        <v>43005</v>
      </c>
      <c r="BN84" t="s">
        <v>230</v>
      </c>
      <c r="BO84" t="s">
        <v>230</v>
      </c>
      <c r="BP84">
        <v>13</v>
      </c>
      <c r="BQ84" t="s">
        <v>88</v>
      </c>
      <c r="BR84" t="s">
        <v>79</v>
      </c>
      <c r="BS84" t="s">
        <v>89</v>
      </c>
      <c r="BT84" t="s">
        <v>90</v>
      </c>
      <c r="BU84" t="s">
        <v>181</v>
      </c>
      <c r="BV84" t="s">
        <v>83</v>
      </c>
      <c r="BY84" t="s">
        <v>92</v>
      </c>
      <c r="BZ84" t="s">
        <v>87</v>
      </c>
      <c r="CC84">
        <f>IFERROR(IF(AKORDT[[#This Row],[CZAS]]=1,VLOOKUP(AKORDT[[#This Row],[RAPORTY_TMP_ID]]&amp;AKORDT[[#This Row],[CZYNNOSCI_OPIS]],#REF!,5,FALSE),AKORDT[[#This Row],[CZAS]]),1)</f>
        <v>178</v>
      </c>
      <c r="CD84" t="str">
        <f>AKORDT[[#This Row],[RAPORTY_TMP_ID]]&amp;" "&amp;MID(AKORDT[[#This Row],[NAZWA1_WG]],1,30)</f>
        <v xml:space="preserve">26107 AVANT [3                      </v>
      </c>
      <c r="CE84" s="11">
        <f>AKORDT[[#This Row],[DATA]]</f>
        <v>43028</v>
      </c>
      <c r="CF84">
        <f>IFERROR(ROUND(AVERAGEIF(Tabela_Kwerenda_z_AKORD[CZAS RZECZYWISTY],LEFT(AKORDT[[#This Row],[PZP_NR_ZLECENIA]],5),Tabela_Kwerenda_z_AKORD[LACZNY_CZAS]),0),0)</f>
        <v>0</v>
      </c>
    </row>
    <row r="85" spans="1:84">
      <c r="A85" t="e">
        <f>VLOOKUP(AKORDT[[#This Row],[NAZWISKO]],IMIE[],2,FALSE)</f>
        <v>#N/A</v>
      </c>
      <c r="B85">
        <v>10332</v>
      </c>
      <c r="F85">
        <v>25078</v>
      </c>
      <c r="G85">
        <v>1</v>
      </c>
      <c r="H85">
        <v>1</v>
      </c>
      <c r="I85">
        <v>1</v>
      </c>
      <c r="J85">
        <v>43956</v>
      </c>
      <c r="K85">
        <v>43956</v>
      </c>
      <c r="L85">
        <v>36</v>
      </c>
      <c r="M85">
        <v>20</v>
      </c>
      <c r="N85">
        <v>0</v>
      </c>
      <c r="O85">
        <v>1</v>
      </c>
      <c r="P85">
        <v>0</v>
      </c>
      <c r="Q85" s="17">
        <v>43028</v>
      </c>
      <c r="R85" t="s">
        <v>1059</v>
      </c>
      <c r="S85">
        <v>0</v>
      </c>
      <c r="T85">
        <v>0</v>
      </c>
      <c r="U85">
        <v>0</v>
      </c>
      <c r="V85">
        <v>2</v>
      </c>
      <c r="W85" t="s">
        <v>208</v>
      </c>
      <c r="X85" t="s">
        <v>79</v>
      </c>
      <c r="Y85" t="s">
        <v>94</v>
      </c>
      <c r="Z85" t="s">
        <v>209</v>
      </c>
      <c r="AB85" s="17">
        <v>2</v>
      </c>
      <c r="AC85" s="17">
        <v>402133</v>
      </c>
      <c r="AD85">
        <v>2</v>
      </c>
      <c r="AE85">
        <v>1</v>
      </c>
      <c r="AF85">
        <v>0</v>
      </c>
      <c r="AG85" t="s">
        <v>81</v>
      </c>
      <c r="AH85" t="s">
        <v>82</v>
      </c>
      <c r="AI85" t="s">
        <v>83</v>
      </c>
      <c r="AJ85" t="s">
        <v>83</v>
      </c>
      <c r="AK85" t="s">
        <v>334</v>
      </c>
      <c r="AL85" t="s">
        <v>335</v>
      </c>
      <c r="AM85" t="s">
        <v>205</v>
      </c>
      <c r="AN85" t="s">
        <v>95</v>
      </c>
      <c r="AO85" t="s">
        <v>1060</v>
      </c>
      <c r="AP85" t="s">
        <v>1061</v>
      </c>
      <c r="AQ85" t="s">
        <v>1060</v>
      </c>
      <c r="AR85" t="s">
        <v>1061</v>
      </c>
      <c r="AS85" t="s">
        <v>83</v>
      </c>
      <c r="AV85" s="17"/>
      <c r="AX85">
        <v>0</v>
      </c>
      <c r="AY85" t="s">
        <v>83</v>
      </c>
      <c r="AZ85" t="s">
        <v>83</v>
      </c>
      <c r="BH85">
        <v>83</v>
      </c>
      <c r="BL85" t="s">
        <v>1062</v>
      </c>
      <c r="BM85" s="17">
        <v>42984</v>
      </c>
      <c r="BN85" t="s">
        <v>461</v>
      </c>
      <c r="BO85" t="s">
        <v>461</v>
      </c>
      <c r="BP85">
        <v>0</v>
      </c>
      <c r="BQ85" t="s">
        <v>83</v>
      </c>
      <c r="BR85" t="s">
        <v>83</v>
      </c>
      <c r="BS85" t="s">
        <v>89</v>
      </c>
      <c r="BT85" t="s">
        <v>90</v>
      </c>
      <c r="BU85" t="s">
        <v>181</v>
      </c>
      <c r="BV85" t="s">
        <v>83</v>
      </c>
      <c r="BY85" t="s">
        <v>92</v>
      </c>
      <c r="BZ85" t="s">
        <v>87</v>
      </c>
      <c r="CC85">
        <f>IFERROR(IF(AKORDT[[#This Row],[CZAS]]=1,VLOOKUP(AKORDT[[#This Row],[RAPORTY_TMP_ID]]&amp;AKORDT[[#This Row],[CZYNNOSCI_OPIS]],#REF!,5,FALSE),AKORDT[[#This Row],[CZAS]]),1)</f>
        <v>1</v>
      </c>
      <c r="CD85" t="str">
        <f>AKORDT[[#This Row],[RAPORTY_TMP_ID]]&amp;" "&amp;MID(AKORDT[[#This Row],[NAZWA1_WG]],1,30)</f>
        <v xml:space="preserve">25078 POKROWIEC KORPUSU             </v>
      </c>
      <c r="CE85" s="11">
        <f>AKORDT[[#This Row],[DATA]]</f>
        <v>43028</v>
      </c>
      <c r="CF85">
        <f>IFERROR(ROUND(AVERAGEIF(Tabela_Kwerenda_z_AKORD[CZAS RZECZYWISTY],LEFT(AKORDT[[#This Row],[PZP_NR_ZLECENIA]],5),Tabela_Kwerenda_z_AKORD[LACZNY_CZAS]),0),0)</f>
        <v>0</v>
      </c>
    </row>
    <row r="86" spans="1:84">
      <c r="A86" t="e">
        <f>VLOOKUP(AKORDT[[#This Row],[NAZWISKO]],IMIE[],2,FALSE)</f>
        <v>#N/A</v>
      </c>
      <c r="B86">
        <v>10333</v>
      </c>
      <c r="F86">
        <v>26320</v>
      </c>
      <c r="G86">
        <v>1</v>
      </c>
      <c r="H86">
        <v>1</v>
      </c>
      <c r="I86">
        <v>1</v>
      </c>
      <c r="J86">
        <v>14455</v>
      </c>
      <c r="K86">
        <v>14455</v>
      </c>
      <c r="L86">
        <v>36</v>
      </c>
      <c r="M86">
        <v>20</v>
      </c>
      <c r="N86">
        <v>7</v>
      </c>
      <c r="O86">
        <v>2</v>
      </c>
      <c r="Q86" s="17">
        <v>43028</v>
      </c>
      <c r="R86" t="s">
        <v>1063</v>
      </c>
      <c r="S86">
        <v>0</v>
      </c>
      <c r="T86">
        <v>0</v>
      </c>
      <c r="U86">
        <v>0</v>
      </c>
      <c r="V86">
        <v>2</v>
      </c>
      <c r="W86" t="s">
        <v>208</v>
      </c>
      <c r="X86" t="s">
        <v>79</v>
      </c>
      <c r="Y86" t="s">
        <v>94</v>
      </c>
      <c r="Z86" t="s">
        <v>209</v>
      </c>
      <c r="AB86" s="17">
        <v>2</v>
      </c>
      <c r="AC86" s="17">
        <v>402133</v>
      </c>
      <c r="AD86">
        <v>2</v>
      </c>
      <c r="AE86">
        <v>1</v>
      </c>
      <c r="AF86">
        <v>0</v>
      </c>
      <c r="AG86" t="s">
        <v>81</v>
      </c>
      <c r="AH86" t="s">
        <v>82</v>
      </c>
      <c r="AI86" t="s">
        <v>83</v>
      </c>
      <c r="AJ86" t="s">
        <v>83</v>
      </c>
      <c r="AK86" t="s">
        <v>84</v>
      </c>
      <c r="AL86" t="s">
        <v>85</v>
      </c>
      <c r="AM86" t="s">
        <v>205</v>
      </c>
      <c r="AN86" t="s">
        <v>95</v>
      </c>
      <c r="AO86" t="s">
        <v>194</v>
      </c>
      <c r="AP86" t="s">
        <v>195</v>
      </c>
      <c r="AQ86" t="s">
        <v>194</v>
      </c>
      <c r="AR86" t="s">
        <v>195</v>
      </c>
      <c r="AS86" t="s">
        <v>83</v>
      </c>
      <c r="AV86" s="17"/>
      <c r="AX86">
        <v>0</v>
      </c>
      <c r="AY86" t="s">
        <v>83</v>
      </c>
      <c r="AZ86" t="s">
        <v>83</v>
      </c>
      <c r="BH86">
        <v>84</v>
      </c>
      <c r="BL86" t="s">
        <v>1064</v>
      </c>
      <c r="BM86" s="17">
        <v>43012</v>
      </c>
      <c r="BN86" t="s">
        <v>191</v>
      </c>
      <c r="BO86" t="s">
        <v>191</v>
      </c>
      <c r="BP86">
        <v>68</v>
      </c>
      <c r="BQ86" t="s">
        <v>196</v>
      </c>
      <c r="BR86" t="s">
        <v>197</v>
      </c>
      <c r="BS86" t="s">
        <v>89</v>
      </c>
      <c r="BT86" t="s">
        <v>90</v>
      </c>
      <c r="BU86" t="s">
        <v>182</v>
      </c>
      <c r="BV86" t="s">
        <v>83</v>
      </c>
      <c r="BY86" t="s">
        <v>92</v>
      </c>
      <c r="BZ86" t="s">
        <v>87</v>
      </c>
      <c r="CC86">
        <f>IFERROR(IF(AKORDT[[#This Row],[CZAS]]=1,VLOOKUP(AKORDT[[#This Row],[RAPORTY_TMP_ID]]&amp;AKORDT[[#This Row],[CZYNNOSCI_OPIS]],#REF!,5,FALSE),AKORDT[[#This Row],[CZAS]]),1)</f>
        <v>2</v>
      </c>
      <c r="CD86" t="str">
        <f>AKORDT[[#This Row],[RAPORTY_TMP_ID]]&amp;" "&amp;MID(AKORDT[[#This Row],[NAZWA1_WG]],1,30)</f>
        <v xml:space="preserve">26320 PD 078 VI 50x50               </v>
      </c>
      <c r="CE86" s="11">
        <f>AKORDT[[#This Row],[DATA]]</f>
        <v>43028</v>
      </c>
      <c r="CF86">
        <f>IFERROR(ROUND(AVERAGEIF(Tabela_Kwerenda_z_AKORD[CZAS RZECZYWISTY],LEFT(AKORDT[[#This Row],[PZP_NR_ZLECENIA]],5),Tabela_Kwerenda_z_AKORD[LACZNY_CZAS]),0),0)</f>
        <v>0</v>
      </c>
    </row>
    <row r="87" spans="1:84">
      <c r="A87" t="e">
        <f>VLOOKUP(AKORDT[[#This Row],[NAZWISKO]],IMIE[],2,FALSE)</f>
        <v>#N/A</v>
      </c>
      <c r="B87">
        <v>10334</v>
      </c>
      <c r="F87">
        <v>26320</v>
      </c>
      <c r="G87">
        <v>1</v>
      </c>
      <c r="H87">
        <v>2</v>
      </c>
      <c r="I87">
        <v>1</v>
      </c>
      <c r="J87">
        <v>14455</v>
      </c>
      <c r="K87">
        <v>14455</v>
      </c>
      <c r="L87">
        <v>36</v>
      </c>
      <c r="M87">
        <v>20</v>
      </c>
      <c r="N87">
        <v>7</v>
      </c>
      <c r="O87">
        <v>2</v>
      </c>
      <c r="Q87" s="17">
        <v>43028</v>
      </c>
      <c r="R87" t="s">
        <v>1065</v>
      </c>
      <c r="S87">
        <v>0</v>
      </c>
      <c r="T87">
        <v>0</v>
      </c>
      <c r="U87">
        <v>0</v>
      </c>
      <c r="V87">
        <v>2</v>
      </c>
      <c r="W87" t="s">
        <v>208</v>
      </c>
      <c r="X87" t="s">
        <v>79</v>
      </c>
      <c r="Y87" t="s">
        <v>94</v>
      </c>
      <c r="Z87" t="s">
        <v>209</v>
      </c>
      <c r="AB87" s="17">
        <v>2</v>
      </c>
      <c r="AC87" s="17">
        <v>402133</v>
      </c>
      <c r="AD87">
        <v>2</v>
      </c>
      <c r="AE87">
        <v>1</v>
      </c>
      <c r="AF87">
        <v>0</v>
      </c>
      <c r="AG87" t="s">
        <v>81</v>
      </c>
      <c r="AH87" t="s">
        <v>82</v>
      </c>
      <c r="AI87" t="s">
        <v>83</v>
      </c>
      <c r="AJ87" t="s">
        <v>83</v>
      </c>
      <c r="AK87" t="s">
        <v>84</v>
      </c>
      <c r="AL87" t="s">
        <v>85</v>
      </c>
      <c r="AM87" t="s">
        <v>205</v>
      </c>
      <c r="AN87" t="s">
        <v>95</v>
      </c>
      <c r="AO87" t="s">
        <v>194</v>
      </c>
      <c r="AP87" t="s">
        <v>195</v>
      </c>
      <c r="AQ87" t="s">
        <v>194</v>
      </c>
      <c r="AR87" t="s">
        <v>195</v>
      </c>
      <c r="AS87" t="s">
        <v>83</v>
      </c>
      <c r="AV87" s="17"/>
      <c r="AX87">
        <v>0</v>
      </c>
      <c r="AY87" t="s">
        <v>83</v>
      </c>
      <c r="AZ87" t="s">
        <v>83</v>
      </c>
      <c r="BH87">
        <v>85</v>
      </c>
      <c r="BL87" t="s">
        <v>1064</v>
      </c>
      <c r="BM87" s="17">
        <v>43012</v>
      </c>
      <c r="BN87" t="s">
        <v>191</v>
      </c>
      <c r="BO87" t="s">
        <v>191</v>
      </c>
      <c r="BP87">
        <v>68</v>
      </c>
      <c r="BQ87" t="s">
        <v>196</v>
      </c>
      <c r="BR87" t="s">
        <v>197</v>
      </c>
      <c r="BS87" t="s">
        <v>89</v>
      </c>
      <c r="BT87" t="s">
        <v>90</v>
      </c>
      <c r="BU87" t="s">
        <v>182</v>
      </c>
      <c r="BV87" t="s">
        <v>83</v>
      </c>
      <c r="BY87" t="s">
        <v>92</v>
      </c>
      <c r="BZ87" t="s">
        <v>87</v>
      </c>
      <c r="CC87">
        <f>IFERROR(IF(AKORDT[[#This Row],[CZAS]]=1,VLOOKUP(AKORDT[[#This Row],[RAPORTY_TMP_ID]]&amp;AKORDT[[#This Row],[CZYNNOSCI_OPIS]],#REF!,5,FALSE),AKORDT[[#This Row],[CZAS]]),1)</f>
        <v>2</v>
      </c>
      <c r="CD87" t="str">
        <f>AKORDT[[#This Row],[RAPORTY_TMP_ID]]&amp;" "&amp;MID(AKORDT[[#This Row],[NAZWA1_WG]],1,30)</f>
        <v xml:space="preserve">26320 PD 078 VI 50x50               </v>
      </c>
      <c r="CE87" s="11">
        <f>AKORDT[[#This Row],[DATA]]</f>
        <v>43028</v>
      </c>
      <c r="CF87">
        <f>IFERROR(ROUND(AVERAGEIF(Tabela_Kwerenda_z_AKORD[CZAS RZECZYWISTY],LEFT(AKORDT[[#This Row],[PZP_NR_ZLECENIA]],5),Tabela_Kwerenda_z_AKORD[LACZNY_CZAS]),0),0)</f>
        <v>0</v>
      </c>
    </row>
    <row r="88" spans="1:84">
      <c r="A88" t="e">
        <f>VLOOKUP(AKORDT[[#This Row],[NAZWISKO]],IMIE[],2,FALSE)</f>
        <v>#N/A</v>
      </c>
      <c r="B88">
        <v>10335</v>
      </c>
      <c r="F88">
        <v>26320</v>
      </c>
      <c r="G88">
        <v>1</v>
      </c>
      <c r="H88">
        <v>3</v>
      </c>
      <c r="I88">
        <v>1</v>
      </c>
      <c r="J88">
        <v>14455</v>
      </c>
      <c r="K88">
        <v>14455</v>
      </c>
      <c r="L88">
        <v>36</v>
      </c>
      <c r="M88">
        <v>20</v>
      </c>
      <c r="N88">
        <v>7</v>
      </c>
      <c r="O88">
        <v>2</v>
      </c>
      <c r="Q88" s="17">
        <v>43028</v>
      </c>
      <c r="R88" t="s">
        <v>1066</v>
      </c>
      <c r="S88">
        <v>0</v>
      </c>
      <c r="T88">
        <v>0</v>
      </c>
      <c r="U88">
        <v>0</v>
      </c>
      <c r="V88">
        <v>2</v>
      </c>
      <c r="W88" t="s">
        <v>208</v>
      </c>
      <c r="X88" t="s">
        <v>79</v>
      </c>
      <c r="Y88" t="s">
        <v>94</v>
      </c>
      <c r="Z88" t="s">
        <v>209</v>
      </c>
      <c r="AB88" s="17">
        <v>2</v>
      </c>
      <c r="AC88" s="17">
        <v>402133</v>
      </c>
      <c r="AD88">
        <v>2</v>
      </c>
      <c r="AE88">
        <v>1</v>
      </c>
      <c r="AF88">
        <v>0</v>
      </c>
      <c r="AG88" t="s">
        <v>81</v>
      </c>
      <c r="AH88" t="s">
        <v>82</v>
      </c>
      <c r="AI88" t="s">
        <v>83</v>
      </c>
      <c r="AJ88" t="s">
        <v>83</v>
      </c>
      <c r="AK88" t="s">
        <v>84</v>
      </c>
      <c r="AL88" t="s">
        <v>85</v>
      </c>
      <c r="AM88" t="s">
        <v>205</v>
      </c>
      <c r="AN88" t="s">
        <v>95</v>
      </c>
      <c r="AO88" t="s">
        <v>194</v>
      </c>
      <c r="AP88" t="s">
        <v>195</v>
      </c>
      <c r="AQ88" t="s">
        <v>194</v>
      </c>
      <c r="AR88" t="s">
        <v>195</v>
      </c>
      <c r="AS88" t="s">
        <v>83</v>
      </c>
      <c r="AV88" s="17"/>
      <c r="AX88">
        <v>0</v>
      </c>
      <c r="AY88" t="s">
        <v>83</v>
      </c>
      <c r="AZ88" t="s">
        <v>83</v>
      </c>
      <c r="BH88">
        <v>86</v>
      </c>
      <c r="BL88" t="s">
        <v>1064</v>
      </c>
      <c r="BM88" s="17">
        <v>43012</v>
      </c>
      <c r="BN88" t="s">
        <v>191</v>
      </c>
      <c r="BO88" t="s">
        <v>191</v>
      </c>
      <c r="BP88">
        <v>68</v>
      </c>
      <c r="BQ88" t="s">
        <v>196</v>
      </c>
      <c r="BR88" t="s">
        <v>197</v>
      </c>
      <c r="BS88" t="s">
        <v>89</v>
      </c>
      <c r="BT88" t="s">
        <v>90</v>
      </c>
      <c r="BU88" t="s">
        <v>182</v>
      </c>
      <c r="BV88" t="s">
        <v>83</v>
      </c>
      <c r="BY88" t="s">
        <v>92</v>
      </c>
      <c r="BZ88" t="s">
        <v>87</v>
      </c>
      <c r="CC88">
        <f>IFERROR(IF(AKORDT[[#This Row],[CZAS]]=1,VLOOKUP(AKORDT[[#This Row],[RAPORTY_TMP_ID]]&amp;AKORDT[[#This Row],[CZYNNOSCI_OPIS]],#REF!,5,FALSE),AKORDT[[#This Row],[CZAS]]),1)</f>
        <v>2</v>
      </c>
      <c r="CD88" t="str">
        <f>AKORDT[[#This Row],[RAPORTY_TMP_ID]]&amp;" "&amp;MID(AKORDT[[#This Row],[NAZWA1_WG]],1,30)</f>
        <v xml:space="preserve">26320 PD 078 VI 50x50               </v>
      </c>
      <c r="CE88" s="11">
        <f>AKORDT[[#This Row],[DATA]]</f>
        <v>43028</v>
      </c>
      <c r="CF88">
        <f>IFERROR(ROUND(AVERAGEIF(Tabela_Kwerenda_z_AKORD[CZAS RZECZYWISTY],LEFT(AKORDT[[#This Row],[PZP_NR_ZLECENIA]],5),Tabela_Kwerenda_z_AKORD[LACZNY_CZAS]),0),0)</f>
        <v>0</v>
      </c>
    </row>
    <row r="89" spans="1:84">
      <c r="A89" t="e">
        <f>VLOOKUP(AKORDT[[#This Row],[NAZWISKO]],IMIE[],2,FALSE)</f>
        <v>#N/A</v>
      </c>
      <c r="B89">
        <v>10336</v>
      </c>
      <c r="F89">
        <v>26020</v>
      </c>
      <c r="G89">
        <v>1</v>
      </c>
      <c r="H89">
        <v>1</v>
      </c>
      <c r="I89">
        <v>1</v>
      </c>
      <c r="J89">
        <v>55864</v>
      </c>
      <c r="K89">
        <v>55864</v>
      </c>
      <c r="L89">
        <v>49</v>
      </c>
      <c r="M89">
        <v>5</v>
      </c>
      <c r="N89">
        <v>7</v>
      </c>
      <c r="O89">
        <v>213</v>
      </c>
      <c r="Q89" s="17">
        <v>43028</v>
      </c>
      <c r="R89" t="s">
        <v>389</v>
      </c>
      <c r="S89">
        <v>0</v>
      </c>
      <c r="T89">
        <v>0</v>
      </c>
      <c r="U89">
        <v>0</v>
      </c>
      <c r="V89">
        <v>2</v>
      </c>
      <c r="W89" t="s">
        <v>457</v>
      </c>
      <c r="X89" t="s">
        <v>79</v>
      </c>
      <c r="Y89" t="s">
        <v>93</v>
      </c>
      <c r="Z89" t="s">
        <v>458</v>
      </c>
      <c r="AB89" s="17">
        <v>2</v>
      </c>
      <c r="AC89" s="17">
        <v>402133</v>
      </c>
      <c r="AD89">
        <v>2</v>
      </c>
      <c r="AE89">
        <v>1</v>
      </c>
      <c r="AF89">
        <v>0</v>
      </c>
      <c r="AG89" t="s">
        <v>81</v>
      </c>
      <c r="AH89" t="s">
        <v>82</v>
      </c>
      <c r="AI89" t="s">
        <v>83</v>
      </c>
      <c r="AJ89" t="s">
        <v>83</v>
      </c>
      <c r="AK89" t="s">
        <v>84</v>
      </c>
      <c r="AL89" t="s">
        <v>85</v>
      </c>
      <c r="AM89" t="s">
        <v>86</v>
      </c>
      <c r="AN89" t="s">
        <v>87</v>
      </c>
      <c r="AO89" t="s">
        <v>617</v>
      </c>
      <c r="AP89" t="s">
        <v>618</v>
      </c>
      <c r="AQ89" t="s">
        <v>617</v>
      </c>
      <c r="AR89" t="s">
        <v>618</v>
      </c>
      <c r="AS89" t="s">
        <v>83</v>
      </c>
      <c r="AV89" s="17"/>
      <c r="AX89">
        <v>0</v>
      </c>
      <c r="AY89" t="s">
        <v>83</v>
      </c>
      <c r="AZ89" t="s">
        <v>83</v>
      </c>
      <c r="BH89">
        <v>87</v>
      </c>
      <c r="BL89" t="s">
        <v>946</v>
      </c>
      <c r="BM89" s="17">
        <v>43005</v>
      </c>
      <c r="BN89" t="s">
        <v>303</v>
      </c>
      <c r="BO89" t="s">
        <v>303</v>
      </c>
      <c r="BP89">
        <v>13</v>
      </c>
      <c r="BQ89" t="s">
        <v>88</v>
      </c>
      <c r="BR89" t="s">
        <v>79</v>
      </c>
      <c r="BS89" t="s">
        <v>89</v>
      </c>
      <c r="BT89" t="s">
        <v>90</v>
      </c>
      <c r="BU89" t="s">
        <v>181</v>
      </c>
      <c r="BV89" t="s">
        <v>83</v>
      </c>
      <c r="BY89" t="s">
        <v>92</v>
      </c>
      <c r="BZ89" t="s">
        <v>87</v>
      </c>
      <c r="CC89">
        <f>IFERROR(IF(AKORDT[[#This Row],[CZAS]]=1,VLOOKUP(AKORDT[[#This Row],[RAPORTY_TMP_ID]]&amp;AKORDT[[#This Row],[CZYNNOSCI_OPIS]],#REF!,5,FALSE),AKORDT[[#This Row],[CZAS]]),1)</f>
        <v>213</v>
      </c>
      <c r="CD89" t="str">
        <f>AKORDT[[#This Row],[RAPORTY_TMP_ID]]&amp;" "&amp;MID(AKORDT[[#This Row],[NAZWA1_WG]],1,30)</f>
        <v xml:space="preserve">26020 MANGO 3                       </v>
      </c>
      <c r="CE89" s="11">
        <f>AKORDT[[#This Row],[DATA]]</f>
        <v>43028</v>
      </c>
      <c r="CF89">
        <f>IFERROR(ROUND(AVERAGEIF(Tabela_Kwerenda_z_AKORD[CZAS RZECZYWISTY],LEFT(AKORDT[[#This Row],[PZP_NR_ZLECENIA]],5),Tabela_Kwerenda_z_AKORD[LACZNY_CZAS]),0),0)</f>
        <v>0</v>
      </c>
    </row>
    <row r="90" spans="1:84">
      <c r="A90" t="e">
        <f>VLOOKUP(AKORDT[[#This Row],[NAZWISKO]],IMIE[],2,FALSE)</f>
        <v>#N/A</v>
      </c>
      <c r="B90">
        <v>10337</v>
      </c>
      <c r="F90">
        <v>26470</v>
      </c>
      <c r="G90">
        <v>1</v>
      </c>
      <c r="H90">
        <v>1</v>
      </c>
      <c r="I90">
        <v>1</v>
      </c>
      <c r="J90">
        <v>35824</v>
      </c>
      <c r="K90">
        <v>35824</v>
      </c>
      <c r="L90">
        <v>44</v>
      </c>
      <c r="M90">
        <v>21</v>
      </c>
      <c r="N90">
        <v>7</v>
      </c>
      <c r="O90">
        <v>19</v>
      </c>
      <c r="Q90" s="17">
        <v>43028</v>
      </c>
      <c r="R90" t="s">
        <v>1067</v>
      </c>
      <c r="S90">
        <v>0</v>
      </c>
      <c r="T90">
        <v>0</v>
      </c>
      <c r="U90">
        <v>0</v>
      </c>
      <c r="V90">
        <v>1</v>
      </c>
      <c r="W90" t="s">
        <v>323</v>
      </c>
      <c r="X90" t="s">
        <v>79</v>
      </c>
      <c r="Y90" t="s">
        <v>107</v>
      </c>
      <c r="Z90" t="s">
        <v>324</v>
      </c>
      <c r="AB90" s="17">
        <v>2</v>
      </c>
      <c r="AC90" s="17">
        <v>402133</v>
      </c>
      <c r="AD90">
        <v>2</v>
      </c>
      <c r="AE90">
        <v>1</v>
      </c>
      <c r="AF90">
        <v>0</v>
      </c>
      <c r="AG90" t="s">
        <v>81</v>
      </c>
      <c r="AH90" t="s">
        <v>82</v>
      </c>
      <c r="AI90" t="s">
        <v>83</v>
      </c>
      <c r="AJ90" t="s">
        <v>83</v>
      </c>
      <c r="AK90" t="s">
        <v>84</v>
      </c>
      <c r="AL90" t="s">
        <v>85</v>
      </c>
      <c r="AM90" t="s">
        <v>253</v>
      </c>
      <c r="AN90" t="s">
        <v>111</v>
      </c>
      <c r="AO90" t="s">
        <v>482</v>
      </c>
      <c r="AP90" t="s">
        <v>483</v>
      </c>
      <c r="AQ90" t="s">
        <v>482</v>
      </c>
      <c r="AR90" t="s">
        <v>483</v>
      </c>
      <c r="AS90" t="s">
        <v>83</v>
      </c>
      <c r="AV90" s="17"/>
      <c r="AX90">
        <v>0</v>
      </c>
      <c r="AY90" t="s">
        <v>83</v>
      </c>
      <c r="AZ90" t="s">
        <v>83</v>
      </c>
      <c r="BH90">
        <v>88</v>
      </c>
      <c r="BL90" t="s">
        <v>1068</v>
      </c>
      <c r="BM90" s="17">
        <v>43019</v>
      </c>
      <c r="BN90" t="s">
        <v>444</v>
      </c>
      <c r="BO90" t="s">
        <v>444</v>
      </c>
      <c r="BP90">
        <v>68</v>
      </c>
      <c r="BQ90" t="s">
        <v>196</v>
      </c>
      <c r="BR90" t="s">
        <v>197</v>
      </c>
      <c r="BS90" t="s">
        <v>89</v>
      </c>
      <c r="BT90" t="s">
        <v>90</v>
      </c>
      <c r="BU90" t="s">
        <v>258</v>
      </c>
      <c r="BV90" t="s">
        <v>83</v>
      </c>
      <c r="BY90" t="s">
        <v>92</v>
      </c>
      <c r="BZ90" t="s">
        <v>87</v>
      </c>
      <c r="CC90">
        <f>IFERROR(IF(AKORDT[[#This Row],[CZAS]]=1,VLOOKUP(AKORDT[[#This Row],[RAPORTY_TMP_ID]]&amp;AKORDT[[#This Row],[CZYNNOSCI_OPIS]],#REF!,5,FALSE),AKORDT[[#This Row],[CZAS]]),1)</f>
        <v>19</v>
      </c>
      <c r="CD90" t="str">
        <f>AKORDT[[#This Row],[RAPORTY_TMP_ID]]&amp;" "&amp;MID(AKORDT[[#This Row],[NAZWA1_WG]],1,30)</f>
        <v xml:space="preserve">26470 LUXOR 1Mz]                    </v>
      </c>
      <c r="CE90" s="11">
        <f>AKORDT[[#This Row],[DATA]]</f>
        <v>43028</v>
      </c>
      <c r="CF90">
        <f>IFERROR(ROUND(AVERAGEIF(Tabela_Kwerenda_z_AKORD[CZAS RZECZYWISTY],LEFT(AKORDT[[#This Row],[PZP_NR_ZLECENIA]],5),Tabela_Kwerenda_z_AKORD[LACZNY_CZAS]),0),0)</f>
        <v>0</v>
      </c>
    </row>
    <row r="91" spans="1:84">
      <c r="A91" t="e">
        <f>VLOOKUP(AKORDT[[#This Row],[NAZWISKO]],IMIE[],2,FALSE)</f>
        <v>#N/A</v>
      </c>
      <c r="B91">
        <v>10338</v>
      </c>
      <c r="F91">
        <v>26469</v>
      </c>
      <c r="G91">
        <v>1</v>
      </c>
      <c r="H91">
        <v>1</v>
      </c>
      <c r="I91">
        <v>1</v>
      </c>
      <c r="J91">
        <v>35816</v>
      </c>
      <c r="K91">
        <v>35816</v>
      </c>
      <c r="L91">
        <v>44</v>
      </c>
      <c r="M91">
        <v>21</v>
      </c>
      <c r="N91">
        <v>7</v>
      </c>
      <c r="O91">
        <v>19</v>
      </c>
      <c r="Q91" s="17">
        <v>43028</v>
      </c>
      <c r="R91" t="s">
        <v>1069</v>
      </c>
      <c r="S91">
        <v>0</v>
      </c>
      <c r="T91">
        <v>0</v>
      </c>
      <c r="U91">
        <v>0</v>
      </c>
      <c r="V91">
        <v>1</v>
      </c>
      <c r="W91" t="s">
        <v>323</v>
      </c>
      <c r="X91" t="s">
        <v>79</v>
      </c>
      <c r="Y91" t="s">
        <v>107</v>
      </c>
      <c r="Z91" t="s">
        <v>324</v>
      </c>
      <c r="AB91" s="17">
        <v>2</v>
      </c>
      <c r="AC91" s="17">
        <v>402133</v>
      </c>
      <c r="AD91">
        <v>2</v>
      </c>
      <c r="AE91">
        <v>1</v>
      </c>
      <c r="AF91">
        <v>0</v>
      </c>
      <c r="AG91" t="s">
        <v>81</v>
      </c>
      <c r="AH91" t="s">
        <v>82</v>
      </c>
      <c r="AI91" t="s">
        <v>83</v>
      </c>
      <c r="AJ91" t="s">
        <v>83</v>
      </c>
      <c r="AK91" t="s">
        <v>84</v>
      </c>
      <c r="AL91" t="s">
        <v>85</v>
      </c>
      <c r="AM91" t="s">
        <v>253</v>
      </c>
      <c r="AN91" t="s">
        <v>111</v>
      </c>
      <c r="AO91" t="s">
        <v>480</v>
      </c>
      <c r="AP91" t="s">
        <v>481</v>
      </c>
      <c r="AQ91" t="s">
        <v>480</v>
      </c>
      <c r="AR91" t="s">
        <v>481</v>
      </c>
      <c r="AS91" t="s">
        <v>83</v>
      </c>
      <c r="AV91" s="17"/>
      <c r="AX91">
        <v>0</v>
      </c>
      <c r="AY91" t="s">
        <v>83</v>
      </c>
      <c r="AZ91" t="s">
        <v>83</v>
      </c>
      <c r="BH91">
        <v>89</v>
      </c>
      <c r="BL91" t="s">
        <v>1068</v>
      </c>
      <c r="BM91" s="17">
        <v>43019</v>
      </c>
      <c r="BN91" t="s">
        <v>444</v>
      </c>
      <c r="BO91" t="s">
        <v>444</v>
      </c>
      <c r="BP91">
        <v>68</v>
      </c>
      <c r="BQ91" t="s">
        <v>196</v>
      </c>
      <c r="BR91" t="s">
        <v>197</v>
      </c>
      <c r="BS91" t="s">
        <v>89</v>
      </c>
      <c r="BT91" t="s">
        <v>90</v>
      </c>
      <c r="BU91" t="s">
        <v>258</v>
      </c>
      <c r="BV91" t="s">
        <v>83</v>
      </c>
      <c r="BY91" t="s">
        <v>92</v>
      </c>
      <c r="BZ91" t="s">
        <v>87</v>
      </c>
      <c r="CC91">
        <f>IFERROR(IF(AKORDT[[#This Row],[CZAS]]=1,VLOOKUP(AKORDT[[#This Row],[RAPORTY_TMP_ID]]&amp;AKORDT[[#This Row],[CZYNNOSCI_OPIS]],#REF!,5,FALSE),AKORDT[[#This Row],[CZAS]]),1)</f>
        <v>19</v>
      </c>
      <c r="CD91" t="str">
        <f>AKORDT[[#This Row],[RAPORTY_TMP_ID]]&amp;" "&amp;MID(AKORDT[[#This Row],[NAZWA1_WG]],1,30)</f>
        <v xml:space="preserve">26469 LUXOR [1Mz                    </v>
      </c>
      <c r="CE91" s="11">
        <f>AKORDT[[#This Row],[DATA]]</f>
        <v>43028</v>
      </c>
      <c r="CF91">
        <f>IFERROR(ROUND(AVERAGEIF(Tabela_Kwerenda_z_AKORD[CZAS RZECZYWISTY],LEFT(AKORDT[[#This Row],[PZP_NR_ZLECENIA]],5),Tabela_Kwerenda_z_AKORD[LACZNY_CZAS]),0),0)</f>
        <v>0</v>
      </c>
    </row>
    <row r="92" spans="1:84">
      <c r="A92" t="e">
        <f>VLOOKUP(AKORDT[[#This Row],[NAZWISKO]],IMIE[],2,FALSE)</f>
        <v>#N/A</v>
      </c>
      <c r="B92">
        <v>10339</v>
      </c>
      <c r="F92">
        <v>26468</v>
      </c>
      <c r="G92">
        <v>1</v>
      </c>
      <c r="H92">
        <v>1</v>
      </c>
      <c r="I92">
        <v>1</v>
      </c>
      <c r="J92">
        <v>35829</v>
      </c>
      <c r="K92">
        <v>35829</v>
      </c>
      <c r="L92">
        <v>44</v>
      </c>
      <c r="M92">
        <v>21</v>
      </c>
      <c r="N92">
        <v>7</v>
      </c>
      <c r="O92">
        <v>21</v>
      </c>
      <c r="Q92" s="17">
        <v>43028</v>
      </c>
      <c r="R92" t="s">
        <v>1070</v>
      </c>
      <c r="S92">
        <v>0</v>
      </c>
      <c r="T92">
        <v>0</v>
      </c>
      <c r="U92">
        <v>0</v>
      </c>
      <c r="V92">
        <v>1</v>
      </c>
      <c r="W92" t="s">
        <v>323</v>
      </c>
      <c r="X92" t="s">
        <v>79</v>
      </c>
      <c r="Y92" t="s">
        <v>107</v>
      </c>
      <c r="Z92" t="s">
        <v>324</v>
      </c>
      <c r="AB92" s="17">
        <v>2</v>
      </c>
      <c r="AC92" s="17">
        <v>402133</v>
      </c>
      <c r="AD92">
        <v>2</v>
      </c>
      <c r="AE92">
        <v>1</v>
      </c>
      <c r="AF92">
        <v>0</v>
      </c>
      <c r="AG92" t="s">
        <v>81</v>
      </c>
      <c r="AH92" t="s">
        <v>82</v>
      </c>
      <c r="AI92" t="s">
        <v>83</v>
      </c>
      <c r="AJ92" t="s">
        <v>83</v>
      </c>
      <c r="AK92" t="s">
        <v>84</v>
      </c>
      <c r="AL92" t="s">
        <v>85</v>
      </c>
      <c r="AM92" t="s">
        <v>253</v>
      </c>
      <c r="AN92" t="s">
        <v>111</v>
      </c>
      <c r="AO92" t="s">
        <v>478</v>
      </c>
      <c r="AP92" t="s">
        <v>479</v>
      </c>
      <c r="AQ92" t="s">
        <v>478</v>
      </c>
      <c r="AR92" t="s">
        <v>479</v>
      </c>
      <c r="AS92" t="s">
        <v>83</v>
      </c>
      <c r="AV92" s="17"/>
      <c r="AX92">
        <v>0</v>
      </c>
      <c r="AY92" t="s">
        <v>83</v>
      </c>
      <c r="AZ92" t="s">
        <v>83</v>
      </c>
      <c r="BH92">
        <v>90</v>
      </c>
      <c r="BL92" t="s">
        <v>1068</v>
      </c>
      <c r="BM92" s="17">
        <v>43019</v>
      </c>
      <c r="BN92" t="s">
        <v>444</v>
      </c>
      <c r="BO92" t="s">
        <v>444</v>
      </c>
      <c r="BP92">
        <v>68</v>
      </c>
      <c r="BQ92" t="s">
        <v>196</v>
      </c>
      <c r="BR92" t="s">
        <v>197</v>
      </c>
      <c r="BS92" t="s">
        <v>89</v>
      </c>
      <c r="BT92" t="s">
        <v>90</v>
      </c>
      <c r="BU92" t="s">
        <v>258</v>
      </c>
      <c r="BV92" t="s">
        <v>83</v>
      </c>
      <c r="BY92" t="s">
        <v>92</v>
      </c>
      <c r="BZ92" t="s">
        <v>87</v>
      </c>
      <c r="CC92">
        <f>IFERROR(IF(AKORDT[[#This Row],[CZAS]]=1,VLOOKUP(AKORDT[[#This Row],[RAPORTY_TMP_ID]]&amp;AKORDT[[#This Row],[CZYNNOSCI_OPIS]],#REF!,5,FALSE),AKORDT[[#This Row],[CZAS]]),1)</f>
        <v>21</v>
      </c>
      <c r="CD92" t="str">
        <f>AKORDT[[#This Row],[RAPORTY_TMP_ID]]&amp;" "&amp;MID(AKORDT[[#This Row],[NAZWA1_WG]],1,30)</f>
        <v xml:space="preserve">26468 LUXOR 1,5Re]                  </v>
      </c>
      <c r="CE92" s="11">
        <f>AKORDT[[#This Row],[DATA]]</f>
        <v>43028</v>
      </c>
      <c r="CF92">
        <f>IFERROR(ROUND(AVERAGEIF(Tabela_Kwerenda_z_AKORD[CZAS RZECZYWISTY],LEFT(AKORDT[[#This Row],[PZP_NR_ZLECENIA]],5),Tabela_Kwerenda_z_AKORD[LACZNY_CZAS]),0),0)</f>
        <v>0</v>
      </c>
    </row>
    <row r="93" spans="1:84">
      <c r="A93" t="e">
        <f>VLOOKUP(AKORDT[[#This Row],[NAZWISKO]],IMIE[],2,FALSE)</f>
        <v>#N/A</v>
      </c>
      <c r="B93">
        <v>10340</v>
      </c>
      <c r="F93">
        <v>26467</v>
      </c>
      <c r="G93">
        <v>1</v>
      </c>
      <c r="H93">
        <v>1</v>
      </c>
      <c r="I93">
        <v>1</v>
      </c>
      <c r="J93">
        <v>35821</v>
      </c>
      <c r="K93">
        <v>35821</v>
      </c>
      <c r="L93">
        <v>44</v>
      </c>
      <c r="M93">
        <v>21</v>
      </c>
      <c r="N93">
        <v>7</v>
      </c>
      <c r="O93">
        <v>21</v>
      </c>
      <c r="Q93" s="17">
        <v>43028</v>
      </c>
      <c r="R93" t="s">
        <v>1071</v>
      </c>
      <c r="S93">
        <v>0</v>
      </c>
      <c r="T93">
        <v>0</v>
      </c>
      <c r="U93">
        <v>0</v>
      </c>
      <c r="V93">
        <v>1</v>
      </c>
      <c r="W93" t="s">
        <v>323</v>
      </c>
      <c r="X93" t="s">
        <v>79</v>
      </c>
      <c r="Y93" t="s">
        <v>107</v>
      </c>
      <c r="Z93" t="s">
        <v>324</v>
      </c>
      <c r="AB93" s="17">
        <v>2</v>
      </c>
      <c r="AC93" s="17">
        <v>402133</v>
      </c>
      <c r="AD93">
        <v>2</v>
      </c>
      <c r="AE93">
        <v>1</v>
      </c>
      <c r="AF93">
        <v>0</v>
      </c>
      <c r="AG93" t="s">
        <v>81</v>
      </c>
      <c r="AH93" t="s">
        <v>82</v>
      </c>
      <c r="AI93" t="s">
        <v>83</v>
      </c>
      <c r="AJ93" t="s">
        <v>83</v>
      </c>
      <c r="AK93" t="s">
        <v>84</v>
      </c>
      <c r="AL93" t="s">
        <v>85</v>
      </c>
      <c r="AM93" t="s">
        <v>253</v>
      </c>
      <c r="AN93" t="s">
        <v>111</v>
      </c>
      <c r="AO93" t="s">
        <v>476</v>
      </c>
      <c r="AP93" t="s">
        <v>477</v>
      </c>
      <c r="AQ93" t="s">
        <v>476</v>
      </c>
      <c r="AR93" t="s">
        <v>477</v>
      </c>
      <c r="AS93" t="s">
        <v>83</v>
      </c>
      <c r="AV93" s="17"/>
      <c r="AX93">
        <v>0</v>
      </c>
      <c r="AY93" t="s">
        <v>83</v>
      </c>
      <c r="AZ93" t="s">
        <v>83</v>
      </c>
      <c r="BH93">
        <v>91</v>
      </c>
      <c r="BL93" t="s">
        <v>1068</v>
      </c>
      <c r="BM93" s="17">
        <v>43019</v>
      </c>
      <c r="BN93" t="s">
        <v>444</v>
      </c>
      <c r="BO93" t="s">
        <v>444</v>
      </c>
      <c r="BP93">
        <v>68</v>
      </c>
      <c r="BQ93" t="s">
        <v>196</v>
      </c>
      <c r="BR93" t="s">
        <v>197</v>
      </c>
      <c r="BS93" t="s">
        <v>89</v>
      </c>
      <c r="BT93" t="s">
        <v>90</v>
      </c>
      <c r="BU93" t="s">
        <v>258</v>
      </c>
      <c r="BV93" t="s">
        <v>83</v>
      </c>
      <c r="BY93" t="s">
        <v>92</v>
      </c>
      <c r="BZ93" t="s">
        <v>87</v>
      </c>
      <c r="CC93">
        <f>IFERROR(IF(AKORDT[[#This Row],[CZAS]]=1,VLOOKUP(AKORDT[[#This Row],[RAPORTY_TMP_ID]]&amp;AKORDT[[#This Row],[CZYNNOSCI_OPIS]],#REF!,5,FALSE),AKORDT[[#This Row],[CZAS]]),1)</f>
        <v>21</v>
      </c>
      <c r="CD93" t="str">
        <f>AKORDT[[#This Row],[RAPORTY_TMP_ID]]&amp;" "&amp;MID(AKORDT[[#This Row],[NAZWA1_WG]],1,30)</f>
        <v xml:space="preserve">26467 LUXOR [1,5Re                  </v>
      </c>
      <c r="CE93" s="11">
        <f>AKORDT[[#This Row],[DATA]]</f>
        <v>43028</v>
      </c>
      <c r="CF93">
        <f>IFERROR(ROUND(AVERAGEIF(Tabela_Kwerenda_z_AKORD[CZAS RZECZYWISTY],LEFT(AKORDT[[#This Row],[PZP_NR_ZLECENIA]],5),Tabela_Kwerenda_z_AKORD[LACZNY_CZAS]),0),0)</f>
        <v>0</v>
      </c>
    </row>
    <row r="94" spans="1:84">
      <c r="A94" t="e">
        <f>VLOOKUP(AKORDT[[#This Row],[NAZWISKO]],IMIE[],2,FALSE)</f>
        <v>#N/A</v>
      </c>
      <c r="B94">
        <v>10341</v>
      </c>
      <c r="F94">
        <v>26470</v>
      </c>
      <c r="G94">
        <v>1</v>
      </c>
      <c r="H94">
        <v>1</v>
      </c>
      <c r="I94">
        <v>1</v>
      </c>
      <c r="J94">
        <v>35824</v>
      </c>
      <c r="K94">
        <v>35824</v>
      </c>
      <c r="L94">
        <v>44</v>
      </c>
      <c r="M94">
        <v>19</v>
      </c>
      <c r="N94">
        <v>7</v>
      </c>
      <c r="O94">
        <v>140</v>
      </c>
      <c r="Q94" s="17">
        <v>43028</v>
      </c>
      <c r="R94" t="s">
        <v>1072</v>
      </c>
      <c r="S94">
        <v>0</v>
      </c>
      <c r="T94">
        <v>0</v>
      </c>
      <c r="U94">
        <v>0</v>
      </c>
      <c r="V94">
        <v>1</v>
      </c>
      <c r="W94" t="s">
        <v>323</v>
      </c>
      <c r="X94" t="s">
        <v>79</v>
      </c>
      <c r="Y94" t="s">
        <v>107</v>
      </c>
      <c r="Z94" t="s">
        <v>324</v>
      </c>
      <c r="AB94" s="17">
        <v>2</v>
      </c>
      <c r="AC94" s="17">
        <v>402133</v>
      </c>
      <c r="AD94">
        <v>2</v>
      </c>
      <c r="AE94">
        <v>1</v>
      </c>
      <c r="AF94">
        <v>0</v>
      </c>
      <c r="AG94" t="s">
        <v>81</v>
      </c>
      <c r="AH94" t="s">
        <v>82</v>
      </c>
      <c r="AI94" t="s">
        <v>83</v>
      </c>
      <c r="AJ94" t="s">
        <v>83</v>
      </c>
      <c r="AK94" t="s">
        <v>84</v>
      </c>
      <c r="AL94" t="s">
        <v>85</v>
      </c>
      <c r="AM94" t="s">
        <v>292</v>
      </c>
      <c r="AN94" t="s">
        <v>112</v>
      </c>
      <c r="AO94" t="s">
        <v>482</v>
      </c>
      <c r="AP94" t="s">
        <v>483</v>
      </c>
      <c r="AQ94" t="s">
        <v>482</v>
      </c>
      <c r="AR94" t="s">
        <v>483</v>
      </c>
      <c r="AS94" t="s">
        <v>83</v>
      </c>
      <c r="AV94" s="17"/>
      <c r="AX94">
        <v>0</v>
      </c>
      <c r="AY94" t="s">
        <v>83</v>
      </c>
      <c r="AZ94" t="s">
        <v>83</v>
      </c>
      <c r="BH94">
        <v>92</v>
      </c>
      <c r="BL94" t="s">
        <v>1068</v>
      </c>
      <c r="BM94" s="17">
        <v>43019</v>
      </c>
      <c r="BN94" t="s">
        <v>444</v>
      </c>
      <c r="BO94" t="s">
        <v>444</v>
      </c>
      <c r="BP94">
        <v>13</v>
      </c>
      <c r="BQ94" t="s">
        <v>88</v>
      </c>
      <c r="BR94" t="s">
        <v>79</v>
      </c>
      <c r="BS94" t="s">
        <v>89</v>
      </c>
      <c r="BT94" t="s">
        <v>90</v>
      </c>
      <c r="BU94" t="s">
        <v>258</v>
      </c>
      <c r="BV94" t="s">
        <v>83</v>
      </c>
      <c r="BY94" t="s">
        <v>92</v>
      </c>
      <c r="BZ94" t="s">
        <v>87</v>
      </c>
      <c r="CC94">
        <f>IFERROR(IF(AKORDT[[#This Row],[CZAS]]=1,VLOOKUP(AKORDT[[#This Row],[RAPORTY_TMP_ID]]&amp;AKORDT[[#This Row],[CZYNNOSCI_OPIS]],#REF!,5,FALSE),AKORDT[[#This Row],[CZAS]]),1)</f>
        <v>140</v>
      </c>
      <c r="CD94" t="str">
        <f>AKORDT[[#This Row],[RAPORTY_TMP_ID]]&amp;" "&amp;MID(AKORDT[[#This Row],[NAZWA1_WG]],1,30)</f>
        <v xml:space="preserve">26470 LUXOR 1Mz]                    </v>
      </c>
      <c r="CE94" s="11">
        <f>AKORDT[[#This Row],[DATA]]</f>
        <v>43028</v>
      </c>
      <c r="CF94">
        <f>IFERROR(ROUND(AVERAGEIF(Tabela_Kwerenda_z_AKORD[CZAS RZECZYWISTY],LEFT(AKORDT[[#This Row],[PZP_NR_ZLECENIA]],5),Tabela_Kwerenda_z_AKORD[LACZNY_CZAS]),0),0)</f>
        <v>0</v>
      </c>
    </row>
    <row r="95" spans="1:84">
      <c r="A95" t="e">
        <f>VLOOKUP(AKORDT[[#This Row],[NAZWISKO]],IMIE[],2,FALSE)</f>
        <v>#N/A</v>
      </c>
      <c r="B95">
        <v>10342</v>
      </c>
      <c r="F95">
        <v>26469</v>
      </c>
      <c r="G95">
        <v>1</v>
      </c>
      <c r="H95">
        <v>1</v>
      </c>
      <c r="I95">
        <v>1</v>
      </c>
      <c r="J95">
        <v>35816</v>
      </c>
      <c r="K95">
        <v>35816</v>
      </c>
      <c r="L95">
        <v>44</v>
      </c>
      <c r="M95">
        <v>19</v>
      </c>
      <c r="N95">
        <v>7</v>
      </c>
      <c r="O95">
        <v>140</v>
      </c>
      <c r="Q95" s="17">
        <v>43028</v>
      </c>
      <c r="R95" t="s">
        <v>1073</v>
      </c>
      <c r="S95">
        <v>0</v>
      </c>
      <c r="T95">
        <v>0</v>
      </c>
      <c r="U95">
        <v>0</v>
      </c>
      <c r="V95">
        <v>1</v>
      </c>
      <c r="W95" t="s">
        <v>323</v>
      </c>
      <c r="X95" t="s">
        <v>79</v>
      </c>
      <c r="Y95" t="s">
        <v>107</v>
      </c>
      <c r="Z95" t="s">
        <v>324</v>
      </c>
      <c r="AB95" s="17">
        <v>2</v>
      </c>
      <c r="AC95" s="17">
        <v>402133</v>
      </c>
      <c r="AD95">
        <v>2</v>
      </c>
      <c r="AE95">
        <v>1</v>
      </c>
      <c r="AF95">
        <v>0</v>
      </c>
      <c r="AG95" t="s">
        <v>81</v>
      </c>
      <c r="AH95" t="s">
        <v>82</v>
      </c>
      <c r="AI95" t="s">
        <v>83</v>
      </c>
      <c r="AJ95" t="s">
        <v>83</v>
      </c>
      <c r="AK95" t="s">
        <v>84</v>
      </c>
      <c r="AL95" t="s">
        <v>85</v>
      </c>
      <c r="AM95" t="s">
        <v>292</v>
      </c>
      <c r="AN95" t="s">
        <v>112</v>
      </c>
      <c r="AO95" t="s">
        <v>480</v>
      </c>
      <c r="AP95" t="s">
        <v>481</v>
      </c>
      <c r="AQ95" t="s">
        <v>480</v>
      </c>
      <c r="AR95" t="s">
        <v>481</v>
      </c>
      <c r="AS95" t="s">
        <v>83</v>
      </c>
      <c r="AV95" s="17"/>
      <c r="AX95">
        <v>0</v>
      </c>
      <c r="AY95" t="s">
        <v>83</v>
      </c>
      <c r="AZ95" t="s">
        <v>83</v>
      </c>
      <c r="BH95">
        <v>93</v>
      </c>
      <c r="BL95" t="s">
        <v>1068</v>
      </c>
      <c r="BM95" s="17">
        <v>43019</v>
      </c>
      <c r="BN95" t="s">
        <v>444</v>
      </c>
      <c r="BO95" t="s">
        <v>444</v>
      </c>
      <c r="BP95">
        <v>13</v>
      </c>
      <c r="BQ95" t="s">
        <v>88</v>
      </c>
      <c r="BR95" t="s">
        <v>79</v>
      </c>
      <c r="BS95" t="s">
        <v>89</v>
      </c>
      <c r="BT95" t="s">
        <v>90</v>
      </c>
      <c r="BU95" t="s">
        <v>258</v>
      </c>
      <c r="BV95" t="s">
        <v>83</v>
      </c>
      <c r="BY95" t="s">
        <v>92</v>
      </c>
      <c r="BZ95" t="s">
        <v>87</v>
      </c>
      <c r="CC95">
        <f>IFERROR(IF(AKORDT[[#This Row],[CZAS]]=1,VLOOKUP(AKORDT[[#This Row],[RAPORTY_TMP_ID]]&amp;AKORDT[[#This Row],[CZYNNOSCI_OPIS]],#REF!,5,FALSE),AKORDT[[#This Row],[CZAS]]),1)</f>
        <v>140</v>
      </c>
      <c r="CD95" t="str">
        <f>AKORDT[[#This Row],[RAPORTY_TMP_ID]]&amp;" "&amp;MID(AKORDT[[#This Row],[NAZWA1_WG]],1,30)</f>
        <v xml:space="preserve">26469 LUXOR [1Mz                    </v>
      </c>
      <c r="CE95" s="11">
        <f>AKORDT[[#This Row],[DATA]]</f>
        <v>43028</v>
      </c>
      <c r="CF95">
        <f>IFERROR(ROUND(AVERAGEIF(Tabela_Kwerenda_z_AKORD[CZAS RZECZYWISTY],LEFT(AKORDT[[#This Row],[PZP_NR_ZLECENIA]],5),Tabela_Kwerenda_z_AKORD[LACZNY_CZAS]),0),0)</f>
        <v>0</v>
      </c>
    </row>
    <row r="96" spans="1:84">
      <c r="A96" t="e">
        <f>VLOOKUP(AKORDT[[#This Row],[NAZWISKO]],IMIE[],2,FALSE)</f>
        <v>#N/A</v>
      </c>
      <c r="B96">
        <v>10343</v>
      </c>
      <c r="F96">
        <v>26468</v>
      </c>
      <c r="G96">
        <v>1</v>
      </c>
      <c r="H96">
        <v>1</v>
      </c>
      <c r="I96">
        <v>1</v>
      </c>
      <c r="J96">
        <v>35829</v>
      </c>
      <c r="K96">
        <v>35829</v>
      </c>
      <c r="L96">
        <v>44</v>
      </c>
      <c r="M96">
        <v>19</v>
      </c>
      <c r="N96">
        <v>7</v>
      </c>
      <c r="O96">
        <v>167</v>
      </c>
      <c r="Q96" s="17">
        <v>43028</v>
      </c>
      <c r="R96" t="s">
        <v>1074</v>
      </c>
      <c r="S96">
        <v>0</v>
      </c>
      <c r="T96">
        <v>0</v>
      </c>
      <c r="U96">
        <v>0</v>
      </c>
      <c r="V96">
        <v>1</v>
      </c>
      <c r="W96" t="s">
        <v>323</v>
      </c>
      <c r="X96" t="s">
        <v>79</v>
      </c>
      <c r="Y96" t="s">
        <v>107</v>
      </c>
      <c r="Z96" t="s">
        <v>324</v>
      </c>
      <c r="AB96" s="17">
        <v>2</v>
      </c>
      <c r="AC96" s="17">
        <v>402133</v>
      </c>
      <c r="AD96">
        <v>2</v>
      </c>
      <c r="AE96">
        <v>1</v>
      </c>
      <c r="AF96">
        <v>0</v>
      </c>
      <c r="AG96" t="s">
        <v>81</v>
      </c>
      <c r="AH96" t="s">
        <v>82</v>
      </c>
      <c r="AI96" t="s">
        <v>83</v>
      </c>
      <c r="AJ96" t="s">
        <v>83</v>
      </c>
      <c r="AK96" t="s">
        <v>84</v>
      </c>
      <c r="AL96" t="s">
        <v>85</v>
      </c>
      <c r="AM96" t="s">
        <v>292</v>
      </c>
      <c r="AN96" t="s">
        <v>112</v>
      </c>
      <c r="AO96" t="s">
        <v>478</v>
      </c>
      <c r="AP96" t="s">
        <v>479</v>
      </c>
      <c r="AQ96" t="s">
        <v>478</v>
      </c>
      <c r="AR96" t="s">
        <v>479</v>
      </c>
      <c r="AS96" t="s">
        <v>83</v>
      </c>
      <c r="AV96" s="17"/>
      <c r="AX96">
        <v>0</v>
      </c>
      <c r="AY96" t="s">
        <v>83</v>
      </c>
      <c r="AZ96" t="s">
        <v>83</v>
      </c>
      <c r="BH96">
        <v>94</v>
      </c>
      <c r="BL96" t="s">
        <v>1068</v>
      </c>
      <c r="BM96" s="17">
        <v>43019</v>
      </c>
      <c r="BN96" t="s">
        <v>444</v>
      </c>
      <c r="BO96" t="s">
        <v>444</v>
      </c>
      <c r="BP96">
        <v>13</v>
      </c>
      <c r="BQ96" t="s">
        <v>88</v>
      </c>
      <c r="BR96" t="s">
        <v>79</v>
      </c>
      <c r="BS96" t="s">
        <v>89</v>
      </c>
      <c r="BT96" t="s">
        <v>90</v>
      </c>
      <c r="BU96" t="s">
        <v>258</v>
      </c>
      <c r="BV96" t="s">
        <v>83</v>
      </c>
      <c r="BY96" t="s">
        <v>92</v>
      </c>
      <c r="BZ96" t="s">
        <v>87</v>
      </c>
      <c r="CC96">
        <f>IFERROR(IF(AKORDT[[#This Row],[CZAS]]=1,VLOOKUP(AKORDT[[#This Row],[RAPORTY_TMP_ID]]&amp;AKORDT[[#This Row],[CZYNNOSCI_OPIS]],#REF!,5,FALSE),AKORDT[[#This Row],[CZAS]]),1)</f>
        <v>167</v>
      </c>
      <c r="CD96" t="str">
        <f>AKORDT[[#This Row],[RAPORTY_TMP_ID]]&amp;" "&amp;MID(AKORDT[[#This Row],[NAZWA1_WG]],1,30)</f>
        <v xml:space="preserve">26468 LUXOR 1,5Re]                  </v>
      </c>
      <c r="CE96" s="11">
        <f>AKORDT[[#This Row],[DATA]]</f>
        <v>43028</v>
      </c>
      <c r="CF96">
        <f>IFERROR(ROUND(AVERAGEIF(Tabela_Kwerenda_z_AKORD[CZAS RZECZYWISTY],LEFT(AKORDT[[#This Row],[PZP_NR_ZLECENIA]],5),Tabela_Kwerenda_z_AKORD[LACZNY_CZAS]),0),0)</f>
        <v>0</v>
      </c>
    </row>
    <row r="97" spans="1:84">
      <c r="A97" t="e">
        <f>VLOOKUP(AKORDT[[#This Row],[NAZWISKO]],IMIE[],2,FALSE)</f>
        <v>#N/A</v>
      </c>
      <c r="B97">
        <v>10344</v>
      </c>
      <c r="F97">
        <v>26467</v>
      </c>
      <c r="G97">
        <v>1</v>
      </c>
      <c r="H97">
        <v>1</v>
      </c>
      <c r="I97">
        <v>1</v>
      </c>
      <c r="J97">
        <v>35821</v>
      </c>
      <c r="K97">
        <v>35821</v>
      </c>
      <c r="L97">
        <v>44</v>
      </c>
      <c r="M97">
        <v>19</v>
      </c>
      <c r="N97">
        <v>7</v>
      </c>
      <c r="O97">
        <v>167</v>
      </c>
      <c r="Q97" s="17">
        <v>43028</v>
      </c>
      <c r="R97" t="s">
        <v>1075</v>
      </c>
      <c r="S97">
        <v>0</v>
      </c>
      <c r="T97">
        <v>0</v>
      </c>
      <c r="U97">
        <v>0</v>
      </c>
      <c r="V97">
        <v>1</v>
      </c>
      <c r="W97" t="s">
        <v>323</v>
      </c>
      <c r="X97" t="s">
        <v>79</v>
      </c>
      <c r="Y97" t="s">
        <v>107</v>
      </c>
      <c r="Z97" t="s">
        <v>324</v>
      </c>
      <c r="AB97" s="17">
        <v>2</v>
      </c>
      <c r="AC97" s="17">
        <v>402133</v>
      </c>
      <c r="AD97">
        <v>2</v>
      </c>
      <c r="AE97">
        <v>1</v>
      </c>
      <c r="AF97">
        <v>0</v>
      </c>
      <c r="AG97" t="s">
        <v>81</v>
      </c>
      <c r="AH97" t="s">
        <v>82</v>
      </c>
      <c r="AI97" t="s">
        <v>83</v>
      </c>
      <c r="AJ97" t="s">
        <v>83</v>
      </c>
      <c r="AK97" t="s">
        <v>84</v>
      </c>
      <c r="AL97" t="s">
        <v>85</v>
      </c>
      <c r="AM97" t="s">
        <v>292</v>
      </c>
      <c r="AN97" t="s">
        <v>112</v>
      </c>
      <c r="AO97" t="s">
        <v>476</v>
      </c>
      <c r="AP97" t="s">
        <v>477</v>
      </c>
      <c r="AQ97" t="s">
        <v>476</v>
      </c>
      <c r="AR97" t="s">
        <v>477</v>
      </c>
      <c r="AS97" t="s">
        <v>83</v>
      </c>
      <c r="AV97" s="17"/>
      <c r="AX97">
        <v>0</v>
      </c>
      <c r="AY97" t="s">
        <v>83</v>
      </c>
      <c r="AZ97" t="s">
        <v>83</v>
      </c>
      <c r="BH97">
        <v>95</v>
      </c>
      <c r="BL97" t="s">
        <v>1068</v>
      </c>
      <c r="BM97" s="17">
        <v>43019</v>
      </c>
      <c r="BN97" t="s">
        <v>444</v>
      </c>
      <c r="BO97" t="s">
        <v>444</v>
      </c>
      <c r="BP97">
        <v>13</v>
      </c>
      <c r="BQ97" t="s">
        <v>88</v>
      </c>
      <c r="BR97" t="s">
        <v>79</v>
      </c>
      <c r="BS97" t="s">
        <v>89</v>
      </c>
      <c r="BT97" t="s">
        <v>90</v>
      </c>
      <c r="BU97" t="s">
        <v>258</v>
      </c>
      <c r="BV97" t="s">
        <v>83</v>
      </c>
      <c r="BY97" t="s">
        <v>92</v>
      </c>
      <c r="BZ97" t="s">
        <v>87</v>
      </c>
      <c r="CC97">
        <f>IFERROR(IF(AKORDT[[#This Row],[CZAS]]=1,VLOOKUP(AKORDT[[#This Row],[RAPORTY_TMP_ID]]&amp;AKORDT[[#This Row],[CZYNNOSCI_OPIS]],#REF!,5,FALSE),AKORDT[[#This Row],[CZAS]]),1)</f>
        <v>167</v>
      </c>
      <c r="CD97" t="str">
        <f>AKORDT[[#This Row],[RAPORTY_TMP_ID]]&amp;" "&amp;MID(AKORDT[[#This Row],[NAZWA1_WG]],1,30)</f>
        <v xml:space="preserve">26467 LUXOR [1,5Re                  </v>
      </c>
      <c r="CE97" s="11">
        <f>AKORDT[[#This Row],[DATA]]</f>
        <v>43028</v>
      </c>
      <c r="CF97">
        <f>IFERROR(ROUND(AVERAGEIF(Tabela_Kwerenda_z_AKORD[CZAS RZECZYWISTY],LEFT(AKORDT[[#This Row],[PZP_NR_ZLECENIA]],5),Tabela_Kwerenda_z_AKORD[LACZNY_CZAS]),0),0)</f>
        <v>0</v>
      </c>
    </row>
    <row r="98" spans="1:84">
      <c r="A98" t="e">
        <f>VLOOKUP(AKORDT[[#This Row],[NAZWISKO]],IMIE[],2,FALSE)</f>
        <v>#N/A</v>
      </c>
      <c r="B98">
        <v>10345</v>
      </c>
      <c r="F98">
        <v>26172</v>
      </c>
      <c r="G98">
        <v>1</v>
      </c>
      <c r="H98">
        <v>1</v>
      </c>
      <c r="I98">
        <v>1</v>
      </c>
      <c r="J98">
        <v>24013</v>
      </c>
      <c r="K98">
        <v>24013</v>
      </c>
      <c r="L98">
        <v>35</v>
      </c>
      <c r="M98">
        <v>20</v>
      </c>
      <c r="N98">
        <v>7</v>
      </c>
      <c r="O98">
        <v>25</v>
      </c>
      <c r="P98">
        <v>0</v>
      </c>
      <c r="Q98" s="17">
        <v>43028</v>
      </c>
      <c r="R98" t="s">
        <v>1076</v>
      </c>
      <c r="S98">
        <v>0</v>
      </c>
      <c r="T98">
        <v>0</v>
      </c>
      <c r="U98">
        <v>0</v>
      </c>
      <c r="V98">
        <v>2</v>
      </c>
      <c r="W98" t="s">
        <v>203</v>
      </c>
      <c r="X98" t="s">
        <v>79</v>
      </c>
      <c r="Y98" t="s">
        <v>100</v>
      </c>
      <c r="Z98" t="s">
        <v>204</v>
      </c>
      <c r="AB98" s="17">
        <v>2</v>
      </c>
      <c r="AC98" s="17">
        <v>402133</v>
      </c>
      <c r="AD98">
        <v>2</v>
      </c>
      <c r="AE98">
        <v>1</v>
      </c>
      <c r="AF98">
        <v>0</v>
      </c>
      <c r="AG98" t="s">
        <v>81</v>
      </c>
      <c r="AH98" t="s">
        <v>82</v>
      </c>
      <c r="AI98" t="s">
        <v>83</v>
      </c>
      <c r="AJ98" t="s">
        <v>83</v>
      </c>
      <c r="AK98" t="s">
        <v>84</v>
      </c>
      <c r="AL98" t="s">
        <v>85</v>
      </c>
      <c r="AM98" t="s">
        <v>205</v>
      </c>
      <c r="AN98" t="s">
        <v>95</v>
      </c>
      <c r="AO98" t="s">
        <v>656</v>
      </c>
      <c r="AP98" t="s">
        <v>657</v>
      </c>
      <c r="AQ98" t="s">
        <v>656</v>
      </c>
      <c r="AR98" t="s">
        <v>657</v>
      </c>
      <c r="AS98" t="s">
        <v>83</v>
      </c>
      <c r="AV98" s="17"/>
      <c r="AX98">
        <v>0</v>
      </c>
      <c r="AY98" t="s">
        <v>83</v>
      </c>
      <c r="AZ98" t="s">
        <v>83</v>
      </c>
      <c r="BH98">
        <v>96</v>
      </c>
      <c r="BL98" t="s">
        <v>1077</v>
      </c>
      <c r="BM98" s="17">
        <v>43005</v>
      </c>
      <c r="BN98" t="s">
        <v>230</v>
      </c>
      <c r="BO98" t="s">
        <v>230</v>
      </c>
      <c r="BP98">
        <v>68</v>
      </c>
      <c r="BQ98" t="s">
        <v>196</v>
      </c>
      <c r="BR98" t="s">
        <v>197</v>
      </c>
      <c r="BS98" t="s">
        <v>89</v>
      </c>
      <c r="BT98" t="s">
        <v>90</v>
      </c>
      <c r="BU98" t="s">
        <v>181</v>
      </c>
      <c r="BV98" t="s">
        <v>83</v>
      </c>
      <c r="BY98" t="s">
        <v>92</v>
      </c>
      <c r="BZ98" t="s">
        <v>87</v>
      </c>
      <c r="CC98">
        <f>IFERROR(IF(AKORDT[[#This Row],[CZAS]]=1,VLOOKUP(AKORDT[[#This Row],[RAPORTY_TMP_ID]]&amp;AKORDT[[#This Row],[CZYNNOSCI_OPIS]],#REF!,5,FALSE),AKORDT[[#This Row],[CZAS]]),1)</f>
        <v>25</v>
      </c>
      <c r="CD98" t="str">
        <f>AKORDT[[#This Row],[RAPORTY_TMP_ID]]&amp;" "&amp;MID(AKORDT[[#This Row],[NAZWA1_WG]],1,30)</f>
        <v xml:space="preserve">26172 AVANT [2,5                    </v>
      </c>
      <c r="CE98" s="11">
        <f>AKORDT[[#This Row],[DATA]]</f>
        <v>43028</v>
      </c>
      <c r="CF98">
        <f>IFERROR(ROUND(AVERAGEIF(Tabela_Kwerenda_z_AKORD[CZAS RZECZYWISTY],LEFT(AKORDT[[#This Row],[PZP_NR_ZLECENIA]],5),Tabela_Kwerenda_z_AKORD[LACZNY_CZAS]),0),0)</f>
        <v>0</v>
      </c>
    </row>
    <row r="99" spans="1:84">
      <c r="A99" t="e">
        <f>VLOOKUP(AKORDT[[#This Row],[NAZWISKO]],IMIE[],2,FALSE)</f>
        <v>#N/A</v>
      </c>
      <c r="B99">
        <v>10346</v>
      </c>
      <c r="F99">
        <v>26173</v>
      </c>
      <c r="G99">
        <v>1</v>
      </c>
      <c r="H99">
        <v>1</v>
      </c>
      <c r="I99">
        <v>1</v>
      </c>
      <c r="J99">
        <v>24024</v>
      </c>
      <c r="K99">
        <v>24024</v>
      </c>
      <c r="L99">
        <v>35</v>
      </c>
      <c r="M99">
        <v>20</v>
      </c>
      <c r="N99">
        <v>7</v>
      </c>
      <c r="O99">
        <v>19</v>
      </c>
      <c r="P99">
        <v>0</v>
      </c>
      <c r="Q99" s="17">
        <v>43028</v>
      </c>
      <c r="R99" t="s">
        <v>1078</v>
      </c>
      <c r="S99">
        <v>0</v>
      </c>
      <c r="T99">
        <v>0</v>
      </c>
      <c r="U99">
        <v>0</v>
      </c>
      <c r="V99">
        <v>2</v>
      </c>
      <c r="W99" t="s">
        <v>203</v>
      </c>
      <c r="X99" t="s">
        <v>79</v>
      </c>
      <c r="Y99" t="s">
        <v>100</v>
      </c>
      <c r="Z99" t="s">
        <v>204</v>
      </c>
      <c r="AB99" s="17">
        <v>2</v>
      </c>
      <c r="AC99" s="17">
        <v>402133</v>
      </c>
      <c r="AD99">
        <v>2</v>
      </c>
      <c r="AE99">
        <v>1</v>
      </c>
      <c r="AF99">
        <v>0</v>
      </c>
      <c r="AG99" t="s">
        <v>81</v>
      </c>
      <c r="AH99" t="s">
        <v>82</v>
      </c>
      <c r="AI99" t="s">
        <v>83</v>
      </c>
      <c r="AJ99" t="s">
        <v>83</v>
      </c>
      <c r="AK99" t="s">
        <v>84</v>
      </c>
      <c r="AL99" t="s">
        <v>85</v>
      </c>
      <c r="AM99" t="s">
        <v>205</v>
      </c>
      <c r="AN99" t="s">
        <v>95</v>
      </c>
      <c r="AO99" t="s">
        <v>235</v>
      </c>
      <c r="AP99" t="s">
        <v>236</v>
      </c>
      <c r="AQ99" t="s">
        <v>235</v>
      </c>
      <c r="AR99" t="s">
        <v>236</v>
      </c>
      <c r="AS99" t="s">
        <v>83</v>
      </c>
      <c r="AV99" s="17"/>
      <c r="AX99">
        <v>0</v>
      </c>
      <c r="AY99" t="s">
        <v>83</v>
      </c>
      <c r="AZ99" t="s">
        <v>83</v>
      </c>
      <c r="BH99">
        <v>97</v>
      </c>
      <c r="BL99" t="s">
        <v>1077</v>
      </c>
      <c r="BM99" s="17">
        <v>43005</v>
      </c>
      <c r="BN99" t="s">
        <v>230</v>
      </c>
      <c r="BO99" t="s">
        <v>230</v>
      </c>
      <c r="BP99">
        <v>68</v>
      </c>
      <c r="BQ99" t="s">
        <v>196</v>
      </c>
      <c r="BR99" t="s">
        <v>197</v>
      </c>
      <c r="BS99" t="s">
        <v>89</v>
      </c>
      <c r="BT99" t="s">
        <v>90</v>
      </c>
      <c r="BU99" t="s">
        <v>181</v>
      </c>
      <c r="BV99" t="s">
        <v>83</v>
      </c>
      <c r="BY99" t="s">
        <v>92</v>
      </c>
      <c r="BZ99" t="s">
        <v>87</v>
      </c>
      <c r="CC99">
        <f>IFERROR(IF(AKORDT[[#This Row],[CZAS]]=1,VLOOKUP(AKORDT[[#This Row],[RAPORTY_TMP_ID]]&amp;AKORDT[[#This Row],[CZYNNOSCI_OPIS]],#REF!,5,FALSE),AKORDT[[#This Row],[CZAS]]),1)</f>
        <v>19</v>
      </c>
      <c r="CD99" t="str">
        <f>AKORDT[[#This Row],[RAPORTY_TMP_ID]]&amp;" "&amp;MID(AKORDT[[#This Row],[NAZWA1_WG]],1,30)</f>
        <v xml:space="preserve">26173 AVANT N                       </v>
      </c>
      <c r="CE99" s="11">
        <f>AKORDT[[#This Row],[DATA]]</f>
        <v>43028</v>
      </c>
      <c r="CF99">
        <f>IFERROR(ROUND(AVERAGEIF(Tabela_Kwerenda_z_AKORD[CZAS RZECZYWISTY],LEFT(AKORDT[[#This Row],[PZP_NR_ZLECENIA]],5),Tabela_Kwerenda_z_AKORD[LACZNY_CZAS]),0),0)</f>
        <v>0</v>
      </c>
    </row>
    <row r="100" spans="1:84">
      <c r="A100" t="e">
        <f>VLOOKUP(AKORDT[[#This Row],[NAZWISKO]],IMIE[],2,FALSE)</f>
        <v>#N/A</v>
      </c>
      <c r="B100">
        <v>10347</v>
      </c>
      <c r="F100">
        <v>26174</v>
      </c>
      <c r="G100">
        <v>1</v>
      </c>
      <c r="H100">
        <v>1</v>
      </c>
      <c r="I100">
        <v>1</v>
      </c>
      <c r="J100">
        <v>24019</v>
      </c>
      <c r="K100">
        <v>24019</v>
      </c>
      <c r="L100">
        <v>35</v>
      </c>
      <c r="M100">
        <v>20</v>
      </c>
      <c r="N100">
        <v>7</v>
      </c>
      <c r="O100">
        <v>15</v>
      </c>
      <c r="P100">
        <v>0</v>
      </c>
      <c r="Q100" s="17">
        <v>43028</v>
      </c>
      <c r="R100" t="s">
        <v>1079</v>
      </c>
      <c r="S100">
        <v>0</v>
      </c>
      <c r="T100">
        <v>0</v>
      </c>
      <c r="U100">
        <v>0</v>
      </c>
      <c r="V100">
        <v>2</v>
      </c>
      <c r="W100" t="s">
        <v>203</v>
      </c>
      <c r="X100" t="s">
        <v>79</v>
      </c>
      <c r="Y100" t="s">
        <v>100</v>
      </c>
      <c r="Z100" t="s">
        <v>204</v>
      </c>
      <c r="AB100" s="17">
        <v>2</v>
      </c>
      <c r="AC100" s="17">
        <v>402133</v>
      </c>
      <c r="AD100">
        <v>2</v>
      </c>
      <c r="AE100">
        <v>1</v>
      </c>
      <c r="AF100">
        <v>0</v>
      </c>
      <c r="AG100" t="s">
        <v>81</v>
      </c>
      <c r="AH100" t="s">
        <v>82</v>
      </c>
      <c r="AI100" t="s">
        <v>83</v>
      </c>
      <c r="AJ100" t="s">
        <v>83</v>
      </c>
      <c r="AK100" t="s">
        <v>84</v>
      </c>
      <c r="AL100" t="s">
        <v>85</v>
      </c>
      <c r="AM100" t="s">
        <v>205</v>
      </c>
      <c r="AN100" t="s">
        <v>95</v>
      </c>
      <c r="AO100" t="s">
        <v>430</v>
      </c>
      <c r="AP100" t="s">
        <v>431</v>
      </c>
      <c r="AQ100" t="s">
        <v>430</v>
      </c>
      <c r="AR100" t="s">
        <v>431</v>
      </c>
      <c r="AS100" t="s">
        <v>83</v>
      </c>
      <c r="AV100" s="17"/>
      <c r="AX100">
        <v>0</v>
      </c>
      <c r="AY100" t="s">
        <v>83</v>
      </c>
      <c r="AZ100" t="s">
        <v>83</v>
      </c>
      <c r="BH100">
        <v>98</v>
      </c>
      <c r="BL100" t="s">
        <v>1077</v>
      </c>
      <c r="BM100" s="17">
        <v>43005</v>
      </c>
      <c r="BN100" t="s">
        <v>230</v>
      </c>
      <c r="BO100" t="s">
        <v>230</v>
      </c>
      <c r="BP100">
        <v>68</v>
      </c>
      <c r="BQ100" t="s">
        <v>196</v>
      </c>
      <c r="BR100" t="s">
        <v>197</v>
      </c>
      <c r="BS100" t="s">
        <v>89</v>
      </c>
      <c r="BT100" t="s">
        <v>90</v>
      </c>
      <c r="BU100" t="s">
        <v>181</v>
      </c>
      <c r="BV100" t="s">
        <v>83</v>
      </c>
      <c r="BY100" t="s">
        <v>92</v>
      </c>
      <c r="BZ100" t="s">
        <v>87</v>
      </c>
      <c r="CC100">
        <f>IFERROR(IF(AKORDT[[#This Row],[CZAS]]=1,VLOOKUP(AKORDT[[#This Row],[RAPORTY_TMP_ID]]&amp;AKORDT[[#This Row],[CZYNNOSCI_OPIS]],#REF!,5,FALSE),AKORDT[[#This Row],[CZAS]]),1)</f>
        <v>15</v>
      </c>
      <c r="CD100" t="str">
        <f>AKORDT[[#This Row],[RAPORTY_TMP_ID]]&amp;" "&amp;MID(AKORDT[[#This Row],[NAZWA1_WG]],1,30)</f>
        <v xml:space="preserve">26174 AVANT 1,5                     </v>
      </c>
      <c r="CE100" s="11">
        <f>AKORDT[[#This Row],[DATA]]</f>
        <v>43028</v>
      </c>
      <c r="CF100">
        <f>IFERROR(ROUND(AVERAGEIF(Tabela_Kwerenda_z_AKORD[CZAS RZECZYWISTY],LEFT(AKORDT[[#This Row],[PZP_NR_ZLECENIA]],5),Tabela_Kwerenda_z_AKORD[LACZNY_CZAS]),0),0)</f>
        <v>0</v>
      </c>
    </row>
    <row r="101" spans="1:84">
      <c r="A101" t="e">
        <f>VLOOKUP(AKORDT[[#This Row],[NAZWISKO]],IMIE[],2,FALSE)</f>
        <v>#N/A</v>
      </c>
      <c r="B101">
        <v>10348</v>
      </c>
      <c r="F101">
        <v>27023</v>
      </c>
      <c r="G101">
        <v>1</v>
      </c>
      <c r="H101">
        <v>1</v>
      </c>
      <c r="I101">
        <v>1</v>
      </c>
      <c r="J101">
        <v>14461</v>
      </c>
      <c r="K101">
        <v>14461</v>
      </c>
      <c r="L101">
        <v>37</v>
      </c>
      <c r="M101">
        <v>5</v>
      </c>
      <c r="N101">
        <v>7</v>
      </c>
      <c r="O101">
        <v>18</v>
      </c>
      <c r="Q101" s="17">
        <v>43028</v>
      </c>
      <c r="R101" t="s">
        <v>1080</v>
      </c>
      <c r="S101">
        <v>0</v>
      </c>
      <c r="T101">
        <v>0</v>
      </c>
      <c r="U101">
        <v>0</v>
      </c>
      <c r="V101">
        <v>2</v>
      </c>
      <c r="W101" t="s">
        <v>201</v>
      </c>
      <c r="X101" t="s">
        <v>79</v>
      </c>
      <c r="Y101" t="s">
        <v>106</v>
      </c>
      <c r="Z101" t="s">
        <v>202</v>
      </c>
      <c r="AB101" s="17">
        <v>2</v>
      </c>
      <c r="AC101" s="17">
        <v>402133</v>
      </c>
      <c r="AD101">
        <v>2</v>
      </c>
      <c r="AE101">
        <v>1</v>
      </c>
      <c r="AF101">
        <v>0</v>
      </c>
      <c r="AG101" t="s">
        <v>81</v>
      </c>
      <c r="AH101" t="s">
        <v>82</v>
      </c>
      <c r="AI101" t="s">
        <v>83</v>
      </c>
      <c r="AJ101" t="s">
        <v>83</v>
      </c>
      <c r="AK101" t="s">
        <v>84</v>
      </c>
      <c r="AL101" t="s">
        <v>85</v>
      </c>
      <c r="AM101" t="s">
        <v>86</v>
      </c>
      <c r="AN101" t="s">
        <v>87</v>
      </c>
      <c r="AO101" t="s">
        <v>470</v>
      </c>
      <c r="AP101" t="s">
        <v>471</v>
      </c>
      <c r="AQ101" t="s">
        <v>470</v>
      </c>
      <c r="AR101" t="s">
        <v>471</v>
      </c>
      <c r="AS101" t="s">
        <v>83</v>
      </c>
      <c r="AV101" s="17"/>
      <c r="AX101">
        <v>0</v>
      </c>
      <c r="AY101" t="s">
        <v>83</v>
      </c>
      <c r="AZ101" t="s">
        <v>83</v>
      </c>
      <c r="BH101">
        <v>99</v>
      </c>
      <c r="BL101" t="s">
        <v>992</v>
      </c>
      <c r="BM101" s="17">
        <v>43026</v>
      </c>
      <c r="BN101" t="s">
        <v>191</v>
      </c>
      <c r="BO101" t="s">
        <v>191</v>
      </c>
      <c r="BP101">
        <v>13</v>
      </c>
      <c r="BQ101" t="s">
        <v>88</v>
      </c>
      <c r="BR101" t="s">
        <v>79</v>
      </c>
      <c r="BS101" t="s">
        <v>89</v>
      </c>
      <c r="BT101" t="s">
        <v>90</v>
      </c>
      <c r="BU101" t="s">
        <v>182</v>
      </c>
      <c r="BV101" t="s">
        <v>83</v>
      </c>
      <c r="BY101" t="s">
        <v>92</v>
      </c>
      <c r="BZ101" t="s">
        <v>87</v>
      </c>
      <c r="CC101">
        <f>IFERROR(IF(AKORDT[[#This Row],[CZAS]]=1,VLOOKUP(AKORDT[[#This Row],[RAPORTY_TMP_ID]]&amp;AKORDT[[#This Row],[CZYNNOSCI_OPIS]],#REF!,5,FALSE),AKORDT[[#This Row],[CZAS]]),1)</f>
        <v>18</v>
      </c>
      <c r="CD101" t="str">
        <f>AKORDT[[#This Row],[RAPORTY_TMP_ID]]&amp;" "&amp;MID(AKORDT[[#This Row],[NAZWA1_WG]],1,30)</f>
        <v xml:space="preserve">27023 PD 255 VI 45x45               </v>
      </c>
      <c r="CE101" s="11">
        <f>AKORDT[[#This Row],[DATA]]</f>
        <v>43028</v>
      </c>
      <c r="CF101">
        <f>IFERROR(ROUND(AVERAGEIF(Tabela_Kwerenda_z_AKORD[CZAS RZECZYWISTY],LEFT(AKORDT[[#This Row],[PZP_NR_ZLECENIA]],5),Tabela_Kwerenda_z_AKORD[LACZNY_CZAS]),0),0)</f>
        <v>0</v>
      </c>
    </row>
    <row r="102" spans="1:84">
      <c r="A102" t="e">
        <f>VLOOKUP(AKORDT[[#This Row],[NAZWISKO]],IMIE[],2,FALSE)</f>
        <v>#N/A</v>
      </c>
      <c r="B102">
        <v>10349</v>
      </c>
      <c r="F102">
        <v>27023</v>
      </c>
      <c r="G102">
        <v>1</v>
      </c>
      <c r="H102">
        <v>4</v>
      </c>
      <c r="I102">
        <v>1</v>
      </c>
      <c r="J102">
        <v>14461</v>
      </c>
      <c r="K102">
        <v>14461</v>
      </c>
      <c r="L102">
        <v>37</v>
      </c>
      <c r="M102">
        <v>5</v>
      </c>
      <c r="N102">
        <v>7</v>
      </c>
      <c r="O102">
        <v>18</v>
      </c>
      <c r="Q102" s="17">
        <v>43028</v>
      </c>
      <c r="R102" t="s">
        <v>1081</v>
      </c>
      <c r="S102">
        <v>0</v>
      </c>
      <c r="T102">
        <v>0</v>
      </c>
      <c r="U102">
        <v>0</v>
      </c>
      <c r="V102">
        <v>2</v>
      </c>
      <c r="W102" t="s">
        <v>201</v>
      </c>
      <c r="X102" t="s">
        <v>79</v>
      </c>
      <c r="Y102" t="s">
        <v>106</v>
      </c>
      <c r="Z102" t="s">
        <v>202</v>
      </c>
      <c r="AB102" s="17">
        <v>2</v>
      </c>
      <c r="AC102" s="17">
        <v>402133</v>
      </c>
      <c r="AD102">
        <v>2</v>
      </c>
      <c r="AE102">
        <v>1</v>
      </c>
      <c r="AF102">
        <v>0</v>
      </c>
      <c r="AG102" t="s">
        <v>81</v>
      </c>
      <c r="AH102" t="s">
        <v>82</v>
      </c>
      <c r="AI102" t="s">
        <v>83</v>
      </c>
      <c r="AJ102" t="s">
        <v>83</v>
      </c>
      <c r="AK102" t="s">
        <v>84</v>
      </c>
      <c r="AL102" t="s">
        <v>85</v>
      </c>
      <c r="AM102" t="s">
        <v>86</v>
      </c>
      <c r="AN102" t="s">
        <v>87</v>
      </c>
      <c r="AO102" t="s">
        <v>470</v>
      </c>
      <c r="AP102" t="s">
        <v>471</v>
      </c>
      <c r="AQ102" t="s">
        <v>470</v>
      </c>
      <c r="AR102" t="s">
        <v>471</v>
      </c>
      <c r="AS102" t="s">
        <v>83</v>
      </c>
      <c r="AV102" s="17"/>
      <c r="AX102">
        <v>0</v>
      </c>
      <c r="AY102" t="s">
        <v>83</v>
      </c>
      <c r="AZ102" t="s">
        <v>83</v>
      </c>
      <c r="BH102">
        <v>100</v>
      </c>
      <c r="BL102" t="s">
        <v>992</v>
      </c>
      <c r="BM102" s="17">
        <v>43026</v>
      </c>
      <c r="BN102" t="s">
        <v>191</v>
      </c>
      <c r="BO102" t="s">
        <v>191</v>
      </c>
      <c r="BP102">
        <v>13</v>
      </c>
      <c r="BQ102" t="s">
        <v>88</v>
      </c>
      <c r="BR102" t="s">
        <v>79</v>
      </c>
      <c r="BS102" t="s">
        <v>89</v>
      </c>
      <c r="BT102" t="s">
        <v>90</v>
      </c>
      <c r="BU102" t="s">
        <v>182</v>
      </c>
      <c r="BV102" t="s">
        <v>83</v>
      </c>
      <c r="BY102" t="s">
        <v>92</v>
      </c>
      <c r="BZ102" t="s">
        <v>87</v>
      </c>
      <c r="CC102">
        <f>IFERROR(IF(AKORDT[[#This Row],[CZAS]]=1,VLOOKUP(AKORDT[[#This Row],[RAPORTY_TMP_ID]]&amp;AKORDT[[#This Row],[CZYNNOSCI_OPIS]],#REF!,5,FALSE),AKORDT[[#This Row],[CZAS]]),1)</f>
        <v>18</v>
      </c>
      <c r="CD102" t="str">
        <f>AKORDT[[#This Row],[RAPORTY_TMP_ID]]&amp;" "&amp;MID(AKORDT[[#This Row],[NAZWA1_WG]],1,30)</f>
        <v xml:space="preserve">27023 PD 255 VI 45x45               </v>
      </c>
      <c r="CE102" s="11">
        <f>AKORDT[[#This Row],[DATA]]</f>
        <v>43028</v>
      </c>
      <c r="CF102">
        <f>IFERROR(ROUND(AVERAGEIF(Tabela_Kwerenda_z_AKORD[CZAS RZECZYWISTY],LEFT(AKORDT[[#This Row],[PZP_NR_ZLECENIA]],5),Tabela_Kwerenda_z_AKORD[LACZNY_CZAS]),0),0)</f>
        <v>0</v>
      </c>
    </row>
    <row r="103" spans="1:84">
      <c r="A103" t="e">
        <f>VLOOKUP(AKORDT[[#This Row],[NAZWISKO]],IMIE[],2,FALSE)</f>
        <v>#N/A</v>
      </c>
      <c r="B103">
        <v>10350</v>
      </c>
      <c r="F103">
        <v>27023</v>
      </c>
      <c r="G103">
        <v>1</v>
      </c>
      <c r="H103">
        <v>3</v>
      </c>
      <c r="I103">
        <v>1</v>
      </c>
      <c r="J103">
        <v>14461</v>
      </c>
      <c r="K103">
        <v>14461</v>
      </c>
      <c r="L103">
        <v>37</v>
      </c>
      <c r="M103">
        <v>5</v>
      </c>
      <c r="N103">
        <v>7</v>
      </c>
      <c r="O103">
        <v>18</v>
      </c>
      <c r="Q103" s="17">
        <v>43028</v>
      </c>
      <c r="R103" t="s">
        <v>1082</v>
      </c>
      <c r="S103">
        <v>0</v>
      </c>
      <c r="T103">
        <v>0</v>
      </c>
      <c r="U103">
        <v>0</v>
      </c>
      <c r="V103">
        <v>2</v>
      </c>
      <c r="W103" t="s">
        <v>201</v>
      </c>
      <c r="X103" t="s">
        <v>79</v>
      </c>
      <c r="Y103" t="s">
        <v>106</v>
      </c>
      <c r="Z103" t="s">
        <v>202</v>
      </c>
      <c r="AB103" s="17">
        <v>2</v>
      </c>
      <c r="AC103" s="17">
        <v>402133</v>
      </c>
      <c r="AD103">
        <v>2</v>
      </c>
      <c r="AE103">
        <v>1</v>
      </c>
      <c r="AF103">
        <v>0</v>
      </c>
      <c r="AG103" t="s">
        <v>81</v>
      </c>
      <c r="AH103" t="s">
        <v>82</v>
      </c>
      <c r="AI103" t="s">
        <v>83</v>
      </c>
      <c r="AJ103" t="s">
        <v>83</v>
      </c>
      <c r="AK103" t="s">
        <v>84</v>
      </c>
      <c r="AL103" t="s">
        <v>85</v>
      </c>
      <c r="AM103" t="s">
        <v>86</v>
      </c>
      <c r="AN103" t="s">
        <v>87</v>
      </c>
      <c r="AO103" t="s">
        <v>470</v>
      </c>
      <c r="AP103" t="s">
        <v>471</v>
      </c>
      <c r="AQ103" t="s">
        <v>470</v>
      </c>
      <c r="AR103" t="s">
        <v>471</v>
      </c>
      <c r="AS103" t="s">
        <v>83</v>
      </c>
      <c r="AV103" s="17"/>
      <c r="AX103">
        <v>0</v>
      </c>
      <c r="AY103" t="s">
        <v>83</v>
      </c>
      <c r="AZ103" t="s">
        <v>83</v>
      </c>
      <c r="BH103">
        <v>101</v>
      </c>
      <c r="BL103" t="s">
        <v>992</v>
      </c>
      <c r="BM103" s="17">
        <v>43026</v>
      </c>
      <c r="BN103" t="s">
        <v>191</v>
      </c>
      <c r="BO103" t="s">
        <v>191</v>
      </c>
      <c r="BP103">
        <v>13</v>
      </c>
      <c r="BQ103" t="s">
        <v>88</v>
      </c>
      <c r="BR103" t="s">
        <v>79</v>
      </c>
      <c r="BS103" t="s">
        <v>89</v>
      </c>
      <c r="BT103" t="s">
        <v>90</v>
      </c>
      <c r="BU103" t="s">
        <v>182</v>
      </c>
      <c r="BV103" t="s">
        <v>83</v>
      </c>
      <c r="BY103" t="s">
        <v>92</v>
      </c>
      <c r="BZ103" t="s">
        <v>87</v>
      </c>
      <c r="CC103">
        <f>IFERROR(IF(AKORDT[[#This Row],[CZAS]]=1,VLOOKUP(AKORDT[[#This Row],[RAPORTY_TMP_ID]]&amp;AKORDT[[#This Row],[CZYNNOSCI_OPIS]],#REF!,5,FALSE),AKORDT[[#This Row],[CZAS]]),1)</f>
        <v>18</v>
      </c>
      <c r="CD103" t="str">
        <f>AKORDT[[#This Row],[RAPORTY_TMP_ID]]&amp;" "&amp;MID(AKORDT[[#This Row],[NAZWA1_WG]],1,30)</f>
        <v xml:space="preserve">27023 PD 255 VI 45x45               </v>
      </c>
      <c r="CE103" s="11">
        <f>AKORDT[[#This Row],[DATA]]</f>
        <v>43028</v>
      </c>
      <c r="CF103">
        <f>IFERROR(ROUND(AVERAGEIF(Tabela_Kwerenda_z_AKORD[CZAS RZECZYWISTY],LEFT(AKORDT[[#This Row],[PZP_NR_ZLECENIA]],5),Tabela_Kwerenda_z_AKORD[LACZNY_CZAS]),0),0)</f>
        <v>0</v>
      </c>
    </row>
    <row r="104" spans="1:84">
      <c r="A104" t="e">
        <f>VLOOKUP(AKORDT[[#This Row],[NAZWISKO]],IMIE[],2,FALSE)</f>
        <v>#N/A</v>
      </c>
      <c r="B104">
        <v>10351</v>
      </c>
      <c r="F104">
        <v>27023</v>
      </c>
      <c r="G104">
        <v>1</v>
      </c>
      <c r="H104">
        <v>2</v>
      </c>
      <c r="I104">
        <v>1</v>
      </c>
      <c r="J104">
        <v>14461</v>
      </c>
      <c r="K104">
        <v>14461</v>
      </c>
      <c r="L104">
        <v>37</v>
      </c>
      <c r="M104">
        <v>5</v>
      </c>
      <c r="N104">
        <v>7</v>
      </c>
      <c r="O104">
        <v>18</v>
      </c>
      <c r="Q104" s="17">
        <v>43028</v>
      </c>
      <c r="R104" t="s">
        <v>1083</v>
      </c>
      <c r="S104">
        <v>0</v>
      </c>
      <c r="T104">
        <v>0</v>
      </c>
      <c r="U104">
        <v>0</v>
      </c>
      <c r="V104">
        <v>2</v>
      </c>
      <c r="W104" t="s">
        <v>201</v>
      </c>
      <c r="X104" t="s">
        <v>79</v>
      </c>
      <c r="Y104" t="s">
        <v>106</v>
      </c>
      <c r="Z104" t="s">
        <v>202</v>
      </c>
      <c r="AB104" s="17">
        <v>2</v>
      </c>
      <c r="AC104" s="17">
        <v>402133</v>
      </c>
      <c r="AD104">
        <v>2</v>
      </c>
      <c r="AE104">
        <v>1</v>
      </c>
      <c r="AF104">
        <v>0</v>
      </c>
      <c r="AG104" t="s">
        <v>81</v>
      </c>
      <c r="AH104" t="s">
        <v>82</v>
      </c>
      <c r="AI104" t="s">
        <v>83</v>
      </c>
      <c r="AJ104" t="s">
        <v>83</v>
      </c>
      <c r="AK104" t="s">
        <v>84</v>
      </c>
      <c r="AL104" t="s">
        <v>85</v>
      </c>
      <c r="AM104" t="s">
        <v>86</v>
      </c>
      <c r="AN104" t="s">
        <v>87</v>
      </c>
      <c r="AO104" t="s">
        <v>470</v>
      </c>
      <c r="AP104" t="s">
        <v>471</v>
      </c>
      <c r="AQ104" t="s">
        <v>470</v>
      </c>
      <c r="AR104" t="s">
        <v>471</v>
      </c>
      <c r="AS104" t="s">
        <v>83</v>
      </c>
      <c r="AV104" s="17"/>
      <c r="AX104">
        <v>0</v>
      </c>
      <c r="AY104" t="s">
        <v>83</v>
      </c>
      <c r="AZ104" t="s">
        <v>83</v>
      </c>
      <c r="BH104">
        <v>102</v>
      </c>
      <c r="BL104" t="s">
        <v>992</v>
      </c>
      <c r="BM104" s="17">
        <v>43026</v>
      </c>
      <c r="BN104" t="s">
        <v>191</v>
      </c>
      <c r="BO104" t="s">
        <v>191</v>
      </c>
      <c r="BP104">
        <v>13</v>
      </c>
      <c r="BQ104" t="s">
        <v>88</v>
      </c>
      <c r="BR104" t="s">
        <v>79</v>
      </c>
      <c r="BS104" t="s">
        <v>89</v>
      </c>
      <c r="BT104" t="s">
        <v>90</v>
      </c>
      <c r="BU104" t="s">
        <v>182</v>
      </c>
      <c r="BV104" t="s">
        <v>83</v>
      </c>
      <c r="BY104" t="s">
        <v>92</v>
      </c>
      <c r="BZ104" t="s">
        <v>87</v>
      </c>
      <c r="CC104">
        <f>IFERROR(IF(AKORDT[[#This Row],[CZAS]]=1,VLOOKUP(AKORDT[[#This Row],[RAPORTY_TMP_ID]]&amp;AKORDT[[#This Row],[CZYNNOSCI_OPIS]],#REF!,5,FALSE),AKORDT[[#This Row],[CZAS]]),1)</f>
        <v>18</v>
      </c>
      <c r="CD104" t="str">
        <f>AKORDT[[#This Row],[RAPORTY_TMP_ID]]&amp;" "&amp;MID(AKORDT[[#This Row],[NAZWA1_WG]],1,30)</f>
        <v xml:space="preserve">27023 PD 255 VI 45x45               </v>
      </c>
      <c r="CE104" s="11">
        <f>AKORDT[[#This Row],[DATA]]</f>
        <v>43028</v>
      </c>
      <c r="CF104">
        <f>IFERROR(ROUND(AVERAGEIF(Tabela_Kwerenda_z_AKORD[CZAS RZECZYWISTY],LEFT(AKORDT[[#This Row],[PZP_NR_ZLECENIA]],5),Tabela_Kwerenda_z_AKORD[LACZNY_CZAS]),0),0)</f>
        <v>0</v>
      </c>
    </row>
    <row r="105" spans="1:84">
      <c r="A105" t="e">
        <f>VLOOKUP(AKORDT[[#This Row],[NAZWISKO]],IMIE[],2,FALSE)</f>
        <v>#N/A</v>
      </c>
      <c r="B105">
        <v>10352</v>
      </c>
      <c r="F105">
        <v>26254</v>
      </c>
      <c r="G105">
        <v>1</v>
      </c>
      <c r="H105">
        <v>1</v>
      </c>
      <c r="I105">
        <v>1</v>
      </c>
      <c r="J105">
        <v>36323</v>
      </c>
      <c r="K105">
        <v>46765</v>
      </c>
      <c r="L105">
        <v>53</v>
      </c>
      <c r="M105">
        <v>5</v>
      </c>
      <c r="N105">
        <v>7</v>
      </c>
      <c r="O105">
        <v>250</v>
      </c>
      <c r="Q105" s="17">
        <v>43028</v>
      </c>
      <c r="R105" t="s">
        <v>1084</v>
      </c>
      <c r="S105">
        <v>0</v>
      </c>
      <c r="T105">
        <v>0</v>
      </c>
      <c r="U105">
        <v>0</v>
      </c>
      <c r="V105">
        <v>2</v>
      </c>
      <c r="W105" t="s">
        <v>336</v>
      </c>
      <c r="X105" t="s">
        <v>79</v>
      </c>
      <c r="Y105" t="s">
        <v>104</v>
      </c>
      <c r="Z105" t="s">
        <v>337</v>
      </c>
      <c r="AB105" s="17">
        <v>2</v>
      </c>
      <c r="AC105" s="17">
        <v>402133</v>
      </c>
      <c r="AD105">
        <v>2</v>
      </c>
      <c r="AE105">
        <v>1</v>
      </c>
      <c r="AF105">
        <v>0</v>
      </c>
      <c r="AG105" t="s">
        <v>81</v>
      </c>
      <c r="AH105" t="s">
        <v>82</v>
      </c>
      <c r="AI105" t="s">
        <v>83</v>
      </c>
      <c r="AJ105" t="s">
        <v>83</v>
      </c>
      <c r="AK105" t="s">
        <v>84</v>
      </c>
      <c r="AL105" t="s">
        <v>85</v>
      </c>
      <c r="AM105" t="s">
        <v>86</v>
      </c>
      <c r="AN105" t="s">
        <v>87</v>
      </c>
      <c r="AO105" t="s">
        <v>637</v>
      </c>
      <c r="AP105" t="s">
        <v>638</v>
      </c>
      <c r="AQ105" t="s">
        <v>639</v>
      </c>
      <c r="AR105" t="s">
        <v>640</v>
      </c>
      <c r="AS105" t="s">
        <v>83</v>
      </c>
      <c r="AV105" s="17"/>
      <c r="AX105">
        <v>0</v>
      </c>
      <c r="AY105" t="s">
        <v>83</v>
      </c>
      <c r="AZ105" t="s">
        <v>83</v>
      </c>
      <c r="BH105">
        <v>103</v>
      </c>
      <c r="BL105" t="s">
        <v>833</v>
      </c>
      <c r="BM105" s="17">
        <v>43012</v>
      </c>
      <c r="BN105" t="s">
        <v>207</v>
      </c>
      <c r="BO105" t="s">
        <v>207</v>
      </c>
      <c r="BP105">
        <v>13</v>
      </c>
      <c r="BQ105" t="s">
        <v>88</v>
      </c>
      <c r="BR105" t="s">
        <v>79</v>
      </c>
      <c r="BS105" t="s">
        <v>89</v>
      </c>
      <c r="BT105" t="s">
        <v>90</v>
      </c>
      <c r="BU105" t="s">
        <v>182</v>
      </c>
      <c r="BV105" t="s">
        <v>83</v>
      </c>
      <c r="BY105" t="s">
        <v>92</v>
      </c>
      <c r="BZ105" t="s">
        <v>87</v>
      </c>
      <c r="CC105">
        <f>IFERROR(IF(AKORDT[[#This Row],[CZAS]]=1,VLOOKUP(AKORDT[[#This Row],[RAPORTY_TMP_ID]]&amp;AKORDT[[#This Row],[CZYNNOSCI_OPIS]],#REF!,5,FALSE),AKORDT[[#This Row],[CZAS]]),1)</f>
        <v>250</v>
      </c>
      <c r="CD105" t="str">
        <f>AKORDT[[#This Row],[RAPORTY_TMP_ID]]&amp;" "&amp;MID(AKORDT[[#This Row],[NAZWA1_WG]],1,30)</f>
        <v xml:space="preserve">26254 ELIXIR [4N                    </v>
      </c>
      <c r="CE105" s="11">
        <f>AKORDT[[#This Row],[DATA]]</f>
        <v>43028</v>
      </c>
      <c r="CF105">
        <f>IFERROR(ROUND(AVERAGEIF(Tabela_Kwerenda_z_AKORD[CZAS RZECZYWISTY],LEFT(AKORDT[[#This Row],[PZP_NR_ZLECENIA]],5),Tabela_Kwerenda_z_AKORD[LACZNY_CZAS]),0),0)</f>
        <v>0</v>
      </c>
    </row>
    <row r="106" spans="1:84">
      <c r="A106" t="e">
        <f>VLOOKUP(AKORDT[[#This Row],[NAZWISKO]],IMIE[],2,FALSE)</f>
        <v>#N/A</v>
      </c>
      <c r="B106">
        <v>10353</v>
      </c>
      <c r="F106">
        <v>26255</v>
      </c>
      <c r="G106">
        <v>1</v>
      </c>
      <c r="H106">
        <v>1</v>
      </c>
      <c r="I106">
        <v>1</v>
      </c>
      <c r="J106">
        <v>36331</v>
      </c>
      <c r="K106">
        <v>46801</v>
      </c>
      <c r="L106">
        <v>53</v>
      </c>
      <c r="M106">
        <v>5</v>
      </c>
      <c r="N106">
        <v>7</v>
      </c>
      <c r="O106">
        <v>184</v>
      </c>
      <c r="Q106" s="17">
        <v>43028</v>
      </c>
      <c r="R106" t="s">
        <v>1085</v>
      </c>
      <c r="S106">
        <v>0</v>
      </c>
      <c r="T106">
        <v>0</v>
      </c>
      <c r="U106">
        <v>0</v>
      </c>
      <c r="V106">
        <v>2</v>
      </c>
      <c r="W106" t="s">
        <v>336</v>
      </c>
      <c r="X106" t="s">
        <v>79</v>
      </c>
      <c r="Y106" t="s">
        <v>104</v>
      </c>
      <c r="Z106" t="s">
        <v>337</v>
      </c>
      <c r="AB106" s="17">
        <v>2</v>
      </c>
      <c r="AC106" s="17">
        <v>402133</v>
      </c>
      <c r="AD106">
        <v>2</v>
      </c>
      <c r="AE106">
        <v>1</v>
      </c>
      <c r="AF106">
        <v>0</v>
      </c>
      <c r="AG106" t="s">
        <v>81</v>
      </c>
      <c r="AH106" t="s">
        <v>82</v>
      </c>
      <c r="AI106" t="s">
        <v>83</v>
      </c>
      <c r="AJ106" t="s">
        <v>83</v>
      </c>
      <c r="AK106" t="s">
        <v>84</v>
      </c>
      <c r="AL106" t="s">
        <v>85</v>
      </c>
      <c r="AM106" t="s">
        <v>86</v>
      </c>
      <c r="AN106" t="s">
        <v>87</v>
      </c>
      <c r="AO106" t="s">
        <v>834</v>
      </c>
      <c r="AP106" t="s">
        <v>835</v>
      </c>
      <c r="AQ106" t="s">
        <v>836</v>
      </c>
      <c r="AR106" t="s">
        <v>837</v>
      </c>
      <c r="AS106" t="s">
        <v>83</v>
      </c>
      <c r="AV106" s="17"/>
      <c r="AX106">
        <v>0</v>
      </c>
      <c r="AY106" t="s">
        <v>83</v>
      </c>
      <c r="AZ106" t="s">
        <v>83</v>
      </c>
      <c r="BH106">
        <v>104</v>
      </c>
      <c r="BL106" t="s">
        <v>833</v>
      </c>
      <c r="BM106" s="17">
        <v>43012</v>
      </c>
      <c r="BN106" t="s">
        <v>207</v>
      </c>
      <c r="BO106" t="s">
        <v>207</v>
      </c>
      <c r="BP106">
        <v>13</v>
      </c>
      <c r="BQ106" t="s">
        <v>88</v>
      </c>
      <c r="BR106" t="s">
        <v>79</v>
      </c>
      <c r="BS106" t="s">
        <v>89</v>
      </c>
      <c r="BT106" t="s">
        <v>90</v>
      </c>
      <c r="BU106" t="s">
        <v>182</v>
      </c>
      <c r="BV106" t="s">
        <v>83</v>
      </c>
      <c r="BY106" t="s">
        <v>92</v>
      </c>
      <c r="BZ106" t="s">
        <v>87</v>
      </c>
      <c r="CC106">
        <f>IFERROR(IF(AKORDT[[#This Row],[CZAS]]=1,VLOOKUP(AKORDT[[#This Row],[RAPORTY_TMP_ID]]&amp;AKORDT[[#This Row],[CZYNNOSCI_OPIS]],#REF!,5,FALSE),AKORDT[[#This Row],[CZAS]]),1)</f>
        <v>184</v>
      </c>
      <c r="CD106" t="str">
        <f>AKORDT[[#This Row],[RAPORTY_TMP_ID]]&amp;" "&amp;MID(AKORDT[[#This Row],[NAZWA1_WG]],1,30)</f>
        <v xml:space="preserve">26255 ELIXIR 4                      </v>
      </c>
      <c r="CE106" s="11">
        <f>AKORDT[[#This Row],[DATA]]</f>
        <v>43028</v>
      </c>
      <c r="CF106">
        <f>IFERROR(ROUND(AVERAGEIF(Tabela_Kwerenda_z_AKORD[CZAS RZECZYWISTY],LEFT(AKORDT[[#This Row],[PZP_NR_ZLECENIA]],5),Tabela_Kwerenda_z_AKORD[LACZNY_CZAS]),0),0)</f>
        <v>0</v>
      </c>
    </row>
    <row r="107" spans="1:84">
      <c r="A107" t="e">
        <f>VLOOKUP(AKORDT[[#This Row],[NAZWISKO]],IMIE[],2,FALSE)</f>
        <v>#N/A</v>
      </c>
      <c r="B107">
        <v>10354</v>
      </c>
      <c r="F107">
        <v>26626</v>
      </c>
      <c r="G107">
        <v>1</v>
      </c>
      <c r="H107">
        <v>1</v>
      </c>
      <c r="I107">
        <v>1</v>
      </c>
      <c r="J107">
        <v>41536</v>
      </c>
      <c r="K107">
        <v>41536</v>
      </c>
      <c r="L107">
        <v>36</v>
      </c>
      <c r="M107">
        <v>20</v>
      </c>
      <c r="N107">
        <v>7</v>
      </c>
      <c r="O107">
        <v>1</v>
      </c>
      <c r="P107">
        <v>0</v>
      </c>
      <c r="Q107" s="17">
        <v>43028</v>
      </c>
      <c r="R107" t="s">
        <v>1086</v>
      </c>
      <c r="S107">
        <v>0</v>
      </c>
      <c r="T107">
        <v>0</v>
      </c>
      <c r="U107">
        <v>0</v>
      </c>
      <c r="V107">
        <v>2</v>
      </c>
      <c r="W107" t="s">
        <v>208</v>
      </c>
      <c r="X107" t="s">
        <v>79</v>
      </c>
      <c r="Y107" t="s">
        <v>94</v>
      </c>
      <c r="Z107" t="s">
        <v>209</v>
      </c>
      <c r="AB107" s="17">
        <v>2</v>
      </c>
      <c r="AC107" s="17">
        <v>402133</v>
      </c>
      <c r="AD107">
        <v>2</v>
      </c>
      <c r="AE107">
        <v>1</v>
      </c>
      <c r="AF107">
        <v>0</v>
      </c>
      <c r="AG107" t="s">
        <v>81</v>
      </c>
      <c r="AH107" t="s">
        <v>82</v>
      </c>
      <c r="AI107" t="s">
        <v>83</v>
      </c>
      <c r="AJ107" t="s">
        <v>83</v>
      </c>
      <c r="AK107" t="s">
        <v>84</v>
      </c>
      <c r="AL107" t="s">
        <v>85</v>
      </c>
      <c r="AM107" t="s">
        <v>205</v>
      </c>
      <c r="AN107" t="s">
        <v>95</v>
      </c>
      <c r="AO107" t="s">
        <v>839</v>
      </c>
      <c r="AP107" t="s">
        <v>840</v>
      </c>
      <c r="AQ107" t="s">
        <v>839</v>
      </c>
      <c r="AR107" t="s">
        <v>840</v>
      </c>
      <c r="AS107" t="s">
        <v>83</v>
      </c>
      <c r="AV107" s="17"/>
      <c r="AX107">
        <v>0</v>
      </c>
      <c r="AY107" t="s">
        <v>83</v>
      </c>
      <c r="AZ107" t="s">
        <v>83</v>
      </c>
      <c r="BH107">
        <v>105</v>
      </c>
      <c r="BL107" t="s">
        <v>1087</v>
      </c>
      <c r="BM107" s="17">
        <v>43019</v>
      </c>
      <c r="BN107" t="s">
        <v>285</v>
      </c>
      <c r="BO107" t="s">
        <v>285</v>
      </c>
      <c r="BP107">
        <v>68</v>
      </c>
      <c r="BQ107" t="s">
        <v>196</v>
      </c>
      <c r="BR107" t="s">
        <v>197</v>
      </c>
      <c r="BS107" t="s">
        <v>89</v>
      </c>
      <c r="BT107" t="s">
        <v>90</v>
      </c>
      <c r="BU107" t="s">
        <v>181</v>
      </c>
      <c r="BV107" t="s">
        <v>83</v>
      </c>
      <c r="BY107" t="s">
        <v>92</v>
      </c>
      <c r="BZ107" t="s">
        <v>87</v>
      </c>
      <c r="CC107">
        <f>IFERROR(IF(AKORDT[[#This Row],[CZAS]]=1,VLOOKUP(AKORDT[[#This Row],[RAPORTY_TMP_ID]]&amp;AKORDT[[#This Row],[CZYNNOSCI_OPIS]],#REF!,5,FALSE),AKORDT[[#This Row],[CZAS]]),1)</f>
        <v>1</v>
      </c>
      <c r="CD107" t="str">
        <f>AKORDT[[#This Row],[RAPORTY_TMP_ID]]&amp;" "&amp;MID(AKORDT[[#This Row],[NAZWA1_WG]],1,30)</f>
        <v xml:space="preserve">26626 BROADWAY [2,5]                </v>
      </c>
      <c r="CE107" s="11">
        <f>AKORDT[[#This Row],[DATA]]</f>
        <v>43028</v>
      </c>
      <c r="CF107">
        <f>IFERROR(ROUND(AVERAGEIF(Tabela_Kwerenda_z_AKORD[CZAS RZECZYWISTY],LEFT(AKORDT[[#This Row],[PZP_NR_ZLECENIA]],5),Tabela_Kwerenda_z_AKORD[LACZNY_CZAS]),0),0)</f>
        <v>0</v>
      </c>
    </row>
    <row r="108" spans="1:84">
      <c r="A108" t="e">
        <f>VLOOKUP(AKORDT[[#This Row],[NAZWISKO]],IMIE[],2,FALSE)</f>
        <v>#N/A</v>
      </c>
      <c r="B108">
        <v>10355</v>
      </c>
      <c r="F108">
        <v>26625</v>
      </c>
      <c r="G108">
        <v>1</v>
      </c>
      <c r="H108">
        <v>1</v>
      </c>
      <c r="I108">
        <v>1</v>
      </c>
      <c r="J108">
        <v>41538</v>
      </c>
      <c r="K108">
        <v>41538</v>
      </c>
      <c r="L108">
        <v>36</v>
      </c>
      <c r="M108">
        <v>20</v>
      </c>
      <c r="N108">
        <v>7</v>
      </c>
      <c r="O108">
        <v>25</v>
      </c>
      <c r="Q108" s="17">
        <v>43028</v>
      </c>
      <c r="R108" t="s">
        <v>1088</v>
      </c>
      <c r="S108">
        <v>0</v>
      </c>
      <c r="T108">
        <v>0</v>
      </c>
      <c r="U108">
        <v>0</v>
      </c>
      <c r="V108">
        <v>2</v>
      </c>
      <c r="W108" t="s">
        <v>208</v>
      </c>
      <c r="X108" t="s">
        <v>79</v>
      </c>
      <c r="Y108" t="s">
        <v>94</v>
      </c>
      <c r="Z108" t="s">
        <v>209</v>
      </c>
      <c r="AB108" s="17">
        <v>2</v>
      </c>
      <c r="AC108" s="17">
        <v>402133</v>
      </c>
      <c r="AD108">
        <v>2</v>
      </c>
      <c r="AE108">
        <v>1</v>
      </c>
      <c r="AF108">
        <v>0</v>
      </c>
      <c r="AG108" t="s">
        <v>81</v>
      </c>
      <c r="AH108" t="s">
        <v>82</v>
      </c>
      <c r="AI108" t="s">
        <v>83</v>
      </c>
      <c r="AJ108" t="s">
        <v>83</v>
      </c>
      <c r="AK108" t="s">
        <v>84</v>
      </c>
      <c r="AL108" t="s">
        <v>85</v>
      </c>
      <c r="AM108" t="s">
        <v>205</v>
      </c>
      <c r="AN108" t="s">
        <v>95</v>
      </c>
      <c r="AO108" t="s">
        <v>841</v>
      </c>
      <c r="AP108" t="s">
        <v>842</v>
      </c>
      <c r="AQ108" t="s">
        <v>841</v>
      </c>
      <c r="AR108" t="s">
        <v>842</v>
      </c>
      <c r="AS108" t="s">
        <v>83</v>
      </c>
      <c r="AV108" s="17"/>
      <c r="AX108">
        <v>0</v>
      </c>
      <c r="AY108" t="s">
        <v>83</v>
      </c>
      <c r="AZ108" t="s">
        <v>83</v>
      </c>
      <c r="BH108">
        <v>106</v>
      </c>
      <c r="BL108" t="s">
        <v>1087</v>
      </c>
      <c r="BM108" s="17">
        <v>43019</v>
      </c>
      <c r="BN108" t="s">
        <v>285</v>
      </c>
      <c r="BO108" t="s">
        <v>285</v>
      </c>
      <c r="BP108">
        <v>68</v>
      </c>
      <c r="BQ108" t="s">
        <v>196</v>
      </c>
      <c r="BR108" t="s">
        <v>197</v>
      </c>
      <c r="BS108" t="s">
        <v>89</v>
      </c>
      <c r="BT108" t="s">
        <v>90</v>
      </c>
      <c r="BU108" t="s">
        <v>206</v>
      </c>
      <c r="BV108" t="s">
        <v>83</v>
      </c>
      <c r="BY108" t="s">
        <v>92</v>
      </c>
      <c r="BZ108" t="s">
        <v>87</v>
      </c>
      <c r="CC108">
        <f>IFERROR(IF(AKORDT[[#This Row],[CZAS]]=1,VLOOKUP(AKORDT[[#This Row],[RAPORTY_TMP_ID]]&amp;AKORDT[[#This Row],[CZYNNOSCI_OPIS]],#REF!,5,FALSE),AKORDT[[#This Row],[CZAS]]),1)</f>
        <v>25</v>
      </c>
      <c r="CD108" t="str">
        <f>AKORDT[[#This Row],[RAPORTY_TMP_ID]]&amp;" "&amp;MID(AKORDT[[#This Row],[NAZWA1_WG]],1,30)</f>
        <v xml:space="preserve">26625 BROADWAY [3,5]                </v>
      </c>
      <c r="CE108" s="11">
        <f>AKORDT[[#This Row],[DATA]]</f>
        <v>43028</v>
      </c>
      <c r="CF108">
        <f>IFERROR(ROUND(AVERAGEIF(Tabela_Kwerenda_z_AKORD[CZAS RZECZYWISTY],LEFT(AKORDT[[#This Row],[PZP_NR_ZLECENIA]],5),Tabela_Kwerenda_z_AKORD[LACZNY_CZAS]),0),0)</f>
        <v>0</v>
      </c>
    </row>
    <row r="109" spans="1:84">
      <c r="A109" t="e">
        <f>VLOOKUP(AKORDT[[#This Row],[NAZWISKO]],IMIE[],2,FALSE)</f>
        <v>#N/A</v>
      </c>
      <c r="B109">
        <v>10356</v>
      </c>
      <c r="F109">
        <v>26258</v>
      </c>
      <c r="G109">
        <v>1</v>
      </c>
      <c r="H109">
        <v>1</v>
      </c>
      <c r="I109">
        <v>1</v>
      </c>
      <c r="J109">
        <v>14387</v>
      </c>
      <c r="K109">
        <v>14387</v>
      </c>
      <c r="L109">
        <v>47</v>
      </c>
      <c r="M109">
        <v>5</v>
      </c>
      <c r="N109">
        <v>7</v>
      </c>
      <c r="O109">
        <v>111</v>
      </c>
      <c r="Q109" s="17">
        <v>43028</v>
      </c>
      <c r="R109" t="s">
        <v>1089</v>
      </c>
      <c r="S109">
        <v>0</v>
      </c>
      <c r="T109">
        <v>0</v>
      </c>
      <c r="U109">
        <v>0</v>
      </c>
      <c r="V109">
        <v>2</v>
      </c>
      <c r="W109" t="s">
        <v>226</v>
      </c>
      <c r="X109" t="s">
        <v>79</v>
      </c>
      <c r="Y109" t="s">
        <v>98</v>
      </c>
      <c r="Z109" t="s">
        <v>227</v>
      </c>
      <c r="AB109" s="17">
        <v>2</v>
      </c>
      <c r="AC109" s="17">
        <v>402133</v>
      </c>
      <c r="AD109">
        <v>2</v>
      </c>
      <c r="AE109">
        <v>1</v>
      </c>
      <c r="AF109">
        <v>0</v>
      </c>
      <c r="AG109" t="s">
        <v>81</v>
      </c>
      <c r="AH109" t="s">
        <v>82</v>
      </c>
      <c r="AI109" t="s">
        <v>83</v>
      </c>
      <c r="AJ109" t="s">
        <v>83</v>
      </c>
      <c r="AK109" t="s">
        <v>84</v>
      </c>
      <c r="AL109" t="s">
        <v>85</v>
      </c>
      <c r="AM109" t="s">
        <v>86</v>
      </c>
      <c r="AN109" t="s">
        <v>87</v>
      </c>
      <c r="AO109" t="s">
        <v>306</v>
      </c>
      <c r="AP109" t="s">
        <v>307</v>
      </c>
      <c r="AQ109" t="s">
        <v>306</v>
      </c>
      <c r="AR109" t="s">
        <v>307</v>
      </c>
      <c r="AS109" t="s">
        <v>83</v>
      </c>
      <c r="AV109" s="17"/>
      <c r="AX109">
        <v>0</v>
      </c>
      <c r="AY109" t="s">
        <v>83</v>
      </c>
      <c r="AZ109" t="s">
        <v>83</v>
      </c>
      <c r="BH109">
        <v>107</v>
      </c>
      <c r="BL109" t="s">
        <v>889</v>
      </c>
      <c r="BM109" s="17">
        <v>43012</v>
      </c>
      <c r="BN109" t="s">
        <v>278</v>
      </c>
      <c r="BO109" t="s">
        <v>278</v>
      </c>
      <c r="BP109">
        <v>13</v>
      </c>
      <c r="BQ109" t="s">
        <v>88</v>
      </c>
      <c r="BR109" t="s">
        <v>79</v>
      </c>
      <c r="BS109" t="s">
        <v>89</v>
      </c>
      <c r="BT109" t="s">
        <v>90</v>
      </c>
      <c r="BU109" t="s">
        <v>91</v>
      </c>
      <c r="BV109" t="s">
        <v>83</v>
      </c>
      <c r="BY109" t="s">
        <v>92</v>
      </c>
      <c r="BZ109" t="s">
        <v>87</v>
      </c>
      <c r="CC109">
        <f>IFERROR(IF(AKORDT[[#This Row],[CZAS]]=1,VLOOKUP(AKORDT[[#This Row],[RAPORTY_TMP_ID]]&amp;AKORDT[[#This Row],[CZYNNOSCI_OPIS]],#REF!,5,FALSE),AKORDT[[#This Row],[CZAS]]),1)</f>
        <v>111</v>
      </c>
      <c r="CD109" t="str">
        <f>AKORDT[[#This Row],[RAPORTY_TMP_ID]]&amp;" "&amp;MID(AKORDT[[#This Row],[NAZWA1_WG]],1,30)</f>
        <v xml:space="preserve">26258 SAMOA 1z                      </v>
      </c>
      <c r="CE109" s="11">
        <f>AKORDT[[#This Row],[DATA]]</f>
        <v>43028</v>
      </c>
      <c r="CF109">
        <f>IFERROR(ROUND(AVERAGEIF(Tabela_Kwerenda_z_AKORD[CZAS RZECZYWISTY],LEFT(AKORDT[[#This Row],[PZP_NR_ZLECENIA]],5),Tabela_Kwerenda_z_AKORD[LACZNY_CZAS]),0),0)</f>
        <v>0</v>
      </c>
    </row>
    <row r="110" spans="1:84">
      <c r="A110" t="e">
        <f>VLOOKUP(AKORDT[[#This Row],[NAZWISKO]],IMIE[],2,FALSE)</f>
        <v>#N/A</v>
      </c>
      <c r="B110">
        <v>10357</v>
      </c>
      <c r="F110">
        <v>26259</v>
      </c>
      <c r="G110">
        <v>1</v>
      </c>
      <c r="H110">
        <v>1</v>
      </c>
      <c r="I110">
        <v>1</v>
      </c>
      <c r="J110">
        <v>14387</v>
      </c>
      <c r="K110">
        <v>14387</v>
      </c>
      <c r="L110">
        <v>47</v>
      </c>
      <c r="M110">
        <v>5</v>
      </c>
      <c r="N110">
        <v>7</v>
      </c>
      <c r="O110">
        <v>111</v>
      </c>
      <c r="Q110" s="17">
        <v>43028</v>
      </c>
      <c r="R110" t="s">
        <v>1090</v>
      </c>
      <c r="S110">
        <v>0</v>
      </c>
      <c r="T110">
        <v>0</v>
      </c>
      <c r="U110">
        <v>0</v>
      </c>
      <c r="V110">
        <v>2</v>
      </c>
      <c r="W110" t="s">
        <v>226</v>
      </c>
      <c r="X110" t="s">
        <v>79</v>
      </c>
      <c r="Y110" t="s">
        <v>98</v>
      </c>
      <c r="Z110" t="s">
        <v>227</v>
      </c>
      <c r="AB110" s="17">
        <v>2</v>
      </c>
      <c r="AC110" s="17">
        <v>402133</v>
      </c>
      <c r="AD110">
        <v>2</v>
      </c>
      <c r="AE110">
        <v>1</v>
      </c>
      <c r="AF110">
        <v>0</v>
      </c>
      <c r="AG110" t="s">
        <v>81</v>
      </c>
      <c r="AH110" t="s">
        <v>82</v>
      </c>
      <c r="AI110" t="s">
        <v>83</v>
      </c>
      <c r="AJ110" t="s">
        <v>83</v>
      </c>
      <c r="AK110" t="s">
        <v>84</v>
      </c>
      <c r="AL110" t="s">
        <v>85</v>
      </c>
      <c r="AM110" t="s">
        <v>86</v>
      </c>
      <c r="AN110" t="s">
        <v>87</v>
      </c>
      <c r="AO110" t="s">
        <v>306</v>
      </c>
      <c r="AP110" t="s">
        <v>307</v>
      </c>
      <c r="AQ110" t="s">
        <v>306</v>
      </c>
      <c r="AR110" t="s">
        <v>307</v>
      </c>
      <c r="AS110" t="s">
        <v>83</v>
      </c>
      <c r="AV110" s="17"/>
      <c r="AX110">
        <v>0</v>
      </c>
      <c r="AY110" t="s">
        <v>83</v>
      </c>
      <c r="AZ110" t="s">
        <v>83</v>
      </c>
      <c r="BH110">
        <v>108</v>
      </c>
      <c r="BL110" t="s">
        <v>889</v>
      </c>
      <c r="BM110" s="17">
        <v>43012</v>
      </c>
      <c r="BN110" t="s">
        <v>278</v>
      </c>
      <c r="BO110" t="s">
        <v>278</v>
      </c>
      <c r="BP110">
        <v>13</v>
      </c>
      <c r="BQ110" t="s">
        <v>88</v>
      </c>
      <c r="BR110" t="s">
        <v>79</v>
      </c>
      <c r="BS110" t="s">
        <v>89</v>
      </c>
      <c r="BT110" t="s">
        <v>90</v>
      </c>
      <c r="BU110" t="s">
        <v>91</v>
      </c>
      <c r="BV110" t="s">
        <v>83</v>
      </c>
      <c r="BY110" t="s">
        <v>92</v>
      </c>
      <c r="BZ110" t="s">
        <v>87</v>
      </c>
      <c r="CC110">
        <f>IFERROR(IF(AKORDT[[#This Row],[CZAS]]=1,VLOOKUP(AKORDT[[#This Row],[RAPORTY_TMP_ID]]&amp;AKORDT[[#This Row],[CZYNNOSCI_OPIS]],#REF!,5,FALSE),AKORDT[[#This Row],[CZAS]]),1)</f>
        <v>111</v>
      </c>
      <c r="CD110" t="str">
        <f>AKORDT[[#This Row],[RAPORTY_TMP_ID]]&amp;" "&amp;MID(AKORDT[[#This Row],[NAZWA1_WG]],1,30)</f>
        <v xml:space="preserve">26259 SAMOA 1z                      </v>
      </c>
      <c r="CE110" s="11">
        <f>AKORDT[[#This Row],[DATA]]</f>
        <v>43028</v>
      </c>
      <c r="CF110">
        <f>IFERROR(ROUND(AVERAGEIF(Tabela_Kwerenda_z_AKORD[CZAS RZECZYWISTY],LEFT(AKORDT[[#This Row],[PZP_NR_ZLECENIA]],5),Tabela_Kwerenda_z_AKORD[LACZNY_CZAS]),0),0)</f>
        <v>0</v>
      </c>
    </row>
    <row r="111" spans="1:84">
      <c r="A111" t="e">
        <f>VLOOKUP(AKORDT[[#This Row],[NAZWISKO]],IMIE[],2,FALSE)</f>
        <v>#N/A</v>
      </c>
      <c r="B111">
        <v>10358</v>
      </c>
      <c r="F111">
        <v>26261</v>
      </c>
      <c r="G111">
        <v>1</v>
      </c>
      <c r="H111">
        <v>1</v>
      </c>
      <c r="I111">
        <v>1</v>
      </c>
      <c r="J111">
        <v>14391</v>
      </c>
      <c r="K111">
        <v>14391</v>
      </c>
      <c r="L111">
        <v>47</v>
      </c>
      <c r="M111">
        <v>5</v>
      </c>
      <c r="N111">
        <v>7</v>
      </c>
      <c r="O111">
        <v>130</v>
      </c>
      <c r="Q111" s="17">
        <v>43028</v>
      </c>
      <c r="R111" t="s">
        <v>1091</v>
      </c>
      <c r="S111">
        <v>0</v>
      </c>
      <c r="T111">
        <v>0</v>
      </c>
      <c r="U111">
        <v>0</v>
      </c>
      <c r="V111">
        <v>2</v>
      </c>
      <c r="W111" t="s">
        <v>226</v>
      </c>
      <c r="X111" t="s">
        <v>79</v>
      </c>
      <c r="Y111" t="s">
        <v>98</v>
      </c>
      <c r="Z111" t="s">
        <v>227</v>
      </c>
      <c r="AB111" s="17">
        <v>2</v>
      </c>
      <c r="AC111" s="17">
        <v>402133</v>
      </c>
      <c r="AD111">
        <v>2</v>
      </c>
      <c r="AE111">
        <v>1</v>
      </c>
      <c r="AF111">
        <v>0</v>
      </c>
      <c r="AG111" t="s">
        <v>81</v>
      </c>
      <c r="AH111" t="s">
        <v>82</v>
      </c>
      <c r="AI111" t="s">
        <v>83</v>
      </c>
      <c r="AJ111" t="s">
        <v>83</v>
      </c>
      <c r="AK111" t="s">
        <v>84</v>
      </c>
      <c r="AL111" t="s">
        <v>85</v>
      </c>
      <c r="AM111" t="s">
        <v>86</v>
      </c>
      <c r="AN111" t="s">
        <v>87</v>
      </c>
      <c r="AO111" t="s">
        <v>286</v>
      </c>
      <c r="AP111" t="s">
        <v>287</v>
      </c>
      <c r="AQ111" t="s">
        <v>286</v>
      </c>
      <c r="AR111" t="s">
        <v>287</v>
      </c>
      <c r="AS111" t="s">
        <v>83</v>
      </c>
      <c r="AV111" s="17"/>
      <c r="AX111">
        <v>0</v>
      </c>
      <c r="AY111" t="s">
        <v>83</v>
      </c>
      <c r="AZ111" t="s">
        <v>83</v>
      </c>
      <c r="BH111">
        <v>109</v>
      </c>
      <c r="BL111" t="s">
        <v>889</v>
      </c>
      <c r="BM111" s="17">
        <v>43012</v>
      </c>
      <c r="BN111" t="s">
        <v>278</v>
      </c>
      <c r="BO111" t="s">
        <v>278</v>
      </c>
      <c r="BP111">
        <v>13</v>
      </c>
      <c r="BQ111" t="s">
        <v>88</v>
      </c>
      <c r="BR111" t="s">
        <v>79</v>
      </c>
      <c r="BS111" t="s">
        <v>89</v>
      </c>
      <c r="BT111" t="s">
        <v>90</v>
      </c>
      <c r="BU111" t="s">
        <v>91</v>
      </c>
      <c r="BV111" t="s">
        <v>83</v>
      </c>
      <c r="BY111" t="s">
        <v>92</v>
      </c>
      <c r="BZ111" t="s">
        <v>87</v>
      </c>
      <c r="CC111">
        <f>IFERROR(IF(AKORDT[[#This Row],[CZAS]]=1,VLOOKUP(AKORDT[[#This Row],[RAPORTY_TMP_ID]]&amp;AKORDT[[#This Row],[CZYNNOSCI_OPIS]],#REF!,5,FALSE),AKORDT[[#This Row],[CZAS]]),1)</f>
        <v>130</v>
      </c>
      <c r="CD111" t="str">
        <f>AKORDT[[#This Row],[RAPORTY_TMP_ID]]&amp;" "&amp;MID(AKORDT[[#This Row],[NAZWA1_WG]],1,30)</f>
        <v xml:space="preserve">26261 SAMOA 1,5z                    </v>
      </c>
      <c r="CE111" s="11">
        <f>AKORDT[[#This Row],[DATA]]</f>
        <v>43028</v>
      </c>
      <c r="CF111">
        <f>IFERROR(ROUND(AVERAGEIF(Tabela_Kwerenda_z_AKORD[CZAS RZECZYWISTY],LEFT(AKORDT[[#This Row],[PZP_NR_ZLECENIA]],5),Tabela_Kwerenda_z_AKORD[LACZNY_CZAS]),0),0)</f>
        <v>0</v>
      </c>
    </row>
    <row r="112" spans="1:84">
      <c r="A112" t="e">
        <f>VLOOKUP(AKORDT[[#This Row],[NAZWISKO]],IMIE[],2,FALSE)</f>
        <v>#N/A</v>
      </c>
      <c r="B112">
        <v>10359</v>
      </c>
      <c r="F112">
        <v>26262</v>
      </c>
      <c r="G112">
        <v>1</v>
      </c>
      <c r="H112">
        <v>1</v>
      </c>
      <c r="I112">
        <v>1</v>
      </c>
      <c r="J112">
        <v>14393</v>
      </c>
      <c r="K112">
        <v>14393</v>
      </c>
      <c r="L112">
        <v>47</v>
      </c>
      <c r="M112">
        <v>5</v>
      </c>
      <c r="N112">
        <v>7</v>
      </c>
      <c r="O112">
        <v>134</v>
      </c>
      <c r="Q112" s="17">
        <v>43028</v>
      </c>
      <c r="R112" t="s">
        <v>1092</v>
      </c>
      <c r="S112">
        <v>0</v>
      </c>
      <c r="T112">
        <v>0</v>
      </c>
      <c r="U112">
        <v>0</v>
      </c>
      <c r="V112">
        <v>2</v>
      </c>
      <c r="W112" t="s">
        <v>226</v>
      </c>
      <c r="X112" t="s">
        <v>79</v>
      </c>
      <c r="Y112" t="s">
        <v>98</v>
      </c>
      <c r="Z112" t="s">
        <v>227</v>
      </c>
      <c r="AB112" s="17">
        <v>2</v>
      </c>
      <c r="AC112" s="17">
        <v>402133</v>
      </c>
      <c r="AD112">
        <v>2</v>
      </c>
      <c r="AE112">
        <v>1</v>
      </c>
      <c r="AF112">
        <v>0</v>
      </c>
      <c r="AG112" t="s">
        <v>81</v>
      </c>
      <c r="AH112" t="s">
        <v>82</v>
      </c>
      <c r="AI112" t="s">
        <v>83</v>
      </c>
      <c r="AJ112" t="s">
        <v>83</v>
      </c>
      <c r="AK112" t="s">
        <v>84</v>
      </c>
      <c r="AL112" t="s">
        <v>85</v>
      </c>
      <c r="AM112" t="s">
        <v>86</v>
      </c>
      <c r="AN112" t="s">
        <v>87</v>
      </c>
      <c r="AO112" t="s">
        <v>276</v>
      </c>
      <c r="AP112" t="s">
        <v>277</v>
      </c>
      <c r="AQ112" t="s">
        <v>276</v>
      </c>
      <c r="AR112" t="s">
        <v>277</v>
      </c>
      <c r="AS112" t="s">
        <v>83</v>
      </c>
      <c r="AV112" s="17"/>
      <c r="AX112">
        <v>0</v>
      </c>
      <c r="AY112" t="s">
        <v>83</v>
      </c>
      <c r="AZ112" t="s">
        <v>83</v>
      </c>
      <c r="BH112">
        <v>110</v>
      </c>
      <c r="BL112" t="s">
        <v>889</v>
      </c>
      <c r="BM112" s="17">
        <v>43012</v>
      </c>
      <c r="BN112" t="s">
        <v>278</v>
      </c>
      <c r="BO112" t="s">
        <v>278</v>
      </c>
      <c r="BP112">
        <v>13</v>
      </c>
      <c r="BQ112" t="s">
        <v>88</v>
      </c>
      <c r="BR112" t="s">
        <v>79</v>
      </c>
      <c r="BS112" t="s">
        <v>89</v>
      </c>
      <c r="BT112" t="s">
        <v>90</v>
      </c>
      <c r="BU112" t="s">
        <v>91</v>
      </c>
      <c r="BV112" t="s">
        <v>83</v>
      </c>
      <c r="BY112" t="s">
        <v>92</v>
      </c>
      <c r="BZ112" t="s">
        <v>87</v>
      </c>
      <c r="CC112">
        <f>IFERROR(IF(AKORDT[[#This Row],[CZAS]]=1,VLOOKUP(AKORDT[[#This Row],[RAPORTY_TMP_ID]]&amp;AKORDT[[#This Row],[CZYNNOSCI_OPIS]],#REF!,5,FALSE),AKORDT[[#This Row],[CZAS]]),1)</f>
        <v>134</v>
      </c>
      <c r="CD112" t="str">
        <f>AKORDT[[#This Row],[RAPORTY_TMP_ID]]&amp;" "&amp;MID(AKORDT[[#This Row],[NAZWA1_WG]],1,30)</f>
        <v xml:space="preserve">26262 SAMOA 1,5z]                   </v>
      </c>
      <c r="CE112" s="11">
        <f>AKORDT[[#This Row],[DATA]]</f>
        <v>43028</v>
      </c>
      <c r="CF112">
        <f>IFERROR(ROUND(AVERAGEIF(Tabela_Kwerenda_z_AKORD[CZAS RZECZYWISTY],LEFT(AKORDT[[#This Row],[PZP_NR_ZLECENIA]],5),Tabela_Kwerenda_z_AKORD[LACZNY_CZAS]),0),0)</f>
        <v>0</v>
      </c>
    </row>
    <row r="113" spans="1:84">
      <c r="A113" t="e">
        <f>VLOOKUP(AKORDT[[#This Row],[NAZWISKO]],IMIE[],2,FALSE)</f>
        <v>#N/A</v>
      </c>
      <c r="B113">
        <v>10360</v>
      </c>
      <c r="F113">
        <v>26263</v>
      </c>
      <c r="G113">
        <v>1</v>
      </c>
      <c r="H113">
        <v>1</v>
      </c>
      <c r="I113">
        <v>1</v>
      </c>
      <c r="J113">
        <v>14392</v>
      </c>
      <c r="K113">
        <v>14392</v>
      </c>
      <c r="L113">
        <v>51</v>
      </c>
      <c r="M113">
        <v>5</v>
      </c>
      <c r="N113">
        <v>7</v>
      </c>
      <c r="O113">
        <v>134</v>
      </c>
      <c r="Q113" s="17">
        <v>43028</v>
      </c>
      <c r="R113" t="s">
        <v>1093</v>
      </c>
      <c r="S113">
        <v>0</v>
      </c>
      <c r="T113">
        <v>0</v>
      </c>
      <c r="U113">
        <v>0</v>
      </c>
      <c r="V113">
        <v>2</v>
      </c>
      <c r="W113" t="s">
        <v>214</v>
      </c>
      <c r="X113" t="s">
        <v>79</v>
      </c>
      <c r="Y113" t="s">
        <v>103</v>
      </c>
      <c r="Z113" t="s">
        <v>215</v>
      </c>
      <c r="AB113" s="17">
        <v>2</v>
      </c>
      <c r="AC113" s="17">
        <v>402133</v>
      </c>
      <c r="AD113">
        <v>2</v>
      </c>
      <c r="AE113">
        <v>1</v>
      </c>
      <c r="AF113">
        <v>0</v>
      </c>
      <c r="AG113" t="s">
        <v>81</v>
      </c>
      <c r="AH113" t="s">
        <v>82</v>
      </c>
      <c r="AI113" t="s">
        <v>83</v>
      </c>
      <c r="AJ113" t="s">
        <v>83</v>
      </c>
      <c r="AK113" t="s">
        <v>84</v>
      </c>
      <c r="AL113" t="s">
        <v>85</v>
      </c>
      <c r="AM113" t="s">
        <v>86</v>
      </c>
      <c r="AN113" t="s">
        <v>87</v>
      </c>
      <c r="AO113" t="s">
        <v>279</v>
      </c>
      <c r="AP113" t="s">
        <v>280</v>
      </c>
      <c r="AQ113" t="s">
        <v>279</v>
      </c>
      <c r="AR113" t="s">
        <v>280</v>
      </c>
      <c r="AS113" t="s">
        <v>83</v>
      </c>
      <c r="AV113" s="17"/>
      <c r="AX113">
        <v>0</v>
      </c>
      <c r="AY113" t="s">
        <v>83</v>
      </c>
      <c r="AZ113" t="s">
        <v>83</v>
      </c>
      <c r="BH113">
        <v>111</v>
      </c>
      <c r="BL113" t="s">
        <v>884</v>
      </c>
      <c r="BM113" s="17">
        <v>43012</v>
      </c>
      <c r="BN113" t="s">
        <v>278</v>
      </c>
      <c r="BO113" t="s">
        <v>278</v>
      </c>
      <c r="BP113">
        <v>13</v>
      </c>
      <c r="BQ113" t="s">
        <v>88</v>
      </c>
      <c r="BR113" t="s">
        <v>79</v>
      </c>
      <c r="BS113" t="s">
        <v>89</v>
      </c>
      <c r="BT113" t="s">
        <v>90</v>
      </c>
      <c r="BU113" t="s">
        <v>91</v>
      </c>
      <c r="BV113" t="s">
        <v>83</v>
      </c>
      <c r="BY113" t="s">
        <v>92</v>
      </c>
      <c r="BZ113" t="s">
        <v>87</v>
      </c>
      <c r="CC113">
        <f>IFERROR(IF(AKORDT[[#This Row],[CZAS]]=1,VLOOKUP(AKORDT[[#This Row],[RAPORTY_TMP_ID]]&amp;AKORDT[[#This Row],[CZYNNOSCI_OPIS]],#REF!,5,FALSE),AKORDT[[#This Row],[CZAS]]),1)</f>
        <v>134</v>
      </c>
      <c r="CD113" t="str">
        <f>AKORDT[[#This Row],[RAPORTY_TMP_ID]]&amp;" "&amp;MID(AKORDT[[#This Row],[NAZWA1_WG]],1,30)</f>
        <v xml:space="preserve">26263 SAMOA [1,5z                   </v>
      </c>
      <c r="CE113" s="11">
        <f>AKORDT[[#This Row],[DATA]]</f>
        <v>43028</v>
      </c>
      <c r="CF113">
        <f>IFERROR(ROUND(AVERAGEIF(Tabela_Kwerenda_z_AKORD[CZAS RZECZYWISTY],LEFT(AKORDT[[#This Row],[PZP_NR_ZLECENIA]],5),Tabela_Kwerenda_z_AKORD[LACZNY_CZAS]),0),0)</f>
        <v>0</v>
      </c>
    </row>
    <row r="114" spans="1:84">
      <c r="A114" t="e">
        <f>VLOOKUP(AKORDT[[#This Row],[NAZWISKO]],IMIE[],2,FALSE)</f>
        <v>#N/A</v>
      </c>
      <c r="B114">
        <v>10361</v>
      </c>
      <c r="F114">
        <v>26264</v>
      </c>
      <c r="G114">
        <v>1</v>
      </c>
      <c r="H114">
        <v>1</v>
      </c>
      <c r="I114">
        <v>1</v>
      </c>
      <c r="J114">
        <v>14387</v>
      </c>
      <c r="K114">
        <v>14387</v>
      </c>
      <c r="L114">
        <v>51</v>
      </c>
      <c r="M114">
        <v>5</v>
      </c>
      <c r="N114">
        <v>7</v>
      </c>
      <c r="O114">
        <v>111</v>
      </c>
      <c r="Q114" s="17">
        <v>43028</v>
      </c>
      <c r="R114" t="s">
        <v>1094</v>
      </c>
      <c r="S114">
        <v>0</v>
      </c>
      <c r="T114">
        <v>0</v>
      </c>
      <c r="U114">
        <v>0</v>
      </c>
      <c r="V114">
        <v>2</v>
      </c>
      <c r="W114" t="s">
        <v>214</v>
      </c>
      <c r="X114" t="s">
        <v>79</v>
      </c>
      <c r="Y114" t="s">
        <v>103</v>
      </c>
      <c r="Z114" t="s">
        <v>215</v>
      </c>
      <c r="AB114" s="17">
        <v>2</v>
      </c>
      <c r="AC114" s="17">
        <v>402133</v>
      </c>
      <c r="AD114">
        <v>2</v>
      </c>
      <c r="AE114">
        <v>1</v>
      </c>
      <c r="AF114">
        <v>0</v>
      </c>
      <c r="AG114" t="s">
        <v>81</v>
      </c>
      <c r="AH114" t="s">
        <v>82</v>
      </c>
      <c r="AI114" t="s">
        <v>83</v>
      </c>
      <c r="AJ114" t="s">
        <v>83</v>
      </c>
      <c r="AK114" t="s">
        <v>84</v>
      </c>
      <c r="AL114" t="s">
        <v>85</v>
      </c>
      <c r="AM114" t="s">
        <v>86</v>
      </c>
      <c r="AN114" t="s">
        <v>87</v>
      </c>
      <c r="AO114" t="s">
        <v>306</v>
      </c>
      <c r="AP114" t="s">
        <v>307</v>
      </c>
      <c r="AQ114" t="s">
        <v>306</v>
      </c>
      <c r="AR114" t="s">
        <v>307</v>
      </c>
      <c r="AS114" t="s">
        <v>83</v>
      </c>
      <c r="AV114" s="17"/>
      <c r="AX114">
        <v>0</v>
      </c>
      <c r="AY114" t="s">
        <v>83</v>
      </c>
      <c r="AZ114" t="s">
        <v>83</v>
      </c>
      <c r="BH114">
        <v>112</v>
      </c>
      <c r="BL114" t="s">
        <v>884</v>
      </c>
      <c r="BM114" s="17">
        <v>43012</v>
      </c>
      <c r="BN114" t="s">
        <v>278</v>
      </c>
      <c r="BO114" t="s">
        <v>278</v>
      </c>
      <c r="BP114">
        <v>13</v>
      </c>
      <c r="BQ114" t="s">
        <v>88</v>
      </c>
      <c r="BR114" t="s">
        <v>79</v>
      </c>
      <c r="BS114" t="s">
        <v>89</v>
      </c>
      <c r="BT114" t="s">
        <v>90</v>
      </c>
      <c r="BU114" t="s">
        <v>91</v>
      </c>
      <c r="BV114" t="s">
        <v>83</v>
      </c>
      <c r="BY114" t="s">
        <v>92</v>
      </c>
      <c r="BZ114" t="s">
        <v>87</v>
      </c>
      <c r="CC114">
        <f>IFERROR(IF(AKORDT[[#This Row],[CZAS]]=1,VLOOKUP(AKORDT[[#This Row],[RAPORTY_TMP_ID]]&amp;AKORDT[[#This Row],[CZYNNOSCI_OPIS]],#REF!,5,FALSE),AKORDT[[#This Row],[CZAS]]),1)</f>
        <v>111</v>
      </c>
      <c r="CD114" t="str">
        <f>AKORDT[[#This Row],[RAPORTY_TMP_ID]]&amp;" "&amp;MID(AKORDT[[#This Row],[NAZWA1_WG]],1,30)</f>
        <v xml:space="preserve">26264 SAMOA 1z                      </v>
      </c>
      <c r="CE114" s="11">
        <f>AKORDT[[#This Row],[DATA]]</f>
        <v>43028</v>
      </c>
      <c r="CF114">
        <f>IFERROR(ROUND(AVERAGEIF(Tabela_Kwerenda_z_AKORD[CZAS RZECZYWISTY],LEFT(AKORDT[[#This Row],[PZP_NR_ZLECENIA]],5),Tabela_Kwerenda_z_AKORD[LACZNY_CZAS]),0),0)</f>
        <v>0</v>
      </c>
    </row>
    <row r="115" spans="1:84">
      <c r="A115" t="e">
        <f>VLOOKUP(AKORDT[[#This Row],[NAZWISKO]],IMIE[],2,FALSE)</f>
        <v>#N/A</v>
      </c>
      <c r="B115">
        <v>10362</v>
      </c>
      <c r="F115">
        <v>26265</v>
      </c>
      <c r="G115">
        <v>1</v>
      </c>
      <c r="H115">
        <v>1</v>
      </c>
      <c r="I115">
        <v>1</v>
      </c>
      <c r="J115">
        <v>14394</v>
      </c>
      <c r="K115">
        <v>14394</v>
      </c>
      <c r="L115">
        <v>51</v>
      </c>
      <c r="M115">
        <v>5</v>
      </c>
      <c r="N115">
        <v>7</v>
      </c>
      <c r="O115">
        <v>140</v>
      </c>
      <c r="Q115" s="17">
        <v>43028</v>
      </c>
      <c r="R115" t="s">
        <v>1095</v>
      </c>
      <c r="S115">
        <v>0</v>
      </c>
      <c r="T115">
        <v>0</v>
      </c>
      <c r="U115">
        <v>0</v>
      </c>
      <c r="V115">
        <v>2</v>
      </c>
      <c r="W115" t="s">
        <v>214</v>
      </c>
      <c r="X115" t="s">
        <v>79</v>
      </c>
      <c r="Y115" t="s">
        <v>103</v>
      </c>
      <c r="Z115" t="s">
        <v>215</v>
      </c>
      <c r="AB115" s="17">
        <v>2</v>
      </c>
      <c r="AC115" s="17">
        <v>402133</v>
      </c>
      <c r="AD115">
        <v>2</v>
      </c>
      <c r="AE115">
        <v>1</v>
      </c>
      <c r="AF115">
        <v>0</v>
      </c>
      <c r="AG115" t="s">
        <v>81</v>
      </c>
      <c r="AH115" t="s">
        <v>82</v>
      </c>
      <c r="AI115" t="s">
        <v>83</v>
      </c>
      <c r="AJ115" t="s">
        <v>83</v>
      </c>
      <c r="AK115" t="s">
        <v>84</v>
      </c>
      <c r="AL115" t="s">
        <v>85</v>
      </c>
      <c r="AM115" t="s">
        <v>86</v>
      </c>
      <c r="AN115" t="s">
        <v>87</v>
      </c>
      <c r="AO115" t="s">
        <v>308</v>
      </c>
      <c r="AP115" t="s">
        <v>309</v>
      </c>
      <c r="AQ115" t="s">
        <v>308</v>
      </c>
      <c r="AR115" t="s">
        <v>309</v>
      </c>
      <c r="AS115" t="s">
        <v>83</v>
      </c>
      <c r="AV115" s="17"/>
      <c r="AX115">
        <v>0</v>
      </c>
      <c r="AY115" t="s">
        <v>83</v>
      </c>
      <c r="AZ115" t="s">
        <v>83</v>
      </c>
      <c r="BH115">
        <v>113</v>
      </c>
      <c r="BL115" t="s">
        <v>884</v>
      </c>
      <c r="BM115" s="17">
        <v>43012</v>
      </c>
      <c r="BN115" t="s">
        <v>278</v>
      </c>
      <c r="BO115" t="s">
        <v>278</v>
      </c>
      <c r="BP115">
        <v>13</v>
      </c>
      <c r="BQ115" t="s">
        <v>88</v>
      </c>
      <c r="BR115" t="s">
        <v>79</v>
      </c>
      <c r="BS115" t="s">
        <v>89</v>
      </c>
      <c r="BT115" t="s">
        <v>90</v>
      </c>
      <c r="BU115" t="s">
        <v>91</v>
      </c>
      <c r="BV115" t="s">
        <v>83</v>
      </c>
      <c r="BY115" t="s">
        <v>92</v>
      </c>
      <c r="BZ115" t="s">
        <v>87</v>
      </c>
      <c r="CC115">
        <f>IFERROR(IF(AKORDT[[#This Row],[CZAS]]=1,VLOOKUP(AKORDT[[#This Row],[RAPORTY_TMP_ID]]&amp;AKORDT[[#This Row],[CZYNNOSCI_OPIS]],#REF!,5,FALSE),AKORDT[[#This Row],[CZAS]]),1)</f>
        <v>140</v>
      </c>
      <c r="CD115" t="str">
        <f>AKORDT[[#This Row],[RAPORTY_TMP_ID]]&amp;" "&amp;MID(AKORDT[[#This Row],[NAZWA1_WG]],1,30)</f>
        <v xml:space="preserve">26265 SAMOA N                       </v>
      </c>
      <c r="CE115" s="11">
        <f>AKORDT[[#This Row],[DATA]]</f>
        <v>43028</v>
      </c>
      <c r="CF115">
        <f>IFERROR(ROUND(AVERAGEIF(Tabela_Kwerenda_z_AKORD[CZAS RZECZYWISTY],LEFT(AKORDT[[#This Row],[PZP_NR_ZLECENIA]],5),Tabela_Kwerenda_z_AKORD[LACZNY_CZAS]),0),0)</f>
        <v>0</v>
      </c>
    </row>
    <row r="116" spans="1:84">
      <c r="A116" t="e">
        <f>VLOOKUP(AKORDT[[#This Row],[NAZWISKO]],IMIE[],2,FALSE)</f>
        <v>#N/A</v>
      </c>
      <c r="B116">
        <v>10363</v>
      </c>
      <c r="F116">
        <v>26266</v>
      </c>
      <c r="G116">
        <v>1</v>
      </c>
      <c r="H116">
        <v>1</v>
      </c>
      <c r="I116">
        <v>1</v>
      </c>
      <c r="J116">
        <v>14391</v>
      </c>
      <c r="K116">
        <v>14391</v>
      </c>
      <c r="L116">
        <v>51</v>
      </c>
      <c r="M116">
        <v>5</v>
      </c>
      <c r="N116">
        <v>7</v>
      </c>
      <c r="O116">
        <v>130</v>
      </c>
      <c r="Q116" s="17">
        <v>43028</v>
      </c>
      <c r="R116" t="s">
        <v>1096</v>
      </c>
      <c r="S116">
        <v>0</v>
      </c>
      <c r="T116">
        <v>0</v>
      </c>
      <c r="U116">
        <v>0</v>
      </c>
      <c r="V116">
        <v>2</v>
      </c>
      <c r="W116" t="s">
        <v>214</v>
      </c>
      <c r="X116" t="s">
        <v>79</v>
      </c>
      <c r="Y116" t="s">
        <v>103</v>
      </c>
      <c r="Z116" t="s">
        <v>215</v>
      </c>
      <c r="AB116" s="17">
        <v>2</v>
      </c>
      <c r="AC116" s="17">
        <v>402133</v>
      </c>
      <c r="AD116">
        <v>2</v>
      </c>
      <c r="AE116">
        <v>1</v>
      </c>
      <c r="AF116">
        <v>0</v>
      </c>
      <c r="AG116" t="s">
        <v>81</v>
      </c>
      <c r="AH116" t="s">
        <v>82</v>
      </c>
      <c r="AI116" t="s">
        <v>83</v>
      </c>
      <c r="AJ116" t="s">
        <v>83</v>
      </c>
      <c r="AK116" t="s">
        <v>84</v>
      </c>
      <c r="AL116" t="s">
        <v>85</v>
      </c>
      <c r="AM116" t="s">
        <v>86</v>
      </c>
      <c r="AN116" t="s">
        <v>87</v>
      </c>
      <c r="AO116" t="s">
        <v>286</v>
      </c>
      <c r="AP116" t="s">
        <v>287</v>
      </c>
      <c r="AQ116" t="s">
        <v>286</v>
      </c>
      <c r="AR116" t="s">
        <v>287</v>
      </c>
      <c r="AS116" t="s">
        <v>83</v>
      </c>
      <c r="AV116" s="17"/>
      <c r="AX116">
        <v>0</v>
      </c>
      <c r="AY116" t="s">
        <v>83</v>
      </c>
      <c r="AZ116" t="s">
        <v>83</v>
      </c>
      <c r="BH116">
        <v>114</v>
      </c>
      <c r="BL116" t="s">
        <v>884</v>
      </c>
      <c r="BM116" s="17">
        <v>43012</v>
      </c>
      <c r="BN116" t="s">
        <v>278</v>
      </c>
      <c r="BO116" t="s">
        <v>278</v>
      </c>
      <c r="BP116">
        <v>13</v>
      </c>
      <c r="BQ116" t="s">
        <v>88</v>
      </c>
      <c r="BR116" t="s">
        <v>79</v>
      </c>
      <c r="BS116" t="s">
        <v>89</v>
      </c>
      <c r="BT116" t="s">
        <v>90</v>
      </c>
      <c r="BU116" t="s">
        <v>91</v>
      </c>
      <c r="BV116" t="s">
        <v>83</v>
      </c>
      <c r="BY116" t="s">
        <v>92</v>
      </c>
      <c r="BZ116" t="s">
        <v>87</v>
      </c>
      <c r="CC116">
        <f>IFERROR(IF(AKORDT[[#This Row],[CZAS]]=1,VLOOKUP(AKORDT[[#This Row],[RAPORTY_TMP_ID]]&amp;AKORDT[[#This Row],[CZYNNOSCI_OPIS]],#REF!,5,FALSE),AKORDT[[#This Row],[CZAS]]),1)</f>
        <v>130</v>
      </c>
      <c r="CD116" t="str">
        <f>AKORDT[[#This Row],[RAPORTY_TMP_ID]]&amp;" "&amp;MID(AKORDT[[#This Row],[NAZWA1_WG]],1,30)</f>
        <v xml:space="preserve">26266 SAMOA 1,5z                    </v>
      </c>
      <c r="CE116" s="11">
        <f>AKORDT[[#This Row],[DATA]]</f>
        <v>43028</v>
      </c>
      <c r="CF116">
        <f>IFERROR(ROUND(AVERAGEIF(Tabela_Kwerenda_z_AKORD[CZAS RZECZYWISTY],LEFT(AKORDT[[#This Row],[PZP_NR_ZLECENIA]],5),Tabela_Kwerenda_z_AKORD[LACZNY_CZAS]),0),0)</f>
        <v>0</v>
      </c>
    </row>
    <row r="117" spans="1:84">
      <c r="A117" t="e">
        <f>VLOOKUP(AKORDT[[#This Row],[NAZWISKO]],IMIE[],2,FALSE)</f>
        <v>#N/A</v>
      </c>
      <c r="B117">
        <v>10364</v>
      </c>
      <c r="F117">
        <v>26267</v>
      </c>
      <c r="G117">
        <v>1</v>
      </c>
      <c r="H117">
        <v>1</v>
      </c>
      <c r="I117">
        <v>1</v>
      </c>
      <c r="J117">
        <v>14391</v>
      </c>
      <c r="K117">
        <v>14391</v>
      </c>
      <c r="L117">
        <v>51</v>
      </c>
      <c r="M117">
        <v>5</v>
      </c>
      <c r="N117">
        <v>7</v>
      </c>
      <c r="O117">
        <v>130</v>
      </c>
      <c r="Q117" s="17">
        <v>43028</v>
      </c>
      <c r="R117" t="s">
        <v>1097</v>
      </c>
      <c r="S117">
        <v>0</v>
      </c>
      <c r="T117">
        <v>0</v>
      </c>
      <c r="U117">
        <v>0</v>
      </c>
      <c r="V117">
        <v>2</v>
      </c>
      <c r="W117" t="s">
        <v>214</v>
      </c>
      <c r="X117" t="s">
        <v>79</v>
      </c>
      <c r="Y117" t="s">
        <v>103</v>
      </c>
      <c r="Z117" t="s">
        <v>215</v>
      </c>
      <c r="AB117" s="17">
        <v>2</v>
      </c>
      <c r="AC117" s="17">
        <v>402133</v>
      </c>
      <c r="AD117">
        <v>2</v>
      </c>
      <c r="AE117">
        <v>1</v>
      </c>
      <c r="AF117">
        <v>0</v>
      </c>
      <c r="AG117" t="s">
        <v>81</v>
      </c>
      <c r="AH117" t="s">
        <v>82</v>
      </c>
      <c r="AI117" t="s">
        <v>83</v>
      </c>
      <c r="AJ117" t="s">
        <v>83</v>
      </c>
      <c r="AK117" t="s">
        <v>84</v>
      </c>
      <c r="AL117" t="s">
        <v>85</v>
      </c>
      <c r="AM117" t="s">
        <v>86</v>
      </c>
      <c r="AN117" t="s">
        <v>87</v>
      </c>
      <c r="AO117" t="s">
        <v>286</v>
      </c>
      <c r="AP117" t="s">
        <v>287</v>
      </c>
      <c r="AQ117" t="s">
        <v>286</v>
      </c>
      <c r="AR117" t="s">
        <v>287</v>
      </c>
      <c r="AS117" t="s">
        <v>83</v>
      </c>
      <c r="AV117" s="17"/>
      <c r="AX117">
        <v>0</v>
      </c>
      <c r="AY117" t="s">
        <v>83</v>
      </c>
      <c r="AZ117" t="s">
        <v>83</v>
      </c>
      <c r="BH117">
        <v>115</v>
      </c>
      <c r="BL117" t="s">
        <v>884</v>
      </c>
      <c r="BM117" s="17">
        <v>43012</v>
      </c>
      <c r="BN117" t="s">
        <v>278</v>
      </c>
      <c r="BO117" t="s">
        <v>278</v>
      </c>
      <c r="BP117">
        <v>13</v>
      </c>
      <c r="BQ117" t="s">
        <v>88</v>
      </c>
      <c r="BR117" t="s">
        <v>79</v>
      </c>
      <c r="BS117" t="s">
        <v>89</v>
      </c>
      <c r="BT117" t="s">
        <v>90</v>
      </c>
      <c r="BU117" t="s">
        <v>91</v>
      </c>
      <c r="BV117" t="s">
        <v>83</v>
      </c>
      <c r="BY117" t="s">
        <v>92</v>
      </c>
      <c r="BZ117" t="s">
        <v>87</v>
      </c>
      <c r="CC117">
        <f>IFERROR(IF(AKORDT[[#This Row],[CZAS]]=1,VLOOKUP(AKORDT[[#This Row],[RAPORTY_TMP_ID]]&amp;AKORDT[[#This Row],[CZYNNOSCI_OPIS]],#REF!,5,FALSE),AKORDT[[#This Row],[CZAS]]),1)</f>
        <v>130</v>
      </c>
      <c r="CD117" t="str">
        <f>AKORDT[[#This Row],[RAPORTY_TMP_ID]]&amp;" "&amp;MID(AKORDT[[#This Row],[NAZWA1_WG]],1,30)</f>
        <v xml:space="preserve">26267 SAMOA 1,5z                    </v>
      </c>
      <c r="CE117" s="11">
        <f>AKORDT[[#This Row],[DATA]]</f>
        <v>43028</v>
      </c>
      <c r="CF117">
        <f>IFERROR(ROUND(AVERAGEIF(Tabela_Kwerenda_z_AKORD[CZAS RZECZYWISTY],LEFT(AKORDT[[#This Row],[PZP_NR_ZLECENIA]],5),Tabela_Kwerenda_z_AKORD[LACZNY_CZAS]),0),0)</f>
        <v>0</v>
      </c>
    </row>
    <row r="118" spans="1:84">
      <c r="A118" t="e">
        <f>VLOOKUP(AKORDT[[#This Row],[NAZWISKO]],IMIE[],2,FALSE)</f>
        <v>#N/A</v>
      </c>
      <c r="B118">
        <v>10365</v>
      </c>
      <c r="F118">
        <v>26268</v>
      </c>
      <c r="G118">
        <v>1</v>
      </c>
      <c r="H118">
        <v>1</v>
      </c>
      <c r="I118">
        <v>1</v>
      </c>
      <c r="J118">
        <v>14400</v>
      </c>
      <c r="K118">
        <v>14400</v>
      </c>
      <c r="L118">
        <v>51</v>
      </c>
      <c r="M118">
        <v>5</v>
      </c>
      <c r="N118">
        <v>7</v>
      </c>
      <c r="O118">
        <v>17</v>
      </c>
      <c r="Q118" s="17">
        <v>43028</v>
      </c>
      <c r="R118" t="s">
        <v>1098</v>
      </c>
      <c r="S118">
        <v>0</v>
      </c>
      <c r="T118">
        <v>0</v>
      </c>
      <c r="U118">
        <v>0</v>
      </c>
      <c r="V118">
        <v>2</v>
      </c>
      <c r="W118" t="s">
        <v>214</v>
      </c>
      <c r="X118" t="s">
        <v>79</v>
      </c>
      <c r="Y118" t="s">
        <v>103</v>
      </c>
      <c r="Z118" t="s">
        <v>215</v>
      </c>
      <c r="AB118" s="17">
        <v>2</v>
      </c>
      <c r="AC118" s="17">
        <v>402133</v>
      </c>
      <c r="AD118">
        <v>2</v>
      </c>
      <c r="AE118">
        <v>1</v>
      </c>
      <c r="AF118">
        <v>0</v>
      </c>
      <c r="AG118" t="s">
        <v>81</v>
      </c>
      <c r="AH118" t="s">
        <v>82</v>
      </c>
      <c r="AI118" t="s">
        <v>83</v>
      </c>
      <c r="AJ118" t="s">
        <v>83</v>
      </c>
      <c r="AK118" t="s">
        <v>84</v>
      </c>
      <c r="AL118" t="s">
        <v>85</v>
      </c>
      <c r="AM118" t="s">
        <v>86</v>
      </c>
      <c r="AN118" t="s">
        <v>87</v>
      </c>
      <c r="AO118" t="s">
        <v>304</v>
      </c>
      <c r="AP118" t="s">
        <v>305</v>
      </c>
      <c r="AQ118" t="s">
        <v>304</v>
      </c>
      <c r="AR118" t="s">
        <v>305</v>
      </c>
      <c r="AS118" t="s">
        <v>83</v>
      </c>
      <c r="AV118" s="17"/>
      <c r="AX118">
        <v>0</v>
      </c>
      <c r="AY118" t="s">
        <v>83</v>
      </c>
      <c r="AZ118" t="s">
        <v>83</v>
      </c>
      <c r="BH118">
        <v>116</v>
      </c>
      <c r="BL118" t="s">
        <v>884</v>
      </c>
      <c r="BM118" s="17">
        <v>43012</v>
      </c>
      <c r="BN118" t="s">
        <v>278</v>
      </c>
      <c r="BO118" t="s">
        <v>278</v>
      </c>
      <c r="BP118">
        <v>13</v>
      </c>
      <c r="BQ118" t="s">
        <v>88</v>
      </c>
      <c r="BR118" t="s">
        <v>79</v>
      </c>
      <c r="BS118" t="s">
        <v>89</v>
      </c>
      <c r="BT118" t="s">
        <v>90</v>
      </c>
      <c r="BU118" t="s">
        <v>91</v>
      </c>
      <c r="BV118" t="s">
        <v>83</v>
      </c>
      <c r="BY118" t="s">
        <v>92</v>
      </c>
      <c r="BZ118" t="s">
        <v>87</v>
      </c>
      <c r="CC118">
        <f>IFERROR(IF(AKORDT[[#This Row],[CZAS]]=1,VLOOKUP(AKORDT[[#This Row],[RAPORTY_TMP_ID]]&amp;AKORDT[[#This Row],[CZYNNOSCI_OPIS]],#REF!,5,FALSE),AKORDT[[#This Row],[CZAS]]),1)</f>
        <v>17</v>
      </c>
      <c r="CD118" t="str">
        <f>AKORDT[[#This Row],[RAPORTY_TMP_ID]]&amp;" "&amp;MID(AKORDT[[#This Row],[NAZWA1_WG]],1,30)</f>
        <v xml:space="preserve">26268 SAMOA PD 417 III 30x75        </v>
      </c>
      <c r="CE118" s="11">
        <f>AKORDT[[#This Row],[DATA]]</f>
        <v>43028</v>
      </c>
      <c r="CF118">
        <f>IFERROR(ROUND(AVERAGEIF(Tabela_Kwerenda_z_AKORD[CZAS RZECZYWISTY],LEFT(AKORDT[[#This Row],[PZP_NR_ZLECENIA]],5),Tabela_Kwerenda_z_AKORD[LACZNY_CZAS]),0),0)</f>
        <v>0</v>
      </c>
    </row>
    <row r="119" spans="1:84">
      <c r="A119" t="e">
        <f>VLOOKUP(AKORDT[[#This Row],[NAZWISKO]],IMIE[],2,FALSE)</f>
        <v>#N/A</v>
      </c>
      <c r="B119">
        <v>10366</v>
      </c>
      <c r="F119">
        <v>26268</v>
      </c>
      <c r="G119">
        <v>1</v>
      </c>
      <c r="H119">
        <v>2</v>
      </c>
      <c r="I119">
        <v>1</v>
      </c>
      <c r="J119">
        <v>14400</v>
      </c>
      <c r="K119">
        <v>14400</v>
      </c>
      <c r="L119">
        <v>51</v>
      </c>
      <c r="M119">
        <v>5</v>
      </c>
      <c r="N119">
        <v>7</v>
      </c>
      <c r="O119">
        <v>17</v>
      </c>
      <c r="Q119" s="17">
        <v>43028</v>
      </c>
      <c r="R119" t="s">
        <v>1099</v>
      </c>
      <c r="S119">
        <v>0</v>
      </c>
      <c r="T119">
        <v>0</v>
      </c>
      <c r="U119">
        <v>0</v>
      </c>
      <c r="V119">
        <v>2</v>
      </c>
      <c r="W119" t="s">
        <v>214</v>
      </c>
      <c r="X119" t="s">
        <v>79</v>
      </c>
      <c r="Y119" t="s">
        <v>103</v>
      </c>
      <c r="Z119" t="s">
        <v>215</v>
      </c>
      <c r="AB119" s="17">
        <v>2</v>
      </c>
      <c r="AC119" s="17">
        <v>402133</v>
      </c>
      <c r="AD119">
        <v>2</v>
      </c>
      <c r="AE119">
        <v>1</v>
      </c>
      <c r="AF119">
        <v>0</v>
      </c>
      <c r="AG119" t="s">
        <v>81</v>
      </c>
      <c r="AH119" t="s">
        <v>82</v>
      </c>
      <c r="AI119" t="s">
        <v>83</v>
      </c>
      <c r="AJ119" t="s">
        <v>83</v>
      </c>
      <c r="AK119" t="s">
        <v>84</v>
      </c>
      <c r="AL119" t="s">
        <v>85</v>
      </c>
      <c r="AM119" t="s">
        <v>86</v>
      </c>
      <c r="AN119" t="s">
        <v>87</v>
      </c>
      <c r="AO119" t="s">
        <v>304</v>
      </c>
      <c r="AP119" t="s">
        <v>305</v>
      </c>
      <c r="AQ119" t="s">
        <v>304</v>
      </c>
      <c r="AR119" t="s">
        <v>305</v>
      </c>
      <c r="AS119" t="s">
        <v>83</v>
      </c>
      <c r="AV119" s="17"/>
      <c r="AX119">
        <v>0</v>
      </c>
      <c r="AY119" t="s">
        <v>83</v>
      </c>
      <c r="AZ119" t="s">
        <v>83</v>
      </c>
      <c r="BH119">
        <v>117</v>
      </c>
      <c r="BL119" t="s">
        <v>884</v>
      </c>
      <c r="BM119" s="17">
        <v>43012</v>
      </c>
      <c r="BN119" t="s">
        <v>278</v>
      </c>
      <c r="BO119" t="s">
        <v>278</v>
      </c>
      <c r="BP119">
        <v>13</v>
      </c>
      <c r="BQ119" t="s">
        <v>88</v>
      </c>
      <c r="BR119" t="s">
        <v>79</v>
      </c>
      <c r="BS119" t="s">
        <v>89</v>
      </c>
      <c r="BT119" t="s">
        <v>90</v>
      </c>
      <c r="BU119" t="s">
        <v>91</v>
      </c>
      <c r="BV119" t="s">
        <v>83</v>
      </c>
      <c r="BY119" t="s">
        <v>92</v>
      </c>
      <c r="BZ119" t="s">
        <v>87</v>
      </c>
      <c r="CC119">
        <f>IFERROR(IF(AKORDT[[#This Row],[CZAS]]=1,VLOOKUP(AKORDT[[#This Row],[RAPORTY_TMP_ID]]&amp;AKORDT[[#This Row],[CZYNNOSCI_OPIS]],#REF!,5,FALSE),AKORDT[[#This Row],[CZAS]]),1)</f>
        <v>17</v>
      </c>
      <c r="CD119" t="str">
        <f>AKORDT[[#This Row],[RAPORTY_TMP_ID]]&amp;" "&amp;MID(AKORDT[[#This Row],[NAZWA1_WG]],1,30)</f>
        <v xml:space="preserve">26268 SAMOA PD 417 III 30x75        </v>
      </c>
      <c r="CE119" s="11">
        <f>AKORDT[[#This Row],[DATA]]</f>
        <v>43028</v>
      </c>
      <c r="CF119">
        <f>IFERROR(ROUND(AVERAGEIF(Tabela_Kwerenda_z_AKORD[CZAS RZECZYWISTY],LEFT(AKORDT[[#This Row],[PZP_NR_ZLECENIA]],5),Tabela_Kwerenda_z_AKORD[LACZNY_CZAS]),0),0)</f>
        <v>0</v>
      </c>
    </row>
    <row r="120" spans="1:84">
      <c r="A120" t="e">
        <f>VLOOKUP(AKORDT[[#This Row],[NAZWISKO]],IMIE[],2,FALSE)</f>
        <v>#N/A</v>
      </c>
      <c r="B120">
        <v>10385</v>
      </c>
      <c r="F120">
        <v>25592</v>
      </c>
      <c r="G120">
        <v>1</v>
      </c>
      <c r="H120">
        <v>1</v>
      </c>
      <c r="I120">
        <v>1</v>
      </c>
      <c r="J120">
        <v>14071</v>
      </c>
      <c r="K120">
        <v>14071</v>
      </c>
      <c r="L120">
        <v>39</v>
      </c>
      <c r="M120">
        <v>5</v>
      </c>
      <c r="N120">
        <v>7</v>
      </c>
      <c r="O120">
        <v>142</v>
      </c>
      <c r="Q120" s="17">
        <v>43029</v>
      </c>
      <c r="R120" t="s">
        <v>1100</v>
      </c>
      <c r="S120">
        <v>0</v>
      </c>
      <c r="T120">
        <v>0</v>
      </c>
      <c r="U120">
        <v>0</v>
      </c>
      <c r="V120">
        <v>2</v>
      </c>
      <c r="W120" t="s">
        <v>251</v>
      </c>
      <c r="X120" t="s">
        <v>79</v>
      </c>
      <c r="Y120" t="s">
        <v>99</v>
      </c>
      <c r="Z120" t="s">
        <v>252</v>
      </c>
      <c r="AB120" s="17">
        <v>2</v>
      </c>
      <c r="AC120" s="17">
        <v>402133</v>
      </c>
      <c r="AD120">
        <v>2</v>
      </c>
      <c r="AE120">
        <v>1</v>
      </c>
      <c r="AF120">
        <v>0</v>
      </c>
      <c r="AG120" t="s">
        <v>81</v>
      </c>
      <c r="AH120" t="s">
        <v>82</v>
      </c>
      <c r="AI120" t="s">
        <v>83</v>
      </c>
      <c r="AJ120" t="s">
        <v>83</v>
      </c>
      <c r="AK120" t="s">
        <v>84</v>
      </c>
      <c r="AL120" t="s">
        <v>85</v>
      </c>
      <c r="AM120" t="s">
        <v>86</v>
      </c>
      <c r="AN120" t="s">
        <v>87</v>
      </c>
      <c r="AO120" t="s">
        <v>562</v>
      </c>
      <c r="AP120" t="s">
        <v>563</v>
      </c>
      <c r="AQ120" t="s">
        <v>562</v>
      </c>
      <c r="AR120" t="s">
        <v>563</v>
      </c>
      <c r="AS120" t="s">
        <v>83</v>
      </c>
      <c r="AV120" s="17"/>
      <c r="AX120">
        <v>0</v>
      </c>
      <c r="AY120" t="s">
        <v>83</v>
      </c>
      <c r="AZ120" t="s">
        <v>83</v>
      </c>
      <c r="BH120">
        <v>118</v>
      </c>
      <c r="BL120" t="s">
        <v>939</v>
      </c>
      <c r="BM120" s="17">
        <v>42998</v>
      </c>
      <c r="BN120" t="s">
        <v>561</v>
      </c>
      <c r="BO120" t="s">
        <v>561</v>
      </c>
      <c r="BP120">
        <v>13</v>
      </c>
      <c r="BQ120" t="s">
        <v>88</v>
      </c>
      <c r="BR120" t="s">
        <v>79</v>
      </c>
      <c r="BS120" t="s">
        <v>89</v>
      </c>
      <c r="BT120" t="s">
        <v>90</v>
      </c>
      <c r="BU120" t="s">
        <v>91</v>
      </c>
      <c r="BV120" t="s">
        <v>83</v>
      </c>
      <c r="BY120" t="s">
        <v>92</v>
      </c>
      <c r="BZ120" t="s">
        <v>87</v>
      </c>
      <c r="CC120">
        <f>IFERROR(IF(AKORDT[[#This Row],[CZAS]]=1,VLOOKUP(AKORDT[[#This Row],[RAPORTY_TMP_ID]]&amp;AKORDT[[#This Row],[CZYNNOSCI_OPIS]],#REF!,5,FALSE),AKORDT[[#This Row],[CZAS]]),1)</f>
        <v>142</v>
      </c>
      <c r="CD120" t="str">
        <f>AKORDT[[#This Row],[RAPORTY_TMP_ID]]&amp;" "&amp;MID(AKORDT[[#This Row],[NAZWA1_WG]],1,30)</f>
        <v xml:space="preserve">25592 NEW YORK 1,5                  </v>
      </c>
      <c r="CE120" s="11">
        <f>AKORDT[[#This Row],[DATA]]</f>
        <v>43029</v>
      </c>
      <c r="CF120">
        <f>IFERROR(ROUND(AVERAGEIF(Tabela_Kwerenda_z_AKORD[CZAS RZECZYWISTY],LEFT(AKORDT[[#This Row],[PZP_NR_ZLECENIA]],5),Tabela_Kwerenda_z_AKORD[LACZNY_CZAS]),0),0)</f>
        <v>0</v>
      </c>
    </row>
    <row r="121" spans="1:84">
      <c r="A121" t="e">
        <f>VLOOKUP(AKORDT[[#This Row],[NAZWISKO]],IMIE[],2,FALSE)</f>
        <v>#N/A</v>
      </c>
      <c r="B121">
        <v>10386</v>
      </c>
      <c r="F121">
        <v>25593</v>
      </c>
      <c r="G121">
        <v>1</v>
      </c>
      <c r="H121">
        <v>1</v>
      </c>
      <c r="I121">
        <v>1</v>
      </c>
      <c r="J121">
        <v>14074</v>
      </c>
      <c r="K121">
        <v>14074</v>
      </c>
      <c r="L121">
        <v>39</v>
      </c>
      <c r="M121">
        <v>5</v>
      </c>
      <c r="N121">
        <v>7</v>
      </c>
      <c r="O121">
        <v>185</v>
      </c>
      <c r="Q121" s="17">
        <v>43029</v>
      </c>
      <c r="R121" t="s">
        <v>1101</v>
      </c>
      <c r="S121">
        <v>0</v>
      </c>
      <c r="T121">
        <v>0</v>
      </c>
      <c r="U121">
        <v>0</v>
      </c>
      <c r="V121">
        <v>2</v>
      </c>
      <c r="W121" t="s">
        <v>251</v>
      </c>
      <c r="X121" t="s">
        <v>79</v>
      </c>
      <c r="Y121" t="s">
        <v>99</v>
      </c>
      <c r="Z121" t="s">
        <v>252</v>
      </c>
      <c r="AB121" s="17">
        <v>2</v>
      </c>
      <c r="AC121" s="17">
        <v>402133</v>
      </c>
      <c r="AD121">
        <v>2</v>
      </c>
      <c r="AE121">
        <v>1</v>
      </c>
      <c r="AF121">
        <v>0</v>
      </c>
      <c r="AG121" t="s">
        <v>81</v>
      </c>
      <c r="AH121" t="s">
        <v>82</v>
      </c>
      <c r="AI121" t="s">
        <v>83</v>
      </c>
      <c r="AJ121" t="s">
        <v>83</v>
      </c>
      <c r="AK121" t="s">
        <v>84</v>
      </c>
      <c r="AL121" t="s">
        <v>85</v>
      </c>
      <c r="AM121" t="s">
        <v>86</v>
      </c>
      <c r="AN121" t="s">
        <v>87</v>
      </c>
      <c r="AO121" t="s">
        <v>564</v>
      </c>
      <c r="AP121" t="s">
        <v>565</v>
      </c>
      <c r="AQ121" t="s">
        <v>564</v>
      </c>
      <c r="AR121" t="s">
        <v>565</v>
      </c>
      <c r="AS121" t="s">
        <v>83</v>
      </c>
      <c r="AV121" s="17"/>
      <c r="AX121">
        <v>0</v>
      </c>
      <c r="AY121" t="s">
        <v>83</v>
      </c>
      <c r="AZ121" t="s">
        <v>83</v>
      </c>
      <c r="BH121">
        <v>119</v>
      </c>
      <c r="BL121" t="s">
        <v>939</v>
      </c>
      <c r="BM121" s="17">
        <v>42998</v>
      </c>
      <c r="BN121" t="s">
        <v>561</v>
      </c>
      <c r="BO121" t="s">
        <v>561</v>
      </c>
      <c r="BP121">
        <v>13</v>
      </c>
      <c r="BQ121" t="s">
        <v>88</v>
      </c>
      <c r="BR121" t="s">
        <v>79</v>
      </c>
      <c r="BS121" t="s">
        <v>89</v>
      </c>
      <c r="BT121" t="s">
        <v>90</v>
      </c>
      <c r="BU121" t="s">
        <v>91</v>
      </c>
      <c r="BV121" t="s">
        <v>83</v>
      </c>
      <c r="BY121" t="s">
        <v>92</v>
      </c>
      <c r="BZ121" t="s">
        <v>87</v>
      </c>
      <c r="CC121">
        <f>IFERROR(IF(AKORDT[[#This Row],[CZAS]]=1,VLOOKUP(AKORDT[[#This Row],[RAPORTY_TMP_ID]]&amp;AKORDT[[#This Row],[CZYNNOSCI_OPIS]],#REF!,5,FALSE),AKORDT[[#This Row],[CZAS]]),1)</f>
        <v>185</v>
      </c>
      <c r="CD121" t="str">
        <f>AKORDT[[#This Row],[RAPORTY_TMP_ID]]&amp;" "&amp;MID(AKORDT[[#This Row],[NAZWA1_WG]],1,30)</f>
        <v xml:space="preserve">25593 NEW YORK N                    </v>
      </c>
      <c r="CE121" s="11">
        <f>AKORDT[[#This Row],[DATA]]</f>
        <v>43029</v>
      </c>
      <c r="CF121">
        <f>IFERROR(ROUND(AVERAGEIF(Tabela_Kwerenda_z_AKORD[CZAS RZECZYWISTY],LEFT(AKORDT[[#This Row],[PZP_NR_ZLECENIA]],5),Tabela_Kwerenda_z_AKORD[LACZNY_CZAS]),0),0)</f>
        <v>0</v>
      </c>
    </row>
    <row r="122" spans="1:84">
      <c r="A122" t="e">
        <f>VLOOKUP(AKORDT[[#This Row],[NAZWISKO]],IMIE[],2,FALSE)</f>
        <v>#N/A</v>
      </c>
      <c r="B122">
        <v>10387</v>
      </c>
      <c r="F122">
        <v>25594</v>
      </c>
      <c r="G122">
        <v>1</v>
      </c>
      <c r="H122">
        <v>1</v>
      </c>
      <c r="I122">
        <v>1</v>
      </c>
      <c r="J122">
        <v>14071</v>
      </c>
      <c r="K122">
        <v>14071</v>
      </c>
      <c r="L122">
        <v>39</v>
      </c>
      <c r="M122">
        <v>5</v>
      </c>
      <c r="N122">
        <v>7</v>
      </c>
      <c r="O122">
        <v>142</v>
      </c>
      <c r="Q122" s="17">
        <v>43029</v>
      </c>
      <c r="R122" t="s">
        <v>1102</v>
      </c>
      <c r="S122">
        <v>0</v>
      </c>
      <c r="T122">
        <v>0</v>
      </c>
      <c r="U122">
        <v>0</v>
      </c>
      <c r="V122">
        <v>2</v>
      </c>
      <c r="W122" t="s">
        <v>251</v>
      </c>
      <c r="X122" t="s">
        <v>79</v>
      </c>
      <c r="Y122" t="s">
        <v>99</v>
      </c>
      <c r="Z122" t="s">
        <v>252</v>
      </c>
      <c r="AB122" s="17">
        <v>2</v>
      </c>
      <c r="AC122" s="17">
        <v>402133</v>
      </c>
      <c r="AD122">
        <v>2</v>
      </c>
      <c r="AE122">
        <v>1</v>
      </c>
      <c r="AF122">
        <v>0</v>
      </c>
      <c r="AG122" t="s">
        <v>81</v>
      </c>
      <c r="AH122" t="s">
        <v>82</v>
      </c>
      <c r="AI122" t="s">
        <v>83</v>
      </c>
      <c r="AJ122" t="s">
        <v>83</v>
      </c>
      <c r="AK122" t="s">
        <v>84</v>
      </c>
      <c r="AL122" t="s">
        <v>85</v>
      </c>
      <c r="AM122" t="s">
        <v>86</v>
      </c>
      <c r="AN122" t="s">
        <v>87</v>
      </c>
      <c r="AO122" t="s">
        <v>562</v>
      </c>
      <c r="AP122" t="s">
        <v>563</v>
      </c>
      <c r="AQ122" t="s">
        <v>562</v>
      </c>
      <c r="AR122" t="s">
        <v>563</v>
      </c>
      <c r="AS122" t="s">
        <v>83</v>
      </c>
      <c r="AV122" s="17"/>
      <c r="AX122">
        <v>0</v>
      </c>
      <c r="AY122" t="s">
        <v>83</v>
      </c>
      <c r="AZ122" t="s">
        <v>83</v>
      </c>
      <c r="BH122">
        <v>120</v>
      </c>
      <c r="BL122" t="s">
        <v>939</v>
      </c>
      <c r="BM122" s="17">
        <v>42998</v>
      </c>
      <c r="BN122" t="s">
        <v>561</v>
      </c>
      <c r="BO122" t="s">
        <v>561</v>
      </c>
      <c r="BP122">
        <v>13</v>
      </c>
      <c r="BQ122" t="s">
        <v>88</v>
      </c>
      <c r="BR122" t="s">
        <v>79</v>
      </c>
      <c r="BS122" t="s">
        <v>89</v>
      </c>
      <c r="BT122" t="s">
        <v>90</v>
      </c>
      <c r="BU122" t="s">
        <v>91</v>
      </c>
      <c r="BV122" t="s">
        <v>83</v>
      </c>
      <c r="BY122" t="s">
        <v>92</v>
      </c>
      <c r="BZ122" t="s">
        <v>87</v>
      </c>
      <c r="CC122">
        <f>IFERROR(IF(AKORDT[[#This Row],[CZAS]]=1,VLOOKUP(AKORDT[[#This Row],[RAPORTY_TMP_ID]]&amp;AKORDT[[#This Row],[CZYNNOSCI_OPIS]],#REF!,5,FALSE),AKORDT[[#This Row],[CZAS]]),1)</f>
        <v>142</v>
      </c>
      <c r="CD122" t="str">
        <f>AKORDT[[#This Row],[RAPORTY_TMP_ID]]&amp;" "&amp;MID(AKORDT[[#This Row],[NAZWA1_WG]],1,30)</f>
        <v xml:space="preserve">25594 NEW YORK 1,5                  </v>
      </c>
      <c r="CE122" s="11">
        <f>AKORDT[[#This Row],[DATA]]</f>
        <v>43029</v>
      </c>
      <c r="CF122">
        <f>IFERROR(ROUND(AVERAGEIF(Tabela_Kwerenda_z_AKORD[CZAS RZECZYWISTY],LEFT(AKORDT[[#This Row],[PZP_NR_ZLECENIA]],5),Tabela_Kwerenda_z_AKORD[LACZNY_CZAS]),0),0)</f>
        <v>0</v>
      </c>
    </row>
    <row r="123" spans="1:84">
      <c r="A123" t="e">
        <f>VLOOKUP(AKORDT[[#This Row],[NAZWISKO]],IMIE[],2,FALSE)</f>
        <v>#N/A</v>
      </c>
      <c r="B123">
        <v>10388</v>
      </c>
      <c r="F123">
        <v>25595</v>
      </c>
      <c r="G123">
        <v>1</v>
      </c>
      <c r="H123">
        <v>1</v>
      </c>
      <c r="I123">
        <v>1</v>
      </c>
      <c r="J123">
        <v>14073</v>
      </c>
      <c r="K123">
        <v>14073</v>
      </c>
      <c r="L123">
        <v>39</v>
      </c>
      <c r="M123">
        <v>5</v>
      </c>
      <c r="N123">
        <v>7</v>
      </c>
      <c r="O123">
        <v>154</v>
      </c>
      <c r="Q123" s="17">
        <v>43029</v>
      </c>
      <c r="R123" t="s">
        <v>1103</v>
      </c>
      <c r="S123">
        <v>0</v>
      </c>
      <c r="T123">
        <v>0</v>
      </c>
      <c r="U123">
        <v>0</v>
      </c>
      <c r="V123">
        <v>2</v>
      </c>
      <c r="W123" t="s">
        <v>251</v>
      </c>
      <c r="X123" t="s">
        <v>79</v>
      </c>
      <c r="Y123" t="s">
        <v>99</v>
      </c>
      <c r="Z123" t="s">
        <v>252</v>
      </c>
      <c r="AB123" s="17">
        <v>2</v>
      </c>
      <c r="AC123" s="17">
        <v>402133</v>
      </c>
      <c r="AD123">
        <v>2</v>
      </c>
      <c r="AE123">
        <v>1</v>
      </c>
      <c r="AF123">
        <v>0</v>
      </c>
      <c r="AG123" t="s">
        <v>81</v>
      </c>
      <c r="AH123" t="s">
        <v>82</v>
      </c>
      <c r="AI123" t="s">
        <v>83</v>
      </c>
      <c r="AJ123" t="s">
        <v>83</v>
      </c>
      <c r="AK123" t="s">
        <v>84</v>
      </c>
      <c r="AL123" t="s">
        <v>85</v>
      </c>
      <c r="AM123" t="s">
        <v>86</v>
      </c>
      <c r="AN123" t="s">
        <v>87</v>
      </c>
      <c r="AO123" t="s">
        <v>559</v>
      </c>
      <c r="AP123" t="s">
        <v>560</v>
      </c>
      <c r="AQ123" t="s">
        <v>559</v>
      </c>
      <c r="AR123" t="s">
        <v>560</v>
      </c>
      <c r="AS123" t="s">
        <v>83</v>
      </c>
      <c r="AV123" s="17"/>
      <c r="AX123">
        <v>0</v>
      </c>
      <c r="AY123" t="s">
        <v>83</v>
      </c>
      <c r="AZ123" t="s">
        <v>83</v>
      </c>
      <c r="BH123">
        <v>121</v>
      </c>
      <c r="BL123" t="s">
        <v>939</v>
      </c>
      <c r="BM123" s="17">
        <v>42998</v>
      </c>
      <c r="BN123" t="s">
        <v>561</v>
      </c>
      <c r="BO123" t="s">
        <v>561</v>
      </c>
      <c r="BP123">
        <v>13</v>
      </c>
      <c r="BQ123" t="s">
        <v>88</v>
      </c>
      <c r="BR123" t="s">
        <v>79</v>
      </c>
      <c r="BS123" t="s">
        <v>89</v>
      </c>
      <c r="BT123" t="s">
        <v>90</v>
      </c>
      <c r="BU123" t="s">
        <v>91</v>
      </c>
      <c r="BV123" t="s">
        <v>83</v>
      </c>
      <c r="BY123" t="s">
        <v>92</v>
      </c>
      <c r="BZ123" t="s">
        <v>87</v>
      </c>
      <c r="CC123">
        <f>IFERROR(IF(AKORDT[[#This Row],[CZAS]]=1,VLOOKUP(AKORDT[[#This Row],[RAPORTY_TMP_ID]]&amp;AKORDT[[#This Row],[CZYNNOSCI_OPIS]],#REF!,5,FALSE),AKORDT[[#This Row],[CZAS]]),1)</f>
        <v>154</v>
      </c>
      <c r="CD123" t="str">
        <f>AKORDT[[#This Row],[RAPORTY_TMP_ID]]&amp;" "&amp;MID(AKORDT[[#This Row],[NAZWA1_WG]],1,30)</f>
        <v xml:space="preserve">25595 NEW YORK 1,5]                 </v>
      </c>
      <c r="CE123" s="11">
        <f>AKORDT[[#This Row],[DATA]]</f>
        <v>43029</v>
      </c>
      <c r="CF123">
        <f>IFERROR(ROUND(AVERAGEIF(Tabela_Kwerenda_z_AKORD[CZAS RZECZYWISTY],LEFT(AKORDT[[#This Row],[PZP_NR_ZLECENIA]],5),Tabela_Kwerenda_z_AKORD[LACZNY_CZAS]),0),0)</f>
        <v>0</v>
      </c>
    </row>
    <row r="124" spans="1:84">
      <c r="A124" t="e">
        <f>VLOOKUP(AKORDT[[#This Row],[NAZWISKO]],IMIE[],2,FALSE)</f>
        <v>#N/A</v>
      </c>
      <c r="B124">
        <v>10389</v>
      </c>
      <c r="F124">
        <v>25598</v>
      </c>
      <c r="G124">
        <v>1</v>
      </c>
      <c r="H124">
        <v>1</v>
      </c>
      <c r="I124">
        <v>1</v>
      </c>
      <c r="J124">
        <v>14460</v>
      </c>
      <c r="K124">
        <v>14460</v>
      </c>
      <c r="L124">
        <v>39</v>
      </c>
      <c r="M124">
        <v>5</v>
      </c>
      <c r="N124">
        <v>7</v>
      </c>
      <c r="O124">
        <v>18</v>
      </c>
      <c r="Q124" s="17">
        <v>43029</v>
      </c>
      <c r="R124" t="s">
        <v>1104</v>
      </c>
      <c r="S124">
        <v>0</v>
      </c>
      <c r="T124">
        <v>0</v>
      </c>
      <c r="U124">
        <v>0</v>
      </c>
      <c r="V124">
        <v>2</v>
      </c>
      <c r="W124" t="s">
        <v>251</v>
      </c>
      <c r="X124" t="s">
        <v>79</v>
      </c>
      <c r="Y124" t="s">
        <v>99</v>
      </c>
      <c r="Z124" t="s">
        <v>252</v>
      </c>
      <c r="AB124" s="17">
        <v>2</v>
      </c>
      <c r="AC124" s="17">
        <v>402133</v>
      </c>
      <c r="AD124">
        <v>2</v>
      </c>
      <c r="AE124">
        <v>1</v>
      </c>
      <c r="AF124">
        <v>0</v>
      </c>
      <c r="AG124" t="s">
        <v>81</v>
      </c>
      <c r="AH124" t="s">
        <v>82</v>
      </c>
      <c r="AI124" t="s">
        <v>83</v>
      </c>
      <c r="AJ124" t="s">
        <v>83</v>
      </c>
      <c r="AK124" t="s">
        <v>84</v>
      </c>
      <c r="AL124" t="s">
        <v>85</v>
      </c>
      <c r="AM124" t="s">
        <v>86</v>
      </c>
      <c r="AN124" t="s">
        <v>87</v>
      </c>
      <c r="AO124" t="s">
        <v>694</v>
      </c>
      <c r="AP124" t="s">
        <v>695</v>
      </c>
      <c r="AQ124" t="s">
        <v>694</v>
      </c>
      <c r="AR124" t="s">
        <v>695</v>
      </c>
      <c r="AS124" t="s">
        <v>83</v>
      </c>
      <c r="AV124" s="17"/>
      <c r="AX124">
        <v>0</v>
      </c>
      <c r="AY124" t="s">
        <v>83</v>
      </c>
      <c r="AZ124" t="s">
        <v>83</v>
      </c>
      <c r="BH124">
        <v>122</v>
      </c>
      <c r="BL124" t="s">
        <v>939</v>
      </c>
      <c r="BM124" s="17">
        <v>42998</v>
      </c>
      <c r="BN124" t="s">
        <v>191</v>
      </c>
      <c r="BO124" t="s">
        <v>191</v>
      </c>
      <c r="BP124">
        <v>13</v>
      </c>
      <c r="BQ124" t="s">
        <v>88</v>
      </c>
      <c r="BR124" t="s">
        <v>79</v>
      </c>
      <c r="BS124" t="s">
        <v>89</v>
      </c>
      <c r="BT124" t="s">
        <v>90</v>
      </c>
      <c r="BU124" t="s">
        <v>182</v>
      </c>
      <c r="BV124" t="s">
        <v>83</v>
      </c>
      <c r="BY124" t="s">
        <v>92</v>
      </c>
      <c r="BZ124" t="s">
        <v>87</v>
      </c>
      <c r="CC124">
        <f>IFERROR(IF(AKORDT[[#This Row],[CZAS]]=1,VLOOKUP(AKORDT[[#This Row],[RAPORTY_TMP_ID]]&amp;AKORDT[[#This Row],[CZYNNOSCI_OPIS]],#REF!,5,FALSE),AKORDT[[#This Row],[CZAS]]),1)</f>
        <v>18</v>
      </c>
      <c r="CD124" t="str">
        <f>AKORDT[[#This Row],[RAPORTY_TMP_ID]]&amp;" "&amp;MID(AKORDT[[#This Row],[NAZWA1_WG]],1,30)</f>
        <v xml:space="preserve">25598 PD 255 III 45x45              </v>
      </c>
      <c r="CE124" s="11">
        <f>AKORDT[[#This Row],[DATA]]</f>
        <v>43029</v>
      </c>
      <c r="CF124">
        <f>IFERROR(ROUND(AVERAGEIF(Tabela_Kwerenda_z_AKORD[CZAS RZECZYWISTY],LEFT(AKORDT[[#This Row],[PZP_NR_ZLECENIA]],5),Tabela_Kwerenda_z_AKORD[LACZNY_CZAS]),0),0)</f>
        <v>0</v>
      </c>
    </row>
    <row r="125" spans="1:84">
      <c r="A125" t="e">
        <f>VLOOKUP(AKORDT[[#This Row],[NAZWISKO]],IMIE[],2,FALSE)</f>
        <v>#N/A</v>
      </c>
      <c r="B125">
        <v>10390</v>
      </c>
      <c r="F125">
        <v>25598</v>
      </c>
      <c r="G125">
        <v>1</v>
      </c>
      <c r="H125">
        <v>2</v>
      </c>
      <c r="I125">
        <v>1</v>
      </c>
      <c r="J125">
        <v>14460</v>
      </c>
      <c r="K125">
        <v>14460</v>
      </c>
      <c r="L125">
        <v>39</v>
      </c>
      <c r="M125">
        <v>5</v>
      </c>
      <c r="N125">
        <v>7</v>
      </c>
      <c r="O125">
        <v>18</v>
      </c>
      <c r="Q125" s="17">
        <v>43029</v>
      </c>
      <c r="R125" t="s">
        <v>1105</v>
      </c>
      <c r="S125">
        <v>0</v>
      </c>
      <c r="T125">
        <v>0</v>
      </c>
      <c r="U125">
        <v>0</v>
      </c>
      <c r="V125">
        <v>2</v>
      </c>
      <c r="W125" t="s">
        <v>251</v>
      </c>
      <c r="X125" t="s">
        <v>79</v>
      </c>
      <c r="Y125" t="s">
        <v>99</v>
      </c>
      <c r="Z125" t="s">
        <v>252</v>
      </c>
      <c r="AB125" s="17">
        <v>2</v>
      </c>
      <c r="AC125" s="17">
        <v>402133</v>
      </c>
      <c r="AD125">
        <v>2</v>
      </c>
      <c r="AE125">
        <v>1</v>
      </c>
      <c r="AF125">
        <v>0</v>
      </c>
      <c r="AG125" t="s">
        <v>81</v>
      </c>
      <c r="AH125" t="s">
        <v>82</v>
      </c>
      <c r="AI125" t="s">
        <v>83</v>
      </c>
      <c r="AJ125" t="s">
        <v>83</v>
      </c>
      <c r="AK125" t="s">
        <v>84</v>
      </c>
      <c r="AL125" t="s">
        <v>85</v>
      </c>
      <c r="AM125" t="s">
        <v>86</v>
      </c>
      <c r="AN125" t="s">
        <v>87</v>
      </c>
      <c r="AO125" t="s">
        <v>694</v>
      </c>
      <c r="AP125" t="s">
        <v>695</v>
      </c>
      <c r="AQ125" t="s">
        <v>694</v>
      </c>
      <c r="AR125" t="s">
        <v>695</v>
      </c>
      <c r="AS125" t="s">
        <v>83</v>
      </c>
      <c r="AV125" s="17"/>
      <c r="AX125">
        <v>0</v>
      </c>
      <c r="AY125" t="s">
        <v>83</v>
      </c>
      <c r="AZ125" t="s">
        <v>83</v>
      </c>
      <c r="BH125">
        <v>123</v>
      </c>
      <c r="BL125" t="s">
        <v>939</v>
      </c>
      <c r="BM125" s="17">
        <v>42998</v>
      </c>
      <c r="BN125" t="s">
        <v>191</v>
      </c>
      <c r="BO125" t="s">
        <v>191</v>
      </c>
      <c r="BP125">
        <v>13</v>
      </c>
      <c r="BQ125" t="s">
        <v>88</v>
      </c>
      <c r="BR125" t="s">
        <v>79</v>
      </c>
      <c r="BS125" t="s">
        <v>89</v>
      </c>
      <c r="BT125" t="s">
        <v>90</v>
      </c>
      <c r="BU125" t="s">
        <v>182</v>
      </c>
      <c r="BV125" t="s">
        <v>83</v>
      </c>
      <c r="BY125" t="s">
        <v>92</v>
      </c>
      <c r="BZ125" t="s">
        <v>87</v>
      </c>
      <c r="CC125">
        <f>IFERROR(IF(AKORDT[[#This Row],[CZAS]]=1,VLOOKUP(AKORDT[[#This Row],[RAPORTY_TMP_ID]]&amp;AKORDT[[#This Row],[CZYNNOSCI_OPIS]],#REF!,5,FALSE),AKORDT[[#This Row],[CZAS]]),1)</f>
        <v>18</v>
      </c>
      <c r="CD125" t="str">
        <f>AKORDT[[#This Row],[RAPORTY_TMP_ID]]&amp;" "&amp;MID(AKORDT[[#This Row],[NAZWA1_WG]],1,30)</f>
        <v xml:space="preserve">25598 PD 255 III 45x45              </v>
      </c>
      <c r="CE125" s="11">
        <f>AKORDT[[#This Row],[DATA]]</f>
        <v>43029</v>
      </c>
      <c r="CF125">
        <f>IFERROR(ROUND(AVERAGEIF(Tabela_Kwerenda_z_AKORD[CZAS RZECZYWISTY],LEFT(AKORDT[[#This Row],[PZP_NR_ZLECENIA]],5),Tabela_Kwerenda_z_AKORD[LACZNY_CZAS]),0),0)</f>
        <v>0</v>
      </c>
    </row>
    <row r="126" spans="1:84">
      <c r="A126" t="e">
        <f>VLOOKUP(AKORDT[[#This Row],[NAZWISKO]],IMIE[],2,FALSE)</f>
        <v>#N/A</v>
      </c>
      <c r="B126">
        <v>10391</v>
      </c>
      <c r="F126">
        <v>25598</v>
      </c>
      <c r="G126">
        <v>1</v>
      </c>
      <c r="H126">
        <v>3</v>
      </c>
      <c r="I126">
        <v>1</v>
      </c>
      <c r="J126">
        <v>14460</v>
      </c>
      <c r="K126">
        <v>14460</v>
      </c>
      <c r="L126">
        <v>39</v>
      </c>
      <c r="M126">
        <v>5</v>
      </c>
      <c r="N126">
        <v>7</v>
      </c>
      <c r="O126">
        <v>18</v>
      </c>
      <c r="Q126" s="17">
        <v>43029</v>
      </c>
      <c r="R126" t="s">
        <v>1106</v>
      </c>
      <c r="S126">
        <v>0</v>
      </c>
      <c r="T126">
        <v>0</v>
      </c>
      <c r="U126">
        <v>0</v>
      </c>
      <c r="V126">
        <v>2</v>
      </c>
      <c r="W126" t="s">
        <v>251</v>
      </c>
      <c r="X126" t="s">
        <v>79</v>
      </c>
      <c r="Y126" t="s">
        <v>99</v>
      </c>
      <c r="Z126" t="s">
        <v>252</v>
      </c>
      <c r="AB126" s="17">
        <v>2</v>
      </c>
      <c r="AC126" s="17">
        <v>402133</v>
      </c>
      <c r="AD126">
        <v>2</v>
      </c>
      <c r="AE126">
        <v>1</v>
      </c>
      <c r="AF126">
        <v>0</v>
      </c>
      <c r="AG126" t="s">
        <v>81</v>
      </c>
      <c r="AH126" t="s">
        <v>82</v>
      </c>
      <c r="AI126" t="s">
        <v>83</v>
      </c>
      <c r="AJ126" t="s">
        <v>83</v>
      </c>
      <c r="AK126" t="s">
        <v>84</v>
      </c>
      <c r="AL126" t="s">
        <v>85</v>
      </c>
      <c r="AM126" t="s">
        <v>86</v>
      </c>
      <c r="AN126" t="s">
        <v>87</v>
      </c>
      <c r="AO126" t="s">
        <v>694</v>
      </c>
      <c r="AP126" t="s">
        <v>695</v>
      </c>
      <c r="AQ126" t="s">
        <v>694</v>
      </c>
      <c r="AR126" t="s">
        <v>695</v>
      </c>
      <c r="AS126" t="s">
        <v>83</v>
      </c>
      <c r="AV126" s="17"/>
      <c r="AX126">
        <v>0</v>
      </c>
      <c r="AY126" t="s">
        <v>83</v>
      </c>
      <c r="AZ126" t="s">
        <v>83</v>
      </c>
      <c r="BH126">
        <v>124</v>
      </c>
      <c r="BL126" t="s">
        <v>939</v>
      </c>
      <c r="BM126" s="17">
        <v>42998</v>
      </c>
      <c r="BN126" t="s">
        <v>191</v>
      </c>
      <c r="BO126" t="s">
        <v>191</v>
      </c>
      <c r="BP126">
        <v>13</v>
      </c>
      <c r="BQ126" t="s">
        <v>88</v>
      </c>
      <c r="BR126" t="s">
        <v>79</v>
      </c>
      <c r="BS126" t="s">
        <v>89</v>
      </c>
      <c r="BT126" t="s">
        <v>90</v>
      </c>
      <c r="BU126" t="s">
        <v>182</v>
      </c>
      <c r="BV126" t="s">
        <v>83</v>
      </c>
      <c r="BY126" t="s">
        <v>92</v>
      </c>
      <c r="BZ126" t="s">
        <v>87</v>
      </c>
      <c r="CC126">
        <f>IFERROR(IF(AKORDT[[#This Row],[CZAS]]=1,VLOOKUP(AKORDT[[#This Row],[RAPORTY_TMP_ID]]&amp;AKORDT[[#This Row],[CZYNNOSCI_OPIS]],#REF!,5,FALSE),AKORDT[[#This Row],[CZAS]]),1)</f>
        <v>18</v>
      </c>
      <c r="CD126" t="str">
        <f>AKORDT[[#This Row],[RAPORTY_TMP_ID]]&amp;" "&amp;MID(AKORDT[[#This Row],[NAZWA1_WG]],1,30)</f>
        <v xml:space="preserve">25598 PD 255 III 45x45              </v>
      </c>
      <c r="CE126" s="11">
        <f>AKORDT[[#This Row],[DATA]]</f>
        <v>43029</v>
      </c>
      <c r="CF126">
        <f>IFERROR(ROUND(AVERAGEIF(Tabela_Kwerenda_z_AKORD[CZAS RZECZYWISTY],LEFT(AKORDT[[#This Row],[PZP_NR_ZLECENIA]],5),Tabela_Kwerenda_z_AKORD[LACZNY_CZAS]),0),0)</f>
        <v>0</v>
      </c>
    </row>
    <row r="127" spans="1:84">
      <c r="A127" t="e">
        <f>VLOOKUP(AKORDT[[#This Row],[NAZWISKO]],IMIE[],2,FALSE)</f>
        <v>#N/A</v>
      </c>
      <c r="B127">
        <v>10392</v>
      </c>
      <c r="F127">
        <v>26523</v>
      </c>
      <c r="G127">
        <v>1</v>
      </c>
      <c r="H127">
        <v>1</v>
      </c>
      <c r="I127">
        <v>1</v>
      </c>
      <c r="J127">
        <v>24011</v>
      </c>
      <c r="K127">
        <v>24011</v>
      </c>
      <c r="L127">
        <v>52</v>
      </c>
      <c r="M127">
        <v>5</v>
      </c>
      <c r="N127">
        <v>7</v>
      </c>
      <c r="O127">
        <v>118</v>
      </c>
      <c r="P127">
        <v>0</v>
      </c>
      <c r="Q127" s="17">
        <v>43029</v>
      </c>
      <c r="R127" t="s">
        <v>1107</v>
      </c>
      <c r="S127">
        <v>0</v>
      </c>
      <c r="T127">
        <v>0</v>
      </c>
      <c r="U127">
        <v>0</v>
      </c>
      <c r="V127">
        <v>2</v>
      </c>
      <c r="W127" t="s">
        <v>233</v>
      </c>
      <c r="X127" t="s">
        <v>79</v>
      </c>
      <c r="Y127" t="s">
        <v>105</v>
      </c>
      <c r="Z127" t="s">
        <v>234</v>
      </c>
      <c r="AB127" s="17">
        <v>2</v>
      </c>
      <c r="AC127" s="17">
        <v>402133</v>
      </c>
      <c r="AD127">
        <v>2</v>
      </c>
      <c r="AE127">
        <v>1</v>
      </c>
      <c r="AF127">
        <v>0</v>
      </c>
      <c r="AG127" t="s">
        <v>81</v>
      </c>
      <c r="AH127" t="s">
        <v>82</v>
      </c>
      <c r="AI127" t="s">
        <v>83</v>
      </c>
      <c r="AJ127" t="s">
        <v>83</v>
      </c>
      <c r="AK127" t="s">
        <v>84</v>
      </c>
      <c r="AL127" t="s">
        <v>85</v>
      </c>
      <c r="AM127" t="s">
        <v>86</v>
      </c>
      <c r="AN127" t="s">
        <v>87</v>
      </c>
      <c r="AO127" t="s">
        <v>541</v>
      </c>
      <c r="AP127" t="s">
        <v>542</v>
      </c>
      <c r="AQ127" t="s">
        <v>541</v>
      </c>
      <c r="AR127" t="s">
        <v>542</v>
      </c>
      <c r="AS127" t="s">
        <v>83</v>
      </c>
      <c r="AV127" s="17"/>
      <c r="AX127">
        <v>0</v>
      </c>
      <c r="AY127" t="s">
        <v>83</v>
      </c>
      <c r="AZ127" t="s">
        <v>83</v>
      </c>
      <c r="BH127">
        <v>125</v>
      </c>
      <c r="BL127" t="s">
        <v>938</v>
      </c>
      <c r="BM127" s="17">
        <v>43019</v>
      </c>
      <c r="BN127" t="s">
        <v>230</v>
      </c>
      <c r="BO127" t="s">
        <v>230</v>
      </c>
      <c r="BP127">
        <v>13</v>
      </c>
      <c r="BQ127" t="s">
        <v>88</v>
      </c>
      <c r="BR127" t="s">
        <v>79</v>
      </c>
      <c r="BS127" t="s">
        <v>89</v>
      </c>
      <c r="BT127" t="s">
        <v>90</v>
      </c>
      <c r="BU127" t="s">
        <v>181</v>
      </c>
      <c r="BV127" t="s">
        <v>83</v>
      </c>
      <c r="BY127" t="s">
        <v>92</v>
      </c>
      <c r="BZ127" t="s">
        <v>87</v>
      </c>
      <c r="CC127">
        <f>IFERROR(IF(AKORDT[[#This Row],[CZAS]]=1,VLOOKUP(AKORDT[[#This Row],[RAPORTY_TMP_ID]]&amp;AKORDT[[#This Row],[CZYNNOSCI_OPIS]],#REF!,5,FALSE),AKORDT[[#This Row],[CZAS]]),1)</f>
        <v>118</v>
      </c>
      <c r="CD127" t="str">
        <f>AKORDT[[#This Row],[RAPORTY_TMP_ID]]&amp;" "&amp;MID(AKORDT[[#This Row],[NAZWA1_WG]],1,30)</f>
        <v xml:space="preserve">26523 AVANT [1,5                    </v>
      </c>
      <c r="CE127" s="11">
        <f>AKORDT[[#This Row],[DATA]]</f>
        <v>43029</v>
      </c>
      <c r="CF127">
        <f>IFERROR(ROUND(AVERAGEIF(Tabela_Kwerenda_z_AKORD[CZAS RZECZYWISTY],LEFT(AKORDT[[#This Row],[PZP_NR_ZLECENIA]],5),Tabela_Kwerenda_z_AKORD[LACZNY_CZAS]),0),0)</f>
        <v>0</v>
      </c>
    </row>
    <row r="128" spans="1:84">
      <c r="A128" t="e">
        <f>VLOOKUP(AKORDT[[#This Row],[NAZWISKO]],IMIE[],2,FALSE)</f>
        <v>#N/A</v>
      </c>
      <c r="B128">
        <v>10393</v>
      </c>
      <c r="F128">
        <v>26524</v>
      </c>
      <c r="G128">
        <v>1</v>
      </c>
      <c r="H128">
        <v>1</v>
      </c>
      <c r="I128">
        <v>1</v>
      </c>
      <c r="J128">
        <v>24019</v>
      </c>
      <c r="K128">
        <v>24019</v>
      </c>
      <c r="L128">
        <v>52</v>
      </c>
      <c r="M128">
        <v>5</v>
      </c>
      <c r="N128">
        <v>7</v>
      </c>
      <c r="O128">
        <v>107</v>
      </c>
      <c r="P128">
        <v>0</v>
      </c>
      <c r="Q128" s="17">
        <v>43029</v>
      </c>
      <c r="R128" t="s">
        <v>1108</v>
      </c>
      <c r="S128">
        <v>0</v>
      </c>
      <c r="T128">
        <v>0</v>
      </c>
      <c r="U128">
        <v>0</v>
      </c>
      <c r="V128">
        <v>2</v>
      </c>
      <c r="W128" t="s">
        <v>233</v>
      </c>
      <c r="X128" t="s">
        <v>79</v>
      </c>
      <c r="Y128" t="s">
        <v>105</v>
      </c>
      <c r="Z128" t="s">
        <v>234</v>
      </c>
      <c r="AB128" s="17">
        <v>2</v>
      </c>
      <c r="AC128" s="17">
        <v>402133</v>
      </c>
      <c r="AD128">
        <v>2</v>
      </c>
      <c r="AE128">
        <v>1</v>
      </c>
      <c r="AF128">
        <v>0</v>
      </c>
      <c r="AG128" t="s">
        <v>81</v>
      </c>
      <c r="AH128" t="s">
        <v>82</v>
      </c>
      <c r="AI128" t="s">
        <v>83</v>
      </c>
      <c r="AJ128" t="s">
        <v>83</v>
      </c>
      <c r="AK128" t="s">
        <v>84</v>
      </c>
      <c r="AL128" t="s">
        <v>85</v>
      </c>
      <c r="AM128" t="s">
        <v>86</v>
      </c>
      <c r="AN128" t="s">
        <v>87</v>
      </c>
      <c r="AO128" t="s">
        <v>430</v>
      </c>
      <c r="AP128" t="s">
        <v>431</v>
      </c>
      <c r="AQ128" t="s">
        <v>430</v>
      </c>
      <c r="AR128" t="s">
        <v>431</v>
      </c>
      <c r="AS128" t="s">
        <v>83</v>
      </c>
      <c r="AV128" s="17"/>
      <c r="AX128">
        <v>0</v>
      </c>
      <c r="AY128" t="s">
        <v>83</v>
      </c>
      <c r="AZ128" t="s">
        <v>83</v>
      </c>
      <c r="BH128">
        <v>126</v>
      </c>
      <c r="BL128" t="s">
        <v>938</v>
      </c>
      <c r="BM128" s="17">
        <v>43019</v>
      </c>
      <c r="BN128" t="s">
        <v>230</v>
      </c>
      <c r="BO128" t="s">
        <v>230</v>
      </c>
      <c r="BP128">
        <v>13</v>
      </c>
      <c r="BQ128" t="s">
        <v>88</v>
      </c>
      <c r="BR128" t="s">
        <v>79</v>
      </c>
      <c r="BS128" t="s">
        <v>89</v>
      </c>
      <c r="BT128" t="s">
        <v>90</v>
      </c>
      <c r="BU128" t="s">
        <v>181</v>
      </c>
      <c r="BV128" t="s">
        <v>83</v>
      </c>
      <c r="BY128" t="s">
        <v>92</v>
      </c>
      <c r="BZ128" t="s">
        <v>87</v>
      </c>
      <c r="CC128">
        <f>IFERROR(IF(AKORDT[[#This Row],[CZAS]]=1,VLOOKUP(AKORDT[[#This Row],[RAPORTY_TMP_ID]]&amp;AKORDT[[#This Row],[CZYNNOSCI_OPIS]],#REF!,5,FALSE),AKORDT[[#This Row],[CZAS]]),1)</f>
        <v>107</v>
      </c>
      <c r="CD128" t="str">
        <f>AKORDT[[#This Row],[RAPORTY_TMP_ID]]&amp;" "&amp;MID(AKORDT[[#This Row],[NAZWA1_WG]],1,30)</f>
        <v xml:space="preserve">26524 AVANT 1,5                     </v>
      </c>
      <c r="CE128" s="11">
        <f>AKORDT[[#This Row],[DATA]]</f>
        <v>43029</v>
      </c>
      <c r="CF128">
        <f>IFERROR(ROUND(AVERAGEIF(Tabela_Kwerenda_z_AKORD[CZAS RZECZYWISTY],LEFT(AKORDT[[#This Row],[PZP_NR_ZLECENIA]],5),Tabela_Kwerenda_z_AKORD[LACZNY_CZAS]),0),0)</f>
        <v>0</v>
      </c>
    </row>
    <row r="129" spans="1:84">
      <c r="A129" t="e">
        <f>VLOOKUP(AKORDT[[#This Row],[NAZWISKO]],IMIE[],2,FALSE)</f>
        <v>#N/A</v>
      </c>
      <c r="B129">
        <v>10394</v>
      </c>
      <c r="F129">
        <v>26525</v>
      </c>
      <c r="G129">
        <v>1</v>
      </c>
      <c r="H129">
        <v>1</v>
      </c>
      <c r="I129">
        <v>1</v>
      </c>
      <c r="J129">
        <v>10561</v>
      </c>
      <c r="K129">
        <v>10561</v>
      </c>
      <c r="L129">
        <v>52</v>
      </c>
      <c r="M129">
        <v>5</v>
      </c>
      <c r="N129">
        <v>7</v>
      </c>
      <c r="O129">
        <v>118</v>
      </c>
      <c r="P129">
        <v>0</v>
      </c>
      <c r="Q129" s="17">
        <v>43029</v>
      </c>
      <c r="R129" t="s">
        <v>1109</v>
      </c>
      <c r="S129">
        <v>0</v>
      </c>
      <c r="T129">
        <v>0</v>
      </c>
      <c r="U129">
        <v>0</v>
      </c>
      <c r="V129">
        <v>2</v>
      </c>
      <c r="W129" t="s">
        <v>233</v>
      </c>
      <c r="X129" t="s">
        <v>79</v>
      </c>
      <c r="Y129" t="s">
        <v>105</v>
      </c>
      <c r="Z129" t="s">
        <v>234</v>
      </c>
      <c r="AB129" s="17">
        <v>2</v>
      </c>
      <c r="AC129" s="17">
        <v>402133</v>
      </c>
      <c r="AD129">
        <v>2</v>
      </c>
      <c r="AE129">
        <v>1</v>
      </c>
      <c r="AF129">
        <v>0</v>
      </c>
      <c r="AG129" t="s">
        <v>81</v>
      </c>
      <c r="AH129" t="s">
        <v>82</v>
      </c>
      <c r="AI129" t="s">
        <v>83</v>
      </c>
      <c r="AJ129" t="s">
        <v>83</v>
      </c>
      <c r="AK129" t="s">
        <v>84</v>
      </c>
      <c r="AL129" t="s">
        <v>85</v>
      </c>
      <c r="AM129" t="s">
        <v>86</v>
      </c>
      <c r="AN129" t="s">
        <v>87</v>
      </c>
      <c r="AO129" t="s">
        <v>231</v>
      </c>
      <c r="AP129" t="s">
        <v>232</v>
      </c>
      <c r="AQ129" t="s">
        <v>231</v>
      </c>
      <c r="AR129" t="s">
        <v>232</v>
      </c>
      <c r="AS129" t="s">
        <v>83</v>
      </c>
      <c r="AV129" s="17"/>
      <c r="AX129">
        <v>0</v>
      </c>
      <c r="AY129" t="s">
        <v>83</v>
      </c>
      <c r="AZ129" t="s">
        <v>83</v>
      </c>
      <c r="BH129">
        <v>127</v>
      </c>
      <c r="BL129" t="s">
        <v>938</v>
      </c>
      <c r="BM129" s="17">
        <v>43019</v>
      </c>
      <c r="BN129" t="s">
        <v>230</v>
      </c>
      <c r="BO129" t="s">
        <v>230</v>
      </c>
      <c r="BP129">
        <v>13</v>
      </c>
      <c r="BQ129" t="s">
        <v>88</v>
      </c>
      <c r="BR129" t="s">
        <v>79</v>
      </c>
      <c r="BS129" t="s">
        <v>89</v>
      </c>
      <c r="BT129" t="s">
        <v>90</v>
      </c>
      <c r="BU129" t="s">
        <v>181</v>
      </c>
      <c r="BV129" t="s">
        <v>83</v>
      </c>
      <c r="BY129" t="s">
        <v>92</v>
      </c>
      <c r="BZ129" t="s">
        <v>87</v>
      </c>
      <c r="CC129">
        <f>IFERROR(IF(AKORDT[[#This Row],[CZAS]]=1,VLOOKUP(AKORDT[[#This Row],[RAPORTY_TMP_ID]]&amp;AKORDT[[#This Row],[CZYNNOSCI_OPIS]],#REF!,5,FALSE),AKORDT[[#This Row],[CZAS]]),1)</f>
        <v>118</v>
      </c>
      <c r="CD129" t="str">
        <f>AKORDT[[#This Row],[RAPORTY_TMP_ID]]&amp;" "&amp;MID(AKORDT[[#This Row],[NAZWA1_WG]],1,30)</f>
        <v xml:space="preserve">26525 AVANT 1,5]                    </v>
      </c>
      <c r="CE129" s="11">
        <f>AKORDT[[#This Row],[DATA]]</f>
        <v>43029</v>
      </c>
      <c r="CF129">
        <f>IFERROR(ROUND(AVERAGEIF(Tabela_Kwerenda_z_AKORD[CZAS RZECZYWISTY],LEFT(AKORDT[[#This Row],[PZP_NR_ZLECENIA]],5),Tabela_Kwerenda_z_AKORD[LACZNY_CZAS]),0),0)</f>
        <v>0</v>
      </c>
    </row>
    <row r="130" spans="1:84">
      <c r="A130" t="e">
        <f>VLOOKUP(AKORDT[[#This Row],[NAZWISKO]],IMIE[],2,FALSE)</f>
        <v>#N/A</v>
      </c>
      <c r="B130">
        <v>10395</v>
      </c>
      <c r="F130">
        <v>26526</v>
      </c>
      <c r="G130">
        <v>1</v>
      </c>
      <c r="H130">
        <v>1</v>
      </c>
      <c r="I130">
        <v>1</v>
      </c>
      <c r="J130">
        <v>24037</v>
      </c>
      <c r="K130">
        <v>24037</v>
      </c>
      <c r="L130">
        <v>52</v>
      </c>
      <c r="M130">
        <v>5</v>
      </c>
      <c r="N130">
        <v>7</v>
      </c>
      <c r="O130">
        <v>49</v>
      </c>
      <c r="P130">
        <v>0</v>
      </c>
      <c r="Q130" s="17">
        <v>43029</v>
      </c>
      <c r="R130" t="s">
        <v>1110</v>
      </c>
      <c r="S130">
        <v>0</v>
      </c>
      <c r="T130">
        <v>0</v>
      </c>
      <c r="U130">
        <v>0</v>
      </c>
      <c r="V130">
        <v>2</v>
      </c>
      <c r="W130" t="s">
        <v>233</v>
      </c>
      <c r="X130" t="s">
        <v>79</v>
      </c>
      <c r="Y130" t="s">
        <v>105</v>
      </c>
      <c r="Z130" t="s">
        <v>234</v>
      </c>
      <c r="AB130" s="17">
        <v>2</v>
      </c>
      <c r="AC130" s="17">
        <v>402133</v>
      </c>
      <c r="AD130">
        <v>2</v>
      </c>
      <c r="AE130">
        <v>1</v>
      </c>
      <c r="AF130">
        <v>0</v>
      </c>
      <c r="AG130" t="s">
        <v>81</v>
      </c>
      <c r="AH130" t="s">
        <v>82</v>
      </c>
      <c r="AI130" t="s">
        <v>83</v>
      </c>
      <c r="AJ130" t="s">
        <v>83</v>
      </c>
      <c r="AK130" t="s">
        <v>84</v>
      </c>
      <c r="AL130" t="s">
        <v>85</v>
      </c>
      <c r="AM130" t="s">
        <v>86</v>
      </c>
      <c r="AN130" t="s">
        <v>87</v>
      </c>
      <c r="AO130" t="s">
        <v>434</v>
      </c>
      <c r="AP130" t="s">
        <v>435</v>
      </c>
      <c r="AQ130" t="s">
        <v>434</v>
      </c>
      <c r="AR130" t="s">
        <v>435</v>
      </c>
      <c r="AS130" t="s">
        <v>83</v>
      </c>
      <c r="AV130" s="17"/>
      <c r="AX130">
        <v>0</v>
      </c>
      <c r="AY130" t="s">
        <v>83</v>
      </c>
      <c r="AZ130" t="s">
        <v>83</v>
      </c>
      <c r="BH130">
        <v>128</v>
      </c>
      <c r="BL130" t="s">
        <v>938</v>
      </c>
      <c r="BM130" s="17">
        <v>43019</v>
      </c>
      <c r="BN130" t="s">
        <v>230</v>
      </c>
      <c r="BO130" t="s">
        <v>230</v>
      </c>
      <c r="BP130">
        <v>13</v>
      </c>
      <c r="BQ130" t="s">
        <v>88</v>
      </c>
      <c r="BR130" t="s">
        <v>79</v>
      </c>
      <c r="BS130" t="s">
        <v>89</v>
      </c>
      <c r="BT130" t="s">
        <v>90</v>
      </c>
      <c r="BU130" t="s">
        <v>181</v>
      </c>
      <c r="BV130" t="s">
        <v>83</v>
      </c>
      <c r="BY130" t="s">
        <v>92</v>
      </c>
      <c r="BZ130" t="s">
        <v>87</v>
      </c>
      <c r="CC130">
        <f>IFERROR(IF(AKORDT[[#This Row],[CZAS]]=1,VLOOKUP(AKORDT[[#This Row],[RAPORTY_TMP_ID]]&amp;AKORDT[[#This Row],[CZYNNOSCI_OPIS]],#REF!,5,FALSE),AKORDT[[#This Row],[CZAS]]),1)</f>
        <v>49</v>
      </c>
      <c r="CD130" t="str">
        <f>AKORDT[[#This Row],[RAPORTY_TMP_ID]]&amp;" "&amp;MID(AKORDT[[#This Row],[NAZWA1_WG]],1,30)</f>
        <v xml:space="preserve">26526 AVANT P112x84                 </v>
      </c>
      <c r="CE130" s="11">
        <f>AKORDT[[#This Row],[DATA]]</f>
        <v>43029</v>
      </c>
      <c r="CF130">
        <f>IFERROR(ROUND(AVERAGEIF(Tabela_Kwerenda_z_AKORD[CZAS RZECZYWISTY],LEFT(AKORDT[[#This Row],[PZP_NR_ZLECENIA]],5),Tabela_Kwerenda_z_AKORD[LACZNY_CZAS]),0),0)</f>
        <v>0</v>
      </c>
    </row>
    <row r="131" spans="1:84">
      <c r="A131" t="e">
        <f>VLOOKUP(AKORDT[[#This Row],[NAZWISKO]],IMIE[],2,FALSE)</f>
        <v>#N/A</v>
      </c>
      <c r="B131">
        <v>10396</v>
      </c>
      <c r="F131">
        <v>25673</v>
      </c>
      <c r="G131">
        <v>1</v>
      </c>
      <c r="H131">
        <v>1</v>
      </c>
      <c r="I131">
        <v>1</v>
      </c>
      <c r="J131">
        <v>24011</v>
      </c>
      <c r="K131">
        <v>24011</v>
      </c>
      <c r="L131">
        <v>40</v>
      </c>
      <c r="M131">
        <v>5</v>
      </c>
      <c r="N131">
        <v>7</v>
      </c>
      <c r="O131">
        <v>118</v>
      </c>
      <c r="P131">
        <v>0</v>
      </c>
      <c r="Q131" s="17">
        <v>43029</v>
      </c>
      <c r="R131" t="s">
        <v>1111</v>
      </c>
      <c r="S131">
        <v>0</v>
      </c>
      <c r="T131">
        <v>0</v>
      </c>
      <c r="U131">
        <v>0</v>
      </c>
      <c r="V131">
        <v>2</v>
      </c>
      <c r="W131" t="s">
        <v>228</v>
      </c>
      <c r="X131" t="s">
        <v>79</v>
      </c>
      <c r="Y131" t="s">
        <v>97</v>
      </c>
      <c r="Z131" t="s">
        <v>229</v>
      </c>
      <c r="AB131" s="17">
        <v>2</v>
      </c>
      <c r="AC131" s="17">
        <v>402133</v>
      </c>
      <c r="AD131">
        <v>2</v>
      </c>
      <c r="AE131">
        <v>1</v>
      </c>
      <c r="AF131">
        <v>0</v>
      </c>
      <c r="AG131" t="s">
        <v>81</v>
      </c>
      <c r="AH131" t="s">
        <v>82</v>
      </c>
      <c r="AI131" t="s">
        <v>83</v>
      </c>
      <c r="AJ131" t="s">
        <v>83</v>
      </c>
      <c r="AK131" t="s">
        <v>84</v>
      </c>
      <c r="AL131" t="s">
        <v>85</v>
      </c>
      <c r="AM131" t="s">
        <v>86</v>
      </c>
      <c r="AN131" t="s">
        <v>87</v>
      </c>
      <c r="AO131" t="s">
        <v>541</v>
      </c>
      <c r="AP131" t="s">
        <v>542</v>
      </c>
      <c r="AQ131" t="s">
        <v>541</v>
      </c>
      <c r="AR131" t="s">
        <v>542</v>
      </c>
      <c r="AS131" t="s">
        <v>83</v>
      </c>
      <c r="AV131" s="17"/>
      <c r="AX131">
        <v>0</v>
      </c>
      <c r="AY131" t="s">
        <v>83</v>
      </c>
      <c r="AZ131" t="s">
        <v>83</v>
      </c>
      <c r="BH131">
        <v>129</v>
      </c>
      <c r="BL131" t="s">
        <v>680</v>
      </c>
      <c r="BM131" s="17">
        <v>42998</v>
      </c>
      <c r="BN131" t="s">
        <v>230</v>
      </c>
      <c r="BO131" t="s">
        <v>230</v>
      </c>
      <c r="BP131">
        <v>13</v>
      </c>
      <c r="BQ131" t="s">
        <v>88</v>
      </c>
      <c r="BR131" t="s">
        <v>79</v>
      </c>
      <c r="BS131" t="s">
        <v>89</v>
      </c>
      <c r="BT131" t="s">
        <v>90</v>
      </c>
      <c r="BU131" t="s">
        <v>181</v>
      </c>
      <c r="BV131" t="s">
        <v>83</v>
      </c>
      <c r="BY131" t="s">
        <v>92</v>
      </c>
      <c r="BZ131" t="s">
        <v>87</v>
      </c>
      <c r="CC131">
        <f>IFERROR(IF(AKORDT[[#This Row],[CZAS]]=1,VLOOKUP(AKORDT[[#This Row],[RAPORTY_TMP_ID]]&amp;AKORDT[[#This Row],[CZYNNOSCI_OPIS]],#REF!,5,FALSE),AKORDT[[#This Row],[CZAS]]),1)</f>
        <v>118</v>
      </c>
      <c r="CD131" t="str">
        <f>AKORDT[[#This Row],[RAPORTY_TMP_ID]]&amp;" "&amp;MID(AKORDT[[#This Row],[NAZWA1_WG]],1,30)</f>
        <v xml:space="preserve">25673 AVANT [1,5                    </v>
      </c>
      <c r="CE131" s="11">
        <f>AKORDT[[#This Row],[DATA]]</f>
        <v>43029</v>
      </c>
      <c r="CF131">
        <f>IFERROR(ROUND(AVERAGEIF(Tabela_Kwerenda_z_AKORD[CZAS RZECZYWISTY],LEFT(AKORDT[[#This Row],[PZP_NR_ZLECENIA]],5),Tabela_Kwerenda_z_AKORD[LACZNY_CZAS]),0),0)</f>
        <v>0</v>
      </c>
    </row>
    <row r="132" spans="1:84">
      <c r="A132" t="e">
        <f>VLOOKUP(AKORDT[[#This Row],[NAZWISKO]],IMIE[],2,FALSE)</f>
        <v>#N/A</v>
      </c>
      <c r="B132">
        <v>10397</v>
      </c>
      <c r="F132">
        <v>25674</v>
      </c>
      <c r="G132">
        <v>1</v>
      </c>
      <c r="H132">
        <v>1</v>
      </c>
      <c r="I132">
        <v>1</v>
      </c>
      <c r="J132">
        <v>24019</v>
      </c>
      <c r="K132">
        <v>24019</v>
      </c>
      <c r="L132">
        <v>40</v>
      </c>
      <c r="M132">
        <v>5</v>
      </c>
      <c r="N132">
        <v>7</v>
      </c>
      <c r="O132">
        <v>107</v>
      </c>
      <c r="P132">
        <v>0</v>
      </c>
      <c r="Q132" s="17">
        <v>43029</v>
      </c>
      <c r="R132" t="s">
        <v>1112</v>
      </c>
      <c r="S132">
        <v>0</v>
      </c>
      <c r="T132">
        <v>0</v>
      </c>
      <c r="U132">
        <v>0</v>
      </c>
      <c r="V132">
        <v>2</v>
      </c>
      <c r="W132" t="s">
        <v>228</v>
      </c>
      <c r="X132" t="s">
        <v>79</v>
      </c>
      <c r="Y132" t="s">
        <v>97</v>
      </c>
      <c r="Z132" t="s">
        <v>229</v>
      </c>
      <c r="AB132" s="17">
        <v>2</v>
      </c>
      <c r="AC132" s="17">
        <v>402133</v>
      </c>
      <c r="AD132">
        <v>2</v>
      </c>
      <c r="AE132">
        <v>1</v>
      </c>
      <c r="AF132">
        <v>0</v>
      </c>
      <c r="AG132" t="s">
        <v>81</v>
      </c>
      <c r="AH132" t="s">
        <v>82</v>
      </c>
      <c r="AI132" t="s">
        <v>83</v>
      </c>
      <c r="AJ132" t="s">
        <v>83</v>
      </c>
      <c r="AK132" t="s">
        <v>84</v>
      </c>
      <c r="AL132" t="s">
        <v>85</v>
      </c>
      <c r="AM132" t="s">
        <v>86</v>
      </c>
      <c r="AN132" t="s">
        <v>87</v>
      </c>
      <c r="AO132" t="s">
        <v>430</v>
      </c>
      <c r="AP132" t="s">
        <v>431</v>
      </c>
      <c r="AQ132" t="s">
        <v>430</v>
      </c>
      <c r="AR132" t="s">
        <v>431</v>
      </c>
      <c r="AS132" t="s">
        <v>83</v>
      </c>
      <c r="AV132" s="17"/>
      <c r="AX132">
        <v>0</v>
      </c>
      <c r="AY132" t="s">
        <v>83</v>
      </c>
      <c r="AZ132" t="s">
        <v>83</v>
      </c>
      <c r="BH132">
        <v>130</v>
      </c>
      <c r="BL132" t="s">
        <v>680</v>
      </c>
      <c r="BM132" s="17">
        <v>42998</v>
      </c>
      <c r="BN132" t="s">
        <v>230</v>
      </c>
      <c r="BO132" t="s">
        <v>230</v>
      </c>
      <c r="BP132">
        <v>13</v>
      </c>
      <c r="BQ132" t="s">
        <v>88</v>
      </c>
      <c r="BR132" t="s">
        <v>79</v>
      </c>
      <c r="BS132" t="s">
        <v>89</v>
      </c>
      <c r="BT132" t="s">
        <v>90</v>
      </c>
      <c r="BU132" t="s">
        <v>181</v>
      </c>
      <c r="BV132" t="s">
        <v>83</v>
      </c>
      <c r="BY132" t="s">
        <v>92</v>
      </c>
      <c r="BZ132" t="s">
        <v>87</v>
      </c>
      <c r="CC132">
        <f>IFERROR(IF(AKORDT[[#This Row],[CZAS]]=1,VLOOKUP(AKORDT[[#This Row],[RAPORTY_TMP_ID]]&amp;AKORDT[[#This Row],[CZYNNOSCI_OPIS]],#REF!,5,FALSE),AKORDT[[#This Row],[CZAS]]),1)</f>
        <v>107</v>
      </c>
      <c r="CD132" t="str">
        <f>AKORDT[[#This Row],[RAPORTY_TMP_ID]]&amp;" "&amp;MID(AKORDT[[#This Row],[NAZWA1_WG]],1,30)</f>
        <v xml:space="preserve">25674 AVANT 1,5                     </v>
      </c>
      <c r="CE132" s="11">
        <f>AKORDT[[#This Row],[DATA]]</f>
        <v>43029</v>
      </c>
      <c r="CF132">
        <f>IFERROR(ROUND(AVERAGEIF(Tabela_Kwerenda_z_AKORD[CZAS RZECZYWISTY],LEFT(AKORDT[[#This Row],[PZP_NR_ZLECENIA]],5),Tabela_Kwerenda_z_AKORD[LACZNY_CZAS]),0),0)</f>
        <v>0</v>
      </c>
    </row>
    <row r="133" spans="1:84">
      <c r="A133" t="e">
        <f>VLOOKUP(AKORDT[[#This Row],[NAZWISKO]],IMIE[],2,FALSE)</f>
        <v>#N/A</v>
      </c>
      <c r="B133">
        <v>10398</v>
      </c>
      <c r="F133">
        <v>25675</v>
      </c>
      <c r="G133">
        <v>1</v>
      </c>
      <c r="H133">
        <v>1</v>
      </c>
      <c r="I133">
        <v>1</v>
      </c>
      <c r="J133">
        <v>24024</v>
      </c>
      <c r="K133">
        <v>24024</v>
      </c>
      <c r="L133">
        <v>40</v>
      </c>
      <c r="M133">
        <v>5</v>
      </c>
      <c r="N133">
        <v>7</v>
      </c>
      <c r="O133">
        <v>154</v>
      </c>
      <c r="P133">
        <v>0</v>
      </c>
      <c r="Q133" s="17">
        <v>43029</v>
      </c>
      <c r="R133" t="s">
        <v>1113</v>
      </c>
      <c r="S133">
        <v>0</v>
      </c>
      <c r="T133">
        <v>0</v>
      </c>
      <c r="U133">
        <v>0</v>
      </c>
      <c r="V133">
        <v>2</v>
      </c>
      <c r="W133" t="s">
        <v>228</v>
      </c>
      <c r="X133" t="s">
        <v>79</v>
      </c>
      <c r="Y133" t="s">
        <v>97</v>
      </c>
      <c r="Z133" t="s">
        <v>229</v>
      </c>
      <c r="AB133" s="17">
        <v>2</v>
      </c>
      <c r="AC133" s="17">
        <v>402133</v>
      </c>
      <c r="AD133">
        <v>2</v>
      </c>
      <c r="AE133">
        <v>1</v>
      </c>
      <c r="AF133">
        <v>0</v>
      </c>
      <c r="AG133" t="s">
        <v>81</v>
      </c>
      <c r="AH133" t="s">
        <v>82</v>
      </c>
      <c r="AI133" t="s">
        <v>83</v>
      </c>
      <c r="AJ133" t="s">
        <v>83</v>
      </c>
      <c r="AK133" t="s">
        <v>84</v>
      </c>
      <c r="AL133" t="s">
        <v>85</v>
      </c>
      <c r="AM133" t="s">
        <v>86</v>
      </c>
      <c r="AN133" t="s">
        <v>87</v>
      </c>
      <c r="AO133" t="s">
        <v>235</v>
      </c>
      <c r="AP133" t="s">
        <v>236</v>
      </c>
      <c r="AQ133" t="s">
        <v>235</v>
      </c>
      <c r="AR133" t="s">
        <v>236</v>
      </c>
      <c r="AS133" t="s">
        <v>83</v>
      </c>
      <c r="AV133" s="17"/>
      <c r="AX133">
        <v>0</v>
      </c>
      <c r="AY133" t="s">
        <v>83</v>
      </c>
      <c r="AZ133" t="s">
        <v>83</v>
      </c>
      <c r="BH133">
        <v>131</v>
      </c>
      <c r="BL133" t="s">
        <v>680</v>
      </c>
      <c r="BM133" s="17">
        <v>42998</v>
      </c>
      <c r="BN133" t="s">
        <v>230</v>
      </c>
      <c r="BO133" t="s">
        <v>230</v>
      </c>
      <c r="BP133">
        <v>13</v>
      </c>
      <c r="BQ133" t="s">
        <v>88</v>
      </c>
      <c r="BR133" t="s">
        <v>79</v>
      </c>
      <c r="BS133" t="s">
        <v>89</v>
      </c>
      <c r="BT133" t="s">
        <v>90</v>
      </c>
      <c r="BU133" t="s">
        <v>181</v>
      </c>
      <c r="BV133" t="s">
        <v>83</v>
      </c>
      <c r="BY133" t="s">
        <v>92</v>
      </c>
      <c r="BZ133" t="s">
        <v>87</v>
      </c>
      <c r="CC133">
        <f>IFERROR(IF(AKORDT[[#This Row],[CZAS]]=1,VLOOKUP(AKORDT[[#This Row],[RAPORTY_TMP_ID]]&amp;AKORDT[[#This Row],[CZYNNOSCI_OPIS]],#REF!,5,FALSE),AKORDT[[#This Row],[CZAS]]),1)</f>
        <v>154</v>
      </c>
      <c r="CD133" t="str">
        <f>AKORDT[[#This Row],[RAPORTY_TMP_ID]]&amp;" "&amp;MID(AKORDT[[#This Row],[NAZWA1_WG]],1,30)</f>
        <v xml:space="preserve">25675 AVANT N                       </v>
      </c>
      <c r="CE133" s="11">
        <f>AKORDT[[#This Row],[DATA]]</f>
        <v>43029</v>
      </c>
      <c r="CF133">
        <f>IFERROR(ROUND(AVERAGEIF(Tabela_Kwerenda_z_AKORD[CZAS RZECZYWISTY],LEFT(AKORDT[[#This Row],[PZP_NR_ZLECENIA]],5),Tabela_Kwerenda_z_AKORD[LACZNY_CZAS]),0),0)</f>
        <v>0</v>
      </c>
    </row>
    <row r="134" spans="1:84">
      <c r="A134" t="e">
        <f>VLOOKUP(AKORDT[[#This Row],[NAZWISKO]],IMIE[],2,FALSE)</f>
        <v>#N/A</v>
      </c>
      <c r="B134">
        <v>10399</v>
      </c>
      <c r="F134">
        <v>25676</v>
      </c>
      <c r="G134">
        <v>1</v>
      </c>
      <c r="H134">
        <v>1</v>
      </c>
      <c r="I134">
        <v>1</v>
      </c>
      <c r="J134">
        <v>24019</v>
      </c>
      <c r="K134">
        <v>24019</v>
      </c>
      <c r="L134">
        <v>40</v>
      </c>
      <c r="M134">
        <v>5</v>
      </c>
      <c r="N134">
        <v>7</v>
      </c>
      <c r="O134">
        <v>107</v>
      </c>
      <c r="P134">
        <v>0</v>
      </c>
      <c r="Q134" s="17">
        <v>43029</v>
      </c>
      <c r="R134" t="s">
        <v>1114</v>
      </c>
      <c r="S134">
        <v>0</v>
      </c>
      <c r="T134">
        <v>0</v>
      </c>
      <c r="U134">
        <v>0</v>
      </c>
      <c r="V134">
        <v>2</v>
      </c>
      <c r="W134" t="s">
        <v>228</v>
      </c>
      <c r="X134" t="s">
        <v>79</v>
      </c>
      <c r="Y134" t="s">
        <v>97</v>
      </c>
      <c r="Z134" t="s">
        <v>229</v>
      </c>
      <c r="AB134" s="17">
        <v>2</v>
      </c>
      <c r="AC134" s="17">
        <v>402133</v>
      </c>
      <c r="AD134">
        <v>2</v>
      </c>
      <c r="AE134">
        <v>1</v>
      </c>
      <c r="AF134">
        <v>0</v>
      </c>
      <c r="AG134" t="s">
        <v>81</v>
      </c>
      <c r="AH134" t="s">
        <v>82</v>
      </c>
      <c r="AI134" t="s">
        <v>83</v>
      </c>
      <c r="AJ134" t="s">
        <v>83</v>
      </c>
      <c r="AK134" t="s">
        <v>84</v>
      </c>
      <c r="AL134" t="s">
        <v>85</v>
      </c>
      <c r="AM134" t="s">
        <v>86</v>
      </c>
      <c r="AN134" t="s">
        <v>87</v>
      </c>
      <c r="AO134" t="s">
        <v>430</v>
      </c>
      <c r="AP134" t="s">
        <v>431</v>
      </c>
      <c r="AQ134" t="s">
        <v>430</v>
      </c>
      <c r="AR134" t="s">
        <v>431</v>
      </c>
      <c r="AS134" t="s">
        <v>83</v>
      </c>
      <c r="AV134" s="17"/>
      <c r="AX134">
        <v>0</v>
      </c>
      <c r="AY134" t="s">
        <v>83</v>
      </c>
      <c r="AZ134" t="s">
        <v>83</v>
      </c>
      <c r="BH134">
        <v>132</v>
      </c>
      <c r="BL134" t="s">
        <v>680</v>
      </c>
      <c r="BM134" s="17">
        <v>42998</v>
      </c>
      <c r="BN134" t="s">
        <v>230</v>
      </c>
      <c r="BO134" t="s">
        <v>230</v>
      </c>
      <c r="BP134">
        <v>13</v>
      </c>
      <c r="BQ134" t="s">
        <v>88</v>
      </c>
      <c r="BR134" t="s">
        <v>79</v>
      </c>
      <c r="BS134" t="s">
        <v>89</v>
      </c>
      <c r="BT134" t="s">
        <v>90</v>
      </c>
      <c r="BU134" t="s">
        <v>181</v>
      </c>
      <c r="BV134" t="s">
        <v>83</v>
      </c>
      <c r="BY134" t="s">
        <v>92</v>
      </c>
      <c r="BZ134" t="s">
        <v>87</v>
      </c>
      <c r="CC134">
        <f>IFERROR(IF(AKORDT[[#This Row],[CZAS]]=1,VLOOKUP(AKORDT[[#This Row],[RAPORTY_TMP_ID]]&amp;AKORDT[[#This Row],[CZYNNOSCI_OPIS]],#REF!,5,FALSE),AKORDT[[#This Row],[CZAS]]),1)</f>
        <v>107</v>
      </c>
      <c r="CD134" t="str">
        <f>AKORDT[[#This Row],[RAPORTY_TMP_ID]]&amp;" "&amp;MID(AKORDT[[#This Row],[NAZWA1_WG]],1,30)</f>
        <v xml:space="preserve">25676 AVANT 1,5                     </v>
      </c>
      <c r="CE134" s="11">
        <f>AKORDT[[#This Row],[DATA]]</f>
        <v>43029</v>
      </c>
      <c r="CF134">
        <f>IFERROR(ROUND(AVERAGEIF(Tabela_Kwerenda_z_AKORD[CZAS RZECZYWISTY],LEFT(AKORDT[[#This Row],[PZP_NR_ZLECENIA]],5),Tabela_Kwerenda_z_AKORD[LACZNY_CZAS]),0),0)</f>
        <v>0</v>
      </c>
    </row>
    <row r="135" spans="1:84">
      <c r="A135" t="e">
        <f>VLOOKUP(AKORDT[[#This Row],[NAZWISKO]],IMIE[],2,FALSE)</f>
        <v>#N/A</v>
      </c>
      <c r="B135">
        <v>10400</v>
      </c>
      <c r="F135">
        <v>25677</v>
      </c>
      <c r="G135">
        <v>1</v>
      </c>
      <c r="H135">
        <v>1</v>
      </c>
      <c r="I135">
        <v>1</v>
      </c>
      <c r="J135">
        <v>24036</v>
      </c>
      <c r="K135">
        <v>24036</v>
      </c>
      <c r="L135">
        <v>40</v>
      </c>
      <c r="M135">
        <v>5</v>
      </c>
      <c r="N135">
        <v>7</v>
      </c>
      <c r="O135">
        <v>54</v>
      </c>
      <c r="P135">
        <v>0</v>
      </c>
      <c r="Q135" s="17">
        <v>43029</v>
      </c>
      <c r="R135" t="s">
        <v>1115</v>
      </c>
      <c r="S135">
        <v>0</v>
      </c>
      <c r="T135">
        <v>0</v>
      </c>
      <c r="U135">
        <v>0</v>
      </c>
      <c r="V135">
        <v>2</v>
      </c>
      <c r="W135" t="s">
        <v>228</v>
      </c>
      <c r="X135" t="s">
        <v>79</v>
      </c>
      <c r="Y135" t="s">
        <v>97</v>
      </c>
      <c r="Z135" t="s">
        <v>229</v>
      </c>
      <c r="AB135" s="17">
        <v>2</v>
      </c>
      <c r="AC135" s="17">
        <v>402133</v>
      </c>
      <c r="AD135">
        <v>2</v>
      </c>
      <c r="AE135">
        <v>1</v>
      </c>
      <c r="AF135">
        <v>0</v>
      </c>
      <c r="AG135" t="s">
        <v>81</v>
      </c>
      <c r="AH135" t="s">
        <v>82</v>
      </c>
      <c r="AI135" t="s">
        <v>83</v>
      </c>
      <c r="AJ135" t="s">
        <v>83</v>
      </c>
      <c r="AK135" t="s">
        <v>84</v>
      </c>
      <c r="AL135" t="s">
        <v>85</v>
      </c>
      <c r="AM135" t="s">
        <v>86</v>
      </c>
      <c r="AN135" t="s">
        <v>87</v>
      </c>
      <c r="AO135" t="s">
        <v>428</v>
      </c>
      <c r="AP135" t="s">
        <v>429</v>
      </c>
      <c r="AQ135" t="s">
        <v>428</v>
      </c>
      <c r="AR135" t="s">
        <v>429</v>
      </c>
      <c r="AS135" t="s">
        <v>83</v>
      </c>
      <c r="AV135" s="17"/>
      <c r="AX135">
        <v>0</v>
      </c>
      <c r="AY135" t="s">
        <v>83</v>
      </c>
      <c r="AZ135" t="s">
        <v>83</v>
      </c>
      <c r="BH135">
        <v>133</v>
      </c>
      <c r="BL135" t="s">
        <v>680</v>
      </c>
      <c r="BM135" s="17">
        <v>42998</v>
      </c>
      <c r="BN135" t="s">
        <v>230</v>
      </c>
      <c r="BO135" t="s">
        <v>230</v>
      </c>
      <c r="BP135">
        <v>13</v>
      </c>
      <c r="BQ135" t="s">
        <v>88</v>
      </c>
      <c r="BR135" t="s">
        <v>79</v>
      </c>
      <c r="BS135" t="s">
        <v>89</v>
      </c>
      <c r="BT135" t="s">
        <v>90</v>
      </c>
      <c r="BU135" t="s">
        <v>181</v>
      </c>
      <c r="BV135" t="s">
        <v>83</v>
      </c>
      <c r="BY135" t="s">
        <v>92</v>
      </c>
      <c r="BZ135" t="s">
        <v>87</v>
      </c>
      <c r="CC135">
        <f>IFERROR(IF(AKORDT[[#This Row],[CZAS]]=1,VLOOKUP(AKORDT[[#This Row],[RAPORTY_TMP_ID]]&amp;AKORDT[[#This Row],[CZYNNOSCI_OPIS]],#REF!,5,FALSE),AKORDT[[#This Row],[CZAS]]),1)</f>
        <v>54</v>
      </c>
      <c r="CD135" t="str">
        <f>AKORDT[[#This Row],[RAPORTY_TMP_ID]]&amp;" "&amp;MID(AKORDT[[#This Row],[NAZWA1_WG]],1,30)</f>
        <v xml:space="preserve">25677 AVANT P112x97                 </v>
      </c>
      <c r="CE135" s="11">
        <f>AKORDT[[#This Row],[DATA]]</f>
        <v>43029</v>
      </c>
      <c r="CF135">
        <f>IFERROR(ROUND(AVERAGEIF(Tabela_Kwerenda_z_AKORD[CZAS RZECZYWISTY],LEFT(AKORDT[[#This Row],[PZP_NR_ZLECENIA]],5),Tabela_Kwerenda_z_AKORD[LACZNY_CZAS]),0),0)</f>
        <v>0</v>
      </c>
    </row>
    <row r="136" spans="1:84">
      <c r="A136" t="e">
        <f>VLOOKUP(AKORDT[[#This Row],[NAZWISKO]],IMIE[],2,FALSE)</f>
        <v>#N/A</v>
      </c>
      <c r="B136">
        <v>10401</v>
      </c>
      <c r="F136">
        <v>25831</v>
      </c>
      <c r="G136">
        <v>1</v>
      </c>
      <c r="H136">
        <v>1</v>
      </c>
      <c r="I136">
        <v>1</v>
      </c>
      <c r="J136">
        <v>13807</v>
      </c>
      <c r="K136">
        <v>13807</v>
      </c>
      <c r="L136">
        <v>40</v>
      </c>
      <c r="M136">
        <v>5</v>
      </c>
      <c r="N136">
        <v>7</v>
      </c>
      <c r="O136">
        <v>10</v>
      </c>
      <c r="Q136" s="17">
        <v>43029</v>
      </c>
      <c r="R136" t="s">
        <v>1116</v>
      </c>
      <c r="S136">
        <v>0</v>
      </c>
      <c r="T136">
        <v>0</v>
      </c>
      <c r="U136">
        <v>0</v>
      </c>
      <c r="V136">
        <v>2</v>
      </c>
      <c r="W136" t="s">
        <v>228</v>
      </c>
      <c r="X136" t="s">
        <v>79</v>
      </c>
      <c r="Y136" t="s">
        <v>97</v>
      </c>
      <c r="Z136" t="s">
        <v>229</v>
      </c>
      <c r="AB136" s="17">
        <v>2</v>
      </c>
      <c r="AC136" s="17">
        <v>402133</v>
      </c>
      <c r="AD136">
        <v>2</v>
      </c>
      <c r="AE136">
        <v>1</v>
      </c>
      <c r="AF136">
        <v>0</v>
      </c>
      <c r="AG136" t="s">
        <v>81</v>
      </c>
      <c r="AH136" t="s">
        <v>82</v>
      </c>
      <c r="AI136" t="s">
        <v>83</v>
      </c>
      <c r="AJ136" t="s">
        <v>83</v>
      </c>
      <c r="AK136" t="s">
        <v>84</v>
      </c>
      <c r="AL136" t="s">
        <v>85</v>
      </c>
      <c r="AM136" t="s">
        <v>86</v>
      </c>
      <c r="AN136" t="s">
        <v>87</v>
      </c>
      <c r="AO136" t="s">
        <v>753</v>
      </c>
      <c r="AP136" t="s">
        <v>754</v>
      </c>
      <c r="AQ136" t="s">
        <v>753</v>
      </c>
      <c r="AR136" t="s">
        <v>754</v>
      </c>
      <c r="AS136" t="s">
        <v>83</v>
      </c>
      <c r="AV136" s="17"/>
      <c r="AX136">
        <v>0</v>
      </c>
      <c r="AY136" t="s">
        <v>83</v>
      </c>
      <c r="AZ136" t="s">
        <v>83</v>
      </c>
      <c r="BH136">
        <v>134</v>
      </c>
      <c r="BL136" t="s">
        <v>755</v>
      </c>
      <c r="BM136" s="17">
        <v>42998</v>
      </c>
      <c r="BN136" t="s">
        <v>756</v>
      </c>
      <c r="BO136" t="s">
        <v>756</v>
      </c>
      <c r="BP136">
        <v>13</v>
      </c>
      <c r="BQ136" t="s">
        <v>88</v>
      </c>
      <c r="BR136" t="s">
        <v>79</v>
      </c>
      <c r="BS136" t="s">
        <v>89</v>
      </c>
      <c r="BT136" t="s">
        <v>90</v>
      </c>
      <c r="BU136" t="s">
        <v>91</v>
      </c>
      <c r="BV136" t="s">
        <v>83</v>
      </c>
      <c r="BY136" t="s">
        <v>92</v>
      </c>
      <c r="BZ136" t="s">
        <v>87</v>
      </c>
      <c r="CC136">
        <f>IFERROR(IF(AKORDT[[#This Row],[CZAS]]=1,VLOOKUP(AKORDT[[#This Row],[RAPORTY_TMP_ID]]&amp;AKORDT[[#This Row],[CZYNNOSCI_OPIS]],#REF!,5,FALSE),AKORDT[[#This Row],[CZAS]]),1)</f>
        <v>10</v>
      </c>
      <c r="CD136" t="str">
        <f>AKORDT[[#This Row],[RAPORTY_TMP_ID]]&amp;" "&amp;MID(AKORDT[[#This Row],[NAZWA1_WG]],1,30)</f>
        <v xml:space="preserve">25831 END P64x64                    </v>
      </c>
      <c r="CE136" s="11">
        <f>AKORDT[[#This Row],[DATA]]</f>
        <v>43029</v>
      </c>
      <c r="CF136">
        <f>IFERROR(ROUND(AVERAGEIF(Tabela_Kwerenda_z_AKORD[CZAS RZECZYWISTY],LEFT(AKORDT[[#This Row],[PZP_NR_ZLECENIA]],5),Tabela_Kwerenda_z_AKORD[LACZNY_CZAS]),0),0)</f>
        <v>0</v>
      </c>
    </row>
    <row r="137" spans="1:84">
      <c r="A137" t="e">
        <f>VLOOKUP(AKORDT[[#This Row],[NAZWISKO]],IMIE[],2,FALSE)</f>
        <v>#N/A</v>
      </c>
      <c r="B137">
        <v>10403</v>
      </c>
      <c r="F137">
        <v>25940</v>
      </c>
      <c r="G137">
        <v>1</v>
      </c>
      <c r="H137">
        <v>1</v>
      </c>
      <c r="I137">
        <v>1</v>
      </c>
      <c r="J137">
        <v>13567</v>
      </c>
      <c r="K137">
        <v>13567</v>
      </c>
      <c r="L137">
        <v>39</v>
      </c>
      <c r="M137">
        <v>19</v>
      </c>
      <c r="N137">
        <v>7</v>
      </c>
      <c r="O137">
        <v>190</v>
      </c>
      <c r="Q137" s="17">
        <v>43029</v>
      </c>
      <c r="R137" t="s">
        <v>1117</v>
      </c>
      <c r="S137">
        <v>0</v>
      </c>
      <c r="T137">
        <v>0</v>
      </c>
      <c r="U137">
        <v>0</v>
      </c>
      <c r="V137">
        <v>1</v>
      </c>
      <c r="W137" t="s">
        <v>251</v>
      </c>
      <c r="X137" t="s">
        <v>79</v>
      </c>
      <c r="Y137" t="s">
        <v>99</v>
      </c>
      <c r="Z137" t="s">
        <v>252</v>
      </c>
      <c r="AB137" s="17">
        <v>2</v>
      </c>
      <c r="AC137" s="17">
        <v>402133</v>
      </c>
      <c r="AD137">
        <v>2</v>
      </c>
      <c r="AE137">
        <v>1</v>
      </c>
      <c r="AF137">
        <v>0</v>
      </c>
      <c r="AG137" t="s">
        <v>81</v>
      </c>
      <c r="AH137" t="s">
        <v>82</v>
      </c>
      <c r="AI137" t="s">
        <v>83</v>
      </c>
      <c r="AJ137" t="s">
        <v>83</v>
      </c>
      <c r="AK137" t="s">
        <v>84</v>
      </c>
      <c r="AL137" t="s">
        <v>85</v>
      </c>
      <c r="AM137" t="s">
        <v>292</v>
      </c>
      <c r="AN137" t="s">
        <v>112</v>
      </c>
      <c r="AO137" t="s">
        <v>1047</v>
      </c>
      <c r="AP137" t="s">
        <v>1048</v>
      </c>
      <c r="AQ137" t="s">
        <v>1047</v>
      </c>
      <c r="AR137" t="s">
        <v>1048</v>
      </c>
      <c r="AS137" t="s">
        <v>83</v>
      </c>
      <c r="AV137" s="17"/>
      <c r="AX137">
        <v>0</v>
      </c>
      <c r="AY137" t="s">
        <v>83</v>
      </c>
      <c r="AZ137" t="s">
        <v>83</v>
      </c>
      <c r="BH137">
        <v>135</v>
      </c>
      <c r="BL137" t="s">
        <v>1049</v>
      </c>
      <c r="BM137" s="17">
        <v>43005</v>
      </c>
      <c r="BN137" t="s">
        <v>607</v>
      </c>
      <c r="BO137" t="s">
        <v>607</v>
      </c>
      <c r="BP137">
        <v>13</v>
      </c>
      <c r="BQ137" t="s">
        <v>88</v>
      </c>
      <c r="BR137" t="s">
        <v>79</v>
      </c>
      <c r="BS137" t="s">
        <v>89</v>
      </c>
      <c r="BT137" t="s">
        <v>90</v>
      </c>
      <c r="BU137" t="s">
        <v>610</v>
      </c>
      <c r="BV137" t="s">
        <v>83</v>
      </c>
      <c r="BY137" t="s">
        <v>92</v>
      </c>
      <c r="BZ137" t="s">
        <v>87</v>
      </c>
      <c r="CC137">
        <f>IFERROR(IF(AKORDT[[#This Row],[CZAS]]=1,VLOOKUP(AKORDT[[#This Row],[RAPORTY_TMP_ID]]&amp;AKORDT[[#This Row],[CZYNNOSCI_OPIS]],#REF!,5,FALSE),AKORDT[[#This Row],[CZAS]]),1)</f>
        <v>190</v>
      </c>
      <c r="CD137" t="str">
        <f>AKORDT[[#This Row],[RAPORTY_TMP_ID]]&amp;" "&amp;MID(AKORDT[[#This Row],[NAZWA1_WG]],1,30)</f>
        <v xml:space="preserve">25940 ALASKA E60/1z                 </v>
      </c>
      <c r="CE137" s="11">
        <f>AKORDT[[#This Row],[DATA]]</f>
        <v>43029</v>
      </c>
      <c r="CF137">
        <f>IFERROR(ROUND(AVERAGEIF(Tabela_Kwerenda_z_AKORD[CZAS RZECZYWISTY],LEFT(AKORDT[[#This Row],[PZP_NR_ZLECENIA]],5),Tabela_Kwerenda_z_AKORD[LACZNY_CZAS]),0),0)</f>
        <v>0</v>
      </c>
    </row>
    <row r="138" spans="1:84">
      <c r="A138" t="e">
        <f>VLOOKUP(AKORDT[[#This Row],[NAZWISKO]],IMIE[],2,FALSE)</f>
        <v>#N/A</v>
      </c>
      <c r="B138">
        <v>10404</v>
      </c>
      <c r="F138">
        <v>25941</v>
      </c>
      <c r="G138">
        <v>1</v>
      </c>
      <c r="H138">
        <v>1</v>
      </c>
      <c r="I138">
        <v>1</v>
      </c>
      <c r="J138">
        <v>13592</v>
      </c>
      <c r="K138">
        <v>13592</v>
      </c>
      <c r="L138">
        <v>39</v>
      </c>
      <c r="M138">
        <v>19</v>
      </c>
      <c r="N138">
        <v>7</v>
      </c>
      <c r="O138">
        <v>242</v>
      </c>
      <c r="Q138" s="17">
        <v>43029</v>
      </c>
      <c r="R138" t="s">
        <v>1118</v>
      </c>
      <c r="S138">
        <v>0</v>
      </c>
      <c r="T138">
        <v>0</v>
      </c>
      <c r="U138">
        <v>0</v>
      </c>
      <c r="V138">
        <v>1</v>
      </c>
      <c r="W138" t="s">
        <v>251</v>
      </c>
      <c r="X138" t="s">
        <v>79</v>
      </c>
      <c r="Y138" t="s">
        <v>99</v>
      </c>
      <c r="Z138" t="s">
        <v>252</v>
      </c>
      <c r="AB138" s="17">
        <v>2</v>
      </c>
      <c r="AC138" s="17">
        <v>402133</v>
      </c>
      <c r="AD138">
        <v>2</v>
      </c>
      <c r="AE138">
        <v>1</v>
      </c>
      <c r="AF138">
        <v>0</v>
      </c>
      <c r="AG138" t="s">
        <v>81</v>
      </c>
      <c r="AH138" t="s">
        <v>82</v>
      </c>
      <c r="AI138" t="s">
        <v>83</v>
      </c>
      <c r="AJ138" t="s">
        <v>83</v>
      </c>
      <c r="AK138" t="s">
        <v>84</v>
      </c>
      <c r="AL138" t="s">
        <v>85</v>
      </c>
      <c r="AM138" t="s">
        <v>292</v>
      </c>
      <c r="AN138" t="s">
        <v>112</v>
      </c>
      <c r="AO138" t="s">
        <v>1051</v>
      </c>
      <c r="AP138" t="s">
        <v>1052</v>
      </c>
      <c r="AQ138" t="s">
        <v>1051</v>
      </c>
      <c r="AR138" t="s">
        <v>1052</v>
      </c>
      <c r="AS138" t="s">
        <v>83</v>
      </c>
      <c r="AV138" s="17"/>
      <c r="AX138">
        <v>0</v>
      </c>
      <c r="AY138" t="s">
        <v>83</v>
      </c>
      <c r="AZ138" t="s">
        <v>83</v>
      </c>
      <c r="BH138">
        <v>136</v>
      </c>
      <c r="BL138" t="s">
        <v>1049</v>
      </c>
      <c r="BM138" s="17">
        <v>43005</v>
      </c>
      <c r="BN138" t="s">
        <v>607</v>
      </c>
      <c r="BO138" t="s">
        <v>607</v>
      </c>
      <c r="BP138">
        <v>13</v>
      </c>
      <c r="BQ138" t="s">
        <v>88</v>
      </c>
      <c r="BR138" t="s">
        <v>79</v>
      </c>
      <c r="BS138" t="s">
        <v>89</v>
      </c>
      <c r="BT138" t="s">
        <v>90</v>
      </c>
      <c r="BU138" t="s">
        <v>610</v>
      </c>
      <c r="BV138" t="s">
        <v>83</v>
      </c>
      <c r="BY138" t="s">
        <v>92</v>
      </c>
      <c r="BZ138" t="s">
        <v>87</v>
      </c>
      <c r="CC138">
        <f>IFERROR(IF(AKORDT[[#This Row],[CZAS]]=1,VLOOKUP(AKORDT[[#This Row],[RAPORTY_TMP_ID]]&amp;AKORDT[[#This Row],[CZYNNOSCI_OPIS]],#REF!,5,FALSE),AKORDT[[#This Row],[CZAS]]),1)</f>
        <v>242</v>
      </c>
      <c r="CD138" t="str">
        <f>AKORDT[[#This Row],[RAPORTY_TMP_ID]]&amp;" "&amp;MID(AKORDT[[#This Row],[NAZWA1_WG]],1,30)</f>
        <v xml:space="preserve">25941 ALASKA Nzz                    </v>
      </c>
      <c r="CE138" s="11">
        <f>AKORDT[[#This Row],[DATA]]</f>
        <v>43029</v>
      </c>
      <c r="CF138">
        <f>IFERROR(ROUND(AVERAGEIF(Tabela_Kwerenda_z_AKORD[CZAS RZECZYWISTY],LEFT(AKORDT[[#This Row],[PZP_NR_ZLECENIA]],5),Tabela_Kwerenda_z_AKORD[LACZNY_CZAS]),0),0)</f>
        <v>0</v>
      </c>
    </row>
    <row r="139" spans="1:84">
      <c r="A139" t="e">
        <f>VLOOKUP(AKORDT[[#This Row],[NAZWISKO]],IMIE[],2,FALSE)</f>
        <v>#N/A</v>
      </c>
      <c r="B139">
        <v>10405</v>
      </c>
      <c r="F139">
        <v>25942</v>
      </c>
      <c r="G139">
        <v>1</v>
      </c>
      <c r="H139">
        <v>1</v>
      </c>
      <c r="I139">
        <v>1</v>
      </c>
      <c r="J139">
        <v>13560</v>
      </c>
      <c r="K139">
        <v>13560</v>
      </c>
      <c r="L139">
        <v>39</v>
      </c>
      <c r="M139">
        <v>19</v>
      </c>
      <c r="N139">
        <v>7</v>
      </c>
      <c r="O139">
        <v>157</v>
      </c>
      <c r="Q139" s="17">
        <v>43029</v>
      </c>
      <c r="R139" t="s">
        <v>1119</v>
      </c>
      <c r="S139">
        <v>0</v>
      </c>
      <c r="T139">
        <v>0</v>
      </c>
      <c r="U139">
        <v>0</v>
      </c>
      <c r="V139">
        <v>1</v>
      </c>
      <c r="W139" t="s">
        <v>251</v>
      </c>
      <c r="X139" t="s">
        <v>79</v>
      </c>
      <c r="Y139" t="s">
        <v>99</v>
      </c>
      <c r="Z139" t="s">
        <v>252</v>
      </c>
      <c r="AB139" s="17">
        <v>2</v>
      </c>
      <c r="AC139" s="17">
        <v>402133</v>
      </c>
      <c r="AD139">
        <v>2</v>
      </c>
      <c r="AE139">
        <v>1</v>
      </c>
      <c r="AF139">
        <v>0</v>
      </c>
      <c r="AG139" t="s">
        <v>81</v>
      </c>
      <c r="AH139" t="s">
        <v>82</v>
      </c>
      <c r="AI139" t="s">
        <v>83</v>
      </c>
      <c r="AJ139" t="s">
        <v>83</v>
      </c>
      <c r="AK139" t="s">
        <v>84</v>
      </c>
      <c r="AL139" t="s">
        <v>85</v>
      </c>
      <c r="AM139" t="s">
        <v>292</v>
      </c>
      <c r="AN139" t="s">
        <v>112</v>
      </c>
      <c r="AO139" t="s">
        <v>1054</v>
      </c>
      <c r="AP139" t="s">
        <v>1055</v>
      </c>
      <c r="AQ139" t="s">
        <v>1054</v>
      </c>
      <c r="AR139" t="s">
        <v>1055</v>
      </c>
      <c r="AS139" t="s">
        <v>83</v>
      </c>
      <c r="AV139" s="17"/>
      <c r="AX139">
        <v>0</v>
      </c>
      <c r="AY139" t="s">
        <v>83</v>
      </c>
      <c r="AZ139" t="s">
        <v>83</v>
      </c>
      <c r="BH139">
        <v>137</v>
      </c>
      <c r="BL139" t="s">
        <v>1049</v>
      </c>
      <c r="BM139" s="17">
        <v>43005</v>
      </c>
      <c r="BN139" t="s">
        <v>607</v>
      </c>
      <c r="BO139" t="s">
        <v>607</v>
      </c>
      <c r="BP139">
        <v>13</v>
      </c>
      <c r="BQ139" t="s">
        <v>88</v>
      </c>
      <c r="BR139" t="s">
        <v>79</v>
      </c>
      <c r="BS139" t="s">
        <v>89</v>
      </c>
      <c r="BT139" t="s">
        <v>90</v>
      </c>
      <c r="BU139" t="s">
        <v>610</v>
      </c>
      <c r="BV139" t="s">
        <v>83</v>
      </c>
      <c r="BY139" t="s">
        <v>92</v>
      </c>
      <c r="BZ139" t="s">
        <v>87</v>
      </c>
      <c r="CC139">
        <f>IFERROR(IF(AKORDT[[#This Row],[CZAS]]=1,VLOOKUP(AKORDT[[#This Row],[RAPORTY_TMP_ID]]&amp;AKORDT[[#This Row],[CZYNNOSCI_OPIS]],#REF!,5,FALSE),AKORDT[[#This Row],[CZAS]]),1)</f>
        <v>157</v>
      </c>
      <c r="CD139" t="str">
        <f>AKORDT[[#This Row],[RAPORTY_TMP_ID]]&amp;" "&amp;MID(AKORDT[[#This Row],[NAZWA1_WG]],1,30)</f>
        <v xml:space="preserve">25942 ALASKA 1z                     </v>
      </c>
      <c r="CE139" s="11">
        <f>AKORDT[[#This Row],[DATA]]</f>
        <v>43029</v>
      </c>
      <c r="CF139">
        <f>IFERROR(ROUND(AVERAGEIF(Tabela_Kwerenda_z_AKORD[CZAS RZECZYWISTY],LEFT(AKORDT[[#This Row],[PZP_NR_ZLECENIA]],5),Tabela_Kwerenda_z_AKORD[LACZNY_CZAS]),0),0)</f>
        <v>0</v>
      </c>
    </row>
    <row r="140" spans="1:84">
      <c r="A140" t="e">
        <f>VLOOKUP(AKORDT[[#This Row],[NAZWISKO]],IMIE[],2,FALSE)</f>
        <v>#N/A</v>
      </c>
      <c r="B140">
        <v>10406</v>
      </c>
      <c r="F140">
        <v>25943</v>
      </c>
      <c r="G140">
        <v>1</v>
      </c>
      <c r="H140">
        <v>1</v>
      </c>
      <c r="I140">
        <v>1</v>
      </c>
      <c r="J140">
        <v>14761</v>
      </c>
      <c r="K140">
        <v>14761</v>
      </c>
      <c r="L140">
        <v>39</v>
      </c>
      <c r="M140">
        <v>19</v>
      </c>
      <c r="N140">
        <v>7</v>
      </c>
      <c r="O140">
        <v>215</v>
      </c>
      <c r="Q140" s="17">
        <v>43029</v>
      </c>
      <c r="R140" t="s">
        <v>1120</v>
      </c>
      <c r="S140">
        <v>0</v>
      </c>
      <c r="T140">
        <v>0</v>
      </c>
      <c r="U140">
        <v>0</v>
      </c>
      <c r="V140">
        <v>1</v>
      </c>
      <c r="W140" t="s">
        <v>251</v>
      </c>
      <c r="X140" t="s">
        <v>79</v>
      </c>
      <c r="Y140" t="s">
        <v>99</v>
      </c>
      <c r="Z140" t="s">
        <v>252</v>
      </c>
      <c r="AB140" s="17">
        <v>2</v>
      </c>
      <c r="AC140" s="17">
        <v>402133</v>
      </c>
      <c r="AD140">
        <v>2</v>
      </c>
      <c r="AE140">
        <v>1</v>
      </c>
      <c r="AF140">
        <v>0</v>
      </c>
      <c r="AG140" t="s">
        <v>81</v>
      </c>
      <c r="AH140" t="s">
        <v>82</v>
      </c>
      <c r="AI140" t="s">
        <v>83</v>
      </c>
      <c r="AJ140" t="s">
        <v>83</v>
      </c>
      <c r="AK140" t="s">
        <v>84</v>
      </c>
      <c r="AL140" t="s">
        <v>85</v>
      </c>
      <c r="AM140" t="s">
        <v>292</v>
      </c>
      <c r="AN140" t="s">
        <v>112</v>
      </c>
      <c r="AO140" t="s">
        <v>608</v>
      </c>
      <c r="AP140" t="s">
        <v>609</v>
      </c>
      <c r="AQ140" t="s">
        <v>608</v>
      </c>
      <c r="AR140" t="s">
        <v>609</v>
      </c>
      <c r="AS140" t="s">
        <v>83</v>
      </c>
      <c r="AV140" s="17"/>
      <c r="AX140">
        <v>0</v>
      </c>
      <c r="AY140" t="s">
        <v>83</v>
      </c>
      <c r="AZ140" t="s">
        <v>83</v>
      </c>
      <c r="BH140">
        <v>138</v>
      </c>
      <c r="BL140" t="s">
        <v>1049</v>
      </c>
      <c r="BM140" s="17">
        <v>43005</v>
      </c>
      <c r="BN140" t="s">
        <v>607</v>
      </c>
      <c r="BO140" t="s">
        <v>607</v>
      </c>
      <c r="BP140">
        <v>13</v>
      </c>
      <c r="BQ140" t="s">
        <v>88</v>
      </c>
      <c r="BR140" t="s">
        <v>79</v>
      </c>
      <c r="BS140" t="s">
        <v>89</v>
      </c>
      <c r="BT140" t="s">
        <v>90</v>
      </c>
      <c r="BU140" t="s">
        <v>610</v>
      </c>
      <c r="BV140" t="s">
        <v>83</v>
      </c>
      <c r="BY140" t="s">
        <v>92</v>
      </c>
      <c r="BZ140" t="s">
        <v>87</v>
      </c>
      <c r="CC140">
        <f>IFERROR(IF(AKORDT[[#This Row],[CZAS]]=1,VLOOKUP(AKORDT[[#This Row],[RAPORTY_TMP_ID]]&amp;AKORDT[[#This Row],[CZYNNOSCI_OPIS]],#REF!,5,FALSE),AKORDT[[#This Row],[CZAS]]),1)</f>
        <v>215</v>
      </c>
      <c r="CD140" t="str">
        <f>AKORDT[[#This Row],[RAPORTY_TMP_ID]]&amp;" "&amp;MID(AKORDT[[#This Row],[NAZWA1_WG]],1,30)</f>
        <v xml:space="preserve">25943 ALASKA 1Re]                   </v>
      </c>
      <c r="CE140" s="11">
        <f>AKORDT[[#This Row],[DATA]]</f>
        <v>43029</v>
      </c>
      <c r="CF140">
        <f>IFERROR(ROUND(AVERAGEIF(Tabela_Kwerenda_z_AKORD[CZAS RZECZYWISTY],LEFT(AKORDT[[#This Row],[PZP_NR_ZLECENIA]],5),Tabela_Kwerenda_z_AKORD[LACZNY_CZAS]),0),0)</f>
        <v>0</v>
      </c>
    </row>
    <row r="141" spans="1:84">
      <c r="A141" t="e">
        <f>VLOOKUP(AKORDT[[#This Row],[NAZWISKO]],IMIE[],2,FALSE)</f>
        <v>#N/A</v>
      </c>
      <c r="B141">
        <v>10408</v>
      </c>
      <c r="F141">
        <v>26996</v>
      </c>
      <c r="G141">
        <v>1</v>
      </c>
      <c r="H141">
        <v>1</v>
      </c>
      <c r="I141">
        <v>1</v>
      </c>
      <c r="J141">
        <v>52677</v>
      </c>
      <c r="K141">
        <v>52677</v>
      </c>
      <c r="L141">
        <v>47</v>
      </c>
      <c r="M141">
        <v>5</v>
      </c>
      <c r="N141">
        <v>7</v>
      </c>
      <c r="O141">
        <v>40</v>
      </c>
      <c r="P141">
        <v>0</v>
      </c>
      <c r="Q141" s="17">
        <v>43031</v>
      </c>
      <c r="R141" t="s">
        <v>1121</v>
      </c>
      <c r="S141">
        <v>0</v>
      </c>
      <c r="T141">
        <v>0</v>
      </c>
      <c r="U141">
        <v>0</v>
      </c>
      <c r="V141">
        <v>2</v>
      </c>
      <c r="W141" t="s">
        <v>226</v>
      </c>
      <c r="X141" t="s">
        <v>79</v>
      </c>
      <c r="Y141" t="s">
        <v>98</v>
      </c>
      <c r="Z141" t="s">
        <v>227</v>
      </c>
      <c r="AB141" s="17">
        <v>2</v>
      </c>
      <c r="AC141" s="17">
        <v>402133</v>
      </c>
      <c r="AD141">
        <v>2</v>
      </c>
      <c r="AE141">
        <v>1</v>
      </c>
      <c r="AF141">
        <v>0</v>
      </c>
      <c r="AG141" t="s">
        <v>81</v>
      </c>
      <c r="AH141" t="s">
        <v>82</v>
      </c>
      <c r="AI141" t="s">
        <v>83</v>
      </c>
      <c r="AJ141" t="s">
        <v>83</v>
      </c>
      <c r="AK141" t="s">
        <v>84</v>
      </c>
      <c r="AL141" t="s">
        <v>85</v>
      </c>
      <c r="AM141" t="s">
        <v>86</v>
      </c>
      <c r="AN141" t="s">
        <v>87</v>
      </c>
      <c r="AO141" t="s">
        <v>1015</v>
      </c>
      <c r="AP141" t="s">
        <v>1016</v>
      </c>
      <c r="AQ141" t="s">
        <v>1015</v>
      </c>
      <c r="AR141" t="s">
        <v>1016</v>
      </c>
      <c r="AS141" t="s">
        <v>83</v>
      </c>
      <c r="AV141" s="17"/>
      <c r="AX141">
        <v>0</v>
      </c>
      <c r="AY141" t="s">
        <v>83</v>
      </c>
      <c r="AZ141" t="s">
        <v>83</v>
      </c>
      <c r="BH141">
        <v>139</v>
      </c>
      <c r="BL141" t="s">
        <v>1017</v>
      </c>
      <c r="BM141" s="17">
        <v>43020</v>
      </c>
      <c r="BN141" t="s">
        <v>847</v>
      </c>
      <c r="BO141" t="s">
        <v>847</v>
      </c>
      <c r="BP141">
        <v>0</v>
      </c>
      <c r="BQ141" t="s">
        <v>83</v>
      </c>
      <c r="BR141" t="s">
        <v>83</v>
      </c>
      <c r="BS141" t="s">
        <v>89</v>
      </c>
      <c r="BT141" t="s">
        <v>90</v>
      </c>
      <c r="BU141" t="s">
        <v>181</v>
      </c>
      <c r="BV141" t="s">
        <v>83</v>
      </c>
      <c r="BY141" t="s">
        <v>92</v>
      </c>
      <c r="BZ141" t="s">
        <v>87</v>
      </c>
      <c r="CC141">
        <f>IFERROR(IF(AKORDT[[#This Row],[CZAS]]=1,VLOOKUP(AKORDT[[#This Row],[RAPORTY_TMP_ID]]&amp;AKORDT[[#This Row],[CZYNNOSCI_OPIS]],#REF!,5,FALSE),AKORDT[[#This Row],[CZAS]]),1)</f>
        <v>40</v>
      </c>
      <c r="CD141" t="str">
        <f>AKORDT[[#This Row],[RAPORTY_TMP_ID]]&amp;" "&amp;MID(AKORDT[[#This Row],[NAZWA1_WG]],1,30)</f>
        <v xml:space="preserve">26996 HORIZON A P102x82             </v>
      </c>
      <c r="CE141" s="11">
        <f>AKORDT[[#This Row],[DATA]]</f>
        <v>43031</v>
      </c>
      <c r="CF141">
        <f>IFERROR(ROUND(AVERAGEIF(Tabela_Kwerenda_z_AKORD[CZAS RZECZYWISTY],LEFT(AKORDT[[#This Row],[PZP_NR_ZLECENIA]],5),Tabela_Kwerenda_z_AKORD[LACZNY_CZAS]),0),0)</f>
        <v>0</v>
      </c>
    </row>
    <row r="142" spans="1:84">
      <c r="A142" t="e">
        <f>VLOOKUP(AKORDT[[#This Row],[NAZWISKO]],IMIE[],2,FALSE)</f>
        <v>#N/A</v>
      </c>
      <c r="B142">
        <v>10409</v>
      </c>
      <c r="F142">
        <v>26995</v>
      </c>
      <c r="G142">
        <v>1</v>
      </c>
      <c r="H142">
        <v>1</v>
      </c>
      <c r="I142">
        <v>1</v>
      </c>
      <c r="J142">
        <v>52645</v>
      </c>
      <c r="K142">
        <v>52645</v>
      </c>
      <c r="L142">
        <v>47</v>
      </c>
      <c r="M142">
        <v>5</v>
      </c>
      <c r="N142">
        <v>7</v>
      </c>
      <c r="O142">
        <v>224</v>
      </c>
      <c r="P142">
        <v>0</v>
      </c>
      <c r="Q142" s="17">
        <v>43031</v>
      </c>
      <c r="R142" t="s">
        <v>1122</v>
      </c>
      <c r="S142">
        <v>0</v>
      </c>
      <c r="T142">
        <v>0</v>
      </c>
      <c r="U142">
        <v>0</v>
      </c>
      <c r="V142">
        <v>2</v>
      </c>
      <c r="W142" t="s">
        <v>226</v>
      </c>
      <c r="X142" t="s">
        <v>79</v>
      </c>
      <c r="Y142" t="s">
        <v>98</v>
      </c>
      <c r="Z142" t="s">
        <v>227</v>
      </c>
      <c r="AB142" s="17">
        <v>2</v>
      </c>
      <c r="AC142" s="17">
        <v>402133</v>
      </c>
      <c r="AD142">
        <v>2</v>
      </c>
      <c r="AE142">
        <v>1</v>
      </c>
      <c r="AF142">
        <v>0</v>
      </c>
      <c r="AG142" t="s">
        <v>81</v>
      </c>
      <c r="AH142" t="s">
        <v>82</v>
      </c>
      <c r="AI142" t="s">
        <v>83</v>
      </c>
      <c r="AJ142" t="s">
        <v>83</v>
      </c>
      <c r="AK142" t="s">
        <v>84</v>
      </c>
      <c r="AL142" t="s">
        <v>85</v>
      </c>
      <c r="AM142" t="s">
        <v>86</v>
      </c>
      <c r="AN142" t="s">
        <v>87</v>
      </c>
      <c r="AO142" t="s">
        <v>1019</v>
      </c>
      <c r="AP142" t="s">
        <v>1020</v>
      </c>
      <c r="AQ142" t="s">
        <v>1019</v>
      </c>
      <c r="AR142" t="s">
        <v>1020</v>
      </c>
      <c r="AS142" t="s">
        <v>83</v>
      </c>
      <c r="AV142" s="17"/>
      <c r="AX142">
        <v>0</v>
      </c>
      <c r="AY142" t="s">
        <v>83</v>
      </c>
      <c r="AZ142" t="s">
        <v>83</v>
      </c>
      <c r="BH142">
        <v>140</v>
      </c>
      <c r="BL142" t="s">
        <v>1017</v>
      </c>
      <c r="BM142" s="17">
        <v>43020</v>
      </c>
      <c r="BN142" t="s">
        <v>847</v>
      </c>
      <c r="BO142" t="s">
        <v>847</v>
      </c>
      <c r="BP142">
        <v>0</v>
      </c>
      <c r="BQ142" t="s">
        <v>83</v>
      </c>
      <c r="BR142" t="s">
        <v>83</v>
      </c>
      <c r="BS142" t="s">
        <v>89</v>
      </c>
      <c r="BT142" t="s">
        <v>90</v>
      </c>
      <c r="BU142" t="s">
        <v>181</v>
      </c>
      <c r="BV142" t="s">
        <v>83</v>
      </c>
      <c r="BY142" t="s">
        <v>92</v>
      </c>
      <c r="BZ142" t="s">
        <v>87</v>
      </c>
      <c r="CC142">
        <f>IFERROR(IF(AKORDT[[#This Row],[CZAS]]=1,VLOOKUP(AKORDT[[#This Row],[RAPORTY_TMP_ID]]&amp;AKORDT[[#This Row],[CZYNNOSCI_OPIS]],#REF!,5,FALSE),AKORDT[[#This Row],[CZAS]]),1)</f>
        <v>224</v>
      </c>
      <c r="CD142" t="str">
        <f>AKORDT[[#This Row],[RAPORTY_TMP_ID]]&amp;" "&amp;MID(AKORDT[[#This Row],[NAZWA1_WG]],1,30)</f>
        <v xml:space="preserve">26995 HORIZON A 3,5z]               </v>
      </c>
      <c r="CE142" s="11">
        <f>AKORDT[[#This Row],[DATA]]</f>
        <v>43031</v>
      </c>
      <c r="CF142">
        <f>IFERROR(ROUND(AVERAGEIF(Tabela_Kwerenda_z_AKORD[CZAS RZECZYWISTY],LEFT(AKORDT[[#This Row],[PZP_NR_ZLECENIA]],5),Tabela_Kwerenda_z_AKORD[LACZNY_CZAS]),0),0)</f>
        <v>0</v>
      </c>
    </row>
    <row r="143" spans="1:84">
      <c r="A143" t="e">
        <f>VLOOKUP(AKORDT[[#This Row],[NAZWISKO]],IMIE[],2,FALSE)</f>
        <v>#N/A</v>
      </c>
      <c r="B143">
        <v>10410</v>
      </c>
      <c r="F143">
        <v>26994</v>
      </c>
      <c r="G143">
        <v>1</v>
      </c>
      <c r="H143">
        <v>1</v>
      </c>
      <c r="I143">
        <v>1</v>
      </c>
      <c r="J143">
        <v>56717</v>
      </c>
      <c r="K143">
        <v>56717</v>
      </c>
      <c r="L143">
        <v>47</v>
      </c>
      <c r="M143">
        <v>5</v>
      </c>
      <c r="N143">
        <v>7</v>
      </c>
      <c r="O143">
        <v>1</v>
      </c>
      <c r="P143">
        <v>0</v>
      </c>
      <c r="Q143" s="17">
        <v>43031</v>
      </c>
      <c r="R143" t="s">
        <v>1123</v>
      </c>
      <c r="S143">
        <v>0</v>
      </c>
      <c r="T143">
        <v>0</v>
      </c>
      <c r="U143">
        <v>0</v>
      </c>
      <c r="V143">
        <v>2</v>
      </c>
      <c r="W143" t="s">
        <v>226</v>
      </c>
      <c r="X143" t="s">
        <v>79</v>
      </c>
      <c r="Y143" t="s">
        <v>98</v>
      </c>
      <c r="Z143" t="s">
        <v>227</v>
      </c>
      <c r="AB143" s="17">
        <v>2</v>
      </c>
      <c r="AC143" s="17">
        <v>402133</v>
      </c>
      <c r="AD143">
        <v>2</v>
      </c>
      <c r="AE143">
        <v>1</v>
      </c>
      <c r="AF143">
        <v>0</v>
      </c>
      <c r="AG143" t="s">
        <v>81</v>
      </c>
      <c r="AH143" t="s">
        <v>82</v>
      </c>
      <c r="AI143" t="s">
        <v>83</v>
      </c>
      <c r="AJ143" t="s">
        <v>83</v>
      </c>
      <c r="AK143" t="s">
        <v>84</v>
      </c>
      <c r="AL143" t="s">
        <v>85</v>
      </c>
      <c r="AM143" t="s">
        <v>86</v>
      </c>
      <c r="AN143" t="s">
        <v>87</v>
      </c>
      <c r="AO143" t="s">
        <v>1022</v>
      </c>
      <c r="AP143" t="s">
        <v>1023</v>
      </c>
      <c r="AQ143" t="s">
        <v>1022</v>
      </c>
      <c r="AR143" t="s">
        <v>1023</v>
      </c>
      <c r="AS143" t="s">
        <v>83</v>
      </c>
      <c r="AV143" s="17"/>
      <c r="AX143">
        <v>0</v>
      </c>
      <c r="AY143" t="s">
        <v>83</v>
      </c>
      <c r="AZ143" t="s">
        <v>83</v>
      </c>
      <c r="BH143">
        <v>141</v>
      </c>
      <c r="BL143" t="s">
        <v>1017</v>
      </c>
      <c r="BM143" s="17">
        <v>43020</v>
      </c>
      <c r="BN143" t="s">
        <v>847</v>
      </c>
      <c r="BO143" t="s">
        <v>847</v>
      </c>
      <c r="BP143">
        <v>0</v>
      </c>
      <c r="BQ143" t="s">
        <v>83</v>
      </c>
      <c r="BR143" t="s">
        <v>83</v>
      </c>
      <c r="BS143" t="s">
        <v>89</v>
      </c>
      <c r="BT143" t="s">
        <v>90</v>
      </c>
      <c r="BU143" t="s">
        <v>181</v>
      </c>
      <c r="BV143" t="s">
        <v>83</v>
      </c>
      <c r="BY143" t="s">
        <v>92</v>
      </c>
      <c r="BZ143" t="s">
        <v>87</v>
      </c>
      <c r="CC143">
        <f>IFERROR(IF(AKORDT[[#This Row],[CZAS]]=1,VLOOKUP(AKORDT[[#This Row],[RAPORTY_TMP_ID]]&amp;AKORDT[[#This Row],[CZYNNOSCI_OPIS]],#REF!,5,FALSE),AKORDT[[#This Row],[CZAS]]),1)</f>
        <v>1</v>
      </c>
      <c r="CD143" t="str">
        <f>AKORDT[[#This Row],[RAPORTY_TMP_ID]]&amp;" "&amp;MID(AKORDT[[#This Row],[NAZWA1_WG]],1,30)</f>
        <v xml:space="preserve">26994 HORIZON A [L2Hz               </v>
      </c>
      <c r="CE143" s="11">
        <f>AKORDT[[#This Row],[DATA]]</f>
        <v>43031</v>
      </c>
      <c r="CF143">
        <f>IFERROR(ROUND(AVERAGEIF(Tabela_Kwerenda_z_AKORD[CZAS RZECZYWISTY],LEFT(AKORDT[[#This Row],[PZP_NR_ZLECENIA]],5),Tabela_Kwerenda_z_AKORD[LACZNY_CZAS]),0),0)</f>
        <v>0</v>
      </c>
    </row>
    <row r="144" spans="1:84">
      <c r="A144" t="e">
        <f>VLOOKUP(AKORDT[[#This Row],[NAZWISKO]],IMIE[],2,FALSE)</f>
        <v>#N/A</v>
      </c>
      <c r="B144">
        <v>10411</v>
      </c>
      <c r="F144">
        <v>25485</v>
      </c>
      <c r="G144">
        <v>1</v>
      </c>
      <c r="H144">
        <v>5</v>
      </c>
      <c r="I144">
        <v>1</v>
      </c>
      <c r="J144">
        <v>14455</v>
      </c>
      <c r="K144">
        <v>14455</v>
      </c>
      <c r="L144">
        <v>45</v>
      </c>
      <c r="M144">
        <v>5</v>
      </c>
      <c r="N144">
        <v>7</v>
      </c>
      <c r="O144">
        <v>6</v>
      </c>
      <c r="Q144" s="17">
        <v>43031</v>
      </c>
      <c r="R144" t="s">
        <v>1124</v>
      </c>
      <c r="S144">
        <v>0</v>
      </c>
      <c r="T144">
        <v>0</v>
      </c>
      <c r="U144">
        <v>0</v>
      </c>
      <c r="V144">
        <v>2</v>
      </c>
      <c r="W144" t="s">
        <v>192</v>
      </c>
      <c r="X144" t="s">
        <v>79</v>
      </c>
      <c r="Y144" t="s">
        <v>80</v>
      </c>
      <c r="Z144" t="s">
        <v>193</v>
      </c>
      <c r="AB144" s="17">
        <v>2</v>
      </c>
      <c r="AC144" s="17">
        <v>402133</v>
      </c>
      <c r="AD144">
        <v>2</v>
      </c>
      <c r="AE144">
        <v>1</v>
      </c>
      <c r="AF144">
        <v>0</v>
      </c>
      <c r="AG144" t="s">
        <v>81</v>
      </c>
      <c r="AH144" t="s">
        <v>82</v>
      </c>
      <c r="AI144" t="s">
        <v>83</v>
      </c>
      <c r="AJ144" t="s">
        <v>83</v>
      </c>
      <c r="AK144" t="s">
        <v>84</v>
      </c>
      <c r="AL144" t="s">
        <v>85</v>
      </c>
      <c r="AM144" t="s">
        <v>86</v>
      </c>
      <c r="AN144" t="s">
        <v>87</v>
      </c>
      <c r="AO144" t="s">
        <v>194</v>
      </c>
      <c r="AP144" t="s">
        <v>195</v>
      </c>
      <c r="AQ144" t="s">
        <v>194</v>
      </c>
      <c r="AR144" t="s">
        <v>195</v>
      </c>
      <c r="AS144" t="s">
        <v>83</v>
      </c>
      <c r="AV144" s="17"/>
      <c r="AX144">
        <v>0</v>
      </c>
      <c r="AY144" t="s">
        <v>83</v>
      </c>
      <c r="AZ144" t="s">
        <v>83</v>
      </c>
      <c r="BH144">
        <v>142</v>
      </c>
      <c r="BL144" t="s">
        <v>893</v>
      </c>
      <c r="BM144" s="17">
        <v>42998</v>
      </c>
      <c r="BN144" t="s">
        <v>191</v>
      </c>
      <c r="BO144" t="s">
        <v>191</v>
      </c>
      <c r="BP144">
        <v>13</v>
      </c>
      <c r="BQ144" t="s">
        <v>88</v>
      </c>
      <c r="BR144" t="s">
        <v>79</v>
      </c>
      <c r="BS144" t="s">
        <v>89</v>
      </c>
      <c r="BT144" t="s">
        <v>90</v>
      </c>
      <c r="BU144" t="s">
        <v>182</v>
      </c>
      <c r="BV144" t="s">
        <v>83</v>
      </c>
      <c r="BY144" t="s">
        <v>92</v>
      </c>
      <c r="BZ144" t="s">
        <v>87</v>
      </c>
      <c r="CC144">
        <f>IFERROR(IF(AKORDT[[#This Row],[CZAS]]=1,VLOOKUP(AKORDT[[#This Row],[RAPORTY_TMP_ID]]&amp;AKORDT[[#This Row],[CZYNNOSCI_OPIS]],#REF!,5,FALSE),AKORDT[[#This Row],[CZAS]]),1)</f>
        <v>6</v>
      </c>
      <c r="CD144" t="str">
        <f>AKORDT[[#This Row],[RAPORTY_TMP_ID]]&amp;" "&amp;MID(AKORDT[[#This Row],[NAZWA1_WG]],1,30)</f>
        <v xml:space="preserve">25485 PD 078 VI 50x50               </v>
      </c>
      <c r="CE144" s="11">
        <f>AKORDT[[#This Row],[DATA]]</f>
        <v>43031</v>
      </c>
      <c r="CF144">
        <f>IFERROR(ROUND(AVERAGEIF(Tabela_Kwerenda_z_AKORD[CZAS RZECZYWISTY],LEFT(AKORDT[[#This Row],[PZP_NR_ZLECENIA]],5),Tabela_Kwerenda_z_AKORD[LACZNY_CZAS]),0),0)</f>
        <v>0</v>
      </c>
    </row>
    <row r="145" spans="1:84">
      <c r="A145" t="e">
        <f>VLOOKUP(AKORDT[[#This Row],[NAZWISKO]],IMIE[],2,FALSE)</f>
        <v>#N/A</v>
      </c>
      <c r="B145">
        <v>10412</v>
      </c>
      <c r="F145">
        <v>25485</v>
      </c>
      <c r="G145">
        <v>1</v>
      </c>
      <c r="H145">
        <v>4</v>
      </c>
      <c r="I145">
        <v>1</v>
      </c>
      <c r="J145">
        <v>14455</v>
      </c>
      <c r="K145">
        <v>14455</v>
      </c>
      <c r="L145">
        <v>45</v>
      </c>
      <c r="M145">
        <v>5</v>
      </c>
      <c r="N145">
        <v>7</v>
      </c>
      <c r="O145">
        <v>6</v>
      </c>
      <c r="Q145" s="17">
        <v>43031</v>
      </c>
      <c r="R145" t="s">
        <v>1125</v>
      </c>
      <c r="S145">
        <v>0</v>
      </c>
      <c r="T145">
        <v>0</v>
      </c>
      <c r="U145">
        <v>0</v>
      </c>
      <c r="V145">
        <v>2</v>
      </c>
      <c r="W145" t="s">
        <v>192</v>
      </c>
      <c r="X145" t="s">
        <v>79</v>
      </c>
      <c r="Y145" t="s">
        <v>80</v>
      </c>
      <c r="Z145" t="s">
        <v>193</v>
      </c>
      <c r="AB145" s="17">
        <v>2</v>
      </c>
      <c r="AC145" s="17">
        <v>402133</v>
      </c>
      <c r="AD145">
        <v>2</v>
      </c>
      <c r="AE145">
        <v>1</v>
      </c>
      <c r="AF145">
        <v>0</v>
      </c>
      <c r="AG145" t="s">
        <v>81</v>
      </c>
      <c r="AH145" t="s">
        <v>82</v>
      </c>
      <c r="AI145" t="s">
        <v>83</v>
      </c>
      <c r="AJ145" t="s">
        <v>83</v>
      </c>
      <c r="AK145" t="s">
        <v>84</v>
      </c>
      <c r="AL145" t="s">
        <v>85</v>
      </c>
      <c r="AM145" t="s">
        <v>86</v>
      </c>
      <c r="AN145" t="s">
        <v>87</v>
      </c>
      <c r="AO145" t="s">
        <v>194</v>
      </c>
      <c r="AP145" t="s">
        <v>195</v>
      </c>
      <c r="AQ145" t="s">
        <v>194</v>
      </c>
      <c r="AR145" t="s">
        <v>195</v>
      </c>
      <c r="AS145" t="s">
        <v>83</v>
      </c>
      <c r="AV145" s="17"/>
      <c r="AX145">
        <v>0</v>
      </c>
      <c r="AY145" t="s">
        <v>83</v>
      </c>
      <c r="AZ145" t="s">
        <v>83</v>
      </c>
      <c r="BH145">
        <v>143</v>
      </c>
      <c r="BL145" t="s">
        <v>893</v>
      </c>
      <c r="BM145" s="17">
        <v>42998</v>
      </c>
      <c r="BN145" t="s">
        <v>191</v>
      </c>
      <c r="BO145" t="s">
        <v>191</v>
      </c>
      <c r="BP145">
        <v>13</v>
      </c>
      <c r="BQ145" t="s">
        <v>88</v>
      </c>
      <c r="BR145" t="s">
        <v>79</v>
      </c>
      <c r="BS145" t="s">
        <v>89</v>
      </c>
      <c r="BT145" t="s">
        <v>90</v>
      </c>
      <c r="BU145" t="s">
        <v>182</v>
      </c>
      <c r="BV145" t="s">
        <v>83</v>
      </c>
      <c r="BY145" t="s">
        <v>92</v>
      </c>
      <c r="BZ145" t="s">
        <v>87</v>
      </c>
      <c r="CC145">
        <f>IFERROR(IF(AKORDT[[#This Row],[CZAS]]=1,VLOOKUP(AKORDT[[#This Row],[RAPORTY_TMP_ID]]&amp;AKORDT[[#This Row],[CZYNNOSCI_OPIS]],#REF!,5,FALSE),AKORDT[[#This Row],[CZAS]]),1)</f>
        <v>6</v>
      </c>
      <c r="CD145" t="str">
        <f>AKORDT[[#This Row],[RAPORTY_TMP_ID]]&amp;" "&amp;MID(AKORDT[[#This Row],[NAZWA1_WG]],1,30)</f>
        <v xml:space="preserve">25485 PD 078 VI 50x50               </v>
      </c>
      <c r="CE145" s="11">
        <f>AKORDT[[#This Row],[DATA]]</f>
        <v>43031</v>
      </c>
      <c r="CF145">
        <f>IFERROR(ROUND(AVERAGEIF(Tabela_Kwerenda_z_AKORD[CZAS RZECZYWISTY],LEFT(AKORDT[[#This Row],[PZP_NR_ZLECENIA]],5),Tabela_Kwerenda_z_AKORD[LACZNY_CZAS]),0),0)</f>
        <v>0</v>
      </c>
    </row>
    <row r="146" spans="1:84">
      <c r="A146" t="e">
        <f>VLOOKUP(AKORDT[[#This Row],[NAZWISKO]],IMIE[],2,FALSE)</f>
        <v>#N/A</v>
      </c>
      <c r="B146">
        <v>10413</v>
      </c>
      <c r="F146">
        <v>25485</v>
      </c>
      <c r="G146">
        <v>1</v>
      </c>
      <c r="H146">
        <v>3</v>
      </c>
      <c r="I146">
        <v>1</v>
      </c>
      <c r="J146">
        <v>14455</v>
      </c>
      <c r="K146">
        <v>14455</v>
      </c>
      <c r="L146">
        <v>45</v>
      </c>
      <c r="M146">
        <v>5</v>
      </c>
      <c r="N146">
        <v>7</v>
      </c>
      <c r="O146">
        <v>6</v>
      </c>
      <c r="Q146" s="17">
        <v>43031</v>
      </c>
      <c r="R146" t="s">
        <v>1126</v>
      </c>
      <c r="S146">
        <v>0</v>
      </c>
      <c r="T146">
        <v>0</v>
      </c>
      <c r="U146">
        <v>0</v>
      </c>
      <c r="V146">
        <v>2</v>
      </c>
      <c r="W146" t="s">
        <v>192</v>
      </c>
      <c r="X146" t="s">
        <v>79</v>
      </c>
      <c r="Y146" t="s">
        <v>80</v>
      </c>
      <c r="Z146" t="s">
        <v>193</v>
      </c>
      <c r="AB146" s="17">
        <v>2</v>
      </c>
      <c r="AC146" s="17">
        <v>402133</v>
      </c>
      <c r="AD146">
        <v>2</v>
      </c>
      <c r="AE146">
        <v>1</v>
      </c>
      <c r="AF146">
        <v>0</v>
      </c>
      <c r="AG146" t="s">
        <v>81</v>
      </c>
      <c r="AH146" t="s">
        <v>82</v>
      </c>
      <c r="AI146" t="s">
        <v>83</v>
      </c>
      <c r="AJ146" t="s">
        <v>83</v>
      </c>
      <c r="AK146" t="s">
        <v>84</v>
      </c>
      <c r="AL146" t="s">
        <v>85</v>
      </c>
      <c r="AM146" t="s">
        <v>86</v>
      </c>
      <c r="AN146" t="s">
        <v>87</v>
      </c>
      <c r="AO146" t="s">
        <v>194</v>
      </c>
      <c r="AP146" t="s">
        <v>195</v>
      </c>
      <c r="AQ146" t="s">
        <v>194</v>
      </c>
      <c r="AR146" t="s">
        <v>195</v>
      </c>
      <c r="AS146" t="s">
        <v>83</v>
      </c>
      <c r="AV146" s="17"/>
      <c r="AX146">
        <v>0</v>
      </c>
      <c r="AY146" t="s">
        <v>83</v>
      </c>
      <c r="AZ146" t="s">
        <v>83</v>
      </c>
      <c r="BH146">
        <v>144</v>
      </c>
      <c r="BL146" t="s">
        <v>893</v>
      </c>
      <c r="BM146" s="17">
        <v>42998</v>
      </c>
      <c r="BN146" t="s">
        <v>191</v>
      </c>
      <c r="BO146" t="s">
        <v>191</v>
      </c>
      <c r="BP146">
        <v>13</v>
      </c>
      <c r="BQ146" t="s">
        <v>88</v>
      </c>
      <c r="BR146" t="s">
        <v>79</v>
      </c>
      <c r="BS146" t="s">
        <v>89</v>
      </c>
      <c r="BT146" t="s">
        <v>90</v>
      </c>
      <c r="BU146" t="s">
        <v>182</v>
      </c>
      <c r="BV146" t="s">
        <v>83</v>
      </c>
      <c r="BY146" t="s">
        <v>92</v>
      </c>
      <c r="BZ146" t="s">
        <v>87</v>
      </c>
      <c r="CC146">
        <f>IFERROR(IF(AKORDT[[#This Row],[CZAS]]=1,VLOOKUP(AKORDT[[#This Row],[RAPORTY_TMP_ID]]&amp;AKORDT[[#This Row],[CZYNNOSCI_OPIS]],#REF!,5,FALSE),AKORDT[[#This Row],[CZAS]]),1)</f>
        <v>6</v>
      </c>
      <c r="CD146" t="str">
        <f>AKORDT[[#This Row],[RAPORTY_TMP_ID]]&amp;" "&amp;MID(AKORDT[[#This Row],[NAZWA1_WG]],1,30)</f>
        <v xml:space="preserve">25485 PD 078 VI 50x50               </v>
      </c>
      <c r="CE146" s="11">
        <f>AKORDT[[#This Row],[DATA]]</f>
        <v>43031</v>
      </c>
      <c r="CF146">
        <f>IFERROR(ROUND(AVERAGEIF(Tabela_Kwerenda_z_AKORD[CZAS RZECZYWISTY],LEFT(AKORDT[[#This Row],[PZP_NR_ZLECENIA]],5),Tabela_Kwerenda_z_AKORD[LACZNY_CZAS]),0),0)</f>
        <v>0</v>
      </c>
    </row>
    <row r="147" spans="1:84">
      <c r="A147" t="e">
        <f>VLOOKUP(AKORDT[[#This Row],[NAZWISKO]],IMIE[],2,FALSE)</f>
        <v>#N/A</v>
      </c>
      <c r="B147">
        <v>10414</v>
      </c>
      <c r="F147">
        <v>25485</v>
      </c>
      <c r="G147">
        <v>1</v>
      </c>
      <c r="H147">
        <v>2</v>
      </c>
      <c r="I147">
        <v>1</v>
      </c>
      <c r="J147">
        <v>14455</v>
      </c>
      <c r="K147">
        <v>14455</v>
      </c>
      <c r="L147">
        <v>45</v>
      </c>
      <c r="M147">
        <v>5</v>
      </c>
      <c r="N147">
        <v>7</v>
      </c>
      <c r="O147">
        <v>6</v>
      </c>
      <c r="Q147" s="17">
        <v>43031</v>
      </c>
      <c r="R147" t="s">
        <v>1127</v>
      </c>
      <c r="S147">
        <v>0</v>
      </c>
      <c r="T147">
        <v>0</v>
      </c>
      <c r="U147">
        <v>0</v>
      </c>
      <c r="V147">
        <v>2</v>
      </c>
      <c r="W147" t="s">
        <v>192</v>
      </c>
      <c r="X147" t="s">
        <v>79</v>
      </c>
      <c r="Y147" t="s">
        <v>80</v>
      </c>
      <c r="Z147" t="s">
        <v>193</v>
      </c>
      <c r="AB147" s="17">
        <v>2</v>
      </c>
      <c r="AC147" s="17">
        <v>402133</v>
      </c>
      <c r="AD147">
        <v>2</v>
      </c>
      <c r="AE147">
        <v>1</v>
      </c>
      <c r="AF147">
        <v>0</v>
      </c>
      <c r="AG147" t="s">
        <v>81</v>
      </c>
      <c r="AH147" t="s">
        <v>82</v>
      </c>
      <c r="AI147" t="s">
        <v>83</v>
      </c>
      <c r="AJ147" t="s">
        <v>83</v>
      </c>
      <c r="AK147" t="s">
        <v>84</v>
      </c>
      <c r="AL147" t="s">
        <v>85</v>
      </c>
      <c r="AM147" t="s">
        <v>86</v>
      </c>
      <c r="AN147" t="s">
        <v>87</v>
      </c>
      <c r="AO147" t="s">
        <v>194</v>
      </c>
      <c r="AP147" t="s">
        <v>195</v>
      </c>
      <c r="AQ147" t="s">
        <v>194</v>
      </c>
      <c r="AR147" t="s">
        <v>195</v>
      </c>
      <c r="AS147" t="s">
        <v>83</v>
      </c>
      <c r="AV147" s="17"/>
      <c r="AX147">
        <v>0</v>
      </c>
      <c r="AY147" t="s">
        <v>83</v>
      </c>
      <c r="AZ147" t="s">
        <v>83</v>
      </c>
      <c r="BH147">
        <v>145</v>
      </c>
      <c r="BL147" t="s">
        <v>893</v>
      </c>
      <c r="BM147" s="17">
        <v>42998</v>
      </c>
      <c r="BN147" t="s">
        <v>191</v>
      </c>
      <c r="BO147" t="s">
        <v>191</v>
      </c>
      <c r="BP147">
        <v>13</v>
      </c>
      <c r="BQ147" t="s">
        <v>88</v>
      </c>
      <c r="BR147" t="s">
        <v>79</v>
      </c>
      <c r="BS147" t="s">
        <v>89</v>
      </c>
      <c r="BT147" t="s">
        <v>90</v>
      </c>
      <c r="BU147" t="s">
        <v>182</v>
      </c>
      <c r="BV147" t="s">
        <v>83</v>
      </c>
      <c r="BY147" t="s">
        <v>92</v>
      </c>
      <c r="BZ147" t="s">
        <v>87</v>
      </c>
      <c r="CC147">
        <f>IFERROR(IF(AKORDT[[#This Row],[CZAS]]=1,VLOOKUP(AKORDT[[#This Row],[RAPORTY_TMP_ID]]&amp;AKORDT[[#This Row],[CZYNNOSCI_OPIS]],#REF!,5,FALSE),AKORDT[[#This Row],[CZAS]]),1)</f>
        <v>6</v>
      </c>
      <c r="CD147" t="str">
        <f>AKORDT[[#This Row],[RAPORTY_TMP_ID]]&amp;" "&amp;MID(AKORDT[[#This Row],[NAZWA1_WG]],1,30)</f>
        <v xml:space="preserve">25485 PD 078 VI 50x50               </v>
      </c>
      <c r="CE147" s="11">
        <f>AKORDT[[#This Row],[DATA]]</f>
        <v>43031</v>
      </c>
      <c r="CF147">
        <f>IFERROR(ROUND(AVERAGEIF(Tabela_Kwerenda_z_AKORD[CZAS RZECZYWISTY],LEFT(AKORDT[[#This Row],[PZP_NR_ZLECENIA]],5),Tabela_Kwerenda_z_AKORD[LACZNY_CZAS]),0),0)</f>
        <v>0</v>
      </c>
    </row>
    <row r="148" spans="1:84">
      <c r="A148" t="e">
        <f>VLOOKUP(AKORDT[[#This Row],[NAZWISKO]],IMIE[],2,FALSE)</f>
        <v>#N/A</v>
      </c>
      <c r="B148">
        <v>10415</v>
      </c>
      <c r="F148">
        <v>25485</v>
      </c>
      <c r="G148">
        <v>1</v>
      </c>
      <c r="H148">
        <v>1</v>
      </c>
      <c r="I148">
        <v>1</v>
      </c>
      <c r="J148">
        <v>14455</v>
      </c>
      <c r="K148">
        <v>14455</v>
      </c>
      <c r="L148">
        <v>45</v>
      </c>
      <c r="M148">
        <v>5</v>
      </c>
      <c r="N148">
        <v>7</v>
      </c>
      <c r="O148">
        <v>6</v>
      </c>
      <c r="Q148" s="17">
        <v>43031</v>
      </c>
      <c r="R148" t="s">
        <v>1128</v>
      </c>
      <c r="S148">
        <v>0</v>
      </c>
      <c r="T148">
        <v>0</v>
      </c>
      <c r="U148">
        <v>0</v>
      </c>
      <c r="V148">
        <v>2</v>
      </c>
      <c r="W148" t="s">
        <v>192</v>
      </c>
      <c r="X148" t="s">
        <v>79</v>
      </c>
      <c r="Y148" t="s">
        <v>80</v>
      </c>
      <c r="Z148" t="s">
        <v>193</v>
      </c>
      <c r="AB148" s="17">
        <v>2</v>
      </c>
      <c r="AC148" s="17">
        <v>402133</v>
      </c>
      <c r="AD148">
        <v>2</v>
      </c>
      <c r="AE148">
        <v>1</v>
      </c>
      <c r="AF148">
        <v>0</v>
      </c>
      <c r="AG148" t="s">
        <v>81</v>
      </c>
      <c r="AH148" t="s">
        <v>82</v>
      </c>
      <c r="AI148" t="s">
        <v>83</v>
      </c>
      <c r="AJ148" t="s">
        <v>83</v>
      </c>
      <c r="AK148" t="s">
        <v>84</v>
      </c>
      <c r="AL148" t="s">
        <v>85</v>
      </c>
      <c r="AM148" t="s">
        <v>86</v>
      </c>
      <c r="AN148" t="s">
        <v>87</v>
      </c>
      <c r="AO148" t="s">
        <v>194</v>
      </c>
      <c r="AP148" t="s">
        <v>195</v>
      </c>
      <c r="AQ148" t="s">
        <v>194</v>
      </c>
      <c r="AR148" t="s">
        <v>195</v>
      </c>
      <c r="AS148" t="s">
        <v>83</v>
      </c>
      <c r="AV148" s="17"/>
      <c r="AX148">
        <v>0</v>
      </c>
      <c r="AY148" t="s">
        <v>83</v>
      </c>
      <c r="AZ148" t="s">
        <v>83</v>
      </c>
      <c r="BH148">
        <v>146</v>
      </c>
      <c r="BL148" t="s">
        <v>893</v>
      </c>
      <c r="BM148" s="17">
        <v>42998</v>
      </c>
      <c r="BN148" t="s">
        <v>191</v>
      </c>
      <c r="BO148" t="s">
        <v>191</v>
      </c>
      <c r="BP148">
        <v>13</v>
      </c>
      <c r="BQ148" t="s">
        <v>88</v>
      </c>
      <c r="BR148" t="s">
        <v>79</v>
      </c>
      <c r="BS148" t="s">
        <v>89</v>
      </c>
      <c r="BT148" t="s">
        <v>90</v>
      </c>
      <c r="BU148" t="s">
        <v>182</v>
      </c>
      <c r="BV148" t="s">
        <v>83</v>
      </c>
      <c r="BY148" t="s">
        <v>92</v>
      </c>
      <c r="BZ148" t="s">
        <v>87</v>
      </c>
      <c r="CC148">
        <f>IFERROR(IF(AKORDT[[#This Row],[CZAS]]=1,VLOOKUP(AKORDT[[#This Row],[RAPORTY_TMP_ID]]&amp;AKORDT[[#This Row],[CZYNNOSCI_OPIS]],#REF!,5,FALSE),AKORDT[[#This Row],[CZAS]]),1)</f>
        <v>6</v>
      </c>
      <c r="CD148" t="str">
        <f>AKORDT[[#This Row],[RAPORTY_TMP_ID]]&amp;" "&amp;MID(AKORDT[[#This Row],[NAZWA1_WG]],1,30)</f>
        <v xml:space="preserve">25485 PD 078 VI 50x50               </v>
      </c>
      <c r="CE148" s="11">
        <f>AKORDT[[#This Row],[DATA]]</f>
        <v>43031</v>
      </c>
      <c r="CF148">
        <f>IFERROR(ROUND(AVERAGEIF(Tabela_Kwerenda_z_AKORD[CZAS RZECZYWISTY],LEFT(AKORDT[[#This Row],[PZP_NR_ZLECENIA]],5),Tabela_Kwerenda_z_AKORD[LACZNY_CZAS]),0),0)</f>
        <v>0</v>
      </c>
    </row>
    <row r="149" spans="1:84">
      <c r="A149" t="e">
        <f>VLOOKUP(AKORDT[[#This Row],[NAZWISKO]],IMIE[],2,FALSE)</f>
        <v>#N/A</v>
      </c>
      <c r="B149">
        <v>10416</v>
      </c>
      <c r="F149">
        <v>25245</v>
      </c>
      <c r="G149">
        <v>1</v>
      </c>
      <c r="H149">
        <v>1</v>
      </c>
      <c r="I149">
        <v>1</v>
      </c>
      <c r="J149">
        <v>13796</v>
      </c>
      <c r="K149">
        <v>13796</v>
      </c>
      <c r="L149">
        <v>45</v>
      </c>
      <c r="M149">
        <v>5</v>
      </c>
      <c r="N149">
        <v>7</v>
      </c>
      <c r="O149">
        <v>127</v>
      </c>
      <c r="Q149" s="17">
        <v>43031</v>
      </c>
      <c r="R149" t="s">
        <v>1129</v>
      </c>
      <c r="S149">
        <v>0</v>
      </c>
      <c r="T149">
        <v>0</v>
      </c>
      <c r="U149">
        <v>0</v>
      </c>
      <c r="V149">
        <v>2</v>
      </c>
      <c r="W149" t="s">
        <v>192</v>
      </c>
      <c r="X149" t="s">
        <v>79</v>
      </c>
      <c r="Y149" t="s">
        <v>80</v>
      </c>
      <c r="Z149" t="s">
        <v>193</v>
      </c>
      <c r="AB149" s="17">
        <v>2</v>
      </c>
      <c r="AC149" s="17">
        <v>402133</v>
      </c>
      <c r="AD149">
        <v>2</v>
      </c>
      <c r="AE149">
        <v>1</v>
      </c>
      <c r="AF149">
        <v>0</v>
      </c>
      <c r="AG149" t="s">
        <v>81</v>
      </c>
      <c r="AH149" t="s">
        <v>82</v>
      </c>
      <c r="AI149" t="s">
        <v>83</v>
      </c>
      <c r="AJ149" t="s">
        <v>83</v>
      </c>
      <c r="AK149" t="s">
        <v>84</v>
      </c>
      <c r="AL149" t="s">
        <v>85</v>
      </c>
      <c r="AM149" t="s">
        <v>86</v>
      </c>
      <c r="AN149" t="s">
        <v>87</v>
      </c>
      <c r="AO149" t="s">
        <v>555</v>
      </c>
      <c r="AP149" t="s">
        <v>556</v>
      </c>
      <c r="AQ149" t="s">
        <v>555</v>
      </c>
      <c r="AR149" t="s">
        <v>556</v>
      </c>
      <c r="AS149" t="s">
        <v>83</v>
      </c>
      <c r="AV149" s="17"/>
      <c r="AX149">
        <v>0</v>
      </c>
      <c r="AY149" t="s">
        <v>83</v>
      </c>
      <c r="AZ149" t="s">
        <v>83</v>
      </c>
      <c r="BH149">
        <v>147</v>
      </c>
      <c r="BL149" t="s">
        <v>893</v>
      </c>
      <c r="BM149" s="17">
        <v>42998</v>
      </c>
      <c r="BN149" t="s">
        <v>554</v>
      </c>
      <c r="BO149" t="s">
        <v>554</v>
      </c>
      <c r="BP149">
        <v>13</v>
      </c>
      <c r="BQ149" t="s">
        <v>88</v>
      </c>
      <c r="BR149" t="s">
        <v>79</v>
      </c>
      <c r="BS149" t="s">
        <v>89</v>
      </c>
      <c r="BT149" t="s">
        <v>90</v>
      </c>
      <c r="BU149" t="s">
        <v>91</v>
      </c>
      <c r="BV149" t="s">
        <v>83</v>
      </c>
      <c r="BY149" t="s">
        <v>92</v>
      </c>
      <c r="BZ149" t="s">
        <v>87</v>
      </c>
      <c r="CC149">
        <f>IFERROR(IF(AKORDT[[#This Row],[CZAS]]=1,VLOOKUP(AKORDT[[#This Row],[RAPORTY_TMP_ID]]&amp;AKORDT[[#This Row],[CZYNNOSCI_OPIS]],#REF!,5,FALSE),AKORDT[[#This Row],[CZAS]]),1)</f>
        <v>127</v>
      </c>
      <c r="CD149" t="str">
        <f>AKORDT[[#This Row],[RAPORTY_TMP_ID]]&amp;" "&amp;MID(AKORDT[[#This Row],[NAZWA1_WG]],1,30)</f>
        <v xml:space="preserve">25245 DUO II L]                     </v>
      </c>
      <c r="CE149" s="11">
        <f>AKORDT[[#This Row],[DATA]]</f>
        <v>43031</v>
      </c>
      <c r="CF149">
        <f>IFERROR(ROUND(AVERAGEIF(Tabela_Kwerenda_z_AKORD[CZAS RZECZYWISTY],LEFT(AKORDT[[#This Row],[PZP_NR_ZLECENIA]],5),Tabela_Kwerenda_z_AKORD[LACZNY_CZAS]),0),0)</f>
        <v>0</v>
      </c>
    </row>
    <row r="150" spans="1:84">
      <c r="A150" t="e">
        <f>VLOOKUP(AKORDT[[#This Row],[NAZWISKO]],IMIE[],2,FALSE)</f>
        <v>#N/A</v>
      </c>
      <c r="B150">
        <v>10417</v>
      </c>
      <c r="F150">
        <v>25244</v>
      </c>
      <c r="G150">
        <v>1</v>
      </c>
      <c r="H150">
        <v>1</v>
      </c>
      <c r="I150">
        <v>1</v>
      </c>
      <c r="J150">
        <v>13802</v>
      </c>
      <c r="K150">
        <v>13802</v>
      </c>
      <c r="L150">
        <v>45</v>
      </c>
      <c r="M150">
        <v>5</v>
      </c>
      <c r="N150">
        <v>7</v>
      </c>
      <c r="O150">
        <v>52</v>
      </c>
      <c r="Q150" s="17">
        <v>43031</v>
      </c>
      <c r="R150" t="s">
        <v>1130</v>
      </c>
      <c r="S150">
        <v>0</v>
      </c>
      <c r="T150">
        <v>0</v>
      </c>
      <c r="U150">
        <v>0</v>
      </c>
      <c r="V150">
        <v>2</v>
      </c>
      <c r="W150" t="s">
        <v>192</v>
      </c>
      <c r="X150" t="s">
        <v>79</v>
      </c>
      <c r="Y150" t="s">
        <v>80</v>
      </c>
      <c r="Z150" t="s">
        <v>193</v>
      </c>
      <c r="AB150" s="17">
        <v>2</v>
      </c>
      <c r="AC150" s="17">
        <v>402133</v>
      </c>
      <c r="AD150">
        <v>2</v>
      </c>
      <c r="AE150">
        <v>1</v>
      </c>
      <c r="AF150">
        <v>0</v>
      </c>
      <c r="AG150" t="s">
        <v>81</v>
      </c>
      <c r="AH150" t="s">
        <v>82</v>
      </c>
      <c r="AI150" t="s">
        <v>83</v>
      </c>
      <c r="AJ150" t="s">
        <v>83</v>
      </c>
      <c r="AK150" t="s">
        <v>84</v>
      </c>
      <c r="AL150" t="s">
        <v>85</v>
      </c>
      <c r="AM150" t="s">
        <v>86</v>
      </c>
      <c r="AN150" t="s">
        <v>87</v>
      </c>
      <c r="AO150" t="s">
        <v>894</v>
      </c>
      <c r="AP150" t="s">
        <v>895</v>
      </c>
      <c r="AQ150" t="s">
        <v>894</v>
      </c>
      <c r="AR150" t="s">
        <v>895</v>
      </c>
      <c r="AS150" t="s">
        <v>83</v>
      </c>
      <c r="AV150" s="17"/>
      <c r="AX150">
        <v>0</v>
      </c>
      <c r="AY150" t="s">
        <v>83</v>
      </c>
      <c r="AZ150" t="s">
        <v>83</v>
      </c>
      <c r="BH150">
        <v>148</v>
      </c>
      <c r="BL150" t="s">
        <v>893</v>
      </c>
      <c r="BM150" s="17">
        <v>42998</v>
      </c>
      <c r="BN150" t="s">
        <v>554</v>
      </c>
      <c r="BO150" t="s">
        <v>554</v>
      </c>
      <c r="BP150">
        <v>13</v>
      </c>
      <c r="BQ150" t="s">
        <v>88</v>
      </c>
      <c r="BR150" t="s">
        <v>79</v>
      </c>
      <c r="BS150" t="s">
        <v>89</v>
      </c>
      <c r="BT150" t="s">
        <v>90</v>
      </c>
      <c r="BU150" t="s">
        <v>91</v>
      </c>
      <c r="BV150" t="s">
        <v>83</v>
      </c>
      <c r="BY150" t="s">
        <v>92</v>
      </c>
      <c r="BZ150" t="s">
        <v>87</v>
      </c>
      <c r="CC150">
        <f>IFERROR(IF(AKORDT[[#This Row],[CZAS]]=1,VLOOKUP(AKORDT[[#This Row],[RAPORTY_TMP_ID]]&amp;AKORDT[[#This Row],[CZYNNOSCI_OPIS]],#REF!,5,FALSE),AKORDT[[#This Row],[CZAS]]),1)</f>
        <v>52</v>
      </c>
      <c r="CD150" t="str">
        <f>AKORDT[[#This Row],[RAPORTY_TMP_ID]]&amp;" "&amp;MID(AKORDT[[#This Row],[NAZWA1_WG]],1,30)</f>
        <v xml:space="preserve">25244 DUO II P108x108               </v>
      </c>
      <c r="CE150" s="11">
        <f>AKORDT[[#This Row],[DATA]]</f>
        <v>43031</v>
      </c>
      <c r="CF150">
        <f>IFERROR(ROUND(AVERAGEIF(Tabela_Kwerenda_z_AKORD[CZAS RZECZYWISTY],LEFT(AKORDT[[#This Row],[PZP_NR_ZLECENIA]],5),Tabela_Kwerenda_z_AKORD[LACZNY_CZAS]),0),0)</f>
        <v>0</v>
      </c>
    </row>
    <row r="151" spans="1:84">
      <c r="A151" t="e">
        <f>VLOOKUP(AKORDT[[#This Row],[NAZWISKO]],IMIE[],2,FALSE)</f>
        <v>#N/A</v>
      </c>
      <c r="B151">
        <v>10418</v>
      </c>
      <c r="F151">
        <v>25243</v>
      </c>
      <c r="G151">
        <v>1</v>
      </c>
      <c r="H151">
        <v>1</v>
      </c>
      <c r="I151">
        <v>1</v>
      </c>
      <c r="J151">
        <v>13781</v>
      </c>
      <c r="K151">
        <v>13781</v>
      </c>
      <c r="L151">
        <v>45</v>
      </c>
      <c r="M151">
        <v>5</v>
      </c>
      <c r="N151">
        <v>7</v>
      </c>
      <c r="O151">
        <v>184</v>
      </c>
      <c r="Q151" s="17">
        <v>43031</v>
      </c>
      <c r="R151" t="s">
        <v>1131</v>
      </c>
      <c r="S151">
        <v>0</v>
      </c>
      <c r="T151">
        <v>0</v>
      </c>
      <c r="U151">
        <v>0</v>
      </c>
      <c r="V151">
        <v>2</v>
      </c>
      <c r="W151" t="s">
        <v>192</v>
      </c>
      <c r="X151" t="s">
        <v>79</v>
      </c>
      <c r="Y151" t="s">
        <v>80</v>
      </c>
      <c r="Z151" t="s">
        <v>193</v>
      </c>
      <c r="AB151" s="17">
        <v>2</v>
      </c>
      <c r="AC151" s="17">
        <v>402133</v>
      </c>
      <c r="AD151">
        <v>2</v>
      </c>
      <c r="AE151">
        <v>1</v>
      </c>
      <c r="AF151">
        <v>0</v>
      </c>
      <c r="AG151" t="s">
        <v>81</v>
      </c>
      <c r="AH151" t="s">
        <v>82</v>
      </c>
      <c r="AI151" t="s">
        <v>83</v>
      </c>
      <c r="AJ151" t="s">
        <v>83</v>
      </c>
      <c r="AK151" t="s">
        <v>84</v>
      </c>
      <c r="AL151" t="s">
        <v>85</v>
      </c>
      <c r="AM151" t="s">
        <v>86</v>
      </c>
      <c r="AN151" t="s">
        <v>87</v>
      </c>
      <c r="AO151" t="s">
        <v>896</v>
      </c>
      <c r="AP151" t="s">
        <v>897</v>
      </c>
      <c r="AQ151" t="s">
        <v>896</v>
      </c>
      <c r="AR151" t="s">
        <v>897</v>
      </c>
      <c r="AS151" t="s">
        <v>83</v>
      </c>
      <c r="AV151" s="17"/>
      <c r="AX151">
        <v>0</v>
      </c>
      <c r="AY151" t="s">
        <v>83</v>
      </c>
      <c r="AZ151" t="s">
        <v>83</v>
      </c>
      <c r="BH151">
        <v>149</v>
      </c>
      <c r="BL151" t="s">
        <v>893</v>
      </c>
      <c r="BM151" s="17">
        <v>42998</v>
      </c>
      <c r="BN151" t="s">
        <v>554</v>
      </c>
      <c r="BO151" t="s">
        <v>554</v>
      </c>
      <c r="BP151">
        <v>13</v>
      </c>
      <c r="BQ151" t="s">
        <v>88</v>
      </c>
      <c r="BR151" t="s">
        <v>79</v>
      </c>
      <c r="BS151" t="s">
        <v>89</v>
      </c>
      <c r="BT151" t="s">
        <v>90</v>
      </c>
      <c r="BU151" t="s">
        <v>91</v>
      </c>
      <c r="BV151" t="s">
        <v>83</v>
      </c>
      <c r="BY151" t="s">
        <v>92</v>
      </c>
      <c r="BZ151" t="s">
        <v>87</v>
      </c>
      <c r="CC151">
        <f>IFERROR(IF(AKORDT[[#This Row],[CZAS]]=1,VLOOKUP(AKORDT[[#This Row],[RAPORTY_TMP_ID]]&amp;AKORDT[[#This Row],[CZYNNOSCI_OPIS]],#REF!,5,FALSE),AKORDT[[#This Row],[CZAS]]),1)</f>
        <v>184</v>
      </c>
      <c r="CD151" t="str">
        <f>AKORDT[[#This Row],[RAPORTY_TMP_ID]]&amp;" "&amp;MID(AKORDT[[#This Row],[NAZWA1_WG]],1,30)</f>
        <v xml:space="preserve">25243 DUO II 3                      </v>
      </c>
      <c r="CE151" s="11">
        <f>AKORDT[[#This Row],[DATA]]</f>
        <v>43031</v>
      </c>
      <c r="CF151">
        <f>IFERROR(ROUND(AVERAGEIF(Tabela_Kwerenda_z_AKORD[CZAS RZECZYWISTY],LEFT(AKORDT[[#This Row],[PZP_NR_ZLECENIA]],5),Tabela_Kwerenda_z_AKORD[LACZNY_CZAS]),0),0)</f>
        <v>0</v>
      </c>
    </row>
    <row r="152" spans="1:84">
      <c r="A152" t="e">
        <f>VLOOKUP(AKORDT[[#This Row],[NAZWISKO]],IMIE[],2,FALSE)</f>
        <v>#N/A</v>
      </c>
      <c r="B152">
        <v>10419</v>
      </c>
      <c r="F152">
        <v>25242</v>
      </c>
      <c r="G152">
        <v>1</v>
      </c>
      <c r="H152">
        <v>1</v>
      </c>
      <c r="I152">
        <v>1</v>
      </c>
      <c r="J152">
        <v>13799</v>
      </c>
      <c r="K152">
        <v>13799</v>
      </c>
      <c r="L152">
        <v>45</v>
      </c>
      <c r="M152">
        <v>5</v>
      </c>
      <c r="N152">
        <v>7</v>
      </c>
      <c r="O152">
        <v>147</v>
      </c>
      <c r="Q152" s="17">
        <v>43031</v>
      </c>
      <c r="R152" t="s">
        <v>1132</v>
      </c>
      <c r="S152">
        <v>0</v>
      </c>
      <c r="T152">
        <v>0</v>
      </c>
      <c r="U152">
        <v>0</v>
      </c>
      <c r="V152">
        <v>2</v>
      </c>
      <c r="W152" t="s">
        <v>192</v>
      </c>
      <c r="X152" t="s">
        <v>79</v>
      </c>
      <c r="Y152" t="s">
        <v>80</v>
      </c>
      <c r="Z152" t="s">
        <v>193</v>
      </c>
      <c r="AB152" s="17">
        <v>2</v>
      </c>
      <c r="AC152" s="17">
        <v>402133</v>
      </c>
      <c r="AD152">
        <v>2</v>
      </c>
      <c r="AE152">
        <v>1</v>
      </c>
      <c r="AF152">
        <v>0</v>
      </c>
      <c r="AG152" t="s">
        <v>81</v>
      </c>
      <c r="AH152" t="s">
        <v>82</v>
      </c>
      <c r="AI152" t="s">
        <v>83</v>
      </c>
      <c r="AJ152" t="s">
        <v>83</v>
      </c>
      <c r="AK152" t="s">
        <v>84</v>
      </c>
      <c r="AL152" t="s">
        <v>85</v>
      </c>
      <c r="AM152" t="s">
        <v>86</v>
      </c>
      <c r="AN152" t="s">
        <v>87</v>
      </c>
      <c r="AO152" t="s">
        <v>557</v>
      </c>
      <c r="AP152" t="s">
        <v>558</v>
      </c>
      <c r="AQ152" t="s">
        <v>557</v>
      </c>
      <c r="AR152" t="s">
        <v>558</v>
      </c>
      <c r="AS152" t="s">
        <v>83</v>
      </c>
      <c r="AV152" s="17"/>
      <c r="AX152">
        <v>0</v>
      </c>
      <c r="AY152" t="s">
        <v>83</v>
      </c>
      <c r="AZ152" t="s">
        <v>83</v>
      </c>
      <c r="BH152">
        <v>150</v>
      </c>
      <c r="BL152" t="s">
        <v>893</v>
      </c>
      <c r="BM152" s="17">
        <v>42998</v>
      </c>
      <c r="BN152" t="s">
        <v>554</v>
      </c>
      <c r="BO152" t="s">
        <v>554</v>
      </c>
      <c r="BP152">
        <v>13</v>
      </c>
      <c r="BQ152" t="s">
        <v>88</v>
      </c>
      <c r="BR152" t="s">
        <v>79</v>
      </c>
      <c r="BS152" t="s">
        <v>89</v>
      </c>
      <c r="BT152" t="s">
        <v>90</v>
      </c>
      <c r="BU152" t="s">
        <v>91</v>
      </c>
      <c r="BV152" t="s">
        <v>83</v>
      </c>
      <c r="BY152" t="s">
        <v>92</v>
      </c>
      <c r="BZ152" t="s">
        <v>87</v>
      </c>
      <c r="CC152">
        <f>IFERROR(IF(AKORDT[[#This Row],[CZAS]]=1,VLOOKUP(AKORDT[[#This Row],[RAPORTY_TMP_ID]]&amp;AKORDT[[#This Row],[CZYNNOSCI_OPIS]],#REF!,5,FALSE),AKORDT[[#This Row],[CZAS]]),1)</f>
        <v>147</v>
      </c>
      <c r="CD152" t="str">
        <f>AKORDT[[#This Row],[RAPORTY_TMP_ID]]&amp;" "&amp;MID(AKORDT[[#This Row],[NAZWA1_WG]],1,30)</f>
        <v xml:space="preserve">25242 DUO II N                      </v>
      </c>
      <c r="CE152" s="11">
        <f>AKORDT[[#This Row],[DATA]]</f>
        <v>43031</v>
      </c>
      <c r="CF152">
        <f>IFERROR(ROUND(AVERAGEIF(Tabela_Kwerenda_z_AKORD[CZAS RZECZYWISTY],LEFT(AKORDT[[#This Row],[PZP_NR_ZLECENIA]],5),Tabela_Kwerenda_z_AKORD[LACZNY_CZAS]),0),0)</f>
        <v>0</v>
      </c>
    </row>
    <row r="153" spans="1:84">
      <c r="A153" t="e">
        <f>VLOOKUP(AKORDT[[#This Row],[NAZWISKO]],IMIE[],2,FALSE)</f>
        <v>#N/A</v>
      </c>
      <c r="B153">
        <v>10420</v>
      </c>
      <c r="F153">
        <v>25241</v>
      </c>
      <c r="G153">
        <v>1</v>
      </c>
      <c r="H153">
        <v>1</v>
      </c>
      <c r="I153">
        <v>1</v>
      </c>
      <c r="J153">
        <v>13782</v>
      </c>
      <c r="K153">
        <v>13782</v>
      </c>
      <c r="L153">
        <v>45</v>
      </c>
      <c r="M153">
        <v>5</v>
      </c>
      <c r="N153">
        <v>7</v>
      </c>
      <c r="O153">
        <v>195</v>
      </c>
      <c r="Q153" s="17">
        <v>43031</v>
      </c>
      <c r="R153" t="s">
        <v>1133</v>
      </c>
      <c r="S153">
        <v>0</v>
      </c>
      <c r="T153">
        <v>0</v>
      </c>
      <c r="U153">
        <v>0</v>
      </c>
      <c r="V153">
        <v>2</v>
      </c>
      <c r="W153" t="s">
        <v>192</v>
      </c>
      <c r="X153" t="s">
        <v>79</v>
      </c>
      <c r="Y153" t="s">
        <v>80</v>
      </c>
      <c r="Z153" t="s">
        <v>193</v>
      </c>
      <c r="AB153" s="17">
        <v>2</v>
      </c>
      <c r="AC153" s="17">
        <v>402133</v>
      </c>
      <c r="AD153">
        <v>2</v>
      </c>
      <c r="AE153">
        <v>1</v>
      </c>
      <c r="AF153">
        <v>0</v>
      </c>
      <c r="AG153" t="s">
        <v>81</v>
      </c>
      <c r="AH153" t="s">
        <v>82</v>
      </c>
      <c r="AI153" t="s">
        <v>83</v>
      </c>
      <c r="AJ153" t="s">
        <v>83</v>
      </c>
      <c r="AK153" t="s">
        <v>84</v>
      </c>
      <c r="AL153" t="s">
        <v>85</v>
      </c>
      <c r="AM153" t="s">
        <v>86</v>
      </c>
      <c r="AN153" t="s">
        <v>87</v>
      </c>
      <c r="AO153" t="s">
        <v>898</v>
      </c>
      <c r="AP153" t="s">
        <v>899</v>
      </c>
      <c r="AQ153" t="s">
        <v>898</v>
      </c>
      <c r="AR153" t="s">
        <v>899</v>
      </c>
      <c r="AS153" t="s">
        <v>83</v>
      </c>
      <c r="AV153" s="17"/>
      <c r="AX153">
        <v>0</v>
      </c>
      <c r="AY153" t="s">
        <v>83</v>
      </c>
      <c r="AZ153" t="s">
        <v>83</v>
      </c>
      <c r="BH153">
        <v>151</v>
      </c>
      <c r="BL153" t="s">
        <v>893</v>
      </c>
      <c r="BM153" s="17">
        <v>42998</v>
      </c>
      <c r="BN153" t="s">
        <v>554</v>
      </c>
      <c r="BO153" t="s">
        <v>554</v>
      </c>
      <c r="BP153">
        <v>13</v>
      </c>
      <c r="BQ153" t="s">
        <v>88</v>
      </c>
      <c r="BR153" t="s">
        <v>79</v>
      </c>
      <c r="BS153" t="s">
        <v>89</v>
      </c>
      <c r="BT153" t="s">
        <v>90</v>
      </c>
      <c r="BU153" t="s">
        <v>91</v>
      </c>
      <c r="BV153" t="s">
        <v>83</v>
      </c>
      <c r="BY153" t="s">
        <v>92</v>
      </c>
      <c r="BZ153" t="s">
        <v>87</v>
      </c>
      <c r="CC153">
        <f>IFERROR(IF(AKORDT[[#This Row],[CZAS]]=1,VLOOKUP(AKORDT[[#This Row],[RAPORTY_TMP_ID]]&amp;AKORDT[[#This Row],[CZYNNOSCI_OPIS]],#REF!,5,FALSE),AKORDT[[#This Row],[CZAS]]),1)</f>
        <v>195</v>
      </c>
      <c r="CD153" t="str">
        <f>AKORDT[[#This Row],[RAPORTY_TMP_ID]]&amp;" "&amp;MID(AKORDT[[#This Row],[NAZWA1_WG]],1,30)</f>
        <v xml:space="preserve">25241 DUO II [3                     </v>
      </c>
      <c r="CE153" s="11">
        <f>AKORDT[[#This Row],[DATA]]</f>
        <v>43031</v>
      </c>
      <c r="CF153">
        <f>IFERROR(ROUND(AVERAGEIF(Tabela_Kwerenda_z_AKORD[CZAS RZECZYWISTY],LEFT(AKORDT[[#This Row],[PZP_NR_ZLECENIA]],5),Tabela_Kwerenda_z_AKORD[LACZNY_CZAS]),0),0)</f>
        <v>0</v>
      </c>
    </row>
    <row r="154" spans="1:84">
      <c r="A154" t="e">
        <f>VLOOKUP(AKORDT[[#This Row],[NAZWISKO]],IMIE[],2,FALSE)</f>
        <v>#N/A</v>
      </c>
      <c r="B154">
        <v>10421</v>
      </c>
      <c r="F154">
        <v>26085</v>
      </c>
      <c r="G154">
        <v>1</v>
      </c>
      <c r="H154">
        <v>1</v>
      </c>
      <c r="I154">
        <v>1</v>
      </c>
      <c r="J154">
        <v>13888</v>
      </c>
      <c r="K154">
        <v>13888</v>
      </c>
      <c r="L154">
        <v>39</v>
      </c>
      <c r="M154">
        <v>21</v>
      </c>
      <c r="N154">
        <v>7</v>
      </c>
      <c r="O154">
        <v>20</v>
      </c>
      <c r="Q154" s="17">
        <v>43031</v>
      </c>
      <c r="R154" t="s">
        <v>1134</v>
      </c>
      <c r="S154">
        <v>0</v>
      </c>
      <c r="T154">
        <v>0</v>
      </c>
      <c r="U154">
        <v>0</v>
      </c>
      <c r="V154">
        <v>1</v>
      </c>
      <c r="W154" t="s">
        <v>251</v>
      </c>
      <c r="X154" t="s">
        <v>79</v>
      </c>
      <c r="Y154" t="s">
        <v>99</v>
      </c>
      <c r="Z154" t="s">
        <v>252</v>
      </c>
      <c r="AB154" s="17">
        <v>2</v>
      </c>
      <c r="AC154" s="17">
        <v>402133</v>
      </c>
      <c r="AD154">
        <v>2</v>
      </c>
      <c r="AE154">
        <v>1</v>
      </c>
      <c r="AF154">
        <v>0</v>
      </c>
      <c r="AG154" t="s">
        <v>81</v>
      </c>
      <c r="AH154" t="s">
        <v>82</v>
      </c>
      <c r="AI154" t="s">
        <v>83</v>
      </c>
      <c r="AJ154" t="s">
        <v>83</v>
      </c>
      <c r="AK154" t="s">
        <v>84</v>
      </c>
      <c r="AL154" t="s">
        <v>85</v>
      </c>
      <c r="AM154" t="s">
        <v>253</v>
      </c>
      <c r="AN154" t="s">
        <v>111</v>
      </c>
      <c r="AO154" t="s">
        <v>341</v>
      </c>
      <c r="AP154" t="s">
        <v>342</v>
      </c>
      <c r="AQ154" t="s">
        <v>341</v>
      </c>
      <c r="AR154" t="s">
        <v>342</v>
      </c>
      <c r="AS154" t="s">
        <v>83</v>
      </c>
      <c r="AV154" s="17"/>
      <c r="AX154">
        <v>0</v>
      </c>
      <c r="AY154" t="s">
        <v>83</v>
      </c>
      <c r="AZ154" t="s">
        <v>83</v>
      </c>
      <c r="BH154">
        <v>152</v>
      </c>
      <c r="BL154" t="s">
        <v>1135</v>
      </c>
      <c r="BM154" s="17">
        <v>43005</v>
      </c>
      <c r="BN154" t="s">
        <v>325</v>
      </c>
      <c r="BO154" t="s">
        <v>325</v>
      </c>
      <c r="BP154">
        <v>68</v>
      </c>
      <c r="BQ154" t="s">
        <v>196</v>
      </c>
      <c r="BR154" t="s">
        <v>197</v>
      </c>
      <c r="BS154" t="s">
        <v>89</v>
      </c>
      <c r="BT154" t="s">
        <v>90</v>
      </c>
      <c r="BU154" t="s">
        <v>474</v>
      </c>
      <c r="BV154" t="s">
        <v>83</v>
      </c>
      <c r="BY154" t="s">
        <v>92</v>
      </c>
      <c r="BZ154" t="s">
        <v>87</v>
      </c>
      <c r="CC154">
        <f>IFERROR(IF(AKORDT[[#This Row],[CZAS]]=1,VLOOKUP(AKORDT[[#This Row],[RAPORTY_TMP_ID]]&amp;AKORDT[[#This Row],[CZYNNOSCI_OPIS]],#REF!,5,FALSE),AKORDT[[#This Row],[CZAS]]),1)</f>
        <v>20</v>
      </c>
      <c r="CD154" t="str">
        <f>AKORDT[[#This Row],[RAPORTY_TMP_ID]]&amp;" "&amp;MID(AKORDT[[#This Row],[NAZWA1_WG]],1,30)</f>
        <v xml:space="preserve">26085 MALTA [1,5Re                  </v>
      </c>
      <c r="CE154" s="11">
        <f>AKORDT[[#This Row],[DATA]]</f>
        <v>43031</v>
      </c>
      <c r="CF154">
        <f>IFERROR(ROUND(AVERAGEIF(Tabela_Kwerenda_z_AKORD[CZAS RZECZYWISTY],LEFT(AKORDT[[#This Row],[PZP_NR_ZLECENIA]],5),Tabela_Kwerenda_z_AKORD[LACZNY_CZAS]),0),0)</f>
        <v>0</v>
      </c>
    </row>
    <row r="155" spans="1:84">
      <c r="A155" t="e">
        <f>VLOOKUP(AKORDT[[#This Row],[NAZWISKO]],IMIE[],2,FALSE)</f>
        <v>#N/A</v>
      </c>
      <c r="B155">
        <v>10422</v>
      </c>
      <c r="F155">
        <v>26086</v>
      </c>
      <c r="G155">
        <v>1</v>
      </c>
      <c r="H155">
        <v>1</v>
      </c>
      <c r="I155">
        <v>1</v>
      </c>
      <c r="J155">
        <v>13887</v>
      </c>
      <c r="K155">
        <v>13887</v>
      </c>
      <c r="L155">
        <v>39</v>
      </c>
      <c r="M155">
        <v>21</v>
      </c>
      <c r="N155">
        <v>7</v>
      </c>
      <c r="O155">
        <v>17</v>
      </c>
      <c r="Q155" s="17">
        <v>43031</v>
      </c>
      <c r="R155" t="s">
        <v>1136</v>
      </c>
      <c r="S155">
        <v>0</v>
      </c>
      <c r="T155">
        <v>0</v>
      </c>
      <c r="U155">
        <v>0</v>
      </c>
      <c r="V155">
        <v>1</v>
      </c>
      <c r="W155" t="s">
        <v>251</v>
      </c>
      <c r="X155" t="s">
        <v>79</v>
      </c>
      <c r="Y155" t="s">
        <v>99</v>
      </c>
      <c r="Z155" t="s">
        <v>252</v>
      </c>
      <c r="AB155" s="17">
        <v>2</v>
      </c>
      <c r="AC155" s="17">
        <v>402133</v>
      </c>
      <c r="AD155">
        <v>2</v>
      </c>
      <c r="AE155">
        <v>1</v>
      </c>
      <c r="AF155">
        <v>0</v>
      </c>
      <c r="AG155" t="s">
        <v>81</v>
      </c>
      <c r="AH155" t="s">
        <v>82</v>
      </c>
      <c r="AI155" t="s">
        <v>83</v>
      </c>
      <c r="AJ155" t="s">
        <v>83</v>
      </c>
      <c r="AK155" t="s">
        <v>84</v>
      </c>
      <c r="AL155" t="s">
        <v>85</v>
      </c>
      <c r="AM155" t="s">
        <v>253</v>
      </c>
      <c r="AN155" t="s">
        <v>111</v>
      </c>
      <c r="AO155" t="s">
        <v>383</v>
      </c>
      <c r="AP155" t="s">
        <v>384</v>
      </c>
      <c r="AQ155" t="s">
        <v>383</v>
      </c>
      <c r="AR155" t="s">
        <v>384</v>
      </c>
      <c r="AS155" t="s">
        <v>83</v>
      </c>
      <c r="AV155" s="17"/>
      <c r="AX155">
        <v>0</v>
      </c>
      <c r="AY155" t="s">
        <v>83</v>
      </c>
      <c r="AZ155" t="s">
        <v>83</v>
      </c>
      <c r="BH155">
        <v>153</v>
      </c>
      <c r="BL155" t="s">
        <v>1135</v>
      </c>
      <c r="BM155" s="17">
        <v>43005</v>
      </c>
      <c r="BN155" t="s">
        <v>325</v>
      </c>
      <c r="BO155" t="s">
        <v>325</v>
      </c>
      <c r="BP155">
        <v>68</v>
      </c>
      <c r="BQ155" t="s">
        <v>196</v>
      </c>
      <c r="BR155" t="s">
        <v>197</v>
      </c>
      <c r="BS155" t="s">
        <v>89</v>
      </c>
      <c r="BT155" t="s">
        <v>90</v>
      </c>
      <c r="BU155" t="s">
        <v>474</v>
      </c>
      <c r="BV155" t="s">
        <v>83</v>
      </c>
      <c r="BY155" t="s">
        <v>92</v>
      </c>
      <c r="BZ155" t="s">
        <v>87</v>
      </c>
      <c r="CC155">
        <f>IFERROR(IF(AKORDT[[#This Row],[CZAS]]=1,VLOOKUP(AKORDT[[#This Row],[RAPORTY_TMP_ID]]&amp;AKORDT[[#This Row],[CZYNNOSCI_OPIS]],#REF!,5,FALSE),AKORDT[[#This Row],[CZAS]]),1)</f>
        <v>17</v>
      </c>
      <c r="CD155" t="str">
        <f>AKORDT[[#This Row],[RAPORTY_TMP_ID]]&amp;" "&amp;MID(AKORDT[[#This Row],[NAZWA1_WG]],1,30)</f>
        <v xml:space="preserve">26086 MALTA 1,5Re                   </v>
      </c>
      <c r="CE155" s="11">
        <f>AKORDT[[#This Row],[DATA]]</f>
        <v>43031</v>
      </c>
      <c r="CF155">
        <f>IFERROR(ROUND(AVERAGEIF(Tabela_Kwerenda_z_AKORD[CZAS RZECZYWISTY],LEFT(AKORDT[[#This Row],[PZP_NR_ZLECENIA]],5),Tabela_Kwerenda_z_AKORD[LACZNY_CZAS]),0),0)</f>
        <v>0</v>
      </c>
    </row>
    <row r="156" spans="1:84">
      <c r="A156" t="e">
        <f>VLOOKUP(AKORDT[[#This Row],[NAZWISKO]],IMIE[],2,FALSE)</f>
        <v>#N/A</v>
      </c>
      <c r="B156">
        <v>10423</v>
      </c>
      <c r="F156">
        <v>26087</v>
      </c>
      <c r="G156">
        <v>1</v>
      </c>
      <c r="H156">
        <v>1</v>
      </c>
      <c r="I156">
        <v>1</v>
      </c>
      <c r="J156">
        <v>13899</v>
      </c>
      <c r="K156">
        <v>13899</v>
      </c>
      <c r="L156">
        <v>39</v>
      </c>
      <c r="M156">
        <v>21</v>
      </c>
      <c r="N156">
        <v>7</v>
      </c>
      <c r="O156">
        <v>21</v>
      </c>
      <c r="Q156" s="17">
        <v>43031</v>
      </c>
      <c r="R156" t="s">
        <v>1137</v>
      </c>
      <c r="S156">
        <v>0</v>
      </c>
      <c r="T156">
        <v>0</v>
      </c>
      <c r="U156">
        <v>0</v>
      </c>
      <c r="V156">
        <v>1</v>
      </c>
      <c r="W156" t="s">
        <v>251</v>
      </c>
      <c r="X156" t="s">
        <v>79</v>
      </c>
      <c r="Y156" t="s">
        <v>99</v>
      </c>
      <c r="Z156" t="s">
        <v>252</v>
      </c>
      <c r="AB156" s="17">
        <v>2</v>
      </c>
      <c r="AC156" s="17">
        <v>402133</v>
      </c>
      <c r="AD156">
        <v>2</v>
      </c>
      <c r="AE156">
        <v>1</v>
      </c>
      <c r="AF156">
        <v>0</v>
      </c>
      <c r="AG156" t="s">
        <v>81</v>
      </c>
      <c r="AH156" t="s">
        <v>82</v>
      </c>
      <c r="AI156" t="s">
        <v>83</v>
      </c>
      <c r="AJ156" t="s">
        <v>83</v>
      </c>
      <c r="AK156" t="s">
        <v>84</v>
      </c>
      <c r="AL156" t="s">
        <v>85</v>
      </c>
      <c r="AM156" t="s">
        <v>253</v>
      </c>
      <c r="AN156" t="s">
        <v>111</v>
      </c>
      <c r="AO156" t="s">
        <v>328</v>
      </c>
      <c r="AP156" t="s">
        <v>329</v>
      </c>
      <c r="AQ156" t="s">
        <v>328</v>
      </c>
      <c r="AR156" t="s">
        <v>329</v>
      </c>
      <c r="AS156" t="s">
        <v>83</v>
      </c>
      <c r="AV156" s="17"/>
      <c r="AX156">
        <v>0</v>
      </c>
      <c r="AY156" t="s">
        <v>83</v>
      </c>
      <c r="AZ156" t="s">
        <v>83</v>
      </c>
      <c r="BH156">
        <v>154</v>
      </c>
      <c r="BL156" t="s">
        <v>1135</v>
      </c>
      <c r="BM156" s="17">
        <v>43005</v>
      </c>
      <c r="BN156" t="s">
        <v>325</v>
      </c>
      <c r="BO156" t="s">
        <v>325</v>
      </c>
      <c r="BP156">
        <v>68</v>
      </c>
      <c r="BQ156" t="s">
        <v>196</v>
      </c>
      <c r="BR156" t="s">
        <v>197</v>
      </c>
      <c r="BS156" t="s">
        <v>89</v>
      </c>
      <c r="BT156" t="s">
        <v>90</v>
      </c>
      <c r="BU156" t="s">
        <v>474</v>
      </c>
      <c r="BV156" t="s">
        <v>83</v>
      </c>
      <c r="BY156" t="s">
        <v>92</v>
      </c>
      <c r="BZ156" t="s">
        <v>87</v>
      </c>
      <c r="CC156">
        <f>IFERROR(IF(AKORDT[[#This Row],[CZAS]]=1,VLOOKUP(AKORDT[[#This Row],[RAPORTY_TMP_ID]]&amp;AKORDT[[#This Row],[CZYNNOSCI_OPIS]],#REF!,5,FALSE),AKORDT[[#This Row],[CZAS]]),1)</f>
        <v>21</v>
      </c>
      <c r="CD156" t="str">
        <f>AKORDT[[#This Row],[RAPORTY_TMP_ID]]&amp;" "&amp;MID(AKORDT[[#This Row],[NAZWA1_WG]],1,30)</f>
        <v xml:space="preserve">26087 MALTA Nzz                     </v>
      </c>
      <c r="CE156" s="11">
        <f>AKORDT[[#This Row],[DATA]]</f>
        <v>43031</v>
      </c>
      <c r="CF156">
        <f>IFERROR(ROUND(AVERAGEIF(Tabela_Kwerenda_z_AKORD[CZAS RZECZYWISTY],LEFT(AKORDT[[#This Row],[PZP_NR_ZLECENIA]],5),Tabela_Kwerenda_z_AKORD[LACZNY_CZAS]),0),0)</f>
        <v>0</v>
      </c>
    </row>
    <row r="157" spans="1:84">
      <c r="A157" t="e">
        <f>VLOOKUP(AKORDT[[#This Row],[NAZWISKO]],IMIE[],2,FALSE)</f>
        <v>#N/A</v>
      </c>
      <c r="B157">
        <v>10424</v>
      </c>
      <c r="F157">
        <v>26088</v>
      </c>
      <c r="G157">
        <v>1</v>
      </c>
      <c r="H157">
        <v>1</v>
      </c>
      <c r="I157">
        <v>1</v>
      </c>
      <c r="J157">
        <v>13880</v>
      </c>
      <c r="K157">
        <v>13880</v>
      </c>
      <c r="L157">
        <v>39</v>
      </c>
      <c r="M157">
        <v>21</v>
      </c>
      <c r="N157">
        <v>7</v>
      </c>
      <c r="O157">
        <v>14</v>
      </c>
      <c r="Q157" s="17">
        <v>43031</v>
      </c>
      <c r="R157" t="s">
        <v>1138</v>
      </c>
      <c r="S157">
        <v>0</v>
      </c>
      <c r="T157">
        <v>0</v>
      </c>
      <c r="U157">
        <v>0</v>
      </c>
      <c r="V157">
        <v>1</v>
      </c>
      <c r="W157" t="s">
        <v>251</v>
      </c>
      <c r="X157" t="s">
        <v>79</v>
      </c>
      <c r="Y157" t="s">
        <v>99</v>
      </c>
      <c r="Z157" t="s">
        <v>252</v>
      </c>
      <c r="AB157" s="17">
        <v>2</v>
      </c>
      <c r="AC157" s="17">
        <v>402133</v>
      </c>
      <c r="AD157">
        <v>2</v>
      </c>
      <c r="AE157">
        <v>1</v>
      </c>
      <c r="AF157">
        <v>0</v>
      </c>
      <c r="AG157" t="s">
        <v>81</v>
      </c>
      <c r="AH157" t="s">
        <v>82</v>
      </c>
      <c r="AI157" t="s">
        <v>83</v>
      </c>
      <c r="AJ157" t="s">
        <v>83</v>
      </c>
      <c r="AK157" t="s">
        <v>84</v>
      </c>
      <c r="AL157" t="s">
        <v>85</v>
      </c>
      <c r="AM157" t="s">
        <v>253</v>
      </c>
      <c r="AN157" t="s">
        <v>111</v>
      </c>
      <c r="AO157" t="s">
        <v>1139</v>
      </c>
      <c r="AP157" t="s">
        <v>1140</v>
      </c>
      <c r="AQ157" t="s">
        <v>1139</v>
      </c>
      <c r="AR157" t="s">
        <v>1140</v>
      </c>
      <c r="AS157" t="s">
        <v>83</v>
      </c>
      <c r="AV157" s="17"/>
      <c r="AX157">
        <v>0</v>
      </c>
      <c r="AY157" t="s">
        <v>83</v>
      </c>
      <c r="AZ157" t="s">
        <v>83</v>
      </c>
      <c r="BH157">
        <v>155</v>
      </c>
      <c r="BL157" t="s">
        <v>1135</v>
      </c>
      <c r="BM157" s="17">
        <v>43005</v>
      </c>
      <c r="BN157" t="s">
        <v>325</v>
      </c>
      <c r="BO157" t="s">
        <v>325</v>
      </c>
      <c r="BP157">
        <v>68</v>
      </c>
      <c r="BQ157" t="s">
        <v>196</v>
      </c>
      <c r="BR157" t="s">
        <v>197</v>
      </c>
      <c r="BS157" t="s">
        <v>89</v>
      </c>
      <c r="BT157" t="s">
        <v>90</v>
      </c>
      <c r="BU157" t="s">
        <v>474</v>
      </c>
      <c r="BV157" t="s">
        <v>83</v>
      </c>
      <c r="BY157" t="s">
        <v>92</v>
      </c>
      <c r="BZ157" t="s">
        <v>87</v>
      </c>
      <c r="CC157">
        <f>IFERROR(IF(AKORDT[[#This Row],[CZAS]]=1,VLOOKUP(AKORDT[[#This Row],[RAPORTY_TMP_ID]]&amp;AKORDT[[#This Row],[CZYNNOSCI_OPIS]],#REF!,5,FALSE),AKORDT[[#This Row],[CZAS]]),1)</f>
        <v>14</v>
      </c>
      <c r="CD157" t="str">
        <f>AKORDT[[#This Row],[RAPORTY_TMP_ID]]&amp;" "&amp;MID(AKORDT[[#This Row],[NAZWA1_WG]],1,30)</f>
        <v xml:space="preserve">26088 MALTA 1Mz                     </v>
      </c>
      <c r="CE157" s="11">
        <f>AKORDT[[#This Row],[DATA]]</f>
        <v>43031</v>
      </c>
      <c r="CF157">
        <f>IFERROR(ROUND(AVERAGEIF(Tabela_Kwerenda_z_AKORD[CZAS RZECZYWISTY],LEFT(AKORDT[[#This Row],[PZP_NR_ZLECENIA]],5),Tabela_Kwerenda_z_AKORD[LACZNY_CZAS]),0),0)</f>
        <v>0</v>
      </c>
    </row>
    <row r="158" spans="1:84">
      <c r="A158" t="e">
        <f>VLOOKUP(AKORDT[[#This Row],[NAZWISKO]],IMIE[],2,FALSE)</f>
        <v>#N/A</v>
      </c>
      <c r="B158">
        <v>10425</v>
      </c>
      <c r="F158">
        <v>26089</v>
      </c>
      <c r="G158">
        <v>1</v>
      </c>
      <c r="H158">
        <v>1</v>
      </c>
      <c r="I158">
        <v>1</v>
      </c>
      <c r="J158">
        <v>13880</v>
      </c>
      <c r="K158">
        <v>13880</v>
      </c>
      <c r="L158">
        <v>39</v>
      </c>
      <c r="M158">
        <v>21</v>
      </c>
      <c r="N158">
        <v>7</v>
      </c>
      <c r="O158">
        <v>14</v>
      </c>
      <c r="Q158" s="17">
        <v>43031</v>
      </c>
      <c r="R158" t="s">
        <v>1141</v>
      </c>
      <c r="S158">
        <v>0</v>
      </c>
      <c r="T158">
        <v>0</v>
      </c>
      <c r="U158">
        <v>0</v>
      </c>
      <c r="V158">
        <v>1</v>
      </c>
      <c r="W158" t="s">
        <v>251</v>
      </c>
      <c r="X158" t="s">
        <v>79</v>
      </c>
      <c r="Y158" t="s">
        <v>99</v>
      </c>
      <c r="Z158" t="s">
        <v>252</v>
      </c>
      <c r="AB158" s="17">
        <v>2</v>
      </c>
      <c r="AC158" s="17">
        <v>402133</v>
      </c>
      <c r="AD158">
        <v>2</v>
      </c>
      <c r="AE158">
        <v>1</v>
      </c>
      <c r="AF158">
        <v>0</v>
      </c>
      <c r="AG158" t="s">
        <v>81</v>
      </c>
      <c r="AH158" t="s">
        <v>82</v>
      </c>
      <c r="AI158" t="s">
        <v>83</v>
      </c>
      <c r="AJ158" t="s">
        <v>83</v>
      </c>
      <c r="AK158" t="s">
        <v>84</v>
      </c>
      <c r="AL158" t="s">
        <v>85</v>
      </c>
      <c r="AM158" t="s">
        <v>253</v>
      </c>
      <c r="AN158" t="s">
        <v>111</v>
      </c>
      <c r="AO158" t="s">
        <v>1139</v>
      </c>
      <c r="AP158" t="s">
        <v>1140</v>
      </c>
      <c r="AQ158" t="s">
        <v>1139</v>
      </c>
      <c r="AR158" t="s">
        <v>1140</v>
      </c>
      <c r="AS158" t="s">
        <v>83</v>
      </c>
      <c r="AV158" s="17"/>
      <c r="AX158">
        <v>0</v>
      </c>
      <c r="AY158" t="s">
        <v>83</v>
      </c>
      <c r="AZ158" t="s">
        <v>83</v>
      </c>
      <c r="BH158">
        <v>156</v>
      </c>
      <c r="BL158" t="s">
        <v>1135</v>
      </c>
      <c r="BM158" s="17">
        <v>43005</v>
      </c>
      <c r="BN158" t="s">
        <v>325</v>
      </c>
      <c r="BO158" t="s">
        <v>325</v>
      </c>
      <c r="BP158">
        <v>68</v>
      </c>
      <c r="BQ158" t="s">
        <v>196</v>
      </c>
      <c r="BR158" t="s">
        <v>197</v>
      </c>
      <c r="BS158" t="s">
        <v>89</v>
      </c>
      <c r="BT158" t="s">
        <v>90</v>
      </c>
      <c r="BU158" t="s">
        <v>474</v>
      </c>
      <c r="BV158" t="s">
        <v>83</v>
      </c>
      <c r="BY158" t="s">
        <v>92</v>
      </c>
      <c r="BZ158" t="s">
        <v>87</v>
      </c>
      <c r="CC158">
        <f>IFERROR(IF(AKORDT[[#This Row],[CZAS]]=1,VLOOKUP(AKORDT[[#This Row],[RAPORTY_TMP_ID]]&amp;AKORDT[[#This Row],[CZYNNOSCI_OPIS]],#REF!,5,FALSE),AKORDT[[#This Row],[CZAS]]),1)</f>
        <v>14</v>
      </c>
      <c r="CD158" t="str">
        <f>AKORDT[[#This Row],[RAPORTY_TMP_ID]]&amp;" "&amp;MID(AKORDT[[#This Row],[NAZWA1_WG]],1,30)</f>
        <v xml:space="preserve">26089 MALTA 1Mz                     </v>
      </c>
      <c r="CE158" s="11">
        <f>AKORDT[[#This Row],[DATA]]</f>
        <v>43031</v>
      </c>
      <c r="CF158">
        <f>IFERROR(ROUND(AVERAGEIF(Tabela_Kwerenda_z_AKORD[CZAS RZECZYWISTY],LEFT(AKORDT[[#This Row],[PZP_NR_ZLECENIA]],5),Tabela_Kwerenda_z_AKORD[LACZNY_CZAS]),0),0)</f>
        <v>0</v>
      </c>
    </row>
    <row r="159" spans="1:84">
      <c r="A159" t="e">
        <f>VLOOKUP(AKORDT[[#This Row],[NAZWISKO]],IMIE[],2,FALSE)</f>
        <v>#N/A</v>
      </c>
      <c r="B159">
        <v>10426</v>
      </c>
      <c r="F159">
        <v>26090</v>
      </c>
      <c r="G159">
        <v>1</v>
      </c>
      <c r="H159">
        <v>1</v>
      </c>
      <c r="I159">
        <v>1</v>
      </c>
      <c r="J159">
        <v>13880</v>
      </c>
      <c r="K159">
        <v>13880</v>
      </c>
      <c r="L159">
        <v>39</v>
      </c>
      <c r="M159">
        <v>21</v>
      </c>
      <c r="N159">
        <v>7</v>
      </c>
      <c r="O159">
        <v>14</v>
      </c>
      <c r="Q159" s="17">
        <v>43031</v>
      </c>
      <c r="R159" t="s">
        <v>805</v>
      </c>
      <c r="S159">
        <v>0</v>
      </c>
      <c r="T159">
        <v>0</v>
      </c>
      <c r="U159">
        <v>0</v>
      </c>
      <c r="V159">
        <v>1</v>
      </c>
      <c r="W159" t="s">
        <v>251</v>
      </c>
      <c r="X159" t="s">
        <v>79</v>
      </c>
      <c r="Y159" t="s">
        <v>99</v>
      </c>
      <c r="Z159" t="s">
        <v>252</v>
      </c>
      <c r="AB159" s="17">
        <v>2</v>
      </c>
      <c r="AC159" s="17">
        <v>402133</v>
      </c>
      <c r="AD159">
        <v>2</v>
      </c>
      <c r="AE159">
        <v>1</v>
      </c>
      <c r="AF159">
        <v>0</v>
      </c>
      <c r="AG159" t="s">
        <v>81</v>
      </c>
      <c r="AH159" t="s">
        <v>82</v>
      </c>
      <c r="AI159" t="s">
        <v>83</v>
      </c>
      <c r="AJ159" t="s">
        <v>83</v>
      </c>
      <c r="AK159" t="s">
        <v>84</v>
      </c>
      <c r="AL159" t="s">
        <v>85</v>
      </c>
      <c r="AM159" t="s">
        <v>253</v>
      </c>
      <c r="AN159" t="s">
        <v>111</v>
      </c>
      <c r="AO159" t="s">
        <v>1139</v>
      </c>
      <c r="AP159" t="s">
        <v>1140</v>
      </c>
      <c r="AQ159" t="s">
        <v>1139</v>
      </c>
      <c r="AR159" t="s">
        <v>1140</v>
      </c>
      <c r="AS159" t="s">
        <v>83</v>
      </c>
      <c r="AV159" s="17"/>
      <c r="AX159">
        <v>0</v>
      </c>
      <c r="AY159" t="s">
        <v>83</v>
      </c>
      <c r="AZ159" t="s">
        <v>83</v>
      </c>
      <c r="BH159">
        <v>157</v>
      </c>
      <c r="BL159" t="s">
        <v>1135</v>
      </c>
      <c r="BM159" s="17">
        <v>43005</v>
      </c>
      <c r="BN159" t="s">
        <v>325</v>
      </c>
      <c r="BO159" t="s">
        <v>325</v>
      </c>
      <c r="BP159">
        <v>68</v>
      </c>
      <c r="BQ159" t="s">
        <v>196</v>
      </c>
      <c r="BR159" t="s">
        <v>197</v>
      </c>
      <c r="BS159" t="s">
        <v>89</v>
      </c>
      <c r="BT159" t="s">
        <v>90</v>
      </c>
      <c r="BU159" t="s">
        <v>474</v>
      </c>
      <c r="BV159" t="s">
        <v>83</v>
      </c>
      <c r="BY159" t="s">
        <v>92</v>
      </c>
      <c r="BZ159" t="s">
        <v>87</v>
      </c>
      <c r="CC159">
        <f>IFERROR(IF(AKORDT[[#This Row],[CZAS]]=1,VLOOKUP(AKORDT[[#This Row],[RAPORTY_TMP_ID]]&amp;AKORDT[[#This Row],[CZYNNOSCI_OPIS]],#REF!,5,FALSE),AKORDT[[#This Row],[CZAS]]),1)</f>
        <v>14</v>
      </c>
      <c r="CD159" t="str">
        <f>AKORDT[[#This Row],[RAPORTY_TMP_ID]]&amp;" "&amp;MID(AKORDT[[#This Row],[NAZWA1_WG]],1,30)</f>
        <v xml:space="preserve">26090 MALTA 1Mz                     </v>
      </c>
      <c r="CE159" s="11">
        <f>AKORDT[[#This Row],[DATA]]</f>
        <v>43031</v>
      </c>
      <c r="CF159">
        <f>IFERROR(ROUND(AVERAGEIF(Tabela_Kwerenda_z_AKORD[CZAS RZECZYWISTY],LEFT(AKORDT[[#This Row],[PZP_NR_ZLECENIA]],5),Tabela_Kwerenda_z_AKORD[LACZNY_CZAS]),0),0)</f>
        <v>0</v>
      </c>
    </row>
    <row r="160" spans="1:84">
      <c r="A160" t="e">
        <f>VLOOKUP(AKORDT[[#This Row],[NAZWISKO]],IMIE[],2,FALSE)</f>
        <v>#N/A</v>
      </c>
      <c r="B160">
        <v>10427</v>
      </c>
      <c r="F160">
        <v>26091</v>
      </c>
      <c r="G160">
        <v>1</v>
      </c>
      <c r="H160">
        <v>1</v>
      </c>
      <c r="I160">
        <v>1</v>
      </c>
      <c r="J160">
        <v>13899</v>
      </c>
      <c r="K160">
        <v>13899</v>
      </c>
      <c r="L160">
        <v>39</v>
      </c>
      <c r="M160">
        <v>21</v>
      </c>
      <c r="N160">
        <v>7</v>
      </c>
      <c r="O160">
        <v>21</v>
      </c>
      <c r="Q160" s="17">
        <v>43031</v>
      </c>
      <c r="R160" t="s">
        <v>1142</v>
      </c>
      <c r="S160">
        <v>0</v>
      </c>
      <c r="T160">
        <v>0</v>
      </c>
      <c r="U160">
        <v>0</v>
      </c>
      <c r="V160">
        <v>1</v>
      </c>
      <c r="W160" t="s">
        <v>251</v>
      </c>
      <c r="X160" t="s">
        <v>79</v>
      </c>
      <c r="Y160" t="s">
        <v>99</v>
      </c>
      <c r="Z160" t="s">
        <v>252</v>
      </c>
      <c r="AB160" s="17">
        <v>2</v>
      </c>
      <c r="AC160" s="17">
        <v>402133</v>
      </c>
      <c r="AD160">
        <v>2</v>
      </c>
      <c r="AE160">
        <v>1</v>
      </c>
      <c r="AF160">
        <v>0</v>
      </c>
      <c r="AG160" t="s">
        <v>81</v>
      </c>
      <c r="AH160" t="s">
        <v>82</v>
      </c>
      <c r="AI160" t="s">
        <v>83</v>
      </c>
      <c r="AJ160" t="s">
        <v>83</v>
      </c>
      <c r="AK160" t="s">
        <v>84</v>
      </c>
      <c r="AL160" t="s">
        <v>85</v>
      </c>
      <c r="AM160" t="s">
        <v>253</v>
      </c>
      <c r="AN160" t="s">
        <v>111</v>
      </c>
      <c r="AO160" t="s">
        <v>328</v>
      </c>
      <c r="AP160" t="s">
        <v>329</v>
      </c>
      <c r="AQ160" t="s">
        <v>328</v>
      </c>
      <c r="AR160" t="s">
        <v>329</v>
      </c>
      <c r="AS160" t="s">
        <v>83</v>
      </c>
      <c r="AV160" s="17"/>
      <c r="AX160">
        <v>0</v>
      </c>
      <c r="AY160" t="s">
        <v>83</v>
      </c>
      <c r="AZ160" t="s">
        <v>83</v>
      </c>
      <c r="BH160">
        <v>158</v>
      </c>
      <c r="BL160" t="s">
        <v>1135</v>
      </c>
      <c r="BM160" s="17">
        <v>43005</v>
      </c>
      <c r="BN160" t="s">
        <v>325</v>
      </c>
      <c r="BO160" t="s">
        <v>325</v>
      </c>
      <c r="BP160">
        <v>68</v>
      </c>
      <c r="BQ160" t="s">
        <v>196</v>
      </c>
      <c r="BR160" t="s">
        <v>197</v>
      </c>
      <c r="BS160" t="s">
        <v>89</v>
      </c>
      <c r="BT160" t="s">
        <v>90</v>
      </c>
      <c r="BU160" t="s">
        <v>474</v>
      </c>
      <c r="BV160" t="s">
        <v>83</v>
      </c>
      <c r="BY160" t="s">
        <v>92</v>
      </c>
      <c r="BZ160" t="s">
        <v>87</v>
      </c>
      <c r="CC160">
        <f>IFERROR(IF(AKORDT[[#This Row],[CZAS]]=1,VLOOKUP(AKORDT[[#This Row],[RAPORTY_TMP_ID]]&amp;AKORDT[[#This Row],[CZYNNOSCI_OPIS]],#REF!,5,FALSE),AKORDT[[#This Row],[CZAS]]),1)</f>
        <v>21</v>
      </c>
      <c r="CD160" t="str">
        <f>AKORDT[[#This Row],[RAPORTY_TMP_ID]]&amp;" "&amp;MID(AKORDT[[#This Row],[NAZWA1_WG]],1,30)</f>
        <v xml:space="preserve">26091 MALTA Nzz                     </v>
      </c>
      <c r="CE160" s="11">
        <f>AKORDT[[#This Row],[DATA]]</f>
        <v>43031</v>
      </c>
      <c r="CF160">
        <f>IFERROR(ROUND(AVERAGEIF(Tabela_Kwerenda_z_AKORD[CZAS RZECZYWISTY],LEFT(AKORDT[[#This Row],[PZP_NR_ZLECENIA]],5),Tabela_Kwerenda_z_AKORD[LACZNY_CZAS]),0),0)</f>
        <v>0</v>
      </c>
    </row>
    <row r="161" spans="1:84">
      <c r="A161" t="e">
        <f>VLOOKUP(AKORDT[[#This Row],[NAZWISKO]],IMIE[],2,FALSE)</f>
        <v>#N/A</v>
      </c>
      <c r="B161">
        <v>10428</v>
      </c>
      <c r="F161">
        <v>26092</v>
      </c>
      <c r="G161">
        <v>1</v>
      </c>
      <c r="H161">
        <v>1</v>
      </c>
      <c r="I161">
        <v>1</v>
      </c>
      <c r="J161">
        <v>13887</v>
      </c>
      <c r="K161">
        <v>13887</v>
      </c>
      <c r="L161">
        <v>39</v>
      </c>
      <c r="M161">
        <v>21</v>
      </c>
      <c r="N161">
        <v>7</v>
      </c>
      <c r="O161">
        <v>17</v>
      </c>
      <c r="Q161" s="17">
        <v>43031</v>
      </c>
      <c r="R161" t="s">
        <v>1143</v>
      </c>
      <c r="S161">
        <v>0</v>
      </c>
      <c r="T161">
        <v>0</v>
      </c>
      <c r="U161">
        <v>0</v>
      </c>
      <c r="V161">
        <v>1</v>
      </c>
      <c r="W161" t="s">
        <v>251</v>
      </c>
      <c r="X161" t="s">
        <v>79</v>
      </c>
      <c r="Y161" t="s">
        <v>99</v>
      </c>
      <c r="Z161" t="s">
        <v>252</v>
      </c>
      <c r="AB161" s="17">
        <v>2</v>
      </c>
      <c r="AC161" s="17">
        <v>402133</v>
      </c>
      <c r="AD161">
        <v>2</v>
      </c>
      <c r="AE161">
        <v>1</v>
      </c>
      <c r="AF161">
        <v>0</v>
      </c>
      <c r="AG161" t="s">
        <v>81</v>
      </c>
      <c r="AH161" t="s">
        <v>82</v>
      </c>
      <c r="AI161" t="s">
        <v>83</v>
      </c>
      <c r="AJ161" t="s">
        <v>83</v>
      </c>
      <c r="AK161" t="s">
        <v>84</v>
      </c>
      <c r="AL161" t="s">
        <v>85</v>
      </c>
      <c r="AM161" t="s">
        <v>253</v>
      </c>
      <c r="AN161" t="s">
        <v>111</v>
      </c>
      <c r="AO161" t="s">
        <v>383</v>
      </c>
      <c r="AP161" t="s">
        <v>384</v>
      </c>
      <c r="AQ161" t="s">
        <v>383</v>
      </c>
      <c r="AR161" t="s">
        <v>384</v>
      </c>
      <c r="AS161" t="s">
        <v>83</v>
      </c>
      <c r="AV161" s="17"/>
      <c r="AX161">
        <v>0</v>
      </c>
      <c r="AY161" t="s">
        <v>83</v>
      </c>
      <c r="AZ161" t="s">
        <v>83</v>
      </c>
      <c r="BH161">
        <v>159</v>
      </c>
      <c r="BL161" t="s">
        <v>1135</v>
      </c>
      <c r="BM161" s="17">
        <v>43005</v>
      </c>
      <c r="BN161" t="s">
        <v>325</v>
      </c>
      <c r="BO161" t="s">
        <v>325</v>
      </c>
      <c r="BP161">
        <v>68</v>
      </c>
      <c r="BQ161" t="s">
        <v>196</v>
      </c>
      <c r="BR161" t="s">
        <v>197</v>
      </c>
      <c r="BS161" t="s">
        <v>89</v>
      </c>
      <c r="BT161" t="s">
        <v>90</v>
      </c>
      <c r="BU161" t="s">
        <v>474</v>
      </c>
      <c r="BV161" t="s">
        <v>83</v>
      </c>
      <c r="BY161" t="s">
        <v>92</v>
      </c>
      <c r="BZ161" t="s">
        <v>87</v>
      </c>
      <c r="CC161">
        <f>IFERROR(IF(AKORDT[[#This Row],[CZAS]]=1,VLOOKUP(AKORDT[[#This Row],[RAPORTY_TMP_ID]]&amp;AKORDT[[#This Row],[CZYNNOSCI_OPIS]],#REF!,5,FALSE),AKORDT[[#This Row],[CZAS]]),1)</f>
        <v>17</v>
      </c>
      <c r="CD161" t="str">
        <f>AKORDT[[#This Row],[RAPORTY_TMP_ID]]&amp;" "&amp;MID(AKORDT[[#This Row],[NAZWA1_WG]],1,30)</f>
        <v xml:space="preserve">26092 MALTA 1,5Re                   </v>
      </c>
      <c r="CE161" s="11">
        <f>AKORDT[[#This Row],[DATA]]</f>
        <v>43031</v>
      </c>
      <c r="CF161">
        <f>IFERROR(ROUND(AVERAGEIF(Tabela_Kwerenda_z_AKORD[CZAS RZECZYWISTY],LEFT(AKORDT[[#This Row],[PZP_NR_ZLECENIA]],5),Tabela_Kwerenda_z_AKORD[LACZNY_CZAS]),0),0)</f>
        <v>0</v>
      </c>
    </row>
    <row r="162" spans="1:84">
      <c r="A162" t="e">
        <f>VLOOKUP(AKORDT[[#This Row],[NAZWISKO]],IMIE[],2,FALSE)</f>
        <v>#N/A</v>
      </c>
      <c r="B162">
        <v>10429</v>
      </c>
      <c r="F162">
        <v>26093</v>
      </c>
      <c r="G162">
        <v>1</v>
      </c>
      <c r="H162">
        <v>1</v>
      </c>
      <c r="I162">
        <v>1</v>
      </c>
      <c r="J162">
        <v>13889</v>
      </c>
      <c r="K162">
        <v>13889</v>
      </c>
      <c r="L162">
        <v>39</v>
      </c>
      <c r="M162">
        <v>21</v>
      </c>
      <c r="N162">
        <v>7</v>
      </c>
      <c r="O162">
        <v>20</v>
      </c>
      <c r="Q162" s="17">
        <v>43031</v>
      </c>
      <c r="R162" t="s">
        <v>1144</v>
      </c>
      <c r="S162">
        <v>0</v>
      </c>
      <c r="T162">
        <v>0</v>
      </c>
      <c r="U162">
        <v>0</v>
      </c>
      <c r="V162">
        <v>1</v>
      </c>
      <c r="W162" t="s">
        <v>251</v>
      </c>
      <c r="X162" t="s">
        <v>79</v>
      </c>
      <c r="Y162" t="s">
        <v>99</v>
      </c>
      <c r="Z162" t="s">
        <v>252</v>
      </c>
      <c r="AB162" s="17">
        <v>2</v>
      </c>
      <c r="AC162" s="17">
        <v>402133</v>
      </c>
      <c r="AD162">
        <v>2</v>
      </c>
      <c r="AE162">
        <v>1</v>
      </c>
      <c r="AF162">
        <v>0</v>
      </c>
      <c r="AG162" t="s">
        <v>81</v>
      </c>
      <c r="AH162" t="s">
        <v>82</v>
      </c>
      <c r="AI162" t="s">
        <v>83</v>
      </c>
      <c r="AJ162" t="s">
        <v>83</v>
      </c>
      <c r="AK162" t="s">
        <v>84</v>
      </c>
      <c r="AL162" t="s">
        <v>85</v>
      </c>
      <c r="AM162" t="s">
        <v>253</v>
      </c>
      <c r="AN162" t="s">
        <v>111</v>
      </c>
      <c r="AO162" t="s">
        <v>472</v>
      </c>
      <c r="AP162" t="s">
        <v>473</v>
      </c>
      <c r="AQ162" t="s">
        <v>472</v>
      </c>
      <c r="AR162" t="s">
        <v>473</v>
      </c>
      <c r="AS162" t="s">
        <v>83</v>
      </c>
      <c r="AV162" s="17"/>
      <c r="AX162">
        <v>0</v>
      </c>
      <c r="AY162" t="s">
        <v>83</v>
      </c>
      <c r="AZ162" t="s">
        <v>83</v>
      </c>
      <c r="BH162">
        <v>160</v>
      </c>
      <c r="BL162" t="s">
        <v>1135</v>
      </c>
      <c r="BM162" s="17">
        <v>43005</v>
      </c>
      <c r="BN162" t="s">
        <v>325</v>
      </c>
      <c r="BO162" t="s">
        <v>325</v>
      </c>
      <c r="BP162">
        <v>68</v>
      </c>
      <c r="BQ162" t="s">
        <v>196</v>
      </c>
      <c r="BR162" t="s">
        <v>197</v>
      </c>
      <c r="BS162" t="s">
        <v>89</v>
      </c>
      <c r="BT162" t="s">
        <v>90</v>
      </c>
      <c r="BU162" t="s">
        <v>474</v>
      </c>
      <c r="BV162" t="s">
        <v>83</v>
      </c>
      <c r="BY162" t="s">
        <v>92</v>
      </c>
      <c r="BZ162" t="s">
        <v>87</v>
      </c>
      <c r="CC162">
        <f>IFERROR(IF(AKORDT[[#This Row],[CZAS]]=1,VLOOKUP(AKORDT[[#This Row],[RAPORTY_TMP_ID]]&amp;AKORDT[[#This Row],[CZYNNOSCI_OPIS]],#REF!,5,FALSE),AKORDT[[#This Row],[CZAS]]),1)</f>
        <v>20</v>
      </c>
      <c r="CD162" t="str">
        <f>AKORDT[[#This Row],[RAPORTY_TMP_ID]]&amp;" "&amp;MID(AKORDT[[#This Row],[NAZWA1_WG]],1,30)</f>
        <v xml:space="preserve">26093 MALTA 1,5Re]                  </v>
      </c>
      <c r="CE162" s="11">
        <f>AKORDT[[#This Row],[DATA]]</f>
        <v>43031</v>
      </c>
      <c r="CF162">
        <f>IFERROR(ROUND(AVERAGEIF(Tabela_Kwerenda_z_AKORD[CZAS RZECZYWISTY],LEFT(AKORDT[[#This Row],[PZP_NR_ZLECENIA]],5),Tabela_Kwerenda_z_AKORD[LACZNY_CZAS]),0),0)</f>
        <v>0</v>
      </c>
    </row>
    <row r="163" spans="1:84">
      <c r="A163" t="e">
        <f>VLOOKUP(AKORDT[[#This Row],[NAZWISKO]],IMIE[],2,FALSE)</f>
        <v>#N/A</v>
      </c>
      <c r="B163">
        <v>10430</v>
      </c>
      <c r="F163">
        <v>25664</v>
      </c>
      <c r="G163">
        <v>1</v>
      </c>
      <c r="H163">
        <v>1</v>
      </c>
      <c r="I163">
        <v>1</v>
      </c>
      <c r="J163">
        <v>24016</v>
      </c>
      <c r="K163">
        <v>24016</v>
      </c>
      <c r="L163">
        <v>41</v>
      </c>
      <c r="M163">
        <v>5</v>
      </c>
      <c r="N163">
        <v>7</v>
      </c>
      <c r="O163">
        <v>189</v>
      </c>
      <c r="P163">
        <v>0</v>
      </c>
      <c r="Q163" s="17">
        <v>43031</v>
      </c>
      <c r="R163" t="s">
        <v>1145</v>
      </c>
      <c r="S163">
        <v>0</v>
      </c>
      <c r="T163">
        <v>0</v>
      </c>
      <c r="U163">
        <v>0</v>
      </c>
      <c r="V163">
        <v>2</v>
      </c>
      <c r="W163" t="s">
        <v>312</v>
      </c>
      <c r="X163" t="s">
        <v>79</v>
      </c>
      <c r="Y163" t="s">
        <v>108</v>
      </c>
      <c r="Z163" t="s">
        <v>313</v>
      </c>
      <c r="AB163" s="17">
        <v>2</v>
      </c>
      <c r="AC163" s="17">
        <v>402133</v>
      </c>
      <c r="AD163">
        <v>2</v>
      </c>
      <c r="AE163">
        <v>1</v>
      </c>
      <c r="AF163">
        <v>0</v>
      </c>
      <c r="AG163" t="s">
        <v>81</v>
      </c>
      <c r="AH163" t="s">
        <v>82</v>
      </c>
      <c r="AI163" t="s">
        <v>83</v>
      </c>
      <c r="AJ163" t="s">
        <v>83</v>
      </c>
      <c r="AK163" t="s">
        <v>84</v>
      </c>
      <c r="AL163" t="s">
        <v>85</v>
      </c>
      <c r="AM163" t="s">
        <v>86</v>
      </c>
      <c r="AN163" t="s">
        <v>87</v>
      </c>
      <c r="AO163" t="s">
        <v>321</v>
      </c>
      <c r="AP163" t="s">
        <v>322</v>
      </c>
      <c r="AQ163" t="s">
        <v>321</v>
      </c>
      <c r="AR163" t="s">
        <v>322</v>
      </c>
      <c r="AS163" t="s">
        <v>83</v>
      </c>
      <c r="AV163" s="17"/>
      <c r="AX163">
        <v>0</v>
      </c>
      <c r="AY163" t="s">
        <v>83</v>
      </c>
      <c r="AZ163" t="s">
        <v>83</v>
      </c>
      <c r="BH163">
        <v>161</v>
      </c>
      <c r="BL163" t="s">
        <v>664</v>
      </c>
      <c r="BM163" s="17">
        <v>42998</v>
      </c>
      <c r="BN163" t="s">
        <v>230</v>
      </c>
      <c r="BO163" t="s">
        <v>230</v>
      </c>
      <c r="BP163">
        <v>13</v>
      </c>
      <c r="BQ163" t="s">
        <v>88</v>
      </c>
      <c r="BR163" t="s">
        <v>79</v>
      </c>
      <c r="BS163" t="s">
        <v>89</v>
      </c>
      <c r="BT163" t="s">
        <v>90</v>
      </c>
      <c r="BU163" t="s">
        <v>181</v>
      </c>
      <c r="BV163" t="s">
        <v>83</v>
      </c>
      <c r="BY163" t="s">
        <v>92</v>
      </c>
      <c r="BZ163" t="s">
        <v>87</v>
      </c>
      <c r="CC163">
        <f>IFERROR(IF(AKORDT[[#This Row],[CZAS]]=1,VLOOKUP(AKORDT[[#This Row],[RAPORTY_TMP_ID]]&amp;AKORDT[[#This Row],[CZYNNOSCI_OPIS]],#REF!,5,FALSE),AKORDT[[#This Row],[CZAS]]),1)</f>
        <v>189</v>
      </c>
      <c r="CD163" t="str">
        <f>AKORDT[[#This Row],[RAPORTY_TMP_ID]]&amp;" "&amp;MID(AKORDT[[#This Row],[NAZWA1_WG]],1,30)</f>
        <v xml:space="preserve">25664 AVANT [3,5                    </v>
      </c>
      <c r="CE163" s="11">
        <f>AKORDT[[#This Row],[DATA]]</f>
        <v>43031</v>
      </c>
      <c r="CF163">
        <f>IFERROR(ROUND(AVERAGEIF(Tabela_Kwerenda_z_AKORD[CZAS RZECZYWISTY],LEFT(AKORDT[[#This Row],[PZP_NR_ZLECENIA]],5),Tabela_Kwerenda_z_AKORD[LACZNY_CZAS]),0),0)</f>
        <v>0</v>
      </c>
    </row>
    <row r="164" spans="1:84">
      <c r="A164" t="e">
        <f>VLOOKUP(AKORDT[[#This Row],[NAZWISKO]],IMIE[],2,FALSE)</f>
        <v>#N/A</v>
      </c>
      <c r="B164">
        <v>10431</v>
      </c>
      <c r="F164">
        <v>25665</v>
      </c>
      <c r="G164">
        <v>1</v>
      </c>
      <c r="H164">
        <v>1</v>
      </c>
      <c r="I164">
        <v>1</v>
      </c>
      <c r="J164">
        <v>24024</v>
      </c>
      <c r="K164">
        <v>24024</v>
      </c>
      <c r="L164">
        <v>41</v>
      </c>
      <c r="M164">
        <v>5</v>
      </c>
      <c r="N164">
        <v>7</v>
      </c>
      <c r="O164">
        <v>154</v>
      </c>
      <c r="P164">
        <v>0</v>
      </c>
      <c r="Q164" s="17">
        <v>43031</v>
      </c>
      <c r="R164" t="s">
        <v>1146</v>
      </c>
      <c r="S164">
        <v>0</v>
      </c>
      <c r="T164">
        <v>0</v>
      </c>
      <c r="U164">
        <v>0</v>
      </c>
      <c r="V164">
        <v>2</v>
      </c>
      <c r="W164" t="s">
        <v>312</v>
      </c>
      <c r="X164" t="s">
        <v>79</v>
      </c>
      <c r="Y164" t="s">
        <v>108</v>
      </c>
      <c r="Z164" t="s">
        <v>313</v>
      </c>
      <c r="AB164" s="17">
        <v>2</v>
      </c>
      <c r="AC164" s="17">
        <v>402133</v>
      </c>
      <c r="AD164">
        <v>2</v>
      </c>
      <c r="AE164">
        <v>1</v>
      </c>
      <c r="AF164">
        <v>0</v>
      </c>
      <c r="AG164" t="s">
        <v>81</v>
      </c>
      <c r="AH164" t="s">
        <v>82</v>
      </c>
      <c r="AI164" t="s">
        <v>83</v>
      </c>
      <c r="AJ164" t="s">
        <v>83</v>
      </c>
      <c r="AK164" t="s">
        <v>84</v>
      </c>
      <c r="AL164" t="s">
        <v>85</v>
      </c>
      <c r="AM164" t="s">
        <v>86</v>
      </c>
      <c r="AN164" t="s">
        <v>87</v>
      </c>
      <c r="AO164" t="s">
        <v>235</v>
      </c>
      <c r="AP164" t="s">
        <v>236</v>
      </c>
      <c r="AQ164" t="s">
        <v>235</v>
      </c>
      <c r="AR164" t="s">
        <v>236</v>
      </c>
      <c r="AS164" t="s">
        <v>83</v>
      </c>
      <c r="AV164" s="17"/>
      <c r="AX164">
        <v>0</v>
      </c>
      <c r="AY164" t="s">
        <v>83</v>
      </c>
      <c r="AZ164" t="s">
        <v>83</v>
      </c>
      <c r="BH164">
        <v>162</v>
      </c>
      <c r="BL164" t="s">
        <v>664</v>
      </c>
      <c r="BM164" s="17">
        <v>42998</v>
      </c>
      <c r="BN164" t="s">
        <v>230</v>
      </c>
      <c r="BO164" t="s">
        <v>230</v>
      </c>
      <c r="BP164">
        <v>13</v>
      </c>
      <c r="BQ164" t="s">
        <v>88</v>
      </c>
      <c r="BR164" t="s">
        <v>79</v>
      </c>
      <c r="BS164" t="s">
        <v>89</v>
      </c>
      <c r="BT164" t="s">
        <v>90</v>
      </c>
      <c r="BU164" t="s">
        <v>181</v>
      </c>
      <c r="BV164" t="s">
        <v>83</v>
      </c>
      <c r="BY164" t="s">
        <v>92</v>
      </c>
      <c r="BZ164" t="s">
        <v>87</v>
      </c>
      <c r="CC164">
        <f>IFERROR(IF(AKORDT[[#This Row],[CZAS]]=1,VLOOKUP(AKORDT[[#This Row],[RAPORTY_TMP_ID]]&amp;AKORDT[[#This Row],[CZYNNOSCI_OPIS]],#REF!,5,FALSE),AKORDT[[#This Row],[CZAS]]),1)</f>
        <v>154</v>
      </c>
      <c r="CD164" t="str">
        <f>AKORDT[[#This Row],[RAPORTY_TMP_ID]]&amp;" "&amp;MID(AKORDT[[#This Row],[NAZWA1_WG]],1,30)</f>
        <v xml:space="preserve">25665 AVANT N                       </v>
      </c>
      <c r="CE164" s="11">
        <f>AKORDT[[#This Row],[DATA]]</f>
        <v>43031</v>
      </c>
      <c r="CF164">
        <f>IFERROR(ROUND(AVERAGEIF(Tabela_Kwerenda_z_AKORD[CZAS RZECZYWISTY],LEFT(AKORDT[[#This Row],[PZP_NR_ZLECENIA]],5),Tabela_Kwerenda_z_AKORD[LACZNY_CZAS]),0),0)</f>
        <v>0</v>
      </c>
    </row>
    <row r="165" spans="1:84">
      <c r="A165" t="e">
        <f>VLOOKUP(AKORDT[[#This Row],[NAZWISKO]],IMIE[],2,FALSE)</f>
        <v>#N/A</v>
      </c>
      <c r="B165">
        <v>10432</v>
      </c>
      <c r="F165">
        <v>25666</v>
      </c>
      <c r="G165">
        <v>1</v>
      </c>
      <c r="H165">
        <v>1</v>
      </c>
      <c r="I165">
        <v>1</v>
      </c>
      <c r="J165">
        <v>24019</v>
      </c>
      <c r="K165">
        <v>24019</v>
      </c>
      <c r="L165">
        <v>41</v>
      </c>
      <c r="M165">
        <v>5</v>
      </c>
      <c r="N165">
        <v>7</v>
      </c>
      <c r="O165">
        <v>107</v>
      </c>
      <c r="P165">
        <v>0</v>
      </c>
      <c r="Q165" s="17">
        <v>43031</v>
      </c>
      <c r="R165" t="s">
        <v>1147</v>
      </c>
      <c r="S165">
        <v>0</v>
      </c>
      <c r="T165">
        <v>0</v>
      </c>
      <c r="U165">
        <v>0</v>
      </c>
      <c r="V165">
        <v>2</v>
      </c>
      <c r="W165" t="s">
        <v>312</v>
      </c>
      <c r="X165" t="s">
        <v>79</v>
      </c>
      <c r="Y165" t="s">
        <v>108</v>
      </c>
      <c r="Z165" t="s">
        <v>313</v>
      </c>
      <c r="AB165" s="17">
        <v>2</v>
      </c>
      <c r="AC165" s="17">
        <v>402133</v>
      </c>
      <c r="AD165">
        <v>2</v>
      </c>
      <c r="AE165">
        <v>1</v>
      </c>
      <c r="AF165">
        <v>0</v>
      </c>
      <c r="AG165" t="s">
        <v>81</v>
      </c>
      <c r="AH165" t="s">
        <v>82</v>
      </c>
      <c r="AI165" t="s">
        <v>83</v>
      </c>
      <c r="AJ165" t="s">
        <v>83</v>
      </c>
      <c r="AK165" t="s">
        <v>84</v>
      </c>
      <c r="AL165" t="s">
        <v>85</v>
      </c>
      <c r="AM165" t="s">
        <v>86</v>
      </c>
      <c r="AN165" t="s">
        <v>87</v>
      </c>
      <c r="AO165" t="s">
        <v>430</v>
      </c>
      <c r="AP165" t="s">
        <v>431</v>
      </c>
      <c r="AQ165" t="s">
        <v>430</v>
      </c>
      <c r="AR165" t="s">
        <v>431</v>
      </c>
      <c r="AS165" t="s">
        <v>83</v>
      </c>
      <c r="AV165" s="17"/>
      <c r="AX165">
        <v>0</v>
      </c>
      <c r="AY165" t="s">
        <v>83</v>
      </c>
      <c r="AZ165" t="s">
        <v>83</v>
      </c>
      <c r="BH165">
        <v>163</v>
      </c>
      <c r="BL165" t="s">
        <v>664</v>
      </c>
      <c r="BM165" s="17">
        <v>42998</v>
      </c>
      <c r="BN165" t="s">
        <v>230</v>
      </c>
      <c r="BO165" t="s">
        <v>230</v>
      </c>
      <c r="BP165">
        <v>13</v>
      </c>
      <c r="BQ165" t="s">
        <v>88</v>
      </c>
      <c r="BR165" t="s">
        <v>79</v>
      </c>
      <c r="BS165" t="s">
        <v>89</v>
      </c>
      <c r="BT165" t="s">
        <v>90</v>
      </c>
      <c r="BU165" t="s">
        <v>181</v>
      </c>
      <c r="BV165" t="s">
        <v>83</v>
      </c>
      <c r="BY165" t="s">
        <v>92</v>
      </c>
      <c r="BZ165" t="s">
        <v>87</v>
      </c>
      <c r="CC165">
        <f>IFERROR(IF(AKORDT[[#This Row],[CZAS]]=1,VLOOKUP(AKORDT[[#This Row],[RAPORTY_TMP_ID]]&amp;AKORDT[[#This Row],[CZYNNOSCI_OPIS]],#REF!,5,FALSE),AKORDT[[#This Row],[CZAS]]),1)</f>
        <v>107</v>
      </c>
      <c r="CD165" t="str">
        <f>AKORDT[[#This Row],[RAPORTY_TMP_ID]]&amp;" "&amp;MID(AKORDT[[#This Row],[NAZWA1_WG]],1,30)</f>
        <v xml:space="preserve">25666 AVANT 1,5                     </v>
      </c>
      <c r="CE165" s="11">
        <f>AKORDT[[#This Row],[DATA]]</f>
        <v>43031</v>
      </c>
      <c r="CF165">
        <f>IFERROR(ROUND(AVERAGEIF(Tabela_Kwerenda_z_AKORD[CZAS RZECZYWISTY],LEFT(AKORDT[[#This Row],[PZP_NR_ZLECENIA]],5),Tabela_Kwerenda_z_AKORD[LACZNY_CZAS]),0),0)</f>
        <v>0</v>
      </c>
    </row>
    <row r="166" spans="1:84">
      <c r="A166" t="e">
        <f>VLOOKUP(AKORDT[[#This Row],[NAZWISKO]],IMIE[],2,FALSE)</f>
        <v>#N/A</v>
      </c>
      <c r="B166">
        <v>10433</v>
      </c>
      <c r="F166">
        <v>25667</v>
      </c>
      <c r="G166">
        <v>1</v>
      </c>
      <c r="H166">
        <v>1</v>
      </c>
      <c r="I166">
        <v>1</v>
      </c>
      <c r="J166">
        <v>24036</v>
      </c>
      <c r="K166">
        <v>24036</v>
      </c>
      <c r="L166">
        <v>41</v>
      </c>
      <c r="M166">
        <v>5</v>
      </c>
      <c r="N166">
        <v>7</v>
      </c>
      <c r="O166">
        <v>54</v>
      </c>
      <c r="P166">
        <v>0</v>
      </c>
      <c r="Q166" s="17">
        <v>43031</v>
      </c>
      <c r="R166" t="s">
        <v>1148</v>
      </c>
      <c r="S166">
        <v>0</v>
      </c>
      <c r="T166">
        <v>0</v>
      </c>
      <c r="U166">
        <v>0</v>
      </c>
      <c r="V166">
        <v>2</v>
      </c>
      <c r="W166" t="s">
        <v>312</v>
      </c>
      <c r="X166" t="s">
        <v>79</v>
      </c>
      <c r="Y166" t="s">
        <v>108</v>
      </c>
      <c r="Z166" t="s">
        <v>313</v>
      </c>
      <c r="AB166" s="17">
        <v>2</v>
      </c>
      <c r="AC166" s="17">
        <v>402133</v>
      </c>
      <c r="AD166">
        <v>2</v>
      </c>
      <c r="AE166">
        <v>1</v>
      </c>
      <c r="AF166">
        <v>0</v>
      </c>
      <c r="AG166" t="s">
        <v>81</v>
      </c>
      <c r="AH166" t="s">
        <v>82</v>
      </c>
      <c r="AI166" t="s">
        <v>83</v>
      </c>
      <c r="AJ166" t="s">
        <v>83</v>
      </c>
      <c r="AK166" t="s">
        <v>84</v>
      </c>
      <c r="AL166" t="s">
        <v>85</v>
      </c>
      <c r="AM166" t="s">
        <v>86</v>
      </c>
      <c r="AN166" t="s">
        <v>87</v>
      </c>
      <c r="AO166" t="s">
        <v>428</v>
      </c>
      <c r="AP166" t="s">
        <v>429</v>
      </c>
      <c r="AQ166" t="s">
        <v>428</v>
      </c>
      <c r="AR166" t="s">
        <v>429</v>
      </c>
      <c r="AS166" t="s">
        <v>83</v>
      </c>
      <c r="AV166" s="17"/>
      <c r="AX166">
        <v>0</v>
      </c>
      <c r="AY166" t="s">
        <v>83</v>
      </c>
      <c r="AZ166" t="s">
        <v>83</v>
      </c>
      <c r="BH166">
        <v>164</v>
      </c>
      <c r="BL166" t="s">
        <v>664</v>
      </c>
      <c r="BM166" s="17">
        <v>42998</v>
      </c>
      <c r="BN166" t="s">
        <v>230</v>
      </c>
      <c r="BO166" t="s">
        <v>230</v>
      </c>
      <c r="BP166">
        <v>13</v>
      </c>
      <c r="BQ166" t="s">
        <v>88</v>
      </c>
      <c r="BR166" t="s">
        <v>79</v>
      </c>
      <c r="BS166" t="s">
        <v>89</v>
      </c>
      <c r="BT166" t="s">
        <v>90</v>
      </c>
      <c r="BU166" t="s">
        <v>181</v>
      </c>
      <c r="BV166" t="s">
        <v>83</v>
      </c>
      <c r="BY166" t="s">
        <v>92</v>
      </c>
      <c r="BZ166" t="s">
        <v>87</v>
      </c>
      <c r="CC166">
        <f>IFERROR(IF(AKORDT[[#This Row],[CZAS]]=1,VLOOKUP(AKORDT[[#This Row],[RAPORTY_TMP_ID]]&amp;AKORDT[[#This Row],[CZYNNOSCI_OPIS]],#REF!,5,FALSE),AKORDT[[#This Row],[CZAS]]),1)</f>
        <v>54</v>
      </c>
      <c r="CD166" t="str">
        <f>AKORDT[[#This Row],[RAPORTY_TMP_ID]]&amp;" "&amp;MID(AKORDT[[#This Row],[NAZWA1_WG]],1,30)</f>
        <v xml:space="preserve">25667 AVANT P112x97                 </v>
      </c>
      <c r="CE166" s="11">
        <f>AKORDT[[#This Row],[DATA]]</f>
        <v>43031</v>
      </c>
      <c r="CF166">
        <f>IFERROR(ROUND(AVERAGEIF(Tabela_Kwerenda_z_AKORD[CZAS RZECZYWISTY],LEFT(AKORDT[[#This Row],[PZP_NR_ZLECENIA]],5),Tabela_Kwerenda_z_AKORD[LACZNY_CZAS]),0),0)</f>
        <v>0</v>
      </c>
    </row>
    <row r="167" spans="1:84">
      <c r="A167" t="e">
        <f>VLOOKUP(AKORDT[[#This Row],[NAZWISKO]],IMIE[],2,FALSE)</f>
        <v>#N/A</v>
      </c>
      <c r="B167">
        <v>10434</v>
      </c>
      <c r="F167">
        <v>26492</v>
      </c>
      <c r="G167">
        <v>1</v>
      </c>
      <c r="H167">
        <v>1</v>
      </c>
      <c r="I167">
        <v>1</v>
      </c>
      <c r="J167">
        <v>13955</v>
      </c>
      <c r="K167">
        <v>13955</v>
      </c>
      <c r="L167">
        <v>38</v>
      </c>
      <c r="M167">
        <v>5</v>
      </c>
      <c r="N167">
        <v>7</v>
      </c>
      <c r="O167">
        <v>85</v>
      </c>
      <c r="Q167" s="17">
        <v>43031</v>
      </c>
      <c r="R167" t="s">
        <v>1149</v>
      </c>
      <c r="S167">
        <v>0</v>
      </c>
      <c r="T167">
        <v>0</v>
      </c>
      <c r="U167">
        <v>0</v>
      </c>
      <c r="V167">
        <v>2</v>
      </c>
      <c r="W167" t="s">
        <v>281</v>
      </c>
      <c r="X167" t="s">
        <v>79</v>
      </c>
      <c r="Y167" t="s">
        <v>102</v>
      </c>
      <c r="Z167" t="s">
        <v>282</v>
      </c>
      <c r="AB167" s="17">
        <v>2</v>
      </c>
      <c r="AC167" s="17">
        <v>402133</v>
      </c>
      <c r="AD167">
        <v>2</v>
      </c>
      <c r="AE167">
        <v>1</v>
      </c>
      <c r="AF167">
        <v>0</v>
      </c>
      <c r="AG167" t="s">
        <v>81</v>
      </c>
      <c r="AH167" t="s">
        <v>82</v>
      </c>
      <c r="AI167" t="s">
        <v>83</v>
      </c>
      <c r="AJ167" t="s">
        <v>83</v>
      </c>
      <c r="AK167" t="s">
        <v>84</v>
      </c>
      <c r="AL167" t="s">
        <v>85</v>
      </c>
      <c r="AM167" t="s">
        <v>86</v>
      </c>
      <c r="AN167" t="s">
        <v>87</v>
      </c>
      <c r="AO167" t="s">
        <v>198</v>
      </c>
      <c r="AP167" t="s">
        <v>199</v>
      </c>
      <c r="AQ167" t="s">
        <v>198</v>
      </c>
      <c r="AR167" t="s">
        <v>199</v>
      </c>
      <c r="AS167" t="s">
        <v>83</v>
      </c>
      <c r="AV167" s="17"/>
      <c r="AX167">
        <v>0</v>
      </c>
      <c r="AY167" t="s">
        <v>83</v>
      </c>
      <c r="AZ167" t="s">
        <v>83</v>
      </c>
      <c r="BH167">
        <v>165</v>
      </c>
      <c r="BL167" t="s">
        <v>861</v>
      </c>
      <c r="BM167" s="17">
        <v>43019</v>
      </c>
      <c r="BN167" t="s">
        <v>200</v>
      </c>
      <c r="BO167" t="s">
        <v>200</v>
      </c>
      <c r="BP167">
        <v>13</v>
      </c>
      <c r="BQ167" t="s">
        <v>88</v>
      </c>
      <c r="BR167" t="s">
        <v>79</v>
      </c>
      <c r="BS167" t="s">
        <v>89</v>
      </c>
      <c r="BT167" t="s">
        <v>90</v>
      </c>
      <c r="BU167" t="s">
        <v>91</v>
      </c>
      <c r="BV167" t="s">
        <v>83</v>
      </c>
      <c r="BY167" t="s">
        <v>92</v>
      </c>
      <c r="BZ167" t="s">
        <v>87</v>
      </c>
      <c r="CC167">
        <f>IFERROR(IF(AKORDT[[#This Row],[CZAS]]=1,VLOOKUP(AKORDT[[#This Row],[RAPORTY_TMP_ID]]&amp;AKORDT[[#This Row],[CZYNNOSCI_OPIS]],#REF!,5,FALSE),AKORDT[[#This Row],[CZAS]]),1)</f>
        <v>85</v>
      </c>
      <c r="CD167" t="str">
        <f>AKORDT[[#This Row],[RAPORTY_TMP_ID]]&amp;" "&amp;MID(AKORDT[[#This Row],[NAZWA1_WG]],1,30)</f>
        <v xml:space="preserve">26492 OVAL [1o]                     </v>
      </c>
      <c r="CE167" s="11">
        <f>AKORDT[[#This Row],[DATA]]</f>
        <v>43031</v>
      </c>
      <c r="CF167">
        <f>IFERROR(ROUND(AVERAGEIF(Tabela_Kwerenda_z_AKORD[CZAS RZECZYWISTY],LEFT(AKORDT[[#This Row],[PZP_NR_ZLECENIA]],5),Tabela_Kwerenda_z_AKORD[LACZNY_CZAS]),0),0)</f>
        <v>0</v>
      </c>
    </row>
    <row r="168" spans="1:84">
      <c r="A168" t="e">
        <f>VLOOKUP(AKORDT[[#This Row],[NAZWISKO]],IMIE[],2,FALSE)</f>
        <v>#N/A</v>
      </c>
      <c r="B168">
        <v>10435</v>
      </c>
      <c r="F168">
        <v>26491</v>
      </c>
      <c r="G168">
        <v>1</v>
      </c>
      <c r="H168">
        <v>1</v>
      </c>
      <c r="I168">
        <v>1</v>
      </c>
      <c r="J168">
        <v>13955</v>
      </c>
      <c r="K168">
        <v>13955</v>
      </c>
      <c r="L168">
        <v>38</v>
      </c>
      <c r="M168">
        <v>5</v>
      </c>
      <c r="N168">
        <v>7</v>
      </c>
      <c r="O168">
        <v>85</v>
      </c>
      <c r="Q168" s="17">
        <v>43031</v>
      </c>
      <c r="R168" t="s">
        <v>1150</v>
      </c>
      <c r="S168">
        <v>0</v>
      </c>
      <c r="T168">
        <v>0</v>
      </c>
      <c r="U168">
        <v>0</v>
      </c>
      <c r="V168">
        <v>2</v>
      </c>
      <c r="W168" t="s">
        <v>281</v>
      </c>
      <c r="X168" t="s">
        <v>79</v>
      </c>
      <c r="Y168" t="s">
        <v>102</v>
      </c>
      <c r="Z168" t="s">
        <v>282</v>
      </c>
      <c r="AB168" s="17">
        <v>2</v>
      </c>
      <c r="AC168" s="17">
        <v>402133</v>
      </c>
      <c r="AD168">
        <v>2</v>
      </c>
      <c r="AE168">
        <v>1</v>
      </c>
      <c r="AF168">
        <v>0</v>
      </c>
      <c r="AG168" t="s">
        <v>81</v>
      </c>
      <c r="AH168" t="s">
        <v>82</v>
      </c>
      <c r="AI168" t="s">
        <v>83</v>
      </c>
      <c r="AJ168" t="s">
        <v>83</v>
      </c>
      <c r="AK168" t="s">
        <v>84</v>
      </c>
      <c r="AL168" t="s">
        <v>85</v>
      </c>
      <c r="AM168" t="s">
        <v>86</v>
      </c>
      <c r="AN168" t="s">
        <v>87</v>
      </c>
      <c r="AO168" t="s">
        <v>198</v>
      </c>
      <c r="AP168" t="s">
        <v>199</v>
      </c>
      <c r="AQ168" t="s">
        <v>198</v>
      </c>
      <c r="AR168" t="s">
        <v>199</v>
      </c>
      <c r="AS168" t="s">
        <v>83</v>
      </c>
      <c r="AV168" s="17"/>
      <c r="AX168">
        <v>0</v>
      </c>
      <c r="AY168" t="s">
        <v>83</v>
      </c>
      <c r="AZ168" t="s">
        <v>83</v>
      </c>
      <c r="BH168">
        <v>166</v>
      </c>
      <c r="BL168" t="s">
        <v>861</v>
      </c>
      <c r="BM168" s="17">
        <v>43019</v>
      </c>
      <c r="BN168" t="s">
        <v>200</v>
      </c>
      <c r="BO168" t="s">
        <v>200</v>
      </c>
      <c r="BP168">
        <v>13</v>
      </c>
      <c r="BQ168" t="s">
        <v>88</v>
      </c>
      <c r="BR168" t="s">
        <v>79</v>
      </c>
      <c r="BS168" t="s">
        <v>89</v>
      </c>
      <c r="BT168" t="s">
        <v>90</v>
      </c>
      <c r="BU168" t="s">
        <v>91</v>
      </c>
      <c r="BV168" t="s">
        <v>83</v>
      </c>
      <c r="BY168" t="s">
        <v>92</v>
      </c>
      <c r="BZ168" t="s">
        <v>87</v>
      </c>
      <c r="CC168">
        <f>IFERROR(IF(AKORDT[[#This Row],[CZAS]]=1,VLOOKUP(AKORDT[[#This Row],[RAPORTY_TMP_ID]]&amp;AKORDT[[#This Row],[CZYNNOSCI_OPIS]],#REF!,5,FALSE),AKORDT[[#This Row],[CZAS]]),1)</f>
        <v>85</v>
      </c>
      <c r="CD168" t="str">
        <f>AKORDT[[#This Row],[RAPORTY_TMP_ID]]&amp;" "&amp;MID(AKORDT[[#This Row],[NAZWA1_WG]],1,30)</f>
        <v xml:space="preserve">26491 OVAL [1o]                     </v>
      </c>
      <c r="CE168" s="11">
        <f>AKORDT[[#This Row],[DATA]]</f>
        <v>43031</v>
      </c>
      <c r="CF168">
        <f>IFERROR(ROUND(AVERAGEIF(Tabela_Kwerenda_z_AKORD[CZAS RZECZYWISTY],LEFT(AKORDT[[#This Row],[PZP_NR_ZLECENIA]],5),Tabela_Kwerenda_z_AKORD[LACZNY_CZAS]),0),0)</f>
        <v>0</v>
      </c>
    </row>
    <row r="169" spans="1:84">
      <c r="A169" t="e">
        <f>VLOOKUP(AKORDT[[#This Row],[NAZWISKO]],IMIE[],2,FALSE)</f>
        <v>#N/A</v>
      </c>
      <c r="B169">
        <v>10436</v>
      </c>
      <c r="F169">
        <v>26490</v>
      </c>
      <c r="G169">
        <v>1</v>
      </c>
      <c r="H169">
        <v>1</v>
      </c>
      <c r="I169">
        <v>1</v>
      </c>
      <c r="J169">
        <v>13955</v>
      </c>
      <c r="K169">
        <v>13955</v>
      </c>
      <c r="L169">
        <v>38</v>
      </c>
      <c r="M169">
        <v>5</v>
      </c>
      <c r="N169">
        <v>7</v>
      </c>
      <c r="O169">
        <v>85</v>
      </c>
      <c r="Q169" s="17">
        <v>43031</v>
      </c>
      <c r="R169" t="s">
        <v>1151</v>
      </c>
      <c r="S169">
        <v>0</v>
      </c>
      <c r="T169">
        <v>0</v>
      </c>
      <c r="U169">
        <v>0</v>
      </c>
      <c r="V169">
        <v>2</v>
      </c>
      <c r="W169" t="s">
        <v>281</v>
      </c>
      <c r="X169" t="s">
        <v>79</v>
      </c>
      <c r="Y169" t="s">
        <v>102</v>
      </c>
      <c r="Z169" t="s">
        <v>282</v>
      </c>
      <c r="AB169" s="17">
        <v>2</v>
      </c>
      <c r="AC169" s="17">
        <v>402133</v>
      </c>
      <c r="AD169">
        <v>2</v>
      </c>
      <c r="AE169">
        <v>1</v>
      </c>
      <c r="AF169">
        <v>0</v>
      </c>
      <c r="AG169" t="s">
        <v>81</v>
      </c>
      <c r="AH169" t="s">
        <v>82</v>
      </c>
      <c r="AI169" t="s">
        <v>83</v>
      </c>
      <c r="AJ169" t="s">
        <v>83</v>
      </c>
      <c r="AK169" t="s">
        <v>84</v>
      </c>
      <c r="AL169" t="s">
        <v>85</v>
      </c>
      <c r="AM169" t="s">
        <v>86</v>
      </c>
      <c r="AN169" t="s">
        <v>87</v>
      </c>
      <c r="AO169" t="s">
        <v>198</v>
      </c>
      <c r="AP169" t="s">
        <v>199</v>
      </c>
      <c r="AQ169" t="s">
        <v>198</v>
      </c>
      <c r="AR169" t="s">
        <v>199</v>
      </c>
      <c r="AS169" t="s">
        <v>83</v>
      </c>
      <c r="AV169" s="17"/>
      <c r="AX169">
        <v>0</v>
      </c>
      <c r="AY169" t="s">
        <v>83</v>
      </c>
      <c r="AZ169" t="s">
        <v>83</v>
      </c>
      <c r="BH169">
        <v>167</v>
      </c>
      <c r="BL169" t="s">
        <v>861</v>
      </c>
      <c r="BM169" s="17">
        <v>43019</v>
      </c>
      <c r="BN169" t="s">
        <v>200</v>
      </c>
      <c r="BO169" t="s">
        <v>200</v>
      </c>
      <c r="BP169">
        <v>13</v>
      </c>
      <c r="BQ169" t="s">
        <v>88</v>
      </c>
      <c r="BR169" t="s">
        <v>79</v>
      </c>
      <c r="BS169" t="s">
        <v>89</v>
      </c>
      <c r="BT169" t="s">
        <v>90</v>
      </c>
      <c r="BU169" t="s">
        <v>91</v>
      </c>
      <c r="BV169" t="s">
        <v>83</v>
      </c>
      <c r="BY169" t="s">
        <v>92</v>
      </c>
      <c r="BZ169" t="s">
        <v>87</v>
      </c>
      <c r="CC169">
        <f>IFERROR(IF(AKORDT[[#This Row],[CZAS]]=1,VLOOKUP(AKORDT[[#This Row],[RAPORTY_TMP_ID]]&amp;AKORDT[[#This Row],[CZYNNOSCI_OPIS]],#REF!,5,FALSE),AKORDT[[#This Row],[CZAS]]),1)</f>
        <v>85</v>
      </c>
      <c r="CD169" t="str">
        <f>AKORDT[[#This Row],[RAPORTY_TMP_ID]]&amp;" "&amp;MID(AKORDT[[#This Row],[NAZWA1_WG]],1,30)</f>
        <v xml:space="preserve">26490 OVAL [1o]                     </v>
      </c>
      <c r="CE169" s="11">
        <f>AKORDT[[#This Row],[DATA]]</f>
        <v>43031</v>
      </c>
      <c r="CF169">
        <f>IFERROR(ROUND(AVERAGEIF(Tabela_Kwerenda_z_AKORD[CZAS RZECZYWISTY],LEFT(AKORDT[[#This Row],[PZP_NR_ZLECENIA]],5),Tabela_Kwerenda_z_AKORD[LACZNY_CZAS]),0),0)</f>
        <v>0</v>
      </c>
    </row>
    <row r="170" spans="1:84">
      <c r="A170" t="e">
        <f>VLOOKUP(AKORDT[[#This Row],[NAZWISKO]],IMIE[],2,FALSE)</f>
        <v>#N/A</v>
      </c>
      <c r="B170">
        <v>10437</v>
      </c>
      <c r="F170">
        <v>26489</v>
      </c>
      <c r="G170">
        <v>1</v>
      </c>
      <c r="H170">
        <v>1</v>
      </c>
      <c r="I170">
        <v>1</v>
      </c>
      <c r="J170">
        <v>13955</v>
      </c>
      <c r="K170">
        <v>13955</v>
      </c>
      <c r="L170">
        <v>38</v>
      </c>
      <c r="M170">
        <v>5</v>
      </c>
      <c r="N170">
        <v>7</v>
      </c>
      <c r="O170">
        <v>85</v>
      </c>
      <c r="Q170" s="17">
        <v>43031</v>
      </c>
      <c r="R170" t="s">
        <v>1152</v>
      </c>
      <c r="S170">
        <v>0</v>
      </c>
      <c r="T170">
        <v>0</v>
      </c>
      <c r="U170">
        <v>0</v>
      </c>
      <c r="V170">
        <v>2</v>
      </c>
      <c r="W170" t="s">
        <v>281</v>
      </c>
      <c r="X170" t="s">
        <v>79</v>
      </c>
      <c r="Y170" t="s">
        <v>102</v>
      </c>
      <c r="Z170" t="s">
        <v>282</v>
      </c>
      <c r="AB170" s="17">
        <v>2</v>
      </c>
      <c r="AC170" s="17">
        <v>402133</v>
      </c>
      <c r="AD170">
        <v>2</v>
      </c>
      <c r="AE170">
        <v>1</v>
      </c>
      <c r="AF170">
        <v>0</v>
      </c>
      <c r="AG170" t="s">
        <v>81</v>
      </c>
      <c r="AH170" t="s">
        <v>82</v>
      </c>
      <c r="AI170" t="s">
        <v>83</v>
      </c>
      <c r="AJ170" t="s">
        <v>83</v>
      </c>
      <c r="AK170" t="s">
        <v>84</v>
      </c>
      <c r="AL170" t="s">
        <v>85</v>
      </c>
      <c r="AM170" t="s">
        <v>86</v>
      </c>
      <c r="AN170" t="s">
        <v>87</v>
      </c>
      <c r="AO170" t="s">
        <v>198</v>
      </c>
      <c r="AP170" t="s">
        <v>199</v>
      </c>
      <c r="AQ170" t="s">
        <v>198</v>
      </c>
      <c r="AR170" t="s">
        <v>199</v>
      </c>
      <c r="AS170" t="s">
        <v>83</v>
      </c>
      <c r="AV170" s="17"/>
      <c r="AX170">
        <v>0</v>
      </c>
      <c r="AY170" t="s">
        <v>83</v>
      </c>
      <c r="AZ170" t="s">
        <v>83</v>
      </c>
      <c r="BH170">
        <v>168</v>
      </c>
      <c r="BL170" t="s">
        <v>861</v>
      </c>
      <c r="BM170" s="17">
        <v>43019</v>
      </c>
      <c r="BN170" t="s">
        <v>200</v>
      </c>
      <c r="BO170" t="s">
        <v>200</v>
      </c>
      <c r="BP170">
        <v>13</v>
      </c>
      <c r="BQ170" t="s">
        <v>88</v>
      </c>
      <c r="BR170" t="s">
        <v>79</v>
      </c>
      <c r="BS170" t="s">
        <v>89</v>
      </c>
      <c r="BT170" t="s">
        <v>90</v>
      </c>
      <c r="BU170" t="s">
        <v>91</v>
      </c>
      <c r="BV170" t="s">
        <v>83</v>
      </c>
      <c r="BY170" t="s">
        <v>92</v>
      </c>
      <c r="BZ170" t="s">
        <v>87</v>
      </c>
      <c r="CC170">
        <f>IFERROR(IF(AKORDT[[#This Row],[CZAS]]=1,VLOOKUP(AKORDT[[#This Row],[RAPORTY_TMP_ID]]&amp;AKORDT[[#This Row],[CZYNNOSCI_OPIS]],#REF!,5,FALSE),AKORDT[[#This Row],[CZAS]]),1)</f>
        <v>85</v>
      </c>
      <c r="CD170" t="str">
        <f>AKORDT[[#This Row],[RAPORTY_TMP_ID]]&amp;" "&amp;MID(AKORDT[[#This Row],[NAZWA1_WG]],1,30)</f>
        <v xml:space="preserve">26489 OVAL [1o]                     </v>
      </c>
      <c r="CE170" s="11">
        <f>AKORDT[[#This Row],[DATA]]</f>
        <v>43031</v>
      </c>
      <c r="CF170">
        <f>IFERROR(ROUND(AVERAGEIF(Tabela_Kwerenda_z_AKORD[CZAS RZECZYWISTY],LEFT(AKORDT[[#This Row],[PZP_NR_ZLECENIA]],5),Tabela_Kwerenda_z_AKORD[LACZNY_CZAS]),0),0)</f>
        <v>0</v>
      </c>
    </row>
    <row r="171" spans="1:84">
      <c r="A171" t="e">
        <f>VLOOKUP(AKORDT[[#This Row],[NAZWISKO]],IMIE[],2,FALSE)</f>
        <v>#N/A</v>
      </c>
      <c r="B171">
        <v>10438</v>
      </c>
      <c r="F171">
        <v>26488</v>
      </c>
      <c r="G171">
        <v>1</v>
      </c>
      <c r="H171">
        <v>1</v>
      </c>
      <c r="I171">
        <v>1</v>
      </c>
      <c r="J171">
        <v>13955</v>
      </c>
      <c r="K171">
        <v>13955</v>
      </c>
      <c r="L171">
        <v>38</v>
      </c>
      <c r="M171">
        <v>5</v>
      </c>
      <c r="N171">
        <v>7</v>
      </c>
      <c r="O171">
        <v>85</v>
      </c>
      <c r="Q171" s="17">
        <v>43031</v>
      </c>
      <c r="R171" t="s">
        <v>1153</v>
      </c>
      <c r="S171">
        <v>0</v>
      </c>
      <c r="T171">
        <v>0</v>
      </c>
      <c r="U171">
        <v>0</v>
      </c>
      <c r="V171">
        <v>2</v>
      </c>
      <c r="W171" t="s">
        <v>281</v>
      </c>
      <c r="X171" t="s">
        <v>79</v>
      </c>
      <c r="Y171" t="s">
        <v>102</v>
      </c>
      <c r="Z171" t="s">
        <v>282</v>
      </c>
      <c r="AB171" s="17">
        <v>2</v>
      </c>
      <c r="AC171" s="17">
        <v>402133</v>
      </c>
      <c r="AD171">
        <v>2</v>
      </c>
      <c r="AE171">
        <v>1</v>
      </c>
      <c r="AF171">
        <v>0</v>
      </c>
      <c r="AG171" t="s">
        <v>81</v>
      </c>
      <c r="AH171" t="s">
        <v>82</v>
      </c>
      <c r="AI171" t="s">
        <v>83</v>
      </c>
      <c r="AJ171" t="s">
        <v>83</v>
      </c>
      <c r="AK171" t="s">
        <v>84</v>
      </c>
      <c r="AL171" t="s">
        <v>85</v>
      </c>
      <c r="AM171" t="s">
        <v>86</v>
      </c>
      <c r="AN171" t="s">
        <v>87</v>
      </c>
      <c r="AO171" t="s">
        <v>198</v>
      </c>
      <c r="AP171" t="s">
        <v>199</v>
      </c>
      <c r="AQ171" t="s">
        <v>198</v>
      </c>
      <c r="AR171" t="s">
        <v>199</v>
      </c>
      <c r="AS171" t="s">
        <v>83</v>
      </c>
      <c r="AV171" s="17"/>
      <c r="AX171">
        <v>0</v>
      </c>
      <c r="AY171" t="s">
        <v>83</v>
      </c>
      <c r="AZ171" t="s">
        <v>83</v>
      </c>
      <c r="BH171">
        <v>169</v>
      </c>
      <c r="BL171" t="s">
        <v>861</v>
      </c>
      <c r="BM171" s="17">
        <v>43019</v>
      </c>
      <c r="BN171" t="s">
        <v>200</v>
      </c>
      <c r="BO171" t="s">
        <v>200</v>
      </c>
      <c r="BP171">
        <v>13</v>
      </c>
      <c r="BQ171" t="s">
        <v>88</v>
      </c>
      <c r="BR171" t="s">
        <v>79</v>
      </c>
      <c r="BS171" t="s">
        <v>89</v>
      </c>
      <c r="BT171" t="s">
        <v>90</v>
      </c>
      <c r="BU171" t="s">
        <v>91</v>
      </c>
      <c r="BV171" t="s">
        <v>83</v>
      </c>
      <c r="BY171" t="s">
        <v>92</v>
      </c>
      <c r="BZ171" t="s">
        <v>87</v>
      </c>
      <c r="CC171">
        <f>IFERROR(IF(AKORDT[[#This Row],[CZAS]]=1,VLOOKUP(AKORDT[[#This Row],[RAPORTY_TMP_ID]]&amp;AKORDT[[#This Row],[CZYNNOSCI_OPIS]],#REF!,5,FALSE),AKORDT[[#This Row],[CZAS]]),1)</f>
        <v>85</v>
      </c>
      <c r="CD171" t="str">
        <f>AKORDT[[#This Row],[RAPORTY_TMP_ID]]&amp;" "&amp;MID(AKORDT[[#This Row],[NAZWA1_WG]],1,30)</f>
        <v xml:space="preserve">26488 OVAL [1o]                     </v>
      </c>
      <c r="CE171" s="11">
        <f>AKORDT[[#This Row],[DATA]]</f>
        <v>43031</v>
      </c>
      <c r="CF171">
        <f>IFERROR(ROUND(AVERAGEIF(Tabela_Kwerenda_z_AKORD[CZAS RZECZYWISTY],LEFT(AKORDT[[#This Row],[PZP_NR_ZLECENIA]],5),Tabela_Kwerenda_z_AKORD[LACZNY_CZAS]),0),0)</f>
        <v>0</v>
      </c>
    </row>
    <row r="172" spans="1:84">
      <c r="A172" t="e">
        <f>VLOOKUP(AKORDT[[#This Row],[NAZWISKO]],IMIE[],2,FALSE)</f>
        <v>#N/A</v>
      </c>
      <c r="B172">
        <v>10439</v>
      </c>
      <c r="F172">
        <v>26487</v>
      </c>
      <c r="G172">
        <v>1</v>
      </c>
      <c r="H172">
        <v>1</v>
      </c>
      <c r="I172">
        <v>1</v>
      </c>
      <c r="J172">
        <v>13955</v>
      </c>
      <c r="K172">
        <v>13955</v>
      </c>
      <c r="L172">
        <v>38</v>
      </c>
      <c r="M172">
        <v>5</v>
      </c>
      <c r="N172">
        <v>7</v>
      </c>
      <c r="O172">
        <v>85</v>
      </c>
      <c r="Q172" s="17">
        <v>43031</v>
      </c>
      <c r="R172" t="s">
        <v>390</v>
      </c>
      <c r="S172">
        <v>0</v>
      </c>
      <c r="T172">
        <v>0</v>
      </c>
      <c r="U172">
        <v>0</v>
      </c>
      <c r="V172">
        <v>2</v>
      </c>
      <c r="W172" t="s">
        <v>281</v>
      </c>
      <c r="X172" t="s">
        <v>79</v>
      </c>
      <c r="Y172" t="s">
        <v>102</v>
      </c>
      <c r="Z172" t="s">
        <v>282</v>
      </c>
      <c r="AB172" s="17">
        <v>2</v>
      </c>
      <c r="AC172" s="17">
        <v>402133</v>
      </c>
      <c r="AD172">
        <v>2</v>
      </c>
      <c r="AE172">
        <v>1</v>
      </c>
      <c r="AF172">
        <v>0</v>
      </c>
      <c r="AG172" t="s">
        <v>81</v>
      </c>
      <c r="AH172" t="s">
        <v>82</v>
      </c>
      <c r="AI172" t="s">
        <v>83</v>
      </c>
      <c r="AJ172" t="s">
        <v>83</v>
      </c>
      <c r="AK172" t="s">
        <v>84</v>
      </c>
      <c r="AL172" t="s">
        <v>85</v>
      </c>
      <c r="AM172" t="s">
        <v>86</v>
      </c>
      <c r="AN172" t="s">
        <v>87</v>
      </c>
      <c r="AO172" t="s">
        <v>198</v>
      </c>
      <c r="AP172" t="s">
        <v>199</v>
      </c>
      <c r="AQ172" t="s">
        <v>198</v>
      </c>
      <c r="AR172" t="s">
        <v>199</v>
      </c>
      <c r="AS172" t="s">
        <v>83</v>
      </c>
      <c r="AV172" s="17"/>
      <c r="AX172">
        <v>0</v>
      </c>
      <c r="AY172" t="s">
        <v>83</v>
      </c>
      <c r="AZ172" t="s">
        <v>83</v>
      </c>
      <c r="BH172">
        <v>170</v>
      </c>
      <c r="BL172" t="s">
        <v>861</v>
      </c>
      <c r="BM172" s="17">
        <v>43019</v>
      </c>
      <c r="BN172" t="s">
        <v>200</v>
      </c>
      <c r="BO172" t="s">
        <v>200</v>
      </c>
      <c r="BP172">
        <v>13</v>
      </c>
      <c r="BQ172" t="s">
        <v>88</v>
      </c>
      <c r="BR172" t="s">
        <v>79</v>
      </c>
      <c r="BS172" t="s">
        <v>89</v>
      </c>
      <c r="BT172" t="s">
        <v>90</v>
      </c>
      <c r="BU172" t="s">
        <v>91</v>
      </c>
      <c r="BV172" t="s">
        <v>83</v>
      </c>
      <c r="BY172" t="s">
        <v>92</v>
      </c>
      <c r="BZ172" t="s">
        <v>87</v>
      </c>
      <c r="CC172">
        <f>IFERROR(IF(AKORDT[[#This Row],[CZAS]]=1,VLOOKUP(AKORDT[[#This Row],[RAPORTY_TMP_ID]]&amp;AKORDT[[#This Row],[CZYNNOSCI_OPIS]],#REF!,5,FALSE),AKORDT[[#This Row],[CZAS]]),1)</f>
        <v>85</v>
      </c>
      <c r="CD172" t="str">
        <f>AKORDT[[#This Row],[RAPORTY_TMP_ID]]&amp;" "&amp;MID(AKORDT[[#This Row],[NAZWA1_WG]],1,30)</f>
        <v xml:space="preserve">26487 OVAL [1o]                     </v>
      </c>
      <c r="CE172" s="11">
        <f>AKORDT[[#This Row],[DATA]]</f>
        <v>43031</v>
      </c>
      <c r="CF172">
        <f>IFERROR(ROUND(AVERAGEIF(Tabela_Kwerenda_z_AKORD[CZAS RZECZYWISTY],LEFT(AKORDT[[#This Row],[PZP_NR_ZLECENIA]],5),Tabela_Kwerenda_z_AKORD[LACZNY_CZAS]),0),0)</f>
        <v>0</v>
      </c>
    </row>
    <row r="173" spans="1:84">
      <c r="A173" t="e">
        <f>VLOOKUP(AKORDT[[#This Row],[NAZWISKO]],IMIE[],2,FALSE)</f>
        <v>#N/A</v>
      </c>
      <c r="B173">
        <v>10440</v>
      </c>
      <c r="F173">
        <v>26486</v>
      </c>
      <c r="G173">
        <v>1</v>
      </c>
      <c r="H173">
        <v>1</v>
      </c>
      <c r="I173">
        <v>1</v>
      </c>
      <c r="J173">
        <v>13955</v>
      </c>
      <c r="K173">
        <v>13955</v>
      </c>
      <c r="L173">
        <v>38</v>
      </c>
      <c r="M173">
        <v>5</v>
      </c>
      <c r="N173">
        <v>7</v>
      </c>
      <c r="O173">
        <v>85</v>
      </c>
      <c r="Q173" s="17">
        <v>43031</v>
      </c>
      <c r="R173" t="s">
        <v>391</v>
      </c>
      <c r="S173">
        <v>0</v>
      </c>
      <c r="T173">
        <v>0</v>
      </c>
      <c r="U173">
        <v>0</v>
      </c>
      <c r="V173">
        <v>2</v>
      </c>
      <c r="W173" t="s">
        <v>281</v>
      </c>
      <c r="X173" t="s">
        <v>79</v>
      </c>
      <c r="Y173" t="s">
        <v>102</v>
      </c>
      <c r="Z173" t="s">
        <v>282</v>
      </c>
      <c r="AB173" s="17">
        <v>2</v>
      </c>
      <c r="AC173" s="17">
        <v>402133</v>
      </c>
      <c r="AD173">
        <v>2</v>
      </c>
      <c r="AE173">
        <v>1</v>
      </c>
      <c r="AF173">
        <v>0</v>
      </c>
      <c r="AG173" t="s">
        <v>81</v>
      </c>
      <c r="AH173" t="s">
        <v>82</v>
      </c>
      <c r="AI173" t="s">
        <v>83</v>
      </c>
      <c r="AJ173" t="s">
        <v>83</v>
      </c>
      <c r="AK173" t="s">
        <v>84</v>
      </c>
      <c r="AL173" t="s">
        <v>85</v>
      </c>
      <c r="AM173" t="s">
        <v>86</v>
      </c>
      <c r="AN173" t="s">
        <v>87</v>
      </c>
      <c r="AO173" t="s">
        <v>198</v>
      </c>
      <c r="AP173" t="s">
        <v>199</v>
      </c>
      <c r="AQ173" t="s">
        <v>198</v>
      </c>
      <c r="AR173" t="s">
        <v>199</v>
      </c>
      <c r="AS173" t="s">
        <v>83</v>
      </c>
      <c r="AV173" s="17"/>
      <c r="AX173">
        <v>0</v>
      </c>
      <c r="AY173" t="s">
        <v>83</v>
      </c>
      <c r="AZ173" t="s">
        <v>83</v>
      </c>
      <c r="BH173">
        <v>171</v>
      </c>
      <c r="BL173" t="s">
        <v>861</v>
      </c>
      <c r="BM173" s="17">
        <v>43019</v>
      </c>
      <c r="BN173" t="s">
        <v>200</v>
      </c>
      <c r="BO173" t="s">
        <v>200</v>
      </c>
      <c r="BP173">
        <v>13</v>
      </c>
      <c r="BQ173" t="s">
        <v>88</v>
      </c>
      <c r="BR173" t="s">
        <v>79</v>
      </c>
      <c r="BS173" t="s">
        <v>89</v>
      </c>
      <c r="BT173" t="s">
        <v>90</v>
      </c>
      <c r="BU173" t="s">
        <v>91</v>
      </c>
      <c r="BV173" t="s">
        <v>83</v>
      </c>
      <c r="BY173" t="s">
        <v>92</v>
      </c>
      <c r="BZ173" t="s">
        <v>87</v>
      </c>
      <c r="CC173">
        <f>IFERROR(IF(AKORDT[[#This Row],[CZAS]]=1,VLOOKUP(AKORDT[[#This Row],[RAPORTY_TMP_ID]]&amp;AKORDT[[#This Row],[CZYNNOSCI_OPIS]],#REF!,5,FALSE),AKORDT[[#This Row],[CZAS]]),1)</f>
        <v>85</v>
      </c>
      <c r="CD173" t="str">
        <f>AKORDT[[#This Row],[RAPORTY_TMP_ID]]&amp;" "&amp;MID(AKORDT[[#This Row],[NAZWA1_WG]],1,30)</f>
        <v xml:space="preserve">26486 OVAL [1o]                     </v>
      </c>
      <c r="CE173" s="11">
        <f>AKORDT[[#This Row],[DATA]]</f>
        <v>43031</v>
      </c>
      <c r="CF173">
        <f>IFERROR(ROUND(AVERAGEIF(Tabela_Kwerenda_z_AKORD[CZAS RZECZYWISTY],LEFT(AKORDT[[#This Row],[PZP_NR_ZLECENIA]],5),Tabela_Kwerenda_z_AKORD[LACZNY_CZAS]),0),0)</f>
        <v>0</v>
      </c>
    </row>
    <row r="174" spans="1:84">
      <c r="A174" t="e">
        <f>VLOOKUP(AKORDT[[#This Row],[NAZWISKO]],IMIE[],2,FALSE)</f>
        <v>#N/A</v>
      </c>
      <c r="B174">
        <v>10441</v>
      </c>
      <c r="F174">
        <v>26485</v>
      </c>
      <c r="G174">
        <v>1</v>
      </c>
      <c r="H174">
        <v>1</v>
      </c>
      <c r="I174">
        <v>1</v>
      </c>
      <c r="J174">
        <v>13955</v>
      </c>
      <c r="K174">
        <v>13955</v>
      </c>
      <c r="L174">
        <v>38</v>
      </c>
      <c r="M174">
        <v>5</v>
      </c>
      <c r="N174">
        <v>7</v>
      </c>
      <c r="O174">
        <v>85</v>
      </c>
      <c r="Q174" s="17">
        <v>43031</v>
      </c>
      <c r="R174" t="s">
        <v>1154</v>
      </c>
      <c r="S174">
        <v>0</v>
      </c>
      <c r="T174">
        <v>0</v>
      </c>
      <c r="U174">
        <v>0</v>
      </c>
      <c r="V174">
        <v>2</v>
      </c>
      <c r="W174" t="s">
        <v>281</v>
      </c>
      <c r="X174" t="s">
        <v>79</v>
      </c>
      <c r="Y174" t="s">
        <v>102</v>
      </c>
      <c r="Z174" t="s">
        <v>282</v>
      </c>
      <c r="AB174" s="17">
        <v>2</v>
      </c>
      <c r="AC174" s="17">
        <v>402133</v>
      </c>
      <c r="AD174">
        <v>2</v>
      </c>
      <c r="AE174">
        <v>1</v>
      </c>
      <c r="AF174">
        <v>0</v>
      </c>
      <c r="AG174" t="s">
        <v>81</v>
      </c>
      <c r="AH174" t="s">
        <v>82</v>
      </c>
      <c r="AI174" t="s">
        <v>83</v>
      </c>
      <c r="AJ174" t="s">
        <v>83</v>
      </c>
      <c r="AK174" t="s">
        <v>84</v>
      </c>
      <c r="AL174" t="s">
        <v>85</v>
      </c>
      <c r="AM174" t="s">
        <v>86</v>
      </c>
      <c r="AN174" t="s">
        <v>87</v>
      </c>
      <c r="AO174" t="s">
        <v>198</v>
      </c>
      <c r="AP174" t="s">
        <v>199</v>
      </c>
      <c r="AQ174" t="s">
        <v>198</v>
      </c>
      <c r="AR174" t="s">
        <v>199</v>
      </c>
      <c r="AS174" t="s">
        <v>83</v>
      </c>
      <c r="AV174" s="17"/>
      <c r="AX174">
        <v>0</v>
      </c>
      <c r="AY174" t="s">
        <v>83</v>
      </c>
      <c r="AZ174" t="s">
        <v>83</v>
      </c>
      <c r="BH174">
        <v>172</v>
      </c>
      <c r="BL174" t="s">
        <v>861</v>
      </c>
      <c r="BM174" s="17">
        <v>43019</v>
      </c>
      <c r="BN174" t="s">
        <v>200</v>
      </c>
      <c r="BO174" t="s">
        <v>200</v>
      </c>
      <c r="BP174">
        <v>13</v>
      </c>
      <c r="BQ174" t="s">
        <v>88</v>
      </c>
      <c r="BR174" t="s">
        <v>79</v>
      </c>
      <c r="BS174" t="s">
        <v>89</v>
      </c>
      <c r="BT174" t="s">
        <v>90</v>
      </c>
      <c r="BU174" t="s">
        <v>91</v>
      </c>
      <c r="BV174" t="s">
        <v>83</v>
      </c>
      <c r="BY174" t="s">
        <v>92</v>
      </c>
      <c r="BZ174" t="s">
        <v>87</v>
      </c>
      <c r="CC174">
        <f>IFERROR(IF(AKORDT[[#This Row],[CZAS]]=1,VLOOKUP(AKORDT[[#This Row],[RAPORTY_TMP_ID]]&amp;AKORDT[[#This Row],[CZYNNOSCI_OPIS]],#REF!,5,FALSE),AKORDT[[#This Row],[CZAS]]),1)</f>
        <v>85</v>
      </c>
      <c r="CD174" t="str">
        <f>AKORDT[[#This Row],[RAPORTY_TMP_ID]]&amp;" "&amp;MID(AKORDT[[#This Row],[NAZWA1_WG]],1,30)</f>
        <v xml:space="preserve">26485 OVAL [1o]                     </v>
      </c>
      <c r="CE174" s="11">
        <f>AKORDT[[#This Row],[DATA]]</f>
        <v>43031</v>
      </c>
      <c r="CF174">
        <f>IFERROR(ROUND(AVERAGEIF(Tabela_Kwerenda_z_AKORD[CZAS RZECZYWISTY],LEFT(AKORDT[[#This Row],[PZP_NR_ZLECENIA]],5),Tabela_Kwerenda_z_AKORD[LACZNY_CZAS]),0),0)</f>
        <v>0</v>
      </c>
    </row>
    <row r="175" spans="1:84">
      <c r="A175" t="e">
        <f>VLOOKUP(AKORDT[[#This Row],[NAZWISKO]],IMIE[],2,FALSE)</f>
        <v>#N/A</v>
      </c>
      <c r="B175">
        <v>10442</v>
      </c>
      <c r="F175">
        <v>26289</v>
      </c>
      <c r="G175">
        <v>1</v>
      </c>
      <c r="H175">
        <v>1</v>
      </c>
      <c r="I175">
        <v>1</v>
      </c>
      <c r="J175">
        <v>13979</v>
      </c>
      <c r="K175">
        <v>13979</v>
      </c>
      <c r="L175">
        <v>37</v>
      </c>
      <c r="M175">
        <v>5</v>
      </c>
      <c r="N175">
        <v>7</v>
      </c>
      <c r="O175">
        <v>139</v>
      </c>
      <c r="Q175" s="17">
        <v>43031</v>
      </c>
      <c r="R175" t="s">
        <v>1155</v>
      </c>
      <c r="S175">
        <v>0</v>
      </c>
      <c r="T175">
        <v>0</v>
      </c>
      <c r="U175">
        <v>0</v>
      </c>
      <c r="V175">
        <v>2</v>
      </c>
      <c r="W175" t="s">
        <v>201</v>
      </c>
      <c r="X175" t="s">
        <v>79</v>
      </c>
      <c r="Y175" t="s">
        <v>106</v>
      </c>
      <c r="Z175" t="s">
        <v>202</v>
      </c>
      <c r="AB175" s="17">
        <v>2</v>
      </c>
      <c r="AC175" s="17">
        <v>402133</v>
      </c>
      <c r="AD175">
        <v>2</v>
      </c>
      <c r="AE175">
        <v>1</v>
      </c>
      <c r="AF175">
        <v>0</v>
      </c>
      <c r="AG175" t="s">
        <v>81</v>
      </c>
      <c r="AH175" t="s">
        <v>82</v>
      </c>
      <c r="AI175" t="s">
        <v>83</v>
      </c>
      <c r="AJ175" t="s">
        <v>83</v>
      </c>
      <c r="AK175" t="s">
        <v>84</v>
      </c>
      <c r="AL175" t="s">
        <v>85</v>
      </c>
      <c r="AM175" t="s">
        <v>86</v>
      </c>
      <c r="AN175" t="s">
        <v>87</v>
      </c>
      <c r="AO175" t="s">
        <v>447</v>
      </c>
      <c r="AP175" t="s">
        <v>448</v>
      </c>
      <c r="AQ175" t="s">
        <v>447</v>
      </c>
      <c r="AR175" t="s">
        <v>448</v>
      </c>
      <c r="AS175" t="s">
        <v>83</v>
      </c>
      <c r="AV175" s="17"/>
      <c r="AX175">
        <v>0</v>
      </c>
      <c r="AY175" t="s">
        <v>83</v>
      </c>
      <c r="AZ175" t="s">
        <v>83</v>
      </c>
      <c r="BH175">
        <v>173</v>
      </c>
      <c r="BL175" t="s">
        <v>1156</v>
      </c>
      <c r="BM175" s="17">
        <v>43012</v>
      </c>
      <c r="BN175" t="s">
        <v>266</v>
      </c>
      <c r="BO175" t="s">
        <v>266</v>
      </c>
      <c r="BP175">
        <v>13</v>
      </c>
      <c r="BQ175" t="s">
        <v>88</v>
      </c>
      <c r="BR175" t="s">
        <v>79</v>
      </c>
      <c r="BS175" t="s">
        <v>89</v>
      </c>
      <c r="BT175" t="s">
        <v>90</v>
      </c>
      <c r="BU175" t="s">
        <v>91</v>
      </c>
      <c r="BV175" t="s">
        <v>83</v>
      </c>
      <c r="BY175" t="s">
        <v>92</v>
      </c>
      <c r="BZ175" t="s">
        <v>87</v>
      </c>
      <c r="CC175">
        <f>IFERROR(IF(AKORDT[[#This Row],[CZAS]]=1,VLOOKUP(AKORDT[[#This Row],[RAPORTY_TMP_ID]]&amp;AKORDT[[#This Row],[CZYNNOSCI_OPIS]],#REF!,5,FALSE),AKORDT[[#This Row],[CZAS]]),1)</f>
        <v>139</v>
      </c>
      <c r="CD175" t="str">
        <f>AKORDT[[#This Row],[RAPORTY_TMP_ID]]&amp;" "&amp;MID(AKORDT[[#This Row],[NAZWA1_WG]],1,30)</f>
        <v xml:space="preserve">26289 PIANO [3,5]                   </v>
      </c>
      <c r="CE175" s="11">
        <f>AKORDT[[#This Row],[DATA]]</f>
        <v>43031</v>
      </c>
      <c r="CF175">
        <f>IFERROR(ROUND(AVERAGEIF(Tabela_Kwerenda_z_AKORD[CZAS RZECZYWISTY],LEFT(AKORDT[[#This Row],[PZP_NR_ZLECENIA]],5),Tabela_Kwerenda_z_AKORD[LACZNY_CZAS]),0),0)</f>
        <v>0</v>
      </c>
    </row>
    <row r="176" spans="1:84">
      <c r="A176" t="e">
        <f>VLOOKUP(AKORDT[[#This Row],[NAZWISKO]],IMIE[],2,FALSE)</f>
        <v>#N/A</v>
      </c>
      <c r="B176">
        <v>10443</v>
      </c>
      <c r="F176">
        <v>25078</v>
      </c>
      <c r="G176">
        <v>1</v>
      </c>
      <c r="H176">
        <v>1</v>
      </c>
      <c r="I176">
        <v>1</v>
      </c>
      <c r="J176">
        <v>43956</v>
      </c>
      <c r="K176">
        <v>43956</v>
      </c>
      <c r="L176">
        <v>37</v>
      </c>
      <c r="M176">
        <v>5</v>
      </c>
      <c r="N176">
        <v>7</v>
      </c>
      <c r="O176">
        <v>1</v>
      </c>
      <c r="P176">
        <v>0</v>
      </c>
      <c r="Q176" s="17">
        <v>43031</v>
      </c>
      <c r="R176" t="s">
        <v>1157</v>
      </c>
      <c r="S176">
        <v>0</v>
      </c>
      <c r="T176">
        <v>0</v>
      </c>
      <c r="U176">
        <v>0</v>
      </c>
      <c r="V176">
        <v>2</v>
      </c>
      <c r="W176" t="s">
        <v>201</v>
      </c>
      <c r="X176" t="s">
        <v>79</v>
      </c>
      <c r="Y176" t="s">
        <v>106</v>
      </c>
      <c r="Z176" t="s">
        <v>202</v>
      </c>
      <c r="AB176" s="17">
        <v>2</v>
      </c>
      <c r="AC176" s="17">
        <v>402133</v>
      </c>
      <c r="AD176">
        <v>2</v>
      </c>
      <c r="AE176">
        <v>1</v>
      </c>
      <c r="AF176">
        <v>0</v>
      </c>
      <c r="AG176" t="s">
        <v>81</v>
      </c>
      <c r="AH176" t="s">
        <v>82</v>
      </c>
      <c r="AI176" t="s">
        <v>83</v>
      </c>
      <c r="AJ176" t="s">
        <v>83</v>
      </c>
      <c r="AK176" t="s">
        <v>84</v>
      </c>
      <c r="AL176" t="s">
        <v>85</v>
      </c>
      <c r="AM176" t="s">
        <v>86</v>
      </c>
      <c r="AN176" t="s">
        <v>87</v>
      </c>
      <c r="AO176" t="s">
        <v>1060</v>
      </c>
      <c r="AP176" t="s">
        <v>1061</v>
      </c>
      <c r="AQ176" t="s">
        <v>1060</v>
      </c>
      <c r="AR176" t="s">
        <v>1061</v>
      </c>
      <c r="AS176" t="s">
        <v>83</v>
      </c>
      <c r="AV176" s="17"/>
      <c r="AX176">
        <v>0</v>
      </c>
      <c r="AY176" t="s">
        <v>83</v>
      </c>
      <c r="AZ176" t="s">
        <v>83</v>
      </c>
      <c r="BH176">
        <v>174</v>
      </c>
      <c r="BL176" t="s">
        <v>1062</v>
      </c>
      <c r="BM176" s="17">
        <v>42984</v>
      </c>
      <c r="BN176" t="s">
        <v>461</v>
      </c>
      <c r="BO176" t="s">
        <v>461</v>
      </c>
      <c r="BP176">
        <v>13</v>
      </c>
      <c r="BQ176" t="s">
        <v>88</v>
      </c>
      <c r="BR176" t="s">
        <v>79</v>
      </c>
      <c r="BS176" t="s">
        <v>89</v>
      </c>
      <c r="BT176" t="s">
        <v>90</v>
      </c>
      <c r="BU176" t="s">
        <v>91</v>
      </c>
      <c r="BV176" t="s">
        <v>83</v>
      </c>
      <c r="BY176" t="s">
        <v>92</v>
      </c>
      <c r="BZ176" t="s">
        <v>87</v>
      </c>
      <c r="CC176">
        <f>IFERROR(IF(AKORDT[[#This Row],[CZAS]]=1,VLOOKUP(AKORDT[[#This Row],[RAPORTY_TMP_ID]]&amp;AKORDT[[#This Row],[CZYNNOSCI_OPIS]],#REF!,5,FALSE),AKORDT[[#This Row],[CZAS]]),1)</f>
        <v>1</v>
      </c>
      <c r="CD176" t="str">
        <f>AKORDT[[#This Row],[RAPORTY_TMP_ID]]&amp;" "&amp;MID(AKORDT[[#This Row],[NAZWA1_WG]],1,30)</f>
        <v xml:space="preserve">25078 POKROWIEC KORPUSU             </v>
      </c>
      <c r="CE176" s="11">
        <f>AKORDT[[#This Row],[DATA]]</f>
        <v>43031</v>
      </c>
      <c r="CF176">
        <f>IFERROR(ROUND(AVERAGEIF(Tabela_Kwerenda_z_AKORD[CZAS RZECZYWISTY],LEFT(AKORDT[[#This Row],[PZP_NR_ZLECENIA]],5),Tabela_Kwerenda_z_AKORD[LACZNY_CZAS]),0),0)</f>
        <v>0</v>
      </c>
    </row>
    <row r="177" spans="1:84">
      <c r="A177" t="e">
        <f>VLOOKUP(AKORDT[[#This Row],[NAZWISKO]],IMIE[],2,FALSE)</f>
        <v>#N/A</v>
      </c>
      <c r="B177">
        <v>10444</v>
      </c>
      <c r="F177">
        <v>26664</v>
      </c>
      <c r="G177">
        <v>1</v>
      </c>
      <c r="H177">
        <v>1</v>
      </c>
      <c r="I177">
        <v>1</v>
      </c>
      <c r="J177">
        <v>56238</v>
      </c>
      <c r="K177">
        <v>56238</v>
      </c>
      <c r="L177">
        <v>35</v>
      </c>
      <c r="M177">
        <v>20</v>
      </c>
      <c r="N177">
        <v>7</v>
      </c>
      <c r="O177">
        <v>22</v>
      </c>
      <c r="Q177" s="17">
        <v>43031</v>
      </c>
      <c r="R177" t="s">
        <v>1158</v>
      </c>
      <c r="S177">
        <v>0</v>
      </c>
      <c r="T177">
        <v>0</v>
      </c>
      <c r="U177">
        <v>0</v>
      </c>
      <c r="V177">
        <v>2</v>
      </c>
      <c r="W177" t="s">
        <v>203</v>
      </c>
      <c r="X177" t="s">
        <v>79</v>
      </c>
      <c r="Y177" t="s">
        <v>100</v>
      </c>
      <c r="Z177" t="s">
        <v>204</v>
      </c>
      <c r="AB177" s="17">
        <v>2</v>
      </c>
      <c r="AC177" s="17">
        <v>402133</v>
      </c>
      <c r="AD177">
        <v>2</v>
      </c>
      <c r="AE177">
        <v>1</v>
      </c>
      <c r="AF177">
        <v>0</v>
      </c>
      <c r="AG177" t="s">
        <v>81</v>
      </c>
      <c r="AH177" t="s">
        <v>82</v>
      </c>
      <c r="AI177" t="s">
        <v>83</v>
      </c>
      <c r="AJ177" t="s">
        <v>83</v>
      </c>
      <c r="AK177" t="s">
        <v>84</v>
      </c>
      <c r="AL177" t="s">
        <v>85</v>
      </c>
      <c r="AM177" t="s">
        <v>205</v>
      </c>
      <c r="AN177" t="s">
        <v>95</v>
      </c>
      <c r="AO177" t="s">
        <v>1159</v>
      </c>
      <c r="AP177" t="s">
        <v>1160</v>
      </c>
      <c r="AQ177" t="s">
        <v>1159</v>
      </c>
      <c r="AR177" t="s">
        <v>1160</v>
      </c>
      <c r="AS177" t="s">
        <v>83</v>
      </c>
      <c r="AV177" s="17"/>
      <c r="AX177">
        <v>0</v>
      </c>
      <c r="AY177" t="s">
        <v>83</v>
      </c>
      <c r="AZ177" t="s">
        <v>83</v>
      </c>
      <c r="BH177">
        <v>175</v>
      </c>
      <c r="BL177" t="s">
        <v>1161</v>
      </c>
      <c r="BM177" s="17">
        <v>43019</v>
      </c>
      <c r="BN177" t="s">
        <v>266</v>
      </c>
      <c r="BO177" t="s">
        <v>266</v>
      </c>
      <c r="BP177">
        <v>68</v>
      </c>
      <c r="BQ177" t="s">
        <v>196</v>
      </c>
      <c r="BR177" t="s">
        <v>197</v>
      </c>
      <c r="BS177" t="s">
        <v>89</v>
      </c>
      <c r="BT177" t="s">
        <v>90</v>
      </c>
      <c r="BU177" t="s">
        <v>181</v>
      </c>
      <c r="BV177" t="s">
        <v>83</v>
      </c>
      <c r="BY177" t="s">
        <v>92</v>
      </c>
      <c r="BZ177" t="s">
        <v>87</v>
      </c>
      <c r="CC177">
        <f>IFERROR(IF(AKORDT[[#This Row],[CZAS]]=1,VLOOKUP(AKORDT[[#This Row],[RAPORTY_TMP_ID]]&amp;AKORDT[[#This Row],[CZYNNOSCI_OPIS]],#REF!,5,FALSE),AKORDT[[#This Row],[CZAS]]),1)</f>
        <v>22</v>
      </c>
      <c r="CD177" t="str">
        <f>AKORDT[[#This Row],[RAPORTY_TMP_ID]]&amp;" "&amp;MID(AKORDT[[#This Row],[NAZWA1_WG]],1,30)</f>
        <v xml:space="preserve">26664 PIANO LH]                     </v>
      </c>
      <c r="CE177" s="11">
        <f>AKORDT[[#This Row],[DATA]]</f>
        <v>43031</v>
      </c>
      <c r="CF177">
        <f>IFERROR(ROUND(AVERAGEIF(Tabela_Kwerenda_z_AKORD[CZAS RZECZYWISTY],LEFT(AKORDT[[#This Row],[PZP_NR_ZLECENIA]],5),Tabela_Kwerenda_z_AKORD[LACZNY_CZAS]),0),0)</f>
        <v>0</v>
      </c>
    </row>
    <row r="178" spans="1:84">
      <c r="A178" t="e">
        <f>VLOOKUP(AKORDT[[#This Row],[NAZWISKO]],IMIE[],2,FALSE)</f>
        <v>#N/A</v>
      </c>
      <c r="B178">
        <v>10445</v>
      </c>
      <c r="F178">
        <v>26663</v>
      </c>
      <c r="G178">
        <v>1</v>
      </c>
      <c r="H178">
        <v>1</v>
      </c>
      <c r="I178">
        <v>1</v>
      </c>
      <c r="J178">
        <v>13971</v>
      </c>
      <c r="K178">
        <v>13971</v>
      </c>
      <c r="L178">
        <v>35</v>
      </c>
      <c r="M178">
        <v>20</v>
      </c>
      <c r="N178">
        <v>7</v>
      </c>
      <c r="O178">
        <v>16</v>
      </c>
      <c r="Q178" s="17">
        <v>43031</v>
      </c>
      <c r="R178" t="s">
        <v>1162</v>
      </c>
      <c r="S178">
        <v>0</v>
      </c>
      <c r="T178">
        <v>0</v>
      </c>
      <c r="U178">
        <v>0</v>
      </c>
      <c r="V178">
        <v>2</v>
      </c>
      <c r="W178" t="s">
        <v>203</v>
      </c>
      <c r="X178" t="s">
        <v>79</v>
      </c>
      <c r="Y178" t="s">
        <v>100</v>
      </c>
      <c r="Z178" t="s">
        <v>204</v>
      </c>
      <c r="AB178" s="17">
        <v>2</v>
      </c>
      <c r="AC178" s="17">
        <v>402133</v>
      </c>
      <c r="AD178">
        <v>2</v>
      </c>
      <c r="AE178">
        <v>1</v>
      </c>
      <c r="AF178">
        <v>0</v>
      </c>
      <c r="AG178" t="s">
        <v>81</v>
      </c>
      <c r="AH178" t="s">
        <v>82</v>
      </c>
      <c r="AI178" t="s">
        <v>83</v>
      </c>
      <c r="AJ178" t="s">
        <v>83</v>
      </c>
      <c r="AK178" t="s">
        <v>84</v>
      </c>
      <c r="AL178" t="s">
        <v>85</v>
      </c>
      <c r="AM178" t="s">
        <v>205</v>
      </c>
      <c r="AN178" t="s">
        <v>95</v>
      </c>
      <c r="AO178" t="s">
        <v>539</v>
      </c>
      <c r="AP178" t="s">
        <v>540</v>
      </c>
      <c r="AQ178" t="s">
        <v>539</v>
      </c>
      <c r="AR178" t="s">
        <v>540</v>
      </c>
      <c r="AS178" t="s">
        <v>83</v>
      </c>
      <c r="AV178" s="17"/>
      <c r="AX178">
        <v>0</v>
      </c>
      <c r="AY178" t="s">
        <v>83</v>
      </c>
      <c r="AZ178" t="s">
        <v>83</v>
      </c>
      <c r="BH178">
        <v>176</v>
      </c>
      <c r="BL178" t="s">
        <v>1161</v>
      </c>
      <c r="BM178" s="17">
        <v>43019</v>
      </c>
      <c r="BN178" t="s">
        <v>266</v>
      </c>
      <c r="BO178" t="s">
        <v>266</v>
      </c>
      <c r="BP178">
        <v>68</v>
      </c>
      <c r="BQ178" t="s">
        <v>196</v>
      </c>
      <c r="BR178" t="s">
        <v>197</v>
      </c>
      <c r="BS178" t="s">
        <v>89</v>
      </c>
      <c r="BT178" t="s">
        <v>90</v>
      </c>
      <c r="BU178" t="s">
        <v>206</v>
      </c>
      <c r="BV178" t="s">
        <v>83</v>
      </c>
      <c r="BY178" t="s">
        <v>92</v>
      </c>
      <c r="BZ178" t="s">
        <v>87</v>
      </c>
      <c r="CC178">
        <f>IFERROR(IF(AKORDT[[#This Row],[CZAS]]=1,VLOOKUP(AKORDT[[#This Row],[RAPORTY_TMP_ID]]&amp;AKORDT[[#This Row],[CZYNNOSCI_OPIS]],#REF!,5,FALSE),AKORDT[[#This Row],[CZAS]]),1)</f>
        <v>16</v>
      </c>
      <c r="CD178" t="str">
        <f>AKORDT[[#This Row],[RAPORTY_TMP_ID]]&amp;" "&amp;MID(AKORDT[[#This Row],[NAZWA1_WG]],1,30)</f>
        <v xml:space="preserve">26663 PIANO [3                      </v>
      </c>
      <c r="CE178" s="11">
        <f>AKORDT[[#This Row],[DATA]]</f>
        <v>43031</v>
      </c>
      <c r="CF178">
        <f>IFERROR(ROUND(AVERAGEIF(Tabela_Kwerenda_z_AKORD[CZAS RZECZYWISTY],LEFT(AKORDT[[#This Row],[PZP_NR_ZLECENIA]],5),Tabela_Kwerenda_z_AKORD[LACZNY_CZAS]),0),0)</f>
        <v>0</v>
      </c>
    </row>
    <row r="179" spans="1:84">
      <c r="A179" t="e">
        <f>VLOOKUP(AKORDT[[#This Row],[NAZWISKO]],IMIE[],2,FALSE)</f>
        <v>#N/A</v>
      </c>
      <c r="B179">
        <v>10446</v>
      </c>
      <c r="F179">
        <v>26666</v>
      </c>
      <c r="G179">
        <v>1</v>
      </c>
      <c r="H179">
        <v>1</v>
      </c>
      <c r="I179">
        <v>1</v>
      </c>
      <c r="J179">
        <v>56238</v>
      </c>
      <c r="K179">
        <v>56238</v>
      </c>
      <c r="L179">
        <v>35</v>
      </c>
      <c r="M179">
        <v>20</v>
      </c>
      <c r="N179">
        <v>7</v>
      </c>
      <c r="O179">
        <v>22</v>
      </c>
      <c r="Q179" s="17">
        <v>43031</v>
      </c>
      <c r="R179" t="s">
        <v>1163</v>
      </c>
      <c r="S179">
        <v>0</v>
      </c>
      <c r="T179">
        <v>0</v>
      </c>
      <c r="U179">
        <v>0</v>
      </c>
      <c r="V179">
        <v>2</v>
      </c>
      <c r="W179" t="s">
        <v>203</v>
      </c>
      <c r="X179" t="s">
        <v>79</v>
      </c>
      <c r="Y179" t="s">
        <v>100</v>
      </c>
      <c r="Z179" t="s">
        <v>204</v>
      </c>
      <c r="AB179" s="17">
        <v>2</v>
      </c>
      <c r="AC179" s="17">
        <v>402133</v>
      </c>
      <c r="AD179">
        <v>2</v>
      </c>
      <c r="AE179">
        <v>1</v>
      </c>
      <c r="AF179">
        <v>0</v>
      </c>
      <c r="AG179" t="s">
        <v>81</v>
      </c>
      <c r="AH179" t="s">
        <v>82</v>
      </c>
      <c r="AI179" t="s">
        <v>83</v>
      </c>
      <c r="AJ179" t="s">
        <v>83</v>
      </c>
      <c r="AK179" t="s">
        <v>84</v>
      </c>
      <c r="AL179" t="s">
        <v>85</v>
      </c>
      <c r="AM179" t="s">
        <v>205</v>
      </c>
      <c r="AN179" t="s">
        <v>95</v>
      </c>
      <c r="AO179" t="s">
        <v>1159</v>
      </c>
      <c r="AP179" t="s">
        <v>1160</v>
      </c>
      <c r="AQ179" t="s">
        <v>1159</v>
      </c>
      <c r="AR179" t="s">
        <v>1160</v>
      </c>
      <c r="AS179" t="s">
        <v>83</v>
      </c>
      <c r="AV179" s="17"/>
      <c r="AX179">
        <v>0</v>
      </c>
      <c r="AY179" t="s">
        <v>83</v>
      </c>
      <c r="AZ179" t="s">
        <v>83</v>
      </c>
      <c r="BH179">
        <v>177</v>
      </c>
      <c r="BL179" t="s">
        <v>1164</v>
      </c>
      <c r="BM179" s="17">
        <v>43019</v>
      </c>
      <c r="BN179" t="s">
        <v>266</v>
      </c>
      <c r="BO179" t="s">
        <v>266</v>
      </c>
      <c r="BP179">
        <v>68</v>
      </c>
      <c r="BQ179" t="s">
        <v>196</v>
      </c>
      <c r="BR179" t="s">
        <v>197</v>
      </c>
      <c r="BS179" t="s">
        <v>89</v>
      </c>
      <c r="BT179" t="s">
        <v>90</v>
      </c>
      <c r="BU179" t="s">
        <v>181</v>
      </c>
      <c r="BV179" t="s">
        <v>83</v>
      </c>
      <c r="BY179" t="s">
        <v>92</v>
      </c>
      <c r="BZ179" t="s">
        <v>87</v>
      </c>
      <c r="CC179">
        <f>IFERROR(IF(AKORDT[[#This Row],[CZAS]]=1,VLOOKUP(AKORDT[[#This Row],[RAPORTY_TMP_ID]]&amp;AKORDT[[#This Row],[CZYNNOSCI_OPIS]],#REF!,5,FALSE),AKORDT[[#This Row],[CZAS]]),1)</f>
        <v>22</v>
      </c>
      <c r="CD179" t="str">
        <f>AKORDT[[#This Row],[RAPORTY_TMP_ID]]&amp;" "&amp;MID(AKORDT[[#This Row],[NAZWA1_WG]],1,30)</f>
        <v xml:space="preserve">26666 PIANO LH]                     </v>
      </c>
      <c r="CE179" s="11">
        <f>AKORDT[[#This Row],[DATA]]</f>
        <v>43031</v>
      </c>
      <c r="CF179">
        <f>IFERROR(ROUND(AVERAGEIF(Tabela_Kwerenda_z_AKORD[CZAS RZECZYWISTY],LEFT(AKORDT[[#This Row],[PZP_NR_ZLECENIA]],5),Tabela_Kwerenda_z_AKORD[LACZNY_CZAS]),0),0)</f>
        <v>0</v>
      </c>
    </row>
    <row r="180" spans="1:84">
      <c r="A180" t="e">
        <f>VLOOKUP(AKORDT[[#This Row],[NAZWISKO]],IMIE[],2,FALSE)</f>
        <v>#N/A</v>
      </c>
      <c r="B180">
        <v>10447</v>
      </c>
      <c r="F180">
        <v>26665</v>
      </c>
      <c r="G180">
        <v>1</v>
      </c>
      <c r="H180">
        <v>1</v>
      </c>
      <c r="I180">
        <v>1</v>
      </c>
      <c r="J180">
        <v>13971</v>
      </c>
      <c r="K180">
        <v>13971</v>
      </c>
      <c r="L180">
        <v>35</v>
      </c>
      <c r="M180">
        <v>20</v>
      </c>
      <c r="N180">
        <v>7</v>
      </c>
      <c r="O180">
        <v>16</v>
      </c>
      <c r="Q180" s="17">
        <v>43031</v>
      </c>
      <c r="R180" t="s">
        <v>1165</v>
      </c>
      <c r="S180">
        <v>0</v>
      </c>
      <c r="T180">
        <v>0</v>
      </c>
      <c r="U180">
        <v>0</v>
      </c>
      <c r="V180">
        <v>2</v>
      </c>
      <c r="W180" t="s">
        <v>203</v>
      </c>
      <c r="X180" t="s">
        <v>79</v>
      </c>
      <c r="Y180" t="s">
        <v>100</v>
      </c>
      <c r="Z180" t="s">
        <v>204</v>
      </c>
      <c r="AB180" s="17">
        <v>2</v>
      </c>
      <c r="AC180" s="17">
        <v>402133</v>
      </c>
      <c r="AD180">
        <v>2</v>
      </c>
      <c r="AE180">
        <v>1</v>
      </c>
      <c r="AF180">
        <v>0</v>
      </c>
      <c r="AG180" t="s">
        <v>81</v>
      </c>
      <c r="AH180" t="s">
        <v>82</v>
      </c>
      <c r="AI180" t="s">
        <v>83</v>
      </c>
      <c r="AJ180" t="s">
        <v>83</v>
      </c>
      <c r="AK180" t="s">
        <v>84</v>
      </c>
      <c r="AL180" t="s">
        <v>85</v>
      </c>
      <c r="AM180" t="s">
        <v>205</v>
      </c>
      <c r="AN180" t="s">
        <v>95</v>
      </c>
      <c r="AO180" t="s">
        <v>539</v>
      </c>
      <c r="AP180" t="s">
        <v>540</v>
      </c>
      <c r="AQ180" t="s">
        <v>539</v>
      </c>
      <c r="AR180" t="s">
        <v>540</v>
      </c>
      <c r="AS180" t="s">
        <v>83</v>
      </c>
      <c r="AV180" s="17"/>
      <c r="AX180">
        <v>0</v>
      </c>
      <c r="AY180" t="s">
        <v>83</v>
      </c>
      <c r="AZ180" t="s">
        <v>83</v>
      </c>
      <c r="BH180">
        <v>178</v>
      </c>
      <c r="BL180" t="s">
        <v>1164</v>
      </c>
      <c r="BM180" s="17">
        <v>43019</v>
      </c>
      <c r="BN180" t="s">
        <v>266</v>
      </c>
      <c r="BO180" t="s">
        <v>266</v>
      </c>
      <c r="BP180">
        <v>68</v>
      </c>
      <c r="BQ180" t="s">
        <v>196</v>
      </c>
      <c r="BR180" t="s">
        <v>197</v>
      </c>
      <c r="BS180" t="s">
        <v>89</v>
      </c>
      <c r="BT180" t="s">
        <v>90</v>
      </c>
      <c r="BU180" t="s">
        <v>206</v>
      </c>
      <c r="BV180" t="s">
        <v>83</v>
      </c>
      <c r="BY180" t="s">
        <v>92</v>
      </c>
      <c r="BZ180" t="s">
        <v>87</v>
      </c>
      <c r="CC180">
        <f>IFERROR(IF(AKORDT[[#This Row],[CZAS]]=1,VLOOKUP(AKORDT[[#This Row],[RAPORTY_TMP_ID]]&amp;AKORDT[[#This Row],[CZYNNOSCI_OPIS]],#REF!,5,FALSE),AKORDT[[#This Row],[CZAS]]),1)</f>
        <v>16</v>
      </c>
      <c r="CD180" t="str">
        <f>AKORDT[[#This Row],[RAPORTY_TMP_ID]]&amp;" "&amp;MID(AKORDT[[#This Row],[NAZWA1_WG]],1,30)</f>
        <v xml:space="preserve">26665 PIANO [3                      </v>
      </c>
      <c r="CE180" s="11">
        <f>AKORDT[[#This Row],[DATA]]</f>
        <v>43031</v>
      </c>
      <c r="CF180">
        <f>IFERROR(ROUND(AVERAGEIF(Tabela_Kwerenda_z_AKORD[CZAS RZECZYWISTY],LEFT(AKORDT[[#This Row],[PZP_NR_ZLECENIA]],5),Tabela_Kwerenda_z_AKORD[LACZNY_CZAS]),0),0)</f>
        <v>0</v>
      </c>
    </row>
    <row r="181" spans="1:84">
      <c r="A181" t="e">
        <f>VLOOKUP(AKORDT[[#This Row],[NAZWISKO]],IMIE[],2,FALSE)</f>
        <v>#N/A</v>
      </c>
      <c r="B181">
        <v>10448</v>
      </c>
      <c r="F181">
        <v>26914</v>
      </c>
      <c r="G181">
        <v>1</v>
      </c>
      <c r="H181">
        <v>1</v>
      </c>
      <c r="I181">
        <v>1</v>
      </c>
      <c r="J181">
        <v>50561</v>
      </c>
      <c r="K181">
        <v>50561</v>
      </c>
      <c r="L181">
        <v>35</v>
      </c>
      <c r="M181">
        <v>20</v>
      </c>
      <c r="N181">
        <v>7</v>
      </c>
      <c r="O181">
        <v>8</v>
      </c>
      <c r="Q181" s="17">
        <v>43031</v>
      </c>
      <c r="R181" t="s">
        <v>1166</v>
      </c>
      <c r="S181">
        <v>0</v>
      </c>
      <c r="T181">
        <v>0</v>
      </c>
      <c r="U181">
        <v>0</v>
      </c>
      <c r="V181">
        <v>2</v>
      </c>
      <c r="W181" t="s">
        <v>203</v>
      </c>
      <c r="X181" t="s">
        <v>79</v>
      </c>
      <c r="Y181" t="s">
        <v>100</v>
      </c>
      <c r="Z181" t="s">
        <v>204</v>
      </c>
      <c r="AB181" s="17">
        <v>2</v>
      </c>
      <c r="AC181" s="17">
        <v>402133</v>
      </c>
      <c r="AD181">
        <v>2</v>
      </c>
      <c r="AE181">
        <v>1</v>
      </c>
      <c r="AF181">
        <v>0</v>
      </c>
      <c r="AG181" t="s">
        <v>81</v>
      </c>
      <c r="AH181" t="s">
        <v>82</v>
      </c>
      <c r="AI181" t="s">
        <v>83</v>
      </c>
      <c r="AJ181" t="s">
        <v>83</v>
      </c>
      <c r="AK181" t="s">
        <v>84</v>
      </c>
      <c r="AL181" t="s">
        <v>85</v>
      </c>
      <c r="AM181" t="s">
        <v>205</v>
      </c>
      <c r="AN181" t="s">
        <v>95</v>
      </c>
      <c r="AO181" t="s">
        <v>490</v>
      </c>
      <c r="AP181" t="s">
        <v>491</v>
      </c>
      <c r="AQ181" t="s">
        <v>490</v>
      </c>
      <c r="AR181" t="s">
        <v>491</v>
      </c>
      <c r="AS181" t="s">
        <v>83</v>
      </c>
      <c r="AV181" s="17"/>
      <c r="AX181">
        <v>0</v>
      </c>
      <c r="AY181" t="s">
        <v>83</v>
      </c>
      <c r="AZ181" t="s">
        <v>83</v>
      </c>
      <c r="BH181">
        <v>179</v>
      </c>
      <c r="BL181" t="s">
        <v>1167</v>
      </c>
      <c r="BM181" s="17">
        <v>43019</v>
      </c>
      <c r="BN181" t="s">
        <v>207</v>
      </c>
      <c r="BO181" t="s">
        <v>207</v>
      </c>
      <c r="BP181">
        <v>68</v>
      </c>
      <c r="BQ181" t="s">
        <v>196</v>
      </c>
      <c r="BR181" t="s">
        <v>197</v>
      </c>
      <c r="BS181" t="s">
        <v>89</v>
      </c>
      <c r="BT181" t="s">
        <v>90</v>
      </c>
      <c r="BU181" t="s">
        <v>182</v>
      </c>
      <c r="BV181" t="s">
        <v>83</v>
      </c>
      <c r="BY181" t="s">
        <v>92</v>
      </c>
      <c r="BZ181" t="s">
        <v>87</v>
      </c>
      <c r="CC181">
        <f>IFERROR(IF(AKORDT[[#This Row],[CZAS]]=1,VLOOKUP(AKORDT[[#This Row],[RAPORTY_TMP_ID]]&amp;AKORDT[[#This Row],[CZYNNOSCI_OPIS]],#REF!,5,FALSE),AKORDT[[#This Row],[CZAS]]),1)</f>
        <v>8</v>
      </c>
      <c r="CD181" t="str">
        <f>AKORDT[[#This Row],[RAPORTY_TMP_ID]]&amp;" "&amp;MID(AKORDT[[#This Row],[NAZWA1_WG]],1,30)</f>
        <v xml:space="preserve">26914 ELIXIR P100x98                </v>
      </c>
      <c r="CE181" s="11">
        <f>AKORDT[[#This Row],[DATA]]</f>
        <v>43031</v>
      </c>
      <c r="CF181">
        <f>IFERROR(ROUND(AVERAGEIF(Tabela_Kwerenda_z_AKORD[CZAS RZECZYWISTY],LEFT(AKORDT[[#This Row],[PZP_NR_ZLECENIA]],5),Tabela_Kwerenda_z_AKORD[LACZNY_CZAS]),0),0)</f>
        <v>0</v>
      </c>
    </row>
    <row r="182" spans="1:84">
      <c r="A182" t="e">
        <f>VLOOKUP(AKORDT[[#This Row],[NAZWISKO]],IMIE[],2,FALSE)</f>
        <v>#N/A</v>
      </c>
      <c r="B182">
        <v>10449</v>
      </c>
      <c r="F182">
        <v>26913</v>
      </c>
      <c r="G182">
        <v>1</v>
      </c>
      <c r="H182">
        <v>1</v>
      </c>
      <c r="I182">
        <v>1</v>
      </c>
      <c r="J182">
        <v>36319</v>
      </c>
      <c r="K182">
        <v>46805</v>
      </c>
      <c r="L182">
        <v>35</v>
      </c>
      <c r="M182">
        <v>20</v>
      </c>
      <c r="N182">
        <v>7</v>
      </c>
      <c r="O182">
        <v>30</v>
      </c>
      <c r="Q182" s="17">
        <v>43031</v>
      </c>
      <c r="R182" t="s">
        <v>1168</v>
      </c>
      <c r="S182">
        <v>0</v>
      </c>
      <c r="T182">
        <v>0</v>
      </c>
      <c r="U182">
        <v>0</v>
      </c>
      <c r="V182">
        <v>2</v>
      </c>
      <c r="W182" t="s">
        <v>203</v>
      </c>
      <c r="X182" t="s">
        <v>79</v>
      </c>
      <c r="Y182" t="s">
        <v>100</v>
      </c>
      <c r="Z182" t="s">
        <v>204</v>
      </c>
      <c r="AB182" s="17">
        <v>2</v>
      </c>
      <c r="AC182" s="17">
        <v>402133</v>
      </c>
      <c r="AD182">
        <v>2</v>
      </c>
      <c r="AE182">
        <v>1</v>
      </c>
      <c r="AF182">
        <v>0</v>
      </c>
      <c r="AG182" t="s">
        <v>81</v>
      </c>
      <c r="AH182" t="s">
        <v>82</v>
      </c>
      <c r="AI182" t="s">
        <v>83</v>
      </c>
      <c r="AJ182" t="s">
        <v>83</v>
      </c>
      <c r="AK182" t="s">
        <v>84</v>
      </c>
      <c r="AL182" t="s">
        <v>85</v>
      </c>
      <c r="AM182" t="s">
        <v>205</v>
      </c>
      <c r="AN182" t="s">
        <v>95</v>
      </c>
      <c r="AO182" t="s">
        <v>575</v>
      </c>
      <c r="AP182" t="s">
        <v>576</v>
      </c>
      <c r="AQ182" t="s">
        <v>577</v>
      </c>
      <c r="AR182" t="s">
        <v>578</v>
      </c>
      <c r="AS182" t="s">
        <v>83</v>
      </c>
      <c r="AV182" s="17"/>
      <c r="AX182">
        <v>0</v>
      </c>
      <c r="AY182" t="s">
        <v>83</v>
      </c>
      <c r="AZ182" t="s">
        <v>83</v>
      </c>
      <c r="BH182">
        <v>180</v>
      </c>
      <c r="BL182" t="s">
        <v>1167</v>
      </c>
      <c r="BM182" s="17">
        <v>43019</v>
      </c>
      <c r="BN182" t="s">
        <v>207</v>
      </c>
      <c r="BO182" t="s">
        <v>207</v>
      </c>
      <c r="BP182">
        <v>68</v>
      </c>
      <c r="BQ182" t="s">
        <v>196</v>
      </c>
      <c r="BR182" t="s">
        <v>197</v>
      </c>
      <c r="BS182" t="s">
        <v>89</v>
      </c>
      <c r="BT182" t="s">
        <v>90</v>
      </c>
      <c r="BU182" t="s">
        <v>182</v>
      </c>
      <c r="BV182" t="s">
        <v>83</v>
      </c>
      <c r="BY182" t="s">
        <v>92</v>
      </c>
      <c r="BZ182" t="s">
        <v>87</v>
      </c>
      <c r="CC182">
        <f>IFERROR(IF(AKORDT[[#This Row],[CZAS]]=1,VLOOKUP(AKORDT[[#This Row],[RAPORTY_TMP_ID]]&amp;AKORDT[[#This Row],[CZYNNOSCI_OPIS]],#REF!,5,FALSE),AKORDT[[#This Row],[CZAS]]),1)</f>
        <v>30</v>
      </c>
      <c r="CD182" t="str">
        <f>AKORDT[[#This Row],[RAPORTY_TMP_ID]]&amp;" "&amp;MID(AKORDT[[#This Row],[NAZWA1_WG]],1,30)</f>
        <v xml:space="preserve">26913 ELIXIR 4]                     </v>
      </c>
      <c r="CE182" s="11">
        <f>AKORDT[[#This Row],[DATA]]</f>
        <v>43031</v>
      </c>
      <c r="CF182">
        <f>IFERROR(ROUND(AVERAGEIF(Tabela_Kwerenda_z_AKORD[CZAS RZECZYWISTY],LEFT(AKORDT[[#This Row],[PZP_NR_ZLECENIA]],5),Tabela_Kwerenda_z_AKORD[LACZNY_CZAS]),0),0)</f>
        <v>0</v>
      </c>
    </row>
    <row r="183" spans="1:84">
      <c r="A183" t="e">
        <f>VLOOKUP(AKORDT[[#This Row],[NAZWISKO]],IMIE[],2,FALSE)</f>
        <v>#N/A</v>
      </c>
      <c r="B183">
        <v>10450</v>
      </c>
      <c r="F183">
        <v>26912</v>
      </c>
      <c r="G183">
        <v>1</v>
      </c>
      <c r="H183">
        <v>1</v>
      </c>
      <c r="I183">
        <v>1</v>
      </c>
      <c r="J183">
        <v>44309</v>
      </c>
      <c r="K183">
        <v>44123</v>
      </c>
      <c r="L183">
        <v>35</v>
      </c>
      <c r="M183">
        <v>20</v>
      </c>
      <c r="N183">
        <v>7</v>
      </c>
      <c r="O183">
        <v>26</v>
      </c>
      <c r="Q183" s="17">
        <v>43031</v>
      </c>
      <c r="R183" t="s">
        <v>1169</v>
      </c>
      <c r="S183">
        <v>0</v>
      </c>
      <c r="T183">
        <v>0</v>
      </c>
      <c r="U183">
        <v>0</v>
      </c>
      <c r="V183">
        <v>2</v>
      </c>
      <c r="W183" t="s">
        <v>203</v>
      </c>
      <c r="X183" t="s">
        <v>79</v>
      </c>
      <c r="Y183" t="s">
        <v>100</v>
      </c>
      <c r="Z183" t="s">
        <v>204</v>
      </c>
      <c r="AB183" s="17">
        <v>2</v>
      </c>
      <c r="AC183" s="17">
        <v>402133</v>
      </c>
      <c r="AD183">
        <v>2</v>
      </c>
      <c r="AE183">
        <v>1</v>
      </c>
      <c r="AF183">
        <v>0</v>
      </c>
      <c r="AG183" t="s">
        <v>81</v>
      </c>
      <c r="AH183" t="s">
        <v>82</v>
      </c>
      <c r="AI183" t="s">
        <v>83</v>
      </c>
      <c r="AJ183" t="s">
        <v>83</v>
      </c>
      <c r="AK183" t="s">
        <v>84</v>
      </c>
      <c r="AL183" t="s">
        <v>85</v>
      </c>
      <c r="AM183" t="s">
        <v>205</v>
      </c>
      <c r="AN183" t="s">
        <v>95</v>
      </c>
      <c r="AO183" t="s">
        <v>503</v>
      </c>
      <c r="AP183" t="s">
        <v>504</v>
      </c>
      <c r="AQ183" t="s">
        <v>505</v>
      </c>
      <c r="AR183" t="s">
        <v>506</v>
      </c>
      <c r="AS183" t="s">
        <v>83</v>
      </c>
      <c r="AV183" s="17"/>
      <c r="AX183">
        <v>0</v>
      </c>
      <c r="AY183" t="s">
        <v>83</v>
      </c>
      <c r="AZ183" t="s">
        <v>83</v>
      </c>
      <c r="BH183">
        <v>181</v>
      </c>
      <c r="BL183" t="s">
        <v>1167</v>
      </c>
      <c r="BM183" s="17">
        <v>43019</v>
      </c>
      <c r="BN183" t="s">
        <v>502</v>
      </c>
      <c r="BO183" t="s">
        <v>502</v>
      </c>
      <c r="BP183">
        <v>68</v>
      </c>
      <c r="BQ183" t="s">
        <v>196</v>
      </c>
      <c r="BR183" t="s">
        <v>197</v>
      </c>
      <c r="BS183" t="s">
        <v>89</v>
      </c>
      <c r="BT183" t="s">
        <v>90</v>
      </c>
      <c r="BU183" t="s">
        <v>181</v>
      </c>
      <c r="BV183" t="s">
        <v>83</v>
      </c>
      <c r="BY183" t="s">
        <v>92</v>
      </c>
      <c r="BZ183" t="s">
        <v>87</v>
      </c>
      <c r="CC183">
        <f>IFERROR(IF(AKORDT[[#This Row],[CZAS]]=1,VLOOKUP(AKORDT[[#This Row],[RAPORTY_TMP_ID]]&amp;AKORDT[[#This Row],[CZYNNOSCI_OPIS]],#REF!,5,FALSE),AKORDT[[#This Row],[CZAS]]),1)</f>
        <v>26</v>
      </c>
      <c r="CD183" t="str">
        <f>AKORDT[[#This Row],[RAPORTY_TMP_ID]]&amp;" "&amp;MID(AKORDT[[#This Row],[NAZWA1_WG]],1,30)</f>
        <v xml:space="preserve">26912 MYSTIC N126                   </v>
      </c>
      <c r="CE183" s="11">
        <f>AKORDT[[#This Row],[DATA]]</f>
        <v>43031</v>
      </c>
      <c r="CF183">
        <f>IFERROR(ROUND(AVERAGEIF(Tabela_Kwerenda_z_AKORD[CZAS RZECZYWISTY],LEFT(AKORDT[[#This Row],[PZP_NR_ZLECENIA]],5),Tabela_Kwerenda_z_AKORD[LACZNY_CZAS]),0),0)</f>
        <v>0</v>
      </c>
    </row>
    <row r="184" spans="1:84">
      <c r="A184" t="e">
        <f>VLOOKUP(AKORDT[[#This Row],[NAZWISKO]],IMIE[],2,FALSE)</f>
        <v>#N/A</v>
      </c>
      <c r="B184">
        <v>10451</v>
      </c>
      <c r="F184">
        <v>26911</v>
      </c>
      <c r="G184">
        <v>1</v>
      </c>
      <c r="H184">
        <v>1</v>
      </c>
      <c r="I184">
        <v>1</v>
      </c>
      <c r="J184">
        <v>36331</v>
      </c>
      <c r="K184">
        <v>46801</v>
      </c>
      <c r="L184">
        <v>35</v>
      </c>
      <c r="M184">
        <v>20</v>
      </c>
      <c r="N184">
        <v>7</v>
      </c>
      <c r="O184">
        <v>27</v>
      </c>
      <c r="Q184" s="17">
        <v>43031</v>
      </c>
      <c r="R184" t="s">
        <v>1170</v>
      </c>
      <c r="S184">
        <v>0</v>
      </c>
      <c r="T184">
        <v>0</v>
      </c>
      <c r="U184">
        <v>0</v>
      </c>
      <c r="V184">
        <v>2</v>
      </c>
      <c r="W184" t="s">
        <v>203</v>
      </c>
      <c r="X184" t="s">
        <v>79</v>
      </c>
      <c r="Y184" t="s">
        <v>100</v>
      </c>
      <c r="Z184" t="s">
        <v>204</v>
      </c>
      <c r="AB184" s="17">
        <v>2</v>
      </c>
      <c r="AC184" s="17">
        <v>402133</v>
      </c>
      <c r="AD184">
        <v>2</v>
      </c>
      <c r="AE184">
        <v>1</v>
      </c>
      <c r="AF184">
        <v>0</v>
      </c>
      <c r="AG184" t="s">
        <v>81</v>
      </c>
      <c r="AH184" t="s">
        <v>82</v>
      </c>
      <c r="AI184" t="s">
        <v>83</v>
      </c>
      <c r="AJ184" t="s">
        <v>83</v>
      </c>
      <c r="AK184" t="s">
        <v>84</v>
      </c>
      <c r="AL184" t="s">
        <v>85</v>
      </c>
      <c r="AM184" t="s">
        <v>205</v>
      </c>
      <c r="AN184" t="s">
        <v>95</v>
      </c>
      <c r="AO184" t="s">
        <v>834</v>
      </c>
      <c r="AP184" t="s">
        <v>835</v>
      </c>
      <c r="AQ184" t="s">
        <v>836</v>
      </c>
      <c r="AR184" t="s">
        <v>837</v>
      </c>
      <c r="AS184" t="s">
        <v>83</v>
      </c>
      <c r="AV184" s="17"/>
      <c r="AX184">
        <v>0</v>
      </c>
      <c r="AY184" t="s">
        <v>83</v>
      </c>
      <c r="AZ184" t="s">
        <v>83</v>
      </c>
      <c r="BH184">
        <v>182</v>
      </c>
      <c r="BL184" t="s">
        <v>1167</v>
      </c>
      <c r="BM184" s="17">
        <v>43019</v>
      </c>
      <c r="BN184" t="s">
        <v>207</v>
      </c>
      <c r="BO184" t="s">
        <v>207</v>
      </c>
      <c r="BP184">
        <v>68</v>
      </c>
      <c r="BQ184" t="s">
        <v>196</v>
      </c>
      <c r="BR184" t="s">
        <v>197</v>
      </c>
      <c r="BS184" t="s">
        <v>89</v>
      </c>
      <c r="BT184" t="s">
        <v>90</v>
      </c>
      <c r="BU184" t="s">
        <v>182</v>
      </c>
      <c r="BV184" t="s">
        <v>83</v>
      </c>
      <c r="BY184" t="s">
        <v>92</v>
      </c>
      <c r="BZ184" t="s">
        <v>87</v>
      </c>
      <c r="CC184">
        <f>IFERROR(IF(AKORDT[[#This Row],[CZAS]]=1,VLOOKUP(AKORDT[[#This Row],[RAPORTY_TMP_ID]]&amp;AKORDT[[#This Row],[CZYNNOSCI_OPIS]],#REF!,5,FALSE),AKORDT[[#This Row],[CZAS]]),1)</f>
        <v>27</v>
      </c>
      <c r="CD184" t="str">
        <f>AKORDT[[#This Row],[RAPORTY_TMP_ID]]&amp;" "&amp;MID(AKORDT[[#This Row],[NAZWA1_WG]],1,30)</f>
        <v xml:space="preserve">26911 ELIXIR 4                      </v>
      </c>
      <c r="CE184" s="11">
        <f>AKORDT[[#This Row],[DATA]]</f>
        <v>43031</v>
      </c>
      <c r="CF184">
        <f>IFERROR(ROUND(AVERAGEIF(Tabela_Kwerenda_z_AKORD[CZAS RZECZYWISTY],LEFT(AKORDT[[#This Row],[PZP_NR_ZLECENIA]],5),Tabela_Kwerenda_z_AKORD[LACZNY_CZAS]),0),0)</f>
        <v>0</v>
      </c>
    </row>
    <row r="185" spans="1:84">
      <c r="A185" t="e">
        <f>VLOOKUP(AKORDT[[#This Row],[NAZWISKO]],IMIE[],2,FALSE)</f>
        <v>#N/A</v>
      </c>
      <c r="B185">
        <v>10452</v>
      </c>
      <c r="F185">
        <v>26541</v>
      </c>
      <c r="G185">
        <v>1</v>
      </c>
      <c r="H185">
        <v>1</v>
      </c>
      <c r="I185">
        <v>1</v>
      </c>
      <c r="J185">
        <v>52635</v>
      </c>
      <c r="K185">
        <v>52635</v>
      </c>
      <c r="L185">
        <v>36</v>
      </c>
      <c r="M185">
        <v>20</v>
      </c>
      <c r="N185">
        <v>7</v>
      </c>
      <c r="O185">
        <v>37</v>
      </c>
      <c r="Q185" s="17">
        <v>43031</v>
      </c>
      <c r="R185" t="s">
        <v>1171</v>
      </c>
      <c r="S185">
        <v>0</v>
      </c>
      <c r="T185">
        <v>0</v>
      </c>
      <c r="U185">
        <v>0</v>
      </c>
      <c r="V185">
        <v>2</v>
      </c>
      <c r="W185" t="s">
        <v>208</v>
      </c>
      <c r="X185" t="s">
        <v>79</v>
      </c>
      <c r="Y185" t="s">
        <v>94</v>
      </c>
      <c r="Z185" t="s">
        <v>209</v>
      </c>
      <c r="AB185" s="17">
        <v>2</v>
      </c>
      <c r="AC185" s="17">
        <v>402133</v>
      </c>
      <c r="AD185">
        <v>2</v>
      </c>
      <c r="AE185">
        <v>1</v>
      </c>
      <c r="AF185">
        <v>0</v>
      </c>
      <c r="AG185" t="s">
        <v>81</v>
      </c>
      <c r="AH185" t="s">
        <v>82</v>
      </c>
      <c r="AI185" t="s">
        <v>83</v>
      </c>
      <c r="AJ185" t="s">
        <v>83</v>
      </c>
      <c r="AK185" t="s">
        <v>84</v>
      </c>
      <c r="AL185" t="s">
        <v>85</v>
      </c>
      <c r="AM185" t="s">
        <v>205</v>
      </c>
      <c r="AN185" t="s">
        <v>95</v>
      </c>
      <c r="AO185" t="s">
        <v>851</v>
      </c>
      <c r="AP185" t="s">
        <v>852</v>
      </c>
      <c r="AQ185" t="s">
        <v>851</v>
      </c>
      <c r="AR185" t="s">
        <v>852</v>
      </c>
      <c r="AS185" t="s">
        <v>83</v>
      </c>
      <c r="AV185" s="17"/>
      <c r="AX185">
        <v>0</v>
      </c>
      <c r="AY185" t="s">
        <v>83</v>
      </c>
      <c r="AZ185" t="s">
        <v>83</v>
      </c>
      <c r="BH185">
        <v>183</v>
      </c>
      <c r="BL185" t="s">
        <v>1172</v>
      </c>
      <c r="BM185" s="17">
        <v>43019</v>
      </c>
      <c r="BN185" t="s">
        <v>847</v>
      </c>
      <c r="BO185" t="s">
        <v>847</v>
      </c>
      <c r="BP185">
        <v>68</v>
      </c>
      <c r="BQ185" t="s">
        <v>196</v>
      </c>
      <c r="BR185" t="s">
        <v>197</v>
      </c>
      <c r="BS185" t="s">
        <v>89</v>
      </c>
      <c r="BT185" t="s">
        <v>90</v>
      </c>
      <c r="BU185" t="s">
        <v>181</v>
      </c>
      <c r="BV185" t="s">
        <v>83</v>
      </c>
      <c r="BY185" t="s">
        <v>92</v>
      </c>
      <c r="BZ185" t="s">
        <v>87</v>
      </c>
      <c r="CC185">
        <f>IFERROR(IF(AKORDT[[#This Row],[CZAS]]=1,VLOOKUP(AKORDT[[#This Row],[RAPORTY_TMP_ID]]&amp;AKORDT[[#This Row],[CZYNNOSCI_OPIS]],#REF!,5,FALSE),AKORDT[[#This Row],[CZAS]]),1)</f>
        <v>37</v>
      </c>
      <c r="CD185" t="str">
        <f>AKORDT[[#This Row],[RAPORTY_TMP_ID]]&amp;" "&amp;MID(AKORDT[[#This Row],[NAZWA1_WG]],1,30)</f>
        <v xml:space="preserve">26541 HORIZON A [3,5z               </v>
      </c>
      <c r="CE185" s="11">
        <f>AKORDT[[#This Row],[DATA]]</f>
        <v>43031</v>
      </c>
      <c r="CF185">
        <f>IFERROR(ROUND(AVERAGEIF(Tabela_Kwerenda_z_AKORD[CZAS RZECZYWISTY],LEFT(AKORDT[[#This Row],[PZP_NR_ZLECENIA]],5),Tabela_Kwerenda_z_AKORD[LACZNY_CZAS]),0),0)</f>
        <v>0</v>
      </c>
    </row>
    <row r="186" spans="1:84">
      <c r="A186" t="e">
        <f>VLOOKUP(AKORDT[[#This Row],[NAZWISKO]],IMIE[],2,FALSE)</f>
        <v>#N/A</v>
      </c>
      <c r="B186">
        <v>10453</v>
      </c>
      <c r="F186">
        <v>26542</v>
      </c>
      <c r="G186">
        <v>1</v>
      </c>
      <c r="H186">
        <v>1</v>
      </c>
      <c r="I186">
        <v>1</v>
      </c>
      <c r="J186">
        <v>56721</v>
      </c>
      <c r="K186">
        <v>56721</v>
      </c>
      <c r="L186">
        <v>36</v>
      </c>
      <c r="M186">
        <v>20</v>
      </c>
      <c r="N186">
        <v>7</v>
      </c>
      <c r="O186">
        <v>50</v>
      </c>
      <c r="Q186" s="17">
        <v>43031</v>
      </c>
      <c r="R186" t="s">
        <v>1173</v>
      </c>
      <c r="S186">
        <v>0</v>
      </c>
      <c r="T186">
        <v>0</v>
      </c>
      <c r="U186">
        <v>0</v>
      </c>
      <c r="V186">
        <v>2</v>
      </c>
      <c r="W186" t="s">
        <v>208</v>
      </c>
      <c r="X186" t="s">
        <v>79</v>
      </c>
      <c r="Y186" t="s">
        <v>94</v>
      </c>
      <c r="Z186" t="s">
        <v>209</v>
      </c>
      <c r="AB186" s="17">
        <v>2</v>
      </c>
      <c r="AC186" s="17">
        <v>402133</v>
      </c>
      <c r="AD186">
        <v>2</v>
      </c>
      <c r="AE186">
        <v>1</v>
      </c>
      <c r="AF186">
        <v>0</v>
      </c>
      <c r="AG186" t="s">
        <v>81</v>
      </c>
      <c r="AH186" t="s">
        <v>82</v>
      </c>
      <c r="AI186" t="s">
        <v>83</v>
      </c>
      <c r="AJ186" t="s">
        <v>83</v>
      </c>
      <c r="AK186" t="s">
        <v>84</v>
      </c>
      <c r="AL186" t="s">
        <v>85</v>
      </c>
      <c r="AM186" t="s">
        <v>205</v>
      </c>
      <c r="AN186" t="s">
        <v>95</v>
      </c>
      <c r="AO186" t="s">
        <v>848</v>
      </c>
      <c r="AP186" t="s">
        <v>849</v>
      </c>
      <c r="AQ186" t="s">
        <v>848</v>
      </c>
      <c r="AR186" t="s">
        <v>849</v>
      </c>
      <c r="AS186" t="s">
        <v>83</v>
      </c>
      <c r="AV186" s="17"/>
      <c r="AX186">
        <v>0</v>
      </c>
      <c r="AY186" t="s">
        <v>83</v>
      </c>
      <c r="AZ186" t="s">
        <v>83</v>
      </c>
      <c r="BH186">
        <v>184</v>
      </c>
      <c r="BL186" t="s">
        <v>1172</v>
      </c>
      <c r="BM186" s="17">
        <v>43019</v>
      </c>
      <c r="BN186" t="s">
        <v>847</v>
      </c>
      <c r="BO186" t="s">
        <v>847</v>
      </c>
      <c r="BP186">
        <v>68</v>
      </c>
      <c r="BQ186" t="s">
        <v>196</v>
      </c>
      <c r="BR186" t="s">
        <v>197</v>
      </c>
      <c r="BS186" t="s">
        <v>89</v>
      </c>
      <c r="BT186" t="s">
        <v>90</v>
      </c>
      <c r="BU186" t="s">
        <v>181</v>
      </c>
      <c r="BV186" t="s">
        <v>83</v>
      </c>
      <c r="BY186" t="s">
        <v>92</v>
      </c>
      <c r="BZ186" t="s">
        <v>87</v>
      </c>
      <c r="CC186">
        <f>IFERROR(IF(AKORDT[[#This Row],[CZAS]]=1,VLOOKUP(AKORDT[[#This Row],[RAPORTY_TMP_ID]]&amp;AKORDT[[#This Row],[CZYNNOSCI_OPIS]],#REF!,5,FALSE),AKORDT[[#This Row],[CZAS]]),1)</f>
        <v>50</v>
      </c>
      <c r="CD186" t="str">
        <f>AKORDT[[#This Row],[RAPORTY_TMP_ID]]&amp;" "&amp;MID(AKORDT[[#This Row],[NAZWA1_WG]],1,30)</f>
        <v xml:space="preserve">26542 HORIZON A L2Hz]               </v>
      </c>
      <c r="CE186" s="11">
        <f>AKORDT[[#This Row],[DATA]]</f>
        <v>43031</v>
      </c>
      <c r="CF186">
        <f>IFERROR(ROUND(AVERAGEIF(Tabela_Kwerenda_z_AKORD[CZAS RZECZYWISTY],LEFT(AKORDT[[#This Row],[PZP_NR_ZLECENIA]],5),Tabela_Kwerenda_z_AKORD[LACZNY_CZAS]),0),0)</f>
        <v>0</v>
      </c>
    </row>
    <row r="187" spans="1:84">
      <c r="A187" t="e">
        <f>VLOOKUP(AKORDT[[#This Row],[NAZWISKO]],IMIE[],2,FALSE)</f>
        <v>#N/A</v>
      </c>
      <c r="B187">
        <v>10454</v>
      </c>
      <c r="F187">
        <v>27331</v>
      </c>
      <c r="G187">
        <v>1</v>
      </c>
      <c r="H187">
        <v>1</v>
      </c>
      <c r="I187">
        <v>1</v>
      </c>
      <c r="J187">
        <v>52693</v>
      </c>
      <c r="K187">
        <v>52693</v>
      </c>
      <c r="L187">
        <v>36</v>
      </c>
      <c r="M187">
        <v>20</v>
      </c>
      <c r="N187">
        <v>7</v>
      </c>
      <c r="O187">
        <v>43</v>
      </c>
      <c r="Q187" s="17">
        <v>43031</v>
      </c>
      <c r="R187" t="s">
        <v>1174</v>
      </c>
      <c r="S187">
        <v>0</v>
      </c>
      <c r="T187">
        <v>0</v>
      </c>
      <c r="U187">
        <v>0</v>
      </c>
      <c r="V187">
        <v>2</v>
      </c>
      <c r="W187" t="s">
        <v>208</v>
      </c>
      <c r="X187" t="s">
        <v>79</v>
      </c>
      <c r="Y187" t="s">
        <v>94</v>
      </c>
      <c r="Z187" t="s">
        <v>209</v>
      </c>
      <c r="AB187" s="17">
        <v>2</v>
      </c>
      <c r="AC187" s="17">
        <v>402133</v>
      </c>
      <c r="AD187">
        <v>2</v>
      </c>
      <c r="AE187">
        <v>1</v>
      </c>
      <c r="AF187">
        <v>0</v>
      </c>
      <c r="AG187" t="s">
        <v>81</v>
      </c>
      <c r="AH187" t="s">
        <v>82</v>
      </c>
      <c r="AI187" t="s">
        <v>83</v>
      </c>
      <c r="AJ187" t="s">
        <v>83</v>
      </c>
      <c r="AK187" t="s">
        <v>84</v>
      </c>
      <c r="AL187" t="s">
        <v>85</v>
      </c>
      <c r="AM187" t="s">
        <v>205</v>
      </c>
      <c r="AN187" t="s">
        <v>95</v>
      </c>
      <c r="AO187" t="s">
        <v>1175</v>
      </c>
      <c r="AP187" t="s">
        <v>1176</v>
      </c>
      <c r="AQ187" t="s">
        <v>1175</v>
      </c>
      <c r="AR187" t="s">
        <v>1176</v>
      </c>
      <c r="AS187" t="s">
        <v>83</v>
      </c>
      <c r="AV187" s="17"/>
      <c r="AX187">
        <v>0</v>
      </c>
      <c r="AY187" t="s">
        <v>83</v>
      </c>
      <c r="AZ187" t="s">
        <v>83</v>
      </c>
      <c r="BH187">
        <v>185</v>
      </c>
      <c r="BL187" t="s">
        <v>1177</v>
      </c>
      <c r="BM187" s="17">
        <v>43026</v>
      </c>
      <c r="BN187" t="s">
        <v>210</v>
      </c>
      <c r="BO187" t="s">
        <v>210</v>
      </c>
      <c r="BP187">
        <v>68</v>
      </c>
      <c r="BQ187" t="s">
        <v>196</v>
      </c>
      <c r="BR187" t="s">
        <v>197</v>
      </c>
      <c r="BS187" t="s">
        <v>89</v>
      </c>
      <c r="BT187" t="s">
        <v>90</v>
      </c>
      <c r="BU187" t="s">
        <v>181</v>
      </c>
      <c r="BV187" t="s">
        <v>83</v>
      </c>
      <c r="BY187" t="s">
        <v>92</v>
      </c>
      <c r="BZ187" t="s">
        <v>87</v>
      </c>
      <c r="CC187">
        <f>IFERROR(IF(AKORDT[[#This Row],[CZAS]]=1,VLOOKUP(AKORDT[[#This Row],[RAPORTY_TMP_ID]]&amp;AKORDT[[#This Row],[CZYNNOSCI_OPIS]],#REF!,5,FALSE),AKORDT[[#This Row],[CZAS]]),1)</f>
        <v>43</v>
      </c>
      <c r="CD187" t="str">
        <f>AKORDT[[#This Row],[RAPORTY_TMP_ID]]&amp;" "&amp;MID(AKORDT[[#This Row],[NAZWA1_WG]],1,30)</f>
        <v xml:space="preserve">27331 HORIZON B [3,5z]              </v>
      </c>
      <c r="CE187" s="11">
        <f>AKORDT[[#This Row],[DATA]]</f>
        <v>43031</v>
      </c>
      <c r="CF187">
        <f>IFERROR(ROUND(AVERAGEIF(Tabela_Kwerenda_z_AKORD[CZAS RZECZYWISTY],LEFT(AKORDT[[#This Row],[PZP_NR_ZLECENIA]],5),Tabela_Kwerenda_z_AKORD[LACZNY_CZAS]),0),0)</f>
        <v>0</v>
      </c>
    </row>
    <row r="188" spans="1:84">
      <c r="A188" t="e">
        <f>VLOOKUP(AKORDT[[#This Row],[NAZWISKO]],IMIE[],2,FALSE)</f>
        <v>#N/A</v>
      </c>
      <c r="B188">
        <v>10455</v>
      </c>
      <c r="F188">
        <v>27332</v>
      </c>
      <c r="G188">
        <v>1</v>
      </c>
      <c r="H188">
        <v>1</v>
      </c>
      <c r="I188">
        <v>1</v>
      </c>
      <c r="J188">
        <v>52687</v>
      </c>
      <c r="K188">
        <v>52687</v>
      </c>
      <c r="L188">
        <v>36</v>
      </c>
      <c r="M188">
        <v>20</v>
      </c>
      <c r="N188">
        <v>7</v>
      </c>
      <c r="O188">
        <v>40</v>
      </c>
      <c r="Q188" s="17">
        <v>43031</v>
      </c>
      <c r="R188" t="s">
        <v>832</v>
      </c>
      <c r="S188">
        <v>0</v>
      </c>
      <c r="T188">
        <v>0</v>
      </c>
      <c r="U188">
        <v>0</v>
      </c>
      <c r="V188">
        <v>2</v>
      </c>
      <c r="W188" t="s">
        <v>208</v>
      </c>
      <c r="X188" t="s">
        <v>79</v>
      </c>
      <c r="Y188" t="s">
        <v>94</v>
      </c>
      <c r="Z188" t="s">
        <v>209</v>
      </c>
      <c r="AB188" s="17">
        <v>2</v>
      </c>
      <c r="AC188" s="17">
        <v>402133</v>
      </c>
      <c r="AD188">
        <v>2</v>
      </c>
      <c r="AE188">
        <v>1</v>
      </c>
      <c r="AF188">
        <v>0</v>
      </c>
      <c r="AG188" t="s">
        <v>81</v>
      </c>
      <c r="AH188" t="s">
        <v>82</v>
      </c>
      <c r="AI188" t="s">
        <v>83</v>
      </c>
      <c r="AJ188" t="s">
        <v>83</v>
      </c>
      <c r="AK188" t="s">
        <v>84</v>
      </c>
      <c r="AL188" t="s">
        <v>85</v>
      </c>
      <c r="AM188" t="s">
        <v>205</v>
      </c>
      <c r="AN188" t="s">
        <v>95</v>
      </c>
      <c r="AO188" t="s">
        <v>1178</v>
      </c>
      <c r="AP188" t="s">
        <v>1179</v>
      </c>
      <c r="AQ188" t="s">
        <v>1178</v>
      </c>
      <c r="AR188" t="s">
        <v>1179</v>
      </c>
      <c r="AS188" t="s">
        <v>83</v>
      </c>
      <c r="AV188" s="17"/>
      <c r="AX188">
        <v>0</v>
      </c>
      <c r="AY188" t="s">
        <v>83</v>
      </c>
      <c r="AZ188" t="s">
        <v>83</v>
      </c>
      <c r="BH188">
        <v>186</v>
      </c>
      <c r="BL188" t="s">
        <v>1177</v>
      </c>
      <c r="BM188" s="17">
        <v>43026</v>
      </c>
      <c r="BN188" t="s">
        <v>210</v>
      </c>
      <c r="BO188" t="s">
        <v>210</v>
      </c>
      <c r="BP188">
        <v>68</v>
      </c>
      <c r="BQ188" t="s">
        <v>196</v>
      </c>
      <c r="BR188" t="s">
        <v>197</v>
      </c>
      <c r="BS188" t="s">
        <v>89</v>
      </c>
      <c r="BT188" t="s">
        <v>90</v>
      </c>
      <c r="BU188" t="s">
        <v>181</v>
      </c>
      <c r="BV188" t="s">
        <v>83</v>
      </c>
      <c r="BY188" t="s">
        <v>92</v>
      </c>
      <c r="BZ188" t="s">
        <v>87</v>
      </c>
      <c r="CC188">
        <f>IFERROR(IF(AKORDT[[#This Row],[CZAS]]=1,VLOOKUP(AKORDT[[#This Row],[RAPORTY_TMP_ID]]&amp;AKORDT[[#This Row],[CZYNNOSCI_OPIS]],#REF!,5,FALSE),AKORDT[[#This Row],[CZAS]]),1)</f>
        <v>40</v>
      </c>
      <c r="CD188" t="str">
        <f>AKORDT[[#This Row],[RAPORTY_TMP_ID]]&amp;" "&amp;MID(AKORDT[[#This Row],[NAZWA1_WG]],1,30)</f>
        <v xml:space="preserve">27332 HORIZON B [2,5z]              </v>
      </c>
      <c r="CE188" s="11">
        <f>AKORDT[[#This Row],[DATA]]</f>
        <v>43031</v>
      </c>
      <c r="CF188">
        <f>IFERROR(ROUND(AVERAGEIF(Tabela_Kwerenda_z_AKORD[CZAS RZECZYWISTY],LEFT(AKORDT[[#This Row],[PZP_NR_ZLECENIA]],5),Tabela_Kwerenda_z_AKORD[LACZNY_CZAS]),0),0)</f>
        <v>0</v>
      </c>
    </row>
    <row r="189" spans="1:84">
      <c r="A189" t="e">
        <f>VLOOKUP(AKORDT[[#This Row],[NAZWISKO]],IMIE[],2,FALSE)</f>
        <v>#N/A</v>
      </c>
      <c r="B189">
        <v>10456</v>
      </c>
      <c r="F189">
        <v>26114</v>
      </c>
      <c r="G189">
        <v>1</v>
      </c>
      <c r="H189">
        <v>1</v>
      </c>
      <c r="I189">
        <v>1</v>
      </c>
      <c r="J189">
        <v>24014</v>
      </c>
      <c r="K189">
        <v>24014</v>
      </c>
      <c r="L189">
        <v>40</v>
      </c>
      <c r="M189">
        <v>5</v>
      </c>
      <c r="N189">
        <v>7</v>
      </c>
      <c r="O189">
        <v>178</v>
      </c>
      <c r="P189">
        <v>0</v>
      </c>
      <c r="Q189" s="17">
        <v>43031</v>
      </c>
      <c r="R189" t="s">
        <v>702</v>
      </c>
      <c r="S189">
        <v>0</v>
      </c>
      <c r="T189">
        <v>0</v>
      </c>
      <c r="U189">
        <v>0</v>
      </c>
      <c r="V189">
        <v>2</v>
      </c>
      <c r="W189" t="s">
        <v>228</v>
      </c>
      <c r="X189" t="s">
        <v>79</v>
      </c>
      <c r="Y189" t="s">
        <v>97</v>
      </c>
      <c r="Z189" t="s">
        <v>229</v>
      </c>
      <c r="AB189" s="17">
        <v>2</v>
      </c>
      <c r="AC189" s="17">
        <v>402133</v>
      </c>
      <c r="AD189">
        <v>2</v>
      </c>
      <c r="AE189">
        <v>1</v>
      </c>
      <c r="AF189">
        <v>0</v>
      </c>
      <c r="AG189" t="s">
        <v>81</v>
      </c>
      <c r="AH189" t="s">
        <v>82</v>
      </c>
      <c r="AI189" t="s">
        <v>83</v>
      </c>
      <c r="AJ189" t="s">
        <v>83</v>
      </c>
      <c r="AK189" t="s">
        <v>84</v>
      </c>
      <c r="AL189" t="s">
        <v>85</v>
      </c>
      <c r="AM189" t="s">
        <v>86</v>
      </c>
      <c r="AN189" t="s">
        <v>87</v>
      </c>
      <c r="AO189" t="s">
        <v>283</v>
      </c>
      <c r="AP189" t="s">
        <v>284</v>
      </c>
      <c r="AQ189" t="s">
        <v>283</v>
      </c>
      <c r="AR189" t="s">
        <v>284</v>
      </c>
      <c r="AS189" t="s">
        <v>83</v>
      </c>
      <c r="AV189" s="17"/>
      <c r="AX189">
        <v>0</v>
      </c>
      <c r="AY189" t="s">
        <v>83</v>
      </c>
      <c r="AZ189" t="s">
        <v>83</v>
      </c>
      <c r="BH189">
        <v>187</v>
      </c>
      <c r="BL189" t="s">
        <v>718</v>
      </c>
      <c r="BM189" s="17">
        <v>43005</v>
      </c>
      <c r="BN189" t="s">
        <v>230</v>
      </c>
      <c r="BO189" t="s">
        <v>230</v>
      </c>
      <c r="BP189">
        <v>13</v>
      </c>
      <c r="BQ189" t="s">
        <v>88</v>
      </c>
      <c r="BR189" t="s">
        <v>79</v>
      </c>
      <c r="BS189" t="s">
        <v>89</v>
      </c>
      <c r="BT189" t="s">
        <v>90</v>
      </c>
      <c r="BU189" t="s">
        <v>181</v>
      </c>
      <c r="BV189" t="s">
        <v>83</v>
      </c>
      <c r="BY189" t="s">
        <v>92</v>
      </c>
      <c r="BZ189" t="s">
        <v>87</v>
      </c>
      <c r="CC189">
        <f>IFERROR(IF(AKORDT[[#This Row],[CZAS]]=1,VLOOKUP(AKORDT[[#This Row],[RAPORTY_TMP_ID]]&amp;AKORDT[[#This Row],[CZYNNOSCI_OPIS]],#REF!,5,FALSE),AKORDT[[#This Row],[CZAS]]),1)</f>
        <v>178</v>
      </c>
      <c r="CD189" t="str">
        <f>AKORDT[[#This Row],[RAPORTY_TMP_ID]]&amp;" "&amp;MID(AKORDT[[#This Row],[NAZWA1_WG]],1,30)</f>
        <v xml:space="preserve">26114 AVANT [3                      </v>
      </c>
      <c r="CE189" s="11">
        <f>AKORDT[[#This Row],[DATA]]</f>
        <v>43031</v>
      </c>
      <c r="CF189">
        <f>IFERROR(ROUND(AVERAGEIF(Tabela_Kwerenda_z_AKORD[CZAS RZECZYWISTY],LEFT(AKORDT[[#This Row],[PZP_NR_ZLECENIA]],5),Tabela_Kwerenda_z_AKORD[LACZNY_CZAS]),0),0)</f>
        <v>0</v>
      </c>
    </row>
    <row r="190" spans="1:84">
      <c r="A190" t="e">
        <f>VLOOKUP(AKORDT[[#This Row],[NAZWISKO]],IMIE[],2,FALSE)</f>
        <v>#N/A</v>
      </c>
      <c r="B190">
        <v>10457</v>
      </c>
      <c r="F190">
        <v>26115</v>
      </c>
      <c r="G190">
        <v>1</v>
      </c>
      <c r="H190">
        <v>1</v>
      </c>
      <c r="I190">
        <v>1</v>
      </c>
      <c r="J190">
        <v>10577</v>
      </c>
      <c r="K190">
        <v>10577</v>
      </c>
      <c r="L190">
        <v>40</v>
      </c>
      <c r="M190">
        <v>5</v>
      </c>
      <c r="N190">
        <v>7</v>
      </c>
      <c r="O190">
        <v>145</v>
      </c>
      <c r="P190">
        <v>0</v>
      </c>
      <c r="Q190" s="17">
        <v>43031</v>
      </c>
      <c r="R190" t="s">
        <v>1180</v>
      </c>
      <c r="S190">
        <v>0</v>
      </c>
      <c r="T190">
        <v>0</v>
      </c>
      <c r="U190">
        <v>0</v>
      </c>
      <c r="V190">
        <v>2</v>
      </c>
      <c r="W190" t="s">
        <v>228</v>
      </c>
      <c r="X190" t="s">
        <v>79</v>
      </c>
      <c r="Y190" t="s">
        <v>97</v>
      </c>
      <c r="Z190" t="s">
        <v>229</v>
      </c>
      <c r="AB190" s="17">
        <v>2</v>
      </c>
      <c r="AC190" s="17">
        <v>402133</v>
      </c>
      <c r="AD190">
        <v>2</v>
      </c>
      <c r="AE190">
        <v>1</v>
      </c>
      <c r="AF190">
        <v>0</v>
      </c>
      <c r="AG190" t="s">
        <v>81</v>
      </c>
      <c r="AH190" t="s">
        <v>82</v>
      </c>
      <c r="AI190" t="s">
        <v>83</v>
      </c>
      <c r="AJ190" t="s">
        <v>83</v>
      </c>
      <c r="AK190" t="s">
        <v>84</v>
      </c>
      <c r="AL190" t="s">
        <v>85</v>
      </c>
      <c r="AM190" t="s">
        <v>86</v>
      </c>
      <c r="AN190" t="s">
        <v>87</v>
      </c>
      <c r="AO190" t="s">
        <v>682</v>
      </c>
      <c r="AP190" t="s">
        <v>683</v>
      </c>
      <c r="AQ190" t="s">
        <v>682</v>
      </c>
      <c r="AR190" t="s">
        <v>683</v>
      </c>
      <c r="AS190" t="s">
        <v>83</v>
      </c>
      <c r="AV190" s="17"/>
      <c r="AX190">
        <v>0</v>
      </c>
      <c r="AY190" t="s">
        <v>83</v>
      </c>
      <c r="AZ190" t="s">
        <v>83</v>
      </c>
      <c r="BH190">
        <v>188</v>
      </c>
      <c r="BL190" t="s">
        <v>718</v>
      </c>
      <c r="BM190" s="17">
        <v>43005</v>
      </c>
      <c r="BN190" t="s">
        <v>230</v>
      </c>
      <c r="BO190" t="s">
        <v>230</v>
      </c>
      <c r="BP190">
        <v>13</v>
      </c>
      <c r="BQ190" t="s">
        <v>88</v>
      </c>
      <c r="BR190" t="s">
        <v>79</v>
      </c>
      <c r="BS190" t="s">
        <v>89</v>
      </c>
      <c r="BT190" t="s">
        <v>90</v>
      </c>
      <c r="BU190" t="s">
        <v>181</v>
      </c>
      <c r="BV190" t="s">
        <v>83</v>
      </c>
      <c r="BY190" t="s">
        <v>92</v>
      </c>
      <c r="BZ190" t="s">
        <v>87</v>
      </c>
      <c r="CC190">
        <f>IFERROR(IF(AKORDT[[#This Row],[CZAS]]=1,VLOOKUP(AKORDT[[#This Row],[RAPORTY_TMP_ID]]&amp;AKORDT[[#This Row],[CZYNNOSCI_OPIS]],#REF!,5,FALSE),AKORDT[[#This Row],[CZAS]]),1)</f>
        <v>145</v>
      </c>
      <c r="CD190" t="str">
        <f>AKORDT[[#This Row],[RAPORTY_TMP_ID]]&amp;" "&amp;MID(AKORDT[[#This Row],[NAZWA1_WG]],1,30)</f>
        <v xml:space="preserve">26115 AVANT LM]                     </v>
      </c>
      <c r="CE190" s="11">
        <f>AKORDT[[#This Row],[DATA]]</f>
        <v>43031</v>
      </c>
      <c r="CF190">
        <f>IFERROR(ROUND(AVERAGEIF(Tabela_Kwerenda_z_AKORD[CZAS RZECZYWISTY],LEFT(AKORDT[[#This Row],[PZP_NR_ZLECENIA]],5),Tabela_Kwerenda_z_AKORD[LACZNY_CZAS]),0),0)</f>
        <v>0</v>
      </c>
    </row>
    <row r="191" spans="1:84">
      <c r="A191" t="e">
        <f>VLOOKUP(AKORDT[[#This Row],[NAZWISKO]],IMIE[],2,FALSE)</f>
        <v>#N/A</v>
      </c>
      <c r="B191">
        <v>10458</v>
      </c>
      <c r="F191">
        <v>26299</v>
      </c>
      <c r="G191">
        <v>1</v>
      </c>
      <c r="H191">
        <v>1</v>
      </c>
      <c r="I191">
        <v>1</v>
      </c>
      <c r="J191">
        <v>24037</v>
      </c>
      <c r="K191">
        <v>24037</v>
      </c>
      <c r="L191">
        <v>52</v>
      </c>
      <c r="M191">
        <v>5</v>
      </c>
      <c r="N191">
        <v>7</v>
      </c>
      <c r="O191">
        <v>49</v>
      </c>
      <c r="P191">
        <v>0</v>
      </c>
      <c r="Q191" s="17">
        <v>43031</v>
      </c>
      <c r="R191" t="s">
        <v>1181</v>
      </c>
      <c r="S191">
        <v>0</v>
      </c>
      <c r="T191">
        <v>0</v>
      </c>
      <c r="U191">
        <v>0</v>
      </c>
      <c r="V191">
        <v>2</v>
      </c>
      <c r="W191" t="s">
        <v>233</v>
      </c>
      <c r="X191" t="s">
        <v>79</v>
      </c>
      <c r="Y191" t="s">
        <v>105</v>
      </c>
      <c r="Z191" t="s">
        <v>234</v>
      </c>
      <c r="AB191" s="17">
        <v>2</v>
      </c>
      <c r="AC191" s="17">
        <v>402133</v>
      </c>
      <c r="AD191">
        <v>2</v>
      </c>
      <c r="AE191">
        <v>1</v>
      </c>
      <c r="AF191">
        <v>0</v>
      </c>
      <c r="AG191" t="s">
        <v>81</v>
      </c>
      <c r="AH191" t="s">
        <v>82</v>
      </c>
      <c r="AI191" t="s">
        <v>83</v>
      </c>
      <c r="AJ191" t="s">
        <v>83</v>
      </c>
      <c r="AK191" t="s">
        <v>84</v>
      </c>
      <c r="AL191" t="s">
        <v>85</v>
      </c>
      <c r="AM191" t="s">
        <v>86</v>
      </c>
      <c r="AN191" t="s">
        <v>87</v>
      </c>
      <c r="AO191" t="s">
        <v>434</v>
      </c>
      <c r="AP191" t="s">
        <v>435</v>
      </c>
      <c r="AQ191" t="s">
        <v>434</v>
      </c>
      <c r="AR191" t="s">
        <v>435</v>
      </c>
      <c r="AS191" t="s">
        <v>83</v>
      </c>
      <c r="AV191" s="17"/>
      <c r="AX191">
        <v>0</v>
      </c>
      <c r="AY191" t="s">
        <v>83</v>
      </c>
      <c r="AZ191" t="s">
        <v>83</v>
      </c>
      <c r="BH191">
        <v>189</v>
      </c>
      <c r="BL191" t="s">
        <v>959</v>
      </c>
      <c r="BM191" s="17">
        <v>43012</v>
      </c>
      <c r="BN191" t="s">
        <v>230</v>
      </c>
      <c r="BO191" t="s">
        <v>230</v>
      </c>
      <c r="BP191">
        <v>13</v>
      </c>
      <c r="BQ191" t="s">
        <v>88</v>
      </c>
      <c r="BR191" t="s">
        <v>79</v>
      </c>
      <c r="BS191" t="s">
        <v>89</v>
      </c>
      <c r="BT191" t="s">
        <v>90</v>
      </c>
      <c r="BU191" t="s">
        <v>181</v>
      </c>
      <c r="BV191" t="s">
        <v>83</v>
      </c>
      <c r="BY191" t="s">
        <v>92</v>
      </c>
      <c r="BZ191" t="s">
        <v>87</v>
      </c>
      <c r="CC191">
        <f>IFERROR(IF(AKORDT[[#This Row],[CZAS]]=1,VLOOKUP(AKORDT[[#This Row],[RAPORTY_TMP_ID]]&amp;AKORDT[[#This Row],[CZYNNOSCI_OPIS]],#REF!,5,FALSE),AKORDT[[#This Row],[CZAS]]),1)</f>
        <v>49</v>
      </c>
      <c r="CD191" t="str">
        <f>AKORDT[[#This Row],[RAPORTY_TMP_ID]]&amp;" "&amp;MID(AKORDT[[#This Row],[NAZWA1_WG]],1,30)</f>
        <v xml:space="preserve">26299 AVANT P112x84                 </v>
      </c>
      <c r="CE191" s="11">
        <f>AKORDT[[#This Row],[DATA]]</f>
        <v>43031</v>
      </c>
      <c r="CF191">
        <f>IFERROR(ROUND(AVERAGEIF(Tabela_Kwerenda_z_AKORD[CZAS RZECZYWISTY],LEFT(AKORDT[[#This Row],[PZP_NR_ZLECENIA]],5),Tabela_Kwerenda_z_AKORD[LACZNY_CZAS]),0),0)</f>
        <v>0</v>
      </c>
    </row>
    <row r="192" spans="1:84">
      <c r="A192" t="e">
        <f>VLOOKUP(AKORDT[[#This Row],[NAZWISKO]],IMIE[],2,FALSE)</f>
        <v>#N/A</v>
      </c>
      <c r="B192">
        <v>10459</v>
      </c>
      <c r="F192">
        <v>26300</v>
      </c>
      <c r="G192">
        <v>1</v>
      </c>
      <c r="H192">
        <v>1</v>
      </c>
      <c r="I192">
        <v>1</v>
      </c>
      <c r="J192">
        <v>24019</v>
      </c>
      <c r="K192">
        <v>24019</v>
      </c>
      <c r="L192">
        <v>52</v>
      </c>
      <c r="M192">
        <v>5</v>
      </c>
      <c r="N192">
        <v>7</v>
      </c>
      <c r="O192">
        <v>107</v>
      </c>
      <c r="P192">
        <v>0</v>
      </c>
      <c r="Q192" s="17">
        <v>43031</v>
      </c>
      <c r="R192" t="s">
        <v>1182</v>
      </c>
      <c r="S192">
        <v>0</v>
      </c>
      <c r="T192">
        <v>0</v>
      </c>
      <c r="U192">
        <v>0</v>
      </c>
      <c r="V192">
        <v>2</v>
      </c>
      <c r="W192" t="s">
        <v>233</v>
      </c>
      <c r="X192" t="s">
        <v>79</v>
      </c>
      <c r="Y192" t="s">
        <v>105</v>
      </c>
      <c r="Z192" t="s">
        <v>234</v>
      </c>
      <c r="AB192" s="17">
        <v>2</v>
      </c>
      <c r="AC192" s="17">
        <v>402133</v>
      </c>
      <c r="AD192">
        <v>2</v>
      </c>
      <c r="AE192">
        <v>1</v>
      </c>
      <c r="AF192">
        <v>0</v>
      </c>
      <c r="AG192" t="s">
        <v>81</v>
      </c>
      <c r="AH192" t="s">
        <v>82</v>
      </c>
      <c r="AI192" t="s">
        <v>83</v>
      </c>
      <c r="AJ192" t="s">
        <v>83</v>
      </c>
      <c r="AK192" t="s">
        <v>84</v>
      </c>
      <c r="AL192" t="s">
        <v>85</v>
      </c>
      <c r="AM192" t="s">
        <v>86</v>
      </c>
      <c r="AN192" t="s">
        <v>87</v>
      </c>
      <c r="AO192" t="s">
        <v>430</v>
      </c>
      <c r="AP192" t="s">
        <v>431</v>
      </c>
      <c r="AQ192" t="s">
        <v>430</v>
      </c>
      <c r="AR192" t="s">
        <v>431</v>
      </c>
      <c r="AS192" t="s">
        <v>83</v>
      </c>
      <c r="AV192" s="17"/>
      <c r="AX192">
        <v>0</v>
      </c>
      <c r="AY192" t="s">
        <v>83</v>
      </c>
      <c r="AZ192" t="s">
        <v>83</v>
      </c>
      <c r="BH192">
        <v>190</v>
      </c>
      <c r="BL192" t="s">
        <v>959</v>
      </c>
      <c r="BM192" s="17">
        <v>43012</v>
      </c>
      <c r="BN192" t="s">
        <v>230</v>
      </c>
      <c r="BO192" t="s">
        <v>230</v>
      </c>
      <c r="BP192">
        <v>13</v>
      </c>
      <c r="BQ192" t="s">
        <v>88</v>
      </c>
      <c r="BR192" t="s">
        <v>79</v>
      </c>
      <c r="BS192" t="s">
        <v>89</v>
      </c>
      <c r="BT192" t="s">
        <v>90</v>
      </c>
      <c r="BU192" t="s">
        <v>181</v>
      </c>
      <c r="BV192" t="s">
        <v>83</v>
      </c>
      <c r="BY192" t="s">
        <v>92</v>
      </c>
      <c r="BZ192" t="s">
        <v>87</v>
      </c>
      <c r="CC192">
        <f>IFERROR(IF(AKORDT[[#This Row],[CZAS]]=1,VLOOKUP(AKORDT[[#This Row],[RAPORTY_TMP_ID]]&amp;AKORDT[[#This Row],[CZYNNOSCI_OPIS]],#REF!,5,FALSE),AKORDT[[#This Row],[CZAS]]),1)</f>
        <v>107</v>
      </c>
      <c r="CD192" t="str">
        <f>AKORDT[[#This Row],[RAPORTY_TMP_ID]]&amp;" "&amp;MID(AKORDT[[#This Row],[NAZWA1_WG]],1,30)</f>
        <v xml:space="preserve">26300 AVANT 1,5                     </v>
      </c>
      <c r="CE192" s="11">
        <f>AKORDT[[#This Row],[DATA]]</f>
        <v>43031</v>
      </c>
      <c r="CF192">
        <f>IFERROR(ROUND(AVERAGEIF(Tabela_Kwerenda_z_AKORD[CZAS RZECZYWISTY],LEFT(AKORDT[[#This Row],[PZP_NR_ZLECENIA]],5),Tabela_Kwerenda_z_AKORD[LACZNY_CZAS]),0),0)</f>
        <v>0</v>
      </c>
    </row>
    <row r="193" spans="1:84">
      <c r="A193" t="e">
        <f>VLOOKUP(AKORDT[[#This Row],[NAZWISKO]],IMIE[],2,FALSE)</f>
        <v>#N/A</v>
      </c>
      <c r="B193">
        <v>10460</v>
      </c>
      <c r="F193">
        <v>26301</v>
      </c>
      <c r="G193">
        <v>1</v>
      </c>
      <c r="H193">
        <v>1</v>
      </c>
      <c r="I193">
        <v>1</v>
      </c>
      <c r="J193">
        <v>24024</v>
      </c>
      <c r="K193">
        <v>24024</v>
      </c>
      <c r="L193">
        <v>52</v>
      </c>
      <c r="M193">
        <v>5</v>
      </c>
      <c r="N193">
        <v>7</v>
      </c>
      <c r="O193">
        <v>154</v>
      </c>
      <c r="P193">
        <v>0</v>
      </c>
      <c r="Q193" s="17">
        <v>43031</v>
      </c>
      <c r="R193" t="s">
        <v>441</v>
      </c>
      <c r="S193">
        <v>0</v>
      </c>
      <c r="T193">
        <v>0</v>
      </c>
      <c r="U193">
        <v>0</v>
      </c>
      <c r="V193">
        <v>2</v>
      </c>
      <c r="W193" t="s">
        <v>233</v>
      </c>
      <c r="X193" t="s">
        <v>79</v>
      </c>
      <c r="Y193" t="s">
        <v>105</v>
      </c>
      <c r="Z193" t="s">
        <v>234</v>
      </c>
      <c r="AB193" s="17">
        <v>2</v>
      </c>
      <c r="AC193" s="17">
        <v>402133</v>
      </c>
      <c r="AD193">
        <v>2</v>
      </c>
      <c r="AE193">
        <v>1</v>
      </c>
      <c r="AF193">
        <v>0</v>
      </c>
      <c r="AG193" t="s">
        <v>81</v>
      </c>
      <c r="AH193" t="s">
        <v>82</v>
      </c>
      <c r="AI193" t="s">
        <v>83</v>
      </c>
      <c r="AJ193" t="s">
        <v>83</v>
      </c>
      <c r="AK193" t="s">
        <v>84</v>
      </c>
      <c r="AL193" t="s">
        <v>85</v>
      </c>
      <c r="AM193" t="s">
        <v>86</v>
      </c>
      <c r="AN193" t="s">
        <v>87</v>
      </c>
      <c r="AO193" t="s">
        <v>235</v>
      </c>
      <c r="AP193" t="s">
        <v>236</v>
      </c>
      <c r="AQ193" t="s">
        <v>235</v>
      </c>
      <c r="AR193" t="s">
        <v>236</v>
      </c>
      <c r="AS193" t="s">
        <v>83</v>
      </c>
      <c r="AV193" s="17"/>
      <c r="AX193">
        <v>0</v>
      </c>
      <c r="AY193" t="s">
        <v>83</v>
      </c>
      <c r="AZ193" t="s">
        <v>83</v>
      </c>
      <c r="BH193">
        <v>191</v>
      </c>
      <c r="BL193" t="s">
        <v>959</v>
      </c>
      <c r="BM193" s="17">
        <v>43012</v>
      </c>
      <c r="BN193" t="s">
        <v>230</v>
      </c>
      <c r="BO193" t="s">
        <v>230</v>
      </c>
      <c r="BP193">
        <v>13</v>
      </c>
      <c r="BQ193" t="s">
        <v>88</v>
      </c>
      <c r="BR193" t="s">
        <v>79</v>
      </c>
      <c r="BS193" t="s">
        <v>89</v>
      </c>
      <c r="BT193" t="s">
        <v>90</v>
      </c>
      <c r="BU193" t="s">
        <v>181</v>
      </c>
      <c r="BV193" t="s">
        <v>83</v>
      </c>
      <c r="BY193" t="s">
        <v>92</v>
      </c>
      <c r="BZ193" t="s">
        <v>87</v>
      </c>
      <c r="CC193">
        <f>IFERROR(IF(AKORDT[[#This Row],[CZAS]]=1,VLOOKUP(AKORDT[[#This Row],[RAPORTY_TMP_ID]]&amp;AKORDT[[#This Row],[CZYNNOSCI_OPIS]],#REF!,5,FALSE),AKORDT[[#This Row],[CZAS]]),1)</f>
        <v>154</v>
      </c>
      <c r="CD193" t="str">
        <f>AKORDT[[#This Row],[RAPORTY_TMP_ID]]&amp;" "&amp;MID(AKORDT[[#This Row],[NAZWA1_WG]],1,30)</f>
        <v xml:space="preserve">26301 AVANT N                       </v>
      </c>
      <c r="CE193" s="11">
        <f>AKORDT[[#This Row],[DATA]]</f>
        <v>43031</v>
      </c>
      <c r="CF193">
        <f>IFERROR(ROUND(AVERAGEIF(Tabela_Kwerenda_z_AKORD[CZAS RZECZYWISTY],LEFT(AKORDT[[#This Row],[PZP_NR_ZLECENIA]],5),Tabela_Kwerenda_z_AKORD[LACZNY_CZAS]),0),0)</f>
        <v>0</v>
      </c>
    </row>
    <row r="194" spans="1:84">
      <c r="A194" t="e">
        <f>VLOOKUP(AKORDT[[#This Row],[NAZWISKO]],IMIE[],2,FALSE)</f>
        <v>#N/A</v>
      </c>
      <c r="B194">
        <v>10461</v>
      </c>
      <c r="F194">
        <v>26302</v>
      </c>
      <c r="G194">
        <v>1</v>
      </c>
      <c r="H194">
        <v>1</v>
      </c>
      <c r="I194">
        <v>1</v>
      </c>
      <c r="J194">
        <v>10571</v>
      </c>
      <c r="K194">
        <v>10571</v>
      </c>
      <c r="L194">
        <v>52</v>
      </c>
      <c r="M194">
        <v>5</v>
      </c>
      <c r="N194">
        <v>7</v>
      </c>
      <c r="O194">
        <v>189</v>
      </c>
      <c r="P194">
        <v>0</v>
      </c>
      <c r="Q194" s="17">
        <v>43031</v>
      </c>
      <c r="R194" t="s">
        <v>1183</v>
      </c>
      <c r="S194">
        <v>0</v>
      </c>
      <c r="T194">
        <v>0</v>
      </c>
      <c r="U194">
        <v>0</v>
      </c>
      <c r="V194">
        <v>2</v>
      </c>
      <c r="W194" t="s">
        <v>233</v>
      </c>
      <c r="X194" t="s">
        <v>79</v>
      </c>
      <c r="Y194" t="s">
        <v>105</v>
      </c>
      <c r="Z194" t="s">
        <v>234</v>
      </c>
      <c r="AB194" s="17">
        <v>2</v>
      </c>
      <c r="AC194" s="17">
        <v>402133</v>
      </c>
      <c r="AD194">
        <v>2</v>
      </c>
      <c r="AE194">
        <v>1</v>
      </c>
      <c r="AF194">
        <v>0</v>
      </c>
      <c r="AG194" t="s">
        <v>81</v>
      </c>
      <c r="AH194" t="s">
        <v>82</v>
      </c>
      <c r="AI194" t="s">
        <v>83</v>
      </c>
      <c r="AJ194" t="s">
        <v>83</v>
      </c>
      <c r="AK194" t="s">
        <v>84</v>
      </c>
      <c r="AL194" t="s">
        <v>85</v>
      </c>
      <c r="AM194" t="s">
        <v>86</v>
      </c>
      <c r="AN194" t="s">
        <v>87</v>
      </c>
      <c r="AO194" t="s">
        <v>528</v>
      </c>
      <c r="AP194" t="s">
        <v>529</v>
      </c>
      <c r="AQ194" t="s">
        <v>528</v>
      </c>
      <c r="AR194" t="s">
        <v>529</v>
      </c>
      <c r="AS194" t="s">
        <v>83</v>
      </c>
      <c r="AV194" s="17"/>
      <c r="AX194">
        <v>0</v>
      </c>
      <c r="AY194" t="s">
        <v>83</v>
      </c>
      <c r="AZ194" t="s">
        <v>83</v>
      </c>
      <c r="BH194">
        <v>192</v>
      </c>
      <c r="BL194" t="s">
        <v>959</v>
      </c>
      <c r="BM194" s="17">
        <v>43012</v>
      </c>
      <c r="BN194" t="s">
        <v>230</v>
      </c>
      <c r="BO194" t="s">
        <v>230</v>
      </c>
      <c r="BP194">
        <v>13</v>
      </c>
      <c r="BQ194" t="s">
        <v>88</v>
      </c>
      <c r="BR194" t="s">
        <v>79</v>
      </c>
      <c r="BS194" t="s">
        <v>89</v>
      </c>
      <c r="BT194" t="s">
        <v>90</v>
      </c>
      <c r="BU194" t="s">
        <v>181</v>
      </c>
      <c r="BV194" t="s">
        <v>83</v>
      </c>
      <c r="BY194" t="s">
        <v>92</v>
      </c>
      <c r="BZ194" t="s">
        <v>87</v>
      </c>
      <c r="CC194">
        <f>IFERROR(IF(AKORDT[[#This Row],[CZAS]]=1,VLOOKUP(AKORDT[[#This Row],[RAPORTY_TMP_ID]]&amp;AKORDT[[#This Row],[CZYNNOSCI_OPIS]],#REF!,5,FALSE),AKORDT[[#This Row],[CZAS]]),1)</f>
        <v>189</v>
      </c>
      <c r="CD194" t="str">
        <f>AKORDT[[#This Row],[RAPORTY_TMP_ID]]&amp;" "&amp;MID(AKORDT[[#This Row],[NAZWA1_WG]],1,30)</f>
        <v xml:space="preserve">26302 AVANT 3,5]                    </v>
      </c>
      <c r="CE194" s="11">
        <f>AKORDT[[#This Row],[DATA]]</f>
        <v>43031</v>
      </c>
      <c r="CF194">
        <f>IFERROR(ROUND(AVERAGEIF(Tabela_Kwerenda_z_AKORD[CZAS RZECZYWISTY],LEFT(AKORDT[[#This Row],[PZP_NR_ZLECENIA]],5),Tabela_Kwerenda_z_AKORD[LACZNY_CZAS]),0),0)</f>
        <v>0</v>
      </c>
    </row>
    <row r="195" spans="1:84">
      <c r="A195" t="e">
        <f>VLOOKUP(AKORDT[[#This Row],[NAZWISKO]],IMIE[],2,FALSE)</f>
        <v>#N/A</v>
      </c>
      <c r="B195">
        <v>10462</v>
      </c>
      <c r="F195">
        <v>26077</v>
      </c>
      <c r="G195">
        <v>1</v>
      </c>
      <c r="H195">
        <v>1</v>
      </c>
      <c r="I195">
        <v>1</v>
      </c>
      <c r="J195">
        <v>52715</v>
      </c>
      <c r="K195">
        <v>52715</v>
      </c>
      <c r="L195">
        <v>50</v>
      </c>
      <c r="M195">
        <v>5</v>
      </c>
      <c r="N195">
        <v>7</v>
      </c>
      <c r="O195">
        <v>125</v>
      </c>
      <c r="P195">
        <v>0</v>
      </c>
      <c r="Q195" s="17">
        <v>43031</v>
      </c>
      <c r="R195" t="s">
        <v>1184</v>
      </c>
      <c r="S195">
        <v>0</v>
      </c>
      <c r="T195">
        <v>0</v>
      </c>
      <c r="U195">
        <v>0</v>
      </c>
      <c r="V195">
        <v>2</v>
      </c>
      <c r="W195" t="s">
        <v>211</v>
      </c>
      <c r="X195" t="s">
        <v>79</v>
      </c>
      <c r="Y195" t="s">
        <v>101</v>
      </c>
      <c r="Z195" t="s">
        <v>212</v>
      </c>
      <c r="AB195" s="17">
        <v>2</v>
      </c>
      <c r="AC195" s="17">
        <v>402133</v>
      </c>
      <c r="AD195">
        <v>2</v>
      </c>
      <c r="AE195">
        <v>1</v>
      </c>
      <c r="AF195">
        <v>0</v>
      </c>
      <c r="AG195" t="s">
        <v>81</v>
      </c>
      <c r="AH195" t="s">
        <v>82</v>
      </c>
      <c r="AI195" t="s">
        <v>83</v>
      </c>
      <c r="AJ195" t="s">
        <v>83</v>
      </c>
      <c r="AK195" t="s">
        <v>84</v>
      </c>
      <c r="AL195" t="s">
        <v>85</v>
      </c>
      <c r="AM195" t="s">
        <v>86</v>
      </c>
      <c r="AN195" t="s">
        <v>87</v>
      </c>
      <c r="AO195" t="s">
        <v>696</v>
      </c>
      <c r="AP195" t="s">
        <v>697</v>
      </c>
      <c r="AQ195" t="s">
        <v>696</v>
      </c>
      <c r="AR195" t="s">
        <v>697</v>
      </c>
      <c r="AS195" t="s">
        <v>83</v>
      </c>
      <c r="AV195" s="17"/>
      <c r="AX195">
        <v>0</v>
      </c>
      <c r="AY195" t="s">
        <v>83</v>
      </c>
      <c r="AZ195" t="s">
        <v>83</v>
      </c>
      <c r="BH195">
        <v>193</v>
      </c>
      <c r="BL195" t="s">
        <v>704</v>
      </c>
      <c r="BM195" s="17">
        <v>43005</v>
      </c>
      <c r="BN195" t="s">
        <v>210</v>
      </c>
      <c r="BO195" t="s">
        <v>210</v>
      </c>
      <c r="BP195">
        <v>0</v>
      </c>
      <c r="BQ195" t="s">
        <v>83</v>
      </c>
      <c r="BR195" t="s">
        <v>83</v>
      </c>
      <c r="BS195" t="s">
        <v>89</v>
      </c>
      <c r="BT195" t="s">
        <v>90</v>
      </c>
      <c r="BU195" t="s">
        <v>181</v>
      </c>
      <c r="BV195" t="s">
        <v>83</v>
      </c>
      <c r="BY195" t="s">
        <v>92</v>
      </c>
      <c r="BZ195" t="s">
        <v>87</v>
      </c>
      <c r="CC195">
        <f>IFERROR(IF(AKORDT[[#This Row],[CZAS]]=1,VLOOKUP(AKORDT[[#This Row],[RAPORTY_TMP_ID]]&amp;AKORDT[[#This Row],[CZYNNOSCI_OPIS]],#REF!,5,FALSE),AKORDT[[#This Row],[CZAS]]),1)</f>
        <v>125</v>
      </c>
      <c r="CD195" t="str">
        <f>AKORDT[[#This Row],[RAPORTY_TMP_ID]]&amp;" "&amp;MID(AKORDT[[#This Row],[NAZWA1_WG]],1,30)</f>
        <v xml:space="preserve">26077 HORIZON B 1,5z                </v>
      </c>
      <c r="CE195" s="11">
        <f>AKORDT[[#This Row],[DATA]]</f>
        <v>43031</v>
      </c>
      <c r="CF195">
        <f>IFERROR(ROUND(AVERAGEIF(Tabela_Kwerenda_z_AKORD[CZAS RZECZYWISTY],LEFT(AKORDT[[#This Row],[PZP_NR_ZLECENIA]],5),Tabela_Kwerenda_z_AKORD[LACZNY_CZAS]),0),0)</f>
        <v>0</v>
      </c>
    </row>
    <row r="196" spans="1:84">
      <c r="A196" t="e">
        <f>VLOOKUP(AKORDT[[#This Row],[NAZWISKO]],IMIE[],2,FALSE)</f>
        <v>#N/A</v>
      </c>
      <c r="B196">
        <v>10463</v>
      </c>
      <c r="F196">
        <v>26076</v>
      </c>
      <c r="G196">
        <v>1</v>
      </c>
      <c r="H196">
        <v>1</v>
      </c>
      <c r="I196">
        <v>1</v>
      </c>
      <c r="J196">
        <v>52739</v>
      </c>
      <c r="K196">
        <v>52739</v>
      </c>
      <c r="L196">
        <v>50</v>
      </c>
      <c r="M196">
        <v>5</v>
      </c>
      <c r="N196">
        <v>7</v>
      </c>
      <c r="O196">
        <v>1</v>
      </c>
      <c r="Q196" s="17">
        <v>43031</v>
      </c>
      <c r="R196" t="s">
        <v>1185</v>
      </c>
      <c r="S196">
        <v>0</v>
      </c>
      <c r="T196">
        <v>0</v>
      </c>
      <c r="U196">
        <v>0</v>
      </c>
      <c r="V196">
        <v>2</v>
      </c>
      <c r="W196" t="s">
        <v>211</v>
      </c>
      <c r="X196" t="s">
        <v>79</v>
      </c>
      <c r="Y196" t="s">
        <v>101</v>
      </c>
      <c r="Z196" t="s">
        <v>212</v>
      </c>
      <c r="AB196" s="17">
        <v>2</v>
      </c>
      <c r="AC196" s="17">
        <v>402133</v>
      </c>
      <c r="AD196">
        <v>2</v>
      </c>
      <c r="AE196">
        <v>1</v>
      </c>
      <c r="AF196">
        <v>0</v>
      </c>
      <c r="AG196" t="s">
        <v>81</v>
      </c>
      <c r="AH196" t="s">
        <v>82</v>
      </c>
      <c r="AI196" t="s">
        <v>83</v>
      </c>
      <c r="AJ196" t="s">
        <v>83</v>
      </c>
      <c r="AK196" t="s">
        <v>84</v>
      </c>
      <c r="AL196" t="s">
        <v>85</v>
      </c>
      <c r="AM196" t="s">
        <v>86</v>
      </c>
      <c r="AN196" t="s">
        <v>87</v>
      </c>
      <c r="AO196" t="s">
        <v>259</v>
      </c>
      <c r="AP196" t="s">
        <v>260</v>
      </c>
      <c r="AQ196" t="s">
        <v>259</v>
      </c>
      <c r="AR196" t="s">
        <v>260</v>
      </c>
      <c r="AS196" t="s">
        <v>83</v>
      </c>
      <c r="AV196" s="17"/>
      <c r="AX196">
        <v>0</v>
      </c>
      <c r="AY196" t="s">
        <v>83</v>
      </c>
      <c r="AZ196" t="s">
        <v>83</v>
      </c>
      <c r="BH196">
        <v>194</v>
      </c>
      <c r="BL196" t="s">
        <v>704</v>
      </c>
      <c r="BM196" s="17">
        <v>43005</v>
      </c>
      <c r="BN196" t="s">
        <v>210</v>
      </c>
      <c r="BO196" t="s">
        <v>210</v>
      </c>
      <c r="BP196">
        <v>13</v>
      </c>
      <c r="BQ196" t="s">
        <v>88</v>
      </c>
      <c r="BR196" t="s">
        <v>79</v>
      </c>
      <c r="BS196" t="s">
        <v>89</v>
      </c>
      <c r="BT196" t="s">
        <v>90</v>
      </c>
      <c r="BU196" t="s">
        <v>181</v>
      </c>
      <c r="BV196" t="s">
        <v>83</v>
      </c>
      <c r="BY196" t="s">
        <v>92</v>
      </c>
      <c r="BZ196" t="s">
        <v>87</v>
      </c>
      <c r="CC196">
        <f>IFERROR(IF(AKORDT[[#This Row],[CZAS]]=1,VLOOKUP(AKORDT[[#This Row],[RAPORTY_TMP_ID]]&amp;AKORDT[[#This Row],[CZYNNOSCI_OPIS]],#REF!,5,FALSE),AKORDT[[#This Row],[CZAS]]),1)</f>
        <v>1</v>
      </c>
      <c r="CD196" t="str">
        <f>AKORDT[[#This Row],[RAPORTY_TMP_ID]]&amp;" "&amp;MID(AKORDT[[#This Row],[NAZWA1_WG]],1,30)</f>
        <v xml:space="preserve">26076 HORIZON B ONz                 </v>
      </c>
      <c r="CE196" s="11">
        <f>AKORDT[[#This Row],[DATA]]</f>
        <v>43031</v>
      </c>
      <c r="CF196">
        <f>IFERROR(ROUND(AVERAGEIF(Tabela_Kwerenda_z_AKORD[CZAS RZECZYWISTY],LEFT(AKORDT[[#This Row],[PZP_NR_ZLECENIA]],5),Tabela_Kwerenda_z_AKORD[LACZNY_CZAS]),0),0)</f>
        <v>0</v>
      </c>
    </row>
    <row r="197" spans="1:84">
      <c r="A197" t="e">
        <f>VLOOKUP(AKORDT[[#This Row],[NAZWISKO]],IMIE[],2,FALSE)</f>
        <v>#N/A</v>
      </c>
      <c r="B197">
        <v>10464</v>
      </c>
      <c r="F197">
        <v>26075</v>
      </c>
      <c r="G197">
        <v>1</v>
      </c>
      <c r="H197">
        <v>1</v>
      </c>
      <c r="I197">
        <v>1</v>
      </c>
      <c r="J197">
        <v>52759</v>
      </c>
      <c r="K197">
        <v>52759</v>
      </c>
      <c r="L197">
        <v>50</v>
      </c>
      <c r="M197">
        <v>5</v>
      </c>
      <c r="N197">
        <v>7</v>
      </c>
      <c r="O197">
        <v>244</v>
      </c>
      <c r="P197">
        <v>0</v>
      </c>
      <c r="Q197" s="17">
        <v>43031</v>
      </c>
      <c r="R197" t="s">
        <v>1186</v>
      </c>
      <c r="S197">
        <v>0</v>
      </c>
      <c r="T197">
        <v>0</v>
      </c>
      <c r="U197">
        <v>0</v>
      </c>
      <c r="V197">
        <v>2</v>
      </c>
      <c r="W197" t="s">
        <v>211</v>
      </c>
      <c r="X197" t="s">
        <v>79</v>
      </c>
      <c r="Y197" t="s">
        <v>101</v>
      </c>
      <c r="Z197" t="s">
        <v>212</v>
      </c>
      <c r="AB197" s="17">
        <v>2</v>
      </c>
      <c r="AC197" s="17">
        <v>402133</v>
      </c>
      <c r="AD197">
        <v>2</v>
      </c>
      <c r="AE197">
        <v>1</v>
      </c>
      <c r="AF197">
        <v>0</v>
      </c>
      <c r="AG197" t="s">
        <v>81</v>
      </c>
      <c r="AH197" t="s">
        <v>82</v>
      </c>
      <c r="AI197" t="s">
        <v>83</v>
      </c>
      <c r="AJ197" t="s">
        <v>83</v>
      </c>
      <c r="AK197" t="s">
        <v>84</v>
      </c>
      <c r="AL197" t="s">
        <v>85</v>
      </c>
      <c r="AM197" t="s">
        <v>86</v>
      </c>
      <c r="AN197" t="s">
        <v>87</v>
      </c>
      <c r="AO197" t="s">
        <v>293</v>
      </c>
      <c r="AP197" t="s">
        <v>294</v>
      </c>
      <c r="AQ197" t="s">
        <v>293</v>
      </c>
      <c r="AR197" t="s">
        <v>294</v>
      </c>
      <c r="AS197" t="s">
        <v>83</v>
      </c>
      <c r="AV197" s="17"/>
      <c r="AX197">
        <v>0</v>
      </c>
      <c r="AY197" t="s">
        <v>83</v>
      </c>
      <c r="AZ197" t="s">
        <v>83</v>
      </c>
      <c r="BH197">
        <v>195</v>
      </c>
      <c r="BL197" t="s">
        <v>704</v>
      </c>
      <c r="BM197" s="17">
        <v>43005</v>
      </c>
      <c r="BN197" t="s">
        <v>210</v>
      </c>
      <c r="BO197" t="s">
        <v>210</v>
      </c>
      <c r="BP197">
        <v>0</v>
      </c>
      <c r="BQ197" t="s">
        <v>83</v>
      </c>
      <c r="BR197" t="s">
        <v>83</v>
      </c>
      <c r="BS197" t="s">
        <v>89</v>
      </c>
      <c r="BT197" t="s">
        <v>90</v>
      </c>
      <c r="BU197" t="s">
        <v>181</v>
      </c>
      <c r="BV197" t="s">
        <v>83</v>
      </c>
      <c r="BY197" t="s">
        <v>92</v>
      </c>
      <c r="BZ197" t="s">
        <v>87</v>
      </c>
      <c r="CC197">
        <f>IFERROR(IF(AKORDT[[#This Row],[CZAS]]=1,VLOOKUP(AKORDT[[#This Row],[RAPORTY_TMP_ID]]&amp;AKORDT[[#This Row],[CZYNNOSCI_OPIS]],#REF!,5,FALSE),AKORDT[[#This Row],[CZAS]]),1)</f>
        <v>244</v>
      </c>
      <c r="CD197" t="str">
        <f>AKORDT[[#This Row],[RAPORTY_TMP_ID]]&amp;" "&amp;MID(AKORDT[[#This Row],[NAZWA1_WG]],1,30)</f>
        <v xml:space="preserve">26075 HORIZON B [3,5z               </v>
      </c>
      <c r="CE197" s="11">
        <f>AKORDT[[#This Row],[DATA]]</f>
        <v>43031</v>
      </c>
      <c r="CF197">
        <f>IFERROR(ROUND(AVERAGEIF(Tabela_Kwerenda_z_AKORD[CZAS RZECZYWISTY],LEFT(AKORDT[[#This Row],[PZP_NR_ZLECENIA]],5),Tabela_Kwerenda_z_AKORD[LACZNY_CZAS]),0),0)</f>
        <v>0</v>
      </c>
    </row>
    <row r="198" spans="1:84">
      <c r="A198" t="e">
        <f>VLOOKUP(AKORDT[[#This Row],[NAZWISKO]],IMIE[],2,FALSE)</f>
        <v>#N/A</v>
      </c>
      <c r="B198">
        <v>10465</v>
      </c>
      <c r="F198">
        <v>26292</v>
      </c>
      <c r="G198">
        <v>1</v>
      </c>
      <c r="H198">
        <v>2</v>
      </c>
      <c r="I198">
        <v>1</v>
      </c>
      <c r="J198">
        <v>46886</v>
      </c>
      <c r="K198">
        <v>46886</v>
      </c>
      <c r="L198">
        <v>44</v>
      </c>
      <c r="M198">
        <v>5</v>
      </c>
      <c r="N198">
        <v>7</v>
      </c>
      <c r="O198">
        <v>19</v>
      </c>
      <c r="P198">
        <v>0</v>
      </c>
      <c r="Q198" s="17">
        <v>43031</v>
      </c>
      <c r="R198" t="s">
        <v>1187</v>
      </c>
      <c r="S198">
        <v>0</v>
      </c>
      <c r="T198">
        <v>0</v>
      </c>
      <c r="U198">
        <v>0</v>
      </c>
      <c r="V198">
        <v>2</v>
      </c>
      <c r="W198" t="s">
        <v>323</v>
      </c>
      <c r="X198" t="s">
        <v>79</v>
      </c>
      <c r="Y198" t="s">
        <v>107</v>
      </c>
      <c r="Z198" t="s">
        <v>324</v>
      </c>
      <c r="AB198" s="17">
        <v>2</v>
      </c>
      <c r="AC198" s="17">
        <v>402133</v>
      </c>
      <c r="AD198">
        <v>2</v>
      </c>
      <c r="AE198">
        <v>1</v>
      </c>
      <c r="AF198">
        <v>0</v>
      </c>
      <c r="AG198" t="s">
        <v>81</v>
      </c>
      <c r="AH198" t="s">
        <v>82</v>
      </c>
      <c r="AI198" t="s">
        <v>83</v>
      </c>
      <c r="AJ198" t="s">
        <v>83</v>
      </c>
      <c r="AK198" t="s">
        <v>84</v>
      </c>
      <c r="AL198" t="s">
        <v>85</v>
      </c>
      <c r="AM198" t="s">
        <v>86</v>
      </c>
      <c r="AN198" t="s">
        <v>87</v>
      </c>
      <c r="AO198" t="s">
        <v>379</v>
      </c>
      <c r="AP198" t="s">
        <v>380</v>
      </c>
      <c r="AQ198" t="s">
        <v>379</v>
      </c>
      <c r="AR198" t="s">
        <v>380</v>
      </c>
      <c r="AS198" t="s">
        <v>83</v>
      </c>
      <c r="AV198" s="17"/>
      <c r="AX198">
        <v>0</v>
      </c>
      <c r="AY198" t="s">
        <v>83</v>
      </c>
      <c r="AZ198" t="s">
        <v>83</v>
      </c>
      <c r="BH198">
        <v>196</v>
      </c>
      <c r="BL198" t="s">
        <v>730</v>
      </c>
      <c r="BM198" s="17">
        <v>43012</v>
      </c>
      <c r="BN198" t="s">
        <v>362</v>
      </c>
      <c r="BO198" t="s">
        <v>362</v>
      </c>
      <c r="BP198">
        <v>13</v>
      </c>
      <c r="BQ198" t="s">
        <v>88</v>
      </c>
      <c r="BR198" t="s">
        <v>79</v>
      </c>
      <c r="BS198" t="s">
        <v>89</v>
      </c>
      <c r="BT198" t="s">
        <v>90</v>
      </c>
      <c r="BU198" t="s">
        <v>181</v>
      </c>
      <c r="BV198" t="s">
        <v>83</v>
      </c>
      <c r="BY198" t="s">
        <v>92</v>
      </c>
      <c r="BZ198" t="s">
        <v>87</v>
      </c>
      <c r="CC198">
        <f>IFERROR(IF(AKORDT[[#This Row],[CZAS]]=1,VLOOKUP(AKORDT[[#This Row],[RAPORTY_TMP_ID]]&amp;AKORDT[[#This Row],[CZYNNOSCI_OPIS]],#REF!,5,FALSE),AKORDT[[#This Row],[CZAS]]),1)</f>
        <v>19</v>
      </c>
      <c r="CD198" t="str">
        <f>AKORDT[[#This Row],[RAPORTY_TMP_ID]]&amp;" "&amp;MID(AKORDT[[#This Row],[NAZWA1_WG]],1,30)</f>
        <v xml:space="preserve">26292 SHADOW Z60/11                 </v>
      </c>
      <c r="CE198" s="11">
        <f>AKORDT[[#This Row],[DATA]]</f>
        <v>43031</v>
      </c>
      <c r="CF198">
        <f>IFERROR(ROUND(AVERAGEIF(Tabela_Kwerenda_z_AKORD[CZAS RZECZYWISTY],LEFT(AKORDT[[#This Row],[PZP_NR_ZLECENIA]],5),Tabela_Kwerenda_z_AKORD[LACZNY_CZAS]),0),0)</f>
        <v>0</v>
      </c>
    </row>
    <row r="199" spans="1:84">
      <c r="A199" t="e">
        <f>VLOOKUP(AKORDT[[#This Row],[NAZWISKO]],IMIE[],2,FALSE)</f>
        <v>#N/A</v>
      </c>
      <c r="B199">
        <v>10466</v>
      </c>
      <c r="F199">
        <v>26292</v>
      </c>
      <c r="G199">
        <v>1</v>
      </c>
      <c r="H199">
        <v>1</v>
      </c>
      <c r="I199">
        <v>1</v>
      </c>
      <c r="J199">
        <v>46886</v>
      </c>
      <c r="K199">
        <v>46886</v>
      </c>
      <c r="L199">
        <v>44</v>
      </c>
      <c r="M199">
        <v>5</v>
      </c>
      <c r="N199">
        <v>7</v>
      </c>
      <c r="O199">
        <v>19</v>
      </c>
      <c r="P199">
        <v>0</v>
      </c>
      <c r="Q199" s="17">
        <v>43031</v>
      </c>
      <c r="R199" t="s">
        <v>1188</v>
      </c>
      <c r="S199">
        <v>0</v>
      </c>
      <c r="T199">
        <v>0</v>
      </c>
      <c r="U199">
        <v>0</v>
      </c>
      <c r="V199">
        <v>2</v>
      </c>
      <c r="W199" t="s">
        <v>323</v>
      </c>
      <c r="X199" t="s">
        <v>79</v>
      </c>
      <c r="Y199" t="s">
        <v>107</v>
      </c>
      <c r="Z199" t="s">
        <v>324</v>
      </c>
      <c r="AB199" s="17">
        <v>2</v>
      </c>
      <c r="AC199" s="17">
        <v>402133</v>
      </c>
      <c r="AD199">
        <v>2</v>
      </c>
      <c r="AE199">
        <v>1</v>
      </c>
      <c r="AF199">
        <v>0</v>
      </c>
      <c r="AG199" t="s">
        <v>81</v>
      </c>
      <c r="AH199" t="s">
        <v>82</v>
      </c>
      <c r="AI199" t="s">
        <v>83</v>
      </c>
      <c r="AJ199" t="s">
        <v>83</v>
      </c>
      <c r="AK199" t="s">
        <v>84</v>
      </c>
      <c r="AL199" t="s">
        <v>85</v>
      </c>
      <c r="AM199" t="s">
        <v>86</v>
      </c>
      <c r="AN199" t="s">
        <v>87</v>
      </c>
      <c r="AO199" t="s">
        <v>379</v>
      </c>
      <c r="AP199" t="s">
        <v>380</v>
      </c>
      <c r="AQ199" t="s">
        <v>379</v>
      </c>
      <c r="AR199" t="s">
        <v>380</v>
      </c>
      <c r="AS199" t="s">
        <v>83</v>
      </c>
      <c r="AV199" s="17"/>
      <c r="AX199">
        <v>0</v>
      </c>
      <c r="AY199" t="s">
        <v>83</v>
      </c>
      <c r="AZ199" t="s">
        <v>83</v>
      </c>
      <c r="BH199">
        <v>197</v>
      </c>
      <c r="BL199" t="s">
        <v>730</v>
      </c>
      <c r="BM199" s="17">
        <v>43012</v>
      </c>
      <c r="BN199" t="s">
        <v>362</v>
      </c>
      <c r="BO199" t="s">
        <v>362</v>
      </c>
      <c r="BP199">
        <v>13</v>
      </c>
      <c r="BQ199" t="s">
        <v>88</v>
      </c>
      <c r="BR199" t="s">
        <v>79</v>
      </c>
      <c r="BS199" t="s">
        <v>89</v>
      </c>
      <c r="BT199" t="s">
        <v>90</v>
      </c>
      <c r="BU199" t="s">
        <v>181</v>
      </c>
      <c r="BV199" t="s">
        <v>83</v>
      </c>
      <c r="BY199" t="s">
        <v>92</v>
      </c>
      <c r="BZ199" t="s">
        <v>87</v>
      </c>
      <c r="CC199">
        <f>IFERROR(IF(AKORDT[[#This Row],[CZAS]]=1,VLOOKUP(AKORDT[[#This Row],[RAPORTY_TMP_ID]]&amp;AKORDT[[#This Row],[CZYNNOSCI_OPIS]],#REF!,5,FALSE),AKORDT[[#This Row],[CZAS]]),1)</f>
        <v>19</v>
      </c>
      <c r="CD199" t="str">
        <f>AKORDT[[#This Row],[RAPORTY_TMP_ID]]&amp;" "&amp;MID(AKORDT[[#This Row],[NAZWA1_WG]],1,30)</f>
        <v xml:space="preserve">26292 SHADOW Z60/11                 </v>
      </c>
      <c r="CE199" s="11">
        <f>AKORDT[[#This Row],[DATA]]</f>
        <v>43031</v>
      </c>
      <c r="CF199">
        <f>IFERROR(ROUND(AVERAGEIF(Tabela_Kwerenda_z_AKORD[CZAS RZECZYWISTY],LEFT(AKORDT[[#This Row],[PZP_NR_ZLECENIA]],5),Tabela_Kwerenda_z_AKORD[LACZNY_CZAS]),0),0)</f>
        <v>0</v>
      </c>
    </row>
    <row r="200" spans="1:84">
      <c r="A200" t="e">
        <f>VLOOKUP(AKORDT[[#This Row],[NAZWISKO]],IMIE[],2,FALSE)</f>
        <v>#N/A</v>
      </c>
      <c r="B200">
        <v>10467</v>
      </c>
      <c r="F200">
        <v>26291</v>
      </c>
      <c r="G200">
        <v>1</v>
      </c>
      <c r="H200">
        <v>1</v>
      </c>
      <c r="I200">
        <v>1</v>
      </c>
      <c r="J200">
        <v>15483</v>
      </c>
      <c r="K200">
        <v>14410</v>
      </c>
      <c r="L200">
        <v>44</v>
      </c>
      <c r="M200">
        <v>5</v>
      </c>
      <c r="N200">
        <v>7</v>
      </c>
      <c r="O200">
        <v>37</v>
      </c>
      <c r="Q200" s="17">
        <v>43031</v>
      </c>
      <c r="R200" t="s">
        <v>1189</v>
      </c>
      <c r="S200">
        <v>0</v>
      </c>
      <c r="T200">
        <v>0</v>
      </c>
      <c r="U200">
        <v>0</v>
      </c>
      <c r="V200">
        <v>2</v>
      </c>
      <c r="W200" t="s">
        <v>323</v>
      </c>
      <c r="X200" t="s">
        <v>79</v>
      </c>
      <c r="Y200" t="s">
        <v>107</v>
      </c>
      <c r="Z200" t="s">
        <v>324</v>
      </c>
      <c r="AB200" s="17">
        <v>2</v>
      </c>
      <c r="AC200" s="17">
        <v>402133</v>
      </c>
      <c r="AD200">
        <v>2</v>
      </c>
      <c r="AE200">
        <v>1</v>
      </c>
      <c r="AF200">
        <v>0</v>
      </c>
      <c r="AG200" t="s">
        <v>81</v>
      </c>
      <c r="AH200" t="s">
        <v>82</v>
      </c>
      <c r="AI200" t="s">
        <v>83</v>
      </c>
      <c r="AJ200" t="s">
        <v>83</v>
      </c>
      <c r="AK200" t="s">
        <v>84</v>
      </c>
      <c r="AL200" t="s">
        <v>85</v>
      </c>
      <c r="AM200" t="s">
        <v>86</v>
      </c>
      <c r="AN200" t="s">
        <v>87</v>
      </c>
      <c r="AO200" t="s">
        <v>732</v>
      </c>
      <c r="AP200" t="s">
        <v>733</v>
      </c>
      <c r="AQ200" t="s">
        <v>734</v>
      </c>
      <c r="AR200" t="s">
        <v>735</v>
      </c>
      <c r="AS200" t="s">
        <v>83</v>
      </c>
      <c r="AV200" s="17"/>
      <c r="AX200">
        <v>0</v>
      </c>
      <c r="AY200" t="s">
        <v>83</v>
      </c>
      <c r="AZ200" t="s">
        <v>83</v>
      </c>
      <c r="BH200">
        <v>198</v>
      </c>
      <c r="BL200" t="s">
        <v>730</v>
      </c>
      <c r="BM200" s="17">
        <v>43012</v>
      </c>
      <c r="BN200" t="s">
        <v>362</v>
      </c>
      <c r="BO200" t="s">
        <v>362</v>
      </c>
      <c r="BP200">
        <v>13</v>
      </c>
      <c r="BQ200" t="s">
        <v>88</v>
      </c>
      <c r="BR200" t="s">
        <v>79</v>
      </c>
      <c r="BS200" t="s">
        <v>89</v>
      </c>
      <c r="BT200" t="s">
        <v>90</v>
      </c>
      <c r="BU200" t="s">
        <v>91</v>
      </c>
      <c r="BV200" t="s">
        <v>83</v>
      </c>
      <c r="BY200" t="s">
        <v>92</v>
      </c>
      <c r="BZ200" t="s">
        <v>87</v>
      </c>
      <c r="CC200">
        <f>IFERROR(IF(AKORDT[[#This Row],[CZAS]]=1,VLOOKUP(AKORDT[[#This Row],[RAPORTY_TMP_ID]]&amp;AKORDT[[#This Row],[CZYNNOSCI_OPIS]],#REF!,5,FALSE),AKORDT[[#This Row],[CZAS]]),1)</f>
        <v>37</v>
      </c>
      <c r="CD200" t="str">
        <f>AKORDT[[#This Row],[RAPORTY_TMP_ID]]&amp;" "&amp;MID(AKORDT[[#This Row],[NAZWA1_WG]],1,30)</f>
        <v xml:space="preserve">26291 SHADOW P82x62                 </v>
      </c>
      <c r="CE200" s="11">
        <f>AKORDT[[#This Row],[DATA]]</f>
        <v>43031</v>
      </c>
      <c r="CF200">
        <f>IFERROR(ROUND(AVERAGEIF(Tabela_Kwerenda_z_AKORD[CZAS RZECZYWISTY],LEFT(AKORDT[[#This Row],[PZP_NR_ZLECENIA]],5),Tabela_Kwerenda_z_AKORD[LACZNY_CZAS]),0),0)</f>
        <v>0</v>
      </c>
    </row>
    <row r="201" spans="1:84">
      <c r="A201" t="e">
        <f>VLOOKUP(AKORDT[[#This Row],[NAZWISKO]],IMIE[],2,FALSE)</f>
        <v>#N/A</v>
      </c>
      <c r="B201">
        <v>10468</v>
      </c>
      <c r="F201">
        <v>26290</v>
      </c>
      <c r="G201">
        <v>1</v>
      </c>
      <c r="H201">
        <v>1</v>
      </c>
      <c r="I201">
        <v>1</v>
      </c>
      <c r="J201">
        <v>15480</v>
      </c>
      <c r="K201">
        <v>14407</v>
      </c>
      <c r="L201">
        <v>44</v>
      </c>
      <c r="M201">
        <v>5</v>
      </c>
      <c r="N201">
        <v>7</v>
      </c>
      <c r="O201">
        <v>163</v>
      </c>
      <c r="Q201" s="17">
        <v>43031</v>
      </c>
      <c r="R201" t="s">
        <v>1190</v>
      </c>
      <c r="S201">
        <v>0</v>
      </c>
      <c r="T201">
        <v>0</v>
      </c>
      <c r="U201">
        <v>0</v>
      </c>
      <c r="V201">
        <v>2</v>
      </c>
      <c r="W201" t="s">
        <v>323</v>
      </c>
      <c r="X201" t="s">
        <v>79</v>
      </c>
      <c r="Y201" t="s">
        <v>107</v>
      </c>
      <c r="Z201" t="s">
        <v>324</v>
      </c>
      <c r="AB201" s="17">
        <v>2</v>
      </c>
      <c r="AC201" s="17">
        <v>402133</v>
      </c>
      <c r="AD201">
        <v>2</v>
      </c>
      <c r="AE201">
        <v>1</v>
      </c>
      <c r="AF201">
        <v>0</v>
      </c>
      <c r="AG201" t="s">
        <v>81</v>
      </c>
      <c r="AH201" t="s">
        <v>82</v>
      </c>
      <c r="AI201" t="s">
        <v>83</v>
      </c>
      <c r="AJ201" t="s">
        <v>83</v>
      </c>
      <c r="AK201" t="s">
        <v>84</v>
      </c>
      <c r="AL201" t="s">
        <v>85</v>
      </c>
      <c r="AM201" t="s">
        <v>86</v>
      </c>
      <c r="AN201" t="s">
        <v>87</v>
      </c>
      <c r="AO201" t="s">
        <v>659</v>
      </c>
      <c r="AP201" t="s">
        <v>660</v>
      </c>
      <c r="AQ201" t="s">
        <v>661</v>
      </c>
      <c r="AR201" t="s">
        <v>662</v>
      </c>
      <c r="AS201" t="s">
        <v>83</v>
      </c>
      <c r="AV201" s="17"/>
      <c r="AX201">
        <v>0</v>
      </c>
      <c r="AY201" t="s">
        <v>83</v>
      </c>
      <c r="AZ201" t="s">
        <v>83</v>
      </c>
      <c r="BH201">
        <v>199</v>
      </c>
      <c r="BL201" t="s">
        <v>730</v>
      </c>
      <c r="BM201" s="17">
        <v>43012</v>
      </c>
      <c r="BN201" t="s">
        <v>362</v>
      </c>
      <c r="BO201" t="s">
        <v>362</v>
      </c>
      <c r="BP201">
        <v>13</v>
      </c>
      <c r="BQ201" t="s">
        <v>88</v>
      </c>
      <c r="BR201" t="s">
        <v>79</v>
      </c>
      <c r="BS201" t="s">
        <v>89</v>
      </c>
      <c r="BT201" t="s">
        <v>90</v>
      </c>
      <c r="BU201" t="s">
        <v>91</v>
      </c>
      <c r="BV201" t="s">
        <v>83</v>
      </c>
      <c r="BY201" t="s">
        <v>92</v>
      </c>
      <c r="BZ201" t="s">
        <v>87</v>
      </c>
      <c r="CC201">
        <f>IFERROR(IF(AKORDT[[#This Row],[CZAS]]=1,VLOOKUP(AKORDT[[#This Row],[RAPORTY_TMP_ID]]&amp;AKORDT[[#This Row],[CZYNNOSCI_OPIS]],#REF!,5,FALSE),AKORDT[[#This Row],[CZAS]]),1)</f>
        <v>163</v>
      </c>
      <c r="CD201" t="str">
        <f>AKORDT[[#This Row],[RAPORTY_TMP_ID]]&amp;" "&amp;MID(AKORDT[[#This Row],[NAZWA1_WG]],1,30)</f>
        <v xml:space="preserve">26290 SHADOW [4]                    </v>
      </c>
      <c r="CE201" s="11">
        <f>AKORDT[[#This Row],[DATA]]</f>
        <v>43031</v>
      </c>
      <c r="CF201">
        <f>IFERROR(ROUND(AVERAGEIF(Tabela_Kwerenda_z_AKORD[CZAS RZECZYWISTY],LEFT(AKORDT[[#This Row],[PZP_NR_ZLECENIA]],5),Tabela_Kwerenda_z_AKORD[LACZNY_CZAS]),0),0)</f>
        <v>0</v>
      </c>
    </row>
    <row r="202" spans="1:84">
      <c r="A202" t="e">
        <f>VLOOKUP(AKORDT[[#This Row],[NAZWISKO]],IMIE[],2,FALSE)</f>
        <v>#N/A</v>
      </c>
      <c r="B202">
        <v>10469</v>
      </c>
      <c r="F202">
        <v>26229</v>
      </c>
      <c r="G202">
        <v>1</v>
      </c>
      <c r="H202">
        <v>1</v>
      </c>
      <c r="I202">
        <v>1</v>
      </c>
      <c r="J202">
        <v>35971</v>
      </c>
      <c r="K202">
        <v>35971</v>
      </c>
      <c r="L202">
        <v>42</v>
      </c>
      <c r="M202">
        <v>21</v>
      </c>
      <c r="N202">
        <v>0</v>
      </c>
      <c r="O202">
        <v>45</v>
      </c>
      <c r="P202">
        <v>0</v>
      </c>
      <c r="Q202" s="17">
        <v>43031</v>
      </c>
      <c r="R202" t="s">
        <v>1191</v>
      </c>
      <c r="S202">
        <v>0</v>
      </c>
      <c r="T202">
        <v>0</v>
      </c>
      <c r="U202">
        <v>0</v>
      </c>
      <c r="V202">
        <v>1</v>
      </c>
      <c r="W202" t="s">
        <v>314</v>
      </c>
      <c r="X202" t="s">
        <v>79</v>
      </c>
      <c r="Y202" t="s">
        <v>114</v>
      </c>
      <c r="Z202" t="s">
        <v>315</v>
      </c>
      <c r="AB202" s="17">
        <v>2</v>
      </c>
      <c r="AC202" s="17">
        <v>402133</v>
      </c>
      <c r="AD202">
        <v>2</v>
      </c>
      <c r="AE202">
        <v>1</v>
      </c>
      <c r="AF202">
        <v>0</v>
      </c>
      <c r="AG202" t="s">
        <v>81</v>
      </c>
      <c r="AH202" t="s">
        <v>82</v>
      </c>
      <c r="AI202" t="s">
        <v>83</v>
      </c>
      <c r="AJ202" t="s">
        <v>83</v>
      </c>
      <c r="AK202" t="s">
        <v>334</v>
      </c>
      <c r="AL202" t="s">
        <v>335</v>
      </c>
      <c r="AM202" t="s">
        <v>253</v>
      </c>
      <c r="AN202" t="s">
        <v>111</v>
      </c>
      <c r="AO202" t="s">
        <v>828</v>
      </c>
      <c r="AP202" t="s">
        <v>829</v>
      </c>
      <c r="AQ202" t="s">
        <v>828</v>
      </c>
      <c r="AR202" t="s">
        <v>829</v>
      </c>
      <c r="AS202" t="s">
        <v>83</v>
      </c>
      <c r="AV202" s="17"/>
      <c r="AX202">
        <v>0</v>
      </c>
      <c r="AY202" t="s">
        <v>83</v>
      </c>
      <c r="AZ202" t="s">
        <v>83</v>
      </c>
      <c r="BH202">
        <v>200</v>
      </c>
      <c r="BL202" t="s">
        <v>1192</v>
      </c>
      <c r="BM202" s="17">
        <v>43012</v>
      </c>
      <c r="BN202" t="s">
        <v>527</v>
      </c>
      <c r="BO202" t="s">
        <v>527</v>
      </c>
      <c r="BP202">
        <v>0</v>
      </c>
      <c r="BQ202" t="s">
        <v>83</v>
      </c>
      <c r="BR202" t="s">
        <v>83</v>
      </c>
      <c r="BS202" t="s">
        <v>89</v>
      </c>
      <c r="BT202" t="s">
        <v>90</v>
      </c>
      <c r="BU202" t="s">
        <v>181</v>
      </c>
      <c r="BV202" t="s">
        <v>83</v>
      </c>
      <c r="BY202" t="s">
        <v>92</v>
      </c>
      <c r="BZ202" t="s">
        <v>87</v>
      </c>
      <c r="CC202">
        <f>IFERROR(IF(AKORDT[[#This Row],[CZAS]]=1,VLOOKUP(AKORDT[[#This Row],[RAPORTY_TMP_ID]]&amp;AKORDT[[#This Row],[CZYNNOSCI_OPIS]],#REF!,5,FALSE),AKORDT[[#This Row],[CZAS]]),1)</f>
        <v>45</v>
      </c>
      <c r="CD202" t="str">
        <f>AKORDT[[#This Row],[RAPORTY_TMP_ID]]&amp;" "&amp;MID(AKORDT[[#This Row],[NAZWA1_WG]],1,30)</f>
        <v xml:space="preserve">26229 OREGON [3,5]                  </v>
      </c>
      <c r="CE202" s="11">
        <f>AKORDT[[#This Row],[DATA]]</f>
        <v>43031</v>
      </c>
      <c r="CF202">
        <f>IFERROR(ROUND(AVERAGEIF(Tabela_Kwerenda_z_AKORD[CZAS RZECZYWISTY],LEFT(AKORDT[[#This Row],[PZP_NR_ZLECENIA]],5),Tabela_Kwerenda_z_AKORD[LACZNY_CZAS]),0),0)</f>
        <v>0</v>
      </c>
    </row>
    <row r="203" spans="1:84">
      <c r="A203" t="e">
        <f>VLOOKUP(AKORDT[[#This Row],[NAZWISKO]],IMIE[],2,FALSE)</f>
        <v>#N/A</v>
      </c>
      <c r="B203">
        <v>10470</v>
      </c>
      <c r="F203">
        <v>26229</v>
      </c>
      <c r="G203">
        <v>1</v>
      </c>
      <c r="H203">
        <v>1</v>
      </c>
      <c r="I203">
        <v>1</v>
      </c>
      <c r="J203">
        <v>35971</v>
      </c>
      <c r="K203">
        <v>35971</v>
      </c>
      <c r="L203">
        <v>42</v>
      </c>
      <c r="M203">
        <v>19</v>
      </c>
      <c r="N203">
        <v>0</v>
      </c>
      <c r="O203">
        <v>350</v>
      </c>
      <c r="P203">
        <v>0</v>
      </c>
      <c r="Q203" s="17">
        <v>43031</v>
      </c>
      <c r="R203" t="s">
        <v>1193</v>
      </c>
      <c r="S203">
        <v>0</v>
      </c>
      <c r="T203">
        <v>0</v>
      </c>
      <c r="U203">
        <v>0</v>
      </c>
      <c r="V203">
        <v>1</v>
      </c>
      <c r="W203" t="s">
        <v>314</v>
      </c>
      <c r="X203" t="s">
        <v>79</v>
      </c>
      <c r="Y203" t="s">
        <v>114</v>
      </c>
      <c r="Z203" t="s">
        <v>315</v>
      </c>
      <c r="AB203" s="17">
        <v>2</v>
      </c>
      <c r="AC203" s="17">
        <v>402133</v>
      </c>
      <c r="AD203">
        <v>2</v>
      </c>
      <c r="AE203">
        <v>1</v>
      </c>
      <c r="AF203">
        <v>0</v>
      </c>
      <c r="AG203" t="s">
        <v>81</v>
      </c>
      <c r="AH203" t="s">
        <v>82</v>
      </c>
      <c r="AI203" t="s">
        <v>83</v>
      </c>
      <c r="AJ203" t="s">
        <v>83</v>
      </c>
      <c r="AK203" t="s">
        <v>334</v>
      </c>
      <c r="AL203" t="s">
        <v>335</v>
      </c>
      <c r="AM203" t="s">
        <v>292</v>
      </c>
      <c r="AN203" t="s">
        <v>112</v>
      </c>
      <c r="AO203" t="s">
        <v>828</v>
      </c>
      <c r="AP203" t="s">
        <v>829</v>
      </c>
      <c r="AQ203" t="s">
        <v>828</v>
      </c>
      <c r="AR203" t="s">
        <v>829</v>
      </c>
      <c r="AS203" t="s">
        <v>83</v>
      </c>
      <c r="AV203" s="17"/>
      <c r="AX203">
        <v>0</v>
      </c>
      <c r="AY203" t="s">
        <v>83</v>
      </c>
      <c r="AZ203" t="s">
        <v>83</v>
      </c>
      <c r="BH203">
        <v>201</v>
      </c>
      <c r="BL203" t="s">
        <v>1192</v>
      </c>
      <c r="BM203" s="17">
        <v>43012</v>
      </c>
      <c r="BN203" t="s">
        <v>527</v>
      </c>
      <c r="BO203" t="s">
        <v>527</v>
      </c>
      <c r="BP203">
        <v>0</v>
      </c>
      <c r="BQ203" t="s">
        <v>83</v>
      </c>
      <c r="BR203" t="s">
        <v>83</v>
      </c>
      <c r="BS203" t="s">
        <v>89</v>
      </c>
      <c r="BT203" t="s">
        <v>90</v>
      </c>
      <c r="BU203" t="s">
        <v>181</v>
      </c>
      <c r="BV203" t="s">
        <v>83</v>
      </c>
      <c r="BY203" t="s">
        <v>92</v>
      </c>
      <c r="BZ203" t="s">
        <v>87</v>
      </c>
      <c r="CC203">
        <f>IFERROR(IF(AKORDT[[#This Row],[CZAS]]=1,VLOOKUP(AKORDT[[#This Row],[RAPORTY_TMP_ID]]&amp;AKORDT[[#This Row],[CZYNNOSCI_OPIS]],#REF!,5,FALSE),AKORDT[[#This Row],[CZAS]]),1)</f>
        <v>350</v>
      </c>
      <c r="CD203" t="str">
        <f>AKORDT[[#This Row],[RAPORTY_TMP_ID]]&amp;" "&amp;MID(AKORDT[[#This Row],[NAZWA1_WG]],1,30)</f>
        <v xml:space="preserve">26229 OREGON [3,5]                  </v>
      </c>
      <c r="CE203" s="11">
        <f>AKORDT[[#This Row],[DATA]]</f>
        <v>43031</v>
      </c>
      <c r="CF203">
        <f>IFERROR(ROUND(AVERAGEIF(Tabela_Kwerenda_z_AKORD[CZAS RZECZYWISTY],LEFT(AKORDT[[#This Row],[PZP_NR_ZLECENIA]],5),Tabela_Kwerenda_z_AKORD[LACZNY_CZAS]),0),0)</f>
        <v>0</v>
      </c>
    </row>
    <row r="204" spans="1:84">
      <c r="A204" t="e">
        <f>VLOOKUP(AKORDT[[#This Row],[NAZWISKO]],IMIE[],2,FALSE)</f>
        <v>#N/A</v>
      </c>
      <c r="B204">
        <v>10471</v>
      </c>
      <c r="F204">
        <v>26586</v>
      </c>
      <c r="G204">
        <v>1</v>
      </c>
      <c r="H204">
        <v>1</v>
      </c>
      <c r="I204">
        <v>1</v>
      </c>
      <c r="J204">
        <v>52693</v>
      </c>
      <c r="K204">
        <v>52693</v>
      </c>
      <c r="L204">
        <v>36</v>
      </c>
      <c r="M204">
        <v>20</v>
      </c>
      <c r="N204">
        <v>7</v>
      </c>
      <c r="O204">
        <v>43</v>
      </c>
      <c r="Q204" s="17">
        <v>43031</v>
      </c>
      <c r="R204" t="s">
        <v>1194</v>
      </c>
      <c r="S204">
        <v>0</v>
      </c>
      <c r="T204">
        <v>0</v>
      </c>
      <c r="U204">
        <v>0</v>
      </c>
      <c r="V204">
        <v>2</v>
      </c>
      <c r="W204" t="s">
        <v>208</v>
      </c>
      <c r="X204" t="s">
        <v>79</v>
      </c>
      <c r="Y204" t="s">
        <v>94</v>
      </c>
      <c r="Z204" t="s">
        <v>209</v>
      </c>
      <c r="AB204" s="17">
        <v>2</v>
      </c>
      <c r="AC204" s="17">
        <v>402133</v>
      </c>
      <c r="AD204">
        <v>2</v>
      </c>
      <c r="AE204">
        <v>1</v>
      </c>
      <c r="AF204">
        <v>0</v>
      </c>
      <c r="AG204" t="s">
        <v>81</v>
      </c>
      <c r="AH204" t="s">
        <v>82</v>
      </c>
      <c r="AI204" t="s">
        <v>83</v>
      </c>
      <c r="AJ204" t="s">
        <v>83</v>
      </c>
      <c r="AK204" t="s">
        <v>84</v>
      </c>
      <c r="AL204" t="s">
        <v>85</v>
      </c>
      <c r="AM204" t="s">
        <v>205</v>
      </c>
      <c r="AN204" t="s">
        <v>95</v>
      </c>
      <c r="AO204" t="s">
        <v>1175</v>
      </c>
      <c r="AP204" t="s">
        <v>1176</v>
      </c>
      <c r="AQ204" t="s">
        <v>1175</v>
      </c>
      <c r="AR204" t="s">
        <v>1176</v>
      </c>
      <c r="AS204" t="s">
        <v>83</v>
      </c>
      <c r="AV204" s="17"/>
      <c r="AX204">
        <v>0</v>
      </c>
      <c r="AY204" t="s">
        <v>83</v>
      </c>
      <c r="AZ204" t="s">
        <v>83</v>
      </c>
      <c r="BH204">
        <v>202</v>
      </c>
      <c r="BL204" t="s">
        <v>1195</v>
      </c>
      <c r="BM204" s="17">
        <v>43019</v>
      </c>
      <c r="BN204" t="s">
        <v>210</v>
      </c>
      <c r="BO204" t="s">
        <v>210</v>
      </c>
      <c r="BP204">
        <v>68</v>
      </c>
      <c r="BQ204" t="s">
        <v>196</v>
      </c>
      <c r="BR204" t="s">
        <v>197</v>
      </c>
      <c r="BS204" t="s">
        <v>89</v>
      </c>
      <c r="BT204" t="s">
        <v>90</v>
      </c>
      <c r="BU204" t="s">
        <v>181</v>
      </c>
      <c r="BV204" t="s">
        <v>83</v>
      </c>
      <c r="BY204" t="s">
        <v>92</v>
      </c>
      <c r="BZ204" t="s">
        <v>87</v>
      </c>
      <c r="CC204">
        <f>IFERROR(IF(AKORDT[[#This Row],[CZAS]]=1,VLOOKUP(AKORDT[[#This Row],[RAPORTY_TMP_ID]]&amp;AKORDT[[#This Row],[CZYNNOSCI_OPIS]],#REF!,5,FALSE),AKORDT[[#This Row],[CZAS]]),1)</f>
        <v>43</v>
      </c>
      <c r="CD204" t="str">
        <f>AKORDT[[#This Row],[RAPORTY_TMP_ID]]&amp;" "&amp;MID(AKORDT[[#This Row],[NAZWA1_WG]],1,30)</f>
        <v xml:space="preserve">26586 HORIZON B [3,5z]              </v>
      </c>
      <c r="CE204" s="11">
        <f>AKORDT[[#This Row],[DATA]]</f>
        <v>43031</v>
      </c>
      <c r="CF204">
        <f>IFERROR(ROUND(AVERAGEIF(Tabela_Kwerenda_z_AKORD[CZAS RZECZYWISTY],LEFT(AKORDT[[#This Row],[PZP_NR_ZLECENIA]],5),Tabela_Kwerenda_z_AKORD[LACZNY_CZAS]),0),0)</f>
        <v>0</v>
      </c>
    </row>
    <row r="205" spans="1:84">
      <c r="A205" t="e">
        <f>VLOOKUP(AKORDT[[#This Row],[NAZWISKO]],IMIE[],2,FALSE)</f>
        <v>#N/A</v>
      </c>
      <c r="B205">
        <v>10472</v>
      </c>
      <c r="F205">
        <v>27031</v>
      </c>
      <c r="G205">
        <v>1</v>
      </c>
      <c r="H205">
        <v>1</v>
      </c>
      <c r="I205">
        <v>1</v>
      </c>
      <c r="J205">
        <v>14280</v>
      </c>
      <c r="K205">
        <v>14280</v>
      </c>
      <c r="L205">
        <v>36</v>
      </c>
      <c r="M205">
        <v>20</v>
      </c>
      <c r="N205">
        <v>7</v>
      </c>
      <c r="O205">
        <v>13</v>
      </c>
      <c r="Q205" s="17">
        <v>43031</v>
      </c>
      <c r="R205" t="s">
        <v>703</v>
      </c>
      <c r="S205">
        <v>0</v>
      </c>
      <c r="T205">
        <v>0</v>
      </c>
      <c r="U205">
        <v>0</v>
      </c>
      <c r="V205">
        <v>2</v>
      </c>
      <c r="W205" t="s">
        <v>208</v>
      </c>
      <c r="X205" t="s">
        <v>79</v>
      </c>
      <c r="Y205" t="s">
        <v>94</v>
      </c>
      <c r="Z205" t="s">
        <v>209</v>
      </c>
      <c r="AB205" s="17">
        <v>2</v>
      </c>
      <c r="AC205" s="17">
        <v>402133</v>
      </c>
      <c r="AD205">
        <v>2</v>
      </c>
      <c r="AE205">
        <v>1</v>
      </c>
      <c r="AF205">
        <v>0</v>
      </c>
      <c r="AG205" t="s">
        <v>81</v>
      </c>
      <c r="AH205" t="s">
        <v>82</v>
      </c>
      <c r="AI205" t="s">
        <v>83</v>
      </c>
      <c r="AJ205" t="s">
        <v>83</v>
      </c>
      <c r="AK205" t="s">
        <v>84</v>
      </c>
      <c r="AL205" t="s">
        <v>85</v>
      </c>
      <c r="AM205" t="s">
        <v>205</v>
      </c>
      <c r="AN205" t="s">
        <v>95</v>
      </c>
      <c r="AO205" t="s">
        <v>1196</v>
      </c>
      <c r="AP205" t="s">
        <v>1197</v>
      </c>
      <c r="AQ205" t="s">
        <v>1196</v>
      </c>
      <c r="AR205" t="s">
        <v>1197</v>
      </c>
      <c r="AS205" t="s">
        <v>83</v>
      </c>
      <c r="AV205" s="17"/>
      <c r="AX205">
        <v>0</v>
      </c>
      <c r="AY205" t="s">
        <v>83</v>
      </c>
      <c r="AZ205" t="s">
        <v>83</v>
      </c>
      <c r="BH205">
        <v>203</v>
      </c>
      <c r="BL205" t="s">
        <v>1198</v>
      </c>
      <c r="BM205" s="17">
        <v>43026</v>
      </c>
      <c r="BN205" t="s">
        <v>213</v>
      </c>
      <c r="BO205" t="s">
        <v>213</v>
      </c>
      <c r="BP205">
        <v>68</v>
      </c>
      <c r="BQ205" t="s">
        <v>196</v>
      </c>
      <c r="BR205" t="s">
        <v>197</v>
      </c>
      <c r="BS205" t="s">
        <v>89</v>
      </c>
      <c r="BT205" t="s">
        <v>90</v>
      </c>
      <c r="BU205" t="s">
        <v>206</v>
      </c>
      <c r="BV205" t="s">
        <v>83</v>
      </c>
      <c r="BY205" t="s">
        <v>92</v>
      </c>
      <c r="BZ205" t="s">
        <v>87</v>
      </c>
      <c r="CC205">
        <f>IFERROR(IF(AKORDT[[#This Row],[CZAS]]=1,VLOOKUP(AKORDT[[#This Row],[RAPORTY_TMP_ID]]&amp;AKORDT[[#This Row],[CZYNNOSCI_OPIS]],#REF!,5,FALSE),AKORDT[[#This Row],[CZAS]]),1)</f>
        <v>13</v>
      </c>
      <c r="CD205" t="str">
        <f>AKORDT[[#This Row],[RAPORTY_TMP_ID]]&amp;" "&amp;MID(AKORDT[[#This Row],[NAZWA1_WG]],1,30)</f>
        <v xml:space="preserve">27031 ALIZE 1                       </v>
      </c>
      <c r="CE205" s="11">
        <f>AKORDT[[#This Row],[DATA]]</f>
        <v>43031</v>
      </c>
      <c r="CF205">
        <f>IFERROR(ROUND(AVERAGEIF(Tabela_Kwerenda_z_AKORD[CZAS RZECZYWISTY],LEFT(AKORDT[[#This Row],[PZP_NR_ZLECENIA]],5),Tabela_Kwerenda_z_AKORD[LACZNY_CZAS]),0),0)</f>
        <v>0</v>
      </c>
    </row>
    <row r="206" spans="1:84">
      <c r="A206" t="e">
        <f>VLOOKUP(AKORDT[[#This Row],[NAZWISKO]],IMIE[],2,FALSE)</f>
        <v>#N/A</v>
      </c>
      <c r="B206">
        <v>10473</v>
      </c>
      <c r="F206">
        <v>27032</v>
      </c>
      <c r="G206">
        <v>1</v>
      </c>
      <c r="H206">
        <v>1</v>
      </c>
      <c r="I206">
        <v>1</v>
      </c>
      <c r="J206">
        <v>14306</v>
      </c>
      <c r="K206">
        <v>14306</v>
      </c>
      <c r="L206">
        <v>36</v>
      </c>
      <c r="M206">
        <v>20</v>
      </c>
      <c r="N206">
        <v>7</v>
      </c>
      <c r="O206">
        <v>3</v>
      </c>
      <c r="Q206" s="17">
        <v>43031</v>
      </c>
      <c r="R206" t="s">
        <v>1199</v>
      </c>
      <c r="S206">
        <v>0</v>
      </c>
      <c r="T206">
        <v>0</v>
      </c>
      <c r="U206">
        <v>0</v>
      </c>
      <c r="V206">
        <v>2</v>
      </c>
      <c r="W206" t="s">
        <v>208</v>
      </c>
      <c r="X206" t="s">
        <v>79</v>
      </c>
      <c r="Y206" t="s">
        <v>94</v>
      </c>
      <c r="Z206" t="s">
        <v>209</v>
      </c>
      <c r="AB206" s="17">
        <v>2</v>
      </c>
      <c r="AC206" s="17">
        <v>402133</v>
      </c>
      <c r="AD206">
        <v>2</v>
      </c>
      <c r="AE206">
        <v>1</v>
      </c>
      <c r="AF206">
        <v>0</v>
      </c>
      <c r="AG206" t="s">
        <v>81</v>
      </c>
      <c r="AH206" t="s">
        <v>82</v>
      </c>
      <c r="AI206" t="s">
        <v>83</v>
      </c>
      <c r="AJ206" t="s">
        <v>83</v>
      </c>
      <c r="AK206" t="s">
        <v>84</v>
      </c>
      <c r="AL206" t="s">
        <v>85</v>
      </c>
      <c r="AM206" t="s">
        <v>205</v>
      </c>
      <c r="AN206" t="s">
        <v>95</v>
      </c>
      <c r="AO206" t="s">
        <v>224</v>
      </c>
      <c r="AP206" t="s">
        <v>225</v>
      </c>
      <c r="AQ206" t="s">
        <v>224</v>
      </c>
      <c r="AR206" t="s">
        <v>225</v>
      </c>
      <c r="AS206" t="s">
        <v>83</v>
      </c>
      <c r="AV206" s="17"/>
      <c r="AX206">
        <v>0</v>
      </c>
      <c r="AY206" t="s">
        <v>83</v>
      </c>
      <c r="AZ206" t="s">
        <v>83</v>
      </c>
      <c r="BH206">
        <v>204</v>
      </c>
      <c r="BL206" t="s">
        <v>1198</v>
      </c>
      <c r="BM206" s="17">
        <v>43026</v>
      </c>
      <c r="BN206" t="s">
        <v>213</v>
      </c>
      <c r="BO206" t="s">
        <v>213</v>
      </c>
      <c r="BP206">
        <v>68</v>
      </c>
      <c r="BQ206" t="s">
        <v>196</v>
      </c>
      <c r="BR206" t="s">
        <v>197</v>
      </c>
      <c r="BS206" t="s">
        <v>89</v>
      </c>
      <c r="BT206" t="s">
        <v>90</v>
      </c>
      <c r="BU206" t="s">
        <v>206</v>
      </c>
      <c r="BV206" t="s">
        <v>83</v>
      </c>
      <c r="BY206" t="s">
        <v>92</v>
      </c>
      <c r="BZ206" t="s">
        <v>87</v>
      </c>
      <c r="CC206">
        <f>IFERROR(IF(AKORDT[[#This Row],[CZAS]]=1,VLOOKUP(AKORDT[[#This Row],[RAPORTY_TMP_ID]]&amp;AKORDT[[#This Row],[CZYNNOSCI_OPIS]],#REF!,5,FALSE),AKORDT[[#This Row],[CZAS]]),1)</f>
        <v>3</v>
      </c>
      <c r="CD206" t="str">
        <f>AKORDT[[#This Row],[RAPORTY_TMP_ID]]&amp;" "&amp;MID(AKORDT[[#This Row],[NAZWA1_WG]],1,30)</f>
        <v xml:space="preserve">27032 ALIZE Z60/12                  </v>
      </c>
      <c r="CE206" s="11">
        <f>AKORDT[[#This Row],[DATA]]</f>
        <v>43031</v>
      </c>
      <c r="CF206">
        <f>IFERROR(ROUND(AVERAGEIF(Tabela_Kwerenda_z_AKORD[CZAS RZECZYWISTY],LEFT(AKORDT[[#This Row],[PZP_NR_ZLECENIA]],5),Tabela_Kwerenda_z_AKORD[LACZNY_CZAS]),0),0)</f>
        <v>0</v>
      </c>
    </row>
    <row r="207" spans="1:84">
      <c r="A207" t="e">
        <f>VLOOKUP(AKORDT[[#This Row],[NAZWISKO]],IMIE[],2,FALSE)</f>
        <v>#N/A</v>
      </c>
      <c r="B207">
        <v>10474</v>
      </c>
      <c r="F207">
        <v>26585</v>
      </c>
      <c r="G207">
        <v>1</v>
      </c>
      <c r="H207">
        <v>1</v>
      </c>
      <c r="I207">
        <v>1</v>
      </c>
      <c r="J207">
        <v>52687</v>
      </c>
      <c r="K207">
        <v>52687</v>
      </c>
      <c r="L207">
        <v>35</v>
      </c>
      <c r="M207">
        <v>20</v>
      </c>
      <c r="N207">
        <v>7</v>
      </c>
      <c r="O207">
        <v>40</v>
      </c>
      <c r="Q207" s="17">
        <v>43031</v>
      </c>
      <c r="R207" t="s">
        <v>1200</v>
      </c>
      <c r="S207">
        <v>0</v>
      </c>
      <c r="T207">
        <v>0</v>
      </c>
      <c r="U207">
        <v>0</v>
      </c>
      <c r="V207">
        <v>2</v>
      </c>
      <c r="W207" t="s">
        <v>203</v>
      </c>
      <c r="X207" t="s">
        <v>79</v>
      </c>
      <c r="Y207" t="s">
        <v>100</v>
      </c>
      <c r="Z207" t="s">
        <v>204</v>
      </c>
      <c r="AB207" s="17">
        <v>2</v>
      </c>
      <c r="AC207" s="17">
        <v>402133</v>
      </c>
      <c r="AD207">
        <v>2</v>
      </c>
      <c r="AE207">
        <v>1</v>
      </c>
      <c r="AF207">
        <v>0</v>
      </c>
      <c r="AG207" t="s">
        <v>81</v>
      </c>
      <c r="AH207" t="s">
        <v>82</v>
      </c>
      <c r="AI207" t="s">
        <v>83</v>
      </c>
      <c r="AJ207" t="s">
        <v>83</v>
      </c>
      <c r="AK207" t="s">
        <v>84</v>
      </c>
      <c r="AL207" t="s">
        <v>85</v>
      </c>
      <c r="AM207" t="s">
        <v>205</v>
      </c>
      <c r="AN207" t="s">
        <v>95</v>
      </c>
      <c r="AO207" t="s">
        <v>1178</v>
      </c>
      <c r="AP207" t="s">
        <v>1179</v>
      </c>
      <c r="AQ207" t="s">
        <v>1178</v>
      </c>
      <c r="AR207" t="s">
        <v>1179</v>
      </c>
      <c r="AS207" t="s">
        <v>83</v>
      </c>
      <c r="AV207" s="17"/>
      <c r="AX207">
        <v>0</v>
      </c>
      <c r="AY207" t="s">
        <v>83</v>
      </c>
      <c r="AZ207" t="s">
        <v>83</v>
      </c>
      <c r="BH207">
        <v>205</v>
      </c>
      <c r="BL207" t="s">
        <v>1201</v>
      </c>
      <c r="BM207" s="17">
        <v>43019</v>
      </c>
      <c r="BN207" t="s">
        <v>210</v>
      </c>
      <c r="BO207" t="s">
        <v>210</v>
      </c>
      <c r="BP207">
        <v>68</v>
      </c>
      <c r="BQ207" t="s">
        <v>196</v>
      </c>
      <c r="BR207" t="s">
        <v>197</v>
      </c>
      <c r="BS207" t="s">
        <v>89</v>
      </c>
      <c r="BT207" t="s">
        <v>90</v>
      </c>
      <c r="BU207" t="s">
        <v>181</v>
      </c>
      <c r="BV207" t="s">
        <v>83</v>
      </c>
      <c r="BY207" t="s">
        <v>92</v>
      </c>
      <c r="BZ207" t="s">
        <v>87</v>
      </c>
      <c r="CC207">
        <f>IFERROR(IF(AKORDT[[#This Row],[CZAS]]=1,VLOOKUP(AKORDT[[#This Row],[RAPORTY_TMP_ID]]&amp;AKORDT[[#This Row],[CZYNNOSCI_OPIS]],#REF!,5,FALSE),AKORDT[[#This Row],[CZAS]]),1)</f>
        <v>40</v>
      </c>
      <c r="CD207" t="str">
        <f>AKORDT[[#This Row],[RAPORTY_TMP_ID]]&amp;" "&amp;MID(AKORDT[[#This Row],[NAZWA1_WG]],1,30)</f>
        <v xml:space="preserve">26585 HORIZON B [2,5z]              </v>
      </c>
      <c r="CE207" s="11">
        <f>AKORDT[[#This Row],[DATA]]</f>
        <v>43031</v>
      </c>
      <c r="CF207">
        <f>IFERROR(ROUND(AVERAGEIF(Tabela_Kwerenda_z_AKORD[CZAS RZECZYWISTY],LEFT(AKORDT[[#This Row],[PZP_NR_ZLECENIA]],5),Tabela_Kwerenda_z_AKORD[LACZNY_CZAS]),0),0)</f>
        <v>0</v>
      </c>
    </row>
    <row r="208" spans="1:84">
      <c r="A208" t="e">
        <f>VLOOKUP(AKORDT[[#This Row],[NAZWISKO]],IMIE[],2,FALSE)</f>
        <v>#N/A</v>
      </c>
      <c r="B208">
        <v>10475</v>
      </c>
      <c r="F208">
        <v>26546</v>
      </c>
      <c r="G208">
        <v>1</v>
      </c>
      <c r="H208">
        <v>1</v>
      </c>
      <c r="I208">
        <v>1</v>
      </c>
      <c r="J208">
        <v>56721</v>
      </c>
      <c r="K208">
        <v>56721</v>
      </c>
      <c r="L208">
        <v>35</v>
      </c>
      <c r="M208">
        <v>20</v>
      </c>
      <c r="N208">
        <v>7</v>
      </c>
      <c r="O208">
        <v>50</v>
      </c>
      <c r="Q208" s="17">
        <v>43031</v>
      </c>
      <c r="R208" t="s">
        <v>1202</v>
      </c>
      <c r="S208">
        <v>0</v>
      </c>
      <c r="T208">
        <v>0</v>
      </c>
      <c r="U208">
        <v>0</v>
      </c>
      <c r="V208">
        <v>2</v>
      </c>
      <c r="W208" t="s">
        <v>203</v>
      </c>
      <c r="X208" t="s">
        <v>79</v>
      </c>
      <c r="Y208" t="s">
        <v>100</v>
      </c>
      <c r="Z208" t="s">
        <v>204</v>
      </c>
      <c r="AB208" s="17">
        <v>2</v>
      </c>
      <c r="AC208" s="17">
        <v>402133</v>
      </c>
      <c r="AD208">
        <v>2</v>
      </c>
      <c r="AE208">
        <v>1</v>
      </c>
      <c r="AF208">
        <v>0</v>
      </c>
      <c r="AG208" t="s">
        <v>81</v>
      </c>
      <c r="AH208" t="s">
        <v>82</v>
      </c>
      <c r="AI208" t="s">
        <v>83</v>
      </c>
      <c r="AJ208" t="s">
        <v>83</v>
      </c>
      <c r="AK208" t="s">
        <v>84</v>
      </c>
      <c r="AL208" t="s">
        <v>85</v>
      </c>
      <c r="AM208" t="s">
        <v>205</v>
      </c>
      <c r="AN208" t="s">
        <v>95</v>
      </c>
      <c r="AO208" t="s">
        <v>848</v>
      </c>
      <c r="AP208" t="s">
        <v>849</v>
      </c>
      <c r="AQ208" t="s">
        <v>848</v>
      </c>
      <c r="AR208" t="s">
        <v>849</v>
      </c>
      <c r="AS208" t="s">
        <v>83</v>
      </c>
      <c r="AV208" s="17"/>
      <c r="AX208">
        <v>0</v>
      </c>
      <c r="AY208" t="s">
        <v>83</v>
      </c>
      <c r="AZ208" t="s">
        <v>83</v>
      </c>
      <c r="BH208">
        <v>206</v>
      </c>
      <c r="BL208" t="s">
        <v>1203</v>
      </c>
      <c r="BM208" s="17">
        <v>43019</v>
      </c>
      <c r="BN208" t="s">
        <v>847</v>
      </c>
      <c r="BO208" t="s">
        <v>847</v>
      </c>
      <c r="BP208">
        <v>68</v>
      </c>
      <c r="BQ208" t="s">
        <v>196</v>
      </c>
      <c r="BR208" t="s">
        <v>197</v>
      </c>
      <c r="BS208" t="s">
        <v>89</v>
      </c>
      <c r="BT208" t="s">
        <v>90</v>
      </c>
      <c r="BU208" t="s">
        <v>181</v>
      </c>
      <c r="BV208" t="s">
        <v>83</v>
      </c>
      <c r="BY208" t="s">
        <v>92</v>
      </c>
      <c r="BZ208" t="s">
        <v>87</v>
      </c>
      <c r="CC208">
        <f>IFERROR(IF(AKORDT[[#This Row],[CZAS]]=1,VLOOKUP(AKORDT[[#This Row],[RAPORTY_TMP_ID]]&amp;AKORDT[[#This Row],[CZYNNOSCI_OPIS]],#REF!,5,FALSE),AKORDT[[#This Row],[CZAS]]),1)</f>
        <v>50</v>
      </c>
      <c r="CD208" t="str">
        <f>AKORDT[[#This Row],[RAPORTY_TMP_ID]]&amp;" "&amp;MID(AKORDT[[#This Row],[NAZWA1_WG]],1,30)</f>
        <v xml:space="preserve">26546 HORIZON A L2Hz]               </v>
      </c>
      <c r="CE208" s="11">
        <f>AKORDT[[#This Row],[DATA]]</f>
        <v>43031</v>
      </c>
      <c r="CF208">
        <f>IFERROR(ROUND(AVERAGEIF(Tabela_Kwerenda_z_AKORD[CZAS RZECZYWISTY],LEFT(AKORDT[[#This Row],[PZP_NR_ZLECENIA]],5),Tabela_Kwerenda_z_AKORD[LACZNY_CZAS]),0),0)</f>
        <v>0</v>
      </c>
    </row>
    <row r="209" spans="1:84">
      <c r="A209" t="e">
        <f>VLOOKUP(AKORDT[[#This Row],[NAZWISKO]],IMIE[],2,FALSE)</f>
        <v>#N/A</v>
      </c>
      <c r="B209">
        <v>10476</v>
      </c>
      <c r="F209">
        <v>26545</v>
      </c>
      <c r="G209">
        <v>1</v>
      </c>
      <c r="H209">
        <v>1</v>
      </c>
      <c r="I209">
        <v>1</v>
      </c>
      <c r="J209">
        <v>52635</v>
      </c>
      <c r="K209">
        <v>52635</v>
      </c>
      <c r="L209">
        <v>35</v>
      </c>
      <c r="M209">
        <v>20</v>
      </c>
      <c r="N209">
        <v>7</v>
      </c>
      <c r="O209">
        <v>37</v>
      </c>
      <c r="Q209" s="17">
        <v>43031</v>
      </c>
      <c r="R209" t="s">
        <v>1204</v>
      </c>
      <c r="S209">
        <v>0</v>
      </c>
      <c r="T209">
        <v>0</v>
      </c>
      <c r="U209">
        <v>0</v>
      </c>
      <c r="V209">
        <v>2</v>
      </c>
      <c r="W209" t="s">
        <v>203</v>
      </c>
      <c r="X209" t="s">
        <v>79</v>
      </c>
      <c r="Y209" t="s">
        <v>100</v>
      </c>
      <c r="Z209" t="s">
        <v>204</v>
      </c>
      <c r="AB209" s="17">
        <v>2</v>
      </c>
      <c r="AC209" s="17">
        <v>402133</v>
      </c>
      <c r="AD209">
        <v>2</v>
      </c>
      <c r="AE209">
        <v>1</v>
      </c>
      <c r="AF209">
        <v>0</v>
      </c>
      <c r="AG209" t="s">
        <v>81</v>
      </c>
      <c r="AH209" t="s">
        <v>82</v>
      </c>
      <c r="AI209" t="s">
        <v>83</v>
      </c>
      <c r="AJ209" t="s">
        <v>83</v>
      </c>
      <c r="AK209" t="s">
        <v>84</v>
      </c>
      <c r="AL209" t="s">
        <v>85</v>
      </c>
      <c r="AM209" t="s">
        <v>205</v>
      </c>
      <c r="AN209" t="s">
        <v>95</v>
      </c>
      <c r="AO209" t="s">
        <v>851</v>
      </c>
      <c r="AP209" t="s">
        <v>852</v>
      </c>
      <c r="AQ209" t="s">
        <v>851</v>
      </c>
      <c r="AR209" t="s">
        <v>852</v>
      </c>
      <c r="AS209" t="s">
        <v>83</v>
      </c>
      <c r="AV209" s="17"/>
      <c r="AX209">
        <v>0</v>
      </c>
      <c r="AY209" t="s">
        <v>83</v>
      </c>
      <c r="AZ209" t="s">
        <v>83</v>
      </c>
      <c r="BH209">
        <v>207</v>
      </c>
      <c r="BL209" t="s">
        <v>1203</v>
      </c>
      <c r="BM209" s="17">
        <v>43019</v>
      </c>
      <c r="BN209" t="s">
        <v>847</v>
      </c>
      <c r="BO209" t="s">
        <v>847</v>
      </c>
      <c r="BP209">
        <v>68</v>
      </c>
      <c r="BQ209" t="s">
        <v>196</v>
      </c>
      <c r="BR209" t="s">
        <v>197</v>
      </c>
      <c r="BS209" t="s">
        <v>89</v>
      </c>
      <c r="BT209" t="s">
        <v>90</v>
      </c>
      <c r="BU209" t="s">
        <v>181</v>
      </c>
      <c r="BV209" t="s">
        <v>83</v>
      </c>
      <c r="BY209" t="s">
        <v>92</v>
      </c>
      <c r="BZ209" t="s">
        <v>87</v>
      </c>
      <c r="CC209">
        <f>IFERROR(IF(AKORDT[[#This Row],[CZAS]]=1,VLOOKUP(AKORDT[[#This Row],[RAPORTY_TMP_ID]]&amp;AKORDT[[#This Row],[CZYNNOSCI_OPIS]],#REF!,5,FALSE),AKORDT[[#This Row],[CZAS]]),1)</f>
        <v>37</v>
      </c>
      <c r="CD209" t="str">
        <f>AKORDT[[#This Row],[RAPORTY_TMP_ID]]&amp;" "&amp;MID(AKORDT[[#This Row],[NAZWA1_WG]],1,30)</f>
        <v xml:space="preserve">26545 HORIZON A [3,5z               </v>
      </c>
      <c r="CE209" s="11">
        <f>AKORDT[[#This Row],[DATA]]</f>
        <v>43031</v>
      </c>
      <c r="CF209">
        <f>IFERROR(ROUND(AVERAGEIF(Tabela_Kwerenda_z_AKORD[CZAS RZECZYWISTY],LEFT(AKORDT[[#This Row],[PZP_NR_ZLECENIA]],5),Tabela_Kwerenda_z_AKORD[LACZNY_CZAS]),0),0)</f>
        <v>0</v>
      </c>
    </row>
    <row r="210" spans="1:84">
      <c r="A210" t="e">
        <f>VLOOKUP(AKORDT[[#This Row],[NAZWISKO]],IMIE[],2,FALSE)</f>
        <v>#N/A</v>
      </c>
      <c r="B210">
        <v>10477</v>
      </c>
      <c r="F210">
        <v>26547</v>
      </c>
      <c r="G210">
        <v>1</v>
      </c>
      <c r="H210">
        <v>1</v>
      </c>
      <c r="I210">
        <v>1</v>
      </c>
      <c r="J210">
        <v>56717</v>
      </c>
      <c r="K210">
        <v>56717</v>
      </c>
      <c r="L210">
        <v>35</v>
      </c>
      <c r="M210">
        <v>20</v>
      </c>
      <c r="N210">
        <v>7</v>
      </c>
      <c r="O210">
        <v>50</v>
      </c>
      <c r="P210">
        <v>0</v>
      </c>
      <c r="Q210" s="17">
        <v>43031</v>
      </c>
      <c r="R210" t="s">
        <v>1205</v>
      </c>
      <c r="S210">
        <v>0</v>
      </c>
      <c r="T210">
        <v>0</v>
      </c>
      <c r="U210">
        <v>0</v>
      </c>
      <c r="V210">
        <v>2</v>
      </c>
      <c r="W210" t="s">
        <v>203</v>
      </c>
      <c r="X210" t="s">
        <v>79</v>
      </c>
      <c r="Y210" t="s">
        <v>100</v>
      </c>
      <c r="Z210" t="s">
        <v>204</v>
      </c>
      <c r="AB210" s="17">
        <v>2</v>
      </c>
      <c r="AC210" s="17">
        <v>402133</v>
      </c>
      <c r="AD210">
        <v>2</v>
      </c>
      <c r="AE210">
        <v>1</v>
      </c>
      <c r="AF210">
        <v>0</v>
      </c>
      <c r="AG210" t="s">
        <v>81</v>
      </c>
      <c r="AH210" t="s">
        <v>82</v>
      </c>
      <c r="AI210" t="s">
        <v>83</v>
      </c>
      <c r="AJ210" t="s">
        <v>83</v>
      </c>
      <c r="AK210" t="s">
        <v>84</v>
      </c>
      <c r="AL210" t="s">
        <v>85</v>
      </c>
      <c r="AM210" t="s">
        <v>205</v>
      </c>
      <c r="AN210" t="s">
        <v>95</v>
      </c>
      <c r="AO210" t="s">
        <v>1022</v>
      </c>
      <c r="AP210" t="s">
        <v>1023</v>
      </c>
      <c r="AQ210" t="s">
        <v>1022</v>
      </c>
      <c r="AR210" t="s">
        <v>1023</v>
      </c>
      <c r="AS210" t="s">
        <v>83</v>
      </c>
      <c r="AV210" s="17"/>
      <c r="AX210">
        <v>0</v>
      </c>
      <c r="AY210" t="s">
        <v>83</v>
      </c>
      <c r="AZ210" t="s">
        <v>83</v>
      </c>
      <c r="BH210">
        <v>208</v>
      </c>
      <c r="BL210" t="s">
        <v>1206</v>
      </c>
      <c r="BM210" s="17">
        <v>43019</v>
      </c>
      <c r="BN210" t="s">
        <v>847</v>
      </c>
      <c r="BO210" t="s">
        <v>847</v>
      </c>
      <c r="BP210">
        <v>0</v>
      </c>
      <c r="BQ210" t="s">
        <v>83</v>
      </c>
      <c r="BR210" t="s">
        <v>83</v>
      </c>
      <c r="BS210" t="s">
        <v>89</v>
      </c>
      <c r="BT210" t="s">
        <v>90</v>
      </c>
      <c r="BU210" t="s">
        <v>181</v>
      </c>
      <c r="BV210" t="s">
        <v>83</v>
      </c>
      <c r="BY210" t="s">
        <v>92</v>
      </c>
      <c r="BZ210" t="s">
        <v>87</v>
      </c>
      <c r="CC210">
        <f>IFERROR(IF(AKORDT[[#This Row],[CZAS]]=1,VLOOKUP(AKORDT[[#This Row],[RAPORTY_TMP_ID]]&amp;AKORDT[[#This Row],[CZYNNOSCI_OPIS]],#REF!,5,FALSE),AKORDT[[#This Row],[CZAS]]),1)</f>
        <v>50</v>
      </c>
      <c r="CD210" t="str">
        <f>AKORDT[[#This Row],[RAPORTY_TMP_ID]]&amp;" "&amp;MID(AKORDT[[#This Row],[NAZWA1_WG]],1,30)</f>
        <v xml:space="preserve">26547 HORIZON A [L2Hz               </v>
      </c>
      <c r="CE210" s="11">
        <f>AKORDT[[#This Row],[DATA]]</f>
        <v>43031</v>
      </c>
      <c r="CF210">
        <f>IFERROR(ROUND(AVERAGEIF(Tabela_Kwerenda_z_AKORD[CZAS RZECZYWISTY],LEFT(AKORDT[[#This Row],[PZP_NR_ZLECENIA]],5),Tabela_Kwerenda_z_AKORD[LACZNY_CZAS]),0),0)</f>
        <v>0</v>
      </c>
    </row>
    <row r="211" spans="1:84">
      <c r="A211" t="e">
        <f>VLOOKUP(AKORDT[[#This Row],[NAZWISKO]],IMIE[],2,FALSE)</f>
        <v>#N/A</v>
      </c>
      <c r="B211">
        <v>10478</v>
      </c>
      <c r="F211">
        <v>26548</v>
      </c>
      <c r="G211">
        <v>1</v>
      </c>
      <c r="H211">
        <v>1</v>
      </c>
      <c r="I211">
        <v>1</v>
      </c>
      <c r="J211">
        <v>52645</v>
      </c>
      <c r="K211">
        <v>52645</v>
      </c>
      <c r="L211">
        <v>35</v>
      </c>
      <c r="M211">
        <v>20</v>
      </c>
      <c r="N211">
        <v>7</v>
      </c>
      <c r="O211">
        <v>37</v>
      </c>
      <c r="P211">
        <v>0</v>
      </c>
      <c r="Q211" s="17">
        <v>43031</v>
      </c>
      <c r="R211" t="s">
        <v>1207</v>
      </c>
      <c r="S211">
        <v>0</v>
      </c>
      <c r="T211">
        <v>0</v>
      </c>
      <c r="U211">
        <v>0</v>
      </c>
      <c r="V211">
        <v>2</v>
      </c>
      <c r="W211" t="s">
        <v>203</v>
      </c>
      <c r="X211" t="s">
        <v>79</v>
      </c>
      <c r="Y211" t="s">
        <v>100</v>
      </c>
      <c r="Z211" t="s">
        <v>204</v>
      </c>
      <c r="AB211" s="17">
        <v>2</v>
      </c>
      <c r="AC211" s="17">
        <v>402133</v>
      </c>
      <c r="AD211">
        <v>2</v>
      </c>
      <c r="AE211">
        <v>1</v>
      </c>
      <c r="AF211">
        <v>0</v>
      </c>
      <c r="AG211" t="s">
        <v>81</v>
      </c>
      <c r="AH211" t="s">
        <v>82</v>
      </c>
      <c r="AI211" t="s">
        <v>83</v>
      </c>
      <c r="AJ211" t="s">
        <v>83</v>
      </c>
      <c r="AK211" t="s">
        <v>84</v>
      </c>
      <c r="AL211" t="s">
        <v>85</v>
      </c>
      <c r="AM211" t="s">
        <v>205</v>
      </c>
      <c r="AN211" t="s">
        <v>95</v>
      </c>
      <c r="AO211" t="s">
        <v>1019</v>
      </c>
      <c r="AP211" t="s">
        <v>1020</v>
      </c>
      <c r="AQ211" t="s">
        <v>1019</v>
      </c>
      <c r="AR211" t="s">
        <v>1020</v>
      </c>
      <c r="AS211" t="s">
        <v>83</v>
      </c>
      <c r="AV211" s="17"/>
      <c r="AX211">
        <v>0</v>
      </c>
      <c r="AY211" t="s">
        <v>83</v>
      </c>
      <c r="AZ211" t="s">
        <v>83</v>
      </c>
      <c r="BH211">
        <v>209</v>
      </c>
      <c r="BL211" t="s">
        <v>1206</v>
      </c>
      <c r="BM211" s="17">
        <v>43019</v>
      </c>
      <c r="BN211" t="s">
        <v>847</v>
      </c>
      <c r="BO211" t="s">
        <v>847</v>
      </c>
      <c r="BP211">
        <v>0</v>
      </c>
      <c r="BQ211" t="s">
        <v>83</v>
      </c>
      <c r="BR211" t="s">
        <v>83</v>
      </c>
      <c r="BS211" t="s">
        <v>89</v>
      </c>
      <c r="BT211" t="s">
        <v>90</v>
      </c>
      <c r="BU211" t="s">
        <v>181</v>
      </c>
      <c r="BV211" t="s">
        <v>83</v>
      </c>
      <c r="BY211" t="s">
        <v>92</v>
      </c>
      <c r="BZ211" t="s">
        <v>87</v>
      </c>
      <c r="CC211">
        <f>IFERROR(IF(AKORDT[[#This Row],[CZAS]]=1,VLOOKUP(AKORDT[[#This Row],[RAPORTY_TMP_ID]]&amp;AKORDT[[#This Row],[CZYNNOSCI_OPIS]],#REF!,5,FALSE),AKORDT[[#This Row],[CZAS]]),1)</f>
        <v>37</v>
      </c>
      <c r="CD211" t="str">
        <f>AKORDT[[#This Row],[RAPORTY_TMP_ID]]&amp;" "&amp;MID(AKORDT[[#This Row],[NAZWA1_WG]],1,30)</f>
        <v xml:space="preserve">26548 HORIZON A 3,5z]               </v>
      </c>
      <c r="CE211" s="11">
        <f>AKORDT[[#This Row],[DATA]]</f>
        <v>43031</v>
      </c>
      <c r="CF211">
        <f>IFERROR(ROUND(AVERAGEIF(Tabela_Kwerenda_z_AKORD[CZAS RZECZYWISTY],LEFT(AKORDT[[#This Row],[PZP_NR_ZLECENIA]],5),Tabela_Kwerenda_z_AKORD[LACZNY_CZAS]),0),0)</f>
        <v>0</v>
      </c>
    </row>
    <row r="212" spans="1:84">
      <c r="A212" t="e">
        <f>VLOOKUP(AKORDT[[#This Row],[NAZWISKO]],IMIE[],2,FALSE)</f>
        <v>#N/A</v>
      </c>
      <c r="B212">
        <v>10479</v>
      </c>
      <c r="F212">
        <v>26298</v>
      </c>
      <c r="G212">
        <v>1</v>
      </c>
      <c r="H212">
        <v>1</v>
      </c>
      <c r="I212">
        <v>1</v>
      </c>
      <c r="J212">
        <v>24007</v>
      </c>
      <c r="K212">
        <v>24007</v>
      </c>
      <c r="L212">
        <v>38</v>
      </c>
      <c r="M212">
        <v>5</v>
      </c>
      <c r="N212">
        <v>7</v>
      </c>
      <c r="O212">
        <v>198</v>
      </c>
      <c r="P212">
        <v>0</v>
      </c>
      <c r="Q212" s="17">
        <v>43031</v>
      </c>
      <c r="R212" t="s">
        <v>1208</v>
      </c>
      <c r="S212">
        <v>0</v>
      </c>
      <c r="T212">
        <v>0</v>
      </c>
      <c r="U212">
        <v>0</v>
      </c>
      <c r="V212">
        <v>2</v>
      </c>
      <c r="W212" t="s">
        <v>281</v>
      </c>
      <c r="X212" t="s">
        <v>79</v>
      </c>
      <c r="Y212" t="s">
        <v>102</v>
      </c>
      <c r="Z212" t="s">
        <v>282</v>
      </c>
      <c r="AB212" s="17">
        <v>2</v>
      </c>
      <c r="AC212" s="17">
        <v>402133</v>
      </c>
      <c r="AD212">
        <v>2</v>
      </c>
      <c r="AE212">
        <v>1</v>
      </c>
      <c r="AF212">
        <v>0</v>
      </c>
      <c r="AG212" t="s">
        <v>81</v>
      </c>
      <c r="AH212" t="s">
        <v>82</v>
      </c>
      <c r="AI212" t="s">
        <v>83</v>
      </c>
      <c r="AJ212" t="s">
        <v>83</v>
      </c>
      <c r="AK212" t="s">
        <v>84</v>
      </c>
      <c r="AL212" t="s">
        <v>85</v>
      </c>
      <c r="AM212" t="s">
        <v>86</v>
      </c>
      <c r="AN212" t="s">
        <v>87</v>
      </c>
      <c r="AO212" t="s">
        <v>692</v>
      </c>
      <c r="AP212" t="s">
        <v>693</v>
      </c>
      <c r="AQ212" t="s">
        <v>692</v>
      </c>
      <c r="AR212" t="s">
        <v>693</v>
      </c>
      <c r="AS212" t="s">
        <v>83</v>
      </c>
      <c r="AV212" s="17"/>
      <c r="AX212">
        <v>0</v>
      </c>
      <c r="AY212" t="s">
        <v>83</v>
      </c>
      <c r="AZ212" t="s">
        <v>83</v>
      </c>
      <c r="BH212">
        <v>210</v>
      </c>
      <c r="BL212" t="s">
        <v>822</v>
      </c>
      <c r="BM212" s="17">
        <v>43012</v>
      </c>
      <c r="BN212" t="s">
        <v>230</v>
      </c>
      <c r="BO212" t="s">
        <v>230</v>
      </c>
      <c r="BP212">
        <v>13</v>
      </c>
      <c r="BQ212" t="s">
        <v>88</v>
      </c>
      <c r="BR212" t="s">
        <v>79</v>
      </c>
      <c r="BS212" t="s">
        <v>89</v>
      </c>
      <c r="BT212" t="s">
        <v>90</v>
      </c>
      <c r="BU212" t="s">
        <v>181</v>
      </c>
      <c r="BV212" t="s">
        <v>83</v>
      </c>
      <c r="BY212" t="s">
        <v>92</v>
      </c>
      <c r="BZ212" t="s">
        <v>87</v>
      </c>
      <c r="CC212">
        <f>IFERROR(IF(AKORDT[[#This Row],[CZAS]]=1,VLOOKUP(AKORDT[[#This Row],[RAPORTY_TMP_ID]]&amp;AKORDT[[#This Row],[CZYNNOSCI_OPIS]],#REF!,5,FALSE),AKORDT[[#This Row],[CZAS]]),1)</f>
        <v>198</v>
      </c>
      <c r="CD212" t="str">
        <f>AKORDT[[#This Row],[RAPORTY_TMP_ID]]&amp;" "&amp;MID(AKORDT[[#This Row],[NAZWA1_WG]],1,30)</f>
        <v xml:space="preserve">26298 AVANT [3F]                    </v>
      </c>
      <c r="CE212" s="11">
        <f>AKORDT[[#This Row],[DATA]]</f>
        <v>43031</v>
      </c>
      <c r="CF212">
        <f>IFERROR(ROUND(AVERAGEIF(Tabela_Kwerenda_z_AKORD[CZAS RZECZYWISTY],LEFT(AKORDT[[#This Row],[PZP_NR_ZLECENIA]],5),Tabela_Kwerenda_z_AKORD[LACZNY_CZAS]),0),0)</f>
        <v>0</v>
      </c>
    </row>
    <row r="213" spans="1:84">
      <c r="A213" t="e">
        <f>VLOOKUP(AKORDT[[#This Row],[NAZWISKO]],IMIE[],2,FALSE)</f>
        <v>#N/A</v>
      </c>
      <c r="B213">
        <v>10480</v>
      </c>
      <c r="F213">
        <v>26500</v>
      </c>
      <c r="G213">
        <v>1</v>
      </c>
      <c r="H213">
        <v>1</v>
      </c>
      <c r="I213">
        <v>1</v>
      </c>
      <c r="J213">
        <v>35821</v>
      </c>
      <c r="K213">
        <v>35821</v>
      </c>
      <c r="L213">
        <v>39</v>
      </c>
      <c r="M213">
        <v>21</v>
      </c>
      <c r="N213">
        <v>7</v>
      </c>
      <c r="O213">
        <v>21</v>
      </c>
      <c r="Q213" s="17">
        <v>43031</v>
      </c>
      <c r="R213" t="s">
        <v>1209</v>
      </c>
      <c r="S213">
        <v>0</v>
      </c>
      <c r="T213">
        <v>0</v>
      </c>
      <c r="U213">
        <v>0</v>
      </c>
      <c r="V213">
        <v>1</v>
      </c>
      <c r="W213" t="s">
        <v>251</v>
      </c>
      <c r="X213" t="s">
        <v>79</v>
      </c>
      <c r="Y213" t="s">
        <v>99</v>
      </c>
      <c r="Z213" t="s">
        <v>252</v>
      </c>
      <c r="AB213" s="17">
        <v>2</v>
      </c>
      <c r="AC213" s="17">
        <v>402133</v>
      </c>
      <c r="AD213">
        <v>2</v>
      </c>
      <c r="AE213">
        <v>1</v>
      </c>
      <c r="AF213">
        <v>0</v>
      </c>
      <c r="AG213" t="s">
        <v>81</v>
      </c>
      <c r="AH213" t="s">
        <v>82</v>
      </c>
      <c r="AI213" t="s">
        <v>83</v>
      </c>
      <c r="AJ213" t="s">
        <v>83</v>
      </c>
      <c r="AK213" t="s">
        <v>84</v>
      </c>
      <c r="AL213" t="s">
        <v>85</v>
      </c>
      <c r="AM213" t="s">
        <v>253</v>
      </c>
      <c r="AN213" t="s">
        <v>111</v>
      </c>
      <c r="AO213" t="s">
        <v>476</v>
      </c>
      <c r="AP213" t="s">
        <v>477</v>
      </c>
      <c r="AQ213" t="s">
        <v>476</v>
      </c>
      <c r="AR213" t="s">
        <v>477</v>
      </c>
      <c r="AS213" t="s">
        <v>83</v>
      </c>
      <c r="AV213" s="17"/>
      <c r="AX213">
        <v>0</v>
      </c>
      <c r="AY213" t="s">
        <v>83</v>
      </c>
      <c r="AZ213" t="s">
        <v>83</v>
      </c>
      <c r="BH213">
        <v>211</v>
      </c>
      <c r="BL213" t="s">
        <v>1210</v>
      </c>
      <c r="BM213" s="17">
        <v>43019</v>
      </c>
      <c r="BN213" t="s">
        <v>444</v>
      </c>
      <c r="BO213" t="s">
        <v>444</v>
      </c>
      <c r="BP213">
        <v>68</v>
      </c>
      <c r="BQ213" t="s">
        <v>196</v>
      </c>
      <c r="BR213" t="s">
        <v>197</v>
      </c>
      <c r="BS213" t="s">
        <v>89</v>
      </c>
      <c r="BT213" t="s">
        <v>90</v>
      </c>
      <c r="BU213" t="s">
        <v>258</v>
      </c>
      <c r="BV213" t="s">
        <v>83</v>
      </c>
      <c r="BY213" t="s">
        <v>92</v>
      </c>
      <c r="BZ213" t="s">
        <v>87</v>
      </c>
      <c r="CC213">
        <f>IFERROR(IF(AKORDT[[#This Row],[CZAS]]=1,VLOOKUP(AKORDT[[#This Row],[RAPORTY_TMP_ID]]&amp;AKORDT[[#This Row],[CZYNNOSCI_OPIS]],#REF!,5,FALSE),AKORDT[[#This Row],[CZAS]]),1)</f>
        <v>21</v>
      </c>
      <c r="CD213" t="str">
        <f>AKORDT[[#This Row],[RAPORTY_TMP_ID]]&amp;" "&amp;MID(AKORDT[[#This Row],[NAZWA1_WG]],1,30)</f>
        <v xml:space="preserve">26500 LUXOR [1,5Re                  </v>
      </c>
      <c r="CE213" s="11">
        <f>AKORDT[[#This Row],[DATA]]</f>
        <v>43031</v>
      </c>
      <c r="CF213">
        <f>IFERROR(ROUND(AVERAGEIF(Tabela_Kwerenda_z_AKORD[CZAS RZECZYWISTY],LEFT(AKORDT[[#This Row],[PZP_NR_ZLECENIA]],5),Tabela_Kwerenda_z_AKORD[LACZNY_CZAS]),0),0)</f>
        <v>0</v>
      </c>
    </row>
    <row r="214" spans="1:84">
      <c r="A214" t="e">
        <f>VLOOKUP(AKORDT[[#This Row],[NAZWISKO]],IMIE[],2,FALSE)</f>
        <v>#N/A</v>
      </c>
      <c r="B214">
        <v>10481</v>
      </c>
      <c r="F214">
        <v>26501</v>
      </c>
      <c r="G214">
        <v>1</v>
      </c>
      <c r="H214">
        <v>1</v>
      </c>
      <c r="I214">
        <v>1</v>
      </c>
      <c r="J214">
        <v>35829</v>
      </c>
      <c r="K214">
        <v>35829</v>
      </c>
      <c r="L214">
        <v>39</v>
      </c>
      <c r="M214">
        <v>21</v>
      </c>
      <c r="N214">
        <v>7</v>
      </c>
      <c r="O214">
        <v>21</v>
      </c>
      <c r="Q214" s="17">
        <v>43031</v>
      </c>
      <c r="R214" t="s">
        <v>1211</v>
      </c>
      <c r="S214">
        <v>0</v>
      </c>
      <c r="T214">
        <v>0</v>
      </c>
      <c r="U214">
        <v>0</v>
      </c>
      <c r="V214">
        <v>1</v>
      </c>
      <c r="W214" t="s">
        <v>251</v>
      </c>
      <c r="X214" t="s">
        <v>79</v>
      </c>
      <c r="Y214" t="s">
        <v>99</v>
      </c>
      <c r="Z214" t="s">
        <v>252</v>
      </c>
      <c r="AB214" s="17">
        <v>2</v>
      </c>
      <c r="AC214" s="17">
        <v>402133</v>
      </c>
      <c r="AD214">
        <v>2</v>
      </c>
      <c r="AE214">
        <v>1</v>
      </c>
      <c r="AF214">
        <v>0</v>
      </c>
      <c r="AG214" t="s">
        <v>81</v>
      </c>
      <c r="AH214" t="s">
        <v>82</v>
      </c>
      <c r="AI214" t="s">
        <v>83</v>
      </c>
      <c r="AJ214" t="s">
        <v>83</v>
      </c>
      <c r="AK214" t="s">
        <v>84</v>
      </c>
      <c r="AL214" t="s">
        <v>85</v>
      </c>
      <c r="AM214" t="s">
        <v>253</v>
      </c>
      <c r="AN214" t="s">
        <v>111</v>
      </c>
      <c r="AO214" t="s">
        <v>478</v>
      </c>
      <c r="AP214" t="s">
        <v>479</v>
      </c>
      <c r="AQ214" t="s">
        <v>478</v>
      </c>
      <c r="AR214" t="s">
        <v>479</v>
      </c>
      <c r="AS214" t="s">
        <v>83</v>
      </c>
      <c r="AV214" s="17"/>
      <c r="AX214">
        <v>0</v>
      </c>
      <c r="AY214" t="s">
        <v>83</v>
      </c>
      <c r="AZ214" t="s">
        <v>83</v>
      </c>
      <c r="BH214">
        <v>212</v>
      </c>
      <c r="BL214" t="s">
        <v>1210</v>
      </c>
      <c r="BM214" s="17">
        <v>43019</v>
      </c>
      <c r="BN214" t="s">
        <v>444</v>
      </c>
      <c r="BO214" t="s">
        <v>444</v>
      </c>
      <c r="BP214">
        <v>68</v>
      </c>
      <c r="BQ214" t="s">
        <v>196</v>
      </c>
      <c r="BR214" t="s">
        <v>197</v>
      </c>
      <c r="BS214" t="s">
        <v>89</v>
      </c>
      <c r="BT214" t="s">
        <v>90</v>
      </c>
      <c r="BU214" t="s">
        <v>258</v>
      </c>
      <c r="BV214" t="s">
        <v>83</v>
      </c>
      <c r="BY214" t="s">
        <v>92</v>
      </c>
      <c r="BZ214" t="s">
        <v>87</v>
      </c>
      <c r="CC214">
        <f>IFERROR(IF(AKORDT[[#This Row],[CZAS]]=1,VLOOKUP(AKORDT[[#This Row],[RAPORTY_TMP_ID]]&amp;AKORDT[[#This Row],[CZYNNOSCI_OPIS]],#REF!,5,FALSE),AKORDT[[#This Row],[CZAS]]),1)</f>
        <v>21</v>
      </c>
      <c r="CD214" t="str">
        <f>AKORDT[[#This Row],[RAPORTY_TMP_ID]]&amp;" "&amp;MID(AKORDT[[#This Row],[NAZWA1_WG]],1,30)</f>
        <v xml:space="preserve">26501 LUXOR 1,5Re]                  </v>
      </c>
      <c r="CE214" s="11">
        <f>AKORDT[[#This Row],[DATA]]</f>
        <v>43031</v>
      </c>
      <c r="CF214">
        <f>IFERROR(ROUND(AVERAGEIF(Tabela_Kwerenda_z_AKORD[CZAS RZECZYWISTY],LEFT(AKORDT[[#This Row],[PZP_NR_ZLECENIA]],5),Tabela_Kwerenda_z_AKORD[LACZNY_CZAS]),0),0)</f>
        <v>0</v>
      </c>
    </row>
    <row r="215" spans="1:84">
      <c r="A215" t="e">
        <f>VLOOKUP(AKORDT[[#This Row],[NAZWISKO]],IMIE[],2,FALSE)</f>
        <v>#N/A</v>
      </c>
      <c r="B215">
        <v>10482</v>
      </c>
      <c r="F215">
        <v>26502</v>
      </c>
      <c r="G215">
        <v>1</v>
      </c>
      <c r="H215">
        <v>1</v>
      </c>
      <c r="I215">
        <v>1</v>
      </c>
      <c r="J215">
        <v>35816</v>
      </c>
      <c r="K215">
        <v>35816</v>
      </c>
      <c r="L215">
        <v>39</v>
      </c>
      <c r="M215">
        <v>21</v>
      </c>
      <c r="N215">
        <v>7</v>
      </c>
      <c r="O215">
        <v>19</v>
      </c>
      <c r="Q215" s="17">
        <v>43031</v>
      </c>
      <c r="R215" t="s">
        <v>1212</v>
      </c>
      <c r="S215">
        <v>0</v>
      </c>
      <c r="T215">
        <v>0</v>
      </c>
      <c r="U215">
        <v>0</v>
      </c>
      <c r="V215">
        <v>1</v>
      </c>
      <c r="W215" t="s">
        <v>251</v>
      </c>
      <c r="X215" t="s">
        <v>79</v>
      </c>
      <c r="Y215" t="s">
        <v>99</v>
      </c>
      <c r="Z215" t="s">
        <v>252</v>
      </c>
      <c r="AB215" s="17">
        <v>2</v>
      </c>
      <c r="AC215" s="17">
        <v>402133</v>
      </c>
      <c r="AD215">
        <v>2</v>
      </c>
      <c r="AE215">
        <v>1</v>
      </c>
      <c r="AF215">
        <v>0</v>
      </c>
      <c r="AG215" t="s">
        <v>81</v>
      </c>
      <c r="AH215" t="s">
        <v>82</v>
      </c>
      <c r="AI215" t="s">
        <v>83</v>
      </c>
      <c r="AJ215" t="s">
        <v>83</v>
      </c>
      <c r="AK215" t="s">
        <v>84</v>
      </c>
      <c r="AL215" t="s">
        <v>85</v>
      </c>
      <c r="AM215" t="s">
        <v>253</v>
      </c>
      <c r="AN215" t="s">
        <v>111</v>
      </c>
      <c r="AO215" t="s">
        <v>480</v>
      </c>
      <c r="AP215" t="s">
        <v>481</v>
      </c>
      <c r="AQ215" t="s">
        <v>480</v>
      </c>
      <c r="AR215" t="s">
        <v>481</v>
      </c>
      <c r="AS215" t="s">
        <v>83</v>
      </c>
      <c r="AV215" s="17"/>
      <c r="AX215">
        <v>0</v>
      </c>
      <c r="AY215" t="s">
        <v>83</v>
      </c>
      <c r="AZ215" t="s">
        <v>83</v>
      </c>
      <c r="BH215">
        <v>213</v>
      </c>
      <c r="BL215" t="s">
        <v>1210</v>
      </c>
      <c r="BM215" s="17">
        <v>43019</v>
      </c>
      <c r="BN215" t="s">
        <v>444</v>
      </c>
      <c r="BO215" t="s">
        <v>444</v>
      </c>
      <c r="BP215">
        <v>68</v>
      </c>
      <c r="BQ215" t="s">
        <v>196</v>
      </c>
      <c r="BR215" t="s">
        <v>197</v>
      </c>
      <c r="BS215" t="s">
        <v>89</v>
      </c>
      <c r="BT215" t="s">
        <v>90</v>
      </c>
      <c r="BU215" t="s">
        <v>258</v>
      </c>
      <c r="BV215" t="s">
        <v>83</v>
      </c>
      <c r="BY215" t="s">
        <v>92</v>
      </c>
      <c r="BZ215" t="s">
        <v>87</v>
      </c>
      <c r="CC215">
        <f>IFERROR(IF(AKORDT[[#This Row],[CZAS]]=1,VLOOKUP(AKORDT[[#This Row],[RAPORTY_TMP_ID]]&amp;AKORDT[[#This Row],[CZYNNOSCI_OPIS]],#REF!,5,FALSE),AKORDT[[#This Row],[CZAS]]),1)</f>
        <v>19</v>
      </c>
      <c r="CD215" t="str">
        <f>AKORDT[[#This Row],[RAPORTY_TMP_ID]]&amp;" "&amp;MID(AKORDT[[#This Row],[NAZWA1_WG]],1,30)</f>
        <v xml:space="preserve">26502 LUXOR [1Mz                    </v>
      </c>
      <c r="CE215" s="11">
        <f>AKORDT[[#This Row],[DATA]]</f>
        <v>43031</v>
      </c>
      <c r="CF215">
        <f>IFERROR(ROUND(AVERAGEIF(Tabela_Kwerenda_z_AKORD[CZAS RZECZYWISTY],LEFT(AKORDT[[#This Row],[PZP_NR_ZLECENIA]],5),Tabela_Kwerenda_z_AKORD[LACZNY_CZAS]),0),0)</f>
        <v>0</v>
      </c>
    </row>
    <row r="216" spans="1:84">
      <c r="A216" t="e">
        <f>VLOOKUP(AKORDT[[#This Row],[NAZWISKO]],IMIE[],2,FALSE)</f>
        <v>#N/A</v>
      </c>
      <c r="B216">
        <v>10483</v>
      </c>
      <c r="F216">
        <v>26503</v>
      </c>
      <c r="G216">
        <v>1</v>
      </c>
      <c r="H216">
        <v>1</v>
      </c>
      <c r="I216">
        <v>1</v>
      </c>
      <c r="J216">
        <v>35824</v>
      </c>
      <c r="K216">
        <v>35824</v>
      </c>
      <c r="L216">
        <v>39</v>
      </c>
      <c r="M216">
        <v>21</v>
      </c>
      <c r="N216">
        <v>7</v>
      </c>
      <c r="O216">
        <v>19</v>
      </c>
      <c r="Q216" s="17">
        <v>43031</v>
      </c>
      <c r="R216" t="s">
        <v>1213</v>
      </c>
      <c r="S216">
        <v>0</v>
      </c>
      <c r="T216">
        <v>0</v>
      </c>
      <c r="U216">
        <v>0</v>
      </c>
      <c r="V216">
        <v>1</v>
      </c>
      <c r="W216" t="s">
        <v>251</v>
      </c>
      <c r="X216" t="s">
        <v>79</v>
      </c>
      <c r="Y216" t="s">
        <v>99</v>
      </c>
      <c r="Z216" t="s">
        <v>252</v>
      </c>
      <c r="AB216" s="17">
        <v>2</v>
      </c>
      <c r="AC216" s="17">
        <v>402133</v>
      </c>
      <c r="AD216">
        <v>2</v>
      </c>
      <c r="AE216">
        <v>1</v>
      </c>
      <c r="AF216">
        <v>0</v>
      </c>
      <c r="AG216" t="s">
        <v>81</v>
      </c>
      <c r="AH216" t="s">
        <v>82</v>
      </c>
      <c r="AI216" t="s">
        <v>83</v>
      </c>
      <c r="AJ216" t="s">
        <v>83</v>
      </c>
      <c r="AK216" t="s">
        <v>84</v>
      </c>
      <c r="AL216" t="s">
        <v>85</v>
      </c>
      <c r="AM216" t="s">
        <v>253</v>
      </c>
      <c r="AN216" t="s">
        <v>111</v>
      </c>
      <c r="AO216" t="s">
        <v>482</v>
      </c>
      <c r="AP216" t="s">
        <v>483</v>
      </c>
      <c r="AQ216" t="s">
        <v>482</v>
      </c>
      <c r="AR216" t="s">
        <v>483</v>
      </c>
      <c r="AS216" t="s">
        <v>83</v>
      </c>
      <c r="AV216" s="17"/>
      <c r="AX216">
        <v>0</v>
      </c>
      <c r="AY216" t="s">
        <v>83</v>
      </c>
      <c r="AZ216" t="s">
        <v>83</v>
      </c>
      <c r="BH216">
        <v>214</v>
      </c>
      <c r="BL216" t="s">
        <v>1210</v>
      </c>
      <c r="BM216" s="17">
        <v>43019</v>
      </c>
      <c r="BN216" t="s">
        <v>444</v>
      </c>
      <c r="BO216" t="s">
        <v>444</v>
      </c>
      <c r="BP216">
        <v>68</v>
      </c>
      <c r="BQ216" t="s">
        <v>196</v>
      </c>
      <c r="BR216" t="s">
        <v>197</v>
      </c>
      <c r="BS216" t="s">
        <v>89</v>
      </c>
      <c r="BT216" t="s">
        <v>90</v>
      </c>
      <c r="BU216" t="s">
        <v>258</v>
      </c>
      <c r="BV216" t="s">
        <v>83</v>
      </c>
      <c r="BY216" t="s">
        <v>92</v>
      </c>
      <c r="BZ216" t="s">
        <v>87</v>
      </c>
      <c r="CC216">
        <f>IFERROR(IF(AKORDT[[#This Row],[CZAS]]=1,VLOOKUP(AKORDT[[#This Row],[RAPORTY_TMP_ID]]&amp;AKORDT[[#This Row],[CZYNNOSCI_OPIS]],#REF!,5,FALSE),AKORDT[[#This Row],[CZAS]]),1)</f>
        <v>19</v>
      </c>
      <c r="CD216" t="str">
        <f>AKORDT[[#This Row],[RAPORTY_TMP_ID]]&amp;" "&amp;MID(AKORDT[[#This Row],[NAZWA1_WG]],1,30)</f>
        <v xml:space="preserve">26503 LUXOR 1Mz]                    </v>
      </c>
      <c r="CE216" s="11">
        <f>AKORDT[[#This Row],[DATA]]</f>
        <v>43031</v>
      </c>
      <c r="CF216">
        <f>IFERROR(ROUND(AVERAGEIF(Tabela_Kwerenda_z_AKORD[CZAS RZECZYWISTY],LEFT(AKORDT[[#This Row],[PZP_NR_ZLECENIA]],5),Tabela_Kwerenda_z_AKORD[LACZNY_CZAS]),0),0)</f>
        <v>0</v>
      </c>
    </row>
    <row r="217" spans="1:84">
      <c r="A217" t="e">
        <f>VLOOKUP(AKORDT[[#This Row],[NAZWISKO]],IMIE[],2,FALSE)</f>
        <v>#N/A</v>
      </c>
      <c r="B217">
        <v>10484</v>
      </c>
      <c r="F217">
        <v>25840</v>
      </c>
      <c r="G217">
        <v>1</v>
      </c>
      <c r="H217">
        <v>1</v>
      </c>
      <c r="I217">
        <v>1</v>
      </c>
      <c r="J217">
        <v>36329</v>
      </c>
      <c r="K217">
        <v>46787</v>
      </c>
      <c r="L217">
        <v>51</v>
      </c>
      <c r="M217">
        <v>5</v>
      </c>
      <c r="N217">
        <v>7</v>
      </c>
      <c r="O217">
        <v>164</v>
      </c>
      <c r="Q217" s="17">
        <v>43031</v>
      </c>
      <c r="R217" t="s">
        <v>1214</v>
      </c>
      <c r="S217">
        <v>0</v>
      </c>
      <c r="T217">
        <v>0</v>
      </c>
      <c r="U217">
        <v>0</v>
      </c>
      <c r="V217">
        <v>2</v>
      </c>
      <c r="W217" t="s">
        <v>214</v>
      </c>
      <c r="X217" t="s">
        <v>79</v>
      </c>
      <c r="Y217" t="s">
        <v>103</v>
      </c>
      <c r="Z217" t="s">
        <v>215</v>
      </c>
      <c r="AB217" s="17">
        <v>2</v>
      </c>
      <c r="AC217" s="17">
        <v>402133</v>
      </c>
      <c r="AD217">
        <v>2</v>
      </c>
      <c r="AE217">
        <v>1</v>
      </c>
      <c r="AF217">
        <v>0</v>
      </c>
      <c r="AG217" t="s">
        <v>81</v>
      </c>
      <c r="AH217" t="s">
        <v>82</v>
      </c>
      <c r="AI217" t="s">
        <v>83</v>
      </c>
      <c r="AJ217" t="s">
        <v>83</v>
      </c>
      <c r="AK217" t="s">
        <v>84</v>
      </c>
      <c r="AL217" t="s">
        <v>85</v>
      </c>
      <c r="AM217" t="s">
        <v>86</v>
      </c>
      <c r="AN217" t="s">
        <v>87</v>
      </c>
      <c r="AO217" t="s">
        <v>621</v>
      </c>
      <c r="AP217" t="s">
        <v>622</v>
      </c>
      <c r="AQ217" t="s">
        <v>623</v>
      </c>
      <c r="AR217" t="s">
        <v>624</v>
      </c>
      <c r="AS217" t="s">
        <v>83</v>
      </c>
      <c r="AV217" s="17"/>
      <c r="AX217">
        <v>0</v>
      </c>
      <c r="AY217" t="s">
        <v>83</v>
      </c>
      <c r="AZ217" t="s">
        <v>83</v>
      </c>
      <c r="BH217">
        <v>215</v>
      </c>
      <c r="BL217" t="s">
        <v>800</v>
      </c>
      <c r="BM217" s="17">
        <v>43000</v>
      </c>
      <c r="BN217" t="s">
        <v>207</v>
      </c>
      <c r="BO217" t="s">
        <v>207</v>
      </c>
      <c r="BP217">
        <v>13</v>
      </c>
      <c r="BQ217" t="s">
        <v>88</v>
      </c>
      <c r="BR217" t="s">
        <v>79</v>
      </c>
      <c r="BS217" t="s">
        <v>89</v>
      </c>
      <c r="BT217" t="s">
        <v>90</v>
      </c>
      <c r="BU217" t="s">
        <v>182</v>
      </c>
      <c r="BV217" t="s">
        <v>83</v>
      </c>
      <c r="BY217" t="s">
        <v>92</v>
      </c>
      <c r="BZ217" t="s">
        <v>87</v>
      </c>
      <c r="CC217">
        <f>IFERROR(IF(AKORDT[[#This Row],[CZAS]]=1,VLOOKUP(AKORDT[[#This Row],[RAPORTY_TMP_ID]]&amp;AKORDT[[#This Row],[CZYNNOSCI_OPIS]],#REF!,5,FALSE),AKORDT[[#This Row],[CZAS]]),1)</f>
        <v>164</v>
      </c>
      <c r="CD217" t="str">
        <f>AKORDT[[#This Row],[RAPORTY_TMP_ID]]&amp;" "&amp;MID(AKORDT[[#This Row],[NAZWA1_WG]],1,30)</f>
        <v xml:space="preserve">25840 ELIXIR 3                      </v>
      </c>
      <c r="CE217" s="11">
        <f>AKORDT[[#This Row],[DATA]]</f>
        <v>43031</v>
      </c>
      <c r="CF217">
        <f>IFERROR(ROUND(AVERAGEIF(Tabela_Kwerenda_z_AKORD[CZAS RZECZYWISTY],LEFT(AKORDT[[#This Row],[PZP_NR_ZLECENIA]],5),Tabela_Kwerenda_z_AKORD[LACZNY_CZAS]),0),0)</f>
        <v>0</v>
      </c>
    </row>
    <row r="218" spans="1:84">
      <c r="A218" t="e">
        <f>VLOOKUP(AKORDT[[#This Row],[NAZWISKO]],IMIE[],2,FALSE)</f>
        <v>#N/A</v>
      </c>
      <c r="B218">
        <v>10485</v>
      </c>
      <c r="F218">
        <v>25841</v>
      </c>
      <c r="G218">
        <v>1</v>
      </c>
      <c r="H218">
        <v>1</v>
      </c>
      <c r="I218">
        <v>1</v>
      </c>
      <c r="J218">
        <v>36326</v>
      </c>
      <c r="K218">
        <v>46763</v>
      </c>
      <c r="L218">
        <v>51</v>
      </c>
      <c r="M218">
        <v>5</v>
      </c>
      <c r="N218">
        <v>7</v>
      </c>
      <c r="O218">
        <v>240</v>
      </c>
      <c r="Q218" s="17">
        <v>43031</v>
      </c>
      <c r="R218" t="s">
        <v>1215</v>
      </c>
      <c r="S218">
        <v>0</v>
      </c>
      <c r="T218">
        <v>0</v>
      </c>
      <c r="U218">
        <v>0</v>
      </c>
      <c r="V218">
        <v>2</v>
      </c>
      <c r="W218" t="s">
        <v>214</v>
      </c>
      <c r="X218" t="s">
        <v>79</v>
      </c>
      <c r="Y218" t="s">
        <v>103</v>
      </c>
      <c r="Z218" t="s">
        <v>215</v>
      </c>
      <c r="AB218" s="17">
        <v>2</v>
      </c>
      <c r="AC218" s="17">
        <v>402133</v>
      </c>
      <c r="AD218">
        <v>2</v>
      </c>
      <c r="AE218">
        <v>1</v>
      </c>
      <c r="AF218">
        <v>0</v>
      </c>
      <c r="AG218" t="s">
        <v>81</v>
      </c>
      <c r="AH218" t="s">
        <v>82</v>
      </c>
      <c r="AI218" t="s">
        <v>83</v>
      </c>
      <c r="AJ218" t="s">
        <v>83</v>
      </c>
      <c r="AK218" t="s">
        <v>84</v>
      </c>
      <c r="AL218" t="s">
        <v>85</v>
      </c>
      <c r="AM218" t="s">
        <v>86</v>
      </c>
      <c r="AN218" t="s">
        <v>87</v>
      </c>
      <c r="AO218" t="s">
        <v>486</v>
      </c>
      <c r="AP218" t="s">
        <v>487</v>
      </c>
      <c r="AQ218" t="s">
        <v>488</v>
      </c>
      <c r="AR218" t="s">
        <v>489</v>
      </c>
      <c r="AS218" t="s">
        <v>83</v>
      </c>
      <c r="AV218" s="17"/>
      <c r="AX218">
        <v>0</v>
      </c>
      <c r="AY218" t="s">
        <v>83</v>
      </c>
      <c r="AZ218" t="s">
        <v>83</v>
      </c>
      <c r="BH218">
        <v>216</v>
      </c>
      <c r="BL218" t="s">
        <v>800</v>
      </c>
      <c r="BM218" s="17">
        <v>43000</v>
      </c>
      <c r="BN218" t="s">
        <v>207</v>
      </c>
      <c r="BO218" t="s">
        <v>207</v>
      </c>
      <c r="BP218">
        <v>13</v>
      </c>
      <c r="BQ218" t="s">
        <v>88</v>
      </c>
      <c r="BR218" t="s">
        <v>79</v>
      </c>
      <c r="BS218" t="s">
        <v>89</v>
      </c>
      <c r="BT218" t="s">
        <v>90</v>
      </c>
      <c r="BU218" t="s">
        <v>182</v>
      </c>
      <c r="BV218" t="s">
        <v>83</v>
      </c>
      <c r="BY218" t="s">
        <v>92</v>
      </c>
      <c r="BZ218" t="s">
        <v>87</v>
      </c>
      <c r="CC218">
        <f>IFERROR(IF(AKORDT[[#This Row],[CZAS]]=1,VLOOKUP(AKORDT[[#This Row],[RAPORTY_TMP_ID]]&amp;AKORDT[[#This Row],[CZYNNOSCI_OPIS]],#REF!,5,FALSE),AKORDT[[#This Row],[CZAS]]),1)</f>
        <v>240</v>
      </c>
      <c r="CD218" t="str">
        <f>AKORDT[[#This Row],[RAPORTY_TMP_ID]]&amp;" "&amp;MID(AKORDT[[#This Row],[NAZWA1_WG]],1,30)</f>
        <v xml:space="preserve">25841 ELIXIR N3,5]                  </v>
      </c>
      <c r="CE218" s="11">
        <f>AKORDT[[#This Row],[DATA]]</f>
        <v>43031</v>
      </c>
      <c r="CF218">
        <f>IFERROR(ROUND(AVERAGEIF(Tabela_Kwerenda_z_AKORD[CZAS RZECZYWISTY],LEFT(AKORDT[[#This Row],[PZP_NR_ZLECENIA]],5),Tabela_Kwerenda_z_AKORD[LACZNY_CZAS]),0),0)</f>
        <v>0</v>
      </c>
    </row>
    <row r="219" spans="1:84">
      <c r="A219" t="e">
        <f>VLOOKUP(AKORDT[[#This Row],[NAZWISKO]],IMIE[],2,FALSE)</f>
        <v>#N/A</v>
      </c>
      <c r="B219">
        <v>10486</v>
      </c>
      <c r="F219">
        <v>25679</v>
      </c>
      <c r="G219">
        <v>1</v>
      </c>
      <c r="H219">
        <v>1</v>
      </c>
      <c r="I219">
        <v>1</v>
      </c>
      <c r="J219">
        <v>24031</v>
      </c>
      <c r="K219">
        <v>24031</v>
      </c>
      <c r="L219">
        <v>41</v>
      </c>
      <c r="M219">
        <v>5</v>
      </c>
      <c r="N219">
        <v>7</v>
      </c>
      <c r="O219">
        <v>32</v>
      </c>
      <c r="P219">
        <v>0</v>
      </c>
      <c r="Q219" s="17">
        <v>43031</v>
      </c>
      <c r="R219" t="s">
        <v>1216</v>
      </c>
      <c r="S219">
        <v>0</v>
      </c>
      <c r="T219">
        <v>0</v>
      </c>
      <c r="U219">
        <v>0</v>
      </c>
      <c r="V219">
        <v>2</v>
      </c>
      <c r="W219" t="s">
        <v>312</v>
      </c>
      <c r="X219" t="s">
        <v>79</v>
      </c>
      <c r="Y219" t="s">
        <v>108</v>
      </c>
      <c r="Z219" t="s">
        <v>313</v>
      </c>
      <c r="AB219" s="17">
        <v>2</v>
      </c>
      <c r="AC219" s="17">
        <v>402133</v>
      </c>
      <c r="AD219">
        <v>2</v>
      </c>
      <c r="AE219">
        <v>1</v>
      </c>
      <c r="AF219">
        <v>0</v>
      </c>
      <c r="AG219" t="s">
        <v>81</v>
      </c>
      <c r="AH219" t="s">
        <v>82</v>
      </c>
      <c r="AI219" t="s">
        <v>83</v>
      </c>
      <c r="AJ219" t="s">
        <v>83</v>
      </c>
      <c r="AK219" t="s">
        <v>84</v>
      </c>
      <c r="AL219" t="s">
        <v>85</v>
      </c>
      <c r="AM219" t="s">
        <v>86</v>
      </c>
      <c r="AN219" t="s">
        <v>87</v>
      </c>
      <c r="AO219" t="s">
        <v>299</v>
      </c>
      <c r="AP219" t="s">
        <v>300</v>
      </c>
      <c r="AQ219" t="s">
        <v>299</v>
      </c>
      <c r="AR219" t="s">
        <v>300</v>
      </c>
      <c r="AS219" t="s">
        <v>83</v>
      </c>
      <c r="AV219" s="17"/>
      <c r="AX219">
        <v>0</v>
      </c>
      <c r="AY219" t="s">
        <v>83</v>
      </c>
      <c r="AZ219" t="s">
        <v>83</v>
      </c>
      <c r="BH219">
        <v>217</v>
      </c>
      <c r="BL219" t="s">
        <v>714</v>
      </c>
      <c r="BM219" s="17">
        <v>42998</v>
      </c>
      <c r="BN219" t="s">
        <v>230</v>
      </c>
      <c r="BO219" t="s">
        <v>230</v>
      </c>
      <c r="BP219">
        <v>13</v>
      </c>
      <c r="BQ219" t="s">
        <v>88</v>
      </c>
      <c r="BR219" t="s">
        <v>79</v>
      </c>
      <c r="BS219" t="s">
        <v>89</v>
      </c>
      <c r="BT219" t="s">
        <v>90</v>
      </c>
      <c r="BU219" t="s">
        <v>181</v>
      </c>
      <c r="BV219" t="s">
        <v>83</v>
      </c>
      <c r="BY219" t="s">
        <v>92</v>
      </c>
      <c r="BZ219" t="s">
        <v>87</v>
      </c>
      <c r="CC219">
        <f>IFERROR(IF(AKORDT[[#This Row],[CZAS]]=1,VLOOKUP(AKORDT[[#This Row],[RAPORTY_TMP_ID]]&amp;AKORDT[[#This Row],[CZYNNOSCI_OPIS]],#REF!,5,FALSE),AKORDT[[#This Row],[CZAS]]),1)</f>
        <v>32</v>
      </c>
      <c r="CD219" t="str">
        <f>AKORDT[[#This Row],[RAPORTY_TMP_ID]]&amp;" "&amp;MID(AKORDT[[#This Row],[NAZWA1_WG]],1,30)</f>
        <v xml:space="preserve">25679 AVANT P64x64                  </v>
      </c>
      <c r="CE219" s="11">
        <f>AKORDT[[#This Row],[DATA]]</f>
        <v>43031</v>
      </c>
      <c r="CF219">
        <f>IFERROR(ROUND(AVERAGEIF(Tabela_Kwerenda_z_AKORD[CZAS RZECZYWISTY],LEFT(AKORDT[[#This Row],[PZP_NR_ZLECENIA]],5),Tabela_Kwerenda_z_AKORD[LACZNY_CZAS]),0),0)</f>
        <v>0</v>
      </c>
    </row>
    <row r="220" spans="1:84">
      <c r="A220" t="e">
        <f>VLOOKUP(AKORDT[[#This Row],[NAZWISKO]],IMIE[],2,FALSE)</f>
        <v>#N/A</v>
      </c>
      <c r="B220">
        <v>10487</v>
      </c>
      <c r="F220">
        <v>25678</v>
      </c>
      <c r="G220">
        <v>1</v>
      </c>
      <c r="H220">
        <v>1</v>
      </c>
      <c r="I220">
        <v>1</v>
      </c>
      <c r="J220">
        <v>24008</v>
      </c>
      <c r="K220">
        <v>24008</v>
      </c>
      <c r="L220">
        <v>41</v>
      </c>
      <c r="M220">
        <v>5</v>
      </c>
      <c r="N220">
        <v>7</v>
      </c>
      <c r="O220">
        <v>209</v>
      </c>
      <c r="P220">
        <v>0</v>
      </c>
      <c r="Q220" s="17">
        <v>43031</v>
      </c>
      <c r="R220" t="s">
        <v>1217</v>
      </c>
      <c r="S220">
        <v>0</v>
      </c>
      <c r="T220">
        <v>0</v>
      </c>
      <c r="U220">
        <v>0</v>
      </c>
      <c r="V220">
        <v>2</v>
      </c>
      <c r="W220" t="s">
        <v>312</v>
      </c>
      <c r="X220" t="s">
        <v>79</v>
      </c>
      <c r="Y220" t="s">
        <v>108</v>
      </c>
      <c r="Z220" t="s">
        <v>313</v>
      </c>
      <c r="AB220" s="17">
        <v>2</v>
      </c>
      <c r="AC220" s="17">
        <v>402133</v>
      </c>
      <c r="AD220">
        <v>2</v>
      </c>
      <c r="AE220">
        <v>1</v>
      </c>
      <c r="AF220">
        <v>0</v>
      </c>
      <c r="AG220" t="s">
        <v>81</v>
      </c>
      <c r="AH220" t="s">
        <v>82</v>
      </c>
      <c r="AI220" t="s">
        <v>83</v>
      </c>
      <c r="AJ220" t="s">
        <v>83</v>
      </c>
      <c r="AK220" t="s">
        <v>84</v>
      </c>
      <c r="AL220" t="s">
        <v>85</v>
      </c>
      <c r="AM220" t="s">
        <v>86</v>
      </c>
      <c r="AN220" t="s">
        <v>87</v>
      </c>
      <c r="AO220" t="s">
        <v>543</v>
      </c>
      <c r="AP220" t="s">
        <v>544</v>
      </c>
      <c r="AQ220" t="s">
        <v>543</v>
      </c>
      <c r="AR220" t="s">
        <v>544</v>
      </c>
      <c r="AS220" t="s">
        <v>83</v>
      </c>
      <c r="AV220" s="17"/>
      <c r="AX220">
        <v>0</v>
      </c>
      <c r="AY220" t="s">
        <v>83</v>
      </c>
      <c r="AZ220" t="s">
        <v>83</v>
      </c>
      <c r="BH220">
        <v>218</v>
      </c>
      <c r="BL220" t="s">
        <v>714</v>
      </c>
      <c r="BM220" s="17">
        <v>42998</v>
      </c>
      <c r="BN220" t="s">
        <v>230</v>
      </c>
      <c r="BO220" t="s">
        <v>230</v>
      </c>
      <c r="BP220">
        <v>13</v>
      </c>
      <c r="BQ220" t="s">
        <v>88</v>
      </c>
      <c r="BR220" t="s">
        <v>79</v>
      </c>
      <c r="BS220" t="s">
        <v>89</v>
      </c>
      <c r="BT220" t="s">
        <v>90</v>
      </c>
      <c r="BU220" t="s">
        <v>181</v>
      </c>
      <c r="BV220" t="s">
        <v>83</v>
      </c>
      <c r="BY220" t="s">
        <v>92</v>
      </c>
      <c r="BZ220" t="s">
        <v>87</v>
      </c>
      <c r="CC220">
        <f>IFERROR(IF(AKORDT[[#This Row],[CZAS]]=1,VLOOKUP(AKORDT[[#This Row],[RAPORTY_TMP_ID]]&amp;AKORDT[[#This Row],[CZYNNOSCI_OPIS]],#REF!,5,FALSE),AKORDT[[#This Row],[CZAS]]),1)</f>
        <v>209</v>
      </c>
      <c r="CD220" t="str">
        <f>AKORDT[[#This Row],[RAPORTY_TMP_ID]]&amp;" "&amp;MID(AKORDT[[#This Row],[NAZWA1_WG]],1,30)</f>
        <v xml:space="preserve">25678 AVANT [3,5]                   </v>
      </c>
      <c r="CE220" s="11">
        <f>AKORDT[[#This Row],[DATA]]</f>
        <v>43031</v>
      </c>
      <c r="CF220">
        <f>IFERROR(ROUND(AVERAGEIF(Tabela_Kwerenda_z_AKORD[CZAS RZECZYWISTY],LEFT(AKORDT[[#This Row],[PZP_NR_ZLECENIA]],5),Tabela_Kwerenda_z_AKORD[LACZNY_CZAS]),0),0)</f>
        <v>0</v>
      </c>
    </row>
    <row r="221" spans="1:84">
      <c r="A221" t="e">
        <f>VLOOKUP(AKORDT[[#This Row],[NAZWISKO]],IMIE[],2,FALSE)</f>
        <v>#N/A</v>
      </c>
      <c r="B221">
        <v>10488</v>
      </c>
      <c r="F221">
        <v>26543</v>
      </c>
      <c r="G221">
        <v>1</v>
      </c>
      <c r="H221">
        <v>1</v>
      </c>
      <c r="I221">
        <v>1</v>
      </c>
      <c r="J221">
        <v>52635</v>
      </c>
      <c r="K221">
        <v>52635</v>
      </c>
      <c r="L221">
        <v>36</v>
      </c>
      <c r="M221">
        <v>20</v>
      </c>
      <c r="N221">
        <v>7</v>
      </c>
      <c r="O221">
        <v>37</v>
      </c>
      <c r="Q221" s="17">
        <v>43031</v>
      </c>
      <c r="R221" t="s">
        <v>900</v>
      </c>
      <c r="S221">
        <v>0</v>
      </c>
      <c r="T221">
        <v>0</v>
      </c>
      <c r="U221">
        <v>0</v>
      </c>
      <c r="V221">
        <v>2</v>
      </c>
      <c r="W221" t="s">
        <v>208</v>
      </c>
      <c r="X221" t="s">
        <v>79</v>
      </c>
      <c r="Y221" t="s">
        <v>94</v>
      </c>
      <c r="Z221" t="s">
        <v>209</v>
      </c>
      <c r="AB221" s="17">
        <v>2</v>
      </c>
      <c r="AC221" s="17">
        <v>402133</v>
      </c>
      <c r="AD221">
        <v>2</v>
      </c>
      <c r="AE221">
        <v>1</v>
      </c>
      <c r="AF221">
        <v>0</v>
      </c>
      <c r="AG221" t="s">
        <v>81</v>
      </c>
      <c r="AH221" t="s">
        <v>82</v>
      </c>
      <c r="AI221" t="s">
        <v>83</v>
      </c>
      <c r="AJ221" t="s">
        <v>83</v>
      </c>
      <c r="AK221" t="s">
        <v>84</v>
      </c>
      <c r="AL221" t="s">
        <v>85</v>
      </c>
      <c r="AM221" t="s">
        <v>205</v>
      </c>
      <c r="AN221" t="s">
        <v>95</v>
      </c>
      <c r="AO221" t="s">
        <v>851</v>
      </c>
      <c r="AP221" t="s">
        <v>852</v>
      </c>
      <c r="AQ221" t="s">
        <v>851</v>
      </c>
      <c r="AR221" t="s">
        <v>852</v>
      </c>
      <c r="AS221" t="s">
        <v>83</v>
      </c>
      <c r="AV221" s="17"/>
      <c r="AX221">
        <v>0</v>
      </c>
      <c r="AY221" t="s">
        <v>83</v>
      </c>
      <c r="AZ221" t="s">
        <v>83</v>
      </c>
      <c r="BH221">
        <v>219</v>
      </c>
      <c r="BL221" t="s">
        <v>1218</v>
      </c>
      <c r="BM221" s="17">
        <v>43019</v>
      </c>
      <c r="BN221" t="s">
        <v>847</v>
      </c>
      <c r="BO221" t="s">
        <v>847</v>
      </c>
      <c r="BP221">
        <v>68</v>
      </c>
      <c r="BQ221" t="s">
        <v>196</v>
      </c>
      <c r="BR221" t="s">
        <v>197</v>
      </c>
      <c r="BS221" t="s">
        <v>89</v>
      </c>
      <c r="BT221" t="s">
        <v>90</v>
      </c>
      <c r="BU221" t="s">
        <v>181</v>
      </c>
      <c r="BV221" t="s">
        <v>83</v>
      </c>
      <c r="BY221" t="s">
        <v>92</v>
      </c>
      <c r="BZ221" t="s">
        <v>87</v>
      </c>
      <c r="CC221">
        <f>IFERROR(IF(AKORDT[[#This Row],[CZAS]]=1,VLOOKUP(AKORDT[[#This Row],[RAPORTY_TMP_ID]]&amp;AKORDT[[#This Row],[CZYNNOSCI_OPIS]],#REF!,5,FALSE),AKORDT[[#This Row],[CZAS]]),1)</f>
        <v>37</v>
      </c>
      <c r="CD221" t="str">
        <f>AKORDT[[#This Row],[RAPORTY_TMP_ID]]&amp;" "&amp;MID(AKORDT[[#This Row],[NAZWA1_WG]],1,30)</f>
        <v xml:space="preserve">26543 HORIZON A [3,5z               </v>
      </c>
      <c r="CE221" s="11">
        <f>AKORDT[[#This Row],[DATA]]</f>
        <v>43031</v>
      </c>
      <c r="CF221">
        <f>IFERROR(ROUND(AVERAGEIF(Tabela_Kwerenda_z_AKORD[CZAS RZECZYWISTY],LEFT(AKORDT[[#This Row],[PZP_NR_ZLECENIA]],5),Tabela_Kwerenda_z_AKORD[LACZNY_CZAS]),0),0)</f>
        <v>0</v>
      </c>
    </row>
    <row r="222" spans="1:84">
      <c r="A222" t="e">
        <f>VLOOKUP(AKORDT[[#This Row],[NAZWISKO]],IMIE[],2,FALSE)</f>
        <v>#N/A</v>
      </c>
      <c r="B222">
        <v>10489</v>
      </c>
      <c r="F222">
        <v>26544</v>
      </c>
      <c r="G222">
        <v>1</v>
      </c>
      <c r="H222">
        <v>1</v>
      </c>
      <c r="I222">
        <v>1</v>
      </c>
      <c r="J222">
        <v>56721</v>
      </c>
      <c r="K222">
        <v>56721</v>
      </c>
      <c r="L222">
        <v>36</v>
      </c>
      <c r="M222">
        <v>20</v>
      </c>
      <c r="N222">
        <v>7</v>
      </c>
      <c r="O222">
        <v>50</v>
      </c>
      <c r="Q222" s="17">
        <v>43031</v>
      </c>
      <c r="R222" t="s">
        <v>632</v>
      </c>
      <c r="S222">
        <v>0</v>
      </c>
      <c r="T222">
        <v>0</v>
      </c>
      <c r="U222">
        <v>0</v>
      </c>
      <c r="V222">
        <v>2</v>
      </c>
      <c r="W222" t="s">
        <v>208</v>
      </c>
      <c r="X222" t="s">
        <v>79</v>
      </c>
      <c r="Y222" t="s">
        <v>94</v>
      </c>
      <c r="Z222" t="s">
        <v>209</v>
      </c>
      <c r="AB222" s="17">
        <v>2</v>
      </c>
      <c r="AC222" s="17">
        <v>402133</v>
      </c>
      <c r="AD222">
        <v>2</v>
      </c>
      <c r="AE222">
        <v>1</v>
      </c>
      <c r="AF222">
        <v>0</v>
      </c>
      <c r="AG222" t="s">
        <v>81</v>
      </c>
      <c r="AH222" t="s">
        <v>82</v>
      </c>
      <c r="AI222" t="s">
        <v>83</v>
      </c>
      <c r="AJ222" t="s">
        <v>83</v>
      </c>
      <c r="AK222" t="s">
        <v>84</v>
      </c>
      <c r="AL222" t="s">
        <v>85</v>
      </c>
      <c r="AM222" t="s">
        <v>205</v>
      </c>
      <c r="AN222" t="s">
        <v>95</v>
      </c>
      <c r="AO222" t="s">
        <v>848</v>
      </c>
      <c r="AP222" t="s">
        <v>849</v>
      </c>
      <c r="AQ222" t="s">
        <v>848</v>
      </c>
      <c r="AR222" t="s">
        <v>849</v>
      </c>
      <c r="AS222" t="s">
        <v>83</v>
      </c>
      <c r="AV222" s="17"/>
      <c r="AX222">
        <v>0</v>
      </c>
      <c r="AY222" t="s">
        <v>83</v>
      </c>
      <c r="AZ222" t="s">
        <v>83</v>
      </c>
      <c r="BH222">
        <v>220</v>
      </c>
      <c r="BL222" t="s">
        <v>1218</v>
      </c>
      <c r="BM222" s="17">
        <v>43019</v>
      </c>
      <c r="BN222" t="s">
        <v>847</v>
      </c>
      <c r="BO222" t="s">
        <v>847</v>
      </c>
      <c r="BP222">
        <v>68</v>
      </c>
      <c r="BQ222" t="s">
        <v>196</v>
      </c>
      <c r="BR222" t="s">
        <v>197</v>
      </c>
      <c r="BS222" t="s">
        <v>89</v>
      </c>
      <c r="BT222" t="s">
        <v>90</v>
      </c>
      <c r="BU222" t="s">
        <v>181</v>
      </c>
      <c r="BV222" t="s">
        <v>83</v>
      </c>
      <c r="BY222" t="s">
        <v>92</v>
      </c>
      <c r="BZ222" t="s">
        <v>87</v>
      </c>
      <c r="CC222">
        <f>IFERROR(IF(AKORDT[[#This Row],[CZAS]]=1,VLOOKUP(AKORDT[[#This Row],[RAPORTY_TMP_ID]]&amp;AKORDT[[#This Row],[CZYNNOSCI_OPIS]],#REF!,5,FALSE),AKORDT[[#This Row],[CZAS]]),1)</f>
        <v>50</v>
      </c>
      <c r="CD222" t="str">
        <f>AKORDT[[#This Row],[RAPORTY_TMP_ID]]&amp;" "&amp;MID(AKORDT[[#This Row],[NAZWA1_WG]],1,30)</f>
        <v xml:space="preserve">26544 HORIZON A L2Hz]               </v>
      </c>
      <c r="CE222" s="11">
        <f>AKORDT[[#This Row],[DATA]]</f>
        <v>43031</v>
      </c>
      <c r="CF222">
        <f>IFERROR(ROUND(AVERAGEIF(Tabela_Kwerenda_z_AKORD[CZAS RZECZYWISTY],LEFT(AKORDT[[#This Row],[PZP_NR_ZLECENIA]],5),Tabela_Kwerenda_z_AKORD[LACZNY_CZAS]),0),0)</f>
        <v>0</v>
      </c>
    </row>
    <row r="223" spans="1:84">
      <c r="A223" t="e">
        <f>VLOOKUP(AKORDT[[#This Row],[NAZWISKO]],IMIE[],2,FALSE)</f>
        <v>#N/A</v>
      </c>
      <c r="B223">
        <v>10490</v>
      </c>
      <c r="F223">
        <v>26670</v>
      </c>
      <c r="G223">
        <v>1</v>
      </c>
      <c r="H223">
        <v>1</v>
      </c>
      <c r="I223">
        <v>1</v>
      </c>
      <c r="J223">
        <v>13984</v>
      </c>
      <c r="K223">
        <v>13984</v>
      </c>
      <c r="L223">
        <v>36</v>
      </c>
      <c r="M223">
        <v>20</v>
      </c>
      <c r="N223">
        <v>7</v>
      </c>
      <c r="O223">
        <v>13</v>
      </c>
      <c r="Q223" s="17">
        <v>43031</v>
      </c>
      <c r="R223" t="s">
        <v>1219</v>
      </c>
      <c r="S223">
        <v>0</v>
      </c>
      <c r="T223">
        <v>0</v>
      </c>
      <c r="U223">
        <v>0</v>
      </c>
      <c r="V223">
        <v>2</v>
      </c>
      <c r="W223" t="s">
        <v>208</v>
      </c>
      <c r="X223" t="s">
        <v>79</v>
      </c>
      <c r="Y223" t="s">
        <v>94</v>
      </c>
      <c r="Z223" t="s">
        <v>209</v>
      </c>
      <c r="AB223" s="17">
        <v>2</v>
      </c>
      <c r="AC223" s="17">
        <v>402133</v>
      </c>
      <c r="AD223">
        <v>2</v>
      </c>
      <c r="AE223">
        <v>1</v>
      </c>
      <c r="AF223">
        <v>0</v>
      </c>
      <c r="AG223" t="s">
        <v>81</v>
      </c>
      <c r="AH223" t="s">
        <v>82</v>
      </c>
      <c r="AI223" t="s">
        <v>83</v>
      </c>
      <c r="AJ223" t="s">
        <v>83</v>
      </c>
      <c r="AK223" t="s">
        <v>84</v>
      </c>
      <c r="AL223" t="s">
        <v>85</v>
      </c>
      <c r="AM223" t="s">
        <v>205</v>
      </c>
      <c r="AN223" t="s">
        <v>95</v>
      </c>
      <c r="AO223" t="s">
        <v>264</v>
      </c>
      <c r="AP223" t="s">
        <v>265</v>
      </c>
      <c r="AQ223" t="s">
        <v>264</v>
      </c>
      <c r="AR223" t="s">
        <v>265</v>
      </c>
      <c r="AS223" t="s">
        <v>83</v>
      </c>
      <c r="AV223" s="17"/>
      <c r="AX223">
        <v>0</v>
      </c>
      <c r="AY223" t="s">
        <v>83</v>
      </c>
      <c r="AZ223" t="s">
        <v>83</v>
      </c>
      <c r="BH223">
        <v>221</v>
      </c>
      <c r="BL223" t="s">
        <v>1220</v>
      </c>
      <c r="BM223" s="17">
        <v>43019</v>
      </c>
      <c r="BN223" t="s">
        <v>266</v>
      </c>
      <c r="BO223" t="s">
        <v>266</v>
      </c>
      <c r="BP223">
        <v>68</v>
      </c>
      <c r="BQ223" t="s">
        <v>196</v>
      </c>
      <c r="BR223" t="s">
        <v>197</v>
      </c>
      <c r="BS223" t="s">
        <v>89</v>
      </c>
      <c r="BT223" t="s">
        <v>90</v>
      </c>
      <c r="BU223" t="s">
        <v>206</v>
      </c>
      <c r="BV223" t="s">
        <v>83</v>
      </c>
      <c r="BY223" t="s">
        <v>92</v>
      </c>
      <c r="BZ223" t="s">
        <v>87</v>
      </c>
      <c r="CC223">
        <f>IFERROR(IF(AKORDT[[#This Row],[CZAS]]=1,VLOOKUP(AKORDT[[#This Row],[RAPORTY_TMP_ID]]&amp;AKORDT[[#This Row],[CZYNNOSCI_OPIS]],#REF!,5,FALSE),AKORDT[[#This Row],[CZAS]]),1)</f>
        <v>13</v>
      </c>
      <c r="CD223" t="str">
        <f>AKORDT[[#This Row],[RAPORTY_TMP_ID]]&amp;" "&amp;MID(AKORDT[[#This Row],[NAZWA1_WG]],1,30)</f>
        <v xml:space="preserve">26670 PIANO L]                      </v>
      </c>
      <c r="CE223" s="11">
        <f>AKORDT[[#This Row],[DATA]]</f>
        <v>43031</v>
      </c>
      <c r="CF223">
        <f>IFERROR(ROUND(AVERAGEIF(Tabela_Kwerenda_z_AKORD[CZAS RZECZYWISTY],LEFT(AKORDT[[#This Row],[PZP_NR_ZLECENIA]],5),Tabela_Kwerenda_z_AKORD[LACZNY_CZAS]),0),0)</f>
        <v>0</v>
      </c>
    </row>
    <row r="224" spans="1:84">
      <c r="A224" t="e">
        <f>VLOOKUP(AKORDT[[#This Row],[NAZWISKO]],IMIE[],2,FALSE)</f>
        <v>#N/A</v>
      </c>
      <c r="B224">
        <v>10491</v>
      </c>
      <c r="F224">
        <v>26669</v>
      </c>
      <c r="G224">
        <v>1</v>
      </c>
      <c r="H224">
        <v>1</v>
      </c>
      <c r="I224">
        <v>1</v>
      </c>
      <c r="J224">
        <v>13966</v>
      </c>
      <c r="K224">
        <v>13966</v>
      </c>
      <c r="L224">
        <v>36</v>
      </c>
      <c r="M224">
        <v>20</v>
      </c>
      <c r="N224">
        <v>7</v>
      </c>
      <c r="O224">
        <v>13</v>
      </c>
      <c r="Q224" s="17">
        <v>43031</v>
      </c>
      <c r="R224" t="s">
        <v>1221</v>
      </c>
      <c r="S224">
        <v>0</v>
      </c>
      <c r="T224">
        <v>0</v>
      </c>
      <c r="U224">
        <v>0</v>
      </c>
      <c r="V224">
        <v>2</v>
      </c>
      <c r="W224" t="s">
        <v>208</v>
      </c>
      <c r="X224" t="s">
        <v>79</v>
      </c>
      <c r="Y224" t="s">
        <v>94</v>
      </c>
      <c r="Z224" t="s">
        <v>209</v>
      </c>
      <c r="AB224" s="17">
        <v>2</v>
      </c>
      <c r="AC224" s="17">
        <v>402133</v>
      </c>
      <c r="AD224">
        <v>2</v>
      </c>
      <c r="AE224">
        <v>1</v>
      </c>
      <c r="AF224">
        <v>0</v>
      </c>
      <c r="AG224" t="s">
        <v>81</v>
      </c>
      <c r="AH224" t="s">
        <v>82</v>
      </c>
      <c r="AI224" t="s">
        <v>83</v>
      </c>
      <c r="AJ224" t="s">
        <v>83</v>
      </c>
      <c r="AK224" t="s">
        <v>84</v>
      </c>
      <c r="AL224" t="s">
        <v>85</v>
      </c>
      <c r="AM224" t="s">
        <v>205</v>
      </c>
      <c r="AN224" t="s">
        <v>95</v>
      </c>
      <c r="AO224" t="s">
        <v>267</v>
      </c>
      <c r="AP224" t="s">
        <v>268</v>
      </c>
      <c r="AQ224" t="s">
        <v>267</v>
      </c>
      <c r="AR224" t="s">
        <v>268</v>
      </c>
      <c r="AS224" t="s">
        <v>83</v>
      </c>
      <c r="AV224" s="17"/>
      <c r="AX224">
        <v>0</v>
      </c>
      <c r="AY224" t="s">
        <v>83</v>
      </c>
      <c r="AZ224" t="s">
        <v>83</v>
      </c>
      <c r="BH224">
        <v>222</v>
      </c>
      <c r="BL224" t="s">
        <v>1220</v>
      </c>
      <c r="BM224" s="17">
        <v>43019</v>
      </c>
      <c r="BN224" t="s">
        <v>266</v>
      </c>
      <c r="BO224" t="s">
        <v>266</v>
      </c>
      <c r="BP224">
        <v>68</v>
      </c>
      <c r="BQ224" t="s">
        <v>196</v>
      </c>
      <c r="BR224" t="s">
        <v>197</v>
      </c>
      <c r="BS224" t="s">
        <v>89</v>
      </c>
      <c r="BT224" t="s">
        <v>90</v>
      </c>
      <c r="BU224" t="s">
        <v>206</v>
      </c>
      <c r="BV224" t="s">
        <v>83</v>
      </c>
      <c r="BY224" t="s">
        <v>92</v>
      </c>
      <c r="BZ224" t="s">
        <v>87</v>
      </c>
      <c r="CC224">
        <f>IFERROR(IF(AKORDT[[#This Row],[CZAS]]=1,VLOOKUP(AKORDT[[#This Row],[RAPORTY_TMP_ID]]&amp;AKORDT[[#This Row],[CZYNNOSCI_OPIS]],#REF!,5,FALSE),AKORDT[[#This Row],[CZAS]]),1)</f>
        <v>13</v>
      </c>
      <c r="CD224" t="str">
        <f>AKORDT[[#This Row],[RAPORTY_TMP_ID]]&amp;" "&amp;MID(AKORDT[[#This Row],[NAZWA1_WG]],1,30)</f>
        <v xml:space="preserve">26669 PIANO 2,5                     </v>
      </c>
      <c r="CE224" s="11">
        <f>AKORDT[[#This Row],[DATA]]</f>
        <v>43031</v>
      </c>
      <c r="CF224">
        <f>IFERROR(ROUND(AVERAGEIF(Tabela_Kwerenda_z_AKORD[CZAS RZECZYWISTY],LEFT(AKORDT[[#This Row],[PZP_NR_ZLECENIA]],5),Tabela_Kwerenda_z_AKORD[LACZNY_CZAS]),0),0)</f>
        <v>0</v>
      </c>
    </row>
    <row r="225" spans="1:84">
      <c r="A225" t="e">
        <f>VLOOKUP(AKORDT[[#This Row],[NAZWISKO]],IMIE[],2,FALSE)</f>
        <v>#N/A</v>
      </c>
      <c r="B225">
        <v>10492</v>
      </c>
      <c r="F225">
        <v>26668</v>
      </c>
      <c r="G225">
        <v>1</v>
      </c>
      <c r="H225">
        <v>1</v>
      </c>
      <c r="I225">
        <v>1</v>
      </c>
      <c r="J225">
        <v>13985</v>
      </c>
      <c r="K225">
        <v>13985</v>
      </c>
      <c r="L225">
        <v>36</v>
      </c>
      <c r="M225">
        <v>20</v>
      </c>
      <c r="N225">
        <v>7</v>
      </c>
      <c r="O225">
        <v>10</v>
      </c>
      <c r="Q225" s="17">
        <v>43031</v>
      </c>
      <c r="R225" t="s">
        <v>1222</v>
      </c>
      <c r="S225">
        <v>0</v>
      </c>
      <c r="T225">
        <v>0</v>
      </c>
      <c r="U225">
        <v>0</v>
      </c>
      <c r="V225">
        <v>2</v>
      </c>
      <c r="W225" t="s">
        <v>208</v>
      </c>
      <c r="X225" t="s">
        <v>79</v>
      </c>
      <c r="Y225" t="s">
        <v>94</v>
      </c>
      <c r="Z225" t="s">
        <v>209</v>
      </c>
      <c r="AB225" s="17">
        <v>2</v>
      </c>
      <c r="AC225" s="17">
        <v>402133</v>
      </c>
      <c r="AD225">
        <v>2</v>
      </c>
      <c r="AE225">
        <v>1</v>
      </c>
      <c r="AF225">
        <v>0</v>
      </c>
      <c r="AG225" t="s">
        <v>81</v>
      </c>
      <c r="AH225" t="s">
        <v>82</v>
      </c>
      <c r="AI225" t="s">
        <v>83</v>
      </c>
      <c r="AJ225" t="s">
        <v>83</v>
      </c>
      <c r="AK225" t="s">
        <v>84</v>
      </c>
      <c r="AL225" t="s">
        <v>85</v>
      </c>
      <c r="AM225" t="s">
        <v>205</v>
      </c>
      <c r="AN225" t="s">
        <v>95</v>
      </c>
      <c r="AO225" t="s">
        <v>269</v>
      </c>
      <c r="AP225" t="s">
        <v>270</v>
      </c>
      <c r="AQ225" t="s">
        <v>269</v>
      </c>
      <c r="AR225" t="s">
        <v>270</v>
      </c>
      <c r="AS225" t="s">
        <v>83</v>
      </c>
      <c r="AV225" s="17"/>
      <c r="AX225">
        <v>0</v>
      </c>
      <c r="AY225" t="s">
        <v>83</v>
      </c>
      <c r="AZ225" t="s">
        <v>83</v>
      </c>
      <c r="BH225">
        <v>223</v>
      </c>
      <c r="BL225" t="s">
        <v>1220</v>
      </c>
      <c r="BM225" s="17">
        <v>43019</v>
      </c>
      <c r="BN225" t="s">
        <v>266</v>
      </c>
      <c r="BO225" t="s">
        <v>266</v>
      </c>
      <c r="BP225">
        <v>68</v>
      </c>
      <c r="BQ225" t="s">
        <v>196</v>
      </c>
      <c r="BR225" t="s">
        <v>197</v>
      </c>
      <c r="BS225" t="s">
        <v>89</v>
      </c>
      <c r="BT225" t="s">
        <v>90</v>
      </c>
      <c r="BU225" t="s">
        <v>206</v>
      </c>
      <c r="BV225" t="s">
        <v>83</v>
      </c>
      <c r="BY225" t="s">
        <v>92</v>
      </c>
      <c r="BZ225" t="s">
        <v>87</v>
      </c>
      <c r="CC225">
        <f>IFERROR(IF(AKORDT[[#This Row],[CZAS]]=1,VLOOKUP(AKORDT[[#This Row],[RAPORTY_TMP_ID]]&amp;AKORDT[[#This Row],[CZYNNOSCI_OPIS]],#REF!,5,FALSE),AKORDT[[#This Row],[CZAS]]),1)</f>
        <v>10</v>
      </c>
      <c r="CD225" t="str">
        <f>AKORDT[[#This Row],[RAPORTY_TMP_ID]]&amp;" "&amp;MID(AKORDT[[#This Row],[NAZWA1_WG]],1,30)</f>
        <v xml:space="preserve">26668 PIANO N                       </v>
      </c>
      <c r="CE225" s="11">
        <f>AKORDT[[#This Row],[DATA]]</f>
        <v>43031</v>
      </c>
      <c r="CF225">
        <f>IFERROR(ROUND(AVERAGEIF(Tabela_Kwerenda_z_AKORD[CZAS RZECZYWISTY],LEFT(AKORDT[[#This Row],[PZP_NR_ZLECENIA]],5),Tabela_Kwerenda_z_AKORD[LACZNY_CZAS]),0),0)</f>
        <v>0</v>
      </c>
    </row>
    <row r="226" spans="1:84">
      <c r="A226" t="e">
        <f>VLOOKUP(AKORDT[[#This Row],[NAZWISKO]],IMIE[],2,FALSE)</f>
        <v>#N/A</v>
      </c>
      <c r="B226">
        <v>10493</v>
      </c>
      <c r="F226">
        <v>26667</v>
      </c>
      <c r="G226">
        <v>1</v>
      </c>
      <c r="H226">
        <v>1</v>
      </c>
      <c r="I226">
        <v>1</v>
      </c>
      <c r="J226">
        <v>13967</v>
      </c>
      <c r="K226">
        <v>13967</v>
      </c>
      <c r="L226">
        <v>36</v>
      </c>
      <c r="M226">
        <v>20</v>
      </c>
      <c r="N226">
        <v>7</v>
      </c>
      <c r="O226">
        <v>15</v>
      </c>
      <c r="Q226" s="17">
        <v>43031</v>
      </c>
      <c r="R226" t="s">
        <v>1223</v>
      </c>
      <c r="S226">
        <v>0</v>
      </c>
      <c r="T226">
        <v>0</v>
      </c>
      <c r="U226">
        <v>0</v>
      </c>
      <c r="V226">
        <v>2</v>
      </c>
      <c r="W226" t="s">
        <v>208</v>
      </c>
      <c r="X226" t="s">
        <v>79</v>
      </c>
      <c r="Y226" t="s">
        <v>94</v>
      </c>
      <c r="Z226" t="s">
        <v>209</v>
      </c>
      <c r="AB226" s="17">
        <v>2</v>
      </c>
      <c r="AC226" s="17">
        <v>402133</v>
      </c>
      <c r="AD226">
        <v>2</v>
      </c>
      <c r="AE226">
        <v>1</v>
      </c>
      <c r="AF226">
        <v>0</v>
      </c>
      <c r="AG226" t="s">
        <v>81</v>
      </c>
      <c r="AH226" t="s">
        <v>82</v>
      </c>
      <c r="AI226" t="s">
        <v>83</v>
      </c>
      <c r="AJ226" t="s">
        <v>83</v>
      </c>
      <c r="AK226" t="s">
        <v>84</v>
      </c>
      <c r="AL226" t="s">
        <v>85</v>
      </c>
      <c r="AM226" t="s">
        <v>205</v>
      </c>
      <c r="AN226" t="s">
        <v>95</v>
      </c>
      <c r="AO226" t="s">
        <v>445</v>
      </c>
      <c r="AP226" t="s">
        <v>446</v>
      </c>
      <c r="AQ226" t="s">
        <v>445</v>
      </c>
      <c r="AR226" t="s">
        <v>446</v>
      </c>
      <c r="AS226" t="s">
        <v>83</v>
      </c>
      <c r="AV226" s="17"/>
      <c r="AX226">
        <v>0</v>
      </c>
      <c r="AY226" t="s">
        <v>83</v>
      </c>
      <c r="AZ226" t="s">
        <v>83</v>
      </c>
      <c r="BH226">
        <v>224</v>
      </c>
      <c r="BL226" t="s">
        <v>1220</v>
      </c>
      <c r="BM226" s="17">
        <v>43019</v>
      </c>
      <c r="BN226" t="s">
        <v>266</v>
      </c>
      <c r="BO226" t="s">
        <v>266</v>
      </c>
      <c r="BP226">
        <v>68</v>
      </c>
      <c r="BQ226" t="s">
        <v>196</v>
      </c>
      <c r="BR226" t="s">
        <v>197</v>
      </c>
      <c r="BS226" t="s">
        <v>89</v>
      </c>
      <c r="BT226" t="s">
        <v>90</v>
      </c>
      <c r="BU226" t="s">
        <v>206</v>
      </c>
      <c r="BV226" t="s">
        <v>83</v>
      </c>
      <c r="BY226" t="s">
        <v>92</v>
      </c>
      <c r="BZ226" t="s">
        <v>87</v>
      </c>
      <c r="CC226">
        <f>IFERROR(IF(AKORDT[[#This Row],[CZAS]]=1,VLOOKUP(AKORDT[[#This Row],[RAPORTY_TMP_ID]]&amp;AKORDT[[#This Row],[CZYNNOSCI_OPIS]],#REF!,5,FALSE),AKORDT[[#This Row],[CZAS]]),1)</f>
        <v>15</v>
      </c>
      <c r="CD226" t="str">
        <f>AKORDT[[#This Row],[RAPORTY_TMP_ID]]&amp;" "&amp;MID(AKORDT[[#This Row],[NAZWA1_WG]],1,30)</f>
        <v xml:space="preserve">26667 PIANO [2,5                    </v>
      </c>
      <c r="CE226" s="11">
        <f>AKORDT[[#This Row],[DATA]]</f>
        <v>43031</v>
      </c>
      <c r="CF226">
        <f>IFERROR(ROUND(AVERAGEIF(Tabela_Kwerenda_z_AKORD[CZAS RZECZYWISTY],LEFT(AKORDT[[#This Row],[PZP_NR_ZLECENIA]],5),Tabela_Kwerenda_z_AKORD[LACZNY_CZAS]),0),0)</f>
        <v>0</v>
      </c>
    </row>
    <row r="227" spans="1:84">
      <c r="A227" t="e">
        <f>VLOOKUP(AKORDT[[#This Row],[NAZWISKO]],IMIE[],2,FALSE)</f>
        <v>#N/A</v>
      </c>
      <c r="B227">
        <v>10494</v>
      </c>
      <c r="F227">
        <v>25842</v>
      </c>
      <c r="G227">
        <v>1</v>
      </c>
      <c r="H227">
        <v>1</v>
      </c>
      <c r="I227">
        <v>1</v>
      </c>
      <c r="J227">
        <v>43990</v>
      </c>
      <c r="K227">
        <v>43972</v>
      </c>
      <c r="L227">
        <v>44</v>
      </c>
      <c r="M227">
        <v>5</v>
      </c>
      <c r="N227">
        <v>7</v>
      </c>
      <c r="O227">
        <v>79</v>
      </c>
      <c r="Q227" s="17">
        <v>43031</v>
      </c>
      <c r="R227" t="s">
        <v>1224</v>
      </c>
      <c r="S227">
        <v>0</v>
      </c>
      <c r="T227">
        <v>0</v>
      </c>
      <c r="U227">
        <v>0</v>
      </c>
      <c r="V227">
        <v>2</v>
      </c>
      <c r="W227" t="s">
        <v>323</v>
      </c>
      <c r="X227" t="s">
        <v>79</v>
      </c>
      <c r="Y227" t="s">
        <v>107</v>
      </c>
      <c r="Z227" t="s">
        <v>324</v>
      </c>
      <c r="AB227" s="17">
        <v>2</v>
      </c>
      <c r="AC227" s="17">
        <v>402133</v>
      </c>
      <c r="AD227">
        <v>2</v>
      </c>
      <c r="AE227">
        <v>1</v>
      </c>
      <c r="AF227">
        <v>0</v>
      </c>
      <c r="AG227" t="s">
        <v>81</v>
      </c>
      <c r="AH227" t="s">
        <v>82</v>
      </c>
      <c r="AI227" t="s">
        <v>83</v>
      </c>
      <c r="AJ227" t="s">
        <v>83</v>
      </c>
      <c r="AK227" t="s">
        <v>84</v>
      </c>
      <c r="AL227" t="s">
        <v>85</v>
      </c>
      <c r="AM227" t="s">
        <v>86</v>
      </c>
      <c r="AN227" t="s">
        <v>87</v>
      </c>
      <c r="AO227" t="s">
        <v>760</v>
      </c>
      <c r="AP227" t="s">
        <v>761</v>
      </c>
      <c r="AQ227" t="s">
        <v>762</v>
      </c>
      <c r="AR227" t="s">
        <v>763</v>
      </c>
      <c r="AS227" t="s">
        <v>83</v>
      </c>
      <c r="AV227" s="17"/>
      <c r="AX227">
        <v>0</v>
      </c>
      <c r="AY227" t="s">
        <v>83</v>
      </c>
      <c r="AZ227" t="s">
        <v>83</v>
      </c>
      <c r="BH227">
        <v>225</v>
      </c>
      <c r="BL227" t="s">
        <v>764</v>
      </c>
      <c r="BM227" s="17">
        <v>43000</v>
      </c>
      <c r="BN227" t="s">
        <v>440</v>
      </c>
      <c r="BO227" t="s">
        <v>440</v>
      </c>
      <c r="BP227">
        <v>13</v>
      </c>
      <c r="BQ227" t="s">
        <v>88</v>
      </c>
      <c r="BR227" t="s">
        <v>79</v>
      </c>
      <c r="BS227" t="s">
        <v>89</v>
      </c>
      <c r="BT227" t="s">
        <v>90</v>
      </c>
      <c r="BU227" t="s">
        <v>91</v>
      </c>
      <c r="BV227" t="s">
        <v>83</v>
      </c>
      <c r="BY227" t="s">
        <v>92</v>
      </c>
      <c r="BZ227" t="s">
        <v>87</v>
      </c>
      <c r="CC227">
        <f>IFERROR(IF(AKORDT[[#This Row],[CZAS]]=1,VLOOKUP(AKORDT[[#This Row],[RAPORTY_TMP_ID]]&amp;AKORDT[[#This Row],[CZYNNOSCI_OPIS]],#REF!,5,FALSE),AKORDT[[#This Row],[CZAS]]),1)</f>
        <v>79</v>
      </c>
      <c r="CD227" t="str">
        <f>AKORDT[[#This Row],[RAPORTY_TMP_ID]]&amp;" "&amp;MID(AKORDT[[#This Row],[NAZWA1_WG]],1,30)</f>
        <v xml:space="preserve">25842 VENUS [1Ho]                   </v>
      </c>
      <c r="CE227" s="11">
        <f>AKORDT[[#This Row],[DATA]]</f>
        <v>43031</v>
      </c>
      <c r="CF227">
        <f>IFERROR(ROUND(AVERAGEIF(Tabela_Kwerenda_z_AKORD[CZAS RZECZYWISTY],LEFT(AKORDT[[#This Row],[PZP_NR_ZLECENIA]],5),Tabela_Kwerenda_z_AKORD[LACZNY_CZAS]),0),0)</f>
        <v>0</v>
      </c>
    </row>
    <row r="228" spans="1:84">
      <c r="A228" t="e">
        <f>VLOOKUP(AKORDT[[#This Row],[NAZWISKO]],IMIE[],2,FALSE)</f>
        <v>#N/A</v>
      </c>
      <c r="B228">
        <v>10495</v>
      </c>
      <c r="F228">
        <v>26286</v>
      </c>
      <c r="G228">
        <v>1</v>
      </c>
      <c r="H228">
        <v>1</v>
      </c>
      <c r="I228">
        <v>1</v>
      </c>
      <c r="J228">
        <v>13967</v>
      </c>
      <c r="K228">
        <v>13967</v>
      </c>
      <c r="L228">
        <v>45</v>
      </c>
      <c r="M228">
        <v>5</v>
      </c>
      <c r="N228">
        <v>7</v>
      </c>
      <c r="O228">
        <v>114</v>
      </c>
      <c r="Q228" s="17">
        <v>43031</v>
      </c>
      <c r="R228" t="s">
        <v>1225</v>
      </c>
      <c r="S228">
        <v>0</v>
      </c>
      <c r="T228">
        <v>0</v>
      </c>
      <c r="U228">
        <v>0</v>
      </c>
      <c r="V228">
        <v>2</v>
      </c>
      <c r="W228" t="s">
        <v>192</v>
      </c>
      <c r="X228" t="s">
        <v>79</v>
      </c>
      <c r="Y228" t="s">
        <v>80</v>
      </c>
      <c r="Z228" t="s">
        <v>193</v>
      </c>
      <c r="AB228" s="17">
        <v>2</v>
      </c>
      <c r="AC228" s="17">
        <v>402133</v>
      </c>
      <c r="AD228">
        <v>2</v>
      </c>
      <c r="AE228">
        <v>1</v>
      </c>
      <c r="AF228">
        <v>0</v>
      </c>
      <c r="AG228" t="s">
        <v>81</v>
      </c>
      <c r="AH228" t="s">
        <v>82</v>
      </c>
      <c r="AI228" t="s">
        <v>83</v>
      </c>
      <c r="AJ228" t="s">
        <v>83</v>
      </c>
      <c r="AK228" t="s">
        <v>84</v>
      </c>
      <c r="AL228" t="s">
        <v>85</v>
      </c>
      <c r="AM228" t="s">
        <v>86</v>
      </c>
      <c r="AN228" t="s">
        <v>87</v>
      </c>
      <c r="AO228" t="s">
        <v>445</v>
      </c>
      <c r="AP228" t="s">
        <v>446</v>
      </c>
      <c r="AQ228" t="s">
        <v>445</v>
      </c>
      <c r="AR228" t="s">
        <v>446</v>
      </c>
      <c r="AS228" t="s">
        <v>83</v>
      </c>
      <c r="AV228" s="17"/>
      <c r="AX228">
        <v>0</v>
      </c>
      <c r="AY228" t="s">
        <v>83</v>
      </c>
      <c r="AZ228" t="s">
        <v>83</v>
      </c>
      <c r="BH228">
        <v>226</v>
      </c>
      <c r="BL228" t="s">
        <v>1226</v>
      </c>
      <c r="BM228" s="17">
        <v>43012</v>
      </c>
      <c r="BN228" t="s">
        <v>266</v>
      </c>
      <c r="BO228" t="s">
        <v>266</v>
      </c>
      <c r="BP228">
        <v>13</v>
      </c>
      <c r="BQ228" t="s">
        <v>88</v>
      </c>
      <c r="BR228" t="s">
        <v>79</v>
      </c>
      <c r="BS228" t="s">
        <v>89</v>
      </c>
      <c r="BT228" t="s">
        <v>90</v>
      </c>
      <c r="BU228" t="s">
        <v>91</v>
      </c>
      <c r="BV228" t="s">
        <v>83</v>
      </c>
      <c r="BY228" t="s">
        <v>92</v>
      </c>
      <c r="BZ228" t="s">
        <v>87</v>
      </c>
      <c r="CC228">
        <f>IFERROR(IF(AKORDT[[#This Row],[CZAS]]=1,VLOOKUP(AKORDT[[#This Row],[RAPORTY_TMP_ID]]&amp;AKORDT[[#This Row],[CZYNNOSCI_OPIS]],#REF!,5,FALSE),AKORDT[[#This Row],[CZAS]]),1)</f>
        <v>114</v>
      </c>
      <c r="CD228" t="str">
        <f>AKORDT[[#This Row],[RAPORTY_TMP_ID]]&amp;" "&amp;MID(AKORDT[[#This Row],[NAZWA1_WG]],1,30)</f>
        <v xml:space="preserve">26286 PIANO [2,5                    </v>
      </c>
      <c r="CE228" s="11">
        <f>AKORDT[[#This Row],[DATA]]</f>
        <v>43031</v>
      </c>
      <c r="CF228">
        <f>IFERROR(ROUND(AVERAGEIF(Tabela_Kwerenda_z_AKORD[CZAS RZECZYWISTY],LEFT(AKORDT[[#This Row],[PZP_NR_ZLECENIA]],5),Tabela_Kwerenda_z_AKORD[LACZNY_CZAS]),0),0)</f>
        <v>0</v>
      </c>
    </row>
    <row r="229" spans="1:84">
      <c r="A229" t="e">
        <f>VLOOKUP(AKORDT[[#This Row],[NAZWISKO]],IMIE[],2,FALSE)</f>
        <v>#N/A</v>
      </c>
      <c r="B229">
        <v>10496</v>
      </c>
      <c r="F229">
        <v>26287</v>
      </c>
      <c r="G229">
        <v>1</v>
      </c>
      <c r="H229">
        <v>1</v>
      </c>
      <c r="I229">
        <v>1</v>
      </c>
      <c r="J229">
        <v>13985</v>
      </c>
      <c r="K229">
        <v>13985</v>
      </c>
      <c r="L229">
        <v>45</v>
      </c>
      <c r="M229">
        <v>5</v>
      </c>
      <c r="N229">
        <v>7</v>
      </c>
      <c r="O229">
        <v>70</v>
      </c>
      <c r="Q229" s="17">
        <v>43031</v>
      </c>
      <c r="R229" t="s">
        <v>1227</v>
      </c>
      <c r="S229">
        <v>0</v>
      </c>
      <c r="T229">
        <v>0</v>
      </c>
      <c r="U229">
        <v>0</v>
      </c>
      <c r="V229">
        <v>2</v>
      </c>
      <c r="W229" t="s">
        <v>192</v>
      </c>
      <c r="X229" t="s">
        <v>79</v>
      </c>
      <c r="Y229" t="s">
        <v>80</v>
      </c>
      <c r="Z229" t="s">
        <v>193</v>
      </c>
      <c r="AB229" s="17">
        <v>2</v>
      </c>
      <c r="AC229" s="17">
        <v>402133</v>
      </c>
      <c r="AD229">
        <v>2</v>
      </c>
      <c r="AE229">
        <v>1</v>
      </c>
      <c r="AF229">
        <v>0</v>
      </c>
      <c r="AG229" t="s">
        <v>81</v>
      </c>
      <c r="AH229" t="s">
        <v>82</v>
      </c>
      <c r="AI229" t="s">
        <v>83</v>
      </c>
      <c r="AJ229" t="s">
        <v>83</v>
      </c>
      <c r="AK229" t="s">
        <v>84</v>
      </c>
      <c r="AL229" t="s">
        <v>85</v>
      </c>
      <c r="AM229" t="s">
        <v>86</v>
      </c>
      <c r="AN229" t="s">
        <v>87</v>
      </c>
      <c r="AO229" t="s">
        <v>269</v>
      </c>
      <c r="AP229" t="s">
        <v>270</v>
      </c>
      <c r="AQ229" t="s">
        <v>269</v>
      </c>
      <c r="AR229" t="s">
        <v>270</v>
      </c>
      <c r="AS229" t="s">
        <v>83</v>
      </c>
      <c r="AV229" s="17"/>
      <c r="AX229">
        <v>0</v>
      </c>
      <c r="AY229" t="s">
        <v>83</v>
      </c>
      <c r="AZ229" t="s">
        <v>83</v>
      </c>
      <c r="BH229">
        <v>227</v>
      </c>
      <c r="BL229" t="s">
        <v>1226</v>
      </c>
      <c r="BM229" s="17">
        <v>43012</v>
      </c>
      <c r="BN229" t="s">
        <v>266</v>
      </c>
      <c r="BO229" t="s">
        <v>266</v>
      </c>
      <c r="BP229">
        <v>13</v>
      </c>
      <c r="BQ229" t="s">
        <v>88</v>
      </c>
      <c r="BR229" t="s">
        <v>79</v>
      </c>
      <c r="BS229" t="s">
        <v>89</v>
      </c>
      <c r="BT229" t="s">
        <v>90</v>
      </c>
      <c r="BU229" t="s">
        <v>91</v>
      </c>
      <c r="BV229" t="s">
        <v>83</v>
      </c>
      <c r="BY229" t="s">
        <v>92</v>
      </c>
      <c r="BZ229" t="s">
        <v>87</v>
      </c>
      <c r="CC229">
        <f>IFERROR(IF(AKORDT[[#This Row],[CZAS]]=1,VLOOKUP(AKORDT[[#This Row],[RAPORTY_TMP_ID]]&amp;AKORDT[[#This Row],[CZYNNOSCI_OPIS]],#REF!,5,FALSE),AKORDT[[#This Row],[CZAS]]),1)</f>
        <v>70</v>
      </c>
      <c r="CD229" t="str">
        <f>AKORDT[[#This Row],[RAPORTY_TMP_ID]]&amp;" "&amp;MID(AKORDT[[#This Row],[NAZWA1_WG]],1,30)</f>
        <v xml:space="preserve">26287 PIANO N                       </v>
      </c>
      <c r="CE229" s="11">
        <f>AKORDT[[#This Row],[DATA]]</f>
        <v>43031</v>
      </c>
      <c r="CF229">
        <f>IFERROR(ROUND(AVERAGEIF(Tabela_Kwerenda_z_AKORD[CZAS RZECZYWISTY],LEFT(AKORDT[[#This Row],[PZP_NR_ZLECENIA]],5),Tabela_Kwerenda_z_AKORD[LACZNY_CZAS]),0),0)</f>
        <v>0</v>
      </c>
    </row>
    <row r="230" spans="1:84">
      <c r="A230" t="e">
        <f>VLOOKUP(AKORDT[[#This Row],[NAZWISKO]],IMIE[],2,FALSE)</f>
        <v>#N/A</v>
      </c>
      <c r="B230">
        <v>10497</v>
      </c>
      <c r="F230">
        <v>26288</v>
      </c>
      <c r="G230">
        <v>1</v>
      </c>
      <c r="H230">
        <v>1</v>
      </c>
      <c r="I230">
        <v>1</v>
      </c>
      <c r="J230">
        <v>13968</v>
      </c>
      <c r="K230">
        <v>13968</v>
      </c>
      <c r="L230">
        <v>45</v>
      </c>
      <c r="M230">
        <v>5</v>
      </c>
      <c r="N230">
        <v>7</v>
      </c>
      <c r="O230">
        <v>114</v>
      </c>
      <c r="Q230" s="17">
        <v>43031</v>
      </c>
      <c r="R230" t="s">
        <v>1228</v>
      </c>
      <c r="S230">
        <v>0</v>
      </c>
      <c r="T230">
        <v>0</v>
      </c>
      <c r="U230">
        <v>0</v>
      </c>
      <c r="V230">
        <v>2</v>
      </c>
      <c r="W230" t="s">
        <v>192</v>
      </c>
      <c r="X230" t="s">
        <v>79</v>
      </c>
      <c r="Y230" t="s">
        <v>80</v>
      </c>
      <c r="Z230" t="s">
        <v>193</v>
      </c>
      <c r="AB230" s="17">
        <v>2</v>
      </c>
      <c r="AC230" s="17">
        <v>402133</v>
      </c>
      <c r="AD230">
        <v>2</v>
      </c>
      <c r="AE230">
        <v>1</v>
      </c>
      <c r="AF230">
        <v>0</v>
      </c>
      <c r="AG230" t="s">
        <v>81</v>
      </c>
      <c r="AH230" t="s">
        <v>82</v>
      </c>
      <c r="AI230" t="s">
        <v>83</v>
      </c>
      <c r="AJ230" t="s">
        <v>83</v>
      </c>
      <c r="AK230" t="s">
        <v>84</v>
      </c>
      <c r="AL230" t="s">
        <v>85</v>
      </c>
      <c r="AM230" t="s">
        <v>86</v>
      </c>
      <c r="AN230" t="s">
        <v>87</v>
      </c>
      <c r="AO230" t="s">
        <v>1229</v>
      </c>
      <c r="AP230" t="s">
        <v>1230</v>
      </c>
      <c r="AQ230" t="s">
        <v>1229</v>
      </c>
      <c r="AR230" t="s">
        <v>1230</v>
      </c>
      <c r="AS230" t="s">
        <v>83</v>
      </c>
      <c r="AV230" s="17"/>
      <c r="AX230">
        <v>0</v>
      </c>
      <c r="AY230" t="s">
        <v>83</v>
      </c>
      <c r="AZ230" t="s">
        <v>83</v>
      </c>
      <c r="BH230">
        <v>228</v>
      </c>
      <c r="BL230" t="s">
        <v>1226</v>
      </c>
      <c r="BM230" s="17">
        <v>43012</v>
      </c>
      <c r="BN230" t="s">
        <v>266</v>
      </c>
      <c r="BO230" t="s">
        <v>266</v>
      </c>
      <c r="BP230">
        <v>13</v>
      </c>
      <c r="BQ230" t="s">
        <v>88</v>
      </c>
      <c r="BR230" t="s">
        <v>79</v>
      </c>
      <c r="BS230" t="s">
        <v>89</v>
      </c>
      <c r="BT230" t="s">
        <v>90</v>
      </c>
      <c r="BU230" t="s">
        <v>91</v>
      </c>
      <c r="BV230" t="s">
        <v>83</v>
      </c>
      <c r="BY230" t="s">
        <v>92</v>
      </c>
      <c r="BZ230" t="s">
        <v>87</v>
      </c>
      <c r="CC230">
        <f>IFERROR(IF(AKORDT[[#This Row],[CZAS]]=1,VLOOKUP(AKORDT[[#This Row],[RAPORTY_TMP_ID]]&amp;AKORDT[[#This Row],[CZYNNOSCI_OPIS]],#REF!,5,FALSE),AKORDT[[#This Row],[CZAS]]),1)</f>
        <v>114</v>
      </c>
      <c r="CD230" t="str">
        <f>AKORDT[[#This Row],[RAPORTY_TMP_ID]]&amp;" "&amp;MID(AKORDT[[#This Row],[NAZWA1_WG]],1,30)</f>
        <v xml:space="preserve">26288 PIANO 2,5]                    </v>
      </c>
      <c r="CE230" s="11">
        <f>AKORDT[[#This Row],[DATA]]</f>
        <v>43031</v>
      </c>
      <c r="CF230">
        <f>IFERROR(ROUND(AVERAGEIF(Tabela_Kwerenda_z_AKORD[CZAS RZECZYWISTY],LEFT(AKORDT[[#This Row],[PZP_NR_ZLECENIA]],5),Tabela_Kwerenda_z_AKORD[LACZNY_CZAS]),0),0)</f>
        <v>0</v>
      </c>
    </row>
    <row r="231" spans="1:84">
      <c r="A231" t="e">
        <f>VLOOKUP(AKORDT[[#This Row],[NAZWISKO]],IMIE[],2,FALSE)</f>
        <v>#N/A</v>
      </c>
      <c r="B231">
        <v>10498</v>
      </c>
      <c r="F231">
        <v>26500</v>
      </c>
      <c r="G231">
        <v>1</v>
      </c>
      <c r="H231">
        <v>1</v>
      </c>
      <c r="I231">
        <v>1</v>
      </c>
      <c r="J231">
        <v>35821</v>
      </c>
      <c r="K231">
        <v>35821</v>
      </c>
      <c r="L231">
        <v>39</v>
      </c>
      <c r="M231">
        <v>19</v>
      </c>
      <c r="N231">
        <v>7</v>
      </c>
      <c r="O231">
        <v>167</v>
      </c>
      <c r="Q231" s="17">
        <v>43031</v>
      </c>
      <c r="R231" t="s">
        <v>1231</v>
      </c>
      <c r="S231">
        <v>0</v>
      </c>
      <c r="T231">
        <v>0</v>
      </c>
      <c r="U231">
        <v>0</v>
      </c>
      <c r="V231">
        <v>1</v>
      </c>
      <c r="W231" t="s">
        <v>251</v>
      </c>
      <c r="X231" t="s">
        <v>79</v>
      </c>
      <c r="Y231" t="s">
        <v>99</v>
      </c>
      <c r="Z231" t="s">
        <v>252</v>
      </c>
      <c r="AB231" s="17">
        <v>2</v>
      </c>
      <c r="AC231" s="17">
        <v>402133</v>
      </c>
      <c r="AD231">
        <v>2</v>
      </c>
      <c r="AE231">
        <v>1</v>
      </c>
      <c r="AF231">
        <v>0</v>
      </c>
      <c r="AG231" t="s">
        <v>81</v>
      </c>
      <c r="AH231" t="s">
        <v>82</v>
      </c>
      <c r="AI231" t="s">
        <v>83</v>
      </c>
      <c r="AJ231" t="s">
        <v>83</v>
      </c>
      <c r="AK231" t="s">
        <v>84</v>
      </c>
      <c r="AL231" t="s">
        <v>85</v>
      </c>
      <c r="AM231" t="s">
        <v>292</v>
      </c>
      <c r="AN231" t="s">
        <v>112</v>
      </c>
      <c r="AO231" t="s">
        <v>476</v>
      </c>
      <c r="AP231" t="s">
        <v>477</v>
      </c>
      <c r="AQ231" t="s">
        <v>476</v>
      </c>
      <c r="AR231" t="s">
        <v>477</v>
      </c>
      <c r="AS231" t="s">
        <v>83</v>
      </c>
      <c r="AV231" s="17"/>
      <c r="AX231">
        <v>0</v>
      </c>
      <c r="AY231" t="s">
        <v>83</v>
      </c>
      <c r="AZ231" t="s">
        <v>83</v>
      </c>
      <c r="BH231">
        <v>229</v>
      </c>
      <c r="BL231" t="s">
        <v>1210</v>
      </c>
      <c r="BM231" s="17">
        <v>43019</v>
      </c>
      <c r="BN231" t="s">
        <v>444</v>
      </c>
      <c r="BO231" t="s">
        <v>444</v>
      </c>
      <c r="BP231">
        <v>13</v>
      </c>
      <c r="BQ231" t="s">
        <v>88</v>
      </c>
      <c r="BR231" t="s">
        <v>79</v>
      </c>
      <c r="BS231" t="s">
        <v>89</v>
      </c>
      <c r="BT231" t="s">
        <v>90</v>
      </c>
      <c r="BU231" t="s">
        <v>258</v>
      </c>
      <c r="BV231" t="s">
        <v>83</v>
      </c>
      <c r="BY231" t="s">
        <v>92</v>
      </c>
      <c r="BZ231" t="s">
        <v>87</v>
      </c>
      <c r="CC231">
        <f>IFERROR(IF(AKORDT[[#This Row],[CZAS]]=1,VLOOKUP(AKORDT[[#This Row],[RAPORTY_TMP_ID]]&amp;AKORDT[[#This Row],[CZYNNOSCI_OPIS]],#REF!,5,FALSE),AKORDT[[#This Row],[CZAS]]),1)</f>
        <v>167</v>
      </c>
      <c r="CD231" t="str">
        <f>AKORDT[[#This Row],[RAPORTY_TMP_ID]]&amp;" "&amp;MID(AKORDT[[#This Row],[NAZWA1_WG]],1,30)</f>
        <v xml:space="preserve">26500 LUXOR [1,5Re                  </v>
      </c>
      <c r="CE231" s="11">
        <f>AKORDT[[#This Row],[DATA]]</f>
        <v>43031</v>
      </c>
      <c r="CF231">
        <f>IFERROR(ROUND(AVERAGEIF(Tabela_Kwerenda_z_AKORD[CZAS RZECZYWISTY],LEFT(AKORDT[[#This Row],[PZP_NR_ZLECENIA]],5),Tabela_Kwerenda_z_AKORD[LACZNY_CZAS]),0),0)</f>
        <v>0</v>
      </c>
    </row>
    <row r="232" spans="1:84">
      <c r="A232" t="e">
        <f>VLOOKUP(AKORDT[[#This Row],[NAZWISKO]],IMIE[],2,FALSE)</f>
        <v>#N/A</v>
      </c>
      <c r="B232">
        <v>10499</v>
      </c>
      <c r="F232">
        <v>26501</v>
      </c>
      <c r="G232">
        <v>1</v>
      </c>
      <c r="H232">
        <v>1</v>
      </c>
      <c r="I232">
        <v>1</v>
      </c>
      <c r="J232">
        <v>35829</v>
      </c>
      <c r="K232">
        <v>35829</v>
      </c>
      <c r="L232">
        <v>39</v>
      </c>
      <c r="M232">
        <v>19</v>
      </c>
      <c r="N232">
        <v>7</v>
      </c>
      <c r="O232">
        <v>167</v>
      </c>
      <c r="Q232" s="17">
        <v>43031</v>
      </c>
      <c r="R232" t="s">
        <v>1232</v>
      </c>
      <c r="S232">
        <v>0</v>
      </c>
      <c r="T232">
        <v>0</v>
      </c>
      <c r="U232">
        <v>0</v>
      </c>
      <c r="V232">
        <v>1</v>
      </c>
      <c r="W232" t="s">
        <v>251</v>
      </c>
      <c r="X232" t="s">
        <v>79</v>
      </c>
      <c r="Y232" t="s">
        <v>99</v>
      </c>
      <c r="Z232" t="s">
        <v>252</v>
      </c>
      <c r="AB232" s="17">
        <v>2</v>
      </c>
      <c r="AC232" s="17">
        <v>402133</v>
      </c>
      <c r="AD232">
        <v>2</v>
      </c>
      <c r="AE232">
        <v>1</v>
      </c>
      <c r="AF232">
        <v>0</v>
      </c>
      <c r="AG232" t="s">
        <v>81</v>
      </c>
      <c r="AH232" t="s">
        <v>82</v>
      </c>
      <c r="AI232" t="s">
        <v>83</v>
      </c>
      <c r="AJ232" t="s">
        <v>83</v>
      </c>
      <c r="AK232" t="s">
        <v>84</v>
      </c>
      <c r="AL232" t="s">
        <v>85</v>
      </c>
      <c r="AM232" t="s">
        <v>292</v>
      </c>
      <c r="AN232" t="s">
        <v>112</v>
      </c>
      <c r="AO232" t="s">
        <v>478</v>
      </c>
      <c r="AP232" t="s">
        <v>479</v>
      </c>
      <c r="AQ232" t="s">
        <v>478</v>
      </c>
      <c r="AR232" t="s">
        <v>479</v>
      </c>
      <c r="AS232" t="s">
        <v>83</v>
      </c>
      <c r="AV232" s="17"/>
      <c r="AX232">
        <v>0</v>
      </c>
      <c r="AY232" t="s">
        <v>83</v>
      </c>
      <c r="AZ232" t="s">
        <v>83</v>
      </c>
      <c r="BH232">
        <v>230</v>
      </c>
      <c r="BL232" t="s">
        <v>1210</v>
      </c>
      <c r="BM232" s="17">
        <v>43019</v>
      </c>
      <c r="BN232" t="s">
        <v>444</v>
      </c>
      <c r="BO232" t="s">
        <v>444</v>
      </c>
      <c r="BP232">
        <v>13</v>
      </c>
      <c r="BQ232" t="s">
        <v>88</v>
      </c>
      <c r="BR232" t="s">
        <v>79</v>
      </c>
      <c r="BS232" t="s">
        <v>89</v>
      </c>
      <c r="BT232" t="s">
        <v>90</v>
      </c>
      <c r="BU232" t="s">
        <v>258</v>
      </c>
      <c r="BV232" t="s">
        <v>83</v>
      </c>
      <c r="BY232" t="s">
        <v>92</v>
      </c>
      <c r="BZ232" t="s">
        <v>87</v>
      </c>
      <c r="CC232">
        <f>IFERROR(IF(AKORDT[[#This Row],[CZAS]]=1,VLOOKUP(AKORDT[[#This Row],[RAPORTY_TMP_ID]]&amp;AKORDT[[#This Row],[CZYNNOSCI_OPIS]],#REF!,5,FALSE),AKORDT[[#This Row],[CZAS]]),1)</f>
        <v>167</v>
      </c>
      <c r="CD232" t="str">
        <f>AKORDT[[#This Row],[RAPORTY_TMP_ID]]&amp;" "&amp;MID(AKORDT[[#This Row],[NAZWA1_WG]],1,30)</f>
        <v xml:space="preserve">26501 LUXOR 1,5Re]                  </v>
      </c>
      <c r="CE232" s="11">
        <f>AKORDT[[#This Row],[DATA]]</f>
        <v>43031</v>
      </c>
      <c r="CF232">
        <f>IFERROR(ROUND(AVERAGEIF(Tabela_Kwerenda_z_AKORD[CZAS RZECZYWISTY],LEFT(AKORDT[[#This Row],[PZP_NR_ZLECENIA]],5),Tabela_Kwerenda_z_AKORD[LACZNY_CZAS]),0),0)</f>
        <v>0</v>
      </c>
    </row>
    <row r="233" spans="1:84">
      <c r="A233" t="e">
        <f>VLOOKUP(AKORDT[[#This Row],[NAZWISKO]],IMIE[],2,FALSE)</f>
        <v>#N/A</v>
      </c>
      <c r="B233">
        <v>10500</v>
      </c>
      <c r="F233">
        <v>26502</v>
      </c>
      <c r="G233">
        <v>1</v>
      </c>
      <c r="H233">
        <v>1</v>
      </c>
      <c r="I233">
        <v>1</v>
      </c>
      <c r="J233">
        <v>35816</v>
      </c>
      <c r="K233">
        <v>35816</v>
      </c>
      <c r="L233">
        <v>39</v>
      </c>
      <c r="M233">
        <v>19</v>
      </c>
      <c r="N233">
        <v>7</v>
      </c>
      <c r="O233">
        <v>140</v>
      </c>
      <c r="Q233" s="17">
        <v>43031</v>
      </c>
      <c r="R233" t="s">
        <v>1233</v>
      </c>
      <c r="S233">
        <v>0</v>
      </c>
      <c r="T233">
        <v>0</v>
      </c>
      <c r="U233">
        <v>0</v>
      </c>
      <c r="V233">
        <v>1</v>
      </c>
      <c r="W233" t="s">
        <v>251</v>
      </c>
      <c r="X233" t="s">
        <v>79</v>
      </c>
      <c r="Y233" t="s">
        <v>99</v>
      </c>
      <c r="Z233" t="s">
        <v>252</v>
      </c>
      <c r="AB233" s="17">
        <v>2</v>
      </c>
      <c r="AC233" s="17">
        <v>402133</v>
      </c>
      <c r="AD233">
        <v>2</v>
      </c>
      <c r="AE233">
        <v>1</v>
      </c>
      <c r="AF233">
        <v>0</v>
      </c>
      <c r="AG233" t="s">
        <v>81</v>
      </c>
      <c r="AH233" t="s">
        <v>82</v>
      </c>
      <c r="AI233" t="s">
        <v>83</v>
      </c>
      <c r="AJ233" t="s">
        <v>83</v>
      </c>
      <c r="AK233" t="s">
        <v>84</v>
      </c>
      <c r="AL233" t="s">
        <v>85</v>
      </c>
      <c r="AM233" t="s">
        <v>292</v>
      </c>
      <c r="AN233" t="s">
        <v>112</v>
      </c>
      <c r="AO233" t="s">
        <v>480</v>
      </c>
      <c r="AP233" t="s">
        <v>481</v>
      </c>
      <c r="AQ233" t="s">
        <v>480</v>
      </c>
      <c r="AR233" t="s">
        <v>481</v>
      </c>
      <c r="AS233" t="s">
        <v>83</v>
      </c>
      <c r="AV233" s="17"/>
      <c r="AX233">
        <v>0</v>
      </c>
      <c r="AY233" t="s">
        <v>83</v>
      </c>
      <c r="AZ233" t="s">
        <v>83</v>
      </c>
      <c r="BH233">
        <v>231</v>
      </c>
      <c r="BL233" t="s">
        <v>1210</v>
      </c>
      <c r="BM233" s="17">
        <v>43019</v>
      </c>
      <c r="BN233" t="s">
        <v>444</v>
      </c>
      <c r="BO233" t="s">
        <v>444</v>
      </c>
      <c r="BP233">
        <v>13</v>
      </c>
      <c r="BQ233" t="s">
        <v>88</v>
      </c>
      <c r="BR233" t="s">
        <v>79</v>
      </c>
      <c r="BS233" t="s">
        <v>89</v>
      </c>
      <c r="BT233" t="s">
        <v>90</v>
      </c>
      <c r="BU233" t="s">
        <v>258</v>
      </c>
      <c r="BV233" t="s">
        <v>83</v>
      </c>
      <c r="BY233" t="s">
        <v>92</v>
      </c>
      <c r="BZ233" t="s">
        <v>87</v>
      </c>
      <c r="CC233">
        <f>IFERROR(IF(AKORDT[[#This Row],[CZAS]]=1,VLOOKUP(AKORDT[[#This Row],[RAPORTY_TMP_ID]]&amp;AKORDT[[#This Row],[CZYNNOSCI_OPIS]],#REF!,5,FALSE),AKORDT[[#This Row],[CZAS]]),1)</f>
        <v>140</v>
      </c>
      <c r="CD233" t="str">
        <f>AKORDT[[#This Row],[RAPORTY_TMP_ID]]&amp;" "&amp;MID(AKORDT[[#This Row],[NAZWA1_WG]],1,30)</f>
        <v xml:space="preserve">26502 LUXOR [1Mz                    </v>
      </c>
      <c r="CE233" s="11">
        <f>AKORDT[[#This Row],[DATA]]</f>
        <v>43031</v>
      </c>
      <c r="CF233">
        <f>IFERROR(ROUND(AVERAGEIF(Tabela_Kwerenda_z_AKORD[CZAS RZECZYWISTY],LEFT(AKORDT[[#This Row],[PZP_NR_ZLECENIA]],5),Tabela_Kwerenda_z_AKORD[LACZNY_CZAS]),0),0)</f>
        <v>0</v>
      </c>
    </row>
    <row r="234" spans="1:84">
      <c r="A234" t="e">
        <f>VLOOKUP(AKORDT[[#This Row],[NAZWISKO]],IMIE[],2,FALSE)</f>
        <v>#N/A</v>
      </c>
      <c r="B234">
        <v>10501</v>
      </c>
      <c r="F234">
        <v>26503</v>
      </c>
      <c r="G234">
        <v>1</v>
      </c>
      <c r="H234">
        <v>1</v>
      </c>
      <c r="I234">
        <v>1</v>
      </c>
      <c r="J234">
        <v>35824</v>
      </c>
      <c r="K234">
        <v>35824</v>
      </c>
      <c r="L234">
        <v>39</v>
      </c>
      <c r="M234">
        <v>19</v>
      </c>
      <c r="N234">
        <v>7</v>
      </c>
      <c r="O234">
        <v>140</v>
      </c>
      <c r="Q234" s="17">
        <v>43031</v>
      </c>
      <c r="R234" t="s">
        <v>1234</v>
      </c>
      <c r="S234">
        <v>0</v>
      </c>
      <c r="T234">
        <v>0</v>
      </c>
      <c r="U234">
        <v>0</v>
      </c>
      <c r="V234">
        <v>1</v>
      </c>
      <c r="W234" t="s">
        <v>251</v>
      </c>
      <c r="X234" t="s">
        <v>79</v>
      </c>
      <c r="Y234" t="s">
        <v>99</v>
      </c>
      <c r="Z234" t="s">
        <v>252</v>
      </c>
      <c r="AB234" s="17">
        <v>2</v>
      </c>
      <c r="AC234" s="17">
        <v>402133</v>
      </c>
      <c r="AD234">
        <v>2</v>
      </c>
      <c r="AE234">
        <v>1</v>
      </c>
      <c r="AF234">
        <v>0</v>
      </c>
      <c r="AG234" t="s">
        <v>81</v>
      </c>
      <c r="AH234" t="s">
        <v>82</v>
      </c>
      <c r="AI234" t="s">
        <v>83</v>
      </c>
      <c r="AJ234" t="s">
        <v>83</v>
      </c>
      <c r="AK234" t="s">
        <v>84</v>
      </c>
      <c r="AL234" t="s">
        <v>85</v>
      </c>
      <c r="AM234" t="s">
        <v>292</v>
      </c>
      <c r="AN234" t="s">
        <v>112</v>
      </c>
      <c r="AO234" t="s">
        <v>482</v>
      </c>
      <c r="AP234" t="s">
        <v>483</v>
      </c>
      <c r="AQ234" t="s">
        <v>482</v>
      </c>
      <c r="AR234" t="s">
        <v>483</v>
      </c>
      <c r="AS234" t="s">
        <v>83</v>
      </c>
      <c r="AV234" s="17"/>
      <c r="AX234">
        <v>0</v>
      </c>
      <c r="AY234" t="s">
        <v>83</v>
      </c>
      <c r="AZ234" t="s">
        <v>83</v>
      </c>
      <c r="BH234">
        <v>232</v>
      </c>
      <c r="BL234" t="s">
        <v>1210</v>
      </c>
      <c r="BM234" s="17">
        <v>43019</v>
      </c>
      <c r="BN234" t="s">
        <v>444</v>
      </c>
      <c r="BO234" t="s">
        <v>444</v>
      </c>
      <c r="BP234">
        <v>13</v>
      </c>
      <c r="BQ234" t="s">
        <v>88</v>
      </c>
      <c r="BR234" t="s">
        <v>79</v>
      </c>
      <c r="BS234" t="s">
        <v>89</v>
      </c>
      <c r="BT234" t="s">
        <v>90</v>
      </c>
      <c r="BU234" t="s">
        <v>258</v>
      </c>
      <c r="BV234" t="s">
        <v>83</v>
      </c>
      <c r="BY234" t="s">
        <v>92</v>
      </c>
      <c r="BZ234" t="s">
        <v>87</v>
      </c>
      <c r="CC234">
        <f>IFERROR(IF(AKORDT[[#This Row],[CZAS]]=1,VLOOKUP(AKORDT[[#This Row],[RAPORTY_TMP_ID]]&amp;AKORDT[[#This Row],[CZYNNOSCI_OPIS]],#REF!,5,FALSE),AKORDT[[#This Row],[CZAS]]),1)</f>
        <v>140</v>
      </c>
      <c r="CD234" t="str">
        <f>AKORDT[[#This Row],[RAPORTY_TMP_ID]]&amp;" "&amp;MID(AKORDT[[#This Row],[NAZWA1_WG]],1,30)</f>
        <v xml:space="preserve">26503 LUXOR 1Mz]                    </v>
      </c>
      <c r="CE234" s="11">
        <f>AKORDT[[#This Row],[DATA]]</f>
        <v>43031</v>
      </c>
      <c r="CF234">
        <f>IFERROR(ROUND(AVERAGEIF(Tabela_Kwerenda_z_AKORD[CZAS RZECZYWISTY],LEFT(AKORDT[[#This Row],[PZP_NR_ZLECENIA]],5),Tabela_Kwerenda_z_AKORD[LACZNY_CZAS]),0),0)</f>
        <v>0</v>
      </c>
    </row>
    <row r="235" spans="1:84">
      <c r="A235" t="e">
        <f>VLOOKUP(AKORDT[[#This Row],[NAZWISKO]],IMIE[],2,FALSE)</f>
        <v>#N/A</v>
      </c>
      <c r="B235">
        <v>10502</v>
      </c>
      <c r="F235">
        <v>26689</v>
      </c>
      <c r="G235">
        <v>1</v>
      </c>
      <c r="H235">
        <v>1</v>
      </c>
      <c r="I235">
        <v>1</v>
      </c>
      <c r="J235">
        <v>14072</v>
      </c>
      <c r="K235">
        <v>14072</v>
      </c>
      <c r="L235">
        <v>36</v>
      </c>
      <c r="M235">
        <v>20</v>
      </c>
      <c r="N235">
        <v>7</v>
      </c>
      <c r="O235">
        <v>35</v>
      </c>
      <c r="Q235" s="17">
        <v>43031</v>
      </c>
      <c r="R235" t="s">
        <v>1235</v>
      </c>
      <c r="S235">
        <v>0</v>
      </c>
      <c r="T235">
        <v>0</v>
      </c>
      <c r="U235">
        <v>0</v>
      </c>
      <c r="V235">
        <v>2</v>
      </c>
      <c r="W235" t="s">
        <v>208</v>
      </c>
      <c r="X235" t="s">
        <v>79</v>
      </c>
      <c r="Y235" t="s">
        <v>94</v>
      </c>
      <c r="Z235" t="s">
        <v>209</v>
      </c>
      <c r="AB235" s="17">
        <v>2</v>
      </c>
      <c r="AC235" s="17">
        <v>402133</v>
      </c>
      <c r="AD235">
        <v>2</v>
      </c>
      <c r="AE235">
        <v>1</v>
      </c>
      <c r="AF235">
        <v>0</v>
      </c>
      <c r="AG235" t="s">
        <v>81</v>
      </c>
      <c r="AH235" t="s">
        <v>82</v>
      </c>
      <c r="AI235" t="s">
        <v>83</v>
      </c>
      <c r="AJ235" t="s">
        <v>83</v>
      </c>
      <c r="AK235" t="s">
        <v>84</v>
      </c>
      <c r="AL235" t="s">
        <v>85</v>
      </c>
      <c r="AM235" t="s">
        <v>205</v>
      </c>
      <c r="AN235" t="s">
        <v>95</v>
      </c>
      <c r="AO235" t="s">
        <v>1236</v>
      </c>
      <c r="AP235" t="s">
        <v>1237</v>
      </c>
      <c r="AQ235" t="s">
        <v>1236</v>
      </c>
      <c r="AR235" t="s">
        <v>1237</v>
      </c>
      <c r="AS235" t="s">
        <v>83</v>
      </c>
      <c r="AV235" s="17"/>
      <c r="AX235">
        <v>0</v>
      </c>
      <c r="AY235" t="s">
        <v>83</v>
      </c>
      <c r="AZ235" t="s">
        <v>83</v>
      </c>
      <c r="BH235">
        <v>233</v>
      </c>
      <c r="BL235" t="s">
        <v>1238</v>
      </c>
      <c r="BM235" s="17">
        <v>43019</v>
      </c>
      <c r="BN235" t="s">
        <v>561</v>
      </c>
      <c r="BO235" t="s">
        <v>561</v>
      </c>
      <c r="BP235">
        <v>68</v>
      </c>
      <c r="BQ235" t="s">
        <v>196</v>
      </c>
      <c r="BR235" t="s">
        <v>197</v>
      </c>
      <c r="BS235" t="s">
        <v>89</v>
      </c>
      <c r="BT235" t="s">
        <v>90</v>
      </c>
      <c r="BU235" t="s">
        <v>206</v>
      </c>
      <c r="BV235" t="s">
        <v>83</v>
      </c>
      <c r="BY235" t="s">
        <v>92</v>
      </c>
      <c r="BZ235" t="s">
        <v>87</v>
      </c>
      <c r="CC235">
        <f>IFERROR(IF(AKORDT[[#This Row],[CZAS]]=1,VLOOKUP(AKORDT[[#This Row],[RAPORTY_TMP_ID]]&amp;AKORDT[[#This Row],[CZYNNOSCI_OPIS]],#REF!,5,FALSE),AKORDT[[#This Row],[CZAS]]),1)</f>
        <v>35</v>
      </c>
      <c r="CD235" t="str">
        <f>AKORDT[[#This Row],[RAPORTY_TMP_ID]]&amp;" "&amp;MID(AKORDT[[#This Row],[NAZWA1_WG]],1,30)</f>
        <v xml:space="preserve">26689 NEW YORK [1,5                 </v>
      </c>
      <c r="CE235" s="11">
        <f>AKORDT[[#This Row],[DATA]]</f>
        <v>43031</v>
      </c>
      <c r="CF235">
        <f>IFERROR(ROUND(AVERAGEIF(Tabela_Kwerenda_z_AKORD[CZAS RZECZYWISTY],LEFT(AKORDT[[#This Row],[PZP_NR_ZLECENIA]],5),Tabela_Kwerenda_z_AKORD[LACZNY_CZAS]),0),0)</f>
        <v>0</v>
      </c>
    </row>
    <row r="236" spans="1:84">
      <c r="A236" t="e">
        <f>VLOOKUP(AKORDT[[#This Row],[NAZWISKO]],IMIE[],2,FALSE)</f>
        <v>#N/A</v>
      </c>
      <c r="B236">
        <v>10503</v>
      </c>
      <c r="F236">
        <v>26690</v>
      </c>
      <c r="G236">
        <v>1</v>
      </c>
      <c r="H236">
        <v>1</v>
      </c>
      <c r="I236">
        <v>1</v>
      </c>
      <c r="J236">
        <v>14073</v>
      </c>
      <c r="K236">
        <v>14073</v>
      </c>
      <c r="L236">
        <v>36</v>
      </c>
      <c r="M236">
        <v>20</v>
      </c>
      <c r="N236">
        <v>7</v>
      </c>
      <c r="O236">
        <v>35</v>
      </c>
      <c r="Q236" s="17">
        <v>43031</v>
      </c>
      <c r="R236" t="s">
        <v>1239</v>
      </c>
      <c r="S236">
        <v>0</v>
      </c>
      <c r="T236">
        <v>0</v>
      </c>
      <c r="U236">
        <v>0</v>
      </c>
      <c r="V236">
        <v>2</v>
      </c>
      <c r="W236" t="s">
        <v>208</v>
      </c>
      <c r="X236" t="s">
        <v>79</v>
      </c>
      <c r="Y236" t="s">
        <v>94</v>
      </c>
      <c r="Z236" t="s">
        <v>209</v>
      </c>
      <c r="AB236" s="17">
        <v>2</v>
      </c>
      <c r="AC236" s="17">
        <v>402133</v>
      </c>
      <c r="AD236">
        <v>2</v>
      </c>
      <c r="AE236">
        <v>1</v>
      </c>
      <c r="AF236">
        <v>0</v>
      </c>
      <c r="AG236" t="s">
        <v>81</v>
      </c>
      <c r="AH236" t="s">
        <v>82</v>
      </c>
      <c r="AI236" t="s">
        <v>83</v>
      </c>
      <c r="AJ236" t="s">
        <v>83</v>
      </c>
      <c r="AK236" t="s">
        <v>84</v>
      </c>
      <c r="AL236" t="s">
        <v>85</v>
      </c>
      <c r="AM236" t="s">
        <v>205</v>
      </c>
      <c r="AN236" t="s">
        <v>95</v>
      </c>
      <c r="AO236" t="s">
        <v>559</v>
      </c>
      <c r="AP236" t="s">
        <v>560</v>
      </c>
      <c r="AQ236" t="s">
        <v>559</v>
      </c>
      <c r="AR236" t="s">
        <v>560</v>
      </c>
      <c r="AS236" t="s">
        <v>83</v>
      </c>
      <c r="AV236" s="17"/>
      <c r="AX236">
        <v>0</v>
      </c>
      <c r="AY236" t="s">
        <v>83</v>
      </c>
      <c r="AZ236" t="s">
        <v>83</v>
      </c>
      <c r="BH236">
        <v>234</v>
      </c>
      <c r="BL236" t="s">
        <v>1238</v>
      </c>
      <c r="BM236" s="17">
        <v>43019</v>
      </c>
      <c r="BN236" t="s">
        <v>561</v>
      </c>
      <c r="BO236" t="s">
        <v>561</v>
      </c>
      <c r="BP236">
        <v>68</v>
      </c>
      <c r="BQ236" t="s">
        <v>196</v>
      </c>
      <c r="BR236" t="s">
        <v>197</v>
      </c>
      <c r="BS236" t="s">
        <v>89</v>
      </c>
      <c r="BT236" t="s">
        <v>90</v>
      </c>
      <c r="BU236" t="s">
        <v>206</v>
      </c>
      <c r="BV236" t="s">
        <v>83</v>
      </c>
      <c r="BY236" t="s">
        <v>92</v>
      </c>
      <c r="BZ236" t="s">
        <v>87</v>
      </c>
      <c r="CC236">
        <f>IFERROR(IF(AKORDT[[#This Row],[CZAS]]=1,VLOOKUP(AKORDT[[#This Row],[RAPORTY_TMP_ID]]&amp;AKORDT[[#This Row],[CZYNNOSCI_OPIS]],#REF!,5,FALSE),AKORDT[[#This Row],[CZAS]]),1)</f>
        <v>35</v>
      </c>
      <c r="CD236" t="str">
        <f>AKORDT[[#This Row],[RAPORTY_TMP_ID]]&amp;" "&amp;MID(AKORDT[[#This Row],[NAZWA1_WG]],1,30)</f>
        <v xml:space="preserve">26690 NEW YORK 1,5]                 </v>
      </c>
      <c r="CE236" s="11">
        <f>AKORDT[[#This Row],[DATA]]</f>
        <v>43031</v>
      </c>
      <c r="CF236">
        <f>IFERROR(ROUND(AVERAGEIF(Tabela_Kwerenda_z_AKORD[CZAS RZECZYWISTY],LEFT(AKORDT[[#This Row],[PZP_NR_ZLECENIA]],5),Tabela_Kwerenda_z_AKORD[LACZNY_CZAS]),0),0)</f>
        <v>0</v>
      </c>
    </row>
    <row r="237" spans="1:84">
      <c r="A237" t="e">
        <f>VLOOKUP(AKORDT[[#This Row],[NAZWISKO]],IMIE[],2,FALSE)</f>
        <v>#N/A</v>
      </c>
      <c r="B237">
        <v>10504</v>
      </c>
      <c r="F237">
        <v>26021</v>
      </c>
      <c r="G237">
        <v>1</v>
      </c>
      <c r="H237">
        <v>1</v>
      </c>
      <c r="I237">
        <v>1</v>
      </c>
      <c r="J237">
        <v>55868</v>
      </c>
      <c r="K237">
        <v>55868</v>
      </c>
      <c r="L237">
        <v>49</v>
      </c>
      <c r="M237">
        <v>5</v>
      </c>
      <c r="N237">
        <v>7</v>
      </c>
      <c r="O237">
        <v>123</v>
      </c>
      <c r="Q237" s="17">
        <v>43031</v>
      </c>
      <c r="R237" t="s">
        <v>1240</v>
      </c>
      <c r="S237">
        <v>0</v>
      </c>
      <c r="T237">
        <v>0</v>
      </c>
      <c r="U237">
        <v>0</v>
      </c>
      <c r="V237">
        <v>2</v>
      </c>
      <c r="W237" t="s">
        <v>457</v>
      </c>
      <c r="X237" t="s">
        <v>79</v>
      </c>
      <c r="Y237" t="s">
        <v>93</v>
      </c>
      <c r="Z237" t="s">
        <v>458</v>
      </c>
      <c r="AB237" s="17">
        <v>2</v>
      </c>
      <c r="AC237" s="17">
        <v>402133</v>
      </c>
      <c r="AD237">
        <v>2</v>
      </c>
      <c r="AE237">
        <v>1</v>
      </c>
      <c r="AF237">
        <v>0</v>
      </c>
      <c r="AG237" t="s">
        <v>81</v>
      </c>
      <c r="AH237" t="s">
        <v>82</v>
      </c>
      <c r="AI237" t="s">
        <v>83</v>
      </c>
      <c r="AJ237" t="s">
        <v>83</v>
      </c>
      <c r="AK237" t="s">
        <v>84</v>
      </c>
      <c r="AL237" t="s">
        <v>85</v>
      </c>
      <c r="AM237" t="s">
        <v>86</v>
      </c>
      <c r="AN237" t="s">
        <v>87</v>
      </c>
      <c r="AO237" t="s">
        <v>468</v>
      </c>
      <c r="AP237" t="s">
        <v>469</v>
      </c>
      <c r="AQ237" t="s">
        <v>468</v>
      </c>
      <c r="AR237" t="s">
        <v>469</v>
      </c>
      <c r="AS237" t="s">
        <v>83</v>
      </c>
      <c r="AV237" s="17"/>
      <c r="AX237">
        <v>0</v>
      </c>
      <c r="AY237" t="s">
        <v>83</v>
      </c>
      <c r="AZ237" t="s">
        <v>83</v>
      </c>
      <c r="BH237">
        <v>235</v>
      </c>
      <c r="BL237" t="s">
        <v>946</v>
      </c>
      <c r="BM237" s="17">
        <v>43005</v>
      </c>
      <c r="BN237" t="s">
        <v>303</v>
      </c>
      <c r="BO237" t="s">
        <v>303</v>
      </c>
      <c r="BP237">
        <v>13</v>
      </c>
      <c r="BQ237" t="s">
        <v>88</v>
      </c>
      <c r="BR237" t="s">
        <v>79</v>
      </c>
      <c r="BS237" t="s">
        <v>89</v>
      </c>
      <c r="BT237" t="s">
        <v>90</v>
      </c>
      <c r="BU237" t="s">
        <v>181</v>
      </c>
      <c r="BV237" t="s">
        <v>83</v>
      </c>
      <c r="BY237" t="s">
        <v>92</v>
      </c>
      <c r="BZ237" t="s">
        <v>87</v>
      </c>
      <c r="CC237">
        <f>IFERROR(IF(AKORDT[[#This Row],[CZAS]]=1,VLOOKUP(AKORDT[[#This Row],[RAPORTY_TMP_ID]]&amp;AKORDT[[#This Row],[CZYNNOSCI_OPIS]],#REF!,5,FALSE),AKORDT[[#This Row],[CZAS]]),1)</f>
        <v>123</v>
      </c>
      <c r="CD237" t="str">
        <f>AKORDT[[#This Row],[RAPORTY_TMP_ID]]&amp;" "&amp;MID(AKORDT[[#This Row],[NAZWA1_WG]],1,30)</f>
        <v xml:space="preserve">26021 MANGO L                       </v>
      </c>
      <c r="CE237" s="11">
        <f>AKORDT[[#This Row],[DATA]]</f>
        <v>43031</v>
      </c>
      <c r="CF237">
        <f>IFERROR(ROUND(AVERAGEIF(Tabela_Kwerenda_z_AKORD[CZAS RZECZYWISTY],LEFT(AKORDT[[#This Row],[PZP_NR_ZLECENIA]],5),Tabela_Kwerenda_z_AKORD[LACZNY_CZAS]),0),0)</f>
        <v>0</v>
      </c>
    </row>
    <row r="238" spans="1:84">
      <c r="A238" t="e">
        <f>VLOOKUP(AKORDT[[#This Row],[NAZWISKO]],IMIE[],2,FALSE)</f>
        <v>#N/A</v>
      </c>
      <c r="B238">
        <v>10505</v>
      </c>
      <c r="F238">
        <v>26019</v>
      </c>
      <c r="G238">
        <v>1</v>
      </c>
      <c r="H238">
        <v>1</v>
      </c>
      <c r="I238">
        <v>1</v>
      </c>
      <c r="J238">
        <v>55858</v>
      </c>
      <c r="K238">
        <v>55858</v>
      </c>
      <c r="L238">
        <v>49</v>
      </c>
      <c r="M238">
        <v>5</v>
      </c>
      <c r="N238">
        <v>7</v>
      </c>
      <c r="O238">
        <v>110</v>
      </c>
      <c r="Q238" s="17">
        <v>43031</v>
      </c>
      <c r="R238" t="s">
        <v>1241</v>
      </c>
      <c r="S238">
        <v>0</v>
      </c>
      <c r="T238">
        <v>0</v>
      </c>
      <c r="U238">
        <v>0</v>
      </c>
      <c r="V238">
        <v>2</v>
      </c>
      <c r="W238" t="s">
        <v>457</v>
      </c>
      <c r="X238" t="s">
        <v>79</v>
      </c>
      <c r="Y238" t="s">
        <v>93</v>
      </c>
      <c r="Z238" t="s">
        <v>458</v>
      </c>
      <c r="AB238" s="17">
        <v>2</v>
      </c>
      <c r="AC238" s="17">
        <v>402133</v>
      </c>
      <c r="AD238">
        <v>2</v>
      </c>
      <c r="AE238">
        <v>1</v>
      </c>
      <c r="AF238">
        <v>0</v>
      </c>
      <c r="AG238" t="s">
        <v>81</v>
      </c>
      <c r="AH238" t="s">
        <v>82</v>
      </c>
      <c r="AI238" t="s">
        <v>83</v>
      </c>
      <c r="AJ238" t="s">
        <v>83</v>
      </c>
      <c r="AK238" t="s">
        <v>84</v>
      </c>
      <c r="AL238" t="s">
        <v>85</v>
      </c>
      <c r="AM238" t="s">
        <v>86</v>
      </c>
      <c r="AN238" t="s">
        <v>87</v>
      </c>
      <c r="AO238" t="s">
        <v>373</v>
      </c>
      <c r="AP238" t="s">
        <v>374</v>
      </c>
      <c r="AQ238" t="s">
        <v>373</v>
      </c>
      <c r="AR238" t="s">
        <v>374</v>
      </c>
      <c r="AS238" t="s">
        <v>83</v>
      </c>
      <c r="AV238" s="17"/>
      <c r="AX238">
        <v>0</v>
      </c>
      <c r="AY238" t="s">
        <v>83</v>
      </c>
      <c r="AZ238" t="s">
        <v>83</v>
      </c>
      <c r="BH238">
        <v>236</v>
      </c>
      <c r="BL238" t="s">
        <v>946</v>
      </c>
      <c r="BM238" s="17">
        <v>43005</v>
      </c>
      <c r="BN238" t="s">
        <v>303</v>
      </c>
      <c r="BO238" t="s">
        <v>303</v>
      </c>
      <c r="BP238">
        <v>13</v>
      </c>
      <c r="BQ238" t="s">
        <v>88</v>
      </c>
      <c r="BR238" t="s">
        <v>79</v>
      </c>
      <c r="BS238" t="s">
        <v>89</v>
      </c>
      <c r="BT238" t="s">
        <v>90</v>
      </c>
      <c r="BU238" t="s">
        <v>181</v>
      </c>
      <c r="BV238" t="s">
        <v>83</v>
      </c>
      <c r="BY238" t="s">
        <v>92</v>
      </c>
      <c r="BZ238" t="s">
        <v>87</v>
      </c>
      <c r="CC238">
        <f>IFERROR(IF(AKORDT[[#This Row],[CZAS]]=1,VLOOKUP(AKORDT[[#This Row],[RAPORTY_TMP_ID]]&amp;AKORDT[[#This Row],[CZYNNOSCI_OPIS]],#REF!,5,FALSE),AKORDT[[#This Row],[CZAS]]),1)</f>
        <v>110</v>
      </c>
      <c r="CD238" t="str">
        <f>AKORDT[[#This Row],[RAPORTY_TMP_ID]]&amp;" "&amp;MID(AKORDT[[#This Row],[NAZWA1_WG]],1,30)</f>
        <v xml:space="preserve">26019 MANGO 1                       </v>
      </c>
      <c r="CE238" s="11">
        <f>AKORDT[[#This Row],[DATA]]</f>
        <v>43031</v>
      </c>
      <c r="CF238">
        <f>IFERROR(ROUND(AVERAGEIF(Tabela_Kwerenda_z_AKORD[CZAS RZECZYWISTY],LEFT(AKORDT[[#This Row],[PZP_NR_ZLECENIA]],5),Tabela_Kwerenda_z_AKORD[LACZNY_CZAS]),0),0)</f>
        <v>0</v>
      </c>
    </row>
    <row r="239" spans="1:84">
      <c r="A239" t="e">
        <f>VLOOKUP(AKORDT[[#This Row],[NAZWISKO]],IMIE[],2,FALSE)</f>
        <v>#N/A</v>
      </c>
      <c r="B239">
        <v>10506</v>
      </c>
      <c r="F239">
        <v>26522</v>
      </c>
      <c r="G239">
        <v>1</v>
      </c>
      <c r="H239">
        <v>1</v>
      </c>
      <c r="I239">
        <v>1</v>
      </c>
      <c r="J239">
        <v>14458</v>
      </c>
      <c r="K239">
        <v>14458</v>
      </c>
      <c r="L239">
        <v>39</v>
      </c>
      <c r="M239">
        <v>21</v>
      </c>
      <c r="N239">
        <v>0</v>
      </c>
      <c r="O239">
        <v>1</v>
      </c>
      <c r="P239">
        <v>0</v>
      </c>
      <c r="Q239" s="17">
        <v>43031</v>
      </c>
      <c r="R239" t="s">
        <v>463</v>
      </c>
      <c r="S239">
        <v>0</v>
      </c>
      <c r="T239">
        <v>0</v>
      </c>
      <c r="U239">
        <v>0</v>
      </c>
      <c r="V239">
        <v>1</v>
      </c>
      <c r="W239" t="s">
        <v>251</v>
      </c>
      <c r="X239" t="s">
        <v>79</v>
      </c>
      <c r="Y239" t="s">
        <v>99</v>
      </c>
      <c r="Z239" t="s">
        <v>252</v>
      </c>
      <c r="AB239" s="17">
        <v>2</v>
      </c>
      <c r="AC239" s="17">
        <v>402133</v>
      </c>
      <c r="AD239">
        <v>2</v>
      </c>
      <c r="AE239">
        <v>1</v>
      </c>
      <c r="AF239">
        <v>0</v>
      </c>
      <c r="AG239" t="s">
        <v>81</v>
      </c>
      <c r="AH239" t="s">
        <v>82</v>
      </c>
      <c r="AI239" t="s">
        <v>83</v>
      </c>
      <c r="AJ239" t="s">
        <v>83</v>
      </c>
      <c r="AK239" t="s">
        <v>334</v>
      </c>
      <c r="AL239" t="s">
        <v>335</v>
      </c>
      <c r="AM239" t="s">
        <v>253</v>
      </c>
      <c r="AN239" t="s">
        <v>111</v>
      </c>
      <c r="AO239" t="s">
        <v>339</v>
      </c>
      <c r="AP239" t="s">
        <v>340</v>
      </c>
      <c r="AQ239" t="s">
        <v>339</v>
      </c>
      <c r="AR239" t="s">
        <v>340</v>
      </c>
      <c r="AS239" t="s">
        <v>83</v>
      </c>
      <c r="AV239" s="17"/>
      <c r="AX239">
        <v>0</v>
      </c>
      <c r="AY239" t="s">
        <v>83</v>
      </c>
      <c r="AZ239" t="s">
        <v>83</v>
      </c>
      <c r="BH239">
        <v>237</v>
      </c>
      <c r="BL239" t="s">
        <v>1242</v>
      </c>
      <c r="BM239" s="17">
        <v>43019</v>
      </c>
      <c r="BN239" t="s">
        <v>191</v>
      </c>
      <c r="BO239" t="s">
        <v>191</v>
      </c>
      <c r="BP239">
        <v>0</v>
      </c>
      <c r="BQ239" t="s">
        <v>83</v>
      </c>
      <c r="BR239" t="s">
        <v>83</v>
      </c>
      <c r="BS239" t="s">
        <v>89</v>
      </c>
      <c r="BT239" t="s">
        <v>90</v>
      </c>
      <c r="BU239" t="s">
        <v>181</v>
      </c>
      <c r="BV239" t="s">
        <v>83</v>
      </c>
      <c r="BY239" t="s">
        <v>92</v>
      </c>
      <c r="BZ239" t="s">
        <v>87</v>
      </c>
      <c r="CC239">
        <f>IFERROR(IF(AKORDT[[#This Row],[CZAS]]=1,VLOOKUP(AKORDT[[#This Row],[RAPORTY_TMP_ID]]&amp;AKORDT[[#This Row],[CZYNNOSCI_OPIS]],#REF!,5,FALSE),AKORDT[[#This Row],[CZAS]]),1)</f>
        <v>1</v>
      </c>
      <c r="CD239" t="str">
        <f>AKORDT[[#This Row],[RAPORTY_TMP_ID]]&amp;" "&amp;MID(AKORDT[[#This Row],[NAZWA1_WG]],1,30)</f>
        <v xml:space="preserve">26522 PD 254 III 50x50              </v>
      </c>
      <c r="CE239" s="11">
        <f>AKORDT[[#This Row],[DATA]]</f>
        <v>43031</v>
      </c>
      <c r="CF239">
        <f>IFERROR(ROUND(AVERAGEIF(Tabela_Kwerenda_z_AKORD[CZAS RZECZYWISTY],LEFT(AKORDT[[#This Row],[PZP_NR_ZLECENIA]],5),Tabela_Kwerenda_z_AKORD[LACZNY_CZAS]),0),0)</f>
        <v>0</v>
      </c>
    </row>
    <row r="240" spans="1:84">
      <c r="A240" t="e">
        <f>VLOOKUP(AKORDT[[#This Row],[NAZWISKO]],IMIE[],2,FALSE)</f>
        <v>#N/A</v>
      </c>
      <c r="B240">
        <v>10507</v>
      </c>
      <c r="F240">
        <v>26521</v>
      </c>
      <c r="G240">
        <v>1</v>
      </c>
      <c r="H240">
        <v>1</v>
      </c>
      <c r="I240">
        <v>1</v>
      </c>
      <c r="J240">
        <v>36330</v>
      </c>
      <c r="K240">
        <v>46795</v>
      </c>
      <c r="L240">
        <v>39</v>
      </c>
      <c r="M240">
        <v>21</v>
      </c>
      <c r="N240">
        <v>7</v>
      </c>
      <c r="O240">
        <v>46</v>
      </c>
      <c r="Q240" s="17">
        <v>43031</v>
      </c>
      <c r="R240" t="s">
        <v>1243</v>
      </c>
      <c r="S240">
        <v>0</v>
      </c>
      <c r="T240">
        <v>0</v>
      </c>
      <c r="U240">
        <v>0</v>
      </c>
      <c r="V240">
        <v>1</v>
      </c>
      <c r="W240" t="s">
        <v>251</v>
      </c>
      <c r="X240" t="s">
        <v>79</v>
      </c>
      <c r="Y240" t="s">
        <v>99</v>
      </c>
      <c r="Z240" t="s">
        <v>252</v>
      </c>
      <c r="AB240" s="17">
        <v>2</v>
      </c>
      <c r="AC240" s="17">
        <v>402133</v>
      </c>
      <c r="AD240">
        <v>2</v>
      </c>
      <c r="AE240">
        <v>1</v>
      </c>
      <c r="AF240">
        <v>0</v>
      </c>
      <c r="AG240" t="s">
        <v>81</v>
      </c>
      <c r="AH240" t="s">
        <v>82</v>
      </c>
      <c r="AI240" t="s">
        <v>83</v>
      </c>
      <c r="AJ240" t="s">
        <v>83</v>
      </c>
      <c r="AK240" t="s">
        <v>84</v>
      </c>
      <c r="AL240" t="s">
        <v>85</v>
      </c>
      <c r="AM240" t="s">
        <v>253</v>
      </c>
      <c r="AN240" t="s">
        <v>111</v>
      </c>
      <c r="AO240" t="s">
        <v>254</v>
      </c>
      <c r="AP240" t="s">
        <v>255</v>
      </c>
      <c r="AQ240" t="s">
        <v>256</v>
      </c>
      <c r="AR240" t="s">
        <v>257</v>
      </c>
      <c r="AS240" t="s">
        <v>83</v>
      </c>
      <c r="AV240" s="17"/>
      <c r="AX240">
        <v>0</v>
      </c>
      <c r="AY240" t="s">
        <v>83</v>
      </c>
      <c r="AZ240" t="s">
        <v>83</v>
      </c>
      <c r="BH240">
        <v>238</v>
      </c>
      <c r="BL240" t="s">
        <v>1242</v>
      </c>
      <c r="BM240" s="17">
        <v>43019</v>
      </c>
      <c r="BN240" t="s">
        <v>207</v>
      </c>
      <c r="BO240" t="s">
        <v>207</v>
      </c>
      <c r="BP240">
        <v>30</v>
      </c>
      <c r="BQ240" t="s">
        <v>369</v>
      </c>
      <c r="BR240" t="s">
        <v>370</v>
      </c>
      <c r="BS240" t="s">
        <v>89</v>
      </c>
      <c r="BT240" t="s">
        <v>90</v>
      </c>
      <c r="BU240" t="s">
        <v>258</v>
      </c>
      <c r="BV240" t="s">
        <v>83</v>
      </c>
      <c r="BY240" t="s">
        <v>92</v>
      </c>
      <c r="BZ240" t="s">
        <v>87</v>
      </c>
      <c r="CC240">
        <f>IFERROR(IF(AKORDT[[#This Row],[CZAS]]=1,VLOOKUP(AKORDT[[#This Row],[RAPORTY_TMP_ID]]&amp;AKORDT[[#This Row],[CZYNNOSCI_OPIS]],#REF!,5,FALSE),AKORDT[[#This Row],[CZAS]]),1)</f>
        <v>46</v>
      </c>
      <c r="CD240" t="str">
        <f>AKORDT[[#This Row],[RAPORTY_TMP_ID]]&amp;" "&amp;MID(AKORDT[[#This Row],[NAZWA1_WG]],1,30)</f>
        <v xml:space="preserve">26521 ELIXIR 3,5                    </v>
      </c>
      <c r="CE240" s="11">
        <f>AKORDT[[#This Row],[DATA]]</f>
        <v>43031</v>
      </c>
      <c r="CF240">
        <f>IFERROR(ROUND(AVERAGEIF(Tabela_Kwerenda_z_AKORD[CZAS RZECZYWISTY],LEFT(AKORDT[[#This Row],[PZP_NR_ZLECENIA]],5),Tabela_Kwerenda_z_AKORD[LACZNY_CZAS]),0),0)</f>
        <v>0</v>
      </c>
    </row>
    <row r="241" spans="1:84">
      <c r="A241" t="e">
        <f>VLOOKUP(AKORDT[[#This Row],[NAZWISKO]],IMIE[],2,FALSE)</f>
        <v>#N/A</v>
      </c>
      <c r="B241">
        <v>10508</v>
      </c>
      <c r="F241">
        <v>26520</v>
      </c>
      <c r="G241">
        <v>1</v>
      </c>
      <c r="H241">
        <v>1</v>
      </c>
      <c r="I241">
        <v>1</v>
      </c>
      <c r="J241">
        <v>36323</v>
      </c>
      <c r="K241">
        <v>46765</v>
      </c>
      <c r="L241">
        <v>39</v>
      </c>
      <c r="M241">
        <v>21</v>
      </c>
      <c r="N241">
        <v>0</v>
      </c>
      <c r="O241">
        <v>60</v>
      </c>
      <c r="P241">
        <v>0</v>
      </c>
      <c r="Q241" s="17">
        <v>43031</v>
      </c>
      <c r="R241" t="s">
        <v>464</v>
      </c>
      <c r="S241">
        <v>0</v>
      </c>
      <c r="T241">
        <v>0</v>
      </c>
      <c r="U241">
        <v>0</v>
      </c>
      <c r="V241">
        <v>1</v>
      </c>
      <c r="W241" t="s">
        <v>251</v>
      </c>
      <c r="X241" t="s">
        <v>79</v>
      </c>
      <c r="Y241" t="s">
        <v>99</v>
      </c>
      <c r="Z241" t="s">
        <v>252</v>
      </c>
      <c r="AB241" s="17">
        <v>2</v>
      </c>
      <c r="AC241" s="17">
        <v>402133</v>
      </c>
      <c r="AD241">
        <v>2</v>
      </c>
      <c r="AE241">
        <v>1</v>
      </c>
      <c r="AF241">
        <v>0</v>
      </c>
      <c r="AG241" t="s">
        <v>81</v>
      </c>
      <c r="AH241" t="s">
        <v>82</v>
      </c>
      <c r="AI241" t="s">
        <v>83</v>
      </c>
      <c r="AJ241" t="s">
        <v>83</v>
      </c>
      <c r="AK241" t="s">
        <v>334</v>
      </c>
      <c r="AL241" t="s">
        <v>335</v>
      </c>
      <c r="AM241" t="s">
        <v>253</v>
      </c>
      <c r="AN241" t="s">
        <v>111</v>
      </c>
      <c r="AO241" t="s">
        <v>637</v>
      </c>
      <c r="AP241" t="s">
        <v>638</v>
      </c>
      <c r="AQ241" t="s">
        <v>639</v>
      </c>
      <c r="AR241" t="s">
        <v>640</v>
      </c>
      <c r="AS241" t="s">
        <v>83</v>
      </c>
      <c r="AV241" s="17"/>
      <c r="AX241">
        <v>0</v>
      </c>
      <c r="AY241" t="s">
        <v>83</v>
      </c>
      <c r="AZ241" t="s">
        <v>83</v>
      </c>
      <c r="BH241">
        <v>239</v>
      </c>
      <c r="BL241" t="s">
        <v>1242</v>
      </c>
      <c r="BM241" s="17">
        <v>43019</v>
      </c>
      <c r="BN241" t="s">
        <v>207</v>
      </c>
      <c r="BO241" t="s">
        <v>207</v>
      </c>
      <c r="BP241">
        <v>0</v>
      </c>
      <c r="BQ241" t="s">
        <v>83</v>
      </c>
      <c r="BR241" t="s">
        <v>83</v>
      </c>
      <c r="BS241" t="s">
        <v>89</v>
      </c>
      <c r="BT241" t="s">
        <v>90</v>
      </c>
      <c r="BU241" t="s">
        <v>181</v>
      </c>
      <c r="BV241" t="s">
        <v>83</v>
      </c>
      <c r="BY241" t="s">
        <v>92</v>
      </c>
      <c r="BZ241" t="s">
        <v>87</v>
      </c>
      <c r="CC241">
        <f>IFERROR(IF(AKORDT[[#This Row],[CZAS]]=1,VLOOKUP(AKORDT[[#This Row],[RAPORTY_TMP_ID]]&amp;AKORDT[[#This Row],[CZYNNOSCI_OPIS]],#REF!,5,FALSE),AKORDT[[#This Row],[CZAS]]),1)</f>
        <v>60</v>
      </c>
      <c r="CD241" t="str">
        <f>AKORDT[[#This Row],[RAPORTY_TMP_ID]]&amp;" "&amp;MID(AKORDT[[#This Row],[NAZWA1_WG]],1,30)</f>
        <v xml:space="preserve">26520 ELIXIR [4N                    </v>
      </c>
      <c r="CE241" s="11">
        <f>AKORDT[[#This Row],[DATA]]</f>
        <v>43031</v>
      </c>
      <c r="CF241">
        <f>IFERROR(ROUND(AVERAGEIF(Tabela_Kwerenda_z_AKORD[CZAS RZECZYWISTY],LEFT(AKORDT[[#This Row],[PZP_NR_ZLECENIA]],5),Tabela_Kwerenda_z_AKORD[LACZNY_CZAS]),0),0)</f>
        <v>0</v>
      </c>
    </row>
    <row r="242" spans="1:84">
      <c r="A242" t="e">
        <f>VLOOKUP(AKORDT[[#This Row],[NAZWISKO]],IMIE[],2,FALSE)</f>
        <v>#N/A</v>
      </c>
      <c r="B242">
        <v>10509</v>
      </c>
      <c r="F242">
        <v>26513</v>
      </c>
      <c r="G242">
        <v>1</v>
      </c>
      <c r="H242">
        <v>1</v>
      </c>
      <c r="I242">
        <v>1</v>
      </c>
      <c r="J242">
        <v>14270</v>
      </c>
      <c r="K242">
        <v>14270</v>
      </c>
      <c r="L242">
        <v>42</v>
      </c>
      <c r="M242">
        <v>5</v>
      </c>
      <c r="N242">
        <v>7</v>
      </c>
      <c r="O242">
        <v>186</v>
      </c>
      <c r="Q242" s="17">
        <v>43031</v>
      </c>
      <c r="R242" t="s">
        <v>1244</v>
      </c>
      <c r="S242">
        <v>0</v>
      </c>
      <c r="T242">
        <v>0</v>
      </c>
      <c r="U242">
        <v>0</v>
      </c>
      <c r="V242">
        <v>2</v>
      </c>
      <c r="W242" t="s">
        <v>314</v>
      </c>
      <c r="X242" t="s">
        <v>79</v>
      </c>
      <c r="Y242" t="s">
        <v>114</v>
      </c>
      <c r="Z242" t="s">
        <v>315</v>
      </c>
      <c r="AB242" s="17">
        <v>2</v>
      </c>
      <c r="AC242" s="17">
        <v>402133</v>
      </c>
      <c r="AD242">
        <v>2</v>
      </c>
      <c r="AE242">
        <v>1</v>
      </c>
      <c r="AF242">
        <v>0</v>
      </c>
      <c r="AG242" t="s">
        <v>81</v>
      </c>
      <c r="AH242" t="s">
        <v>82</v>
      </c>
      <c r="AI242" t="s">
        <v>83</v>
      </c>
      <c r="AJ242" t="s">
        <v>83</v>
      </c>
      <c r="AK242" t="s">
        <v>84</v>
      </c>
      <c r="AL242" t="s">
        <v>85</v>
      </c>
      <c r="AM242" t="s">
        <v>86</v>
      </c>
      <c r="AN242" t="s">
        <v>87</v>
      </c>
      <c r="AO242" t="s">
        <v>891</v>
      </c>
      <c r="AP242" t="s">
        <v>892</v>
      </c>
      <c r="AQ242" t="s">
        <v>891</v>
      </c>
      <c r="AR242" t="s">
        <v>892</v>
      </c>
      <c r="AS242" t="s">
        <v>83</v>
      </c>
      <c r="AV242" s="17"/>
      <c r="AX242">
        <v>0</v>
      </c>
      <c r="AY242" t="s">
        <v>83</v>
      </c>
      <c r="AZ242" t="s">
        <v>83</v>
      </c>
      <c r="BH242">
        <v>240</v>
      </c>
      <c r="BL242" t="s">
        <v>890</v>
      </c>
      <c r="BM242" s="17">
        <v>43019</v>
      </c>
      <c r="BN242" t="s">
        <v>423</v>
      </c>
      <c r="BO242" t="s">
        <v>423</v>
      </c>
      <c r="BP242">
        <v>13</v>
      </c>
      <c r="BQ242" t="s">
        <v>88</v>
      </c>
      <c r="BR242" t="s">
        <v>79</v>
      </c>
      <c r="BS242" t="s">
        <v>89</v>
      </c>
      <c r="BT242" t="s">
        <v>90</v>
      </c>
      <c r="BU242" t="s">
        <v>91</v>
      </c>
      <c r="BV242" t="s">
        <v>83</v>
      </c>
      <c r="BY242" t="s">
        <v>92</v>
      </c>
      <c r="BZ242" t="s">
        <v>87</v>
      </c>
      <c r="CC242">
        <f>IFERROR(IF(AKORDT[[#This Row],[CZAS]]=1,VLOOKUP(AKORDT[[#This Row],[RAPORTY_TMP_ID]]&amp;AKORDT[[#This Row],[CZYNNOSCI_OPIS]],#REF!,5,FALSE),AKORDT[[#This Row],[CZAS]]),1)</f>
        <v>186</v>
      </c>
      <c r="CD242" t="str">
        <f>AKORDT[[#This Row],[RAPORTY_TMP_ID]]&amp;" "&amp;MID(AKORDT[[#This Row],[NAZWA1_WG]],1,30)</f>
        <v xml:space="preserve">26513 VANITY [3,5]                  </v>
      </c>
      <c r="CE242" s="11">
        <f>AKORDT[[#This Row],[DATA]]</f>
        <v>43031</v>
      </c>
      <c r="CF242">
        <f>IFERROR(ROUND(AVERAGEIF(Tabela_Kwerenda_z_AKORD[CZAS RZECZYWISTY],LEFT(AKORDT[[#This Row],[PZP_NR_ZLECENIA]],5),Tabela_Kwerenda_z_AKORD[LACZNY_CZAS]),0),0)</f>
        <v>0</v>
      </c>
    </row>
    <row r="243" spans="1:84">
      <c r="A243" t="e">
        <f>VLOOKUP(AKORDT[[#This Row],[NAZWISKO]],IMIE[],2,FALSE)</f>
        <v>#N/A</v>
      </c>
      <c r="B243">
        <v>10510</v>
      </c>
      <c r="F243">
        <v>26514</v>
      </c>
      <c r="G243">
        <v>1</v>
      </c>
      <c r="H243">
        <v>1</v>
      </c>
      <c r="I243">
        <v>1</v>
      </c>
      <c r="J243">
        <v>14279</v>
      </c>
      <c r="K243">
        <v>14279</v>
      </c>
      <c r="L243">
        <v>42</v>
      </c>
      <c r="M243">
        <v>5</v>
      </c>
      <c r="N243">
        <v>7</v>
      </c>
      <c r="O243">
        <v>15</v>
      </c>
      <c r="Q243" s="17">
        <v>43031</v>
      </c>
      <c r="R243" t="s">
        <v>1245</v>
      </c>
      <c r="S243">
        <v>0</v>
      </c>
      <c r="T243">
        <v>0</v>
      </c>
      <c r="U243">
        <v>0</v>
      </c>
      <c r="V243">
        <v>2</v>
      </c>
      <c r="W243" t="s">
        <v>314</v>
      </c>
      <c r="X243" t="s">
        <v>79</v>
      </c>
      <c r="Y243" t="s">
        <v>114</v>
      </c>
      <c r="Z243" t="s">
        <v>315</v>
      </c>
      <c r="AB243" s="17">
        <v>2</v>
      </c>
      <c r="AC243" s="17">
        <v>402133</v>
      </c>
      <c r="AD243">
        <v>2</v>
      </c>
      <c r="AE243">
        <v>1</v>
      </c>
      <c r="AF243">
        <v>0</v>
      </c>
      <c r="AG243" t="s">
        <v>81</v>
      </c>
      <c r="AH243" t="s">
        <v>82</v>
      </c>
      <c r="AI243" t="s">
        <v>83</v>
      </c>
      <c r="AJ243" t="s">
        <v>83</v>
      </c>
      <c r="AK243" t="s">
        <v>84</v>
      </c>
      <c r="AL243" t="s">
        <v>85</v>
      </c>
      <c r="AM243" t="s">
        <v>86</v>
      </c>
      <c r="AN243" t="s">
        <v>87</v>
      </c>
      <c r="AO243" t="s">
        <v>453</v>
      </c>
      <c r="AP243" t="s">
        <v>454</v>
      </c>
      <c r="AQ243" t="s">
        <v>453</v>
      </c>
      <c r="AR243" t="s">
        <v>454</v>
      </c>
      <c r="AS243" t="s">
        <v>83</v>
      </c>
      <c r="AV243" s="17"/>
      <c r="AX243">
        <v>0</v>
      </c>
      <c r="AY243" t="s">
        <v>83</v>
      </c>
      <c r="AZ243" t="s">
        <v>83</v>
      </c>
      <c r="BH243">
        <v>241</v>
      </c>
      <c r="BL243" t="s">
        <v>890</v>
      </c>
      <c r="BM243" s="17">
        <v>43019</v>
      </c>
      <c r="BN243" t="s">
        <v>423</v>
      </c>
      <c r="BO243" t="s">
        <v>423</v>
      </c>
      <c r="BP243">
        <v>13</v>
      </c>
      <c r="BQ243" t="s">
        <v>88</v>
      </c>
      <c r="BR243" t="s">
        <v>79</v>
      </c>
      <c r="BS243" t="s">
        <v>89</v>
      </c>
      <c r="BT243" t="s">
        <v>90</v>
      </c>
      <c r="BU243" t="s">
        <v>91</v>
      </c>
      <c r="BV243" t="s">
        <v>83</v>
      </c>
      <c r="BY243" t="s">
        <v>92</v>
      </c>
      <c r="BZ243" t="s">
        <v>87</v>
      </c>
      <c r="CC243">
        <f>IFERROR(IF(AKORDT[[#This Row],[CZAS]]=1,VLOOKUP(AKORDT[[#This Row],[RAPORTY_TMP_ID]]&amp;AKORDT[[#This Row],[CZYNNOSCI_OPIS]],#REF!,5,FALSE),AKORDT[[#This Row],[CZAS]]),1)</f>
        <v>15</v>
      </c>
      <c r="CD243" t="str">
        <f>AKORDT[[#This Row],[RAPORTY_TMP_ID]]&amp;" "&amp;MID(AKORDT[[#This Row],[NAZWA1_WG]],1,30)</f>
        <v xml:space="preserve">26514 VANITY PD 007 VI 50x50        </v>
      </c>
      <c r="CE243" s="11">
        <f>AKORDT[[#This Row],[DATA]]</f>
        <v>43031</v>
      </c>
      <c r="CF243">
        <f>IFERROR(ROUND(AVERAGEIF(Tabela_Kwerenda_z_AKORD[CZAS RZECZYWISTY],LEFT(AKORDT[[#This Row],[PZP_NR_ZLECENIA]],5),Tabela_Kwerenda_z_AKORD[LACZNY_CZAS]),0),0)</f>
        <v>0</v>
      </c>
    </row>
    <row r="244" spans="1:84">
      <c r="A244" t="e">
        <f>VLOOKUP(AKORDT[[#This Row],[NAZWISKO]],IMIE[],2,FALSE)</f>
        <v>#N/A</v>
      </c>
      <c r="B244">
        <v>10511</v>
      </c>
      <c r="F244">
        <v>26514</v>
      </c>
      <c r="G244">
        <v>1</v>
      </c>
      <c r="H244">
        <v>2</v>
      </c>
      <c r="I244">
        <v>1</v>
      </c>
      <c r="J244">
        <v>14279</v>
      </c>
      <c r="K244">
        <v>14279</v>
      </c>
      <c r="L244">
        <v>42</v>
      </c>
      <c r="M244">
        <v>5</v>
      </c>
      <c r="N244">
        <v>7</v>
      </c>
      <c r="O244">
        <v>15</v>
      </c>
      <c r="Q244" s="17">
        <v>43031</v>
      </c>
      <c r="R244" t="s">
        <v>1246</v>
      </c>
      <c r="S244">
        <v>0</v>
      </c>
      <c r="T244">
        <v>0</v>
      </c>
      <c r="U244">
        <v>0</v>
      </c>
      <c r="V244">
        <v>2</v>
      </c>
      <c r="W244" t="s">
        <v>314</v>
      </c>
      <c r="X244" t="s">
        <v>79</v>
      </c>
      <c r="Y244" t="s">
        <v>114</v>
      </c>
      <c r="Z244" t="s">
        <v>315</v>
      </c>
      <c r="AB244" s="17">
        <v>2</v>
      </c>
      <c r="AC244" s="17">
        <v>402133</v>
      </c>
      <c r="AD244">
        <v>2</v>
      </c>
      <c r="AE244">
        <v>1</v>
      </c>
      <c r="AF244">
        <v>0</v>
      </c>
      <c r="AG244" t="s">
        <v>81</v>
      </c>
      <c r="AH244" t="s">
        <v>82</v>
      </c>
      <c r="AI244" t="s">
        <v>83</v>
      </c>
      <c r="AJ244" t="s">
        <v>83</v>
      </c>
      <c r="AK244" t="s">
        <v>84</v>
      </c>
      <c r="AL244" t="s">
        <v>85</v>
      </c>
      <c r="AM244" t="s">
        <v>86</v>
      </c>
      <c r="AN244" t="s">
        <v>87</v>
      </c>
      <c r="AO244" t="s">
        <v>453</v>
      </c>
      <c r="AP244" t="s">
        <v>454</v>
      </c>
      <c r="AQ244" t="s">
        <v>453</v>
      </c>
      <c r="AR244" t="s">
        <v>454</v>
      </c>
      <c r="AS244" t="s">
        <v>83</v>
      </c>
      <c r="AV244" s="17"/>
      <c r="AX244">
        <v>0</v>
      </c>
      <c r="AY244" t="s">
        <v>83</v>
      </c>
      <c r="AZ244" t="s">
        <v>83</v>
      </c>
      <c r="BH244">
        <v>242</v>
      </c>
      <c r="BL244" t="s">
        <v>890</v>
      </c>
      <c r="BM244" s="17">
        <v>43019</v>
      </c>
      <c r="BN244" t="s">
        <v>423</v>
      </c>
      <c r="BO244" t="s">
        <v>423</v>
      </c>
      <c r="BP244">
        <v>13</v>
      </c>
      <c r="BQ244" t="s">
        <v>88</v>
      </c>
      <c r="BR244" t="s">
        <v>79</v>
      </c>
      <c r="BS244" t="s">
        <v>89</v>
      </c>
      <c r="BT244" t="s">
        <v>90</v>
      </c>
      <c r="BU244" t="s">
        <v>91</v>
      </c>
      <c r="BV244" t="s">
        <v>83</v>
      </c>
      <c r="BY244" t="s">
        <v>92</v>
      </c>
      <c r="BZ244" t="s">
        <v>87</v>
      </c>
      <c r="CC244">
        <f>IFERROR(IF(AKORDT[[#This Row],[CZAS]]=1,VLOOKUP(AKORDT[[#This Row],[RAPORTY_TMP_ID]]&amp;AKORDT[[#This Row],[CZYNNOSCI_OPIS]],#REF!,5,FALSE),AKORDT[[#This Row],[CZAS]]),1)</f>
        <v>15</v>
      </c>
      <c r="CD244" t="str">
        <f>AKORDT[[#This Row],[RAPORTY_TMP_ID]]&amp;" "&amp;MID(AKORDT[[#This Row],[NAZWA1_WG]],1,30)</f>
        <v xml:space="preserve">26514 VANITY PD 007 VI 50x50        </v>
      </c>
      <c r="CE244" s="11">
        <f>AKORDT[[#This Row],[DATA]]</f>
        <v>43031</v>
      </c>
      <c r="CF244">
        <f>IFERROR(ROUND(AVERAGEIF(Tabela_Kwerenda_z_AKORD[CZAS RZECZYWISTY],LEFT(AKORDT[[#This Row],[PZP_NR_ZLECENIA]],5),Tabela_Kwerenda_z_AKORD[LACZNY_CZAS]),0),0)</f>
        <v>0</v>
      </c>
    </row>
    <row r="245" spans="1:84">
      <c r="A245" t="e">
        <f>VLOOKUP(AKORDT[[#This Row],[NAZWISKO]],IMIE[],2,FALSE)</f>
        <v>#N/A</v>
      </c>
      <c r="B245">
        <v>10512</v>
      </c>
      <c r="F245">
        <v>26181</v>
      </c>
      <c r="G245">
        <v>1</v>
      </c>
      <c r="H245">
        <v>1</v>
      </c>
      <c r="I245">
        <v>1</v>
      </c>
      <c r="J245">
        <v>14401</v>
      </c>
      <c r="K245">
        <v>14401</v>
      </c>
      <c r="L245">
        <v>35</v>
      </c>
      <c r="M245">
        <v>20</v>
      </c>
      <c r="N245">
        <v>7</v>
      </c>
      <c r="O245">
        <v>2</v>
      </c>
      <c r="Q245" s="17">
        <v>43031</v>
      </c>
      <c r="R245" t="s">
        <v>1247</v>
      </c>
      <c r="S245">
        <v>0</v>
      </c>
      <c r="T245">
        <v>0</v>
      </c>
      <c r="U245">
        <v>0</v>
      </c>
      <c r="V245">
        <v>2</v>
      </c>
      <c r="W245" t="s">
        <v>203</v>
      </c>
      <c r="X245" t="s">
        <v>79</v>
      </c>
      <c r="Y245" t="s">
        <v>100</v>
      </c>
      <c r="Z245" t="s">
        <v>204</v>
      </c>
      <c r="AB245" s="17">
        <v>2</v>
      </c>
      <c r="AC245" s="17">
        <v>402133</v>
      </c>
      <c r="AD245">
        <v>2</v>
      </c>
      <c r="AE245">
        <v>1</v>
      </c>
      <c r="AF245">
        <v>0</v>
      </c>
      <c r="AG245" t="s">
        <v>81</v>
      </c>
      <c r="AH245" t="s">
        <v>82</v>
      </c>
      <c r="AI245" t="s">
        <v>83</v>
      </c>
      <c r="AJ245" t="s">
        <v>83</v>
      </c>
      <c r="AK245" t="s">
        <v>84</v>
      </c>
      <c r="AL245" t="s">
        <v>85</v>
      </c>
      <c r="AM245" t="s">
        <v>205</v>
      </c>
      <c r="AN245" t="s">
        <v>95</v>
      </c>
      <c r="AO245" t="s">
        <v>465</v>
      </c>
      <c r="AP245" t="s">
        <v>466</v>
      </c>
      <c r="AQ245" t="s">
        <v>465</v>
      </c>
      <c r="AR245" t="s">
        <v>466</v>
      </c>
      <c r="AS245" t="s">
        <v>83</v>
      </c>
      <c r="AV245" s="17"/>
      <c r="AX245">
        <v>0</v>
      </c>
      <c r="AY245" t="s">
        <v>83</v>
      </c>
      <c r="AZ245" t="s">
        <v>83</v>
      </c>
      <c r="BH245">
        <v>243</v>
      </c>
      <c r="BL245" t="s">
        <v>1248</v>
      </c>
      <c r="BM245" s="17">
        <v>43005</v>
      </c>
      <c r="BN245" t="s">
        <v>278</v>
      </c>
      <c r="BO245" t="s">
        <v>278</v>
      </c>
      <c r="BP245">
        <v>68</v>
      </c>
      <c r="BQ245" t="s">
        <v>196</v>
      </c>
      <c r="BR245" t="s">
        <v>197</v>
      </c>
      <c r="BS245" t="s">
        <v>89</v>
      </c>
      <c r="BT245" t="s">
        <v>90</v>
      </c>
      <c r="BU245" t="s">
        <v>206</v>
      </c>
      <c r="BV245" t="s">
        <v>83</v>
      </c>
      <c r="BY245" t="s">
        <v>92</v>
      </c>
      <c r="BZ245" t="s">
        <v>87</v>
      </c>
      <c r="CC245">
        <f>IFERROR(IF(AKORDT[[#This Row],[CZAS]]=1,VLOOKUP(AKORDT[[#This Row],[RAPORTY_TMP_ID]]&amp;AKORDT[[#This Row],[CZYNNOSCI_OPIS]],#REF!,5,FALSE),AKORDT[[#This Row],[CZAS]]),1)</f>
        <v>2</v>
      </c>
      <c r="CD245" t="str">
        <f>AKORDT[[#This Row],[RAPORTY_TMP_ID]]&amp;" "&amp;MID(AKORDT[[#This Row],[NAZWA1_WG]],1,30)</f>
        <v xml:space="preserve">26181 SAMOA PD 418 III 30x60        </v>
      </c>
      <c r="CE245" s="11">
        <f>AKORDT[[#This Row],[DATA]]</f>
        <v>43031</v>
      </c>
      <c r="CF245">
        <f>IFERROR(ROUND(AVERAGEIF(Tabela_Kwerenda_z_AKORD[CZAS RZECZYWISTY],LEFT(AKORDT[[#This Row],[PZP_NR_ZLECENIA]],5),Tabela_Kwerenda_z_AKORD[LACZNY_CZAS]),0),0)</f>
        <v>0</v>
      </c>
    </row>
    <row r="246" spans="1:84">
      <c r="A246" t="e">
        <f>VLOOKUP(AKORDT[[#This Row],[NAZWISKO]],IMIE[],2,FALSE)</f>
        <v>#N/A</v>
      </c>
      <c r="B246">
        <v>10513</v>
      </c>
      <c r="F246">
        <v>26180</v>
      </c>
      <c r="G246">
        <v>1</v>
      </c>
      <c r="H246">
        <v>1</v>
      </c>
      <c r="I246">
        <v>1</v>
      </c>
      <c r="J246">
        <v>24031</v>
      </c>
      <c r="K246">
        <v>24031</v>
      </c>
      <c r="L246">
        <v>35</v>
      </c>
      <c r="M246">
        <v>20</v>
      </c>
      <c r="N246">
        <v>7</v>
      </c>
      <c r="O246">
        <v>9</v>
      </c>
      <c r="P246">
        <v>0</v>
      </c>
      <c r="Q246" s="17">
        <v>43031</v>
      </c>
      <c r="R246" t="s">
        <v>1249</v>
      </c>
      <c r="S246">
        <v>0</v>
      </c>
      <c r="T246">
        <v>0</v>
      </c>
      <c r="U246">
        <v>0</v>
      </c>
      <c r="V246">
        <v>2</v>
      </c>
      <c r="W246" t="s">
        <v>203</v>
      </c>
      <c r="X246" t="s">
        <v>79</v>
      </c>
      <c r="Y246" t="s">
        <v>100</v>
      </c>
      <c r="Z246" t="s">
        <v>204</v>
      </c>
      <c r="AB246" s="17">
        <v>2</v>
      </c>
      <c r="AC246" s="17">
        <v>402133</v>
      </c>
      <c r="AD246">
        <v>2</v>
      </c>
      <c r="AE246">
        <v>1</v>
      </c>
      <c r="AF246">
        <v>0</v>
      </c>
      <c r="AG246" t="s">
        <v>81</v>
      </c>
      <c r="AH246" t="s">
        <v>82</v>
      </c>
      <c r="AI246" t="s">
        <v>83</v>
      </c>
      <c r="AJ246" t="s">
        <v>83</v>
      </c>
      <c r="AK246" t="s">
        <v>84</v>
      </c>
      <c r="AL246" t="s">
        <v>85</v>
      </c>
      <c r="AM246" t="s">
        <v>205</v>
      </c>
      <c r="AN246" t="s">
        <v>95</v>
      </c>
      <c r="AO246" t="s">
        <v>299</v>
      </c>
      <c r="AP246" t="s">
        <v>300</v>
      </c>
      <c r="AQ246" t="s">
        <v>299</v>
      </c>
      <c r="AR246" t="s">
        <v>300</v>
      </c>
      <c r="AS246" t="s">
        <v>83</v>
      </c>
      <c r="AV246" s="17"/>
      <c r="AX246">
        <v>0</v>
      </c>
      <c r="AY246" t="s">
        <v>83</v>
      </c>
      <c r="AZ246" t="s">
        <v>83</v>
      </c>
      <c r="BH246">
        <v>244</v>
      </c>
      <c r="BL246" t="s">
        <v>1248</v>
      </c>
      <c r="BM246" s="17">
        <v>43005</v>
      </c>
      <c r="BN246" t="s">
        <v>230</v>
      </c>
      <c r="BO246" t="s">
        <v>230</v>
      </c>
      <c r="BP246">
        <v>68</v>
      </c>
      <c r="BQ246" t="s">
        <v>196</v>
      </c>
      <c r="BR246" t="s">
        <v>197</v>
      </c>
      <c r="BS246" t="s">
        <v>89</v>
      </c>
      <c r="BT246" t="s">
        <v>90</v>
      </c>
      <c r="BU246" t="s">
        <v>181</v>
      </c>
      <c r="BV246" t="s">
        <v>83</v>
      </c>
      <c r="BY246" t="s">
        <v>92</v>
      </c>
      <c r="BZ246" t="s">
        <v>87</v>
      </c>
      <c r="CC246">
        <f>IFERROR(IF(AKORDT[[#This Row],[CZAS]]=1,VLOOKUP(AKORDT[[#This Row],[RAPORTY_TMP_ID]]&amp;AKORDT[[#This Row],[CZYNNOSCI_OPIS]],#REF!,5,FALSE),AKORDT[[#This Row],[CZAS]]),1)</f>
        <v>9</v>
      </c>
      <c r="CD246" t="str">
        <f>AKORDT[[#This Row],[RAPORTY_TMP_ID]]&amp;" "&amp;MID(AKORDT[[#This Row],[NAZWA1_WG]],1,30)</f>
        <v xml:space="preserve">26180 AVANT P64x64                  </v>
      </c>
      <c r="CE246" s="11">
        <f>AKORDT[[#This Row],[DATA]]</f>
        <v>43031</v>
      </c>
      <c r="CF246">
        <f>IFERROR(ROUND(AVERAGEIF(Tabela_Kwerenda_z_AKORD[CZAS RZECZYWISTY],LEFT(AKORDT[[#This Row],[PZP_NR_ZLECENIA]],5),Tabela_Kwerenda_z_AKORD[LACZNY_CZAS]),0),0)</f>
        <v>0</v>
      </c>
    </row>
    <row r="247" spans="1:84">
      <c r="A247" t="e">
        <f>VLOOKUP(AKORDT[[#This Row],[NAZWISKO]],IMIE[],2,FALSE)</f>
        <v>#N/A</v>
      </c>
      <c r="B247">
        <v>10514</v>
      </c>
      <c r="F247">
        <v>26179</v>
      </c>
      <c r="G247">
        <v>1</v>
      </c>
      <c r="H247">
        <v>1</v>
      </c>
      <c r="I247">
        <v>1</v>
      </c>
      <c r="J247">
        <v>24031</v>
      </c>
      <c r="K247">
        <v>24031</v>
      </c>
      <c r="L247">
        <v>35</v>
      </c>
      <c r="M247">
        <v>20</v>
      </c>
      <c r="N247">
        <v>7</v>
      </c>
      <c r="O247">
        <v>9</v>
      </c>
      <c r="P247">
        <v>0</v>
      </c>
      <c r="Q247" s="17">
        <v>43031</v>
      </c>
      <c r="R247" t="s">
        <v>1250</v>
      </c>
      <c r="S247">
        <v>0</v>
      </c>
      <c r="T247">
        <v>0</v>
      </c>
      <c r="U247">
        <v>0</v>
      </c>
      <c r="V247">
        <v>2</v>
      </c>
      <c r="W247" t="s">
        <v>203</v>
      </c>
      <c r="X247" t="s">
        <v>79</v>
      </c>
      <c r="Y247" t="s">
        <v>100</v>
      </c>
      <c r="Z247" t="s">
        <v>204</v>
      </c>
      <c r="AB247" s="17">
        <v>2</v>
      </c>
      <c r="AC247" s="17">
        <v>402133</v>
      </c>
      <c r="AD247">
        <v>2</v>
      </c>
      <c r="AE247">
        <v>1</v>
      </c>
      <c r="AF247">
        <v>0</v>
      </c>
      <c r="AG247" t="s">
        <v>81</v>
      </c>
      <c r="AH247" t="s">
        <v>82</v>
      </c>
      <c r="AI247" t="s">
        <v>83</v>
      </c>
      <c r="AJ247" t="s">
        <v>83</v>
      </c>
      <c r="AK247" t="s">
        <v>84</v>
      </c>
      <c r="AL247" t="s">
        <v>85</v>
      </c>
      <c r="AM247" t="s">
        <v>205</v>
      </c>
      <c r="AN247" t="s">
        <v>95</v>
      </c>
      <c r="AO247" t="s">
        <v>299</v>
      </c>
      <c r="AP247" t="s">
        <v>300</v>
      </c>
      <c r="AQ247" t="s">
        <v>299</v>
      </c>
      <c r="AR247" t="s">
        <v>300</v>
      </c>
      <c r="AS247" t="s">
        <v>83</v>
      </c>
      <c r="AV247" s="17"/>
      <c r="AX247">
        <v>0</v>
      </c>
      <c r="AY247" t="s">
        <v>83</v>
      </c>
      <c r="AZ247" t="s">
        <v>83</v>
      </c>
      <c r="BH247">
        <v>245</v>
      </c>
      <c r="BL247" t="s">
        <v>1248</v>
      </c>
      <c r="BM247" s="17">
        <v>43005</v>
      </c>
      <c r="BN247" t="s">
        <v>230</v>
      </c>
      <c r="BO247" t="s">
        <v>230</v>
      </c>
      <c r="BP247">
        <v>68</v>
      </c>
      <c r="BQ247" t="s">
        <v>196</v>
      </c>
      <c r="BR247" t="s">
        <v>197</v>
      </c>
      <c r="BS247" t="s">
        <v>89</v>
      </c>
      <c r="BT247" t="s">
        <v>90</v>
      </c>
      <c r="BU247" t="s">
        <v>181</v>
      </c>
      <c r="BV247" t="s">
        <v>83</v>
      </c>
      <c r="BY247" t="s">
        <v>92</v>
      </c>
      <c r="BZ247" t="s">
        <v>87</v>
      </c>
      <c r="CC247">
        <f>IFERROR(IF(AKORDT[[#This Row],[CZAS]]=1,VLOOKUP(AKORDT[[#This Row],[RAPORTY_TMP_ID]]&amp;AKORDT[[#This Row],[CZYNNOSCI_OPIS]],#REF!,5,FALSE),AKORDT[[#This Row],[CZAS]]),1)</f>
        <v>9</v>
      </c>
      <c r="CD247" t="str">
        <f>AKORDT[[#This Row],[RAPORTY_TMP_ID]]&amp;" "&amp;MID(AKORDT[[#This Row],[NAZWA1_WG]],1,30)</f>
        <v xml:space="preserve">26179 AVANT P64x64                  </v>
      </c>
      <c r="CE247" s="11">
        <f>AKORDT[[#This Row],[DATA]]</f>
        <v>43031</v>
      </c>
      <c r="CF247">
        <f>IFERROR(ROUND(AVERAGEIF(Tabela_Kwerenda_z_AKORD[CZAS RZECZYWISTY],LEFT(AKORDT[[#This Row],[PZP_NR_ZLECENIA]],5),Tabela_Kwerenda_z_AKORD[LACZNY_CZAS]),0),0)</f>
        <v>0</v>
      </c>
    </row>
    <row r="248" spans="1:84">
      <c r="A248" t="e">
        <f>VLOOKUP(AKORDT[[#This Row],[NAZWISKO]],IMIE[],2,FALSE)</f>
        <v>#N/A</v>
      </c>
      <c r="B248">
        <v>10515</v>
      </c>
      <c r="F248">
        <v>26178</v>
      </c>
      <c r="G248">
        <v>1</v>
      </c>
      <c r="H248">
        <v>1</v>
      </c>
      <c r="I248">
        <v>1</v>
      </c>
      <c r="J248">
        <v>24022</v>
      </c>
      <c r="K248">
        <v>24022</v>
      </c>
      <c r="L248">
        <v>35</v>
      </c>
      <c r="M248">
        <v>20</v>
      </c>
      <c r="N248">
        <v>7</v>
      </c>
      <c r="O248">
        <v>24</v>
      </c>
      <c r="P248">
        <v>0</v>
      </c>
      <c r="Q248" s="17">
        <v>43031</v>
      </c>
      <c r="R248" t="s">
        <v>684</v>
      </c>
      <c r="S248">
        <v>0</v>
      </c>
      <c r="T248">
        <v>0</v>
      </c>
      <c r="U248">
        <v>0</v>
      </c>
      <c r="V248">
        <v>2</v>
      </c>
      <c r="W248" t="s">
        <v>203</v>
      </c>
      <c r="X248" t="s">
        <v>79</v>
      </c>
      <c r="Y248" t="s">
        <v>100</v>
      </c>
      <c r="Z248" t="s">
        <v>204</v>
      </c>
      <c r="AB248" s="17">
        <v>2</v>
      </c>
      <c r="AC248" s="17">
        <v>402133</v>
      </c>
      <c r="AD248">
        <v>2</v>
      </c>
      <c r="AE248">
        <v>1</v>
      </c>
      <c r="AF248">
        <v>0</v>
      </c>
      <c r="AG248" t="s">
        <v>81</v>
      </c>
      <c r="AH248" t="s">
        <v>82</v>
      </c>
      <c r="AI248" t="s">
        <v>83</v>
      </c>
      <c r="AJ248" t="s">
        <v>83</v>
      </c>
      <c r="AK248" t="s">
        <v>84</v>
      </c>
      <c r="AL248" t="s">
        <v>85</v>
      </c>
      <c r="AM248" t="s">
        <v>205</v>
      </c>
      <c r="AN248" t="s">
        <v>95</v>
      </c>
      <c r="AO248" t="s">
        <v>601</v>
      </c>
      <c r="AP248" t="s">
        <v>602</v>
      </c>
      <c r="AQ248" t="s">
        <v>601</v>
      </c>
      <c r="AR248" t="s">
        <v>602</v>
      </c>
      <c r="AS248" t="s">
        <v>83</v>
      </c>
      <c r="AV248" s="17"/>
      <c r="AX248">
        <v>0</v>
      </c>
      <c r="AY248" t="s">
        <v>83</v>
      </c>
      <c r="AZ248" t="s">
        <v>83</v>
      </c>
      <c r="BH248">
        <v>246</v>
      </c>
      <c r="BL248" t="s">
        <v>1248</v>
      </c>
      <c r="BM248" s="17">
        <v>43005</v>
      </c>
      <c r="BN248" t="s">
        <v>230</v>
      </c>
      <c r="BO248" t="s">
        <v>230</v>
      </c>
      <c r="BP248">
        <v>68</v>
      </c>
      <c r="BQ248" t="s">
        <v>196</v>
      </c>
      <c r="BR248" t="s">
        <v>197</v>
      </c>
      <c r="BS248" t="s">
        <v>89</v>
      </c>
      <c r="BT248" t="s">
        <v>90</v>
      </c>
      <c r="BU248" t="s">
        <v>181</v>
      </c>
      <c r="BV248" t="s">
        <v>83</v>
      </c>
      <c r="BY248" t="s">
        <v>92</v>
      </c>
      <c r="BZ248" t="s">
        <v>87</v>
      </c>
      <c r="CC248">
        <f>IFERROR(IF(AKORDT[[#This Row],[CZAS]]=1,VLOOKUP(AKORDT[[#This Row],[RAPORTY_TMP_ID]]&amp;AKORDT[[#This Row],[CZYNNOSCI_OPIS]],#REF!,5,FALSE),AKORDT[[#This Row],[CZAS]]),1)</f>
        <v>24</v>
      </c>
      <c r="CD248" t="str">
        <f>AKORDT[[#This Row],[RAPORTY_TMP_ID]]&amp;" "&amp;MID(AKORDT[[#This Row],[NAZWA1_WG]],1,30)</f>
        <v xml:space="preserve">26178 AVANT 3                       </v>
      </c>
      <c r="CE248" s="11">
        <f>AKORDT[[#This Row],[DATA]]</f>
        <v>43031</v>
      </c>
      <c r="CF248">
        <f>IFERROR(ROUND(AVERAGEIF(Tabela_Kwerenda_z_AKORD[CZAS RZECZYWISTY],LEFT(AKORDT[[#This Row],[PZP_NR_ZLECENIA]],5),Tabela_Kwerenda_z_AKORD[LACZNY_CZAS]),0),0)</f>
        <v>0</v>
      </c>
    </row>
    <row r="249" spans="1:84">
      <c r="A249" t="e">
        <f>VLOOKUP(AKORDT[[#This Row],[NAZWISKO]],IMIE[],2,FALSE)</f>
        <v>#N/A</v>
      </c>
      <c r="B249">
        <v>10516</v>
      </c>
      <c r="F249">
        <v>26177</v>
      </c>
      <c r="G249">
        <v>1</v>
      </c>
      <c r="H249">
        <v>1</v>
      </c>
      <c r="I249">
        <v>1</v>
      </c>
      <c r="J249">
        <v>24024</v>
      </c>
      <c r="K249">
        <v>24024</v>
      </c>
      <c r="L249">
        <v>35</v>
      </c>
      <c r="M249">
        <v>20</v>
      </c>
      <c r="N249">
        <v>7</v>
      </c>
      <c r="O249">
        <v>19</v>
      </c>
      <c r="P249">
        <v>0</v>
      </c>
      <c r="Q249" s="17">
        <v>43031</v>
      </c>
      <c r="R249" t="s">
        <v>1251</v>
      </c>
      <c r="S249">
        <v>0</v>
      </c>
      <c r="T249">
        <v>0</v>
      </c>
      <c r="U249">
        <v>0</v>
      </c>
      <c r="V249">
        <v>2</v>
      </c>
      <c r="W249" t="s">
        <v>203</v>
      </c>
      <c r="X249" t="s">
        <v>79</v>
      </c>
      <c r="Y249" t="s">
        <v>100</v>
      </c>
      <c r="Z249" t="s">
        <v>204</v>
      </c>
      <c r="AB249" s="17">
        <v>2</v>
      </c>
      <c r="AC249" s="17">
        <v>402133</v>
      </c>
      <c r="AD249">
        <v>2</v>
      </c>
      <c r="AE249">
        <v>1</v>
      </c>
      <c r="AF249">
        <v>0</v>
      </c>
      <c r="AG249" t="s">
        <v>81</v>
      </c>
      <c r="AH249" t="s">
        <v>82</v>
      </c>
      <c r="AI249" t="s">
        <v>83</v>
      </c>
      <c r="AJ249" t="s">
        <v>83</v>
      </c>
      <c r="AK249" t="s">
        <v>84</v>
      </c>
      <c r="AL249" t="s">
        <v>85</v>
      </c>
      <c r="AM249" t="s">
        <v>205</v>
      </c>
      <c r="AN249" t="s">
        <v>95</v>
      </c>
      <c r="AO249" t="s">
        <v>235</v>
      </c>
      <c r="AP249" t="s">
        <v>236</v>
      </c>
      <c r="AQ249" t="s">
        <v>235</v>
      </c>
      <c r="AR249" t="s">
        <v>236</v>
      </c>
      <c r="AS249" t="s">
        <v>83</v>
      </c>
      <c r="AV249" s="17"/>
      <c r="AX249">
        <v>0</v>
      </c>
      <c r="AY249" t="s">
        <v>83</v>
      </c>
      <c r="AZ249" t="s">
        <v>83</v>
      </c>
      <c r="BH249">
        <v>247</v>
      </c>
      <c r="BL249" t="s">
        <v>1248</v>
      </c>
      <c r="BM249" s="17">
        <v>43005</v>
      </c>
      <c r="BN249" t="s">
        <v>230</v>
      </c>
      <c r="BO249" t="s">
        <v>230</v>
      </c>
      <c r="BP249">
        <v>68</v>
      </c>
      <c r="BQ249" t="s">
        <v>196</v>
      </c>
      <c r="BR249" t="s">
        <v>197</v>
      </c>
      <c r="BS249" t="s">
        <v>89</v>
      </c>
      <c r="BT249" t="s">
        <v>90</v>
      </c>
      <c r="BU249" t="s">
        <v>181</v>
      </c>
      <c r="BV249" t="s">
        <v>83</v>
      </c>
      <c r="BY249" t="s">
        <v>92</v>
      </c>
      <c r="BZ249" t="s">
        <v>87</v>
      </c>
      <c r="CC249">
        <f>IFERROR(IF(AKORDT[[#This Row],[CZAS]]=1,VLOOKUP(AKORDT[[#This Row],[RAPORTY_TMP_ID]]&amp;AKORDT[[#This Row],[CZYNNOSCI_OPIS]],#REF!,5,FALSE),AKORDT[[#This Row],[CZAS]]),1)</f>
        <v>19</v>
      </c>
      <c r="CD249" t="str">
        <f>AKORDT[[#This Row],[RAPORTY_TMP_ID]]&amp;" "&amp;MID(AKORDT[[#This Row],[NAZWA1_WG]],1,30)</f>
        <v xml:space="preserve">26177 AVANT N                       </v>
      </c>
      <c r="CE249" s="11">
        <f>AKORDT[[#This Row],[DATA]]</f>
        <v>43031</v>
      </c>
      <c r="CF249">
        <f>IFERROR(ROUND(AVERAGEIF(Tabela_Kwerenda_z_AKORD[CZAS RZECZYWISTY],LEFT(AKORDT[[#This Row],[PZP_NR_ZLECENIA]],5),Tabela_Kwerenda_z_AKORD[LACZNY_CZAS]),0),0)</f>
        <v>0</v>
      </c>
    </row>
    <row r="250" spans="1:84">
      <c r="A250" t="e">
        <f>VLOOKUP(AKORDT[[#This Row],[NAZWISKO]],IMIE[],2,FALSE)</f>
        <v>#N/A</v>
      </c>
      <c r="B250">
        <v>10517</v>
      </c>
      <c r="F250">
        <v>26176</v>
      </c>
      <c r="G250">
        <v>1</v>
      </c>
      <c r="H250">
        <v>1</v>
      </c>
      <c r="I250">
        <v>1</v>
      </c>
      <c r="J250">
        <v>24019</v>
      </c>
      <c r="K250">
        <v>24019</v>
      </c>
      <c r="L250">
        <v>35</v>
      </c>
      <c r="M250">
        <v>20</v>
      </c>
      <c r="N250">
        <v>7</v>
      </c>
      <c r="O250">
        <v>15</v>
      </c>
      <c r="P250">
        <v>0</v>
      </c>
      <c r="Q250" s="17">
        <v>43031</v>
      </c>
      <c r="R250" t="s">
        <v>1252</v>
      </c>
      <c r="S250">
        <v>0</v>
      </c>
      <c r="T250">
        <v>0</v>
      </c>
      <c r="U250">
        <v>0</v>
      </c>
      <c r="V250">
        <v>2</v>
      </c>
      <c r="W250" t="s">
        <v>203</v>
      </c>
      <c r="X250" t="s">
        <v>79</v>
      </c>
      <c r="Y250" t="s">
        <v>100</v>
      </c>
      <c r="Z250" t="s">
        <v>204</v>
      </c>
      <c r="AB250" s="17">
        <v>2</v>
      </c>
      <c r="AC250" s="17">
        <v>402133</v>
      </c>
      <c r="AD250">
        <v>2</v>
      </c>
      <c r="AE250">
        <v>1</v>
      </c>
      <c r="AF250">
        <v>0</v>
      </c>
      <c r="AG250" t="s">
        <v>81</v>
      </c>
      <c r="AH250" t="s">
        <v>82</v>
      </c>
      <c r="AI250" t="s">
        <v>83</v>
      </c>
      <c r="AJ250" t="s">
        <v>83</v>
      </c>
      <c r="AK250" t="s">
        <v>84</v>
      </c>
      <c r="AL250" t="s">
        <v>85</v>
      </c>
      <c r="AM250" t="s">
        <v>205</v>
      </c>
      <c r="AN250" t="s">
        <v>95</v>
      </c>
      <c r="AO250" t="s">
        <v>430</v>
      </c>
      <c r="AP250" t="s">
        <v>431</v>
      </c>
      <c r="AQ250" t="s">
        <v>430</v>
      </c>
      <c r="AR250" t="s">
        <v>431</v>
      </c>
      <c r="AS250" t="s">
        <v>83</v>
      </c>
      <c r="AV250" s="17"/>
      <c r="AX250">
        <v>0</v>
      </c>
      <c r="AY250" t="s">
        <v>83</v>
      </c>
      <c r="AZ250" t="s">
        <v>83</v>
      </c>
      <c r="BH250">
        <v>248</v>
      </c>
      <c r="BL250" t="s">
        <v>1248</v>
      </c>
      <c r="BM250" s="17">
        <v>43005</v>
      </c>
      <c r="BN250" t="s">
        <v>230</v>
      </c>
      <c r="BO250" t="s">
        <v>230</v>
      </c>
      <c r="BP250">
        <v>68</v>
      </c>
      <c r="BQ250" t="s">
        <v>196</v>
      </c>
      <c r="BR250" t="s">
        <v>197</v>
      </c>
      <c r="BS250" t="s">
        <v>89</v>
      </c>
      <c r="BT250" t="s">
        <v>90</v>
      </c>
      <c r="BU250" t="s">
        <v>181</v>
      </c>
      <c r="BV250" t="s">
        <v>83</v>
      </c>
      <c r="BY250" t="s">
        <v>92</v>
      </c>
      <c r="BZ250" t="s">
        <v>87</v>
      </c>
      <c r="CC250">
        <f>IFERROR(IF(AKORDT[[#This Row],[CZAS]]=1,VLOOKUP(AKORDT[[#This Row],[RAPORTY_TMP_ID]]&amp;AKORDT[[#This Row],[CZYNNOSCI_OPIS]],#REF!,5,FALSE),AKORDT[[#This Row],[CZAS]]),1)</f>
        <v>15</v>
      </c>
      <c r="CD250" t="str">
        <f>AKORDT[[#This Row],[RAPORTY_TMP_ID]]&amp;" "&amp;MID(AKORDT[[#This Row],[NAZWA1_WG]],1,30)</f>
        <v xml:space="preserve">26176 AVANT 1,5                     </v>
      </c>
      <c r="CE250" s="11">
        <f>AKORDT[[#This Row],[DATA]]</f>
        <v>43031</v>
      </c>
      <c r="CF250">
        <f>IFERROR(ROUND(AVERAGEIF(Tabela_Kwerenda_z_AKORD[CZAS RZECZYWISTY],LEFT(AKORDT[[#This Row],[PZP_NR_ZLECENIA]],5),Tabela_Kwerenda_z_AKORD[LACZNY_CZAS]),0),0)</f>
        <v>0</v>
      </c>
    </row>
    <row r="251" spans="1:84">
      <c r="A251" t="e">
        <f>VLOOKUP(AKORDT[[#This Row],[NAZWISKO]],IMIE[],2,FALSE)</f>
        <v>#N/A</v>
      </c>
      <c r="B251">
        <v>10518</v>
      </c>
      <c r="F251">
        <v>26175</v>
      </c>
      <c r="G251">
        <v>1</v>
      </c>
      <c r="H251">
        <v>1</v>
      </c>
      <c r="I251">
        <v>1</v>
      </c>
      <c r="J251">
        <v>24011</v>
      </c>
      <c r="K251">
        <v>24011</v>
      </c>
      <c r="L251">
        <v>35</v>
      </c>
      <c r="M251">
        <v>20</v>
      </c>
      <c r="N251">
        <v>7</v>
      </c>
      <c r="O251">
        <v>17</v>
      </c>
      <c r="P251">
        <v>0</v>
      </c>
      <c r="Q251" s="17">
        <v>43031</v>
      </c>
      <c r="R251" t="s">
        <v>1253</v>
      </c>
      <c r="S251">
        <v>0</v>
      </c>
      <c r="T251">
        <v>0</v>
      </c>
      <c r="U251">
        <v>0</v>
      </c>
      <c r="V251">
        <v>2</v>
      </c>
      <c r="W251" t="s">
        <v>203</v>
      </c>
      <c r="X251" t="s">
        <v>79</v>
      </c>
      <c r="Y251" t="s">
        <v>100</v>
      </c>
      <c r="Z251" t="s">
        <v>204</v>
      </c>
      <c r="AB251" s="17">
        <v>2</v>
      </c>
      <c r="AC251" s="17">
        <v>402133</v>
      </c>
      <c r="AD251">
        <v>2</v>
      </c>
      <c r="AE251">
        <v>1</v>
      </c>
      <c r="AF251">
        <v>0</v>
      </c>
      <c r="AG251" t="s">
        <v>81</v>
      </c>
      <c r="AH251" t="s">
        <v>82</v>
      </c>
      <c r="AI251" t="s">
        <v>83</v>
      </c>
      <c r="AJ251" t="s">
        <v>83</v>
      </c>
      <c r="AK251" t="s">
        <v>84</v>
      </c>
      <c r="AL251" t="s">
        <v>85</v>
      </c>
      <c r="AM251" t="s">
        <v>205</v>
      </c>
      <c r="AN251" t="s">
        <v>95</v>
      </c>
      <c r="AO251" t="s">
        <v>541</v>
      </c>
      <c r="AP251" t="s">
        <v>542</v>
      </c>
      <c r="AQ251" t="s">
        <v>541</v>
      </c>
      <c r="AR251" t="s">
        <v>542</v>
      </c>
      <c r="AS251" t="s">
        <v>83</v>
      </c>
      <c r="AV251" s="17"/>
      <c r="AX251">
        <v>0</v>
      </c>
      <c r="AY251" t="s">
        <v>83</v>
      </c>
      <c r="AZ251" t="s">
        <v>83</v>
      </c>
      <c r="BH251">
        <v>249</v>
      </c>
      <c r="BL251" t="s">
        <v>1248</v>
      </c>
      <c r="BM251" s="17">
        <v>43005</v>
      </c>
      <c r="BN251" t="s">
        <v>230</v>
      </c>
      <c r="BO251" t="s">
        <v>230</v>
      </c>
      <c r="BP251">
        <v>68</v>
      </c>
      <c r="BQ251" t="s">
        <v>196</v>
      </c>
      <c r="BR251" t="s">
        <v>197</v>
      </c>
      <c r="BS251" t="s">
        <v>89</v>
      </c>
      <c r="BT251" t="s">
        <v>90</v>
      </c>
      <c r="BU251" t="s">
        <v>181</v>
      </c>
      <c r="BV251" t="s">
        <v>83</v>
      </c>
      <c r="BY251" t="s">
        <v>92</v>
      </c>
      <c r="BZ251" t="s">
        <v>87</v>
      </c>
      <c r="CC251">
        <f>IFERROR(IF(AKORDT[[#This Row],[CZAS]]=1,VLOOKUP(AKORDT[[#This Row],[RAPORTY_TMP_ID]]&amp;AKORDT[[#This Row],[CZYNNOSCI_OPIS]],#REF!,5,FALSE),AKORDT[[#This Row],[CZAS]]),1)</f>
        <v>17</v>
      </c>
      <c r="CD251" t="str">
        <f>AKORDT[[#This Row],[RAPORTY_TMP_ID]]&amp;" "&amp;MID(AKORDT[[#This Row],[NAZWA1_WG]],1,30)</f>
        <v xml:space="preserve">26175 AVANT [1,5                    </v>
      </c>
      <c r="CE251" s="11">
        <f>AKORDT[[#This Row],[DATA]]</f>
        <v>43031</v>
      </c>
      <c r="CF251">
        <f>IFERROR(ROUND(AVERAGEIF(Tabela_Kwerenda_z_AKORD[CZAS RZECZYWISTY],LEFT(AKORDT[[#This Row],[PZP_NR_ZLECENIA]],5),Tabela_Kwerenda_z_AKORD[LACZNY_CZAS]),0),0)</f>
        <v>0</v>
      </c>
    </row>
    <row r="252" spans="1:84">
      <c r="A252" t="e">
        <f>VLOOKUP(AKORDT[[#This Row],[NAZWISKO]],IMIE[],2,FALSE)</f>
        <v>#N/A</v>
      </c>
      <c r="B252">
        <v>10519</v>
      </c>
      <c r="F252">
        <v>26664</v>
      </c>
      <c r="G252">
        <v>1</v>
      </c>
      <c r="H252">
        <v>1</v>
      </c>
      <c r="I252">
        <v>1</v>
      </c>
      <c r="J252">
        <v>56238</v>
      </c>
      <c r="K252">
        <v>56238</v>
      </c>
      <c r="L252">
        <v>37</v>
      </c>
      <c r="M252">
        <v>5</v>
      </c>
      <c r="N252">
        <v>7</v>
      </c>
      <c r="O252">
        <v>138</v>
      </c>
      <c r="Q252" s="17">
        <v>43031</v>
      </c>
      <c r="R252" t="s">
        <v>1254</v>
      </c>
      <c r="S252">
        <v>0</v>
      </c>
      <c r="T252">
        <v>0</v>
      </c>
      <c r="U252">
        <v>0</v>
      </c>
      <c r="V252">
        <v>2</v>
      </c>
      <c r="W252" t="s">
        <v>201</v>
      </c>
      <c r="X252" t="s">
        <v>79</v>
      </c>
      <c r="Y252" t="s">
        <v>106</v>
      </c>
      <c r="Z252" t="s">
        <v>202</v>
      </c>
      <c r="AB252" s="17">
        <v>2</v>
      </c>
      <c r="AC252" s="17">
        <v>402133</v>
      </c>
      <c r="AD252">
        <v>2</v>
      </c>
      <c r="AE252">
        <v>1</v>
      </c>
      <c r="AF252">
        <v>0</v>
      </c>
      <c r="AG252" t="s">
        <v>81</v>
      </c>
      <c r="AH252" t="s">
        <v>82</v>
      </c>
      <c r="AI252" t="s">
        <v>83</v>
      </c>
      <c r="AJ252" t="s">
        <v>83</v>
      </c>
      <c r="AK252" t="s">
        <v>84</v>
      </c>
      <c r="AL252" t="s">
        <v>85</v>
      </c>
      <c r="AM252" t="s">
        <v>86</v>
      </c>
      <c r="AN252" t="s">
        <v>87</v>
      </c>
      <c r="AO252" t="s">
        <v>1159</v>
      </c>
      <c r="AP252" t="s">
        <v>1160</v>
      </c>
      <c r="AQ252" t="s">
        <v>1159</v>
      </c>
      <c r="AR252" t="s">
        <v>1160</v>
      </c>
      <c r="AS252" t="s">
        <v>83</v>
      </c>
      <c r="AV252" s="17"/>
      <c r="AX252">
        <v>0</v>
      </c>
      <c r="AY252" t="s">
        <v>83</v>
      </c>
      <c r="AZ252" t="s">
        <v>83</v>
      </c>
      <c r="BH252">
        <v>250</v>
      </c>
      <c r="BL252" t="s">
        <v>1161</v>
      </c>
      <c r="BM252" s="17">
        <v>43019</v>
      </c>
      <c r="BN252" t="s">
        <v>266</v>
      </c>
      <c r="BO252" t="s">
        <v>266</v>
      </c>
      <c r="BP252">
        <v>13</v>
      </c>
      <c r="BQ252" t="s">
        <v>88</v>
      </c>
      <c r="BR252" t="s">
        <v>79</v>
      </c>
      <c r="BS252" t="s">
        <v>89</v>
      </c>
      <c r="BT252" t="s">
        <v>90</v>
      </c>
      <c r="BU252" t="s">
        <v>181</v>
      </c>
      <c r="BV252" t="s">
        <v>83</v>
      </c>
      <c r="BY252" t="s">
        <v>92</v>
      </c>
      <c r="BZ252" t="s">
        <v>87</v>
      </c>
      <c r="CC252">
        <f>IFERROR(IF(AKORDT[[#This Row],[CZAS]]=1,VLOOKUP(AKORDT[[#This Row],[RAPORTY_TMP_ID]]&amp;AKORDT[[#This Row],[CZYNNOSCI_OPIS]],#REF!,5,FALSE),AKORDT[[#This Row],[CZAS]]),1)</f>
        <v>138</v>
      </c>
      <c r="CD252" t="str">
        <f>AKORDT[[#This Row],[RAPORTY_TMP_ID]]&amp;" "&amp;MID(AKORDT[[#This Row],[NAZWA1_WG]],1,30)</f>
        <v xml:space="preserve">26664 PIANO LH]                     </v>
      </c>
      <c r="CE252" s="11">
        <f>AKORDT[[#This Row],[DATA]]</f>
        <v>43031</v>
      </c>
      <c r="CF252">
        <f>IFERROR(ROUND(AVERAGEIF(Tabela_Kwerenda_z_AKORD[CZAS RZECZYWISTY],LEFT(AKORDT[[#This Row],[PZP_NR_ZLECENIA]],5),Tabela_Kwerenda_z_AKORD[LACZNY_CZAS]),0),0)</f>
        <v>0</v>
      </c>
    </row>
    <row r="253" spans="1:84">
      <c r="A253" t="e">
        <f>VLOOKUP(AKORDT[[#This Row],[NAZWISKO]],IMIE[],2,FALSE)</f>
        <v>#N/A</v>
      </c>
      <c r="B253">
        <v>10520</v>
      </c>
      <c r="F253">
        <v>26663</v>
      </c>
      <c r="G253">
        <v>1</v>
      </c>
      <c r="H253">
        <v>1</v>
      </c>
      <c r="I253">
        <v>1</v>
      </c>
      <c r="J253">
        <v>13971</v>
      </c>
      <c r="K253">
        <v>13971</v>
      </c>
      <c r="L253">
        <v>37</v>
      </c>
      <c r="M253">
        <v>5</v>
      </c>
      <c r="N253">
        <v>7</v>
      </c>
      <c r="O253">
        <v>119</v>
      </c>
      <c r="Q253" s="17">
        <v>43031</v>
      </c>
      <c r="R253" t="s">
        <v>1255</v>
      </c>
      <c r="S253">
        <v>0</v>
      </c>
      <c r="T253">
        <v>0</v>
      </c>
      <c r="U253">
        <v>0</v>
      </c>
      <c r="V253">
        <v>2</v>
      </c>
      <c r="W253" t="s">
        <v>201</v>
      </c>
      <c r="X253" t="s">
        <v>79</v>
      </c>
      <c r="Y253" t="s">
        <v>106</v>
      </c>
      <c r="Z253" t="s">
        <v>202</v>
      </c>
      <c r="AB253" s="17">
        <v>2</v>
      </c>
      <c r="AC253" s="17">
        <v>402133</v>
      </c>
      <c r="AD253">
        <v>2</v>
      </c>
      <c r="AE253">
        <v>1</v>
      </c>
      <c r="AF253">
        <v>0</v>
      </c>
      <c r="AG253" t="s">
        <v>81</v>
      </c>
      <c r="AH253" t="s">
        <v>82</v>
      </c>
      <c r="AI253" t="s">
        <v>83</v>
      </c>
      <c r="AJ253" t="s">
        <v>83</v>
      </c>
      <c r="AK253" t="s">
        <v>84</v>
      </c>
      <c r="AL253" t="s">
        <v>85</v>
      </c>
      <c r="AM253" t="s">
        <v>86</v>
      </c>
      <c r="AN253" t="s">
        <v>87</v>
      </c>
      <c r="AO253" t="s">
        <v>539</v>
      </c>
      <c r="AP253" t="s">
        <v>540</v>
      </c>
      <c r="AQ253" t="s">
        <v>539</v>
      </c>
      <c r="AR253" t="s">
        <v>540</v>
      </c>
      <c r="AS253" t="s">
        <v>83</v>
      </c>
      <c r="AV253" s="17"/>
      <c r="AX253">
        <v>0</v>
      </c>
      <c r="AY253" t="s">
        <v>83</v>
      </c>
      <c r="AZ253" t="s">
        <v>83</v>
      </c>
      <c r="BH253">
        <v>251</v>
      </c>
      <c r="BL253" t="s">
        <v>1161</v>
      </c>
      <c r="BM253" s="17">
        <v>43019</v>
      </c>
      <c r="BN253" t="s">
        <v>266</v>
      </c>
      <c r="BO253" t="s">
        <v>266</v>
      </c>
      <c r="BP253">
        <v>13</v>
      </c>
      <c r="BQ253" t="s">
        <v>88</v>
      </c>
      <c r="BR253" t="s">
        <v>79</v>
      </c>
      <c r="BS253" t="s">
        <v>89</v>
      </c>
      <c r="BT253" t="s">
        <v>90</v>
      </c>
      <c r="BU253" t="s">
        <v>91</v>
      </c>
      <c r="BV253" t="s">
        <v>83</v>
      </c>
      <c r="BY253" t="s">
        <v>92</v>
      </c>
      <c r="BZ253" t="s">
        <v>87</v>
      </c>
      <c r="CC253">
        <f>IFERROR(IF(AKORDT[[#This Row],[CZAS]]=1,VLOOKUP(AKORDT[[#This Row],[RAPORTY_TMP_ID]]&amp;AKORDT[[#This Row],[CZYNNOSCI_OPIS]],#REF!,5,FALSE),AKORDT[[#This Row],[CZAS]]),1)</f>
        <v>119</v>
      </c>
      <c r="CD253" t="str">
        <f>AKORDT[[#This Row],[RAPORTY_TMP_ID]]&amp;" "&amp;MID(AKORDT[[#This Row],[NAZWA1_WG]],1,30)</f>
        <v xml:space="preserve">26663 PIANO [3                      </v>
      </c>
      <c r="CE253" s="11">
        <f>AKORDT[[#This Row],[DATA]]</f>
        <v>43031</v>
      </c>
      <c r="CF253">
        <f>IFERROR(ROUND(AVERAGEIF(Tabela_Kwerenda_z_AKORD[CZAS RZECZYWISTY],LEFT(AKORDT[[#This Row],[PZP_NR_ZLECENIA]],5),Tabela_Kwerenda_z_AKORD[LACZNY_CZAS]),0),0)</f>
        <v>0</v>
      </c>
    </row>
    <row r="254" spans="1:84">
      <c r="A254" t="e">
        <f>VLOOKUP(AKORDT[[#This Row],[NAZWISKO]],IMIE[],2,FALSE)</f>
        <v>#N/A</v>
      </c>
      <c r="B254">
        <v>10521</v>
      </c>
      <c r="F254">
        <v>25735</v>
      </c>
      <c r="G254">
        <v>1</v>
      </c>
      <c r="H254">
        <v>1</v>
      </c>
      <c r="I254">
        <v>1</v>
      </c>
      <c r="J254">
        <v>14392</v>
      </c>
      <c r="K254">
        <v>14392</v>
      </c>
      <c r="L254">
        <v>47</v>
      </c>
      <c r="M254">
        <v>5</v>
      </c>
      <c r="N254">
        <v>7</v>
      </c>
      <c r="O254">
        <v>134</v>
      </c>
      <c r="Q254" s="17">
        <v>43031</v>
      </c>
      <c r="R254" t="s">
        <v>1256</v>
      </c>
      <c r="S254">
        <v>0</v>
      </c>
      <c r="T254">
        <v>0</v>
      </c>
      <c r="U254">
        <v>0</v>
      </c>
      <c r="V254">
        <v>2</v>
      </c>
      <c r="W254" t="s">
        <v>226</v>
      </c>
      <c r="X254" t="s">
        <v>79</v>
      </c>
      <c r="Y254" t="s">
        <v>98</v>
      </c>
      <c r="Z254" t="s">
        <v>227</v>
      </c>
      <c r="AB254" s="17">
        <v>2</v>
      </c>
      <c r="AC254" s="17">
        <v>402133</v>
      </c>
      <c r="AD254">
        <v>2</v>
      </c>
      <c r="AE254">
        <v>1</v>
      </c>
      <c r="AF254">
        <v>0</v>
      </c>
      <c r="AG254" t="s">
        <v>81</v>
      </c>
      <c r="AH254" t="s">
        <v>82</v>
      </c>
      <c r="AI254" t="s">
        <v>83</v>
      </c>
      <c r="AJ254" t="s">
        <v>83</v>
      </c>
      <c r="AK254" t="s">
        <v>84</v>
      </c>
      <c r="AL254" t="s">
        <v>85</v>
      </c>
      <c r="AM254" t="s">
        <v>86</v>
      </c>
      <c r="AN254" t="s">
        <v>87</v>
      </c>
      <c r="AO254" t="s">
        <v>279</v>
      </c>
      <c r="AP254" t="s">
        <v>280</v>
      </c>
      <c r="AQ254" t="s">
        <v>279</v>
      </c>
      <c r="AR254" t="s">
        <v>280</v>
      </c>
      <c r="AS254" t="s">
        <v>83</v>
      </c>
      <c r="AV254" s="17"/>
      <c r="AX254">
        <v>0</v>
      </c>
      <c r="AY254" t="s">
        <v>83</v>
      </c>
      <c r="AZ254" t="s">
        <v>83</v>
      </c>
      <c r="BH254">
        <v>252</v>
      </c>
      <c r="BL254" t="s">
        <v>629</v>
      </c>
      <c r="BM254" s="17">
        <v>42998</v>
      </c>
      <c r="BN254" t="s">
        <v>278</v>
      </c>
      <c r="BO254" t="s">
        <v>278</v>
      </c>
      <c r="BP254">
        <v>13</v>
      </c>
      <c r="BQ254" t="s">
        <v>88</v>
      </c>
      <c r="BR254" t="s">
        <v>79</v>
      </c>
      <c r="BS254" t="s">
        <v>89</v>
      </c>
      <c r="BT254" t="s">
        <v>90</v>
      </c>
      <c r="BU254" t="s">
        <v>91</v>
      </c>
      <c r="BV254" t="s">
        <v>83</v>
      </c>
      <c r="BY254" t="s">
        <v>92</v>
      </c>
      <c r="BZ254" t="s">
        <v>87</v>
      </c>
      <c r="CC254">
        <f>IFERROR(IF(AKORDT[[#This Row],[CZAS]]=1,VLOOKUP(AKORDT[[#This Row],[RAPORTY_TMP_ID]]&amp;AKORDT[[#This Row],[CZYNNOSCI_OPIS]],#REF!,5,FALSE),AKORDT[[#This Row],[CZAS]]),1)</f>
        <v>134</v>
      </c>
      <c r="CD254" t="str">
        <f>AKORDT[[#This Row],[RAPORTY_TMP_ID]]&amp;" "&amp;MID(AKORDT[[#This Row],[NAZWA1_WG]],1,30)</f>
        <v xml:space="preserve">25735 SAMOA [1,5z                   </v>
      </c>
      <c r="CE254" s="11">
        <f>AKORDT[[#This Row],[DATA]]</f>
        <v>43031</v>
      </c>
      <c r="CF254">
        <f>IFERROR(ROUND(AVERAGEIF(Tabela_Kwerenda_z_AKORD[CZAS RZECZYWISTY],LEFT(AKORDT[[#This Row],[PZP_NR_ZLECENIA]],5),Tabela_Kwerenda_z_AKORD[LACZNY_CZAS]),0),0)</f>
        <v>0</v>
      </c>
    </row>
    <row r="255" spans="1:84">
      <c r="A255" t="e">
        <f>VLOOKUP(AKORDT[[#This Row],[NAZWISKO]],IMIE[],2,FALSE)</f>
        <v>#N/A</v>
      </c>
      <c r="B255">
        <v>10522</v>
      </c>
      <c r="F255">
        <v>25736</v>
      </c>
      <c r="G255">
        <v>1</v>
      </c>
      <c r="H255">
        <v>1</v>
      </c>
      <c r="I255">
        <v>1</v>
      </c>
      <c r="J255">
        <v>14387</v>
      </c>
      <c r="K255">
        <v>14387</v>
      </c>
      <c r="L255">
        <v>47</v>
      </c>
      <c r="M255">
        <v>5</v>
      </c>
      <c r="N255">
        <v>7</v>
      </c>
      <c r="O255">
        <v>111</v>
      </c>
      <c r="Q255" s="17">
        <v>43031</v>
      </c>
      <c r="R255" t="s">
        <v>1257</v>
      </c>
      <c r="S255">
        <v>0</v>
      </c>
      <c r="T255">
        <v>0</v>
      </c>
      <c r="U255">
        <v>0</v>
      </c>
      <c r="V255">
        <v>2</v>
      </c>
      <c r="W255" t="s">
        <v>226</v>
      </c>
      <c r="X255" t="s">
        <v>79</v>
      </c>
      <c r="Y255" t="s">
        <v>98</v>
      </c>
      <c r="Z255" t="s">
        <v>227</v>
      </c>
      <c r="AB255" s="17">
        <v>2</v>
      </c>
      <c r="AC255" s="17">
        <v>402133</v>
      </c>
      <c r="AD255">
        <v>2</v>
      </c>
      <c r="AE255">
        <v>1</v>
      </c>
      <c r="AF255">
        <v>0</v>
      </c>
      <c r="AG255" t="s">
        <v>81</v>
      </c>
      <c r="AH255" t="s">
        <v>82</v>
      </c>
      <c r="AI255" t="s">
        <v>83</v>
      </c>
      <c r="AJ255" t="s">
        <v>83</v>
      </c>
      <c r="AK255" t="s">
        <v>84</v>
      </c>
      <c r="AL255" t="s">
        <v>85</v>
      </c>
      <c r="AM255" t="s">
        <v>86</v>
      </c>
      <c r="AN255" t="s">
        <v>87</v>
      </c>
      <c r="AO255" t="s">
        <v>306</v>
      </c>
      <c r="AP255" t="s">
        <v>307</v>
      </c>
      <c r="AQ255" t="s">
        <v>306</v>
      </c>
      <c r="AR255" t="s">
        <v>307</v>
      </c>
      <c r="AS255" t="s">
        <v>83</v>
      </c>
      <c r="AV255" s="17"/>
      <c r="AX255">
        <v>0</v>
      </c>
      <c r="AY255" t="s">
        <v>83</v>
      </c>
      <c r="AZ255" t="s">
        <v>83</v>
      </c>
      <c r="BH255">
        <v>253</v>
      </c>
      <c r="BL255" t="s">
        <v>629</v>
      </c>
      <c r="BM255" s="17">
        <v>42998</v>
      </c>
      <c r="BN255" t="s">
        <v>278</v>
      </c>
      <c r="BO255" t="s">
        <v>278</v>
      </c>
      <c r="BP255">
        <v>13</v>
      </c>
      <c r="BQ255" t="s">
        <v>88</v>
      </c>
      <c r="BR255" t="s">
        <v>79</v>
      </c>
      <c r="BS255" t="s">
        <v>89</v>
      </c>
      <c r="BT255" t="s">
        <v>90</v>
      </c>
      <c r="BU255" t="s">
        <v>91</v>
      </c>
      <c r="BV255" t="s">
        <v>83</v>
      </c>
      <c r="BY255" t="s">
        <v>92</v>
      </c>
      <c r="BZ255" t="s">
        <v>87</v>
      </c>
      <c r="CC255">
        <f>IFERROR(IF(AKORDT[[#This Row],[CZAS]]=1,VLOOKUP(AKORDT[[#This Row],[RAPORTY_TMP_ID]]&amp;AKORDT[[#This Row],[CZYNNOSCI_OPIS]],#REF!,5,FALSE),AKORDT[[#This Row],[CZAS]]),1)</f>
        <v>111</v>
      </c>
      <c r="CD255" t="str">
        <f>AKORDT[[#This Row],[RAPORTY_TMP_ID]]&amp;" "&amp;MID(AKORDT[[#This Row],[NAZWA1_WG]],1,30)</f>
        <v xml:space="preserve">25736 SAMOA 1z                      </v>
      </c>
      <c r="CE255" s="11">
        <f>AKORDT[[#This Row],[DATA]]</f>
        <v>43031</v>
      </c>
      <c r="CF255">
        <f>IFERROR(ROUND(AVERAGEIF(Tabela_Kwerenda_z_AKORD[CZAS RZECZYWISTY],LEFT(AKORDT[[#This Row],[PZP_NR_ZLECENIA]],5),Tabela_Kwerenda_z_AKORD[LACZNY_CZAS]),0),0)</f>
        <v>0</v>
      </c>
    </row>
    <row r="256" spans="1:84">
      <c r="A256" t="e">
        <f>VLOOKUP(AKORDT[[#This Row],[NAZWISKO]],IMIE[],2,FALSE)</f>
        <v>#N/A</v>
      </c>
      <c r="B256">
        <v>10523</v>
      </c>
      <c r="F256">
        <v>25737</v>
      </c>
      <c r="G256">
        <v>1</v>
      </c>
      <c r="H256">
        <v>1</v>
      </c>
      <c r="I256">
        <v>1</v>
      </c>
      <c r="J256">
        <v>14387</v>
      </c>
      <c r="K256">
        <v>14387</v>
      </c>
      <c r="L256">
        <v>47</v>
      </c>
      <c r="M256">
        <v>5</v>
      </c>
      <c r="N256">
        <v>7</v>
      </c>
      <c r="O256">
        <v>111</v>
      </c>
      <c r="Q256" s="17">
        <v>43031</v>
      </c>
      <c r="R256" t="s">
        <v>1258</v>
      </c>
      <c r="S256">
        <v>0</v>
      </c>
      <c r="T256">
        <v>0</v>
      </c>
      <c r="U256">
        <v>0</v>
      </c>
      <c r="V256">
        <v>2</v>
      </c>
      <c r="W256" t="s">
        <v>226</v>
      </c>
      <c r="X256" t="s">
        <v>79</v>
      </c>
      <c r="Y256" t="s">
        <v>98</v>
      </c>
      <c r="Z256" t="s">
        <v>227</v>
      </c>
      <c r="AB256" s="17">
        <v>2</v>
      </c>
      <c r="AC256" s="17">
        <v>402133</v>
      </c>
      <c r="AD256">
        <v>2</v>
      </c>
      <c r="AE256">
        <v>1</v>
      </c>
      <c r="AF256">
        <v>0</v>
      </c>
      <c r="AG256" t="s">
        <v>81</v>
      </c>
      <c r="AH256" t="s">
        <v>82</v>
      </c>
      <c r="AI256" t="s">
        <v>83</v>
      </c>
      <c r="AJ256" t="s">
        <v>83</v>
      </c>
      <c r="AK256" t="s">
        <v>84</v>
      </c>
      <c r="AL256" t="s">
        <v>85</v>
      </c>
      <c r="AM256" t="s">
        <v>86</v>
      </c>
      <c r="AN256" t="s">
        <v>87</v>
      </c>
      <c r="AO256" t="s">
        <v>306</v>
      </c>
      <c r="AP256" t="s">
        <v>307</v>
      </c>
      <c r="AQ256" t="s">
        <v>306</v>
      </c>
      <c r="AR256" t="s">
        <v>307</v>
      </c>
      <c r="AS256" t="s">
        <v>83</v>
      </c>
      <c r="AV256" s="17"/>
      <c r="AX256">
        <v>0</v>
      </c>
      <c r="AY256" t="s">
        <v>83</v>
      </c>
      <c r="AZ256" t="s">
        <v>83</v>
      </c>
      <c r="BH256">
        <v>254</v>
      </c>
      <c r="BL256" t="s">
        <v>629</v>
      </c>
      <c r="BM256" s="17">
        <v>42998</v>
      </c>
      <c r="BN256" t="s">
        <v>278</v>
      </c>
      <c r="BO256" t="s">
        <v>278</v>
      </c>
      <c r="BP256">
        <v>13</v>
      </c>
      <c r="BQ256" t="s">
        <v>88</v>
      </c>
      <c r="BR256" t="s">
        <v>79</v>
      </c>
      <c r="BS256" t="s">
        <v>89</v>
      </c>
      <c r="BT256" t="s">
        <v>90</v>
      </c>
      <c r="BU256" t="s">
        <v>91</v>
      </c>
      <c r="BV256" t="s">
        <v>83</v>
      </c>
      <c r="BY256" t="s">
        <v>92</v>
      </c>
      <c r="BZ256" t="s">
        <v>87</v>
      </c>
      <c r="CC256">
        <f>IFERROR(IF(AKORDT[[#This Row],[CZAS]]=1,VLOOKUP(AKORDT[[#This Row],[RAPORTY_TMP_ID]]&amp;AKORDT[[#This Row],[CZYNNOSCI_OPIS]],#REF!,5,FALSE),AKORDT[[#This Row],[CZAS]]),1)</f>
        <v>111</v>
      </c>
      <c r="CD256" t="str">
        <f>AKORDT[[#This Row],[RAPORTY_TMP_ID]]&amp;" "&amp;MID(AKORDT[[#This Row],[NAZWA1_WG]],1,30)</f>
        <v xml:space="preserve">25737 SAMOA 1z                      </v>
      </c>
      <c r="CE256" s="11">
        <f>AKORDT[[#This Row],[DATA]]</f>
        <v>43031</v>
      </c>
      <c r="CF256">
        <f>IFERROR(ROUND(AVERAGEIF(Tabela_Kwerenda_z_AKORD[CZAS RZECZYWISTY],LEFT(AKORDT[[#This Row],[PZP_NR_ZLECENIA]],5),Tabela_Kwerenda_z_AKORD[LACZNY_CZAS]),0),0)</f>
        <v>0</v>
      </c>
    </row>
    <row r="257" spans="1:84">
      <c r="A257" t="e">
        <f>VLOOKUP(AKORDT[[#This Row],[NAZWISKO]],IMIE[],2,FALSE)</f>
        <v>#N/A</v>
      </c>
      <c r="B257">
        <v>10524</v>
      </c>
      <c r="F257">
        <v>25740</v>
      </c>
      <c r="G257">
        <v>1</v>
      </c>
      <c r="H257">
        <v>1</v>
      </c>
      <c r="I257">
        <v>1</v>
      </c>
      <c r="J257">
        <v>14397</v>
      </c>
      <c r="K257">
        <v>14397</v>
      </c>
      <c r="L257">
        <v>47</v>
      </c>
      <c r="M257">
        <v>5</v>
      </c>
      <c r="N257">
        <v>7</v>
      </c>
      <c r="O257">
        <v>40</v>
      </c>
      <c r="Q257" s="17">
        <v>43031</v>
      </c>
      <c r="R257" t="s">
        <v>1096</v>
      </c>
      <c r="S257">
        <v>0</v>
      </c>
      <c r="T257">
        <v>0</v>
      </c>
      <c r="U257">
        <v>0</v>
      </c>
      <c r="V257">
        <v>2</v>
      </c>
      <c r="W257" t="s">
        <v>226</v>
      </c>
      <c r="X257" t="s">
        <v>79</v>
      </c>
      <c r="Y257" t="s">
        <v>98</v>
      </c>
      <c r="Z257" t="s">
        <v>227</v>
      </c>
      <c r="AB257" s="17">
        <v>2</v>
      </c>
      <c r="AC257" s="17">
        <v>402133</v>
      </c>
      <c r="AD257">
        <v>2</v>
      </c>
      <c r="AE257">
        <v>1</v>
      </c>
      <c r="AF257">
        <v>0</v>
      </c>
      <c r="AG257" t="s">
        <v>81</v>
      </c>
      <c r="AH257" t="s">
        <v>82</v>
      </c>
      <c r="AI257" t="s">
        <v>83</v>
      </c>
      <c r="AJ257" t="s">
        <v>83</v>
      </c>
      <c r="AK257" t="s">
        <v>84</v>
      </c>
      <c r="AL257" t="s">
        <v>85</v>
      </c>
      <c r="AM257" t="s">
        <v>86</v>
      </c>
      <c r="AN257" t="s">
        <v>87</v>
      </c>
      <c r="AO257" t="s">
        <v>442</v>
      </c>
      <c r="AP257" t="s">
        <v>443</v>
      </c>
      <c r="AQ257" t="s">
        <v>442</v>
      </c>
      <c r="AR257" t="s">
        <v>443</v>
      </c>
      <c r="AS257" t="s">
        <v>83</v>
      </c>
      <c r="AV257" s="17"/>
      <c r="AX257">
        <v>0</v>
      </c>
      <c r="AY257" t="s">
        <v>83</v>
      </c>
      <c r="AZ257" t="s">
        <v>83</v>
      </c>
      <c r="BH257">
        <v>255</v>
      </c>
      <c r="BL257" t="s">
        <v>629</v>
      </c>
      <c r="BM257" s="17">
        <v>42998</v>
      </c>
      <c r="BN257" t="s">
        <v>278</v>
      </c>
      <c r="BO257" t="s">
        <v>278</v>
      </c>
      <c r="BP257">
        <v>13</v>
      </c>
      <c r="BQ257" t="s">
        <v>88</v>
      </c>
      <c r="BR257" t="s">
        <v>79</v>
      </c>
      <c r="BS257" t="s">
        <v>89</v>
      </c>
      <c r="BT257" t="s">
        <v>90</v>
      </c>
      <c r="BU257" t="s">
        <v>91</v>
      </c>
      <c r="BV257" t="s">
        <v>83</v>
      </c>
      <c r="BY257" t="s">
        <v>92</v>
      </c>
      <c r="BZ257" t="s">
        <v>87</v>
      </c>
      <c r="CC257">
        <f>IFERROR(IF(AKORDT[[#This Row],[CZAS]]=1,VLOOKUP(AKORDT[[#This Row],[RAPORTY_TMP_ID]]&amp;AKORDT[[#This Row],[CZYNNOSCI_OPIS]],#REF!,5,FALSE),AKORDT[[#This Row],[CZAS]]),1)</f>
        <v>40</v>
      </c>
      <c r="CD257" t="str">
        <f>AKORDT[[#This Row],[RAPORTY_TMP_ID]]&amp;" "&amp;MID(AKORDT[[#This Row],[NAZWA1_WG]],1,30)</f>
        <v xml:space="preserve">25740 SAMOA P100x82                 </v>
      </c>
      <c r="CE257" s="11">
        <f>AKORDT[[#This Row],[DATA]]</f>
        <v>43031</v>
      </c>
      <c r="CF257">
        <f>IFERROR(ROUND(AVERAGEIF(Tabela_Kwerenda_z_AKORD[CZAS RZECZYWISTY],LEFT(AKORDT[[#This Row],[PZP_NR_ZLECENIA]],5),Tabela_Kwerenda_z_AKORD[LACZNY_CZAS]),0),0)</f>
        <v>0</v>
      </c>
    </row>
    <row r="258" spans="1:84">
      <c r="A258" t="e">
        <f>VLOOKUP(AKORDT[[#This Row],[NAZWISKO]],IMIE[],2,FALSE)</f>
        <v>#N/A</v>
      </c>
      <c r="B258">
        <v>10525</v>
      </c>
      <c r="F258">
        <v>25739</v>
      </c>
      <c r="G258">
        <v>1</v>
      </c>
      <c r="H258">
        <v>1</v>
      </c>
      <c r="I258">
        <v>1</v>
      </c>
      <c r="J258">
        <v>14387</v>
      </c>
      <c r="K258">
        <v>14387</v>
      </c>
      <c r="L258">
        <v>47</v>
      </c>
      <c r="M258">
        <v>5</v>
      </c>
      <c r="N258">
        <v>7</v>
      </c>
      <c r="O258">
        <v>111</v>
      </c>
      <c r="Q258" s="17">
        <v>43031</v>
      </c>
      <c r="R258" t="s">
        <v>1259</v>
      </c>
      <c r="S258">
        <v>0</v>
      </c>
      <c r="T258">
        <v>0</v>
      </c>
      <c r="U258">
        <v>0</v>
      </c>
      <c r="V258">
        <v>2</v>
      </c>
      <c r="W258" t="s">
        <v>226</v>
      </c>
      <c r="X258" t="s">
        <v>79</v>
      </c>
      <c r="Y258" t="s">
        <v>98</v>
      </c>
      <c r="Z258" t="s">
        <v>227</v>
      </c>
      <c r="AB258" s="17">
        <v>2</v>
      </c>
      <c r="AC258" s="17">
        <v>402133</v>
      </c>
      <c r="AD258">
        <v>2</v>
      </c>
      <c r="AE258">
        <v>1</v>
      </c>
      <c r="AF258">
        <v>0</v>
      </c>
      <c r="AG258" t="s">
        <v>81</v>
      </c>
      <c r="AH258" t="s">
        <v>82</v>
      </c>
      <c r="AI258" t="s">
        <v>83</v>
      </c>
      <c r="AJ258" t="s">
        <v>83</v>
      </c>
      <c r="AK258" t="s">
        <v>84</v>
      </c>
      <c r="AL258" t="s">
        <v>85</v>
      </c>
      <c r="AM258" t="s">
        <v>86</v>
      </c>
      <c r="AN258" t="s">
        <v>87</v>
      </c>
      <c r="AO258" t="s">
        <v>306</v>
      </c>
      <c r="AP258" t="s">
        <v>307</v>
      </c>
      <c r="AQ258" t="s">
        <v>306</v>
      </c>
      <c r="AR258" t="s">
        <v>307</v>
      </c>
      <c r="AS258" t="s">
        <v>83</v>
      </c>
      <c r="AV258" s="17"/>
      <c r="AX258">
        <v>0</v>
      </c>
      <c r="AY258" t="s">
        <v>83</v>
      </c>
      <c r="AZ258" t="s">
        <v>83</v>
      </c>
      <c r="BH258">
        <v>256</v>
      </c>
      <c r="BL258" t="s">
        <v>629</v>
      </c>
      <c r="BM258" s="17">
        <v>42998</v>
      </c>
      <c r="BN258" t="s">
        <v>278</v>
      </c>
      <c r="BO258" t="s">
        <v>278</v>
      </c>
      <c r="BP258">
        <v>13</v>
      </c>
      <c r="BQ258" t="s">
        <v>88</v>
      </c>
      <c r="BR258" t="s">
        <v>79</v>
      </c>
      <c r="BS258" t="s">
        <v>89</v>
      </c>
      <c r="BT258" t="s">
        <v>90</v>
      </c>
      <c r="BU258" t="s">
        <v>91</v>
      </c>
      <c r="BV258" t="s">
        <v>83</v>
      </c>
      <c r="BY258" t="s">
        <v>92</v>
      </c>
      <c r="BZ258" t="s">
        <v>87</v>
      </c>
      <c r="CC258">
        <f>IFERROR(IF(AKORDT[[#This Row],[CZAS]]=1,VLOOKUP(AKORDT[[#This Row],[RAPORTY_TMP_ID]]&amp;AKORDT[[#This Row],[CZYNNOSCI_OPIS]],#REF!,5,FALSE),AKORDT[[#This Row],[CZAS]]),1)</f>
        <v>111</v>
      </c>
      <c r="CD258" t="str">
        <f>AKORDT[[#This Row],[RAPORTY_TMP_ID]]&amp;" "&amp;MID(AKORDT[[#This Row],[NAZWA1_WG]],1,30)</f>
        <v xml:space="preserve">25739 SAMOA 1z                      </v>
      </c>
      <c r="CE258" s="11">
        <f>AKORDT[[#This Row],[DATA]]</f>
        <v>43031</v>
      </c>
      <c r="CF258">
        <f>IFERROR(ROUND(AVERAGEIF(Tabela_Kwerenda_z_AKORD[CZAS RZECZYWISTY],LEFT(AKORDT[[#This Row],[PZP_NR_ZLECENIA]],5),Tabela_Kwerenda_z_AKORD[LACZNY_CZAS]),0),0)</f>
        <v>0</v>
      </c>
    </row>
    <row r="259" spans="1:84">
      <c r="A259" t="e">
        <f>VLOOKUP(AKORDT[[#This Row],[NAZWISKO]],IMIE[],2,FALSE)</f>
        <v>#N/A</v>
      </c>
      <c r="B259">
        <v>10526</v>
      </c>
      <c r="F259">
        <v>25738</v>
      </c>
      <c r="G259">
        <v>1</v>
      </c>
      <c r="H259">
        <v>1</v>
      </c>
      <c r="I259">
        <v>1</v>
      </c>
      <c r="J259">
        <v>14394</v>
      </c>
      <c r="K259">
        <v>14394</v>
      </c>
      <c r="L259">
        <v>47</v>
      </c>
      <c r="M259">
        <v>5</v>
      </c>
      <c r="N259">
        <v>7</v>
      </c>
      <c r="O259">
        <v>140</v>
      </c>
      <c r="Q259" s="17">
        <v>43031</v>
      </c>
      <c r="R259" t="s">
        <v>1260</v>
      </c>
      <c r="S259">
        <v>0</v>
      </c>
      <c r="T259">
        <v>0</v>
      </c>
      <c r="U259">
        <v>0</v>
      </c>
      <c r="V259">
        <v>2</v>
      </c>
      <c r="W259" t="s">
        <v>226</v>
      </c>
      <c r="X259" t="s">
        <v>79</v>
      </c>
      <c r="Y259" t="s">
        <v>98</v>
      </c>
      <c r="Z259" t="s">
        <v>227</v>
      </c>
      <c r="AB259" s="17">
        <v>2</v>
      </c>
      <c r="AC259" s="17">
        <v>402133</v>
      </c>
      <c r="AD259">
        <v>2</v>
      </c>
      <c r="AE259">
        <v>1</v>
      </c>
      <c r="AF259">
        <v>0</v>
      </c>
      <c r="AG259" t="s">
        <v>81</v>
      </c>
      <c r="AH259" t="s">
        <v>82</v>
      </c>
      <c r="AI259" t="s">
        <v>83</v>
      </c>
      <c r="AJ259" t="s">
        <v>83</v>
      </c>
      <c r="AK259" t="s">
        <v>84</v>
      </c>
      <c r="AL259" t="s">
        <v>85</v>
      </c>
      <c r="AM259" t="s">
        <v>86</v>
      </c>
      <c r="AN259" t="s">
        <v>87</v>
      </c>
      <c r="AO259" t="s">
        <v>308</v>
      </c>
      <c r="AP259" t="s">
        <v>309</v>
      </c>
      <c r="AQ259" t="s">
        <v>308</v>
      </c>
      <c r="AR259" t="s">
        <v>309</v>
      </c>
      <c r="AS259" t="s">
        <v>83</v>
      </c>
      <c r="AV259" s="17"/>
      <c r="AX259">
        <v>0</v>
      </c>
      <c r="AY259" t="s">
        <v>83</v>
      </c>
      <c r="AZ259" t="s">
        <v>83</v>
      </c>
      <c r="BH259">
        <v>257</v>
      </c>
      <c r="BL259" t="s">
        <v>629</v>
      </c>
      <c r="BM259" s="17">
        <v>42998</v>
      </c>
      <c r="BN259" t="s">
        <v>278</v>
      </c>
      <c r="BO259" t="s">
        <v>278</v>
      </c>
      <c r="BP259">
        <v>13</v>
      </c>
      <c r="BQ259" t="s">
        <v>88</v>
      </c>
      <c r="BR259" t="s">
        <v>79</v>
      </c>
      <c r="BS259" t="s">
        <v>89</v>
      </c>
      <c r="BT259" t="s">
        <v>90</v>
      </c>
      <c r="BU259" t="s">
        <v>91</v>
      </c>
      <c r="BV259" t="s">
        <v>83</v>
      </c>
      <c r="BY259" t="s">
        <v>92</v>
      </c>
      <c r="BZ259" t="s">
        <v>87</v>
      </c>
      <c r="CC259">
        <f>IFERROR(IF(AKORDT[[#This Row],[CZAS]]=1,VLOOKUP(AKORDT[[#This Row],[RAPORTY_TMP_ID]]&amp;AKORDT[[#This Row],[CZYNNOSCI_OPIS]],#REF!,5,FALSE),AKORDT[[#This Row],[CZAS]]),1)</f>
        <v>140</v>
      </c>
      <c r="CD259" t="str">
        <f>AKORDT[[#This Row],[RAPORTY_TMP_ID]]&amp;" "&amp;MID(AKORDT[[#This Row],[NAZWA1_WG]],1,30)</f>
        <v xml:space="preserve">25738 SAMOA N                       </v>
      </c>
      <c r="CE259" s="11">
        <f>AKORDT[[#This Row],[DATA]]</f>
        <v>43031</v>
      </c>
      <c r="CF259">
        <f>IFERROR(ROUND(AVERAGEIF(Tabela_Kwerenda_z_AKORD[CZAS RZECZYWISTY],LEFT(AKORDT[[#This Row],[PZP_NR_ZLECENIA]],5),Tabela_Kwerenda_z_AKORD[LACZNY_CZAS]),0),0)</f>
        <v>0</v>
      </c>
    </row>
    <row r="260" spans="1:84">
      <c r="A260" t="e">
        <f>VLOOKUP(AKORDT[[#This Row],[NAZWISKO]],IMIE[],2,FALSE)</f>
        <v>#N/A</v>
      </c>
      <c r="B260">
        <v>10527</v>
      </c>
      <c r="F260">
        <v>25786</v>
      </c>
      <c r="G260">
        <v>1</v>
      </c>
      <c r="H260">
        <v>1</v>
      </c>
      <c r="I260">
        <v>1</v>
      </c>
      <c r="J260">
        <v>15690</v>
      </c>
      <c r="K260">
        <v>14248</v>
      </c>
      <c r="L260">
        <v>46</v>
      </c>
      <c r="M260">
        <v>5</v>
      </c>
      <c r="N260">
        <v>7</v>
      </c>
      <c r="O260">
        <v>246</v>
      </c>
      <c r="Q260" s="17">
        <v>43031</v>
      </c>
      <c r="R260" t="s">
        <v>1261</v>
      </c>
      <c r="S260">
        <v>0</v>
      </c>
      <c r="T260">
        <v>0</v>
      </c>
      <c r="U260">
        <v>0</v>
      </c>
      <c r="V260">
        <v>2</v>
      </c>
      <c r="W260" t="s">
        <v>484</v>
      </c>
      <c r="X260" t="s">
        <v>79</v>
      </c>
      <c r="Y260" t="s">
        <v>96</v>
      </c>
      <c r="Z260" t="s">
        <v>485</v>
      </c>
      <c r="AB260" s="17">
        <v>2</v>
      </c>
      <c r="AC260" s="17">
        <v>402133</v>
      </c>
      <c r="AD260">
        <v>2</v>
      </c>
      <c r="AE260">
        <v>1</v>
      </c>
      <c r="AF260">
        <v>0</v>
      </c>
      <c r="AG260" t="s">
        <v>81</v>
      </c>
      <c r="AH260" t="s">
        <v>82</v>
      </c>
      <c r="AI260" t="s">
        <v>83</v>
      </c>
      <c r="AJ260" t="s">
        <v>83</v>
      </c>
      <c r="AK260" t="s">
        <v>84</v>
      </c>
      <c r="AL260" t="s">
        <v>85</v>
      </c>
      <c r="AM260" t="s">
        <v>86</v>
      </c>
      <c r="AN260" t="s">
        <v>87</v>
      </c>
      <c r="AO260" t="s">
        <v>908</v>
      </c>
      <c r="AP260" t="s">
        <v>909</v>
      </c>
      <c r="AQ260" t="s">
        <v>910</v>
      </c>
      <c r="AR260" t="s">
        <v>911</v>
      </c>
      <c r="AS260" t="s">
        <v>83</v>
      </c>
      <c r="AV260" s="17"/>
      <c r="AX260">
        <v>0</v>
      </c>
      <c r="AY260" t="s">
        <v>83</v>
      </c>
      <c r="AZ260" t="s">
        <v>83</v>
      </c>
      <c r="BH260">
        <v>258</v>
      </c>
      <c r="BL260" t="s">
        <v>912</v>
      </c>
      <c r="BM260" s="17">
        <v>42998</v>
      </c>
      <c r="BN260" t="s">
        <v>677</v>
      </c>
      <c r="BO260" t="s">
        <v>677</v>
      </c>
      <c r="BP260">
        <v>13</v>
      </c>
      <c r="BQ260" t="s">
        <v>88</v>
      </c>
      <c r="BR260" t="s">
        <v>79</v>
      </c>
      <c r="BS260" t="s">
        <v>89</v>
      </c>
      <c r="BT260" t="s">
        <v>90</v>
      </c>
      <c r="BU260" t="s">
        <v>91</v>
      </c>
      <c r="BV260" t="s">
        <v>83</v>
      </c>
      <c r="BY260" t="s">
        <v>92</v>
      </c>
      <c r="BZ260" t="s">
        <v>87</v>
      </c>
      <c r="CC260">
        <f>IFERROR(IF(AKORDT[[#This Row],[CZAS]]=1,VLOOKUP(AKORDT[[#This Row],[RAPORTY_TMP_ID]]&amp;AKORDT[[#This Row],[CZYNNOSCI_OPIS]],#REF!,5,FALSE),AKORDT[[#This Row],[CZAS]]),1)</f>
        <v>246</v>
      </c>
      <c r="CD260" t="str">
        <f>AKORDT[[#This Row],[RAPORTY_TMP_ID]]&amp;" "&amp;MID(AKORDT[[#This Row],[NAZWA1_WG]],1,30)</f>
        <v xml:space="preserve">25786 MOVE [3]                      </v>
      </c>
      <c r="CE260" s="11">
        <f>AKORDT[[#This Row],[DATA]]</f>
        <v>43031</v>
      </c>
      <c r="CF260">
        <f>IFERROR(ROUND(AVERAGEIF(Tabela_Kwerenda_z_AKORD[CZAS RZECZYWISTY],LEFT(AKORDT[[#This Row],[PZP_NR_ZLECENIA]],5),Tabela_Kwerenda_z_AKORD[LACZNY_CZAS]),0),0)</f>
        <v>0</v>
      </c>
    </row>
    <row r="261" spans="1:84">
      <c r="A261" t="e">
        <f>VLOOKUP(AKORDT[[#This Row],[NAZWISKO]],IMIE[],2,FALSE)</f>
        <v>#N/A</v>
      </c>
      <c r="B261">
        <v>10528</v>
      </c>
      <c r="F261">
        <v>25785</v>
      </c>
      <c r="G261">
        <v>1</v>
      </c>
      <c r="H261">
        <v>1</v>
      </c>
      <c r="I261">
        <v>1</v>
      </c>
      <c r="J261">
        <v>15694</v>
      </c>
      <c r="K261">
        <v>14252</v>
      </c>
      <c r="L261">
        <v>46</v>
      </c>
      <c r="M261">
        <v>5</v>
      </c>
      <c r="N261">
        <v>7</v>
      </c>
      <c r="O261">
        <v>265</v>
      </c>
      <c r="Q261" s="17">
        <v>43031</v>
      </c>
      <c r="R261" t="s">
        <v>1262</v>
      </c>
      <c r="S261">
        <v>0</v>
      </c>
      <c r="T261">
        <v>0</v>
      </c>
      <c r="U261">
        <v>0</v>
      </c>
      <c r="V261">
        <v>2</v>
      </c>
      <c r="W261" t="s">
        <v>484</v>
      </c>
      <c r="X261" t="s">
        <v>79</v>
      </c>
      <c r="Y261" t="s">
        <v>96</v>
      </c>
      <c r="Z261" t="s">
        <v>485</v>
      </c>
      <c r="AB261" s="17">
        <v>2</v>
      </c>
      <c r="AC261" s="17">
        <v>402133</v>
      </c>
      <c r="AD261">
        <v>2</v>
      </c>
      <c r="AE261">
        <v>1</v>
      </c>
      <c r="AF261">
        <v>0</v>
      </c>
      <c r="AG261" t="s">
        <v>81</v>
      </c>
      <c r="AH261" t="s">
        <v>82</v>
      </c>
      <c r="AI261" t="s">
        <v>83</v>
      </c>
      <c r="AJ261" t="s">
        <v>83</v>
      </c>
      <c r="AK261" t="s">
        <v>84</v>
      </c>
      <c r="AL261" t="s">
        <v>85</v>
      </c>
      <c r="AM261" t="s">
        <v>86</v>
      </c>
      <c r="AN261" t="s">
        <v>87</v>
      </c>
      <c r="AO261" t="s">
        <v>673</v>
      </c>
      <c r="AP261" t="s">
        <v>674</v>
      </c>
      <c r="AQ261" t="s">
        <v>675</v>
      </c>
      <c r="AR261" t="s">
        <v>676</v>
      </c>
      <c r="AS261" t="s">
        <v>83</v>
      </c>
      <c r="AV261" s="17"/>
      <c r="AX261">
        <v>0</v>
      </c>
      <c r="AY261" t="s">
        <v>83</v>
      </c>
      <c r="AZ261" t="s">
        <v>83</v>
      </c>
      <c r="BH261">
        <v>259</v>
      </c>
      <c r="BL261" t="s">
        <v>912</v>
      </c>
      <c r="BM261" s="17">
        <v>42998</v>
      </c>
      <c r="BN261" t="s">
        <v>677</v>
      </c>
      <c r="BO261" t="s">
        <v>677</v>
      </c>
      <c r="BP261">
        <v>13</v>
      </c>
      <c r="BQ261" t="s">
        <v>88</v>
      </c>
      <c r="BR261" t="s">
        <v>79</v>
      </c>
      <c r="BS261" t="s">
        <v>89</v>
      </c>
      <c r="BT261" t="s">
        <v>90</v>
      </c>
      <c r="BU261" t="s">
        <v>91</v>
      </c>
      <c r="BV261" t="s">
        <v>83</v>
      </c>
      <c r="BY261" t="s">
        <v>92</v>
      </c>
      <c r="BZ261" t="s">
        <v>87</v>
      </c>
      <c r="CC261">
        <f>IFERROR(IF(AKORDT[[#This Row],[CZAS]]=1,VLOOKUP(AKORDT[[#This Row],[RAPORTY_TMP_ID]]&amp;AKORDT[[#This Row],[CZYNNOSCI_OPIS]],#REF!,5,FALSE),AKORDT[[#This Row],[CZAS]]),1)</f>
        <v>265</v>
      </c>
      <c r="CD261" t="str">
        <f>AKORDT[[#This Row],[RAPORTY_TMP_ID]]&amp;" "&amp;MID(AKORDT[[#This Row],[NAZWA1_WG]],1,30)</f>
        <v xml:space="preserve">25785 MOVE [3,5]                    </v>
      </c>
      <c r="CE261" s="11">
        <f>AKORDT[[#This Row],[DATA]]</f>
        <v>43031</v>
      </c>
      <c r="CF261">
        <f>IFERROR(ROUND(AVERAGEIF(Tabela_Kwerenda_z_AKORD[CZAS RZECZYWISTY],LEFT(AKORDT[[#This Row],[PZP_NR_ZLECENIA]],5),Tabela_Kwerenda_z_AKORD[LACZNY_CZAS]),0),0)</f>
        <v>0</v>
      </c>
    </row>
    <row r="262" spans="1:84">
      <c r="A262" t="e">
        <f>VLOOKUP(AKORDT[[#This Row],[NAZWISKO]],IMIE[],2,FALSE)</f>
        <v>#N/A</v>
      </c>
      <c r="B262">
        <v>10529</v>
      </c>
      <c r="F262">
        <v>25681</v>
      </c>
      <c r="G262">
        <v>1</v>
      </c>
      <c r="H262">
        <v>1</v>
      </c>
      <c r="I262">
        <v>1</v>
      </c>
      <c r="J262">
        <v>24019</v>
      </c>
      <c r="K262">
        <v>24019</v>
      </c>
      <c r="L262">
        <v>38</v>
      </c>
      <c r="M262">
        <v>5</v>
      </c>
      <c r="N262">
        <v>7</v>
      </c>
      <c r="O262">
        <v>107</v>
      </c>
      <c r="P262">
        <v>0</v>
      </c>
      <c r="Q262" s="17">
        <v>43031</v>
      </c>
      <c r="R262" t="s">
        <v>1263</v>
      </c>
      <c r="S262">
        <v>0</v>
      </c>
      <c r="T262">
        <v>0</v>
      </c>
      <c r="U262">
        <v>0</v>
      </c>
      <c r="V262">
        <v>2</v>
      </c>
      <c r="W262" t="s">
        <v>281</v>
      </c>
      <c r="X262" t="s">
        <v>79</v>
      </c>
      <c r="Y262" t="s">
        <v>102</v>
      </c>
      <c r="Z262" t="s">
        <v>282</v>
      </c>
      <c r="AB262" s="17">
        <v>2</v>
      </c>
      <c r="AC262" s="17">
        <v>402133</v>
      </c>
      <c r="AD262">
        <v>2</v>
      </c>
      <c r="AE262">
        <v>1</v>
      </c>
      <c r="AF262">
        <v>0</v>
      </c>
      <c r="AG262" t="s">
        <v>81</v>
      </c>
      <c r="AH262" t="s">
        <v>82</v>
      </c>
      <c r="AI262" t="s">
        <v>83</v>
      </c>
      <c r="AJ262" t="s">
        <v>83</v>
      </c>
      <c r="AK262" t="s">
        <v>84</v>
      </c>
      <c r="AL262" t="s">
        <v>85</v>
      </c>
      <c r="AM262" t="s">
        <v>86</v>
      </c>
      <c r="AN262" t="s">
        <v>87</v>
      </c>
      <c r="AO262" t="s">
        <v>430</v>
      </c>
      <c r="AP262" t="s">
        <v>431</v>
      </c>
      <c r="AQ262" t="s">
        <v>430</v>
      </c>
      <c r="AR262" t="s">
        <v>431</v>
      </c>
      <c r="AS262" t="s">
        <v>83</v>
      </c>
      <c r="AV262" s="17"/>
      <c r="AX262">
        <v>0</v>
      </c>
      <c r="AY262" t="s">
        <v>83</v>
      </c>
      <c r="AZ262" t="s">
        <v>83</v>
      </c>
      <c r="BH262">
        <v>260</v>
      </c>
      <c r="BL262" t="s">
        <v>672</v>
      </c>
      <c r="BM262" s="17">
        <v>42998</v>
      </c>
      <c r="BN262" t="s">
        <v>230</v>
      </c>
      <c r="BO262" t="s">
        <v>230</v>
      </c>
      <c r="BP262">
        <v>13</v>
      </c>
      <c r="BQ262" t="s">
        <v>88</v>
      </c>
      <c r="BR262" t="s">
        <v>79</v>
      </c>
      <c r="BS262" t="s">
        <v>89</v>
      </c>
      <c r="BT262" t="s">
        <v>90</v>
      </c>
      <c r="BU262" t="s">
        <v>181</v>
      </c>
      <c r="BV262" t="s">
        <v>83</v>
      </c>
      <c r="BY262" t="s">
        <v>92</v>
      </c>
      <c r="BZ262" t="s">
        <v>87</v>
      </c>
      <c r="CC262">
        <f>IFERROR(IF(AKORDT[[#This Row],[CZAS]]=1,VLOOKUP(AKORDT[[#This Row],[RAPORTY_TMP_ID]]&amp;AKORDT[[#This Row],[CZYNNOSCI_OPIS]],#REF!,5,FALSE),AKORDT[[#This Row],[CZAS]]),1)</f>
        <v>107</v>
      </c>
      <c r="CD262" t="str">
        <f>AKORDT[[#This Row],[RAPORTY_TMP_ID]]&amp;" "&amp;MID(AKORDT[[#This Row],[NAZWA1_WG]],1,30)</f>
        <v xml:space="preserve">25681 AVANT 1,5                     </v>
      </c>
      <c r="CE262" s="11">
        <f>AKORDT[[#This Row],[DATA]]</f>
        <v>43031</v>
      </c>
      <c r="CF262">
        <f>IFERROR(ROUND(AVERAGEIF(Tabela_Kwerenda_z_AKORD[CZAS RZECZYWISTY],LEFT(AKORDT[[#This Row],[PZP_NR_ZLECENIA]],5),Tabela_Kwerenda_z_AKORD[LACZNY_CZAS]),0),0)</f>
        <v>0</v>
      </c>
    </row>
    <row r="263" spans="1:84">
      <c r="A263" t="e">
        <f>VLOOKUP(AKORDT[[#This Row],[NAZWISKO]],IMIE[],2,FALSE)</f>
        <v>#N/A</v>
      </c>
      <c r="B263">
        <v>10530</v>
      </c>
      <c r="F263">
        <v>25680</v>
      </c>
      <c r="G263">
        <v>1</v>
      </c>
      <c r="H263">
        <v>1</v>
      </c>
      <c r="I263">
        <v>1</v>
      </c>
      <c r="J263">
        <v>24024</v>
      </c>
      <c r="K263">
        <v>24024</v>
      </c>
      <c r="L263">
        <v>38</v>
      </c>
      <c r="M263">
        <v>5</v>
      </c>
      <c r="N263">
        <v>7</v>
      </c>
      <c r="O263">
        <v>154</v>
      </c>
      <c r="P263">
        <v>0</v>
      </c>
      <c r="Q263" s="17">
        <v>43031</v>
      </c>
      <c r="R263" t="s">
        <v>1264</v>
      </c>
      <c r="S263">
        <v>0</v>
      </c>
      <c r="T263">
        <v>0</v>
      </c>
      <c r="U263">
        <v>0</v>
      </c>
      <c r="V263">
        <v>2</v>
      </c>
      <c r="W263" t="s">
        <v>281</v>
      </c>
      <c r="X263" t="s">
        <v>79</v>
      </c>
      <c r="Y263" t="s">
        <v>102</v>
      </c>
      <c r="Z263" t="s">
        <v>282</v>
      </c>
      <c r="AB263" s="17">
        <v>2</v>
      </c>
      <c r="AC263" s="17">
        <v>402133</v>
      </c>
      <c r="AD263">
        <v>2</v>
      </c>
      <c r="AE263">
        <v>1</v>
      </c>
      <c r="AF263">
        <v>0</v>
      </c>
      <c r="AG263" t="s">
        <v>81</v>
      </c>
      <c r="AH263" t="s">
        <v>82</v>
      </c>
      <c r="AI263" t="s">
        <v>83</v>
      </c>
      <c r="AJ263" t="s">
        <v>83</v>
      </c>
      <c r="AK263" t="s">
        <v>84</v>
      </c>
      <c r="AL263" t="s">
        <v>85</v>
      </c>
      <c r="AM263" t="s">
        <v>86</v>
      </c>
      <c r="AN263" t="s">
        <v>87</v>
      </c>
      <c r="AO263" t="s">
        <v>235</v>
      </c>
      <c r="AP263" t="s">
        <v>236</v>
      </c>
      <c r="AQ263" t="s">
        <v>235</v>
      </c>
      <c r="AR263" t="s">
        <v>236</v>
      </c>
      <c r="AS263" t="s">
        <v>83</v>
      </c>
      <c r="AV263" s="17"/>
      <c r="AX263">
        <v>0</v>
      </c>
      <c r="AY263" t="s">
        <v>83</v>
      </c>
      <c r="AZ263" t="s">
        <v>83</v>
      </c>
      <c r="BH263">
        <v>261</v>
      </c>
      <c r="BL263" t="s">
        <v>672</v>
      </c>
      <c r="BM263" s="17">
        <v>42998</v>
      </c>
      <c r="BN263" t="s">
        <v>230</v>
      </c>
      <c r="BO263" t="s">
        <v>230</v>
      </c>
      <c r="BP263">
        <v>13</v>
      </c>
      <c r="BQ263" t="s">
        <v>88</v>
      </c>
      <c r="BR263" t="s">
        <v>79</v>
      </c>
      <c r="BS263" t="s">
        <v>89</v>
      </c>
      <c r="BT263" t="s">
        <v>90</v>
      </c>
      <c r="BU263" t="s">
        <v>181</v>
      </c>
      <c r="BV263" t="s">
        <v>83</v>
      </c>
      <c r="BY263" t="s">
        <v>92</v>
      </c>
      <c r="BZ263" t="s">
        <v>87</v>
      </c>
      <c r="CC263">
        <f>IFERROR(IF(AKORDT[[#This Row],[CZAS]]=1,VLOOKUP(AKORDT[[#This Row],[RAPORTY_TMP_ID]]&amp;AKORDT[[#This Row],[CZYNNOSCI_OPIS]],#REF!,5,FALSE),AKORDT[[#This Row],[CZAS]]),1)</f>
        <v>154</v>
      </c>
      <c r="CD263" t="str">
        <f>AKORDT[[#This Row],[RAPORTY_TMP_ID]]&amp;" "&amp;MID(AKORDT[[#This Row],[NAZWA1_WG]],1,30)</f>
        <v xml:space="preserve">25680 AVANT N                       </v>
      </c>
      <c r="CE263" s="11">
        <f>AKORDT[[#This Row],[DATA]]</f>
        <v>43031</v>
      </c>
      <c r="CF263">
        <f>IFERROR(ROUND(AVERAGEIF(Tabela_Kwerenda_z_AKORD[CZAS RZECZYWISTY],LEFT(AKORDT[[#This Row],[PZP_NR_ZLECENIA]],5),Tabela_Kwerenda_z_AKORD[LACZNY_CZAS]),0),0)</f>
        <v>0</v>
      </c>
    </row>
    <row r="264" spans="1:84">
      <c r="A264" t="e">
        <f>VLOOKUP(AKORDT[[#This Row],[NAZWISKO]],IMIE[],2,FALSE)</f>
        <v>#N/A</v>
      </c>
      <c r="B264">
        <v>10531</v>
      </c>
      <c r="F264">
        <v>25661</v>
      </c>
      <c r="G264">
        <v>1</v>
      </c>
      <c r="H264">
        <v>1</v>
      </c>
      <c r="I264">
        <v>1</v>
      </c>
      <c r="J264">
        <v>36309</v>
      </c>
      <c r="K264">
        <v>46771</v>
      </c>
      <c r="L264">
        <v>53</v>
      </c>
      <c r="M264">
        <v>5</v>
      </c>
      <c r="N264">
        <v>7</v>
      </c>
      <c r="O264">
        <v>204</v>
      </c>
      <c r="Q264" s="17">
        <v>43032</v>
      </c>
      <c r="R264" t="s">
        <v>1265</v>
      </c>
      <c r="S264">
        <v>0</v>
      </c>
      <c r="T264">
        <v>0</v>
      </c>
      <c r="U264">
        <v>0</v>
      </c>
      <c r="V264">
        <v>2</v>
      </c>
      <c r="W264" t="s">
        <v>336</v>
      </c>
      <c r="X264" t="s">
        <v>79</v>
      </c>
      <c r="Y264" t="s">
        <v>104</v>
      </c>
      <c r="Z264" t="s">
        <v>337</v>
      </c>
      <c r="AB264" s="17">
        <v>2</v>
      </c>
      <c r="AC264" s="17">
        <v>402133</v>
      </c>
      <c r="AD264">
        <v>2</v>
      </c>
      <c r="AE264">
        <v>1</v>
      </c>
      <c r="AF264">
        <v>0</v>
      </c>
      <c r="AG264" t="s">
        <v>81</v>
      </c>
      <c r="AH264" t="s">
        <v>82</v>
      </c>
      <c r="AI264" t="s">
        <v>83</v>
      </c>
      <c r="AJ264" t="s">
        <v>83</v>
      </c>
      <c r="AK264" t="s">
        <v>84</v>
      </c>
      <c r="AL264" t="s">
        <v>85</v>
      </c>
      <c r="AM264" t="s">
        <v>86</v>
      </c>
      <c r="AN264" t="s">
        <v>87</v>
      </c>
      <c r="AO264" t="s">
        <v>348</v>
      </c>
      <c r="AP264" t="s">
        <v>349</v>
      </c>
      <c r="AQ264" t="s">
        <v>350</v>
      </c>
      <c r="AR264" t="s">
        <v>351</v>
      </c>
      <c r="AS264" t="s">
        <v>83</v>
      </c>
      <c r="AV264" s="17"/>
      <c r="AX264">
        <v>0</v>
      </c>
      <c r="AY264" t="s">
        <v>83</v>
      </c>
      <c r="AZ264" t="s">
        <v>83</v>
      </c>
      <c r="BH264">
        <v>262</v>
      </c>
      <c r="BL264" t="s">
        <v>658</v>
      </c>
      <c r="BM264" s="17">
        <v>42998</v>
      </c>
      <c r="BN264" t="s">
        <v>207</v>
      </c>
      <c r="BO264" t="s">
        <v>207</v>
      </c>
      <c r="BP264">
        <v>13</v>
      </c>
      <c r="BQ264" t="s">
        <v>88</v>
      </c>
      <c r="BR264" t="s">
        <v>79</v>
      </c>
      <c r="BS264" t="s">
        <v>89</v>
      </c>
      <c r="BT264" t="s">
        <v>90</v>
      </c>
      <c r="BU264" t="s">
        <v>182</v>
      </c>
      <c r="BV264" t="s">
        <v>83</v>
      </c>
      <c r="BY264" t="s">
        <v>92</v>
      </c>
      <c r="BZ264" t="s">
        <v>87</v>
      </c>
      <c r="CC264">
        <f>IFERROR(IF(AKORDT[[#This Row],[CZAS]]=1,VLOOKUP(AKORDT[[#This Row],[RAPORTY_TMP_ID]]&amp;AKORDT[[#This Row],[CZYNNOSCI_OPIS]],#REF!,5,FALSE),AKORDT[[#This Row],[CZAS]]),1)</f>
        <v>204</v>
      </c>
      <c r="CD264" t="str">
        <f>AKORDT[[#This Row],[RAPORTY_TMP_ID]]&amp;" "&amp;MID(AKORDT[[#This Row],[NAZWA1_WG]],1,30)</f>
        <v xml:space="preserve">25661 ELIXIR [3]                    </v>
      </c>
      <c r="CE264" s="11">
        <f>AKORDT[[#This Row],[DATA]]</f>
        <v>43032</v>
      </c>
      <c r="CF264">
        <f>IFERROR(ROUND(AVERAGEIF(Tabela_Kwerenda_z_AKORD[CZAS RZECZYWISTY],LEFT(AKORDT[[#This Row],[PZP_NR_ZLECENIA]],5),Tabela_Kwerenda_z_AKORD[LACZNY_CZAS]),0),0)</f>
        <v>0</v>
      </c>
    </row>
    <row r="265" spans="1:84">
      <c r="A265" t="e">
        <f>VLOOKUP(AKORDT[[#This Row],[NAZWISKO]],IMIE[],2,FALSE)</f>
        <v>#N/A</v>
      </c>
      <c r="B265">
        <v>10532</v>
      </c>
      <c r="F265">
        <v>25662</v>
      </c>
      <c r="G265">
        <v>1</v>
      </c>
      <c r="H265">
        <v>1</v>
      </c>
      <c r="I265">
        <v>1</v>
      </c>
      <c r="J265">
        <v>36309</v>
      </c>
      <c r="K265">
        <v>46771</v>
      </c>
      <c r="L265">
        <v>53</v>
      </c>
      <c r="M265">
        <v>5</v>
      </c>
      <c r="N265">
        <v>7</v>
      </c>
      <c r="O265">
        <v>204</v>
      </c>
      <c r="Q265" s="17">
        <v>43032</v>
      </c>
      <c r="R265" t="s">
        <v>1266</v>
      </c>
      <c r="S265">
        <v>0</v>
      </c>
      <c r="T265">
        <v>0</v>
      </c>
      <c r="U265">
        <v>0</v>
      </c>
      <c r="V265">
        <v>2</v>
      </c>
      <c r="W265" t="s">
        <v>336</v>
      </c>
      <c r="X265" t="s">
        <v>79</v>
      </c>
      <c r="Y265" t="s">
        <v>104</v>
      </c>
      <c r="Z265" t="s">
        <v>337</v>
      </c>
      <c r="AB265" s="17">
        <v>2</v>
      </c>
      <c r="AC265" s="17">
        <v>402133</v>
      </c>
      <c r="AD265">
        <v>2</v>
      </c>
      <c r="AE265">
        <v>1</v>
      </c>
      <c r="AF265">
        <v>0</v>
      </c>
      <c r="AG265" t="s">
        <v>81</v>
      </c>
      <c r="AH265" t="s">
        <v>82</v>
      </c>
      <c r="AI265" t="s">
        <v>83</v>
      </c>
      <c r="AJ265" t="s">
        <v>83</v>
      </c>
      <c r="AK265" t="s">
        <v>84</v>
      </c>
      <c r="AL265" t="s">
        <v>85</v>
      </c>
      <c r="AM265" t="s">
        <v>86</v>
      </c>
      <c r="AN265" t="s">
        <v>87</v>
      </c>
      <c r="AO265" t="s">
        <v>348</v>
      </c>
      <c r="AP265" t="s">
        <v>349</v>
      </c>
      <c r="AQ265" t="s">
        <v>350</v>
      </c>
      <c r="AR265" t="s">
        <v>351</v>
      </c>
      <c r="AS265" t="s">
        <v>83</v>
      </c>
      <c r="AV265" s="17"/>
      <c r="AX265">
        <v>0</v>
      </c>
      <c r="AY265" t="s">
        <v>83</v>
      </c>
      <c r="AZ265" t="s">
        <v>83</v>
      </c>
      <c r="BH265">
        <v>263</v>
      </c>
      <c r="BL265" t="s">
        <v>658</v>
      </c>
      <c r="BM265" s="17">
        <v>42998</v>
      </c>
      <c r="BN265" t="s">
        <v>207</v>
      </c>
      <c r="BO265" t="s">
        <v>207</v>
      </c>
      <c r="BP265">
        <v>13</v>
      </c>
      <c r="BQ265" t="s">
        <v>88</v>
      </c>
      <c r="BR265" t="s">
        <v>79</v>
      </c>
      <c r="BS265" t="s">
        <v>89</v>
      </c>
      <c r="BT265" t="s">
        <v>90</v>
      </c>
      <c r="BU265" t="s">
        <v>182</v>
      </c>
      <c r="BV265" t="s">
        <v>83</v>
      </c>
      <c r="BY265" t="s">
        <v>92</v>
      </c>
      <c r="BZ265" t="s">
        <v>87</v>
      </c>
      <c r="CC265">
        <f>IFERROR(IF(AKORDT[[#This Row],[CZAS]]=1,VLOOKUP(AKORDT[[#This Row],[RAPORTY_TMP_ID]]&amp;AKORDT[[#This Row],[CZYNNOSCI_OPIS]],#REF!,5,FALSE),AKORDT[[#This Row],[CZAS]]),1)</f>
        <v>204</v>
      </c>
      <c r="CD265" t="str">
        <f>AKORDT[[#This Row],[RAPORTY_TMP_ID]]&amp;" "&amp;MID(AKORDT[[#This Row],[NAZWA1_WG]],1,30)</f>
        <v xml:space="preserve">25662 ELIXIR [3]                    </v>
      </c>
      <c r="CE265" s="11">
        <f>AKORDT[[#This Row],[DATA]]</f>
        <v>43032</v>
      </c>
      <c r="CF265">
        <f>IFERROR(ROUND(AVERAGEIF(Tabela_Kwerenda_z_AKORD[CZAS RZECZYWISTY],LEFT(AKORDT[[#This Row],[PZP_NR_ZLECENIA]],5),Tabela_Kwerenda_z_AKORD[LACZNY_CZAS]),0),0)</f>
        <v>0</v>
      </c>
    </row>
    <row r="266" spans="1:84">
      <c r="A266" t="e">
        <f>VLOOKUP(AKORDT[[#This Row],[NAZWISKO]],IMIE[],2,FALSE)</f>
        <v>#N/A</v>
      </c>
      <c r="B266">
        <v>10533</v>
      </c>
      <c r="F266">
        <v>25663</v>
      </c>
      <c r="G266">
        <v>1</v>
      </c>
      <c r="H266">
        <v>1</v>
      </c>
      <c r="I266">
        <v>1</v>
      </c>
      <c r="J266">
        <v>50561</v>
      </c>
      <c r="K266">
        <v>50561</v>
      </c>
      <c r="L266">
        <v>53</v>
      </c>
      <c r="M266">
        <v>5</v>
      </c>
      <c r="N266">
        <v>7</v>
      </c>
      <c r="O266">
        <v>50</v>
      </c>
      <c r="Q266" s="17">
        <v>43032</v>
      </c>
      <c r="R266" t="s">
        <v>1267</v>
      </c>
      <c r="S266">
        <v>0</v>
      </c>
      <c r="T266">
        <v>0</v>
      </c>
      <c r="U266">
        <v>0</v>
      </c>
      <c r="V266">
        <v>2</v>
      </c>
      <c r="W266" t="s">
        <v>336</v>
      </c>
      <c r="X266" t="s">
        <v>79</v>
      </c>
      <c r="Y266" t="s">
        <v>104</v>
      </c>
      <c r="Z266" t="s">
        <v>337</v>
      </c>
      <c r="AB266" s="17">
        <v>2</v>
      </c>
      <c r="AC266" s="17">
        <v>402133</v>
      </c>
      <c r="AD266">
        <v>2</v>
      </c>
      <c r="AE266">
        <v>1</v>
      </c>
      <c r="AF266">
        <v>0</v>
      </c>
      <c r="AG266" t="s">
        <v>81</v>
      </c>
      <c r="AH266" t="s">
        <v>82</v>
      </c>
      <c r="AI266" t="s">
        <v>83</v>
      </c>
      <c r="AJ266" t="s">
        <v>83</v>
      </c>
      <c r="AK266" t="s">
        <v>84</v>
      </c>
      <c r="AL266" t="s">
        <v>85</v>
      </c>
      <c r="AM266" t="s">
        <v>86</v>
      </c>
      <c r="AN266" t="s">
        <v>87</v>
      </c>
      <c r="AO266" t="s">
        <v>490</v>
      </c>
      <c r="AP266" t="s">
        <v>491</v>
      </c>
      <c r="AQ266" t="s">
        <v>490</v>
      </c>
      <c r="AR266" t="s">
        <v>491</v>
      </c>
      <c r="AS266" t="s">
        <v>83</v>
      </c>
      <c r="AV266" s="17"/>
      <c r="AX266">
        <v>0</v>
      </c>
      <c r="AY266" t="s">
        <v>83</v>
      </c>
      <c r="AZ266" t="s">
        <v>83</v>
      </c>
      <c r="BH266">
        <v>264</v>
      </c>
      <c r="BL266" t="s">
        <v>658</v>
      </c>
      <c r="BM266" s="17">
        <v>42998</v>
      </c>
      <c r="BN266" t="s">
        <v>207</v>
      </c>
      <c r="BO266" t="s">
        <v>207</v>
      </c>
      <c r="BP266">
        <v>13</v>
      </c>
      <c r="BQ266" t="s">
        <v>88</v>
      </c>
      <c r="BR266" t="s">
        <v>79</v>
      </c>
      <c r="BS266" t="s">
        <v>89</v>
      </c>
      <c r="BT266" t="s">
        <v>90</v>
      </c>
      <c r="BU266" t="s">
        <v>182</v>
      </c>
      <c r="BV266" t="s">
        <v>83</v>
      </c>
      <c r="BY266" t="s">
        <v>92</v>
      </c>
      <c r="BZ266" t="s">
        <v>87</v>
      </c>
      <c r="CC266">
        <f>IFERROR(IF(AKORDT[[#This Row],[CZAS]]=1,VLOOKUP(AKORDT[[#This Row],[RAPORTY_TMP_ID]]&amp;AKORDT[[#This Row],[CZYNNOSCI_OPIS]],#REF!,5,FALSE),AKORDT[[#This Row],[CZAS]]),1)</f>
        <v>50</v>
      </c>
      <c r="CD266" t="str">
        <f>AKORDT[[#This Row],[RAPORTY_TMP_ID]]&amp;" "&amp;MID(AKORDT[[#This Row],[NAZWA1_WG]],1,30)</f>
        <v xml:space="preserve">25663 ELIXIR P100x98                </v>
      </c>
      <c r="CE266" s="11">
        <f>AKORDT[[#This Row],[DATA]]</f>
        <v>43032</v>
      </c>
      <c r="CF266">
        <f>IFERROR(ROUND(AVERAGEIF(Tabela_Kwerenda_z_AKORD[CZAS RZECZYWISTY],LEFT(AKORDT[[#This Row],[PZP_NR_ZLECENIA]],5),Tabela_Kwerenda_z_AKORD[LACZNY_CZAS]),0),0)</f>
        <v>0</v>
      </c>
    </row>
    <row r="267" spans="1:84">
      <c r="A267" t="e">
        <f>VLOOKUP(AKORDT[[#This Row],[NAZWISKO]],IMIE[],2,FALSE)</f>
        <v>#N/A</v>
      </c>
      <c r="B267">
        <v>10534</v>
      </c>
      <c r="F267">
        <v>27506</v>
      </c>
      <c r="G267">
        <v>1</v>
      </c>
      <c r="H267">
        <v>1</v>
      </c>
      <c r="I267">
        <v>1</v>
      </c>
      <c r="J267">
        <v>13955</v>
      </c>
      <c r="K267">
        <v>13955</v>
      </c>
      <c r="L267">
        <v>52</v>
      </c>
      <c r="M267">
        <v>5</v>
      </c>
      <c r="N267">
        <v>7</v>
      </c>
      <c r="O267">
        <v>85</v>
      </c>
      <c r="Q267" s="17">
        <v>43032</v>
      </c>
      <c r="R267" t="s">
        <v>1268</v>
      </c>
      <c r="S267">
        <v>0</v>
      </c>
      <c r="T267">
        <v>0</v>
      </c>
      <c r="U267">
        <v>0</v>
      </c>
      <c r="V267">
        <v>2</v>
      </c>
      <c r="W267" t="s">
        <v>233</v>
      </c>
      <c r="X267" t="s">
        <v>79</v>
      </c>
      <c r="Y267" t="s">
        <v>105</v>
      </c>
      <c r="Z267" t="s">
        <v>234</v>
      </c>
      <c r="AB267" s="17">
        <v>2</v>
      </c>
      <c r="AC267" s="17">
        <v>402133</v>
      </c>
      <c r="AD267">
        <v>2</v>
      </c>
      <c r="AE267">
        <v>1</v>
      </c>
      <c r="AF267">
        <v>0</v>
      </c>
      <c r="AG267" t="s">
        <v>81</v>
      </c>
      <c r="AH267" t="s">
        <v>82</v>
      </c>
      <c r="AI267" t="s">
        <v>83</v>
      </c>
      <c r="AJ267" t="s">
        <v>83</v>
      </c>
      <c r="AK267" t="s">
        <v>84</v>
      </c>
      <c r="AL267" t="s">
        <v>85</v>
      </c>
      <c r="AM267" t="s">
        <v>86</v>
      </c>
      <c r="AN267" t="s">
        <v>87</v>
      </c>
      <c r="AO267" t="s">
        <v>198</v>
      </c>
      <c r="AP267" t="s">
        <v>199</v>
      </c>
      <c r="AQ267" t="s">
        <v>198</v>
      </c>
      <c r="AR267" t="s">
        <v>199</v>
      </c>
      <c r="AS267" t="s">
        <v>83</v>
      </c>
      <c r="AV267" s="17"/>
      <c r="AX267">
        <v>0</v>
      </c>
      <c r="AY267" t="s">
        <v>83</v>
      </c>
      <c r="AZ267" t="s">
        <v>83</v>
      </c>
      <c r="BH267">
        <v>265</v>
      </c>
      <c r="BL267" t="s">
        <v>1269</v>
      </c>
      <c r="BM267" s="17">
        <v>43031</v>
      </c>
      <c r="BN267" t="s">
        <v>200</v>
      </c>
      <c r="BO267" t="s">
        <v>200</v>
      </c>
      <c r="BP267">
        <v>13</v>
      </c>
      <c r="BQ267" t="s">
        <v>88</v>
      </c>
      <c r="BR267" t="s">
        <v>79</v>
      </c>
      <c r="BS267" t="s">
        <v>89</v>
      </c>
      <c r="BT267" t="s">
        <v>90</v>
      </c>
      <c r="BU267" t="s">
        <v>91</v>
      </c>
      <c r="BV267" t="s">
        <v>83</v>
      </c>
      <c r="BY267" t="s">
        <v>92</v>
      </c>
      <c r="BZ267" t="s">
        <v>87</v>
      </c>
      <c r="CC267">
        <f>IFERROR(IF(AKORDT[[#This Row],[CZAS]]=1,VLOOKUP(AKORDT[[#This Row],[RAPORTY_TMP_ID]]&amp;AKORDT[[#This Row],[CZYNNOSCI_OPIS]],#REF!,5,FALSE),AKORDT[[#This Row],[CZAS]]),1)</f>
        <v>85</v>
      </c>
      <c r="CD267" t="str">
        <f>AKORDT[[#This Row],[RAPORTY_TMP_ID]]&amp;" "&amp;MID(AKORDT[[#This Row],[NAZWA1_WG]],1,30)</f>
        <v xml:space="preserve">27506 OVAL [1o]                     </v>
      </c>
      <c r="CE267" s="11">
        <f>AKORDT[[#This Row],[DATA]]</f>
        <v>43032</v>
      </c>
      <c r="CF267">
        <f>IFERROR(ROUND(AVERAGEIF(Tabela_Kwerenda_z_AKORD[CZAS RZECZYWISTY],LEFT(AKORDT[[#This Row],[PZP_NR_ZLECENIA]],5),Tabela_Kwerenda_z_AKORD[LACZNY_CZAS]),0),0)</f>
        <v>0</v>
      </c>
    </row>
    <row r="268" spans="1:84">
      <c r="A268" t="e">
        <f>VLOOKUP(AKORDT[[#This Row],[NAZWISKO]],IMIE[],2,FALSE)</f>
        <v>#N/A</v>
      </c>
      <c r="B268">
        <v>10535</v>
      </c>
      <c r="F268">
        <v>26623</v>
      </c>
      <c r="G268">
        <v>1</v>
      </c>
      <c r="H268">
        <v>1</v>
      </c>
      <c r="I268">
        <v>1</v>
      </c>
      <c r="J268">
        <v>14357</v>
      </c>
      <c r="K268">
        <v>14357</v>
      </c>
      <c r="L268">
        <v>35</v>
      </c>
      <c r="M268">
        <v>20</v>
      </c>
      <c r="N268">
        <v>7</v>
      </c>
      <c r="O268">
        <v>17</v>
      </c>
      <c r="Q268" s="17">
        <v>43032</v>
      </c>
      <c r="R268" t="s">
        <v>1270</v>
      </c>
      <c r="S268">
        <v>0</v>
      </c>
      <c r="T268">
        <v>0</v>
      </c>
      <c r="U268">
        <v>0</v>
      </c>
      <c r="V268">
        <v>2</v>
      </c>
      <c r="W268" t="s">
        <v>203</v>
      </c>
      <c r="X268" t="s">
        <v>79</v>
      </c>
      <c r="Y268" t="s">
        <v>100</v>
      </c>
      <c r="Z268" t="s">
        <v>204</v>
      </c>
      <c r="AB268" s="17">
        <v>2</v>
      </c>
      <c r="AC268" s="17">
        <v>402133</v>
      </c>
      <c r="AD268">
        <v>2</v>
      </c>
      <c r="AE268">
        <v>1</v>
      </c>
      <c r="AF268">
        <v>0</v>
      </c>
      <c r="AG268" t="s">
        <v>81</v>
      </c>
      <c r="AH268" t="s">
        <v>82</v>
      </c>
      <c r="AI268" t="s">
        <v>83</v>
      </c>
      <c r="AJ268" t="s">
        <v>83</v>
      </c>
      <c r="AK268" t="s">
        <v>84</v>
      </c>
      <c r="AL268" t="s">
        <v>85</v>
      </c>
      <c r="AM268" t="s">
        <v>205</v>
      </c>
      <c r="AN268" t="s">
        <v>95</v>
      </c>
      <c r="AO268" t="s">
        <v>570</v>
      </c>
      <c r="AP268" t="s">
        <v>571</v>
      </c>
      <c r="AQ268" t="s">
        <v>570</v>
      </c>
      <c r="AR268" t="s">
        <v>571</v>
      </c>
      <c r="AS268" t="s">
        <v>83</v>
      </c>
      <c r="AV268" s="17"/>
      <c r="AX268">
        <v>0</v>
      </c>
      <c r="AY268" t="s">
        <v>83</v>
      </c>
      <c r="AZ268" t="s">
        <v>83</v>
      </c>
      <c r="BH268">
        <v>266</v>
      </c>
      <c r="BL268" t="s">
        <v>1271</v>
      </c>
      <c r="BM268" s="17">
        <v>43019</v>
      </c>
      <c r="BN268" t="s">
        <v>338</v>
      </c>
      <c r="BO268" t="s">
        <v>338</v>
      </c>
      <c r="BP268">
        <v>68</v>
      </c>
      <c r="BQ268" t="s">
        <v>196</v>
      </c>
      <c r="BR268" t="s">
        <v>197</v>
      </c>
      <c r="BS268" t="s">
        <v>89</v>
      </c>
      <c r="BT268" t="s">
        <v>90</v>
      </c>
      <c r="BU268" t="s">
        <v>206</v>
      </c>
      <c r="BV268" t="s">
        <v>83</v>
      </c>
      <c r="BY268" t="s">
        <v>92</v>
      </c>
      <c r="BZ268" t="s">
        <v>87</v>
      </c>
      <c r="CC268">
        <f>IFERROR(IF(AKORDT[[#This Row],[CZAS]]=1,VLOOKUP(AKORDT[[#This Row],[RAPORTY_TMP_ID]]&amp;AKORDT[[#This Row],[CZYNNOSCI_OPIS]],#REF!,5,FALSE),AKORDT[[#This Row],[CZAS]]),1)</f>
        <v>17</v>
      </c>
      <c r="CD268" t="str">
        <f>AKORDT[[#This Row],[RAPORTY_TMP_ID]]&amp;" "&amp;MID(AKORDT[[#This Row],[NAZWA1_WG]],1,30)</f>
        <v xml:space="preserve">26623 BORNEO [2,5]                  </v>
      </c>
      <c r="CE268" s="11">
        <f>AKORDT[[#This Row],[DATA]]</f>
        <v>43032</v>
      </c>
      <c r="CF268">
        <f>IFERROR(ROUND(AVERAGEIF(Tabela_Kwerenda_z_AKORD[CZAS RZECZYWISTY],LEFT(AKORDT[[#This Row],[PZP_NR_ZLECENIA]],5),Tabela_Kwerenda_z_AKORD[LACZNY_CZAS]),0),0)</f>
        <v>0</v>
      </c>
    </row>
    <row r="269" spans="1:84">
      <c r="A269" t="e">
        <f>VLOOKUP(AKORDT[[#This Row],[NAZWISKO]],IMIE[],2,FALSE)</f>
        <v>#N/A</v>
      </c>
      <c r="B269">
        <v>10536</v>
      </c>
      <c r="F269">
        <v>26622</v>
      </c>
      <c r="G269">
        <v>1</v>
      </c>
      <c r="H269">
        <v>1</v>
      </c>
      <c r="I269">
        <v>1</v>
      </c>
      <c r="J269">
        <v>14359</v>
      </c>
      <c r="K269">
        <v>14359</v>
      </c>
      <c r="L269">
        <v>35</v>
      </c>
      <c r="M269">
        <v>20</v>
      </c>
      <c r="N269">
        <v>7</v>
      </c>
      <c r="O269">
        <v>19</v>
      </c>
      <c r="Q269" s="17">
        <v>43032</v>
      </c>
      <c r="R269" t="s">
        <v>1272</v>
      </c>
      <c r="S269">
        <v>0</v>
      </c>
      <c r="T269">
        <v>0</v>
      </c>
      <c r="U269">
        <v>0</v>
      </c>
      <c r="V269">
        <v>2</v>
      </c>
      <c r="W269" t="s">
        <v>203</v>
      </c>
      <c r="X269" t="s">
        <v>79</v>
      </c>
      <c r="Y269" t="s">
        <v>100</v>
      </c>
      <c r="Z269" t="s">
        <v>204</v>
      </c>
      <c r="AB269" s="17">
        <v>2</v>
      </c>
      <c r="AC269" s="17">
        <v>402133</v>
      </c>
      <c r="AD269">
        <v>2</v>
      </c>
      <c r="AE269">
        <v>1</v>
      </c>
      <c r="AF269">
        <v>0</v>
      </c>
      <c r="AG269" t="s">
        <v>81</v>
      </c>
      <c r="AH269" t="s">
        <v>82</v>
      </c>
      <c r="AI269" t="s">
        <v>83</v>
      </c>
      <c r="AJ269" t="s">
        <v>83</v>
      </c>
      <c r="AK269" t="s">
        <v>84</v>
      </c>
      <c r="AL269" t="s">
        <v>85</v>
      </c>
      <c r="AM269" t="s">
        <v>205</v>
      </c>
      <c r="AN269" t="s">
        <v>95</v>
      </c>
      <c r="AO269" t="s">
        <v>352</v>
      </c>
      <c r="AP269" t="s">
        <v>353</v>
      </c>
      <c r="AQ269" t="s">
        <v>352</v>
      </c>
      <c r="AR269" t="s">
        <v>353</v>
      </c>
      <c r="AS269" t="s">
        <v>83</v>
      </c>
      <c r="AV269" s="17"/>
      <c r="AX269">
        <v>0</v>
      </c>
      <c r="AY269" t="s">
        <v>83</v>
      </c>
      <c r="AZ269" t="s">
        <v>83</v>
      </c>
      <c r="BH269">
        <v>267</v>
      </c>
      <c r="BL269" t="s">
        <v>1271</v>
      </c>
      <c r="BM269" s="17">
        <v>43019</v>
      </c>
      <c r="BN269" t="s">
        <v>338</v>
      </c>
      <c r="BO269" t="s">
        <v>338</v>
      </c>
      <c r="BP269">
        <v>68</v>
      </c>
      <c r="BQ269" t="s">
        <v>196</v>
      </c>
      <c r="BR269" t="s">
        <v>197</v>
      </c>
      <c r="BS269" t="s">
        <v>89</v>
      </c>
      <c r="BT269" t="s">
        <v>90</v>
      </c>
      <c r="BU269" t="s">
        <v>206</v>
      </c>
      <c r="BV269" t="s">
        <v>83</v>
      </c>
      <c r="BY269" t="s">
        <v>92</v>
      </c>
      <c r="BZ269" t="s">
        <v>87</v>
      </c>
      <c r="CC269">
        <f>IFERROR(IF(AKORDT[[#This Row],[CZAS]]=1,VLOOKUP(AKORDT[[#This Row],[RAPORTY_TMP_ID]]&amp;AKORDT[[#This Row],[CZYNNOSCI_OPIS]],#REF!,5,FALSE),AKORDT[[#This Row],[CZAS]]),1)</f>
        <v>19</v>
      </c>
      <c r="CD269" t="str">
        <f>AKORDT[[#This Row],[RAPORTY_TMP_ID]]&amp;" "&amp;MID(AKORDT[[#This Row],[NAZWA1_WG]],1,30)</f>
        <v xml:space="preserve">26622 BORNEO [3,5]                  </v>
      </c>
      <c r="CE269" s="11">
        <f>AKORDT[[#This Row],[DATA]]</f>
        <v>43032</v>
      </c>
      <c r="CF269">
        <f>IFERROR(ROUND(AVERAGEIF(Tabela_Kwerenda_z_AKORD[CZAS RZECZYWISTY],LEFT(AKORDT[[#This Row],[PZP_NR_ZLECENIA]],5),Tabela_Kwerenda_z_AKORD[LACZNY_CZAS]),0),0)</f>
        <v>0</v>
      </c>
    </row>
    <row r="270" spans="1:84">
      <c r="A270" t="e">
        <f>VLOOKUP(AKORDT[[#This Row],[NAZWISKO]],IMIE[],2,FALSE)</f>
        <v>#N/A</v>
      </c>
      <c r="B270">
        <v>10537</v>
      </c>
      <c r="F270">
        <v>27506</v>
      </c>
      <c r="G270">
        <v>1</v>
      </c>
      <c r="H270">
        <v>1</v>
      </c>
      <c r="I270">
        <v>1</v>
      </c>
      <c r="J270">
        <v>13955</v>
      </c>
      <c r="K270">
        <v>13955</v>
      </c>
      <c r="L270">
        <v>35</v>
      </c>
      <c r="M270">
        <v>20</v>
      </c>
      <c r="N270">
        <v>7</v>
      </c>
      <c r="O270">
        <v>8</v>
      </c>
      <c r="Q270" s="17">
        <v>43032</v>
      </c>
      <c r="R270" t="s">
        <v>1273</v>
      </c>
      <c r="S270">
        <v>0</v>
      </c>
      <c r="T270">
        <v>0</v>
      </c>
      <c r="U270">
        <v>0</v>
      </c>
      <c r="V270">
        <v>2</v>
      </c>
      <c r="W270" t="s">
        <v>203</v>
      </c>
      <c r="X270" t="s">
        <v>79</v>
      </c>
      <c r="Y270" t="s">
        <v>100</v>
      </c>
      <c r="Z270" t="s">
        <v>204</v>
      </c>
      <c r="AB270" s="17">
        <v>2</v>
      </c>
      <c r="AC270" s="17">
        <v>402133</v>
      </c>
      <c r="AD270">
        <v>2</v>
      </c>
      <c r="AE270">
        <v>1</v>
      </c>
      <c r="AF270">
        <v>0</v>
      </c>
      <c r="AG270" t="s">
        <v>81</v>
      </c>
      <c r="AH270" t="s">
        <v>82</v>
      </c>
      <c r="AI270" t="s">
        <v>83</v>
      </c>
      <c r="AJ270" t="s">
        <v>83</v>
      </c>
      <c r="AK270" t="s">
        <v>84</v>
      </c>
      <c r="AL270" t="s">
        <v>85</v>
      </c>
      <c r="AM270" t="s">
        <v>205</v>
      </c>
      <c r="AN270" t="s">
        <v>95</v>
      </c>
      <c r="AO270" t="s">
        <v>198</v>
      </c>
      <c r="AP270" t="s">
        <v>199</v>
      </c>
      <c r="AQ270" t="s">
        <v>198</v>
      </c>
      <c r="AR270" t="s">
        <v>199</v>
      </c>
      <c r="AS270" t="s">
        <v>83</v>
      </c>
      <c r="AV270" s="17"/>
      <c r="AX270">
        <v>0</v>
      </c>
      <c r="AY270" t="s">
        <v>83</v>
      </c>
      <c r="AZ270" t="s">
        <v>83</v>
      </c>
      <c r="BH270">
        <v>268</v>
      </c>
      <c r="BL270" t="s">
        <v>1269</v>
      </c>
      <c r="BM270" s="17">
        <v>43031</v>
      </c>
      <c r="BN270" t="s">
        <v>200</v>
      </c>
      <c r="BO270" t="s">
        <v>200</v>
      </c>
      <c r="BP270">
        <v>68</v>
      </c>
      <c r="BQ270" t="s">
        <v>196</v>
      </c>
      <c r="BR270" t="s">
        <v>197</v>
      </c>
      <c r="BS270" t="s">
        <v>89</v>
      </c>
      <c r="BT270" t="s">
        <v>90</v>
      </c>
      <c r="BU270" t="s">
        <v>206</v>
      </c>
      <c r="BV270" t="s">
        <v>83</v>
      </c>
      <c r="BY270" t="s">
        <v>92</v>
      </c>
      <c r="BZ270" t="s">
        <v>87</v>
      </c>
      <c r="CC270">
        <f>IFERROR(IF(AKORDT[[#This Row],[CZAS]]=1,VLOOKUP(AKORDT[[#This Row],[RAPORTY_TMP_ID]]&amp;AKORDT[[#This Row],[CZYNNOSCI_OPIS]],#REF!,5,FALSE),AKORDT[[#This Row],[CZAS]]),1)</f>
        <v>8</v>
      </c>
      <c r="CD270" t="str">
        <f>AKORDT[[#This Row],[RAPORTY_TMP_ID]]&amp;" "&amp;MID(AKORDT[[#This Row],[NAZWA1_WG]],1,30)</f>
        <v xml:space="preserve">27506 OVAL [1o]                     </v>
      </c>
      <c r="CE270" s="11">
        <f>AKORDT[[#This Row],[DATA]]</f>
        <v>43032</v>
      </c>
      <c r="CF270">
        <f>IFERROR(ROUND(AVERAGEIF(Tabela_Kwerenda_z_AKORD[CZAS RZECZYWISTY],LEFT(AKORDT[[#This Row],[PZP_NR_ZLECENIA]],5),Tabela_Kwerenda_z_AKORD[LACZNY_CZAS]),0),0)</f>
        <v>0</v>
      </c>
    </row>
    <row r="271" spans="1:84">
      <c r="A271" t="e">
        <f>VLOOKUP(AKORDT[[#This Row],[NAZWISKO]],IMIE[],2,FALSE)</f>
        <v>#N/A</v>
      </c>
      <c r="B271">
        <v>10538</v>
      </c>
      <c r="F271">
        <v>27348</v>
      </c>
      <c r="G271">
        <v>1</v>
      </c>
      <c r="H271">
        <v>1</v>
      </c>
      <c r="I271">
        <v>1</v>
      </c>
      <c r="J271">
        <v>13986</v>
      </c>
      <c r="K271">
        <v>13986</v>
      </c>
      <c r="L271">
        <v>35</v>
      </c>
      <c r="M271">
        <v>20</v>
      </c>
      <c r="N271">
        <v>7</v>
      </c>
      <c r="O271">
        <v>2</v>
      </c>
      <c r="Q271" s="17">
        <v>43032</v>
      </c>
      <c r="R271" t="s">
        <v>1274</v>
      </c>
      <c r="S271">
        <v>0</v>
      </c>
      <c r="T271">
        <v>0</v>
      </c>
      <c r="U271">
        <v>0</v>
      </c>
      <c r="V271">
        <v>2</v>
      </c>
      <c r="W271" t="s">
        <v>203</v>
      </c>
      <c r="X271" t="s">
        <v>79</v>
      </c>
      <c r="Y271" t="s">
        <v>100</v>
      </c>
      <c r="Z271" t="s">
        <v>204</v>
      </c>
      <c r="AB271" s="17">
        <v>2</v>
      </c>
      <c r="AC271" s="17">
        <v>402133</v>
      </c>
      <c r="AD271">
        <v>2</v>
      </c>
      <c r="AE271">
        <v>1</v>
      </c>
      <c r="AF271">
        <v>0</v>
      </c>
      <c r="AG271" t="s">
        <v>81</v>
      </c>
      <c r="AH271" t="s">
        <v>82</v>
      </c>
      <c r="AI271" t="s">
        <v>83</v>
      </c>
      <c r="AJ271" t="s">
        <v>83</v>
      </c>
      <c r="AK271" t="s">
        <v>84</v>
      </c>
      <c r="AL271" t="s">
        <v>85</v>
      </c>
      <c r="AM271" t="s">
        <v>205</v>
      </c>
      <c r="AN271" t="s">
        <v>95</v>
      </c>
      <c r="AO271" t="s">
        <v>1275</v>
      </c>
      <c r="AP271" t="s">
        <v>1276</v>
      </c>
      <c r="AQ271" t="s">
        <v>1275</v>
      </c>
      <c r="AR271" t="s">
        <v>1276</v>
      </c>
      <c r="AS271" t="s">
        <v>83</v>
      </c>
      <c r="AV271" s="17"/>
      <c r="AX271">
        <v>0</v>
      </c>
      <c r="AY271" t="s">
        <v>83</v>
      </c>
      <c r="AZ271" t="s">
        <v>83</v>
      </c>
      <c r="BH271">
        <v>269</v>
      </c>
      <c r="BL271" t="s">
        <v>1277</v>
      </c>
      <c r="BM271" s="17">
        <v>43026</v>
      </c>
      <c r="BN271" t="s">
        <v>266</v>
      </c>
      <c r="BO271" t="s">
        <v>266</v>
      </c>
      <c r="BP271">
        <v>68</v>
      </c>
      <c r="BQ271" t="s">
        <v>196</v>
      </c>
      <c r="BR271" t="s">
        <v>197</v>
      </c>
      <c r="BS271" t="s">
        <v>89</v>
      </c>
      <c r="BT271" t="s">
        <v>90</v>
      </c>
      <c r="BU271" t="s">
        <v>206</v>
      </c>
      <c r="BV271" t="s">
        <v>83</v>
      </c>
      <c r="BY271" t="s">
        <v>92</v>
      </c>
      <c r="BZ271" t="s">
        <v>87</v>
      </c>
      <c r="CC271">
        <f>IFERROR(IF(AKORDT[[#This Row],[CZAS]]=1,VLOOKUP(AKORDT[[#This Row],[RAPORTY_TMP_ID]]&amp;AKORDT[[#This Row],[CZYNNOSCI_OPIS]],#REF!,5,FALSE),AKORDT[[#This Row],[CZAS]]),1)</f>
        <v>2</v>
      </c>
      <c r="CD271" t="str">
        <f>AKORDT[[#This Row],[RAPORTY_TMP_ID]]&amp;" "&amp;MID(AKORDT[[#This Row],[NAZWA1_WG]],1,30)</f>
        <v xml:space="preserve">27348 PIANO Z60/7                   </v>
      </c>
      <c r="CE271" s="11">
        <f>AKORDT[[#This Row],[DATA]]</f>
        <v>43032</v>
      </c>
      <c r="CF271">
        <f>IFERROR(ROUND(AVERAGEIF(Tabela_Kwerenda_z_AKORD[CZAS RZECZYWISTY],LEFT(AKORDT[[#This Row],[PZP_NR_ZLECENIA]],5),Tabela_Kwerenda_z_AKORD[LACZNY_CZAS]),0),0)</f>
        <v>0</v>
      </c>
    </row>
    <row r="272" spans="1:84">
      <c r="A272" t="e">
        <f>VLOOKUP(AKORDT[[#This Row],[NAZWISKO]],IMIE[],2,FALSE)</f>
        <v>#N/A</v>
      </c>
      <c r="B272">
        <v>10539</v>
      </c>
      <c r="F272">
        <v>27347</v>
      </c>
      <c r="G272">
        <v>1</v>
      </c>
      <c r="H272">
        <v>1</v>
      </c>
      <c r="I272">
        <v>1</v>
      </c>
      <c r="J272">
        <v>13958</v>
      </c>
      <c r="K272">
        <v>13958</v>
      </c>
      <c r="L272">
        <v>35</v>
      </c>
      <c r="M272">
        <v>20</v>
      </c>
      <c r="N272">
        <v>7</v>
      </c>
      <c r="O272">
        <v>12</v>
      </c>
      <c r="Q272" s="17">
        <v>43032</v>
      </c>
      <c r="R272" t="s">
        <v>1278</v>
      </c>
      <c r="S272">
        <v>0</v>
      </c>
      <c r="T272">
        <v>0</v>
      </c>
      <c r="U272">
        <v>0</v>
      </c>
      <c r="V272">
        <v>2</v>
      </c>
      <c r="W272" t="s">
        <v>203</v>
      </c>
      <c r="X272" t="s">
        <v>79</v>
      </c>
      <c r="Y272" t="s">
        <v>100</v>
      </c>
      <c r="Z272" t="s">
        <v>204</v>
      </c>
      <c r="AB272" s="17">
        <v>2</v>
      </c>
      <c r="AC272" s="17">
        <v>402133</v>
      </c>
      <c r="AD272">
        <v>2</v>
      </c>
      <c r="AE272">
        <v>1</v>
      </c>
      <c r="AF272">
        <v>0</v>
      </c>
      <c r="AG272" t="s">
        <v>81</v>
      </c>
      <c r="AH272" t="s">
        <v>82</v>
      </c>
      <c r="AI272" t="s">
        <v>83</v>
      </c>
      <c r="AJ272" t="s">
        <v>83</v>
      </c>
      <c r="AK272" t="s">
        <v>84</v>
      </c>
      <c r="AL272" t="s">
        <v>85</v>
      </c>
      <c r="AM272" t="s">
        <v>205</v>
      </c>
      <c r="AN272" t="s">
        <v>95</v>
      </c>
      <c r="AO272" t="s">
        <v>1279</v>
      </c>
      <c r="AP272" t="s">
        <v>1280</v>
      </c>
      <c r="AQ272" t="s">
        <v>1279</v>
      </c>
      <c r="AR272" t="s">
        <v>1280</v>
      </c>
      <c r="AS272" t="s">
        <v>83</v>
      </c>
      <c r="AV272" s="17"/>
      <c r="AX272">
        <v>0</v>
      </c>
      <c r="AY272" t="s">
        <v>83</v>
      </c>
      <c r="AZ272" t="s">
        <v>83</v>
      </c>
      <c r="BH272">
        <v>270</v>
      </c>
      <c r="BL272" t="s">
        <v>1277</v>
      </c>
      <c r="BM272" s="17">
        <v>43026</v>
      </c>
      <c r="BN272" t="s">
        <v>266</v>
      </c>
      <c r="BO272" t="s">
        <v>266</v>
      </c>
      <c r="BP272">
        <v>68</v>
      </c>
      <c r="BQ272" t="s">
        <v>196</v>
      </c>
      <c r="BR272" t="s">
        <v>197</v>
      </c>
      <c r="BS272" t="s">
        <v>89</v>
      </c>
      <c r="BT272" t="s">
        <v>90</v>
      </c>
      <c r="BU272" t="s">
        <v>206</v>
      </c>
      <c r="BV272" t="s">
        <v>83</v>
      </c>
      <c r="BY272" t="s">
        <v>92</v>
      </c>
      <c r="BZ272" t="s">
        <v>87</v>
      </c>
      <c r="CC272">
        <f>IFERROR(IF(AKORDT[[#This Row],[CZAS]]=1,VLOOKUP(AKORDT[[#This Row],[RAPORTY_TMP_ID]]&amp;AKORDT[[#This Row],[CZYNNOSCI_OPIS]],#REF!,5,FALSE),AKORDT[[#This Row],[CZAS]]),1)</f>
        <v>12</v>
      </c>
      <c r="CD272" t="str">
        <f>AKORDT[[#This Row],[RAPORTY_TMP_ID]]&amp;" "&amp;MID(AKORDT[[#This Row],[NAZWA1_WG]],1,30)</f>
        <v xml:space="preserve">27347 PIANO [1]                     </v>
      </c>
      <c r="CE272" s="11">
        <f>AKORDT[[#This Row],[DATA]]</f>
        <v>43032</v>
      </c>
      <c r="CF272">
        <f>IFERROR(ROUND(AVERAGEIF(Tabela_Kwerenda_z_AKORD[CZAS RZECZYWISTY],LEFT(AKORDT[[#This Row],[PZP_NR_ZLECENIA]],5),Tabela_Kwerenda_z_AKORD[LACZNY_CZAS]),0),0)</f>
        <v>0</v>
      </c>
    </row>
    <row r="273" spans="1:84">
      <c r="A273" t="e">
        <f>VLOOKUP(AKORDT[[#This Row],[NAZWISKO]],IMIE[],2,FALSE)</f>
        <v>#N/A</v>
      </c>
      <c r="B273">
        <v>10540</v>
      </c>
      <c r="F273">
        <v>27346</v>
      </c>
      <c r="G273">
        <v>1</v>
      </c>
      <c r="H273">
        <v>1</v>
      </c>
      <c r="I273">
        <v>1</v>
      </c>
      <c r="J273">
        <v>13984</v>
      </c>
      <c r="K273">
        <v>13984</v>
      </c>
      <c r="L273">
        <v>35</v>
      </c>
      <c r="M273">
        <v>20</v>
      </c>
      <c r="N273">
        <v>7</v>
      </c>
      <c r="O273">
        <v>13</v>
      </c>
      <c r="Q273" s="17">
        <v>43032</v>
      </c>
      <c r="R273" t="s">
        <v>1281</v>
      </c>
      <c r="S273">
        <v>0</v>
      </c>
      <c r="T273">
        <v>0</v>
      </c>
      <c r="U273">
        <v>0</v>
      </c>
      <c r="V273">
        <v>2</v>
      </c>
      <c r="W273" t="s">
        <v>203</v>
      </c>
      <c r="X273" t="s">
        <v>79</v>
      </c>
      <c r="Y273" t="s">
        <v>100</v>
      </c>
      <c r="Z273" t="s">
        <v>204</v>
      </c>
      <c r="AB273" s="17">
        <v>2</v>
      </c>
      <c r="AC273" s="17">
        <v>402133</v>
      </c>
      <c r="AD273">
        <v>2</v>
      </c>
      <c r="AE273">
        <v>1</v>
      </c>
      <c r="AF273">
        <v>0</v>
      </c>
      <c r="AG273" t="s">
        <v>81</v>
      </c>
      <c r="AH273" t="s">
        <v>82</v>
      </c>
      <c r="AI273" t="s">
        <v>83</v>
      </c>
      <c r="AJ273" t="s">
        <v>83</v>
      </c>
      <c r="AK273" t="s">
        <v>84</v>
      </c>
      <c r="AL273" t="s">
        <v>85</v>
      </c>
      <c r="AM273" t="s">
        <v>205</v>
      </c>
      <c r="AN273" t="s">
        <v>95</v>
      </c>
      <c r="AO273" t="s">
        <v>264</v>
      </c>
      <c r="AP273" t="s">
        <v>265</v>
      </c>
      <c r="AQ273" t="s">
        <v>264</v>
      </c>
      <c r="AR273" t="s">
        <v>265</v>
      </c>
      <c r="AS273" t="s">
        <v>83</v>
      </c>
      <c r="AV273" s="17"/>
      <c r="AX273">
        <v>0</v>
      </c>
      <c r="AY273" t="s">
        <v>83</v>
      </c>
      <c r="AZ273" t="s">
        <v>83</v>
      </c>
      <c r="BH273">
        <v>271</v>
      </c>
      <c r="BL273" t="s">
        <v>1277</v>
      </c>
      <c r="BM273" s="17">
        <v>43026</v>
      </c>
      <c r="BN273" t="s">
        <v>266</v>
      </c>
      <c r="BO273" t="s">
        <v>266</v>
      </c>
      <c r="BP273">
        <v>68</v>
      </c>
      <c r="BQ273" t="s">
        <v>196</v>
      </c>
      <c r="BR273" t="s">
        <v>197</v>
      </c>
      <c r="BS273" t="s">
        <v>89</v>
      </c>
      <c r="BT273" t="s">
        <v>90</v>
      </c>
      <c r="BU273" t="s">
        <v>206</v>
      </c>
      <c r="BV273" t="s">
        <v>83</v>
      </c>
      <c r="BY273" t="s">
        <v>92</v>
      </c>
      <c r="BZ273" t="s">
        <v>87</v>
      </c>
      <c r="CC273">
        <f>IFERROR(IF(AKORDT[[#This Row],[CZAS]]=1,VLOOKUP(AKORDT[[#This Row],[RAPORTY_TMP_ID]]&amp;AKORDT[[#This Row],[CZYNNOSCI_OPIS]],#REF!,5,FALSE),AKORDT[[#This Row],[CZAS]]),1)</f>
        <v>13</v>
      </c>
      <c r="CD273" t="str">
        <f>AKORDT[[#This Row],[RAPORTY_TMP_ID]]&amp;" "&amp;MID(AKORDT[[#This Row],[NAZWA1_WG]],1,30)</f>
        <v xml:space="preserve">27346 PIANO L]                      </v>
      </c>
      <c r="CE273" s="11">
        <f>AKORDT[[#This Row],[DATA]]</f>
        <v>43032</v>
      </c>
      <c r="CF273">
        <f>IFERROR(ROUND(AVERAGEIF(Tabela_Kwerenda_z_AKORD[CZAS RZECZYWISTY],LEFT(AKORDT[[#This Row],[PZP_NR_ZLECENIA]],5),Tabela_Kwerenda_z_AKORD[LACZNY_CZAS]),0),0)</f>
        <v>0</v>
      </c>
    </row>
    <row r="274" spans="1:84">
      <c r="A274" t="e">
        <f>VLOOKUP(AKORDT[[#This Row],[NAZWISKO]],IMIE[],2,FALSE)</f>
        <v>#N/A</v>
      </c>
      <c r="B274">
        <v>10541</v>
      </c>
      <c r="F274">
        <v>27345</v>
      </c>
      <c r="G274">
        <v>1</v>
      </c>
      <c r="H274">
        <v>1</v>
      </c>
      <c r="I274">
        <v>1</v>
      </c>
      <c r="J274">
        <v>13967</v>
      </c>
      <c r="K274">
        <v>13967</v>
      </c>
      <c r="L274">
        <v>35</v>
      </c>
      <c r="M274">
        <v>20</v>
      </c>
      <c r="N274">
        <v>7</v>
      </c>
      <c r="O274">
        <v>15</v>
      </c>
      <c r="Q274" s="17">
        <v>43032</v>
      </c>
      <c r="R274" t="s">
        <v>1282</v>
      </c>
      <c r="S274">
        <v>0</v>
      </c>
      <c r="T274">
        <v>0</v>
      </c>
      <c r="U274">
        <v>0</v>
      </c>
      <c r="V274">
        <v>2</v>
      </c>
      <c r="W274" t="s">
        <v>203</v>
      </c>
      <c r="X274" t="s">
        <v>79</v>
      </c>
      <c r="Y274" t="s">
        <v>100</v>
      </c>
      <c r="Z274" t="s">
        <v>204</v>
      </c>
      <c r="AB274" s="17">
        <v>2</v>
      </c>
      <c r="AC274" s="17">
        <v>402133</v>
      </c>
      <c r="AD274">
        <v>2</v>
      </c>
      <c r="AE274">
        <v>1</v>
      </c>
      <c r="AF274">
        <v>0</v>
      </c>
      <c r="AG274" t="s">
        <v>81</v>
      </c>
      <c r="AH274" t="s">
        <v>82</v>
      </c>
      <c r="AI274" t="s">
        <v>83</v>
      </c>
      <c r="AJ274" t="s">
        <v>83</v>
      </c>
      <c r="AK274" t="s">
        <v>84</v>
      </c>
      <c r="AL274" t="s">
        <v>85</v>
      </c>
      <c r="AM274" t="s">
        <v>205</v>
      </c>
      <c r="AN274" t="s">
        <v>95</v>
      </c>
      <c r="AO274" t="s">
        <v>445</v>
      </c>
      <c r="AP274" t="s">
        <v>446</v>
      </c>
      <c r="AQ274" t="s">
        <v>445</v>
      </c>
      <c r="AR274" t="s">
        <v>446</v>
      </c>
      <c r="AS274" t="s">
        <v>83</v>
      </c>
      <c r="AV274" s="17"/>
      <c r="AX274">
        <v>0</v>
      </c>
      <c r="AY274" t="s">
        <v>83</v>
      </c>
      <c r="AZ274" t="s">
        <v>83</v>
      </c>
      <c r="BH274">
        <v>272</v>
      </c>
      <c r="BL274" t="s">
        <v>1277</v>
      </c>
      <c r="BM274" s="17">
        <v>43026</v>
      </c>
      <c r="BN274" t="s">
        <v>266</v>
      </c>
      <c r="BO274" t="s">
        <v>266</v>
      </c>
      <c r="BP274">
        <v>68</v>
      </c>
      <c r="BQ274" t="s">
        <v>196</v>
      </c>
      <c r="BR274" t="s">
        <v>197</v>
      </c>
      <c r="BS274" t="s">
        <v>89</v>
      </c>
      <c r="BT274" t="s">
        <v>90</v>
      </c>
      <c r="BU274" t="s">
        <v>206</v>
      </c>
      <c r="BV274" t="s">
        <v>83</v>
      </c>
      <c r="BY274" t="s">
        <v>92</v>
      </c>
      <c r="BZ274" t="s">
        <v>87</v>
      </c>
      <c r="CC274">
        <f>IFERROR(IF(AKORDT[[#This Row],[CZAS]]=1,VLOOKUP(AKORDT[[#This Row],[RAPORTY_TMP_ID]]&amp;AKORDT[[#This Row],[CZYNNOSCI_OPIS]],#REF!,5,FALSE),AKORDT[[#This Row],[CZAS]]),1)</f>
        <v>15</v>
      </c>
      <c r="CD274" t="str">
        <f>AKORDT[[#This Row],[RAPORTY_TMP_ID]]&amp;" "&amp;MID(AKORDT[[#This Row],[NAZWA1_WG]],1,30)</f>
        <v xml:space="preserve">27345 PIANO [2,5                    </v>
      </c>
      <c r="CE274" s="11">
        <f>AKORDT[[#This Row],[DATA]]</f>
        <v>43032</v>
      </c>
      <c r="CF274">
        <f>IFERROR(ROUND(AVERAGEIF(Tabela_Kwerenda_z_AKORD[CZAS RZECZYWISTY],LEFT(AKORDT[[#This Row],[PZP_NR_ZLECENIA]],5),Tabela_Kwerenda_z_AKORD[LACZNY_CZAS]),0),0)</f>
        <v>0</v>
      </c>
    </row>
    <row r="275" spans="1:84">
      <c r="A275" t="e">
        <f>VLOOKUP(AKORDT[[#This Row],[NAZWISKO]],IMIE[],2,FALSE)</f>
        <v>#N/A</v>
      </c>
      <c r="B275">
        <v>10542</v>
      </c>
      <c r="F275">
        <v>27348</v>
      </c>
      <c r="G275">
        <v>1</v>
      </c>
      <c r="H275">
        <v>3</v>
      </c>
      <c r="I275">
        <v>1</v>
      </c>
      <c r="J275">
        <v>13986</v>
      </c>
      <c r="K275">
        <v>13986</v>
      </c>
      <c r="L275">
        <v>35</v>
      </c>
      <c r="M275">
        <v>20</v>
      </c>
      <c r="N275">
        <v>7</v>
      </c>
      <c r="O275">
        <v>2</v>
      </c>
      <c r="Q275" s="17">
        <v>43032</v>
      </c>
      <c r="R275" t="s">
        <v>1283</v>
      </c>
      <c r="S275">
        <v>0</v>
      </c>
      <c r="T275">
        <v>0</v>
      </c>
      <c r="U275">
        <v>0</v>
      </c>
      <c r="V275">
        <v>2</v>
      </c>
      <c r="W275" t="s">
        <v>203</v>
      </c>
      <c r="X275" t="s">
        <v>79</v>
      </c>
      <c r="Y275" t="s">
        <v>100</v>
      </c>
      <c r="Z275" t="s">
        <v>204</v>
      </c>
      <c r="AB275" s="17">
        <v>2</v>
      </c>
      <c r="AC275" s="17">
        <v>402133</v>
      </c>
      <c r="AD275">
        <v>2</v>
      </c>
      <c r="AE275">
        <v>1</v>
      </c>
      <c r="AF275">
        <v>0</v>
      </c>
      <c r="AG275" t="s">
        <v>81</v>
      </c>
      <c r="AH275" t="s">
        <v>82</v>
      </c>
      <c r="AI275" t="s">
        <v>83</v>
      </c>
      <c r="AJ275" t="s">
        <v>83</v>
      </c>
      <c r="AK275" t="s">
        <v>84</v>
      </c>
      <c r="AL275" t="s">
        <v>85</v>
      </c>
      <c r="AM275" t="s">
        <v>205</v>
      </c>
      <c r="AN275" t="s">
        <v>95</v>
      </c>
      <c r="AO275" t="s">
        <v>1275</v>
      </c>
      <c r="AP275" t="s">
        <v>1276</v>
      </c>
      <c r="AQ275" t="s">
        <v>1275</v>
      </c>
      <c r="AR275" t="s">
        <v>1276</v>
      </c>
      <c r="AS275" t="s">
        <v>83</v>
      </c>
      <c r="AV275" s="17"/>
      <c r="AX275">
        <v>0</v>
      </c>
      <c r="AY275" t="s">
        <v>83</v>
      </c>
      <c r="AZ275" t="s">
        <v>83</v>
      </c>
      <c r="BH275">
        <v>273</v>
      </c>
      <c r="BL275" t="s">
        <v>1277</v>
      </c>
      <c r="BM275" s="17">
        <v>43026</v>
      </c>
      <c r="BN275" t="s">
        <v>266</v>
      </c>
      <c r="BO275" t="s">
        <v>266</v>
      </c>
      <c r="BP275">
        <v>68</v>
      </c>
      <c r="BQ275" t="s">
        <v>196</v>
      </c>
      <c r="BR275" t="s">
        <v>197</v>
      </c>
      <c r="BS275" t="s">
        <v>89</v>
      </c>
      <c r="BT275" t="s">
        <v>90</v>
      </c>
      <c r="BU275" t="s">
        <v>206</v>
      </c>
      <c r="BV275" t="s">
        <v>83</v>
      </c>
      <c r="BY275" t="s">
        <v>92</v>
      </c>
      <c r="BZ275" t="s">
        <v>87</v>
      </c>
      <c r="CC275">
        <f>IFERROR(IF(AKORDT[[#This Row],[CZAS]]=1,VLOOKUP(AKORDT[[#This Row],[RAPORTY_TMP_ID]]&amp;AKORDT[[#This Row],[CZYNNOSCI_OPIS]],#REF!,5,FALSE),AKORDT[[#This Row],[CZAS]]),1)</f>
        <v>2</v>
      </c>
      <c r="CD275" t="str">
        <f>AKORDT[[#This Row],[RAPORTY_TMP_ID]]&amp;" "&amp;MID(AKORDT[[#This Row],[NAZWA1_WG]],1,30)</f>
        <v xml:space="preserve">27348 PIANO Z60/7                   </v>
      </c>
      <c r="CE275" s="11">
        <f>AKORDT[[#This Row],[DATA]]</f>
        <v>43032</v>
      </c>
      <c r="CF275">
        <f>IFERROR(ROUND(AVERAGEIF(Tabela_Kwerenda_z_AKORD[CZAS RZECZYWISTY],LEFT(AKORDT[[#This Row],[PZP_NR_ZLECENIA]],5),Tabela_Kwerenda_z_AKORD[LACZNY_CZAS]),0),0)</f>
        <v>0</v>
      </c>
    </row>
    <row r="276" spans="1:84">
      <c r="A276" t="e">
        <f>VLOOKUP(AKORDT[[#This Row],[NAZWISKO]],IMIE[],2,FALSE)</f>
        <v>#N/A</v>
      </c>
      <c r="B276">
        <v>10543</v>
      </c>
      <c r="F276">
        <v>27348</v>
      </c>
      <c r="G276">
        <v>1</v>
      </c>
      <c r="H276">
        <v>2</v>
      </c>
      <c r="I276">
        <v>1</v>
      </c>
      <c r="J276">
        <v>13986</v>
      </c>
      <c r="K276">
        <v>13986</v>
      </c>
      <c r="L276">
        <v>35</v>
      </c>
      <c r="M276">
        <v>20</v>
      </c>
      <c r="N276">
        <v>7</v>
      </c>
      <c r="O276">
        <v>2</v>
      </c>
      <c r="Q276" s="17">
        <v>43032</v>
      </c>
      <c r="R276" t="s">
        <v>1284</v>
      </c>
      <c r="S276">
        <v>0</v>
      </c>
      <c r="T276">
        <v>0</v>
      </c>
      <c r="U276">
        <v>0</v>
      </c>
      <c r="V276">
        <v>2</v>
      </c>
      <c r="W276" t="s">
        <v>203</v>
      </c>
      <c r="X276" t="s">
        <v>79</v>
      </c>
      <c r="Y276" t="s">
        <v>100</v>
      </c>
      <c r="Z276" t="s">
        <v>204</v>
      </c>
      <c r="AB276" s="17">
        <v>2</v>
      </c>
      <c r="AC276" s="17">
        <v>402133</v>
      </c>
      <c r="AD276">
        <v>2</v>
      </c>
      <c r="AE276">
        <v>1</v>
      </c>
      <c r="AF276">
        <v>0</v>
      </c>
      <c r="AG276" t="s">
        <v>81</v>
      </c>
      <c r="AH276" t="s">
        <v>82</v>
      </c>
      <c r="AI276" t="s">
        <v>83</v>
      </c>
      <c r="AJ276" t="s">
        <v>83</v>
      </c>
      <c r="AK276" t="s">
        <v>84</v>
      </c>
      <c r="AL276" t="s">
        <v>85</v>
      </c>
      <c r="AM276" t="s">
        <v>205</v>
      </c>
      <c r="AN276" t="s">
        <v>95</v>
      </c>
      <c r="AO276" t="s">
        <v>1275</v>
      </c>
      <c r="AP276" t="s">
        <v>1276</v>
      </c>
      <c r="AQ276" t="s">
        <v>1275</v>
      </c>
      <c r="AR276" t="s">
        <v>1276</v>
      </c>
      <c r="AS276" t="s">
        <v>83</v>
      </c>
      <c r="AV276" s="17"/>
      <c r="AX276">
        <v>0</v>
      </c>
      <c r="AY276" t="s">
        <v>83</v>
      </c>
      <c r="AZ276" t="s">
        <v>83</v>
      </c>
      <c r="BH276">
        <v>274</v>
      </c>
      <c r="BL276" t="s">
        <v>1277</v>
      </c>
      <c r="BM276" s="17">
        <v>43026</v>
      </c>
      <c r="BN276" t="s">
        <v>266</v>
      </c>
      <c r="BO276" t="s">
        <v>266</v>
      </c>
      <c r="BP276">
        <v>68</v>
      </c>
      <c r="BQ276" t="s">
        <v>196</v>
      </c>
      <c r="BR276" t="s">
        <v>197</v>
      </c>
      <c r="BS276" t="s">
        <v>89</v>
      </c>
      <c r="BT276" t="s">
        <v>90</v>
      </c>
      <c r="BU276" t="s">
        <v>206</v>
      </c>
      <c r="BV276" t="s">
        <v>83</v>
      </c>
      <c r="BY276" t="s">
        <v>92</v>
      </c>
      <c r="BZ276" t="s">
        <v>87</v>
      </c>
      <c r="CC276">
        <f>IFERROR(IF(AKORDT[[#This Row],[CZAS]]=1,VLOOKUP(AKORDT[[#This Row],[RAPORTY_TMP_ID]]&amp;AKORDT[[#This Row],[CZYNNOSCI_OPIS]],#REF!,5,FALSE),AKORDT[[#This Row],[CZAS]]),1)</f>
        <v>2</v>
      </c>
      <c r="CD276" t="str">
        <f>AKORDT[[#This Row],[RAPORTY_TMP_ID]]&amp;" "&amp;MID(AKORDT[[#This Row],[NAZWA1_WG]],1,30)</f>
        <v xml:space="preserve">27348 PIANO Z60/7                   </v>
      </c>
      <c r="CE276" s="11">
        <f>AKORDT[[#This Row],[DATA]]</f>
        <v>43032</v>
      </c>
      <c r="CF276">
        <f>IFERROR(ROUND(AVERAGEIF(Tabela_Kwerenda_z_AKORD[CZAS RZECZYWISTY],LEFT(AKORDT[[#This Row],[PZP_NR_ZLECENIA]],5),Tabela_Kwerenda_z_AKORD[LACZNY_CZAS]),0),0)</f>
        <v>0</v>
      </c>
    </row>
    <row r="277" spans="1:84">
      <c r="A277" t="e">
        <f>VLOOKUP(AKORDT[[#This Row],[NAZWISKO]],IMIE[],2,FALSE)</f>
        <v>#N/A</v>
      </c>
      <c r="B277">
        <v>10544</v>
      </c>
      <c r="F277">
        <v>27044</v>
      </c>
      <c r="G277">
        <v>1</v>
      </c>
      <c r="H277">
        <v>1</v>
      </c>
      <c r="I277">
        <v>1</v>
      </c>
      <c r="J277">
        <v>13969</v>
      </c>
      <c r="K277">
        <v>13969</v>
      </c>
      <c r="L277">
        <v>35</v>
      </c>
      <c r="M277">
        <v>20</v>
      </c>
      <c r="N277">
        <v>7</v>
      </c>
      <c r="O277">
        <v>17</v>
      </c>
      <c r="Q277" s="17">
        <v>43032</v>
      </c>
      <c r="R277" t="s">
        <v>1285</v>
      </c>
      <c r="S277">
        <v>0</v>
      </c>
      <c r="T277">
        <v>0</v>
      </c>
      <c r="U277">
        <v>0</v>
      </c>
      <c r="V277">
        <v>2</v>
      </c>
      <c r="W277" t="s">
        <v>203</v>
      </c>
      <c r="X277" t="s">
        <v>79</v>
      </c>
      <c r="Y277" t="s">
        <v>100</v>
      </c>
      <c r="Z277" t="s">
        <v>204</v>
      </c>
      <c r="AB277" s="17">
        <v>2</v>
      </c>
      <c r="AC277" s="17">
        <v>402133</v>
      </c>
      <c r="AD277">
        <v>2</v>
      </c>
      <c r="AE277">
        <v>1</v>
      </c>
      <c r="AF277">
        <v>0</v>
      </c>
      <c r="AG277" t="s">
        <v>81</v>
      </c>
      <c r="AH277" t="s">
        <v>82</v>
      </c>
      <c r="AI277" t="s">
        <v>83</v>
      </c>
      <c r="AJ277" t="s">
        <v>83</v>
      </c>
      <c r="AK277" t="s">
        <v>84</v>
      </c>
      <c r="AL277" t="s">
        <v>85</v>
      </c>
      <c r="AM277" t="s">
        <v>205</v>
      </c>
      <c r="AN277" t="s">
        <v>95</v>
      </c>
      <c r="AO277" t="s">
        <v>449</v>
      </c>
      <c r="AP277" t="s">
        <v>450</v>
      </c>
      <c r="AQ277" t="s">
        <v>449</v>
      </c>
      <c r="AR277" t="s">
        <v>450</v>
      </c>
      <c r="AS277" t="s">
        <v>83</v>
      </c>
      <c r="AV277" s="17"/>
      <c r="AX277">
        <v>0</v>
      </c>
      <c r="AY277" t="s">
        <v>83</v>
      </c>
      <c r="AZ277" t="s">
        <v>83</v>
      </c>
      <c r="BH277">
        <v>275</v>
      </c>
      <c r="BL277" t="s">
        <v>1286</v>
      </c>
      <c r="BM277" s="17">
        <v>43026</v>
      </c>
      <c r="BN277" t="s">
        <v>266</v>
      </c>
      <c r="BO277" t="s">
        <v>266</v>
      </c>
      <c r="BP277">
        <v>68</v>
      </c>
      <c r="BQ277" t="s">
        <v>196</v>
      </c>
      <c r="BR277" t="s">
        <v>197</v>
      </c>
      <c r="BS277" t="s">
        <v>89</v>
      </c>
      <c r="BT277" t="s">
        <v>90</v>
      </c>
      <c r="BU277" t="s">
        <v>206</v>
      </c>
      <c r="BV277" t="s">
        <v>83</v>
      </c>
      <c r="BY277" t="s">
        <v>92</v>
      </c>
      <c r="BZ277" t="s">
        <v>87</v>
      </c>
      <c r="CC277">
        <f>IFERROR(IF(AKORDT[[#This Row],[CZAS]]=1,VLOOKUP(AKORDT[[#This Row],[RAPORTY_TMP_ID]]&amp;AKORDT[[#This Row],[CZYNNOSCI_OPIS]],#REF!,5,FALSE),AKORDT[[#This Row],[CZAS]]),1)</f>
        <v>17</v>
      </c>
      <c r="CD277" t="str">
        <f>AKORDT[[#This Row],[RAPORTY_TMP_ID]]&amp;" "&amp;MID(AKORDT[[#This Row],[NAZWA1_WG]],1,30)</f>
        <v xml:space="preserve">27044 PIANO [2,5]                   </v>
      </c>
      <c r="CE277" s="11">
        <f>AKORDT[[#This Row],[DATA]]</f>
        <v>43032</v>
      </c>
      <c r="CF277">
        <f>IFERROR(ROUND(AVERAGEIF(Tabela_Kwerenda_z_AKORD[CZAS RZECZYWISTY],LEFT(AKORDT[[#This Row],[PZP_NR_ZLECENIA]],5),Tabela_Kwerenda_z_AKORD[LACZNY_CZAS]),0),0)</f>
        <v>0</v>
      </c>
    </row>
    <row r="278" spans="1:84">
      <c r="A278" t="e">
        <f>VLOOKUP(AKORDT[[#This Row],[NAZWISKO]],IMIE[],2,FALSE)</f>
        <v>#N/A</v>
      </c>
      <c r="B278">
        <v>10545</v>
      </c>
      <c r="F278">
        <v>27043</v>
      </c>
      <c r="G278">
        <v>1</v>
      </c>
      <c r="H278">
        <v>1</v>
      </c>
      <c r="I278">
        <v>1</v>
      </c>
      <c r="J278">
        <v>13979</v>
      </c>
      <c r="K278">
        <v>13979</v>
      </c>
      <c r="L278">
        <v>35</v>
      </c>
      <c r="M278">
        <v>20</v>
      </c>
      <c r="N278">
        <v>7</v>
      </c>
      <c r="O278">
        <v>20</v>
      </c>
      <c r="Q278" s="17">
        <v>43032</v>
      </c>
      <c r="R278" t="s">
        <v>1287</v>
      </c>
      <c r="S278">
        <v>0</v>
      </c>
      <c r="T278">
        <v>0</v>
      </c>
      <c r="U278">
        <v>0</v>
      </c>
      <c r="V278">
        <v>2</v>
      </c>
      <c r="W278" t="s">
        <v>203</v>
      </c>
      <c r="X278" t="s">
        <v>79</v>
      </c>
      <c r="Y278" t="s">
        <v>100</v>
      </c>
      <c r="Z278" t="s">
        <v>204</v>
      </c>
      <c r="AB278" s="17">
        <v>2</v>
      </c>
      <c r="AC278" s="17">
        <v>402133</v>
      </c>
      <c r="AD278">
        <v>2</v>
      </c>
      <c r="AE278">
        <v>1</v>
      </c>
      <c r="AF278">
        <v>0</v>
      </c>
      <c r="AG278" t="s">
        <v>81</v>
      </c>
      <c r="AH278" t="s">
        <v>82</v>
      </c>
      <c r="AI278" t="s">
        <v>83</v>
      </c>
      <c r="AJ278" t="s">
        <v>83</v>
      </c>
      <c r="AK278" t="s">
        <v>84</v>
      </c>
      <c r="AL278" t="s">
        <v>85</v>
      </c>
      <c r="AM278" t="s">
        <v>205</v>
      </c>
      <c r="AN278" t="s">
        <v>95</v>
      </c>
      <c r="AO278" t="s">
        <v>447</v>
      </c>
      <c r="AP278" t="s">
        <v>448</v>
      </c>
      <c r="AQ278" t="s">
        <v>447</v>
      </c>
      <c r="AR278" t="s">
        <v>448</v>
      </c>
      <c r="AS278" t="s">
        <v>83</v>
      </c>
      <c r="AV278" s="17"/>
      <c r="AX278">
        <v>0</v>
      </c>
      <c r="AY278" t="s">
        <v>83</v>
      </c>
      <c r="AZ278" t="s">
        <v>83</v>
      </c>
      <c r="BH278">
        <v>276</v>
      </c>
      <c r="BL278" t="s">
        <v>1286</v>
      </c>
      <c r="BM278" s="17">
        <v>43026</v>
      </c>
      <c r="BN278" t="s">
        <v>266</v>
      </c>
      <c r="BO278" t="s">
        <v>266</v>
      </c>
      <c r="BP278">
        <v>68</v>
      </c>
      <c r="BQ278" t="s">
        <v>196</v>
      </c>
      <c r="BR278" t="s">
        <v>197</v>
      </c>
      <c r="BS278" t="s">
        <v>89</v>
      </c>
      <c r="BT278" t="s">
        <v>90</v>
      </c>
      <c r="BU278" t="s">
        <v>206</v>
      </c>
      <c r="BV278" t="s">
        <v>83</v>
      </c>
      <c r="BY278" t="s">
        <v>92</v>
      </c>
      <c r="BZ278" t="s">
        <v>87</v>
      </c>
      <c r="CC278">
        <f>IFERROR(IF(AKORDT[[#This Row],[CZAS]]=1,VLOOKUP(AKORDT[[#This Row],[RAPORTY_TMP_ID]]&amp;AKORDT[[#This Row],[CZYNNOSCI_OPIS]],#REF!,5,FALSE),AKORDT[[#This Row],[CZAS]]),1)</f>
        <v>20</v>
      </c>
      <c r="CD278" t="str">
        <f>AKORDT[[#This Row],[RAPORTY_TMP_ID]]&amp;" "&amp;MID(AKORDT[[#This Row],[NAZWA1_WG]],1,30)</f>
        <v xml:space="preserve">27043 PIANO [3,5]                   </v>
      </c>
      <c r="CE278" s="11">
        <f>AKORDT[[#This Row],[DATA]]</f>
        <v>43032</v>
      </c>
      <c r="CF278">
        <f>IFERROR(ROUND(AVERAGEIF(Tabela_Kwerenda_z_AKORD[CZAS RZECZYWISTY],LEFT(AKORDT[[#This Row],[PZP_NR_ZLECENIA]],5),Tabela_Kwerenda_z_AKORD[LACZNY_CZAS]),0),0)</f>
        <v>0</v>
      </c>
    </row>
    <row r="279" spans="1:84">
      <c r="A279" t="e">
        <f>VLOOKUP(AKORDT[[#This Row],[NAZWISKO]],IMIE[],2,FALSE)</f>
        <v>#N/A</v>
      </c>
      <c r="B279">
        <v>10546</v>
      </c>
      <c r="F279">
        <v>27335</v>
      </c>
      <c r="G279">
        <v>1</v>
      </c>
      <c r="H279">
        <v>1</v>
      </c>
      <c r="I279">
        <v>1</v>
      </c>
      <c r="J279">
        <v>13979</v>
      </c>
      <c r="K279">
        <v>13979</v>
      </c>
      <c r="L279">
        <v>36</v>
      </c>
      <c r="M279">
        <v>20</v>
      </c>
      <c r="N279">
        <v>7</v>
      </c>
      <c r="O279">
        <v>20</v>
      </c>
      <c r="Q279" s="17">
        <v>43032</v>
      </c>
      <c r="R279" t="s">
        <v>1288</v>
      </c>
      <c r="S279">
        <v>0</v>
      </c>
      <c r="T279">
        <v>0</v>
      </c>
      <c r="U279">
        <v>0</v>
      </c>
      <c r="V279">
        <v>2</v>
      </c>
      <c r="W279" t="s">
        <v>208</v>
      </c>
      <c r="X279" t="s">
        <v>79</v>
      </c>
      <c r="Y279" t="s">
        <v>94</v>
      </c>
      <c r="Z279" t="s">
        <v>209</v>
      </c>
      <c r="AB279" s="17">
        <v>2</v>
      </c>
      <c r="AC279" s="17">
        <v>402133</v>
      </c>
      <c r="AD279">
        <v>2</v>
      </c>
      <c r="AE279">
        <v>1</v>
      </c>
      <c r="AF279">
        <v>0</v>
      </c>
      <c r="AG279" t="s">
        <v>81</v>
      </c>
      <c r="AH279" t="s">
        <v>82</v>
      </c>
      <c r="AI279" t="s">
        <v>83</v>
      </c>
      <c r="AJ279" t="s">
        <v>83</v>
      </c>
      <c r="AK279" t="s">
        <v>84</v>
      </c>
      <c r="AL279" t="s">
        <v>85</v>
      </c>
      <c r="AM279" t="s">
        <v>205</v>
      </c>
      <c r="AN279" t="s">
        <v>95</v>
      </c>
      <c r="AO279" t="s">
        <v>447</v>
      </c>
      <c r="AP279" t="s">
        <v>448</v>
      </c>
      <c r="AQ279" t="s">
        <v>447</v>
      </c>
      <c r="AR279" t="s">
        <v>448</v>
      </c>
      <c r="AS279" t="s">
        <v>83</v>
      </c>
      <c r="AV279" s="17"/>
      <c r="AX279">
        <v>0</v>
      </c>
      <c r="AY279" t="s">
        <v>83</v>
      </c>
      <c r="AZ279" t="s">
        <v>83</v>
      </c>
      <c r="BH279">
        <v>277</v>
      </c>
      <c r="BL279" t="s">
        <v>1289</v>
      </c>
      <c r="BM279" s="17">
        <v>43026</v>
      </c>
      <c r="BN279" t="s">
        <v>266</v>
      </c>
      <c r="BO279" t="s">
        <v>266</v>
      </c>
      <c r="BP279">
        <v>68</v>
      </c>
      <c r="BQ279" t="s">
        <v>196</v>
      </c>
      <c r="BR279" t="s">
        <v>197</v>
      </c>
      <c r="BS279" t="s">
        <v>89</v>
      </c>
      <c r="BT279" t="s">
        <v>90</v>
      </c>
      <c r="BU279" t="s">
        <v>206</v>
      </c>
      <c r="BV279" t="s">
        <v>83</v>
      </c>
      <c r="BY279" t="s">
        <v>92</v>
      </c>
      <c r="BZ279" t="s">
        <v>87</v>
      </c>
      <c r="CC279">
        <f>IFERROR(IF(AKORDT[[#This Row],[CZAS]]=1,VLOOKUP(AKORDT[[#This Row],[RAPORTY_TMP_ID]]&amp;AKORDT[[#This Row],[CZYNNOSCI_OPIS]],#REF!,5,FALSE),AKORDT[[#This Row],[CZAS]]),1)</f>
        <v>20</v>
      </c>
      <c r="CD279" t="str">
        <f>AKORDT[[#This Row],[RAPORTY_TMP_ID]]&amp;" "&amp;MID(AKORDT[[#This Row],[NAZWA1_WG]],1,30)</f>
        <v xml:space="preserve">27335 PIANO [3,5]                   </v>
      </c>
      <c r="CE279" s="11">
        <f>AKORDT[[#This Row],[DATA]]</f>
        <v>43032</v>
      </c>
      <c r="CF279">
        <f>IFERROR(ROUND(AVERAGEIF(Tabela_Kwerenda_z_AKORD[CZAS RZECZYWISTY],LEFT(AKORDT[[#This Row],[PZP_NR_ZLECENIA]],5),Tabela_Kwerenda_z_AKORD[LACZNY_CZAS]),0),0)</f>
        <v>0</v>
      </c>
    </row>
    <row r="280" spans="1:84">
      <c r="A280" t="e">
        <f>VLOOKUP(AKORDT[[#This Row],[NAZWISKO]],IMIE[],2,FALSE)</f>
        <v>#N/A</v>
      </c>
      <c r="B280">
        <v>10547</v>
      </c>
      <c r="F280">
        <v>27336</v>
      </c>
      <c r="G280">
        <v>1</v>
      </c>
      <c r="H280">
        <v>1</v>
      </c>
      <c r="I280">
        <v>1</v>
      </c>
      <c r="J280">
        <v>13969</v>
      </c>
      <c r="K280">
        <v>13969</v>
      </c>
      <c r="L280">
        <v>36</v>
      </c>
      <c r="M280">
        <v>20</v>
      </c>
      <c r="N280">
        <v>7</v>
      </c>
      <c r="O280">
        <v>17</v>
      </c>
      <c r="Q280" s="17">
        <v>43032</v>
      </c>
      <c r="R280" t="s">
        <v>1290</v>
      </c>
      <c r="S280">
        <v>0</v>
      </c>
      <c r="T280">
        <v>0</v>
      </c>
      <c r="U280">
        <v>0</v>
      </c>
      <c r="V280">
        <v>2</v>
      </c>
      <c r="W280" t="s">
        <v>208</v>
      </c>
      <c r="X280" t="s">
        <v>79</v>
      </c>
      <c r="Y280" t="s">
        <v>94</v>
      </c>
      <c r="Z280" t="s">
        <v>209</v>
      </c>
      <c r="AB280" s="17">
        <v>2</v>
      </c>
      <c r="AC280" s="17">
        <v>402133</v>
      </c>
      <c r="AD280">
        <v>2</v>
      </c>
      <c r="AE280">
        <v>1</v>
      </c>
      <c r="AF280">
        <v>0</v>
      </c>
      <c r="AG280" t="s">
        <v>81</v>
      </c>
      <c r="AH280" t="s">
        <v>82</v>
      </c>
      <c r="AI280" t="s">
        <v>83</v>
      </c>
      <c r="AJ280" t="s">
        <v>83</v>
      </c>
      <c r="AK280" t="s">
        <v>84</v>
      </c>
      <c r="AL280" t="s">
        <v>85</v>
      </c>
      <c r="AM280" t="s">
        <v>205</v>
      </c>
      <c r="AN280" t="s">
        <v>95</v>
      </c>
      <c r="AO280" t="s">
        <v>449</v>
      </c>
      <c r="AP280" t="s">
        <v>450</v>
      </c>
      <c r="AQ280" t="s">
        <v>449</v>
      </c>
      <c r="AR280" t="s">
        <v>450</v>
      </c>
      <c r="AS280" t="s">
        <v>83</v>
      </c>
      <c r="AV280" s="17"/>
      <c r="AX280">
        <v>0</v>
      </c>
      <c r="AY280" t="s">
        <v>83</v>
      </c>
      <c r="AZ280" t="s">
        <v>83</v>
      </c>
      <c r="BH280">
        <v>278</v>
      </c>
      <c r="BL280" t="s">
        <v>1289</v>
      </c>
      <c r="BM280" s="17">
        <v>43026</v>
      </c>
      <c r="BN280" t="s">
        <v>266</v>
      </c>
      <c r="BO280" t="s">
        <v>266</v>
      </c>
      <c r="BP280">
        <v>68</v>
      </c>
      <c r="BQ280" t="s">
        <v>196</v>
      </c>
      <c r="BR280" t="s">
        <v>197</v>
      </c>
      <c r="BS280" t="s">
        <v>89</v>
      </c>
      <c r="BT280" t="s">
        <v>90</v>
      </c>
      <c r="BU280" t="s">
        <v>206</v>
      </c>
      <c r="BV280" t="s">
        <v>83</v>
      </c>
      <c r="BY280" t="s">
        <v>92</v>
      </c>
      <c r="BZ280" t="s">
        <v>87</v>
      </c>
      <c r="CC280">
        <f>IFERROR(IF(AKORDT[[#This Row],[CZAS]]=1,VLOOKUP(AKORDT[[#This Row],[RAPORTY_TMP_ID]]&amp;AKORDT[[#This Row],[CZYNNOSCI_OPIS]],#REF!,5,FALSE),AKORDT[[#This Row],[CZAS]]),1)</f>
        <v>17</v>
      </c>
      <c r="CD280" t="str">
        <f>AKORDT[[#This Row],[RAPORTY_TMP_ID]]&amp;" "&amp;MID(AKORDT[[#This Row],[NAZWA1_WG]],1,30)</f>
        <v xml:space="preserve">27336 PIANO [2,5]                   </v>
      </c>
      <c r="CE280" s="11">
        <f>AKORDT[[#This Row],[DATA]]</f>
        <v>43032</v>
      </c>
      <c r="CF280">
        <f>IFERROR(ROUND(AVERAGEIF(Tabela_Kwerenda_z_AKORD[CZAS RZECZYWISTY],LEFT(AKORDT[[#This Row],[PZP_NR_ZLECENIA]],5),Tabela_Kwerenda_z_AKORD[LACZNY_CZAS]),0),0)</f>
        <v>0</v>
      </c>
    </row>
    <row r="281" spans="1:84">
      <c r="A281" t="e">
        <f>VLOOKUP(AKORDT[[#This Row],[NAZWISKO]],IMIE[],2,FALSE)</f>
        <v>#N/A</v>
      </c>
      <c r="B281">
        <v>10548</v>
      </c>
      <c r="F281">
        <v>27080</v>
      </c>
      <c r="G281">
        <v>1</v>
      </c>
      <c r="H281">
        <v>1</v>
      </c>
      <c r="I281">
        <v>1</v>
      </c>
      <c r="J281">
        <v>13963</v>
      </c>
      <c r="K281">
        <v>13963</v>
      </c>
      <c r="L281">
        <v>36</v>
      </c>
      <c r="M281">
        <v>20</v>
      </c>
      <c r="N281">
        <v>7</v>
      </c>
      <c r="O281">
        <v>14</v>
      </c>
      <c r="Q281" s="17">
        <v>43032</v>
      </c>
      <c r="R281" t="s">
        <v>806</v>
      </c>
      <c r="S281">
        <v>0</v>
      </c>
      <c r="T281">
        <v>0</v>
      </c>
      <c r="U281">
        <v>0</v>
      </c>
      <c r="V281">
        <v>2</v>
      </c>
      <c r="W281" t="s">
        <v>208</v>
      </c>
      <c r="X281" t="s">
        <v>79</v>
      </c>
      <c r="Y281" t="s">
        <v>94</v>
      </c>
      <c r="Z281" t="s">
        <v>209</v>
      </c>
      <c r="AB281" s="17">
        <v>2</v>
      </c>
      <c r="AC281" s="17">
        <v>402133</v>
      </c>
      <c r="AD281">
        <v>2</v>
      </c>
      <c r="AE281">
        <v>1</v>
      </c>
      <c r="AF281">
        <v>0</v>
      </c>
      <c r="AG281" t="s">
        <v>81</v>
      </c>
      <c r="AH281" t="s">
        <v>82</v>
      </c>
      <c r="AI281" t="s">
        <v>83</v>
      </c>
      <c r="AJ281" t="s">
        <v>83</v>
      </c>
      <c r="AK281" t="s">
        <v>84</v>
      </c>
      <c r="AL281" t="s">
        <v>85</v>
      </c>
      <c r="AM281" t="s">
        <v>205</v>
      </c>
      <c r="AN281" t="s">
        <v>95</v>
      </c>
      <c r="AO281" t="s">
        <v>1291</v>
      </c>
      <c r="AP281" t="s">
        <v>1292</v>
      </c>
      <c r="AQ281" t="s">
        <v>1291</v>
      </c>
      <c r="AR281" t="s">
        <v>1292</v>
      </c>
      <c r="AS281" t="s">
        <v>83</v>
      </c>
      <c r="AV281" s="17"/>
      <c r="AX281">
        <v>0</v>
      </c>
      <c r="AY281" t="s">
        <v>83</v>
      </c>
      <c r="AZ281" t="s">
        <v>83</v>
      </c>
      <c r="BH281">
        <v>279</v>
      </c>
      <c r="BL281" t="s">
        <v>1293</v>
      </c>
      <c r="BM281" s="17">
        <v>43026</v>
      </c>
      <c r="BN281" t="s">
        <v>266</v>
      </c>
      <c r="BO281" t="s">
        <v>266</v>
      </c>
      <c r="BP281">
        <v>68</v>
      </c>
      <c r="BQ281" t="s">
        <v>196</v>
      </c>
      <c r="BR281" t="s">
        <v>197</v>
      </c>
      <c r="BS281" t="s">
        <v>89</v>
      </c>
      <c r="BT281" t="s">
        <v>90</v>
      </c>
      <c r="BU281" t="s">
        <v>206</v>
      </c>
      <c r="BV281" t="s">
        <v>83</v>
      </c>
      <c r="BY281" t="s">
        <v>92</v>
      </c>
      <c r="BZ281" t="s">
        <v>87</v>
      </c>
      <c r="CC281">
        <f>IFERROR(IF(AKORDT[[#This Row],[CZAS]]=1,VLOOKUP(AKORDT[[#This Row],[RAPORTY_TMP_ID]]&amp;AKORDT[[#This Row],[CZYNNOSCI_OPIS]],#REF!,5,FALSE),AKORDT[[#This Row],[CZAS]]),1)</f>
        <v>14</v>
      </c>
      <c r="CD281" t="str">
        <f>AKORDT[[#This Row],[RAPORTY_TMP_ID]]&amp;" "&amp;MID(AKORDT[[#This Row],[NAZWA1_WG]],1,30)</f>
        <v xml:space="preserve">27080 PIANO [2                      </v>
      </c>
      <c r="CE281" s="11">
        <f>AKORDT[[#This Row],[DATA]]</f>
        <v>43032</v>
      </c>
      <c r="CF281">
        <f>IFERROR(ROUND(AVERAGEIF(Tabela_Kwerenda_z_AKORD[CZAS RZECZYWISTY],LEFT(AKORDT[[#This Row],[PZP_NR_ZLECENIA]],5),Tabela_Kwerenda_z_AKORD[LACZNY_CZAS]),0),0)</f>
        <v>0</v>
      </c>
    </row>
    <row r="282" spans="1:84">
      <c r="A282" t="e">
        <f>VLOOKUP(AKORDT[[#This Row],[NAZWISKO]],IMIE[],2,FALSE)</f>
        <v>#N/A</v>
      </c>
      <c r="B282">
        <v>10549</v>
      </c>
      <c r="F282">
        <v>27081</v>
      </c>
      <c r="G282">
        <v>1</v>
      </c>
      <c r="H282">
        <v>1</v>
      </c>
      <c r="I282">
        <v>1</v>
      </c>
      <c r="J282">
        <v>13985</v>
      </c>
      <c r="K282">
        <v>13985</v>
      </c>
      <c r="L282">
        <v>36</v>
      </c>
      <c r="M282">
        <v>20</v>
      </c>
      <c r="N282">
        <v>7</v>
      </c>
      <c r="O282">
        <v>10</v>
      </c>
      <c r="Q282" s="17">
        <v>43032</v>
      </c>
      <c r="R282" t="s">
        <v>1294</v>
      </c>
      <c r="S282">
        <v>0</v>
      </c>
      <c r="T282">
        <v>0</v>
      </c>
      <c r="U282">
        <v>0</v>
      </c>
      <c r="V282">
        <v>2</v>
      </c>
      <c r="W282" t="s">
        <v>208</v>
      </c>
      <c r="X282" t="s">
        <v>79</v>
      </c>
      <c r="Y282" t="s">
        <v>94</v>
      </c>
      <c r="Z282" t="s">
        <v>209</v>
      </c>
      <c r="AB282" s="17">
        <v>2</v>
      </c>
      <c r="AC282" s="17">
        <v>402133</v>
      </c>
      <c r="AD282">
        <v>2</v>
      </c>
      <c r="AE282">
        <v>1</v>
      </c>
      <c r="AF282">
        <v>0</v>
      </c>
      <c r="AG282" t="s">
        <v>81</v>
      </c>
      <c r="AH282" t="s">
        <v>82</v>
      </c>
      <c r="AI282" t="s">
        <v>83</v>
      </c>
      <c r="AJ282" t="s">
        <v>83</v>
      </c>
      <c r="AK282" t="s">
        <v>84</v>
      </c>
      <c r="AL282" t="s">
        <v>85</v>
      </c>
      <c r="AM282" t="s">
        <v>205</v>
      </c>
      <c r="AN282" t="s">
        <v>95</v>
      </c>
      <c r="AO282" t="s">
        <v>269</v>
      </c>
      <c r="AP282" t="s">
        <v>270</v>
      </c>
      <c r="AQ282" t="s">
        <v>269</v>
      </c>
      <c r="AR282" t="s">
        <v>270</v>
      </c>
      <c r="AS282" t="s">
        <v>83</v>
      </c>
      <c r="AV282" s="17"/>
      <c r="AX282">
        <v>0</v>
      </c>
      <c r="AY282" t="s">
        <v>83</v>
      </c>
      <c r="AZ282" t="s">
        <v>83</v>
      </c>
      <c r="BH282">
        <v>280</v>
      </c>
      <c r="BL282" t="s">
        <v>1293</v>
      </c>
      <c r="BM282" s="17">
        <v>43026</v>
      </c>
      <c r="BN282" t="s">
        <v>266</v>
      </c>
      <c r="BO282" t="s">
        <v>266</v>
      </c>
      <c r="BP282">
        <v>68</v>
      </c>
      <c r="BQ282" t="s">
        <v>196</v>
      </c>
      <c r="BR282" t="s">
        <v>197</v>
      </c>
      <c r="BS282" t="s">
        <v>89</v>
      </c>
      <c r="BT282" t="s">
        <v>90</v>
      </c>
      <c r="BU282" t="s">
        <v>206</v>
      </c>
      <c r="BV282" t="s">
        <v>83</v>
      </c>
      <c r="BY282" t="s">
        <v>92</v>
      </c>
      <c r="BZ282" t="s">
        <v>87</v>
      </c>
      <c r="CC282">
        <f>IFERROR(IF(AKORDT[[#This Row],[CZAS]]=1,VLOOKUP(AKORDT[[#This Row],[RAPORTY_TMP_ID]]&amp;AKORDT[[#This Row],[CZYNNOSCI_OPIS]],#REF!,5,FALSE),AKORDT[[#This Row],[CZAS]]),1)</f>
        <v>10</v>
      </c>
      <c r="CD282" t="str">
        <f>AKORDT[[#This Row],[RAPORTY_TMP_ID]]&amp;" "&amp;MID(AKORDT[[#This Row],[NAZWA1_WG]],1,30)</f>
        <v xml:space="preserve">27081 PIANO N                       </v>
      </c>
      <c r="CE282" s="11">
        <f>AKORDT[[#This Row],[DATA]]</f>
        <v>43032</v>
      </c>
      <c r="CF282">
        <f>IFERROR(ROUND(AVERAGEIF(Tabela_Kwerenda_z_AKORD[CZAS RZECZYWISTY],LEFT(AKORDT[[#This Row],[PZP_NR_ZLECENIA]],5),Tabela_Kwerenda_z_AKORD[LACZNY_CZAS]),0),0)</f>
        <v>0</v>
      </c>
    </row>
    <row r="283" spans="1:84">
      <c r="A283" t="e">
        <f>VLOOKUP(AKORDT[[#This Row],[NAZWISKO]],IMIE[],2,FALSE)</f>
        <v>#N/A</v>
      </c>
      <c r="B283">
        <v>10550</v>
      </c>
      <c r="F283">
        <v>27082</v>
      </c>
      <c r="G283">
        <v>1</v>
      </c>
      <c r="H283">
        <v>1</v>
      </c>
      <c r="I283">
        <v>1</v>
      </c>
      <c r="J283">
        <v>13966</v>
      </c>
      <c r="K283">
        <v>13966</v>
      </c>
      <c r="L283">
        <v>36</v>
      </c>
      <c r="M283">
        <v>20</v>
      </c>
      <c r="N283">
        <v>7</v>
      </c>
      <c r="O283">
        <v>13</v>
      </c>
      <c r="Q283" s="17">
        <v>43032</v>
      </c>
      <c r="R283" t="s">
        <v>1295</v>
      </c>
      <c r="S283">
        <v>0</v>
      </c>
      <c r="T283">
        <v>0</v>
      </c>
      <c r="U283">
        <v>0</v>
      </c>
      <c r="V283">
        <v>2</v>
      </c>
      <c r="W283" t="s">
        <v>208</v>
      </c>
      <c r="X283" t="s">
        <v>79</v>
      </c>
      <c r="Y283" t="s">
        <v>94</v>
      </c>
      <c r="Z283" t="s">
        <v>209</v>
      </c>
      <c r="AB283" s="17">
        <v>2</v>
      </c>
      <c r="AC283" s="17">
        <v>402133</v>
      </c>
      <c r="AD283">
        <v>2</v>
      </c>
      <c r="AE283">
        <v>1</v>
      </c>
      <c r="AF283">
        <v>0</v>
      </c>
      <c r="AG283" t="s">
        <v>81</v>
      </c>
      <c r="AH283" t="s">
        <v>82</v>
      </c>
      <c r="AI283" t="s">
        <v>83</v>
      </c>
      <c r="AJ283" t="s">
        <v>83</v>
      </c>
      <c r="AK283" t="s">
        <v>84</v>
      </c>
      <c r="AL283" t="s">
        <v>85</v>
      </c>
      <c r="AM283" t="s">
        <v>205</v>
      </c>
      <c r="AN283" t="s">
        <v>95</v>
      </c>
      <c r="AO283" t="s">
        <v>267</v>
      </c>
      <c r="AP283" t="s">
        <v>268</v>
      </c>
      <c r="AQ283" t="s">
        <v>267</v>
      </c>
      <c r="AR283" t="s">
        <v>268</v>
      </c>
      <c r="AS283" t="s">
        <v>83</v>
      </c>
      <c r="AV283" s="17"/>
      <c r="AX283">
        <v>0</v>
      </c>
      <c r="AY283" t="s">
        <v>83</v>
      </c>
      <c r="AZ283" t="s">
        <v>83</v>
      </c>
      <c r="BH283">
        <v>281</v>
      </c>
      <c r="BL283" t="s">
        <v>1293</v>
      </c>
      <c r="BM283" s="17">
        <v>43026</v>
      </c>
      <c r="BN283" t="s">
        <v>266</v>
      </c>
      <c r="BO283" t="s">
        <v>266</v>
      </c>
      <c r="BP283">
        <v>68</v>
      </c>
      <c r="BQ283" t="s">
        <v>196</v>
      </c>
      <c r="BR283" t="s">
        <v>197</v>
      </c>
      <c r="BS283" t="s">
        <v>89</v>
      </c>
      <c r="BT283" t="s">
        <v>90</v>
      </c>
      <c r="BU283" t="s">
        <v>206</v>
      </c>
      <c r="BV283" t="s">
        <v>83</v>
      </c>
      <c r="BY283" t="s">
        <v>92</v>
      </c>
      <c r="BZ283" t="s">
        <v>87</v>
      </c>
      <c r="CC283">
        <f>IFERROR(IF(AKORDT[[#This Row],[CZAS]]=1,VLOOKUP(AKORDT[[#This Row],[RAPORTY_TMP_ID]]&amp;AKORDT[[#This Row],[CZYNNOSCI_OPIS]],#REF!,5,FALSE),AKORDT[[#This Row],[CZAS]]),1)</f>
        <v>13</v>
      </c>
      <c r="CD283" t="str">
        <f>AKORDT[[#This Row],[RAPORTY_TMP_ID]]&amp;" "&amp;MID(AKORDT[[#This Row],[NAZWA1_WG]],1,30)</f>
        <v xml:space="preserve">27082 PIANO 2,5                     </v>
      </c>
      <c r="CE283" s="11">
        <f>AKORDT[[#This Row],[DATA]]</f>
        <v>43032</v>
      </c>
      <c r="CF283">
        <f>IFERROR(ROUND(AVERAGEIF(Tabela_Kwerenda_z_AKORD[CZAS RZECZYWISTY],LEFT(AKORDT[[#This Row],[PZP_NR_ZLECENIA]],5),Tabela_Kwerenda_z_AKORD[LACZNY_CZAS]),0),0)</f>
        <v>0</v>
      </c>
    </row>
    <row r="284" spans="1:84">
      <c r="A284" t="e">
        <f>VLOOKUP(AKORDT[[#This Row],[NAZWISKO]],IMIE[],2,FALSE)</f>
        <v>#N/A</v>
      </c>
      <c r="B284">
        <v>10551</v>
      </c>
      <c r="F284">
        <v>27083</v>
      </c>
      <c r="G284">
        <v>1</v>
      </c>
      <c r="H284">
        <v>1</v>
      </c>
      <c r="I284">
        <v>1</v>
      </c>
      <c r="J284">
        <v>13984</v>
      </c>
      <c r="K284">
        <v>13984</v>
      </c>
      <c r="L284">
        <v>36</v>
      </c>
      <c r="M284">
        <v>20</v>
      </c>
      <c r="N284">
        <v>7</v>
      </c>
      <c r="O284">
        <v>13</v>
      </c>
      <c r="Q284" s="17">
        <v>43032</v>
      </c>
      <c r="R284" t="s">
        <v>1296</v>
      </c>
      <c r="S284">
        <v>0</v>
      </c>
      <c r="T284">
        <v>0</v>
      </c>
      <c r="U284">
        <v>0</v>
      </c>
      <c r="V284">
        <v>2</v>
      </c>
      <c r="W284" t="s">
        <v>208</v>
      </c>
      <c r="X284" t="s">
        <v>79</v>
      </c>
      <c r="Y284" t="s">
        <v>94</v>
      </c>
      <c r="Z284" t="s">
        <v>209</v>
      </c>
      <c r="AB284" s="17">
        <v>2</v>
      </c>
      <c r="AC284" s="17">
        <v>402133</v>
      </c>
      <c r="AD284">
        <v>2</v>
      </c>
      <c r="AE284">
        <v>1</v>
      </c>
      <c r="AF284">
        <v>0</v>
      </c>
      <c r="AG284" t="s">
        <v>81</v>
      </c>
      <c r="AH284" t="s">
        <v>82</v>
      </c>
      <c r="AI284" t="s">
        <v>83</v>
      </c>
      <c r="AJ284" t="s">
        <v>83</v>
      </c>
      <c r="AK284" t="s">
        <v>84</v>
      </c>
      <c r="AL284" t="s">
        <v>85</v>
      </c>
      <c r="AM284" t="s">
        <v>205</v>
      </c>
      <c r="AN284" t="s">
        <v>95</v>
      </c>
      <c r="AO284" t="s">
        <v>264</v>
      </c>
      <c r="AP284" t="s">
        <v>265</v>
      </c>
      <c r="AQ284" t="s">
        <v>264</v>
      </c>
      <c r="AR284" t="s">
        <v>265</v>
      </c>
      <c r="AS284" t="s">
        <v>83</v>
      </c>
      <c r="AV284" s="17"/>
      <c r="AX284">
        <v>0</v>
      </c>
      <c r="AY284" t="s">
        <v>83</v>
      </c>
      <c r="AZ284" t="s">
        <v>83</v>
      </c>
      <c r="BH284">
        <v>282</v>
      </c>
      <c r="BL284" t="s">
        <v>1293</v>
      </c>
      <c r="BM284" s="17">
        <v>43026</v>
      </c>
      <c r="BN284" t="s">
        <v>266</v>
      </c>
      <c r="BO284" t="s">
        <v>266</v>
      </c>
      <c r="BP284">
        <v>68</v>
      </c>
      <c r="BQ284" t="s">
        <v>196</v>
      </c>
      <c r="BR284" t="s">
        <v>197</v>
      </c>
      <c r="BS284" t="s">
        <v>89</v>
      </c>
      <c r="BT284" t="s">
        <v>90</v>
      </c>
      <c r="BU284" t="s">
        <v>206</v>
      </c>
      <c r="BV284" t="s">
        <v>83</v>
      </c>
      <c r="BY284" t="s">
        <v>92</v>
      </c>
      <c r="BZ284" t="s">
        <v>87</v>
      </c>
      <c r="CC284">
        <f>IFERROR(IF(AKORDT[[#This Row],[CZAS]]=1,VLOOKUP(AKORDT[[#This Row],[RAPORTY_TMP_ID]]&amp;AKORDT[[#This Row],[CZYNNOSCI_OPIS]],#REF!,5,FALSE),AKORDT[[#This Row],[CZAS]]),1)</f>
        <v>13</v>
      </c>
      <c r="CD284" t="str">
        <f>AKORDT[[#This Row],[RAPORTY_TMP_ID]]&amp;" "&amp;MID(AKORDT[[#This Row],[NAZWA1_WG]],1,30)</f>
        <v xml:space="preserve">27083 PIANO L]                      </v>
      </c>
      <c r="CE284" s="11">
        <f>AKORDT[[#This Row],[DATA]]</f>
        <v>43032</v>
      </c>
      <c r="CF284">
        <f>IFERROR(ROUND(AVERAGEIF(Tabela_Kwerenda_z_AKORD[CZAS RZECZYWISTY],LEFT(AKORDT[[#This Row],[PZP_NR_ZLECENIA]],5),Tabela_Kwerenda_z_AKORD[LACZNY_CZAS]),0),0)</f>
        <v>0</v>
      </c>
    </row>
    <row r="285" spans="1:84">
      <c r="A285" t="e">
        <f>VLOOKUP(AKORDT[[#This Row],[NAZWISKO]],IMIE[],2,FALSE)</f>
        <v>#N/A</v>
      </c>
      <c r="B285">
        <v>10552</v>
      </c>
      <c r="F285">
        <v>27084</v>
      </c>
      <c r="G285">
        <v>1</v>
      </c>
      <c r="H285">
        <v>1</v>
      </c>
      <c r="I285">
        <v>1</v>
      </c>
      <c r="J285">
        <v>13990</v>
      </c>
      <c r="K285">
        <v>13990</v>
      </c>
      <c r="L285">
        <v>36</v>
      </c>
      <c r="M285">
        <v>20</v>
      </c>
      <c r="N285">
        <v>7</v>
      </c>
      <c r="O285">
        <v>6</v>
      </c>
      <c r="Q285" s="17">
        <v>43032</v>
      </c>
      <c r="R285" t="s">
        <v>1297</v>
      </c>
      <c r="S285">
        <v>0</v>
      </c>
      <c r="T285">
        <v>0</v>
      </c>
      <c r="U285">
        <v>0</v>
      </c>
      <c r="V285">
        <v>2</v>
      </c>
      <c r="W285" t="s">
        <v>208</v>
      </c>
      <c r="X285" t="s">
        <v>79</v>
      </c>
      <c r="Y285" t="s">
        <v>94</v>
      </c>
      <c r="Z285" t="s">
        <v>209</v>
      </c>
      <c r="AB285" s="17">
        <v>2</v>
      </c>
      <c r="AC285" s="17">
        <v>402133</v>
      </c>
      <c r="AD285">
        <v>2</v>
      </c>
      <c r="AE285">
        <v>1</v>
      </c>
      <c r="AF285">
        <v>0</v>
      </c>
      <c r="AG285" t="s">
        <v>81</v>
      </c>
      <c r="AH285" t="s">
        <v>82</v>
      </c>
      <c r="AI285" t="s">
        <v>83</v>
      </c>
      <c r="AJ285" t="s">
        <v>83</v>
      </c>
      <c r="AK285" t="s">
        <v>84</v>
      </c>
      <c r="AL285" t="s">
        <v>85</v>
      </c>
      <c r="AM285" t="s">
        <v>205</v>
      </c>
      <c r="AN285" t="s">
        <v>95</v>
      </c>
      <c r="AO285" t="s">
        <v>1298</v>
      </c>
      <c r="AP285" t="s">
        <v>1299</v>
      </c>
      <c r="AQ285" t="s">
        <v>1298</v>
      </c>
      <c r="AR285" t="s">
        <v>1299</v>
      </c>
      <c r="AS285" t="s">
        <v>83</v>
      </c>
      <c r="AV285" s="17"/>
      <c r="AX285">
        <v>0</v>
      </c>
      <c r="AY285" t="s">
        <v>83</v>
      </c>
      <c r="AZ285" t="s">
        <v>83</v>
      </c>
      <c r="BH285">
        <v>283</v>
      </c>
      <c r="BL285" t="s">
        <v>1293</v>
      </c>
      <c r="BM285" s="17">
        <v>43026</v>
      </c>
      <c r="BN285" t="s">
        <v>266</v>
      </c>
      <c r="BO285" t="s">
        <v>266</v>
      </c>
      <c r="BP285">
        <v>68</v>
      </c>
      <c r="BQ285" t="s">
        <v>196</v>
      </c>
      <c r="BR285" t="s">
        <v>197</v>
      </c>
      <c r="BS285" t="s">
        <v>89</v>
      </c>
      <c r="BT285" t="s">
        <v>90</v>
      </c>
      <c r="BU285" t="s">
        <v>206</v>
      </c>
      <c r="BV285" t="s">
        <v>83</v>
      </c>
      <c r="BY285" t="s">
        <v>92</v>
      </c>
      <c r="BZ285" t="s">
        <v>87</v>
      </c>
      <c r="CC285">
        <f>IFERROR(IF(AKORDT[[#This Row],[CZAS]]=1,VLOOKUP(AKORDT[[#This Row],[RAPORTY_TMP_ID]]&amp;AKORDT[[#This Row],[CZYNNOSCI_OPIS]],#REF!,5,FALSE),AKORDT[[#This Row],[CZAS]]),1)</f>
        <v>6</v>
      </c>
      <c r="CD285" t="str">
        <f>AKORDT[[#This Row],[RAPORTY_TMP_ID]]&amp;" "&amp;MID(AKORDT[[#This Row],[NAZWA1_WG]],1,30)</f>
        <v xml:space="preserve">27084 PIANO P83x63                  </v>
      </c>
      <c r="CE285" s="11">
        <f>AKORDT[[#This Row],[DATA]]</f>
        <v>43032</v>
      </c>
      <c r="CF285">
        <f>IFERROR(ROUND(AVERAGEIF(Tabela_Kwerenda_z_AKORD[CZAS RZECZYWISTY],LEFT(AKORDT[[#This Row],[PZP_NR_ZLECENIA]],5),Tabela_Kwerenda_z_AKORD[LACZNY_CZAS]),0),0)</f>
        <v>0</v>
      </c>
    </row>
    <row r="286" spans="1:84">
      <c r="A286" t="e">
        <f>VLOOKUP(AKORDT[[#This Row],[NAZWISKO]],IMIE[],2,FALSE)</f>
        <v>#N/A</v>
      </c>
      <c r="B286">
        <v>10553</v>
      </c>
      <c r="F286">
        <v>26516</v>
      </c>
      <c r="G286">
        <v>1</v>
      </c>
      <c r="H286">
        <v>1</v>
      </c>
      <c r="I286">
        <v>1</v>
      </c>
      <c r="J286">
        <v>14268</v>
      </c>
      <c r="K286">
        <v>14268</v>
      </c>
      <c r="L286">
        <v>50</v>
      </c>
      <c r="M286">
        <v>5</v>
      </c>
      <c r="N286">
        <v>7</v>
      </c>
      <c r="O286">
        <v>152</v>
      </c>
      <c r="Q286" s="17">
        <v>43032</v>
      </c>
      <c r="R286" t="s">
        <v>1300</v>
      </c>
      <c r="S286">
        <v>0</v>
      </c>
      <c r="T286">
        <v>0</v>
      </c>
      <c r="U286">
        <v>0</v>
      </c>
      <c r="V286">
        <v>2</v>
      </c>
      <c r="W286" t="s">
        <v>211</v>
      </c>
      <c r="X286" t="s">
        <v>79</v>
      </c>
      <c r="Y286" t="s">
        <v>101</v>
      </c>
      <c r="Z286" t="s">
        <v>212</v>
      </c>
      <c r="AB286" s="17">
        <v>2</v>
      </c>
      <c r="AC286" s="17">
        <v>402133</v>
      </c>
      <c r="AD286">
        <v>2</v>
      </c>
      <c r="AE286">
        <v>1</v>
      </c>
      <c r="AF286">
        <v>0</v>
      </c>
      <c r="AG286" t="s">
        <v>81</v>
      </c>
      <c r="AH286" t="s">
        <v>82</v>
      </c>
      <c r="AI286" t="s">
        <v>83</v>
      </c>
      <c r="AJ286" t="s">
        <v>83</v>
      </c>
      <c r="AK286" t="s">
        <v>84</v>
      </c>
      <c r="AL286" t="s">
        <v>85</v>
      </c>
      <c r="AM286" t="s">
        <v>86</v>
      </c>
      <c r="AN286" t="s">
        <v>87</v>
      </c>
      <c r="AO286" t="s">
        <v>455</v>
      </c>
      <c r="AP286" t="s">
        <v>456</v>
      </c>
      <c r="AQ286" t="s">
        <v>455</v>
      </c>
      <c r="AR286" t="s">
        <v>456</v>
      </c>
      <c r="AS286" t="s">
        <v>83</v>
      </c>
      <c r="AV286" s="17"/>
      <c r="AX286">
        <v>0</v>
      </c>
      <c r="AY286" t="s">
        <v>83</v>
      </c>
      <c r="AZ286" t="s">
        <v>83</v>
      </c>
      <c r="BH286">
        <v>284</v>
      </c>
      <c r="BL286" t="s">
        <v>883</v>
      </c>
      <c r="BM286" s="17">
        <v>43019</v>
      </c>
      <c r="BN286" t="s">
        <v>423</v>
      </c>
      <c r="BO286" t="s">
        <v>423</v>
      </c>
      <c r="BP286">
        <v>13</v>
      </c>
      <c r="BQ286" t="s">
        <v>88</v>
      </c>
      <c r="BR286" t="s">
        <v>79</v>
      </c>
      <c r="BS286" t="s">
        <v>89</v>
      </c>
      <c r="BT286" t="s">
        <v>90</v>
      </c>
      <c r="BU286" t="s">
        <v>91</v>
      </c>
      <c r="BV286" t="s">
        <v>83</v>
      </c>
      <c r="BY286" t="s">
        <v>92</v>
      </c>
      <c r="BZ286" t="s">
        <v>87</v>
      </c>
      <c r="CC286">
        <f>IFERROR(IF(AKORDT[[#This Row],[CZAS]]=1,VLOOKUP(AKORDT[[#This Row],[RAPORTY_TMP_ID]]&amp;AKORDT[[#This Row],[CZYNNOSCI_OPIS]],#REF!,5,FALSE),AKORDT[[#This Row],[CZAS]]),1)</f>
        <v>152</v>
      </c>
      <c r="CD286" t="str">
        <f>AKORDT[[#This Row],[RAPORTY_TMP_ID]]&amp;" "&amp;MID(AKORDT[[#This Row],[NAZWA1_WG]],1,30)</f>
        <v xml:space="preserve">26516 VANITY [2,5]                  </v>
      </c>
      <c r="CE286" s="11">
        <f>AKORDT[[#This Row],[DATA]]</f>
        <v>43032</v>
      </c>
      <c r="CF286">
        <f>IFERROR(ROUND(AVERAGEIF(Tabela_Kwerenda_z_AKORD[CZAS RZECZYWISTY],LEFT(AKORDT[[#This Row],[PZP_NR_ZLECENIA]],5),Tabela_Kwerenda_z_AKORD[LACZNY_CZAS]),0),0)</f>
        <v>0</v>
      </c>
    </row>
    <row r="287" spans="1:84">
      <c r="A287" t="e">
        <f>VLOOKUP(AKORDT[[#This Row],[NAZWISKO]],IMIE[],2,FALSE)</f>
        <v>#N/A</v>
      </c>
      <c r="B287">
        <v>10554</v>
      </c>
      <c r="F287">
        <v>26515</v>
      </c>
      <c r="G287">
        <v>1</v>
      </c>
      <c r="H287">
        <v>1</v>
      </c>
      <c r="I287">
        <v>1</v>
      </c>
      <c r="J287">
        <v>14271</v>
      </c>
      <c r="K287">
        <v>14271</v>
      </c>
      <c r="L287">
        <v>50</v>
      </c>
      <c r="M287">
        <v>5</v>
      </c>
      <c r="N287">
        <v>7</v>
      </c>
      <c r="O287">
        <v>203</v>
      </c>
      <c r="Q287" s="17">
        <v>43032</v>
      </c>
      <c r="R287" t="s">
        <v>1301</v>
      </c>
      <c r="S287">
        <v>0</v>
      </c>
      <c r="T287">
        <v>0</v>
      </c>
      <c r="U287">
        <v>0</v>
      </c>
      <c r="V287">
        <v>2</v>
      </c>
      <c r="W287" t="s">
        <v>211</v>
      </c>
      <c r="X287" t="s">
        <v>79</v>
      </c>
      <c r="Y287" t="s">
        <v>101</v>
      </c>
      <c r="Z287" t="s">
        <v>212</v>
      </c>
      <c r="AB287" s="17">
        <v>2</v>
      </c>
      <c r="AC287" s="17">
        <v>402133</v>
      </c>
      <c r="AD287">
        <v>2</v>
      </c>
      <c r="AE287">
        <v>1</v>
      </c>
      <c r="AF287">
        <v>0</v>
      </c>
      <c r="AG287" t="s">
        <v>81</v>
      </c>
      <c r="AH287" t="s">
        <v>82</v>
      </c>
      <c r="AI287" t="s">
        <v>83</v>
      </c>
      <c r="AJ287" t="s">
        <v>83</v>
      </c>
      <c r="AK287" t="s">
        <v>84</v>
      </c>
      <c r="AL287" t="s">
        <v>85</v>
      </c>
      <c r="AM287" t="s">
        <v>86</v>
      </c>
      <c r="AN287" t="s">
        <v>87</v>
      </c>
      <c r="AO287" t="s">
        <v>426</v>
      </c>
      <c r="AP287" t="s">
        <v>427</v>
      </c>
      <c r="AQ287" t="s">
        <v>426</v>
      </c>
      <c r="AR287" t="s">
        <v>427</v>
      </c>
      <c r="AS287" t="s">
        <v>83</v>
      </c>
      <c r="AV287" s="17"/>
      <c r="AX287">
        <v>0</v>
      </c>
      <c r="AY287" t="s">
        <v>83</v>
      </c>
      <c r="AZ287" t="s">
        <v>83</v>
      </c>
      <c r="BH287">
        <v>285</v>
      </c>
      <c r="BL287" t="s">
        <v>883</v>
      </c>
      <c r="BM287" s="17">
        <v>43019</v>
      </c>
      <c r="BN287" t="s">
        <v>423</v>
      </c>
      <c r="BO287" t="s">
        <v>423</v>
      </c>
      <c r="BP287">
        <v>13</v>
      </c>
      <c r="BQ287" t="s">
        <v>88</v>
      </c>
      <c r="BR287" t="s">
        <v>79</v>
      </c>
      <c r="BS287" t="s">
        <v>89</v>
      </c>
      <c r="BT287" t="s">
        <v>90</v>
      </c>
      <c r="BU287" t="s">
        <v>91</v>
      </c>
      <c r="BV287" t="s">
        <v>83</v>
      </c>
      <c r="BY287" t="s">
        <v>92</v>
      </c>
      <c r="BZ287" t="s">
        <v>87</v>
      </c>
      <c r="CC287">
        <f>IFERROR(IF(AKORDT[[#This Row],[CZAS]]=1,VLOOKUP(AKORDT[[#This Row],[RAPORTY_TMP_ID]]&amp;AKORDT[[#This Row],[CZYNNOSCI_OPIS]],#REF!,5,FALSE),AKORDT[[#This Row],[CZAS]]),1)</f>
        <v>203</v>
      </c>
      <c r="CD287" t="str">
        <f>AKORDT[[#This Row],[RAPORTY_TMP_ID]]&amp;" "&amp;MID(AKORDT[[#This Row],[NAZWA1_WG]],1,30)</f>
        <v xml:space="preserve">26515 VANITY [4-2P]                 </v>
      </c>
      <c r="CE287" s="11">
        <f>AKORDT[[#This Row],[DATA]]</f>
        <v>43032</v>
      </c>
      <c r="CF287">
        <f>IFERROR(ROUND(AVERAGEIF(Tabela_Kwerenda_z_AKORD[CZAS RZECZYWISTY],LEFT(AKORDT[[#This Row],[PZP_NR_ZLECENIA]],5),Tabela_Kwerenda_z_AKORD[LACZNY_CZAS]),0),0)</f>
        <v>0</v>
      </c>
    </row>
    <row r="288" spans="1:84">
      <c r="A288" t="e">
        <f>VLOOKUP(AKORDT[[#This Row],[NAZWISKO]],IMIE[],2,FALSE)</f>
        <v>#N/A</v>
      </c>
      <c r="B288">
        <v>10555</v>
      </c>
      <c r="F288">
        <v>26308</v>
      </c>
      <c r="G288">
        <v>1</v>
      </c>
      <c r="H288">
        <v>1</v>
      </c>
      <c r="I288">
        <v>1</v>
      </c>
      <c r="J288">
        <v>13727</v>
      </c>
      <c r="K288">
        <v>13727</v>
      </c>
      <c r="L288">
        <v>46</v>
      </c>
      <c r="M288">
        <v>5</v>
      </c>
      <c r="N288">
        <v>7</v>
      </c>
      <c r="O288">
        <v>185</v>
      </c>
      <c r="Q288" s="17">
        <v>43032</v>
      </c>
      <c r="R288" t="s">
        <v>1302</v>
      </c>
      <c r="S288">
        <v>0</v>
      </c>
      <c r="T288">
        <v>0</v>
      </c>
      <c r="U288">
        <v>0</v>
      </c>
      <c r="V288">
        <v>2</v>
      </c>
      <c r="W288" t="s">
        <v>484</v>
      </c>
      <c r="X288" t="s">
        <v>79</v>
      </c>
      <c r="Y288" t="s">
        <v>96</v>
      </c>
      <c r="Z288" t="s">
        <v>485</v>
      </c>
      <c r="AB288" s="17">
        <v>2</v>
      </c>
      <c r="AC288" s="17">
        <v>402133</v>
      </c>
      <c r="AD288">
        <v>2</v>
      </c>
      <c r="AE288">
        <v>1</v>
      </c>
      <c r="AF288">
        <v>0</v>
      </c>
      <c r="AG288" t="s">
        <v>81</v>
      </c>
      <c r="AH288" t="s">
        <v>82</v>
      </c>
      <c r="AI288" t="s">
        <v>83</v>
      </c>
      <c r="AJ288" t="s">
        <v>83</v>
      </c>
      <c r="AK288" t="s">
        <v>84</v>
      </c>
      <c r="AL288" t="s">
        <v>85</v>
      </c>
      <c r="AM288" t="s">
        <v>86</v>
      </c>
      <c r="AN288" t="s">
        <v>87</v>
      </c>
      <c r="AO288" t="s">
        <v>785</v>
      </c>
      <c r="AP288" t="s">
        <v>786</v>
      </c>
      <c r="AQ288" t="s">
        <v>785</v>
      </c>
      <c r="AR288" t="s">
        <v>786</v>
      </c>
      <c r="AS288" t="s">
        <v>83</v>
      </c>
      <c r="AV288" s="17"/>
      <c r="AX288">
        <v>0</v>
      </c>
      <c r="AY288" t="s">
        <v>83</v>
      </c>
      <c r="AZ288" t="s">
        <v>83</v>
      </c>
      <c r="BH288">
        <v>286</v>
      </c>
      <c r="BL288" t="s">
        <v>782</v>
      </c>
      <c r="BM288" s="17">
        <v>43012</v>
      </c>
      <c r="BN288" t="s">
        <v>178</v>
      </c>
      <c r="BO288" t="s">
        <v>178</v>
      </c>
      <c r="BP288">
        <v>13</v>
      </c>
      <c r="BQ288" t="s">
        <v>88</v>
      </c>
      <c r="BR288" t="s">
        <v>79</v>
      </c>
      <c r="BS288" t="s">
        <v>89</v>
      </c>
      <c r="BT288" t="s">
        <v>90</v>
      </c>
      <c r="BU288" t="s">
        <v>91</v>
      </c>
      <c r="BV288" t="s">
        <v>83</v>
      </c>
      <c r="BY288" t="s">
        <v>92</v>
      </c>
      <c r="BZ288" t="s">
        <v>87</v>
      </c>
      <c r="CC288">
        <f>IFERROR(IF(AKORDT[[#This Row],[CZAS]]=1,VLOOKUP(AKORDT[[#This Row],[RAPORTY_TMP_ID]]&amp;AKORDT[[#This Row],[CZYNNOSCI_OPIS]],#REF!,5,FALSE),AKORDT[[#This Row],[CZAS]]),1)</f>
        <v>185</v>
      </c>
      <c r="CD288" t="str">
        <f>AKORDT[[#This Row],[RAPORTY_TMP_ID]]&amp;" "&amp;MID(AKORDT[[#This Row],[NAZWA1_WG]],1,30)</f>
        <v xml:space="preserve">26308 DUO 2]                        </v>
      </c>
      <c r="CE288" s="11">
        <f>AKORDT[[#This Row],[DATA]]</f>
        <v>43032</v>
      </c>
      <c r="CF288">
        <f>IFERROR(ROUND(AVERAGEIF(Tabela_Kwerenda_z_AKORD[CZAS RZECZYWISTY],LEFT(AKORDT[[#This Row],[PZP_NR_ZLECENIA]],5),Tabela_Kwerenda_z_AKORD[LACZNY_CZAS]),0),0)</f>
        <v>0</v>
      </c>
    </row>
    <row r="289" spans="1:84">
      <c r="A289" t="e">
        <f>VLOOKUP(AKORDT[[#This Row],[NAZWISKO]],IMIE[],2,FALSE)</f>
        <v>#N/A</v>
      </c>
      <c r="B289">
        <v>10556</v>
      </c>
      <c r="F289">
        <v>26307</v>
      </c>
      <c r="G289">
        <v>1</v>
      </c>
      <c r="H289">
        <v>1</v>
      </c>
      <c r="I289">
        <v>1</v>
      </c>
      <c r="J289">
        <v>13754</v>
      </c>
      <c r="K289">
        <v>13754</v>
      </c>
      <c r="L289">
        <v>46</v>
      </c>
      <c r="M289">
        <v>5</v>
      </c>
      <c r="N289">
        <v>7</v>
      </c>
      <c r="O289">
        <v>147</v>
      </c>
      <c r="Q289" s="17">
        <v>43032</v>
      </c>
      <c r="R289" t="s">
        <v>1303</v>
      </c>
      <c r="S289">
        <v>0</v>
      </c>
      <c r="T289">
        <v>0</v>
      </c>
      <c r="U289">
        <v>0</v>
      </c>
      <c r="V289">
        <v>2</v>
      </c>
      <c r="W289" t="s">
        <v>484</v>
      </c>
      <c r="X289" t="s">
        <v>79</v>
      </c>
      <c r="Y289" t="s">
        <v>96</v>
      </c>
      <c r="Z289" t="s">
        <v>485</v>
      </c>
      <c r="AB289" s="17">
        <v>2</v>
      </c>
      <c r="AC289" s="17">
        <v>402133</v>
      </c>
      <c r="AD289">
        <v>2</v>
      </c>
      <c r="AE289">
        <v>1</v>
      </c>
      <c r="AF289">
        <v>0</v>
      </c>
      <c r="AG289" t="s">
        <v>81</v>
      </c>
      <c r="AH289" t="s">
        <v>82</v>
      </c>
      <c r="AI289" t="s">
        <v>83</v>
      </c>
      <c r="AJ289" t="s">
        <v>83</v>
      </c>
      <c r="AK289" t="s">
        <v>84</v>
      </c>
      <c r="AL289" t="s">
        <v>85</v>
      </c>
      <c r="AM289" t="s">
        <v>86</v>
      </c>
      <c r="AN289" t="s">
        <v>87</v>
      </c>
      <c r="AO289" t="s">
        <v>783</v>
      </c>
      <c r="AP289" t="s">
        <v>784</v>
      </c>
      <c r="AQ289" t="s">
        <v>783</v>
      </c>
      <c r="AR289" t="s">
        <v>784</v>
      </c>
      <c r="AS289" t="s">
        <v>83</v>
      </c>
      <c r="AV289" s="17"/>
      <c r="AX289">
        <v>0</v>
      </c>
      <c r="AY289" t="s">
        <v>83</v>
      </c>
      <c r="AZ289" t="s">
        <v>83</v>
      </c>
      <c r="BH289">
        <v>287</v>
      </c>
      <c r="BL289" t="s">
        <v>782</v>
      </c>
      <c r="BM289" s="17">
        <v>43012</v>
      </c>
      <c r="BN289" t="s">
        <v>178</v>
      </c>
      <c r="BO289" t="s">
        <v>178</v>
      </c>
      <c r="BP289">
        <v>13</v>
      </c>
      <c r="BQ289" t="s">
        <v>88</v>
      </c>
      <c r="BR289" t="s">
        <v>79</v>
      </c>
      <c r="BS289" t="s">
        <v>89</v>
      </c>
      <c r="BT289" t="s">
        <v>90</v>
      </c>
      <c r="BU289" t="s">
        <v>91</v>
      </c>
      <c r="BV289" t="s">
        <v>83</v>
      </c>
      <c r="BY289" t="s">
        <v>92</v>
      </c>
      <c r="BZ289" t="s">
        <v>87</v>
      </c>
      <c r="CC289">
        <f>IFERROR(IF(AKORDT[[#This Row],[CZAS]]=1,VLOOKUP(AKORDT[[#This Row],[RAPORTY_TMP_ID]]&amp;AKORDT[[#This Row],[CZYNNOSCI_OPIS]],#REF!,5,FALSE),AKORDT[[#This Row],[CZAS]]),1)</f>
        <v>147</v>
      </c>
      <c r="CD289" t="str">
        <f>AKORDT[[#This Row],[RAPORTY_TMP_ID]]&amp;" "&amp;MID(AKORDT[[#This Row],[NAZWA1_WG]],1,30)</f>
        <v xml:space="preserve">26307 DUO N                         </v>
      </c>
      <c r="CE289" s="11">
        <f>AKORDT[[#This Row],[DATA]]</f>
        <v>43032</v>
      </c>
      <c r="CF289">
        <f>IFERROR(ROUND(AVERAGEIF(Tabela_Kwerenda_z_AKORD[CZAS RZECZYWISTY],LEFT(AKORDT[[#This Row],[PZP_NR_ZLECENIA]],5),Tabela_Kwerenda_z_AKORD[LACZNY_CZAS]),0),0)</f>
        <v>0</v>
      </c>
    </row>
    <row r="290" spans="1:84">
      <c r="A290" t="e">
        <f>VLOOKUP(AKORDT[[#This Row],[NAZWISKO]],IMIE[],2,FALSE)</f>
        <v>#N/A</v>
      </c>
      <c r="B290">
        <v>10557</v>
      </c>
      <c r="F290">
        <v>26306</v>
      </c>
      <c r="G290">
        <v>1</v>
      </c>
      <c r="H290">
        <v>1</v>
      </c>
      <c r="I290">
        <v>1</v>
      </c>
      <c r="J290">
        <v>13725</v>
      </c>
      <c r="K290">
        <v>13725</v>
      </c>
      <c r="L290">
        <v>46</v>
      </c>
      <c r="M290">
        <v>5</v>
      </c>
      <c r="N290">
        <v>7</v>
      </c>
      <c r="O290">
        <v>174</v>
      </c>
      <c r="Q290" s="17">
        <v>43032</v>
      </c>
      <c r="R290" t="s">
        <v>1304</v>
      </c>
      <c r="S290">
        <v>0</v>
      </c>
      <c r="T290">
        <v>0</v>
      </c>
      <c r="U290">
        <v>0</v>
      </c>
      <c r="V290">
        <v>2</v>
      </c>
      <c r="W290" t="s">
        <v>484</v>
      </c>
      <c r="X290" t="s">
        <v>79</v>
      </c>
      <c r="Y290" t="s">
        <v>96</v>
      </c>
      <c r="Z290" t="s">
        <v>485</v>
      </c>
      <c r="AB290" s="17">
        <v>2</v>
      </c>
      <c r="AC290" s="17">
        <v>402133</v>
      </c>
      <c r="AD290">
        <v>2</v>
      </c>
      <c r="AE290">
        <v>1</v>
      </c>
      <c r="AF290">
        <v>0</v>
      </c>
      <c r="AG290" t="s">
        <v>81</v>
      </c>
      <c r="AH290" t="s">
        <v>82</v>
      </c>
      <c r="AI290" t="s">
        <v>83</v>
      </c>
      <c r="AJ290" t="s">
        <v>83</v>
      </c>
      <c r="AK290" t="s">
        <v>84</v>
      </c>
      <c r="AL290" t="s">
        <v>85</v>
      </c>
      <c r="AM290" t="s">
        <v>86</v>
      </c>
      <c r="AN290" t="s">
        <v>87</v>
      </c>
      <c r="AO290" t="s">
        <v>780</v>
      </c>
      <c r="AP290" t="s">
        <v>781</v>
      </c>
      <c r="AQ290" t="s">
        <v>780</v>
      </c>
      <c r="AR290" t="s">
        <v>781</v>
      </c>
      <c r="AS290" t="s">
        <v>83</v>
      </c>
      <c r="AV290" s="17"/>
      <c r="AX290">
        <v>0</v>
      </c>
      <c r="AY290" t="s">
        <v>83</v>
      </c>
      <c r="AZ290" t="s">
        <v>83</v>
      </c>
      <c r="BH290">
        <v>288</v>
      </c>
      <c r="BL290" t="s">
        <v>782</v>
      </c>
      <c r="BM290" s="17">
        <v>43012</v>
      </c>
      <c r="BN290" t="s">
        <v>178</v>
      </c>
      <c r="BO290" t="s">
        <v>178</v>
      </c>
      <c r="BP290">
        <v>13</v>
      </c>
      <c r="BQ290" t="s">
        <v>88</v>
      </c>
      <c r="BR290" t="s">
        <v>79</v>
      </c>
      <c r="BS290" t="s">
        <v>89</v>
      </c>
      <c r="BT290" t="s">
        <v>90</v>
      </c>
      <c r="BU290" t="s">
        <v>91</v>
      </c>
      <c r="BV290" t="s">
        <v>83</v>
      </c>
      <c r="BY290" t="s">
        <v>92</v>
      </c>
      <c r="BZ290" t="s">
        <v>87</v>
      </c>
      <c r="CC290">
        <f>IFERROR(IF(AKORDT[[#This Row],[CZAS]]=1,VLOOKUP(AKORDT[[#This Row],[RAPORTY_TMP_ID]]&amp;AKORDT[[#This Row],[CZYNNOSCI_OPIS]],#REF!,5,FALSE),AKORDT[[#This Row],[CZAS]]),1)</f>
        <v>174</v>
      </c>
      <c r="CD290" t="str">
        <f>AKORDT[[#This Row],[RAPORTY_TMP_ID]]&amp;" "&amp;MID(AKORDT[[#This Row],[NAZWA1_WG]],1,30)</f>
        <v xml:space="preserve">26306 DUO 2                         </v>
      </c>
      <c r="CE290" s="11">
        <f>AKORDT[[#This Row],[DATA]]</f>
        <v>43032</v>
      </c>
      <c r="CF290">
        <f>IFERROR(ROUND(AVERAGEIF(Tabela_Kwerenda_z_AKORD[CZAS RZECZYWISTY],LEFT(AKORDT[[#This Row],[PZP_NR_ZLECENIA]],5),Tabela_Kwerenda_z_AKORD[LACZNY_CZAS]),0),0)</f>
        <v>0</v>
      </c>
    </row>
    <row r="291" spans="1:84">
      <c r="A291" t="e">
        <f>VLOOKUP(AKORDT[[#This Row],[NAZWISKO]],IMIE[],2,FALSE)</f>
        <v>#N/A</v>
      </c>
      <c r="B291">
        <v>10558</v>
      </c>
      <c r="F291">
        <v>25858</v>
      </c>
      <c r="G291">
        <v>1</v>
      </c>
      <c r="H291">
        <v>1</v>
      </c>
      <c r="I291">
        <v>1</v>
      </c>
      <c r="J291">
        <v>24016</v>
      </c>
      <c r="K291">
        <v>24016</v>
      </c>
      <c r="L291">
        <v>40</v>
      </c>
      <c r="M291">
        <v>5</v>
      </c>
      <c r="N291">
        <v>7</v>
      </c>
      <c r="O291">
        <v>189</v>
      </c>
      <c r="P291">
        <v>0</v>
      </c>
      <c r="Q291" s="17">
        <v>43032</v>
      </c>
      <c r="R291" t="s">
        <v>1305</v>
      </c>
      <c r="S291">
        <v>0</v>
      </c>
      <c r="T291">
        <v>0</v>
      </c>
      <c r="U291">
        <v>0</v>
      </c>
      <c r="V291">
        <v>2</v>
      </c>
      <c r="W291" t="s">
        <v>228</v>
      </c>
      <c r="X291" t="s">
        <v>79</v>
      </c>
      <c r="Y291" t="s">
        <v>97</v>
      </c>
      <c r="Z291" t="s">
        <v>229</v>
      </c>
      <c r="AB291" s="17">
        <v>2</v>
      </c>
      <c r="AC291" s="17">
        <v>402133</v>
      </c>
      <c r="AD291">
        <v>2</v>
      </c>
      <c r="AE291">
        <v>1</v>
      </c>
      <c r="AF291">
        <v>0</v>
      </c>
      <c r="AG291" t="s">
        <v>81</v>
      </c>
      <c r="AH291" t="s">
        <v>82</v>
      </c>
      <c r="AI291" t="s">
        <v>83</v>
      </c>
      <c r="AJ291" t="s">
        <v>83</v>
      </c>
      <c r="AK291" t="s">
        <v>84</v>
      </c>
      <c r="AL291" t="s">
        <v>85</v>
      </c>
      <c r="AM291" t="s">
        <v>86</v>
      </c>
      <c r="AN291" t="s">
        <v>87</v>
      </c>
      <c r="AO291" t="s">
        <v>321</v>
      </c>
      <c r="AP291" t="s">
        <v>322</v>
      </c>
      <c r="AQ291" t="s">
        <v>321</v>
      </c>
      <c r="AR291" t="s">
        <v>322</v>
      </c>
      <c r="AS291" t="s">
        <v>83</v>
      </c>
      <c r="AV291" s="17"/>
      <c r="AX291">
        <v>0</v>
      </c>
      <c r="AY291" t="s">
        <v>83</v>
      </c>
      <c r="AZ291" t="s">
        <v>83</v>
      </c>
      <c r="BH291">
        <v>289</v>
      </c>
      <c r="BL291" t="s">
        <v>821</v>
      </c>
      <c r="BM291" s="17">
        <v>42998</v>
      </c>
      <c r="BN291" t="s">
        <v>230</v>
      </c>
      <c r="BO291" t="s">
        <v>230</v>
      </c>
      <c r="BP291">
        <v>13</v>
      </c>
      <c r="BQ291" t="s">
        <v>88</v>
      </c>
      <c r="BR291" t="s">
        <v>79</v>
      </c>
      <c r="BS291" t="s">
        <v>89</v>
      </c>
      <c r="BT291" t="s">
        <v>90</v>
      </c>
      <c r="BU291" t="s">
        <v>181</v>
      </c>
      <c r="BV291" t="s">
        <v>83</v>
      </c>
      <c r="BY291" t="s">
        <v>92</v>
      </c>
      <c r="BZ291" t="s">
        <v>87</v>
      </c>
      <c r="CC291">
        <f>IFERROR(IF(AKORDT[[#This Row],[CZAS]]=1,VLOOKUP(AKORDT[[#This Row],[RAPORTY_TMP_ID]]&amp;AKORDT[[#This Row],[CZYNNOSCI_OPIS]],#REF!,5,FALSE),AKORDT[[#This Row],[CZAS]]),1)</f>
        <v>189</v>
      </c>
      <c r="CD291" t="str">
        <f>AKORDT[[#This Row],[RAPORTY_TMP_ID]]&amp;" "&amp;MID(AKORDT[[#This Row],[NAZWA1_WG]],1,30)</f>
        <v xml:space="preserve">25858 AVANT [3,5                    </v>
      </c>
      <c r="CE291" s="11">
        <f>AKORDT[[#This Row],[DATA]]</f>
        <v>43032</v>
      </c>
      <c r="CF291">
        <f>IFERROR(ROUND(AVERAGEIF(Tabela_Kwerenda_z_AKORD[CZAS RZECZYWISTY],LEFT(AKORDT[[#This Row],[PZP_NR_ZLECENIA]],5),Tabela_Kwerenda_z_AKORD[LACZNY_CZAS]),0),0)</f>
        <v>0</v>
      </c>
    </row>
    <row r="292" spans="1:84">
      <c r="A292" t="e">
        <f>VLOOKUP(AKORDT[[#This Row],[NAZWISKO]],IMIE[],2,FALSE)</f>
        <v>#N/A</v>
      </c>
      <c r="B292">
        <v>10559</v>
      </c>
      <c r="F292">
        <v>25859</v>
      </c>
      <c r="G292">
        <v>1</v>
      </c>
      <c r="H292">
        <v>1</v>
      </c>
      <c r="I292">
        <v>1</v>
      </c>
      <c r="J292">
        <v>24024</v>
      </c>
      <c r="K292">
        <v>24024</v>
      </c>
      <c r="L292">
        <v>40</v>
      </c>
      <c r="M292">
        <v>5</v>
      </c>
      <c r="N292">
        <v>7</v>
      </c>
      <c r="O292">
        <v>154</v>
      </c>
      <c r="P292">
        <v>0</v>
      </c>
      <c r="Q292" s="17">
        <v>43032</v>
      </c>
      <c r="R292" t="s">
        <v>1306</v>
      </c>
      <c r="S292">
        <v>0</v>
      </c>
      <c r="T292">
        <v>0</v>
      </c>
      <c r="U292">
        <v>0</v>
      </c>
      <c r="V292">
        <v>2</v>
      </c>
      <c r="W292" t="s">
        <v>228</v>
      </c>
      <c r="X292" t="s">
        <v>79</v>
      </c>
      <c r="Y292" t="s">
        <v>97</v>
      </c>
      <c r="Z292" t="s">
        <v>229</v>
      </c>
      <c r="AB292" s="17">
        <v>2</v>
      </c>
      <c r="AC292" s="17">
        <v>402133</v>
      </c>
      <c r="AD292">
        <v>2</v>
      </c>
      <c r="AE292">
        <v>1</v>
      </c>
      <c r="AF292">
        <v>0</v>
      </c>
      <c r="AG292" t="s">
        <v>81</v>
      </c>
      <c r="AH292" t="s">
        <v>82</v>
      </c>
      <c r="AI292" t="s">
        <v>83</v>
      </c>
      <c r="AJ292" t="s">
        <v>83</v>
      </c>
      <c r="AK292" t="s">
        <v>84</v>
      </c>
      <c r="AL292" t="s">
        <v>85</v>
      </c>
      <c r="AM292" t="s">
        <v>86</v>
      </c>
      <c r="AN292" t="s">
        <v>87</v>
      </c>
      <c r="AO292" t="s">
        <v>235</v>
      </c>
      <c r="AP292" t="s">
        <v>236</v>
      </c>
      <c r="AQ292" t="s">
        <v>235</v>
      </c>
      <c r="AR292" t="s">
        <v>236</v>
      </c>
      <c r="AS292" t="s">
        <v>83</v>
      </c>
      <c r="AV292" s="17"/>
      <c r="AX292">
        <v>0</v>
      </c>
      <c r="AY292" t="s">
        <v>83</v>
      </c>
      <c r="AZ292" t="s">
        <v>83</v>
      </c>
      <c r="BH292">
        <v>290</v>
      </c>
      <c r="BL292" t="s">
        <v>821</v>
      </c>
      <c r="BM292" s="17">
        <v>42998</v>
      </c>
      <c r="BN292" t="s">
        <v>230</v>
      </c>
      <c r="BO292" t="s">
        <v>230</v>
      </c>
      <c r="BP292">
        <v>13</v>
      </c>
      <c r="BQ292" t="s">
        <v>88</v>
      </c>
      <c r="BR292" t="s">
        <v>79</v>
      </c>
      <c r="BS292" t="s">
        <v>89</v>
      </c>
      <c r="BT292" t="s">
        <v>90</v>
      </c>
      <c r="BU292" t="s">
        <v>181</v>
      </c>
      <c r="BV292" t="s">
        <v>83</v>
      </c>
      <c r="BY292" t="s">
        <v>92</v>
      </c>
      <c r="BZ292" t="s">
        <v>87</v>
      </c>
      <c r="CC292">
        <f>IFERROR(IF(AKORDT[[#This Row],[CZAS]]=1,VLOOKUP(AKORDT[[#This Row],[RAPORTY_TMP_ID]]&amp;AKORDT[[#This Row],[CZYNNOSCI_OPIS]],#REF!,5,FALSE),AKORDT[[#This Row],[CZAS]]),1)</f>
        <v>154</v>
      </c>
      <c r="CD292" t="str">
        <f>AKORDT[[#This Row],[RAPORTY_TMP_ID]]&amp;" "&amp;MID(AKORDT[[#This Row],[NAZWA1_WG]],1,30)</f>
        <v xml:space="preserve">25859 AVANT N                       </v>
      </c>
      <c r="CE292" s="11">
        <f>AKORDT[[#This Row],[DATA]]</f>
        <v>43032</v>
      </c>
      <c r="CF292">
        <f>IFERROR(ROUND(AVERAGEIF(Tabela_Kwerenda_z_AKORD[CZAS RZECZYWISTY],LEFT(AKORDT[[#This Row],[PZP_NR_ZLECENIA]],5),Tabela_Kwerenda_z_AKORD[LACZNY_CZAS]),0),0)</f>
        <v>0</v>
      </c>
    </row>
    <row r="293" spans="1:84">
      <c r="A293" t="e">
        <f>VLOOKUP(AKORDT[[#This Row],[NAZWISKO]],IMIE[],2,FALSE)</f>
        <v>#N/A</v>
      </c>
      <c r="B293">
        <v>10560</v>
      </c>
      <c r="F293">
        <v>25860</v>
      </c>
      <c r="G293">
        <v>1</v>
      </c>
      <c r="H293">
        <v>1</v>
      </c>
      <c r="I293">
        <v>1</v>
      </c>
      <c r="J293">
        <v>24019</v>
      </c>
      <c r="K293">
        <v>24019</v>
      </c>
      <c r="L293">
        <v>40</v>
      </c>
      <c r="M293">
        <v>5</v>
      </c>
      <c r="N293">
        <v>7</v>
      </c>
      <c r="O293">
        <v>107</v>
      </c>
      <c r="P293">
        <v>0</v>
      </c>
      <c r="Q293" s="17">
        <v>43032</v>
      </c>
      <c r="R293" t="s">
        <v>1307</v>
      </c>
      <c r="S293">
        <v>0</v>
      </c>
      <c r="T293">
        <v>0</v>
      </c>
      <c r="U293">
        <v>0</v>
      </c>
      <c r="V293">
        <v>2</v>
      </c>
      <c r="W293" t="s">
        <v>228</v>
      </c>
      <c r="X293" t="s">
        <v>79</v>
      </c>
      <c r="Y293" t="s">
        <v>97</v>
      </c>
      <c r="Z293" t="s">
        <v>229</v>
      </c>
      <c r="AB293" s="17">
        <v>2</v>
      </c>
      <c r="AC293" s="17">
        <v>402133</v>
      </c>
      <c r="AD293">
        <v>2</v>
      </c>
      <c r="AE293">
        <v>1</v>
      </c>
      <c r="AF293">
        <v>0</v>
      </c>
      <c r="AG293" t="s">
        <v>81</v>
      </c>
      <c r="AH293" t="s">
        <v>82</v>
      </c>
      <c r="AI293" t="s">
        <v>83</v>
      </c>
      <c r="AJ293" t="s">
        <v>83</v>
      </c>
      <c r="AK293" t="s">
        <v>84</v>
      </c>
      <c r="AL293" t="s">
        <v>85</v>
      </c>
      <c r="AM293" t="s">
        <v>86</v>
      </c>
      <c r="AN293" t="s">
        <v>87</v>
      </c>
      <c r="AO293" t="s">
        <v>430</v>
      </c>
      <c r="AP293" t="s">
        <v>431</v>
      </c>
      <c r="AQ293" t="s">
        <v>430</v>
      </c>
      <c r="AR293" t="s">
        <v>431</v>
      </c>
      <c r="AS293" t="s">
        <v>83</v>
      </c>
      <c r="AV293" s="17"/>
      <c r="AX293">
        <v>0</v>
      </c>
      <c r="AY293" t="s">
        <v>83</v>
      </c>
      <c r="AZ293" t="s">
        <v>83</v>
      </c>
      <c r="BH293">
        <v>291</v>
      </c>
      <c r="BL293" t="s">
        <v>821</v>
      </c>
      <c r="BM293" s="17">
        <v>42998</v>
      </c>
      <c r="BN293" t="s">
        <v>230</v>
      </c>
      <c r="BO293" t="s">
        <v>230</v>
      </c>
      <c r="BP293">
        <v>13</v>
      </c>
      <c r="BQ293" t="s">
        <v>88</v>
      </c>
      <c r="BR293" t="s">
        <v>79</v>
      </c>
      <c r="BS293" t="s">
        <v>89</v>
      </c>
      <c r="BT293" t="s">
        <v>90</v>
      </c>
      <c r="BU293" t="s">
        <v>181</v>
      </c>
      <c r="BV293" t="s">
        <v>83</v>
      </c>
      <c r="BY293" t="s">
        <v>92</v>
      </c>
      <c r="BZ293" t="s">
        <v>87</v>
      </c>
      <c r="CC293">
        <f>IFERROR(IF(AKORDT[[#This Row],[CZAS]]=1,VLOOKUP(AKORDT[[#This Row],[RAPORTY_TMP_ID]]&amp;AKORDT[[#This Row],[CZYNNOSCI_OPIS]],#REF!,5,FALSE),AKORDT[[#This Row],[CZAS]]),1)</f>
        <v>107</v>
      </c>
      <c r="CD293" t="str">
        <f>AKORDT[[#This Row],[RAPORTY_TMP_ID]]&amp;" "&amp;MID(AKORDT[[#This Row],[NAZWA1_WG]],1,30)</f>
        <v xml:space="preserve">25860 AVANT 1,5                     </v>
      </c>
      <c r="CE293" s="11">
        <f>AKORDT[[#This Row],[DATA]]</f>
        <v>43032</v>
      </c>
      <c r="CF293">
        <f>IFERROR(ROUND(AVERAGEIF(Tabela_Kwerenda_z_AKORD[CZAS RZECZYWISTY],LEFT(AKORDT[[#This Row],[PZP_NR_ZLECENIA]],5),Tabela_Kwerenda_z_AKORD[LACZNY_CZAS]),0),0)</f>
        <v>0</v>
      </c>
    </row>
    <row r="294" spans="1:84">
      <c r="A294" t="e">
        <f>VLOOKUP(AKORDT[[#This Row],[NAZWISKO]],IMIE[],2,FALSE)</f>
        <v>#N/A</v>
      </c>
      <c r="B294">
        <v>10561</v>
      </c>
      <c r="F294">
        <v>25861</v>
      </c>
      <c r="G294">
        <v>1</v>
      </c>
      <c r="H294">
        <v>1</v>
      </c>
      <c r="I294">
        <v>1</v>
      </c>
      <c r="J294">
        <v>24036</v>
      </c>
      <c r="K294">
        <v>24036</v>
      </c>
      <c r="L294">
        <v>40</v>
      </c>
      <c r="M294">
        <v>5</v>
      </c>
      <c r="N294">
        <v>7</v>
      </c>
      <c r="O294">
        <v>54</v>
      </c>
      <c r="P294">
        <v>0</v>
      </c>
      <c r="Q294" s="17">
        <v>43032</v>
      </c>
      <c r="R294" t="s">
        <v>1308</v>
      </c>
      <c r="S294">
        <v>0</v>
      </c>
      <c r="T294">
        <v>0</v>
      </c>
      <c r="U294">
        <v>0</v>
      </c>
      <c r="V294">
        <v>2</v>
      </c>
      <c r="W294" t="s">
        <v>228</v>
      </c>
      <c r="X294" t="s">
        <v>79</v>
      </c>
      <c r="Y294" t="s">
        <v>97</v>
      </c>
      <c r="Z294" t="s">
        <v>229</v>
      </c>
      <c r="AB294" s="17">
        <v>2</v>
      </c>
      <c r="AC294" s="17">
        <v>402133</v>
      </c>
      <c r="AD294">
        <v>2</v>
      </c>
      <c r="AE294">
        <v>1</v>
      </c>
      <c r="AF294">
        <v>0</v>
      </c>
      <c r="AG294" t="s">
        <v>81</v>
      </c>
      <c r="AH294" t="s">
        <v>82</v>
      </c>
      <c r="AI294" t="s">
        <v>83</v>
      </c>
      <c r="AJ294" t="s">
        <v>83</v>
      </c>
      <c r="AK294" t="s">
        <v>84</v>
      </c>
      <c r="AL294" t="s">
        <v>85</v>
      </c>
      <c r="AM294" t="s">
        <v>86</v>
      </c>
      <c r="AN294" t="s">
        <v>87</v>
      </c>
      <c r="AO294" t="s">
        <v>428</v>
      </c>
      <c r="AP294" t="s">
        <v>429</v>
      </c>
      <c r="AQ294" t="s">
        <v>428</v>
      </c>
      <c r="AR294" t="s">
        <v>429</v>
      </c>
      <c r="AS294" t="s">
        <v>83</v>
      </c>
      <c r="AV294" s="17"/>
      <c r="AX294">
        <v>0</v>
      </c>
      <c r="AY294" t="s">
        <v>83</v>
      </c>
      <c r="AZ294" t="s">
        <v>83</v>
      </c>
      <c r="BH294">
        <v>292</v>
      </c>
      <c r="BL294" t="s">
        <v>821</v>
      </c>
      <c r="BM294" s="17">
        <v>42998</v>
      </c>
      <c r="BN294" t="s">
        <v>230</v>
      </c>
      <c r="BO294" t="s">
        <v>230</v>
      </c>
      <c r="BP294">
        <v>13</v>
      </c>
      <c r="BQ294" t="s">
        <v>88</v>
      </c>
      <c r="BR294" t="s">
        <v>79</v>
      </c>
      <c r="BS294" t="s">
        <v>89</v>
      </c>
      <c r="BT294" t="s">
        <v>90</v>
      </c>
      <c r="BU294" t="s">
        <v>181</v>
      </c>
      <c r="BV294" t="s">
        <v>83</v>
      </c>
      <c r="BY294" t="s">
        <v>92</v>
      </c>
      <c r="BZ294" t="s">
        <v>87</v>
      </c>
      <c r="CC294">
        <f>IFERROR(IF(AKORDT[[#This Row],[CZAS]]=1,VLOOKUP(AKORDT[[#This Row],[RAPORTY_TMP_ID]]&amp;AKORDT[[#This Row],[CZYNNOSCI_OPIS]],#REF!,5,FALSE),AKORDT[[#This Row],[CZAS]]),1)</f>
        <v>54</v>
      </c>
      <c r="CD294" t="str">
        <f>AKORDT[[#This Row],[RAPORTY_TMP_ID]]&amp;" "&amp;MID(AKORDT[[#This Row],[NAZWA1_WG]],1,30)</f>
        <v xml:space="preserve">25861 AVANT P112x97                 </v>
      </c>
      <c r="CE294" s="11">
        <f>AKORDT[[#This Row],[DATA]]</f>
        <v>43032</v>
      </c>
      <c r="CF294">
        <f>IFERROR(ROUND(AVERAGEIF(Tabela_Kwerenda_z_AKORD[CZAS RZECZYWISTY],LEFT(AKORDT[[#This Row],[PZP_NR_ZLECENIA]],5),Tabela_Kwerenda_z_AKORD[LACZNY_CZAS]),0),0)</f>
        <v>0</v>
      </c>
    </row>
    <row r="295" spans="1:84">
      <c r="A295" t="e">
        <f>VLOOKUP(AKORDT[[#This Row],[NAZWISKO]],IMIE[],2,FALSE)</f>
        <v>#N/A</v>
      </c>
      <c r="B295">
        <v>10562</v>
      </c>
      <c r="F295">
        <v>27069</v>
      </c>
      <c r="G295">
        <v>1</v>
      </c>
      <c r="H295">
        <v>1</v>
      </c>
      <c r="I295">
        <v>1</v>
      </c>
      <c r="J295">
        <v>44500</v>
      </c>
      <c r="K295">
        <v>44500</v>
      </c>
      <c r="L295">
        <v>35</v>
      </c>
      <c r="M295">
        <v>20</v>
      </c>
      <c r="N295">
        <v>7</v>
      </c>
      <c r="O295">
        <v>34</v>
      </c>
      <c r="Q295" s="17">
        <v>43032</v>
      </c>
      <c r="R295" t="s">
        <v>1309</v>
      </c>
      <c r="S295">
        <v>0</v>
      </c>
      <c r="T295">
        <v>0</v>
      </c>
      <c r="U295">
        <v>0</v>
      </c>
      <c r="V295">
        <v>2</v>
      </c>
      <c r="W295" t="s">
        <v>203</v>
      </c>
      <c r="X295" t="s">
        <v>79</v>
      </c>
      <c r="Y295" t="s">
        <v>100</v>
      </c>
      <c r="Z295" t="s">
        <v>204</v>
      </c>
      <c r="AB295" s="17">
        <v>2</v>
      </c>
      <c r="AC295" s="17">
        <v>402133</v>
      </c>
      <c r="AD295">
        <v>2</v>
      </c>
      <c r="AE295">
        <v>1</v>
      </c>
      <c r="AF295">
        <v>0</v>
      </c>
      <c r="AG295" t="s">
        <v>81</v>
      </c>
      <c r="AH295" t="s">
        <v>82</v>
      </c>
      <c r="AI295" t="s">
        <v>83</v>
      </c>
      <c r="AJ295" t="s">
        <v>83</v>
      </c>
      <c r="AK295" t="s">
        <v>84</v>
      </c>
      <c r="AL295" t="s">
        <v>85</v>
      </c>
      <c r="AM295" t="s">
        <v>205</v>
      </c>
      <c r="AN295" t="s">
        <v>95</v>
      </c>
      <c r="AO295" t="s">
        <v>1310</v>
      </c>
      <c r="AP295" t="s">
        <v>1311</v>
      </c>
      <c r="AQ295" t="s">
        <v>1310</v>
      </c>
      <c r="AR295" t="s">
        <v>1311</v>
      </c>
      <c r="AS295" t="s">
        <v>83</v>
      </c>
      <c r="AV295" s="17"/>
      <c r="AX295">
        <v>0</v>
      </c>
      <c r="AY295" t="s">
        <v>83</v>
      </c>
      <c r="AZ295" t="s">
        <v>83</v>
      </c>
      <c r="BH295">
        <v>293</v>
      </c>
      <c r="BL295" t="s">
        <v>1312</v>
      </c>
      <c r="BM295" s="17">
        <v>43026</v>
      </c>
      <c r="BN295" t="s">
        <v>298</v>
      </c>
      <c r="BO295" t="s">
        <v>298</v>
      </c>
      <c r="BP295">
        <v>68</v>
      </c>
      <c r="BQ295" t="s">
        <v>196</v>
      </c>
      <c r="BR295" t="s">
        <v>197</v>
      </c>
      <c r="BS295" t="s">
        <v>89</v>
      </c>
      <c r="BT295" t="s">
        <v>90</v>
      </c>
      <c r="BU295" t="s">
        <v>181</v>
      </c>
      <c r="BV295" t="s">
        <v>83</v>
      </c>
      <c r="BY295" t="s">
        <v>92</v>
      </c>
      <c r="BZ295" t="s">
        <v>87</v>
      </c>
      <c r="CC295">
        <f>IFERROR(IF(AKORDT[[#This Row],[CZAS]]=1,VLOOKUP(AKORDT[[#This Row],[RAPORTY_TMP_ID]]&amp;AKORDT[[#This Row],[CZYNNOSCI_OPIS]],#REF!,5,FALSE),AKORDT[[#This Row],[CZAS]]),1)</f>
        <v>34</v>
      </c>
      <c r="CD295" t="str">
        <f>AKORDT[[#This Row],[RAPORTY_TMP_ID]]&amp;" "&amp;MID(AKORDT[[#This Row],[NAZWA1_WG]],1,30)</f>
        <v xml:space="preserve">27069 TOPAZ [3z]                    </v>
      </c>
      <c r="CE295" s="11">
        <f>AKORDT[[#This Row],[DATA]]</f>
        <v>43032</v>
      </c>
      <c r="CF295">
        <f>IFERROR(ROUND(AVERAGEIF(Tabela_Kwerenda_z_AKORD[CZAS RZECZYWISTY],LEFT(AKORDT[[#This Row],[PZP_NR_ZLECENIA]],5),Tabela_Kwerenda_z_AKORD[LACZNY_CZAS]),0),0)</f>
        <v>0</v>
      </c>
    </row>
    <row r="296" spans="1:84">
      <c r="A296" t="e">
        <f>VLOOKUP(AKORDT[[#This Row],[NAZWISKO]],IMIE[],2,FALSE)</f>
        <v>#N/A</v>
      </c>
      <c r="B296">
        <v>10563</v>
      </c>
      <c r="F296">
        <v>27342</v>
      </c>
      <c r="G296">
        <v>1</v>
      </c>
      <c r="H296">
        <v>1</v>
      </c>
      <c r="I296">
        <v>1</v>
      </c>
      <c r="J296">
        <v>53412</v>
      </c>
      <c r="K296">
        <v>52573</v>
      </c>
      <c r="L296">
        <v>35</v>
      </c>
      <c r="M296">
        <v>20</v>
      </c>
      <c r="N296">
        <v>7</v>
      </c>
      <c r="O296">
        <v>26</v>
      </c>
      <c r="Q296" s="17">
        <v>43032</v>
      </c>
      <c r="R296" t="s">
        <v>1313</v>
      </c>
      <c r="S296">
        <v>0</v>
      </c>
      <c r="T296">
        <v>0</v>
      </c>
      <c r="U296">
        <v>0</v>
      </c>
      <c r="V296">
        <v>2</v>
      </c>
      <c r="W296" t="s">
        <v>203</v>
      </c>
      <c r="X296" t="s">
        <v>79</v>
      </c>
      <c r="Y296" t="s">
        <v>100</v>
      </c>
      <c r="Z296" t="s">
        <v>204</v>
      </c>
      <c r="AB296" s="17">
        <v>2</v>
      </c>
      <c r="AC296" s="17">
        <v>402133</v>
      </c>
      <c r="AD296">
        <v>2</v>
      </c>
      <c r="AE296">
        <v>1</v>
      </c>
      <c r="AF296">
        <v>0</v>
      </c>
      <c r="AG296" t="s">
        <v>81</v>
      </c>
      <c r="AH296" t="s">
        <v>82</v>
      </c>
      <c r="AI296" t="s">
        <v>83</v>
      </c>
      <c r="AJ296" t="s">
        <v>83</v>
      </c>
      <c r="AK296" t="s">
        <v>84</v>
      </c>
      <c r="AL296" t="s">
        <v>85</v>
      </c>
      <c r="AM296" t="s">
        <v>205</v>
      </c>
      <c r="AN296" t="s">
        <v>95</v>
      </c>
      <c r="AO296" t="s">
        <v>646</v>
      </c>
      <c r="AP296" t="s">
        <v>647</v>
      </c>
      <c r="AQ296" t="s">
        <v>648</v>
      </c>
      <c r="AR296" t="s">
        <v>649</v>
      </c>
      <c r="AS296" t="s">
        <v>83</v>
      </c>
      <c r="AV296" s="17"/>
      <c r="AX296">
        <v>0</v>
      </c>
      <c r="AY296" t="s">
        <v>83</v>
      </c>
      <c r="AZ296" t="s">
        <v>83</v>
      </c>
      <c r="BH296">
        <v>294</v>
      </c>
      <c r="BL296" t="s">
        <v>1314</v>
      </c>
      <c r="BM296" s="17">
        <v>43026</v>
      </c>
      <c r="BN296" t="s">
        <v>250</v>
      </c>
      <c r="BO296" t="s">
        <v>250</v>
      </c>
      <c r="BP296">
        <v>68</v>
      </c>
      <c r="BQ296" t="s">
        <v>196</v>
      </c>
      <c r="BR296" t="s">
        <v>197</v>
      </c>
      <c r="BS296" t="s">
        <v>89</v>
      </c>
      <c r="BT296" t="s">
        <v>90</v>
      </c>
      <c r="BU296" t="s">
        <v>181</v>
      </c>
      <c r="BV296" t="s">
        <v>83</v>
      </c>
      <c r="BY296" t="s">
        <v>92</v>
      </c>
      <c r="BZ296" t="s">
        <v>87</v>
      </c>
      <c r="CC296">
        <f>IFERROR(IF(AKORDT[[#This Row],[CZAS]]=1,VLOOKUP(AKORDT[[#This Row],[RAPORTY_TMP_ID]]&amp;AKORDT[[#This Row],[CZYNNOSCI_OPIS]],#REF!,5,FALSE),AKORDT[[#This Row],[CZAS]]),1)</f>
        <v>26</v>
      </c>
      <c r="CD296" t="str">
        <f>AKORDT[[#This Row],[RAPORTY_TMP_ID]]&amp;" "&amp;MID(AKORDT[[#This Row],[NAZWA1_WG]],1,30)</f>
        <v xml:space="preserve">27342 TUNDRA [3                     </v>
      </c>
      <c r="CE296" s="11">
        <f>AKORDT[[#This Row],[DATA]]</f>
        <v>43032</v>
      </c>
      <c r="CF296">
        <f>IFERROR(ROUND(AVERAGEIF(Tabela_Kwerenda_z_AKORD[CZAS RZECZYWISTY],LEFT(AKORDT[[#This Row],[PZP_NR_ZLECENIA]],5),Tabela_Kwerenda_z_AKORD[LACZNY_CZAS]),0),0)</f>
        <v>0</v>
      </c>
    </row>
    <row r="297" spans="1:84">
      <c r="A297" t="e">
        <f>VLOOKUP(AKORDT[[#This Row],[NAZWISKO]],IMIE[],2,FALSE)</f>
        <v>#N/A</v>
      </c>
      <c r="B297">
        <v>10564</v>
      </c>
      <c r="F297">
        <v>27343</v>
      </c>
      <c r="G297">
        <v>1</v>
      </c>
      <c r="H297">
        <v>1</v>
      </c>
      <c r="I297">
        <v>1</v>
      </c>
      <c r="J297">
        <v>53422</v>
      </c>
      <c r="K297">
        <v>53191</v>
      </c>
      <c r="L297">
        <v>35</v>
      </c>
      <c r="M297">
        <v>20</v>
      </c>
      <c r="N297">
        <v>7</v>
      </c>
      <c r="O297">
        <v>31</v>
      </c>
      <c r="Q297" s="17">
        <v>43032</v>
      </c>
      <c r="R297" t="s">
        <v>1315</v>
      </c>
      <c r="S297">
        <v>0</v>
      </c>
      <c r="T297">
        <v>0</v>
      </c>
      <c r="U297">
        <v>0</v>
      </c>
      <c r="V297">
        <v>2</v>
      </c>
      <c r="W297" t="s">
        <v>203</v>
      </c>
      <c r="X297" t="s">
        <v>79</v>
      </c>
      <c r="Y297" t="s">
        <v>100</v>
      </c>
      <c r="Z297" t="s">
        <v>204</v>
      </c>
      <c r="AB297" s="17">
        <v>2</v>
      </c>
      <c r="AC297" s="17">
        <v>402133</v>
      </c>
      <c r="AD297">
        <v>2</v>
      </c>
      <c r="AE297">
        <v>1</v>
      </c>
      <c r="AF297">
        <v>0</v>
      </c>
      <c r="AG297" t="s">
        <v>81</v>
      </c>
      <c r="AH297" t="s">
        <v>82</v>
      </c>
      <c r="AI297" t="s">
        <v>83</v>
      </c>
      <c r="AJ297" t="s">
        <v>83</v>
      </c>
      <c r="AK297" t="s">
        <v>84</v>
      </c>
      <c r="AL297" t="s">
        <v>85</v>
      </c>
      <c r="AM297" t="s">
        <v>205</v>
      </c>
      <c r="AN297" t="s">
        <v>95</v>
      </c>
      <c r="AO297" t="s">
        <v>246</v>
      </c>
      <c r="AP297" t="s">
        <v>247</v>
      </c>
      <c r="AQ297" t="s">
        <v>248</v>
      </c>
      <c r="AR297" t="s">
        <v>249</v>
      </c>
      <c r="AS297" t="s">
        <v>83</v>
      </c>
      <c r="AV297" s="17"/>
      <c r="AX297">
        <v>0</v>
      </c>
      <c r="AY297" t="s">
        <v>83</v>
      </c>
      <c r="AZ297" t="s">
        <v>83</v>
      </c>
      <c r="BH297">
        <v>295</v>
      </c>
      <c r="BL297" t="s">
        <v>1314</v>
      </c>
      <c r="BM297" s="17">
        <v>43026</v>
      </c>
      <c r="BN297" t="s">
        <v>250</v>
      </c>
      <c r="BO297" t="s">
        <v>250</v>
      </c>
      <c r="BP297">
        <v>68</v>
      </c>
      <c r="BQ297" t="s">
        <v>196</v>
      </c>
      <c r="BR297" t="s">
        <v>197</v>
      </c>
      <c r="BS297" t="s">
        <v>89</v>
      </c>
      <c r="BT297" t="s">
        <v>90</v>
      </c>
      <c r="BU297" t="s">
        <v>181</v>
      </c>
      <c r="BV297" t="s">
        <v>83</v>
      </c>
      <c r="BY297" t="s">
        <v>92</v>
      </c>
      <c r="BZ297" t="s">
        <v>87</v>
      </c>
      <c r="CC297">
        <f>IFERROR(IF(AKORDT[[#This Row],[CZAS]]=1,VLOOKUP(AKORDT[[#This Row],[RAPORTY_TMP_ID]]&amp;AKORDT[[#This Row],[CZYNNOSCI_OPIS]],#REF!,5,FALSE),AKORDT[[#This Row],[CZAS]]),1)</f>
        <v>31</v>
      </c>
      <c r="CD297" t="str">
        <f>AKORDT[[#This Row],[RAPORTY_TMP_ID]]&amp;" "&amp;MID(AKORDT[[#This Row],[NAZWA1_WG]],1,30)</f>
        <v xml:space="preserve">27343 TUNDRA LH]                    </v>
      </c>
      <c r="CE297" s="11">
        <f>AKORDT[[#This Row],[DATA]]</f>
        <v>43032</v>
      </c>
      <c r="CF297">
        <f>IFERROR(ROUND(AVERAGEIF(Tabela_Kwerenda_z_AKORD[CZAS RZECZYWISTY],LEFT(AKORDT[[#This Row],[PZP_NR_ZLECENIA]],5),Tabela_Kwerenda_z_AKORD[LACZNY_CZAS]),0),0)</f>
        <v>0</v>
      </c>
    </row>
    <row r="298" spans="1:84">
      <c r="A298" t="e">
        <f>VLOOKUP(AKORDT[[#This Row],[NAZWISKO]],IMIE[],2,FALSE)</f>
        <v>#N/A</v>
      </c>
      <c r="B298">
        <v>10565</v>
      </c>
      <c r="F298">
        <v>27046</v>
      </c>
      <c r="G298">
        <v>1</v>
      </c>
      <c r="H298">
        <v>1</v>
      </c>
      <c r="I298">
        <v>1</v>
      </c>
      <c r="J298">
        <v>15479</v>
      </c>
      <c r="K298">
        <v>14406</v>
      </c>
      <c r="L298">
        <v>36</v>
      </c>
      <c r="M298">
        <v>20</v>
      </c>
      <c r="N298">
        <v>7</v>
      </c>
      <c r="O298">
        <v>20</v>
      </c>
      <c r="Q298" s="17">
        <v>43032</v>
      </c>
      <c r="R298" t="s">
        <v>1316</v>
      </c>
      <c r="S298">
        <v>0</v>
      </c>
      <c r="T298">
        <v>0</v>
      </c>
      <c r="U298">
        <v>0</v>
      </c>
      <c r="V298">
        <v>2</v>
      </c>
      <c r="W298" t="s">
        <v>208</v>
      </c>
      <c r="X298" t="s">
        <v>79</v>
      </c>
      <c r="Y298" t="s">
        <v>94</v>
      </c>
      <c r="Z298" t="s">
        <v>209</v>
      </c>
      <c r="AB298" s="17">
        <v>2</v>
      </c>
      <c r="AC298" s="17">
        <v>402133</v>
      </c>
      <c r="AD298">
        <v>2</v>
      </c>
      <c r="AE298">
        <v>1</v>
      </c>
      <c r="AF298">
        <v>0</v>
      </c>
      <c r="AG298" t="s">
        <v>81</v>
      </c>
      <c r="AH298" t="s">
        <v>82</v>
      </c>
      <c r="AI298" t="s">
        <v>83</v>
      </c>
      <c r="AJ298" t="s">
        <v>83</v>
      </c>
      <c r="AK298" t="s">
        <v>84</v>
      </c>
      <c r="AL298" t="s">
        <v>85</v>
      </c>
      <c r="AM298" t="s">
        <v>205</v>
      </c>
      <c r="AN298" t="s">
        <v>95</v>
      </c>
      <c r="AO298" t="s">
        <v>392</v>
      </c>
      <c r="AP298" t="s">
        <v>393</v>
      </c>
      <c r="AQ298" t="s">
        <v>394</v>
      </c>
      <c r="AR298" t="s">
        <v>395</v>
      </c>
      <c r="AS298" t="s">
        <v>83</v>
      </c>
      <c r="AV298" s="17"/>
      <c r="AX298">
        <v>0</v>
      </c>
      <c r="AY298" t="s">
        <v>83</v>
      </c>
      <c r="AZ298" t="s">
        <v>83</v>
      </c>
      <c r="BH298">
        <v>296</v>
      </c>
      <c r="BL298" t="s">
        <v>396</v>
      </c>
      <c r="BM298" s="17">
        <v>43026</v>
      </c>
      <c r="BN298" t="s">
        <v>362</v>
      </c>
      <c r="BO298" t="s">
        <v>362</v>
      </c>
      <c r="BP298">
        <v>68</v>
      </c>
      <c r="BQ298" t="s">
        <v>196</v>
      </c>
      <c r="BR298" t="s">
        <v>197</v>
      </c>
      <c r="BS298" t="s">
        <v>89</v>
      </c>
      <c r="BT298" t="s">
        <v>90</v>
      </c>
      <c r="BU298" t="s">
        <v>206</v>
      </c>
      <c r="BV298" t="s">
        <v>83</v>
      </c>
      <c r="BY298" t="s">
        <v>92</v>
      </c>
      <c r="BZ298" t="s">
        <v>87</v>
      </c>
      <c r="CC298">
        <f>IFERROR(IF(AKORDT[[#This Row],[CZAS]]=1,VLOOKUP(AKORDT[[#This Row],[RAPORTY_TMP_ID]]&amp;AKORDT[[#This Row],[CZYNNOSCI_OPIS]],#REF!,5,FALSE),AKORDT[[#This Row],[CZAS]]),1)</f>
        <v>20</v>
      </c>
      <c r="CD298" t="str">
        <f>AKORDT[[#This Row],[RAPORTY_TMP_ID]]&amp;" "&amp;MID(AKORDT[[#This Row],[NAZWA1_WG]],1,30)</f>
        <v xml:space="preserve">27046 SHADOW [3,5]                  </v>
      </c>
      <c r="CE298" s="11">
        <f>AKORDT[[#This Row],[DATA]]</f>
        <v>43032</v>
      </c>
      <c r="CF298">
        <f>IFERROR(ROUND(AVERAGEIF(Tabela_Kwerenda_z_AKORD[CZAS RZECZYWISTY],LEFT(AKORDT[[#This Row],[PZP_NR_ZLECENIA]],5),Tabela_Kwerenda_z_AKORD[LACZNY_CZAS]),0),0)</f>
        <v>0</v>
      </c>
    </row>
    <row r="299" spans="1:84">
      <c r="A299" t="e">
        <f>VLOOKUP(AKORDT[[#This Row],[NAZWISKO]],IMIE[],2,FALSE)</f>
        <v>#N/A</v>
      </c>
      <c r="B299">
        <v>10566</v>
      </c>
      <c r="F299">
        <v>27047</v>
      </c>
      <c r="G299">
        <v>1</v>
      </c>
      <c r="H299">
        <v>1</v>
      </c>
      <c r="I299">
        <v>1</v>
      </c>
      <c r="J299">
        <v>15477</v>
      </c>
      <c r="K299">
        <v>14404</v>
      </c>
      <c r="L299">
        <v>36</v>
      </c>
      <c r="M299">
        <v>20</v>
      </c>
      <c r="N299">
        <v>7</v>
      </c>
      <c r="O299">
        <v>19</v>
      </c>
      <c r="Q299" s="17">
        <v>43032</v>
      </c>
      <c r="R299" t="s">
        <v>1317</v>
      </c>
      <c r="S299">
        <v>0</v>
      </c>
      <c r="T299">
        <v>0</v>
      </c>
      <c r="U299">
        <v>0</v>
      </c>
      <c r="V299">
        <v>2</v>
      </c>
      <c r="W299" t="s">
        <v>208</v>
      </c>
      <c r="X299" t="s">
        <v>79</v>
      </c>
      <c r="Y299" t="s">
        <v>94</v>
      </c>
      <c r="Z299" t="s">
        <v>209</v>
      </c>
      <c r="AB299" s="17">
        <v>2</v>
      </c>
      <c r="AC299" s="17">
        <v>402133</v>
      </c>
      <c r="AD299">
        <v>2</v>
      </c>
      <c r="AE299">
        <v>1</v>
      </c>
      <c r="AF299">
        <v>0</v>
      </c>
      <c r="AG299" t="s">
        <v>81</v>
      </c>
      <c r="AH299" t="s">
        <v>82</v>
      </c>
      <c r="AI299" t="s">
        <v>83</v>
      </c>
      <c r="AJ299" t="s">
        <v>83</v>
      </c>
      <c r="AK299" t="s">
        <v>84</v>
      </c>
      <c r="AL299" t="s">
        <v>85</v>
      </c>
      <c r="AM299" t="s">
        <v>205</v>
      </c>
      <c r="AN299" t="s">
        <v>95</v>
      </c>
      <c r="AO299" t="s">
        <v>358</v>
      </c>
      <c r="AP299" t="s">
        <v>359</v>
      </c>
      <c r="AQ299" t="s">
        <v>360</v>
      </c>
      <c r="AR299" t="s">
        <v>361</v>
      </c>
      <c r="AS299" t="s">
        <v>83</v>
      </c>
      <c r="AV299" s="17"/>
      <c r="AX299">
        <v>0</v>
      </c>
      <c r="AY299" t="s">
        <v>83</v>
      </c>
      <c r="AZ299" t="s">
        <v>83</v>
      </c>
      <c r="BH299">
        <v>297</v>
      </c>
      <c r="BL299" t="s">
        <v>396</v>
      </c>
      <c r="BM299" s="17">
        <v>43026</v>
      </c>
      <c r="BN299" t="s">
        <v>362</v>
      </c>
      <c r="BO299" t="s">
        <v>362</v>
      </c>
      <c r="BP299">
        <v>68</v>
      </c>
      <c r="BQ299" t="s">
        <v>196</v>
      </c>
      <c r="BR299" t="s">
        <v>197</v>
      </c>
      <c r="BS299" t="s">
        <v>89</v>
      </c>
      <c r="BT299" t="s">
        <v>90</v>
      </c>
      <c r="BU299" t="s">
        <v>206</v>
      </c>
      <c r="BV299" t="s">
        <v>83</v>
      </c>
      <c r="BY299" t="s">
        <v>92</v>
      </c>
      <c r="BZ299" t="s">
        <v>87</v>
      </c>
      <c r="CC299">
        <f>IFERROR(IF(AKORDT[[#This Row],[CZAS]]=1,VLOOKUP(AKORDT[[#This Row],[RAPORTY_TMP_ID]]&amp;AKORDT[[#This Row],[CZYNNOSCI_OPIS]],#REF!,5,FALSE),AKORDT[[#This Row],[CZAS]]),1)</f>
        <v>19</v>
      </c>
      <c r="CD299" t="str">
        <f>AKORDT[[#This Row],[RAPORTY_TMP_ID]]&amp;" "&amp;MID(AKORDT[[#This Row],[NAZWA1_WG]],1,30)</f>
        <v xml:space="preserve">27047 SHADOW [2,5]                  </v>
      </c>
      <c r="CE299" s="11">
        <f>AKORDT[[#This Row],[DATA]]</f>
        <v>43032</v>
      </c>
      <c r="CF299">
        <f>IFERROR(ROUND(AVERAGEIF(Tabela_Kwerenda_z_AKORD[CZAS RZECZYWISTY],LEFT(AKORDT[[#This Row],[PZP_NR_ZLECENIA]],5),Tabela_Kwerenda_z_AKORD[LACZNY_CZAS]),0),0)</f>
        <v>0</v>
      </c>
    </row>
    <row r="300" spans="1:84">
      <c r="A300" t="e">
        <f>VLOOKUP(AKORDT[[#This Row],[NAZWISKO]],IMIE[],2,FALSE)</f>
        <v>#N/A</v>
      </c>
      <c r="B300">
        <v>10567</v>
      </c>
      <c r="F300">
        <v>27333</v>
      </c>
      <c r="G300">
        <v>1</v>
      </c>
      <c r="H300">
        <v>1</v>
      </c>
      <c r="I300">
        <v>1</v>
      </c>
      <c r="J300">
        <v>24014</v>
      </c>
      <c r="K300">
        <v>24014</v>
      </c>
      <c r="L300">
        <v>36</v>
      </c>
      <c r="M300">
        <v>20</v>
      </c>
      <c r="N300">
        <v>7</v>
      </c>
      <c r="O300">
        <v>26</v>
      </c>
      <c r="P300">
        <v>0</v>
      </c>
      <c r="Q300" s="17">
        <v>43032</v>
      </c>
      <c r="R300" t="s">
        <v>641</v>
      </c>
      <c r="S300">
        <v>0</v>
      </c>
      <c r="T300">
        <v>0</v>
      </c>
      <c r="U300">
        <v>0</v>
      </c>
      <c r="V300">
        <v>2</v>
      </c>
      <c r="W300" t="s">
        <v>208</v>
      </c>
      <c r="X300" t="s">
        <v>79</v>
      </c>
      <c r="Y300" t="s">
        <v>94</v>
      </c>
      <c r="Z300" t="s">
        <v>209</v>
      </c>
      <c r="AB300" s="17">
        <v>2</v>
      </c>
      <c r="AC300" s="17">
        <v>402133</v>
      </c>
      <c r="AD300">
        <v>2</v>
      </c>
      <c r="AE300">
        <v>1</v>
      </c>
      <c r="AF300">
        <v>0</v>
      </c>
      <c r="AG300" t="s">
        <v>81</v>
      </c>
      <c r="AH300" t="s">
        <v>82</v>
      </c>
      <c r="AI300" t="s">
        <v>83</v>
      </c>
      <c r="AJ300" t="s">
        <v>83</v>
      </c>
      <c r="AK300" t="s">
        <v>84</v>
      </c>
      <c r="AL300" t="s">
        <v>85</v>
      </c>
      <c r="AM300" t="s">
        <v>205</v>
      </c>
      <c r="AN300" t="s">
        <v>95</v>
      </c>
      <c r="AO300" t="s">
        <v>283</v>
      </c>
      <c r="AP300" t="s">
        <v>284</v>
      </c>
      <c r="AQ300" t="s">
        <v>283</v>
      </c>
      <c r="AR300" t="s">
        <v>284</v>
      </c>
      <c r="AS300" t="s">
        <v>83</v>
      </c>
      <c r="AV300" s="17"/>
      <c r="AX300">
        <v>0</v>
      </c>
      <c r="AY300" t="s">
        <v>83</v>
      </c>
      <c r="AZ300" t="s">
        <v>83</v>
      </c>
      <c r="BH300">
        <v>298</v>
      </c>
      <c r="BL300" t="s">
        <v>1318</v>
      </c>
      <c r="BM300" s="17">
        <v>43026</v>
      </c>
      <c r="BN300" t="s">
        <v>230</v>
      </c>
      <c r="BO300" t="s">
        <v>230</v>
      </c>
      <c r="BP300">
        <v>68</v>
      </c>
      <c r="BQ300" t="s">
        <v>196</v>
      </c>
      <c r="BR300" t="s">
        <v>197</v>
      </c>
      <c r="BS300" t="s">
        <v>89</v>
      </c>
      <c r="BT300" t="s">
        <v>90</v>
      </c>
      <c r="BU300" t="s">
        <v>181</v>
      </c>
      <c r="BV300" t="s">
        <v>83</v>
      </c>
      <c r="BY300" t="s">
        <v>92</v>
      </c>
      <c r="BZ300" t="s">
        <v>87</v>
      </c>
      <c r="CC300">
        <f>IFERROR(IF(AKORDT[[#This Row],[CZAS]]=1,VLOOKUP(AKORDT[[#This Row],[RAPORTY_TMP_ID]]&amp;AKORDT[[#This Row],[CZYNNOSCI_OPIS]],#REF!,5,FALSE),AKORDT[[#This Row],[CZAS]]),1)</f>
        <v>26</v>
      </c>
      <c r="CD300" t="str">
        <f>AKORDT[[#This Row],[RAPORTY_TMP_ID]]&amp;" "&amp;MID(AKORDT[[#This Row],[NAZWA1_WG]],1,30)</f>
        <v xml:space="preserve">27333 AVANT [3                      </v>
      </c>
      <c r="CE300" s="11">
        <f>AKORDT[[#This Row],[DATA]]</f>
        <v>43032</v>
      </c>
      <c r="CF300">
        <f>IFERROR(ROUND(AVERAGEIF(Tabela_Kwerenda_z_AKORD[CZAS RZECZYWISTY],LEFT(AKORDT[[#This Row],[PZP_NR_ZLECENIA]],5),Tabela_Kwerenda_z_AKORD[LACZNY_CZAS]),0),0)</f>
        <v>0</v>
      </c>
    </row>
    <row r="301" spans="1:84">
      <c r="A301" t="e">
        <f>VLOOKUP(AKORDT[[#This Row],[NAZWISKO]],IMIE[],2,FALSE)</f>
        <v>#N/A</v>
      </c>
      <c r="B301">
        <v>10568</v>
      </c>
      <c r="F301">
        <v>27334</v>
      </c>
      <c r="G301">
        <v>1</v>
      </c>
      <c r="H301">
        <v>1</v>
      </c>
      <c r="I301">
        <v>1</v>
      </c>
      <c r="J301">
        <v>10575</v>
      </c>
      <c r="K301">
        <v>10575</v>
      </c>
      <c r="L301">
        <v>36</v>
      </c>
      <c r="M301">
        <v>20</v>
      </c>
      <c r="N301">
        <v>7</v>
      </c>
      <c r="O301">
        <v>19</v>
      </c>
      <c r="P301">
        <v>0</v>
      </c>
      <c r="Q301" s="17">
        <v>43032</v>
      </c>
      <c r="R301" t="s">
        <v>1319</v>
      </c>
      <c r="S301">
        <v>0</v>
      </c>
      <c r="T301">
        <v>0</v>
      </c>
      <c r="U301">
        <v>0</v>
      </c>
      <c r="V301">
        <v>2</v>
      </c>
      <c r="W301" t="s">
        <v>208</v>
      </c>
      <c r="X301" t="s">
        <v>79</v>
      </c>
      <c r="Y301" t="s">
        <v>94</v>
      </c>
      <c r="Z301" t="s">
        <v>209</v>
      </c>
      <c r="AB301" s="17">
        <v>2</v>
      </c>
      <c r="AC301" s="17">
        <v>402133</v>
      </c>
      <c r="AD301">
        <v>2</v>
      </c>
      <c r="AE301">
        <v>1</v>
      </c>
      <c r="AF301">
        <v>0</v>
      </c>
      <c r="AG301" t="s">
        <v>81</v>
      </c>
      <c r="AH301" t="s">
        <v>82</v>
      </c>
      <c r="AI301" t="s">
        <v>83</v>
      </c>
      <c r="AJ301" t="s">
        <v>83</v>
      </c>
      <c r="AK301" t="s">
        <v>84</v>
      </c>
      <c r="AL301" t="s">
        <v>85</v>
      </c>
      <c r="AM301" t="s">
        <v>205</v>
      </c>
      <c r="AN301" t="s">
        <v>95</v>
      </c>
      <c r="AO301" t="s">
        <v>627</v>
      </c>
      <c r="AP301" t="s">
        <v>628</v>
      </c>
      <c r="AQ301" t="s">
        <v>627</v>
      </c>
      <c r="AR301" t="s">
        <v>628</v>
      </c>
      <c r="AS301" t="s">
        <v>83</v>
      </c>
      <c r="AV301" s="17"/>
      <c r="AX301">
        <v>0</v>
      </c>
      <c r="AY301" t="s">
        <v>83</v>
      </c>
      <c r="AZ301" t="s">
        <v>83</v>
      </c>
      <c r="BH301">
        <v>299</v>
      </c>
      <c r="BL301" t="s">
        <v>1318</v>
      </c>
      <c r="BM301" s="17">
        <v>43026</v>
      </c>
      <c r="BN301" t="s">
        <v>230</v>
      </c>
      <c r="BO301" t="s">
        <v>230</v>
      </c>
      <c r="BP301">
        <v>68</v>
      </c>
      <c r="BQ301" t="s">
        <v>196</v>
      </c>
      <c r="BR301" t="s">
        <v>197</v>
      </c>
      <c r="BS301" t="s">
        <v>89</v>
      </c>
      <c r="BT301" t="s">
        <v>90</v>
      </c>
      <c r="BU301" t="s">
        <v>181</v>
      </c>
      <c r="BV301" t="s">
        <v>83</v>
      </c>
      <c r="BY301" t="s">
        <v>92</v>
      </c>
      <c r="BZ301" t="s">
        <v>87</v>
      </c>
      <c r="CC301">
        <f>IFERROR(IF(AKORDT[[#This Row],[CZAS]]=1,VLOOKUP(AKORDT[[#This Row],[RAPORTY_TMP_ID]]&amp;AKORDT[[#This Row],[CZYNNOSCI_OPIS]],#REF!,5,FALSE),AKORDT[[#This Row],[CZAS]]),1)</f>
        <v>19</v>
      </c>
      <c r="CD301" t="str">
        <f>AKORDT[[#This Row],[RAPORTY_TMP_ID]]&amp;" "&amp;MID(AKORDT[[#This Row],[NAZWA1_WG]],1,30)</f>
        <v xml:space="preserve">27334 AVANT L]                      </v>
      </c>
      <c r="CE301" s="11">
        <f>AKORDT[[#This Row],[DATA]]</f>
        <v>43032</v>
      </c>
      <c r="CF301">
        <f>IFERROR(ROUND(AVERAGEIF(Tabela_Kwerenda_z_AKORD[CZAS RZECZYWISTY],LEFT(AKORDT[[#This Row],[PZP_NR_ZLECENIA]],5),Tabela_Kwerenda_z_AKORD[LACZNY_CZAS]),0),0)</f>
        <v>0</v>
      </c>
    </row>
    <row r="302" spans="1:84">
      <c r="A302" t="e">
        <f>VLOOKUP(AKORDT[[#This Row],[NAZWISKO]],IMIE[],2,FALSE)</f>
        <v>#N/A</v>
      </c>
      <c r="B302">
        <v>10569</v>
      </c>
      <c r="F302">
        <v>27045</v>
      </c>
      <c r="G302">
        <v>1</v>
      </c>
      <c r="H302">
        <v>1</v>
      </c>
      <c r="I302">
        <v>1</v>
      </c>
      <c r="J302">
        <v>35942</v>
      </c>
      <c r="K302">
        <v>35942</v>
      </c>
      <c r="L302">
        <v>35</v>
      </c>
      <c r="M302">
        <v>20</v>
      </c>
      <c r="N302">
        <v>7</v>
      </c>
      <c r="O302">
        <v>7</v>
      </c>
      <c r="Q302" s="17">
        <v>43032</v>
      </c>
      <c r="R302" t="s">
        <v>1320</v>
      </c>
      <c r="S302">
        <v>0</v>
      </c>
      <c r="T302">
        <v>0</v>
      </c>
      <c r="U302">
        <v>0</v>
      </c>
      <c r="V302">
        <v>2</v>
      </c>
      <c r="W302" t="s">
        <v>203</v>
      </c>
      <c r="X302" t="s">
        <v>79</v>
      </c>
      <c r="Y302" t="s">
        <v>100</v>
      </c>
      <c r="Z302" t="s">
        <v>204</v>
      </c>
      <c r="AB302" s="17">
        <v>2</v>
      </c>
      <c r="AC302" s="17">
        <v>402133</v>
      </c>
      <c r="AD302">
        <v>2</v>
      </c>
      <c r="AE302">
        <v>1</v>
      </c>
      <c r="AF302">
        <v>0</v>
      </c>
      <c r="AG302" t="s">
        <v>81</v>
      </c>
      <c r="AH302" t="s">
        <v>82</v>
      </c>
      <c r="AI302" t="s">
        <v>83</v>
      </c>
      <c r="AJ302" t="s">
        <v>83</v>
      </c>
      <c r="AK302" t="s">
        <v>84</v>
      </c>
      <c r="AL302" t="s">
        <v>85</v>
      </c>
      <c r="AM302" t="s">
        <v>205</v>
      </c>
      <c r="AN302" t="s">
        <v>95</v>
      </c>
      <c r="AO302" t="s">
        <v>706</v>
      </c>
      <c r="AP302" t="s">
        <v>707</v>
      </c>
      <c r="AQ302" t="s">
        <v>706</v>
      </c>
      <c r="AR302" t="s">
        <v>707</v>
      </c>
      <c r="AS302" t="s">
        <v>83</v>
      </c>
      <c r="AV302" s="17"/>
      <c r="AX302">
        <v>0</v>
      </c>
      <c r="AY302" t="s">
        <v>83</v>
      </c>
      <c r="AZ302" t="s">
        <v>83</v>
      </c>
      <c r="BH302">
        <v>300</v>
      </c>
      <c r="BL302" t="s">
        <v>1321</v>
      </c>
      <c r="BM302" s="17">
        <v>43026</v>
      </c>
      <c r="BN302" t="s">
        <v>462</v>
      </c>
      <c r="BO302" t="s">
        <v>462</v>
      </c>
      <c r="BP302">
        <v>68</v>
      </c>
      <c r="BQ302" t="s">
        <v>196</v>
      </c>
      <c r="BR302" t="s">
        <v>197</v>
      </c>
      <c r="BS302" t="s">
        <v>89</v>
      </c>
      <c r="BT302" t="s">
        <v>90</v>
      </c>
      <c r="BU302" t="s">
        <v>181</v>
      </c>
      <c r="BV302" t="s">
        <v>83</v>
      </c>
      <c r="BY302" t="s">
        <v>92</v>
      </c>
      <c r="BZ302" t="s">
        <v>87</v>
      </c>
      <c r="CC302">
        <f>IFERROR(IF(AKORDT[[#This Row],[CZAS]]=1,VLOOKUP(AKORDT[[#This Row],[RAPORTY_TMP_ID]]&amp;AKORDT[[#This Row],[CZYNNOSCI_OPIS]],#REF!,5,FALSE),AKORDT[[#This Row],[CZAS]]),1)</f>
        <v>7</v>
      </c>
      <c r="CD302" t="str">
        <f>AKORDT[[#This Row],[RAPORTY_TMP_ID]]&amp;" "&amp;MID(AKORDT[[#This Row],[NAZWA1_WG]],1,30)</f>
        <v xml:space="preserve">27045 ALP P73x43                    </v>
      </c>
      <c r="CE302" s="11">
        <f>AKORDT[[#This Row],[DATA]]</f>
        <v>43032</v>
      </c>
      <c r="CF302">
        <f>IFERROR(ROUND(AVERAGEIF(Tabela_Kwerenda_z_AKORD[CZAS RZECZYWISTY],LEFT(AKORDT[[#This Row],[PZP_NR_ZLECENIA]],5),Tabela_Kwerenda_z_AKORD[LACZNY_CZAS]),0),0)</f>
        <v>0</v>
      </c>
    </row>
    <row r="303" spans="1:84">
      <c r="A303" t="e">
        <f>VLOOKUP(AKORDT[[#This Row],[NAZWISKO]],IMIE[],2,FALSE)</f>
        <v>#N/A</v>
      </c>
      <c r="B303">
        <v>10570</v>
      </c>
      <c r="F303">
        <v>27027</v>
      </c>
      <c r="G303">
        <v>1</v>
      </c>
      <c r="H303">
        <v>1</v>
      </c>
      <c r="I303">
        <v>1</v>
      </c>
      <c r="J303">
        <v>14310</v>
      </c>
      <c r="K303">
        <v>14310</v>
      </c>
      <c r="L303">
        <v>35</v>
      </c>
      <c r="M303">
        <v>20</v>
      </c>
      <c r="N303">
        <v>7</v>
      </c>
      <c r="O303">
        <v>6</v>
      </c>
      <c r="Q303" s="17">
        <v>43032</v>
      </c>
      <c r="R303" t="s">
        <v>1322</v>
      </c>
      <c r="S303">
        <v>0</v>
      </c>
      <c r="T303">
        <v>0</v>
      </c>
      <c r="U303">
        <v>0</v>
      </c>
      <c r="V303">
        <v>2</v>
      </c>
      <c r="W303" t="s">
        <v>203</v>
      </c>
      <c r="X303" t="s">
        <v>79</v>
      </c>
      <c r="Y303" t="s">
        <v>100</v>
      </c>
      <c r="Z303" t="s">
        <v>204</v>
      </c>
      <c r="AB303" s="17">
        <v>2</v>
      </c>
      <c r="AC303" s="17">
        <v>402133</v>
      </c>
      <c r="AD303">
        <v>2</v>
      </c>
      <c r="AE303">
        <v>1</v>
      </c>
      <c r="AF303">
        <v>0</v>
      </c>
      <c r="AG303" t="s">
        <v>81</v>
      </c>
      <c r="AH303" t="s">
        <v>82</v>
      </c>
      <c r="AI303" t="s">
        <v>83</v>
      </c>
      <c r="AJ303" t="s">
        <v>83</v>
      </c>
      <c r="AK303" t="s">
        <v>84</v>
      </c>
      <c r="AL303" t="s">
        <v>85</v>
      </c>
      <c r="AM303" t="s">
        <v>205</v>
      </c>
      <c r="AN303" t="s">
        <v>95</v>
      </c>
      <c r="AO303" t="s">
        <v>397</v>
      </c>
      <c r="AP303" t="s">
        <v>398</v>
      </c>
      <c r="AQ303" t="s">
        <v>397</v>
      </c>
      <c r="AR303" t="s">
        <v>398</v>
      </c>
      <c r="AS303" t="s">
        <v>83</v>
      </c>
      <c r="AV303" s="17"/>
      <c r="AX303">
        <v>0</v>
      </c>
      <c r="AY303" t="s">
        <v>83</v>
      </c>
      <c r="AZ303" t="s">
        <v>83</v>
      </c>
      <c r="BH303">
        <v>301</v>
      </c>
      <c r="BL303" t="s">
        <v>399</v>
      </c>
      <c r="BM303" s="17">
        <v>43026</v>
      </c>
      <c r="BN303" t="s">
        <v>213</v>
      </c>
      <c r="BO303" t="s">
        <v>213</v>
      </c>
      <c r="BP303">
        <v>68</v>
      </c>
      <c r="BQ303" t="s">
        <v>196</v>
      </c>
      <c r="BR303" t="s">
        <v>197</v>
      </c>
      <c r="BS303" t="s">
        <v>89</v>
      </c>
      <c r="BT303" t="s">
        <v>90</v>
      </c>
      <c r="BU303" t="s">
        <v>206</v>
      </c>
      <c r="BV303" t="s">
        <v>83</v>
      </c>
      <c r="BY303" t="s">
        <v>92</v>
      </c>
      <c r="BZ303" t="s">
        <v>87</v>
      </c>
      <c r="CC303">
        <f>IFERROR(IF(AKORDT[[#This Row],[CZAS]]=1,VLOOKUP(AKORDT[[#This Row],[RAPORTY_TMP_ID]]&amp;AKORDT[[#This Row],[CZYNNOSCI_OPIS]],#REF!,5,FALSE),AKORDT[[#This Row],[CZAS]]),1)</f>
        <v>6</v>
      </c>
      <c r="CD303" t="str">
        <f>AKORDT[[#This Row],[RAPORTY_TMP_ID]]&amp;" "&amp;MID(AKORDT[[#This Row],[NAZWA1_WG]],1,30)</f>
        <v xml:space="preserve">27027 ALIZE P82x62                  </v>
      </c>
      <c r="CE303" s="11">
        <f>AKORDT[[#This Row],[DATA]]</f>
        <v>43032</v>
      </c>
      <c r="CF303">
        <f>IFERROR(ROUND(AVERAGEIF(Tabela_Kwerenda_z_AKORD[CZAS RZECZYWISTY],LEFT(AKORDT[[#This Row],[PZP_NR_ZLECENIA]],5),Tabela_Kwerenda_z_AKORD[LACZNY_CZAS]),0),0)</f>
        <v>0</v>
      </c>
    </row>
    <row r="304" spans="1:84">
      <c r="A304" t="e">
        <f>VLOOKUP(AKORDT[[#This Row],[NAZWISKO]],IMIE[],2,FALSE)</f>
        <v>#N/A</v>
      </c>
      <c r="B304">
        <v>10571</v>
      </c>
      <c r="F304">
        <v>27025</v>
      </c>
      <c r="G304">
        <v>1</v>
      </c>
      <c r="H304">
        <v>1</v>
      </c>
      <c r="I304">
        <v>1</v>
      </c>
      <c r="J304">
        <v>14302</v>
      </c>
      <c r="K304">
        <v>14302</v>
      </c>
      <c r="L304">
        <v>35</v>
      </c>
      <c r="M304">
        <v>20</v>
      </c>
      <c r="N304">
        <v>7</v>
      </c>
      <c r="O304">
        <v>31</v>
      </c>
      <c r="Q304" s="17">
        <v>43032</v>
      </c>
      <c r="R304" t="s">
        <v>1323</v>
      </c>
      <c r="S304">
        <v>0</v>
      </c>
      <c r="T304">
        <v>0</v>
      </c>
      <c r="U304">
        <v>0</v>
      </c>
      <c r="V304">
        <v>2</v>
      </c>
      <c r="W304" t="s">
        <v>203</v>
      </c>
      <c r="X304" t="s">
        <v>79</v>
      </c>
      <c r="Y304" t="s">
        <v>100</v>
      </c>
      <c r="Z304" t="s">
        <v>204</v>
      </c>
      <c r="AB304" s="17">
        <v>2</v>
      </c>
      <c r="AC304" s="17">
        <v>402133</v>
      </c>
      <c r="AD304">
        <v>2</v>
      </c>
      <c r="AE304">
        <v>1</v>
      </c>
      <c r="AF304">
        <v>0</v>
      </c>
      <c r="AG304" t="s">
        <v>81</v>
      </c>
      <c r="AH304" t="s">
        <v>82</v>
      </c>
      <c r="AI304" t="s">
        <v>83</v>
      </c>
      <c r="AJ304" t="s">
        <v>83</v>
      </c>
      <c r="AK304" t="s">
        <v>84</v>
      </c>
      <c r="AL304" t="s">
        <v>85</v>
      </c>
      <c r="AM304" t="s">
        <v>205</v>
      </c>
      <c r="AN304" t="s">
        <v>95</v>
      </c>
      <c r="AO304" t="s">
        <v>319</v>
      </c>
      <c r="AP304" t="s">
        <v>320</v>
      </c>
      <c r="AQ304" t="s">
        <v>319</v>
      </c>
      <c r="AR304" t="s">
        <v>320</v>
      </c>
      <c r="AS304" t="s">
        <v>83</v>
      </c>
      <c r="AV304" s="17"/>
      <c r="AX304">
        <v>0</v>
      </c>
      <c r="AY304" t="s">
        <v>83</v>
      </c>
      <c r="AZ304" t="s">
        <v>83</v>
      </c>
      <c r="BH304">
        <v>302</v>
      </c>
      <c r="BL304" t="s">
        <v>399</v>
      </c>
      <c r="BM304" s="17">
        <v>43026</v>
      </c>
      <c r="BN304" t="s">
        <v>213</v>
      </c>
      <c r="BO304" t="s">
        <v>213</v>
      </c>
      <c r="BP304">
        <v>68</v>
      </c>
      <c r="BQ304" t="s">
        <v>196</v>
      </c>
      <c r="BR304" t="s">
        <v>197</v>
      </c>
      <c r="BS304" t="s">
        <v>89</v>
      </c>
      <c r="BT304" t="s">
        <v>90</v>
      </c>
      <c r="BU304" t="s">
        <v>206</v>
      </c>
      <c r="BV304" t="s">
        <v>83</v>
      </c>
      <c r="BY304" t="s">
        <v>92</v>
      </c>
      <c r="BZ304" t="s">
        <v>87</v>
      </c>
      <c r="CC304">
        <f>IFERROR(IF(AKORDT[[#This Row],[CZAS]]=1,VLOOKUP(AKORDT[[#This Row],[RAPORTY_TMP_ID]]&amp;AKORDT[[#This Row],[CZYNNOSCI_OPIS]],#REF!,5,FALSE),AKORDT[[#This Row],[CZAS]]),1)</f>
        <v>31</v>
      </c>
      <c r="CD304" t="str">
        <f>AKORDT[[#This Row],[RAPORTY_TMP_ID]]&amp;" "&amp;MID(AKORDT[[#This Row],[NAZWA1_WG]],1,30)</f>
        <v xml:space="preserve">27025 ALIZE [4]                     </v>
      </c>
      <c r="CE304" s="11">
        <f>AKORDT[[#This Row],[DATA]]</f>
        <v>43032</v>
      </c>
      <c r="CF304">
        <f>IFERROR(ROUND(AVERAGEIF(Tabela_Kwerenda_z_AKORD[CZAS RZECZYWISTY],LEFT(AKORDT[[#This Row],[PZP_NR_ZLECENIA]],5),Tabela_Kwerenda_z_AKORD[LACZNY_CZAS]),0),0)</f>
        <v>0</v>
      </c>
    </row>
    <row r="305" spans="1:84">
      <c r="A305" t="e">
        <f>VLOOKUP(AKORDT[[#This Row],[NAZWISKO]],IMIE[],2,FALSE)</f>
        <v>#N/A</v>
      </c>
      <c r="B305">
        <v>10572</v>
      </c>
      <c r="F305">
        <v>27026</v>
      </c>
      <c r="G305">
        <v>1</v>
      </c>
      <c r="H305">
        <v>1</v>
      </c>
      <c r="I305">
        <v>1</v>
      </c>
      <c r="J305">
        <v>14306</v>
      </c>
      <c r="K305">
        <v>14306</v>
      </c>
      <c r="L305">
        <v>35</v>
      </c>
      <c r="M305">
        <v>20</v>
      </c>
      <c r="N305">
        <v>7</v>
      </c>
      <c r="O305">
        <v>3</v>
      </c>
      <c r="Q305" s="17">
        <v>43032</v>
      </c>
      <c r="R305" t="s">
        <v>1324</v>
      </c>
      <c r="S305">
        <v>0</v>
      </c>
      <c r="T305">
        <v>0</v>
      </c>
      <c r="U305">
        <v>0</v>
      </c>
      <c r="V305">
        <v>2</v>
      </c>
      <c r="W305" t="s">
        <v>203</v>
      </c>
      <c r="X305" t="s">
        <v>79</v>
      </c>
      <c r="Y305" t="s">
        <v>100</v>
      </c>
      <c r="Z305" t="s">
        <v>204</v>
      </c>
      <c r="AB305" s="17">
        <v>2</v>
      </c>
      <c r="AC305" s="17">
        <v>402133</v>
      </c>
      <c r="AD305">
        <v>2</v>
      </c>
      <c r="AE305">
        <v>1</v>
      </c>
      <c r="AF305">
        <v>0</v>
      </c>
      <c r="AG305" t="s">
        <v>81</v>
      </c>
      <c r="AH305" t="s">
        <v>82</v>
      </c>
      <c r="AI305" t="s">
        <v>83</v>
      </c>
      <c r="AJ305" t="s">
        <v>83</v>
      </c>
      <c r="AK305" t="s">
        <v>84</v>
      </c>
      <c r="AL305" t="s">
        <v>85</v>
      </c>
      <c r="AM305" t="s">
        <v>205</v>
      </c>
      <c r="AN305" t="s">
        <v>95</v>
      </c>
      <c r="AO305" t="s">
        <v>224</v>
      </c>
      <c r="AP305" t="s">
        <v>225</v>
      </c>
      <c r="AQ305" t="s">
        <v>224</v>
      </c>
      <c r="AR305" t="s">
        <v>225</v>
      </c>
      <c r="AS305" t="s">
        <v>83</v>
      </c>
      <c r="AV305" s="17"/>
      <c r="AX305">
        <v>0</v>
      </c>
      <c r="AY305" t="s">
        <v>83</v>
      </c>
      <c r="AZ305" t="s">
        <v>83</v>
      </c>
      <c r="BH305">
        <v>303</v>
      </c>
      <c r="BL305" t="s">
        <v>399</v>
      </c>
      <c r="BM305" s="17">
        <v>43026</v>
      </c>
      <c r="BN305" t="s">
        <v>213</v>
      </c>
      <c r="BO305" t="s">
        <v>213</v>
      </c>
      <c r="BP305">
        <v>68</v>
      </c>
      <c r="BQ305" t="s">
        <v>196</v>
      </c>
      <c r="BR305" t="s">
        <v>197</v>
      </c>
      <c r="BS305" t="s">
        <v>89</v>
      </c>
      <c r="BT305" t="s">
        <v>90</v>
      </c>
      <c r="BU305" t="s">
        <v>206</v>
      </c>
      <c r="BV305" t="s">
        <v>83</v>
      </c>
      <c r="BY305" t="s">
        <v>92</v>
      </c>
      <c r="BZ305" t="s">
        <v>87</v>
      </c>
      <c r="CC305">
        <f>IFERROR(IF(AKORDT[[#This Row],[CZAS]]=1,VLOOKUP(AKORDT[[#This Row],[RAPORTY_TMP_ID]]&amp;AKORDT[[#This Row],[CZYNNOSCI_OPIS]],#REF!,5,FALSE),AKORDT[[#This Row],[CZAS]]),1)</f>
        <v>3</v>
      </c>
      <c r="CD305" t="str">
        <f>AKORDT[[#This Row],[RAPORTY_TMP_ID]]&amp;" "&amp;MID(AKORDT[[#This Row],[NAZWA1_WG]],1,30)</f>
        <v xml:space="preserve">27026 ALIZE Z60/12                  </v>
      </c>
      <c r="CE305" s="11">
        <f>AKORDT[[#This Row],[DATA]]</f>
        <v>43032</v>
      </c>
      <c r="CF305">
        <f>IFERROR(ROUND(AVERAGEIF(Tabela_Kwerenda_z_AKORD[CZAS RZECZYWISTY],LEFT(AKORDT[[#This Row],[PZP_NR_ZLECENIA]],5),Tabela_Kwerenda_z_AKORD[LACZNY_CZAS]),0),0)</f>
        <v>0</v>
      </c>
    </row>
    <row r="306" spans="1:84">
      <c r="A306" t="e">
        <f>VLOOKUP(AKORDT[[#This Row],[NAZWISKO]],IMIE[],2,FALSE)</f>
        <v>#N/A</v>
      </c>
      <c r="B306">
        <v>10573</v>
      </c>
      <c r="F306">
        <v>26666</v>
      </c>
      <c r="G306">
        <v>1</v>
      </c>
      <c r="H306">
        <v>1</v>
      </c>
      <c r="I306">
        <v>1</v>
      </c>
      <c r="J306">
        <v>56238</v>
      </c>
      <c r="K306">
        <v>56238</v>
      </c>
      <c r="L306">
        <v>37</v>
      </c>
      <c r="M306">
        <v>5</v>
      </c>
      <c r="N306">
        <v>7</v>
      </c>
      <c r="O306">
        <v>138</v>
      </c>
      <c r="Q306" s="17">
        <v>43032</v>
      </c>
      <c r="R306" t="s">
        <v>1325</v>
      </c>
      <c r="S306">
        <v>0</v>
      </c>
      <c r="T306">
        <v>0</v>
      </c>
      <c r="U306">
        <v>0</v>
      </c>
      <c r="V306">
        <v>2</v>
      </c>
      <c r="W306" t="s">
        <v>201</v>
      </c>
      <c r="X306" t="s">
        <v>79</v>
      </c>
      <c r="Y306" t="s">
        <v>106</v>
      </c>
      <c r="Z306" t="s">
        <v>202</v>
      </c>
      <c r="AB306" s="17">
        <v>2</v>
      </c>
      <c r="AC306" s="17">
        <v>402133</v>
      </c>
      <c r="AD306">
        <v>2</v>
      </c>
      <c r="AE306">
        <v>1</v>
      </c>
      <c r="AF306">
        <v>0</v>
      </c>
      <c r="AG306" t="s">
        <v>81</v>
      </c>
      <c r="AH306" t="s">
        <v>82</v>
      </c>
      <c r="AI306" t="s">
        <v>83</v>
      </c>
      <c r="AJ306" t="s">
        <v>83</v>
      </c>
      <c r="AK306" t="s">
        <v>84</v>
      </c>
      <c r="AL306" t="s">
        <v>85</v>
      </c>
      <c r="AM306" t="s">
        <v>86</v>
      </c>
      <c r="AN306" t="s">
        <v>87</v>
      </c>
      <c r="AO306" t="s">
        <v>1159</v>
      </c>
      <c r="AP306" t="s">
        <v>1160</v>
      </c>
      <c r="AQ306" t="s">
        <v>1159</v>
      </c>
      <c r="AR306" t="s">
        <v>1160</v>
      </c>
      <c r="AS306" t="s">
        <v>83</v>
      </c>
      <c r="AV306" s="17"/>
      <c r="AX306">
        <v>0</v>
      </c>
      <c r="AY306" t="s">
        <v>83</v>
      </c>
      <c r="AZ306" t="s">
        <v>83</v>
      </c>
      <c r="BH306">
        <v>304</v>
      </c>
      <c r="BL306" t="s">
        <v>1164</v>
      </c>
      <c r="BM306" s="17">
        <v>43019</v>
      </c>
      <c r="BN306" t="s">
        <v>266</v>
      </c>
      <c r="BO306" t="s">
        <v>266</v>
      </c>
      <c r="BP306">
        <v>13</v>
      </c>
      <c r="BQ306" t="s">
        <v>88</v>
      </c>
      <c r="BR306" t="s">
        <v>79</v>
      </c>
      <c r="BS306" t="s">
        <v>89</v>
      </c>
      <c r="BT306" t="s">
        <v>90</v>
      </c>
      <c r="BU306" t="s">
        <v>181</v>
      </c>
      <c r="BV306" t="s">
        <v>83</v>
      </c>
      <c r="BY306" t="s">
        <v>92</v>
      </c>
      <c r="BZ306" t="s">
        <v>87</v>
      </c>
      <c r="CC306">
        <f>IFERROR(IF(AKORDT[[#This Row],[CZAS]]=1,VLOOKUP(AKORDT[[#This Row],[RAPORTY_TMP_ID]]&amp;AKORDT[[#This Row],[CZYNNOSCI_OPIS]],#REF!,5,FALSE),AKORDT[[#This Row],[CZAS]]),1)</f>
        <v>138</v>
      </c>
      <c r="CD306" t="str">
        <f>AKORDT[[#This Row],[RAPORTY_TMP_ID]]&amp;" "&amp;MID(AKORDT[[#This Row],[NAZWA1_WG]],1,30)</f>
        <v xml:space="preserve">26666 PIANO LH]                     </v>
      </c>
      <c r="CE306" s="11">
        <f>AKORDT[[#This Row],[DATA]]</f>
        <v>43032</v>
      </c>
      <c r="CF306">
        <f>IFERROR(ROUND(AVERAGEIF(Tabela_Kwerenda_z_AKORD[CZAS RZECZYWISTY],LEFT(AKORDT[[#This Row],[PZP_NR_ZLECENIA]],5),Tabela_Kwerenda_z_AKORD[LACZNY_CZAS]),0),0)</f>
        <v>0</v>
      </c>
    </row>
    <row r="307" spans="1:84">
      <c r="A307" t="e">
        <f>VLOOKUP(AKORDT[[#This Row],[NAZWISKO]],IMIE[],2,FALSE)</f>
        <v>#N/A</v>
      </c>
      <c r="B307">
        <v>10574</v>
      </c>
      <c r="F307">
        <v>26665</v>
      </c>
      <c r="G307">
        <v>1</v>
      </c>
      <c r="H307">
        <v>1</v>
      </c>
      <c r="I307">
        <v>1</v>
      </c>
      <c r="J307">
        <v>13971</v>
      </c>
      <c r="K307">
        <v>13971</v>
      </c>
      <c r="L307">
        <v>37</v>
      </c>
      <c r="M307">
        <v>5</v>
      </c>
      <c r="N307">
        <v>7</v>
      </c>
      <c r="O307">
        <v>119</v>
      </c>
      <c r="Q307" s="17">
        <v>43032</v>
      </c>
      <c r="R307" t="s">
        <v>1326</v>
      </c>
      <c r="S307">
        <v>0</v>
      </c>
      <c r="T307">
        <v>0</v>
      </c>
      <c r="U307">
        <v>0</v>
      </c>
      <c r="V307">
        <v>2</v>
      </c>
      <c r="W307" t="s">
        <v>201</v>
      </c>
      <c r="X307" t="s">
        <v>79</v>
      </c>
      <c r="Y307" t="s">
        <v>106</v>
      </c>
      <c r="Z307" t="s">
        <v>202</v>
      </c>
      <c r="AB307" s="17">
        <v>2</v>
      </c>
      <c r="AC307" s="17">
        <v>402133</v>
      </c>
      <c r="AD307">
        <v>2</v>
      </c>
      <c r="AE307">
        <v>1</v>
      </c>
      <c r="AF307">
        <v>0</v>
      </c>
      <c r="AG307" t="s">
        <v>81</v>
      </c>
      <c r="AH307" t="s">
        <v>82</v>
      </c>
      <c r="AI307" t="s">
        <v>83</v>
      </c>
      <c r="AJ307" t="s">
        <v>83</v>
      </c>
      <c r="AK307" t="s">
        <v>84</v>
      </c>
      <c r="AL307" t="s">
        <v>85</v>
      </c>
      <c r="AM307" t="s">
        <v>86</v>
      </c>
      <c r="AN307" t="s">
        <v>87</v>
      </c>
      <c r="AO307" t="s">
        <v>539</v>
      </c>
      <c r="AP307" t="s">
        <v>540</v>
      </c>
      <c r="AQ307" t="s">
        <v>539</v>
      </c>
      <c r="AR307" t="s">
        <v>540</v>
      </c>
      <c r="AS307" t="s">
        <v>83</v>
      </c>
      <c r="AV307" s="17"/>
      <c r="AX307">
        <v>0</v>
      </c>
      <c r="AY307" t="s">
        <v>83</v>
      </c>
      <c r="AZ307" t="s">
        <v>83</v>
      </c>
      <c r="BH307">
        <v>305</v>
      </c>
      <c r="BL307" t="s">
        <v>1164</v>
      </c>
      <c r="BM307" s="17">
        <v>43019</v>
      </c>
      <c r="BN307" t="s">
        <v>266</v>
      </c>
      <c r="BO307" t="s">
        <v>266</v>
      </c>
      <c r="BP307">
        <v>13</v>
      </c>
      <c r="BQ307" t="s">
        <v>88</v>
      </c>
      <c r="BR307" t="s">
        <v>79</v>
      </c>
      <c r="BS307" t="s">
        <v>89</v>
      </c>
      <c r="BT307" t="s">
        <v>90</v>
      </c>
      <c r="BU307" t="s">
        <v>91</v>
      </c>
      <c r="BV307" t="s">
        <v>83</v>
      </c>
      <c r="BY307" t="s">
        <v>92</v>
      </c>
      <c r="BZ307" t="s">
        <v>87</v>
      </c>
      <c r="CC307">
        <f>IFERROR(IF(AKORDT[[#This Row],[CZAS]]=1,VLOOKUP(AKORDT[[#This Row],[RAPORTY_TMP_ID]]&amp;AKORDT[[#This Row],[CZYNNOSCI_OPIS]],#REF!,5,FALSE),AKORDT[[#This Row],[CZAS]]),1)</f>
        <v>119</v>
      </c>
      <c r="CD307" t="str">
        <f>AKORDT[[#This Row],[RAPORTY_TMP_ID]]&amp;" "&amp;MID(AKORDT[[#This Row],[NAZWA1_WG]],1,30)</f>
        <v xml:space="preserve">26665 PIANO [3                      </v>
      </c>
      <c r="CE307" s="11">
        <f>AKORDT[[#This Row],[DATA]]</f>
        <v>43032</v>
      </c>
      <c r="CF307">
        <f>IFERROR(ROUND(AVERAGEIF(Tabela_Kwerenda_z_AKORD[CZAS RZECZYWISTY],LEFT(AKORDT[[#This Row],[PZP_NR_ZLECENIA]],5),Tabela_Kwerenda_z_AKORD[LACZNY_CZAS]),0),0)</f>
        <v>0</v>
      </c>
    </row>
    <row r="308" spans="1:84">
      <c r="A308" t="e">
        <f>VLOOKUP(AKORDT[[#This Row],[NAZWISKO]],IMIE[],2,FALSE)</f>
        <v>#N/A</v>
      </c>
      <c r="B308">
        <v>10575</v>
      </c>
      <c r="F308">
        <v>26103</v>
      </c>
      <c r="G308">
        <v>1</v>
      </c>
      <c r="H308">
        <v>1</v>
      </c>
      <c r="I308">
        <v>1</v>
      </c>
      <c r="J308">
        <v>14388</v>
      </c>
      <c r="K308">
        <v>14388</v>
      </c>
      <c r="L308">
        <v>51</v>
      </c>
      <c r="M308">
        <v>5</v>
      </c>
      <c r="N308">
        <v>7</v>
      </c>
      <c r="O308">
        <v>115</v>
      </c>
      <c r="Q308" s="17">
        <v>43032</v>
      </c>
      <c r="R308" t="s">
        <v>1327</v>
      </c>
      <c r="S308">
        <v>0</v>
      </c>
      <c r="T308">
        <v>0</v>
      </c>
      <c r="U308">
        <v>0</v>
      </c>
      <c r="V308">
        <v>2</v>
      </c>
      <c r="W308" t="s">
        <v>214</v>
      </c>
      <c r="X308" t="s">
        <v>79</v>
      </c>
      <c r="Y308" t="s">
        <v>103</v>
      </c>
      <c r="Z308" t="s">
        <v>215</v>
      </c>
      <c r="AB308" s="17">
        <v>2</v>
      </c>
      <c r="AC308" s="17">
        <v>402133</v>
      </c>
      <c r="AD308">
        <v>2</v>
      </c>
      <c r="AE308">
        <v>1</v>
      </c>
      <c r="AF308">
        <v>0</v>
      </c>
      <c r="AG308" t="s">
        <v>81</v>
      </c>
      <c r="AH308" t="s">
        <v>82</v>
      </c>
      <c r="AI308" t="s">
        <v>83</v>
      </c>
      <c r="AJ308" t="s">
        <v>83</v>
      </c>
      <c r="AK308" t="s">
        <v>84</v>
      </c>
      <c r="AL308" t="s">
        <v>85</v>
      </c>
      <c r="AM308" t="s">
        <v>86</v>
      </c>
      <c r="AN308" t="s">
        <v>87</v>
      </c>
      <c r="AO308" t="s">
        <v>310</v>
      </c>
      <c r="AP308" t="s">
        <v>311</v>
      </c>
      <c r="AQ308" t="s">
        <v>310</v>
      </c>
      <c r="AR308" t="s">
        <v>311</v>
      </c>
      <c r="AS308" t="s">
        <v>83</v>
      </c>
      <c r="AV308" s="17"/>
      <c r="AX308">
        <v>0</v>
      </c>
      <c r="AY308" t="s">
        <v>83</v>
      </c>
      <c r="AZ308" t="s">
        <v>83</v>
      </c>
      <c r="BH308">
        <v>306</v>
      </c>
      <c r="BL308" t="s">
        <v>710</v>
      </c>
      <c r="BM308" s="17">
        <v>43005</v>
      </c>
      <c r="BN308" t="s">
        <v>278</v>
      </c>
      <c r="BO308" t="s">
        <v>278</v>
      </c>
      <c r="BP308">
        <v>13</v>
      </c>
      <c r="BQ308" t="s">
        <v>88</v>
      </c>
      <c r="BR308" t="s">
        <v>79</v>
      </c>
      <c r="BS308" t="s">
        <v>89</v>
      </c>
      <c r="BT308" t="s">
        <v>90</v>
      </c>
      <c r="BU308" t="s">
        <v>91</v>
      </c>
      <c r="BV308" t="s">
        <v>83</v>
      </c>
      <c r="BY308" t="s">
        <v>92</v>
      </c>
      <c r="BZ308" t="s">
        <v>87</v>
      </c>
      <c r="CC308">
        <f>IFERROR(IF(AKORDT[[#This Row],[CZAS]]=1,VLOOKUP(AKORDT[[#This Row],[RAPORTY_TMP_ID]]&amp;AKORDT[[#This Row],[CZYNNOSCI_OPIS]],#REF!,5,FALSE),AKORDT[[#This Row],[CZAS]]),1)</f>
        <v>115</v>
      </c>
      <c r="CD308" t="str">
        <f>AKORDT[[#This Row],[RAPORTY_TMP_ID]]&amp;" "&amp;MID(AKORDT[[#This Row],[NAZWA1_WG]],1,30)</f>
        <v xml:space="preserve">26103 SAMOA [1z                     </v>
      </c>
      <c r="CE308" s="11">
        <f>AKORDT[[#This Row],[DATA]]</f>
        <v>43032</v>
      </c>
      <c r="CF308">
        <f>IFERROR(ROUND(AVERAGEIF(Tabela_Kwerenda_z_AKORD[CZAS RZECZYWISTY],LEFT(AKORDT[[#This Row],[PZP_NR_ZLECENIA]],5),Tabela_Kwerenda_z_AKORD[LACZNY_CZAS]),0),0)</f>
        <v>0</v>
      </c>
    </row>
    <row r="309" spans="1:84">
      <c r="A309" t="e">
        <f>VLOOKUP(AKORDT[[#This Row],[NAZWISKO]],IMIE[],2,FALSE)</f>
        <v>#N/A</v>
      </c>
      <c r="B309">
        <v>10576</v>
      </c>
      <c r="F309">
        <v>26104</v>
      </c>
      <c r="G309">
        <v>1</v>
      </c>
      <c r="H309">
        <v>1</v>
      </c>
      <c r="I309">
        <v>1</v>
      </c>
      <c r="J309">
        <v>14387</v>
      </c>
      <c r="K309">
        <v>14387</v>
      </c>
      <c r="L309">
        <v>51</v>
      </c>
      <c r="M309">
        <v>5</v>
      </c>
      <c r="N309">
        <v>7</v>
      </c>
      <c r="O309">
        <v>111</v>
      </c>
      <c r="Q309" s="17">
        <v>43032</v>
      </c>
      <c r="R309" t="s">
        <v>1328</v>
      </c>
      <c r="S309">
        <v>0</v>
      </c>
      <c r="T309">
        <v>0</v>
      </c>
      <c r="U309">
        <v>0</v>
      </c>
      <c r="V309">
        <v>2</v>
      </c>
      <c r="W309" t="s">
        <v>214</v>
      </c>
      <c r="X309" t="s">
        <v>79</v>
      </c>
      <c r="Y309" t="s">
        <v>103</v>
      </c>
      <c r="Z309" t="s">
        <v>215</v>
      </c>
      <c r="AB309" s="17">
        <v>2</v>
      </c>
      <c r="AC309" s="17">
        <v>402133</v>
      </c>
      <c r="AD309">
        <v>2</v>
      </c>
      <c r="AE309">
        <v>1</v>
      </c>
      <c r="AF309">
        <v>0</v>
      </c>
      <c r="AG309" t="s">
        <v>81</v>
      </c>
      <c r="AH309" t="s">
        <v>82</v>
      </c>
      <c r="AI309" t="s">
        <v>83</v>
      </c>
      <c r="AJ309" t="s">
        <v>83</v>
      </c>
      <c r="AK309" t="s">
        <v>84</v>
      </c>
      <c r="AL309" t="s">
        <v>85</v>
      </c>
      <c r="AM309" t="s">
        <v>86</v>
      </c>
      <c r="AN309" t="s">
        <v>87</v>
      </c>
      <c r="AO309" t="s">
        <v>306</v>
      </c>
      <c r="AP309" t="s">
        <v>307</v>
      </c>
      <c r="AQ309" t="s">
        <v>306</v>
      </c>
      <c r="AR309" t="s">
        <v>307</v>
      </c>
      <c r="AS309" t="s">
        <v>83</v>
      </c>
      <c r="AV309" s="17"/>
      <c r="AX309">
        <v>0</v>
      </c>
      <c r="AY309" t="s">
        <v>83</v>
      </c>
      <c r="AZ309" t="s">
        <v>83</v>
      </c>
      <c r="BH309">
        <v>307</v>
      </c>
      <c r="BL309" t="s">
        <v>710</v>
      </c>
      <c r="BM309" s="17">
        <v>43005</v>
      </c>
      <c r="BN309" t="s">
        <v>278</v>
      </c>
      <c r="BO309" t="s">
        <v>278</v>
      </c>
      <c r="BP309">
        <v>13</v>
      </c>
      <c r="BQ309" t="s">
        <v>88</v>
      </c>
      <c r="BR309" t="s">
        <v>79</v>
      </c>
      <c r="BS309" t="s">
        <v>89</v>
      </c>
      <c r="BT309" t="s">
        <v>90</v>
      </c>
      <c r="BU309" t="s">
        <v>91</v>
      </c>
      <c r="BV309" t="s">
        <v>83</v>
      </c>
      <c r="BY309" t="s">
        <v>92</v>
      </c>
      <c r="BZ309" t="s">
        <v>87</v>
      </c>
      <c r="CC309">
        <f>IFERROR(IF(AKORDT[[#This Row],[CZAS]]=1,VLOOKUP(AKORDT[[#This Row],[RAPORTY_TMP_ID]]&amp;AKORDT[[#This Row],[CZYNNOSCI_OPIS]],#REF!,5,FALSE),AKORDT[[#This Row],[CZAS]]),1)</f>
        <v>111</v>
      </c>
      <c r="CD309" t="str">
        <f>AKORDT[[#This Row],[RAPORTY_TMP_ID]]&amp;" "&amp;MID(AKORDT[[#This Row],[NAZWA1_WG]],1,30)</f>
        <v xml:space="preserve">26104 SAMOA 1z                      </v>
      </c>
      <c r="CE309" s="11">
        <f>AKORDT[[#This Row],[DATA]]</f>
        <v>43032</v>
      </c>
      <c r="CF309">
        <f>IFERROR(ROUND(AVERAGEIF(Tabela_Kwerenda_z_AKORD[CZAS RZECZYWISTY],LEFT(AKORDT[[#This Row],[PZP_NR_ZLECENIA]],5),Tabela_Kwerenda_z_AKORD[LACZNY_CZAS]),0),0)</f>
        <v>0</v>
      </c>
    </row>
    <row r="310" spans="1:84">
      <c r="A310" t="e">
        <f>VLOOKUP(AKORDT[[#This Row],[NAZWISKO]],IMIE[],2,FALSE)</f>
        <v>#N/A</v>
      </c>
      <c r="B310">
        <v>10577</v>
      </c>
      <c r="F310">
        <v>26105</v>
      </c>
      <c r="G310">
        <v>1</v>
      </c>
      <c r="H310">
        <v>1</v>
      </c>
      <c r="I310">
        <v>1</v>
      </c>
      <c r="J310">
        <v>14394</v>
      </c>
      <c r="K310">
        <v>14394</v>
      </c>
      <c r="L310">
        <v>51</v>
      </c>
      <c r="M310">
        <v>5</v>
      </c>
      <c r="N310">
        <v>7</v>
      </c>
      <c r="O310">
        <v>140</v>
      </c>
      <c r="Q310" s="17">
        <v>43032</v>
      </c>
      <c r="R310" t="s">
        <v>1329</v>
      </c>
      <c r="S310">
        <v>0</v>
      </c>
      <c r="T310">
        <v>0</v>
      </c>
      <c r="U310">
        <v>0</v>
      </c>
      <c r="V310">
        <v>2</v>
      </c>
      <c r="W310" t="s">
        <v>214</v>
      </c>
      <c r="X310" t="s">
        <v>79</v>
      </c>
      <c r="Y310" t="s">
        <v>103</v>
      </c>
      <c r="Z310" t="s">
        <v>215</v>
      </c>
      <c r="AB310" s="17">
        <v>2</v>
      </c>
      <c r="AC310" s="17">
        <v>402133</v>
      </c>
      <c r="AD310">
        <v>2</v>
      </c>
      <c r="AE310">
        <v>1</v>
      </c>
      <c r="AF310">
        <v>0</v>
      </c>
      <c r="AG310" t="s">
        <v>81</v>
      </c>
      <c r="AH310" t="s">
        <v>82</v>
      </c>
      <c r="AI310" t="s">
        <v>83</v>
      </c>
      <c r="AJ310" t="s">
        <v>83</v>
      </c>
      <c r="AK310" t="s">
        <v>84</v>
      </c>
      <c r="AL310" t="s">
        <v>85</v>
      </c>
      <c r="AM310" t="s">
        <v>86</v>
      </c>
      <c r="AN310" t="s">
        <v>87</v>
      </c>
      <c r="AO310" t="s">
        <v>308</v>
      </c>
      <c r="AP310" t="s">
        <v>309</v>
      </c>
      <c r="AQ310" t="s">
        <v>308</v>
      </c>
      <c r="AR310" t="s">
        <v>309</v>
      </c>
      <c r="AS310" t="s">
        <v>83</v>
      </c>
      <c r="AV310" s="17"/>
      <c r="AX310">
        <v>0</v>
      </c>
      <c r="AY310" t="s">
        <v>83</v>
      </c>
      <c r="AZ310" t="s">
        <v>83</v>
      </c>
      <c r="BH310">
        <v>308</v>
      </c>
      <c r="BL310" t="s">
        <v>710</v>
      </c>
      <c r="BM310" s="17">
        <v>43005</v>
      </c>
      <c r="BN310" t="s">
        <v>278</v>
      </c>
      <c r="BO310" t="s">
        <v>278</v>
      </c>
      <c r="BP310">
        <v>13</v>
      </c>
      <c r="BQ310" t="s">
        <v>88</v>
      </c>
      <c r="BR310" t="s">
        <v>79</v>
      </c>
      <c r="BS310" t="s">
        <v>89</v>
      </c>
      <c r="BT310" t="s">
        <v>90</v>
      </c>
      <c r="BU310" t="s">
        <v>91</v>
      </c>
      <c r="BV310" t="s">
        <v>83</v>
      </c>
      <c r="BY310" t="s">
        <v>92</v>
      </c>
      <c r="BZ310" t="s">
        <v>87</v>
      </c>
      <c r="CC310">
        <f>IFERROR(IF(AKORDT[[#This Row],[CZAS]]=1,VLOOKUP(AKORDT[[#This Row],[RAPORTY_TMP_ID]]&amp;AKORDT[[#This Row],[CZYNNOSCI_OPIS]],#REF!,5,FALSE),AKORDT[[#This Row],[CZAS]]),1)</f>
        <v>140</v>
      </c>
      <c r="CD310" t="str">
        <f>AKORDT[[#This Row],[RAPORTY_TMP_ID]]&amp;" "&amp;MID(AKORDT[[#This Row],[NAZWA1_WG]],1,30)</f>
        <v xml:space="preserve">26105 SAMOA N                       </v>
      </c>
      <c r="CE310" s="11">
        <f>AKORDT[[#This Row],[DATA]]</f>
        <v>43032</v>
      </c>
      <c r="CF310">
        <f>IFERROR(ROUND(AVERAGEIF(Tabela_Kwerenda_z_AKORD[CZAS RZECZYWISTY],LEFT(AKORDT[[#This Row],[PZP_NR_ZLECENIA]],5),Tabela_Kwerenda_z_AKORD[LACZNY_CZAS]),0),0)</f>
        <v>0</v>
      </c>
    </row>
    <row r="311" spans="1:84">
      <c r="A311" t="e">
        <f>VLOOKUP(AKORDT[[#This Row],[NAZWISKO]],IMIE[],2,FALSE)</f>
        <v>#N/A</v>
      </c>
      <c r="B311">
        <v>10578</v>
      </c>
      <c r="F311">
        <v>26106</v>
      </c>
      <c r="G311">
        <v>1</v>
      </c>
      <c r="H311">
        <v>1</v>
      </c>
      <c r="I311">
        <v>1</v>
      </c>
      <c r="J311">
        <v>14389</v>
      </c>
      <c r="K311">
        <v>14389</v>
      </c>
      <c r="L311">
        <v>51</v>
      </c>
      <c r="M311">
        <v>5</v>
      </c>
      <c r="N311">
        <v>7</v>
      </c>
      <c r="O311">
        <v>115</v>
      </c>
      <c r="Q311" s="17">
        <v>43032</v>
      </c>
      <c r="R311" t="s">
        <v>1330</v>
      </c>
      <c r="S311">
        <v>0</v>
      </c>
      <c r="T311">
        <v>0</v>
      </c>
      <c r="U311">
        <v>0</v>
      </c>
      <c r="V311">
        <v>2</v>
      </c>
      <c r="W311" t="s">
        <v>214</v>
      </c>
      <c r="X311" t="s">
        <v>79</v>
      </c>
      <c r="Y311" t="s">
        <v>103</v>
      </c>
      <c r="Z311" t="s">
        <v>215</v>
      </c>
      <c r="AB311" s="17">
        <v>2</v>
      </c>
      <c r="AC311" s="17">
        <v>402133</v>
      </c>
      <c r="AD311">
        <v>2</v>
      </c>
      <c r="AE311">
        <v>1</v>
      </c>
      <c r="AF311">
        <v>0</v>
      </c>
      <c r="AG311" t="s">
        <v>81</v>
      </c>
      <c r="AH311" t="s">
        <v>82</v>
      </c>
      <c r="AI311" t="s">
        <v>83</v>
      </c>
      <c r="AJ311" t="s">
        <v>83</v>
      </c>
      <c r="AK311" t="s">
        <v>84</v>
      </c>
      <c r="AL311" t="s">
        <v>85</v>
      </c>
      <c r="AM311" t="s">
        <v>86</v>
      </c>
      <c r="AN311" t="s">
        <v>87</v>
      </c>
      <c r="AO311" t="s">
        <v>288</v>
      </c>
      <c r="AP311" t="s">
        <v>289</v>
      </c>
      <c r="AQ311" t="s">
        <v>288</v>
      </c>
      <c r="AR311" t="s">
        <v>289</v>
      </c>
      <c r="AS311" t="s">
        <v>83</v>
      </c>
      <c r="AV311" s="17"/>
      <c r="AX311">
        <v>0</v>
      </c>
      <c r="AY311" t="s">
        <v>83</v>
      </c>
      <c r="AZ311" t="s">
        <v>83</v>
      </c>
      <c r="BH311">
        <v>309</v>
      </c>
      <c r="BL311" t="s">
        <v>710</v>
      </c>
      <c r="BM311" s="17">
        <v>43005</v>
      </c>
      <c r="BN311" t="s">
        <v>278</v>
      </c>
      <c r="BO311" t="s">
        <v>278</v>
      </c>
      <c r="BP311">
        <v>13</v>
      </c>
      <c r="BQ311" t="s">
        <v>88</v>
      </c>
      <c r="BR311" t="s">
        <v>79</v>
      </c>
      <c r="BS311" t="s">
        <v>89</v>
      </c>
      <c r="BT311" t="s">
        <v>90</v>
      </c>
      <c r="BU311" t="s">
        <v>91</v>
      </c>
      <c r="BV311" t="s">
        <v>83</v>
      </c>
      <c r="BY311" t="s">
        <v>92</v>
      </c>
      <c r="BZ311" t="s">
        <v>87</v>
      </c>
      <c r="CC311">
        <f>IFERROR(IF(AKORDT[[#This Row],[CZAS]]=1,VLOOKUP(AKORDT[[#This Row],[RAPORTY_TMP_ID]]&amp;AKORDT[[#This Row],[CZYNNOSCI_OPIS]],#REF!,5,FALSE),AKORDT[[#This Row],[CZAS]]),1)</f>
        <v>115</v>
      </c>
      <c r="CD311" t="str">
        <f>AKORDT[[#This Row],[RAPORTY_TMP_ID]]&amp;" "&amp;MID(AKORDT[[#This Row],[NAZWA1_WG]],1,30)</f>
        <v xml:space="preserve">26106 SAMOA 1z]                     </v>
      </c>
      <c r="CE311" s="11">
        <f>AKORDT[[#This Row],[DATA]]</f>
        <v>43032</v>
      </c>
      <c r="CF311">
        <f>IFERROR(ROUND(AVERAGEIF(Tabela_Kwerenda_z_AKORD[CZAS RZECZYWISTY],LEFT(AKORDT[[#This Row],[PZP_NR_ZLECENIA]],5),Tabela_Kwerenda_z_AKORD[LACZNY_CZAS]),0),0)</f>
        <v>0</v>
      </c>
    </row>
    <row r="312" spans="1:84">
      <c r="A312" t="e">
        <f>VLOOKUP(AKORDT[[#This Row],[NAZWISKO]],IMIE[],2,FALSE)</f>
        <v>#N/A</v>
      </c>
      <c r="B312">
        <v>10579</v>
      </c>
      <c r="F312">
        <v>27015</v>
      </c>
      <c r="G312">
        <v>1</v>
      </c>
      <c r="H312">
        <v>4</v>
      </c>
      <c r="I312">
        <v>1</v>
      </c>
      <c r="J312">
        <v>43725</v>
      </c>
      <c r="K312">
        <v>43725</v>
      </c>
      <c r="L312">
        <v>36</v>
      </c>
      <c r="M312">
        <v>20</v>
      </c>
      <c r="N312">
        <v>7</v>
      </c>
      <c r="O312">
        <v>1</v>
      </c>
      <c r="Q312" s="17">
        <v>43032</v>
      </c>
      <c r="R312" t="s">
        <v>1331</v>
      </c>
      <c r="S312">
        <v>0</v>
      </c>
      <c r="T312">
        <v>0</v>
      </c>
      <c r="U312">
        <v>0</v>
      </c>
      <c r="V312">
        <v>2</v>
      </c>
      <c r="W312" t="s">
        <v>208</v>
      </c>
      <c r="X312" t="s">
        <v>79</v>
      </c>
      <c r="Y312" t="s">
        <v>94</v>
      </c>
      <c r="Z312" t="s">
        <v>209</v>
      </c>
      <c r="AB312" s="17">
        <v>2</v>
      </c>
      <c r="AC312" s="17">
        <v>402133</v>
      </c>
      <c r="AD312">
        <v>2</v>
      </c>
      <c r="AE312">
        <v>1</v>
      </c>
      <c r="AF312">
        <v>0</v>
      </c>
      <c r="AG312" t="s">
        <v>81</v>
      </c>
      <c r="AH312" t="s">
        <v>82</v>
      </c>
      <c r="AI312" t="s">
        <v>83</v>
      </c>
      <c r="AJ312" t="s">
        <v>83</v>
      </c>
      <c r="AK312" t="s">
        <v>84</v>
      </c>
      <c r="AL312" t="s">
        <v>85</v>
      </c>
      <c r="AM312" t="s">
        <v>205</v>
      </c>
      <c r="AN312" t="s">
        <v>95</v>
      </c>
      <c r="AO312" t="s">
        <v>857</v>
      </c>
      <c r="AP312" t="s">
        <v>858</v>
      </c>
      <c r="AQ312" t="s">
        <v>857</v>
      </c>
      <c r="AR312" t="s">
        <v>858</v>
      </c>
      <c r="AS312" t="s">
        <v>83</v>
      </c>
      <c r="AV312" s="17"/>
      <c r="AX312">
        <v>0</v>
      </c>
      <c r="AY312" t="s">
        <v>83</v>
      </c>
      <c r="AZ312" t="s">
        <v>83</v>
      </c>
      <c r="BH312">
        <v>310</v>
      </c>
      <c r="BL312" t="s">
        <v>1332</v>
      </c>
      <c r="BM312" s="17">
        <v>43026</v>
      </c>
      <c r="BN312" t="s">
        <v>461</v>
      </c>
      <c r="BO312" t="s">
        <v>461</v>
      </c>
      <c r="BP312">
        <v>68</v>
      </c>
      <c r="BQ312" t="s">
        <v>196</v>
      </c>
      <c r="BR312" t="s">
        <v>197</v>
      </c>
      <c r="BS312" t="s">
        <v>89</v>
      </c>
      <c r="BT312" t="s">
        <v>90</v>
      </c>
      <c r="BU312" t="s">
        <v>181</v>
      </c>
      <c r="BV312" t="s">
        <v>83</v>
      </c>
      <c r="BY312" t="s">
        <v>92</v>
      </c>
      <c r="BZ312" t="s">
        <v>87</v>
      </c>
      <c r="CC312">
        <f>IFERROR(IF(AKORDT[[#This Row],[CZAS]]=1,VLOOKUP(AKORDT[[#This Row],[RAPORTY_TMP_ID]]&amp;AKORDT[[#This Row],[CZYNNOSCI_OPIS]],#REF!,5,FALSE),AKORDT[[#This Row],[CZAS]]),1)</f>
        <v>1</v>
      </c>
      <c r="CD312" t="str">
        <f>AKORDT[[#This Row],[RAPORTY_TMP_ID]]&amp;" "&amp;MID(AKORDT[[#This Row],[NAZWA1_WG]],1,30)</f>
        <v xml:space="preserve">27015 PODUSZKA OPARCIOWA            </v>
      </c>
      <c r="CE312" s="11">
        <f>AKORDT[[#This Row],[DATA]]</f>
        <v>43032</v>
      </c>
      <c r="CF312">
        <f>IFERROR(ROUND(AVERAGEIF(Tabela_Kwerenda_z_AKORD[CZAS RZECZYWISTY],LEFT(AKORDT[[#This Row],[PZP_NR_ZLECENIA]],5),Tabela_Kwerenda_z_AKORD[LACZNY_CZAS]),0),0)</f>
        <v>0</v>
      </c>
    </row>
    <row r="313" spans="1:84">
      <c r="A313" t="e">
        <f>VLOOKUP(AKORDT[[#This Row],[NAZWISKO]],IMIE[],2,FALSE)</f>
        <v>#N/A</v>
      </c>
      <c r="B313">
        <v>10580</v>
      </c>
      <c r="F313">
        <v>27015</v>
      </c>
      <c r="G313">
        <v>1</v>
      </c>
      <c r="H313">
        <v>3</v>
      </c>
      <c r="I313">
        <v>1</v>
      </c>
      <c r="J313">
        <v>43725</v>
      </c>
      <c r="K313">
        <v>43725</v>
      </c>
      <c r="L313">
        <v>36</v>
      </c>
      <c r="M313">
        <v>20</v>
      </c>
      <c r="N313">
        <v>7</v>
      </c>
      <c r="O313">
        <v>1</v>
      </c>
      <c r="Q313" s="17">
        <v>43032</v>
      </c>
      <c r="R313" t="s">
        <v>1333</v>
      </c>
      <c r="S313">
        <v>0</v>
      </c>
      <c r="T313">
        <v>0</v>
      </c>
      <c r="U313">
        <v>0</v>
      </c>
      <c r="V313">
        <v>2</v>
      </c>
      <c r="W313" t="s">
        <v>208</v>
      </c>
      <c r="X313" t="s">
        <v>79</v>
      </c>
      <c r="Y313" t="s">
        <v>94</v>
      </c>
      <c r="Z313" t="s">
        <v>209</v>
      </c>
      <c r="AB313" s="17">
        <v>2</v>
      </c>
      <c r="AC313" s="17">
        <v>402133</v>
      </c>
      <c r="AD313">
        <v>2</v>
      </c>
      <c r="AE313">
        <v>1</v>
      </c>
      <c r="AF313">
        <v>0</v>
      </c>
      <c r="AG313" t="s">
        <v>81</v>
      </c>
      <c r="AH313" t="s">
        <v>82</v>
      </c>
      <c r="AI313" t="s">
        <v>83</v>
      </c>
      <c r="AJ313" t="s">
        <v>83</v>
      </c>
      <c r="AK313" t="s">
        <v>84</v>
      </c>
      <c r="AL313" t="s">
        <v>85</v>
      </c>
      <c r="AM313" t="s">
        <v>205</v>
      </c>
      <c r="AN313" t="s">
        <v>95</v>
      </c>
      <c r="AO313" t="s">
        <v>857</v>
      </c>
      <c r="AP313" t="s">
        <v>858</v>
      </c>
      <c r="AQ313" t="s">
        <v>857</v>
      </c>
      <c r="AR313" t="s">
        <v>858</v>
      </c>
      <c r="AS313" t="s">
        <v>83</v>
      </c>
      <c r="AV313" s="17"/>
      <c r="AX313">
        <v>0</v>
      </c>
      <c r="AY313" t="s">
        <v>83</v>
      </c>
      <c r="AZ313" t="s">
        <v>83</v>
      </c>
      <c r="BH313">
        <v>311</v>
      </c>
      <c r="BL313" t="s">
        <v>1332</v>
      </c>
      <c r="BM313" s="17">
        <v>43026</v>
      </c>
      <c r="BN313" t="s">
        <v>461</v>
      </c>
      <c r="BO313" t="s">
        <v>461</v>
      </c>
      <c r="BP313">
        <v>68</v>
      </c>
      <c r="BQ313" t="s">
        <v>196</v>
      </c>
      <c r="BR313" t="s">
        <v>197</v>
      </c>
      <c r="BS313" t="s">
        <v>89</v>
      </c>
      <c r="BT313" t="s">
        <v>90</v>
      </c>
      <c r="BU313" t="s">
        <v>181</v>
      </c>
      <c r="BV313" t="s">
        <v>83</v>
      </c>
      <c r="BY313" t="s">
        <v>92</v>
      </c>
      <c r="BZ313" t="s">
        <v>87</v>
      </c>
      <c r="CC313">
        <f>IFERROR(IF(AKORDT[[#This Row],[CZAS]]=1,VLOOKUP(AKORDT[[#This Row],[RAPORTY_TMP_ID]]&amp;AKORDT[[#This Row],[CZYNNOSCI_OPIS]],#REF!,5,FALSE),AKORDT[[#This Row],[CZAS]]),1)</f>
        <v>1</v>
      </c>
      <c r="CD313" t="str">
        <f>AKORDT[[#This Row],[RAPORTY_TMP_ID]]&amp;" "&amp;MID(AKORDT[[#This Row],[NAZWA1_WG]],1,30)</f>
        <v xml:space="preserve">27015 PODUSZKA OPARCIOWA            </v>
      </c>
      <c r="CE313" s="11">
        <f>AKORDT[[#This Row],[DATA]]</f>
        <v>43032</v>
      </c>
      <c r="CF313">
        <f>IFERROR(ROUND(AVERAGEIF(Tabela_Kwerenda_z_AKORD[CZAS RZECZYWISTY],LEFT(AKORDT[[#This Row],[PZP_NR_ZLECENIA]],5),Tabela_Kwerenda_z_AKORD[LACZNY_CZAS]),0),0)</f>
        <v>0</v>
      </c>
    </row>
    <row r="314" spans="1:84">
      <c r="A314" t="e">
        <f>VLOOKUP(AKORDT[[#This Row],[NAZWISKO]],IMIE[],2,FALSE)</f>
        <v>#N/A</v>
      </c>
      <c r="B314">
        <v>10581</v>
      </c>
      <c r="F314">
        <v>27015</v>
      </c>
      <c r="G314">
        <v>1</v>
      </c>
      <c r="H314">
        <v>2</v>
      </c>
      <c r="I314">
        <v>1</v>
      </c>
      <c r="J314">
        <v>43725</v>
      </c>
      <c r="K314">
        <v>43725</v>
      </c>
      <c r="L314">
        <v>36</v>
      </c>
      <c r="M314">
        <v>20</v>
      </c>
      <c r="N314">
        <v>7</v>
      </c>
      <c r="O314">
        <v>1</v>
      </c>
      <c r="Q314" s="17">
        <v>43032</v>
      </c>
      <c r="R314" t="s">
        <v>1334</v>
      </c>
      <c r="S314">
        <v>0</v>
      </c>
      <c r="T314">
        <v>0</v>
      </c>
      <c r="U314">
        <v>0</v>
      </c>
      <c r="V314">
        <v>2</v>
      </c>
      <c r="W314" t="s">
        <v>208</v>
      </c>
      <c r="X314" t="s">
        <v>79</v>
      </c>
      <c r="Y314" t="s">
        <v>94</v>
      </c>
      <c r="Z314" t="s">
        <v>209</v>
      </c>
      <c r="AB314" s="17">
        <v>2</v>
      </c>
      <c r="AC314" s="17">
        <v>402133</v>
      </c>
      <c r="AD314">
        <v>2</v>
      </c>
      <c r="AE314">
        <v>1</v>
      </c>
      <c r="AF314">
        <v>0</v>
      </c>
      <c r="AG314" t="s">
        <v>81</v>
      </c>
      <c r="AH314" t="s">
        <v>82</v>
      </c>
      <c r="AI314" t="s">
        <v>83</v>
      </c>
      <c r="AJ314" t="s">
        <v>83</v>
      </c>
      <c r="AK314" t="s">
        <v>84</v>
      </c>
      <c r="AL314" t="s">
        <v>85</v>
      </c>
      <c r="AM314" t="s">
        <v>205</v>
      </c>
      <c r="AN314" t="s">
        <v>95</v>
      </c>
      <c r="AO314" t="s">
        <v>857</v>
      </c>
      <c r="AP314" t="s">
        <v>858</v>
      </c>
      <c r="AQ314" t="s">
        <v>857</v>
      </c>
      <c r="AR314" t="s">
        <v>858</v>
      </c>
      <c r="AS314" t="s">
        <v>83</v>
      </c>
      <c r="AV314" s="17"/>
      <c r="AX314">
        <v>0</v>
      </c>
      <c r="AY314" t="s">
        <v>83</v>
      </c>
      <c r="AZ314" t="s">
        <v>83</v>
      </c>
      <c r="BH314">
        <v>312</v>
      </c>
      <c r="BL314" t="s">
        <v>1332</v>
      </c>
      <c r="BM314" s="17">
        <v>43026</v>
      </c>
      <c r="BN314" t="s">
        <v>461</v>
      </c>
      <c r="BO314" t="s">
        <v>461</v>
      </c>
      <c r="BP314">
        <v>68</v>
      </c>
      <c r="BQ314" t="s">
        <v>196</v>
      </c>
      <c r="BR314" t="s">
        <v>197</v>
      </c>
      <c r="BS314" t="s">
        <v>89</v>
      </c>
      <c r="BT314" t="s">
        <v>90</v>
      </c>
      <c r="BU314" t="s">
        <v>181</v>
      </c>
      <c r="BV314" t="s">
        <v>83</v>
      </c>
      <c r="BY314" t="s">
        <v>92</v>
      </c>
      <c r="BZ314" t="s">
        <v>87</v>
      </c>
      <c r="CC314">
        <f>IFERROR(IF(AKORDT[[#This Row],[CZAS]]=1,VLOOKUP(AKORDT[[#This Row],[RAPORTY_TMP_ID]]&amp;AKORDT[[#This Row],[CZYNNOSCI_OPIS]],#REF!,5,FALSE),AKORDT[[#This Row],[CZAS]]),1)</f>
        <v>1</v>
      </c>
      <c r="CD314" t="str">
        <f>AKORDT[[#This Row],[RAPORTY_TMP_ID]]&amp;" "&amp;MID(AKORDT[[#This Row],[NAZWA1_WG]],1,30)</f>
        <v xml:space="preserve">27015 PODUSZKA OPARCIOWA            </v>
      </c>
      <c r="CE314" s="11">
        <f>AKORDT[[#This Row],[DATA]]</f>
        <v>43032</v>
      </c>
      <c r="CF314">
        <f>IFERROR(ROUND(AVERAGEIF(Tabela_Kwerenda_z_AKORD[CZAS RZECZYWISTY],LEFT(AKORDT[[#This Row],[PZP_NR_ZLECENIA]],5),Tabela_Kwerenda_z_AKORD[LACZNY_CZAS]),0),0)</f>
        <v>0</v>
      </c>
    </row>
    <row r="315" spans="1:84">
      <c r="A315" t="e">
        <f>VLOOKUP(AKORDT[[#This Row],[NAZWISKO]],IMIE[],2,FALSE)</f>
        <v>#N/A</v>
      </c>
      <c r="B315">
        <v>10582</v>
      </c>
      <c r="F315">
        <v>27015</v>
      </c>
      <c r="G315">
        <v>1</v>
      </c>
      <c r="H315">
        <v>1</v>
      </c>
      <c r="I315">
        <v>1</v>
      </c>
      <c r="J315">
        <v>43725</v>
      </c>
      <c r="K315">
        <v>43725</v>
      </c>
      <c r="L315">
        <v>36</v>
      </c>
      <c r="M315">
        <v>20</v>
      </c>
      <c r="N315">
        <v>7</v>
      </c>
      <c r="O315">
        <v>1</v>
      </c>
      <c r="Q315" s="17">
        <v>43032</v>
      </c>
      <c r="R315" t="s">
        <v>1335</v>
      </c>
      <c r="S315">
        <v>0</v>
      </c>
      <c r="T315">
        <v>0</v>
      </c>
      <c r="U315">
        <v>0</v>
      </c>
      <c r="V315">
        <v>2</v>
      </c>
      <c r="W315" t="s">
        <v>208</v>
      </c>
      <c r="X315" t="s">
        <v>79</v>
      </c>
      <c r="Y315" t="s">
        <v>94</v>
      </c>
      <c r="Z315" t="s">
        <v>209</v>
      </c>
      <c r="AB315" s="17">
        <v>2</v>
      </c>
      <c r="AC315" s="17">
        <v>402133</v>
      </c>
      <c r="AD315">
        <v>2</v>
      </c>
      <c r="AE315">
        <v>1</v>
      </c>
      <c r="AF315">
        <v>0</v>
      </c>
      <c r="AG315" t="s">
        <v>81</v>
      </c>
      <c r="AH315" t="s">
        <v>82</v>
      </c>
      <c r="AI315" t="s">
        <v>83</v>
      </c>
      <c r="AJ315" t="s">
        <v>83</v>
      </c>
      <c r="AK315" t="s">
        <v>84</v>
      </c>
      <c r="AL315" t="s">
        <v>85</v>
      </c>
      <c r="AM315" t="s">
        <v>205</v>
      </c>
      <c r="AN315" t="s">
        <v>95</v>
      </c>
      <c r="AO315" t="s">
        <v>857</v>
      </c>
      <c r="AP315" t="s">
        <v>858</v>
      </c>
      <c r="AQ315" t="s">
        <v>857</v>
      </c>
      <c r="AR315" t="s">
        <v>858</v>
      </c>
      <c r="AS315" t="s">
        <v>83</v>
      </c>
      <c r="AV315" s="17"/>
      <c r="AX315">
        <v>0</v>
      </c>
      <c r="AY315" t="s">
        <v>83</v>
      </c>
      <c r="AZ315" t="s">
        <v>83</v>
      </c>
      <c r="BH315">
        <v>313</v>
      </c>
      <c r="BL315" t="s">
        <v>1332</v>
      </c>
      <c r="BM315" s="17">
        <v>43026</v>
      </c>
      <c r="BN315" t="s">
        <v>461</v>
      </c>
      <c r="BO315" t="s">
        <v>461</v>
      </c>
      <c r="BP315">
        <v>68</v>
      </c>
      <c r="BQ315" t="s">
        <v>196</v>
      </c>
      <c r="BR315" t="s">
        <v>197</v>
      </c>
      <c r="BS315" t="s">
        <v>89</v>
      </c>
      <c r="BT315" t="s">
        <v>90</v>
      </c>
      <c r="BU315" t="s">
        <v>181</v>
      </c>
      <c r="BV315" t="s">
        <v>83</v>
      </c>
      <c r="BY315" t="s">
        <v>92</v>
      </c>
      <c r="BZ315" t="s">
        <v>87</v>
      </c>
      <c r="CC315">
        <f>IFERROR(IF(AKORDT[[#This Row],[CZAS]]=1,VLOOKUP(AKORDT[[#This Row],[RAPORTY_TMP_ID]]&amp;AKORDT[[#This Row],[CZYNNOSCI_OPIS]],#REF!,5,FALSE),AKORDT[[#This Row],[CZAS]]),1)</f>
        <v>1</v>
      </c>
      <c r="CD315" t="str">
        <f>AKORDT[[#This Row],[RAPORTY_TMP_ID]]&amp;" "&amp;MID(AKORDT[[#This Row],[NAZWA1_WG]],1,30)</f>
        <v xml:space="preserve">27015 PODUSZKA OPARCIOWA            </v>
      </c>
      <c r="CE315" s="11">
        <f>AKORDT[[#This Row],[DATA]]</f>
        <v>43032</v>
      </c>
      <c r="CF315">
        <f>IFERROR(ROUND(AVERAGEIF(Tabela_Kwerenda_z_AKORD[CZAS RZECZYWISTY],LEFT(AKORDT[[#This Row],[PZP_NR_ZLECENIA]],5),Tabela_Kwerenda_z_AKORD[LACZNY_CZAS]),0),0)</f>
        <v>0</v>
      </c>
    </row>
    <row r="316" spans="1:84">
      <c r="A316" t="e">
        <f>VLOOKUP(AKORDT[[#This Row],[NAZWISKO]],IMIE[],2,FALSE)</f>
        <v>#N/A</v>
      </c>
      <c r="B316">
        <v>10583</v>
      </c>
      <c r="F316">
        <v>27014</v>
      </c>
      <c r="G316">
        <v>1</v>
      </c>
      <c r="H316">
        <v>4</v>
      </c>
      <c r="I316">
        <v>1</v>
      </c>
      <c r="J316">
        <v>43952</v>
      </c>
      <c r="K316">
        <v>43952</v>
      </c>
      <c r="L316">
        <v>36</v>
      </c>
      <c r="M316">
        <v>20</v>
      </c>
      <c r="N316">
        <v>0</v>
      </c>
      <c r="O316">
        <v>1</v>
      </c>
      <c r="P316">
        <v>0</v>
      </c>
      <c r="Q316" s="17">
        <v>43032</v>
      </c>
      <c r="R316" t="s">
        <v>1336</v>
      </c>
      <c r="S316">
        <v>0</v>
      </c>
      <c r="T316">
        <v>0</v>
      </c>
      <c r="U316">
        <v>0</v>
      </c>
      <c r="V316">
        <v>2</v>
      </c>
      <c r="W316" t="s">
        <v>208</v>
      </c>
      <c r="X316" t="s">
        <v>79</v>
      </c>
      <c r="Y316" t="s">
        <v>94</v>
      </c>
      <c r="Z316" t="s">
        <v>209</v>
      </c>
      <c r="AB316" s="17">
        <v>2</v>
      </c>
      <c r="AC316" s="17">
        <v>402133</v>
      </c>
      <c r="AD316">
        <v>2</v>
      </c>
      <c r="AE316">
        <v>1</v>
      </c>
      <c r="AF316">
        <v>0</v>
      </c>
      <c r="AG316" t="s">
        <v>81</v>
      </c>
      <c r="AH316" t="s">
        <v>82</v>
      </c>
      <c r="AI316" t="s">
        <v>83</v>
      </c>
      <c r="AJ316" t="s">
        <v>83</v>
      </c>
      <c r="AK316" t="s">
        <v>334</v>
      </c>
      <c r="AL316" t="s">
        <v>335</v>
      </c>
      <c r="AM316" t="s">
        <v>205</v>
      </c>
      <c r="AN316" t="s">
        <v>95</v>
      </c>
      <c r="AO316" t="s">
        <v>459</v>
      </c>
      <c r="AP316" t="s">
        <v>460</v>
      </c>
      <c r="AQ316" t="s">
        <v>459</v>
      </c>
      <c r="AR316" t="s">
        <v>460</v>
      </c>
      <c r="AS316" t="s">
        <v>83</v>
      </c>
      <c r="AV316" s="17"/>
      <c r="AX316">
        <v>0</v>
      </c>
      <c r="AY316" t="s">
        <v>83</v>
      </c>
      <c r="AZ316" t="s">
        <v>83</v>
      </c>
      <c r="BH316">
        <v>314</v>
      </c>
      <c r="BL316" t="s">
        <v>1332</v>
      </c>
      <c r="BM316" s="17">
        <v>43026</v>
      </c>
      <c r="BN316" t="s">
        <v>461</v>
      </c>
      <c r="BO316" t="s">
        <v>461</v>
      </c>
      <c r="BP316">
        <v>0</v>
      </c>
      <c r="BQ316" t="s">
        <v>83</v>
      </c>
      <c r="BR316" t="s">
        <v>83</v>
      </c>
      <c r="BS316" t="s">
        <v>89</v>
      </c>
      <c r="BT316" t="s">
        <v>90</v>
      </c>
      <c r="BU316" t="s">
        <v>181</v>
      </c>
      <c r="BV316" t="s">
        <v>83</v>
      </c>
      <c r="BY316" t="s">
        <v>92</v>
      </c>
      <c r="BZ316" t="s">
        <v>87</v>
      </c>
      <c r="CC316">
        <f>IFERROR(IF(AKORDT[[#This Row],[CZAS]]=1,VLOOKUP(AKORDT[[#This Row],[RAPORTY_TMP_ID]]&amp;AKORDT[[#This Row],[CZYNNOSCI_OPIS]],#REF!,5,FALSE),AKORDT[[#This Row],[CZAS]]),1)</f>
        <v>1</v>
      </c>
      <c r="CD316" t="str">
        <f>AKORDT[[#This Row],[RAPORTY_TMP_ID]]&amp;" "&amp;MID(AKORDT[[#This Row],[NAZWA1_WG]],1,30)</f>
        <v xml:space="preserve">27014 POKROWIEC PODUSZKI SIEDZ.     </v>
      </c>
      <c r="CE316" s="11">
        <f>AKORDT[[#This Row],[DATA]]</f>
        <v>43032</v>
      </c>
      <c r="CF316">
        <f>IFERROR(ROUND(AVERAGEIF(Tabela_Kwerenda_z_AKORD[CZAS RZECZYWISTY],LEFT(AKORDT[[#This Row],[PZP_NR_ZLECENIA]],5),Tabela_Kwerenda_z_AKORD[LACZNY_CZAS]),0),0)</f>
        <v>0</v>
      </c>
    </row>
    <row r="317" spans="1:84">
      <c r="A317" t="e">
        <f>VLOOKUP(AKORDT[[#This Row],[NAZWISKO]],IMIE[],2,FALSE)</f>
        <v>#N/A</v>
      </c>
      <c r="B317">
        <v>10584</v>
      </c>
      <c r="F317">
        <v>27014</v>
      </c>
      <c r="G317">
        <v>1</v>
      </c>
      <c r="H317">
        <v>3</v>
      </c>
      <c r="I317">
        <v>1</v>
      </c>
      <c r="J317">
        <v>43952</v>
      </c>
      <c r="K317">
        <v>43952</v>
      </c>
      <c r="L317">
        <v>36</v>
      </c>
      <c r="M317">
        <v>20</v>
      </c>
      <c r="N317">
        <v>0</v>
      </c>
      <c r="O317">
        <v>1</v>
      </c>
      <c r="P317">
        <v>0</v>
      </c>
      <c r="Q317" s="17">
        <v>43032</v>
      </c>
      <c r="R317" t="s">
        <v>1337</v>
      </c>
      <c r="S317">
        <v>0</v>
      </c>
      <c r="T317">
        <v>0</v>
      </c>
      <c r="U317">
        <v>0</v>
      </c>
      <c r="V317">
        <v>2</v>
      </c>
      <c r="W317" t="s">
        <v>208</v>
      </c>
      <c r="X317" t="s">
        <v>79</v>
      </c>
      <c r="Y317" t="s">
        <v>94</v>
      </c>
      <c r="Z317" t="s">
        <v>209</v>
      </c>
      <c r="AB317" s="17">
        <v>2</v>
      </c>
      <c r="AC317" s="17">
        <v>402133</v>
      </c>
      <c r="AD317">
        <v>2</v>
      </c>
      <c r="AE317">
        <v>1</v>
      </c>
      <c r="AF317">
        <v>0</v>
      </c>
      <c r="AG317" t="s">
        <v>81</v>
      </c>
      <c r="AH317" t="s">
        <v>82</v>
      </c>
      <c r="AI317" t="s">
        <v>83</v>
      </c>
      <c r="AJ317" t="s">
        <v>83</v>
      </c>
      <c r="AK317" t="s">
        <v>334</v>
      </c>
      <c r="AL317" t="s">
        <v>335</v>
      </c>
      <c r="AM317" t="s">
        <v>205</v>
      </c>
      <c r="AN317" t="s">
        <v>95</v>
      </c>
      <c r="AO317" t="s">
        <v>459</v>
      </c>
      <c r="AP317" t="s">
        <v>460</v>
      </c>
      <c r="AQ317" t="s">
        <v>459</v>
      </c>
      <c r="AR317" t="s">
        <v>460</v>
      </c>
      <c r="AS317" t="s">
        <v>83</v>
      </c>
      <c r="AV317" s="17"/>
      <c r="AX317">
        <v>0</v>
      </c>
      <c r="AY317" t="s">
        <v>83</v>
      </c>
      <c r="AZ317" t="s">
        <v>83</v>
      </c>
      <c r="BH317">
        <v>315</v>
      </c>
      <c r="BL317" t="s">
        <v>1332</v>
      </c>
      <c r="BM317" s="17">
        <v>43026</v>
      </c>
      <c r="BN317" t="s">
        <v>461</v>
      </c>
      <c r="BO317" t="s">
        <v>461</v>
      </c>
      <c r="BP317">
        <v>0</v>
      </c>
      <c r="BQ317" t="s">
        <v>83</v>
      </c>
      <c r="BR317" t="s">
        <v>83</v>
      </c>
      <c r="BS317" t="s">
        <v>89</v>
      </c>
      <c r="BT317" t="s">
        <v>90</v>
      </c>
      <c r="BU317" t="s">
        <v>181</v>
      </c>
      <c r="BV317" t="s">
        <v>83</v>
      </c>
      <c r="BY317" t="s">
        <v>92</v>
      </c>
      <c r="BZ317" t="s">
        <v>87</v>
      </c>
      <c r="CC317">
        <f>IFERROR(IF(AKORDT[[#This Row],[CZAS]]=1,VLOOKUP(AKORDT[[#This Row],[RAPORTY_TMP_ID]]&amp;AKORDT[[#This Row],[CZYNNOSCI_OPIS]],#REF!,5,FALSE),AKORDT[[#This Row],[CZAS]]),1)</f>
        <v>1</v>
      </c>
      <c r="CD317" t="str">
        <f>AKORDT[[#This Row],[RAPORTY_TMP_ID]]&amp;" "&amp;MID(AKORDT[[#This Row],[NAZWA1_WG]],1,30)</f>
        <v xml:space="preserve">27014 POKROWIEC PODUSZKI SIEDZ.     </v>
      </c>
      <c r="CE317" s="11">
        <f>AKORDT[[#This Row],[DATA]]</f>
        <v>43032</v>
      </c>
      <c r="CF317">
        <f>IFERROR(ROUND(AVERAGEIF(Tabela_Kwerenda_z_AKORD[CZAS RZECZYWISTY],LEFT(AKORDT[[#This Row],[PZP_NR_ZLECENIA]],5),Tabela_Kwerenda_z_AKORD[LACZNY_CZAS]),0),0)</f>
        <v>0</v>
      </c>
    </row>
    <row r="318" spans="1:84">
      <c r="A318" t="e">
        <f>VLOOKUP(AKORDT[[#This Row],[NAZWISKO]],IMIE[],2,FALSE)</f>
        <v>#N/A</v>
      </c>
      <c r="B318">
        <v>10585</v>
      </c>
      <c r="F318">
        <v>27014</v>
      </c>
      <c r="G318">
        <v>1</v>
      </c>
      <c r="H318">
        <v>2</v>
      </c>
      <c r="I318">
        <v>1</v>
      </c>
      <c r="J318">
        <v>43952</v>
      </c>
      <c r="K318">
        <v>43952</v>
      </c>
      <c r="L318">
        <v>36</v>
      </c>
      <c r="M318">
        <v>20</v>
      </c>
      <c r="N318">
        <v>0</v>
      </c>
      <c r="O318">
        <v>1</v>
      </c>
      <c r="P318">
        <v>0</v>
      </c>
      <c r="Q318" s="17">
        <v>43032</v>
      </c>
      <c r="R318" t="s">
        <v>1338</v>
      </c>
      <c r="S318">
        <v>0</v>
      </c>
      <c r="T318">
        <v>0</v>
      </c>
      <c r="U318">
        <v>0</v>
      </c>
      <c r="V318">
        <v>2</v>
      </c>
      <c r="W318" t="s">
        <v>208</v>
      </c>
      <c r="X318" t="s">
        <v>79</v>
      </c>
      <c r="Y318" t="s">
        <v>94</v>
      </c>
      <c r="Z318" t="s">
        <v>209</v>
      </c>
      <c r="AB318" s="17">
        <v>2</v>
      </c>
      <c r="AC318" s="17">
        <v>402133</v>
      </c>
      <c r="AD318">
        <v>2</v>
      </c>
      <c r="AE318">
        <v>1</v>
      </c>
      <c r="AF318">
        <v>0</v>
      </c>
      <c r="AG318" t="s">
        <v>81</v>
      </c>
      <c r="AH318" t="s">
        <v>82</v>
      </c>
      <c r="AI318" t="s">
        <v>83</v>
      </c>
      <c r="AJ318" t="s">
        <v>83</v>
      </c>
      <c r="AK318" t="s">
        <v>334</v>
      </c>
      <c r="AL318" t="s">
        <v>335</v>
      </c>
      <c r="AM318" t="s">
        <v>205</v>
      </c>
      <c r="AN318" t="s">
        <v>95</v>
      </c>
      <c r="AO318" t="s">
        <v>459</v>
      </c>
      <c r="AP318" t="s">
        <v>460</v>
      </c>
      <c r="AQ318" t="s">
        <v>459</v>
      </c>
      <c r="AR318" t="s">
        <v>460</v>
      </c>
      <c r="AS318" t="s">
        <v>83</v>
      </c>
      <c r="AV318" s="17"/>
      <c r="AX318">
        <v>0</v>
      </c>
      <c r="AY318" t="s">
        <v>83</v>
      </c>
      <c r="AZ318" t="s">
        <v>83</v>
      </c>
      <c r="BH318">
        <v>316</v>
      </c>
      <c r="BL318" t="s">
        <v>1332</v>
      </c>
      <c r="BM318" s="17">
        <v>43026</v>
      </c>
      <c r="BN318" t="s">
        <v>461</v>
      </c>
      <c r="BO318" t="s">
        <v>461</v>
      </c>
      <c r="BP318">
        <v>0</v>
      </c>
      <c r="BQ318" t="s">
        <v>83</v>
      </c>
      <c r="BR318" t="s">
        <v>83</v>
      </c>
      <c r="BS318" t="s">
        <v>89</v>
      </c>
      <c r="BT318" t="s">
        <v>90</v>
      </c>
      <c r="BU318" t="s">
        <v>181</v>
      </c>
      <c r="BV318" t="s">
        <v>83</v>
      </c>
      <c r="BY318" t="s">
        <v>92</v>
      </c>
      <c r="BZ318" t="s">
        <v>87</v>
      </c>
      <c r="CC318">
        <f>IFERROR(IF(AKORDT[[#This Row],[CZAS]]=1,VLOOKUP(AKORDT[[#This Row],[RAPORTY_TMP_ID]]&amp;AKORDT[[#This Row],[CZYNNOSCI_OPIS]],#REF!,5,FALSE),AKORDT[[#This Row],[CZAS]]),1)</f>
        <v>1</v>
      </c>
      <c r="CD318" t="str">
        <f>AKORDT[[#This Row],[RAPORTY_TMP_ID]]&amp;" "&amp;MID(AKORDT[[#This Row],[NAZWA1_WG]],1,30)</f>
        <v xml:space="preserve">27014 POKROWIEC PODUSZKI SIEDZ.     </v>
      </c>
      <c r="CE318" s="11">
        <f>AKORDT[[#This Row],[DATA]]</f>
        <v>43032</v>
      </c>
      <c r="CF318">
        <f>IFERROR(ROUND(AVERAGEIF(Tabela_Kwerenda_z_AKORD[CZAS RZECZYWISTY],LEFT(AKORDT[[#This Row],[PZP_NR_ZLECENIA]],5),Tabela_Kwerenda_z_AKORD[LACZNY_CZAS]),0),0)</f>
        <v>0</v>
      </c>
    </row>
    <row r="319" spans="1:84">
      <c r="A319" t="e">
        <f>VLOOKUP(AKORDT[[#This Row],[NAZWISKO]],IMIE[],2,FALSE)</f>
        <v>#N/A</v>
      </c>
      <c r="B319">
        <v>10586</v>
      </c>
      <c r="F319">
        <v>27014</v>
      </c>
      <c r="G319">
        <v>1</v>
      </c>
      <c r="H319">
        <v>1</v>
      </c>
      <c r="I319">
        <v>1</v>
      </c>
      <c r="J319">
        <v>43952</v>
      </c>
      <c r="K319">
        <v>43952</v>
      </c>
      <c r="L319">
        <v>36</v>
      </c>
      <c r="M319">
        <v>20</v>
      </c>
      <c r="N319">
        <v>0</v>
      </c>
      <c r="O319">
        <v>1</v>
      </c>
      <c r="P319">
        <v>0</v>
      </c>
      <c r="Q319" s="17">
        <v>43032</v>
      </c>
      <c r="R319" t="s">
        <v>1339</v>
      </c>
      <c r="S319">
        <v>0</v>
      </c>
      <c r="T319">
        <v>0</v>
      </c>
      <c r="U319">
        <v>0</v>
      </c>
      <c r="V319">
        <v>2</v>
      </c>
      <c r="W319" t="s">
        <v>208</v>
      </c>
      <c r="X319" t="s">
        <v>79</v>
      </c>
      <c r="Y319" t="s">
        <v>94</v>
      </c>
      <c r="Z319" t="s">
        <v>209</v>
      </c>
      <c r="AB319" s="17">
        <v>2</v>
      </c>
      <c r="AC319" s="17">
        <v>402133</v>
      </c>
      <c r="AD319">
        <v>2</v>
      </c>
      <c r="AE319">
        <v>1</v>
      </c>
      <c r="AF319">
        <v>0</v>
      </c>
      <c r="AG319" t="s">
        <v>81</v>
      </c>
      <c r="AH319" t="s">
        <v>82</v>
      </c>
      <c r="AI319" t="s">
        <v>83</v>
      </c>
      <c r="AJ319" t="s">
        <v>83</v>
      </c>
      <c r="AK319" t="s">
        <v>334</v>
      </c>
      <c r="AL319" t="s">
        <v>335</v>
      </c>
      <c r="AM319" t="s">
        <v>205</v>
      </c>
      <c r="AN319" t="s">
        <v>95</v>
      </c>
      <c r="AO319" t="s">
        <v>459</v>
      </c>
      <c r="AP319" t="s">
        <v>460</v>
      </c>
      <c r="AQ319" t="s">
        <v>459</v>
      </c>
      <c r="AR319" t="s">
        <v>460</v>
      </c>
      <c r="AS319" t="s">
        <v>83</v>
      </c>
      <c r="AV319" s="17"/>
      <c r="AX319">
        <v>0</v>
      </c>
      <c r="AY319" t="s">
        <v>83</v>
      </c>
      <c r="AZ319" t="s">
        <v>83</v>
      </c>
      <c r="BH319">
        <v>317</v>
      </c>
      <c r="BL319" t="s">
        <v>1332</v>
      </c>
      <c r="BM319" s="17">
        <v>43026</v>
      </c>
      <c r="BN319" t="s">
        <v>461</v>
      </c>
      <c r="BO319" t="s">
        <v>461</v>
      </c>
      <c r="BP319">
        <v>0</v>
      </c>
      <c r="BQ319" t="s">
        <v>83</v>
      </c>
      <c r="BR319" t="s">
        <v>83</v>
      </c>
      <c r="BS319" t="s">
        <v>89</v>
      </c>
      <c r="BT319" t="s">
        <v>90</v>
      </c>
      <c r="BU319" t="s">
        <v>181</v>
      </c>
      <c r="BV319" t="s">
        <v>83</v>
      </c>
      <c r="BY319" t="s">
        <v>92</v>
      </c>
      <c r="BZ319" t="s">
        <v>87</v>
      </c>
      <c r="CC319">
        <f>IFERROR(IF(AKORDT[[#This Row],[CZAS]]=1,VLOOKUP(AKORDT[[#This Row],[RAPORTY_TMP_ID]]&amp;AKORDT[[#This Row],[CZYNNOSCI_OPIS]],#REF!,5,FALSE),AKORDT[[#This Row],[CZAS]]),1)</f>
        <v>1</v>
      </c>
      <c r="CD319" t="str">
        <f>AKORDT[[#This Row],[RAPORTY_TMP_ID]]&amp;" "&amp;MID(AKORDT[[#This Row],[NAZWA1_WG]],1,30)</f>
        <v xml:space="preserve">27014 POKROWIEC PODUSZKI SIEDZ.     </v>
      </c>
      <c r="CE319" s="11">
        <f>AKORDT[[#This Row],[DATA]]</f>
        <v>43032</v>
      </c>
      <c r="CF319">
        <f>IFERROR(ROUND(AVERAGEIF(Tabela_Kwerenda_z_AKORD[CZAS RZECZYWISTY],LEFT(AKORDT[[#This Row],[PZP_NR_ZLECENIA]],5),Tabela_Kwerenda_z_AKORD[LACZNY_CZAS]),0),0)</f>
        <v>0</v>
      </c>
    </row>
    <row r="320" spans="1:84">
      <c r="A320" t="e">
        <f>VLOOKUP(AKORDT[[#This Row],[NAZWISKO]],IMIE[],2,FALSE)</f>
        <v>#N/A</v>
      </c>
      <c r="B320">
        <v>10587</v>
      </c>
      <c r="F320">
        <v>26471</v>
      </c>
      <c r="G320">
        <v>1</v>
      </c>
      <c r="H320">
        <v>1</v>
      </c>
      <c r="I320">
        <v>1</v>
      </c>
      <c r="J320">
        <v>35971</v>
      </c>
      <c r="K320">
        <v>35971</v>
      </c>
      <c r="L320">
        <v>42</v>
      </c>
      <c r="M320">
        <v>21</v>
      </c>
      <c r="N320">
        <v>0</v>
      </c>
      <c r="O320">
        <v>45</v>
      </c>
      <c r="P320">
        <v>0</v>
      </c>
      <c r="Q320" s="17">
        <v>43032</v>
      </c>
      <c r="R320" t="s">
        <v>1340</v>
      </c>
      <c r="S320">
        <v>0</v>
      </c>
      <c r="T320">
        <v>0</v>
      </c>
      <c r="U320">
        <v>0</v>
      </c>
      <c r="V320">
        <v>1</v>
      </c>
      <c r="W320" t="s">
        <v>314</v>
      </c>
      <c r="X320" t="s">
        <v>79</v>
      </c>
      <c r="Y320" t="s">
        <v>114</v>
      </c>
      <c r="Z320" t="s">
        <v>315</v>
      </c>
      <c r="AB320" s="17">
        <v>2</v>
      </c>
      <c r="AC320" s="17">
        <v>402133</v>
      </c>
      <c r="AD320">
        <v>2</v>
      </c>
      <c r="AE320">
        <v>1</v>
      </c>
      <c r="AF320">
        <v>0</v>
      </c>
      <c r="AG320" t="s">
        <v>81</v>
      </c>
      <c r="AH320" t="s">
        <v>82</v>
      </c>
      <c r="AI320" t="s">
        <v>83</v>
      </c>
      <c r="AJ320" t="s">
        <v>83</v>
      </c>
      <c r="AK320" t="s">
        <v>334</v>
      </c>
      <c r="AL320" t="s">
        <v>335</v>
      </c>
      <c r="AM320" t="s">
        <v>253</v>
      </c>
      <c r="AN320" t="s">
        <v>111</v>
      </c>
      <c r="AO320" t="s">
        <v>828</v>
      </c>
      <c r="AP320" t="s">
        <v>829</v>
      </c>
      <c r="AQ320" t="s">
        <v>828</v>
      </c>
      <c r="AR320" t="s">
        <v>829</v>
      </c>
      <c r="AS320" t="s">
        <v>83</v>
      </c>
      <c r="AV320" s="17"/>
      <c r="AX320">
        <v>0</v>
      </c>
      <c r="AY320" t="s">
        <v>83</v>
      </c>
      <c r="AZ320" t="s">
        <v>83</v>
      </c>
      <c r="BH320">
        <v>318</v>
      </c>
      <c r="BL320" t="s">
        <v>1341</v>
      </c>
      <c r="BM320" s="17">
        <v>43019</v>
      </c>
      <c r="BN320" t="s">
        <v>527</v>
      </c>
      <c r="BO320" t="s">
        <v>527</v>
      </c>
      <c r="BP320">
        <v>0</v>
      </c>
      <c r="BQ320" t="s">
        <v>83</v>
      </c>
      <c r="BR320" t="s">
        <v>83</v>
      </c>
      <c r="BS320" t="s">
        <v>89</v>
      </c>
      <c r="BT320" t="s">
        <v>90</v>
      </c>
      <c r="BU320" t="s">
        <v>181</v>
      </c>
      <c r="BV320" t="s">
        <v>83</v>
      </c>
      <c r="BY320" t="s">
        <v>92</v>
      </c>
      <c r="BZ320" t="s">
        <v>87</v>
      </c>
      <c r="CC320">
        <f>IFERROR(IF(AKORDT[[#This Row],[CZAS]]=1,VLOOKUP(AKORDT[[#This Row],[RAPORTY_TMP_ID]]&amp;AKORDT[[#This Row],[CZYNNOSCI_OPIS]],#REF!,5,FALSE),AKORDT[[#This Row],[CZAS]]),1)</f>
        <v>45</v>
      </c>
      <c r="CD320" t="str">
        <f>AKORDT[[#This Row],[RAPORTY_TMP_ID]]&amp;" "&amp;MID(AKORDT[[#This Row],[NAZWA1_WG]],1,30)</f>
        <v xml:space="preserve">26471 OREGON [3,5]                  </v>
      </c>
      <c r="CE320" s="11">
        <f>AKORDT[[#This Row],[DATA]]</f>
        <v>43032</v>
      </c>
      <c r="CF320">
        <f>IFERROR(ROUND(AVERAGEIF(Tabela_Kwerenda_z_AKORD[CZAS RZECZYWISTY],LEFT(AKORDT[[#This Row],[PZP_NR_ZLECENIA]],5),Tabela_Kwerenda_z_AKORD[LACZNY_CZAS]),0),0)</f>
        <v>0</v>
      </c>
    </row>
    <row r="321" spans="1:84">
      <c r="A321" t="e">
        <f>VLOOKUP(AKORDT[[#This Row],[NAZWISKO]],IMIE[],2,FALSE)</f>
        <v>#N/A</v>
      </c>
      <c r="B321">
        <v>10588</v>
      </c>
      <c r="F321">
        <v>26472</v>
      </c>
      <c r="G321">
        <v>1</v>
      </c>
      <c r="H321">
        <v>1</v>
      </c>
      <c r="I321">
        <v>1</v>
      </c>
      <c r="J321">
        <v>35973</v>
      </c>
      <c r="K321">
        <v>35973</v>
      </c>
      <c r="L321">
        <v>42</v>
      </c>
      <c r="M321">
        <v>21</v>
      </c>
      <c r="N321">
        <v>0</v>
      </c>
      <c r="O321">
        <v>42</v>
      </c>
      <c r="P321">
        <v>0</v>
      </c>
      <c r="Q321" s="17">
        <v>43032</v>
      </c>
      <c r="R321" t="s">
        <v>1342</v>
      </c>
      <c r="S321">
        <v>0</v>
      </c>
      <c r="T321">
        <v>0</v>
      </c>
      <c r="U321">
        <v>0</v>
      </c>
      <c r="V321">
        <v>1</v>
      </c>
      <c r="W321" t="s">
        <v>314</v>
      </c>
      <c r="X321" t="s">
        <v>79</v>
      </c>
      <c r="Y321" t="s">
        <v>114</v>
      </c>
      <c r="Z321" t="s">
        <v>315</v>
      </c>
      <c r="AB321" s="17">
        <v>2</v>
      </c>
      <c r="AC321" s="17">
        <v>402133</v>
      </c>
      <c r="AD321">
        <v>2</v>
      </c>
      <c r="AE321">
        <v>1</v>
      </c>
      <c r="AF321">
        <v>0</v>
      </c>
      <c r="AG321" t="s">
        <v>81</v>
      </c>
      <c r="AH321" t="s">
        <v>82</v>
      </c>
      <c r="AI321" t="s">
        <v>83</v>
      </c>
      <c r="AJ321" t="s">
        <v>83</v>
      </c>
      <c r="AK321" t="s">
        <v>334</v>
      </c>
      <c r="AL321" t="s">
        <v>335</v>
      </c>
      <c r="AM321" t="s">
        <v>253</v>
      </c>
      <c r="AN321" t="s">
        <v>111</v>
      </c>
      <c r="AO321" t="s">
        <v>566</v>
      </c>
      <c r="AP321" t="s">
        <v>567</v>
      </c>
      <c r="AQ321" t="s">
        <v>566</v>
      </c>
      <c r="AR321" t="s">
        <v>567</v>
      </c>
      <c r="AS321" t="s">
        <v>83</v>
      </c>
      <c r="AV321" s="17"/>
      <c r="AX321">
        <v>0</v>
      </c>
      <c r="AY321" t="s">
        <v>83</v>
      </c>
      <c r="AZ321" t="s">
        <v>83</v>
      </c>
      <c r="BH321">
        <v>319</v>
      </c>
      <c r="BL321" t="s">
        <v>1341</v>
      </c>
      <c r="BM321" s="17">
        <v>43019</v>
      </c>
      <c r="BN321" t="s">
        <v>527</v>
      </c>
      <c r="BO321" t="s">
        <v>527</v>
      </c>
      <c r="BP321">
        <v>0</v>
      </c>
      <c r="BQ321" t="s">
        <v>83</v>
      </c>
      <c r="BR321" t="s">
        <v>83</v>
      </c>
      <c r="BS321" t="s">
        <v>89</v>
      </c>
      <c r="BT321" t="s">
        <v>90</v>
      </c>
      <c r="BU321" t="s">
        <v>181</v>
      </c>
      <c r="BV321" t="s">
        <v>83</v>
      </c>
      <c r="BY321" t="s">
        <v>92</v>
      </c>
      <c r="BZ321" t="s">
        <v>87</v>
      </c>
      <c r="CC321">
        <f>IFERROR(IF(AKORDT[[#This Row],[CZAS]]=1,VLOOKUP(AKORDT[[#This Row],[RAPORTY_TMP_ID]]&amp;AKORDT[[#This Row],[CZYNNOSCI_OPIS]],#REF!,5,FALSE),AKORDT[[#This Row],[CZAS]]),1)</f>
        <v>42</v>
      </c>
      <c r="CD321" t="str">
        <f>AKORDT[[#This Row],[RAPORTY_TMP_ID]]&amp;" "&amp;MID(AKORDT[[#This Row],[NAZWA1_WG]],1,30)</f>
        <v xml:space="preserve">26472 OREGON [2,5]                  </v>
      </c>
      <c r="CE321" s="11">
        <f>AKORDT[[#This Row],[DATA]]</f>
        <v>43032</v>
      </c>
      <c r="CF321">
        <f>IFERROR(ROUND(AVERAGEIF(Tabela_Kwerenda_z_AKORD[CZAS RZECZYWISTY],LEFT(AKORDT[[#This Row],[PZP_NR_ZLECENIA]],5),Tabela_Kwerenda_z_AKORD[LACZNY_CZAS]),0),0)</f>
        <v>0</v>
      </c>
    </row>
    <row r="322" spans="1:84">
      <c r="A322" t="e">
        <f>VLOOKUP(AKORDT[[#This Row],[NAZWISKO]],IMIE[],2,FALSE)</f>
        <v>#N/A</v>
      </c>
      <c r="B322">
        <v>10589</v>
      </c>
      <c r="F322">
        <v>26472</v>
      </c>
      <c r="G322">
        <v>1</v>
      </c>
      <c r="H322">
        <v>1</v>
      </c>
      <c r="I322">
        <v>1</v>
      </c>
      <c r="J322">
        <v>35973</v>
      </c>
      <c r="K322">
        <v>35973</v>
      </c>
      <c r="L322">
        <v>42</v>
      </c>
      <c r="M322">
        <v>19</v>
      </c>
      <c r="N322">
        <v>0</v>
      </c>
      <c r="O322">
        <v>328</v>
      </c>
      <c r="P322">
        <v>0</v>
      </c>
      <c r="Q322" s="17">
        <v>43032</v>
      </c>
      <c r="R322" t="s">
        <v>1343</v>
      </c>
      <c r="S322">
        <v>0</v>
      </c>
      <c r="T322">
        <v>0</v>
      </c>
      <c r="U322">
        <v>0</v>
      </c>
      <c r="V322">
        <v>1</v>
      </c>
      <c r="W322" t="s">
        <v>314</v>
      </c>
      <c r="X322" t="s">
        <v>79</v>
      </c>
      <c r="Y322" t="s">
        <v>114</v>
      </c>
      <c r="Z322" t="s">
        <v>315</v>
      </c>
      <c r="AB322" s="17">
        <v>2</v>
      </c>
      <c r="AC322" s="17">
        <v>402133</v>
      </c>
      <c r="AD322">
        <v>2</v>
      </c>
      <c r="AE322">
        <v>1</v>
      </c>
      <c r="AF322">
        <v>0</v>
      </c>
      <c r="AG322" t="s">
        <v>81</v>
      </c>
      <c r="AH322" t="s">
        <v>82</v>
      </c>
      <c r="AI322" t="s">
        <v>83</v>
      </c>
      <c r="AJ322" t="s">
        <v>83</v>
      </c>
      <c r="AK322" t="s">
        <v>334</v>
      </c>
      <c r="AL322" t="s">
        <v>335</v>
      </c>
      <c r="AM322" t="s">
        <v>292</v>
      </c>
      <c r="AN322" t="s">
        <v>112</v>
      </c>
      <c r="AO322" t="s">
        <v>566</v>
      </c>
      <c r="AP322" t="s">
        <v>567</v>
      </c>
      <c r="AQ322" t="s">
        <v>566</v>
      </c>
      <c r="AR322" t="s">
        <v>567</v>
      </c>
      <c r="AS322" t="s">
        <v>83</v>
      </c>
      <c r="AV322" s="17"/>
      <c r="AX322">
        <v>0</v>
      </c>
      <c r="AY322" t="s">
        <v>83</v>
      </c>
      <c r="AZ322" t="s">
        <v>83</v>
      </c>
      <c r="BH322">
        <v>320</v>
      </c>
      <c r="BL322" t="s">
        <v>1341</v>
      </c>
      <c r="BM322" s="17">
        <v>43019</v>
      </c>
      <c r="BN322" t="s">
        <v>527</v>
      </c>
      <c r="BO322" t="s">
        <v>527</v>
      </c>
      <c r="BP322">
        <v>0</v>
      </c>
      <c r="BQ322" t="s">
        <v>83</v>
      </c>
      <c r="BR322" t="s">
        <v>83</v>
      </c>
      <c r="BS322" t="s">
        <v>89</v>
      </c>
      <c r="BT322" t="s">
        <v>90</v>
      </c>
      <c r="BU322" t="s">
        <v>181</v>
      </c>
      <c r="BV322" t="s">
        <v>83</v>
      </c>
      <c r="BY322" t="s">
        <v>92</v>
      </c>
      <c r="BZ322" t="s">
        <v>87</v>
      </c>
      <c r="CC322">
        <f>IFERROR(IF(AKORDT[[#This Row],[CZAS]]=1,VLOOKUP(AKORDT[[#This Row],[RAPORTY_TMP_ID]]&amp;AKORDT[[#This Row],[CZYNNOSCI_OPIS]],#REF!,5,FALSE),AKORDT[[#This Row],[CZAS]]),1)</f>
        <v>328</v>
      </c>
      <c r="CD322" t="str">
        <f>AKORDT[[#This Row],[RAPORTY_TMP_ID]]&amp;" "&amp;MID(AKORDT[[#This Row],[NAZWA1_WG]],1,30)</f>
        <v xml:space="preserve">26472 OREGON [2,5]                  </v>
      </c>
      <c r="CE322" s="11">
        <f>AKORDT[[#This Row],[DATA]]</f>
        <v>43032</v>
      </c>
      <c r="CF322">
        <f>IFERROR(ROUND(AVERAGEIF(Tabela_Kwerenda_z_AKORD[CZAS RZECZYWISTY],LEFT(AKORDT[[#This Row],[PZP_NR_ZLECENIA]],5),Tabela_Kwerenda_z_AKORD[LACZNY_CZAS]),0),0)</f>
        <v>0</v>
      </c>
    </row>
    <row r="323" spans="1:84">
      <c r="A323" t="e">
        <f>VLOOKUP(AKORDT[[#This Row],[NAZWISKO]],IMIE[],2,FALSE)</f>
        <v>#N/A</v>
      </c>
      <c r="B323">
        <v>10590</v>
      </c>
      <c r="F323">
        <v>26471</v>
      </c>
      <c r="G323">
        <v>1</v>
      </c>
      <c r="H323">
        <v>1</v>
      </c>
      <c r="I323">
        <v>1</v>
      </c>
      <c r="J323">
        <v>35971</v>
      </c>
      <c r="K323">
        <v>35971</v>
      </c>
      <c r="L323">
        <v>42</v>
      </c>
      <c r="M323">
        <v>19</v>
      </c>
      <c r="N323">
        <v>0</v>
      </c>
      <c r="O323">
        <v>350</v>
      </c>
      <c r="P323">
        <v>0</v>
      </c>
      <c r="Q323" s="17">
        <v>43032</v>
      </c>
      <c r="R323" t="s">
        <v>1344</v>
      </c>
      <c r="S323">
        <v>0</v>
      </c>
      <c r="T323">
        <v>0</v>
      </c>
      <c r="U323">
        <v>0</v>
      </c>
      <c r="V323">
        <v>1</v>
      </c>
      <c r="W323" t="s">
        <v>314</v>
      </c>
      <c r="X323" t="s">
        <v>79</v>
      </c>
      <c r="Y323" t="s">
        <v>114</v>
      </c>
      <c r="Z323" t="s">
        <v>315</v>
      </c>
      <c r="AB323" s="17">
        <v>2</v>
      </c>
      <c r="AC323" s="17">
        <v>402133</v>
      </c>
      <c r="AD323">
        <v>2</v>
      </c>
      <c r="AE323">
        <v>1</v>
      </c>
      <c r="AF323">
        <v>0</v>
      </c>
      <c r="AG323" t="s">
        <v>81</v>
      </c>
      <c r="AH323" t="s">
        <v>82</v>
      </c>
      <c r="AI323" t="s">
        <v>83</v>
      </c>
      <c r="AJ323" t="s">
        <v>83</v>
      </c>
      <c r="AK323" t="s">
        <v>334</v>
      </c>
      <c r="AL323" t="s">
        <v>335</v>
      </c>
      <c r="AM323" t="s">
        <v>292</v>
      </c>
      <c r="AN323" t="s">
        <v>112</v>
      </c>
      <c r="AO323" t="s">
        <v>828</v>
      </c>
      <c r="AP323" t="s">
        <v>829</v>
      </c>
      <c r="AQ323" t="s">
        <v>828</v>
      </c>
      <c r="AR323" t="s">
        <v>829</v>
      </c>
      <c r="AS323" t="s">
        <v>83</v>
      </c>
      <c r="AV323" s="17"/>
      <c r="AX323">
        <v>0</v>
      </c>
      <c r="AY323" t="s">
        <v>83</v>
      </c>
      <c r="AZ323" t="s">
        <v>83</v>
      </c>
      <c r="BH323">
        <v>321</v>
      </c>
      <c r="BL323" t="s">
        <v>1341</v>
      </c>
      <c r="BM323" s="17">
        <v>43019</v>
      </c>
      <c r="BN323" t="s">
        <v>527</v>
      </c>
      <c r="BO323" t="s">
        <v>527</v>
      </c>
      <c r="BP323">
        <v>0</v>
      </c>
      <c r="BQ323" t="s">
        <v>83</v>
      </c>
      <c r="BR323" t="s">
        <v>83</v>
      </c>
      <c r="BS323" t="s">
        <v>89</v>
      </c>
      <c r="BT323" t="s">
        <v>90</v>
      </c>
      <c r="BU323" t="s">
        <v>181</v>
      </c>
      <c r="BV323" t="s">
        <v>83</v>
      </c>
      <c r="BY323" t="s">
        <v>92</v>
      </c>
      <c r="BZ323" t="s">
        <v>87</v>
      </c>
      <c r="CC323">
        <f>IFERROR(IF(AKORDT[[#This Row],[CZAS]]=1,VLOOKUP(AKORDT[[#This Row],[RAPORTY_TMP_ID]]&amp;AKORDT[[#This Row],[CZYNNOSCI_OPIS]],#REF!,5,FALSE),AKORDT[[#This Row],[CZAS]]),1)</f>
        <v>350</v>
      </c>
      <c r="CD323" t="str">
        <f>AKORDT[[#This Row],[RAPORTY_TMP_ID]]&amp;" "&amp;MID(AKORDT[[#This Row],[NAZWA1_WG]],1,30)</f>
        <v xml:space="preserve">26471 OREGON [3,5]                  </v>
      </c>
      <c r="CE323" s="11">
        <f>AKORDT[[#This Row],[DATA]]</f>
        <v>43032</v>
      </c>
      <c r="CF323">
        <f>IFERROR(ROUND(AVERAGEIF(Tabela_Kwerenda_z_AKORD[CZAS RZECZYWISTY],LEFT(AKORDT[[#This Row],[PZP_NR_ZLECENIA]],5),Tabela_Kwerenda_z_AKORD[LACZNY_CZAS]),0),0)</f>
        <v>0</v>
      </c>
    </row>
    <row r="324" spans="1:84">
      <c r="A324" t="e">
        <f>VLOOKUP(AKORDT[[#This Row],[NAZWISKO]],IMIE[],2,FALSE)</f>
        <v>#N/A</v>
      </c>
      <c r="B324">
        <v>10591</v>
      </c>
      <c r="F324">
        <v>27042</v>
      </c>
      <c r="G324">
        <v>1</v>
      </c>
      <c r="H324">
        <v>1</v>
      </c>
      <c r="I324">
        <v>1</v>
      </c>
      <c r="J324">
        <v>35973</v>
      </c>
      <c r="K324">
        <v>35973</v>
      </c>
      <c r="L324">
        <v>36</v>
      </c>
      <c r="M324">
        <v>20</v>
      </c>
      <c r="N324">
        <v>7</v>
      </c>
      <c r="O324">
        <v>21</v>
      </c>
      <c r="Q324" s="17">
        <v>43032</v>
      </c>
      <c r="R324" t="s">
        <v>1345</v>
      </c>
      <c r="S324">
        <v>0</v>
      </c>
      <c r="T324">
        <v>0</v>
      </c>
      <c r="U324">
        <v>0</v>
      </c>
      <c r="V324">
        <v>2</v>
      </c>
      <c r="W324" t="s">
        <v>208</v>
      </c>
      <c r="X324" t="s">
        <v>79</v>
      </c>
      <c r="Y324" t="s">
        <v>94</v>
      </c>
      <c r="Z324" t="s">
        <v>209</v>
      </c>
      <c r="AB324" s="17">
        <v>2</v>
      </c>
      <c r="AC324" s="17">
        <v>402133</v>
      </c>
      <c r="AD324">
        <v>2</v>
      </c>
      <c r="AE324">
        <v>1</v>
      </c>
      <c r="AF324">
        <v>0</v>
      </c>
      <c r="AG324" t="s">
        <v>81</v>
      </c>
      <c r="AH324" t="s">
        <v>82</v>
      </c>
      <c r="AI324" t="s">
        <v>83</v>
      </c>
      <c r="AJ324" t="s">
        <v>83</v>
      </c>
      <c r="AK324" t="s">
        <v>84</v>
      </c>
      <c r="AL324" t="s">
        <v>85</v>
      </c>
      <c r="AM324" t="s">
        <v>205</v>
      </c>
      <c r="AN324" t="s">
        <v>95</v>
      </c>
      <c r="AO324" t="s">
        <v>566</v>
      </c>
      <c r="AP324" t="s">
        <v>567</v>
      </c>
      <c r="AQ324" t="s">
        <v>566</v>
      </c>
      <c r="AR324" t="s">
        <v>567</v>
      </c>
      <c r="AS324" t="s">
        <v>83</v>
      </c>
      <c r="AV324" s="17"/>
      <c r="AX324">
        <v>0</v>
      </c>
      <c r="AY324" t="s">
        <v>83</v>
      </c>
      <c r="AZ324" t="s">
        <v>83</v>
      </c>
      <c r="BH324">
        <v>322</v>
      </c>
      <c r="BL324" t="s">
        <v>1346</v>
      </c>
      <c r="BM324" s="17">
        <v>43026</v>
      </c>
      <c r="BN324" t="s">
        <v>527</v>
      </c>
      <c r="BO324" t="s">
        <v>527</v>
      </c>
      <c r="BP324">
        <v>68</v>
      </c>
      <c r="BQ324" t="s">
        <v>196</v>
      </c>
      <c r="BR324" t="s">
        <v>197</v>
      </c>
      <c r="BS324" t="s">
        <v>89</v>
      </c>
      <c r="BT324" t="s">
        <v>90</v>
      </c>
      <c r="BU324" t="s">
        <v>181</v>
      </c>
      <c r="BV324" t="s">
        <v>83</v>
      </c>
      <c r="BY324" t="s">
        <v>92</v>
      </c>
      <c r="BZ324" t="s">
        <v>87</v>
      </c>
      <c r="CC324">
        <f>IFERROR(IF(AKORDT[[#This Row],[CZAS]]=1,VLOOKUP(AKORDT[[#This Row],[RAPORTY_TMP_ID]]&amp;AKORDT[[#This Row],[CZYNNOSCI_OPIS]],#REF!,5,FALSE),AKORDT[[#This Row],[CZAS]]),1)</f>
        <v>21</v>
      </c>
      <c r="CD324" t="str">
        <f>AKORDT[[#This Row],[RAPORTY_TMP_ID]]&amp;" "&amp;MID(AKORDT[[#This Row],[NAZWA1_WG]],1,30)</f>
        <v xml:space="preserve">27042 OREGON [2,5]                  </v>
      </c>
      <c r="CE324" s="11">
        <f>AKORDT[[#This Row],[DATA]]</f>
        <v>43032</v>
      </c>
      <c r="CF324">
        <f>IFERROR(ROUND(AVERAGEIF(Tabela_Kwerenda_z_AKORD[CZAS RZECZYWISTY],LEFT(AKORDT[[#This Row],[PZP_NR_ZLECENIA]],5),Tabela_Kwerenda_z_AKORD[LACZNY_CZAS]),0),0)</f>
        <v>0</v>
      </c>
    </row>
    <row r="325" spans="1:84">
      <c r="A325" t="e">
        <f>VLOOKUP(AKORDT[[#This Row],[NAZWISKO]],IMIE[],2,FALSE)</f>
        <v>#N/A</v>
      </c>
      <c r="B325">
        <v>10592</v>
      </c>
      <c r="F325">
        <v>27041</v>
      </c>
      <c r="G325">
        <v>1</v>
      </c>
      <c r="H325">
        <v>1</v>
      </c>
      <c r="I325">
        <v>1</v>
      </c>
      <c r="J325">
        <v>35972</v>
      </c>
      <c r="K325">
        <v>35972</v>
      </c>
      <c r="L325">
        <v>36</v>
      </c>
      <c r="M325">
        <v>20</v>
      </c>
      <c r="N325">
        <v>7</v>
      </c>
      <c r="O325">
        <v>22</v>
      </c>
      <c r="Q325" s="17">
        <v>43032</v>
      </c>
      <c r="R325" t="s">
        <v>1347</v>
      </c>
      <c r="S325">
        <v>0</v>
      </c>
      <c r="T325">
        <v>0</v>
      </c>
      <c r="U325">
        <v>0</v>
      </c>
      <c r="V325">
        <v>2</v>
      </c>
      <c r="W325" t="s">
        <v>208</v>
      </c>
      <c r="X325" t="s">
        <v>79</v>
      </c>
      <c r="Y325" t="s">
        <v>94</v>
      </c>
      <c r="Z325" t="s">
        <v>209</v>
      </c>
      <c r="AB325" s="17">
        <v>2</v>
      </c>
      <c r="AC325" s="17">
        <v>402133</v>
      </c>
      <c r="AD325">
        <v>2</v>
      </c>
      <c r="AE325">
        <v>1</v>
      </c>
      <c r="AF325">
        <v>0</v>
      </c>
      <c r="AG325" t="s">
        <v>81</v>
      </c>
      <c r="AH325" t="s">
        <v>82</v>
      </c>
      <c r="AI325" t="s">
        <v>83</v>
      </c>
      <c r="AJ325" t="s">
        <v>83</v>
      </c>
      <c r="AK325" t="s">
        <v>84</v>
      </c>
      <c r="AL325" t="s">
        <v>85</v>
      </c>
      <c r="AM325" t="s">
        <v>205</v>
      </c>
      <c r="AN325" t="s">
        <v>95</v>
      </c>
      <c r="AO325" t="s">
        <v>644</v>
      </c>
      <c r="AP325" t="s">
        <v>645</v>
      </c>
      <c r="AQ325" t="s">
        <v>644</v>
      </c>
      <c r="AR325" t="s">
        <v>645</v>
      </c>
      <c r="AS325" t="s">
        <v>83</v>
      </c>
      <c r="AV325" s="17"/>
      <c r="AX325">
        <v>0</v>
      </c>
      <c r="AY325" t="s">
        <v>83</v>
      </c>
      <c r="AZ325" t="s">
        <v>83</v>
      </c>
      <c r="BH325">
        <v>323</v>
      </c>
      <c r="BL325" t="s">
        <v>1346</v>
      </c>
      <c r="BM325" s="17">
        <v>43026</v>
      </c>
      <c r="BN325" t="s">
        <v>527</v>
      </c>
      <c r="BO325" t="s">
        <v>527</v>
      </c>
      <c r="BP325">
        <v>68</v>
      </c>
      <c r="BQ325" t="s">
        <v>196</v>
      </c>
      <c r="BR325" t="s">
        <v>197</v>
      </c>
      <c r="BS325" t="s">
        <v>89</v>
      </c>
      <c r="BT325" t="s">
        <v>90</v>
      </c>
      <c r="BU325" t="s">
        <v>181</v>
      </c>
      <c r="BV325" t="s">
        <v>83</v>
      </c>
      <c r="BY325" t="s">
        <v>92</v>
      </c>
      <c r="BZ325" t="s">
        <v>87</v>
      </c>
      <c r="CC325">
        <f>IFERROR(IF(AKORDT[[#This Row],[CZAS]]=1,VLOOKUP(AKORDT[[#This Row],[RAPORTY_TMP_ID]]&amp;AKORDT[[#This Row],[CZYNNOSCI_OPIS]],#REF!,5,FALSE),AKORDT[[#This Row],[CZAS]]),1)</f>
        <v>22</v>
      </c>
      <c r="CD325" t="str">
        <f>AKORDT[[#This Row],[RAPORTY_TMP_ID]]&amp;" "&amp;MID(AKORDT[[#This Row],[NAZWA1_WG]],1,30)</f>
        <v xml:space="preserve">27041 OREGON [3]                    </v>
      </c>
      <c r="CE325" s="11">
        <f>AKORDT[[#This Row],[DATA]]</f>
        <v>43032</v>
      </c>
      <c r="CF325">
        <f>IFERROR(ROUND(AVERAGEIF(Tabela_Kwerenda_z_AKORD[CZAS RZECZYWISTY],LEFT(AKORDT[[#This Row],[PZP_NR_ZLECENIA]],5),Tabela_Kwerenda_z_AKORD[LACZNY_CZAS]),0),0)</f>
        <v>0</v>
      </c>
    </row>
    <row r="326" spans="1:84">
      <c r="A326" t="e">
        <f>VLOOKUP(AKORDT[[#This Row],[NAZWISKO]],IMIE[],2,FALSE)</f>
        <v>#N/A</v>
      </c>
      <c r="B326">
        <v>10593</v>
      </c>
      <c r="F326">
        <v>26153</v>
      </c>
      <c r="G326">
        <v>1</v>
      </c>
      <c r="H326">
        <v>1</v>
      </c>
      <c r="I326">
        <v>1</v>
      </c>
      <c r="J326">
        <v>15496</v>
      </c>
      <c r="K326">
        <v>14091</v>
      </c>
      <c r="L326">
        <v>45</v>
      </c>
      <c r="M326">
        <v>5</v>
      </c>
      <c r="N326">
        <v>7</v>
      </c>
      <c r="O326">
        <v>37</v>
      </c>
      <c r="Q326" s="17">
        <v>43032</v>
      </c>
      <c r="R326" t="s">
        <v>1348</v>
      </c>
      <c r="S326">
        <v>0</v>
      </c>
      <c r="T326">
        <v>0</v>
      </c>
      <c r="U326">
        <v>0</v>
      </c>
      <c r="V326">
        <v>2</v>
      </c>
      <c r="W326" t="s">
        <v>192</v>
      </c>
      <c r="X326" t="s">
        <v>79</v>
      </c>
      <c r="Y326" t="s">
        <v>80</v>
      </c>
      <c r="Z326" t="s">
        <v>193</v>
      </c>
      <c r="AB326" s="17">
        <v>2</v>
      </c>
      <c r="AC326" s="17">
        <v>402133</v>
      </c>
      <c r="AD326">
        <v>2</v>
      </c>
      <c r="AE326">
        <v>1</v>
      </c>
      <c r="AF326">
        <v>0</v>
      </c>
      <c r="AG326" t="s">
        <v>81</v>
      </c>
      <c r="AH326" t="s">
        <v>82</v>
      </c>
      <c r="AI326" t="s">
        <v>83</v>
      </c>
      <c r="AJ326" t="s">
        <v>83</v>
      </c>
      <c r="AK326" t="s">
        <v>84</v>
      </c>
      <c r="AL326" t="s">
        <v>85</v>
      </c>
      <c r="AM326" t="s">
        <v>86</v>
      </c>
      <c r="AN326" t="s">
        <v>87</v>
      </c>
      <c r="AO326" t="s">
        <v>579</v>
      </c>
      <c r="AP326" t="s">
        <v>580</v>
      </c>
      <c r="AQ326" t="s">
        <v>581</v>
      </c>
      <c r="AR326" t="s">
        <v>582</v>
      </c>
      <c r="AS326" t="s">
        <v>83</v>
      </c>
      <c r="AV326" s="17"/>
      <c r="AX326">
        <v>0</v>
      </c>
      <c r="AY326" t="s">
        <v>83</v>
      </c>
      <c r="AZ326" t="s">
        <v>83</v>
      </c>
      <c r="BH326">
        <v>324</v>
      </c>
      <c r="BL326" t="s">
        <v>873</v>
      </c>
      <c r="BM326" s="17">
        <v>43005</v>
      </c>
      <c r="BN326" t="s">
        <v>526</v>
      </c>
      <c r="BO326" t="s">
        <v>526</v>
      </c>
      <c r="BP326">
        <v>13</v>
      </c>
      <c r="BQ326" t="s">
        <v>88</v>
      </c>
      <c r="BR326" t="s">
        <v>79</v>
      </c>
      <c r="BS326" t="s">
        <v>89</v>
      </c>
      <c r="BT326" t="s">
        <v>90</v>
      </c>
      <c r="BU326" t="s">
        <v>91</v>
      </c>
      <c r="BV326" t="s">
        <v>83</v>
      </c>
      <c r="BY326" t="s">
        <v>92</v>
      </c>
      <c r="BZ326" t="s">
        <v>87</v>
      </c>
      <c r="CC326">
        <f>IFERROR(IF(AKORDT[[#This Row],[CZAS]]=1,VLOOKUP(AKORDT[[#This Row],[RAPORTY_TMP_ID]]&amp;AKORDT[[#This Row],[CZYNNOSCI_OPIS]],#REF!,5,FALSE),AKORDT[[#This Row],[CZAS]]),1)</f>
        <v>37</v>
      </c>
      <c r="CD326" t="str">
        <f>AKORDT[[#This Row],[RAPORTY_TMP_ID]]&amp;" "&amp;MID(AKORDT[[#This Row],[NAZWA1_WG]],1,30)</f>
        <v xml:space="preserve">26153 SHIVA P76x43                  </v>
      </c>
      <c r="CE326" s="11">
        <f>AKORDT[[#This Row],[DATA]]</f>
        <v>43032</v>
      </c>
      <c r="CF326">
        <f>IFERROR(ROUND(AVERAGEIF(Tabela_Kwerenda_z_AKORD[CZAS RZECZYWISTY],LEFT(AKORDT[[#This Row],[PZP_NR_ZLECENIA]],5),Tabela_Kwerenda_z_AKORD[LACZNY_CZAS]),0),0)</f>
        <v>0</v>
      </c>
    </row>
    <row r="327" spans="1:84">
      <c r="A327" t="e">
        <f>VLOOKUP(AKORDT[[#This Row],[NAZWISKO]],IMIE[],2,FALSE)</f>
        <v>#N/A</v>
      </c>
      <c r="B327">
        <v>10594</v>
      </c>
      <c r="F327">
        <v>26152</v>
      </c>
      <c r="G327">
        <v>1</v>
      </c>
      <c r="H327">
        <v>1</v>
      </c>
      <c r="I327">
        <v>1</v>
      </c>
      <c r="J327">
        <v>15486</v>
      </c>
      <c r="K327">
        <v>14081</v>
      </c>
      <c r="L327">
        <v>45</v>
      </c>
      <c r="M327">
        <v>5</v>
      </c>
      <c r="N327">
        <v>7</v>
      </c>
      <c r="O327">
        <v>112</v>
      </c>
      <c r="Q327" s="17">
        <v>43032</v>
      </c>
      <c r="R327" t="s">
        <v>1349</v>
      </c>
      <c r="S327">
        <v>0</v>
      </c>
      <c r="T327">
        <v>0</v>
      </c>
      <c r="U327">
        <v>0</v>
      </c>
      <c r="V327">
        <v>2</v>
      </c>
      <c r="W327" t="s">
        <v>192</v>
      </c>
      <c r="X327" t="s">
        <v>79</v>
      </c>
      <c r="Y327" t="s">
        <v>80</v>
      </c>
      <c r="Z327" t="s">
        <v>193</v>
      </c>
      <c r="AB327" s="17">
        <v>2</v>
      </c>
      <c r="AC327" s="17">
        <v>402133</v>
      </c>
      <c r="AD327">
        <v>2</v>
      </c>
      <c r="AE327">
        <v>1</v>
      </c>
      <c r="AF327">
        <v>0</v>
      </c>
      <c r="AG327" t="s">
        <v>81</v>
      </c>
      <c r="AH327" t="s">
        <v>82</v>
      </c>
      <c r="AI327" t="s">
        <v>83</v>
      </c>
      <c r="AJ327" t="s">
        <v>83</v>
      </c>
      <c r="AK327" t="s">
        <v>84</v>
      </c>
      <c r="AL327" t="s">
        <v>85</v>
      </c>
      <c r="AM327" t="s">
        <v>86</v>
      </c>
      <c r="AN327" t="s">
        <v>87</v>
      </c>
      <c r="AO327" t="s">
        <v>595</v>
      </c>
      <c r="AP327" t="s">
        <v>596</v>
      </c>
      <c r="AQ327" t="s">
        <v>597</v>
      </c>
      <c r="AR327" t="s">
        <v>598</v>
      </c>
      <c r="AS327" t="s">
        <v>83</v>
      </c>
      <c r="AV327" s="17"/>
      <c r="AX327">
        <v>0</v>
      </c>
      <c r="AY327" t="s">
        <v>83</v>
      </c>
      <c r="AZ327" t="s">
        <v>83</v>
      </c>
      <c r="BH327">
        <v>325</v>
      </c>
      <c r="BL327" t="s">
        <v>873</v>
      </c>
      <c r="BM327" s="17">
        <v>43005</v>
      </c>
      <c r="BN327" t="s">
        <v>526</v>
      </c>
      <c r="BO327" t="s">
        <v>526</v>
      </c>
      <c r="BP327">
        <v>13</v>
      </c>
      <c r="BQ327" t="s">
        <v>88</v>
      </c>
      <c r="BR327" t="s">
        <v>79</v>
      </c>
      <c r="BS327" t="s">
        <v>89</v>
      </c>
      <c r="BT327" t="s">
        <v>90</v>
      </c>
      <c r="BU327" t="s">
        <v>91</v>
      </c>
      <c r="BV327" t="s">
        <v>83</v>
      </c>
      <c r="BY327" t="s">
        <v>92</v>
      </c>
      <c r="BZ327" t="s">
        <v>87</v>
      </c>
      <c r="CC327">
        <f>IFERROR(IF(AKORDT[[#This Row],[CZAS]]=1,VLOOKUP(AKORDT[[#This Row],[RAPORTY_TMP_ID]]&amp;AKORDT[[#This Row],[CZYNNOSCI_OPIS]],#REF!,5,FALSE),AKORDT[[#This Row],[CZAS]]),1)</f>
        <v>112</v>
      </c>
      <c r="CD327" t="str">
        <f>AKORDT[[#This Row],[RAPORTY_TMP_ID]]&amp;" "&amp;MID(AKORDT[[#This Row],[NAZWA1_WG]],1,30)</f>
        <v xml:space="preserve">26152 SHIVA [1]                     </v>
      </c>
      <c r="CE327" s="11">
        <f>AKORDT[[#This Row],[DATA]]</f>
        <v>43032</v>
      </c>
      <c r="CF327">
        <f>IFERROR(ROUND(AVERAGEIF(Tabela_Kwerenda_z_AKORD[CZAS RZECZYWISTY],LEFT(AKORDT[[#This Row],[PZP_NR_ZLECENIA]],5),Tabela_Kwerenda_z_AKORD[LACZNY_CZAS]),0),0)</f>
        <v>0</v>
      </c>
    </row>
    <row r="328" spans="1:84">
      <c r="A328" t="e">
        <f>VLOOKUP(AKORDT[[#This Row],[NAZWISKO]],IMIE[],2,FALSE)</f>
        <v>#N/A</v>
      </c>
      <c r="B328">
        <v>10595</v>
      </c>
      <c r="F328">
        <v>26151</v>
      </c>
      <c r="G328">
        <v>1</v>
      </c>
      <c r="H328">
        <v>1</v>
      </c>
      <c r="I328">
        <v>1</v>
      </c>
      <c r="J328">
        <v>15491</v>
      </c>
      <c r="K328">
        <v>14086</v>
      </c>
      <c r="L328">
        <v>45</v>
      </c>
      <c r="M328">
        <v>5</v>
      </c>
      <c r="N328">
        <v>7</v>
      </c>
      <c r="O328">
        <v>190</v>
      </c>
      <c r="Q328" s="17">
        <v>43032</v>
      </c>
      <c r="R328" t="s">
        <v>1208</v>
      </c>
      <c r="S328">
        <v>0</v>
      </c>
      <c r="T328">
        <v>0</v>
      </c>
      <c r="U328">
        <v>0</v>
      </c>
      <c r="V328">
        <v>2</v>
      </c>
      <c r="W328" t="s">
        <v>192</v>
      </c>
      <c r="X328" t="s">
        <v>79</v>
      </c>
      <c r="Y328" t="s">
        <v>80</v>
      </c>
      <c r="Z328" t="s">
        <v>193</v>
      </c>
      <c r="AB328" s="17">
        <v>2</v>
      </c>
      <c r="AC328" s="17">
        <v>402133</v>
      </c>
      <c r="AD328">
        <v>2</v>
      </c>
      <c r="AE328">
        <v>1</v>
      </c>
      <c r="AF328">
        <v>0</v>
      </c>
      <c r="AG328" t="s">
        <v>81</v>
      </c>
      <c r="AH328" t="s">
        <v>82</v>
      </c>
      <c r="AI328" t="s">
        <v>83</v>
      </c>
      <c r="AJ328" t="s">
        <v>83</v>
      </c>
      <c r="AK328" t="s">
        <v>84</v>
      </c>
      <c r="AL328" t="s">
        <v>85</v>
      </c>
      <c r="AM328" t="s">
        <v>86</v>
      </c>
      <c r="AN328" t="s">
        <v>87</v>
      </c>
      <c r="AO328" t="s">
        <v>522</v>
      </c>
      <c r="AP328" t="s">
        <v>523</v>
      </c>
      <c r="AQ328" t="s">
        <v>524</v>
      </c>
      <c r="AR328" t="s">
        <v>525</v>
      </c>
      <c r="AS328" t="s">
        <v>83</v>
      </c>
      <c r="AV328" s="17"/>
      <c r="AX328">
        <v>0</v>
      </c>
      <c r="AY328" t="s">
        <v>83</v>
      </c>
      <c r="AZ328" t="s">
        <v>83</v>
      </c>
      <c r="BH328">
        <v>326</v>
      </c>
      <c r="BL328" t="s">
        <v>873</v>
      </c>
      <c r="BM328" s="17">
        <v>43005</v>
      </c>
      <c r="BN328" t="s">
        <v>526</v>
      </c>
      <c r="BO328" t="s">
        <v>526</v>
      </c>
      <c r="BP328">
        <v>13</v>
      </c>
      <c r="BQ328" t="s">
        <v>88</v>
      </c>
      <c r="BR328" t="s">
        <v>79</v>
      </c>
      <c r="BS328" t="s">
        <v>89</v>
      </c>
      <c r="BT328" t="s">
        <v>90</v>
      </c>
      <c r="BU328" t="s">
        <v>91</v>
      </c>
      <c r="BV328" t="s">
        <v>83</v>
      </c>
      <c r="BY328" t="s">
        <v>92</v>
      </c>
      <c r="BZ328" t="s">
        <v>87</v>
      </c>
      <c r="CC328">
        <f>IFERROR(IF(AKORDT[[#This Row],[CZAS]]=1,VLOOKUP(AKORDT[[#This Row],[RAPORTY_TMP_ID]]&amp;AKORDT[[#This Row],[CZYNNOSCI_OPIS]],#REF!,5,FALSE),AKORDT[[#This Row],[CZAS]]),1)</f>
        <v>190</v>
      </c>
      <c r="CD328" t="str">
        <f>AKORDT[[#This Row],[RAPORTY_TMP_ID]]&amp;" "&amp;MID(AKORDT[[#This Row],[NAZWA1_WG]],1,30)</f>
        <v xml:space="preserve">26151 SHIVA [3,5]                   </v>
      </c>
      <c r="CE328" s="11">
        <f>AKORDT[[#This Row],[DATA]]</f>
        <v>43032</v>
      </c>
      <c r="CF328">
        <f>IFERROR(ROUND(AVERAGEIF(Tabela_Kwerenda_z_AKORD[CZAS RZECZYWISTY],LEFT(AKORDT[[#This Row],[PZP_NR_ZLECENIA]],5),Tabela_Kwerenda_z_AKORD[LACZNY_CZAS]),0),0)</f>
        <v>0</v>
      </c>
    </row>
    <row r="329" spans="1:84">
      <c r="A329" t="e">
        <f>VLOOKUP(AKORDT[[#This Row],[NAZWISKO]],IMIE[],2,FALSE)</f>
        <v>#N/A</v>
      </c>
      <c r="B329">
        <v>10596</v>
      </c>
      <c r="F329">
        <v>26294</v>
      </c>
      <c r="G329">
        <v>1</v>
      </c>
      <c r="H329">
        <v>1</v>
      </c>
      <c r="I329">
        <v>1</v>
      </c>
      <c r="J329">
        <v>14274</v>
      </c>
      <c r="K329">
        <v>14274</v>
      </c>
      <c r="L329">
        <v>50</v>
      </c>
      <c r="M329">
        <v>5</v>
      </c>
      <c r="N329">
        <v>7</v>
      </c>
      <c r="O329">
        <v>1</v>
      </c>
      <c r="Q329" s="17">
        <v>43032</v>
      </c>
      <c r="R329" t="s">
        <v>1350</v>
      </c>
      <c r="S329">
        <v>0</v>
      </c>
      <c r="T329">
        <v>0</v>
      </c>
      <c r="U329">
        <v>0</v>
      </c>
      <c r="V329">
        <v>2</v>
      </c>
      <c r="W329" t="s">
        <v>211</v>
      </c>
      <c r="X329" t="s">
        <v>79</v>
      </c>
      <c r="Y329" t="s">
        <v>101</v>
      </c>
      <c r="Z329" t="s">
        <v>212</v>
      </c>
      <c r="AB329" s="17">
        <v>2</v>
      </c>
      <c r="AC329" s="17">
        <v>402133</v>
      </c>
      <c r="AD329">
        <v>2</v>
      </c>
      <c r="AE329">
        <v>1</v>
      </c>
      <c r="AF329">
        <v>0</v>
      </c>
      <c r="AG329" t="s">
        <v>81</v>
      </c>
      <c r="AH329" t="s">
        <v>82</v>
      </c>
      <c r="AI329" t="s">
        <v>83</v>
      </c>
      <c r="AJ329" t="s">
        <v>83</v>
      </c>
      <c r="AK329" t="s">
        <v>84</v>
      </c>
      <c r="AL329" t="s">
        <v>85</v>
      </c>
      <c r="AM329" t="s">
        <v>86</v>
      </c>
      <c r="AN329" t="s">
        <v>87</v>
      </c>
      <c r="AO329" t="s">
        <v>906</v>
      </c>
      <c r="AP329" t="s">
        <v>907</v>
      </c>
      <c r="AQ329" t="s">
        <v>906</v>
      </c>
      <c r="AR329" t="s">
        <v>907</v>
      </c>
      <c r="AS329" t="s">
        <v>83</v>
      </c>
      <c r="AV329" s="17"/>
      <c r="AX329">
        <v>0</v>
      </c>
      <c r="AY329" t="s">
        <v>83</v>
      </c>
      <c r="AZ329" t="s">
        <v>83</v>
      </c>
      <c r="BH329">
        <v>327</v>
      </c>
      <c r="BL329" t="s">
        <v>905</v>
      </c>
      <c r="BM329" s="17">
        <v>43012</v>
      </c>
      <c r="BN329" t="s">
        <v>423</v>
      </c>
      <c r="BO329" t="s">
        <v>423</v>
      </c>
      <c r="BP329">
        <v>13</v>
      </c>
      <c r="BQ329" t="s">
        <v>88</v>
      </c>
      <c r="BR329" t="s">
        <v>79</v>
      </c>
      <c r="BS329" t="s">
        <v>89</v>
      </c>
      <c r="BT329" t="s">
        <v>90</v>
      </c>
      <c r="BU329" t="s">
        <v>91</v>
      </c>
      <c r="BV329" t="s">
        <v>83</v>
      </c>
      <c r="BY329" t="s">
        <v>92</v>
      </c>
      <c r="BZ329" t="s">
        <v>87</v>
      </c>
      <c r="CC329">
        <f>IFERROR(IF(AKORDT[[#This Row],[CZAS]]=1,VLOOKUP(AKORDT[[#This Row],[RAPORTY_TMP_ID]]&amp;AKORDT[[#This Row],[CZYNNOSCI_OPIS]],#REF!,5,FALSE),AKORDT[[#This Row],[CZAS]]),1)</f>
        <v>1</v>
      </c>
      <c r="CD329" t="str">
        <f>AKORDT[[#This Row],[RAPORTY_TMP_ID]]&amp;" "&amp;MID(AKORDT[[#This Row],[NAZWA1_WG]],1,30)</f>
        <v xml:space="preserve">26294 VANITY Z60/11                 </v>
      </c>
      <c r="CE329" s="11">
        <f>AKORDT[[#This Row],[DATA]]</f>
        <v>43032</v>
      </c>
      <c r="CF329">
        <f>IFERROR(ROUND(AVERAGEIF(Tabela_Kwerenda_z_AKORD[CZAS RZECZYWISTY],LEFT(AKORDT[[#This Row],[PZP_NR_ZLECENIA]],5),Tabela_Kwerenda_z_AKORD[LACZNY_CZAS]),0),0)</f>
        <v>0</v>
      </c>
    </row>
    <row r="330" spans="1:84">
      <c r="A330" t="e">
        <f>VLOOKUP(AKORDT[[#This Row],[NAZWISKO]],IMIE[],2,FALSE)</f>
        <v>#N/A</v>
      </c>
      <c r="B330">
        <v>10597</v>
      </c>
      <c r="F330">
        <v>26293</v>
      </c>
      <c r="G330">
        <v>1</v>
      </c>
      <c r="H330">
        <v>1</v>
      </c>
      <c r="I330">
        <v>1</v>
      </c>
      <c r="J330">
        <v>35896</v>
      </c>
      <c r="K330">
        <v>35896</v>
      </c>
      <c r="L330">
        <v>50</v>
      </c>
      <c r="M330">
        <v>5</v>
      </c>
      <c r="N330">
        <v>7</v>
      </c>
      <c r="O330">
        <v>166</v>
      </c>
      <c r="Q330" s="17">
        <v>43032</v>
      </c>
      <c r="R330" t="s">
        <v>679</v>
      </c>
      <c r="S330">
        <v>0</v>
      </c>
      <c r="T330">
        <v>0</v>
      </c>
      <c r="U330">
        <v>0</v>
      </c>
      <c r="V330">
        <v>2</v>
      </c>
      <c r="W330" t="s">
        <v>211</v>
      </c>
      <c r="X330" t="s">
        <v>79</v>
      </c>
      <c r="Y330" t="s">
        <v>101</v>
      </c>
      <c r="Z330" t="s">
        <v>212</v>
      </c>
      <c r="AB330" s="17">
        <v>2</v>
      </c>
      <c r="AC330" s="17">
        <v>402133</v>
      </c>
      <c r="AD330">
        <v>2</v>
      </c>
      <c r="AE330">
        <v>1</v>
      </c>
      <c r="AF330">
        <v>0</v>
      </c>
      <c r="AG330" t="s">
        <v>81</v>
      </c>
      <c r="AH330" t="s">
        <v>82</v>
      </c>
      <c r="AI330" t="s">
        <v>83</v>
      </c>
      <c r="AJ330" t="s">
        <v>83</v>
      </c>
      <c r="AK330" t="s">
        <v>84</v>
      </c>
      <c r="AL330" t="s">
        <v>85</v>
      </c>
      <c r="AM330" t="s">
        <v>86</v>
      </c>
      <c r="AN330" t="s">
        <v>87</v>
      </c>
      <c r="AO330" t="s">
        <v>424</v>
      </c>
      <c r="AP330" t="s">
        <v>425</v>
      </c>
      <c r="AQ330" t="s">
        <v>424</v>
      </c>
      <c r="AR330" t="s">
        <v>425</v>
      </c>
      <c r="AS330" t="s">
        <v>83</v>
      </c>
      <c r="AV330" s="17"/>
      <c r="AX330">
        <v>0</v>
      </c>
      <c r="AY330" t="s">
        <v>83</v>
      </c>
      <c r="AZ330" t="s">
        <v>83</v>
      </c>
      <c r="BH330">
        <v>328</v>
      </c>
      <c r="BL330" t="s">
        <v>905</v>
      </c>
      <c r="BM330" s="17">
        <v>43012</v>
      </c>
      <c r="BN330" t="s">
        <v>423</v>
      </c>
      <c r="BO330" t="s">
        <v>423</v>
      </c>
      <c r="BP330">
        <v>13</v>
      </c>
      <c r="BQ330" t="s">
        <v>88</v>
      </c>
      <c r="BR330" t="s">
        <v>79</v>
      </c>
      <c r="BS330" t="s">
        <v>89</v>
      </c>
      <c r="BT330" t="s">
        <v>90</v>
      </c>
      <c r="BU330" t="s">
        <v>181</v>
      </c>
      <c r="BV330" t="s">
        <v>83</v>
      </c>
      <c r="BY330" t="s">
        <v>92</v>
      </c>
      <c r="BZ330" t="s">
        <v>87</v>
      </c>
      <c r="CC330">
        <f>IFERROR(IF(AKORDT[[#This Row],[CZAS]]=1,VLOOKUP(AKORDT[[#This Row],[RAPORTY_TMP_ID]]&amp;AKORDT[[#This Row],[CZYNNOSCI_OPIS]],#REF!,5,FALSE),AKORDT[[#This Row],[CZAS]]),1)</f>
        <v>166</v>
      </c>
      <c r="CD330" t="str">
        <f>AKORDT[[#This Row],[RAPORTY_TMP_ID]]&amp;" "&amp;MID(AKORDT[[#This Row],[NAZWA1_WG]],1,30)</f>
        <v xml:space="preserve">26293 VANITY [3                     </v>
      </c>
      <c r="CE330" s="11">
        <f>AKORDT[[#This Row],[DATA]]</f>
        <v>43032</v>
      </c>
      <c r="CF330">
        <f>IFERROR(ROUND(AVERAGEIF(Tabela_Kwerenda_z_AKORD[CZAS RZECZYWISTY],LEFT(AKORDT[[#This Row],[PZP_NR_ZLECENIA]],5),Tabela_Kwerenda_z_AKORD[LACZNY_CZAS]),0),0)</f>
        <v>0</v>
      </c>
    </row>
    <row r="331" spans="1:84">
      <c r="A331" t="e">
        <f>VLOOKUP(AKORDT[[#This Row],[NAZWISKO]],IMIE[],2,FALSE)</f>
        <v>#N/A</v>
      </c>
      <c r="B331">
        <v>10598</v>
      </c>
      <c r="F331">
        <v>27040</v>
      </c>
      <c r="G331">
        <v>1</v>
      </c>
      <c r="H331">
        <v>1</v>
      </c>
      <c r="I331">
        <v>1</v>
      </c>
      <c r="J331">
        <v>35972</v>
      </c>
      <c r="K331">
        <v>35972</v>
      </c>
      <c r="L331">
        <v>35</v>
      </c>
      <c r="M331">
        <v>20</v>
      </c>
      <c r="N331">
        <v>7</v>
      </c>
      <c r="O331">
        <v>22</v>
      </c>
      <c r="Q331" s="17">
        <v>43032</v>
      </c>
      <c r="R331" t="s">
        <v>1351</v>
      </c>
      <c r="S331">
        <v>0</v>
      </c>
      <c r="T331">
        <v>0</v>
      </c>
      <c r="U331">
        <v>0</v>
      </c>
      <c r="V331">
        <v>2</v>
      </c>
      <c r="W331" t="s">
        <v>203</v>
      </c>
      <c r="X331" t="s">
        <v>79</v>
      </c>
      <c r="Y331" t="s">
        <v>100</v>
      </c>
      <c r="Z331" t="s">
        <v>204</v>
      </c>
      <c r="AB331" s="17">
        <v>2</v>
      </c>
      <c r="AC331" s="17">
        <v>402133</v>
      </c>
      <c r="AD331">
        <v>2</v>
      </c>
      <c r="AE331">
        <v>1</v>
      </c>
      <c r="AF331">
        <v>0</v>
      </c>
      <c r="AG331" t="s">
        <v>81</v>
      </c>
      <c r="AH331" t="s">
        <v>82</v>
      </c>
      <c r="AI331" t="s">
        <v>83</v>
      </c>
      <c r="AJ331" t="s">
        <v>83</v>
      </c>
      <c r="AK331" t="s">
        <v>84</v>
      </c>
      <c r="AL331" t="s">
        <v>85</v>
      </c>
      <c r="AM331" t="s">
        <v>205</v>
      </c>
      <c r="AN331" t="s">
        <v>95</v>
      </c>
      <c r="AO331" t="s">
        <v>644</v>
      </c>
      <c r="AP331" t="s">
        <v>645</v>
      </c>
      <c r="AQ331" t="s">
        <v>644</v>
      </c>
      <c r="AR331" t="s">
        <v>645</v>
      </c>
      <c r="AS331" t="s">
        <v>83</v>
      </c>
      <c r="AV331" s="17"/>
      <c r="AX331">
        <v>0</v>
      </c>
      <c r="AY331" t="s">
        <v>83</v>
      </c>
      <c r="AZ331" t="s">
        <v>83</v>
      </c>
      <c r="BH331">
        <v>329</v>
      </c>
      <c r="BL331" t="s">
        <v>1352</v>
      </c>
      <c r="BM331" s="17">
        <v>43026</v>
      </c>
      <c r="BN331" t="s">
        <v>527</v>
      </c>
      <c r="BO331" t="s">
        <v>527</v>
      </c>
      <c r="BP331">
        <v>68</v>
      </c>
      <c r="BQ331" t="s">
        <v>196</v>
      </c>
      <c r="BR331" t="s">
        <v>197</v>
      </c>
      <c r="BS331" t="s">
        <v>89</v>
      </c>
      <c r="BT331" t="s">
        <v>90</v>
      </c>
      <c r="BU331" t="s">
        <v>181</v>
      </c>
      <c r="BV331" t="s">
        <v>83</v>
      </c>
      <c r="BY331" t="s">
        <v>92</v>
      </c>
      <c r="BZ331" t="s">
        <v>87</v>
      </c>
      <c r="CC331">
        <f>IFERROR(IF(AKORDT[[#This Row],[CZAS]]=1,VLOOKUP(AKORDT[[#This Row],[RAPORTY_TMP_ID]]&amp;AKORDT[[#This Row],[CZYNNOSCI_OPIS]],#REF!,5,FALSE),AKORDT[[#This Row],[CZAS]]),1)</f>
        <v>22</v>
      </c>
      <c r="CD331" t="str">
        <f>AKORDT[[#This Row],[RAPORTY_TMP_ID]]&amp;" "&amp;MID(AKORDT[[#This Row],[NAZWA1_WG]],1,30)</f>
        <v xml:space="preserve">27040 OREGON [3]                    </v>
      </c>
      <c r="CE331" s="11">
        <f>AKORDT[[#This Row],[DATA]]</f>
        <v>43032</v>
      </c>
      <c r="CF331">
        <f>IFERROR(ROUND(AVERAGEIF(Tabela_Kwerenda_z_AKORD[CZAS RZECZYWISTY],LEFT(AKORDT[[#This Row],[PZP_NR_ZLECENIA]],5),Tabela_Kwerenda_z_AKORD[LACZNY_CZAS]),0),0)</f>
        <v>0</v>
      </c>
    </row>
    <row r="332" spans="1:84">
      <c r="A332" t="e">
        <f>VLOOKUP(AKORDT[[#This Row],[NAZWISKO]],IMIE[],2,FALSE)</f>
        <v>#N/A</v>
      </c>
      <c r="B332">
        <v>10599</v>
      </c>
      <c r="F332">
        <v>27038</v>
      </c>
      <c r="G332">
        <v>1</v>
      </c>
      <c r="H332">
        <v>1</v>
      </c>
      <c r="I332">
        <v>1</v>
      </c>
      <c r="J332">
        <v>35973</v>
      </c>
      <c r="K332">
        <v>35973</v>
      </c>
      <c r="L332">
        <v>35</v>
      </c>
      <c r="M332">
        <v>20</v>
      </c>
      <c r="N332">
        <v>7</v>
      </c>
      <c r="O332">
        <v>21</v>
      </c>
      <c r="Q332" s="17">
        <v>43032</v>
      </c>
      <c r="R332" t="s">
        <v>1353</v>
      </c>
      <c r="S332">
        <v>0</v>
      </c>
      <c r="T332">
        <v>0</v>
      </c>
      <c r="U332">
        <v>0</v>
      </c>
      <c r="V332">
        <v>2</v>
      </c>
      <c r="W332" t="s">
        <v>203</v>
      </c>
      <c r="X332" t="s">
        <v>79</v>
      </c>
      <c r="Y332" t="s">
        <v>100</v>
      </c>
      <c r="Z332" t="s">
        <v>204</v>
      </c>
      <c r="AB332" s="17">
        <v>2</v>
      </c>
      <c r="AC332" s="17">
        <v>402133</v>
      </c>
      <c r="AD332">
        <v>2</v>
      </c>
      <c r="AE332">
        <v>1</v>
      </c>
      <c r="AF332">
        <v>0</v>
      </c>
      <c r="AG332" t="s">
        <v>81</v>
      </c>
      <c r="AH332" t="s">
        <v>82</v>
      </c>
      <c r="AI332" t="s">
        <v>83</v>
      </c>
      <c r="AJ332" t="s">
        <v>83</v>
      </c>
      <c r="AK332" t="s">
        <v>84</v>
      </c>
      <c r="AL332" t="s">
        <v>85</v>
      </c>
      <c r="AM332" t="s">
        <v>205</v>
      </c>
      <c r="AN332" t="s">
        <v>95</v>
      </c>
      <c r="AO332" t="s">
        <v>566</v>
      </c>
      <c r="AP332" t="s">
        <v>567</v>
      </c>
      <c r="AQ332" t="s">
        <v>566</v>
      </c>
      <c r="AR332" t="s">
        <v>567</v>
      </c>
      <c r="AS332" t="s">
        <v>83</v>
      </c>
      <c r="AV332" s="17"/>
      <c r="AX332">
        <v>0</v>
      </c>
      <c r="AY332" t="s">
        <v>83</v>
      </c>
      <c r="AZ332" t="s">
        <v>83</v>
      </c>
      <c r="BH332">
        <v>330</v>
      </c>
      <c r="BL332" t="s">
        <v>1354</v>
      </c>
      <c r="BM332" s="17">
        <v>43026</v>
      </c>
      <c r="BN332" t="s">
        <v>527</v>
      </c>
      <c r="BO332" t="s">
        <v>527</v>
      </c>
      <c r="BP332">
        <v>68</v>
      </c>
      <c r="BQ332" t="s">
        <v>196</v>
      </c>
      <c r="BR332" t="s">
        <v>197</v>
      </c>
      <c r="BS332" t="s">
        <v>89</v>
      </c>
      <c r="BT332" t="s">
        <v>90</v>
      </c>
      <c r="BU332" t="s">
        <v>181</v>
      </c>
      <c r="BV332" t="s">
        <v>83</v>
      </c>
      <c r="BY332" t="s">
        <v>92</v>
      </c>
      <c r="BZ332" t="s">
        <v>87</v>
      </c>
      <c r="CC332">
        <f>IFERROR(IF(AKORDT[[#This Row],[CZAS]]=1,VLOOKUP(AKORDT[[#This Row],[RAPORTY_TMP_ID]]&amp;AKORDT[[#This Row],[CZYNNOSCI_OPIS]],#REF!,5,FALSE),AKORDT[[#This Row],[CZAS]]),1)</f>
        <v>21</v>
      </c>
      <c r="CD332" t="str">
        <f>AKORDT[[#This Row],[RAPORTY_TMP_ID]]&amp;" "&amp;MID(AKORDT[[#This Row],[NAZWA1_WG]],1,30)</f>
        <v xml:space="preserve">27038 OREGON [2,5]                  </v>
      </c>
      <c r="CE332" s="11">
        <f>AKORDT[[#This Row],[DATA]]</f>
        <v>43032</v>
      </c>
      <c r="CF332">
        <f>IFERROR(ROUND(AVERAGEIF(Tabela_Kwerenda_z_AKORD[CZAS RZECZYWISTY],LEFT(AKORDT[[#This Row],[PZP_NR_ZLECENIA]],5),Tabela_Kwerenda_z_AKORD[LACZNY_CZAS]),0),0)</f>
        <v>0</v>
      </c>
    </row>
    <row r="333" spans="1:84">
      <c r="A333" t="e">
        <f>VLOOKUP(AKORDT[[#This Row],[NAZWISKO]],IMIE[],2,FALSE)</f>
        <v>#N/A</v>
      </c>
      <c r="B333">
        <v>10600</v>
      </c>
      <c r="F333">
        <v>27039</v>
      </c>
      <c r="G333">
        <v>1</v>
      </c>
      <c r="H333">
        <v>1</v>
      </c>
      <c r="I333">
        <v>1</v>
      </c>
      <c r="J333">
        <v>35973</v>
      </c>
      <c r="K333">
        <v>35973</v>
      </c>
      <c r="L333">
        <v>35</v>
      </c>
      <c r="M333">
        <v>20</v>
      </c>
      <c r="N333">
        <v>7</v>
      </c>
      <c r="O333">
        <v>21</v>
      </c>
      <c r="Q333" s="17">
        <v>43032</v>
      </c>
      <c r="R333" t="s">
        <v>1355</v>
      </c>
      <c r="S333">
        <v>0</v>
      </c>
      <c r="T333">
        <v>0</v>
      </c>
      <c r="U333">
        <v>0</v>
      </c>
      <c r="V333">
        <v>2</v>
      </c>
      <c r="W333" t="s">
        <v>203</v>
      </c>
      <c r="X333" t="s">
        <v>79</v>
      </c>
      <c r="Y333" t="s">
        <v>100</v>
      </c>
      <c r="Z333" t="s">
        <v>204</v>
      </c>
      <c r="AB333" s="17">
        <v>2</v>
      </c>
      <c r="AC333" s="17">
        <v>402133</v>
      </c>
      <c r="AD333">
        <v>2</v>
      </c>
      <c r="AE333">
        <v>1</v>
      </c>
      <c r="AF333">
        <v>0</v>
      </c>
      <c r="AG333" t="s">
        <v>81</v>
      </c>
      <c r="AH333" t="s">
        <v>82</v>
      </c>
      <c r="AI333" t="s">
        <v>83</v>
      </c>
      <c r="AJ333" t="s">
        <v>83</v>
      </c>
      <c r="AK333" t="s">
        <v>84</v>
      </c>
      <c r="AL333" t="s">
        <v>85</v>
      </c>
      <c r="AM333" t="s">
        <v>205</v>
      </c>
      <c r="AN333" t="s">
        <v>95</v>
      </c>
      <c r="AO333" t="s">
        <v>566</v>
      </c>
      <c r="AP333" t="s">
        <v>567</v>
      </c>
      <c r="AQ333" t="s">
        <v>566</v>
      </c>
      <c r="AR333" t="s">
        <v>567</v>
      </c>
      <c r="AS333" t="s">
        <v>83</v>
      </c>
      <c r="AV333" s="17"/>
      <c r="AX333">
        <v>0</v>
      </c>
      <c r="AY333" t="s">
        <v>83</v>
      </c>
      <c r="AZ333" t="s">
        <v>83</v>
      </c>
      <c r="BH333">
        <v>331</v>
      </c>
      <c r="BL333" t="s">
        <v>1354</v>
      </c>
      <c r="BM333" s="17">
        <v>43026</v>
      </c>
      <c r="BN333" t="s">
        <v>527</v>
      </c>
      <c r="BO333" t="s">
        <v>527</v>
      </c>
      <c r="BP333">
        <v>68</v>
      </c>
      <c r="BQ333" t="s">
        <v>196</v>
      </c>
      <c r="BR333" t="s">
        <v>197</v>
      </c>
      <c r="BS333" t="s">
        <v>89</v>
      </c>
      <c r="BT333" t="s">
        <v>90</v>
      </c>
      <c r="BU333" t="s">
        <v>181</v>
      </c>
      <c r="BV333" t="s">
        <v>83</v>
      </c>
      <c r="BY333" t="s">
        <v>92</v>
      </c>
      <c r="BZ333" t="s">
        <v>87</v>
      </c>
      <c r="CC333">
        <f>IFERROR(IF(AKORDT[[#This Row],[CZAS]]=1,VLOOKUP(AKORDT[[#This Row],[RAPORTY_TMP_ID]]&amp;AKORDT[[#This Row],[CZYNNOSCI_OPIS]],#REF!,5,FALSE),AKORDT[[#This Row],[CZAS]]),1)</f>
        <v>21</v>
      </c>
      <c r="CD333" t="str">
        <f>AKORDT[[#This Row],[RAPORTY_TMP_ID]]&amp;" "&amp;MID(AKORDT[[#This Row],[NAZWA1_WG]],1,30)</f>
        <v xml:space="preserve">27039 OREGON [2,5]                  </v>
      </c>
      <c r="CE333" s="11">
        <f>AKORDT[[#This Row],[DATA]]</f>
        <v>43032</v>
      </c>
      <c r="CF333">
        <f>IFERROR(ROUND(AVERAGEIF(Tabela_Kwerenda_z_AKORD[CZAS RZECZYWISTY],LEFT(AKORDT[[#This Row],[PZP_NR_ZLECENIA]],5),Tabela_Kwerenda_z_AKORD[LACZNY_CZAS]),0),0)</f>
        <v>0</v>
      </c>
    </row>
    <row r="334" spans="1:84">
      <c r="A334" t="e">
        <f>VLOOKUP(AKORDT[[#This Row],[NAZWISKO]],IMIE[],2,FALSE)</f>
        <v>#N/A</v>
      </c>
      <c r="B334">
        <v>10601</v>
      </c>
      <c r="F334">
        <v>26094</v>
      </c>
      <c r="G334">
        <v>1</v>
      </c>
      <c r="H334">
        <v>1</v>
      </c>
      <c r="I334">
        <v>1</v>
      </c>
      <c r="J334">
        <v>36310</v>
      </c>
      <c r="K334">
        <v>46775</v>
      </c>
      <c r="L334">
        <v>53</v>
      </c>
      <c r="M334">
        <v>5</v>
      </c>
      <c r="N334">
        <v>7</v>
      </c>
      <c r="O334">
        <v>214</v>
      </c>
      <c r="Q334" s="17">
        <v>43032</v>
      </c>
      <c r="R334" t="s">
        <v>1356</v>
      </c>
      <c r="S334">
        <v>0</v>
      </c>
      <c r="T334">
        <v>0</v>
      </c>
      <c r="U334">
        <v>0</v>
      </c>
      <c r="V334">
        <v>2</v>
      </c>
      <c r="W334" t="s">
        <v>336</v>
      </c>
      <c r="X334" t="s">
        <v>79</v>
      </c>
      <c r="Y334" t="s">
        <v>104</v>
      </c>
      <c r="Z334" t="s">
        <v>337</v>
      </c>
      <c r="AB334" s="17">
        <v>2</v>
      </c>
      <c r="AC334" s="17">
        <v>402133</v>
      </c>
      <c r="AD334">
        <v>2</v>
      </c>
      <c r="AE334">
        <v>1</v>
      </c>
      <c r="AF334">
        <v>0</v>
      </c>
      <c r="AG334" t="s">
        <v>81</v>
      </c>
      <c r="AH334" t="s">
        <v>82</v>
      </c>
      <c r="AI334" t="s">
        <v>83</v>
      </c>
      <c r="AJ334" t="s">
        <v>83</v>
      </c>
      <c r="AK334" t="s">
        <v>84</v>
      </c>
      <c r="AL334" t="s">
        <v>85</v>
      </c>
      <c r="AM334" t="s">
        <v>86</v>
      </c>
      <c r="AN334" t="s">
        <v>87</v>
      </c>
      <c r="AO334" t="s">
        <v>748</v>
      </c>
      <c r="AP334" t="s">
        <v>749</v>
      </c>
      <c r="AQ334" t="s">
        <v>750</v>
      </c>
      <c r="AR334" t="s">
        <v>751</v>
      </c>
      <c r="AS334" t="s">
        <v>83</v>
      </c>
      <c r="AV334" s="17"/>
      <c r="AX334">
        <v>0</v>
      </c>
      <c r="AY334" t="s">
        <v>83</v>
      </c>
      <c r="AZ334" t="s">
        <v>83</v>
      </c>
      <c r="BH334">
        <v>332</v>
      </c>
      <c r="BL334" t="s">
        <v>752</v>
      </c>
      <c r="BM334" s="17">
        <v>43005</v>
      </c>
      <c r="BN334" t="s">
        <v>207</v>
      </c>
      <c r="BO334" t="s">
        <v>207</v>
      </c>
      <c r="BP334">
        <v>13</v>
      </c>
      <c r="BQ334" t="s">
        <v>88</v>
      </c>
      <c r="BR334" t="s">
        <v>79</v>
      </c>
      <c r="BS334" t="s">
        <v>89</v>
      </c>
      <c r="BT334" t="s">
        <v>90</v>
      </c>
      <c r="BU334" t="s">
        <v>182</v>
      </c>
      <c r="BV334" t="s">
        <v>83</v>
      </c>
      <c r="BY334" t="s">
        <v>92</v>
      </c>
      <c r="BZ334" t="s">
        <v>87</v>
      </c>
      <c r="CC334">
        <f>IFERROR(IF(AKORDT[[#This Row],[CZAS]]=1,VLOOKUP(AKORDT[[#This Row],[RAPORTY_TMP_ID]]&amp;AKORDT[[#This Row],[CZYNNOSCI_OPIS]],#REF!,5,FALSE),AKORDT[[#This Row],[CZAS]]),1)</f>
        <v>214</v>
      </c>
      <c r="CD334" t="str">
        <f>AKORDT[[#This Row],[RAPORTY_TMP_ID]]&amp;" "&amp;MID(AKORDT[[#This Row],[NAZWA1_WG]],1,30)</f>
        <v xml:space="preserve">26094 ELIXIR [3,5]                  </v>
      </c>
      <c r="CE334" s="11">
        <f>AKORDT[[#This Row],[DATA]]</f>
        <v>43032</v>
      </c>
      <c r="CF334">
        <f>IFERROR(ROUND(AVERAGEIF(Tabela_Kwerenda_z_AKORD[CZAS RZECZYWISTY],LEFT(AKORDT[[#This Row],[PZP_NR_ZLECENIA]],5),Tabela_Kwerenda_z_AKORD[LACZNY_CZAS]),0),0)</f>
        <v>0</v>
      </c>
    </row>
    <row r="335" spans="1:84">
      <c r="A335" t="e">
        <f>VLOOKUP(AKORDT[[#This Row],[NAZWISKO]],IMIE[],2,FALSE)</f>
        <v>#N/A</v>
      </c>
      <c r="B335">
        <v>10602</v>
      </c>
      <c r="F335">
        <v>26304</v>
      </c>
      <c r="G335">
        <v>1</v>
      </c>
      <c r="H335">
        <v>1</v>
      </c>
      <c r="I335">
        <v>1</v>
      </c>
      <c r="J335">
        <v>14387</v>
      </c>
      <c r="K335">
        <v>14387</v>
      </c>
      <c r="L335">
        <v>51</v>
      </c>
      <c r="M335">
        <v>5</v>
      </c>
      <c r="N335">
        <v>7</v>
      </c>
      <c r="O335">
        <v>111</v>
      </c>
      <c r="Q335" s="17">
        <v>43032</v>
      </c>
      <c r="R335" t="s">
        <v>630</v>
      </c>
      <c r="S335">
        <v>0</v>
      </c>
      <c r="T335">
        <v>0</v>
      </c>
      <c r="U335">
        <v>0</v>
      </c>
      <c r="V335">
        <v>2</v>
      </c>
      <c r="W335" t="s">
        <v>214</v>
      </c>
      <c r="X335" t="s">
        <v>79</v>
      </c>
      <c r="Y335" t="s">
        <v>103</v>
      </c>
      <c r="Z335" t="s">
        <v>215</v>
      </c>
      <c r="AB335" s="17">
        <v>2</v>
      </c>
      <c r="AC335" s="17">
        <v>402133</v>
      </c>
      <c r="AD335">
        <v>2</v>
      </c>
      <c r="AE335">
        <v>1</v>
      </c>
      <c r="AF335">
        <v>0</v>
      </c>
      <c r="AG335" t="s">
        <v>81</v>
      </c>
      <c r="AH335" t="s">
        <v>82</v>
      </c>
      <c r="AI335" t="s">
        <v>83</v>
      </c>
      <c r="AJ335" t="s">
        <v>83</v>
      </c>
      <c r="AK335" t="s">
        <v>84</v>
      </c>
      <c r="AL335" t="s">
        <v>85</v>
      </c>
      <c r="AM335" t="s">
        <v>86</v>
      </c>
      <c r="AN335" t="s">
        <v>87</v>
      </c>
      <c r="AO335" t="s">
        <v>306</v>
      </c>
      <c r="AP335" t="s">
        <v>307</v>
      </c>
      <c r="AQ335" t="s">
        <v>306</v>
      </c>
      <c r="AR335" t="s">
        <v>307</v>
      </c>
      <c r="AS335" t="s">
        <v>83</v>
      </c>
      <c r="AV335" s="17"/>
      <c r="AX335">
        <v>0</v>
      </c>
      <c r="AY335" t="s">
        <v>83</v>
      </c>
      <c r="AZ335" t="s">
        <v>83</v>
      </c>
      <c r="BH335">
        <v>333</v>
      </c>
      <c r="BL335" t="s">
        <v>957</v>
      </c>
      <c r="BM335" s="17">
        <v>43012</v>
      </c>
      <c r="BN335" t="s">
        <v>278</v>
      </c>
      <c r="BO335" t="s">
        <v>278</v>
      </c>
      <c r="BP335">
        <v>13</v>
      </c>
      <c r="BQ335" t="s">
        <v>88</v>
      </c>
      <c r="BR335" t="s">
        <v>79</v>
      </c>
      <c r="BS335" t="s">
        <v>89</v>
      </c>
      <c r="BT335" t="s">
        <v>90</v>
      </c>
      <c r="BU335" t="s">
        <v>91</v>
      </c>
      <c r="BV335" t="s">
        <v>83</v>
      </c>
      <c r="BY335" t="s">
        <v>92</v>
      </c>
      <c r="BZ335" t="s">
        <v>87</v>
      </c>
      <c r="CC335">
        <f>IFERROR(IF(AKORDT[[#This Row],[CZAS]]=1,VLOOKUP(AKORDT[[#This Row],[RAPORTY_TMP_ID]]&amp;AKORDT[[#This Row],[CZYNNOSCI_OPIS]],#REF!,5,FALSE),AKORDT[[#This Row],[CZAS]]),1)</f>
        <v>111</v>
      </c>
      <c r="CD335" t="str">
        <f>AKORDT[[#This Row],[RAPORTY_TMP_ID]]&amp;" "&amp;MID(AKORDT[[#This Row],[NAZWA1_WG]],1,30)</f>
        <v xml:space="preserve">26304 SAMOA 1z                      </v>
      </c>
      <c r="CE335" s="11">
        <f>AKORDT[[#This Row],[DATA]]</f>
        <v>43032</v>
      </c>
      <c r="CF335">
        <f>IFERROR(ROUND(AVERAGEIF(Tabela_Kwerenda_z_AKORD[CZAS RZECZYWISTY],LEFT(AKORDT[[#This Row],[PZP_NR_ZLECENIA]],5),Tabela_Kwerenda_z_AKORD[LACZNY_CZAS]),0),0)</f>
        <v>0</v>
      </c>
    </row>
    <row r="336" spans="1:84">
      <c r="A336" t="e">
        <f>VLOOKUP(AKORDT[[#This Row],[NAZWISKO]],IMIE[],2,FALSE)</f>
        <v>#N/A</v>
      </c>
      <c r="B336">
        <v>10603</v>
      </c>
      <c r="F336">
        <v>26679</v>
      </c>
      <c r="G336">
        <v>1</v>
      </c>
      <c r="H336">
        <v>1</v>
      </c>
      <c r="I336">
        <v>1</v>
      </c>
      <c r="J336">
        <v>53422</v>
      </c>
      <c r="K336">
        <v>53191</v>
      </c>
      <c r="L336">
        <v>36</v>
      </c>
      <c r="M336">
        <v>20</v>
      </c>
      <c r="N336">
        <v>7</v>
      </c>
      <c r="O336">
        <v>31</v>
      </c>
      <c r="Q336" s="17">
        <v>43032</v>
      </c>
      <c r="R336" t="s">
        <v>1357</v>
      </c>
      <c r="S336">
        <v>0</v>
      </c>
      <c r="T336">
        <v>0</v>
      </c>
      <c r="U336">
        <v>0</v>
      </c>
      <c r="V336">
        <v>2</v>
      </c>
      <c r="W336" t="s">
        <v>208</v>
      </c>
      <c r="X336" t="s">
        <v>79</v>
      </c>
      <c r="Y336" t="s">
        <v>94</v>
      </c>
      <c r="Z336" t="s">
        <v>209</v>
      </c>
      <c r="AB336" s="17">
        <v>2</v>
      </c>
      <c r="AC336" s="17">
        <v>402133</v>
      </c>
      <c r="AD336">
        <v>2</v>
      </c>
      <c r="AE336">
        <v>1</v>
      </c>
      <c r="AF336">
        <v>0</v>
      </c>
      <c r="AG336" t="s">
        <v>81</v>
      </c>
      <c r="AH336" t="s">
        <v>82</v>
      </c>
      <c r="AI336" t="s">
        <v>83</v>
      </c>
      <c r="AJ336" t="s">
        <v>83</v>
      </c>
      <c r="AK336" t="s">
        <v>84</v>
      </c>
      <c r="AL336" t="s">
        <v>85</v>
      </c>
      <c r="AM336" t="s">
        <v>205</v>
      </c>
      <c r="AN336" t="s">
        <v>95</v>
      </c>
      <c r="AO336" t="s">
        <v>246</v>
      </c>
      <c r="AP336" t="s">
        <v>247</v>
      </c>
      <c r="AQ336" t="s">
        <v>248</v>
      </c>
      <c r="AR336" t="s">
        <v>249</v>
      </c>
      <c r="AS336" t="s">
        <v>83</v>
      </c>
      <c r="AV336" s="17"/>
      <c r="AX336">
        <v>0</v>
      </c>
      <c r="AY336" t="s">
        <v>83</v>
      </c>
      <c r="AZ336" t="s">
        <v>83</v>
      </c>
      <c r="BH336">
        <v>334</v>
      </c>
      <c r="BL336" t="s">
        <v>1358</v>
      </c>
      <c r="BM336" s="17">
        <v>43019</v>
      </c>
      <c r="BN336" t="s">
        <v>250</v>
      </c>
      <c r="BO336" t="s">
        <v>250</v>
      </c>
      <c r="BP336">
        <v>68</v>
      </c>
      <c r="BQ336" t="s">
        <v>196</v>
      </c>
      <c r="BR336" t="s">
        <v>197</v>
      </c>
      <c r="BS336" t="s">
        <v>89</v>
      </c>
      <c r="BT336" t="s">
        <v>90</v>
      </c>
      <c r="BU336" t="s">
        <v>181</v>
      </c>
      <c r="BV336" t="s">
        <v>83</v>
      </c>
      <c r="BY336" t="s">
        <v>92</v>
      </c>
      <c r="BZ336" t="s">
        <v>87</v>
      </c>
      <c r="CC336">
        <f>IFERROR(IF(AKORDT[[#This Row],[CZAS]]=1,VLOOKUP(AKORDT[[#This Row],[RAPORTY_TMP_ID]]&amp;AKORDT[[#This Row],[CZYNNOSCI_OPIS]],#REF!,5,FALSE),AKORDT[[#This Row],[CZAS]]),1)</f>
        <v>31</v>
      </c>
      <c r="CD336" t="str">
        <f>AKORDT[[#This Row],[RAPORTY_TMP_ID]]&amp;" "&amp;MID(AKORDT[[#This Row],[NAZWA1_WG]],1,30)</f>
        <v xml:space="preserve">26679 TUNDRA LH]                    </v>
      </c>
      <c r="CE336" s="11">
        <f>AKORDT[[#This Row],[DATA]]</f>
        <v>43032</v>
      </c>
      <c r="CF336">
        <f>IFERROR(ROUND(AVERAGEIF(Tabela_Kwerenda_z_AKORD[CZAS RZECZYWISTY],LEFT(AKORDT[[#This Row],[PZP_NR_ZLECENIA]],5),Tabela_Kwerenda_z_AKORD[LACZNY_CZAS]),0),0)</f>
        <v>0</v>
      </c>
    </row>
    <row r="337" spans="1:84">
      <c r="A337" t="e">
        <f>VLOOKUP(AKORDT[[#This Row],[NAZWISKO]],IMIE[],2,FALSE)</f>
        <v>#N/A</v>
      </c>
      <c r="B337">
        <v>10604</v>
      </c>
      <c r="F337">
        <v>26678</v>
      </c>
      <c r="G337">
        <v>1</v>
      </c>
      <c r="H337">
        <v>1</v>
      </c>
      <c r="I337">
        <v>1</v>
      </c>
      <c r="J337">
        <v>53412</v>
      </c>
      <c r="K337">
        <v>52573</v>
      </c>
      <c r="L337">
        <v>36</v>
      </c>
      <c r="M337">
        <v>20</v>
      </c>
      <c r="N337">
        <v>7</v>
      </c>
      <c r="O337">
        <v>26</v>
      </c>
      <c r="Q337" s="17">
        <v>43032</v>
      </c>
      <c r="R337" t="s">
        <v>1359</v>
      </c>
      <c r="S337">
        <v>0</v>
      </c>
      <c r="T337">
        <v>0</v>
      </c>
      <c r="U337">
        <v>0</v>
      </c>
      <c r="V337">
        <v>2</v>
      </c>
      <c r="W337" t="s">
        <v>208</v>
      </c>
      <c r="X337" t="s">
        <v>79</v>
      </c>
      <c r="Y337" t="s">
        <v>94</v>
      </c>
      <c r="Z337" t="s">
        <v>209</v>
      </c>
      <c r="AB337" s="17">
        <v>2</v>
      </c>
      <c r="AC337" s="17">
        <v>402133</v>
      </c>
      <c r="AD337">
        <v>2</v>
      </c>
      <c r="AE337">
        <v>1</v>
      </c>
      <c r="AF337">
        <v>0</v>
      </c>
      <c r="AG337" t="s">
        <v>81</v>
      </c>
      <c r="AH337" t="s">
        <v>82</v>
      </c>
      <c r="AI337" t="s">
        <v>83</v>
      </c>
      <c r="AJ337" t="s">
        <v>83</v>
      </c>
      <c r="AK337" t="s">
        <v>84</v>
      </c>
      <c r="AL337" t="s">
        <v>85</v>
      </c>
      <c r="AM337" t="s">
        <v>205</v>
      </c>
      <c r="AN337" t="s">
        <v>95</v>
      </c>
      <c r="AO337" t="s">
        <v>646</v>
      </c>
      <c r="AP337" t="s">
        <v>647</v>
      </c>
      <c r="AQ337" t="s">
        <v>648</v>
      </c>
      <c r="AR337" t="s">
        <v>649</v>
      </c>
      <c r="AS337" t="s">
        <v>83</v>
      </c>
      <c r="AV337" s="17"/>
      <c r="AX337">
        <v>0</v>
      </c>
      <c r="AY337" t="s">
        <v>83</v>
      </c>
      <c r="AZ337" t="s">
        <v>83</v>
      </c>
      <c r="BH337">
        <v>335</v>
      </c>
      <c r="BL337" t="s">
        <v>1358</v>
      </c>
      <c r="BM337" s="17">
        <v>43019</v>
      </c>
      <c r="BN337" t="s">
        <v>250</v>
      </c>
      <c r="BO337" t="s">
        <v>250</v>
      </c>
      <c r="BP337">
        <v>68</v>
      </c>
      <c r="BQ337" t="s">
        <v>196</v>
      </c>
      <c r="BR337" t="s">
        <v>197</v>
      </c>
      <c r="BS337" t="s">
        <v>89</v>
      </c>
      <c r="BT337" t="s">
        <v>90</v>
      </c>
      <c r="BU337" t="s">
        <v>181</v>
      </c>
      <c r="BV337" t="s">
        <v>83</v>
      </c>
      <c r="BY337" t="s">
        <v>92</v>
      </c>
      <c r="BZ337" t="s">
        <v>87</v>
      </c>
      <c r="CC337">
        <f>IFERROR(IF(AKORDT[[#This Row],[CZAS]]=1,VLOOKUP(AKORDT[[#This Row],[RAPORTY_TMP_ID]]&amp;AKORDT[[#This Row],[CZYNNOSCI_OPIS]],#REF!,5,FALSE),AKORDT[[#This Row],[CZAS]]),1)</f>
        <v>26</v>
      </c>
      <c r="CD337" t="str">
        <f>AKORDT[[#This Row],[RAPORTY_TMP_ID]]&amp;" "&amp;MID(AKORDT[[#This Row],[NAZWA1_WG]],1,30)</f>
        <v xml:space="preserve">26678 TUNDRA [3                     </v>
      </c>
      <c r="CE337" s="11">
        <f>AKORDT[[#This Row],[DATA]]</f>
        <v>43032</v>
      </c>
      <c r="CF337">
        <f>IFERROR(ROUND(AVERAGEIF(Tabela_Kwerenda_z_AKORD[CZAS RZECZYWISTY],LEFT(AKORDT[[#This Row],[PZP_NR_ZLECENIA]],5),Tabela_Kwerenda_z_AKORD[LACZNY_CZAS]),0),0)</f>
        <v>0</v>
      </c>
    </row>
    <row r="338" spans="1:84">
      <c r="A338" t="e">
        <f>VLOOKUP(AKORDT[[#This Row],[NAZWISKO]],IMIE[],2,FALSE)</f>
        <v>#N/A</v>
      </c>
      <c r="B338">
        <v>10605</v>
      </c>
      <c r="F338">
        <v>26122</v>
      </c>
      <c r="G338">
        <v>1</v>
      </c>
      <c r="H338">
        <v>1</v>
      </c>
      <c r="I338">
        <v>1</v>
      </c>
      <c r="J338">
        <v>47890</v>
      </c>
      <c r="K338">
        <v>50519</v>
      </c>
      <c r="L338">
        <v>36</v>
      </c>
      <c r="M338">
        <v>20</v>
      </c>
      <c r="N338">
        <v>7</v>
      </c>
      <c r="O338">
        <v>35</v>
      </c>
      <c r="Q338" s="17">
        <v>43032</v>
      </c>
      <c r="R338" t="s">
        <v>1227</v>
      </c>
      <c r="S338">
        <v>0</v>
      </c>
      <c r="T338">
        <v>0</v>
      </c>
      <c r="U338">
        <v>0</v>
      </c>
      <c r="V338">
        <v>2</v>
      </c>
      <c r="W338" t="s">
        <v>208</v>
      </c>
      <c r="X338" t="s">
        <v>79</v>
      </c>
      <c r="Y338" t="s">
        <v>94</v>
      </c>
      <c r="Z338" t="s">
        <v>209</v>
      </c>
      <c r="AB338" s="17">
        <v>2</v>
      </c>
      <c r="AC338" s="17">
        <v>402133</v>
      </c>
      <c r="AD338">
        <v>2</v>
      </c>
      <c r="AE338">
        <v>1</v>
      </c>
      <c r="AF338">
        <v>0</v>
      </c>
      <c r="AG338" t="s">
        <v>81</v>
      </c>
      <c r="AH338" t="s">
        <v>82</v>
      </c>
      <c r="AI338" t="s">
        <v>83</v>
      </c>
      <c r="AJ338" t="s">
        <v>83</v>
      </c>
      <c r="AK338" t="s">
        <v>84</v>
      </c>
      <c r="AL338" t="s">
        <v>85</v>
      </c>
      <c r="AM338" t="s">
        <v>205</v>
      </c>
      <c r="AN338" t="s">
        <v>95</v>
      </c>
      <c r="AO338" t="s">
        <v>1360</v>
      </c>
      <c r="AP338" t="s">
        <v>1361</v>
      </c>
      <c r="AQ338" t="s">
        <v>1362</v>
      </c>
      <c r="AR338" t="s">
        <v>1363</v>
      </c>
      <c r="AS338" t="s">
        <v>83</v>
      </c>
      <c r="AV338" s="17"/>
      <c r="AX338">
        <v>0</v>
      </c>
      <c r="AY338" t="s">
        <v>83</v>
      </c>
      <c r="AZ338" t="s">
        <v>83</v>
      </c>
      <c r="BH338">
        <v>336</v>
      </c>
      <c r="BL338" t="s">
        <v>1364</v>
      </c>
      <c r="BM338" s="17">
        <v>43005</v>
      </c>
      <c r="BN338" t="s">
        <v>574</v>
      </c>
      <c r="BO338" t="s">
        <v>574</v>
      </c>
      <c r="BP338">
        <v>68</v>
      </c>
      <c r="BQ338" t="s">
        <v>196</v>
      </c>
      <c r="BR338" t="s">
        <v>197</v>
      </c>
      <c r="BS338" t="s">
        <v>89</v>
      </c>
      <c r="BT338" t="s">
        <v>90</v>
      </c>
      <c r="BU338" t="s">
        <v>181</v>
      </c>
      <c r="BV338" t="s">
        <v>83</v>
      </c>
      <c r="BY338" t="s">
        <v>92</v>
      </c>
      <c r="BZ338" t="s">
        <v>87</v>
      </c>
      <c r="CC338">
        <f>IFERROR(IF(AKORDT[[#This Row],[CZAS]]=1,VLOOKUP(AKORDT[[#This Row],[RAPORTY_TMP_ID]]&amp;AKORDT[[#This Row],[CZYNNOSCI_OPIS]],#REF!,5,FALSE),AKORDT[[#This Row],[CZAS]]),1)</f>
        <v>35</v>
      </c>
      <c r="CD338" t="str">
        <f>AKORDT[[#This Row],[RAPORTY_TMP_ID]]&amp;" "&amp;MID(AKORDT[[#This Row],[NAZWA1_WG]],1,30)</f>
        <v xml:space="preserve">26122 CRYSTAL [3,5]                 </v>
      </c>
      <c r="CE338" s="11">
        <f>AKORDT[[#This Row],[DATA]]</f>
        <v>43032</v>
      </c>
      <c r="CF338">
        <f>IFERROR(ROUND(AVERAGEIF(Tabela_Kwerenda_z_AKORD[CZAS RZECZYWISTY],LEFT(AKORDT[[#This Row],[PZP_NR_ZLECENIA]],5),Tabela_Kwerenda_z_AKORD[LACZNY_CZAS]),0),0)</f>
        <v>0</v>
      </c>
    </row>
    <row r="339" spans="1:84">
      <c r="A339" t="e">
        <f>VLOOKUP(AKORDT[[#This Row],[NAZWISKO]],IMIE[],2,FALSE)</f>
        <v>#N/A</v>
      </c>
      <c r="B339">
        <v>10606</v>
      </c>
      <c r="F339">
        <v>26123</v>
      </c>
      <c r="G339">
        <v>1</v>
      </c>
      <c r="H339">
        <v>1</v>
      </c>
      <c r="I339">
        <v>1</v>
      </c>
      <c r="J339">
        <v>47890</v>
      </c>
      <c r="K339">
        <v>50519</v>
      </c>
      <c r="L339">
        <v>36</v>
      </c>
      <c r="M339">
        <v>20</v>
      </c>
      <c r="N339">
        <v>7</v>
      </c>
      <c r="O339">
        <v>35</v>
      </c>
      <c r="Q339" s="17">
        <v>43032</v>
      </c>
      <c r="R339" t="s">
        <v>1365</v>
      </c>
      <c r="S339">
        <v>0</v>
      </c>
      <c r="T339">
        <v>0</v>
      </c>
      <c r="U339">
        <v>0</v>
      </c>
      <c r="V339">
        <v>2</v>
      </c>
      <c r="W339" t="s">
        <v>208</v>
      </c>
      <c r="X339" t="s">
        <v>79</v>
      </c>
      <c r="Y339" t="s">
        <v>94</v>
      </c>
      <c r="Z339" t="s">
        <v>209</v>
      </c>
      <c r="AB339" s="17">
        <v>2</v>
      </c>
      <c r="AC339" s="17">
        <v>402133</v>
      </c>
      <c r="AD339">
        <v>2</v>
      </c>
      <c r="AE339">
        <v>1</v>
      </c>
      <c r="AF339">
        <v>0</v>
      </c>
      <c r="AG339" t="s">
        <v>81</v>
      </c>
      <c r="AH339" t="s">
        <v>82</v>
      </c>
      <c r="AI339" t="s">
        <v>83</v>
      </c>
      <c r="AJ339" t="s">
        <v>83</v>
      </c>
      <c r="AK339" t="s">
        <v>84</v>
      </c>
      <c r="AL339" t="s">
        <v>85</v>
      </c>
      <c r="AM339" t="s">
        <v>205</v>
      </c>
      <c r="AN339" t="s">
        <v>95</v>
      </c>
      <c r="AO339" t="s">
        <v>1360</v>
      </c>
      <c r="AP339" t="s">
        <v>1361</v>
      </c>
      <c r="AQ339" t="s">
        <v>1362</v>
      </c>
      <c r="AR339" t="s">
        <v>1363</v>
      </c>
      <c r="AS339" t="s">
        <v>83</v>
      </c>
      <c r="AV339" s="17"/>
      <c r="AX339">
        <v>0</v>
      </c>
      <c r="AY339" t="s">
        <v>83</v>
      </c>
      <c r="AZ339" t="s">
        <v>83</v>
      </c>
      <c r="BH339">
        <v>337</v>
      </c>
      <c r="BL339" t="s">
        <v>1364</v>
      </c>
      <c r="BM339" s="17">
        <v>43005</v>
      </c>
      <c r="BN339" t="s">
        <v>574</v>
      </c>
      <c r="BO339" t="s">
        <v>574</v>
      </c>
      <c r="BP339">
        <v>68</v>
      </c>
      <c r="BQ339" t="s">
        <v>196</v>
      </c>
      <c r="BR339" t="s">
        <v>197</v>
      </c>
      <c r="BS339" t="s">
        <v>89</v>
      </c>
      <c r="BT339" t="s">
        <v>90</v>
      </c>
      <c r="BU339" t="s">
        <v>181</v>
      </c>
      <c r="BV339" t="s">
        <v>83</v>
      </c>
      <c r="BY339" t="s">
        <v>92</v>
      </c>
      <c r="BZ339" t="s">
        <v>87</v>
      </c>
      <c r="CC339">
        <f>IFERROR(IF(AKORDT[[#This Row],[CZAS]]=1,VLOOKUP(AKORDT[[#This Row],[RAPORTY_TMP_ID]]&amp;AKORDT[[#This Row],[CZYNNOSCI_OPIS]],#REF!,5,FALSE),AKORDT[[#This Row],[CZAS]]),1)</f>
        <v>35</v>
      </c>
      <c r="CD339" t="str">
        <f>AKORDT[[#This Row],[RAPORTY_TMP_ID]]&amp;" "&amp;MID(AKORDT[[#This Row],[NAZWA1_WG]],1,30)</f>
        <v xml:space="preserve">26123 CRYSTAL [3,5]                 </v>
      </c>
      <c r="CE339" s="11">
        <f>AKORDT[[#This Row],[DATA]]</f>
        <v>43032</v>
      </c>
      <c r="CF339">
        <f>IFERROR(ROUND(AVERAGEIF(Tabela_Kwerenda_z_AKORD[CZAS RZECZYWISTY],LEFT(AKORDT[[#This Row],[PZP_NR_ZLECENIA]],5),Tabela_Kwerenda_z_AKORD[LACZNY_CZAS]),0),0)</f>
        <v>0</v>
      </c>
    </row>
    <row r="340" spans="1:84">
      <c r="A340" t="e">
        <f>VLOOKUP(AKORDT[[#This Row],[NAZWISKO]],IMIE[],2,FALSE)</f>
        <v>#N/A</v>
      </c>
      <c r="B340">
        <v>10607</v>
      </c>
      <c r="F340">
        <v>25822</v>
      </c>
      <c r="G340">
        <v>1</v>
      </c>
      <c r="H340">
        <v>1</v>
      </c>
      <c r="I340">
        <v>1</v>
      </c>
      <c r="J340">
        <v>36322</v>
      </c>
      <c r="K340">
        <v>46761</v>
      </c>
      <c r="L340">
        <v>51</v>
      </c>
      <c r="M340">
        <v>5</v>
      </c>
      <c r="N340">
        <v>7</v>
      </c>
      <c r="O340">
        <v>240</v>
      </c>
      <c r="Q340" s="17">
        <v>43032</v>
      </c>
      <c r="R340" t="s">
        <v>1366</v>
      </c>
      <c r="S340">
        <v>0</v>
      </c>
      <c r="T340">
        <v>0</v>
      </c>
      <c r="U340">
        <v>0</v>
      </c>
      <c r="V340">
        <v>2</v>
      </c>
      <c r="W340" t="s">
        <v>214</v>
      </c>
      <c r="X340" t="s">
        <v>79</v>
      </c>
      <c r="Y340" t="s">
        <v>103</v>
      </c>
      <c r="Z340" t="s">
        <v>215</v>
      </c>
      <c r="AB340" s="17">
        <v>2</v>
      </c>
      <c r="AC340" s="17">
        <v>402133</v>
      </c>
      <c r="AD340">
        <v>2</v>
      </c>
      <c r="AE340">
        <v>1</v>
      </c>
      <c r="AF340">
        <v>0</v>
      </c>
      <c r="AG340" t="s">
        <v>81</v>
      </c>
      <c r="AH340" t="s">
        <v>82</v>
      </c>
      <c r="AI340" t="s">
        <v>83</v>
      </c>
      <c r="AJ340" t="s">
        <v>83</v>
      </c>
      <c r="AK340" t="s">
        <v>84</v>
      </c>
      <c r="AL340" t="s">
        <v>85</v>
      </c>
      <c r="AM340" t="s">
        <v>86</v>
      </c>
      <c r="AN340" t="s">
        <v>87</v>
      </c>
      <c r="AO340" t="s">
        <v>365</v>
      </c>
      <c r="AP340" t="s">
        <v>366</v>
      </c>
      <c r="AQ340" t="s">
        <v>367</v>
      </c>
      <c r="AR340" t="s">
        <v>368</v>
      </c>
      <c r="AS340" t="s">
        <v>83</v>
      </c>
      <c r="AV340" s="17"/>
      <c r="AX340">
        <v>0</v>
      </c>
      <c r="AY340" t="s">
        <v>83</v>
      </c>
      <c r="AZ340" t="s">
        <v>83</v>
      </c>
      <c r="BH340">
        <v>338</v>
      </c>
      <c r="BL340" t="s">
        <v>901</v>
      </c>
      <c r="BM340" s="17">
        <v>42998</v>
      </c>
      <c r="BN340" t="s">
        <v>207</v>
      </c>
      <c r="BO340" t="s">
        <v>207</v>
      </c>
      <c r="BP340">
        <v>13</v>
      </c>
      <c r="BQ340" t="s">
        <v>88</v>
      </c>
      <c r="BR340" t="s">
        <v>79</v>
      </c>
      <c r="BS340" t="s">
        <v>89</v>
      </c>
      <c r="BT340" t="s">
        <v>90</v>
      </c>
      <c r="BU340" t="s">
        <v>182</v>
      </c>
      <c r="BV340" t="s">
        <v>83</v>
      </c>
      <c r="BY340" t="s">
        <v>92</v>
      </c>
      <c r="BZ340" t="s">
        <v>87</v>
      </c>
      <c r="CC340">
        <f>IFERROR(IF(AKORDT[[#This Row],[CZAS]]=1,VLOOKUP(AKORDT[[#This Row],[RAPORTY_TMP_ID]]&amp;AKORDT[[#This Row],[CZYNNOSCI_OPIS]],#REF!,5,FALSE),AKORDT[[#This Row],[CZAS]]),1)</f>
        <v>240</v>
      </c>
      <c r="CD340" t="str">
        <f>AKORDT[[#This Row],[RAPORTY_TMP_ID]]&amp;" "&amp;MID(AKORDT[[#This Row],[NAZWA1_WG]],1,30)</f>
        <v xml:space="preserve">25822 ELIXIR [3,5N                  </v>
      </c>
      <c r="CE340" s="11">
        <f>AKORDT[[#This Row],[DATA]]</f>
        <v>43032</v>
      </c>
      <c r="CF340">
        <f>IFERROR(ROUND(AVERAGEIF(Tabela_Kwerenda_z_AKORD[CZAS RZECZYWISTY],LEFT(AKORDT[[#This Row],[PZP_NR_ZLECENIA]],5),Tabela_Kwerenda_z_AKORD[LACZNY_CZAS]),0),0)</f>
        <v>0</v>
      </c>
    </row>
    <row r="341" spans="1:84">
      <c r="A341" t="e">
        <f>VLOOKUP(AKORDT[[#This Row],[NAZWISKO]],IMIE[],2,FALSE)</f>
        <v>#N/A</v>
      </c>
      <c r="B341">
        <v>10608</v>
      </c>
      <c r="F341">
        <v>26099</v>
      </c>
      <c r="G341">
        <v>1</v>
      </c>
      <c r="H341">
        <v>1</v>
      </c>
      <c r="I341">
        <v>1</v>
      </c>
      <c r="J341">
        <v>24016</v>
      </c>
      <c r="K341">
        <v>24016</v>
      </c>
      <c r="L341">
        <v>41</v>
      </c>
      <c r="M341">
        <v>5</v>
      </c>
      <c r="N341">
        <v>7</v>
      </c>
      <c r="O341">
        <v>189</v>
      </c>
      <c r="P341">
        <v>0</v>
      </c>
      <c r="Q341" s="17">
        <v>43032</v>
      </c>
      <c r="R341" t="s">
        <v>1367</v>
      </c>
      <c r="S341">
        <v>0</v>
      </c>
      <c r="T341">
        <v>0</v>
      </c>
      <c r="U341">
        <v>0</v>
      </c>
      <c r="V341">
        <v>2</v>
      </c>
      <c r="W341" t="s">
        <v>312</v>
      </c>
      <c r="X341" t="s">
        <v>79</v>
      </c>
      <c r="Y341" t="s">
        <v>108</v>
      </c>
      <c r="Z341" t="s">
        <v>313</v>
      </c>
      <c r="AB341" s="17">
        <v>2</v>
      </c>
      <c r="AC341" s="17">
        <v>402133</v>
      </c>
      <c r="AD341">
        <v>2</v>
      </c>
      <c r="AE341">
        <v>1</v>
      </c>
      <c r="AF341">
        <v>0</v>
      </c>
      <c r="AG341" t="s">
        <v>81</v>
      </c>
      <c r="AH341" t="s">
        <v>82</v>
      </c>
      <c r="AI341" t="s">
        <v>83</v>
      </c>
      <c r="AJ341" t="s">
        <v>83</v>
      </c>
      <c r="AK341" t="s">
        <v>84</v>
      </c>
      <c r="AL341" t="s">
        <v>85</v>
      </c>
      <c r="AM341" t="s">
        <v>86</v>
      </c>
      <c r="AN341" t="s">
        <v>87</v>
      </c>
      <c r="AO341" t="s">
        <v>321</v>
      </c>
      <c r="AP341" t="s">
        <v>322</v>
      </c>
      <c r="AQ341" t="s">
        <v>321</v>
      </c>
      <c r="AR341" t="s">
        <v>322</v>
      </c>
      <c r="AS341" t="s">
        <v>83</v>
      </c>
      <c r="AV341" s="17"/>
      <c r="AX341">
        <v>0</v>
      </c>
      <c r="AY341" t="s">
        <v>83</v>
      </c>
      <c r="AZ341" t="s">
        <v>83</v>
      </c>
      <c r="BH341">
        <v>339</v>
      </c>
      <c r="BL341" t="s">
        <v>1032</v>
      </c>
      <c r="BM341" s="17">
        <v>43005</v>
      </c>
      <c r="BN341" t="s">
        <v>230</v>
      </c>
      <c r="BO341" t="s">
        <v>230</v>
      </c>
      <c r="BP341">
        <v>13</v>
      </c>
      <c r="BQ341" t="s">
        <v>88</v>
      </c>
      <c r="BR341" t="s">
        <v>79</v>
      </c>
      <c r="BS341" t="s">
        <v>89</v>
      </c>
      <c r="BT341" t="s">
        <v>90</v>
      </c>
      <c r="BU341" t="s">
        <v>181</v>
      </c>
      <c r="BV341" t="s">
        <v>83</v>
      </c>
      <c r="BY341" t="s">
        <v>92</v>
      </c>
      <c r="BZ341" t="s">
        <v>87</v>
      </c>
      <c r="CC341">
        <f>IFERROR(IF(AKORDT[[#This Row],[CZAS]]=1,VLOOKUP(AKORDT[[#This Row],[RAPORTY_TMP_ID]]&amp;AKORDT[[#This Row],[CZYNNOSCI_OPIS]],#REF!,5,FALSE),AKORDT[[#This Row],[CZAS]]),1)</f>
        <v>189</v>
      </c>
      <c r="CD341" t="str">
        <f>AKORDT[[#This Row],[RAPORTY_TMP_ID]]&amp;" "&amp;MID(AKORDT[[#This Row],[NAZWA1_WG]],1,30)</f>
        <v xml:space="preserve">26099 AVANT [3,5                    </v>
      </c>
      <c r="CE341" s="11">
        <f>AKORDT[[#This Row],[DATA]]</f>
        <v>43032</v>
      </c>
      <c r="CF341">
        <f>IFERROR(ROUND(AVERAGEIF(Tabela_Kwerenda_z_AKORD[CZAS RZECZYWISTY],LEFT(AKORDT[[#This Row],[PZP_NR_ZLECENIA]],5),Tabela_Kwerenda_z_AKORD[LACZNY_CZAS]),0),0)</f>
        <v>0</v>
      </c>
    </row>
    <row r="342" spans="1:84">
      <c r="A342" t="e">
        <f>VLOOKUP(AKORDT[[#This Row],[NAZWISKO]],IMIE[],2,FALSE)</f>
        <v>#N/A</v>
      </c>
      <c r="B342">
        <v>10609</v>
      </c>
      <c r="F342">
        <v>26100</v>
      </c>
      <c r="G342">
        <v>1</v>
      </c>
      <c r="H342">
        <v>1</v>
      </c>
      <c r="I342">
        <v>1</v>
      </c>
      <c r="J342">
        <v>24024</v>
      </c>
      <c r="K342">
        <v>24024</v>
      </c>
      <c r="L342">
        <v>41</v>
      </c>
      <c r="M342">
        <v>5</v>
      </c>
      <c r="N342">
        <v>7</v>
      </c>
      <c r="O342">
        <v>154</v>
      </c>
      <c r="P342">
        <v>0</v>
      </c>
      <c r="Q342" s="17">
        <v>43032</v>
      </c>
      <c r="R342" t="s">
        <v>1368</v>
      </c>
      <c r="S342">
        <v>0</v>
      </c>
      <c r="T342">
        <v>0</v>
      </c>
      <c r="U342">
        <v>0</v>
      </c>
      <c r="V342">
        <v>2</v>
      </c>
      <c r="W342" t="s">
        <v>312</v>
      </c>
      <c r="X342" t="s">
        <v>79</v>
      </c>
      <c r="Y342" t="s">
        <v>108</v>
      </c>
      <c r="Z342" t="s">
        <v>313</v>
      </c>
      <c r="AB342" s="17">
        <v>2</v>
      </c>
      <c r="AC342" s="17">
        <v>402133</v>
      </c>
      <c r="AD342">
        <v>2</v>
      </c>
      <c r="AE342">
        <v>1</v>
      </c>
      <c r="AF342">
        <v>0</v>
      </c>
      <c r="AG342" t="s">
        <v>81</v>
      </c>
      <c r="AH342" t="s">
        <v>82</v>
      </c>
      <c r="AI342" t="s">
        <v>83</v>
      </c>
      <c r="AJ342" t="s">
        <v>83</v>
      </c>
      <c r="AK342" t="s">
        <v>84</v>
      </c>
      <c r="AL342" t="s">
        <v>85</v>
      </c>
      <c r="AM342" t="s">
        <v>86</v>
      </c>
      <c r="AN342" t="s">
        <v>87</v>
      </c>
      <c r="AO342" t="s">
        <v>235</v>
      </c>
      <c r="AP342" t="s">
        <v>236</v>
      </c>
      <c r="AQ342" t="s">
        <v>235</v>
      </c>
      <c r="AR342" t="s">
        <v>236</v>
      </c>
      <c r="AS342" t="s">
        <v>83</v>
      </c>
      <c r="AV342" s="17"/>
      <c r="AX342">
        <v>0</v>
      </c>
      <c r="AY342" t="s">
        <v>83</v>
      </c>
      <c r="AZ342" t="s">
        <v>83</v>
      </c>
      <c r="BH342">
        <v>340</v>
      </c>
      <c r="BL342" t="s">
        <v>1032</v>
      </c>
      <c r="BM342" s="17">
        <v>43005</v>
      </c>
      <c r="BN342" t="s">
        <v>230</v>
      </c>
      <c r="BO342" t="s">
        <v>230</v>
      </c>
      <c r="BP342">
        <v>13</v>
      </c>
      <c r="BQ342" t="s">
        <v>88</v>
      </c>
      <c r="BR342" t="s">
        <v>79</v>
      </c>
      <c r="BS342" t="s">
        <v>89</v>
      </c>
      <c r="BT342" t="s">
        <v>90</v>
      </c>
      <c r="BU342" t="s">
        <v>181</v>
      </c>
      <c r="BV342" t="s">
        <v>83</v>
      </c>
      <c r="BY342" t="s">
        <v>92</v>
      </c>
      <c r="BZ342" t="s">
        <v>87</v>
      </c>
      <c r="CC342">
        <f>IFERROR(IF(AKORDT[[#This Row],[CZAS]]=1,VLOOKUP(AKORDT[[#This Row],[RAPORTY_TMP_ID]]&amp;AKORDT[[#This Row],[CZYNNOSCI_OPIS]],#REF!,5,FALSE),AKORDT[[#This Row],[CZAS]]),1)</f>
        <v>154</v>
      </c>
      <c r="CD342" t="str">
        <f>AKORDT[[#This Row],[RAPORTY_TMP_ID]]&amp;" "&amp;MID(AKORDT[[#This Row],[NAZWA1_WG]],1,30)</f>
        <v xml:space="preserve">26100 AVANT N                       </v>
      </c>
      <c r="CE342" s="11">
        <f>AKORDT[[#This Row],[DATA]]</f>
        <v>43032</v>
      </c>
      <c r="CF342">
        <f>IFERROR(ROUND(AVERAGEIF(Tabela_Kwerenda_z_AKORD[CZAS RZECZYWISTY],LEFT(AKORDT[[#This Row],[PZP_NR_ZLECENIA]],5),Tabela_Kwerenda_z_AKORD[LACZNY_CZAS]),0),0)</f>
        <v>0</v>
      </c>
    </row>
    <row r="343" spans="1:84">
      <c r="A343" t="e">
        <f>VLOOKUP(AKORDT[[#This Row],[NAZWISKO]],IMIE[],2,FALSE)</f>
        <v>#N/A</v>
      </c>
      <c r="B343">
        <v>10610</v>
      </c>
      <c r="F343">
        <v>26101</v>
      </c>
      <c r="G343">
        <v>1</v>
      </c>
      <c r="H343">
        <v>1</v>
      </c>
      <c r="I343">
        <v>1</v>
      </c>
      <c r="J343">
        <v>24019</v>
      </c>
      <c r="K343">
        <v>24019</v>
      </c>
      <c r="L343">
        <v>41</v>
      </c>
      <c r="M343">
        <v>5</v>
      </c>
      <c r="N343">
        <v>7</v>
      </c>
      <c r="O343">
        <v>107</v>
      </c>
      <c r="P343">
        <v>0</v>
      </c>
      <c r="Q343" s="17">
        <v>43032</v>
      </c>
      <c r="R343" t="s">
        <v>1369</v>
      </c>
      <c r="S343">
        <v>0</v>
      </c>
      <c r="T343">
        <v>0</v>
      </c>
      <c r="U343">
        <v>0</v>
      </c>
      <c r="V343">
        <v>2</v>
      </c>
      <c r="W343" t="s">
        <v>312</v>
      </c>
      <c r="X343" t="s">
        <v>79</v>
      </c>
      <c r="Y343" t="s">
        <v>108</v>
      </c>
      <c r="Z343" t="s">
        <v>313</v>
      </c>
      <c r="AB343" s="17">
        <v>2</v>
      </c>
      <c r="AC343" s="17">
        <v>402133</v>
      </c>
      <c r="AD343">
        <v>2</v>
      </c>
      <c r="AE343">
        <v>1</v>
      </c>
      <c r="AF343">
        <v>0</v>
      </c>
      <c r="AG343" t="s">
        <v>81</v>
      </c>
      <c r="AH343" t="s">
        <v>82</v>
      </c>
      <c r="AI343" t="s">
        <v>83</v>
      </c>
      <c r="AJ343" t="s">
        <v>83</v>
      </c>
      <c r="AK343" t="s">
        <v>84</v>
      </c>
      <c r="AL343" t="s">
        <v>85</v>
      </c>
      <c r="AM343" t="s">
        <v>86</v>
      </c>
      <c r="AN343" t="s">
        <v>87</v>
      </c>
      <c r="AO343" t="s">
        <v>430</v>
      </c>
      <c r="AP343" t="s">
        <v>431</v>
      </c>
      <c r="AQ343" t="s">
        <v>430</v>
      </c>
      <c r="AR343" t="s">
        <v>431</v>
      </c>
      <c r="AS343" t="s">
        <v>83</v>
      </c>
      <c r="AV343" s="17"/>
      <c r="AX343">
        <v>0</v>
      </c>
      <c r="AY343" t="s">
        <v>83</v>
      </c>
      <c r="AZ343" t="s">
        <v>83</v>
      </c>
      <c r="BH343">
        <v>341</v>
      </c>
      <c r="BL343" t="s">
        <v>1032</v>
      </c>
      <c r="BM343" s="17">
        <v>43005</v>
      </c>
      <c r="BN343" t="s">
        <v>230</v>
      </c>
      <c r="BO343" t="s">
        <v>230</v>
      </c>
      <c r="BP343">
        <v>13</v>
      </c>
      <c r="BQ343" t="s">
        <v>88</v>
      </c>
      <c r="BR343" t="s">
        <v>79</v>
      </c>
      <c r="BS343" t="s">
        <v>89</v>
      </c>
      <c r="BT343" t="s">
        <v>90</v>
      </c>
      <c r="BU343" t="s">
        <v>181</v>
      </c>
      <c r="BV343" t="s">
        <v>83</v>
      </c>
      <c r="BY343" t="s">
        <v>92</v>
      </c>
      <c r="BZ343" t="s">
        <v>87</v>
      </c>
      <c r="CC343">
        <f>IFERROR(IF(AKORDT[[#This Row],[CZAS]]=1,VLOOKUP(AKORDT[[#This Row],[RAPORTY_TMP_ID]]&amp;AKORDT[[#This Row],[CZYNNOSCI_OPIS]],#REF!,5,FALSE),AKORDT[[#This Row],[CZAS]]),1)</f>
        <v>107</v>
      </c>
      <c r="CD343" t="str">
        <f>AKORDT[[#This Row],[RAPORTY_TMP_ID]]&amp;" "&amp;MID(AKORDT[[#This Row],[NAZWA1_WG]],1,30)</f>
        <v xml:space="preserve">26101 AVANT 1,5                     </v>
      </c>
      <c r="CE343" s="11">
        <f>AKORDT[[#This Row],[DATA]]</f>
        <v>43032</v>
      </c>
      <c r="CF343">
        <f>IFERROR(ROUND(AVERAGEIF(Tabela_Kwerenda_z_AKORD[CZAS RZECZYWISTY],LEFT(AKORDT[[#This Row],[PZP_NR_ZLECENIA]],5),Tabela_Kwerenda_z_AKORD[LACZNY_CZAS]),0),0)</f>
        <v>0</v>
      </c>
    </row>
    <row r="344" spans="1:84">
      <c r="A344" t="e">
        <f>VLOOKUP(AKORDT[[#This Row],[NAZWISKO]],IMIE[],2,FALSE)</f>
        <v>#N/A</v>
      </c>
      <c r="B344">
        <v>10611</v>
      </c>
      <c r="F344">
        <v>26102</v>
      </c>
      <c r="G344">
        <v>1</v>
      </c>
      <c r="H344">
        <v>1</v>
      </c>
      <c r="I344">
        <v>1</v>
      </c>
      <c r="J344">
        <v>24019</v>
      </c>
      <c r="K344">
        <v>24019</v>
      </c>
      <c r="L344">
        <v>41</v>
      </c>
      <c r="M344">
        <v>5</v>
      </c>
      <c r="N344">
        <v>7</v>
      </c>
      <c r="O344">
        <v>107</v>
      </c>
      <c r="P344">
        <v>0</v>
      </c>
      <c r="Q344" s="17">
        <v>43032</v>
      </c>
      <c r="R344" t="s">
        <v>1370</v>
      </c>
      <c r="S344">
        <v>0</v>
      </c>
      <c r="T344">
        <v>0</v>
      </c>
      <c r="U344">
        <v>0</v>
      </c>
      <c r="V344">
        <v>2</v>
      </c>
      <c r="W344" t="s">
        <v>312</v>
      </c>
      <c r="X344" t="s">
        <v>79</v>
      </c>
      <c r="Y344" t="s">
        <v>108</v>
      </c>
      <c r="Z344" t="s">
        <v>313</v>
      </c>
      <c r="AB344" s="17">
        <v>2</v>
      </c>
      <c r="AC344" s="17">
        <v>402133</v>
      </c>
      <c r="AD344">
        <v>2</v>
      </c>
      <c r="AE344">
        <v>1</v>
      </c>
      <c r="AF344">
        <v>0</v>
      </c>
      <c r="AG344" t="s">
        <v>81</v>
      </c>
      <c r="AH344" t="s">
        <v>82</v>
      </c>
      <c r="AI344" t="s">
        <v>83</v>
      </c>
      <c r="AJ344" t="s">
        <v>83</v>
      </c>
      <c r="AK344" t="s">
        <v>84</v>
      </c>
      <c r="AL344" t="s">
        <v>85</v>
      </c>
      <c r="AM344" t="s">
        <v>86</v>
      </c>
      <c r="AN344" t="s">
        <v>87</v>
      </c>
      <c r="AO344" t="s">
        <v>430</v>
      </c>
      <c r="AP344" t="s">
        <v>431</v>
      </c>
      <c r="AQ344" t="s">
        <v>430</v>
      </c>
      <c r="AR344" t="s">
        <v>431</v>
      </c>
      <c r="AS344" t="s">
        <v>83</v>
      </c>
      <c r="AV344" s="17"/>
      <c r="AX344">
        <v>0</v>
      </c>
      <c r="AY344" t="s">
        <v>83</v>
      </c>
      <c r="AZ344" t="s">
        <v>83</v>
      </c>
      <c r="BH344">
        <v>342</v>
      </c>
      <c r="BL344" t="s">
        <v>1032</v>
      </c>
      <c r="BM344" s="17">
        <v>43005</v>
      </c>
      <c r="BN344" t="s">
        <v>230</v>
      </c>
      <c r="BO344" t="s">
        <v>230</v>
      </c>
      <c r="BP344">
        <v>13</v>
      </c>
      <c r="BQ344" t="s">
        <v>88</v>
      </c>
      <c r="BR344" t="s">
        <v>79</v>
      </c>
      <c r="BS344" t="s">
        <v>89</v>
      </c>
      <c r="BT344" t="s">
        <v>90</v>
      </c>
      <c r="BU344" t="s">
        <v>181</v>
      </c>
      <c r="BV344" t="s">
        <v>83</v>
      </c>
      <c r="BY344" t="s">
        <v>92</v>
      </c>
      <c r="BZ344" t="s">
        <v>87</v>
      </c>
      <c r="CC344">
        <f>IFERROR(IF(AKORDT[[#This Row],[CZAS]]=1,VLOOKUP(AKORDT[[#This Row],[RAPORTY_TMP_ID]]&amp;AKORDT[[#This Row],[CZYNNOSCI_OPIS]],#REF!,5,FALSE),AKORDT[[#This Row],[CZAS]]),1)</f>
        <v>107</v>
      </c>
      <c r="CD344" t="str">
        <f>AKORDT[[#This Row],[RAPORTY_TMP_ID]]&amp;" "&amp;MID(AKORDT[[#This Row],[NAZWA1_WG]],1,30)</f>
        <v xml:space="preserve">26102 AVANT 1,5                     </v>
      </c>
      <c r="CE344" s="11">
        <f>AKORDT[[#This Row],[DATA]]</f>
        <v>43032</v>
      </c>
      <c r="CF344">
        <f>IFERROR(ROUND(AVERAGEIF(Tabela_Kwerenda_z_AKORD[CZAS RZECZYWISTY],LEFT(AKORDT[[#This Row],[PZP_NR_ZLECENIA]],5),Tabela_Kwerenda_z_AKORD[LACZNY_CZAS]),0),0)</f>
        <v>0</v>
      </c>
    </row>
    <row r="345" spans="1:84">
      <c r="A345" t="e">
        <f>VLOOKUP(AKORDT[[#This Row],[NAZWISKO]],IMIE[],2,FALSE)</f>
        <v>#N/A</v>
      </c>
      <c r="B345">
        <v>10612</v>
      </c>
      <c r="F345">
        <v>26109</v>
      </c>
      <c r="G345">
        <v>1</v>
      </c>
      <c r="H345">
        <v>1</v>
      </c>
      <c r="I345">
        <v>1</v>
      </c>
      <c r="J345">
        <v>55334</v>
      </c>
      <c r="K345">
        <v>50678</v>
      </c>
      <c r="L345">
        <v>44</v>
      </c>
      <c r="M345">
        <v>5</v>
      </c>
      <c r="N345">
        <v>7</v>
      </c>
      <c r="O345">
        <v>233</v>
      </c>
      <c r="Q345" s="17">
        <v>43032</v>
      </c>
      <c r="R345" t="s">
        <v>1371</v>
      </c>
      <c r="S345">
        <v>0</v>
      </c>
      <c r="T345">
        <v>0</v>
      </c>
      <c r="U345">
        <v>0</v>
      </c>
      <c r="V345">
        <v>2</v>
      </c>
      <c r="W345" t="s">
        <v>323</v>
      </c>
      <c r="X345" t="s">
        <v>79</v>
      </c>
      <c r="Y345" t="s">
        <v>107</v>
      </c>
      <c r="Z345" t="s">
        <v>324</v>
      </c>
      <c r="AB345" s="17">
        <v>2</v>
      </c>
      <c r="AC345" s="17">
        <v>402133</v>
      </c>
      <c r="AD345">
        <v>2</v>
      </c>
      <c r="AE345">
        <v>1</v>
      </c>
      <c r="AF345">
        <v>0</v>
      </c>
      <c r="AG345" t="s">
        <v>81</v>
      </c>
      <c r="AH345" t="s">
        <v>82</v>
      </c>
      <c r="AI345" t="s">
        <v>83</v>
      </c>
      <c r="AJ345" t="s">
        <v>83</v>
      </c>
      <c r="AK345" t="s">
        <v>84</v>
      </c>
      <c r="AL345" t="s">
        <v>85</v>
      </c>
      <c r="AM345" t="s">
        <v>86</v>
      </c>
      <c r="AN345" t="s">
        <v>87</v>
      </c>
      <c r="AO345" t="s">
        <v>688</v>
      </c>
      <c r="AP345" t="s">
        <v>689</v>
      </c>
      <c r="AQ345" t="s">
        <v>690</v>
      </c>
      <c r="AR345" t="s">
        <v>691</v>
      </c>
      <c r="AS345" t="s">
        <v>83</v>
      </c>
      <c r="AV345" s="17"/>
      <c r="AX345">
        <v>0</v>
      </c>
      <c r="AY345" t="s">
        <v>83</v>
      </c>
      <c r="AZ345" t="s">
        <v>83</v>
      </c>
      <c r="BH345">
        <v>343</v>
      </c>
      <c r="BL345" t="s">
        <v>687</v>
      </c>
      <c r="BM345" s="17">
        <v>43005</v>
      </c>
      <c r="BN345" t="s">
        <v>502</v>
      </c>
      <c r="BO345" t="s">
        <v>502</v>
      </c>
      <c r="BP345">
        <v>13</v>
      </c>
      <c r="BQ345" t="s">
        <v>88</v>
      </c>
      <c r="BR345" t="s">
        <v>79</v>
      </c>
      <c r="BS345" t="s">
        <v>89</v>
      </c>
      <c r="BT345" t="s">
        <v>90</v>
      </c>
      <c r="BU345" t="s">
        <v>181</v>
      </c>
      <c r="BV345" t="s">
        <v>83</v>
      </c>
      <c r="BY345" t="s">
        <v>92</v>
      </c>
      <c r="BZ345" t="s">
        <v>87</v>
      </c>
      <c r="CC345">
        <f>IFERROR(IF(AKORDT[[#This Row],[CZAS]]=1,VLOOKUP(AKORDT[[#This Row],[RAPORTY_TMP_ID]]&amp;AKORDT[[#This Row],[CZYNNOSCI_OPIS]],#REF!,5,FALSE),AKORDT[[#This Row],[CZAS]]),1)</f>
        <v>233</v>
      </c>
      <c r="CD345" t="str">
        <f>AKORDT[[#This Row],[RAPORTY_TMP_ID]]&amp;" "&amp;MID(AKORDT[[#This Row],[NAZWA1_WG]],1,30)</f>
        <v xml:space="preserve">26109 MYSTIC N2,5                   </v>
      </c>
      <c r="CE345" s="11">
        <f>AKORDT[[#This Row],[DATA]]</f>
        <v>43032</v>
      </c>
      <c r="CF345">
        <f>IFERROR(ROUND(AVERAGEIF(Tabela_Kwerenda_z_AKORD[CZAS RZECZYWISTY],LEFT(AKORDT[[#This Row],[PZP_NR_ZLECENIA]],5),Tabela_Kwerenda_z_AKORD[LACZNY_CZAS]),0),0)</f>
        <v>0</v>
      </c>
    </row>
    <row r="346" spans="1:84">
      <c r="A346" t="e">
        <f>VLOOKUP(AKORDT[[#This Row],[NAZWISKO]],IMIE[],2,FALSE)</f>
        <v>#N/A</v>
      </c>
      <c r="B346">
        <v>10613</v>
      </c>
      <c r="F346">
        <v>26108</v>
      </c>
      <c r="G346">
        <v>1</v>
      </c>
      <c r="H346">
        <v>1</v>
      </c>
      <c r="I346">
        <v>1</v>
      </c>
      <c r="J346">
        <v>44347</v>
      </c>
      <c r="K346">
        <v>44059</v>
      </c>
      <c r="L346">
        <v>44</v>
      </c>
      <c r="M346">
        <v>5</v>
      </c>
      <c r="N346">
        <v>7</v>
      </c>
      <c r="O346">
        <v>193</v>
      </c>
      <c r="Q346" s="17">
        <v>43032</v>
      </c>
      <c r="R346" t="s">
        <v>1372</v>
      </c>
      <c r="S346">
        <v>0</v>
      </c>
      <c r="T346">
        <v>0</v>
      </c>
      <c r="U346">
        <v>0</v>
      </c>
      <c r="V346">
        <v>2</v>
      </c>
      <c r="W346" t="s">
        <v>323</v>
      </c>
      <c r="X346" t="s">
        <v>79</v>
      </c>
      <c r="Y346" t="s">
        <v>107</v>
      </c>
      <c r="Z346" t="s">
        <v>324</v>
      </c>
      <c r="AB346" s="17">
        <v>2</v>
      </c>
      <c r="AC346" s="17">
        <v>402133</v>
      </c>
      <c r="AD346">
        <v>2</v>
      </c>
      <c r="AE346">
        <v>1</v>
      </c>
      <c r="AF346">
        <v>0</v>
      </c>
      <c r="AG346" t="s">
        <v>81</v>
      </c>
      <c r="AH346" t="s">
        <v>82</v>
      </c>
      <c r="AI346" t="s">
        <v>83</v>
      </c>
      <c r="AJ346" t="s">
        <v>83</v>
      </c>
      <c r="AK346" t="s">
        <v>84</v>
      </c>
      <c r="AL346" t="s">
        <v>85</v>
      </c>
      <c r="AM346" t="s">
        <v>86</v>
      </c>
      <c r="AN346" t="s">
        <v>87</v>
      </c>
      <c r="AO346" t="s">
        <v>650</v>
      </c>
      <c r="AP346" t="s">
        <v>651</v>
      </c>
      <c r="AQ346" t="s">
        <v>652</v>
      </c>
      <c r="AR346" t="s">
        <v>653</v>
      </c>
      <c r="AS346" t="s">
        <v>83</v>
      </c>
      <c r="AV346" s="17"/>
      <c r="AX346">
        <v>0</v>
      </c>
      <c r="AY346" t="s">
        <v>83</v>
      </c>
      <c r="AZ346" t="s">
        <v>83</v>
      </c>
      <c r="BH346">
        <v>344</v>
      </c>
      <c r="BL346" t="s">
        <v>687</v>
      </c>
      <c r="BM346" s="17">
        <v>43005</v>
      </c>
      <c r="BN346" t="s">
        <v>502</v>
      </c>
      <c r="BO346" t="s">
        <v>502</v>
      </c>
      <c r="BP346">
        <v>13</v>
      </c>
      <c r="BQ346" t="s">
        <v>88</v>
      </c>
      <c r="BR346" t="s">
        <v>79</v>
      </c>
      <c r="BS346" t="s">
        <v>89</v>
      </c>
      <c r="BT346" t="s">
        <v>90</v>
      </c>
      <c r="BU346" t="s">
        <v>181</v>
      </c>
      <c r="BV346" t="s">
        <v>83</v>
      </c>
      <c r="BY346" t="s">
        <v>92</v>
      </c>
      <c r="BZ346" t="s">
        <v>87</v>
      </c>
      <c r="CC346">
        <f>IFERROR(IF(AKORDT[[#This Row],[CZAS]]=1,VLOOKUP(AKORDT[[#This Row],[RAPORTY_TMP_ID]]&amp;AKORDT[[#This Row],[CZYNNOSCI_OPIS]],#REF!,5,FALSE),AKORDT[[#This Row],[CZAS]]),1)</f>
        <v>193</v>
      </c>
      <c r="CD346" t="str">
        <f>AKORDT[[#This Row],[RAPORTY_TMP_ID]]&amp;" "&amp;MID(AKORDT[[#This Row],[NAZWA1_WG]],1,30)</f>
        <v xml:space="preserve">26108 MYSTIC [3,5                   </v>
      </c>
      <c r="CE346" s="11">
        <f>AKORDT[[#This Row],[DATA]]</f>
        <v>43032</v>
      </c>
      <c r="CF346">
        <f>IFERROR(ROUND(AVERAGEIF(Tabela_Kwerenda_z_AKORD[CZAS RZECZYWISTY],LEFT(AKORDT[[#This Row],[PZP_NR_ZLECENIA]],5),Tabela_Kwerenda_z_AKORD[LACZNY_CZAS]),0),0)</f>
        <v>0</v>
      </c>
    </row>
    <row r="347" spans="1:84">
      <c r="A347" t="e">
        <f>VLOOKUP(AKORDT[[#This Row],[NAZWISKO]],IMIE[],2,FALSE)</f>
        <v>#N/A</v>
      </c>
      <c r="B347">
        <v>10614</v>
      </c>
      <c r="F347">
        <v>27237</v>
      </c>
      <c r="G347">
        <v>1</v>
      </c>
      <c r="H347">
        <v>1</v>
      </c>
      <c r="I347">
        <v>1</v>
      </c>
      <c r="J347">
        <v>43970</v>
      </c>
      <c r="K347">
        <v>43970</v>
      </c>
      <c r="L347">
        <v>35</v>
      </c>
      <c r="M347">
        <v>20</v>
      </c>
      <c r="N347">
        <v>7</v>
      </c>
      <c r="O347">
        <v>3</v>
      </c>
      <c r="Q347" s="17">
        <v>43032</v>
      </c>
      <c r="R347" t="s">
        <v>1079</v>
      </c>
      <c r="S347">
        <v>0</v>
      </c>
      <c r="T347">
        <v>0</v>
      </c>
      <c r="U347">
        <v>0</v>
      </c>
      <c r="V347">
        <v>2</v>
      </c>
      <c r="W347" t="s">
        <v>203</v>
      </c>
      <c r="X347" t="s">
        <v>79</v>
      </c>
      <c r="Y347" t="s">
        <v>100</v>
      </c>
      <c r="Z347" t="s">
        <v>204</v>
      </c>
      <c r="AB347" s="17">
        <v>2</v>
      </c>
      <c r="AC347" s="17">
        <v>402133</v>
      </c>
      <c r="AD347">
        <v>2</v>
      </c>
      <c r="AE347">
        <v>1</v>
      </c>
      <c r="AF347">
        <v>0</v>
      </c>
      <c r="AG347" t="s">
        <v>81</v>
      </c>
      <c r="AH347" t="s">
        <v>82</v>
      </c>
      <c r="AI347" t="s">
        <v>83</v>
      </c>
      <c r="AJ347" t="s">
        <v>83</v>
      </c>
      <c r="AK347" t="s">
        <v>84</v>
      </c>
      <c r="AL347" t="s">
        <v>85</v>
      </c>
      <c r="AM347" t="s">
        <v>205</v>
      </c>
      <c r="AN347" t="s">
        <v>95</v>
      </c>
      <c r="AO347" t="s">
        <v>803</v>
      </c>
      <c r="AP347" t="s">
        <v>804</v>
      </c>
      <c r="AQ347" t="s">
        <v>803</v>
      </c>
      <c r="AR347" t="s">
        <v>804</v>
      </c>
      <c r="AS347" t="s">
        <v>83</v>
      </c>
      <c r="AV347" s="17"/>
      <c r="AX347">
        <v>0</v>
      </c>
      <c r="AY347" t="s">
        <v>83</v>
      </c>
      <c r="AZ347" t="s">
        <v>83</v>
      </c>
      <c r="BH347">
        <v>345</v>
      </c>
      <c r="BL347" t="s">
        <v>1373</v>
      </c>
      <c r="BM347" s="17">
        <v>43026</v>
      </c>
      <c r="BN347" t="s">
        <v>440</v>
      </c>
      <c r="BO347" t="s">
        <v>440</v>
      </c>
      <c r="BP347">
        <v>68</v>
      </c>
      <c r="BQ347" t="s">
        <v>196</v>
      </c>
      <c r="BR347" t="s">
        <v>197</v>
      </c>
      <c r="BS347" t="s">
        <v>89</v>
      </c>
      <c r="BT347" t="s">
        <v>90</v>
      </c>
      <c r="BU347" t="s">
        <v>91</v>
      </c>
      <c r="BV347" t="s">
        <v>83</v>
      </c>
      <c r="BY347" t="s">
        <v>92</v>
      </c>
      <c r="BZ347" t="s">
        <v>87</v>
      </c>
      <c r="CC347">
        <f>IFERROR(IF(AKORDT[[#This Row],[CZAS]]=1,VLOOKUP(AKORDT[[#This Row],[RAPORTY_TMP_ID]]&amp;AKORDT[[#This Row],[CZYNNOSCI_OPIS]],#REF!,5,FALSE),AKORDT[[#This Row],[CZAS]]),1)</f>
        <v>3</v>
      </c>
      <c r="CD347" t="str">
        <f>AKORDT[[#This Row],[RAPORTY_TMP_ID]]&amp;" "&amp;MID(AKORDT[[#This Row],[NAZWA1_WG]],1,30)</f>
        <v xml:space="preserve">27237 VENUS P54x41o                 </v>
      </c>
      <c r="CE347" s="11">
        <f>AKORDT[[#This Row],[DATA]]</f>
        <v>43032</v>
      </c>
      <c r="CF347">
        <f>IFERROR(ROUND(AVERAGEIF(Tabela_Kwerenda_z_AKORD[CZAS RZECZYWISTY],LEFT(AKORDT[[#This Row],[PZP_NR_ZLECENIA]],5),Tabela_Kwerenda_z_AKORD[LACZNY_CZAS]),0),0)</f>
        <v>0</v>
      </c>
    </row>
    <row r="348" spans="1:84">
      <c r="A348" t="e">
        <f>VLOOKUP(AKORDT[[#This Row],[NAZWISKO]],IMIE[],2,FALSE)</f>
        <v>#N/A</v>
      </c>
      <c r="B348">
        <v>10615</v>
      </c>
      <c r="F348">
        <v>27236</v>
      </c>
      <c r="G348">
        <v>1</v>
      </c>
      <c r="H348">
        <v>1</v>
      </c>
      <c r="I348">
        <v>1</v>
      </c>
      <c r="J348">
        <v>36335</v>
      </c>
      <c r="K348">
        <v>43712</v>
      </c>
      <c r="L348">
        <v>35</v>
      </c>
      <c r="M348">
        <v>20</v>
      </c>
      <c r="N348">
        <v>7</v>
      </c>
      <c r="O348">
        <v>10</v>
      </c>
      <c r="Q348" s="17">
        <v>43032</v>
      </c>
      <c r="R348" t="s">
        <v>1374</v>
      </c>
      <c r="S348">
        <v>0</v>
      </c>
      <c r="T348">
        <v>0</v>
      </c>
      <c r="U348">
        <v>0</v>
      </c>
      <c r="V348">
        <v>2</v>
      </c>
      <c r="W348" t="s">
        <v>203</v>
      </c>
      <c r="X348" t="s">
        <v>79</v>
      </c>
      <c r="Y348" t="s">
        <v>100</v>
      </c>
      <c r="Z348" t="s">
        <v>204</v>
      </c>
      <c r="AB348" s="17">
        <v>2</v>
      </c>
      <c r="AC348" s="17">
        <v>402133</v>
      </c>
      <c r="AD348">
        <v>2</v>
      </c>
      <c r="AE348">
        <v>1</v>
      </c>
      <c r="AF348">
        <v>0</v>
      </c>
      <c r="AG348" t="s">
        <v>81</v>
      </c>
      <c r="AH348" t="s">
        <v>82</v>
      </c>
      <c r="AI348" t="s">
        <v>83</v>
      </c>
      <c r="AJ348" t="s">
        <v>83</v>
      </c>
      <c r="AK348" t="s">
        <v>84</v>
      </c>
      <c r="AL348" t="s">
        <v>85</v>
      </c>
      <c r="AM348" t="s">
        <v>205</v>
      </c>
      <c r="AN348" t="s">
        <v>95</v>
      </c>
      <c r="AO348" t="s">
        <v>436</v>
      </c>
      <c r="AP348" t="s">
        <v>437</v>
      </c>
      <c r="AQ348" t="s">
        <v>438</v>
      </c>
      <c r="AR348" t="s">
        <v>439</v>
      </c>
      <c r="AS348" t="s">
        <v>83</v>
      </c>
      <c r="AV348" s="17"/>
      <c r="AX348">
        <v>0</v>
      </c>
      <c r="AY348" t="s">
        <v>83</v>
      </c>
      <c r="AZ348" t="s">
        <v>83</v>
      </c>
      <c r="BH348">
        <v>346</v>
      </c>
      <c r="BL348" t="s">
        <v>1373</v>
      </c>
      <c r="BM348" s="17">
        <v>43026</v>
      </c>
      <c r="BN348" t="s">
        <v>440</v>
      </c>
      <c r="BO348" t="s">
        <v>440</v>
      </c>
      <c r="BP348">
        <v>68</v>
      </c>
      <c r="BQ348" t="s">
        <v>196</v>
      </c>
      <c r="BR348" t="s">
        <v>197</v>
      </c>
      <c r="BS348" t="s">
        <v>89</v>
      </c>
      <c r="BT348" t="s">
        <v>90</v>
      </c>
      <c r="BU348" t="s">
        <v>91</v>
      </c>
      <c r="BV348" t="s">
        <v>83</v>
      </c>
      <c r="BY348" t="s">
        <v>92</v>
      </c>
      <c r="BZ348" t="s">
        <v>87</v>
      </c>
      <c r="CC348">
        <f>IFERROR(IF(AKORDT[[#This Row],[CZAS]]=1,VLOOKUP(AKORDT[[#This Row],[RAPORTY_TMP_ID]]&amp;AKORDT[[#This Row],[CZYNNOSCI_OPIS]],#REF!,5,FALSE),AKORDT[[#This Row],[CZAS]]),1)</f>
        <v>10</v>
      </c>
      <c r="CD348" t="str">
        <f>AKORDT[[#This Row],[RAPORTY_TMP_ID]]&amp;" "&amp;MID(AKORDT[[#This Row],[NAZWA1_WG]],1,30)</f>
        <v xml:space="preserve">27236 VENUS [1o]                    </v>
      </c>
      <c r="CE348" s="11">
        <f>AKORDT[[#This Row],[DATA]]</f>
        <v>43032</v>
      </c>
      <c r="CF348">
        <f>IFERROR(ROUND(AVERAGEIF(Tabela_Kwerenda_z_AKORD[CZAS RZECZYWISTY],LEFT(AKORDT[[#This Row],[PZP_NR_ZLECENIA]],5),Tabela_Kwerenda_z_AKORD[LACZNY_CZAS]),0),0)</f>
        <v>0</v>
      </c>
    </row>
    <row r="349" spans="1:84">
      <c r="A349" t="e">
        <f>VLOOKUP(AKORDT[[#This Row],[NAZWISKO]],IMIE[],2,FALSE)</f>
        <v>#N/A</v>
      </c>
      <c r="B349">
        <v>10616</v>
      </c>
      <c r="F349">
        <v>26577</v>
      </c>
      <c r="G349">
        <v>1</v>
      </c>
      <c r="H349">
        <v>1</v>
      </c>
      <c r="I349">
        <v>1</v>
      </c>
      <c r="J349">
        <v>36335</v>
      </c>
      <c r="K349">
        <v>43712</v>
      </c>
      <c r="L349">
        <v>35</v>
      </c>
      <c r="M349">
        <v>20</v>
      </c>
      <c r="N349">
        <v>7</v>
      </c>
      <c r="O349">
        <v>10</v>
      </c>
      <c r="Q349" s="17">
        <v>43032</v>
      </c>
      <c r="R349" t="s">
        <v>1375</v>
      </c>
      <c r="S349">
        <v>0</v>
      </c>
      <c r="T349">
        <v>0</v>
      </c>
      <c r="U349">
        <v>0</v>
      </c>
      <c r="V349">
        <v>2</v>
      </c>
      <c r="W349" t="s">
        <v>203</v>
      </c>
      <c r="X349" t="s">
        <v>79</v>
      </c>
      <c r="Y349" t="s">
        <v>100</v>
      </c>
      <c r="Z349" t="s">
        <v>204</v>
      </c>
      <c r="AB349" s="17">
        <v>2</v>
      </c>
      <c r="AC349" s="17">
        <v>402133</v>
      </c>
      <c r="AD349">
        <v>2</v>
      </c>
      <c r="AE349">
        <v>1</v>
      </c>
      <c r="AF349">
        <v>0</v>
      </c>
      <c r="AG349" t="s">
        <v>81</v>
      </c>
      <c r="AH349" t="s">
        <v>82</v>
      </c>
      <c r="AI349" t="s">
        <v>83</v>
      </c>
      <c r="AJ349" t="s">
        <v>83</v>
      </c>
      <c r="AK349" t="s">
        <v>84</v>
      </c>
      <c r="AL349" t="s">
        <v>85</v>
      </c>
      <c r="AM349" t="s">
        <v>205</v>
      </c>
      <c r="AN349" t="s">
        <v>95</v>
      </c>
      <c r="AO349" t="s">
        <v>436</v>
      </c>
      <c r="AP349" t="s">
        <v>437</v>
      </c>
      <c r="AQ349" t="s">
        <v>438</v>
      </c>
      <c r="AR349" t="s">
        <v>439</v>
      </c>
      <c r="AS349" t="s">
        <v>83</v>
      </c>
      <c r="AV349" s="17"/>
      <c r="AX349">
        <v>0</v>
      </c>
      <c r="AY349" t="s">
        <v>83</v>
      </c>
      <c r="AZ349" t="s">
        <v>83</v>
      </c>
      <c r="BH349">
        <v>347</v>
      </c>
      <c r="BL349" t="s">
        <v>1376</v>
      </c>
      <c r="BM349" s="17">
        <v>43019</v>
      </c>
      <c r="BN349" t="s">
        <v>440</v>
      </c>
      <c r="BO349" t="s">
        <v>440</v>
      </c>
      <c r="BP349">
        <v>68</v>
      </c>
      <c r="BQ349" t="s">
        <v>196</v>
      </c>
      <c r="BR349" t="s">
        <v>197</v>
      </c>
      <c r="BS349" t="s">
        <v>89</v>
      </c>
      <c r="BT349" t="s">
        <v>90</v>
      </c>
      <c r="BU349" t="s">
        <v>91</v>
      </c>
      <c r="BV349" t="s">
        <v>83</v>
      </c>
      <c r="BY349" t="s">
        <v>92</v>
      </c>
      <c r="BZ349" t="s">
        <v>87</v>
      </c>
      <c r="CC349">
        <f>IFERROR(IF(AKORDT[[#This Row],[CZAS]]=1,VLOOKUP(AKORDT[[#This Row],[RAPORTY_TMP_ID]]&amp;AKORDT[[#This Row],[CZYNNOSCI_OPIS]],#REF!,5,FALSE),AKORDT[[#This Row],[CZAS]]),1)</f>
        <v>10</v>
      </c>
      <c r="CD349" t="str">
        <f>AKORDT[[#This Row],[RAPORTY_TMP_ID]]&amp;" "&amp;MID(AKORDT[[#This Row],[NAZWA1_WG]],1,30)</f>
        <v xml:space="preserve">26577 VENUS [1o]                    </v>
      </c>
      <c r="CE349" s="11">
        <f>AKORDT[[#This Row],[DATA]]</f>
        <v>43032</v>
      </c>
      <c r="CF349">
        <f>IFERROR(ROUND(AVERAGEIF(Tabela_Kwerenda_z_AKORD[CZAS RZECZYWISTY],LEFT(AKORDT[[#This Row],[PZP_NR_ZLECENIA]],5),Tabela_Kwerenda_z_AKORD[LACZNY_CZAS]),0),0)</f>
        <v>0</v>
      </c>
    </row>
    <row r="350" spans="1:84">
      <c r="A350" t="e">
        <f>VLOOKUP(AKORDT[[#This Row],[NAZWISKO]],IMIE[],2,FALSE)</f>
        <v>#N/A</v>
      </c>
      <c r="B350">
        <v>10617</v>
      </c>
      <c r="F350">
        <v>25839</v>
      </c>
      <c r="G350">
        <v>1</v>
      </c>
      <c r="H350">
        <v>1</v>
      </c>
      <c r="I350">
        <v>1</v>
      </c>
      <c r="J350">
        <v>10571</v>
      </c>
      <c r="K350">
        <v>10571</v>
      </c>
      <c r="L350">
        <v>49</v>
      </c>
      <c r="M350">
        <v>5</v>
      </c>
      <c r="N350">
        <v>7</v>
      </c>
      <c r="O350">
        <v>189</v>
      </c>
      <c r="P350">
        <v>0</v>
      </c>
      <c r="Q350" s="17">
        <v>43032</v>
      </c>
      <c r="R350" t="s">
        <v>1377</v>
      </c>
      <c r="S350">
        <v>0</v>
      </c>
      <c r="T350">
        <v>0</v>
      </c>
      <c r="U350">
        <v>0</v>
      </c>
      <c r="V350">
        <v>2</v>
      </c>
      <c r="W350" t="s">
        <v>457</v>
      </c>
      <c r="X350" t="s">
        <v>79</v>
      </c>
      <c r="Y350" t="s">
        <v>93</v>
      </c>
      <c r="Z350" t="s">
        <v>458</v>
      </c>
      <c r="AB350" s="17">
        <v>2</v>
      </c>
      <c r="AC350" s="17">
        <v>402133</v>
      </c>
      <c r="AD350">
        <v>2</v>
      </c>
      <c r="AE350">
        <v>1</v>
      </c>
      <c r="AF350">
        <v>0</v>
      </c>
      <c r="AG350" t="s">
        <v>81</v>
      </c>
      <c r="AH350" t="s">
        <v>82</v>
      </c>
      <c r="AI350" t="s">
        <v>83</v>
      </c>
      <c r="AJ350" t="s">
        <v>83</v>
      </c>
      <c r="AK350" t="s">
        <v>84</v>
      </c>
      <c r="AL350" t="s">
        <v>85</v>
      </c>
      <c r="AM350" t="s">
        <v>86</v>
      </c>
      <c r="AN350" t="s">
        <v>87</v>
      </c>
      <c r="AO350" t="s">
        <v>528</v>
      </c>
      <c r="AP350" t="s">
        <v>529</v>
      </c>
      <c r="AQ350" t="s">
        <v>528</v>
      </c>
      <c r="AR350" t="s">
        <v>529</v>
      </c>
      <c r="AS350" t="s">
        <v>83</v>
      </c>
      <c r="AV350" s="17"/>
      <c r="AX350">
        <v>0</v>
      </c>
      <c r="AY350" t="s">
        <v>83</v>
      </c>
      <c r="AZ350" t="s">
        <v>83</v>
      </c>
      <c r="BH350">
        <v>348</v>
      </c>
      <c r="BL350" t="s">
        <v>758</v>
      </c>
      <c r="BM350" s="17">
        <v>42998</v>
      </c>
      <c r="BN350" t="s">
        <v>230</v>
      </c>
      <c r="BO350" t="s">
        <v>230</v>
      </c>
      <c r="BP350">
        <v>13</v>
      </c>
      <c r="BQ350" t="s">
        <v>88</v>
      </c>
      <c r="BR350" t="s">
        <v>79</v>
      </c>
      <c r="BS350" t="s">
        <v>89</v>
      </c>
      <c r="BT350" t="s">
        <v>90</v>
      </c>
      <c r="BU350" t="s">
        <v>181</v>
      </c>
      <c r="BV350" t="s">
        <v>83</v>
      </c>
      <c r="BY350" t="s">
        <v>92</v>
      </c>
      <c r="BZ350" t="s">
        <v>87</v>
      </c>
      <c r="CC350">
        <f>IFERROR(IF(AKORDT[[#This Row],[CZAS]]=1,VLOOKUP(AKORDT[[#This Row],[RAPORTY_TMP_ID]]&amp;AKORDT[[#This Row],[CZYNNOSCI_OPIS]],#REF!,5,FALSE),AKORDT[[#This Row],[CZAS]]),1)</f>
        <v>189</v>
      </c>
      <c r="CD350" t="str">
        <f>AKORDT[[#This Row],[RAPORTY_TMP_ID]]&amp;" "&amp;MID(AKORDT[[#This Row],[NAZWA1_WG]],1,30)</f>
        <v xml:space="preserve">25839 AVANT 3,5]                    </v>
      </c>
      <c r="CE350" s="11">
        <f>AKORDT[[#This Row],[DATA]]</f>
        <v>43032</v>
      </c>
      <c r="CF350">
        <f>IFERROR(ROUND(AVERAGEIF(Tabela_Kwerenda_z_AKORD[CZAS RZECZYWISTY],LEFT(AKORDT[[#This Row],[PZP_NR_ZLECENIA]],5),Tabela_Kwerenda_z_AKORD[LACZNY_CZAS]),0),0)</f>
        <v>0</v>
      </c>
    </row>
    <row r="351" spans="1:84">
      <c r="A351" t="e">
        <f>VLOOKUP(AKORDT[[#This Row],[NAZWISKO]],IMIE[],2,FALSE)</f>
        <v>#N/A</v>
      </c>
      <c r="B351">
        <v>10618</v>
      </c>
      <c r="F351">
        <v>25838</v>
      </c>
      <c r="G351">
        <v>1</v>
      </c>
      <c r="H351">
        <v>1</v>
      </c>
      <c r="I351">
        <v>1</v>
      </c>
      <c r="J351">
        <v>24024</v>
      </c>
      <c r="K351">
        <v>24024</v>
      </c>
      <c r="L351">
        <v>49</v>
      </c>
      <c r="M351">
        <v>5</v>
      </c>
      <c r="N351">
        <v>7</v>
      </c>
      <c r="O351">
        <v>154</v>
      </c>
      <c r="P351">
        <v>0</v>
      </c>
      <c r="Q351" s="17">
        <v>43032</v>
      </c>
      <c r="R351" t="s">
        <v>1378</v>
      </c>
      <c r="S351">
        <v>0</v>
      </c>
      <c r="T351">
        <v>0</v>
      </c>
      <c r="U351">
        <v>0</v>
      </c>
      <c r="V351">
        <v>2</v>
      </c>
      <c r="W351" t="s">
        <v>457</v>
      </c>
      <c r="X351" t="s">
        <v>79</v>
      </c>
      <c r="Y351" t="s">
        <v>93</v>
      </c>
      <c r="Z351" t="s">
        <v>458</v>
      </c>
      <c r="AB351" s="17">
        <v>2</v>
      </c>
      <c r="AC351" s="17">
        <v>402133</v>
      </c>
      <c r="AD351">
        <v>2</v>
      </c>
      <c r="AE351">
        <v>1</v>
      </c>
      <c r="AF351">
        <v>0</v>
      </c>
      <c r="AG351" t="s">
        <v>81</v>
      </c>
      <c r="AH351" t="s">
        <v>82</v>
      </c>
      <c r="AI351" t="s">
        <v>83</v>
      </c>
      <c r="AJ351" t="s">
        <v>83</v>
      </c>
      <c r="AK351" t="s">
        <v>84</v>
      </c>
      <c r="AL351" t="s">
        <v>85</v>
      </c>
      <c r="AM351" t="s">
        <v>86</v>
      </c>
      <c r="AN351" t="s">
        <v>87</v>
      </c>
      <c r="AO351" t="s">
        <v>235</v>
      </c>
      <c r="AP351" t="s">
        <v>236</v>
      </c>
      <c r="AQ351" t="s">
        <v>235</v>
      </c>
      <c r="AR351" t="s">
        <v>236</v>
      </c>
      <c r="AS351" t="s">
        <v>83</v>
      </c>
      <c r="AV351" s="17"/>
      <c r="AX351">
        <v>0</v>
      </c>
      <c r="AY351" t="s">
        <v>83</v>
      </c>
      <c r="AZ351" t="s">
        <v>83</v>
      </c>
      <c r="BH351">
        <v>349</v>
      </c>
      <c r="BL351" t="s">
        <v>758</v>
      </c>
      <c r="BM351" s="17">
        <v>42998</v>
      </c>
      <c r="BN351" t="s">
        <v>230</v>
      </c>
      <c r="BO351" t="s">
        <v>230</v>
      </c>
      <c r="BP351">
        <v>13</v>
      </c>
      <c r="BQ351" t="s">
        <v>88</v>
      </c>
      <c r="BR351" t="s">
        <v>79</v>
      </c>
      <c r="BS351" t="s">
        <v>89</v>
      </c>
      <c r="BT351" t="s">
        <v>90</v>
      </c>
      <c r="BU351" t="s">
        <v>181</v>
      </c>
      <c r="BV351" t="s">
        <v>83</v>
      </c>
      <c r="BY351" t="s">
        <v>92</v>
      </c>
      <c r="BZ351" t="s">
        <v>87</v>
      </c>
      <c r="CC351">
        <f>IFERROR(IF(AKORDT[[#This Row],[CZAS]]=1,VLOOKUP(AKORDT[[#This Row],[RAPORTY_TMP_ID]]&amp;AKORDT[[#This Row],[CZYNNOSCI_OPIS]],#REF!,5,FALSE),AKORDT[[#This Row],[CZAS]]),1)</f>
        <v>154</v>
      </c>
      <c r="CD351" t="str">
        <f>AKORDT[[#This Row],[RAPORTY_TMP_ID]]&amp;" "&amp;MID(AKORDT[[#This Row],[NAZWA1_WG]],1,30)</f>
        <v xml:space="preserve">25838 AVANT N                       </v>
      </c>
      <c r="CE351" s="11">
        <f>AKORDT[[#This Row],[DATA]]</f>
        <v>43032</v>
      </c>
      <c r="CF351">
        <f>IFERROR(ROUND(AVERAGEIF(Tabela_Kwerenda_z_AKORD[CZAS RZECZYWISTY],LEFT(AKORDT[[#This Row],[PZP_NR_ZLECENIA]],5),Tabela_Kwerenda_z_AKORD[LACZNY_CZAS]),0),0)</f>
        <v>0</v>
      </c>
    </row>
    <row r="352" spans="1:84">
      <c r="A352" t="e">
        <f>VLOOKUP(AKORDT[[#This Row],[NAZWISKO]],IMIE[],2,FALSE)</f>
        <v>#N/A</v>
      </c>
      <c r="B352">
        <v>10619</v>
      </c>
      <c r="F352">
        <v>25837</v>
      </c>
      <c r="G352">
        <v>1</v>
      </c>
      <c r="H352">
        <v>1</v>
      </c>
      <c r="I352">
        <v>1</v>
      </c>
      <c r="J352">
        <v>24019</v>
      </c>
      <c r="K352">
        <v>24019</v>
      </c>
      <c r="L352">
        <v>49</v>
      </c>
      <c r="M352">
        <v>5</v>
      </c>
      <c r="N352">
        <v>7</v>
      </c>
      <c r="O352">
        <v>107</v>
      </c>
      <c r="P352">
        <v>0</v>
      </c>
      <c r="Q352" s="17">
        <v>43032</v>
      </c>
      <c r="R352" t="s">
        <v>1379</v>
      </c>
      <c r="S352">
        <v>0</v>
      </c>
      <c r="T352">
        <v>0</v>
      </c>
      <c r="U352">
        <v>0</v>
      </c>
      <c r="V352">
        <v>2</v>
      </c>
      <c r="W352" t="s">
        <v>457</v>
      </c>
      <c r="X352" t="s">
        <v>79</v>
      </c>
      <c r="Y352" t="s">
        <v>93</v>
      </c>
      <c r="Z352" t="s">
        <v>458</v>
      </c>
      <c r="AB352" s="17">
        <v>2</v>
      </c>
      <c r="AC352" s="17">
        <v>402133</v>
      </c>
      <c r="AD352">
        <v>2</v>
      </c>
      <c r="AE352">
        <v>1</v>
      </c>
      <c r="AF352">
        <v>0</v>
      </c>
      <c r="AG352" t="s">
        <v>81</v>
      </c>
      <c r="AH352" t="s">
        <v>82</v>
      </c>
      <c r="AI352" t="s">
        <v>83</v>
      </c>
      <c r="AJ352" t="s">
        <v>83</v>
      </c>
      <c r="AK352" t="s">
        <v>84</v>
      </c>
      <c r="AL352" t="s">
        <v>85</v>
      </c>
      <c r="AM352" t="s">
        <v>86</v>
      </c>
      <c r="AN352" t="s">
        <v>87</v>
      </c>
      <c r="AO352" t="s">
        <v>430</v>
      </c>
      <c r="AP352" t="s">
        <v>431</v>
      </c>
      <c r="AQ352" t="s">
        <v>430</v>
      </c>
      <c r="AR352" t="s">
        <v>431</v>
      </c>
      <c r="AS352" t="s">
        <v>83</v>
      </c>
      <c r="AV352" s="17"/>
      <c r="AX352">
        <v>0</v>
      </c>
      <c r="AY352" t="s">
        <v>83</v>
      </c>
      <c r="AZ352" t="s">
        <v>83</v>
      </c>
      <c r="BH352">
        <v>350</v>
      </c>
      <c r="BL352" t="s">
        <v>758</v>
      </c>
      <c r="BM352" s="17">
        <v>42998</v>
      </c>
      <c r="BN352" t="s">
        <v>230</v>
      </c>
      <c r="BO352" t="s">
        <v>230</v>
      </c>
      <c r="BP352">
        <v>13</v>
      </c>
      <c r="BQ352" t="s">
        <v>88</v>
      </c>
      <c r="BR352" t="s">
        <v>79</v>
      </c>
      <c r="BS352" t="s">
        <v>89</v>
      </c>
      <c r="BT352" t="s">
        <v>90</v>
      </c>
      <c r="BU352" t="s">
        <v>181</v>
      </c>
      <c r="BV352" t="s">
        <v>83</v>
      </c>
      <c r="BY352" t="s">
        <v>92</v>
      </c>
      <c r="BZ352" t="s">
        <v>87</v>
      </c>
      <c r="CC352">
        <f>IFERROR(IF(AKORDT[[#This Row],[CZAS]]=1,VLOOKUP(AKORDT[[#This Row],[RAPORTY_TMP_ID]]&amp;AKORDT[[#This Row],[CZYNNOSCI_OPIS]],#REF!,5,FALSE),AKORDT[[#This Row],[CZAS]]),1)</f>
        <v>107</v>
      </c>
      <c r="CD352" t="str">
        <f>AKORDT[[#This Row],[RAPORTY_TMP_ID]]&amp;" "&amp;MID(AKORDT[[#This Row],[NAZWA1_WG]],1,30)</f>
        <v xml:space="preserve">25837 AVANT 1,5                     </v>
      </c>
      <c r="CE352" s="11">
        <f>AKORDT[[#This Row],[DATA]]</f>
        <v>43032</v>
      </c>
      <c r="CF352">
        <f>IFERROR(ROUND(AVERAGEIF(Tabela_Kwerenda_z_AKORD[CZAS RZECZYWISTY],LEFT(AKORDT[[#This Row],[PZP_NR_ZLECENIA]],5),Tabela_Kwerenda_z_AKORD[LACZNY_CZAS]),0),0)</f>
        <v>0</v>
      </c>
    </row>
    <row r="353" spans="1:84">
      <c r="A353" t="e">
        <f>VLOOKUP(AKORDT[[#This Row],[NAZWISKO]],IMIE[],2,FALSE)</f>
        <v>#N/A</v>
      </c>
      <c r="B353">
        <v>10620</v>
      </c>
      <c r="F353">
        <v>27024</v>
      </c>
      <c r="G353">
        <v>1</v>
      </c>
      <c r="H353">
        <v>1</v>
      </c>
      <c r="I353">
        <v>1</v>
      </c>
      <c r="J353">
        <v>14301</v>
      </c>
      <c r="K353">
        <v>14301</v>
      </c>
      <c r="L353">
        <v>36</v>
      </c>
      <c r="M353">
        <v>20</v>
      </c>
      <c r="N353">
        <v>7</v>
      </c>
      <c r="O353">
        <v>30</v>
      </c>
      <c r="Q353" s="17">
        <v>43032</v>
      </c>
      <c r="R353" t="s">
        <v>1380</v>
      </c>
      <c r="S353">
        <v>0</v>
      </c>
      <c r="T353">
        <v>0</v>
      </c>
      <c r="U353">
        <v>0</v>
      </c>
      <c r="V353">
        <v>2</v>
      </c>
      <c r="W353" t="s">
        <v>208</v>
      </c>
      <c r="X353" t="s">
        <v>79</v>
      </c>
      <c r="Y353" t="s">
        <v>94</v>
      </c>
      <c r="Z353" t="s">
        <v>209</v>
      </c>
      <c r="AB353" s="17">
        <v>2</v>
      </c>
      <c r="AC353" s="17">
        <v>402133</v>
      </c>
      <c r="AD353">
        <v>2</v>
      </c>
      <c r="AE353">
        <v>1</v>
      </c>
      <c r="AF353">
        <v>0</v>
      </c>
      <c r="AG353" t="s">
        <v>81</v>
      </c>
      <c r="AH353" t="s">
        <v>82</v>
      </c>
      <c r="AI353" t="s">
        <v>83</v>
      </c>
      <c r="AJ353" t="s">
        <v>83</v>
      </c>
      <c r="AK353" t="s">
        <v>84</v>
      </c>
      <c r="AL353" t="s">
        <v>85</v>
      </c>
      <c r="AM353" t="s">
        <v>205</v>
      </c>
      <c r="AN353" t="s">
        <v>95</v>
      </c>
      <c r="AO353" t="s">
        <v>518</v>
      </c>
      <c r="AP353" t="s">
        <v>519</v>
      </c>
      <c r="AQ353" t="s">
        <v>518</v>
      </c>
      <c r="AR353" t="s">
        <v>519</v>
      </c>
      <c r="AS353" t="s">
        <v>83</v>
      </c>
      <c r="AV353" s="17"/>
      <c r="AX353">
        <v>0</v>
      </c>
      <c r="AY353" t="s">
        <v>83</v>
      </c>
      <c r="AZ353" t="s">
        <v>83</v>
      </c>
      <c r="BH353">
        <v>351</v>
      </c>
      <c r="BL353" t="s">
        <v>1381</v>
      </c>
      <c r="BM353" s="17">
        <v>43026</v>
      </c>
      <c r="BN353" t="s">
        <v>213</v>
      </c>
      <c r="BO353" t="s">
        <v>213</v>
      </c>
      <c r="BP353">
        <v>68</v>
      </c>
      <c r="BQ353" t="s">
        <v>196</v>
      </c>
      <c r="BR353" t="s">
        <v>197</v>
      </c>
      <c r="BS353" t="s">
        <v>89</v>
      </c>
      <c r="BT353" t="s">
        <v>90</v>
      </c>
      <c r="BU353" t="s">
        <v>206</v>
      </c>
      <c r="BV353" t="s">
        <v>83</v>
      </c>
      <c r="BY353" t="s">
        <v>92</v>
      </c>
      <c r="BZ353" t="s">
        <v>87</v>
      </c>
      <c r="CC353">
        <f>IFERROR(IF(AKORDT[[#This Row],[CZAS]]=1,VLOOKUP(AKORDT[[#This Row],[RAPORTY_TMP_ID]]&amp;AKORDT[[#This Row],[CZYNNOSCI_OPIS]],#REF!,5,FALSE),AKORDT[[#This Row],[CZAS]]),1)</f>
        <v>30</v>
      </c>
      <c r="CD353" t="str">
        <f>AKORDT[[#This Row],[RAPORTY_TMP_ID]]&amp;" "&amp;MID(AKORDT[[#This Row],[NAZWA1_WG]],1,30)</f>
        <v xml:space="preserve">27024 ALIZE [3,5]                   </v>
      </c>
      <c r="CE353" s="11">
        <f>AKORDT[[#This Row],[DATA]]</f>
        <v>43032</v>
      </c>
      <c r="CF353">
        <f>IFERROR(ROUND(AVERAGEIF(Tabela_Kwerenda_z_AKORD[CZAS RZECZYWISTY],LEFT(AKORDT[[#This Row],[PZP_NR_ZLECENIA]],5),Tabela_Kwerenda_z_AKORD[LACZNY_CZAS]),0),0)</f>
        <v>0</v>
      </c>
    </row>
    <row r="354" spans="1:84">
      <c r="A354" t="e">
        <f>VLOOKUP(AKORDT[[#This Row],[NAZWISKO]],IMIE[],2,FALSE)</f>
        <v>#N/A</v>
      </c>
      <c r="B354">
        <v>10621</v>
      </c>
      <c r="F354">
        <v>26120</v>
      </c>
      <c r="G354">
        <v>1</v>
      </c>
      <c r="H354">
        <v>1</v>
      </c>
      <c r="I354">
        <v>1</v>
      </c>
      <c r="J354">
        <v>35943</v>
      </c>
      <c r="K354">
        <v>35943</v>
      </c>
      <c r="L354">
        <v>36</v>
      </c>
      <c r="M354">
        <v>20</v>
      </c>
      <c r="N354">
        <v>7</v>
      </c>
      <c r="O354">
        <v>2</v>
      </c>
      <c r="Q354" s="17">
        <v>43032</v>
      </c>
      <c r="R354" t="s">
        <v>1382</v>
      </c>
      <c r="S354">
        <v>0</v>
      </c>
      <c r="T354">
        <v>0</v>
      </c>
      <c r="U354">
        <v>0</v>
      </c>
      <c r="V354">
        <v>2</v>
      </c>
      <c r="W354" t="s">
        <v>208</v>
      </c>
      <c r="X354" t="s">
        <v>79</v>
      </c>
      <c r="Y354" t="s">
        <v>94</v>
      </c>
      <c r="Z354" t="s">
        <v>209</v>
      </c>
      <c r="AB354" s="17">
        <v>2</v>
      </c>
      <c r="AC354" s="17">
        <v>402133</v>
      </c>
      <c r="AD354">
        <v>2</v>
      </c>
      <c r="AE354">
        <v>1</v>
      </c>
      <c r="AF354">
        <v>0</v>
      </c>
      <c r="AG354" t="s">
        <v>81</v>
      </c>
      <c r="AH354" t="s">
        <v>82</v>
      </c>
      <c r="AI354" t="s">
        <v>83</v>
      </c>
      <c r="AJ354" t="s">
        <v>83</v>
      </c>
      <c r="AK354" t="s">
        <v>84</v>
      </c>
      <c r="AL354" t="s">
        <v>85</v>
      </c>
      <c r="AM354" t="s">
        <v>205</v>
      </c>
      <c r="AN354" t="s">
        <v>95</v>
      </c>
      <c r="AO354" t="s">
        <v>1383</v>
      </c>
      <c r="AP354" t="s">
        <v>1384</v>
      </c>
      <c r="AQ354" t="s">
        <v>1383</v>
      </c>
      <c r="AR354" t="s">
        <v>1384</v>
      </c>
      <c r="AS354" t="s">
        <v>83</v>
      </c>
      <c r="AV354" s="17"/>
      <c r="AX354">
        <v>0</v>
      </c>
      <c r="AY354" t="s">
        <v>83</v>
      </c>
      <c r="AZ354" t="s">
        <v>83</v>
      </c>
      <c r="BH354">
        <v>352</v>
      </c>
      <c r="BL354" t="s">
        <v>1385</v>
      </c>
      <c r="BM354" s="17">
        <v>43005</v>
      </c>
      <c r="BN354" t="s">
        <v>462</v>
      </c>
      <c r="BO354" t="s">
        <v>462</v>
      </c>
      <c r="BP354">
        <v>68</v>
      </c>
      <c r="BQ354" t="s">
        <v>196</v>
      </c>
      <c r="BR354" t="s">
        <v>197</v>
      </c>
      <c r="BS354" t="s">
        <v>89</v>
      </c>
      <c r="BT354" t="s">
        <v>90</v>
      </c>
      <c r="BU354" t="s">
        <v>181</v>
      </c>
      <c r="BV354" t="s">
        <v>83</v>
      </c>
      <c r="BY354" t="s">
        <v>92</v>
      </c>
      <c r="BZ354" t="s">
        <v>87</v>
      </c>
      <c r="CC354">
        <f>IFERROR(IF(AKORDT[[#This Row],[CZAS]]=1,VLOOKUP(AKORDT[[#This Row],[RAPORTY_TMP_ID]]&amp;AKORDT[[#This Row],[CZYNNOSCI_OPIS]],#REF!,5,FALSE),AKORDT[[#This Row],[CZAS]]),1)</f>
        <v>2</v>
      </c>
      <c r="CD354" t="str">
        <f>AKORDT[[#This Row],[RAPORTY_TMP_ID]]&amp;" "&amp;MID(AKORDT[[#This Row],[NAZWA1_WG]],1,30)</f>
        <v xml:space="preserve">26120 ALP PD 008 III 60x60          </v>
      </c>
      <c r="CE354" s="11">
        <f>AKORDT[[#This Row],[DATA]]</f>
        <v>43032</v>
      </c>
      <c r="CF354">
        <f>IFERROR(ROUND(AVERAGEIF(Tabela_Kwerenda_z_AKORD[CZAS RZECZYWISTY],LEFT(AKORDT[[#This Row],[PZP_NR_ZLECENIA]],5),Tabela_Kwerenda_z_AKORD[LACZNY_CZAS]),0),0)</f>
        <v>0</v>
      </c>
    </row>
    <row r="355" spans="1:84">
      <c r="A355" t="e">
        <f>VLOOKUP(AKORDT[[#This Row],[NAZWISKO]],IMIE[],2,FALSE)</f>
        <v>#N/A</v>
      </c>
      <c r="B355">
        <v>10622</v>
      </c>
      <c r="F355">
        <v>26120</v>
      </c>
      <c r="G355">
        <v>1</v>
      </c>
      <c r="H355">
        <v>2</v>
      </c>
      <c r="I355">
        <v>1</v>
      </c>
      <c r="J355">
        <v>35943</v>
      </c>
      <c r="K355">
        <v>35943</v>
      </c>
      <c r="L355">
        <v>36</v>
      </c>
      <c r="M355">
        <v>20</v>
      </c>
      <c r="N355">
        <v>7</v>
      </c>
      <c r="O355">
        <v>2</v>
      </c>
      <c r="Q355" s="17">
        <v>43032</v>
      </c>
      <c r="R355" t="s">
        <v>1386</v>
      </c>
      <c r="S355">
        <v>0</v>
      </c>
      <c r="T355">
        <v>0</v>
      </c>
      <c r="U355">
        <v>0</v>
      </c>
      <c r="V355">
        <v>2</v>
      </c>
      <c r="W355" t="s">
        <v>208</v>
      </c>
      <c r="X355" t="s">
        <v>79</v>
      </c>
      <c r="Y355" t="s">
        <v>94</v>
      </c>
      <c r="Z355" t="s">
        <v>209</v>
      </c>
      <c r="AB355" s="17">
        <v>2</v>
      </c>
      <c r="AC355" s="17">
        <v>402133</v>
      </c>
      <c r="AD355">
        <v>2</v>
      </c>
      <c r="AE355">
        <v>1</v>
      </c>
      <c r="AF355">
        <v>0</v>
      </c>
      <c r="AG355" t="s">
        <v>81</v>
      </c>
      <c r="AH355" t="s">
        <v>82</v>
      </c>
      <c r="AI355" t="s">
        <v>83</v>
      </c>
      <c r="AJ355" t="s">
        <v>83</v>
      </c>
      <c r="AK355" t="s">
        <v>84</v>
      </c>
      <c r="AL355" t="s">
        <v>85</v>
      </c>
      <c r="AM355" t="s">
        <v>205</v>
      </c>
      <c r="AN355" t="s">
        <v>95</v>
      </c>
      <c r="AO355" t="s">
        <v>1383</v>
      </c>
      <c r="AP355" t="s">
        <v>1384</v>
      </c>
      <c r="AQ355" t="s">
        <v>1383</v>
      </c>
      <c r="AR355" t="s">
        <v>1384</v>
      </c>
      <c r="AS355" t="s">
        <v>83</v>
      </c>
      <c r="AV355" s="17"/>
      <c r="AX355">
        <v>0</v>
      </c>
      <c r="AY355" t="s">
        <v>83</v>
      </c>
      <c r="AZ355" t="s">
        <v>83</v>
      </c>
      <c r="BH355">
        <v>353</v>
      </c>
      <c r="BL355" t="s">
        <v>1385</v>
      </c>
      <c r="BM355" s="17">
        <v>43005</v>
      </c>
      <c r="BN355" t="s">
        <v>462</v>
      </c>
      <c r="BO355" t="s">
        <v>462</v>
      </c>
      <c r="BP355">
        <v>68</v>
      </c>
      <c r="BQ355" t="s">
        <v>196</v>
      </c>
      <c r="BR355" t="s">
        <v>197</v>
      </c>
      <c r="BS355" t="s">
        <v>89</v>
      </c>
      <c r="BT355" t="s">
        <v>90</v>
      </c>
      <c r="BU355" t="s">
        <v>181</v>
      </c>
      <c r="BV355" t="s">
        <v>83</v>
      </c>
      <c r="BY355" t="s">
        <v>92</v>
      </c>
      <c r="BZ355" t="s">
        <v>87</v>
      </c>
      <c r="CC355">
        <f>IFERROR(IF(AKORDT[[#This Row],[CZAS]]=1,VLOOKUP(AKORDT[[#This Row],[RAPORTY_TMP_ID]]&amp;AKORDT[[#This Row],[CZYNNOSCI_OPIS]],#REF!,5,FALSE),AKORDT[[#This Row],[CZAS]]),1)</f>
        <v>2</v>
      </c>
      <c r="CD355" t="str">
        <f>AKORDT[[#This Row],[RAPORTY_TMP_ID]]&amp;" "&amp;MID(AKORDT[[#This Row],[NAZWA1_WG]],1,30)</f>
        <v xml:space="preserve">26120 ALP PD 008 III 60x60          </v>
      </c>
      <c r="CE355" s="11">
        <f>AKORDT[[#This Row],[DATA]]</f>
        <v>43032</v>
      </c>
      <c r="CF355">
        <f>IFERROR(ROUND(AVERAGEIF(Tabela_Kwerenda_z_AKORD[CZAS RZECZYWISTY],LEFT(AKORDT[[#This Row],[PZP_NR_ZLECENIA]],5),Tabela_Kwerenda_z_AKORD[LACZNY_CZAS]),0),0)</f>
        <v>0</v>
      </c>
    </row>
    <row r="356" spans="1:84">
      <c r="A356" t="e">
        <f>VLOOKUP(AKORDT[[#This Row],[NAZWISKO]],IMIE[],2,FALSE)</f>
        <v>#N/A</v>
      </c>
      <c r="B356">
        <v>10623</v>
      </c>
      <c r="F356">
        <v>26120</v>
      </c>
      <c r="G356">
        <v>1</v>
      </c>
      <c r="H356">
        <v>3</v>
      </c>
      <c r="I356">
        <v>1</v>
      </c>
      <c r="J356">
        <v>35943</v>
      </c>
      <c r="K356">
        <v>35943</v>
      </c>
      <c r="L356">
        <v>36</v>
      </c>
      <c r="M356">
        <v>20</v>
      </c>
      <c r="N356">
        <v>7</v>
      </c>
      <c r="O356">
        <v>2</v>
      </c>
      <c r="Q356" s="17">
        <v>43032</v>
      </c>
      <c r="R356" t="s">
        <v>1387</v>
      </c>
      <c r="S356">
        <v>0</v>
      </c>
      <c r="T356">
        <v>0</v>
      </c>
      <c r="U356">
        <v>0</v>
      </c>
      <c r="V356">
        <v>2</v>
      </c>
      <c r="W356" t="s">
        <v>208</v>
      </c>
      <c r="X356" t="s">
        <v>79</v>
      </c>
      <c r="Y356" t="s">
        <v>94</v>
      </c>
      <c r="Z356" t="s">
        <v>209</v>
      </c>
      <c r="AB356" s="17">
        <v>2</v>
      </c>
      <c r="AC356" s="17">
        <v>402133</v>
      </c>
      <c r="AD356">
        <v>2</v>
      </c>
      <c r="AE356">
        <v>1</v>
      </c>
      <c r="AF356">
        <v>0</v>
      </c>
      <c r="AG356" t="s">
        <v>81</v>
      </c>
      <c r="AH356" t="s">
        <v>82</v>
      </c>
      <c r="AI356" t="s">
        <v>83</v>
      </c>
      <c r="AJ356" t="s">
        <v>83</v>
      </c>
      <c r="AK356" t="s">
        <v>84</v>
      </c>
      <c r="AL356" t="s">
        <v>85</v>
      </c>
      <c r="AM356" t="s">
        <v>205</v>
      </c>
      <c r="AN356" t="s">
        <v>95</v>
      </c>
      <c r="AO356" t="s">
        <v>1383</v>
      </c>
      <c r="AP356" t="s">
        <v>1384</v>
      </c>
      <c r="AQ356" t="s">
        <v>1383</v>
      </c>
      <c r="AR356" t="s">
        <v>1384</v>
      </c>
      <c r="AS356" t="s">
        <v>83</v>
      </c>
      <c r="AV356" s="17"/>
      <c r="AX356">
        <v>0</v>
      </c>
      <c r="AY356" t="s">
        <v>83</v>
      </c>
      <c r="AZ356" t="s">
        <v>83</v>
      </c>
      <c r="BH356">
        <v>354</v>
      </c>
      <c r="BL356" t="s">
        <v>1385</v>
      </c>
      <c r="BM356" s="17">
        <v>43005</v>
      </c>
      <c r="BN356" t="s">
        <v>462</v>
      </c>
      <c r="BO356" t="s">
        <v>462</v>
      </c>
      <c r="BP356">
        <v>68</v>
      </c>
      <c r="BQ356" t="s">
        <v>196</v>
      </c>
      <c r="BR356" t="s">
        <v>197</v>
      </c>
      <c r="BS356" t="s">
        <v>89</v>
      </c>
      <c r="BT356" t="s">
        <v>90</v>
      </c>
      <c r="BU356" t="s">
        <v>181</v>
      </c>
      <c r="BV356" t="s">
        <v>83</v>
      </c>
      <c r="BY356" t="s">
        <v>92</v>
      </c>
      <c r="BZ356" t="s">
        <v>87</v>
      </c>
      <c r="CC356">
        <f>IFERROR(IF(AKORDT[[#This Row],[CZAS]]=1,VLOOKUP(AKORDT[[#This Row],[RAPORTY_TMP_ID]]&amp;AKORDT[[#This Row],[CZYNNOSCI_OPIS]],#REF!,5,FALSE),AKORDT[[#This Row],[CZAS]]),1)</f>
        <v>2</v>
      </c>
      <c r="CD356" t="str">
        <f>AKORDT[[#This Row],[RAPORTY_TMP_ID]]&amp;" "&amp;MID(AKORDT[[#This Row],[NAZWA1_WG]],1,30)</f>
        <v xml:space="preserve">26120 ALP PD 008 III 60x60          </v>
      </c>
      <c r="CE356" s="11">
        <f>AKORDT[[#This Row],[DATA]]</f>
        <v>43032</v>
      </c>
      <c r="CF356">
        <f>IFERROR(ROUND(AVERAGEIF(Tabela_Kwerenda_z_AKORD[CZAS RZECZYWISTY],LEFT(AKORDT[[#This Row],[PZP_NR_ZLECENIA]],5),Tabela_Kwerenda_z_AKORD[LACZNY_CZAS]),0),0)</f>
        <v>0</v>
      </c>
    </row>
    <row r="357" spans="1:84">
      <c r="A357" t="e">
        <f>VLOOKUP(AKORDT[[#This Row],[NAZWISKO]],IMIE[],2,FALSE)</f>
        <v>#N/A</v>
      </c>
      <c r="B357">
        <v>10624</v>
      </c>
      <c r="F357">
        <v>26120</v>
      </c>
      <c r="G357">
        <v>1</v>
      </c>
      <c r="H357">
        <v>4</v>
      </c>
      <c r="I357">
        <v>1</v>
      </c>
      <c r="J357">
        <v>35943</v>
      </c>
      <c r="K357">
        <v>35943</v>
      </c>
      <c r="L357">
        <v>36</v>
      </c>
      <c r="M357">
        <v>20</v>
      </c>
      <c r="N357">
        <v>7</v>
      </c>
      <c r="O357">
        <v>2</v>
      </c>
      <c r="Q357" s="17">
        <v>43032</v>
      </c>
      <c r="R357" t="s">
        <v>1388</v>
      </c>
      <c r="S357">
        <v>0</v>
      </c>
      <c r="T357">
        <v>0</v>
      </c>
      <c r="U357">
        <v>0</v>
      </c>
      <c r="V357">
        <v>2</v>
      </c>
      <c r="W357" t="s">
        <v>208</v>
      </c>
      <c r="X357" t="s">
        <v>79</v>
      </c>
      <c r="Y357" t="s">
        <v>94</v>
      </c>
      <c r="Z357" t="s">
        <v>209</v>
      </c>
      <c r="AB357" s="17">
        <v>2</v>
      </c>
      <c r="AC357" s="17">
        <v>402133</v>
      </c>
      <c r="AD357">
        <v>2</v>
      </c>
      <c r="AE357">
        <v>1</v>
      </c>
      <c r="AF357">
        <v>0</v>
      </c>
      <c r="AG357" t="s">
        <v>81</v>
      </c>
      <c r="AH357" t="s">
        <v>82</v>
      </c>
      <c r="AI357" t="s">
        <v>83</v>
      </c>
      <c r="AJ357" t="s">
        <v>83</v>
      </c>
      <c r="AK357" t="s">
        <v>84</v>
      </c>
      <c r="AL357" t="s">
        <v>85</v>
      </c>
      <c r="AM357" t="s">
        <v>205</v>
      </c>
      <c r="AN357" t="s">
        <v>95</v>
      </c>
      <c r="AO357" t="s">
        <v>1383</v>
      </c>
      <c r="AP357" t="s">
        <v>1384</v>
      </c>
      <c r="AQ357" t="s">
        <v>1383</v>
      </c>
      <c r="AR357" t="s">
        <v>1384</v>
      </c>
      <c r="AS357" t="s">
        <v>83</v>
      </c>
      <c r="AV357" s="17"/>
      <c r="AX357">
        <v>0</v>
      </c>
      <c r="AY357" t="s">
        <v>83</v>
      </c>
      <c r="AZ357" t="s">
        <v>83</v>
      </c>
      <c r="BH357">
        <v>355</v>
      </c>
      <c r="BL357" t="s">
        <v>1385</v>
      </c>
      <c r="BM357" s="17">
        <v>43005</v>
      </c>
      <c r="BN357" t="s">
        <v>462</v>
      </c>
      <c r="BO357" t="s">
        <v>462</v>
      </c>
      <c r="BP357">
        <v>68</v>
      </c>
      <c r="BQ357" t="s">
        <v>196</v>
      </c>
      <c r="BR357" t="s">
        <v>197</v>
      </c>
      <c r="BS357" t="s">
        <v>89</v>
      </c>
      <c r="BT357" t="s">
        <v>90</v>
      </c>
      <c r="BU357" t="s">
        <v>181</v>
      </c>
      <c r="BV357" t="s">
        <v>83</v>
      </c>
      <c r="BY357" t="s">
        <v>92</v>
      </c>
      <c r="BZ357" t="s">
        <v>87</v>
      </c>
      <c r="CC357">
        <f>IFERROR(IF(AKORDT[[#This Row],[CZAS]]=1,VLOOKUP(AKORDT[[#This Row],[RAPORTY_TMP_ID]]&amp;AKORDT[[#This Row],[CZYNNOSCI_OPIS]],#REF!,5,FALSE),AKORDT[[#This Row],[CZAS]]),1)</f>
        <v>2</v>
      </c>
      <c r="CD357" t="str">
        <f>AKORDT[[#This Row],[RAPORTY_TMP_ID]]&amp;" "&amp;MID(AKORDT[[#This Row],[NAZWA1_WG]],1,30)</f>
        <v xml:space="preserve">26120 ALP PD 008 III 60x60          </v>
      </c>
      <c r="CE357" s="11">
        <f>AKORDT[[#This Row],[DATA]]</f>
        <v>43032</v>
      </c>
      <c r="CF357">
        <f>IFERROR(ROUND(AVERAGEIF(Tabela_Kwerenda_z_AKORD[CZAS RZECZYWISTY],LEFT(AKORDT[[#This Row],[PZP_NR_ZLECENIA]],5),Tabela_Kwerenda_z_AKORD[LACZNY_CZAS]),0),0)</f>
        <v>0</v>
      </c>
    </row>
    <row r="358" spans="1:84">
      <c r="A358" t="e">
        <f>VLOOKUP(AKORDT[[#This Row],[NAZWISKO]],IMIE[],2,FALSE)</f>
        <v>#N/A</v>
      </c>
      <c r="B358">
        <v>10625</v>
      </c>
      <c r="F358">
        <v>26120</v>
      </c>
      <c r="G358">
        <v>1</v>
      </c>
      <c r="H358">
        <v>5</v>
      </c>
      <c r="I358">
        <v>1</v>
      </c>
      <c r="J358">
        <v>35943</v>
      </c>
      <c r="K358">
        <v>35943</v>
      </c>
      <c r="L358">
        <v>36</v>
      </c>
      <c r="M358">
        <v>20</v>
      </c>
      <c r="N358">
        <v>7</v>
      </c>
      <c r="O358">
        <v>2</v>
      </c>
      <c r="Q358" s="17">
        <v>43032</v>
      </c>
      <c r="R358" t="s">
        <v>1389</v>
      </c>
      <c r="S358">
        <v>0</v>
      </c>
      <c r="T358">
        <v>0</v>
      </c>
      <c r="U358">
        <v>0</v>
      </c>
      <c r="V358">
        <v>2</v>
      </c>
      <c r="W358" t="s">
        <v>208</v>
      </c>
      <c r="X358" t="s">
        <v>79</v>
      </c>
      <c r="Y358" t="s">
        <v>94</v>
      </c>
      <c r="Z358" t="s">
        <v>209</v>
      </c>
      <c r="AB358" s="17">
        <v>2</v>
      </c>
      <c r="AC358" s="17">
        <v>402133</v>
      </c>
      <c r="AD358">
        <v>2</v>
      </c>
      <c r="AE358">
        <v>1</v>
      </c>
      <c r="AF358">
        <v>0</v>
      </c>
      <c r="AG358" t="s">
        <v>81</v>
      </c>
      <c r="AH358" t="s">
        <v>82</v>
      </c>
      <c r="AI358" t="s">
        <v>83</v>
      </c>
      <c r="AJ358" t="s">
        <v>83</v>
      </c>
      <c r="AK358" t="s">
        <v>84</v>
      </c>
      <c r="AL358" t="s">
        <v>85</v>
      </c>
      <c r="AM358" t="s">
        <v>205</v>
      </c>
      <c r="AN358" t="s">
        <v>95</v>
      </c>
      <c r="AO358" t="s">
        <v>1383</v>
      </c>
      <c r="AP358" t="s">
        <v>1384</v>
      </c>
      <c r="AQ358" t="s">
        <v>1383</v>
      </c>
      <c r="AR358" t="s">
        <v>1384</v>
      </c>
      <c r="AS358" t="s">
        <v>83</v>
      </c>
      <c r="AV358" s="17"/>
      <c r="AX358">
        <v>0</v>
      </c>
      <c r="AY358" t="s">
        <v>83</v>
      </c>
      <c r="AZ358" t="s">
        <v>83</v>
      </c>
      <c r="BH358">
        <v>356</v>
      </c>
      <c r="BL358" t="s">
        <v>1385</v>
      </c>
      <c r="BM358" s="17">
        <v>43005</v>
      </c>
      <c r="BN358" t="s">
        <v>462</v>
      </c>
      <c r="BO358" t="s">
        <v>462</v>
      </c>
      <c r="BP358">
        <v>68</v>
      </c>
      <c r="BQ358" t="s">
        <v>196</v>
      </c>
      <c r="BR358" t="s">
        <v>197</v>
      </c>
      <c r="BS358" t="s">
        <v>89</v>
      </c>
      <c r="BT358" t="s">
        <v>90</v>
      </c>
      <c r="BU358" t="s">
        <v>181</v>
      </c>
      <c r="BV358" t="s">
        <v>83</v>
      </c>
      <c r="BY358" t="s">
        <v>92</v>
      </c>
      <c r="BZ358" t="s">
        <v>87</v>
      </c>
      <c r="CC358">
        <f>IFERROR(IF(AKORDT[[#This Row],[CZAS]]=1,VLOOKUP(AKORDT[[#This Row],[RAPORTY_TMP_ID]]&amp;AKORDT[[#This Row],[CZYNNOSCI_OPIS]],#REF!,5,FALSE),AKORDT[[#This Row],[CZAS]]),1)</f>
        <v>2</v>
      </c>
      <c r="CD358" t="str">
        <f>AKORDT[[#This Row],[RAPORTY_TMP_ID]]&amp;" "&amp;MID(AKORDT[[#This Row],[NAZWA1_WG]],1,30)</f>
        <v xml:space="preserve">26120 ALP PD 008 III 60x60          </v>
      </c>
      <c r="CE358" s="11">
        <f>AKORDT[[#This Row],[DATA]]</f>
        <v>43032</v>
      </c>
      <c r="CF358">
        <f>IFERROR(ROUND(AVERAGEIF(Tabela_Kwerenda_z_AKORD[CZAS RZECZYWISTY],LEFT(AKORDT[[#This Row],[PZP_NR_ZLECENIA]],5),Tabela_Kwerenda_z_AKORD[LACZNY_CZAS]),0),0)</f>
        <v>0</v>
      </c>
    </row>
    <row r="359" spans="1:84">
      <c r="A359" t="e">
        <f>VLOOKUP(AKORDT[[#This Row],[NAZWISKO]],IMIE[],2,FALSE)</f>
        <v>#N/A</v>
      </c>
      <c r="B359">
        <v>10626</v>
      </c>
      <c r="F359">
        <v>26120</v>
      </c>
      <c r="G359">
        <v>1</v>
      </c>
      <c r="H359">
        <v>6</v>
      </c>
      <c r="I359">
        <v>1</v>
      </c>
      <c r="J359">
        <v>35943</v>
      </c>
      <c r="K359">
        <v>35943</v>
      </c>
      <c r="L359">
        <v>36</v>
      </c>
      <c r="M359">
        <v>20</v>
      </c>
      <c r="N359">
        <v>7</v>
      </c>
      <c r="O359">
        <v>2</v>
      </c>
      <c r="Q359" s="17">
        <v>43032</v>
      </c>
      <c r="R359" t="s">
        <v>1390</v>
      </c>
      <c r="S359">
        <v>0</v>
      </c>
      <c r="T359">
        <v>0</v>
      </c>
      <c r="U359">
        <v>0</v>
      </c>
      <c r="V359">
        <v>2</v>
      </c>
      <c r="W359" t="s">
        <v>208</v>
      </c>
      <c r="X359" t="s">
        <v>79</v>
      </c>
      <c r="Y359" t="s">
        <v>94</v>
      </c>
      <c r="Z359" t="s">
        <v>209</v>
      </c>
      <c r="AB359" s="17">
        <v>2</v>
      </c>
      <c r="AC359" s="17">
        <v>402133</v>
      </c>
      <c r="AD359">
        <v>2</v>
      </c>
      <c r="AE359">
        <v>1</v>
      </c>
      <c r="AF359">
        <v>0</v>
      </c>
      <c r="AG359" t="s">
        <v>81</v>
      </c>
      <c r="AH359" t="s">
        <v>82</v>
      </c>
      <c r="AI359" t="s">
        <v>83</v>
      </c>
      <c r="AJ359" t="s">
        <v>83</v>
      </c>
      <c r="AK359" t="s">
        <v>84</v>
      </c>
      <c r="AL359" t="s">
        <v>85</v>
      </c>
      <c r="AM359" t="s">
        <v>205</v>
      </c>
      <c r="AN359" t="s">
        <v>95</v>
      </c>
      <c r="AO359" t="s">
        <v>1383</v>
      </c>
      <c r="AP359" t="s">
        <v>1384</v>
      </c>
      <c r="AQ359" t="s">
        <v>1383</v>
      </c>
      <c r="AR359" t="s">
        <v>1384</v>
      </c>
      <c r="AS359" t="s">
        <v>83</v>
      </c>
      <c r="AV359" s="17"/>
      <c r="AX359">
        <v>0</v>
      </c>
      <c r="AY359" t="s">
        <v>83</v>
      </c>
      <c r="AZ359" t="s">
        <v>83</v>
      </c>
      <c r="BH359">
        <v>357</v>
      </c>
      <c r="BL359" t="s">
        <v>1385</v>
      </c>
      <c r="BM359" s="17">
        <v>43005</v>
      </c>
      <c r="BN359" t="s">
        <v>462</v>
      </c>
      <c r="BO359" t="s">
        <v>462</v>
      </c>
      <c r="BP359">
        <v>68</v>
      </c>
      <c r="BQ359" t="s">
        <v>196</v>
      </c>
      <c r="BR359" t="s">
        <v>197</v>
      </c>
      <c r="BS359" t="s">
        <v>89</v>
      </c>
      <c r="BT359" t="s">
        <v>90</v>
      </c>
      <c r="BU359" t="s">
        <v>181</v>
      </c>
      <c r="BV359" t="s">
        <v>83</v>
      </c>
      <c r="BY359" t="s">
        <v>92</v>
      </c>
      <c r="BZ359" t="s">
        <v>87</v>
      </c>
      <c r="CC359">
        <f>IFERROR(IF(AKORDT[[#This Row],[CZAS]]=1,VLOOKUP(AKORDT[[#This Row],[RAPORTY_TMP_ID]]&amp;AKORDT[[#This Row],[CZYNNOSCI_OPIS]],#REF!,5,FALSE),AKORDT[[#This Row],[CZAS]]),1)</f>
        <v>2</v>
      </c>
      <c r="CD359" t="str">
        <f>AKORDT[[#This Row],[RAPORTY_TMP_ID]]&amp;" "&amp;MID(AKORDT[[#This Row],[NAZWA1_WG]],1,30)</f>
        <v xml:space="preserve">26120 ALP PD 008 III 60x60          </v>
      </c>
      <c r="CE359" s="11">
        <f>AKORDT[[#This Row],[DATA]]</f>
        <v>43032</v>
      </c>
      <c r="CF359">
        <f>IFERROR(ROUND(AVERAGEIF(Tabela_Kwerenda_z_AKORD[CZAS RZECZYWISTY],LEFT(AKORDT[[#This Row],[PZP_NR_ZLECENIA]],5),Tabela_Kwerenda_z_AKORD[LACZNY_CZAS]),0),0)</f>
        <v>0</v>
      </c>
    </row>
    <row r="360" spans="1:84">
      <c r="A360" t="e">
        <f>VLOOKUP(AKORDT[[#This Row],[NAZWISKO]],IMIE[],2,FALSE)</f>
        <v>#N/A</v>
      </c>
      <c r="B360">
        <v>10627</v>
      </c>
      <c r="F360">
        <v>26120</v>
      </c>
      <c r="G360">
        <v>1</v>
      </c>
      <c r="H360">
        <v>7</v>
      </c>
      <c r="I360">
        <v>1</v>
      </c>
      <c r="J360">
        <v>35943</v>
      </c>
      <c r="K360">
        <v>35943</v>
      </c>
      <c r="L360">
        <v>36</v>
      </c>
      <c r="M360">
        <v>20</v>
      </c>
      <c r="N360">
        <v>7</v>
      </c>
      <c r="O360">
        <v>2</v>
      </c>
      <c r="Q360" s="17">
        <v>43032</v>
      </c>
      <c r="R360" t="s">
        <v>1391</v>
      </c>
      <c r="S360">
        <v>0</v>
      </c>
      <c r="T360">
        <v>0</v>
      </c>
      <c r="U360">
        <v>0</v>
      </c>
      <c r="V360">
        <v>2</v>
      </c>
      <c r="W360" t="s">
        <v>208</v>
      </c>
      <c r="X360" t="s">
        <v>79</v>
      </c>
      <c r="Y360" t="s">
        <v>94</v>
      </c>
      <c r="Z360" t="s">
        <v>209</v>
      </c>
      <c r="AB360" s="17">
        <v>2</v>
      </c>
      <c r="AC360" s="17">
        <v>402133</v>
      </c>
      <c r="AD360">
        <v>2</v>
      </c>
      <c r="AE360">
        <v>1</v>
      </c>
      <c r="AF360">
        <v>0</v>
      </c>
      <c r="AG360" t="s">
        <v>81</v>
      </c>
      <c r="AH360" t="s">
        <v>82</v>
      </c>
      <c r="AI360" t="s">
        <v>83</v>
      </c>
      <c r="AJ360" t="s">
        <v>83</v>
      </c>
      <c r="AK360" t="s">
        <v>84</v>
      </c>
      <c r="AL360" t="s">
        <v>85</v>
      </c>
      <c r="AM360" t="s">
        <v>205</v>
      </c>
      <c r="AN360" t="s">
        <v>95</v>
      </c>
      <c r="AO360" t="s">
        <v>1383</v>
      </c>
      <c r="AP360" t="s">
        <v>1384</v>
      </c>
      <c r="AQ360" t="s">
        <v>1383</v>
      </c>
      <c r="AR360" t="s">
        <v>1384</v>
      </c>
      <c r="AS360" t="s">
        <v>83</v>
      </c>
      <c r="AV360" s="17"/>
      <c r="AX360">
        <v>0</v>
      </c>
      <c r="AY360" t="s">
        <v>83</v>
      </c>
      <c r="AZ360" t="s">
        <v>83</v>
      </c>
      <c r="BH360">
        <v>358</v>
      </c>
      <c r="BL360" t="s">
        <v>1385</v>
      </c>
      <c r="BM360" s="17">
        <v>43005</v>
      </c>
      <c r="BN360" t="s">
        <v>462</v>
      </c>
      <c r="BO360" t="s">
        <v>462</v>
      </c>
      <c r="BP360">
        <v>68</v>
      </c>
      <c r="BQ360" t="s">
        <v>196</v>
      </c>
      <c r="BR360" t="s">
        <v>197</v>
      </c>
      <c r="BS360" t="s">
        <v>89</v>
      </c>
      <c r="BT360" t="s">
        <v>90</v>
      </c>
      <c r="BU360" t="s">
        <v>181</v>
      </c>
      <c r="BV360" t="s">
        <v>83</v>
      </c>
      <c r="BY360" t="s">
        <v>92</v>
      </c>
      <c r="BZ360" t="s">
        <v>87</v>
      </c>
      <c r="CC360">
        <f>IFERROR(IF(AKORDT[[#This Row],[CZAS]]=1,VLOOKUP(AKORDT[[#This Row],[RAPORTY_TMP_ID]]&amp;AKORDT[[#This Row],[CZYNNOSCI_OPIS]],#REF!,5,FALSE),AKORDT[[#This Row],[CZAS]]),1)</f>
        <v>2</v>
      </c>
      <c r="CD360" t="str">
        <f>AKORDT[[#This Row],[RAPORTY_TMP_ID]]&amp;" "&amp;MID(AKORDT[[#This Row],[NAZWA1_WG]],1,30)</f>
        <v xml:space="preserve">26120 ALP PD 008 III 60x60          </v>
      </c>
      <c r="CE360" s="11">
        <f>AKORDT[[#This Row],[DATA]]</f>
        <v>43032</v>
      </c>
      <c r="CF360">
        <f>IFERROR(ROUND(AVERAGEIF(Tabela_Kwerenda_z_AKORD[CZAS RZECZYWISTY],LEFT(AKORDT[[#This Row],[PZP_NR_ZLECENIA]],5),Tabela_Kwerenda_z_AKORD[LACZNY_CZAS]),0),0)</f>
        <v>0</v>
      </c>
    </row>
    <row r="361" spans="1:84">
      <c r="A361" t="e">
        <f>VLOOKUP(AKORDT[[#This Row],[NAZWISKO]],IMIE[],2,FALSE)</f>
        <v>#N/A</v>
      </c>
      <c r="B361">
        <v>10628</v>
      </c>
      <c r="F361">
        <v>26120</v>
      </c>
      <c r="G361">
        <v>1</v>
      </c>
      <c r="H361">
        <v>8</v>
      </c>
      <c r="I361">
        <v>1</v>
      </c>
      <c r="J361">
        <v>35943</v>
      </c>
      <c r="K361">
        <v>35943</v>
      </c>
      <c r="L361">
        <v>36</v>
      </c>
      <c r="M361">
        <v>20</v>
      </c>
      <c r="N361">
        <v>7</v>
      </c>
      <c r="O361">
        <v>2</v>
      </c>
      <c r="Q361" s="17">
        <v>43032</v>
      </c>
      <c r="R361" t="s">
        <v>1392</v>
      </c>
      <c r="S361">
        <v>0</v>
      </c>
      <c r="T361">
        <v>0</v>
      </c>
      <c r="U361">
        <v>0</v>
      </c>
      <c r="V361">
        <v>2</v>
      </c>
      <c r="W361" t="s">
        <v>208</v>
      </c>
      <c r="X361" t="s">
        <v>79</v>
      </c>
      <c r="Y361" t="s">
        <v>94</v>
      </c>
      <c r="Z361" t="s">
        <v>209</v>
      </c>
      <c r="AB361" s="17">
        <v>2</v>
      </c>
      <c r="AC361" s="17">
        <v>402133</v>
      </c>
      <c r="AD361">
        <v>2</v>
      </c>
      <c r="AE361">
        <v>1</v>
      </c>
      <c r="AF361">
        <v>0</v>
      </c>
      <c r="AG361" t="s">
        <v>81</v>
      </c>
      <c r="AH361" t="s">
        <v>82</v>
      </c>
      <c r="AI361" t="s">
        <v>83</v>
      </c>
      <c r="AJ361" t="s">
        <v>83</v>
      </c>
      <c r="AK361" t="s">
        <v>84</v>
      </c>
      <c r="AL361" t="s">
        <v>85</v>
      </c>
      <c r="AM361" t="s">
        <v>205</v>
      </c>
      <c r="AN361" t="s">
        <v>95</v>
      </c>
      <c r="AO361" t="s">
        <v>1383</v>
      </c>
      <c r="AP361" t="s">
        <v>1384</v>
      </c>
      <c r="AQ361" t="s">
        <v>1383</v>
      </c>
      <c r="AR361" t="s">
        <v>1384</v>
      </c>
      <c r="AS361" t="s">
        <v>83</v>
      </c>
      <c r="AV361" s="17"/>
      <c r="AX361">
        <v>0</v>
      </c>
      <c r="AY361" t="s">
        <v>83</v>
      </c>
      <c r="AZ361" t="s">
        <v>83</v>
      </c>
      <c r="BH361">
        <v>359</v>
      </c>
      <c r="BL361" t="s">
        <v>1385</v>
      </c>
      <c r="BM361" s="17">
        <v>43005</v>
      </c>
      <c r="BN361" t="s">
        <v>462</v>
      </c>
      <c r="BO361" t="s">
        <v>462</v>
      </c>
      <c r="BP361">
        <v>68</v>
      </c>
      <c r="BQ361" t="s">
        <v>196</v>
      </c>
      <c r="BR361" t="s">
        <v>197</v>
      </c>
      <c r="BS361" t="s">
        <v>89</v>
      </c>
      <c r="BT361" t="s">
        <v>90</v>
      </c>
      <c r="BU361" t="s">
        <v>181</v>
      </c>
      <c r="BV361" t="s">
        <v>83</v>
      </c>
      <c r="BY361" t="s">
        <v>92</v>
      </c>
      <c r="BZ361" t="s">
        <v>87</v>
      </c>
      <c r="CC361">
        <f>IFERROR(IF(AKORDT[[#This Row],[CZAS]]=1,VLOOKUP(AKORDT[[#This Row],[RAPORTY_TMP_ID]]&amp;AKORDT[[#This Row],[CZYNNOSCI_OPIS]],#REF!,5,FALSE),AKORDT[[#This Row],[CZAS]]),1)</f>
        <v>2</v>
      </c>
      <c r="CD361" t="str">
        <f>AKORDT[[#This Row],[RAPORTY_TMP_ID]]&amp;" "&amp;MID(AKORDT[[#This Row],[NAZWA1_WG]],1,30)</f>
        <v xml:space="preserve">26120 ALP PD 008 III 60x60          </v>
      </c>
      <c r="CE361" s="11">
        <f>AKORDT[[#This Row],[DATA]]</f>
        <v>43032</v>
      </c>
      <c r="CF361">
        <f>IFERROR(ROUND(AVERAGEIF(Tabela_Kwerenda_z_AKORD[CZAS RZECZYWISTY],LEFT(AKORDT[[#This Row],[PZP_NR_ZLECENIA]],5),Tabela_Kwerenda_z_AKORD[LACZNY_CZAS]),0),0)</f>
        <v>0</v>
      </c>
    </row>
    <row r="362" spans="1:84">
      <c r="A362" t="e">
        <f>VLOOKUP(AKORDT[[#This Row],[NAZWISKO]],IMIE[],2,FALSE)</f>
        <v>#N/A</v>
      </c>
      <c r="B362">
        <v>10629</v>
      </c>
      <c r="F362">
        <v>26120</v>
      </c>
      <c r="G362">
        <v>1</v>
      </c>
      <c r="H362">
        <v>9</v>
      </c>
      <c r="I362">
        <v>1</v>
      </c>
      <c r="J362">
        <v>35943</v>
      </c>
      <c r="K362">
        <v>35943</v>
      </c>
      <c r="L362">
        <v>36</v>
      </c>
      <c r="M362">
        <v>20</v>
      </c>
      <c r="N362">
        <v>7</v>
      </c>
      <c r="O362">
        <v>2</v>
      </c>
      <c r="Q362" s="17">
        <v>43032</v>
      </c>
      <c r="R362" t="s">
        <v>1393</v>
      </c>
      <c r="S362">
        <v>0</v>
      </c>
      <c r="T362">
        <v>0</v>
      </c>
      <c r="U362">
        <v>0</v>
      </c>
      <c r="V362">
        <v>2</v>
      </c>
      <c r="W362" t="s">
        <v>208</v>
      </c>
      <c r="X362" t="s">
        <v>79</v>
      </c>
      <c r="Y362" t="s">
        <v>94</v>
      </c>
      <c r="Z362" t="s">
        <v>209</v>
      </c>
      <c r="AB362" s="17">
        <v>2</v>
      </c>
      <c r="AC362" s="17">
        <v>402133</v>
      </c>
      <c r="AD362">
        <v>2</v>
      </c>
      <c r="AE362">
        <v>1</v>
      </c>
      <c r="AF362">
        <v>0</v>
      </c>
      <c r="AG362" t="s">
        <v>81</v>
      </c>
      <c r="AH362" t="s">
        <v>82</v>
      </c>
      <c r="AI362" t="s">
        <v>83</v>
      </c>
      <c r="AJ362" t="s">
        <v>83</v>
      </c>
      <c r="AK362" t="s">
        <v>84</v>
      </c>
      <c r="AL362" t="s">
        <v>85</v>
      </c>
      <c r="AM362" t="s">
        <v>205</v>
      </c>
      <c r="AN362" t="s">
        <v>95</v>
      </c>
      <c r="AO362" t="s">
        <v>1383</v>
      </c>
      <c r="AP362" t="s">
        <v>1384</v>
      </c>
      <c r="AQ362" t="s">
        <v>1383</v>
      </c>
      <c r="AR362" t="s">
        <v>1384</v>
      </c>
      <c r="AS362" t="s">
        <v>83</v>
      </c>
      <c r="AV362" s="17"/>
      <c r="AX362">
        <v>0</v>
      </c>
      <c r="AY362" t="s">
        <v>83</v>
      </c>
      <c r="AZ362" t="s">
        <v>83</v>
      </c>
      <c r="BH362">
        <v>360</v>
      </c>
      <c r="BL362" t="s">
        <v>1385</v>
      </c>
      <c r="BM362" s="17">
        <v>43005</v>
      </c>
      <c r="BN362" t="s">
        <v>462</v>
      </c>
      <c r="BO362" t="s">
        <v>462</v>
      </c>
      <c r="BP362">
        <v>68</v>
      </c>
      <c r="BQ362" t="s">
        <v>196</v>
      </c>
      <c r="BR362" t="s">
        <v>197</v>
      </c>
      <c r="BS362" t="s">
        <v>89</v>
      </c>
      <c r="BT362" t="s">
        <v>90</v>
      </c>
      <c r="BU362" t="s">
        <v>181</v>
      </c>
      <c r="BV362" t="s">
        <v>83</v>
      </c>
      <c r="BY362" t="s">
        <v>92</v>
      </c>
      <c r="BZ362" t="s">
        <v>87</v>
      </c>
      <c r="CC362">
        <f>IFERROR(IF(AKORDT[[#This Row],[CZAS]]=1,VLOOKUP(AKORDT[[#This Row],[RAPORTY_TMP_ID]]&amp;AKORDT[[#This Row],[CZYNNOSCI_OPIS]],#REF!,5,FALSE),AKORDT[[#This Row],[CZAS]]),1)</f>
        <v>2</v>
      </c>
      <c r="CD362" t="str">
        <f>AKORDT[[#This Row],[RAPORTY_TMP_ID]]&amp;" "&amp;MID(AKORDT[[#This Row],[NAZWA1_WG]],1,30)</f>
        <v xml:space="preserve">26120 ALP PD 008 III 60x60          </v>
      </c>
      <c r="CE362" s="11">
        <f>AKORDT[[#This Row],[DATA]]</f>
        <v>43032</v>
      </c>
      <c r="CF362">
        <f>IFERROR(ROUND(AVERAGEIF(Tabela_Kwerenda_z_AKORD[CZAS RZECZYWISTY],LEFT(AKORDT[[#This Row],[PZP_NR_ZLECENIA]],5),Tabela_Kwerenda_z_AKORD[LACZNY_CZAS]),0),0)</f>
        <v>0</v>
      </c>
    </row>
    <row r="363" spans="1:84">
      <c r="A363" t="e">
        <f>VLOOKUP(AKORDT[[#This Row],[NAZWISKO]],IMIE[],2,FALSE)</f>
        <v>#N/A</v>
      </c>
      <c r="B363">
        <v>10630</v>
      </c>
      <c r="F363">
        <v>26121</v>
      </c>
      <c r="G363">
        <v>1</v>
      </c>
      <c r="H363">
        <v>1</v>
      </c>
      <c r="I363">
        <v>1</v>
      </c>
      <c r="J363">
        <v>14455</v>
      </c>
      <c r="K363">
        <v>14455</v>
      </c>
      <c r="L363">
        <v>36</v>
      </c>
      <c r="M363">
        <v>20</v>
      </c>
      <c r="N363">
        <v>7</v>
      </c>
      <c r="O363">
        <v>2</v>
      </c>
      <c r="Q363" s="17">
        <v>43032</v>
      </c>
      <c r="R363" t="s">
        <v>1394</v>
      </c>
      <c r="S363">
        <v>0</v>
      </c>
      <c r="T363">
        <v>0</v>
      </c>
      <c r="U363">
        <v>0</v>
      </c>
      <c r="V363">
        <v>2</v>
      </c>
      <c r="W363" t="s">
        <v>208</v>
      </c>
      <c r="X363" t="s">
        <v>79</v>
      </c>
      <c r="Y363" t="s">
        <v>94</v>
      </c>
      <c r="Z363" t="s">
        <v>209</v>
      </c>
      <c r="AB363" s="17">
        <v>2</v>
      </c>
      <c r="AC363" s="17">
        <v>402133</v>
      </c>
      <c r="AD363">
        <v>2</v>
      </c>
      <c r="AE363">
        <v>1</v>
      </c>
      <c r="AF363">
        <v>0</v>
      </c>
      <c r="AG363" t="s">
        <v>81</v>
      </c>
      <c r="AH363" t="s">
        <v>82</v>
      </c>
      <c r="AI363" t="s">
        <v>83</v>
      </c>
      <c r="AJ363" t="s">
        <v>83</v>
      </c>
      <c r="AK363" t="s">
        <v>84</v>
      </c>
      <c r="AL363" t="s">
        <v>85</v>
      </c>
      <c r="AM363" t="s">
        <v>205</v>
      </c>
      <c r="AN363" t="s">
        <v>95</v>
      </c>
      <c r="AO363" t="s">
        <v>194</v>
      </c>
      <c r="AP363" t="s">
        <v>195</v>
      </c>
      <c r="AQ363" t="s">
        <v>194</v>
      </c>
      <c r="AR363" t="s">
        <v>195</v>
      </c>
      <c r="AS363" t="s">
        <v>83</v>
      </c>
      <c r="AV363" s="17"/>
      <c r="AX363">
        <v>0</v>
      </c>
      <c r="AY363" t="s">
        <v>83</v>
      </c>
      <c r="AZ363" t="s">
        <v>83</v>
      </c>
      <c r="BH363">
        <v>361</v>
      </c>
      <c r="BL363" t="s">
        <v>1385</v>
      </c>
      <c r="BM363" s="17">
        <v>43005</v>
      </c>
      <c r="BN363" t="s">
        <v>191</v>
      </c>
      <c r="BO363" t="s">
        <v>191</v>
      </c>
      <c r="BP363">
        <v>68</v>
      </c>
      <c r="BQ363" t="s">
        <v>196</v>
      </c>
      <c r="BR363" t="s">
        <v>197</v>
      </c>
      <c r="BS363" t="s">
        <v>89</v>
      </c>
      <c r="BT363" t="s">
        <v>90</v>
      </c>
      <c r="BU363" t="s">
        <v>182</v>
      </c>
      <c r="BV363" t="s">
        <v>83</v>
      </c>
      <c r="BY363" t="s">
        <v>92</v>
      </c>
      <c r="BZ363" t="s">
        <v>87</v>
      </c>
      <c r="CC363">
        <f>IFERROR(IF(AKORDT[[#This Row],[CZAS]]=1,VLOOKUP(AKORDT[[#This Row],[RAPORTY_TMP_ID]]&amp;AKORDT[[#This Row],[CZYNNOSCI_OPIS]],#REF!,5,FALSE),AKORDT[[#This Row],[CZAS]]),1)</f>
        <v>2</v>
      </c>
      <c r="CD363" t="str">
        <f>AKORDT[[#This Row],[RAPORTY_TMP_ID]]&amp;" "&amp;MID(AKORDT[[#This Row],[NAZWA1_WG]],1,30)</f>
        <v xml:space="preserve">26121 PD 078 VI 50x50               </v>
      </c>
      <c r="CE363" s="11">
        <f>AKORDT[[#This Row],[DATA]]</f>
        <v>43032</v>
      </c>
      <c r="CF363">
        <f>IFERROR(ROUND(AVERAGEIF(Tabela_Kwerenda_z_AKORD[CZAS RZECZYWISTY],LEFT(AKORDT[[#This Row],[PZP_NR_ZLECENIA]],5),Tabela_Kwerenda_z_AKORD[LACZNY_CZAS]),0),0)</f>
        <v>0</v>
      </c>
    </row>
    <row r="364" spans="1:84">
      <c r="A364" t="e">
        <f>VLOOKUP(AKORDT[[#This Row],[NAZWISKO]],IMIE[],2,FALSE)</f>
        <v>#N/A</v>
      </c>
      <c r="B364">
        <v>10631</v>
      </c>
      <c r="F364">
        <v>26121</v>
      </c>
      <c r="G364">
        <v>1</v>
      </c>
      <c r="H364">
        <v>2</v>
      </c>
      <c r="I364">
        <v>1</v>
      </c>
      <c r="J364">
        <v>14455</v>
      </c>
      <c r="K364">
        <v>14455</v>
      </c>
      <c r="L364">
        <v>36</v>
      </c>
      <c r="M364">
        <v>20</v>
      </c>
      <c r="N364">
        <v>7</v>
      </c>
      <c r="O364">
        <v>2</v>
      </c>
      <c r="Q364" s="17">
        <v>43032</v>
      </c>
      <c r="R364" t="s">
        <v>1395</v>
      </c>
      <c r="S364">
        <v>0</v>
      </c>
      <c r="T364">
        <v>0</v>
      </c>
      <c r="U364">
        <v>0</v>
      </c>
      <c r="V364">
        <v>2</v>
      </c>
      <c r="W364" t="s">
        <v>208</v>
      </c>
      <c r="X364" t="s">
        <v>79</v>
      </c>
      <c r="Y364" t="s">
        <v>94</v>
      </c>
      <c r="Z364" t="s">
        <v>209</v>
      </c>
      <c r="AB364" s="17">
        <v>2</v>
      </c>
      <c r="AC364" s="17">
        <v>402133</v>
      </c>
      <c r="AD364">
        <v>2</v>
      </c>
      <c r="AE364">
        <v>1</v>
      </c>
      <c r="AF364">
        <v>0</v>
      </c>
      <c r="AG364" t="s">
        <v>81</v>
      </c>
      <c r="AH364" t="s">
        <v>82</v>
      </c>
      <c r="AI364" t="s">
        <v>83</v>
      </c>
      <c r="AJ364" t="s">
        <v>83</v>
      </c>
      <c r="AK364" t="s">
        <v>84</v>
      </c>
      <c r="AL364" t="s">
        <v>85</v>
      </c>
      <c r="AM364" t="s">
        <v>205</v>
      </c>
      <c r="AN364" t="s">
        <v>95</v>
      </c>
      <c r="AO364" t="s">
        <v>194</v>
      </c>
      <c r="AP364" t="s">
        <v>195</v>
      </c>
      <c r="AQ364" t="s">
        <v>194</v>
      </c>
      <c r="AR364" t="s">
        <v>195</v>
      </c>
      <c r="AS364" t="s">
        <v>83</v>
      </c>
      <c r="AV364" s="17"/>
      <c r="AX364">
        <v>0</v>
      </c>
      <c r="AY364" t="s">
        <v>83</v>
      </c>
      <c r="AZ364" t="s">
        <v>83</v>
      </c>
      <c r="BH364">
        <v>362</v>
      </c>
      <c r="BL364" t="s">
        <v>1385</v>
      </c>
      <c r="BM364" s="17">
        <v>43005</v>
      </c>
      <c r="BN364" t="s">
        <v>191</v>
      </c>
      <c r="BO364" t="s">
        <v>191</v>
      </c>
      <c r="BP364">
        <v>68</v>
      </c>
      <c r="BQ364" t="s">
        <v>196</v>
      </c>
      <c r="BR364" t="s">
        <v>197</v>
      </c>
      <c r="BS364" t="s">
        <v>89</v>
      </c>
      <c r="BT364" t="s">
        <v>90</v>
      </c>
      <c r="BU364" t="s">
        <v>182</v>
      </c>
      <c r="BV364" t="s">
        <v>83</v>
      </c>
      <c r="BY364" t="s">
        <v>92</v>
      </c>
      <c r="BZ364" t="s">
        <v>87</v>
      </c>
      <c r="CC364">
        <f>IFERROR(IF(AKORDT[[#This Row],[CZAS]]=1,VLOOKUP(AKORDT[[#This Row],[RAPORTY_TMP_ID]]&amp;AKORDT[[#This Row],[CZYNNOSCI_OPIS]],#REF!,5,FALSE),AKORDT[[#This Row],[CZAS]]),1)</f>
        <v>2</v>
      </c>
      <c r="CD364" t="str">
        <f>AKORDT[[#This Row],[RAPORTY_TMP_ID]]&amp;" "&amp;MID(AKORDT[[#This Row],[NAZWA1_WG]],1,30)</f>
        <v xml:space="preserve">26121 PD 078 VI 50x50               </v>
      </c>
      <c r="CE364" s="11">
        <f>AKORDT[[#This Row],[DATA]]</f>
        <v>43032</v>
      </c>
      <c r="CF364">
        <f>IFERROR(ROUND(AVERAGEIF(Tabela_Kwerenda_z_AKORD[CZAS RZECZYWISTY],LEFT(AKORDT[[#This Row],[PZP_NR_ZLECENIA]],5),Tabela_Kwerenda_z_AKORD[LACZNY_CZAS]),0),0)</f>
        <v>0</v>
      </c>
    </row>
    <row r="365" spans="1:84">
      <c r="A365" t="e">
        <f>VLOOKUP(AKORDT[[#This Row],[NAZWISKO]],IMIE[],2,FALSE)</f>
        <v>#N/A</v>
      </c>
      <c r="B365">
        <v>10632</v>
      </c>
      <c r="F365">
        <v>26520</v>
      </c>
      <c r="G365">
        <v>1</v>
      </c>
      <c r="H365">
        <v>1</v>
      </c>
      <c r="I365">
        <v>1</v>
      </c>
      <c r="J365">
        <v>36323</v>
      </c>
      <c r="K365">
        <v>46765</v>
      </c>
      <c r="L365">
        <v>39</v>
      </c>
      <c r="M365">
        <v>19</v>
      </c>
      <c r="N365">
        <v>0</v>
      </c>
      <c r="O365">
        <v>443</v>
      </c>
      <c r="P365">
        <v>0</v>
      </c>
      <c r="Q365" s="17">
        <v>43032</v>
      </c>
      <c r="R365" t="s">
        <v>1396</v>
      </c>
      <c r="S365">
        <v>0</v>
      </c>
      <c r="T365">
        <v>0</v>
      </c>
      <c r="U365">
        <v>0</v>
      </c>
      <c r="V365">
        <v>1</v>
      </c>
      <c r="W365" t="s">
        <v>251</v>
      </c>
      <c r="X365" t="s">
        <v>79</v>
      </c>
      <c r="Y365" t="s">
        <v>99</v>
      </c>
      <c r="Z365" t="s">
        <v>252</v>
      </c>
      <c r="AB365" s="17">
        <v>2</v>
      </c>
      <c r="AC365" s="17">
        <v>402133</v>
      </c>
      <c r="AD365">
        <v>2</v>
      </c>
      <c r="AE365">
        <v>1</v>
      </c>
      <c r="AF365">
        <v>0</v>
      </c>
      <c r="AG365" t="s">
        <v>81</v>
      </c>
      <c r="AH365" t="s">
        <v>82</v>
      </c>
      <c r="AI365" t="s">
        <v>83</v>
      </c>
      <c r="AJ365" t="s">
        <v>83</v>
      </c>
      <c r="AK365" t="s">
        <v>334</v>
      </c>
      <c r="AL365" t="s">
        <v>335</v>
      </c>
      <c r="AM365" t="s">
        <v>292</v>
      </c>
      <c r="AN365" t="s">
        <v>112</v>
      </c>
      <c r="AO365" t="s">
        <v>637</v>
      </c>
      <c r="AP365" t="s">
        <v>638</v>
      </c>
      <c r="AQ365" t="s">
        <v>639</v>
      </c>
      <c r="AR365" t="s">
        <v>640</v>
      </c>
      <c r="AS365" t="s">
        <v>83</v>
      </c>
      <c r="AV365" s="17"/>
      <c r="AX365">
        <v>0</v>
      </c>
      <c r="AY365" t="s">
        <v>83</v>
      </c>
      <c r="AZ365" t="s">
        <v>83</v>
      </c>
      <c r="BH365">
        <v>363</v>
      </c>
      <c r="BL365" t="s">
        <v>1242</v>
      </c>
      <c r="BM365" s="17">
        <v>43019</v>
      </c>
      <c r="BN365" t="s">
        <v>207</v>
      </c>
      <c r="BO365" t="s">
        <v>207</v>
      </c>
      <c r="BP365">
        <v>0</v>
      </c>
      <c r="BQ365" t="s">
        <v>83</v>
      </c>
      <c r="BR365" t="s">
        <v>83</v>
      </c>
      <c r="BS365" t="s">
        <v>89</v>
      </c>
      <c r="BT365" t="s">
        <v>90</v>
      </c>
      <c r="BU365" t="s">
        <v>181</v>
      </c>
      <c r="BV365" t="s">
        <v>83</v>
      </c>
      <c r="BY365" t="s">
        <v>92</v>
      </c>
      <c r="BZ365" t="s">
        <v>87</v>
      </c>
      <c r="CC365">
        <f>IFERROR(IF(AKORDT[[#This Row],[CZAS]]=1,VLOOKUP(AKORDT[[#This Row],[RAPORTY_TMP_ID]]&amp;AKORDT[[#This Row],[CZYNNOSCI_OPIS]],#REF!,5,FALSE),AKORDT[[#This Row],[CZAS]]),1)</f>
        <v>443</v>
      </c>
      <c r="CD365" t="str">
        <f>AKORDT[[#This Row],[RAPORTY_TMP_ID]]&amp;" "&amp;MID(AKORDT[[#This Row],[NAZWA1_WG]],1,30)</f>
        <v xml:space="preserve">26520 ELIXIR [4N                    </v>
      </c>
      <c r="CE365" s="11">
        <f>AKORDT[[#This Row],[DATA]]</f>
        <v>43032</v>
      </c>
      <c r="CF365">
        <f>IFERROR(ROUND(AVERAGEIF(Tabela_Kwerenda_z_AKORD[CZAS RZECZYWISTY],LEFT(AKORDT[[#This Row],[PZP_NR_ZLECENIA]],5),Tabela_Kwerenda_z_AKORD[LACZNY_CZAS]),0),0)</f>
        <v>0</v>
      </c>
    </row>
    <row r="366" spans="1:84">
      <c r="A366" t="e">
        <f>VLOOKUP(AKORDT[[#This Row],[NAZWISKO]],IMIE[],2,FALSE)</f>
        <v>#N/A</v>
      </c>
      <c r="B366">
        <v>10633</v>
      </c>
      <c r="F366">
        <v>26521</v>
      </c>
      <c r="G366">
        <v>1</v>
      </c>
      <c r="H366">
        <v>1</v>
      </c>
      <c r="I366">
        <v>1</v>
      </c>
      <c r="J366">
        <v>36330</v>
      </c>
      <c r="K366">
        <v>46795</v>
      </c>
      <c r="L366">
        <v>39</v>
      </c>
      <c r="M366">
        <v>19</v>
      </c>
      <c r="N366">
        <v>7</v>
      </c>
      <c r="O366">
        <v>326</v>
      </c>
      <c r="Q366" s="17">
        <v>43032</v>
      </c>
      <c r="R366" t="s">
        <v>1397</v>
      </c>
      <c r="S366">
        <v>0</v>
      </c>
      <c r="T366">
        <v>0</v>
      </c>
      <c r="U366">
        <v>0</v>
      </c>
      <c r="V366">
        <v>1</v>
      </c>
      <c r="W366" t="s">
        <v>251</v>
      </c>
      <c r="X366" t="s">
        <v>79</v>
      </c>
      <c r="Y366" t="s">
        <v>99</v>
      </c>
      <c r="Z366" t="s">
        <v>252</v>
      </c>
      <c r="AB366" s="17">
        <v>2</v>
      </c>
      <c r="AC366" s="17">
        <v>402133</v>
      </c>
      <c r="AD366">
        <v>2</v>
      </c>
      <c r="AE366">
        <v>1</v>
      </c>
      <c r="AF366">
        <v>0</v>
      </c>
      <c r="AG366" t="s">
        <v>81</v>
      </c>
      <c r="AH366" t="s">
        <v>82</v>
      </c>
      <c r="AI366" t="s">
        <v>83</v>
      </c>
      <c r="AJ366" t="s">
        <v>83</v>
      </c>
      <c r="AK366" t="s">
        <v>84</v>
      </c>
      <c r="AL366" t="s">
        <v>85</v>
      </c>
      <c r="AM366" t="s">
        <v>292</v>
      </c>
      <c r="AN366" t="s">
        <v>112</v>
      </c>
      <c r="AO366" t="s">
        <v>254</v>
      </c>
      <c r="AP366" t="s">
        <v>255</v>
      </c>
      <c r="AQ366" t="s">
        <v>256</v>
      </c>
      <c r="AR366" t="s">
        <v>257</v>
      </c>
      <c r="AS366" t="s">
        <v>83</v>
      </c>
      <c r="AV366" s="17"/>
      <c r="AX366">
        <v>0</v>
      </c>
      <c r="AY366" t="s">
        <v>83</v>
      </c>
      <c r="AZ366" t="s">
        <v>83</v>
      </c>
      <c r="BH366">
        <v>364</v>
      </c>
      <c r="BL366" t="s">
        <v>1242</v>
      </c>
      <c r="BM366" s="17">
        <v>43019</v>
      </c>
      <c r="BN366" t="s">
        <v>207</v>
      </c>
      <c r="BO366" t="s">
        <v>207</v>
      </c>
      <c r="BP366">
        <v>13</v>
      </c>
      <c r="BQ366" t="s">
        <v>88</v>
      </c>
      <c r="BR366" t="s">
        <v>79</v>
      </c>
      <c r="BS366" t="s">
        <v>89</v>
      </c>
      <c r="BT366" t="s">
        <v>90</v>
      </c>
      <c r="BU366" t="s">
        <v>258</v>
      </c>
      <c r="BV366" t="s">
        <v>83</v>
      </c>
      <c r="BY366" t="s">
        <v>92</v>
      </c>
      <c r="BZ366" t="s">
        <v>87</v>
      </c>
      <c r="CC366">
        <f>IFERROR(IF(AKORDT[[#This Row],[CZAS]]=1,VLOOKUP(AKORDT[[#This Row],[RAPORTY_TMP_ID]]&amp;AKORDT[[#This Row],[CZYNNOSCI_OPIS]],#REF!,5,FALSE),AKORDT[[#This Row],[CZAS]]),1)</f>
        <v>326</v>
      </c>
      <c r="CD366" t="str">
        <f>AKORDT[[#This Row],[RAPORTY_TMP_ID]]&amp;" "&amp;MID(AKORDT[[#This Row],[NAZWA1_WG]],1,30)</f>
        <v xml:space="preserve">26521 ELIXIR 3,5                    </v>
      </c>
      <c r="CE366" s="11">
        <f>AKORDT[[#This Row],[DATA]]</f>
        <v>43032</v>
      </c>
      <c r="CF366">
        <f>IFERROR(ROUND(AVERAGEIF(Tabela_Kwerenda_z_AKORD[CZAS RZECZYWISTY],LEFT(AKORDT[[#This Row],[PZP_NR_ZLECENIA]],5),Tabela_Kwerenda_z_AKORD[LACZNY_CZAS]),0),0)</f>
        <v>0</v>
      </c>
    </row>
    <row r="367" spans="1:84">
      <c r="A367" t="e">
        <f>VLOOKUP(AKORDT[[#This Row],[NAZWISKO]],IMIE[],2,FALSE)</f>
        <v>#N/A</v>
      </c>
      <c r="B367">
        <v>10634</v>
      </c>
      <c r="F367">
        <v>26522</v>
      </c>
      <c r="G367">
        <v>1</v>
      </c>
      <c r="H367">
        <v>1</v>
      </c>
      <c r="I367">
        <v>1</v>
      </c>
      <c r="J367">
        <v>14458</v>
      </c>
      <c r="K367">
        <v>14458</v>
      </c>
      <c r="L367">
        <v>39</v>
      </c>
      <c r="M367">
        <v>19</v>
      </c>
      <c r="N367">
        <v>0</v>
      </c>
      <c r="O367">
        <v>1</v>
      </c>
      <c r="P367">
        <v>0</v>
      </c>
      <c r="Q367" s="17">
        <v>43032</v>
      </c>
      <c r="R367" t="s">
        <v>1398</v>
      </c>
      <c r="S367">
        <v>0</v>
      </c>
      <c r="T367">
        <v>0</v>
      </c>
      <c r="U367">
        <v>0</v>
      </c>
      <c r="V367">
        <v>1</v>
      </c>
      <c r="W367" t="s">
        <v>251</v>
      </c>
      <c r="X367" t="s">
        <v>79</v>
      </c>
      <c r="Y367" t="s">
        <v>99</v>
      </c>
      <c r="Z367" t="s">
        <v>252</v>
      </c>
      <c r="AB367" s="17">
        <v>2</v>
      </c>
      <c r="AC367" s="17">
        <v>402133</v>
      </c>
      <c r="AD367">
        <v>2</v>
      </c>
      <c r="AE367">
        <v>1</v>
      </c>
      <c r="AF367">
        <v>0</v>
      </c>
      <c r="AG367" t="s">
        <v>81</v>
      </c>
      <c r="AH367" t="s">
        <v>82</v>
      </c>
      <c r="AI367" t="s">
        <v>83</v>
      </c>
      <c r="AJ367" t="s">
        <v>83</v>
      </c>
      <c r="AK367" t="s">
        <v>334</v>
      </c>
      <c r="AL367" t="s">
        <v>335</v>
      </c>
      <c r="AM367" t="s">
        <v>292</v>
      </c>
      <c r="AN367" t="s">
        <v>112</v>
      </c>
      <c r="AO367" t="s">
        <v>339</v>
      </c>
      <c r="AP367" t="s">
        <v>340</v>
      </c>
      <c r="AQ367" t="s">
        <v>339</v>
      </c>
      <c r="AR367" t="s">
        <v>340</v>
      </c>
      <c r="AS367" t="s">
        <v>83</v>
      </c>
      <c r="AV367" s="17"/>
      <c r="AX367">
        <v>0</v>
      </c>
      <c r="AY367" t="s">
        <v>83</v>
      </c>
      <c r="AZ367" t="s">
        <v>83</v>
      </c>
      <c r="BH367">
        <v>365</v>
      </c>
      <c r="BL367" t="s">
        <v>1242</v>
      </c>
      <c r="BM367" s="17">
        <v>43019</v>
      </c>
      <c r="BN367" t="s">
        <v>191</v>
      </c>
      <c r="BO367" t="s">
        <v>191</v>
      </c>
      <c r="BP367">
        <v>0</v>
      </c>
      <c r="BQ367" t="s">
        <v>83</v>
      </c>
      <c r="BR367" t="s">
        <v>83</v>
      </c>
      <c r="BS367" t="s">
        <v>89</v>
      </c>
      <c r="BT367" t="s">
        <v>90</v>
      </c>
      <c r="BU367" t="s">
        <v>181</v>
      </c>
      <c r="BV367" t="s">
        <v>83</v>
      </c>
      <c r="BY367" t="s">
        <v>92</v>
      </c>
      <c r="BZ367" t="s">
        <v>87</v>
      </c>
      <c r="CC367">
        <f>IFERROR(IF(AKORDT[[#This Row],[CZAS]]=1,VLOOKUP(AKORDT[[#This Row],[RAPORTY_TMP_ID]]&amp;AKORDT[[#This Row],[CZYNNOSCI_OPIS]],#REF!,5,FALSE),AKORDT[[#This Row],[CZAS]]),1)</f>
        <v>1</v>
      </c>
      <c r="CD367" t="str">
        <f>AKORDT[[#This Row],[RAPORTY_TMP_ID]]&amp;" "&amp;MID(AKORDT[[#This Row],[NAZWA1_WG]],1,30)</f>
        <v xml:space="preserve">26522 PD 254 III 50x50              </v>
      </c>
      <c r="CE367" s="11">
        <f>AKORDT[[#This Row],[DATA]]</f>
        <v>43032</v>
      </c>
      <c r="CF367">
        <f>IFERROR(ROUND(AVERAGEIF(Tabela_Kwerenda_z_AKORD[CZAS RZECZYWISTY],LEFT(AKORDT[[#This Row],[PZP_NR_ZLECENIA]],5),Tabela_Kwerenda_z_AKORD[LACZNY_CZAS]),0),0)</f>
        <v>0</v>
      </c>
    </row>
    <row r="368" spans="1:84">
      <c r="A368" t="e">
        <f>VLOOKUP(AKORDT[[#This Row],[NAZWISKO]],IMIE[],2,FALSE)</f>
        <v>#N/A</v>
      </c>
      <c r="B368">
        <v>10635</v>
      </c>
      <c r="F368">
        <v>25668</v>
      </c>
      <c r="G368">
        <v>1</v>
      </c>
      <c r="H368">
        <v>1</v>
      </c>
      <c r="I368">
        <v>1</v>
      </c>
      <c r="J368">
        <v>24013</v>
      </c>
      <c r="K368">
        <v>24013</v>
      </c>
      <c r="L368">
        <v>52</v>
      </c>
      <c r="M368">
        <v>5</v>
      </c>
      <c r="N368">
        <v>7</v>
      </c>
      <c r="O368">
        <v>167</v>
      </c>
      <c r="P368">
        <v>0</v>
      </c>
      <c r="Q368" s="17">
        <v>43032</v>
      </c>
      <c r="R368" t="s">
        <v>1399</v>
      </c>
      <c r="S368">
        <v>0</v>
      </c>
      <c r="T368">
        <v>0</v>
      </c>
      <c r="U368">
        <v>0</v>
      </c>
      <c r="V368">
        <v>2</v>
      </c>
      <c r="W368" t="s">
        <v>233</v>
      </c>
      <c r="X368" t="s">
        <v>79</v>
      </c>
      <c r="Y368" t="s">
        <v>105</v>
      </c>
      <c r="Z368" t="s">
        <v>234</v>
      </c>
      <c r="AB368" s="17">
        <v>2</v>
      </c>
      <c r="AC368" s="17">
        <v>402133</v>
      </c>
      <c r="AD368">
        <v>2</v>
      </c>
      <c r="AE368">
        <v>1</v>
      </c>
      <c r="AF368">
        <v>0</v>
      </c>
      <c r="AG368" t="s">
        <v>81</v>
      </c>
      <c r="AH368" t="s">
        <v>82</v>
      </c>
      <c r="AI368" t="s">
        <v>83</v>
      </c>
      <c r="AJ368" t="s">
        <v>83</v>
      </c>
      <c r="AK368" t="s">
        <v>84</v>
      </c>
      <c r="AL368" t="s">
        <v>85</v>
      </c>
      <c r="AM368" t="s">
        <v>86</v>
      </c>
      <c r="AN368" t="s">
        <v>87</v>
      </c>
      <c r="AO368" t="s">
        <v>656</v>
      </c>
      <c r="AP368" t="s">
        <v>657</v>
      </c>
      <c r="AQ368" t="s">
        <v>656</v>
      </c>
      <c r="AR368" t="s">
        <v>657</v>
      </c>
      <c r="AS368" t="s">
        <v>83</v>
      </c>
      <c r="AV368" s="17"/>
      <c r="AX368">
        <v>0</v>
      </c>
      <c r="AY368" t="s">
        <v>83</v>
      </c>
      <c r="AZ368" t="s">
        <v>83</v>
      </c>
      <c r="BH368">
        <v>366</v>
      </c>
      <c r="BL368" t="s">
        <v>681</v>
      </c>
      <c r="BM368" s="17">
        <v>42998</v>
      </c>
      <c r="BN368" t="s">
        <v>230</v>
      </c>
      <c r="BO368" t="s">
        <v>230</v>
      </c>
      <c r="BP368">
        <v>13</v>
      </c>
      <c r="BQ368" t="s">
        <v>88</v>
      </c>
      <c r="BR368" t="s">
        <v>79</v>
      </c>
      <c r="BS368" t="s">
        <v>89</v>
      </c>
      <c r="BT368" t="s">
        <v>90</v>
      </c>
      <c r="BU368" t="s">
        <v>181</v>
      </c>
      <c r="BV368" t="s">
        <v>83</v>
      </c>
      <c r="BY368" t="s">
        <v>92</v>
      </c>
      <c r="BZ368" t="s">
        <v>87</v>
      </c>
      <c r="CC368">
        <f>IFERROR(IF(AKORDT[[#This Row],[CZAS]]=1,VLOOKUP(AKORDT[[#This Row],[RAPORTY_TMP_ID]]&amp;AKORDT[[#This Row],[CZYNNOSCI_OPIS]],#REF!,5,FALSE),AKORDT[[#This Row],[CZAS]]),1)</f>
        <v>167</v>
      </c>
      <c r="CD368" t="str">
        <f>AKORDT[[#This Row],[RAPORTY_TMP_ID]]&amp;" "&amp;MID(AKORDT[[#This Row],[NAZWA1_WG]],1,30)</f>
        <v xml:space="preserve">25668 AVANT [2,5                    </v>
      </c>
      <c r="CE368" s="11">
        <f>AKORDT[[#This Row],[DATA]]</f>
        <v>43032</v>
      </c>
      <c r="CF368">
        <f>IFERROR(ROUND(AVERAGEIF(Tabela_Kwerenda_z_AKORD[CZAS RZECZYWISTY],LEFT(AKORDT[[#This Row],[PZP_NR_ZLECENIA]],5),Tabela_Kwerenda_z_AKORD[LACZNY_CZAS]),0),0)</f>
        <v>0</v>
      </c>
    </row>
    <row r="369" spans="1:84">
      <c r="A369" t="e">
        <f>VLOOKUP(AKORDT[[#This Row],[NAZWISKO]],IMIE[],2,FALSE)</f>
        <v>#N/A</v>
      </c>
      <c r="B369">
        <v>10636</v>
      </c>
      <c r="F369">
        <v>25669</v>
      </c>
      <c r="G369">
        <v>1</v>
      </c>
      <c r="H369">
        <v>1</v>
      </c>
      <c r="I369">
        <v>1</v>
      </c>
      <c r="J369">
        <v>24024</v>
      </c>
      <c r="K369">
        <v>24024</v>
      </c>
      <c r="L369">
        <v>52</v>
      </c>
      <c r="M369">
        <v>5</v>
      </c>
      <c r="N369">
        <v>7</v>
      </c>
      <c r="O369">
        <v>154</v>
      </c>
      <c r="P369">
        <v>0</v>
      </c>
      <c r="Q369" s="17">
        <v>43032</v>
      </c>
      <c r="R369" t="s">
        <v>1400</v>
      </c>
      <c r="S369">
        <v>0</v>
      </c>
      <c r="T369">
        <v>0</v>
      </c>
      <c r="U369">
        <v>0</v>
      </c>
      <c r="V369">
        <v>2</v>
      </c>
      <c r="W369" t="s">
        <v>233</v>
      </c>
      <c r="X369" t="s">
        <v>79</v>
      </c>
      <c r="Y369" t="s">
        <v>105</v>
      </c>
      <c r="Z369" t="s">
        <v>234</v>
      </c>
      <c r="AB369" s="17">
        <v>2</v>
      </c>
      <c r="AC369" s="17">
        <v>402133</v>
      </c>
      <c r="AD369">
        <v>2</v>
      </c>
      <c r="AE369">
        <v>1</v>
      </c>
      <c r="AF369">
        <v>0</v>
      </c>
      <c r="AG369" t="s">
        <v>81</v>
      </c>
      <c r="AH369" t="s">
        <v>82</v>
      </c>
      <c r="AI369" t="s">
        <v>83</v>
      </c>
      <c r="AJ369" t="s">
        <v>83</v>
      </c>
      <c r="AK369" t="s">
        <v>84</v>
      </c>
      <c r="AL369" t="s">
        <v>85</v>
      </c>
      <c r="AM369" t="s">
        <v>86</v>
      </c>
      <c r="AN369" t="s">
        <v>87</v>
      </c>
      <c r="AO369" t="s">
        <v>235</v>
      </c>
      <c r="AP369" t="s">
        <v>236</v>
      </c>
      <c r="AQ369" t="s">
        <v>235</v>
      </c>
      <c r="AR369" t="s">
        <v>236</v>
      </c>
      <c r="AS369" t="s">
        <v>83</v>
      </c>
      <c r="AV369" s="17"/>
      <c r="AX369">
        <v>0</v>
      </c>
      <c r="AY369" t="s">
        <v>83</v>
      </c>
      <c r="AZ369" t="s">
        <v>83</v>
      </c>
      <c r="BH369">
        <v>367</v>
      </c>
      <c r="BL369" t="s">
        <v>681</v>
      </c>
      <c r="BM369" s="17">
        <v>42998</v>
      </c>
      <c r="BN369" t="s">
        <v>230</v>
      </c>
      <c r="BO369" t="s">
        <v>230</v>
      </c>
      <c r="BP369">
        <v>13</v>
      </c>
      <c r="BQ369" t="s">
        <v>88</v>
      </c>
      <c r="BR369" t="s">
        <v>79</v>
      </c>
      <c r="BS369" t="s">
        <v>89</v>
      </c>
      <c r="BT369" t="s">
        <v>90</v>
      </c>
      <c r="BU369" t="s">
        <v>181</v>
      </c>
      <c r="BV369" t="s">
        <v>83</v>
      </c>
      <c r="BY369" t="s">
        <v>92</v>
      </c>
      <c r="BZ369" t="s">
        <v>87</v>
      </c>
      <c r="CC369">
        <f>IFERROR(IF(AKORDT[[#This Row],[CZAS]]=1,VLOOKUP(AKORDT[[#This Row],[RAPORTY_TMP_ID]]&amp;AKORDT[[#This Row],[CZYNNOSCI_OPIS]],#REF!,5,FALSE),AKORDT[[#This Row],[CZAS]]),1)</f>
        <v>154</v>
      </c>
      <c r="CD369" t="str">
        <f>AKORDT[[#This Row],[RAPORTY_TMP_ID]]&amp;" "&amp;MID(AKORDT[[#This Row],[NAZWA1_WG]],1,30)</f>
        <v xml:space="preserve">25669 AVANT N                       </v>
      </c>
      <c r="CE369" s="11">
        <f>AKORDT[[#This Row],[DATA]]</f>
        <v>43032</v>
      </c>
      <c r="CF369">
        <f>IFERROR(ROUND(AVERAGEIF(Tabela_Kwerenda_z_AKORD[CZAS RZECZYWISTY],LEFT(AKORDT[[#This Row],[PZP_NR_ZLECENIA]],5),Tabela_Kwerenda_z_AKORD[LACZNY_CZAS]),0),0)</f>
        <v>0</v>
      </c>
    </row>
    <row r="370" spans="1:84">
      <c r="A370" t="e">
        <f>VLOOKUP(AKORDT[[#This Row],[NAZWISKO]],IMIE[],2,FALSE)</f>
        <v>#N/A</v>
      </c>
      <c r="B370">
        <v>10637</v>
      </c>
      <c r="F370">
        <v>25670</v>
      </c>
      <c r="G370">
        <v>1</v>
      </c>
      <c r="H370">
        <v>1</v>
      </c>
      <c r="I370">
        <v>1</v>
      </c>
      <c r="J370">
        <v>24021</v>
      </c>
      <c r="K370">
        <v>24021</v>
      </c>
      <c r="L370">
        <v>52</v>
      </c>
      <c r="M370">
        <v>5</v>
      </c>
      <c r="N370">
        <v>7</v>
      </c>
      <c r="O370">
        <v>147</v>
      </c>
      <c r="P370">
        <v>0</v>
      </c>
      <c r="Q370" s="17">
        <v>43032</v>
      </c>
      <c r="R370" t="s">
        <v>1401</v>
      </c>
      <c r="S370">
        <v>0</v>
      </c>
      <c r="T370">
        <v>0</v>
      </c>
      <c r="U370">
        <v>0</v>
      </c>
      <c r="V370">
        <v>2</v>
      </c>
      <c r="W370" t="s">
        <v>233</v>
      </c>
      <c r="X370" t="s">
        <v>79</v>
      </c>
      <c r="Y370" t="s">
        <v>105</v>
      </c>
      <c r="Z370" t="s">
        <v>234</v>
      </c>
      <c r="AB370" s="17">
        <v>2</v>
      </c>
      <c r="AC370" s="17">
        <v>402133</v>
      </c>
      <c r="AD370">
        <v>2</v>
      </c>
      <c r="AE370">
        <v>1</v>
      </c>
      <c r="AF370">
        <v>0</v>
      </c>
      <c r="AG370" t="s">
        <v>81</v>
      </c>
      <c r="AH370" t="s">
        <v>82</v>
      </c>
      <c r="AI370" t="s">
        <v>83</v>
      </c>
      <c r="AJ370" t="s">
        <v>83</v>
      </c>
      <c r="AK370" t="s">
        <v>84</v>
      </c>
      <c r="AL370" t="s">
        <v>85</v>
      </c>
      <c r="AM370" t="s">
        <v>86</v>
      </c>
      <c r="AN370" t="s">
        <v>87</v>
      </c>
      <c r="AO370" t="s">
        <v>371</v>
      </c>
      <c r="AP370" t="s">
        <v>372</v>
      </c>
      <c r="AQ370" t="s">
        <v>371</v>
      </c>
      <c r="AR370" t="s">
        <v>372</v>
      </c>
      <c r="AS370" t="s">
        <v>83</v>
      </c>
      <c r="AV370" s="17"/>
      <c r="AX370">
        <v>0</v>
      </c>
      <c r="AY370" t="s">
        <v>83</v>
      </c>
      <c r="AZ370" t="s">
        <v>83</v>
      </c>
      <c r="BH370">
        <v>368</v>
      </c>
      <c r="BL370" t="s">
        <v>681</v>
      </c>
      <c r="BM370" s="17">
        <v>42998</v>
      </c>
      <c r="BN370" t="s">
        <v>230</v>
      </c>
      <c r="BO370" t="s">
        <v>230</v>
      </c>
      <c r="BP370">
        <v>13</v>
      </c>
      <c r="BQ370" t="s">
        <v>88</v>
      </c>
      <c r="BR370" t="s">
        <v>79</v>
      </c>
      <c r="BS370" t="s">
        <v>89</v>
      </c>
      <c r="BT370" t="s">
        <v>90</v>
      </c>
      <c r="BU370" t="s">
        <v>181</v>
      </c>
      <c r="BV370" t="s">
        <v>83</v>
      </c>
      <c r="BY370" t="s">
        <v>92</v>
      </c>
      <c r="BZ370" t="s">
        <v>87</v>
      </c>
      <c r="CC370">
        <f>IFERROR(IF(AKORDT[[#This Row],[CZAS]]=1,VLOOKUP(AKORDT[[#This Row],[RAPORTY_TMP_ID]]&amp;AKORDT[[#This Row],[CZYNNOSCI_OPIS]],#REF!,5,FALSE),AKORDT[[#This Row],[CZAS]]),1)</f>
        <v>147</v>
      </c>
      <c r="CD370" t="str">
        <f>AKORDT[[#This Row],[RAPORTY_TMP_ID]]&amp;" "&amp;MID(AKORDT[[#This Row],[NAZWA1_WG]],1,30)</f>
        <v xml:space="preserve">25670 AVANT 2,5                     </v>
      </c>
      <c r="CE370" s="11">
        <f>AKORDT[[#This Row],[DATA]]</f>
        <v>43032</v>
      </c>
      <c r="CF370">
        <f>IFERROR(ROUND(AVERAGEIF(Tabela_Kwerenda_z_AKORD[CZAS RZECZYWISTY],LEFT(AKORDT[[#This Row],[PZP_NR_ZLECENIA]],5),Tabela_Kwerenda_z_AKORD[LACZNY_CZAS]),0),0)</f>
        <v>0</v>
      </c>
    </row>
    <row r="371" spans="1:84">
      <c r="A371" t="e">
        <f>VLOOKUP(AKORDT[[#This Row],[NAZWISKO]],IMIE[],2,FALSE)</f>
        <v>#N/A</v>
      </c>
      <c r="B371">
        <v>10638</v>
      </c>
      <c r="F371">
        <v>25671</v>
      </c>
      <c r="G371">
        <v>1</v>
      </c>
      <c r="H371">
        <v>1</v>
      </c>
      <c r="I371">
        <v>1</v>
      </c>
      <c r="J371">
        <v>24024</v>
      </c>
      <c r="K371">
        <v>24024</v>
      </c>
      <c r="L371">
        <v>52</v>
      </c>
      <c r="M371">
        <v>5</v>
      </c>
      <c r="N371">
        <v>7</v>
      </c>
      <c r="O371">
        <v>154</v>
      </c>
      <c r="P371">
        <v>0</v>
      </c>
      <c r="Q371" s="17">
        <v>43032</v>
      </c>
      <c r="R371" t="s">
        <v>1402</v>
      </c>
      <c r="S371">
        <v>0</v>
      </c>
      <c r="T371">
        <v>0</v>
      </c>
      <c r="U371">
        <v>0</v>
      </c>
      <c r="V371">
        <v>2</v>
      </c>
      <c r="W371" t="s">
        <v>233</v>
      </c>
      <c r="X371" t="s">
        <v>79</v>
      </c>
      <c r="Y371" t="s">
        <v>105</v>
      </c>
      <c r="Z371" t="s">
        <v>234</v>
      </c>
      <c r="AB371" s="17">
        <v>2</v>
      </c>
      <c r="AC371" s="17">
        <v>402133</v>
      </c>
      <c r="AD371">
        <v>2</v>
      </c>
      <c r="AE371">
        <v>1</v>
      </c>
      <c r="AF371">
        <v>0</v>
      </c>
      <c r="AG371" t="s">
        <v>81</v>
      </c>
      <c r="AH371" t="s">
        <v>82</v>
      </c>
      <c r="AI371" t="s">
        <v>83</v>
      </c>
      <c r="AJ371" t="s">
        <v>83</v>
      </c>
      <c r="AK371" t="s">
        <v>84</v>
      </c>
      <c r="AL371" t="s">
        <v>85</v>
      </c>
      <c r="AM371" t="s">
        <v>86</v>
      </c>
      <c r="AN371" t="s">
        <v>87</v>
      </c>
      <c r="AO371" t="s">
        <v>235</v>
      </c>
      <c r="AP371" t="s">
        <v>236</v>
      </c>
      <c r="AQ371" t="s">
        <v>235</v>
      </c>
      <c r="AR371" t="s">
        <v>236</v>
      </c>
      <c r="AS371" t="s">
        <v>83</v>
      </c>
      <c r="AV371" s="17"/>
      <c r="AX371">
        <v>0</v>
      </c>
      <c r="AY371" t="s">
        <v>83</v>
      </c>
      <c r="AZ371" t="s">
        <v>83</v>
      </c>
      <c r="BH371">
        <v>369</v>
      </c>
      <c r="BL371" t="s">
        <v>681</v>
      </c>
      <c r="BM371" s="17">
        <v>42998</v>
      </c>
      <c r="BN371" t="s">
        <v>230</v>
      </c>
      <c r="BO371" t="s">
        <v>230</v>
      </c>
      <c r="BP371">
        <v>13</v>
      </c>
      <c r="BQ371" t="s">
        <v>88</v>
      </c>
      <c r="BR371" t="s">
        <v>79</v>
      </c>
      <c r="BS371" t="s">
        <v>89</v>
      </c>
      <c r="BT371" t="s">
        <v>90</v>
      </c>
      <c r="BU371" t="s">
        <v>181</v>
      </c>
      <c r="BV371" t="s">
        <v>83</v>
      </c>
      <c r="BY371" t="s">
        <v>92</v>
      </c>
      <c r="BZ371" t="s">
        <v>87</v>
      </c>
      <c r="CC371">
        <f>IFERROR(IF(AKORDT[[#This Row],[CZAS]]=1,VLOOKUP(AKORDT[[#This Row],[RAPORTY_TMP_ID]]&amp;AKORDT[[#This Row],[CZYNNOSCI_OPIS]],#REF!,5,FALSE),AKORDT[[#This Row],[CZAS]]),1)</f>
        <v>154</v>
      </c>
      <c r="CD371" t="str">
        <f>AKORDT[[#This Row],[RAPORTY_TMP_ID]]&amp;" "&amp;MID(AKORDT[[#This Row],[NAZWA1_WG]],1,30)</f>
        <v xml:space="preserve">25671 AVANT N                       </v>
      </c>
      <c r="CE371" s="11">
        <f>AKORDT[[#This Row],[DATA]]</f>
        <v>43032</v>
      </c>
      <c r="CF371">
        <f>IFERROR(ROUND(AVERAGEIF(Tabela_Kwerenda_z_AKORD[CZAS RZECZYWISTY],LEFT(AKORDT[[#This Row],[PZP_NR_ZLECENIA]],5),Tabela_Kwerenda_z_AKORD[LACZNY_CZAS]),0),0)</f>
        <v>0</v>
      </c>
    </row>
    <row r="372" spans="1:84">
      <c r="A372" t="e">
        <f>VLOOKUP(AKORDT[[#This Row],[NAZWISKO]],IMIE[],2,FALSE)</f>
        <v>#N/A</v>
      </c>
      <c r="B372">
        <v>10639</v>
      </c>
      <c r="F372">
        <v>25672</v>
      </c>
      <c r="G372">
        <v>1</v>
      </c>
      <c r="H372">
        <v>1</v>
      </c>
      <c r="I372">
        <v>1</v>
      </c>
      <c r="J372">
        <v>24019</v>
      </c>
      <c r="K372">
        <v>24019</v>
      </c>
      <c r="L372">
        <v>52</v>
      </c>
      <c r="M372">
        <v>5</v>
      </c>
      <c r="N372">
        <v>7</v>
      </c>
      <c r="O372">
        <v>107</v>
      </c>
      <c r="P372">
        <v>0</v>
      </c>
      <c r="Q372" s="17">
        <v>43032</v>
      </c>
      <c r="R372" t="s">
        <v>1403</v>
      </c>
      <c r="S372">
        <v>0</v>
      </c>
      <c r="T372">
        <v>0</v>
      </c>
      <c r="U372">
        <v>0</v>
      </c>
      <c r="V372">
        <v>2</v>
      </c>
      <c r="W372" t="s">
        <v>233</v>
      </c>
      <c r="X372" t="s">
        <v>79</v>
      </c>
      <c r="Y372" t="s">
        <v>105</v>
      </c>
      <c r="Z372" t="s">
        <v>234</v>
      </c>
      <c r="AB372" s="17">
        <v>2</v>
      </c>
      <c r="AC372" s="17">
        <v>402133</v>
      </c>
      <c r="AD372">
        <v>2</v>
      </c>
      <c r="AE372">
        <v>1</v>
      </c>
      <c r="AF372">
        <v>0</v>
      </c>
      <c r="AG372" t="s">
        <v>81</v>
      </c>
      <c r="AH372" t="s">
        <v>82</v>
      </c>
      <c r="AI372" t="s">
        <v>83</v>
      </c>
      <c r="AJ372" t="s">
        <v>83</v>
      </c>
      <c r="AK372" t="s">
        <v>84</v>
      </c>
      <c r="AL372" t="s">
        <v>85</v>
      </c>
      <c r="AM372" t="s">
        <v>86</v>
      </c>
      <c r="AN372" t="s">
        <v>87</v>
      </c>
      <c r="AO372" t="s">
        <v>430</v>
      </c>
      <c r="AP372" t="s">
        <v>431</v>
      </c>
      <c r="AQ372" t="s">
        <v>430</v>
      </c>
      <c r="AR372" t="s">
        <v>431</v>
      </c>
      <c r="AS372" t="s">
        <v>83</v>
      </c>
      <c r="AV372" s="17"/>
      <c r="AX372">
        <v>0</v>
      </c>
      <c r="AY372" t="s">
        <v>83</v>
      </c>
      <c r="AZ372" t="s">
        <v>83</v>
      </c>
      <c r="BH372">
        <v>370</v>
      </c>
      <c r="BL372" t="s">
        <v>681</v>
      </c>
      <c r="BM372" s="17">
        <v>42998</v>
      </c>
      <c r="BN372" t="s">
        <v>230</v>
      </c>
      <c r="BO372" t="s">
        <v>230</v>
      </c>
      <c r="BP372">
        <v>13</v>
      </c>
      <c r="BQ372" t="s">
        <v>88</v>
      </c>
      <c r="BR372" t="s">
        <v>79</v>
      </c>
      <c r="BS372" t="s">
        <v>89</v>
      </c>
      <c r="BT372" t="s">
        <v>90</v>
      </c>
      <c r="BU372" t="s">
        <v>181</v>
      </c>
      <c r="BV372" t="s">
        <v>83</v>
      </c>
      <c r="BY372" t="s">
        <v>92</v>
      </c>
      <c r="BZ372" t="s">
        <v>87</v>
      </c>
      <c r="CC372">
        <f>IFERROR(IF(AKORDT[[#This Row],[CZAS]]=1,VLOOKUP(AKORDT[[#This Row],[RAPORTY_TMP_ID]]&amp;AKORDT[[#This Row],[CZYNNOSCI_OPIS]],#REF!,5,FALSE),AKORDT[[#This Row],[CZAS]]),1)</f>
        <v>107</v>
      </c>
      <c r="CD372" t="str">
        <f>AKORDT[[#This Row],[RAPORTY_TMP_ID]]&amp;" "&amp;MID(AKORDT[[#This Row],[NAZWA1_WG]],1,30)</f>
        <v xml:space="preserve">25672 AVANT 1,5                     </v>
      </c>
      <c r="CE372" s="11">
        <f>AKORDT[[#This Row],[DATA]]</f>
        <v>43032</v>
      </c>
      <c r="CF372">
        <f>IFERROR(ROUND(AVERAGEIF(Tabela_Kwerenda_z_AKORD[CZAS RZECZYWISTY],LEFT(AKORDT[[#This Row],[PZP_NR_ZLECENIA]],5),Tabela_Kwerenda_z_AKORD[LACZNY_CZAS]),0),0)</f>
        <v>0</v>
      </c>
    </row>
    <row r="373" spans="1:84">
      <c r="A373" t="e">
        <f>VLOOKUP(AKORDT[[#This Row],[NAZWISKO]],IMIE[],2,FALSE)</f>
        <v>#N/A</v>
      </c>
      <c r="B373">
        <v>10640</v>
      </c>
      <c r="F373">
        <v>26614</v>
      </c>
      <c r="G373">
        <v>1</v>
      </c>
      <c r="H373">
        <v>1</v>
      </c>
      <c r="I373">
        <v>1</v>
      </c>
      <c r="J373">
        <v>52493</v>
      </c>
      <c r="K373">
        <v>52493</v>
      </c>
      <c r="L373">
        <v>35</v>
      </c>
      <c r="M373">
        <v>20</v>
      </c>
      <c r="N373">
        <v>7</v>
      </c>
      <c r="O373">
        <v>24</v>
      </c>
      <c r="Q373" s="17">
        <v>43032</v>
      </c>
      <c r="R373" t="s">
        <v>1404</v>
      </c>
      <c r="S373">
        <v>0</v>
      </c>
      <c r="T373">
        <v>0</v>
      </c>
      <c r="U373">
        <v>0</v>
      </c>
      <c r="V373">
        <v>2</v>
      </c>
      <c r="W373" t="s">
        <v>203</v>
      </c>
      <c r="X373" t="s">
        <v>79</v>
      </c>
      <c r="Y373" t="s">
        <v>100</v>
      </c>
      <c r="Z373" t="s">
        <v>204</v>
      </c>
      <c r="AB373" s="17">
        <v>2</v>
      </c>
      <c r="AC373" s="17">
        <v>402133</v>
      </c>
      <c r="AD373">
        <v>2</v>
      </c>
      <c r="AE373">
        <v>1</v>
      </c>
      <c r="AF373">
        <v>0</v>
      </c>
      <c r="AG373" t="s">
        <v>81</v>
      </c>
      <c r="AH373" t="s">
        <v>82</v>
      </c>
      <c r="AI373" t="s">
        <v>83</v>
      </c>
      <c r="AJ373" t="s">
        <v>83</v>
      </c>
      <c r="AK373" t="s">
        <v>84</v>
      </c>
      <c r="AL373" t="s">
        <v>85</v>
      </c>
      <c r="AM373" t="s">
        <v>205</v>
      </c>
      <c r="AN373" t="s">
        <v>95</v>
      </c>
      <c r="AO373" t="s">
        <v>400</v>
      </c>
      <c r="AP373" t="s">
        <v>401</v>
      </c>
      <c r="AQ373" t="s">
        <v>400</v>
      </c>
      <c r="AR373" t="s">
        <v>401</v>
      </c>
      <c r="AS373" t="s">
        <v>83</v>
      </c>
      <c r="AV373" s="17"/>
      <c r="AX373">
        <v>0</v>
      </c>
      <c r="AY373" t="s">
        <v>83</v>
      </c>
      <c r="AZ373" t="s">
        <v>83</v>
      </c>
      <c r="BH373">
        <v>371</v>
      </c>
      <c r="BL373" t="s">
        <v>1405</v>
      </c>
      <c r="BM373" s="17">
        <v>43019</v>
      </c>
      <c r="BN373" t="s">
        <v>298</v>
      </c>
      <c r="BO373" t="s">
        <v>298</v>
      </c>
      <c r="BP373">
        <v>68</v>
      </c>
      <c r="BQ373" t="s">
        <v>196</v>
      </c>
      <c r="BR373" t="s">
        <v>197</v>
      </c>
      <c r="BS373" t="s">
        <v>89</v>
      </c>
      <c r="BT373" t="s">
        <v>90</v>
      </c>
      <c r="BU373" t="s">
        <v>181</v>
      </c>
      <c r="BV373" t="s">
        <v>83</v>
      </c>
      <c r="BY373" t="s">
        <v>92</v>
      </c>
      <c r="BZ373" t="s">
        <v>87</v>
      </c>
      <c r="CC373">
        <f>IFERROR(IF(AKORDT[[#This Row],[CZAS]]=1,VLOOKUP(AKORDT[[#This Row],[RAPORTY_TMP_ID]]&amp;AKORDT[[#This Row],[CZYNNOSCI_OPIS]],#REF!,5,FALSE),AKORDT[[#This Row],[CZAS]]),1)</f>
        <v>24</v>
      </c>
      <c r="CD373" t="str">
        <f>AKORDT[[#This Row],[RAPORTY_TMP_ID]]&amp;" "&amp;MID(AKORDT[[#This Row],[NAZWA1_WG]],1,30)</f>
        <v xml:space="preserve">26614 TOPAZ Lz]                     </v>
      </c>
      <c r="CE373" s="11">
        <f>AKORDT[[#This Row],[DATA]]</f>
        <v>43032</v>
      </c>
      <c r="CF373">
        <f>IFERROR(ROUND(AVERAGEIF(Tabela_Kwerenda_z_AKORD[CZAS RZECZYWISTY],LEFT(AKORDT[[#This Row],[PZP_NR_ZLECENIA]],5),Tabela_Kwerenda_z_AKORD[LACZNY_CZAS]),0),0)</f>
        <v>0</v>
      </c>
    </row>
    <row r="374" spans="1:84">
      <c r="A374" t="e">
        <f>VLOOKUP(AKORDT[[#This Row],[NAZWISKO]],IMIE[],2,FALSE)</f>
        <v>#N/A</v>
      </c>
      <c r="B374">
        <v>10641</v>
      </c>
      <c r="F374">
        <v>26613</v>
      </c>
      <c r="G374">
        <v>1</v>
      </c>
      <c r="H374">
        <v>1</v>
      </c>
      <c r="I374">
        <v>1</v>
      </c>
      <c r="J374">
        <v>44508</v>
      </c>
      <c r="K374">
        <v>44508</v>
      </c>
      <c r="L374">
        <v>35</v>
      </c>
      <c r="M374">
        <v>20</v>
      </c>
      <c r="N374">
        <v>7</v>
      </c>
      <c r="O374">
        <v>32</v>
      </c>
      <c r="Q374" s="17">
        <v>43032</v>
      </c>
      <c r="R374" t="s">
        <v>1406</v>
      </c>
      <c r="S374">
        <v>0</v>
      </c>
      <c r="T374">
        <v>0</v>
      </c>
      <c r="U374">
        <v>0</v>
      </c>
      <c r="V374">
        <v>2</v>
      </c>
      <c r="W374" t="s">
        <v>203</v>
      </c>
      <c r="X374" t="s">
        <v>79</v>
      </c>
      <c r="Y374" t="s">
        <v>100</v>
      </c>
      <c r="Z374" t="s">
        <v>204</v>
      </c>
      <c r="AB374" s="17">
        <v>2</v>
      </c>
      <c r="AC374" s="17">
        <v>402133</v>
      </c>
      <c r="AD374">
        <v>2</v>
      </c>
      <c r="AE374">
        <v>1</v>
      </c>
      <c r="AF374">
        <v>0</v>
      </c>
      <c r="AG374" t="s">
        <v>81</v>
      </c>
      <c r="AH374" t="s">
        <v>82</v>
      </c>
      <c r="AI374" t="s">
        <v>83</v>
      </c>
      <c r="AJ374" t="s">
        <v>83</v>
      </c>
      <c r="AK374" t="s">
        <v>84</v>
      </c>
      <c r="AL374" t="s">
        <v>85</v>
      </c>
      <c r="AM374" t="s">
        <v>205</v>
      </c>
      <c r="AN374" t="s">
        <v>95</v>
      </c>
      <c r="AO374" t="s">
        <v>381</v>
      </c>
      <c r="AP374" t="s">
        <v>382</v>
      </c>
      <c r="AQ374" t="s">
        <v>381</v>
      </c>
      <c r="AR374" t="s">
        <v>382</v>
      </c>
      <c r="AS374" t="s">
        <v>83</v>
      </c>
      <c r="AV374" s="17"/>
      <c r="AX374">
        <v>0</v>
      </c>
      <c r="AY374" t="s">
        <v>83</v>
      </c>
      <c r="AZ374" t="s">
        <v>83</v>
      </c>
      <c r="BH374">
        <v>372</v>
      </c>
      <c r="BL374" t="s">
        <v>1405</v>
      </c>
      <c r="BM374" s="17">
        <v>43019</v>
      </c>
      <c r="BN374" t="s">
        <v>298</v>
      </c>
      <c r="BO374" t="s">
        <v>298</v>
      </c>
      <c r="BP374">
        <v>68</v>
      </c>
      <c r="BQ374" t="s">
        <v>196</v>
      </c>
      <c r="BR374" t="s">
        <v>197</v>
      </c>
      <c r="BS374" t="s">
        <v>89</v>
      </c>
      <c r="BT374" t="s">
        <v>90</v>
      </c>
      <c r="BU374" t="s">
        <v>181</v>
      </c>
      <c r="BV374" t="s">
        <v>83</v>
      </c>
      <c r="BY374" t="s">
        <v>92</v>
      </c>
      <c r="BZ374" t="s">
        <v>87</v>
      </c>
      <c r="CC374">
        <f>IFERROR(IF(AKORDT[[#This Row],[CZAS]]=1,VLOOKUP(AKORDT[[#This Row],[RAPORTY_TMP_ID]]&amp;AKORDT[[#This Row],[CZYNNOSCI_OPIS]],#REF!,5,FALSE),AKORDT[[#This Row],[CZAS]]),1)</f>
        <v>32</v>
      </c>
      <c r="CD374" t="str">
        <f>AKORDT[[#This Row],[RAPORTY_TMP_ID]]&amp;" "&amp;MID(AKORDT[[#This Row],[NAZWA1_WG]],1,30)</f>
        <v xml:space="preserve">26613 TOPAZ [3z                     </v>
      </c>
      <c r="CE374" s="11">
        <f>AKORDT[[#This Row],[DATA]]</f>
        <v>43032</v>
      </c>
      <c r="CF374">
        <f>IFERROR(ROUND(AVERAGEIF(Tabela_Kwerenda_z_AKORD[CZAS RZECZYWISTY],LEFT(AKORDT[[#This Row],[PZP_NR_ZLECENIA]],5),Tabela_Kwerenda_z_AKORD[LACZNY_CZAS]),0),0)</f>
        <v>0</v>
      </c>
    </row>
    <row r="375" spans="1:84">
      <c r="A375" t="e">
        <f>VLOOKUP(AKORDT[[#This Row],[NAZWISKO]],IMIE[],2,FALSE)</f>
        <v>#N/A</v>
      </c>
      <c r="B375">
        <v>10642</v>
      </c>
      <c r="F375">
        <v>26615</v>
      </c>
      <c r="G375">
        <v>1</v>
      </c>
      <c r="H375">
        <v>1</v>
      </c>
      <c r="I375">
        <v>1</v>
      </c>
      <c r="J375">
        <v>44562</v>
      </c>
      <c r="K375">
        <v>44562</v>
      </c>
      <c r="L375">
        <v>35</v>
      </c>
      <c r="M375">
        <v>20</v>
      </c>
      <c r="N375">
        <v>7</v>
      </c>
      <c r="O375">
        <v>2</v>
      </c>
      <c r="Q375" s="17">
        <v>43032</v>
      </c>
      <c r="R375" t="s">
        <v>1407</v>
      </c>
      <c r="S375">
        <v>0</v>
      </c>
      <c r="T375">
        <v>0</v>
      </c>
      <c r="U375">
        <v>0</v>
      </c>
      <c r="V375">
        <v>2</v>
      </c>
      <c r="W375" t="s">
        <v>203</v>
      </c>
      <c r="X375" t="s">
        <v>79</v>
      </c>
      <c r="Y375" t="s">
        <v>100</v>
      </c>
      <c r="Z375" t="s">
        <v>204</v>
      </c>
      <c r="AB375" s="17">
        <v>2</v>
      </c>
      <c r="AC375" s="17">
        <v>402133</v>
      </c>
      <c r="AD375">
        <v>2</v>
      </c>
      <c r="AE375">
        <v>1</v>
      </c>
      <c r="AF375">
        <v>0</v>
      </c>
      <c r="AG375" t="s">
        <v>81</v>
      </c>
      <c r="AH375" t="s">
        <v>82</v>
      </c>
      <c r="AI375" t="s">
        <v>83</v>
      </c>
      <c r="AJ375" t="s">
        <v>83</v>
      </c>
      <c r="AK375" t="s">
        <v>84</v>
      </c>
      <c r="AL375" t="s">
        <v>85</v>
      </c>
      <c r="AM375" t="s">
        <v>205</v>
      </c>
      <c r="AN375" t="s">
        <v>95</v>
      </c>
      <c r="AO375" t="s">
        <v>375</v>
      </c>
      <c r="AP375" t="s">
        <v>376</v>
      </c>
      <c r="AQ375" t="s">
        <v>375</v>
      </c>
      <c r="AR375" t="s">
        <v>376</v>
      </c>
      <c r="AS375" t="s">
        <v>83</v>
      </c>
      <c r="AV375" s="17"/>
      <c r="AX375">
        <v>0</v>
      </c>
      <c r="AY375" t="s">
        <v>83</v>
      </c>
      <c r="AZ375" t="s">
        <v>83</v>
      </c>
      <c r="BH375">
        <v>373</v>
      </c>
      <c r="BL375" t="s">
        <v>1405</v>
      </c>
      <c r="BM375" s="17">
        <v>43019</v>
      </c>
      <c r="BN375" t="s">
        <v>298</v>
      </c>
      <c r="BO375" t="s">
        <v>298</v>
      </c>
      <c r="BP375">
        <v>68</v>
      </c>
      <c r="BQ375" t="s">
        <v>196</v>
      </c>
      <c r="BR375" t="s">
        <v>197</v>
      </c>
      <c r="BS375" t="s">
        <v>89</v>
      </c>
      <c r="BT375" t="s">
        <v>90</v>
      </c>
      <c r="BU375" t="s">
        <v>181</v>
      </c>
      <c r="BV375" t="s">
        <v>83</v>
      </c>
      <c r="BY375" t="s">
        <v>92</v>
      </c>
      <c r="BZ375" t="s">
        <v>87</v>
      </c>
      <c r="CC375">
        <f>IFERROR(IF(AKORDT[[#This Row],[CZAS]]=1,VLOOKUP(AKORDT[[#This Row],[RAPORTY_TMP_ID]]&amp;AKORDT[[#This Row],[CZYNNOSCI_OPIS]],#REF!,5,FALSE),AKORDT[[#This Row],[CZAS]]),1)</f>
        <v>2</v>
      </c>
      <c r="CD375" t="str">
        <f>AKORDT[[#This Row],[RAPORTY_TMP_ID]]&amp;" "&amp;MID(AKORDT[[#This Row],[NAZWA1_WG]],1,30)</f>
        <v xml:space="preserve">26615 TOPAZ PD 447 III 28x75        </v>
      </c>
      <c r="CE375" s="11">
        <f>AKORDT[[#This Row],[DATA]]</f>
        <v>43032</v>
      </c>
      <c r="CF375">
        <f>IFERROR(ROUND(AVERAGEIF(Tabela_Kwerenda_z_AKORD[CZAS RZECZYWISTY],LEFT(AKORDT[[#This Row],[PZP_NR_ZLECENIA]],5),Tabela_Kwerenda_z_AKORD[LACZNY_CZAS]),0),0)</f>
        <v>0</v>
      </c>
    </row>
    <row r="376" spans="1:84">
      <c r="A376" t="e">
        <f>VLOOKUP(AKORDT[[#This Row],[NAZWISKO]],IMIE[],2,FALSE)</f>
        <v>#N/A</v>
      </c>
      <c r="B376">
        <v>10643</v>
      </c>
      <c r="F376">
        <v>27331</v>
      </c>
      <c r="G376">
        <v>1</v>
      </c>
      <c r="H376">
        <v>1</v>
      </c>
      <c r="I376">
        <v>1</v>
      </c>
      <c r="J376">
        <v>52693</v>
      </c>
      <c r="K376">
        <v>52693</v>
      </c>
      <c r="L376">
        <v>47</v>
      </c>
      <c r="M376">
        <v>5</v>
      </c>
      <c r="N376">
        <v>7</v>
      </c>
      <c r="O376">
        <v>272</v>
      </c>
      <c r="Q376" s="17">
        <v>43032</v>
      </c>
      <c r="R376" t="s">
        <v>742</v>
      </c>
      <c r="S376">
        <v>0</v>
      </c>
      <c r="T376">
        <v>0</v>
      </c>
      <c r="U376">
        <v>0</v>
      </c>
      <c r="V376">
        <v>2</v>
      </c>
      <c r="W376" t="s">
        <v>226</v>
      </c>
      <c r="X376" t="s">
        <v>79</v>
      </c>
      <c r="Y376" t="s">
        <v>98</v>
      </c>
      <c r="Z376" t="s">
        <v>227</v>
      </c>
      <c r="AB376" s="17">
        <v>2</v>
      </c>
      <c r="AC376" s="17">
        <v>402133</v>
      </c>
      <c r="AD376">
        <v>2</v>
      </c>
      <c r="AE376">
        <v>1</v>
      </c>
      <c r="AF376">
        <v>0</v>
      </c>
      <c r="AG376" t="s">
        <v>81</v>
      </c>
      <c r="AH376" t="s">
        <v>82</v>
      </c>
      <c r="AI376" t="s">
        <v>83</v>
      </c>
      <c r="AJ376" t="s">
        <v>83</v>
      </c>
      <c r="AK376" t="s">
        <v>84</v>
      </c>
      <c r="AL376" t="s">
        <v>85</v>
      </c>
      <c r="AM376" t="s">
        <v>86</v>
      </c>
      <c r="AN376" t="s">
        <v>87</v>
      </c>
      <c r="AO376" t="s">
        <v>1175</v>
      </c>
      <c r="AP376" t="s">
        <v>1176</v>
      </c>
      <c r="AQ376" t="s">
        <v>1175</v>
      </c>
      <c r="AR376" t="s">
        <v>1176</v>
      </c>
      <c r="AS376" t="s">
        <v>83</v>
      </c>
      <c r="AV376" s="17"/>
      <c r="AX376">
        <v>0</v>
      </c>
      <c r="AY376" t="s">
        <v>83</v>
      </c>
      <c r="AZ376" t="s">
        <v>83</v>
      </c>
      <c r="BH376">
        <v>374</v>
      </c>
      <c r="BL376" t="s">
        <v>1177</v>
      </c>
      <c r="BM376" s="17">
        <v>43026</v>
      </c>
      <c r="BN376" t="s">
        <v>210</v>
      </c>
      <c r="BO376" t="s">
        <v>210</v>
      </c>
      <c r="BP376">
        <v>13</v>
      </c>
      <c r="BQ376" t="s">
        <v>88</v>
      </c>
      <c r="BR376" t="s">
        <v>79</v>
      </c>
      <c r="BS376" t="s">
        <v>89</v>
      </c>
      <c r="BT376" t="s">
        <v>90</v>
      </c>
      <c r="BU376" t="s">
        <v>181</v>
      </c>
      <c r="BV376" t="s">
        <v>83</v>
      </c>
      <c r="BY376" t="s">
        <v>92</v>
      </c>
      <c r="BZ376" t="s">
        <v>87</v>
      </c>
      <c r="CC376">
        <f>IFERROR(IF(AKORDT[[#This Row],[CZAS]]=1,VLOOKUP(AKORDT[[#This Row],[RAPORTY_TMP_ID]]&amp;AKORDT[[#This Row],[CZYNNOSCI_OPIS]],#REF!,5,FALSE),AKORDT[[#This Row],[CZAS]]),1)</f>
        <v>272</v>
      </c>
      <c r="CD376" t="str">
        <f>AKORDT[[#This Row],[RAPORTY_TMP_ID]]&amp;" "&amp;MID(AKORDT[[#This Row],[NAZWA1_WG]],1,30)</f>
        <v xml:space="preserve">27331 HORIZON B [3,5z]              </v>
      </c>
      <c r="CE376" s="11">
        <f>AKORDT[[#This Row],[DATA]]</f>
        <v>43032</v>
      </c>
      <c r="CF376">
        <f>IFERROR(ROUND(AVERAGEIF(Tabela_Kwerenda_z_AKORD[CZAS RZECZYWISTY],LEFT(AKORDT[[#This Row],[PZP_NR_ZLECENIA]],5),Tabela_Kwerenda_z_AKORD[LACZNY_CZAS]),0),0)</f>
        <v>0</v>
      </c>
    </row>
    <row r="377" spans="1:84">
      <c r="A377" t="e">
        <f>VLOOKUP(AKORDT[[#This Row],[NAZWISKO]],IMIE[],2,FALSE)</f>
        <v>#N/A</v>
      </c>
      <c r="B377">
        <v>10644</v>
      </c>
      <c r="F377">
        <v>27332</v>
      </c>
      <c r="G377">
        <v>1</v>
      </c>
      <c r="H377">
        <v>1</v>
      </c>
      <c r="I377">
        <v>1</v>
      </c>
      <c r="J377">
        <v>52687</v>
      </c>
      <c r="K377">
        <v>52687</v>
      </c>
      <c r="L377">
        <v>47</v>
      </c>
      <c r="M377">
        <v>5</v>
      </c>
      <c r="N377">
        <v>7</v>
      </c>
      <c r="O377">
        <v>250</v>
      </c>
      <c r="Q377" s="17">
        <v>43032</v>
      </c>
      <c r="R377" t="s">
        <v>1408</v>
      </c>
      <c r="S377">
        <v>0</v>
      </c>
      <c r="T377">
        <v>0</v>
      </c>
      <c r="U377">
        <v>0</v>
      </c>
      <c r="V377">
        <v>2</v>
      </c>
      <c r="W377" t="s">
        <v>226</v>
      </c>
      <c r="X377" t="s">
        <v>79</v>
      </c>
      <c r="Y377" t="s">
        <v>98</v>
      </c>
      <c r="Z377" t="s">
        <v>227</v>
      </c>
      <c r="AB377" s="17">
        <v>2</v>
      </c>
      <c r="AC377" s="17">
        <v>402133</v>
      </c>
      <c r="AD377">
        <v>2</v>
      </c>
      <c r="AE377">
        <v>1</v>
      </c>
      <c r="AF377">
        <v>0</v>
      </c>
      <c r="AG377" t="s">
        <v>81</v>
      </c>
      <c r="AH377" t="s">
        <v>82</v>
      </c>
      <c r="AI377" t="s">
        <v>83</v>
      </c>
      <c r="AJ377" t="s">
        <v>83</v>
      </c>
      <c r="AK377" t="s">
        <v>84</v>
      </c>
      <c r="AL377" t="s">
        <v>85</v>
      </c>
      <c r="AM377" t="s">
        <v>86</v>
      </c>
      <c r="AN377" t="s">
        <v>87</v>
      </c>
      <c r="AO377" t="s">
        <v>1178</v>
      </c>
      <c r="AP377" t="s">
        <v>1179</v>
      </c>
      <c r="AQ377" t="s">
        <v>1178</v>
      </c>
      <c r="AR377" t="s">
        <v>1179</v>
      </c>
      <c r="AS377" t="s">
        <v>83</v>
      </c>
      <c r="AV377" s="17"/>
      <c r="AX377">
        <v>0</v>
      </c>
      <c r="AY377" t="s">
        <v>83</v>
      </c>
      <c r="AZ377" t="s">
        <v>83</v>
      </c>
      <c r="BH377">
        <v>375</v>
      </c>
      <c r="BL377" t="s">
        <v>1177</v>
      </c>
      <c r="BM377" s="17">
        <v>43026</v>
      </c>
      <c r="BN377" t="s">
        <v>210</v>
      </c>
      <c r="BO377" t="s">
        <v>210</v>
      </c>
      <c r="BP377">
        <v>13</v>
      </c>
      <c r="BQ377" t="s">
        <v>88</v>
      </c>
      <c r="BR377" t="s">
        <v>79</v>
      </c>
      <c r="BS377" t="s">
        <v>89</v>
      </c>
      <c r="BT377" t="s">
        <v>90</v>
      </c>
      <c r="BU377" t="s">
        <v>181</v>
      </c>
      <c r="BV377" t="s">
        <v>83</v>
      </c>
      <c r="BY377" t="s">
        <v>92</v>
      </c>
      <c r="BZ377" t="s">
        <v>87</v>
      </c>
      <c r="CC377">
        <f>IFERROR(IF(AKORDT[[#This Row],[CZAS]]=1,VLOOKUP(AKORDT[[#This Row],[RAPORTY_TMP_ID]]&amp;AKORDT[[#This Row],[CZYNNOSCI_OPIS]],#REF!,5,FALSE),AKORDT[[#This Row],[CZAS]]),1)</f>
        <v>250</v>
      </c>
      <c r="CD377" t="str">
        <f>AKORDT[[#This Row],[RAPORTY_TMP_ID]]&amp;" "&amp;MID(AKORDT[[#This Row],[NAZWA1_WG]],1,30)</f>
        <v xml:space="preserve">27332 HORIZON B [2,5z]              </v>
      </c>
      <c r="CE377" s="11">
        <f>AKORDT[[#This Row],[DATA]]</f>
        <v>43032</v>
      </c>
      <c r="CF377">
        <f>IFERROR(ROUND(AVERAGEIF(Tabela_Kwerenda_z_AKORD[CZAS RZECZYWISTY],LEFT(AKORDT[[#This Row],[PZP_NR_ZLECENIA]],5),Tabela_Kwerenda_z_AKORD[LACZNY_CZAS]),0),0)</f>
        <v>0</v>
      </c>
    </row>
    <row r="378" spans="1:84">
      <c r="A378" t="e">
        <f>VLOOKUP(AKORDT[[#This Row],[NAZWISKO]],IMIE[],2,FALSE)</f>
        <v>#N/A</v>
      </c>
      <c r="B378">
        <v>10645</v>
      </c>
      <c r="F378">
        <v>26619</v>
      </c>
      <c r="G378">
        <v>1</v>
      </c>
      <c r="H378">
        <v>1</v>
      </c>
      <c r="I378">
        <v>1</v>
      </c>
      <c r="J378">
        <v>14302</v>
      </c>
      <c r="K378">
        <v>14302</v>
      </c>
      <c r="L378">
        <v>37</v>
      </c>
      <c r="M378">
        <v>5</v>
      </c>
      <c r="N378">
        <v>7</v>
      </c>
      <c r="O378">
        <v>267</v>
      </c>
      <c r="Q378" s="17">
        <v>43033</v>
      </c>
      <c r="R378" t="s">
        <v>1409</v>
      </c>
      <c r="S378">
        <v>0</v>
      </c>
      <c r="T378">
        <v>0</v>
      </c>
      <c r="U378">
        <v>0</v>
      </c>
      <c r="V378">
        <v>2</v>
      </c>
      <c r="W378" t="s">
        <v>201</v>
      </c>
      <c r="X378" t="s">
        <v>79</v>
      </c>
      <c r="Y378" t="s">
        <v>106</v>
      </c>
      <c r="Z378" t="s">
        <v>202</v>
      </c>
      <c r="AB378" s="17">
        <v>2</v>
      </c>
      <c r="AC378" s="17">
        <v>402133</v>
      </c>
      <c r="AD378">
        <v>2</v>
      </c>
      <c r="AE378">
        <v>1</v>
      </c>
      <c r="AF378">
        <v>0</v>
      </c>
      <c r="AG378" t="s">
        <v>81</v>
      </c>
      <c r="AH378" t="s">
        <v>82</v>
      </c>
      <c r="AI378" t="s">
        <v>83</v>
      </c>
      <c r="AJ378" t="s">
        <v>83</v>
      </c>
      <c r="AK378" t="s">
        <v>84</v>
      </c>
      <c r="AL378" t="s">
        <v>85</v>
      </c>
      <c r="AM378" t="s">
        <v>86</v>
      </c>
      <c r="AN378" t="s">
        <v>87</v>
      </c>
      <c r="AO378" t="s">
        <v>319</v>
      </c>
      <c r="AP378" t="s">
        <v>320</v>
      </c>
      <c r="AQ378" t="s">
        <v>319</v>
      </c>
      <c r="AR378" t="s">
        <v>320</v>
      </c>
      <c r="AS378" t="s">
        <v>83</v>
      </c>
      <c r="AV378" s="17"/>
      <c r="AX378">
        <v>0</v>
      </c>
      <c r="AY378" t="s">
        <v>83</v>
      </c>
      <c r="AZ378" t="s">
        <v>83</v>
      </c>
      <c r="BH378">
        <v>376</v>
      </c>
      <c r="BL378" t="s">
        <v>869</v>
      </c>
      <c r="BM378" s="17">
        <v>43019</v>
      </c>
      <c r="BN378" t="s">
        <v>213</v>
      </c>
      <c r="BO378" t="s">
        <v>213</v>
      </c>
      <c r="BP378">
        <v>13</v>
      </c>
      <c r="BQ378" t="s">
        <v>88</v>
      </c>
      <c r="BR378" t="s">
        <v>79</v>
      </c>
      <c r="BS378" t="s">
        <v>89</v>
      </c>
      <c r="BT378" t="s">
        <v>90</v>
      </c>
      <c r="BU378" t="s">
        <v>91</v>
      </c>
      <c r="BV378" t="s">
        <v>83</v>
      </c>
      <c r="BY378" t="s">
        <v>92</v>
      </c>
      <c r="BZ378" t="s">
        <v>87</v>
      </c>
      <c r="CC378">
        <f>IFERROR(IF(AKORDT[[#This Row],[CZAS]]=1,VLOOKUP(AKORDT[[#This Row],[RAPORTY_TMP_ID]]&amp;AKORDT[[#This Row],[CZYNNOSCI_OPIS]],#REF!,5,FALSE),AKORDT[[#This Row],[CZAS]]),1)</f>
        <v>267</v>
      </c>
      <c r="CD378" t="str">
        <f>AKORDT[[#This Row],[RAPORTY_TMP_ID]]&amp;" "&amp;MID(AKORDT[[#This Row],[NAZWA1_WG]],1,30)</f>
        <v xml:space="preserve">26619 ALIZE [4]                     </v>
      </c>
      <c r="CE378" s="11">
        <f>AKORDT[[#This Row],[DATA]]</f>
        <v>43033</v>
      </c>
      <c r="CF378">
        <f>IFERROR(ROUND(AVERAGEIF(Tabela_Kwerenda_z_AKORD[CZAS RZECZYWISTY],LEFT(AKORDT[[#This Row],[PZP_NR_ZLECENIA]],5),Tabela_Kwerenda_z_AKORD[LACZNY_CZAS]),0),0)</f>
        <v>0</v>
      </c>
    </row>
    <row r="379" spans="1:84">
      <c r="A379" t="e">
        <f>VLOOKUP(AKORDT[[#This Row],[NAZWISKO]],IMIE[],2,FALSE)</f>
        <v>#N/A</v>
      </c>
      <c r="B379">
        <v>10646</v>
      </c>
      <c r="F379">
        <v>27206</v>
      </c>
      <c r="G379">
        <v>1</v>
      </c>
      <c r="H379">
        <v>1</v>
      </c>
      <c r="I379">
        <v>1</v>
      </c>
      <c r="J379">
        <v>46886</v>
      </c>
      <c r="K379">
        <v>46886</v>
      </c>
      <c r="L379">
        <v>35</v>
      </c>
      <c r="M379">
        <v>20</v>
      </c>
      <c r="N379">
        <v>7</v>
      </c>
      <c r="O379">
        <v>2</v>
      </c>
      <c r="P379">
        <v>0</v>
      </c>
      <c r="Q379" s="17">
        <v>43033</v>
      </c>
      <c r="R379" t="s">
        <v>1410</v>
      </c>
      <c r="S379">
        <v>0</v>
      </c>
      <c r="T379">
        <v>0</v>
      </c>
      <c r="U379">
        <v>0</v>
      </c>
      <c r="V379">
        <v>2</v>
      </c>
      <c r="W379" t="s">
        <v>203</v>
      </c>
      <c r="X379" t="s">
        <v>79</v>
      </c>
      <c r="Y379" t="s">
        <v>100</v>
      </c>
      <c r="Z379" t="s">
        <v>204</v>
      </c>
      <c r="AB379" s="17">
        <v>2</v>
      </c>
      <c r="AC379" s="17">
        <v>402133</v>
      </c>
      <c r="AD379">
        <v>2</v>
      </c>
      <c r="AE379">
        <v>1</v>
      </c>
      <c r="AF379">
        <v>0</v>
      </c>
      <c r="AG379" t="s">
        <v>81</v>
      </c>
      <c r="AH379" t="s">
        <v>82</v>
      </c>
      <c r="AI379" t="s">
        <v>83</v>
      </c>
      <c r="AJ379" t="s">
        <v>83</v>
      </c>
      <c r="AK379" t="s">
        <v>84</v>
      </c>
      <c r="AL379" t="s">
        <v>85</v>
      </c>
      <c r="AM379" t="s">
        <v>205</v>
      </c>
      <c r="AN379" t="s">
        <v>95</v>
      </c>
      <c r="AO379" t="s">
        <v>379</v>
      </c>
      <c r="AP379" t="s">
        <v>380</v>
      </c>
      <c r="AQ379" t="s">
        <v>379</v>
      </c>
      <c r="AR379" t="s">
        <v>380</v>
      </c>
      <c r="AS379" t="s">
        <v>83</v>
      </c>
      <c r="AV379" s="17"/>
      <c r="AX379">
        <v>0</v>
      </c>
      <c r="AY379" t="s">
        <v>83</v>
      </c>
      <c r="AZ379" t="s">
        <v>83</v>
      </c>
      <c r="BH379">
        <v>377</v>
      </c>
      <c r="BL379" t="s">
        <v>1411</v>
      </c>
      <c r="BM379" s="17">
        <v>43026</v>
      </c>
      <c r="BN379" t="s">
        <v>362</v>
      </c>
      <c r="BO379" t="s">
        <v>362</v>
      </c>
      <c r="BP379">
        <v>13</v>
      </c>
      <c r="BQ379" t="s">
        <v>88</v>
      </c>
      <c r="BR379" t="s">
        <v>79</v>
      </c>
      <c r="BS379" t="s">
        <v>89</v>
      </c>
      <c r="BT379" t="s">
        <v>90</v>
      </c>
      <c r="BU379" t="s">
        <v>181</v>
      </c>
      <c r="BV379" t="s">
        <v>83</v>
      </c>
      <c r="BY379" t="s">
        <v>92</v>
      </c>
      <c r="BZ379" t="s">
        <v>87</v>
      </c>
      <c r="CC379">
        <f>IFERROR(IF(AKORDT[[#This Row],[CZAS]]=1,VLOOKUP(AKORDT[[#This Row],[RAPORTY_TMP_ID]]&amp;AKORDT[[#This Row],[CZYNNOSCI_OPIS]],#REF!,5,FALSE),AKORDT[[#This Row],[CZAS]]),1)</f>
        <v>2</v>
      </c>
      <c r="CD379" t="str">
        <f>AKORDT[[#This Row],[RAPORTY_TMP_ID]]&amp;" "&amp;MID(AKORDT[[#This Row],[NAZWA1_WG]],1,30)</f>
        <v xml:space="preserve">27206 SHADOW Z60/11                 </v>
      </c>
      <c r="CE379" s="11">
        <f>AKORDT[[#This Row],[DATA]]</f>
        <v>43033</v>
      </c>
      <c r="CF379">
        <f>IFERROR(ROUND(AVERAGEIF(Tabela_Kwerenda_z_AKORD[CZAS RZECZYWISTY],LEFT(AKORDT[[#This Row],[PZP_NR_ZLECENIA]],5),Tabela_Kwerenda_z_AKORD[LACZNY_CZAS]),0),0)</f>
        <v>0</v>
      </c>
    </row>
    <row r="380" spans="1:84">
      <c r="A380" t="e">
        <f>VLOOKUP(AKORDT[[#This Row],[NAZWISKO]],IMIE[],2,FALSE)</f>
        <v>#N/A</v>
      </c>
      <c r="B380">
        <v>10647</v>
      </c>
      <c r="F380">
        <v>27206</v>
      </c>
      <c r="G380">
        <v>1</v>
      </c>
      <c r="H380">
        <v>2</v>
      </c>
      <c r="I380">
        <v>1</v>
      </c>
      <c r="J380">
        <v>46886</v>
      </c>
      <c r="K380">
        <v>46886</v>
      </c>
      <c r="L380">
        <v>35</v>
      </c>
      <c r="M380">
        <v>20</v>
      </c>
      <c r="N380">
        <v>7</v>
      </c>
      <c r="O380">
        <v>2</v>
      </c>
      <c r="P380">
        <v>0</v>
      </c>
      <c r="Q380" s="17">
        <v>43033</v>
      </c>
      <c r="R380" t="s">
        <v>1412</v>
      </c>
      <c r="S380">
        <v>0</v>
      </c>
      <c r="T380">
        <v>0</v>
      </c>
      <c r="U380">
        <v>0</v>
      </c>
      <c r="V380">
        <v>2</v>
      </c>
      <c r="W380" t="s">
        <v>203</v>
      </c>
      <c r="X380" t="s">
        <v>79</v>
      </c>
      <c r="Y380" t="s">
        <v>100</v>
      </c>
      <c r="Z380" t="s">
        <v>204</v>
      </c>
      <c r="AB380" s="17">
        <v>2</v>
      </c>
      <c r="AC380" s="17">
        <v>402133</v>
      </c>
      <c r="AD380">
        <v>2</v>
      </c>
      <c r="AE380">
        <v>1</v>
      </c>
      <c r="AF380">
        <v>0</v>
      </c>
      <c r="AG380" t="s">
        <v>81</v>
      </c>
      <c r="AH380" t="s">
        <v>82</v>
      </c>
      <c r="AI380" t="s">
        <v>83</v>
      </c>
      <c r="AJ380" t="s">
        <v>83</v>
      </c>
      <c r="AK380" t="s">
        <v>84</v>
      </c>
      <c r="AL380" t="s">
        <v>85</v>
      </c>
      <c r="AM380" t="s">
        <v>205</v>
      </c>
      <c r="AN380" t="s">
        <v>95</v>
      </c>
      <c r="AO380" t="s">
        <v>379</v>
      </c>
      <c r="AP380" t="s">
        <v>380</v>
      </c>
      <c r="AQ380" t="s">
        <v>379</v>
      </c>
      <c r="AR380" t="s">
        <v>380</v>
      </c>
      <c r="AS380" t="s">
        <v>83</v>
      </c>
      <c r="AV380" s="17"/>
      <c r="AX380">
        <v>0</v>
      </c>
      <c r="AY380" t="s">
        <v>83</v>
      </c>
      <c r="AZ380" t="s">
        <v>83</v>
      </c>
      <c r="BH380">
        <v>378</v>
      </c>
      <c r="BL380" t="s">
        <v>1411</v>
      </c>
      <c r="BM380" s="17">
        <v>43026</v>
      </c>
      <c r="BN380" t="s">
        <v>362</v>
      </c>
      <c r="BO380" t="s">
        <v>362</v>
      </c>
      <c r="BP380">
        <v>13</v>
      </c>
      <c r="BQ380" t="s">
        <v>88</v>
      </c>
      <c r="BR380" t="s">
        <v>79</v>
      </c>
      <c r="BS380" t="s">
        <v>89</v>
      </c>
      <c r="BT380" t="s">
        <v>90</v>
      </c>
      <c r="BU380" t="s">
        <v>181</v>
      </c>
      <c r="BV380" t="s">
        <v>83</v>
      </c>
      <c r="BY380" t="s">
        <v>92</v>
      </c>
      <c r="BZ380" t="s">
        <v>87</v>
      </c>
      <c r="CC380">
        <f>IFERROR(IF(AKORDT[[#This Row],[CZAS]]=1,VLOOKUP(AKORDT[[#This Row],[RAPORTY_TMP_ID]]&amp;AKORDT[[#This Row],[CZYNNOSCI_OPIS]],#REF!,5,FALSE),AKORDT[[#This Row],[CZAS]]),1)</f>
        <v>2</v>
      </c>
      <c r="CD380" t="str">
        <f>AKORDT[[#This Row],[RAPORTY_TMP_ID]]&amp;" "&amp;MID(AKORDT[[#This Row],[NAZWA1_WG]],1,30)</f>
        <v xml:space="preserve">27206 SHADOW Z60/11                 </v>
      </c>
      <c r="CE380" s="11">
        <f>AKORDT[[#This Row],[DATA]]</f>
        <v>43033</v>
      </c>
      <c r="CF380">
        <f>IFERROR(ROUND(AVERAGEIF(Tabela_Kwerenda_z_AKORD[CZAS RZECZYWISTY],LEFT(AKORDT[[#This Row],[PZP_NR_ZLECENIA]],5),Tabela_Kwerenda_z_AKORD[LACZNY_CZAS]),0),0)</f>
        <v>0</v>
      </c>
    </row>
    <row r="381" spans="1:84">
      <c r="A381" t="e">
        <f>VLOOKUP(AKORDT[[#This Row],[NAZWISKO]],IMIE[],2,FALSE)</f>
        <v>#N/A</v>
      </c>
      <c r="B381">
        <v>10648</v>
      </c>
      <c r="F381">
        <v>27205</v>
      </c>
      <c r="G381">
        <v>1</v>
      </c>
      <c r="H381">
        <v>1</v>
      </c>
      <c r="I381">
        <v>1</v>
      </c>
      <c r="J381">
        <v>15477</v>
      </c>
      <c r="K381">
        <v>14404</v>
      </c>
      <c r="L381">
        <v>35</v>
      </c>
      <c r="M381">
        <v>20</v>
      </c>
      <c r="N381">
        <v>7</v>
      </c>
      <c r="O381">
        <v>19</v>
      </c>
      <c r="Q381" s="17">
        <v>43033</v>
      </c>
      <c r="R381" t="s">
        <v>1413</v>
      </c>
      <c r="S381">
        <v>0</v>
      </c>
      <c r="T381">
        <v>0</v>
      </c>
      <c r="U381">
        <v>0</v>
      </c>
      <c r="V381">
        <v>2</v>
      </c>
      <c r="W381" t="s">
        <v>203</v>
      </c>
      <c r="X381" t="s">
        <v>79</v>
      </c>
      <c r="Y381" t="s">
        <v>100</v>
      </c>
      <c r="Z381" t="s">
        <v>204</v>
      </c>
      <c r="AB381" s="17">
        <v>2</v>
      </c>
      <c r="AC381" s="17">
        <v>402133</v>
      </c>
      <c r="AD381">
        <v>2</v>
      </c>
      <c r="AE381">
        <v>1</v>
      </c>
      <c r="AF381">
        <v>0</v>
      </c>
      <c r="AG381" t="s">
        <v>81</v>
      </c>
      <c r="AH381" t="s">
        <v>82</v>
      </c>
      <c r="AI381" t="s">
        <v>83</v>
      </c>
      <c r="AJ381" t="s">
        <v>83</v>
      </c>
      <c r="AK381" t="s">
        <v>84</v>
      </c>
      <c r="AL381" t="s">
        <v>85</v>
      </c>
      <c r="AM381" t="s">
        <v>205</v>
      </c>
      <c r="AN381" t="s">
        <v>95</v>
      </c>
      <c r="AO381" t="s">
        <v>358</v>
      </c>
      <c r="AP381" t="s">
        <v>359</v>
      </c>
      <c r="AQ381" t="s">
        <v>360</v>
      </c>
      <c r="AR381" t="s">
        <v>361</v>
      </c>
      <c r="AS381" t="s">
        <v>83</v>
      </c>
      <c r="AV381" s="17"/>
      <c r="AX381">
        <v>0</v>
      </c>
      <c r="AY381" t="s">
        <v>83</v>
      </c>
      <c r="AZ381" t="s">
        <v>83</v>
      </c>
      <c r="BH381">
        <v>379</v>
      </c>
      <c r="BL381" t="s">
        <v>1411</v>
      </c>
      <c r="BM381" s="17">
        <v>43026</v>
      </c>
      <c r="BN381" t="s">
        <v>362</v>
      </c>
      <c r="BO381" t="s">
        <v>362</v>
      </c>
      <c r="BP381">
        <v>68</v>
      </c>
      <c r="BQ381" t="s">
        <v>196</v>
      </c>
      <c r="BR381" t="s">
        <v>197</v>
      </c>
      <c r="BS381" t="s">
        <v>89</v>
      </c>
      <c r="BT381" t="s">
        <v>90</v>
      </c>
      <c r="BU381" t="s">
        <v>206</v>
      </c>
      <c r="BV381" t="s">
        <v>83</v>
      </c>
      <c r="BY381" t="s">
        <v>92</v>
      </c>
      <c r="BZ381" t="s">
        <v>87</v>
      </c>
      <c r="CC381">
        <f>IFERROR(IF(AKORDT[[#This Row],[CZAS]]=1,VLOOKUP(AKORDT[[#This Row],[RAPORTY_TMP_ID]]&amp;AKORDT[[#This Row],[CZYNNOSCI_OPIS]],#REF!,5,FALSE),AKORDT[[#This Row],[CZAS]]),1)</f>
        <v>19</v>
      </c>
      <c r="CD381" t="str">
        <f>AKORDT[[#This Row],[RAPORTY_TMP_ID]]&amp;" "&amp;MID(AKORDT[[#This Row],[NAZWA1_WG]],1,30)</f>
        <v xml:space="preserve">27205 SHADOW [2,5]                  </v>
      </c>
      <c r="CE381" s="11">
        <f>AKORDT[[#This Row],[DATA]]</f>
        <v>43033</v>
      </c>
      <c r="CF381">
        <f>IFERROR(ROUND(AVERAGEIF(Tabela_Kwerenda_z_AKORD[CZAS RZECZYWISTY],LEFT(AKORDT[[#This Row],[PZP_NR_ZLECENIA]],5),Tabela_Kwerenda_z_AKORD[LACZNY_CZAS]),0),0)</f>
        <v>0</v>
      </c>
    </row>
    <row r="382" spans="1:84">
      <c r="A382" t="e">
        <f>VLOOKUP(AKORDT[[#This Row],[NAZWISKO]],IMIE[],2,FALSE)</f>
        <v>#N/A</v>
      </c>
      <c r="B382">
        <v>10649</v>
      </c>
      <c r="F382">
        <v>27204</v>
      </c>
      <c r="G382">
        <v>1</v>
      </c>
      <c r="H382">
        <v>1</v>
      </c>
      <c r="I382">
        <v>1</v>
      </c>
      <c r="J382">
        <v>15478</v>
      </c>
      <c r="K382">
        <v>14405</v>
      </c>
      <c r="L382">
        <v>35</v>
      </c>
      <c r="M382">
        <v>20</v>
      </c>
      <c r="N382">
        <v>7</v>
      </c>
      <c r="O382">
        <v>20</v>
      </c>
      <c r="Q382" s="17">
        <v>43033</v>
      </c>
      <c r="R382" t="s">
        <v>1414</v>
      </c>
      <c r="S382">
        <v>0</v>
      </c>
      <c r="T382">
        <v>0</v>
      </c>
      <c r="U382">
        <v>0</v>
      </c>
      <c r="V382">
        <v>2</v>
      </c>
      <c r="W382" t="s">
        <v>203</v>
      </c>
      <c r="X382" t="s">
        <v>79</v>
      </c>
      <c r="Y382" t="s">
        <v>100</v>
      </c>
      <c r="Z382" t="s">
        <v>204</v>
      </c>
      <c r="AB382" s="17">
        <v>2</v>
      </c>
      <c r="AC382" s="17">
        <v>402133</v>
      </c>
      <c r="AD382">
        <v>2</v>
      </c>
      <c r="AE382">
        <v>1</v>
      </c>
      <c r="AF382">
        <v>0</v>
      </c>
      <c r="AG382" t="s">
        <v>81</v>
      </c>
      <c r="AH382" t="s">
        <v>82</v>
      </c>
      <c r="AI382" t="s">
        <v>83</v>
      </c>
      <c r="AJ382" t="s">
        <v>83</v>
      </c>
      <c r="AK382" t="s">
        <v>84</v>
      </c>
      <c r="AL382" t="s">
        <v>85</v>
      </c>
      <c r="AM382" t="s">
        <v>205</v>
      </c>
      <c r="AN382" t="s">
        <v>95</v>
      </c>
      <c r="AO382" t="s">
        <v>587</v>
      </c>
      <c r="AP382" t="s">
        <v>588</v>
      </c>
      <c r="AQ382" t="s">
        <v>589</v>
      </c>
      <c r="AR382" t="s">
        <v>590</v>
      </c>
      <c r="AS382" t="s">
        <v>83</v>
      </c>
      <c r="AV382" s="17"/>
      <c r="AX382">
        <v>0</v>
      </c>
      <c r="AY382" t="s">
        <v>83</v>
      </c>
      <c r="AZ382" t="s">
        <v>83</v>
      </c>
      <c r="BH382">
        <v>380</v>
      </c>
      <c r="BL382" t="s">
        <v>1411</v>
      </c>
      <c r="BM382" s="17">
        <v>43026</v>
      </c>
      <c r="BN382" t="s">
        <v>362</v>
      </c>
      <c r="BO382" t="s">
        <v>362</v>
      </c>
      <c r="BP382">
        <v>68</v>
      </c>
      <c r="BQ382" t="s">
        <v>196</v>
      </c>
      <c r="BR382" t="s">
        <v>197</v>
      </c>
      <c r="BS382" t="s">
        <v>89</v>
      </c>
      <c r="BT382" t="s">
        <v>90</v>
      </c>
      <c r="BU382" t="s">
        <v>206</v>
      </c>
      <c r="BV382" t="s">
        <v>83</v>
      </c>
      <c r="BY382" t="s">
        <v>92</v>
      </c>
      <c r="BZ382" t="s">
        <v>87</v>
      </c>
      <c r="CC382">
        <f>IFERROR(IF(AKORDT[[#This Row],[CZAS]]=1,VLOOKUP(AKORDT[[#This Row],[RAPORTY_TMP_ID]]&amp;AKORDT[[#This Row],[CZYNNOSCI_OPIS]],#REF!,5,FALSE),AKORDT[[#This Row],[CZAS]]),1)</f>
        <v>20</v>
      </c>
      <c r="CD382" t="str">
        <f>AKORDT[[#This Row],[RAPORTY_TMP_ID]]&amp;" "&amp;MID(AKORDT[[#This Row],[NAZWA1_WG]],1,30)</f>
        <v xml:space="preserve">27204 SHADOW [3]                    </v>
      </c>
      <c r="CE382" s="11">
        <f>AKORDT[[#This Row],[DATA]]</f>
        <v>43033</v>
      </c>
      <c r="CF382">
        <f>IFERROR(ROUND(AVERAGEIF(Tabela_Kwerenda_z_AKORD[CZAS RZECZYWISTY],LEFT(AKORDT[[#This Row],[PZP_NR_ZLECENIA]],5),Tabela_Kwerenda_z_AKORD[LACZNY_CZAS]),0),0)</f>
        <v>0</v>
      </c>
    </row>
    <row r="383" spans="1:84">
      <c r="A383" t="e">
        <f>VLOOKUP(AKORDT[[#This Row],[NAZWISKO]],IMIE[],2,FALSE)</f>
        <v>#N/A</v>
      </c>
      <c r="B383">
        <v>10650</v>
      </c>
      <c r="F383">
        <v>25883</v>
      </c>
      <c r="G383">
        <v>1</v>
      </c>
      <c r="H383">
        <v>1</v>
      </c>
      <c r="I383">
        <v>1</v>
      </c>
      <c r="J383">
        <v>15700</v>
      </c>
      <c r="K383">
        <v>14258</v>
      </c>
      <c r="L383">
        <v>46</v>
      </c>
      <c r="M383">
        <v>5</v>
      </c>
      <c r="N383">
        <v>7</v>
      </c>
      <c r="O383">
        <v>242</v>
      </c>
      <c r="Q383" s="17">
        <v>43033</v>
      </c>
      <c r="R383" t="s">
        <v>1415</v>
      </c>
      <c r="S383">
        <v>0</v>
      </c>
      <c r="T383">
        <v>0</v>
      </c>
      <c r="U383">
        <v>0</v>
      </c>
      <c r="V383">
        <v>2</v>
      </c>
      <c r="W383" t="s">
        <v>484</v>
      </c>
      <c r="X383" t="s">
        <v>79</v>
      </c>
      <c r="Y383" t="s">
        <v>96</v>
      </c>
      <c r="Z383" t="s">
        <v>485</v>
      </c>
      <c r="AB383" s="17">
        <v>2</v>
      </c>
      <c r="AC383" s="17">
        <v>402133</v>
      </c>
      <c r="AD383">
        <v>2</v>
      </c>
      <c r="AE383">
        <v>1</v>
      </c>
      <c r="AF383">
        <v>0</v>
      </c>
      <c r="AG383" t="s">
        <v>81</v>
      </c>
      <c r="AH383" t="s">
        <v>82</v>
      </c>
      <c r="AI383" t="s">
        <v>83</v>
      </c>
      <c r="AJ383" t="s">
        <v>83</v>
      </c>
      <c r="AK383" t="s">
        <v>84</v>
      </c>
      <c r="AL383" t="s">
        <v>85</v>
      </c>
      <c r="AM383" t="s">
        <v>86</v>
      </c>
      <c r="AN383" t="s">
        <v>87</v>
      </c>
      <c r="AO383" t="s">
        <v>792</v>
      </c>
      <c r="AP383" t="s">
        <v>793</v>
      </c>
      <c r="AQ383" t="s">
        <v>794</v>
      </c>
      <c r="AR383" t="s">
        <v>795</v>
      </c>
      <c r="AS383" t="s">
        <v>83</v>
      </c>
      <c r="AV383" s="17"/>
      <c r="AX383">
        <v>0</v>
      </c>
      <c r="AY383" t="s">
        <v>83</v>
      </c>
      <c r="AZ383" t="s">
        <v>83</v>
      </c>
      <c r="BH383">
        <v>381</v>
      </c>
      <c r="BL383" t="s">
        <v>791</v>
      </c>
      <c r="BM383" s="17">
        <v>42998</v>
      </c>
      <c r="BN383" t="s">
        <v>677</v>
      </c>
      <c r="BO383" t="s">
        <v>677</v>
      </c>
      <c r="BP383">
        <v>13</v>
      </c>
      <c r="BQ383" t="s">
        <v>88</v>
      </c>
      <c r="BR383" t="s">
        <v>79</v>
      </c>
      <c r="BS383" t="s">
        <v>89</v>
      </c>
      <c r="BT383" t="s">
        <v>90</v>
      </c>
      <c r="BU383" t="s">
        <v>91</v>
      </c>
      <c r="BV383" t="s">
        <v>83</v>
      </c>
      <c r="BY383" t="s">
        <v>92</v>
      </c>
      <c r="BZ383" t="s">
        <v>87</v>
      </c>
      <c r="CC383">
        <f>IFERROR(IF(AKORDT[[#This Row],[CZAS]]=1,VLOOKUP(AKORDT[[#This Row],[RAPORTY_TMP_ID]]&amp;AKORDT[[#This Row],[CZYNNOSCI_OPIS]],#REF!,5,FALSE),AKORDT[[#This Row],[CZAS]]),1)</f>
        <v>242</v>
      </c>
      <c r="CD383" t="str">
        <f>AKORDT[[#This Row],[RAPORTY_TMP_ID]]&amp;" "&amp;MID(AKORDT[[#This Row],[NAZWA1_WG]],1,30)</f>
        <v xml:space="preserve">25883 MOVE L]                       </v>
      </c>
      <c r="CE383" s="11">
        <f>AKORDT[[#This Row],[DATA]]</f>
        <v>43033</v>
      </c>
      <c r="CF383">
        <f>IFERROR(ROUND(AVERAGEIF(Tabela_Kwerenda_z_AKORD[CZAS RZECZYWISTY],LEFT(AKORDT[[#This Row],[PZP_NR_ZLECENIA]],5),Tabela_Kwerenda_z_AKORD[LACZNY_CZAS]),0),0)</f>
        <v>0</v>
      </c>
    </row>
    <row r="384" spans="1:84">
      <c r="A384" t="e">
        <f>VLOOKUP(AKORDT[[#This Row],[NAZWISKO]],IMIE[],2,FALSE)</f>
        <v>#N/A</v>
      </c>
      <c r="B384">
        <v>10651</v>
      </c>
      <c r="F384">
        <v>25882</v>
      </c>
      <c r="G384">
        <v>1</v>
      </c>
      <c r="H384">
        <v>1</v>
      </c>
      <c r="I384">
        <v>1</v>
      </c>
      <c r="J384">
        <v>15683</v>
      </c>
      <c r="K384">
        <v>14241</v>
      </c>
      <c r="L384">
        <v>46</v>
      </c>
      <c r="M384">
        <v>5</v>
      </c>
      <c r="N384">
        <v>7</v>
      </c>
      <c r="O384">
        <v>167</v>
      </c>
      <c r="Q384" s="17">
        <v>43033</v>
      </c>
      <c r="R384" t="s">
        <v>871</v>
      </c>
      <c r="S384">
        <v>0</v>
      </c>
      <c r="T384">
        <v>0</v>
      </c>
      <c r="U384">
        <v>0</v>
      </c>
      <c r="V384">
        <v>2</v>
      </c>
      <c r="W384" t="s">
        <v>484</v>
      </c>
      <c r="X384" t="s">
        <v>79</v>
      </c>
      <c r="Y384" t="s">
        <v>96</v>
      </c>
      <c r="Z384" t="s">
        <v>485</v>
      </c>
      <c r="AB384" s="17">
        <v>2</v>
      </c>
      <c r="AC384" s="17">
        <v>402133</v>
      </c>
      <c r="AD384">
        <v>2</v>
      </c>
      <c r="AE384">
        <v>1</v>
      </c>
      <c r="AF384">
        <v>0</v>
      </c>
      <c r="AG384" t="s">
        <v>81</v>
      </c>
      <c r="AH384" t="s">
        <v>82</v>
      </c>
      <c r="AI384" t="s">
        <v>83</v>
      </c>
      <c r="AJ384" t="s">
        <v>83</v>
      </c>
      <c r="AK384" t="s">
        <v>84</v>
      </c>
      <c r="AL384" t="s">
        <v>85</v>
      </c>
      <c r="AM384" t="s">
        <v>86</v>
      </c>
      <c r="AN384" t="s">
        <v>87</v>
      </c>
      <c r="AO384" t="s">
        <v>787</v>
      </c>
      <c r="AP384" t="s">
        <v>788</v>
      </c>
      <c r="AQ384" t="s">
        <v>789</v>
      </c>
      <c r="AR384" t="s">
        <v>790</v>
      </c>
      <c r="AS384" t="s">
        <v>83</v>
      </c>
      <c r="AV384" s="17"/>
      <c r="AX384">
        <v>0</v>
      </c>
      <c r="AY384" t="s">
        <v>83</v>
      </c>
      <c r="AZ384" t="s">
        <v>83</v>
      </c>
      <c r="BH384">
        <v>382</v>
      </c>
      <c r="BL384" t="s">
        <v>791</v>
      </c>
      <c r="BM384" s="17">
        <v>42998</v>
      </c>
      <c r="BN384" t="s">
        <v>677</v>
      </c>
      <c r="BO384" t="s">
        <v>677</v>
      </c>
      <c r="BP384">
        <v>13</v>
      </c>
      <c r="BQ384" t="s">
        <v>88</v>
      </c>
      <c r="BR384" t="s">
        <v>79</v>
      </c>
      <c r="BS384" t="s">
        <v>89</v>
      </c>
      <c r="BT384" t="s">
        <v>90</v>
      </c>
      <c r="BU384" t="s">
        <v>91</v>
      </c>
      <c r="BV384" t="s">
        <v>83</v>
      </c>
      <c r="BY384" t="s">
        <v>92</v>
      </c>
      <c r="BZ384" t="s">
        <v>87</v>
      </c>
      <c r="CC384">
        <f>IFERROR(IF(AKORDT[[#This Row],[CZAS]]=1,VLOOKUP(AKORDT[[#This Row],[RAPORTY_TMP_ID]]&amp;AKORDT[[#This Row],[CZYNNOSCI_OPIS]],#REF!,5,FALSE),AKORDT[[#This Row],[CZAS]]),1)</f>
        <v>167</v>
      </c>
      <c r="CD384" t="str">
        <f>AKORDT[[#This Row],[RAPORTY_TMP_ID]]&amp;" "&amp;MID(AKORDT[[#This Row],[NAZWA1_WG]],1,30)</f>
        <v xml:space="preserve">25882 MOVE 2,5                      </v>
      </c>
      <c r="CE384" s="11">
        <f>AKORDT[[#This Row],[DATA]]</f>
        <v>43033</v>
      </c>
      <c r="CF384">
        <f>IFERROR(ROUND(AVERAGEIF(Tabela_Kwerenda_z_AKORD[CZAS RZECZYWISTY],LEFT(AKORDT[[#This Row],[PZP_NR_ZLECENIA]],5),Tabela_Kwerenda_z_AKORD[LACZNY_CZAS]),0),0)</f>
        <v>0</v>
      </c>
    </row>
    <row r="385" spans="1:84">
      <c r="A385" t="e">
        <f>VLOOKUP(AKORDT[[#This Row],[NAZWISKO]],IMIE[],2,FALSE)</f>
        <v>#N/A</v>
      </c>
      <c r="B385">
        <v>10652</v>
      </c>
      <c r="F385">
        <v>26683</v>
      </c>
      <c r="G385">
        <v>1</v>
      </c>
      <c r="H385">
        <v>1</v>
      </c>
      <c r="I385">
        <v>1</v>
      </c>
      <c r="J385">
        <v>14273</v>
      </c>
      <c r="K385">
        <v>14273</v>
      </c>
      <c r="L385">
        <v>35</v>
      </c>
      <c r="M385">
        <v>20</v>
      </c>
      <c r="N385">
        <v>7</v>
      </c>
      <c r="O385">
        <v>10</v>
      </c>
      <c r="Q385" s="17">
        <v>43033</v>
      </c>
      <c r="R385" t="s">
        <v>1416</v>
      </c>
      <c r="S385">
        <v>0</v>
      </c>
      <c r="T385">
        <v>0</v>
      </c>
      <c r="U385">
        <v>0</v>
      </c>
      <c r="V385">
        <v>2</v>
      </c>
      <c r="W385" t="s">
        <v>203</v>
      </c>
      <c r="X385" t="s">
        <v>79</v>
      </c>
      <c r="Y385" t="s">
        <v>100</v>
      </c>
      <c r="Z385" t="s">
        <v>204</v>
      </c>
      <c r="AB385" s="17">
        <v>2</v>
      </c>
      <c r="AC385" s="17">
        <v>402133</v>
      </c>
      <c r="AD385">
        <v>2</v>
      </c>
      <c r="AE385">
        <v>1</v>
      </c>
      <c r="AF385">
        <v>0</v>
      </c>
      <c r="AG385" t="s">
        <v>81</v>
      </c>
      <c r="AH385" t="s">
        <v>82</v>
      </c>
      <c r="AI385" t="s">
        <v>83</v>
      </c>
      <c r="AJ385" t="s">
        <v>83</v>
      </c>
      <c r="AK385" t="s">
        <v>84</v>
      </c>
      <c r="AL385" t="s">
        <v>85</v>
      </c>
      <c r="AM385" t="s">
        <v>205</v>
      </c>
      <c r="AN385" t="s">
        <v>95</v>
      </c>
      <c r="AO385" t="s">
        <v>1417</v>
      </c>
      <c r="AP385" t="s">
        <v>1418</v>
      </c>
      <c r="AQ385" t="s">
        <v>1417</v>
      </c>
      <c r="AR385" t="s">
        <v>1418</v>
      </c>
      <c r="AS385" t="s">
        <v>83</v>
      </c>
      <c r="AV385" s="17"/>
      <c r="AX385">
        <v>0</v>
      </c>
      <c r="AY385" t="s">
        <v>83</v>
      </c>
      <c r="AZ385" t="s">
        <v>83</v>
      </c>
      <c r="BH385">
        <v>383</v>
      </c>
      <c r="BL385" t="s">
        <v>1419</v>
      </c>
      <c r="BM385" s="17">
        <v>43019</v>
      </c>
      <c r="BN385" t="s">
        <v>423</v>
      </c>
      <c r="BO385" t="s">
        <v>423</v>
      </c>
      <c r="BP385">
        <v>68</v>
      </c>
      <c r="BQ385" t="s">
        <v>196</v>
      </c>
      <c r="BR385" t="s">
        <v>197</v>
      </c>
      <c r="BS385" t="s">
        <v>89</v>
      </c>
      <c r="BT385" t="s">
        <v>90</v>
      </c>
      <c r="BU385" t="s">
        <v>206</v>
      </c>
      <c r="BV385" t="s">
        <v>83</v>
      </c>
      <c r="BY385" t="s">
        <v>92</v>
      </c>
      <c r="BZ385" t="s">
        <v>87</v>
      </c>
      <c r="CC385">
        <f>IFERROR(IF(AKORDT[[#This Row],[CZAS]]=1,VLOOKUP(AKORDT[[#This Row],[RAPORTY_TMP_ID]]&amp;AKORDT[[#This Row],[CZYNNOSCI_OPIS]],#REF!,5,FALSE),AKORDT[[#This Row],[CZAS]]),1)</f>
        <v>10</v>
      </c>
      <c r="CD385" t="str">
        <f>AKORDT[[#This Row],[RAPORTY_TMP_ID]]&amp;" "&amp;MID(AKORDT[[#This Row],[NAZWA1_WG]],1,30)</f>
        <v xml:space="preserve">26683 VANITY E67                    </v>
      </c>
      <c r="CE385" s="11">
        <f>AKORDT[[#This Row],[DATA]]</f>
        <v>43033</v>
      </c>
      <c r="CF385">
        <f>IFERROR(ROUND(AVERAGEIF(Tabela_Kwerenda_z_AKORD[CZAS RZECZYWISTY],LEFT(AKORDT[[#This Row],[PZP_NR_ZLECENIA]],5),Tabela_Kwerenda_z_AKORD[LACZNY_CZAS]),0),0)</f>
        <v>0</v>
      </c>
    </row>
    <row r="386" spans="1:84">
      <c r="A386" t="e">
        <f>VLOOKUP(AKORDT[[#This Row],[NAZWISKO]],IMIE[],2,FALSE)</f>
        <v>#N/A</v>
      </c>
      <c r="B386">
        <v>10653</v>
      </c>
      <c r="F386">
        <v>26682</v>
      </c>
      <c r="G386">
        <v>1</v>
      </c>
      <c r="H386">
        <v>1</v>
      </c>
      <c r="I386">
        <v>1</v>
      </c>
      <c r="J386">
        <v>14272</v>
      </c>
      <c r="K386">
        <v>14272</v>
      </c>
      <c r="L386">
        <v>35</v>
      </c>
      <c r="M386">
        <v>20</v>
      </c>
      <c r="N386">
        <v>7</v>
      </c>
      <c r="O386">
        <v>25</v>
      </c>
      <c r="Q386" s="17">
        <v>43033</v>
      </c>
      <c r="R386" t="s">
        <v>1420</v>
      </c>
      <c r="S386">
        <v>0</v>
      </c>
      <c r="T386">
        <v>0</v>
      </c>
      <c r="U386">
        <v>0</v>
      </c>
      <c r="V386">
        <v>2</v>
      </c>
      <c r="W386" t="s">
        <v>203</v>
      </c>
      <c r="X386" t="s">
        <v>79</v>
      </c>
      <c r="Y386" t="s">
        <v>100</v>
      </c>
      <c r="Z386" t="s">
        <v>204</v>
      </c>
      <c r="AB386" s="17">
        <v>2</v>
      </c>
      <c r="AC386" s="17">
        <v>402133</v>
      </c>
      <c r="AD386">
        <v>2</v>
      </c>
      <c r="AE386">
        <v>1</v>
      </c>
      <c r="AF386">
        <v>0</v>
      </c>
      <c r="AG386" t="s">
        <v>81</v>
      </c>
      <c r="AH386" t="s">
        <v>82</v>
      </c>
      <c r="AI386" t="s">
        <v>83</v>
      </c>
      <c r="AJ386" t="s">
        <v>83</v>
      </c>
      <c r="AK386" t="s">
        <v>84</v>
      </c>
      <c r="AL386" t="s">
        <v>85</v>
      </c>
      <c r="AM386" t="s">
        <v>205</v>
      </c>
      <c r="AN386" t="s">
        <v>95</v>
      </c>
      <c r="AO386" t="s">
        <v>1421</v>
      </c>
      <c r="AP386" t="s">
        <v>1422</v>
      </c>
      <c r="AQ386" t="s">
        <v>1421</v>
      </c>
      <c r="AR386" t="s">
        <v>1422</v>
      </c>
      <c r="AS386" t="s">
        <v>83</v>
      </c>
      <c r="AV386" s="17"/>
      <c r="AX386">
        <v>0</v>
      </c>
      <c r="AY386" t="s">
        <v>83</v>
      </c>
      <c r="AZ386" t="s">
        <v>83</v>
      </c>
      <c r="BH386">
        <v>384</v>
      </c>
      <c r="BL386" t="s">
        <v>1419</v>
      </c>
      <c r="BM386" s="17">
        <v>43019</v>
      </c>
      <c r="BN386" t="s">
        <v>423</v>
      </c>
      <c r="BO386" t="s">
        <v>423</v>
      </c>
      <c r="BP386">
        <v>68</v>
      </c>
      <c r="BQ386" t="s">
        <v>196</v>
      </c>
      <c r="BR386" t="s">
        <v>197</v>
      </c>
      <c r="BS386" t="s">
        <v>89</v>
      </c>
      <c r="BT386" t="s">
        <v>90</v>
      </c>
      <c r="BU386" t="s">
        <v>206</v>
      </c>
      <c r="BV386" t="s">
        <v>83</v>
      </c>
      <c r="BY386" t="s">
        <v>92</v>
      </c>
      <c r="BZ386" t="s">
        <v>87</v>
      </c>
      <c r="CC386">
        <f>IFERROR(IF(AKORDT[[#This Row],[CZAS]]=1,VLOOKUP(AKORDT[[#This Row],[RAPORTY_TMP_ID]]&amp;AKORDT[[#This Row],[CZYNNOSCI_OPIS]],#REF!,5,FALSE),AKORDT[[#This Row],[CZAS]]),1)</f>
        <v>25</v>
      </c>
      <c r="CD386" t="str">
        <f>AKORDT[[#This Row],[RAPORTY_TMP_ID]]&amp;" "&amp;MID(AKORDT[[#This Row],[NAZWA1_WG]],1,30)</f>
        <v xml:space="preserve">26682 VANITY [4-3P]                 </v>
      </c>
      <c r="CE386" s="11">
        <f>AKORDT[[#This Row],[DATA]]</f>
        <v>43033</v>
      </c>
      <c r="CF386">
        <f>IFERROR(ROUND(AVERAGEIF(Tabela_Kwerenda_z_AKORD[CZAS RZECZYWISTY],LEFT(AKORDT[[#This Row],[PZP_NR_ZLECENIA]],5),Tabela_Kwerenda_z_AKORD[LACZNY_CZAS]),0),0)</f>
        <v>0</v>
      </c>
    </row>
    <row r="387" spans="1:84">
      <c r="A387" t="e">
        <f>VLOOKUP(AKORDT[[#This Row],[NAZWISKO]],IMIE[],2,FALSE)</f>
        <v>#N/A</v>
      </c>
      <c r="B387">
        <v>10654</v>
      </c>
      <c r="F387">
        <v>26684</v>
      </c>
      <c r="G387">
        <v>1</v>
      </c>
      <c r="H387">
        <v>1</v>
      </c>
      <c r="I387">
        <v>1</v>
      </c>
      <c r="J387">
        <v>14278</v>
      </c>
      <c r="K387">
        <v>14278</v>
      </c>
      <c r="L387">
        <v>35</v>
      </c>
      <c r="M387">
        <v>20</v>
      </c>
      <c r="N387">
        <v>7</v>
      </c>
      <c r="O387">
        <v>7</v>
      </c>
      <c r="Q387" s="17">
        <v>43033</v>
      </c>
      <c r="R387" t="s">
        <v>1423</v>
      </c>
      <c r="S387">
        <v>0</v>
      </c>
      <c r="T387">
        <v>0</v>
      </c>
      <c r="U387">
        <v>0</v>
      </c>
      <c r="V387">
        <v>2</v>
      </c>
      <c r="W387" t="s">
        <v>203</v>
      </c>
      <c r="X387" t="s">
        <v>79</v>
      </c>
      <c r="Y387" t="s">
        <v>100</v>
      </c>
      <c r="Z387" t="s">
        <v>204</v>
      </c>
      <c r="AB387" s="17">
        <v>2</v>
      </c>
      <c r="AC387" s="17">
        <v>402133</v>
      </c>
      <c r="AD387">
        <v>2</v>
      </c>
      <c r="AE387">
        <v>1</v>
      </c>
      <c r="AF387">
        <v>0</v>
      </c>
      <c r="AG387" t="s">
        <v>81</v>
      </c>
      <c r="AH387" t="s">
        <v>82</v>
      </c>
      <c r="AI387" t="s">
        <v>83</v>
      </c>
      <c r="AJ387" t="s">
        <v>83</v>
      </c>
      <c r="AK387" t="s">
        <v>84</v>
      </c>
      <c r="AL387" t="s">
        <v>85</v>
      </c>
      <c r="AM387" t="s">
        <v>205</v>
      </c>
      <c r="AN387" t="s">
        <v>95</v>
      </c>
      <c r="AO387" t="s">
        <v>1424</v>
      </c>
      <c r="AP387" t="s">
        <v>1425</v>
      </c>
      <c r="AQ387" t="s">
        <v>1424</v>
      </c>
      <c r="AR387" t="s">
        <v>1425</v>
      </c>
      <c r="AS387" t="s">
        <v>83</v>
      </c>
      <c r="AV387" s="17"/>
      <c r="AX387">
        <v>0</v>
      </c>
      <c r="AY387" t="s">
        <v>83</v>
      </c>
      <c r="AZ387" t="s">
        <v>83</v>
      </c>
      <c r="BH387">
        <v>385</v>
      </c>
      <c r="BL387" t="s">
        <v>1419</v>
      </c>
      <c r="BM387" s="17">
        <v>43019</v>
      </c>
      <c r="BN387" t="s">
        <v>423</v>
      </c>
      <c r="BO387" t="s">
        <v>423</v>
      </c>
      <c r="BP387">
        <v>68</v>
      </c>
      <c r="BQ387" t="s">
        <v>196</v>
      </c>
      <c r="BR387" t="s">
        <v>197</v>
      </c>
      <c r="BS387" t="s">
        <v>89</v>
      </c>
      <c r="BT387" t="s">
        <v>90</v>
      </c>
      <c r="BU387" t="s">
        <v>206</v>
      </c>
      <c r="BV387" t="s">
        <v>83</v>
      </c>
      <c r="BY387" t="s">
        <v>92</v>
      </c>
      <c r="BZ387" t="s">
        <v>87</v>
      </c>
      <c r="CC387">
        <f>IFERROR(IF(AKORDT[[#This Row],[CZAS]]=1,VLOOKUP(AKORDT[[#This Row],[RAPORTY_TMP_ID]]&amp;AKORDT[[#This Row],[CZYNNOSCI_OPIS]],#REF!,5,FALSE),AKORDT[[#This Row],[CZAS]]),1)</f>
        <v>7</v>
      </c>
      <c r="CD387" t="str">
        <f>AKORDT[[#This Row],[RAPORTY_TMP_ID]]&amp;" "&amp;MID(AKORDT[[#This Row],[NAZWA1_WG]],1,30)</f>
        <v xml:space="preserve">26684 VANITY P82x67                 </v>
      </c>
      <c r="CE387" s="11">
        <f>AKORDT[[#This Row],[DATA]]</f>
        <v>43033</v>
      </c>
      <c r="CF387">
        <f>IFERROR(ROUND(AVERAGEIF(Tabela_Kwerenda_z_AKORD[CZAS RZECZYWISTY],LEFT(AKORDT[[#This Row],[PZP_NR_ZLECENIA]],5),Tabela_Kwerenda_z_AKORD[LACZNY_CZAS]),0),0)</f>
        <v>0</v>
      </c>
    </row>
    <row r="388" spans="1:84">
      <c r="A388" t="e">
        <f>VLOOKUP(AKORDT[[#This Row],[NAZWISKO]],IMIE[],2,FALSE)</f>
        <v>#N/A</v>
      </c>
      <c r="B388">
        <v>10655</v>
      </c>
      <c r="F388">
        <v>26146</v>
      </c>
      <c r="G388">
        <v>1</v>
      </c>
      <c r="H388">
        <v>1</v>
      </c>
      <c r="I388">
        <v>1</v>
      </c>
      <c r="J388">
        <v>47894</v>
      </c>
      <c r="K388">
        <v>47817</v>
      </c>
      <c r="L388">
        <v>35</v>
      </c>
      <c r="M388">
        <v>20</v>
      </c>
      <c r="N388">
        <v>7</v>
      </c>
      <c r="O388">
        <v>16</v>
      </c>
      <c r="Q388" s="17">
        <v>43033</v>
      </c>
      <c r="R388" t="s">
        <v>1426</v>
      </c>
      <c r="S388">
        <v>0</v>
      </c>
      <c r="T388">
        <v>0</v>
      </c>
      <c r="U388">
        <v>0</v>
      </c>
      <c r="V388">
        <v>2</v>
      </c>
      <c r="W388" t="s">
        <v>203</v>
      </c>
      <c r="X388" t="s">
        <v>79</v>
      </c>
      <c r="Y388" t="s">
        <v>100</v>
      </c>
      <c r="Z388" t="s">
        <v>204</v>
      </c>
      <c r="AB388" s="17">
        <v>2</v>
      </c>
      <c r="AC388" s="17">
        <v>402133</v>
      </c>
      <c r="AD388">
        <v>2</v>
      </c>
      <c r="AE388">
        <v>1</v>
      </c>
      <c r="AF388">
        <v>0</v>
      </c>
      <c r="AG388" t="s">
        <v>81</v>
      </c>
      <c r="AH388" t="s">
        <v>82</v>
      </c>
      <c r="AI388" t="s">
        <v>83</v>
      </c>
      <c r="AJ388" t="s">
        <v>83</v>
      </c>
      <c r="AK388" t="s">
        <v>84</v>
      </c>
      <c r="AL388" t="s">
        <v>85</v>
      </c>
      <c r="AM388" t="s">
        <v>205</v>
      </c>
      <c r="AN388" t="s">
        <v>95</v>
      </c>
      <c r="AO388" t="s">
        <v>1427</v>
      </c>
      <c r="AP388" t="s">
        <v>1428</v>
      </c>
      <c r="AQ388" t="s">
        <v>1429</v>
      </c>
      <c r="AR388" t="s">
        <v>1430</v>
      </c>
      <c r="AS388" t="s">
        <v>83</v>
      </c>
      <c r="AV388" s="17"/>
      <c r="AX388">
        <v>0</v>
      </c>
      <c r="AY388" t="s">
        <v>83</v>
      </c>
      <c r="AZ388" t="s">
        <v>83</v>
      </c>
      <c r="BH388">
        <v>386</v>
      </c>
      <c r="BL388" t="s">
        <v>1431</v>
      </c>
      <c r="BM388" s="17">
        <v>43005</v>
      </c>
      <c r="BN388" t="s">
        <v>574</v>
      </c>
      <c r="BO388" t="s">
        <v>574</v>
      </c>
      <c r="BP388">
        <v>68</v>
      </c>
      <c r="BQ388" t="s">
        <v>196</v>
      </c>
      <c r="BR388" t="s">
        <v>197</v>
      </c>
      <c r="BS388" t="s">
        <v>89</v>
      </c>
      <c r="BT388" t="s">
        <v>90</v>
      </c>
      <c r="BU388" t="s">
        <v>181</v>
      </c>
      <c r="BV388" t="s">
        <v>83</v>
      </c>
      <c r="BY388" t="s">
        <v>92</v>
      </c>
      <c r="BZ388" t="s">
        <v>87</v>
      </c>
      <c r="CC388">
        <f>IFERROR(IF(AKORDT[[#This Row],[CZAS]]=1,VLOOKUP(AKORDT[[#This Row],[RAPORTY_TMP_ID]]&amp;AKORDT[[#This Row],[CZYNNOSCI_OPIS]],#REF!,5,FALSE),AKORDT[[#This Row],[CZAS]]),1)</f>
        <v>16</v>
      </c>
      <c r="CD388" t="str">
        <f>AKORDT[[#This Row],[RAPORTY_TMP_ID]]&amp;" "&amp;MID(AKORDT[[#This Row],[NAZWA1_WG]],1,30)</f>
        <v xml:space="preserve">26146 CRYSTAL [1,5                  </v>
      </c>
      <c r="CE388" s="11">
        <f>AKORDT[[#This Row],[DATA]]</f>
        <v>43033</v>
      </c>
      <c r="CF388">
        <f>IFERROR(ROUND(AVERAGEIF(Tabela_Kwerenda_z_AKORD[CZAS RZECZYWISTY],LEFT(AKORDT[[#This Row],[PZP_NR_ZLECENIA]],5),Tabela_Kwerenda_z_AKORD[LACZNY_CZAS]),0),0)</f>
        <v>0</v>
      </c>
    </row>
    <row r="389" spans="1:84">
      <c r="A389" t="e">
        <f>VLOOKUP(AKORDT[[#This Row],[NAZWISKO]],IMIE[],2,FALSE)</f>
        <v>#N/A</v>
      </c>
      <c r="B389">
        <v>10656</v>
      </c>
      <c r="F389">
        <v>26147</v>
      </c>
      <c r="G389">
        <v>1</v>
      </c>
      <c r="H389">
        <v>1</v>
      </c>
      <c r="I389">
        <v>1</v>
      </c>
      <c r="J389">
        <v>47948</v>
      </c>
      <c r="K389">
        <v>47805</v>
      </c>
      <c r="L389">
        <v>35</v>
      </c>
      <c r="M389">
        <v>20</v>
      </c>
      <c r="N389">
        <v>7</v>
      </c>
      <c r="O389">
        <v>22</v>
      </c>
      <c r="Q389" s="17">
        <v>43033</v>
      </c>
      <c r="R389" t="s">
        <v>1432</v>
      </c>
      <c r="S389">
        <v>0</v>
      </c>
      <c r="T389">
        <v>0</v>
      </c>
      <c r="U389">
        <v>0</v>
      </c>
      <c r="V389">
        <v>2</v>
      </c>
      <c r="W389" t="s">
        <v>203</v>
      </c>
      <c r="X389" t="s">
        <v>79</v>
      </c>
      <c r="Y389" t="s">
        <v>100</v>
      </c>
      <c r="Z389" t="s">
        <v>204</v>
      </c>
      <c r="AB389" s="17">
        <v>2</v>
      </c>
      <c r="AC389" s="17">
        <v>402133</v>
      </c>
      <c r="AD389">
        <v>2</v>
      </c>
      <c r="AE389">
        <v>1</v>
      </c>
      <c r="AF389">
        <v>0</v>
      </c>
      <c r="AG389" t="s">
        <v>81</v>
      </c>
      <c r="AH389" t="s">
        <v>82</v>
      </c>
      <c r="AI389" t="s">
        <v>83</v>
      </c>
      <c r="AJ389" t="s">
        <v>83</v>
      </c>
      <c r="AK389" t="s">
        <v>84</v>
      </c>
      <c r="AL389" t="s">
        <v>85</v>
      </c>
      <c r="AM389" t="s">
        <v>205</v>
      </c>
      <c r="AN389" t="s">
        <v>95</v>
      </c>
      <c r="AO389" t="s">
        <v>1433</v>
      </c>
      <c r="AP389" t="s">
        <v>1434</v>
      </c>
      <c r="AQ389" t="s">
        <v>1435</v>
      </c>
      <c r="AR389" t="s">
        <v>1436</v>
      </c>
      <c r="AS389" t="s">
        <v>83</v>
      </c>
      <c r="AV389" s="17"/>
      <c r="AX389">
        <v>0</v>
      </c>
      <c r="AY389" t="s">
        <v>83</v>
      </c>
      <c r="AZ389" t="s">
        <v>83</v>
      </c>
      <c r="BH389">
        <v>387</v>
      </c>
      <c r="BL389" t="s">
        <v>1431</v>
      </c>
      <c r="BM389" s="17">
        <v>43005</v>
      </c>
      <c r="BN389" t="s">
        <v>574</v>
      </c>
      <c r="BO389" t="s">
        <v>574</v>
      </c>
      <c r="BP389">
        <v>68</v>
      </c>
      <c r="BQ389" t="s">
        <v>196</v>
      </c>
      <c r="BR389" t="s">
        <v>197</v>
      </c>
      <c r="BS389" t="s">
        <v>89</v>
      </c>
      <c r="BT389" t="s">
        <v>90</v>
      </c>
      <c r="BU389" t="s">
        <v>181</v>
      </c>
      <c r="BV389" t="s">
        <v>83</v>
      </c>
      <c r="BY389" t="s">
        <v>92</v>
      </c>
      <c r="BZ389" t="s">
        <v>87</v>
      </c>
      <c r="CC389">
        <f>IFERROR(IF(AKORDT[[#This Row],[CZAS]]=1,VLOOKUP(AKORDT[[#This Row],[RAPORTY_TMP_ID]]&amp;AKORDT[[#This Row],[CZYNNOSCI_OPIS]],#REF!,5,FALSE),AKORDT[[#This Row],[CZAS]]),1)</f>
        <v>22</v>
      </c>
      <c r="CD389" t="str">
        <f>AKORDT[[#This Row],[RAPORTY_TMP_ID]]&amp;" "&amp;MID(AKORDT[[#This Row],[NAZWA1_WG]],1,30)</f>
        <v xml:space="preserve">26147 CRYSTAL 124N                  </v>
      </c>
      <c r="CE389" s="11">
        <f>AKORDT[[#This Row],[DATA]]</f>
        <v>43033</v>
      </c>
      <c r="CF389">
        <f>IFERROR(ROUND(AVERAGEIF(Tabela_Kwerenda_z_AKORD[CZAS RZECZYWISTY],LEFT(AKORDT[[#This Row],[PZP_NR_ZLECENIA]],5),Tabela_Kwerenda_z_AKORD[LACZNY_CZAS]),0),0)</f>
        <v>0</v>
      </c>
    </row>
    <row r="390" spans="1:84">
      <c r="A390" t="e">
        <f>VLOOKUP(AKORDT[[#This Row],[NAZWISKO]],IMIE[],2,FALSE)</f>
        <v>#N/A</v>
      </c>
      <c r="B390">
        <v>10657</v>
      </c>
      <c r="F390">
        <v>26148</v>
      </c>
      <c r="G390">
        <v>1</v>
      </c>
      <c r="H390">
        <v>1</v>
      </c>
      <c r="I390">
        <v>1</v>
      </c>
      <c r="J390">
        <v>47910</v>
      </c>
      <c r="K390">
        <v>47767</v>
      </c>
      <c r="L390">
        <v>35</v>
      </c>
      <c r="M390">
        <v>20</v>
      </c>
      <c r="N390">
        <v>7</v>
      </c>
      <c r="O390">
        <v>25</v>
      </c>
      <c r="Q390" s="17">
        <v>43033</v>
      </c>
      <c r="R390" t="s">
        <v>1437</v>
      </c>
      <c r="S390">
        <v>0</v>
      </c>
      <c r="T390">
        <v>0</v>
      </c>
      <c r="U390">
        <v>0</v>
      </c>
      <c r="V390">
        <v>2</v>
      </c>
      <c r="W390" t="s">
        <v>203</v>
      </c>
      <c r="X390" t="s">
        <v>79</v>
      </c>
      <c r="Y390" t="s">
        <v>100</v>
      </c>
      <c r="Z390" t="s">
        <v>204</v>
      </c>
      <c r="AB390" s="17">
        <v>2</v>
      </c>
      <c r="AC390" s="17">
        <v>402133</v>
      </c>
      <c r="AD390">
        <v>2</v>
      </c>
      <c r="AE390">
        <v>1</v>
      </c>
      <c r="AF390">
        <v>0</v>
      </c>
      <c r="AG390" t="s">
        <v>81</v>
      </c>
      <c r="AH390" t="s">
        <v>82</v>
      </c>
      <c r="AI390" t="s">
        <v>83</v>
      </c>
      <c r="AJ390" t="s">
        <v>83</v>
      </c>
      <c r="AK390" t="s">
        <v>84</v>
      </c>
      <c r="AL390" t="s">
        <v>85</v>
      </c>
      <c r="AM390" t="s">
        <v>205</v>
      </c>
      <c r="AN390" t="s">
        <v>95</v>
      </c>
      <c r="AO390" t="s">
        <v>1438</v>
      </c>
      <c r="AP390" t="s">
        <v>1439</v>
      </c>
      <c r="AQ390" t="s">
        <v>1440</v>
      </c>
      <c r="AR390" t="s">
        <v>1441</v>
      </c>
      <c r="AS390" t="s">
        <v>83</v>
      </c>
      <c r="AV390" s="17"/>
      <c r="AX390">
        <v>0</v>
      </c>
      <c r="AY390" t="s">
        <v>83</v>
      </c>
      <c r="AZ390" t="s">
        <v>83</v>
      </c>
      <c r="BH390">
        <v>388</v>
      </c>
      <c r="BL390" t="s">
        <v>1431</v>
      </c>
      <c r="BM390" s="17">
        <v>43005</v>
      </c>
      <c r="BN390" t="s">
        <v>574</v>
      </c>
      <c r="BO390" t="s">
        <v>574</v>
      </c>
      <c r="BP390">
        <v>68</v>
      </c>
      <c r="BQ390" t="s">
        <v>196</v>
      </c>
      <c r="BR390" t="s">
        <v>197</v>
      </c>
      <c r="BS390" t="s">
        <v>89</v>
      </c>
      <c r="BT390" t="s">
        <v>90</v>
      </c>
      <c r="BU390" t="s">
        <v>181</v>
      </c>
      <c r="BV390" t="s">
        <v>83</v>
      </c>
      <c r="BY390" t="s">
        <v>92</v>
      </c>
      <c r="BZ390" t="s">
        <v>87</v>
      </c>
      <c r="CC390">
        <f>IFERROR(IF(AKORDT[[#This Row],[CZAS]]=1,VLOOKUP(AKORDT[[#This Row],[RAPORTY_TMP_ID]]&amp;AKORDT[[#This Row],[CZYNNOSCI_OPIS]],#REF!,5,FALSE),AKORDT[[#This Row],[CZAS]]),1)</f>
        <v>25</v>
      </c>
      <c r="CD390" t="str">
        <f>AKORDT[[#This Row],[RAPORTY_TMP_ID]]&amp;" "&amp;MID(AKORDT[[#This Row],[NAZWA1_WG]],1,30)</f>
        <v xml:space="preserve">26148 CRYSTAL 2,5]                  </v>
      </c>
      <c r="CE390" s="11">
        <f>AKORDT[[#This Row],[DATA]]</f>
        <v>43033</v>
      </c>
      <c r="CF390">
        <f>IFERROR(ROUND(AVERAGEIF(Tabela_Kwerenda_z_AKORD[CZAS RZECZYWISTY],LEFT(AKORDT[[#This Row],[PZP_NR_ZLECENIA]],5),Tabela_Kwerenda_z_AKORD[LACZNY_CZAS]),0),0)</f>
        <v>0</v>
      </c>
    </row>
    <row r="391" spans="1:84">
      <c r="A391" t="e">
        <f>VLOOKUP(AKORDT[[#This Row],[NAZWISKO]],IMIE[],2,FALSE)</f>
        <v>#N/A</v>
      </c>
      <c r="B391">
        <v>10658</v>
      </c>
      <c r="F391">
        <v>26687</v>
      </c>
      <c r="G391">
        <v>1</v>
      </c>
      <c r="H391">
        <v>1</v>
      </c>
      <c r="I391">
        <v>1</v>
      </c>
      <c r="J391">
        <v>44353</v>
      </c>
      <c r="K391">
        <v>44049</v>
      </c>
      <c r="L391">
        <v>35</v>
      </c>
      <c r="M391">
        <v>20</v>
      </c>
      <c r="N391">
        <v>7</v>
      </c>
      <c r="O391">
        <v>28</v>
      </c>
      <c r="Q391" s="17">
        <v>43033</v>
      </c>
      <c r="R391" t="s">
        <v>1442</v>
      </c>
      <c r="S391">
        <v>0</v>
      </c>
      <c r="T391">
        <v>0</v>
      </c>
      <c r="U391">
        <v>0</v>
      </c>
      <c r="V391">
        <v>2</v>
      </c>
      <c r="W391" t="s">
        <v>203</v>
      </c>
      <c r="X391" t="s">
        <v>79</v>
      </c>
      <c r="Y391" t="s">
        <v>100</v>
      </c>
      <c r="Z391" t="s">
        <v>204</v>
      </c>
      <c r="AB391" s="17">
        <v>2</v>
      </c>
      <c r="AC391" s="17">
        <v>402133</v>
      </c>
      <c r="AD391">
        <v>2</v>
      </c>
      <c r="AE391">
        <v>1</v>
      </c>
      <c r="AF391">
        <v>0</v>
      </c>
      <c r="AG391" t="s">
        <v>81</v>
      </c>
      <c r="AH391" t="s">
        <v>82</v>
      </c>
      <c r="AI391" t="s">
        <v>83</v>
      </c>
      <c r="AJ391" t="s">
        <v>83</v>
      </c>
      <c r="AK391" t="s">
        <v>84</v>
      </c>
      <c r="AL391" t="s">
        <v>85</v>
      </c>
      <c r="AM391" t="s">
        <v>205</v>
      </c>
      <c r="AN391" t="s">
        <v>95</v>
      </c>
      <c r="AO391" t="s">
        <v>1443</v>
      </c>
      <c r="AP391" t="s">
        <v>1444</v>
      </c>
      <c r="AQ391" t="s">
        <v>1445</v>
      </c>
      <c r="AR391" t="s">
        <v>1446</v>
      </c>
      <c r="AS391" t="s">
        <v>83</v>
      </c>
      <c r="AV391" s="17"/>
      <c r="AX391">
        <v>0</v>
      </c>
      <c r="AY391" t="s">
        <v>83</v>
      </c>
      <c r="AZ391" t="s">
        <v>83</v>
      </c>
      <c r="BH391">
        <v>389</v>
      </c>
      <c r="BL391" t="s">
        <v>1447</v>
      </c>
      <c r="BM391" s="17">
        <v>43019</v>
      </c>
      <c r="BN391" t="s">
        <v>502</v>
      </c>
      <c r="BO391" t="s">
        <v>502</v>
      </c>
      <c r="BP391">
        <v>68</v>
      </c>
      <c r="BQ391" t="s">
        <v>196</v>
      </c>
      <c r="BR391" t="s">
        <v>197</v>
      </c>
      <c r="BS391" t="s">
        <v>89</v>
      </c>
      <c r="BT391" t="s">
        <v>90</v>
      </c>
      <c r="BU391" t="s">
        <v>181</v>
      </c>
      <c r="BV391" t="s">
        <v>83</v>
      </c>
      <c r="BY391" t="s">
        <v>92</v>
      </c>
      <c r="BZ391" t="s">
        <v>87</v>
      </c>
      <c r="CC391">
        <f>IFERROR(IF(AKORDT[[#This Row],[CZAS]]=1,VLOOKUP(AKORDT[[#This Row],[RAPORTY_TMP_ID]]&amp;AKORDT[[#This Row],[CZYNNOSCI_OPIS]],#REF!,5,FALSE),AKORDT[[#This Row],[CZAS]]),1)</f>
        <v>28</v>
      </c>
      <c r="CD391" t="str">
        <f>AKORDT[[#This Row],[RAPORTY_TMP_ID]]&amp;" "&amp;MID(AKORDT[[#This Row],[NAZWA1_WG]],1,30)</f>
        <v xml:space="preserve">26687 MYSTIC [3,5]                  </v>
      </c>
      <c r="CE391" s="11">
        <f>AKORDT[[#This Row],[DATA]]</f>
        <v>43033</v>
      </c>
      <c r="CF391">
        <f>IFERROR(ROUND(AVERAGEIF(Tabela_Kwerenda_z_AKORD[CZAS RZECZYWISTY],LEFT(AKORDT[[#This Row],[PZP_NR_ZLECENIA]],5),Tabela_Kwerenda_z_AKORD[LACZNY_CZAS]),0),0)</f>
        <v>0</v>
      </c>
    </row>
    <row r="392" spans="1:84">
      <c r="A392" t="e">
        <f>VLOOKUP(AKORDT[[#This Row],[NAZWISKO]],IMIE[],2,FALSE)</f>
        <v>#N/A</v>
      </c>
      <c r="B392">
        <v>10659</v>
      </c>
      <c r="F392">
        <v>26688</v>
      </c>
      <c r="G392">
        <v>1</v>
      </c>
      <c r="H392">
        <v>2</v>
      </c>
      <c r="I392">
        <v>1</v>
      </c>
      <c r="J392">
        <v>14458</v>
      </c>
      <c r="K392">
        <v>14458</v>
      </c>
      <c r="L392">
        <v>35</v>
      </c>
      <c r="M392">
        <v>20</v>
      </c>
      <c r="N392">
        <v>7</v>
      </c>
      <c r="O392">
        <v>3</v>
      </c>
      <c r="Q392" s="17">
        <v>43033</v>
      </c>
      <c r="R392" t="s">
        <v>1448</v>
      </c>
      <c r="S392">
        <v>0</v>
      </c>
      <c r="T392">
        <v>0</v>
      </c>
      <c r="U392">
        <v>0</v>
      </c>
      <c r="V392">
        <v>2</v>
      </c>
      <c r="W392" t="s">
        <v>203</v>
      </c>
      <c r="X392" t="s">
        <v>79</v>
      </c>
      <c r="Y392" t="s">
        <v>100</v>
      </c>
      <c r="Z392" t="s">
        <v>204</v>
      </c>
      <c r="AB392" s="17">
        <v>2</v>
      </c>
      <c r="AC392" s="17">
        <v>402133</v>
      </c>
      <c r="AD392">
        <v>2</v>
      </c>
      <c r="AE392">
        <v>1</v>
      </c>
      <c r="AF392">
        <v>0</v>
      </c>
      <c r="AG392" t="s">
        <v>81</v>
      </c>
      <c r="AH392" t="s">
        <v>82</v>
      </c>
      <c r="AI392" t="s">
        <v>83</v>
      </c>
      <c r="AJ392" t="s">
        <v>83</v>
      </c>
      <c r="AK392" t="s">
        <v>84</v>
      </c>
      <c r="AL392" t="s">
        <v>85</v>
      </c>
      <c r="AM392" t="s">
        <v>205</v>
      </c>
      <c r="AN392" t="s">
        <v>95</v>
      </c>
      <c r="AO392" t="s">
        <v>339</v>
      </c>
      <c r="AP392" t="s">
        <v>340</v>
      </c>
      <c r="AQ392" t="s">
        <v>339</v>
      </c>
      <c r="AR392" t="s">
        <v>340</v>
      </c>
      <c r="AS392" t="s">
        <v>83</v>
      </c>
      <c r="AV392" s="17"/>
      <c r="AX392">
        <v>0</v>
      </c>
      <c r="AY392" t="s">
        <v>83</v>
      </c>
      <c r="AZ392" t="s">
        <v>83</v>
      </c>
      <c r="BH392">
        <v>390</v>
      </c>
      <c r="BL392" t="s">
        <v>1447</v>
      </c>
      <c r="BM392" s="17">
        <v>43019</v>
      </c>
      <c r="BN392" t="s">
        <v>191</v>
      </c>
      <c r="BO392" t="s">
        <v>191</v>
      </c>
      <c r="BP392">
        <v>68</v>
      </c>
      <c r="BQ392" t="s">
        <v>196</v>
      </c>
      <c r="BR392" t="s">
        <v>197</v>
      </c>
      <c r="BS392" t="s">
        <v>89</v>
      </c>
      <c r="BT392" t="s">
        <v>90</v>
      </c>
      <c r="BU392" t="s">
        <v>182</v>
      </c>
      <c r="BV392" t="s">
        <v>83</v>
      </c>
      <c r="BY392" t="s">
        <v>92</v>
      </c>
      <c r="BZ392" t="s">
        <v>87</v>
      </c>
      <c r="CC392">
        <f>IFERROR(IF(AKORDT[[#This Row],[CZAS]]=1,VLOOKUP(AKORDT[[#This Row],[RAPORTY_TMP_ID]]&amp;AKORDT[[#This Row],[CZYNNOSCI_OPIS]],#REF!,5,FALSE),AKORDT[[#This Row],[CZAS]]),1)</f>
        <v>3</v>
      </c>
      <c r="CD392" t="str">
        <f>AKORDT[[#This Row],[RAPORTY_TMP_ID]]&amp;" "&amp;MID(AKORDT[[#This Row],[NAZWA1_WG]],1,30)</f>
        <v xml:space="preserve">26688 PD 254 III 50x50              </v>
      </c>
      <c r="CE392" s="11">
        <f>AKORDT[[#This Row],[DATA]]</f>
        <v>43033</v>
      </c>
      <c r="CF392">
        <f>IFERROR(ROUND(AVERAGEIF(Tabela_Kwerenda_z_AKORD[CZAS RZECZYWISTY],LEFT(AKORDT[[#This Row],[PZP_NR_ZLECENIA]],5),Tabela_Kwerenda_z_AKORD[LACZNY_CZAS]),0),0)</f>
        <v>0</v>
      </c>
    </row>
    <row r="393" spans="1:84">
      <c r="A393" t="e">
        <f>VLOOKUP(AKORDT[[#This Row],[NAZWISKO]],IMIE[],2,FALSE)</f>
        <v>#N/A</v>
      </c>
      <c r="B393">
        <v>10660</v>
      </c>
      <c r="F393">
        <v>26688</v>
      </c>
      <c r="G393">
        <v>1</v>
      </c>
      <c r="H393">
        <v>1</v>
      </c>
      <c r="I393">
        <v>1</v>
      </c>
      <c r="J393">
        <v>14458</v>
      </c>
      <c r="K393">
        <v>14458</v>
      </c>
      <c r="L393">
        <v>35</v>
      </c>
      <c r="M393">
        <v>20</v>
      </c>
      <c r="N393">
        <v>7</v>
      </c>
      <c r="O393">
        <v>3</v>
      </c>
      <c r="Q393" s="17">
        <v>43033</v>
      </c>
      <c r="R393" t="s">
        <v>1449</v>
      </c>
      <c r="S393">
        <v>0</v>
      </c>
      <c r="T393">
        <v>0</v>
      </c>
      <c r="U393">
        <v>0</v>
      </c>
      <c r="V393">
        <v>2</v>
      </c>
      <c r="W393" t="s">
        <v>203</v>
      </c>
      <c r="X393" t="s">
        <v>79</v>
      </c>
      <c r="Y393" t="s">
        <v>100</v>
      </c>
      <c r="Z393" t="s">
        <v>204</v>
      </c>
      <c r="AB393" s="17">
        <v>2</v>
      </c>
      <c r="AC393" s="17">
        <v>402133</v>
      </c>
      <c r="AD393">
        <v>2</v>
      </c>
      <c r="AE393">
        <v>1</v>
      </c>
      <c r="AF393">
        <v>0</v>
      </c>
      <c r="AG393" t="s">
        <v>81</v>
      </c>
      <c r="AH393" t="s">
        <v>82</v>
      </c>
      <c r="AI393" t="s">
        <v>83</v>
      </c>
      <c r="AJ393" t="s">
        <v>83</v>
      </c>
      <c r="AK393" t="s">
        <v>84</v>
      </c>
      <c r="AL393" t="s">
        <v>85</v>
      </c>
      <c r="AM393" t="s">
        <v>205</v>
      </c>
      <c r="AN393" t="s">
        <v>95</v>
      </c>
      <c r="AO393" t="s">
        <v>339</v>
      </c>
      <c r="AP393" t="s">
        <v>340</v>
      </c>
      <c r="AQ393" t="s">
        <v>339</v>
      </c>
      <c r="AR393" t="s">
        <v>340</v>
      </c>
      <c r="AS393" t="s">
        <v>83</v>
      </c>
      <c r="AV393" s="17"/>
      <c r="AX393">
        <v>0</v>
      </c>
      <c r="AY393" t="s">
        <v>83</v>
      </c>
      <c r="AZ393" t="s">
        <v>83</v>
      </c>
      <c r="BH393">
        <v>391</v>
      </c>
      <c r="BL393" t="s">
        <v>1447</v>
      </c>
      <c r="BM393" s="17">
        <v>43019</v>
      </c>
      <c r="BN393" t="s">
        <v>191</v>
      </c>
      <c r="BO393" t="s">
        <v>191</v>
      </c>
      <c r="BP393">
        <v>68</v>
      </c>
      <c r="BQ393" t="s">
        <v>196</v>
      </c>
      <c r="BR393" t="s">
        <v>197</v>
      </c>
      <c r="BS393" t="s">
        <v>89</v>
      </c>
      <c r="BT393" t="s">
        <v>90</v>
      </c>
      <c r="BU393" t="s">
        <v>182</v>
      </c>
      <c r="BV393" t="s">
        <v>83</v>
      </c>
      <c r="BY393" t="s">
        <v>92</v>
      </c>
      <c r="BZ393" t="s">
        <v>87</v>
      </c>
      <c r="CC393">
        <f>IFERROR(IF(AKORDT[[#This Row],[CZAS]]=1,VLOOKUP(AKORDT[[#This Row],[RAPORTY_TMP_ID]]&amp;AKORDT[[#This Row],[CZYNNOSCI_OPIS]],#REF!,5,FALSE),AKORDT[[#This Row],[CZAS]]),1)</f>
        <v>3</v>
      </c>
      <c r="CD393" t="str">
        <f>AKORDT[[#This Row],[RAPORTY_TMP_ID]]&amp;" "&amp;MID(AKORDT[[#This Row],[NAZWA1_WG]],1,30)</f>
        <v xml:space="preserve">26688 PD 254 III 50x50              </v>
      </c>
      <c r="CE393" s="11">
        <f>AKORDT[[#This Row],[DATA]]</f>
        <v>43033</v>
      </c>
      <c r="CF393">
        <f>IFERROR(ROUND(AVERAGEIF(Tabela_Kwerenda_z_AKORD[CZAS RZECZYWISTY],LEFT(AKORDT[[#This Row],[PZP_NR_ZLECENIA]],5),Tabela_Kwerenda_z_AKORD[LACZNY_CZAS]),0),0)</f>
        <v>0</v>
      </c>
    </row>
    <row r="394" spans="1:84">
      <c r="A394" t="e">
        <f>VLOOKUP(AKORDT[[#This Row],[NAZWISKO]],IMIE[],2,FALSE)</f>
        <v>#N/A</v>
      </c>
      <c r="B394">
        <v>10661</v>
      </c>
      <c r="F394">
        <v>26534</v>
      </c>
      <c r="G394">
        <v>1</v>
      </c>
      <c r="H394">
        <v>1</v>
      </c>
      <c r="I394">
        <v>1</v>
      </c>
      <c r="J394">
        <v>55872</v>
      </c>
      <c r="K394">
        <v>55872</v>
      </c>
      <c r="L394">
        <v>36</v>
      </c>
      <c r="M394">
        <v>20</v>
      </c>
      <c r="N394">
        <v>7</v>
      </c>
      <c r="O394">
        <v>5</v>
      </c>
      <c r="Q394" s="17">
        <v>43033</v>
      </c>
      <c r="R394" t="s">
        <v>1450</v>
      </c>
      <c r="S394">
        <v>0</v>
      </c>
      <c r="T394">
        <v>0</v>
      </c>
      <c r="U394">
        <v>0</v>
      </c>
      <c r="V394">
        <v>2</v>
      </c>
      <c r="W394" t="s">
        <v>208</v>
      </c>
      <c r="X394" t="s">
        <v>79</v>
      </c>
      <c r="Y394" t="s">
        <v>94</v>
      </c>
      <c r="Z394" t="s">
        <v>209</v>
      </c>
      <c r="AB394" s="17">
        <v>2</v>
      </c>
      <c r="AC394" s="17">
        <v>402133</v>
      </c>
      <c r="AD394">
        <v>2</v>
      </c>
      <c r="AE394">
        <v>1</v>
      </c>
      <c r="AF394">
        <v>0</v>
      </c>
      <c r="AG394" t="s">
        <v>81</v>
      </c>
      <c r="AH394" t="s">
        <v>82</v>
      </c>
      <c r="AI394" t="s">
        <v>83</v>
      </c>
      <c r="AJ394" t="s">
        <v>83</v>
      </c>
      <c r="AK394" t="s">
        <v>84</v>
      </c>
      <c r="AL394" t="s">
        <v>85</v>
      </c>
      <c r="AM394" t="s">
        <v>205</v>
      </c>
      <c r="AN394" t="s">
        <v>95</v>
      </c>
      <c r="AO394" t="s">
        <v>402</v>
      </c>
      <c r="AP394" t="s">
        <v>403</v>
      </c>
      <c r="AQ394" t="s">
        <v>402</v>
      </c>
      <c r="AR394" t="s">
        <v>403</v>
      </c>
      <c r="AS394" t="s">
        <v>83</v>
      </c>
      <c r="AV394" s="17"/>
      <c r="AX394">
        <v>0</v>
      </c>
      <c r="AY394" t="s">
        <v>83</v>
      </c>
      <c r="AZ394" t="s">
        <v>83</v>
      </c>
      <c r="BH394">
        <v>392</v>
      </c>
      <c r="BL394" t="s">
        <v>1451</v>
      </c>
      <c r="BM394" s="17">
        <v>43019</v>
      </c>
      <c r="BN394" t="s">
        <v>303</v>
      </c>
      <c r="BO394" t="s">
        <v>303</v>
      </c>
      <c r="BP394">
        <v>68</v>
      </c>
      <c r="BQ394" t="s">
        <v>196</v>
      </c>
      <c r="BR394" t="s">
        <v>197</v>
      </c>
      <c r="BS394" t="s">
        <v>89</v>
      </c>
      <c r="BT394" t="s">
        <v>90</v>
      </c>
      <c r="BU394" t="s">
        <v>181</v>
      </c>
      <c r="BV394" t="s">
        <v>83</v>
      </c>
      <c r="BY394" t="s">
        <v>92</v>
      </c>
      <c r="BZ394" t="s">
        <v>87</v>
      </c>
      <c r="CC394">
        <f>IFERROR(IF(AKORDT[[#This Row],[CZAS]]=1,VLOOKUP(AKORDT[[#This Row],[RAPORTY_TMP_ID]]&amp;AKORDT[[#This Row],[CZYNNOSCI_OPIS]],#REF!,5,FALSE),AKORDT[[#This Row],[CZAS]]),1)</f>
        <v>5</v>
      </c>
      <c r="CD394" t="str">
        <f>AKORDT[[#This Row],[RAPORTY_TMP_ID]]&amp;" "&amp;MID(AKORDT[[#This Row],[NAZWA1_WG]],1,30)</f>
        <v xml:space="preserve">26534 MANGO P83x60                  </v>
      </c>
      <c r="CE394" s="11">
        <f>AKORDT[[#This Row],[DATA]]</f>
        <v>43033</v>
      </c>
      <c r="CF394">
        <f>IFERROR(ROUND(AVERAGEIF(Tabela_Kwerenda_z_AKORD[CZAS RZECZYWISTY],LEFT(AKORDT[[#This Row],[PZP_NR_ZLECENIA]],5),Tabela_Kwerenda_z_AKORD[LACZNY_CZAS]),0),0)</f>
        <v>0</v>
      </c>
    </row>
    <row r="395" spans="1:84">
      <c r="A395" t="e">
        <f>VLOOKUP(AKORDT[[#This Row],[NAZWISKO]],IMIE[],2,FALSE)</f>
        <v>#N/A</v>
      </c>
      <c r="B395">
        <v>10662</v>
      </c>
      <c r="F395">
        <v>26533</v>
      </c>
      <c r="G395">
        <v>1</v>
      </c>
      <c r="H395">
        <v>1</v>
      </c>
      <c r="I395">
        <v>1</v>
      </c>
      <c r="J395">
        <v>55858</v>
      </c>
      <c r="K395">
        <v>55858</v>
      </c>
      <c r="L395">
        <v>36</v>
      </c>
      <c r="M395">
        <v>20</v>
      </c>
      <c r="N395">
        <v>7</v>
      </c>
      <c r="O395">
        <v>10</v>
      </c>
      <c r="Q395" s="17">
        <v>43033</v>
      </c>
      <c r="R395" t="s">
        <v>1452</v>
      </c>
      <c r="S395">
        <v>0</v>
      </c>
      <c r="T395">
        <v>0</v>
      </c>
      <c r="U395">
        <v>0</v>
      </c>
      <c r="V395">
        <v>2</v>
      </c>
      <c r="W395" t="s">
        <v>208</v>
      </c>
      <c r="X395" t="s">
        <v>79</v>
      </c>
      <c r="Y395" t="s">
        <v>94</v>
      </c>
      <c r="Z395" t="s">
        <v>209</v>
      </c>
      <c r="AB395" s="17">
        <v>2</v>
      </c>
      <c r="AC395" s="17">
        <v>402133</v>
      </c>
      <c r="AD395">
        <v>2</v>
      </c>
      <c r="AE395">
        <v>1</v>
      </c>
      <c r="AF395">
        <v>0</v>
      </c>
      <c r="AG395" t="s">
        <v>81</v>
      </c>
      <c r="AH395" t="s">
        <v>82</v>
      </c>
      <c r="AI395" t="s">
        <v>83</v>
      </c>
      <c r="AJ395" t="s">
        <v>83</v>
      </c>
      <c r="AK395" t="s">
        <v>84</v>
      </c>
      <c r="AL395" t="s">
        <v>85</v>
      </c>
      <c r="AM395" t="s">
        <v>205</v>
      </c>
      <c r="AN395" t="s">
        <v>95</v>
      </c>
      <c r="AO395" t="s">
        <v>373</v>
      </c>
      <c r="AP395" t="s">
        <v>374</v>
      </c>
      <c r="AQ395" t="s">
        <v>373</v>
      </c>
      <c r="AR395" t="s">
        <v>374</v>
      </c>
      <c r="AS395" t="s">
        <v>83</v>
      </c>
      <c r="AV395" s="17"/>
      <c r="AX395">
        <v>0</v>
      </c>
      <c r="AY395" t="s">
        <v>83</v>
      </c>
      <c r="AZ395" t="s">
        <v>83</v>
      </c>
      <c r="BH395">
        <v>393</v>
      </c>
      <c r="BL395" t="s">
        <v>1451</v>
      </c>
      <c r="BM395" s="17">
        <v>43019</v>
      </c>
      <c r="BN395" t="s">
        <v>303</v>
      </c>
      <c r="BO395" t="s">
        <v>303</v>
      </c>
      <c r="BP395">
        <v>68</v>
      </c>
      <c r="BQ395" t="s">
        <v>196</v>
      </c>
      <c r="BR395" t="s">
        <v>197</v>
      </c>
      <c r="BS395" t="s">
        <v>89</v>
      </c>
      <c r="BT395" t="s">
        <v>90</v>
      </c>
      <c r="BU395" t="s">
        <v>181</v>
      </c>
      <c r="BV395" t="s">
        <v>83</v>
      </c>
      <c r="BY395" t="s">
        <v>92</v>
      </c>
      <c r="BZ395" t="s">
        <v>87</v>
      </c>
      <c r="CC395">
        <f>IFERROR(IF(AKORDT[[#This Row],[CZAS]]=1,VLOOKUP(AKORDT[[#This Row],[RAPORTY_TMP_ID]]&amp;AKORDT[[#This Row],[CZYNNOSCI_OPIS]],#REF!,5,FALSE),AKORDT[[#This Row],[CZAS]]),1)</f>
        <v>10</v>
      </c>
      <c r="CD395" t="str">
        <f>AKORDT[[#This Row],[RAPORTY_TMP_ID]]&amp;" "&amp;MID(AKORDT[[#This Row],[NAZWA1_WG]],1,30)</f>
        <v xml:space="preserve">26533 MANGO 1                       </v>
      </c>
      <c r="CE395" s="11">
        <f>AKORDT[[#This Row],[DATA]]</f>
        <v>43033</v>
      </c>
      <c r="CF395">
        <f>IFERROR(ROUND(AVERAGEIF(Tabela_Kwerenda_z_AKORD[CZAS RZECZYWISTY],LEFT(AKORDT[[#This Row],[PZP_NR_ZLECENIA]],5),Tabela_Kwerenda_z_AKORD[LACZNY_CZAS]),0),0)</f>
        <v>0</v>
      </c>
    </row>
    <row r="396" spans="1:84">
      <c r="A396" t="e">
        <f>VLOOKUP(AKORDT[[#This Row],[NAZWISKO]],IMIE[],2,FALSE)</f>
        <v>#N/A</v>
      </c>
      <c r="B396">
        <v>10663</v>
      </c>
      <c r="F396">
        <v>26532</v>
      </c>
      <c r="G396">
        <v>1</v>
      </c>
      <c r="H396">
        <v>1</v>
      </c>
      <c r="I396">
        <v>1</v>
      </c>
      <c r="J396">
        <v>56220</v>
      </c>
      <c r="K396">
        <v>56220</v>
      </c>
      <c r="L396">
        <v>36</v>
      </c>
      <c r="M396">
        <v>20</v>
      </c>
      <c r="N396">
        <v>7</v>
      </c>
      <c r="O396">
        <v>2</v>
      </c>
      <c r="Q396" s="17">
        <v>43033</v>
      </c>
      <c r="R396" t="s">
        <v>1453</v>
      </c>
      <c r="S396">
        <v>0</v>
      </c>
      <c r="T396">
        <v>0</v>
      </c>
      <c r="U396">
        <v>0</v>
      </c>
      <c r="V396">
        <v>2</v>
      </c>
      <c r="W396" t="s">
        <v>208</v>
      </c>
      <c r="X396" t="s">
        <v>79</v>
      </c>
      <c r="Y396" t="s">
        <v>94</v>
      </c>
      <c r="Z396" t="s">
        <v>209</v>
      </c>
      <c r="AB396" s="17">
        <v>2</v>
      </c>
      <c r="AC396" s="17">
        <v>402133</v>
      </c>
      <c r="AD396">
        <v>2</v>
      </c>
      <c r="AE396">
        <v>1</v>
      </c>
      <c r="AF396">
        <v>0</v>
      </c>
      <c r="AG396" t="s">
        <v>81</v>
      </c>
      <c r="AH396" t="s">
        <v>82</v>
      </c>
      <c r="AI396" t="s">
        <v>83</v>
      </c>
      <c r="AJ396" t="s">
        <v>83</v>
      </c>
      <c r="AK396" t="s">
        <v>84</v>
      </c>
      <c r="AL396" t="s">
        <v>85</v>
      </c>
      <c r="AM396" t="s">
        <v>205</v>
      </c>
      <c r="AN396" t="s">
        <v>95</v>
      </c>
      <c r="AO396" t="s">
        <v>301</v>
      </c>
      <c r="AP396" t="s">
        <v>302</v>
      </c>
      <c r="AQ396" t="s">
        <v>301</v>
      </c>
      <c r="AR396" t="s">
        <v>302</v>
      </c>
      <c r="AS396" t="s">
        <v>83</v>
      </c>
      <c r="AV396" s="17"/>
      <c r="AX396">
        <v>0</v>
      </c>
      <c r="AY396" t="s">
        <v>83</v>
      </c>
      <c r="AZ396" t="s">
        <v>83</v>
      </c>
      <c r="BH396">
        <v>394</v>
      </c>
      <c r="BL396" t="s">
        <v>1451</v>
      </c>
      <c r="BM396" s="17">
        <v>43019</v>
      </c>
      <c r="BN396" t="s">
        <v>303</v>
      </c>
      <c r="BO396" t="s">
        <v>303</v>
      </c>
      <c r="BP396">
        <v>68</v>
      </c>
      <c r="BQ396" t="s">
        <v>196</v>
      </c>
      <c r="BR396" t="s">
        <v>197</v>
      </c>
      <c r="BS396" t="s">
        <v>89</v>
      </c>
      <c r="BT396" t="s">
        <v>90</v>
      </c>
      <c r="BU396" t="s">
        <v>181</v>
      </c>
      <c r="BV396" t="s">
        <v>83</v>
      </c>
      <c r="BY396" t="s">
        <v>92</v>
      </c>
      <c r="BZ396" t="s">
        <v>87</v>
      </c>
      <c r="CC396">
        <f>IFERROR(IF(AKORDT[[#This Row],[CZAS]]=1,VLOOKUP(AKORDT[[#This Row],[RAPORTY_TMP_ID]]&amp;AKORDT[[#This Row],[CZYNNOSCI_OPIS]],#REF!,5,FALSE),AKORDT[[#This Row],[CZAS]]),1)</f>
        <v>2</v>
      </c>
      <c r="CD396" t="str">
        <f>AKORDT[[#This Row],[RAPORTY_TMP_ID]]&amp;" "&amp;MID(AKORDT[[#This Row],[NAZWA1_WG]],1,30)</f>
        <v xml:space="preserve">26532 MANGO PD 487 VI 50x50         </v>
      </c>
      <c r="CE396" s="11">
        <f>AKORDT[[#This Row],[DATA]]</f>
        <v>43033</v>
      </c>
      <c r="CF396">
        <f>IFERROR(ROUND(AVERAGEIF(Tabela_Kwerenda_z_AKORD[CZAS RZECZYWISTY],LEFT(AKORDT[[#This Row],[PZP_NR_ZLECENIA]],5),Tabela_Kwerenda_z_AKORD[LACZNY_CZAS]),0),0)</f>
        <v>0</v>
      </c>
    </row>
    <row r="397" spans="1:84">
      <c r="A397" t="e">
        <f>VLOOKUP(AKORDT[[#This Row],[NAZWISKO]],IMIE[],2,FALSE)</f>
        <v>#N/A</v>
      </c>
      <c r="B397">
        <v>10664</v>
      </c>
      <c r="F397">
        <v>26531</v>
      </c>
      <c r="G397">
        <v>1</v>
      </c>
      <c r="H397">
        <v>2</v>
      </c>
      <c r="I397">
        <v>1</v>
      </c>
      <c r="J397">
        <v>56218</v>
      </c>
      <c r="K397">
        <v>56218</v>
      </c>
      <c r="L397">
        <v>36</v>
      </c>
      <c r="M397">
        <v>20</v>
      </c>
      <c r="N397">
        <v>7</v>
      </c>
      <c r="O397">
        <v>2</v>
      </c>
      <c r="Q397" s="17">
        <v>43033</v>
      </c>
      <c r="R397" t="s">
        <v>1454</v>
      </c>
      <c r="S397">
        <v>0</v>
      </c>
      <c r="T397">
        <v>0</v>
      </c>
      <c r="U397">
        <v>0</v>
      </c>
      <c r="V397">
        <v>2</v>
      </c>
      <c r="W397" t="s">
        <v>208</v>
      </c>
      <c r="X397" t="s">
        <v>79</v>
      </c>
      <c r="Y397" t="s">
        <v>94</v>
      </c>
      <c r="Z397" t="s">
        <v>209</v>
      </c>
      <c r="AB397" s="17">
        <v>2</v>
      </c>
      <c r="AC397" s="17">
        <v>402133</v>
      </c>
      <c r="AD397">
        <v>2</v>
      </c>
      <c r="AE397">
        <v>1</v>
      </c>
      <c r="AF397">
        <v>0</v>
      </c>
      <c r="AG397" t="s">
        <v>81</v>
      </c>
      <c r="AH397" t="s">
        <v>82</v>
      </c>
      <c r="AI397" t="s">
        <v>83</v>
      </c>
      <c r="AJ397" t="s">
        <v>83</v>
      </c>
      <c r="AK397" t="s">
        <v>84</v>
      </c>
      <c r="AL397" t="s">
        <v>85</v>
      </c>
      <c r="AM397" t="s">
        <v>205</v>
      </c>
      <c r="AN397" t="s">
        <v>95</v>
      </c>
      <c r="AO397" t="s">
        <v>611</v>
      </c>
      <c r="AP397" t="s">
        <v>612</v>
      </c>
      <c r="AQ397" t="s">
        <v>611</v>
      </c>
      <c r="AR397" t="s">
        <v>612</v>
      </c>
      <c r="AS397" t="s">
        <v>83</v>
      </c>
      <c r="AV397" s="17"/>
      <c r="AX397">
        <v>0</v>
      </c>
      <c r="AY397" t="s">
        <v>83</v>
      </c>
      <c r="AZ397" t="s">
        <v>83</v>
      </c>
      <c r="BH397">
        <v>395</v>
      </c>
      <c r="BL397" t="s">
        <v>1451</v>
      </c>
      <c r="BM397" s="17">
        <v>43019</v>
      </c>
      <c r="BN397" t="s">
        <v>303</v>
      </c>
      <c r="BO397" t="s">
        <v>303</v>
      </c>
      <c r="BP397">
        <v>68</v>
      </c>
      <c r="BQ397" t="s">
        <v>196</v>
      </c>
      <c r="BR397" t="s">
        <v>197</v>
      </c>
      <c r="BS397" t="s">
        <v>89</v>
      </c>
      <c r="BT397" t="s">
        <v>90</v>
      </c>
      <c r="BU397" t="s">
        <v>181</v>
      </c>
      <c r="BV397" t="s">
        <v>83</v>
      </c>
      <c r="BY397" t="s">
        <v>92</v>
      </c>
      <c r="BZ397" t="s">
        <v>87</v>
      </c>
      <c r="CC397">
        <f>IFERROR(IF(AKORDT[[#This Row],[CZAS]]=1,VLOOKUP(AKORDT[[#This Row],[RAPORTY_TMP_ID]]&amp;AKORDT[[#This Row],[CZYNNOSCI_OPIS]],#REF!,5,FALSE),AKORDT[[#This Row],[CZAS]]),1)</f>
        <v>2</v>
      </c>
      <c r="CD397" t="str">
        <f>AKORDT[[#This Row],[RAPORTY_TMP_ID]]&amp;" "&amp;MID(AKORDT[[#This Row],[NAZWA1_WG]],1,30)</f>
        <v xml:space="preserve">26531 MANGO PD 486 VI 28x55         </v>
      </c>
      <c r="CE397" s="11">
        <f>AKORDT[[#This Row],[DATA]]</f>
        <v>43033</v>
      </c>
      <c r="CF397">
        <f>IFERROR(ROUND(AVERAGEIF(Tabela_Kwerenda_z_AKORD[CZAS RZECZYWISTY],LEFT(AKORDT[[#This Row],[PZP_NR_ZLECENIA]],5),Tabela_Kwerenda_z_AKORD[LACZNY_CZAS]),0),0)</f>
        <v>0</v>
      </c>
    </row>
    <row r="398" spans="1:84">
      <c r="A398" t="e">
        <f>VLOOKUP(AKORDT[[#This Row],[NAZWISKO]],IMIE[],2,FALSE)</f>
        <v>#N/A</v>
      </c>
      <c r="B398">
        <v>10665</v>
      </c>
      <c r="F398">
        <v>26531</v>
      </c>
      <c r="G398">
        <v>1</v>
      </c>
      <c r="H398">
        <v>1</v>
      </c>
      <c r="I398">
        <v>1</v>
      </c>
      <c r="J398">
        <v>56218</v>
      </c>
      <c r="K398">
        <v>56218</v>
      </c>
      <c r="L398">
        <v>36</v>
      </c>
      <c r="M398">
        <v>20</v>
      </c>
      <c r="N398">
        <v>7</v>
      </c>
      <c r="O398">
        <v>2</v>
      </c>
      <c r="Q398" s="17">
        <v>43033</v>
      </c>
      <c r="R398" t="s">
        <v>1455</v>
      </c>
      <c r="S398">
        <v>0</v>
      </c>
      <c r="T398">
        <v>0</v>
      </c>
      <c r="U398">
        <v>0</v>
      </c>
      <c r="V398">
        <v>2</v>
      </c>
      <c r="W398" t="s">
        <v>208</v>
      </c>
      <c r="X398" t="s">
        <v>79</v>
      </c>
      <c r="Y398" t="s">
        <v>94</v>
      </c>
      <c r="Z398" t="s">
        <v>209</v>
      </c>
      <c r="AB398" s="17">
        <v>2</v>
      </c>
      <c r="AC398" s="17">
        <v>402133</v>
      </c>
      <c r="AD398">
        <v>2</v>
      </c>
      <c r="AE398">
        <v>1</v>
      </c>
      <c r="AF398">
        <v>0</v>
      </c>
      <c r="AG398" t="s">
        <v>81</v>
      </c>
      <c r="AH398" t="s">
        <v>82</v>
      </c>
      <c r="AI398" t="s">
        <v>83</v>
      </c>
      <c r="AJ398" t="s">
        <v>83</v>
      </c>
      <c r="AK398" t="s">
        <v>84</v>
      </c>
      <c r="AL398" t="s">
        <v>85</v>
      </c>
      <c r="AM398" t="s">
        <v>205</v>
      </c>
      <c r="AN398" t="s">
        <v>95</v>
      </c>
      <c r="AO398" t="s">
        <v>611</v>
      </c>
      <c r="AP398" t="s">
        <v>612</v>
      </c>
      <c r="AQ398" t="s">
        <v>611</v>
      </c>
      <c r="AR398" t="s">
        <v>612</v>
      </c>
      <c r="AS398" t="s">
        <v>83</v>
      </c>
      <c r="AV398" s="17"/>
      <c r="AX398">
        <v>0</v>
      </c>
      <c r="AY398" t="s">
        <v>83</v>
      </c>
      <c r="AZ398" t="s">
        <v>83</v>
      </c>
      <c r="BH398">
        <v>396</v>
      </c>
      <c r="BL398" t="s">
        <v>1451</v>
      </c>
      <c r="BM398" s="17">
        <v>43019</v>
      </c>
      <c r="BN398" t="s">
        <v>303</v>
      </c>
      <c r="BO398" t="s">
        <v>303</v>
      </c>
      <c r="BP398">
        <v>68</v>
      </c>
      <c r="BQ398" t="s">
        <v>196</v>
      </c>
      <c r="BR398" t="s">
        <v>197</v>
      </c>
      <c r="BS398" t="s">
        <v>89</v>
      </c>
      <c r="BT398" t="s">
        <v>90</v>
      </c>
      <c r="BU398" t="s">
        <v>181</v>
      </c>
      <c r="BV398" t="s">
        <v>83</v>
      </c>
      <c r="BY398" t="s">
        <v>92</v>
      </c>
      <c r="BZ398" t="s">
        <v>87</v>
      </c>
      <c r="CC398">
        <f>IFERROR(IF(AKORDT[[#This Row],[CZAS]]=1,VLOOKUP(AKORDT[[#This Row],[RAPORTY_TMP_ID]]&amp;AKORDT[[#This Row],[CZYNNOSCI_OPIS]],#REF!,5,FALSE),AKORDT[[#This Row],[CZAS]]),1)</f>
        <v>2</v>
      </c>
      <c r="CD398" t="str">
        <f>AKORDT[[#This Row],[RAPORTY_TMP_ID]]&amp;" "&amp;MID(AKORDT[[#This Row],[NAZWA1_WG]],1,30)</f>
        <v xml:space="preserve">26531 MANGO PD 486 VI 28x55         </v>
      </c>
      <c r="CE398" s="11">
        <f>AKORDT[[#This Row],[DATA]]</f>
        <v>43033</v>
      </c>
      <c r="CF398">
        <f>IFERROR(ROUND(AVERAGEIF(Tabela_Kwerenda_z_AKORD[CZAS RZECZYWISTY],LEFT(AKORDT[[#This Row],[PZP_NR_ZLECENIA]],5),Tabela_Kwerenda_z_AKORD[LACZNY_CZAS]),0),0)</f>
        <v>0</v>
      </c>
    </row>
    <row r="399" spans="1:84">
      <c r="A399" t="e">
        <f>VLOOKUP(AKORDT[[#This Row],[NAZWISKO]],IMIE[],2,FALSE)</f>
        <v>#N/A</v>
      </c>
      <c r="B399">
        <v>10666</v>
      </c>
      <c r="F399">
        <v>26530</v>
      </c>
      <c r="G399">
        <v>1</v>
      </c>
      <c r="H399">
        <v>1</v>
      </c>
      <c r="I399">
        <v>1</v>
      </c>
      <c r="J399">
        <v>55868</v>
      </c>
      <c r="K399">
        <v>55868</v>
      </c>
      <c r="L399">
        <v>36</v>
      </c>
      <c r="M399">
        <v>20</v>
      </c>
      <c r="N399">
        <v>7</v>
      </c>
      <c r="O399">
        <v>11</v>
      </c>
      <c r="Q399" s="17">
        <v>43033</v>
      </c>
      <c r="R399" t="s">
        <v>1456</v>
      </c>
      <c r="S399">
        <v>0</v>
      </c>
      <c r="T399">
        <v>0</v>
      </c>
      <c r="U399">
        <v>0</v>
      </c>
      <c r="V399">
        <v>2</v>
      </c>
      <c r="W399" t="s">
        <v>208</v>
      </c>
      <c r="X399" t="s">
        <v>79</v>
      </c>
      <c r="Y399" t="s">
        <v>94</v>
      </c>
      <c r="Z399" t="s">
        <v>209</v>
      </c>
      <c r="AB399" s="17">
        <v>2</v>
      </c>
      <c r="AC399" s="17">
        <v>402133</v>
      </c>
      <c r="AD399">
        <v>2</v>
      </c>
      <c r="AE399">
        <v>1</v>
      </c>
      <c r="AF399">
        <v>0</v>
      </c>
      <c r="AG399" t="s">
        <v>81</v>
      </c>
      <c r="AH399" t="s">
        <v>82</v>
      </c>
      <c r="AI399" t="s">
        <v>83</v>
      </c>
      <c r="AJ399" t="s">
        <v>83</v>
      </c>
      <c r="AK399" t="s">
        <v>84</v>
      </c>
      <c r="AL399" t="s">
        <v>85</v>
      </c>
      <c r="AM399" t="s">
        <v>205</v>
      </c>
      <c r="AN399" t="s">
        <v>95</v>
      </c>
      <c r="AO399" t="s">
        <v>468</v>
      </c>
      <c r="AP399" t="s">
        <v>469</v>
      </c>
      <c r="AQ399" t="s">
        <v>468</v>
      </c>
      <c r="AR399" t="s">
        <v>469</v>
      </c>
      <c r="AS399" t="s">
        <v>83</v>
      </c>
      <c r="AV399" s="17"/>
      <c r="AX399">
        <v>0</v>
      </c>
      <c r="AY399" t="s">
        <v>83</v>
      </c>
      <c r="AZ399" t="s">
        <v>83</v>
      </c>
      <c r="BH399">
        <v>397</v>
      </c>
      <c r="BL399" t="s">
        <v>1451</v>
      </c>
      <c r="BM399" s="17">
        <v>43019</v>
      </c>
      <c r="BN399" t="s">
        <v>303</v>
      </c>
      <c r="BO399" t="s">
        <v>303</v>
      </c>
      <c r="BP399">
        <v>68</v>
      </c>
      <c r="BQ399" t="s">
        <v>196</v>
      </c>
      <c r="BR399" t="s">
        <v>197</v>
      </c>
      <c r="BS399" t="s">
        <v>89</v>
      </c>
      <c r="BT399" t="s">
        <v>90</v>
      </c>
      <c r="BU399" t="s">
        <v>181</v>
      </c>
      <c r="BV399" t="s">
        <v>83</v>
      </c>
      <c r="BY399" t="s">
        <v>92</v>
      </c>
      <c r="BZ399" t="s">
        <v>87</v>
      </c>
      <c r="CC399">
        <f>IFERROR(IF(AKORDT[[#This Row],[CZAS]]=1,VLOOKUP(AKORDT[[#This Row],[RAPORTY_TMP_ID]]&amp;AKORDT[[#This Row],[CZYNNOSCI_OPIS]],#REF!,5,FALSE),AKORDT[[#This Row],[CZAS]]),1)</f>
        <v>11</v>
      </c>
      <c r="CD399" t="str">
        <f>AKORDT[[#This Row],[RAPORTY_TMP_ID]]&amp;" "&amp;MID(AKORDT[[#This Row],[NAZWA1_WG]],1,30)</f>
        <v xml:space="preserve">26530 MANGO L                       </v>
      </c>
      <c r="CE399" s="11">
        <f>AKORDT[[#This Row],[DATA]]</f>
        <v>43033</v>
      </c>
      <c r="CF399">
        <f>IFERROR(ROUND(AVERAGEIF(Tabela_Kwerenda_z_AKORD[CZAS RZECZYWISTY],LEFT(AKORDT[[#This Row],[PZP_NR_ZLECENIA]],5),Tabela_Kwerenda_z_AKORD[LACZNY_CZAS]),0),0)</f>
        <v>0</v>
      </c>
    </row>
    <row r="400" spans="1:84">
      <c r="A400" t="e">
        <f>VLOOKUP(AKORDT[[#This Row],[NAZWISKO]],IMIE[],2,FALSE)</f>
        <v>#N/A</v>
      </c>
      <c r="B400">
        <v>10667</v>
      </c>
      <c r="F400">
        <v>26529</v>
      </c>
      <c r="G400">
        <v>1</v>
      </c>
      <c r="H400">
        <v>1</v>
      </c>
      <c r="I400">
        <v>1</v>
      </c>
      <c r="J400">
        <v>55862</v>
      </c>
      <c r="K400">
        <v>55862</v>
      </c>
      <c r="L400">
        <v>36</v>
      </c>
      <c r="M400">
        <v>20</v>
      </c>
      <c r="N400">
        <v>7</v>
      </c>
      <c r="O400">
        <v>16</v>
      </c>
      <c r="Q400" s="17">
        <v>43033</v>
      </c>
      <c r="R400" t="s">
        <v>1457</v>
      </c>
      <c r="S400">
        <v>0</v>
      </c>
      <c r="T400">
        <v>0</v>
      </c>
      <c r="U400">
        <v>0</v>
      </c>
      <c r="V400">
        <v>2</v>
      </c>
      <c r="W400" t="s">
        <v>208</v>
      </c>
      <c r="X400" t="s">
        <v>79</v>
      </c>
      <c r="Y400" t="s">
        <v>94</v>
      </c>
      <c r="Z400" t="s">
        <v>209</v>
      </c>
      <c r="AB400" s="17">
        <v>2</v>
      </c>
      <c r="AC400" s="17">
        <v>402133</v>
      </c>
      <c r="AD400">
        <v>2</v>
      </c>
      <c r="AE400">
        <v>1</v>
      </c>
      <c r="AF400">
        <v>0</v>
      </c>
      <c r="AG400" t="s">
        <v>81</v>
      </c>
      <c r="AH400" t="s">
        <v>82</v>
      </c>
      <c r="AI400" t="s">
        <v>83</v>
      </c>
      <c r="AJ400" t="s">
        <v>83</v>
      </c>
      <c r="AK400" t="s">
        <v>84</v>
      </c>
      <c r="AL400" t="s">
        <v>85</v>
      </c>
      <c r="AM400" t="s">
        <v>205</v>
      </c>
      <c r="AN400" t="s">
        <v>95</v>
      </c>
      <c r="AO400" t="s">
        <v>613</v>
      </c>
      <c r="AP400" t="s">
        <v>614</v>
      </c>
      <c r="AQ400" t="s">
        <v>613</v>
      </c>
      <c r="AR400" t="s">
        <v>614</v>
      </c>
      <c r="AS400" t="s">
        <v>83</v>
      </c>
      <c r="AV400" s="17"/>
      <c r="AX400">
        <v>0</v>
      </c>
      <c r="AY400" t="s">
        <v>83</v>
      </c>
      <c r="AZ400" t="s">
        <v>83</v>
      </c>
      <c r="BH400">
        <v>398</v>
      </c>
      <c r="BL400" t="s">
        <v>1451</v>
      </c>
      <c r="BM400" s="17">
        <v>43019</v>
      </c>
      <c r="BN400" t="s">
        <v>303</v>
      </c>
      <c r="BO400" t="s">
        <v>303</v>
      </c>
      <c r="BP400">
        <v>68</v>
      </c>
      <c r="BQ400" t="s">
        <v>196</v>
      </c>
      <c r="BR400" t="s">
        <v>197</v>
      </c>
      <c r="BS400" t="s">
        <v>89</v>
      </c>
      <c r="BT400" t="s">
        <v>90</v>
      </c>
      <c r="BU400" t="s">
        <v>181</v>
      </c>
      <c r="BV400" t="s">
        <v>83</v>
      </c>
      <c r="BY400" t="s">
        <v>92</v>
      </c>
      <c r="BZ400" t="s">
        <v>87</v>
      </c>
      <c r="CC400">
        <f>IFERROR(IF(AKORDT[[#This Row],[CZAS]]=1,VLOOKUP(AKORDT[[#This Row],[RAPORTY_TMP_ID]]&amp;AKORDT[[#This Row],[CZYNNOSCI_OPIS]],#REF!,5,FALSE),AKORDT[[#This Row],[CZAS]]),1)</f>
        <v>16</v>
      </c>
      <c r="CD400" t="str">
        <f>AKORDT[[#This Row],[RAPORTY_TMP_ID]]&amp;" "&amp;MID(AKORDT[[#This Row],[NAZWA1_WG]],1,30)</f>
        <v xml:space="preserve">26529 MANGO 2                       </v>
      </c>
      <c r="CE400" s="11">
        <f>AKORDT[[#This Row],[DATA]]</f>
        <v>43033</v>
      </c>
      <c r="CF400">
        <f>IFERROR(ROUND(AVERAGEIF(Tabela_Kwerenda_z_AKORD[CZAS RZECZYWISTY],LEFT(AKORDT[[#This Row],[PZP_NR_ZLECENIA]],5),Tabela_Kwerenda_z_AKORD[LACZNY_CZAS]),0),0)</f>
        <v>0</v>
      </c>
    </row>
    <row r="401" spans="1:84">
      <c r="A401" t="e">
        <f>VLOOKUP(AKORDT[[#This Row],[NAZWISKO]],IMIE[],2,FALSE)</f>
        <v>#N/A</v>
      </c>
      <c r="B401">
        <v>10668</v>
      </c>
      <c r="F401">
        <v>26528</v>
      </c>
      <c r="G401">
        <v>1</v>
      </c>
      <c r="H401">
        <v>1</v>
      </c>
      <c r="I401">
        <v>1</v>
      </c>
      <c r="J401">
        <v>55866</v>
      </c>
      <c r="K401">
        <v>55866</v>
      </c>
      <c r="L401">
        <v>36</v>
      </c>
      <c r="M401">
        <v>20</v>
      </c>
      <c r="N401">
        <v>7</v>
      </c>
      <c r="O401">
        <v>12</v>
      </c>
      <c r="Q401" s="17">
        <v>43033</v>
      </c>
      <c r="R401" t="s">
        <v>1458</v>
      </c>
      <c r="S401">
        <v>0</v>
      </c>
      <c r="T401">
        <v>0</v>
      </c>
      <c r="U401">
        <v>0</v>
      </c>
      <c r="V401">
        <v>2</v>
      </c>
      <c r="W401" t="s">
        <v>208</v>
      </c>
      <c r="X401" t="s">
        <v>79</v>
      </c>
      <c r="Y401" t="s">
        <v>94</v>
      </c>
      <c r="Z401" t="s">
        <v>209</v>
      </c>
      <c r="AB401" s="17">
        <v>2</v>
      </c>
      <c r="AC401" s="17">
        <v>402133</v>
      </c>
      <c r="AD401">
        <v>2</v>
      </c>
      <c r="AE401">
        <v>1</v>
      </c>
      <c r="AF401">
        <v>0</v>
      </c>
      <c r="AG401" t="s">
        <v>81</v>
      </c>
      <c r="AH401" t="s">
        <v>82</v>
      </c>
      <c r="AI401" t="s">
        <v>83</v>
      </c>
      <c r="AJ401" t="s">
        <v>83</v>
      </c>
      <c r="AK401" t="s">
        <v>84</v>
      </c>
      <c r="AL401" t="s">
        <v>85</v>
      </c>
      <c r="AM401" t="s">
        <v>205</v>
      </c>
      <c r="AN401" t="s">
        <v>95</v>
      </c>
      <c r="AO401" t="s">
        <v>615</v>
      </c>
      <c r="AP401" t="s">
        <v>616</v>
      </c>
      <c r="AQ401" t="s">
        <v>615</v>
      </c>
      <c r="AR401" t="s">
        <v>616</v>
      </c>
      <c r="AS401" t="s">
        <v>83</v>
      </c>
      <c r="AV401" s="17"/>
      <c r="AX401">
        <v>0</v>
      </c>
      <c r="AY401" t="s">
        <v>83</v>
      </c>
      <c r="AZ401" t="s">
        <v>83</v>
      </c>
      <c r="BH401">
        <v>399</v>
      </c>
      <c r="BL401" t="s">
        <v>1451</v>
      </c>
      <c r="BM401" s="17">
        <v>43019</v>
      </c>
      <c r="BN401" t="s">
        <v>303</v>
      </c>
      <c r="BO401" t="s">
        <v>303</v>
      </c>
      <c r="BP401">
        <v>68</v>
      </c>
      <c r="BQ401" t="s">
        <v>196</v>
      </c>
      <c r="BR401" t="s">
        <v>197</v>
      </c>
      <c r="BS401" t="s">
        <v>89</v>
      </c>
      <c r="BT401" t="s">
        <v>90</v>
      </c>
      <c r="BU401" t="s">
        <v>181</v>
      </c>
      <c r="BV401" t="s">
        <v>83</v>
      </c>
      <c r="BY401" t="s">
        <v>92</v>
      </c>
      <c r="BZ401" t="s">
        <v>87</v>
      </c>
      <c r="CC401">
        <f>IFERROR(IF(AKORDT[[#This Row],[CZAS]]=1,VLOOKUP(AKORDT[[#This Row],[RAPORTY_TMP_ID]]&amp;AKORDT[[#This Row],[CZYNNOSCI_OPIS]],#REF!,5,FALSE),AKORDT[[#This Row],[CZAS]]),1)</f>
        <v>12</v>
      </c>
      <c r="CD401" t="str">
        <f>AKORDT[[#This Row],[RAPORTY_TMP_ID]]&amp;" "&amp;MID(AKORDT[[#This Row],[NAZWA1_WG]],1,30)</f>
        <v xml:space="preserve">26528 MANGO N                       </v>
      </c>
      <c r="CE401" s="11">
        <f>AKORDT[[#This Row],[DATA]]</f>
        <v>43033</v>
      </c>
      <c r="CF401">
        <f>IFERROR(ROUND(AVERAGEIF(Tabela_Kwerenda_z_AKORD[CZAS RZECZYWISTY],LEFT(AKORDT[[#This Row],[PZP_NR_ZLECENIA]],5),Tabela_Kwerenda_z_AKORD[LACZNY_CZAS]),0),0)</f>
        <v>0</v>
      </c>
    </row>
    <row r="402" spans="1:84">
      <c r="A402" t="e">
        <f>VLOOKUP(AKORDT[[#This Row],[NAZWISKO]],IMIE[],2,FALSE)</f>
        <v>#N/A</v>
      </c>
      <c r="B402">
        <v>10669</v>
      </c>
      <c r="F402">
        <v>26527</v>
      </c>
      <c r="G402">
        <v>1</v>
      </c>
      <c r="H402">
        <v>1</v>
      </c>
      <c r="I402">
        <v>1</v>
      </c>
      <c r="J402">
        <v>55864</v>
      </c>
      <c r="K402">
        <v>55864</v>
      </c>
      <c r="L402">
        <v>36</v>
      </c>
      <c r="M402">
        <v>20</v>
      </c>
      <c r="N402">
        <v>7</v>
      </c>
      <c r="O402">
        <v>19</v>
      </c>
      <c r="Q402" s="17">
        <v>43033</v>
      </c>
      <c r="R402" t="s">
        <v>757</v>
      </c>
      <c r="S402">
        <v>0</v>
      </c>
      <c r="T402">
        <v>0</v>
      </c>
      <c r="U402">
        <v>0</v>
      </c>
      <c r="V402">
        <v>2</v>
      </c>
      <c r="W402" t="s">
        <v>208</v>
      </c>
      <c r="X402" t="s">
        <v>79</v>
      </c>
      <c r="Y402" t="s">
        <v>94</v>
      </c>
      <c r="Z402" t="s">
        <v>209</v>
      </c>
      <c r="AB402" s="17">
        <v>2</v>
      </c>
      <c r="AC402" s="17">
        <v>402133</v>
      </c>
      <c r="AD402">
        <v>2</v>
      </c>
      <c r="AE402">
        <v>1</v>
      </c>
      <c r="AF402">
        <v>0</v>
      </c>
      <c r="AG402" t="s">
        <v>81</v>
      </c>
      <c r="AH402" t="s">
        <v>82</v>
      </c>
      <c r="AI402" t="s">
        <v>83</v>
      </c>
      <c r="AJ402" t="s">
        <v>83</v>
      </c>
      <c r="AK402" t="s">
        <v>84</v>
      </c>
      <c r="AL402" t="s">
        <v>85</v>
      </c>
      <c r="AM402" t="s">
        <v>205</v>
      </c>
      <c r="AN402" t="s">
        <v>95</v>
      </c>
      <c r="AO402" t="s">
        <v>617</v>
      </c>
      <c r="AP402" t="s">
        <v>618</v>
      </c>
      <c r="AQ402" t="s">
        <v>617</v>
      </c>
      <c r="AR402" t="s">
        <v>618</v>
      </c>
      <c r="AS402" t="s">
        <v>83</v>
      </c>
      <c r="AV402" s="17"/>
      <c r="AX402">
        <v>0</v>
      </c>
      <c r="AY402" t="s">
        <v>83</v>
      </c>
      <c r="AZ402" t="s">
        <v>83</v>
      </c>
      <c r="BH402">
        <v>400</v>
      </c>
      <c r="BL402" t="s">
        <v>1451</v>
      </c>
      <c r="BM402" s="17">
        <v>43019</v>
      </c>
      <c r="BN402" t="s">
        <v>303</v>
      </c>
      <c r="BO402" t="s">
        <v>303</v>
      </c>
      <c r="BP402">
        <v>68</v>
      </c>
      <c r="BQ402" t="s">
        <v>196</v>
      </c>
      <c r="BR402" t="s">
        <v>197</v>
      </c>
      <c r="BS402" t="s">
        <v>89</v>
      </c>
      <c r="BT402" t="s">
        <v>90</v>
      </c>
      <c r="BU402" t="s">
        <v>181</v>
      </c>
      <c r="BV402" t="s">
        <v>83</v>
      </c>
      <c r="BY402" t="s">
        <v>92</v>
      </c>
      <c r="BZ402" t="s">
        <v>87</v>
      </c>
      <c r="CC402">
        <f>IFERROR(IF(AKORDT[[#This Row],[CZAS]]=1,VLOOKUP(AKORDT[[#This Row],[RAPORTY_TMP_ID]]&amp;AKORDT[[#This Row],[CZYNNOSCI_OPIS]],#REF!,5,FALSE),AKORDT[[#This Row],[CZAS]]),1)</f>
        <v>19</v>
      </c>
      <c r="CD402" t="str">
        <f>AKORDT[[#This Row],[RAPORTY_TMP_ID]]&amp;" "&amp;MID(AKORDT[[#This Row],[NAZWA1_WG]],1,30)</f>
        <v xml:space="preserve">26527 MANGO 3                       </v>
      </c>
      <c r="CE402" s="11">
        <f>AKORDT[[#This Row],[DATA]]</f>
        <v>43033</v>
      </c>
      <c r="CF402">
        <f>IFERROR(ROUND(AVERAGEIF(Tabela_Kwerenda_z_AKORD[CZAS RZECZYWISTY],LEFT(AKORDT[[#This Row],[PZP_NR_ZLECENIA]],5),Tabela_Kwerenda_z_AKORD[LACZNY_CZAS]),0),0)</f>
        <v>0</v>
      </c>
    </row>
    <row r="403" spans="1:84">
      <c r="A403" t="e">
        <f>VLOOKUP(AKORDT[[#This Row],[NAZWISKO]],IMIE[],2,FALSE)</f>
        <v>#N/A</v>
      </c>
      <c r="B403">
        <v>10670</v>
      </c>
      <c r="F403">
        <v>26618</v>
      </c>
      <c r="G403">
        <v>1</v>
      </c>
      <c r="H403">
        <v>1</v>
      </c>
      <c r="I403">
        <v>1</v>
      </c>
      <c r="J403">
        <v>44562</v>
      </c>
      <c r="K403">
        <v>44562</v>
      </c>
      <c r="L403">
        <v>36</v>
      </c>
      <c r="M403">
        <v>20</v>
      </c>
      <c r="N403">
        <v>7</v>
      </c>
      <c r="O403">
        <v>2</v>
      </c>
      <c r="Q403" s="17">
        <v>43033</v>
      </c>
      <c r="R403" t="s">
        <v>1459</v>
      </c>
      <c r="S403">
        <v>0</v>
      </c>
      <c r="T403">
        <v>0</v>
      </c>
      <c r="U403">
        <v>0</v>
      </c>
      <c r="V403">
        <v>2</v>
      </c>
      <c r="W403" t="s">
        <v>208</v>
      </c>
      <c r="X403" t="s">
        <v>79</v>
      </c>
      <c r="Y403" t="s">
        <v>94</v>
      </c>
      <c r="Z403" t="s">
        <v>209</v>
      </c>
      <c r="AB403" s="17">
        <v>2</v>
      </c>
      <c r="AC403" s="17">
        <v>402133</v>
      </c>
      <c r="AD403">
        <v>2</v>
      </c>
      <c r="AE403">
        <v>1</v>
      </c>
      <c r="AF403">
        <v>0</v>
      </c>
      <c r="AG403" t="s">
        <v>81</v>
      </c>
      <c r="AH403" t="s">
        <v>82</v>
      </c>
      <c r="AI403" t="s">
        <v>83</v>
      </c>
      <c r="AJ403" t="s">
        <v>83</v>
      </c>
      <c r="AK403" t="s">
        <v>84</v>
      </c>
      <c r="AL403" t="s">
        <v>85</v>
      </c>
      <c r="AM403" t="s">
        <v>205</v>
      </c>
      <c r="AN403" t="s">
        <v>95</v>
      </c>
      <c r="AO403" t="s">
        <v>375</v>
      </c>
      <c r="AP403" t="s">
        <v>376</v>
      </c>
      <c r="AQ403" t="s">
        <v>375</v>
      </c>
      <c r="AR403" t="s">
        <v>376</v>
      </c>
      <c r="AS403" t="s">
        <v>83</v>
      </c>
      <c r="AV403" s="17"/>
      <c r="AX403">
        <v>0</v>
      </c>
      <c r="AY403" t="s">
        <v>83</v>
      </c>
      <c r="AZ403" t="s">
        <v>83</v>
      </c>
      <c r="BH403">
        <v>401</v>
      </c>
      <c r="BL403" t="s">
        <v>1460</v>
      </c>
      <c r="BM403" s="17">
        <v>43019</v>
      </c>
      <c r="BN403" t="s">
        <v>298</v>
      </c>
      <c r="BO403" t="s">
        <v>298</v>
      </c>
      <c r="BP403">
        <v>68</v>
      </c>
      <c r="BQ403" t="s">
        <v>196</v>
      </c>
      <c r="BR403" t="s">
        <v>197</v>
      </c>
      <c r="BS403" t="s">
        <v>89</v>
      </c>
      <c r="BT403" t="s">
        <v>90</v>
      </c>
      <c r="BU403" t="s">
        <v>181</v>
      </c>
      <c r="BV403" t="s">
        <v>83</v>
      </c>
      <c r="BY403" t="s">
        <v>92</v>
      </c>
      <c r="BZ403" t="s">
        <v>87</v>
      </c>
      <c r="CC403">
        <f>IFERROR(IF(AKORDT[[#This Row],[CZAS]]=1,VLOOKUP(AKORDT[[#This Row],[RAPORTY_TMP_ID]]&amp;AKORDT[[#This Row],[CZYNNOSCI_OPIS]],#REF!,5,FALSE),AKORDT[[#This Row],[CZAS]]),1)</f>
        <v>2</v>
      </c>
      <c r="CD403" t="str">
        <f>AKORDT[[#This Row],[RAPORTY_TMP_ID]]&amp;" "&amp;MID(AKORDT[[#This Row],[NAZWA1_WG]],1,30)</f>
        <v xml:space="preserve">26618 TOPAZ PD 447 III 28x75        </v>
      </c>
      <c r="CE403" s="11">
        <f>AKORDT[[#This Row],[DATA]]</f>
        <v>43033</v>
      </c>
      <c r="CF403">
        <f>IFERROR(ROUND(AVERAGEIF(Tabela_Kwerenda_z_AKORD[CZAS RZECZYWISTY],LEFT(AKORDT[[#This Row],[PZP_NR_ZLECENIA]],5),Tabela_Kwerenda_z_AKORD[LACZNY_CZAS]),0),0)</f>
        <v>0</v>
      </c>
    </row>
    <row r="404" spans="1:84">
      <c r="A404" t="e">
        <f>VLOOKUP(AKORDT[[#This Row],[NAZWISKO]],IMIE[],2,FALSE)</f>
        <v>#N/A</v>
      </c>
      <c r="B404">
        <v>10671</v>
      </c>
      <c r="F404">
        <v>26617</v>
      </c>
      <c r="G404">
        <v>1</v>
      </c>
      <c r="H404">
        <v>1</v>
      </c>
      <c r="I404">
        <v>1</v>
      </c>
      <c r="J404">
        <v>52493</v>
      </c>
      <c r="K404">
        <v>52493</v>
      </c>
      <c r="L404">
        <v>36</v>
      </c>
      <c r="M404">
        <v>20</v>
      </c>
      <c r="N404">
        <v>7</v>
      </c>
      <c r="O404">
        <v>24</v>
      </c>
      <c r="Q404" s="17">
        <v>43033</v>
      </c>
      <c r="R404" t="s">
        <v>1461</v>
      </c>
      <c r="S404">
        <v>0</v>
      </c>
      <c r="T404">
        <v>0</v>
      </c>
      <c r="U404">
        <v>0</v>
      </c>
      <c r="V404">
        <v>2</v>
      </c>
      <c r="W404" t="s">
        <v>208</v>
      </c>
      <c r="X404" t="s">
        <v>79</v>
      </c>
      <c r="Y404" t="s">
        <v>94</v>
      </c>
      <c r="Z404" t="s">
        <v>209</v>
      </c>
      <c r="AB404" s="17">
        <v>2</v>
      </c>
      <c r="AC404" s="17">
        <v>402133</v>
      </c>
      <c r="AD404">
        <v>2</v>
      </c>
      <c r="AE404">
        <v>1</v>
      </c>
      <c r="AF404">
        <v>0</v>
      </c>
      <c r="AG404" t="s">
        <v>81</v>
      </c>
      <c r="AH404" t="s">
        <v>82</v>
      </c>
      <c r="AI404" t="s">
        <v>83</v>
      </c>
      <c r="AJ404" t="s">
        <v>83</v>
      </c>
      <c r="AK404" t="s">
        <v>84</v>
      </c>
      <c r="AL404" t="s">
        <v>85</v>
      </c>
      <c r="AM404" t="s">
        <v>205</v>
      </c>
      <c r="AN404" t="s">
        <v>95</v>
      </c>
      <c r="AO404" t="s">
        <v>400</v>
      </c>
      <c r="AP404" t="s">
        <v>401</v>
      </c>
      <c r="AQ404" t="s">
        <v>400</v>
      </c>
      <c r="AR404" t="s">
        <v>401</v>
      </c>
      <c r="AS404" t="s">
        <v>83</v>
      </c>
      <c r="AV404" s="17"/>
      <c r="AX404">
        <v>0</v>
      </c>
      <c r="AY404" t="s">
        <v>83</v>
      </c>
      <c r="AZ404" t="s">
        <v>83</v>
      </c>
      <c r="BH404">
        <v>402</v>
      </c>
      <c r="BL404" t="s">
        <v>1460</v>
      </c>
      <c r="BM404" s="17">
        <v>43019</v>
      </c>
      <c r="BN404" t="s">
        <v>298</v>
      </c>
      <c r="BO404" t="s">
        <v>298</v>
      </c>
      <c r="BP404">
        <v>68</v>
      </c>
      <c r="BQ404" t="s">
        <v>196</v>
      </c>
      <c r="BR404" t="s">
        <v>197</v>
      </c>
      <c r="BS404" t="s">
        <v>89</v>
      </c>
      <c r="BT404" t="s">
        <v>90</v>
      </c>
      <c r="BU404" t="s">
        <v>181</v>
      </c>
      <c r="BV404" t="s">
        <v>83</v>
      </c>
      <c r="BY404" t="s">
        <v>92</v>
      </c>
      <c r="BZ404" t="s">
        <v>87</v>
      </c>
      <c r="CC404">
        <f>IFERROR(IF(AKORDT[[#This Row],[CZAS]]=1,VLOOKUP(AKORDT[[#This Row],[RAPORTY_TMP_ID]]&amp;AKORDT[[#This Row],[CZYNNOSCI_OPIS]],#REF!,5,FALSE),AKORDT[[#This Row],[CZAS]]),1)</f>
        <v>24</v>
      </c>
      <c r="CD404" t="str">
        <f>AKORDT[[#This Row],[RAPORTY_TMP_ID]]&amp;" "&amp;MID(AKORDT[[#This Row],[NAZWA1_WG]],1,30)</f>
        <v xml:space="preserve">26617 TOPAZ Lz]                     </v>
      </c>
      <c r="CE404" s="11">
        <f>AKORDT[[#This Row],[DATA]]</f>
        <v>43033</v>
      </c>
      <c r="CF404">
        <f>IFERROR(ROUND(AVERAGEIF(Tabela_Kwerenda_z_AKORD[CZAS RZECZYWISTY],LEFT(AKORDT[[#This Row],[PZP_NR_ZLECENIA]],5),Tabela_Kwerenda_z_AKORD[LACZNY_CZAS]),0),0)</f>
        <v>0</v>
      </c>
    </row>
    <row r="405" spans="1:84">
      <c r="A405" t="e">
        <f>VLOOKUP(AKORDT[[#This Row],[NAZWISKO]],IMIE[],2,FALSE)</f>
        <v>#N/A</v>
      </c>
      <c r="B405">
        <v>10672</v>
      </c>
      <c r="F405">
        <v>26616</v>
      </c>
      <c r="G405">
        <v>1</v>
      </c>
      <c r="H405">
        <v>1</v>
      </c>
      <c r="I405">
        <v>1</v>
      </c>
      <c r="J405">
        <v>44508</v>
      </c>
      <c r="K405">
        <v>44508</v>
      </c>
      <c r="L405">
        <v>36</v>
      </c>
      <c r="M405">
        <v>20</v>
      </c>
      <c r="N405">
        <v>7</v>
      </c>
      <c r="O405">
        <v>32</v>
      </c>
      <c r="Q405" s="17">
        <v>43033</v>
      </c>
      <c r="R405" t="s">
        <v>1462</v>
      </c>
      <c r="S405">
        <v>0</v>
      </c>
      <c r="T405">
        <v>0</v>
      </c>
      <c r="U405">
        <v>0</v>
      </c>
      <c r="V405">
        <v>2</v>
      </c>
      <c r="W405" t="s">
        <v>208</v>
      </c>
      <c r="X405" t="s">
        <v>79</v>
      </c>
      <c r="Y405" t="s">
        <v>94</v>
      </c>
      <c r="Z405" t="s">
        <v>209</v>
      </c>
      <c r="AB405" s="17">
        <v>2</v>
      </c>
      <c r="AC405" s="17">
        <v>402133</v>
      </c>
      <c r="AD405">
        <v>2</v>
      </c>
      <c r="AE405">
        <v>1</v>
      </c>
      <c r="AF405">
        <v>0</v>
      </c>
      <c r="AG405" t="s">
        <v>81</v>
      </c>
      <c r="AH405" t="s">
        <v>82</v>
      </c>
      <c r="AI405" t="s">
        <v>83</v>
      </c>
      <c r="AJ405" t="s">
        <v>83</v>
      </c>
      <c r="AK405" t="s">
        <v>84</v>
      </c>
      <c r="AL405" t="s">
        <v>85</v>
      </c>
      <c r="AM405" t="s">
        <v>205</v>
      </c>
      <c r="AN405" t="s">
        <v>95</v>
      </c>
      <c r="AO405" t="s">
        <v>381</v>
      </c>
      <c r="AP405" t="s">
        <v>382</v>
      </c>
      <c r="AQ405" t="s">
        <v>381</v>
      </c>
      <c r="AR405" t="s">
        <v>382</v>
      </c>
      <c r="AS405" t="s">
        <v>83</v>
      </c>
      <c r="AV405" s="17"/>
      <c r="AX405">
        <v>0</v>
      </c>
      <c r="AY405" t="s">
        <v>83</v>
      </c>
      <c r="AZ405" t="s">
        <v>83</v>
      </c>
      <c r="BH405">
        <v>403</v>
      </c>
      <c r="BL405" t="s">
        <v>1460</v>
      </c>
      <c r="BM405" s="17">
        <v>43019</v>
      </c>
      <c r="BN405" t="s">
        <v>298</v>
      </c>
      <c r="BO405" t="s">
        <v>298</v>
      </c>
      <c r="BP405">
        <v>68</v>
      </c>
      <c r="BQ405" t="s">
        <v>196</v>
      </c>
      <c r="BR405" t="s">
        <v>197</v>
      </c>
      <c r="BS405" t="s">
        <v>89</v>
      </c>
      <c r="BT405" t="s">
        <v>90</v>
      </c>
      <c r="BU405" t="s">
        <v>181</v>
      </c>
      <c r="BV405" t="s">
        <v>83</v>
      </c>
      <c r="BY405" t="s">
        <v>92</v>
      </c>
      <c r="BZ405" t="s">
        <v>87</v>
      </c>
      <c r="CC405">
        <f>IFERROR(IF(AKORDT[[#This Row],[CZAS]]=1,VLOOKUP(AKORDT[[#This Row],[RAPORTY_TMP_ID]]&amp;AKORDT[[#This Row],[CZYNNOSCI_OPIS]],#REF!,5,FALSE),AKORDT[[#This Row],[CZAS]]),1)</f>
        <v>32</v>
      </c>
      <c r="CD405" t="str">
        <f>AKORDT[[#This Row],[RAPORTY_TMP_ID]]&amp;" "&amp;MID(AKORDT[[#This Row],[NAZWA1_WG]],1,30)</f>
        <v xml:space="preserve">26616 TOPAZ [3z                     </v>
      </c>
      <c r="CE405" s="11">
        <f>AKORDT[[#This Row],[DATA]]</f>
        <v>43033</v>
      </c>
      <c r="CF405">
        <f>IFERROR(ROUND(AVERAGEIF(Tabela_Kwerenda_z_AKORD[CZAS RZECZYWISTY],LEFT(AKORDT[[#This Row],[PZP_NR_ZLECENIA]],5),Tabela_Kwerenda_z_AKORD[LACZNY_CZAS]),0),0)</f>
        <v>0</v>
      </c>
    </row>
    <row r="406" spans="1:84">
      <c r="A406" t="e">
        <f>VLOOKUP(AKORDT[[#This Row],[NAZWISKO]],IMIE[],2,FALSE)</f>
        <v>#N/A</v>
      </c>
      <c r="B406">
        <v>10678</v>
      </c>
      <c r="F406">
        <v>27036</v>
      </c>
      <c r="G406">
        <v>1</v>
      </c>
      <c r="H406">
        <v>1</v>
      </c>
      <c r="I406">
        <v>1</v>
      </c>
      <c r="J406">
        <v>13955</v>
      </c>
      <c r="K406">
        <v>13955</v>
      </c>
      <c r="L406">
        <v>36</v>
      </c>
      <c r="M406">
        <v>20</v>
      </c>
      <c r="N406">
        <v>7</v>
      </c>
      <c r="O406">
        <v>8</v>
      </c>
      <c r="Q406" s="17">
        <v>43033</v>
      </c>
      <c r="R406" t="s">
        <v>1463</v>
      </c>
      <c r="S406">
        <v>0</v>
      </c>
      <c r="T406">
        <v>0</v>
      </c>
      <c r="U406">
        <v>0</v>
      </c>
      <c r="V406">
        <v>2</v>
      </c>
      <c r="W406" t="s">
        <v>208</v>
      </c>
      <c r="X406" t="s">
        <v>79</v>
      </c>
      <c r="Y406" t="s">
        <v>94</v>
      </c>
      <c r="Z406" t="s">
        <v>209</v>
      </c>
      <c r="AB406" s="17">
        <v>2</v>
      </c>
      <c r="AC406" s="17">
        <v>402133</v>
      </c>
      <c r="AD406">
        <v>2</v>
      </c>
      <c r="AE406">
        <v>1</v>
      </c>
      <c r="AF406">
        <v>0</v>
      </c>
      <c r="AG406" t="s">
        <v>81</v>
      </c>
      <c r="AH406" t="s">
        <v>82</v>
      </c>
      <c r="AI406" t="s">
        <v>83</v>
      </c>
      <c r="AJ406" t="s">
        <v>83</v>
      </c>
      <c r="AK406" t="s">
        <v>84</v>
      </c>
      <c r="AL406" t="s">
        <v>85</v>
      </c>
      <c r="AM406" t="s">
        <v>205</v>
      </c>
      <c r="AN406" t="s">
        <v>95</v>
      </c>
      <c r="AO406" t="s">
        <v>198</v>
      </c>
      <c r="AP406" t="s">
        <v>199</v>
      </c>
      <c r="AQ406" t="s">
        <v>198</v>
      </c>
      <c r="AR406" t="s">
        <v>199</v>
      </c>
      <c r="AS406" t="s">
        <v>83</v>
      </c>
      <c r="AV406" s="17"/>
      <c r="AX406">
        <v>0</v>
      </c>
      <c r="AY406" t="s">
        <v>83</v>
      </c>
      <c r="AZ406" t="s">
        <v>83</v>
      </c>
      <c r="BH406">
        <v>409</v>
      </c>
      <c r="BL406" t="s">
        <v>1464</v>
      </c>
      <c r="BM406" s="17">
        <v>43026</v>
      </c>
      <c r="BN406" t="s">
        <v>200</v>
      </c>
      <c r="BO406" t="s">
        <v>200</v>
      </c>
      <c r="BP406">
        <v>68</v>
      </c>
      <c r="BQ406" t="s">
        <v>196</v>
      </c>
      <c r="BR406" t="s">
        <v>197</v>
      </c>
      <c r="BS406" t="s">
        <v>89</v>
      </c>
      <c r="BT406" t="s">
        <v>90</v>
      </c>
      <c r="BU406" t="s">
        <v>206</v>
      </c>
      <c r="BV406" t="s">
        <v>83</v>
      </c>
      <c r="BY406" t="s">
        <v>92</v>
      </c>
      <c r="BZ406" t="s">
        <v>87</v>
      </c>
      <c r="CC406">
        <f>IFERROR(IF(AKORDT[[#This Row],[CZAS]]=1,VLOOKUP(AKORDT[[#This Row],[RAPORTY_TMP_ID]]&amp;AKORDT[[#This Row],[CZYNNOSCI_OPIS]],#REF!,5,FALSE),AKORDT[[#This Row],[CZAS]]),1)</f>
        <v>8</v>
      </c>
      <c r="CD406" t="str">
        <f>AKORDT[[#This Row],[RAPORTY_TMP_ID]]&amp;" "&amp;MID(AKORDT[[#This Row],[NAZWA1_WG]],1,30)</f>
        <v xml:space="preserve">27036 OVAL [1o]                     </v>
      </c>
      <c r="CE406" s="11">
        <f>AKORDT[[#This Row],[DATA]]</f>
        <v>43033</v>
      </c>
      <c r="CF406">
        <f>IFERROR(ROUND(AVERAGEIF(Tabela_Kwerenda_z_AKORD[CZAS RZECZYWISTY],LEFT(AKORDT[[#This Row],[PZP_NR_ZLECENIA]],5),Tabela_Kwerenda_z_AKORD[LACZNY_CZAS]),0),0)</f>
        <v>0</v>
      </c>
    </row>
    <row r="407" spans="1:84">
      <c r="A407" t="e">
        <f>VLOOKUP(AKORDT[[#This Row],[NAZWISKO]],IMIE[],2,FALSE)</f>
        <v>#N/A</v>
      </c>
      <c r="B407">
        <v>10679</v>
      </c>
      <c r="F407">
        <v>27037</v>
      </c>
      <c r="G407">
        <v>1</v>
      </c>
      <c r="H407">
        <v>1</v>
      </c>
      <c r="I407">
        <v>1</v>
      </c>
      <c r="J407">
        <v>13955</v>
      </c>
      <c r="K407">
        <v>13955</v>
      </c>
      <c r="L407">
        <v>36</v>
      </c>
      <c r="M407">
        <v>20</v>
      </c>
      <c r="N407">
        <v>7</v>
      </c>
      <c r="O407">
        <v>8</v>
      </c>
      <c r="Q407" s="17">
        <v>43033</v>
      </c>
      <c r="R407" t="s">
        <v>1465</v>
      </c>
      <c r="S407">
        <v>0</v>
      </c>
      <c r="T407">
        <v>0</v>
      </c>
      <c r="U407">
        <v>0</v>
      </c>
      <c r="V407">
        <v>2</v>
      </c>
      <c r="W407" t="s">
        <v>208</v>
      </c>
      <c r="X407" t="s">
        <v>79</v>
      </c>
      <c r="Y407" t="s">
        <v>94</v>
      </c>
      <c r="Z407" t="s">
        <v>209</v>
      </c>
      <c r="AB407" s="17">
        <v>2</v>
      </c>
      <c r="AC407" s="17">
        <v>402133</v>
      </c>
      <c r="AD407">
        <v>2</v>
      </c>
      <c r="AE407">
        <v>1</v>
      </c>
      <c r="AF407">
        <v>0</v>
      </c>
      <c r="AG407" t="s">
        <v>81</v>
      </c>
      <c r="AH407" t="s">
        <v>82</v>
      </c>
      <c r="AI407" t="s">
        <v>83</v>
      </c>
      <c r="AJ407" t="s">
        <v>83</v>
      </c>
      <c r="AK407" t="s">
        <v>84</v>
      </c>
      <c r="AL407" t="s">
        <v>85</v>
      </c>
      <c r="AM407" t="s">
        <v>205</v>
      </c>
      <c r="AN407" t="s">
        <v>95</v>
      </c>
      <c r="AO407" t="s">
        <v>198</v>
      </c>
      <c r="AP407" t="s">
        <v>199</v>
      </c>
      <c r="AQ407" t="s">
        <v>198</v>
      </c>
      <c r="AR407" t="s">
        <v>199</v>
      </c>
      <c r="AS407" t="s">
        <v>83</v>
      </c>
      <c r="AV407" s="17"/>
      <c r="AX407">
        <v>0</v>
      </c>
      <c r="AY407" t="s">
        <v>83</v>
      </c>
      <c r="AZ407" t="s">
        <v>83</v>
      </c>
      <c r="BH407">
        <v>410</v>
      </c>
      <c r="BL407" t="s">
        <v>1464</v>
      </c>
      <c r="BM407" s="17">
        <v>43026</v>
      </c>
      <c r="BN407" t="s">
        <v>200</v>
      </c>
      <c r="BO407" t="s">
        <v>200</v>
      </c>
      <c r="BP407">
        <v>68</v>
      </c>
      <c r="BQ407" t="s">
        <v>196</v>
      </c>
      <c r="BR407" t="s">
        <v>197</v>
      </c>
      <c r="BS407" t="s">
        <v>89</v>
      </c>
      <c r="BT407" t="s">
        <v>90</v>
      </c>
      <c r="BU407" t="s">
        <v>206</v>
      </c>
      <c r="BV407" t="s">
        <v>83</v>
      </c>
      <c r="BY407" t="s">
        <v>92</v>
      </c>
      <c r="BZ407" t="s">
        <v>87</v>
      </c>
      <c r="CC407">
        <f>IFERROR(IF(AKORDT[[#This Row],[CZAS]]=1,VLOOKUP(AKORDT[[#This Row],[RAPORTY_TMP_ID]]&amp;AKORDT[[#This Row],[CZYNNOSCI_OPIS]],#REF!,5,FALSE),AKORDT[[#This Row],[CZAS]]),1)</f>
        <v>8</v>
      </c>
      <c r="CD407" t="str">
        <f>AKORDT[[#This Row],[RAPORTY_TMP_ID]]&amp;" "&amp;MID(AKORDT[[#This Row],[NAZWA1_WG]],1,30)</f>
        <v xml:space="preserve">27037 OVAL [1o]                     </v>
      </c>
      <c r="CE407" s="11">
        <f>AKORDT[[#This Row],[DATA]]</f>
        <v>43033</v>
      </c>
      <c r="CF407">
        <f>IFERROR(ROUND(AVERAGEIF(Tabela_Kwerenda_z_AKORD[CZAS RZECZYWISTY],LEFT(AKORDT[[#This Row],[PZP_NR_ZLECENIA]],5),Tabela_Kwerenda_z_AKORD[LACZNY_CZAS]),0),0)</f>
        <v>0</v>
      </c>
    </row>
    <row r="408" spans="1:84">
      <c r="A408" t="e">
        <f>VLOOKUP(AKORDT[[#This Row],[NAZWISKO]],IMIE[],2,FALSE)</f>
        <v>#N/A</v>
      </c>
      <c r="B408">
        <v>10681</v>
      </c>
      <c r="F408">
        <v>26655</v>
      </c>
      <c r="G408">
        <v>1</v>
      </c>
      <c r="H408">
        <v>1</v>
      </c>
      <c r="I408">
        <v>1</v>
      </c>
      <c r="J408">
        <v>35971</v>
      </c>
      <c r="K408">
        <v>35971</v>
      </c>
      <c r="L408">
        <v>36</v>
      </c>
      <c r="M408">
        <v>20</v>
      </c>
      <c r="N408">
        <v>7</v>
      </c>
      <c r="O408">
        <v>23</v>
      </c>
      <c r="Q408" s="17">
        <v>43033</v>
      </c>
      <c r="R408" t="s">
        <v>1466</v>
      </c>
      <c r="S408">
        <v>0</v>
      </c>
      <c r="T408">
        <v>0</v>
      </c>
      <c r="U408">
        <v>0</v>
      </c>
      <c r="V408">
        <v>2</v>
      </c>
      <c r="W408" t="s">
        <v>208</v>
      </c>
      <c r="X408" t="s">
        <v>79</v>
      </c>
      <c r="Y408" t="s">
        <v>94</v>
      </c>
      <c r="Z408" t="s">
        <v>209</v>
      </c>
      <c r="AB408" s="17">
        <v>2</v>
      </c>
      <c r="AC408" s="17">
        <v>402133</v>
      </c>
      <c r="AD408">
        <v>2</v>
      </c>
      <c r="AE408">
        <v>1</v>
      </c>
      <c r="AF408">
        <v>0</v>
      </c>
      <c r="AG408" t="s">
        <v>81</v>
      </c>
      <c r="AH408" t="s">
        <v>82</v>
      </c>
      <c r="AI408" t="s">
        <v>83</v>
      </c>
      <c r="AJ408" t="s">
        <v>83</v>
      </c>
      <c r="AK408" t="s">
        <v>84</v>
      </c>
      <c r="AL408" t="s">
        <v>85</v>
      </c>
      <c r="AM408" t="s">
        <v>205</v>
      </c>
      <c r="AN408" t="s">
        <v>95</v>
      </c>
      <c r="AO408" t="s">
        <v>828</v>
      </c>
      <c r="AP408" t="s">
        <v>829</v>
      </c>
      <c r="AQ408" t="s">
        <v>828</v>
      </c>
      <c r="AR408" t="s">
        <v>829</v>
      </c>
      <c r="AS408" t="s">
        <v>83</v>
      </c>
      <c r="AV408" s="17"/>
      <c r="AX408">
        <v>0</v>
      </c>
      <c r="AY408" t="s">
        <v>83</v>
      </c>
      <c r="AZ408" t="s">
        <v>83</v>
      </c>
      <c r="BH408">
        <v>412</v>
      </c>
      <c r="BL408" t="s">
        <v>1467</v>
      </c>
      <c r="BM408" s="17">
        <v>43019</v>
      </c>
      <c r="BN408" t="s">
        <v>527</v>
      </c>
      <c r="BO408" t="s">
        <v>527</v>
      </c>
      <c r="BP408">
        <v>68</v>
      </c>
      <c r="BQ408" t="s">
        <v>196</v>
      </c>
      <c r="BR408" t="s">
        <v>197</v>
      </c>
      <c r="BS408" t="s">
        <v>89</v>
      </c>
      <c r="BT408" t="s">
        <v>90</v>
      </c>
      <c r="BU408" t="s">
        <v>181</v>
      </c>
      <c r="BV408" t="s">
        <v>83</v>
      </c>
      <c r="BY408" t="s">
        <v>92</v>
      </c>
      <c r="BZ408" t="s">
        <v>87</v>
      </c>
      <c r="CC408">
        <f>IFERROR(IF(AKORDT[[#This Row],[CZAS]]=1,VLOOKUP(AKORDT[[#This Row],[RAPORTY_TMP_ID]]&amp;AKORDT[[#This Row],[CZYNNOSCI_OPIS]],#REF!,5,FALSE),AKORDT[[#This Row],[CZAS]]),1)</f>
        <v>23</v>
      </c>
      <c r="CD408" t="str">
        <f>AKORDT[[#This Row],[RAPORTY_TMP_ID]]&amp;" "&amp;MID(AKORDT[[#This Row],[NAZWA1_WG]],1,30)</f>
        <v xml:space="preserve">26655 OREGON [3,5]                  </v>
      </c>
      <c r="CE408" s="11">
        <f>AKORDT[[#This Row],[DATA]]</f>
        <v>43033</v>
      </c>
      <c r="CF408">
        <f>IFERROR(ROUND(AVERAGEIF(Tabela_Kwerenda_z_AKORD[CZAS RZECZYWISTY],LEFT(AKORDT[[#This Row],[PZP_NR_ZLECENIA]],5),Tabela_Kwerenda_z_AKORD[LACZNY_CZAS]),0),0)</f>
        <v>0</v>
      </c>
    </row>
    <row r="409" spans="1:84">
      <c r="A409" t="e">
        <f>VLOOKUP(AKORDT[[#This Row],[NAZWISKO]],IMIE[],2,FALSE)</f>
        <v>#N/A</v>
      </c>
      <c r="B409">
        <v>10682</v>
      </c>
      <c r="F409">
        <v>26656</v>
      </c>
      <c r="G409">
        <v>1</v>
      </c>
      <c r="H409">
        <v>1</v>
      </c>
      <c r="I409">
        <v>1</v>
      </c>
      <c r="J409">
        <v>35973</v>
      </c>
      <c r="K409">
        <v>35973</v>
      </c>
      <c r="L409">
        <v>36</v>
      </c>
      <c r="M409">
        <v>20</v>
      </c>
      <c r="N409">
        <v>7</v>
      </c>
      <c r="O409">
        <v>21</v>
      </c>
      <c r="Q409" s="17">
        <v>43033</v>
      </c>
      <c r="R409" t="s">
        <v>1468</v>
      </c>
      <c r="S409">
        <v>0</v>
      </c>
      <c r="T409">
        <v>0</v>
      </c>
      <c r="U409">
        <v>0</v>
      </c>
      <c r="V409">
        <v>2</v>
      </c>
      <c r="W409" t="s">
        <v>208</v>
      </c>
      <c r="X409" t="s">
        <v>79</v>
      </c>
      <c r="Y409" t="s">
        <v>94</v>
      </c>
      <c r="Z409" t="s">
        <v>209</v>
      </c>
      <c r="AB409" s="17">
        <v>2</v>
      </c>
      <c r="AC409" s="17">
        <v>402133</v>
      </c>
      <c r="AD409">
        <v>2</v>
      </c>
      <c r="AE409">
        <v>1</v>
      </c>
      <c r="AF409">
        <v>0</v>
      </c>
      <c r="AG409" t="s">
        <v>81</v>
      </c>
      <c r="AH409" t="s">
        <v>82</v>
      </c>
      <c r="AI409" t="s">
        <v>83</v>
      </c>
      <c r="AJ409" t="s">
        <v>83</v>
      </c>
      <c r="AK409" t="s">
        <v>84</v>
      </c>
      <c r="AL409" t="s">
        <v>85</v>
      </c>
      <c r="AM409" t="s">
        <v>205</v>
      </c>
      <c r="AN409" t="s">
        <v>95</v>
      </c>
      <c r="AO409" t="s">
        <v>566</v>
      </c>
      <c r="AP409" t="s">
        <v>567</v>
      </c>
      <c r="AQ409" t="s">
        <v>566</v>
      </c>
      <c r="AR409" t="s">
        <v>567</v>
      </c>
      <c r="AS409" t="s">
        <v>83</v>
      </c>
      <c r="AV409" s="17"/>
      <c r="AX409">
        <v>0</v>
      </c>
      <c r="AY409" t="s">
        <v>83</v>
      </c>
      <c r="AZ409" t="s">
        <v>83</v>
      </c>
      <c r="BH409">
        <v>413</v>
      </c>
      <c r="BL409" t="s">
        <v>1467</v>
      </c>
      <c r="BM409" s="17">
        <v>43019</v>
      </c>
      <c r="BN409" t="s">
        <v>527</v>
      </c>
      <c r="BO409" t="s">
        <v>527</v>
      </c>
      <c r="BP409">
        <v>68</v>
      </c>
      <c r="BQ409" t="s">
        <v>196</v>
      </c>
      <c r="BR409" t="s">
        <v>197</v>
      </c>
      <c r="BS409" t="s">
        <v>89</v>
      </c>
      <c r="BT409" t="s">
        <v>90</v>
      </c>
      <c r="BU409" t="s">
        <v>181</v>
      </c>
      <c r="BV409" t="s">
        <v>83</v>
      </c>
      <c r="BY409" t="s">
        <v>92</v>
      </c>
      <c r="BZ409" t="s">
        <v>87</v>
      </c>
      <c r="CC409">
        <f>IFERROR(IF(AKORDT[[#This Row],[CZAS]]=1,VLOOKUP(AKORDT[[#This Row],[RAPORTY_TMP_ID]]&amp;AKORDT[[#This Row],[CZYNNOSCI_OPIS]],#REF!,5,FALSE),AKORDT[[#This Row],[CZAS]]),1)</f>
        <v>21</v>
      </c>
      <c r="CD409" t="str">
        <f>AKORDT[[#This Row],[RAPORTY_TMP_ID]]&amp;" "&amp;MID(AKORDT[[#This Row],[NAZWA1_WG]],1,30)</f>
        <v xml:space="preserve">26656 OREGON [2,5]                  </v>
      </c>
      <c r="CE409" s="11">
        <f>AKORDT[[#This Row],[DATA]]</f>
        <v>43033</v>
      </c>
      <c r="CF409">
        <f>IFERROR(ROUND(AVERAGEIF(Tabela_Kwerenda_z_AKORD[CZAS RZECZYWISTY],LEFT(AKORDT[[#This Row],[PZP_NR_ZLECENIA]],5),Tabela_Kwerenda_z_AKORD[LACZNY_CZAS]),0),0)</f>
        <v>0</v>
      </c>
    </row>
    <row r="410" spans="1:84">
      <c r="A410" t="e">
        <f>VLOOKUP(AKORDT[[#This Row],[NAZWISKO]],IMIE[],2,FALSE)</f>
        <v>#N/A</v>
      </c>
      <c r="B410">
        <v>10685</v>
      </c>
      <c r="F410">
        <v>26646</v>
      </c>
      <c r="G410">
        <v>1</v>
      </c>
      <c r="H410">
        <v>1</v>
      </c>
      <c r="I410">
        <v>1</v>
      </c>
      <c r="J410">
        <v>13753</v>
      </c>
      <c r="K410">
        <v>13753</v>
      </c>
      <c r="L410">
        <v>45</v>
      </c>
      <c r="M410">
        <v>5</v>
      </c>
      <c r="N410">
        <v>7</v>
      </c>
      <c r="O410">
        <v>209</v>
      </c>
      <c r="Q410" s="17">
        <v>43033</v>
      </c>
      <c r="R410" t="s">
        <v>1469</v>
      </c>
      <c r="S410">
        <v>0</v>
      </c>
      <c r="T410">
        <v>0</v>
      </c>
      <c r="U410">
        <v>0</v>
      </c>
      <c r="V410">
        <v>2</v>
      </c>
      <c r="W410" t="s">
        <v>192</v>
      </c>
      <c r="X410" t="s">
        <v>79</v>
      </c>
      <c r="Y410" t="s">
        <v>80</v>
      </c>
      <c r="Z410" t="s">
        <v>193</v>
      </c>
      <c r="AB410" s="17">
        <v>2</v>
      </c>
      <c r="AC410" s="17">
        <v>402133</v>
      </c>
      <c r="AD410">
        <v>2</v>
      </c>
      <c r="AE410">
        <v>1</v>
      </c>
      <c r="AF410">
        <v>0</v>
      </c>
      <c r="AG410" t="s">
        <v>81</v>
      </c>
      <c r="AH410" t="s">
        <v>82</v>
      </c>
      <c r="AI410" t="s">
        <v>83</v>
      </c>
      <c r="AJ410" t="s">
        <v>83</v>
      </c>
      <c r="AK410" t="s">
        <v>84</v>
      </c>
      <c r="AL410" t="s">
        <v>85</v>
      </c>
      <c r="AM410" t="s">
        <v>86</v>
      </c>
      <c r="AN410" t="s">
        <v>87</v>
      </c>
      <c r="AO410" t="s">
        <v>545</v>
      </c>
      <c r="AP410" t="s">
        <v>546</v>
      </c>
      <c r="AQ410" t="s">
        <v>545</v>
      </c>
      <c r="AR410" t="s">
        <v>546</v>
      </c>
      <c r="AS410" t="s">
        <v>83</v>
      </c>
      <c r="AV410" s="17"/>
      <c r="AX410">
        <v>0</v>
      </c>
      <c r="AY410" t="s">
        <v>83</v>
      </c>
      <c r="AZ410" t="s">
        <v>83</v>
      </c>
      <c r="BH410">
        <v>416</v>
      </c>
      <c r="BL410" t="s">
        <v>1003</v>
      </c>
      <c r="BM410" s="17">
        <v>43019</v>
      </c>
      <c r="BN410" t="s">
        <v>178</v>
      </c>
      <c r="BO410" t="s">
        <v>178</v>
      </c>
      <c r="BP410">
        <v>13</v>
      </c>
      <c r="BQ410" t="s">
        <v>88</v>
      </c>
      <c r="BR410" t="s">
        <v>79</v>
      </c>
      <c r="BS410" t="s">
        <v>89</v>
      </c>
      <c r="BT410" t="s">
        <v>90</v>
      </c>
      <c r="BU410" t="s">
        <v>91</v>
      </c>
      <c r="BV410" t="s">
        <v>83</v>
      </c>
      <c r="BY410" t="s">
        <v>92</v>
      </c>
      <c r="BZ410" t="s">
        <v>87</v>
      </c>
      <c r="CC410">
        <f>IFERROR(IF(AKORDT[[#This Row],[CZAS]]=1,VLOOKUP(AKORDT[[#This Row],[RAPORTY_TMP_ID]]&amp;AKORDT[[#This Row],[CZYNNOSCI_OPIS]],#REF!,5,FALSE),AKORDT[[#This Row],[CZAS]]),1)</f>
        <v>209</v>
      </c>
      <c r="CD410" t="str">
        <f>AKORDT[[#This Row],[RAPORTY_TMP_ID]]&amp;" "&amp;MID(AKORDT[[#This Row],[NAZWA1_WG]],1,30)</f>
        <v xml:space="preserve">26646 DUO LH]                       </v>
      </c>
      <c r="CE410" s="11">
        <f>AKORDT[[#This Row],[DATA]]</f>
        <v>43033</v>
      </c>
      <c r="CF410">
        <f>IFERROR(ROUND(AVERAGEIF(Tabela_Kwerenda_z_AKORD[CZAS RZECZYWISTY],LEFT(AKORDT[[#This Row],[PZP_NR_ZLECENIA]],5),Tabela_Kwerenda_z_AKORD[LACZNY_CZAS]),0),0)</f>
        <v>0</v>
      </c>
    </row>
    <row r="411" spans="1:84">
      <c r="A411" t="e">
        <f>VLOOKUP(AKORDT[[#This Row],[NAZWISKO]],IMIE[],2,FALSE)</f>
        <v>#N/A</v>
      </c>
      <c r="B411">
        <v>10686</v>
      </c>
      <c r="F411">
        <v>26645</v>
      </c>
      <c r="G411">
        <v>1</v>
      </c>
      <c r="H411">
        <v>1</v>
      </c>
      <c r="I411">
        <v>1</v>
      </c>
      <c r="J411">
        <v>13737</v>
      </c>
      <c r="K411">
        <v>13737</v>
      </c>
      <c r="L411">
        <v>45</v>
      </c>
      <c r="M411">
        <v>5</v>
      </c>
      <c r="N411">
        <v>7</v>
      </c>
      <c r="O411">
        <v>195</v>
      </c>
      <c r="Q411" s="17">
        <v>43033</v>
      </c>
      <c r="R411" t="s">
        <v>1470</v>
      </c>
      <c r="S411">
        <v>0</v>
      </c>
      <c r="T411">
        <v>0</v>
      </c>
      <c r="U411">
        <v>0</v>
      </c>
      <c r="V411">
        <v>2</v>
      </c>
      <c r="W411" t="s">
        <v>192</v>
      </c>
      <c r="X411" t="s">
        <v>79</v>
      </c>
      <c r="Y411" t="s">
        <v>80</v>
      </c>
      <c r="Z411" t="s">
        <v>193</v>
      </c>
      <c r="AB411" s="17">
        <v>2</v>
      </c>
      <c r="AC411" s="17">
        <v>402133</v>
      </c>
      <c r="AD411">
        <v>2</v>
      </c>
      <c r="AE411">
        <v>1</v>
      </c>
      <c r="AF411">
        <v>0</v>
      </c>
      <c r="AG411" t="s">
        <v>81</v>
      </c>
      <c r="AH411" t="s">
        <v>82</v>
      </c>
      <c r="AI411" t="s">
        <v>83</v>
      </c>
      <c r="AJ411" t="s">
        <v>83</v>
      </c>
      <c r="AK411" t="s">
        <v>84</v>
      </c>
      <c r="AL411" t="s">
        <v>85</v>
      </c>
      <c r="AM411" t="s">
        <v>86</v>
      </c>
      <c r="AN411" t="s">
        <v>87</v>
      </c>
      <c r="AO411" t="s">
        <v>1005</v>
      </c>
      <c r="AP411" t="s">
        <v>1006</v>
      </c>
      <c r="AQ411" t="s">
        <v>1005</v>
      </c>
      <c r="AR411" t="s">
        <v>1006</v>
      </c>
      <c r="AS411" t="s">
        <v>83</v>
      </c>
      <c r="AV411" s="17"/>
      <c r="AX411">
        <v>0</v>
      </c>
      <c r="AY411" t="s">
        <v>83</v>
      </c>
      <c r="AZ411" t="s">
        <v>83</v>
      </c>
      <c r="BH411">
        <v>417</v>
      </c>
      <c r="BL411" t="s">
        <v>1003</v>
      </c>
      <c r="BM411" s="17">
        <v>43019</v>
      </c>
      <c r="BN411" t="s">
        <v>178</v>
      </c>
      <c r="BO411" t="s">
        <v>178</v>
      </c>
      <c r="BP411">
        <v>13</v>
      </c>
      <c r="BQ411" t="s">
        <v>88</v>
      </c>
      <c r="BR411" t="s">
        <v>79</v>
      </c>
      <c r="BS411" t="s">
        <v>89</v>
      </c>
      <c r="BT411" t="s">
        <v>90</v>
      </c>
      <c r="BU411" t="s">
        <v>91</v>
      </c>
      <c r="BV411" t="s">
        <v>83</v>
      </c>
      <c r="BY411" t="s">
        <v>92</v>
      </c>
      <c r="BZ411" t="s">
        <v>87</v>
      </c>
      <c r="CC411">
        <f>IFERROR(IF(AKORDT[[#This Row],[CZAS]]=1,VLOOKUP(AKORDT[[#This Row],[RAPORTY_TMP_ID]]&amp;AKORDT[[#This Row],[CZYNNOSCI_OPIS]],#REF!,5,FALSE),AKORDT[[#This Row],[CZAS]]),1)</f>
        <v>195</v>
      </c>
      <c r="CD411" t="str">
        <f>AKORDT[[#This Row],[RAPORTY_TMP_ID]]&amp;" "&amp;MID(AKORDT[[#This Row],[NAZWA1_WG]],1,30)</f>
        <v xml:space="preserve">26645 DUO [3                        </v>
      </c>
      <c r="CE411" s="11">
        <f>AKORDT[[#This Row],[DATA]]</f>
        <v>43033</v>
      </c>
      <c r="CF411">
        <f>IFERROR(ROUND(AVERAGEIF(Tabela_Kwerenda_z_AKORD[CZAS RZECZYWISTY],LEFT(AKORDT[[#This Row],[PZP_NR_ZLECENIA]],5),Tabela_Kwerenda_z_AKORD[LACZNY_CZAS]),0),0)</f>
        <v>0</v>
      </c>
    </row>
    <row r="412" spans="1:84">
      <c r="A412" t="e">
        <f>VLOOKUP(AKORDT[[#This Row],[NAZWISKO]],IMIE[],2,FALSE)</f>
        <v>#N/A</v>
      </c>
      <c r="B412">
        <v>10687</v>
      </c>
      <c r="F412">
        <v>26121</v>
      </c>
      <c r="G412">
        <v>1</v>
      </c>
      <c r="H412">
        <v>2</v>
      </c>
      <c r="I412">
        <v>1</v>
      </c>
      <c r="J412">
        <v>14455</v>
      </c>
      <c r="K412">
        <v>14455</v>
      </c>
      <c r="L412">
        <v>37</v>
      </c>
      <c r="M412">
        <v>5</v>
      </c>
      <c r="N412">
        <v>7</v>
      </c>
      <c r="O412">
        <v>6</v>
      </c>
      <c r="Q412" s="17">
        <v>43033</v>
      </c>
      <c r="R412" t="s">
        <v>1471</v>
      </c>
      <c r="S412">
        <v>0</v>
      </c>
      <c r="T412">
        <v>0</v>
      </c>
      <c r="U412">
        <v>0</v>
      </c>
      <c r="V412">
        <v>2</v>
      </c>
      <c r="W412" t="s">
        <v>201</v>
      </c>
      <c r="X412" t="s">
        <v>79</v>
      </c>
      <c r="Y412" t="s">
        <v>106</v>
      </c>
      <c r="Z412" t="s">
        <v>202</v>
      </c>
      <c r="AB412" s="17">
        <v>2</v>
      </c>
      <c r="AC412" s="17">
        <v>402133</v>
      </c>
      <c r="AD412">
        <v>2</v>
      </c>
      <c r="AE412">
        <v>1</v>
      </c>
      <c r="AF412">
        <v>0</v>
      </c>
      <c r="AG412" t="s">
        <v>81</v>
      </c>
      <c r="AH412" t="s">
        <v>82</v>
      </c>
      <c r="AI412" t="s">
        <v>83</v>
      </c>
      <c r="AJ412" t="s">
        <v>83</v>
      </c>
      <c r="AK412" t="s">
        <v>84</v>
      </c>
      <c r="AL412" t="s">
        <v>85</v>
      </c>
      <c r="AM412" t="s">
        <v>86</v>
      </c>
      <c r="AN412" t="s">
        <v>87</v>
      </c>
      <c r="AO412" t="s">
        <v>194</v>
      </c>
      <c r="AP412" t="s">
        <v>195</v>
      </c>
      <c r="AQ412" t="s">
        <v>194</v>
      </c>
      <c r="AR412" t="s">
        <v>195</v>
      </c>
      <c r="AS412" t="s">
        <v>83</v>
      </c>
      <c r="AV412" s="17"/>
      <c r="AX412">
        <v>0</v>
      </c>
      <c r="AY412" t="s">
        <v>83</v>
      </c>
      <c r="AZ412" t="s">
        <v>83</v>
      </c>
      <c r="BH412">
        <v>418</v>
      </c>
      <c r="BL412" t="s">
        <v>1385</v>
      </c>
      <c r="BM412" s="17">
        <v>43005</v>
      </c>
      <c r="BN412" t="s">
        <v>191</v>
      </c>
      <c r="BO412" t="s">
        <v>191</v>
      </c>
      <c r="BP412">
        <v>13</v>
      </c>
      <c r="BQ412" t="s">
        <v>88</v>
      </c>
      <c r="BR412" t="s">
        <v>79</v>
      </c>
      <c r="BS412" t="s">
        <v>89</v>
      </c>
      <c r="BT412" t="s">
        <v>90</v>
      </c>
      <c r="BU412" t="s">
        <v>182</v>
      </c>
      <c r="BV412" t="s">
        <v>83</v>
      </c>
      <c r="BY412" t="s">
        <v>92</v>
      </c>
      <c r="BZ412" t="s">
        <v>87</v>
      </c>
      <c r="CC412">
        <f>IFERROR(IF(AKORDT[[#This Row],[CZAS]]=1,VLOOKUP(AKORDT[[#This Row],[RAPORTY_TMP_ID]]&amp;AKORDT[[#This Row],[CZYNNOSCI_OPIS]],#REF!,5,FALSE),AKORDT[[#This Row],[CZAS]]),1)</f>
        <v>6</v>
      </c>
      <c r="CD412" t="str">
        <f>AKORDT[[#This Row],[RAPORTY_TMP_ID]]&amp;" "&amp;MID(AKORDT[[#This Row],[NAZWA1_WG]],1,30)</f>
        <v xml:space="preserve">26121 PD 078 VI 50x50               </v>
      </c>
      <c r="CE412" s="11">
        <f>AKORDT[[#This Row],[DATA]]</f>
        <v>43033</v>
      </c>
      <c r="CF412">
        <f>IFERROR(ROUND(AVERAGEIF(Tabela_Kwerenda_z_AKORD[CZAS RZECZYWISTY],LEFT(AKORDT[[#This Row],[PZP_NR_ZLECENIA]],5),Tabela_Kwerenda_z_AKORD[LACZNY_CZAS]),0),0)</f>
        <v>0</v>
      </c>
    </row>
    <row r="413" spans="1:84">
      <c r="A413" t="e">
        <f>VLOOKUP(AKORDT[[#This Row],[NAZWISKO]],IMIE[],2,FALSE)</f>
        <v>#N/A</v>
      </c>
      <c r="B413">
        <v>10688</v>
      </c>
      <c r="F413">
        <v>26121</v>
      </c>
      <c r="G413">
        <v>1</v>
      </c>
      <c r="H413">
        <v>1</v>
      </c>
      <c r="I413">
        <v>1</v>
      </c>
      <c r="J413">
        <v>14455</v>
      </c>
      <c r="K413">
        <v>14455</v>
      </c>
      <c r="L413">
        <v>37</v>
      </c>
      <c r="M413">
        <v>5</v>
      </c>
      <c r="N413">
        <v>7</v>
      </c>
      <c r="O413">
        <v>6</v>
      </c>
      <c r="Q413" s="17">
        <v>43033</v>
      </c>
      <c r="R413" t="s">
        <v>1472</v>
      </c>
      <c r="S413">
        <v>0</v>
      </c>
      <c r="T413">
        <v>0</v>
      </c>
      <c r="U413">
        <v>0</v>
      </c>
      <c r="V413">
        <v>2</v>
      </c>
      <c r="W413" t="s">
        <v>201</v>
      </c>
      <c r="X413" t="s">
        <v>79</v>
      </c>
      <c r="Y413" t="s">
        <v>106</v>
      </c>
      <c r="Z413" t="s">
        <v>202</v>
      </c>
      <c r="AB413" s="17">
        <v>2</v>
      </c>
      <c r="AC413" s="17">
        <v>402133</v>
      </c>
      <c r="AD413">
        <v>2</v>
      </c>
      <c r="AE413">
        <v>1</v>
      </c>
      <c r="AF413">
        <v>0</v>
      </c>
      <c r="AG413" t="s">
        <v>81</v>
      </c>
      <c r="AH413" t="s">
        <v>82</v>
      </c>
      <c r="AI413" t="s">
        <v>83</v>
      </c>
      <c r="AJ413" t="s">
        <v>83</v>
      </c>
      <c r="AK413" t="s">
        <v>84</v>
      </c>
      <c r="AL413" t="s">
        <v>85</v>
      </c>
      <c r="AM413" t="s">
        <v>86</v>
      </c>
      <c r="AN413" t="s">
        <v>87</v>
      </c>
      <c r="AO413" t="s">
        <v>194</v>
      </c>
      <c r="AP413" t="s">
        <v>195</v>
      </c>
      <c r="AQ413" t="s">
        <v>194</v>
      </c>
      <c r="AR413" t="s">
        <v>195</v>
      </c>
      <c r="AS413" t="s">
        <v>83</v>
      </c>
      <c r="AV413" s="17"/>
      <c r="AX413">
        <v>0</v>
      </c>
      <c r="AY413" t="s">
        <v>83</v>
      </c>
      <c r="AZ413" t="s">
        <v>83</v>
      </c>
      <c r="BH413">
        <v>419</v>
      </c>
      <c r="BL413" t="s">
        <v>1385</v>
      </c>
      <c r="BM413" s="17">
        <v>43005</v>
      </c>
      <c r="BN413" t="s">
        <v>191</v>
      </c>
      <c r="BO413" t="s">
        <v>191</v>
      </c>
      <c r="BP413">
        <v>13</v>
      </c>
      <c r="BQ413" t="s">
        <v>88</v>
      </c>
      <c r="BR413" t="s">
        <v>79</v>
      </c>
      <c r="BS413" t="s">
        <v>89</v>
      </c>
      <c r="BT413" t="s">
        <v>90</v>
      </c>
      <c r="BU413" t="s">
        <v>182</v>
      </c>
      <c r="BV413" t="s">
        <v>83</v>
      </c>
      <c r="BY413" t="s">
        <v>92</v>
      </c>
      <c r="BZ413" t="s">
        <v>87</v>
      </c>
      <c r="CC413">
        <f>IFERROR(IF(AKORDT[[#This Row],[CZAS]]=1,VLOOKUP(AKORDT[[#This Row],[RAPORTY_TMP_ID]]&amp;AKORDT[[#This Row],[CZYNNOSCI_OPIS]],#REF!,5,FALSE),AKORDT[[#This Row],[CZAS]]),1)</f>
        <v>6</v>
      </c>
      <c r="CD413" t="str">
        <f>AKORDT[[#This Row],[RAPORTY_TMP_ID]]&amp;" "&amp;MID(AKORDT[[#This Row],[NAZWA1_WG]],1,30)</f>
        <v xml:space="preserve">26121 PD 078 VI 50x50               </v>
      </c>
      <c r="CE413" s="11">
        <f>AKORDT[[#This Row],[DATA]]</f>
        <v>43033</v>
      </c>
      <c r="CF413">
        <f>IFERROR(ROUND(AVERAGEIF(Tabela_Kwerenda_z_AKORD[CZAS RZECZYWISTY],LEFT(AKORDT[[#This Row],[PZP_NR_ZLECENIA]],5),Tabela_Kwerenda_z_AKORD[LACZNY_CZAS]),0),0)</f>
        <v>0</v>
      </c>
    </row>
    <row r="414" spans="1:84">
      <c r="A414" t="e">
        <f>VLOOKUP(AKORDT[[#This Row],[NAZWISKO]],IMIE[],2,FALSE)</f>
        <v>#N/A</v>
      </c>
      <c r="B414">
        <v>10689</v>
      </c>
      <c r="F414">
        <v>26120</v>
      </c>
      <c r="G414">
        <v>1</v>
      </c>
      <c r="H414">
        <v>9</v>
      </c>
      <c r="I414">
        <v>1</v>
      </c>
      <c r="J414">
        <v>35943</v>
      </c>
      <c r="K414">
        <v>35943</v>
      </c>
      <c r="L414">
        <v>37</v>
      </c>
      <c r="M414">
        <v>5</v>
      </c>
      <c r="N414">
        <v>7</v>
      </c>
      <c r="O414">
        <v>18</v>
      </c>
      <c r="Q414" s="17">
        <v>43033</v>
      </c>
      <c r="R414" t="s">
        <v>1473</v>
      </c>
      <c r="S414">
        <v>0</v>
      </c>
      <c r="T414">
        <v>0</v>
      </c>
      <c r="U414">
        <v>0</v>
      </c>
      <c r="V414">
        <v>2</v>
      </c>
      <c r="W414" t="s">
        <v>201</v>
      </c>
      <c r="X414" t="s">
        <v>79</v>
      </c>
      <c r="Y414" t="s">
        <v>106</v>
      </c>
      <c r="Z414" t="s">
        <v>202</v>
      </c>
      <c r="AB414" s="17">
        <v>2</v>
      </c>
      <c r="AC414" s="17">
        <v>402133</v>
      </c>
      <c r="AD414">
        <v>2</v>
      </c>
      <c r="AE414">
        <v>1</v>
      </c>
      <c r="AF414">
        <v>0</v>
      </c>
      <c r="AG414" t="s">
        <v>81</v>
      </c>
      <c r="AH414" t="s">
        <v>82</v>
      </c>
      <c r="AI414" t="s">
        <v>83</v>
      </c>
      <c r="AJ414" t="s">
        <v>83</v>
      </c>
      <c r="AK414" t="s">
        <v>84</v>
      </c>
      <c r="AL414" t="s">
        <v>85</v>
      </c>
      <c r="AM414" t="s">
        <v>86</v>
      </c>
      <c r="AN414" t="s">
        <v>87</v>
      </c>
      <c r="AO414" t="s">
        <v>1383</v>
      </c>
      <c r="AP414" t="s">
        <v>1384</v>
      </c>
      <c r="AQ414" t="s">
        <v>1383</v>
      </c>
      <c r="AR414" t="s">
        <v>1384</v>
      </c>
      <c r="AS414" t="s">
        <v>83</v>
      </c>
      <c r="AV414" s="17"/>
      <c r="AX414">
        <v>0</v>
      </c>
      <c r="AY414" t="s">
        <v>83</v>
      </c>
      <c r="AZ414" t="s">
        <v>83</v>
      </c>
      <c r="BH414">
        <v>420</v>
      </c>
      <c r="BL414" t="s">
        <v>1385</v>
      </c>
      <c r="BM414" s="17">
        <v>43005</v>
      </c>
      <c r="BN414" t="s">
        <v>462</v>
      </c>
      <c r="BO414" t="s">
        <v>462</v>
      </c>
      <c r="BP414">
        <v>13</v>
      </c>
      <c r="BQ414" t="s">
        <v>88</v>
      </c>
      <c r="BR414" t="s">
        <v>79</v>
      </c>
      <c r="BS414" t="s">
        <v>89</v>
      </c>
      <c r="BT414" t="s">
        <v>90</v>
      </c>
      <c r="BU414" t="s">
        <v>181</v>
      </c>
      <c r="BV414" t="s">
        <v>83</v>
      </c>
      <c r="BY414" t="s">
        <v>92</v>
      </c>
      <c r="BZ414" t="s">
        <v>87</v>
      </c>
      <c r="CC414">
        <f>IFERROR(IF(AKORDT[[#This Row],[CZAS]]=1,VLOOKUP(AKORDT[[#This Row],[RAPORTY_TMP_ID]]&amp;AKORDT[[#This Row],[CZYNNOSCI_OPIS]],#REF!,5,FALSE),AKORDT[[#This Row],[CZAS]]),1)</f>
        <v>18</v>
      </c>
      <c r="CD414" t="str">
        <f>AKORDT[[#This Row],[RAPORTY_TMP_ID]]&amp;" "&amp;MID(AKORDT[[#This Row],[NAZWA1_WG]],1,30)</f>
        <v xml:space="preserve">26120 ALP PD 008 III 60x60          </v>
      </c>
      <c r="CE414" s="11">
        <f>AKORDT[[#This Row],[DATA]]</f>
        <v>43033</v>
      </c>
      <c r="CF414">
        <f>IFERROR(ROUND(AVERAGEIF(Tabela_Kwerenda_z_AKORD[CZAS RZECZYWISTY],LEFT(AKORDT[[#This Row],[PZP_NR_ZLECENIA]],5),Tabela_Kwerenda_z_AKORD[LACZNY_CZAS]),0),0)</f>
        <v>0</v>
      </c>
    </row>
    <row r="415" spans="1:84">
      <c r="A415" t="e">
        <f>VLOOKUP(AKORDT[[#This Row],[NAZWISKO]],IMIE[],2,FALSE)</f>
        <v>#N/A</v>
      </c>
      <c r="B415">
        <v>10690</v>
      </c>
      <c r="F415">
        <v>26120</v>
      </c>
      <c r="G415">
        <v>1</v>
      </c>
      <c r="H415">
        <v>8</v>
      </c>
      <c r="I415">
        <v>1</v>
      </c>
      <c r="J415">
        <v>35943</v>
      </c>
      <c r="K415">
        <v>35943</v>
      </c>
      <c r="L415">
        <v>37</v>
      </c>
      <c r="M415">
        <v>5</v>
      </c>
      <c r="N415">
        <v>7</v>
      </c>
      <c r="O415">
        <v>18</v>
      </c>
      <c r="Q415" s="17">
        <v>43033</v>
      </c>
      <c r="R415" t="s">
        <v>1474</v>
      </c>
      <c r="S415">
        <v>0</v>
      </c>
      <c r="T415">
        <v>0</v>
      </c>
      <c r="U415">
        <v>0</v>
      </c>
      <c r="V415">
        <v>2</v>
      </c>
      <c r="W415" t="s">
        <v>201</v>
      </c>
      <c r="X415" t="s">
        <v>79</v>
      </c>
      <c r="Y415" t="s">
        <v>106</v>
      </c>
      <c r="Z415" t="s">
        <v>202</v>
      </c>
      <c r="AB415" s="17">
        <v>2</v>
      </c>
      <c r="AC415" s="17">
        <v>402133</v>
      </c>
      <c r="AD415">
        <v>2</v>
      </c>
      <c r="AE415">
        <v>1</v>
      </c>
      <c r="AF415">
        <v>0</v>
      </c>
      <c r="AG415" t="s">
        <v>81</v>
      </c>
      <c r="AH415" t="s">
        <v>82</v>
      </c>
      <c r="AI415" t="s">
        <v>83</v>
      </c>
      <c r="AJ415" t="s">
        <v>83</v>
      </c>
      <c r="AK415" t="s">
        <v>84</v>
      </c>
      <c r="AL415" t="s">
        <v>85</v>
      </c>
      <c r="AM415" t="s">
        <v>86</v>
      </c>
      <c r="AN415" t="s">
        <v>87</v>
      </c>
      <c r="AO415" t="s">
        <v>1383</v>
      </c>
      <c r="AP415" t="s">
        <v>1384</v>
      </c>
      <c r="AQ415" t="s">
        <v>1383</v>
      </c>
      <c r="AR415" t="s">
        <v>1384</v>
      </c>
      <c r="AS415" t="s">
        <v>83</v>
      </c>
      <c r="AV415" s="17"/>
      <c r="AX415">
        <v>0</v>
      </c>
      <c r="AY415" t="s">
        <v>83</v>
      </c>
      <c r="AZ415" t="s">
        <v>83</v>
      </c>
      <c r="BH415">
        <v>421</v>
      </c>
      <c r="BL415" t="s">
        <v>1385</v>
      </c>
      <c r="BM415" s="17">
        <v>43005</v>
      </c>
      <c r="BN415" t="s">
        <v>462</v>
      </c>
      <c r="BO415" t="s">
        <v>462</v>
      </c>
      <c r="BP415">
        <v>13</v>
      </c>
      <c r="BQ415" t="s">
        <v>88</v>
      </c>
      <c r="BR415" t="s">
        <v>79</v>
      </c>
      <c r="BS415" t="s">
        <v>89</v>
      </c>
      <c r="BT415" t="s">
        <v>90</v>
      </c>
      <c r="BU415" t="s">
        <v>181</v>
      </c>
      <c r="BV415" t="s">
        <v>83</v>
      </c>
      <c r="BY415" t="s">
        <v>92</v>
      </c>
      <c r="BZ415" t="s">
        <v>87</v>
      </c>
      <c r="CC415">
        <f>IFERROR(IF(AKORDT[[#This Row],[CZAS]]=1,VLOOKUP(AKORDT[[#This Row],[RAPORTY_TMP_ID]]&amp;AKORDT[[#This Row],[CZYNNOSCI_OPIS]],#REF!,5,FALSE),AKORDT[[#This Row],[CZAS]]),1)</f>
        <v>18</v>
      </c>
      <c r="CD415" t="str">
        <f>AKORDT[[#This Row],[RAPORTY_TMP_ID]]&amp;" "&amp;MID(AKORDT[[#This Row],[NAZWA1_WG]],1,30)</f>
        <v xml:space="preserve">26120 ALP PD 008 III 60x60          </v>
      </c>
      <c r="CE415" s="11">
        <f>AKORDT[[#This Row],[DATA]]</f>
        <v>43033</v>
      </c>
      <c r="CF415">
        <f>IFERROR(ROUND(AVERAGEIF(Tabela_Kwerenda_z_AKORD[CZAS RZECZYWISTY],LEFT(AKORDT[[#This Row],[PZP_NR_ZLECENIA]],5),Tabela_Kwerenda_z_AKORD[LACZNY_CZAS]),0),0)</f>
        <v>0</v>
      </c>
    </row>
    <row r="416" spans="1:84">
      <c r="A416" t="e">
        <f>VLOOKUP(AKORDT[[#This Row],[NAZWISKO]],IMIE[],2,FALSE)</f>
        <v>#N/A</v>
      </c>
      <c r="B416">
        <v>10691</v>
      </c>
      <c r="F416">
        <v>26120</v>
      </c>
      <c r="G416">
        <v>1</v>
      </c>
      <c r="H416">
        <v>7</v>
      </c>
      <c r="I416">
        <v>1</v>
      </c>
      <c r="J416">
        <v>35943</v>
      </c>
      <c r="K416">
        <v>35943</v>
      </c>
      <c r="L416">
        <v>37</v>
      </c>
      <c r="M416">
        <v>5</v>
      </c>
      <c r="N416">
        <v>7</v>
      </c>
      <c r="O416">
        <v>18</v>
      </c>
      <c r="Q416" s="17">
        <v>43033</v>
      </c>
      <c r="R416" t="s">
        <v>1475</v>
      </c>
      <c r="S416">
        <v>0</v>
      </c>
      <c r="T416">
        <v>0</v>
      </c>
      <c r="U416">
        <v>0</v>
      </c>
      <c r="V416">
        <v>2</v>
      </c>
      <c r="W416" t="s">
        <v>201</v>
      </c>
      <c r="X416" t="s">
        <v>79</v>
      </c>
      <c r="Y416" t="s">
        <v>106</v>
      </c>
      <c r="Z416" t="s">
        <v>202</v>
      </c>
      <c r="AB416" s="17">
        <v>2</v>
      </c>
      <c r="AC416" s="17">
        <v>402133</v>
      </c>
      <c r="AD416">
        <v>2</v>
      </c>
      <c r="AE416">
        <v>1</v>
      </c>
      <c r="AF416">
        <v>0</v>
      </c>
      <c r="AG416" t="s">
        <v>81</v>
      </c>
      <c r="AH416" t="s">
        <v>82</v>
      </c>
      <c r="AI416" t="s">
        <v>83</v>
      </c>
      <c r="AJ416" t="s">
        <v>83</v>
      </c>
      <c r="AK416" t="s">
        <v>84</v>
      </c>
      <c r="AL416" t="s">
        <v>85</v>
      </c>
      <c r="AM416" t="s">
        <v>86</v>
      </c>
      <c r="AN416" t="s">
        <v>87</v>
      </c>
      <c r="AO416" t="s">
        <v>1383</v>
      </c>
      <c r="AP416" t="s">
        <v>1384</v>
      </c>
      <c r="AQ416" t="s">
        <v>1383</v>
      </c>
      <c r="AR416" t="s">
        <v>1384</v>
      </c>
      <c r="AS416" t="s">
        <v>83</v>
      </c>
      <c r="AV416" s="17"/>
      <c r="AX416">
        <v>0</v>
      </c>
      <c r="AY416" t="s">
        <v>83</v>
      </c>
      <c r="AZ416" t="s">
        <v>83</v>
      </c>
      <c r="BH416">
        <v>422</v>
      </c>
      <c r="BL416" t="s">
        <v>1385</v>
      </c>
      <c r="BM416" s="17">
        <v>43005</v>
      </c>
      <c r="BN416" t="s">
        <v>462</v>
      </c>
      <c r="BO416" t="s">
        <v>462</v>
      </c>
      <c r="BP416">
        <v>13</v>
      </c>
      <c r="BQ416" t="s">
        <v>88</v>
      </c>
      <c r="BR416" t="s">
        <v>79</v>
      </c>
      <c r="BS416" t="s">
        <v>89</v>
      </c>
      <c r="BT416" t="s">
        <v>90</v>
      </c>
      <c r="BU416" t="s">
        <v>181</v>
      </c>
      <c r="BV416" t="s">
        <v>83</v>
      </c>
      <c r="BY416" t="s">
        <v>92</v>
      </c>
      <c r="BZ416" t="s">
        <v>87</v>
      </c>
      <c r="CC416">
        <f>IFERROR(IF(AKORDT[[#This Row],[CZAS]]=1,VLOOKUP(AKORDT[[#This Row],[RAPORTY_TMP_ID]]&amp;AKORDT[[#This Row],[CZYNNOSCI_OPIS]],#REF!,5,FALSE),AKORDT[[#This Row],[CZAS]]),1)</f>
        <v>18</v>
      </c>
      <c r="CD416" t="str">
        <f>AKORDT[[#This Row],[RAPORTY_TMP_ID]]&amp;" "&amp;MID(AKORDT[[#This Row],[NAZWA1_WG]],1,30)</f>
        <v xml:space="preserve">26120 ALP PD 008 III 60x60          </v>
      </c>
      <c r="CE416" s="11">
        <f>AKORDT[[#This Row],[DATA]]</f>
        <v>43033</v>
      </c>
      <c r="CF416">
        <f>IFERROR(ROUND(AVERAGEIF(Tabela_Kwerenda_z_AKORD[CZAS RZECZYWISTY],LEFT(AKORDT[[#This Row],[PZP_NR_ZLECENIA]],5),Tabela_Kwerenda_z_AKORD[LACZNY_CZAS]),0),0)</f>
        <v>0</v>
      </c>
    </row>
    <row r="417" spans="1:84">
      <c r="A417" t="e">
        <f>VLOOKUP(AKORDT[[#This Row],[NAZWISKO]],IMIE[],2,FALSE)</f>
        <v>#N/A</v>
      </c>
      <c r="B417">
        <v>10692</v>
      </c>
      <c r="F417">
        <v>26120</v>
      </c>
      <c r="G417">
        <v>1</v>
      </c>
      <c r="H417">
        <v>6</v>
      </c>
      <c r="I417">
        <v>1</v>
      </c>
      <c r="J417">
        <v>35943</v>
      </c>
      <c r="K417">
        <v>35943</v>
      </c>
      <c r="L417">
        <v>37</v>
      </c>
      <c r="M417">
        <v>5</v>
      </c>
      <c r="N417">
        <v>7</v>
      </c>
      <c r="O417">
        <v>18</v>
      </c>
      <c r="Q417" s="17">
        <v>43033</v>
      </c>
      <c r="R417" t="s">
        <v>1476</v>
      </c>
      <c r="S417">
        <v>0</v>
      </c>
      <c r="T417">
        <v>0</v>
      </c>
      <c r="U417">
        <v>0</v>
      </c>
      <c r="V417">
        <v>2</v>
      </c>
      <c r="W417" t="s">
        <v>201</v>
      </c>
      <c r="X417" t="s">
        <v>79</v>
      </c>
      <c r="Y417" t="s">
        <v>106</v>
      </c>
      <c r="Z417" t="s">
        <v>202</v>
      </c>
      <c r="AB417" s="17">
        <v>2</v>
      </c>
      <c r="AC417" s="17">
        <v>402133</v>
      </c>
      <c r="AD417">
        <v>2</v>
      </c>
      <c r="AE417">
        <v>1</v>
      </c>
      <c r="AF417">
        <v>0</v>
      </c>
      <c r="AG417" t="s">
        <v>81</v>
      </c>
      <c r="AH417" t="s">
        <v>82</v>
      </c>
      <c r="AI417" t="s">
        <v>83</v>
      </c>
      <c r="AJ417" t="s">
        <v>83</v>
      </c>
      <c r="AK417" t="s">
        <v>84</v>
      </c>
      <c r="AL417" t="s">
        <v>85</v>
      </c>
      <c r="AM417" t="s">
        <v>86</v>
      </c>
      <c r="AN417" t="s">
        <v>87</v>
      </c>
      <c r="AO417" t="s">
        <v>1383</v>
      </c>
      <c r="AP417" t="s">
        <v>1384</v>
      </c>
      <c r="AQ417" t="s">
        <v>1383</v>
      </c>
      <c r="AR417" t="s">
        <v>1384</v>
      </c>
      <c r="AS417" t="s">
        <v>83</v>
      </c>
      <c r="AV417" s="17"/>
      <c r="AX417">
        <v>0</v>
      </c>
      <c r="AY417" t="s">
        <v>83</v>
      </c>
      <c r="AZ417" t="s">
        <v>83</v>
      </c>
      <c r="BH417">
        <v>423</v>
      </c>
      <c r="BL417" t="s">
        <v>1385</v>
      </c>
      <c r="BM417" s="17">
        <v>43005</v>
      </c>
      <c r="BN417" t="s">
        <v>462</v>
      </c>
      <c r="BO417" t="s">
        <v>462</v>
      </c>
      <c r="BP417">
        <v>13</v>
      </c>
      <c r="BQ417" t="s">
        <v>88</v>
      </c>
      <c r="BR417" t="s">
        <v>79</v>
      </c>
      <c r="BS417" t="s">
        <v>89</v>
      </c>
      <c r="BT417" t="s">
        <v>90</v>
      </c>
      <c r="BU417" t="s">
        <v>181</v>
      </c>
      <c r="BV417" t="s">
        <v>83</v>
      </c>
      <c r="BY417" t="s">
        <v>92</v>
      </c>
      <c r="BZ417" t="s">
        <v>87</v>
      </c>
      <c r="CC417">
        <f>IFERROR(IF(AKORDT[[#This Row],[CZAS]]=1,VLOOKUP(AKORDT[[#This Row],[RAPORTY_TMP_ID]]&amp;AKORDT[[#This Row],[CZYNNOSCI_OPIS]],#REF!,5,FALSE),AKORDT[[#This Row],[CZAS]]),1)</f>
        <v>18</v>
      </c>
      <c r="CD417" t="str">
        <f>AKORDT[[#This Row],[RAPORTY_TMP_ID]]&amp;" "&amp;MID(AKORDT[[#This Row],[NAZWA1_WG]],1,30)</f>
        <v xml:space="preserve">26120 ALP PD 008 III 60x60          </v>
      </c>
      <c r="CE417" s="11">
        <f>AKORDT[[#This Row],[DATA]]</f>
        <v>43033</v>
      </c>
      <c r="CF417">
        <f>IFERROR(ROUND(AVERAGEIF(Tabela_Kwerenda_z_AKORD[CZAS RZECZYWISTY],LEFT(AKORDT[[#This Row],[PZP_NR_ZLECENIA]],5),Tabela_Kwerenda_z_AKORD[LACZNY_CZAS]),0),0)</f>
        <v>0</v>
      </c>
    </row>
    <row r="418" spans="1:84">
      <c r="A418" t="e">
        <f>VLOOKUP(AKORDT[[#This Row],[NAZWISKO]],IMIE[],2,FALSE)</f>
        <v>#N/A</v>
      </c>
      <c r="B418">
        <v>10693</v>
      </c>
      <c r="F418">
        <v>26120</v>
      </c>
      <c r="G418">
        <v>1</v>
      </c>
      <c r="H418">
        <v>5</v>
      </c>
      <c r="I418">
        <v>1</v>
      </c>
      <c r="J418">
        <v>35943</v>
      </c>
      <c r="K418">
        <v>35943</v>
      </c>
      <c r="L418">
        <v>37</v>
      </c>
      <c r="M418">
        <v>5</v>
      </c>
      <c r="N418">
        <v>7</v>
      </c>
      <c r="O418">
        <v>18</v>
      </c>
      <c r="Q418" s="17">
        <v>43033</v>
      </c>
      <c r="R418" t="s">
        <v>1477</v>
      </c>
      <c r="S418">
        <v>0</v>
      </c>
      <c r="T418">
        <v>0</v>
      </c>
      <c r="U418">
        <v>0</v>
      </c>
      <c r="V418">
        <v>2</v>
      </c>
      <c r="W418" t="s">
        <v>201</v>
      </c>
      <c r="X418" t="s">
        <v>79</v>
      </c>
      <c r="Y418" t="s">
        <v>106</v>
      </c>
      <c r="Z418" t="s">
        <v>202</v>
      </c>
      <c r="AB418" s="17">
        <v>2</v>
      </c>
      <c r="AC418" s="17">
        <v>402133</v>
      </c>
      <c r="AD418">
        <v>2</v>
      </c>
      <c r="AE418">
        <v>1</v>
      </c>
      <c r="AF418">
        <v>0</v>
      </c>
      <c r="AG418" t="s">
        <v>81</v>
      </c>
      <c r="AH418" t="s">
        <v>82</v>
      </c>
      <c r="AI418" t="s">
        <v>83</v>
      </c>
      <c r="AJ418" t="s">
        <v>83</v>
      </c>
      <c r="AK418" t="s">
        <v>84</v>
      </c>
      <c r="AL418" t="s">
        <v>85</v>
      </c>
      <c r="AM418" t="s">
        <v>86</v>
      </c>
      <c r="AN418" t="s">
        <v>87</v>
      </c>
      <c r="AO418" t="s">
        <v>1383</v>
      </c>
      <c r="AP418" t="s">
        <v>1384</v>
      </c>
      <c r="AQ418" t="s">
        <v>1383</v>
      </c>
      <c r="AR418" t="s">
        <v>1384</v>
      </c>
      <c r="AS418" t="s">
        <v>83</v>
      </c>
      <c r="AV418" s="17"/>
      <c r="AX418">
        <v>0</v>
      </c>
      <c r="AY418" t="s">
        <v>83</v>
      </c>
      <c r="AZ418" t="s">
        <v>83</v>
      </c>
      <c r="BH418">
        <v>424</v>
      </c>
      <c r="BL418" t="s">
        <v>1385</v>
      </c>
      <c r="BM418" s="17">
        <v>43005</v>
      </c>
      <c r="BN418" t="s">
        <v>462</v>
      </c>
      <c r="BO418" t="s">
        <v>462</v>
      </c>
      <c r="BP418">
        <v>13</v>
      </c>
      <c r="BQ418" t="s">
        <v>88</v>
      </c>
      <c r="BR418" t="s">
        <v>79</v>
      </c>
      <c r="BS418" t="s">
        <v>89</v>
      </c>
      <c r="BT418" t="s">
        <v>90</v>
      </c>
      <c r="BU418" t="s">
        <v>181</v>
      </c>
      <c r="BV418" t="s">
        <v>83</v>
      </c>
      <c r="BY418" t="s">
        <v>92</v>
      </c>
      <c r="BZ418" t="s">
        <v>87</v>
      </c>
      <c r="CC418">
        <f>IFERROR(IF(AKORDT[[#This Row],[CZAS]]=1,VLOOKUP(AKORDT[[#This Row],[RAPORTY_TMP_ID]]&amp;AKORDT[[#This Row],[CZYNNOSCI_OPIS]],#REF!,5,FALSE),AKORDT[[#This Row],[CZAS]]),1)</f>
        <v>18</v>
      </c>
      <c r="CD418" t="str">
        <f>AKORDT[[#This Row],[RAPORTY_TMP_ID]]&amp;" "&amp;MID(AKORDT[[#This Row],[NAZWA1_WG]],1,30)</f>
        <v xml:space="preserve">26120 ALP PD 008 III 60x60          </v>
      </c>
      <c r="CE418" s="11">
        <f>AKORDT[[#This Row],[DATA]]</f>
        <v>43033</v>
      </c>
      <c r="CF418">
        <f>IFERROR(ROUND(AVERAGEIF(Tabela_Kwerenda_z_AKORD[CZAS RZECZYWISTY],LEFT(AKORDT[[#This Row],[PZP_NR_ZLECENIA]],5),Tabela_Kwerenda_z_AKORD[LACZNY_CZAS]),0),0)</f>
        <v>0</v>
      </c>
    </row>
    <row r="419" spans="1:84">
      <c r="A419" t="e">
        <f>VLOOKUP(AKORDT[[#This Row],[NAZWISKO]],IMIE[],2,FALSE)</f>
        <v>#N/A</v>
      </c>
      <c r="B419">
        <v>10694</v>
      </c>
      <c r="F419">
        <v>26120</v>
      </c>
      <c r="G419">
        <v>1</v>
      </c>
      <c r="H419">
        <v>4</v>
      </c>
      <c r="I419">
        <v>1</v>
      </c>
      <c r="J419">
        <v>35943</v>
      </c>
      <c r="K419">
        <v>35943</v>
      </c>
      <c r="L419">
        <v>37</v>
      </c>
      <c r="M419">
        <v>5</v>
      </c>
      <c r="N419">
        <v>7</v>
      </c>
      <c r="O419">
        <v>18</v>
      </c>
      <c r="Q419" s="17">
        <v>43033</v>
      </c>
      <c r="R419" t="s">
        <v>1478</v>
      </c>
      <c r="S419">
        <v>0</v>
      </c>
      <c r="T419">
        <v>0</v>
      </c>
      <c r="U419">
        <v>0</v>
      </c>
      <c r="V419">
        <v>2</v>
      </c>
      <c r="W419" t="s">
        <v>201</v>
      </c>
      <c r="X419" t="s">
        <v>79</v>
      </c>
      <c r="Y419" t="s">
        <v>106</v>
      </c>
      <c r="Z419" t="s">
        <v>202</v>
      </c>
      <c r="AB419" s="17">
        <v>2</v>
      </c>
      <c r="AC419" s="17">
        <v>402133</v>
      </c>
      <c r="AD419">
        <v>2</v>
      </c>
      <c r="AE419">
        <v>1</v>
      </c>
      <c r="AF419">
        <v>0</v>
      </c>
      <c r="AG419" t="s">
        <v>81</v>
      </c>
      <c r="AH419" t="s">
        <v>82</v>
      </c>
      <c r="AI419" t="s">
        <v>83</v>
      </c>
      <c r="AJ419" t="s">
        <v>83</v>
      </c>
      <c r="AK419" t="s">
        <v>84</v>
      </c>
      <c r="AL419" t="s">
        <v>85</v>
      </c>
      <c r="AM419" t="s">
        <v>86</v>
      </c>
      <c r="AN419" t="s">
        <v>87</v>
      </c>
      <c r="AO419" t="s">
        <v>1383</v>
      </c>
      <c r="AP419" t="s">
        <v>1384</v>
      </c>
      <c r="AQ419" t="s">
        <v>1383</v>
      </c>
      <c r="AR419" t="s">
        <v>1384</v>
      </c>
      <c r="AS419" t="s">
        <v>83</v>
      </c>
      <c r="AV419" s="17"/>
      <c r="AX419">
        <v>0</v>
      </c>
      <c r="AY419" t="s">
        <v>83</v>
      </c>
      <c r="AZ419" t="s">
        <v>83</v>
      </c>
      <c r="BH419">
        <v>425</v>
      </c>
      <c r="BL419" t="s">
        <v>1385</v>
      </c>
      <c r="BM419" s="17">
        <v>43005</v>
      </c>
      <c r="BN419" t="s">
        <v>462</v>
      </c>
      <c r="BO419" t="s">
        <v>462</v>
      </c>
      <c r="BP419">
        <v>13</v>
      </c>
      <c r="BQ419" t="s">
        <v>88</v>
      </c>
      <c r="BR419" t="s">
        <v>79</v>
      </c>
      <c r="BS419" t="s">
        <v>89</v>
      </c>
      <c r="BT419" t="s">
        <v>90</v>
      </c>
      <c r="BU419" t="s">
        <v>181</v>
      </c>
      <c r="BV419" t="s">
        <v>83</v>
      </c>
      <c r="BY419" t="s">
        <v>92</v>
      </c>
      <c r="BZ419" t="s">
        <v>87</v>
      </c>
      <c r="CC419">
        <f>IFERROR(IF(AKORDT[[#This Row],[CZAS]]=1,VLOOKUP(AKORDT[[#This Row],[RAPORTY_TMP_ID]]&amp;AKORDT[[#This Row],[CZYNNOSCI_OPIS]],#REF!,5,FALSE),AKORDT[[#This Row],[CZAS]]),1)</f>
        <v>18</v>
      </c>
      <c r="CD419" t="str">
        <f>AKORDT[[#This Row],[RAPORTY_TMP_ID]]&amp;" "&amp;MID(AKORDT[[#This Row],[NAZWA1_WG]],1,30)</f>
        <v xml:space="preserve">26120 ALP PD 008 III 60x60          </v>
      </c>
      <c r="CE419" s="11">
        <f>AKORDT[[#This Row],[DATA]]</f>
        <v>43033</v>
      </c>
      <c r="CF419">
        <f>IFERROR(ROUND(AVERAGEIF(Tabela_Kwerenda_z_AKORD[CZAS RZECZYWISTY],LEFT(AKORDT[[#This Row],[PZP_NR_ZLECENIA]],5),Tabela_Kwerenda_z_AKORD[LACZNY_CZAS]),0),0)</f>
        <v>0</v>
      </c>
    </row>
    <row r="420" spans="1:84">
      <c r="A420" t="e">
        <f>VLOOKUP(AKORDT[[#This Row],[NAZWISKO]],IMIE[],2,FALSE)</f>
        <v>#N/A</v>
      </c>
      <c r="B420">
        <v>10695</v>
      </c>
      <c r="F420">
        <v>26120</v>
      </c>
      <c r="G420">
        <v>1</v>
      </c>
      <c r="H420">
        <v>3</v>
      </c>
      <c r="I420">
        <v>1</v>
      </c>
      <c r="J420">
        <v>35943</v>
      </c>
      <c r="K420">
        <v>35943</v>
      </c>
      <c r="L420">
        <v>37</v>
      </c>
      <c r="M420">
        <v>5</v>
      </c>
      <c r="N420">
        <v>7</v>
      </c>
      <c r="O420">
        <v>18</v>
      </c>
      <c r="Q420" s="17">
        <v>43033</v>
      </c>
      <c r="R420" t="s">
        <v>996</v>
      </c>
      <c r="S420">
        <v>0</v>
      </c>
      <c r="T420">
        <v>0</v>
      </c>
      <c r="U420">
        <v>0</v>
      </c>
      <c r="V420">
        <v>2</v>
      </c>
      <c r="W420" t="s">
        <v>201</v>
      </c>
      <c r="X420" t="s">
        <v>79</v>
      </c>
      <c r="Y420" t="s">
        <v>106</v>
      </c>
      <c r="Z420" t="s">
        <v>202</v>
      </c>
      <c r="AB420" s="17">
        <v>2</v>
      </c>
      <c r="AC420" s="17">
        <v>402133</v>
      </c>
      <c r="AD420">
        <v>2</v>
      </c>
      <c r="AE420">
        <v>1</v>
      </c>
      <c r="AF420">
        <v>0</v>
      </c>
      <c r="AG420" t="s">
        <v>81</v>
      </c>
      <c r="AH420" t="s">
        <v>82</v>
      </c>
      <c r="AI420" t="s">
        <v>83</v>
      </c>
      <c r="AJ420" t="s">
        <v>83</v>
      </c>
      <c r="AK420" t="s">
        <v>84</v>
      </c>
      <c r="AL420" t="s">
        <v>85</v>
      </c>
      <c r="AM420" t="s">
        <v>86</v>
      </c>
      <c r="AN420" t="s">
        <v>87</v>
      </c>
      <c r="AO420" t="s">
        <v>1383</v>
      </c>
      <c r="AP420" t="s">
        <v>1384</v>
      </c>
      <c r="AQ420" t="s">
        <v>1383</v>
      </c>
      <c r="AR420" t="s">
        <v>1384</v>
      </c>
      <c r="AS420" t="s">
        <v>83</v>
      </c>
      <c r="AV420" s="17"/>
      <c r="AX420">
        <v>0</v>
      </c>
      <c r="AY420" t="s">
        <v>83</v>
      </c>
      <c r="AZ420" t="s">
        <v>83</v>
      </c>
      <c r="BH420">
        <v>426</v>
      </c>
      <c r="BL420" t="s">
        <v>1385</v>
      </c>
      <c r="BM420" s="17">
        <v>43005</v>
      </c>
      <c r="BN420" t="s">
        <v>462</v>
      </c>
      <c r="BO420" t="s">
        <v>462</v>
      </c>
      <c r="BP420">
        <v>13</v>
      </c>
      <c r="BQ420" t="s">
        <v>88</v>
      </c>
      <c r="BR420" t="s">
        <v>79</v>
      </c>
      <c r="BS420" t="s">
        <v>89</v>
      </c>
      <c r="BT420" t="s">
        <v>90</v>
      </c>
      <c r="BU420" t="s">
        <v>181</v>
      </c>
      <c r="BV420" t="s">
        <v>83</v>
      </c>
      <c r="BY420" t="s">
        <v>92</v>
      </c>
      <c r="BZ420" t="s">
        <v>87</v>
      </c>
      <c r="CC420">
        <f>IFERROR(IF(AKORDT[[#This Row],[CZAS]]=1,VLOOKUP(AKORDT[[#This Row],[RAPORTY_TMP_ID]]&amp;AKORDT[[#This Row],[CZYNNOSCI_OPIS]],#REF!,5,FALSE),AKORDT[[#This Row],[CZAS]]),1)</f>
        <v>18</v>
      </c>
      <c r="CD420" t="str">
        <f>AKORDT[[#This Row],[RAPORTY_TMP_ID]]&amp;" "&amp;MID(AKORDT[[#This Row],[NAZWA1_WG]],1,30)</f>
        <v xml:space="preserve">26120 ALP PD 008 III 60x60          </v>
      </c>
      <c r="CE420" s="11">
        <f>AKORDT[[#This Row],[DATA]]</f>
        <v>43033</v>
      </c>
      <c r="CF420">
        <f>IFERROR(ROUND(AVERAGEIF(Tabela_Kwerenda_z_AKORD[CZAS RZECZYWISTY],LEFT(AKORDT[[#This Row],[PZP_NR_ZLECENIA]],5),Tabela_Kwerenda_z_AKORD[LACZNY_CZAS]),0),0)</f>
        <v>0</v>
      </c>
    </row>
    <row r="421" spans="1:84">
      <c r="A421" t="e">
        <f>VLOOKUP(AKORDT[[#This Row],[NAZWISKO]],IMIE[],2,FALSE)</f>
        <v>#N/A</v>
      </c>
      <c r="B421">
        <v>10696</v>
      </c>
      <c r="F421">
        <v>26120</v>
      </c>
      <c r="G421">
        <v>1</v>
      </c>
      <c r="H421">
        <v>2</v>
      </c>
      <c r="I421">
        <v>1</v>
      </c>
      <c r="J421">
        <v>35943</v>
      </c>
      <c r="K421">
        <v>35943</v>
      </c>
      <c r="L421">
        <v>37</v>
      </c>
      <c r="M421">
        <v>5</v>
      </c>
      <c r="N421">
        <v>7</v>
      </c>
      <c r="O421">
        <v>18</v>
      </c>
      <c r="Q421" s="17">
        <v>43033</v>
      </c>
      <c r="R421" t="s">
        <v>1479</v>
      </c>
      <c r="S421">
        <v>0</v>
      </c>
      <c r="T421">
        <v>0</v>
      </c>
      <c r="U421">
        <v>0</v>
      </c>
      <c r="V421">
        <v>2</v>
      </c>
      <c r="W421" t="s">
        <v>201</v>
      </c>
      <c r="X421" t="s">
        <v>79</v>
      </c>
      <c r="Y421" t="s">
        <v>106</v>
      </c>
      <c r="Z421" t="s">
        <v>202</v>
      </c>
      <c r="AB421" s="17">
        <v>2</v>
      </c>
      <c r="AC421" s="17">
        <v>402133</v>
      </c>
      <c r="AD421">
        <v>2</v>
      </c>
      <c r="AE421">
        <v>1</v>
      </c>
      <c r="AF421">
        <v>0</v>
      </c>
      <c r="AG421" t="s">
        <v>81</v>
      </c>
      <c r="AH421" t="s">
        <v>82</v>
      </c>
      <c r="AI421" t="s">
        <v>83</v>
      </c>
      <c r="AJ421" t="s">
        <v>83</v>
      </c>
      <c r="AK421" t="s">
        <v>84</v>
      </c>
      <c r="AL421" t="s">
        <v>85</v>
      </c>
      <c r="AM421" t="s">
        <v>86</v>
      </c>
      <c r="AN421" t="s">
        <v>87</v>
      </c>
      <c r="AO421" t="s">
        <v>1383</v>
      </c>
      <c r="AP421" t="s">
        <v>1384</v>
      </c>
      <c r="AQ421" t="s">
        <v>1383</v>
      </c>
      <c r="AR421" t="s">
        <v>1384</v>
      </c>
      <c r="AS421" t="s">
        <v>83</v>
      </c>
      <c r="AV421" s="17"/>
      <c r="AX421">
        <v>0</v>
      </c>
      <c r="AY421" t="s">
        <v>83</v>
      </c>
      <c r="AZ421" t="s">
        <v>83</v>
      </c>
      <c r="BH421">
        <v>427</v>
      </c>
      <c r="BL421" t="s">
        <v>1385</v>
      </c>
      <c r="BM421" s="17">
        <v>43005</v>
      </c>
      <c r="BN421" t="s">
        <v>462</v>
      </c>
      <c r="BO421" t="s">
        <v>462</v>
      </c>
      <c r="BP421">
        <v>13</v>
      </c>
      <c r="BQ421" t="s">
        <v>88</v>
      </c>
      <c r="BR421" t="s">
        <v>79</v>
      </c>
      <c r="BS421" t="s">
        <v>89</v>
      </c>
      <c r="BT421" t="s">
        <v>90</v>
      </c>
      <c r="BU421" t="s">
        <v>181</v>
      </c>
      <c r="BV421" t="s">
        <v>83</v>
      </c>
      <c r="BY421" t="s">
        <v>92</v>
      </c>
      <c r="BZ421" t="s">
        <v>87</v>
      </c>
      <c r="CC421">
        <f>IFERROR(IF(AKORDT[[#This Row],[CZAS]]=1,VLOOKUP(AKORDT[[#This Row],[RAPORTY_TMP_ID]]&amp;AKORDT[[#This Row],[CZYNNOSCI_OPIS]],#REF!,5,FALSE),AKORDT[[#This Row],[CZAS]]),1)</f>
        <v>18</v>
      </c>
      <c r="CD421" t="str">
        <f>AKORDT[[#This Row],[RAPORTY_TMP_ID]]&amp;" "&amp;MID(AKORDT[[#This Row],[NAZWA1_WG]],1,30)</f>
        <v xml:space="preserve">26120 ALP PD 008 III 60x60          </v>
      </c>
      <c r="CE421" s="11">
        <f>AKORDT[[#This Row],[DATA]]</f>
        <v>43033</v>
      </c>
      <c r="CF421">
        <f>IFERROR(ROUND(AVERAGEIF(Tabela_Kwerenda_z_AKORD[CZAS RZECZYWISTY],LEFT(AKORDT[[#This Row],[PZP_NR_ZLECENIA]],5),Tabela_Kwerenda_z_AKORD[LACZNY_CZAS]),0),0)</f>
        <v>0</v>
      </c>
    </row>
    <row r="422" spans="1:84">
      <c r="A422" t="e">
        <f>VLOOKUP(AKORDT[[#This Row],[NAZWISKO]],IMIE[],2,FALSE)</f>
        <v>#N/A</v>
      </c>
      <c r="B422">
        <v>10697</v>
      </c>
      <c r="F422">
        <v>26120</v>
      </c>
      <c r="G422">
        <v>1</v>
      </c>
      <c r="H422">
        <v>1</v>
      </c>
      <c r="I422">
        <v>1</v>
      </c>
      <c r="J422">
        <v>35943</v>
      </c>
      <c r="K422">
        <v>35943</v>
      </c>
      <c r="L422">
        <v>37</v>
      </c>
      <c r="M422">
        <v>5</v>
      </c>
      <c r="N422">
        <v>7</v>
      </c>
      <c r="O422">
        <v>18</v>
      </c>
      <c r="Q422" s="17">
        <v>43033</v>
      </c>
      <c r="R422" t="s">
        <v>1480</v>
      </c>
      <c r="S422">
        <v>0</v>
      </c>
      <c r="T422">
        <v>0</v>
      </c>
      <c r="U422">
        <v>0</v>
      </c>
      <c r="V422">
        <v>2</v>
      </c>
      <c r="W422" t="s">
        <v>201</v>
      </c>
      <c r="X422" t="s">
        <v>79</v>
      </c>
      <c r="Y422" t="s">
        <v>106</v>
      </c>
      <c r="Z422" t="s">
        <v>202</v>
      </c>
      <c r="AB422" s="17">
        <v>2</v>
      </c>
      <c r="AC422" s="17">
        <v>402133</v>
      </c>
      <c r="AD422">
        <v>2</v>
      </c>
      <c r="AE422">
        <v>1</v>
      </c>
      <c r="AF422">
        <v>0</v>
      </c>
      <c r="AG422" t="s">
        <v>81</v>
      </c>
      <c r="AH422" t="s">
        <v>82</v>
      </c>
      <c r="AI422" t="s">
        <v>83</v>
      </c>
      <c r="AJ422" t="s">
        <v>83</v>
      </c>
      <c r="AK422" t="s">
        <v>84</v>
      </c>
      <c r="AL422" t="s">
        <v>85</v>
      </c>
      <c r="AM422" t="s">
        <v>86</v>
      </c>
      <c r="AN422" t="s">
        <v>87</v>
      </c>
      <c r="AO422" t="s">
        <v>1383</v>
      </c>
      <c r="AP422" t="s">
        <v>1384</v>
      </c>
      <c r="AQ422" t="s">
        <v>1383</v>
      </c>
      <c r="AR422" t="s">
        <v>1384</v>
      </c>
      <c r="AS422" t="s">
        <v>83</v>
      </c>
      <c r="AV422" s="17"/>
      <c r="AX422">
        <v>0</v>
      </c>
      <c r="AY422" t="s">
        <v>83</v>
      </c>
      <c r="AZ422" t="s">
        <v>83</v>
      </c>
      <c r="BH422">
        <v>428</v>
      </c>
      <c r="BL422" t="s">
        <v>1385</v>
      </c>
      <c r="BM422" s="17">
        <v>43005</v>
      </c>
      <c r="BN422" t="s">
        <v>462</v>
      </c>
      <c r="BO422" t="s">
        <v>462</v>
      </c>
      <c r="BP422">
        <v>13</v>
      </c>
      <c r="BQ422" t="s">
        <v>88</v>
      </c>
      <c r="BR422" t="s">
        <v>79</v>
      </c>
      <c r="BS422" t="s">
        <v>89</v>
      </c>
      <c r="BT422" t="s">
        <v>90</v>
      </c>
      <c r="BU422" t="s">
        <v>181</v>
      </c>
      <c r="BV422" t="s">
        <v>83</v>
      </c>
      <c r="BY422" t="s">
        <v>92</v>
      </c>
      <c r="BZ422" t="s">
        <v>87</v>
      </c>
      <c r="CC422">
        <f>IFERROR(IF(AKORDT[[#This Row],[CZAS]]=1,VLOOKUP(AKORDT[[#This Row],[RAPORTY_TMP_ID]]&amp;AKORDT[[#This Row],[CZYNNOSCI_OPIS]],#REF!,5,FALSE),AKORDT[[#This Row],[CZAS]]),1)</f>
        <v>18</v>
      </c>
      <c r="CD422" t="str">
        <f>AKORDT[[#This Row],[RAPORTY_TMP_ID]]&amp;" "&amp;MID(AKORDT[[#This Row],[NAZWA1_WG]],1,30)</f>
        <v xml:space="preserve">26120 ALP PD 008 III 60x60          </v>
      </c>
      <c r="CE422" s="11">
        <f>AKORDT[[#This Row],[DATA]]</f>
        <v>43033</v>
      </c>
      <c r="CF422">
        <f>IFERROR(ROUND(AVERAGEIF(Tabela_Kwerenda_z_AKORD[CZAS RZECZYWISTY],LEFT(AKORDT[[#This Row],[PZP_NR_ZLECENIA]],5),Tabela_Kwerenda_z_AKORD[LACZNY_CZAS]),0),0)</f>
        <v>0</v>
      </c>
    </row>
    <row r="423" spans="1:84">
      <c r="A423" t="e">
        <f>VLOOKUP(AKORDT[[#This Row],[NAZWISKO]],IMIE[],2,FALSE)</f>
        <v>#N/A</v>
      </c>
      <c r="B423">
        <v>10705</v>
      </c>
      <c r="F423">
        <v>25825</v>
      </c>
      <c r="G423">
        <v>1</v>
      </c>
      <c r="H423">
        <v>1</v>
      </c>
      <c r="I423">
        <v>1</v>
      </c>
      <c r="J423">
        <v>50563</v>
      </c>
      <c r="K423">
        <v>50563</v>
      </c>
      <c r="L423">
        <v>51</v>
      </c>
      <c r="M423">
        <v>5</v>
      </c>
      <c r="N423">
        <v>7</v>
      </c>
      <c r="O423">
        <v>55</v>
      </c>
      <c r="Q423" s="17">
        <v>43033</v>
      </c>
      <c r="R423" t="s">
        <v>1481</v>
      </c>
      <c r="S423">
        <v>0</v>
      </c>
      <c r="T423">
        <v>0</v>
      </c>
      <c r="U423">
        <v>0</v>
      </c>
      <c r="V423">
        <v>2</v>
      </c>
      <c r="W423" t="s">
        <v>214</v>
      </c>
      <c r="X423" t="s">
        <v>79</v>
      </c>
      <c r="Y423" t="s">
        <v>103</v>
      </c>
      <c r="Z423" t="s">
        <v>215</v>
      </c>
      <c r="AB423" s="17">
        <v>2</v>
      </c>
      <c r="AC423" s="17">
        <v>402133</v>
      </c>
      <c r="AD423">
        <v>2</v>
      </c>
      <c r="AE423">
        <v>1</v>
      </c>
      <c r="AF423">
        <v>0</v>
      </c>
      <c r="AG423" t="s">
        <v>81</v>
      </c>
      <c r="AH423" t="s">
        <v>82</v>
      </c>
      <c r="AI423" t="s">
        <v>83</v>
      </c>
      <c r="AJ423" t="s">
        <v>83</v>
      </c>
      <c r="AK423" t="s">
        <v>84</v>
      </c>
      <c r="AL423" t="s">
        <v>85</v>
      </c>
      <c r="AM423" t="s">
        <v>86</v>
      </c>
      <c r="AN423" t="s">
        <v>87</v>
      </c>
      <c r="AO423" t="s">
        <v>902</v>
      </c>
      <c r="AP423" t="s">
        <v>903</v>
      </c>
      <c r="AQ423" t="s">
        <v>902</v>
      </c>
      <c r="AR423" t="s">
        <v>903</v>
      </c>
      <c r="AS423" t="s">
        <v>83</v>
      </c>
      <c r="AV423" s="17"/>
      <c r="AX423">
        <v>0</v>
      </c>
      <c r="AY423" t="s">
        <v>83</v>
      </c>
      <c r="AZ423" t="s">
        <v>83</v>
      </c>
      <c r="BH423">
        <v>436</v>
      </c>
      <c r="BL423" t="s">
        <v>901</v>
      </c>
      <c r="BM423" s="17">
        <v>42998</v>
      </c>
      <c r="BN423" t="s">
        <v>207</v>
      </c>
      <c r="BO423" t="s">
        <v>207</v>
      </c>
      <c r="BP423">
        <v>13</v>
      </c>
      <c r="BQ423" t="s">
        <v>88</v>
      </c>
      <c r="BR423" t="s">
        <v>79</v>
      </c>
      <c r="BS423" t="s">
        <v>89</v>
      </c>
      <c r="BT423" t="s">
        <v>90</v>
      </c>
      <c r="BU423" t="s">
        <v>181</v>
      </c>
      <c r="BV423" t="s">
        <v>83</v>
      </c>
      <c r="BY423" t="s">
        <v>92</v>
      </c>
      <c r="BZ423" t="s">
        <v>87</v>
      </c>
      <c r="CC423">
        <f>IFERROR(IF(AKORDT[[#This Row],[CZAS]]=1,VLOOKUP(AKORDT[[#This Row],[RAPORTY_TMP_ID]]&amp;AKORDT[[#This Row],[CZYNNOSCI_OPIS]],#REF!,5,FALSE),AKORDT[[#This Row],[CZAS]]),1)</f>
        <v>55</v>
      </c>
      <c r="CD423" t="str">
        <f>AKORDT[[#This Row],[RAPORTY_TMP_ID]]&amp;" "&amp;MID(AKORDT[[#This Row],[NAZWA1_WG]],1,30)</f>
        <v xml:space="preserve">25825 ELIXIR P120x98                </v>
      </c>
      <c r="CE423" s="11">
        <f>AKORDT[[#This Row],[DATA]]</f>
        <v>43033</v>
      </c>
      <c r="CF423">
        <f>IFERROR(ROUND(AVERAGEIF(Tabela_Kwerenda_z_AKORD[CZAS RZECZYWISTY],LEFT(AKORDT[[#This Row],[PZP_NR_ZLECENIA]],5),Tabela_Kwerenda_z_AKORD[LACZNY_CZAS]),0),0)</f>
        <v>0</v>
      </c>
    </row>
    <row r="424" spans="1:84">
      <c r="A424" t="e">
        <f>VLOOKUP(AKORDT[[#This Row],[NAZWISKO]],IMIE[],2,FALSE)</f>
        <v>#N/A</v>
      </c>
      <c r="B424">
        <v>10706</v>
      </c>
      <c r="F424">
        <v>25824</v>
      </c>
      <c r="G424">
        <v>1</v>
      </c>
      <c r="H424">
        <v>1</v>
      </c>
      <c r="I424">
        <v>1</v>
      </c>
      <c r="J424">
        <v>36317</v>
      </c>
      <c r="K424">
        <v>46793</v>
      </c>
      <c r="L424">
        <v>51</v>
      </c>
      <c r="M424">
        <v>5</v>
      </c>
      <c r="N424">
        <v>7</v>
      </c>
      <c r="O424">
        <v>184</v>
      </c>
      <c r="Q424" s="17">
        <v>43033</v>
      </c>
      <c r="R424" t="s">
        <v>1482</v>
      </c>
      <c r="S424">
        <v>0</v>
      </c>
      <c r="T424">
        <v>0</v>
      </c>
      <c r="U424">
        <v>0</v>
      </c>
      <c r="V424">
        <v>2</v>
      </c>
      <c r="W424" t="s">
        <v>214</v>
      </c>
      <c r="X424" t="s">
        <v>79</v>
      </c>
      <c r="Y424" t="s">
        <v>103</v>
      </c>
      <c r="Z424" t="s">
        <v>215</v>
      </c>
      <c r="AB424" s="17">
        <v>2</v>
      </c>
      <c r="AC424" s="17">
        <v>402133</v>
      </c>
      <c r="AD424">
        <v>2</v>
      </c>
      <c r="AE424">
        <v>1</v>
      </c>
      <c r="AF424">
        <v>0</v>
      </c>
      <c r="AG424" t="s">
        <v>81</v>
      </c>
      <c r="AH424" t="s">
        <v>82</v>
      </c>
      <c r="AI424" t="s">
        <v>83</v>
      </c>
      <c r="AJ424" t="s">
        <v>83</v>
      </c>
      <c r="AK424" t="s">
        <v>84</v>
      </c>
      <c r="AL424" t="s">
        <v>85</v>
      </c>
      <c r="AM424" t="s">
        <v>86</v>
      </c>
      <c r="AN424" t="s">
        <v>87</v>
      </c>
      <c r="AO424" t="s">
        <v>876</v>
      </c>
      <c r="AP424" t="s">
        <v>877</v>
      </c>
      <c r="AQ424" t="s">
        <v>878</v>
      </c>
      <c r="AR424" t="s">
        <v>879</v>
      </c>
      <c r="AS424" t="s">
        <v>83</v>
      </c>
      <c r="AV424" s="17"/>
      <c r="AX424">
        <v>0</v>
      </c>
      <c r="AY424" t="s">
        <v>83</v>
      </c>
      <c r="AZ424" t="s">
        <v>83</v>
      </c>
      <c r="BH424">
        <v>437</v>
      </c>
      <c r="BL424" t="s">
        <v>901</v>
      </c>
      <c r="BM424" s="17">
        <v>42998</v>
      </c>
      <c r="BN424" t="s">
        <v>207</v>
      </c>
      <c r="BO424" t="s">
        <v>207</v>
      </c>
      <c r="BP424">
        <v>13</v>
      </c>
      <c r="BQ424" t="s">
        <v>88</v>
      </c>
      <c r="BR424" t="s">
        <v>79</v>
      </c>
      <c r="BS424" t="s">
        <v>89</v>
      </c>
      <c r="BT424" t="s">
        <v>90</v>
      </c>
      <c r="BU424" t="s">
        <v>182</v>
      </c>
      <c r="BV424" t="s">
        <v>83</v>
      </c>
      <c r="BY424" t="s">
        <v>92</v>
      </c>
      <c r="BZ424" t="s">
        <v>87</v>
      </c>
      <c r="CC424">
        <f>IFERROR(IF(AKORDT[[#This Row],[CZAS]]=1,VLOOKUP(AKORDT[[#This Row],[RAPORTY_TMP_ID]]&amp;AKORDT[[#This Row],[CZYNNOSCI_OPIS]],#REF!,5,FALSE),AKORDT[[#This Row],[CZAS]]),1)</f>
        <v>184</v>
      </c>
      <c r="CD424" t="str">
        <f>AKORDT[[#This Row],[RAPORTY_TMP_ID]]&amp;" "&amp;MID(AKORDT[[#This Row],[NAZWA1_WG]],1,30)</f>
        <v xml:space="preserve">25824 ELIXIR 3]                     </v>
      </c>
      <c r="CE424" s="11">
        <f>AKORDT[[#This Row],[DATA]]</f>
        <v>43033</v>
      </c>
      <c r="CF424">
        <f>IFERROR(ROUND(AVERAGEIF(Tabela_Kwerenda_z_AKORD[CZAS RZECZYWISTY],LEFT(AKORDT[[#This Row],[PZP_NR_ZLECENIA]],5),Tabela_Kwerenda_z_AKORD[LACZNY_CZAS]),0),0)</f>
        <v>0</v>
      </c>
    </row>
    <row r="425" spans="1:84">
      <c r="A425" t="e">
        <f>VLOOKUP(AKORDT[[#This Row],[NAZWISKO]],IMIE[],2,FALSE)</f>
        <v>#N/A</v>
      </c>
      <c r="B425">
        <v>10707</v>
      </c>
      <c r="F425">
        <v>25823</v>
      </c>
      <c r="G425">
        <v>1</v>
      </c>
      <c r="H425">
        <v>1</v>
      </c>
      <c r="I425">
        <v>1</v>
      </c>
      <c r="J425">
        <v>36329</v>
      </c>
      <c r="K425">
        <v>46787</v>
      </c>
      <c r="L425">
        <v>51</v>
      </c>
      <c r="M425">
        <v>5</v>
      </c>
      <c r="N425">
        <v>7</v>
      </c>
      <c r="O425">
        <v>164</v>
      </c>
      <c r="Q425" s="17">
        <v>43033</v>
      </c>
      <c r="R425" t="s">
        <v>1483</v>
      </c>
      <c r="S425">
        <v>0</v>
      </c>
      <c r="T425">
        <v>0</v>
      </c>
      <c r="U425">
        <v>0</v>
      </c>
      <c r="V425">
        <v>2</v>
      </c>
      <c r="W425" t="s">
        <v>214</v>
      </c>
      <c r="X425" t="s">
        <v>79</v>
      </c>
      <c r="Y425" t="s">
        <v>103</v>
      </c>
      <c r="Z425" t="s">
        <v>215</v>
      </c>
      <c r="AB425" s="17">
        <v>2</v>
      </c>
      <c r="AC425" s="17">
        <v>402133</v>
      </c>
      <c r="AD425">
        <v>2</v>
      </c>
      <c r="AE425">
        <v>1</v>
      </c>
      <c r="AF425">
        <v>0</v>
      </c>
      <c r="AG425" t="s">
        <v>81</v>
      </c>
      <c r="AH425" t="s">
        <v>82</v>
      </c>
      <c r="AI425" t="s">
        <v>83</v>
      </c>
      <c r="AJ425" t="s">
        <v>83</v>
      </c>
      <c r="AK425" t="s">
        <v>84</v>
      </c>
      <c r="AL425" t="s">
        <v>85</v>
      </c>
      <c r="AM425" t="s">
        <v>86</v>
      </c>
      <c r="AN425" t="s">
        <v>87</v>
      </c>
      <c r="AO425" t="s">
        <v>621</v>
      </c>
      <c r="AP425" t="s">
        <v>622</v>
      </c>
      <c r="AQ425" t="s">
        <v>623</v>
      </c>
      <c r="AR425" t="s">
        <v>624</v>
      </c>
      <c r="AS425" t="s">
        <v>83</v>
      </c>
      <c r="AV425" s="17"/>
      <c r="AX425">
        <v>0</v>
      </c>
      <c r="AY425" t="s">
        <v>83</v>
      </c>
      <c r="AZ425" t="s">
        <v>83</v>
      </c>
      <c r="BH425">
        <v>438</v>
      </c>
      <c r="BL425" t="s">
        <v>901</v>
      </c>
      <c r="BM425" s="17">
        <v>42998</v>
      </c>
      <c r="BN425" t="s">
        <v>207</v>
      </c>
      <c r="BO425" t="s">
        <v>207</v>
      </c>
      <c r="BP425">
        <v>13</v>
      </c>
      <c r="BQ425" t="s">
        <v>88</v>
      </c>
      <c r="BR425" t="s">
        <v>79</v>
      </c>
      <c r="BS425" t="s">
        <v>89</v>
      </c>
      <c r="BT425" t="s">
        <v>90</v>
      </c>
      <c r="BU425" t="s">
        <v>182</v>
      </c>
      <c r="BV425" t="s">
        <v>83</v>
      </c>
      <c r="BY425" t="s">
        <v>92</v>
      </c>
      <c r="BZ425" t="s">
        <v>87</v>
      </c>
      <c r="CC425">
        <f>IFERROR(IF(AKORDT[[#This Row],[CZAS]]=1,VLOOKUP(AKORDT[[#This Row],[RAPORTY_TMP_ID]]&amp;AKORDT[[#This Row],[CZYNNOSCI_OPIS]],#REF!,5,FALSE),AKORDT[[#This Row],[CZAS]]),1)</f>
        <v>164</v>
      </c>
      <c r="CD425" t="str">
        <f>AKORDT[[#This Row],[RAPORTY_TMP_ID]]&amp;" "&amp;MID(AKORDT[[#This Row],[NAZWA1_WG]],1,30)</f>
        <v xml:space="preserve">25823 ELIXIR 3                      </v>
      </c>
      <c r="CE425" s="11">
        <f>AKORDT[[#This Row],[DATA]]</f>
        <v>43033</v>
      </c>
      <c r="CF425">
        <f>IFERROR(ROUND(AVERAGEIF(Tabela_Kwerenda_z_AKORD[CZAS RZECZYWISTY],LEFT(AKORDT[[#This Row],[PZP_NR_ZLECENIA]],5),Tabela_Kwerenda_z_AKORD[LACZNY_CZAS]),0),0)</f>
        <v>0</v>
      </c>
    </row>
    <row r="426" spans="1:84">
      <c r="A426" t="e">
        <f>VLOOKUP(AKORDT[[#This Row],[NAZWISKO]],IMIE[],2,FALSE)</f>
        <v>#N/A</v>
      </c>
      <c r="B426">
        <v>10708</v>
      </c>
      <c r="F426">
        <v>25843</v>
      </c>
      <c r="G426">
        <v>1</v>
      </c>
      <c r="H426">
        <v>1</v>
      </c>
      <c r="I426">
        <v>1</v>
      </c>
      <c r="J426">
        <v>36322</v>
      </c>
      <c r="K426">
        <v>46761</v>
      </c>
      <c r="L426">
        <v>53</v>
      </c>
      <c r="M426">
        <v>5</v>
      </c>
      <c r="N426">
        <v>7</v>
      </c>
      <c r="O426">
        <v>240</v>
      </c>
      <c r="Q426" s="17">
        <v>43033</v>
      </c>
      <c r="R426" t="s">
        <v>1484</v>
      </c>
      <c r="S426">
        <v>0</v>
      </c>
      <c r="T426">
        <v>0</v>
      </c>
      <c r="U426">
        <v>0</v>
      </c>
      <c r="V426">
        <v>2</v>
      </c>
      <c r="W426" t="s">
        <v>336</v>
      </c>
      <c r="X426" t="s">
        <v>79</v>
      </c>
      <c r="Y426" t="s">
        <v>104</v>
      </c>
      <c r="Z426" t="s">
        <v>337</v>
      </c>
      <c r="AB426" s="17">
        <v>2</v>
      </c>
      <c r="AC426" s="17">
        <v>402133</v>
      </c>
      <c r="AD426">
        <v>2</v>
      </c>
      <c r="AE426">
        <v>1</v>
      </c>
      <c r="AF426">
        <v>0</v>
      </c>
      <c r="AG426" t="s">
        <v>81</v>
      </c>
      <c r="AH426" t="s">
        <v>82</v>
      </c>
      <c r="AI426" t="s">
        <v>83</v>
      </c>
      <c r="AJ426" t="s">
        <v>83</v>
      </c>
      <c r="AK426" t="s">
        <v>84</v>
      </c>
      <c r="AL426" t="s">
        <v>85</v>
      </c>
      <c r="AM426" t="s">
        <v>86</v>
      </c>
      <c r="AN426" t="s">
        <v>87</v>
      </c>
      <c r="AO426" t="s">
        <v>365</v>
      </c>
      <c r="AP426" t="s">
        <v>366</v>
      </c>
      <c r="AQ426" t="s">
        <v>367</v>
      </c>
      <c r="AR426" t="s">
        <v>368</v>
      </c>
      <c r="AS426" t="s">
        <v>83</v>
      </c>
      <c r="AV426" s="17"/>
      <c r="AX426">
        <v>0</v>
      </c>
      <c r="AY426" t="s">
        <v>83</v>
      </c>
      <c r="AZ426" t="s">
        <v>83</v>
      </c>
      <c r="BH426">
        <v>439</v>
      </c>
      <c r="BL426" t="s">
        <v>705</v>
      </c>
      <c r="BM426" s="17">
        <v>42998</v>
      </c>
      <c r="BN426" t="s">
        <v>207</v>
      </c>
      <c r="BO426" t="s">
        <v>207</v>
      </c>
      <c r="BP426">
        <v>13</v>
      </c>
      <c r="BQ426" t="s">
        <v>88</v>
      </c>
      <c r="BR426" t="s">
        <v>79</v>
      </c>
      <c r="BS426" t="s">
        <v>89</v>
      </c>
      <c r="BT426" t="s">
        <v>90</v>
      </c>
      <c r="BU426" t="s">
        <v>182</v>
      </c>
      <c r="BV426" t="s">
        <v>83</v>
      </c>
      <c r="BY426" t="s">
        <v>92</v>
      </c>
      <c r="BZ426" t="s">
        <v>87</v>
      </c>
      <c r="CC426">
        <f>IFERROR(IF(AKORDT[[#This Row],[CZAS]]=1,VLOOKUP(AKORDT[[#This Row],[RAPORTY_TMP_ID]]&amp;AKORDT[[#This Row],[CZYNNOSCI_OPIS]],#REF!,5,FALSE),AKORDT[[#This Row],[CZAS]]),1)</f>
        <v>240</v>
      </c>
      <c r="CD426" t="str">
        <f>AKORDT[[#This Row],[RAPORTY_TMP_ID]]&amp;" "&amp;MID(AKORDT[[#This Row],[NAZWA1_WG]],1,30)</f>
        <v xml:space="preserve">25843 ELIXIR [3,5N                  </v>
      </c>
      <c r="CE426" s="11">
        <f>AKORDT[[#This Row],[DATA]]</f>
        <v>43033</v>
      </c>
      <c r="CF426">
        <f>IFERROR(ROUND(AVERAGEIF(Tabela_Kwerenda_z_AKORD[CZAS RZECZYWISTY],LEFT(AKORDT[[#This Row],[PZP_NR_ZLECENIA]],5),Tabela_Kwerenda_z_AKORD[LACZNY_CZAS]),0),0)</f>
        <v>0</v>
      </c>
    </row>
    <row r="427" spans="1:84">
      <c r="A427" t="e">
        <f>VLOOKUP(AKORDT[[#This Row],[NAZWISKO]],IMIE[],2,FALSE)</f>
        <v>#N/A</v>
      </c>
      <c r="B427">
        <v>10709</v>
      </c>
      <c r="F427">
        <v>25844</v>
      </c>
      <c r="G427">
        <v>1</v>
      </c>
      <c r="H427">
        <v>1</v>
      </c>
      <c r="I427">
        <v>1</v>
      </c>
      <c r="J427">
        <v>36329</v>
      </c>
      <c r="K427">
        <v>46787</v>
      </c>
      <c r="L427">
        <v>53</v>
      </c>
      <c r="M427">
        <v>5</v>
      </c>
      <c r="N427">
        <v>7</v>
      </c>
      <c r="O427">
        <v>164</v>
      </c>
      <c r="Q427" s="17">
        <v>43033</v>
      </c>
      <c r="R427" t="s">
        <v>1485</v>
      </c>
      <c r="S427">
        <v>0</v>
      </c>
      <c r="T427">
        <v>0</v>
      </c>
      <c r="U427">
        <v>0</v>
      </c>
      <c r="V427">
        <v>2</v>
      </c>
      <c r="W427" t="s">
        <v>336</v>
      </c>
      <c r="X427" t="s">
        <v>79</v>
      </c>
      <c r="Y427" t="s">
        <v>104</v>
      </c>
      <c r="Z427" t="s">
        <v>337</v>
      </c>
      <c r="AB427" s="17">
        <v>2</v>
      </c>
      <c r="AC427" s="17">
        <v>402133</v>
      </c>
      <c r="AD427">
        <v>2</v>
      </c>
      <c r="AE427">
        <v>1</v>
      </c>
      <c r="AF427">
        <v>0</v>
      </c>
      <c r="AG427" t="s">
        <v>81</v>
      </c>
      <c r="AH427" t="s">
        <v>82</v>
      </c>
      <c r="AI427" t="s">
        <v>83</v>
      </c>
      <c r="AJ427" t="s">
        <v>83</v>
      </c>
      <c r="AK427" t="s">
        <v>84</v>
      </c>
      <c r="AL427" t="s">
        <v>85</v>
      </c>
      <c r="AM427" t="s">
        <v>86</v>
      </c>
      <c r="AN427" t="s">
        <v>87</v>
      </c>
      <c r="AO427" t="s">
        <v>621</v>
      </c>
      <c r="AP427" t="s">
        <v>622</v>
      </c>
      <c r="AQ427" t="s">
        <v>623</v>
      </c>
      <c r="AR427" t="s">
        <v>624</v>
      </c>
      <c r="AS427" t="s">
        <v>83</v>
      </c>
      <c r="AV427" s="17"/>
      <c r="AX427">
        <v>0</v>
      </c>
      <c r="AY427" t="s">
        <v>83</v>
      </c>
      <c r="AZ427" t="s">
        <v>83</v>
      </c>
      <c r="BH427">
        <v>440</v>
      </c>
      <c r="BL427" t="s">
        <v>705</v>
      </c>
      <c r="BM427" s="17">
        <v>42998</v>
      </c>
      <c r="BN427" t="s">
        <v>207</v>
      </c>
      <c r="BO427" t="s">
        <v>207</v>
      </c>
      <c r="BP427">
        <v>13</v>
      </c>
      <c r="BQ427" t="s">
        <v>88</v>
      </c>
      <c r="BR427" t="s">
        <v>79</v>
      </c>
      <c r="BS427" t="s">
        <v>89</v>
      </c>
      <c r="BT427" t="s">
        <v>90</v>
      </c>
      <c r="BU427" t="s">
        <v>182</v>
      </c>
      <c r="BV427" t="s">
        <v>83</v>
      </c>
      <c r="BY427" t="s">
        <v>92</v>
      </c>
      <c r="BZ427" t="s">
        <v>87</v>
      </c>
      <c r="CC427">
        <f>IFERROR(IF(AKORDT[[#This Row],[CZAS]]=1,VLOOKUP(AKORDT[[#This Row],[RAPORTY_TMP_ID]]&amp;AKORDT[[#This Row],[CZYNNOSCI_OPIS]],#REF!,5,FALSE),AKORDT[[#This Row],[CZAS]]),1)</f>
        <v>164</v>
      </c>
      <c r="CD427" t="str">
        <f>AKORDT[[#This Row],[RAPORTY_TMP_ID]]&amp;" "&amp;MID(AKORDT[[#This Row],[NAZWA1_WG]],1,30)</f>
        <v xml:space="preserve">25844 ELIXIR 3                      </v>
      </c>
      <c r="CE427" s="11">
        <f>AKORDT[[#This Row],[DATA]]</f>
        <v>43033</v>
      </c>
      <c r="CF427">
        <f>IFERROR(ROUND(AVERAGEIF(Tabela_Kwerenda_z_AKORD[CZAS RZECZYWISTY],LEFT(AKORDT[[#This Row],[PZP_NR_ZLECENIA]],5),Tabela_Kwerenda_z_AKORD[LACZNY_CZAS]),0),0)</f>
        <v>0</v>
      </c>
    </row>
    <row r="428" spans="1:84">
      <c r="A428" t="e">
        <f>VLOOKUP(AKORDT[[#This Row],[NAZWISKO]],IMIE[],2,FALSE)</f>
        <v>#N/A</v>
      </c>
      <c r="B428">
        <v>10714</v>
      </c>
      <c r="F428">
        <v>26585</v>
      </c>
      <c r="G428">
        <v>1</v>
      </c>
      <c r="H428">
        <v>1</v>
      </c>
      <c r="I428">
        <v>1</v>
      </c>
      <c r="J428">
        <v>52687</v>
      </c>
      <c r="K428">
        <v>52687</v>
      </c>
      <c r="L428">
        <v>50</v>
      </c>
      <c r="M428">
        <v>5</v>
      </c>
      <c r="N428">
        <v>7</v>
      </c>
      <c r="O428">
        <v>250</v>
      </c>
      <c r="Q428" s="17">
        <v>43033</v>
      </c>
      <c r="R428" t="s">
        <v>1486</v>
      </c>
      <c r="S428">
        <v>0</v>
      </c>
      <c r="T428">
        <v>0</v>
      </c>
      <c r="U428">
        <v>0</v>
      </c>
      <c r="V428">
        <v>2</v>
      </c>
      <c r="W428" t="s">
        <v>211</v>
      </c>
      <c r="X428" t="s">
        <v>79</v>
      </c>
      <c r="Y428" t="s">
        <v>101</v>
      </c>
      <c r="Z428" t="s">
        <v>212</v>
      </c>
      <c r="AB428" s="17">
        <v>2</v>
      </c>
      <c r="AC428" s="17">
        <v>402133</v>
      </c>
      <c r="AD428">
        <v>2</v>
      </c>
      <c r="AE428">
        <v>1</v>
      </c>
      <c r="AF428">
        <v>0</v>
      </c>
      <c r="AG428" t="s">
        <v>81</v>
      </c>
      <c r="AH428" t="s">
        <v>82</v>
      </c>
      <c r="AI428" t="s">
        <v>83</v>
      </c>
      <c r="AJ428" t="s">
        <v>83</v>
      </c>
      <c r="AK428" t="s">
        <v>84</v>
      </c>
      <c r="AL428" t="s">
        <v>85</v>
      </c>
      <c r="AM428" t="s">
        <v>86</v>
      </c>
      <c r="AN428" t="s">
        <v>87</v>
      </c>
      <c r="AO428" t="s">
        <v>1178</v>
      </c>
      <c r="AP428" t="s">
        <v>1179</v>
      </c>
      <c r="AQ428" t="s">
        <v>1178</v>
      </c>
      <c r="AR428" t="s">
        <v>1179</v>
      </c>
      <c r="AS428" t="s">
        <v>83</v>
      </c>
      <c r="AV428" s="17"/>
      <c r="AX428">
        <v>0</v>
      </c>
      <c r="AY428" t="s">
        <v>83</v>
      </c>
      <c r="AZ428" t="s">
        <v>83</v>
      </c>
      <c r="BH428">
        <v>445</v>
      </c>
      <c r="BL428" t="s">
        <v>1201</v>
      </c>
      <c r="BM428" s="17">
        <v>43019</v>
      </c>
      <c r="BN428" t="s">
        <v>210</v>
      </c>
      <c r="BO428" t="s">
        <v>210</v>
      </c>
      <c r="BP428">
        <v>13</v>
      </c>
      <c r="BQ428" t="s">
        <v>88</v>
      </c>
      <c r="BR428" t="s">
        <v>79</v>
      </c>
      <c r="BS428" t="s">
        <v>89</v>
      </c>
      <c r="BT428" t="s">
        <v>90</v>
      </c>
      <c r="BU428" t="s">
        <v>181</v>
      </c>
      <c r="BV428" t="s">
        <v>83</v>
      </c>
      <c r="BY428" t="s">
        <v>92</v>
      </c>
      <c r="BZ428" t="s">
        <v>87</v>
      </c>
      <c r="CC428">
        <f>IFERROR(IF(AKORDT[[#This Row],[CZAS]]=1,VLOOKUP(AKORDT[[#This Row],[RAPORTY_TMP_ID]]&amp;AKORDT[[#This Row],[CZYNNOSCI_OPIS]],#REF!,5,FALSE),AKORDT[[#This Row],[CZAS]]),1)</f>
        <v>250</v>
      </c>
      <c r="CD428" t="str">
        <f>AKORDT[[#This Row],[RAPORTY_TMP_ID]]&amp;" "&amp;MID(AKORDT[[#This Row],[NAZWA1_WG]],1,30)</f>
        <v xml:space="preserve">26585 HORIZON B [2,5z]              </v>
      </c>
      <c r="CE428" s="11">
        <f>AKORDT[[#This Row],[DATA]]</f>
        <v>43033</v>
      </c>
      <c r="CF428">
        <f>IFERROR(ROUND(AVERAGEIF(Tabela_Kwerenda_z_AKORD[CZAS RZECZYWISTY],LEFT(AKORDT[[#This Row],[PZP_NR_ZLECENIA]],5),Tabela_Kwerenda_z_AKORD[LACZNY_CZAS]),0),0)</f>
        <v>0</v>
      </c>
    </row>
    <row r="429" spans="1:84">
      <c r="A429" t="e">
        <f>VLOOKUP(AKORDT[[#This Row],[NAZWISKO]],IMIE[],2,FALSE)</f>
        <v>#N/A</v>
      </c>
      <c r="B429">
        <v>10720</v>
      </c>
      <c r="F429">
        <v>27329</v>
      </c>
      <c r="G429">
        <v>1</v>
      </c>
      <c r="H429">
        <v>1</v>
      </c>
      <c r="I429">
        <v>1</v>
      </c>
      <c r="J429">
        <v>36335</v>
      </c>
      <c r="K429">
        <v>43712</v>
      </c>
      <c r="L429">
        <v>36</v>
      </c>
      <c r="M429">
        <v>20</v>
      </c>
      <c r="N429">
        <v>7</v>
      </c>
      <c r="O429">
        <v>10</v>
      </c>
      <c r="Q429" s="17">
        <v>43033</v>
      </c>
      <c r="R429" t="s">
        <v>1487</v>
      </c>
      <c r="S429">
        <v>0</v>
      </c>
      <c r="T429">
        <v>0</v>
      </c>
      <c r="U429">
        <v>0</v>
      </c>
      <c r="V429">
        <v>2</v>
      </c>
      <c r="W429" t="s">
        <v>208</v>
      </c>
      <c r="X429" t="s">
        <v>79</v>
      </c>
      <c r="Y429" t="s">
        <v>94</v>
      </c>
      <c r="Z429" t="s">
        <v>209</v>
      </c>
      <c r="AB429" s="17">
        <v>2</v>
      </c>
      <c r="AC429" s="17">
        <v>402133</v>
      </c>
      <c r="AD429">
        <v>2</v>
      </c>
      <c r="AE429">
        <v>1</v>
      </c>
      <c r="AF429">
        <v>0</v>
      </c>
      <c r="AG429" t="s">
        <v>81</v>
      </c>
      <c r="AH429" t="s">
        <v>82</v>
      </c>
      <c r="AI429" t="s">
        <v>83</v>
      </c>
      <c r="AJ429" t="s">
        <v>83</v>
      </c>
      <c r="AK429" t="s">
        <v>84</v>
      </c>
      <c r="AL429" t="s">
        <v>85</v>
      </c>
      <c r="AM429" t="s">
        <v>205</v>
      </c>
      <c r="AN429" t="s">
        <v>95</v>
      </c>
      <c r="AO429" t="s">
        <v>436</v>
      </c>
      <c r="AP429" t="s">
        <v>437</v>
      </c>
      <c r="AQ429" t="s">
        <v>438</v>
      </c>
      <c r="AR429" t="s">
        <v>439</v>
      </c>
      <c r="AS429" t="s">
        <v>83</v>
      </c>
      <c r="AV429" s="17"/>
      <c r="AX429">
        <v>0</v>
      </c>
      <c r="AY429" t="s">
        <v>83</v>
      </c>
      <c r="AZ429" t="s">
        <v>83</v>
      </c>
      <c r="BH429">
        <v>451</v>
      </c>
      <c r="BL429" t="s">
        <v>1488</v>
      </c>
      <c r="BM429" s="17">
        <v>43026</v>
      </c>
      <c r="BN429" t="s">
        <v>440</v>
      </c>
      <c r="BO429" t="s">
        <v>440</v>
      </c>
      <c r="BP429">
        <v>68</v>
      </c>
      <c r="BQ429" t="s">
        <v>196</v>
      </c>
      <c r="BR429" t="s">
        <v>197</v>
      </c>
      <c r="BS429" t="s">
        <v>89</v>
      </c>
      <c r="BT429" t="s">
        <v>90</v>
      </c>
      <c r="BU429" t="s">
        <v>91</v>
      </c>
      <c r="BV429" t="s">
        <v>83</v>
      </c>
      <c r="BY429" t="s">
        <v>92</v>
      </c>
      <c r="BZ429" t="s">
        <v>87</v>
      </c>
      <c r="CC429">
        <f>IFERROR(IF(AKORDT[[#This Row],[CZAS]]=1,VLOOKUP(AKORDT[[#This Row],[RAPORTY_TMP_ID]]&amp;AKORDT[[#This Row],[CZYNNOSCI_OPIS]],#REF!,5,FALSE),AKORDT[[#This Row],[CZAS]]),1)</f>
        <v>10</v>
      </c>
      <c r="CD429" t="str">
        <f>AKORDT[[#This Row],[RAPORTY_TMP_ID]]&amp;" "&amp;MID(AKORDT[[#This Row],[NAZWA1_WG]],1,30)</f>
        <v xml:space="preserve">27329 VENUS [1o]                    </v>
      </c>
      <c r="CE429" s="11">
        <f>AKORDT[[#This Row],[DATA]]</f>
        <v>43033</v>
      </c>
      <c r="CF429">
        <f>IFERROR(ROUND(AVERAGEIF(Tabela_Kwerenda_z_AKORD[CZAS RZECZYWISTY],LEFT(AKORDT[[#This Row],[PZP_NR_ZLECENIA]],5),Tabela_Kwerenda_z_AKORD[LACZNY_CZAS]),0),0)</f>
        <v>0</v>
      </c>
    </row>
    <row r="430" spans="1:84">
      <c r="A430" t="e">
        <f>VLOOKUP(AKORDT[[#This Row],[NAZWISKO]],IMIE[],2,FALSE)</f>
        <v>#N/A</v>
      </c>
      <c r="B430">
        <v>10721</v>
      </c>
      <c r="F430">
        <v>27330</v>
      </c>
      <c r="G430">
        <v>1</v>
      </c>
      <c r="H430">
        <v>1</v>
      </c>
      <c r="I430">
        <v>1</v>
      </c>
      <c r="J430">
        <v>43923</v>
      </c>
      <c r="K430">
        <v>43923</v>
      </c>
      <c r="L430">
        <v>36</v>
      </c>
      <c r="M430">
        <v>20</v>
      </c>
      <c r="N430">
        <v>0</v>
      </c>
      <c r="O430">
        <v>1</v>
      </c>
      <c r="P430">
        <v>0</v>
      </c>
      <c r="Q430" s="17">
        <v>43033</v>
      </c>
      <c r="R430" t="s">
        <v>1489</v>
      </c>
      <c r="S430">
        <v>0</v>
      </c>
      <c r="T430">
        <v>0</v>
      </c>
      <c r="U430">
        <v>0</v>
      </c>
      <c r="V430">
        <v>2</v>
      </c>
      <c r="W430" t="s">
        <v>208</v>
      </c>
      <c r="X430" t="s">
        <v>79</v>
      </c>
      <c r="Y430" t="s">
        <v>94</v>
      </c>
      <c r="Z430" t="s">
        <v>209</v>
      </c>
      <c r="AB430" s="17">
        <v>2</v>
      </c>
      <c r="AC430" s="17">
        <v>402133</v>
      </c>
      <c r="AD430">
        <v>2</v>
      </c>
      <c r="AE430">
        <v>1</v>
      </c>
      <c r="AF430">
        <v>0</v>
      </c>
      <c r="AG430" t="s">
        <v>81</v>
      </c>
      <c r="AH430" t="s">
        <v>82</v>
      </c>
      <c r="AI430" t="s">
        <v>83</v>
      </c>
      <c r="AJ430" t="s">
        <v>83</v>
      </c>
      <c r="AK430" t="s">
        <v>334</v>
      </c>
      <c r="AL430" t="s">
        <v>335</v>
      </c>
      <c r="AM430" t="s">
        <v>205</v>
      </c>
      <c r="AN430" t="s">
        <v>95</v>
      </c>
      <c r="AO430" t="s">
        <v>492</v>
      </c>
      <c r="AP430" t="s">
        <v>493</v>
      </c>
      <c r="AQ430" t="s">
        <v>492</v>
      </c>
      <c r="AR430" t="s">
        <v>493</v>
      </c>
      <c r="AS430" t="s">
        <v>83</v>
      </c>
      <c r="AV430" s="17"/>
      <c r="AX430">
        <v>0</v>
      </c>
      <c r="AY430" t="s">
        <v>83</v>
      </c>
      <c r="AZ430" t="s">
        <v>83</v>
      </c>
      <c r="BH430">
        <v>452</v>
      </c>
      <c r="BL430" t="s">
        <v>1488</v>
      </c>
      <c r="BM430" s="17">
        <v>43026</v>
      </c>
      <c r="BN430" t="s">
        <v>461</v>
      </c>
      <c r="BO430" t="s">
        <v>461</v>
      </c>
      <c r="BP430">
        <v>0</v>
      </c>
      <c r="BQ430" t="s">
        <v>83</v>
      </c>
      <c r="BR430" t="s">
        <v>83</v>
      </c>
      <c r="BS430" t="s">
        <v>89</v>
      </c>
      <c r="BT430" t="s">
        <v>90</v>
      </c>
      <c r="BU430" t="s">
        <v>181</v>
      </c>
      <c r="BV430" t="s">
        <v>83</v>
      </c>
      <c r="BY430" t="s">
        <v>92</v>
      </c>
      <c r="BZ430" t="s">
        <v>87</v>
      </c>
      <c r="CC430">
        <f>IFERROR(IF(AKORDT[[#This Row],[CZAS]]=1,VLOOKUP(AKORDT[[#This Row],[RAPORTY_TMP_ID]]&amp;AKORDT[[#This Row],[CZYNNOSCI_OPIS]],#REF!,5,FALSE),AKORDT[[#This Row],[CZAS]]),1)</f>
        <v>1</v>
      </c>
      <c r="CD430" t="str">
        <f>AKORDT[[#This Row],[RAPORTY_TMP_ID]]&amp;" "&amp;MID(AKORDT[[#This Row],[NAZWA1_WG]],1,30)</f>
        <v xml:space="preserve">27330 POKROWIEC PODUSZKI DEK.       </v>
      </c>
      <c r="CE430" s="11">
        <f>AKORDT[[#This Row],[DATA]]</f>
        <v>43033</v>
      </c>
      <c r="CF430">
        <f>IFERROR(ROUND(AVERAGEIF(Tabela_Kwerenda_z_AKORD[CZAS RZECZYWISTY],LEFT(AKORDT[[#This Row],[PZP_NR_ZLECENIA]],5),Tabela_Kwerenda_z_AKORD[LACZNY_CZAS]),0),0)</f>
        <v>0</v>
      </c>
    </row>
    <row r="431" spans="1:84">
      <c r="A431" t="e">
        <f>VLOOKUP(AKORDT[[#This Row],[NAZWISKO]],IMIE[],2,FALSE)</f>
        <v>#N/A</v>
      </c>
      <c r="B431">
        <v>10722</v>
      </c>
      <c r="F431">
        <v>27065</v>
      </c>
      <c r="G431">
        <v>1</v>
      </c>
      <c r="H431">
        <v>1</v>
      </c>
      <c r="I431">
        <v>1</v>
      </c>
      <c r="J431">
        <v>14292</v>
      </c>
      <c r="K431">
        <v>14292</v>
      </c>
      <c r="L431">
        <v>36</v>
      </c>
      <c r="M431">
        <v>20</v>
      </c>
      <c r="N431">
        <v>7</v>
      </c>
      <c r="O431">
        <v>27</v>
      </c>
      <c r="Q431" s="17">
        <v>43033</v>
      </c>
      <c r="R431" t="s">
        <v>1490</v>
      </c>
      <c r="S431">
        <v>0</v>
      </c>
      <c r="T431">
        <v>0</v>
      </c>
      <c r="U431">
        <v>0</v>
      </c>
      <c r="V431">
        <v>2</v>
      </c>
      <c r="W431" t="s">
        <v>208</v>
      </c>
      <c r="X431" t="s">
        <v>79</v>
      </c>
      <c r="Y431" t="s">
        <v>94</v>
      </c>
      <c r="Z431" t="s">
        <v>209</v>
      </c>
      <c r="AB431" s="17">
        <v>2</v>
      </c>
      <c r="AC431" s="17">
        <v>402133</v>
      </c>
      <c r="AD431">
        <v>2</v>
      </c>
      <c r="AE431">
        <v>1</v>
      </c>
      <c r="AF431">
        <v>0</v>
      </c>
      <c r="AG431" t="s">
        <v>81</v>
      </c>
      <c r="AH431" t="s">
        <v>82</v>
      </c>
      <c r="AI431" t="s">
        <v>83</v>
      </c>
      <c r="AJ431" t="s">
        <v>83</v>
      </c>
      <c r="AK431" t="s">
        <v>84</v>
      </c>
      <c r="AL431" t="s">
        <v>85</v>
      </c>
      <c r="AM431" t="s">
        <v>205</v>
      </c>
      <c r="AN431" t="s">
        <v>95</v>
      </c>
      <c r="AO431" t="s">
        <v>1491</v>
      </c>
      <c r="AP431" t="s">
        <v>1492</v>
      </c>
      <c r="AQ431" t="s">
        <v>1491</v>
      </c>
      <c r="AR431" t="s">
        <v>1492</v>
      </c>
      <c r="AS431" t="s">
        <v>83</v>
      </c>
      <c r="AV431" s="17"/>
      <c r="AX431">
        <v>0</v>
      </c>
      <c r="AY431" t="s">
        <v>83</v>
      </c>
      <c r="AZ431" t="s">
        <v>83</v>
      </c>
      <c r="BH431">
        <v>453</v>
      </c>
      <c r="BL431" t="s">
        <v>1493</v>
      </c>
      <c r="BM431" s="17">
        <v>43026</v>
      </c>
      <c r="BN431" t="s">
        <v>213</v>
      </c>
      <c r="BO431" t="s">
        <v>213</v>
      </c>
      <c r="BP431">
        <v>68</v>
      </c>
      <c r="BQ431" t="s">
        <v>196</v>
      </c>
      <c r="BR431" t="s">
        <v>197</v>
      </c>
      <c r="BS431" t="s">
        <v>89</v>
      </c>
      <c r="BT431" t="s">
        <v>90</v>
      </c>
      <c r="BU431" t="s">
        <v>206</v>
      </c>
      <c r="BV431" t="s">
        <v>83</v>
      </c>
      <c r="BY431" t="s">
        <v>92</v>
      </c>
      <c r="BZ431" t="s">
        <v>87</v>
      </c>
      <c r="CC431">
        <f>IFERROR(IF(AKORDT[[#This Row],[CZAS]]=1,VLOOKUP(AKORDT[[#This Row],[RAPORTY_TMP_ID]]&amp;AKORDT[[#This Row],[CZYNNOSCI_OPIS]],#REF!,5,FALSE),AKORDT[[#This Row],[CZAS]]),1)</f>
        <v>27</v>
      </c>
      <c r="CD431" t="str">
        <f>AKORDT[[#This Row],[RAPORTY_TMP_ID]]&amp;" "&amp;MID(AKORDT[[#This Row],[NAZWA1_WG]],1,30)</f>
        <v xml:space="preserve">27065 ALIZE [2,5                    </v>
      </c>
      <c r="CE431" s="11">
        <f>AKORDT[[#This Row],[DATA]]</f>
        <v>43033</v>
      </c>
      <c r="CF431">
        <f>IFERROR(ROUND(AVERAGEIF(Tabela_Kwerenda_z_AKORD[CZAS RZECZYWISTY],LEFT(AKORDT[[#This Row],[PZP_NR_ZLECENIA]],5),Tabela_Kwerenda_z_AKORD[LACZNY_CZAS]),0),0)</f>
        <v>0</v>
      </c>
    </row>
    <row r="432" spans="1:84">
      <c r="A432" t="e">
        <f>VLOOKUP(AKORDT[[#This Row],[NAZWISKO]],IMIE[],2,FALSE)</f>
        <v>#N/A</v>
      </c>
      <c r="B432">
        <v>10723</v>
      </c>
      <c r="F432">
        <v>27066</v>
      </c>
      <c r="G432">
        <v>1</v>
      </c>
      <c r="H432">
        <v>1</v>
      </c>
      <c r="I432">
        <v>1</v>
      </c>
      <c r="J432">
        <v>14304</v>
      </c>
      <c r="K432">
        <v>14304</v>
      </c>
      <c r="L432">
        <v>36</v>
      </c>
      <c r="M432">
        <v>20</v>
      </c>
      <c r="N432">
        <v>7</v>
      </c>
      <c r="O432">
        <v>20</v>
      </c>
      <c r="Q432" s="17">
        <v>43033</v>
      </c>
      <c r="R432" t="s">
        <v>727</v>
      </c>
      <c r="S432">
        <v>0</v>
      </c>
      <c r="T432">
        <v>0</v>
      </c>
      <c r="U432">
        <v>0</v>
      </c>
      <c r="V432">
        <v>2</v>
      </c>
      <c r="W432" t="s">
        <v>208</v>
      </c>
      <c r="X432" t="s">
        <v>79</v>
      </c>
      <c r="Y432" t="s">
        <v>94</v>
      </c>
      <c r="Z432" t="s">
        <v>209</v>
      </c>
      <c r="AB432" s="17">
        <v>2</v>
      </c>
      <c r="AC432" s="17">
        <v>402133</v>
      </c>
      <c r="AD432">
        <v>2</v>
      </c>
      <c r="AE432">
        <v>1</v>
      </c>
      <c r="AF432">
        <v>0</v>
      </c>
      <c r="AG432" t="s">
        <v>81</v>
      </c>
      <c r="AH432" t="s">
        <v>82</v>
      </c>
      <c r="AI432" t="s">
        <v>83</v>
      </c>
      <c r="AJ432" t="s">
        <v>83</v>
      </c>
      <c r="AK432" t="s">
        <v>84</v>
      </c>
      <c r="AL432" t="s">
        <v>85</v>
      </c>
      <c r="AM432" t="s">
        <v>205</v>
      </c>
      <c r="AN432" t="s">
        <v>95</v>
      </c>
      <c r="AO432" t="s">
        <v>222</v>
      </c>
      <c r="AP432" t="s">
        <v>223</v>
      </c>
      <c r="AQ432" t="s">
        <v>222</v>
      </c>
      <c r="AR432" t="s">
        <v>223</v>
      </c>
      <c r="AS432" t="s">
        <v>83</v>
      </c>
      <c r="AV432" s="17"/>
      <c r="AX432">
        <v>0</v>
      </c>
      <c r="AY432" t="s">
        <v>83</v>
      </c>
      <c r="AZ432" t="s">
        <v>83</v>
      </c>
      <c r="BH432">
        <v>454</v>
      </c>
      <c r="BL432" t="s">
        <v>1493</v>
      </c>
      <c r="BM432" s="17">
        <v>43026</v>
      </c>
      <c r="BN432" t="s">
        <v>213</v>
      </c>
      <c r="BO432" t="s">
        <v>213</v>
      </c>
      <c r="BP432">
        <v>68</v>
      </c>
      <c r="BQ432" t="s">
        <v>196</v>
      </c>
      <c r="BR432" t="s">
        <v>197</v>
      </c>
      <c r="BS432" t="s">
        <v>89</v>
      </c>
      <c r="BT432" t="s">
        <v>90</v>
      </c>
      <c r="BU432" t="s">
        <v>206</v>
      </c>
      <c r="BV432" t="s">
        <v>83</v>
      </c>
      <c r="BY432" t="s">
        <v>92</v>
      </c>
      <c r="BZ432" t="s">
        <v>87</v>
      </c>
      <c r="CC432">
        <f>IFERROR(IF(AKORDT[[#This Row],[CZAS]]=1,VLOOKUP(AKORDT[[#This Row],[RAPORTY_TMP_ID]]&amp;AKORDT[[#This Row],[CZYNNOSCI_OPIS]],#REF!,5,FALSE),AKORDT[[#This Row],[CZAS]]),1)</f>
        <v>20</v>
      </c>
      <c r="CD432" t="str">
        <f>AKORDT[[#This Row],[RAPORTY_TMP_ID]]&amp;" "&amp;MID(AKORDT[[#This Row],[NAZWA1_WG]],1,30)</f>
        <v xml:space="preserve">27066 ALIZE L]                      </v>
      </c>
      <c r="CE432" s="11">
        <f>AKORDT[[#This Row],[DATA]]</f>
        <v>43033</v>
      </c>
      <c r="CF432">
        <f>IFERROR(ROUND(AVERAGEIF(Tabela_Kwerenda_z_AKORD[CZAS RZECZYWISTY],LEFT(AKORDT[[#This Row],[PZP_NR_ZLECENIA]],5),Tabela_Kwerenda_z_AKORD[LACZNY_CZAS]),0),0)</f>
        <v>0</v>
      </c>
    </row>
    <row r="433" spans="1:84">
      <c r="A433" t="e">
        <f>VLOOKUP(AKORDT[[#This Row],[NAZWISKO]],IMIE[],2,FALSE)</f>
        <v>#N/A</v>
      </c>
      <c r="B433">
        <v>10724</v>
      </c>
      <c r="F433">
        <v>27324</v>
      </c>
      <c r="G433">
        <v>1</v>
      </c>
      <c r="H433">
        <v>1</v>
      </c>
      <c r="I433">
        <v>1</v>
      </c>
      <c r="J433">
        <v>14306</v>
      </c>
      <c r="K433">
        <v>14306</v>
      </c>
      <c r="L433">
        <v>36</v>
      </c>
      <c r="M433">
        <v>20</v>
      </c>
      <c r="N433">
        <v>7</v>
      </c>
      <c r="O433">
        <v>3</v>
      </c>
      <c r="Q433" s="17">
        <v>43033</v>
      </c>
      <c r="R433" t="s">
        <v>1494</v>
      </c>
      <c r="S433">
        <v>0</v>
      </c>
      <c r="T433">
        <v>0</v>
      </c>
      <c r="U433">
        <v>0</v>
      </c>
      <c r="V433">
        <v>2</v>
      </c>
      <c r="W433" t="s">
        <v>208</v>
      </c>
      <c r="X433" t="s">
        <v>79</v>
      </c>
      <c r="Y433" t="s">
        <v>94</v>
      </c>
      <c r="Z433" t="s">
        <v>209</v>
      </c>
      <c r="AB433" s="17">
        <v>2</v>
      </c>
      <c r="AC433" s="17">
        <v>402133</v>
      </c>
      <c r="AD433">
        <v>2</v>
      </c>
      <c r="AE433">
        <v>1</v>
      </c>
      <c r="AF433">
        <v>0</v>
      </c>
      <c r="AG433" t="s">
        <v>81</v>
      </c>
      <c r="AH433" t="s">
        <v>82</v>
      </c>
      <c r="AI433" t="s">
        <v>83</v>
      </c>
      <c r="AJ433" t="s">
        <v>83</v>
      </c>
      <c r="AK433" t="s">
        <v>84</v>
      </c>
      <c r="AL433" t="s">
        <v>85</v>
      </c>
      <c r="AM433" t="s">
        <v>205</v>
      </c>
      <c r="AN433" t="s">
        <v>95</v>
      </c>
      <c r="AO433" t="s">
        <v>224</v>
      </c>
      <c r="AP433" t="s">
        <v>225</v>
      </c>
      <c r="AQ433" t="s">
        <v>224</v>
      </c>
      <c r="AR433" t="s">
        <v>225</v>
      </c>
      <c r="AS433" t="s">
        <v>83</v>
      </c>
      <c r="AV433" s="17"/>
      <c r="AX433">
        <v>0</v>
      </c>
      <c r="AY433" t="s">
        <v>83</v>
      </c>
      <c r="AZ433" t="s">
        <v>83</v>
      </c>
      <c r="BH433">
        <v>455</v>
      </c>
      <c r="BL433" t="s">
        <v>1493</v>
      </c>
      <c r="BM433" s="17">
        <v>43026</v>
      </c>
      <c r="BN433" t="s">
        <v>213</v>
      </c>
      <c r="BO433" t="s">
        <v>213</v>
      </c>
      <c r="BP433">
        <v>68</v>
      </c>
      <c r="BQ433" t="s">
        <v>196</v>
      </c>
      <c r="BR433" t="s">
        <v>197</v>
      </c>
      <c r="BS433" t="s">
        <v>89</v>
      </c>
      <c r="BT433" t="s">
        <v>90</v>
      </c>
      <c r="BU433" t="s">
        <v>206</v>
      </c>
      <c r="BV433" t="s">
        <v>83</v>
      </c>
      <c r="BY433" t="s">
        <v>92</v>
      </c>
      <c r="BZ433" t="s">
        <v>87</v>
      </c>
      <c r="CC433">
        <f>IFERROR(IF(AKORDT[[#This Row],[CZAS]]=1,VLOOKUP(AKORDT[[#This Row],[RAPORTY_TMP_ID]]&amp;AKORDT[[#This Row],[CZYNNOSCI_OPIS]],#REF!,5,FALSE),AKORDT[[#This Row],[CZAS]]),1)</f>
        <v>3</v>
      </c>
      <c r="CD433" t="str">
        <f>AKORDT[[#This Row],[RAPORTY_TMP_ID]]&amp;" "&amp;MID(AKORDT[[#This Row],[NAZWA1_WG]],1,30)</f>
        <v xml:space="preserve">27324 ALIZE Z60/12                  </v>
      </c>
      <c r="CE433" s="11">
        <f>AKORDT[[#This Row],[DATA]]</f>
        <v>43033</v>
      </c>
      <c r="CF433">
        <f>IFERROR(ROUND(AVERAGEIF(Tabela_Kwerenda_z_AKORD[CZAS RZECZYWISTY],LEFT(AKORDT[[#This Row],[PZP_NR_ZLECENIA]],5),Tabela_Kwerenda_z_AKORD[LACZNY_CZAS]),0),0)</f>
        <v>0</v>
      </c>
    </row>
    <row r="434" spans="1:84">
      <c r="A434" t="e">
        <f>VLOOKUP(AKORDT[[#This Row],[NAZWISKO]],IMIE[],2,FALSE)</f>
        <v>#N/A</v>
      </c>
      <c r="B434">
        <v>10725</v>
      </c>
      <c r="F434">
        <v>27353</v>
      </c>
      <c r="G434">
        <v>1</v>
      </c>
      <c r="H434">
        <v>1</v>
      </c>
      <c r="I434">
        <v>1</v>
      </c>
      <c r="J434">
        <v>36335</v>
      </c>
      <c r="K434">
        <v>43712</v>
      </c>
      <c r="L434">
        <v>36</v>
      </c>
      <c r="M434">
        <v>20</v>
      </c>
      <c r="N434">
        <v>7</v>
      </c>
      <c r="O434">
        <v>10</v>
      </c>
      <c r="Q434" s="17">
        <v>43033</v>
      </c>
      <c r="R434" t="s">
        <v>731</v>
      </c>
      <c r="S434">
        <v>0</v>
      </c>
      <c r="T434">
        <v>0</v>
      </c>
      <c r="U434">
        <v>0</v>
      </c>
      <c r="V434">
        <v>2</v>
      </c>
      <c r="W434" t="s">
        <v>208</v>
      </c>
      <c r="X434" t="s">
        <v>79</v>
      </c>
      <c r="Y434" t="s">
        <v>94</v>
      </c>
      <c r="Z434" t="s">
        <v>209</v>
      </c>
      <c r="AB434" s="17">
        <v>2</v>
      </c>
      <c r="AC434" s="17">
        <v>402133</v>
      </c>
      <c r="AD434">
        <v>2</v>
      </c>
      <c r="AE434">
        <v>1</v>
      </c>
      <c r="AF434">
        <v>0</v>
      </c>
      <c r="AG434" t="s">
        <v>81</v>
      </c>
      <c r="AH434" t="s">
        <v>82</v>
      </c>
      <c r="AI434" t="s">
        <v>83</v>
      </c>
      <c r="AJ434" t="s">
        <v>83</v>
      </c>
      <c r="AK434" t="s">
        <v>84</v>
      </c>
      <c r="AL434" t="s">
        <v>85</v>
      </c>
      <c r="AM434" t="s">
        <v>205</v>
      </c>
      <c r="AN434" t="s">
        <v>95</v>
      </c>
      <c r="AO434" t="s">
        <v>436</v>
      </c>
      <c r="AP434" t="s">
        <v>437</v>
      </c>
      <c r="AQ434" t="s">
        <v>438</v>
      </c>
      <c r="AR434" t="s">
        <v>439</v>
      </c>
      <c r="AS434" t="s">
        <v>83</v>
      </c>
      <c r="AV434" s="17"/>
      <c r="AX434">
        <v>0</v>
      </c>
      <c r="AY434" t="s">
        <v>83</v>
      </c>
      <c r="AZ434" t="s">
        <v>83</v>
      </c>
      <c r="BH434">
        <v>456</v>
      </c>
      <c r="BL434" t="s">
        <v>1495</v>
      </c>
      <c r="BM434" s="17">
        <v>43026</v>
      </c>
      <c r="BN434" t="s">
        <v>440</v>
      </c>
      <c r="BO434" t="s">
        <v>440</v>
      </c>
      <c r="BP434">
        <v>68</v>
      </c>
      <c r="BQ434" t="s">
        <v>196</v>
      </c>
      <c r="BR434" t="s">
        <v>197</v>
      </c>
      <c r="BS434" t="s">
        <v>89</v>
      </c>
      <c r="BT434" t="s">
        <v>90</v>
      </c>
      <c r="BU434" t="s">
        <v>91</v>
      </c>
      <c r="BV434" t="s">
        <v>83</v>
      </c>
      <c r="BY434" t="s">
        <v>92</v>
      </c>
      <c r="BZ434" t="s">
        <v>87</v>
      </c>
      <c r="CC434">
        <f>IFERROR(IF(AKORDT[[#This Row],[CZAS]]=1,VLOOKUP(AKORDT[[#This Row],[RAPORTY_TMP_ID]]&amp;AKORDT[[#This Row],[CZYNNOSCI_OPIS]],#REF!,5,FALSE),AKORDT[[#This Row],[CZAS]]),1)</f>
        <v>10</v>
      </c>
      <c r="CD434" t="str">
        <f>AKORDT[[#This Row],[RAPORTY_TMP_ID]]&amp;" "&amp;MID(AKORDT[[#This Row],[NAZWA1_WG]],1,30)</f>
        <v xml:space="preserve">27353 VENUS [1o]                    </v>
      </c>
      <c r="CE434" s="11">
        <f>AKORDT[[#This Row],[DATA]]</f>
        <v>43033</v>
      </c>
      <c r="CF434">
        <f>IFERROR(ROUND(AVERAGEIF(Tabela_Kwerenda_z_AKORD[CZAS RZECZYWISTY],LEFT(AKORDT[[#This Row],[PZP_NR_ZLECENIA]],5),Tabela_Kwerenda_z_AKORD[LACZNY_CZAS]),0),0)</f>
        <v>0</v>
      </c>
    </row>
    <row r="435" spans="1:84">
      <c r="A435" t="e">
        <f>VLOOKUP(AKORDT[[#This Row],[NAZWISKO]],IMIE[],2,FALSE)</f>
        <v>#N/A</v>
      </c>
      <c r="B435">
        <v>10726</v>
      </c>
      <c r="F435">
        <v>27354</v>
      </c>
      <c r="G435">
        <v>1</v>
      </c>
      <c r="H435">
        <v>1</v>
      </c>
      <c r="I435">
        <v>1</v>
      </c>
      <c r="J435">
        <v>43970</v>
      </c>
      <c r="K435">
        <v>43970</v>
      </c>
      <c r="L435">
        <v>36</v>
      </c>
      <c r="M435">
        <v>20</v>
      </c>
      <c r="N435">
        <v>7</v>
      </c>
      <c r="O435">
        <v>3</v>
      </c>
      <c r="Q435" s="17">
        <v>43033</v>
      </c>
      <c r="R435" t="s">
        <v>736</v>
      </c>
      <c r="S435">
        <v>0</v>
      </c>
      <c r="T435">
        <v>0</v>
      </c>
      <c r="U435">
        <v>0</v>
      </c>
      <c r="V435">
        <v>2</v>
      </c>
      <c r="W435" t="s">
        <v>208</v>
      </c>
      <c r="X435" t="s">
        <v>79</v>
      </c>
      <c r="Y435" t="s">
        <v>94</v>
      </c>
      <c r="Z435" t="s">
        <v>209</v>
      </c>
      <c r="AB435" s="17">
        <v>2</v>
      </c>
      <c r="AC435" s="17">
        <v>402133</v>
      </c>
      <c r="AD435">
        <v>2</v>
      </c>
      <c r="AE435">
        <v>1</v>
      </c>
      <c r="AF435">
        <v>0</v>
      </c>
      <c r="AG435" t="s">
        <v>81</v>
      </c>
      <c r="AH435" t="s">
        <v>82</v>
      </c>
      <c r="AI435" t="s">
        <v>83</v>
      </c>
      <c r="AJ435" t="s">
        <v>83</v>
      </c>
      <c r="AK435" t="s">
        <v>84</v>
      </c>
      <c r="AL435" t="s">
        <v>85</v>
      </c>
      <c r="AM435" t="s">
        <v>205</v>
      </c>
      <c r="AN435" t="s">
        <v>95</v>
      </c>
      <c r="AO435" t="s">
        <v>803</v>
      </c>
      <c r="AP435" t="s">
        <v>804</v>
      </c>
      <c r="AQ435" t="s">
        <v>803</v>
      </c>
      <c r="AR435" t="s">
        <v>804</v>
      </c>
      <c r="AS435" t="s">
        <v>83</v>
      </c>
      <c r="AV435" s="17"/>
      <c r="AX435">
        <v>0</v>
      </c>
      <c r="AY435" t="s">
        <v>83</v>
      </c>
      <c r="AZ435" t="s">
        <v>83</v>
      </c>
      <c r="BH435">
        <v>457</v>
      </c>
      <c r="BL435" t="s">
        <v>1495</v>
      </c>
      <c r="BM435" s="17">
        <v>43026</v>
      </c>
      <c r="BN435" t="s">
        <v>440</v>
      </c>
      <c r="BO435" t="s">
        <v>440</v>
      </c>
      <c r="BP435">
        <v>68</v>
      </c>
      <c r="BQ435" t="s">
        <v>196</v>
      </c>
      <c r="BR435" t="s">
        <v>197</v>
      </c>
      <c r="BS435" t="s">
        <v>89</v>
      </c>
      <c r="BT435" t="s">
        <v>90</v>
      </c>
      <c r="BU435" t="s">
        <v>91</v>
      </c>
      <c r="BV435" t="s">
        <v>83</v>
      </c>
      <c r="BY435" t="s">
        <v>92</v>
      </c>
      <c r="BZ435" t="s">
        <v>87</v>
      </c>
      <c r="CC435">
        <f>IFERROR(IF(AKORDT[[#This Row],[CZAS]]=1,VLOOKUP(AKORDT[[#This Row],[RAPORTY_TMP_ID]]&amp;AKORDT[[#This Row],[CZYNNOSCI_OPIS]],#REF!,5,FALSE),AKORDT[[#This Row],[CZAS]]),1)</f>
        <v>3</v>
      </c>
      <c r="CD435" t="str">
        <f>AKORDT[[#This Row],[RAPORTY_TMP_ID]]&amp;" "&amp;MID(AKORDT[[#This Row],[NAZWA1_WG]],1,30)</f>
        <v xml:space="preserve">27354 VENUS P54x41o                 </v>
      </c>
      <c r="CE435" s="11">
        <f>AKORDT[[#This Row],[DATA]]</f>
        <v>43033</v>
      </c>
      <c r="CF435">
        <f>IFERROR(ROUND(AVERAGEIF(Tabela_Kwerenda_z_AKORD[CZAS RZECZYWISTY],LEFT(AKORDT[[#This Row],[PZP_NR_ZLECENIA]],5),Tabela_Kwerenda_z_AKORD[LACZNY_CZAS]),0),0)</f>
        <v>0</v>
      </c>
    </row>
    <row r="436" spans="1:84">
      <c r="A436" t="e">
        <f>VLOOKUP(AKORDT[[#This Row],[NAZWISKO]],IMIE[],2,FALSE)</f>
        <v>#N/A</v>
      </c>
      <c r="B436">
        <v>10727</v>
      </c>
      <c r="F436">
        <v>27355</v>
      </c>
      <c r="G436">
        <v>1</v>
      </c>
      <c r="H436">
        <v>1</v>
      </c>
      <c r="I436">
        <v>1</v>
      </c>
      <c r="J436">
        <v>43970</v>
      </c>
      <c r="K436">
        <v>43970</v>
      </c>
      <c r="L436">
        <v>36</v>
      </c>
      <c r="M436">
        <v>20</v>
      </c>
      <c r="N436">
        <v>7</v>
      </c>
      <c r="O436">
        <v>3</v>
      </c>
      <c r="Q436" s="17">
        <v>43033</v>
      </c>
      <c r="R436" t="s">
        <v>1496</v>
      </c>
      <c r="S436">
        <v>0</v>
      </c>
      <c r="T436">
        <v>0</v>
      </c>
      <c r="U436">
        <v>0</v>
      </c>
      <c r="V436">
        <v>2</v>
      </c>
      <c r="W436" t="s">
        <v>208</v>
      </c>
      <c r="X436" t="s">
        <v>79</v>
      </c>
      <c r="Y436" t="s">
        <v>94</v>
      </c>
      <c r="Z436" t="s">
        <v>209</v>
      </c>
      <c r="AB436" s="17">
        <v>2</v>
      </c>
      <c r="AC436" s="17">
        <v>402133</v>
      </c>
      <c r="AD436">
        <v>2</v>
      </c>
      <c r="AE436">
        <v>1</v>
      </c>
      <c r="AF436">
        <v>0</v>
      </c>
      <c r="AG436" t="s">
        <v>81</v>
      </c>
      <c r="AH436" t="s">
        <v>82</v>
      </c>
      <c r="AI436" t="s">
        <v>83</v>
      </c>
      <c r="AJ436" t="s">
        <v>83</v>
      </c>
      <c r="AK436" t="s">
        <v>84</v>
      </c>
      <c r="AL436" t="s">
        <v>85</v>
      </c>
      <c r="AM436" t="s">
        <v>205</v>
      </c>
      <c r="AN436" t="s">
        <v>95</v>
      </c>
      <c r="AO436" t="s">
        <v>803</v>
      </c>
      <c r="AP436" t="s">
        <v>804</v>
      </c>
      <c r="AQ436" t="s">
        <v>803</v>
      </c>
      <c r="AR436" t="s">
        <v>804</v>
      </c>
      <c r="AS436" t="s">
        <v>83</v>
      </c>
      <c r="AV436" s="17"/>
      <c r="AX436">
        <v>0</v>
      </c>
      <c r="AY436" t="s">
        <v>83</v>
      </c>
      <c r="AZ436" t="s">
        <v>83</v>
      </c>
      <c r="BH436">
        <v>458</v>
      </c>
      <c r="BL436" t="s">
        <v>1495</v>
      </c>
      <c r="BM436" s="17">
        <v>43026</v>
      </c>
      <c r="BN436" t="s">
        <v>440</v>
      </c>
      <c r="BO436" t="s">
        <v>440</v>
      </c>
      <c r="BP436">
        <v>68</v>
      </c>
      <c r="BQ436" t="s">
        <v>196</v>
      </c>
      <c r="BR436" t="s">
        <v>197</v>
      </c>
      <c r="BS436" t="s">
        <v>89</v>
      </c>
      <c r="BT436" t="s">
        <v>90</v>
      </c>
      <c r="BU436" t="s">
        <v>91</v>
      </c>
      <c r="BV436" t="s">
        <v>83</v>
      </c>
      <c r="BY436" t="s">
        <v>92</v>
      </c>
      <c r="BZ436" t="s">
        <v>87</v>
      </c>
      <c r="CC436">
        <f>IFERROR(IF(AKORDT[[#This Row],[CZAS]]=1,VLOOKUP(AKORDT[[#This Row],[RAPORTY_TMP_ID]]&amp;AKORDT[[#This Row],[CZYNNOSCI_OPIS]],#REF!,5,FALSE),AKORDT[[#This Row],[CZAS]]),1)</f>
        <v>3</v>
      </c>
      <c r="CD436" t="str">
        <f>AKORDT[[#This Row],[RAPORTY_TMP_ID]]&amp;" "&amp;MID(AKORDT[[#This Row],[NAZWA1_WG]],1,30)</f>
        <v xml:space="preserve">27355 VENUS P54x41o                 </v>
      </c>
      <c r="CE436" s="11">
        <f>AKORDT[[#This Row],[DATA]]</f>
        <v>43033</v>
      </c>
      <c r="CF436">
        <f>IFERROR(ROUND(AVERAGEIF(Tabela_Kwerenda_z_AKORD[CZAS RZECZYWISTY],LEFT(AKORDT[[#This Row],[PZP_NR_ZLECENIA]],5),Tabela_Kwerenda_z_AKORD[LACZNY_CZAS]),0),0)</f>
        <v>0</v>
      </c>
    </row>
    <row r="437" spans="1:84">
      <c r="A437" t="e">
        <f>VLOOKUP(AKORDT[[#This Row],[NAZWISKO]],IMIE[],2,FALSE)</f>
        <v>#N/A</v>
      </c>
      <c r="B437">
        <v>10728</v>
      </c>
      <c r="F437">
        <v>27356</v>
      </c>
      <c r="G437">
        <v>1</v>
      </c>
      <c r="H437">
        <v>1</v>
      </c>
      <c r="I437">
        <v>1</v>
      </c>
      <c r="J437">
        <v>43970</v>
      </c>
      <c r="K437">
        <v>43970</v>
      </c>
      <c r="L437">
        <v>36</v>
      </c>
      <c r="M437">
        <v>20</v>
      </c>
      <c r="N437">
        <v>7</v>
      </c>
      <c r="O437">
        <v>3</v>
      </c>
      <c r="Q437" s="17">
        <v>43033</v>
      </c>
      <c r="R437" t="s">
        <v>1497</v>
      </c>
      <c r="S437">
        <v>0</v>
      </c>
      <c r="T437">
        <v>0</v>
      </c>
      <c r="U437">
        <v>0</v>
      </c>
      <c r="V437">
        <v>2</v>
      </c>
      <c r="W437" t="s">
        <v>208</v>
      </c>
      <c r="X437" t="s">
        <v>79</v>
      </c>
      <c r="Y437" t="s">
        <v>94</v>
      </c>
      <c r="Z437" t="s">
        <v>209</v>
      </c>
      <c r="AB437" s="17">
        <v>2</v>
      </c>
      <c r="AC437" s="17">
        <v>402133</v>
      </c>
      <c r="AD437">
        <v>2</v>
      </c>
      <c r="AE437">
        <v>1</v>
      </c>
      <c r="AF437">
        <v>0</v>
      </c>
      <c r="AG437" t="s">
        <v>81</v>
      </c>
      <c r="AH437" t="s">
        <v>82</v>
      </c>
      <c r="AI437" t="s">
        <v>83</v>
      </c>
      <c r="AJ437" t="s">
        <v>83</v>
      </c>
      <c r="AK437" t="s">
        <v>84</v>
      </c>
      <c r="AL437" t="s">
        <v>85</v>
      </c>
      <c r="AM437" t="s">
        <v>205</v>
      </c>
      <c r="AN437" t="s">
        <v>95</v>
      </c>
      <c r="AO437" t="s">
        <v>803</v>
      </c>
      <c r="AP437" t="s">
        <v>804</v>
      </c>
      <c r="AQ437" t="s">
        <v>803</v>
      </c>
      <c r="AR437" t="s">
        <v>804</v>
      </c>
      <c r="AS437" t="s">
        <v>83</v>
      </c>
      <c r="AV437" s="17"/>
      <c r="AX437">
        <v>0</v>
      </c>
      <c r="AY437" t="s">
        <v>83</v>
      </c>
      <c r="AZ437" t="s">
        <v>83</v>
      </c>
      <c r="BH437">
        <v>459</v>
      </c>
      <c r="BL437" t="s">
        <v>1495</v>
      </c>
      <c r="BM437" s="17">
        <v>43026</v>
      </c>
      <c r="BN437" t="s">
        <v>440</v>
      </c>
      <c r="BO437" t="s">
        <v>440</v>
      </c>
      <c r="BP437">
        <v>68</v>
      </c>
      <c r="BQ437" t="s">
        <v>196</v>
      </c>
      <c r="BR437" t="s">
        <v>197</v>
      </c>
      <c r="BS437" t="s">
        <v>89</v>
      </c>
      <c r="BT437" t="s">
        <v>90</v>
      </c>
      <c r="BU437" t="s">
        <v>91</v>
      </c>
      <c r="BV437" t="s">
        <v>83</v>
      </c>
      <c r="BY437" t="s">
        <v>92</v>
      </c>
      <c r="BZ437" t="s">
        <v>87</v>
      </c>
      <c r="CC437">
        <f>IFERROR(IF(AKORDT[[#This Row],[CZAS]]=1,VLOOKUP(AKORDT[[#This Row],[RAPORTY_TMP_ID]]&amp;AKORDT[[#This Row],[CZYNNOSCI_OPIS]],#REF!,5,FALSE),AKORDT[[#This Row],[CZAS]]),1)</f>
        <v>3</v>
      </c>
      <c r="CD437" t="str">
        <f>AKORDT[[#This Row],[RAPORTY_TMP_ID]]&amp;" "&amp;MID(AKORDT[[#This Row],[NAZWA1_WG]],1,30)</f>
        <v xml:space="preserve">27356 VENUS P54x41o                 </v>
      </c>
      <c r="CE437" s="11">
        <f>AKORDT[[#This Row],[DATA]]</f>
        <v>43033</v>
      </c>
      <c r="CF437">
        <f>IFERROR(ROUND(AVERAGEIF(Tabela_Kwerenda_z_AKORD[CZAS RZECZYWISTY],LEFT(AKORDT[[#This Row],[PZP_NR_ZLECENIA]],5),Tabela_Kwerenda_z_AKORD[LACZNY_CZAS]),0),0)</f>
        <v>0</v>
      </c>
    </row>
    <row r="438" spans="1:84">
      <c r="A438" t="e">
        <f>VLOOKUP(AKORDT[[#This Row],[NAZWISKO]],IMIE[],2,FALSE)</f>
        <v>#N/A</v>
      </c>
      <c r="B438">
        <v>10729</v>
      </c>
      <c r="F438">
        <v>26627</v>
      </c>
      <c r="G438">
        <v>1</v>
      </c>
      <c r="H438">
        <v>1</v>
      </c>
      <c r="I438">
        <v>1</v>
      </c>
      <c r="J438">
        <v>41538</v>
      </c>
      <c r="K438">
        <v>41538</v>
      </c>
      <c r="L438">
        <v>36</v>
      </c>
      <c r="M438">
        <v>20</v>
      </c>
      <c r="N438">
        <v>7</v>
      </c>
      <c r="O438">
        <v>25</v>
      </c>
      <c r="Q438" s="17">
        <v>43033</v>
      </c>
      <c r="R438" t="s">
        <v>1498</v>
      </c>
      <c r="S438">
        <v>0</v>
      </c>
      <c r="T438">
        <v>0</v>
      </c>
      <c r="U438">
        <v>0</v>
      </c>
      <c r="V438">
        <v>2</v>
      </c>
      <c r="W438" t="s">
        <v>208</v>
      </c>
      <c r="X438" t="s">
        <v>79</v>
      </c>
      <c r="Y438" t="s">
        <v>94</v>
      </c>
      <c r="Z438" t="s">
        <v>209</v>
      </c>
      <c r="AB438" s="17">
        <v>2</v>
      </c>
      <c r="AC438" s="17">
        <v>402133</v>
      </c>
      <c r="AD438">
        <v>2</v>
      </c>
      <c r="AE438">
        <v>1</v>
      </c>
      <c r="AF438">
        <v>0</v>
      </c>
      <c r="AG438" t="s">
        <v>81</v>
      </c>
      <c r="AH438" t="s">
        <v>82</v>
      </c>
      <c r="AI438" t="s">
        <v>83</v>
      </c>
      <c r="AJ438" t="s">
        <v>83</v>
      </c>
      <c r="AK438" t="s">
        <v>84</v>
      </c>
      <c r="AL438" t="s">
        <v>85</v>
      </c>
      <c r="AM438" t="s">
        <v>205</v>
      </c>
      <c r="AN438" t="s">
        <v>95</v>
      </c>
      <c r="AO438" t="s">
        <v>841</v>
      </c>
      <c r="AP438" t="s">
        <v>842</v>
      </c>
      <c r="AQ438" t="s">
        <v>841</v>
      </c>
      <c r="AR438" t="s">
        <v>842</v>
      </c>
      <c r="AS438" t="s">
        <v>83</v>
      </c>
      <c r="AV438" s="17"/>
      <c r="AX438">
        <v>0</v>
      </c>
      <c r="AY438" t="s">
        <v>83</v>
      </c>
      <c r="AZ438" t="s">
        <v>83</v>
      </c>
      <c r="BH438">
        <v>460</v>
      </c>
      <c r="BL438" t="s">
        <v>1499</v>
      </c>
      <c r="BM438" s="17">
        <v>43019</v>
      </c>
      <c r="BN438" t="s">
        <v>285</v>
      </c>
      <c r="BO438" t="s">
        <v>285</v>
      </c>
      <c r="BP438">
        <v>68</v>
      </c>
      <c r="BQ438" t="s">
        <v>196</v>
      </c>
      <c r="BR438" t="s">
        <v>197</v>
      </c>
      <c r="BS438" t="s">
        <v>89</v>
      </c>
      <c r="BT438" t="s">
        <v>90</v>
      </c>
      <c r="BU438" t="s">
        <v>206</v>
      </c>
      <c r="BV438" t="s">
        <v>83</v>
      </c>
      <c r="BY438" t="s">
        <v>92</v>
      </c>
      <c r="BZ438" t="s">
        <v>87</v>
      </c>
      <c r="CC438">
        <f>IFERROR(IF(AKORDT[[#This Row],[CZAS]]=1,VLOOKUP(AKORDT[[#This Row],[RAPORTY_TMP_ID]]&amp;AKORDT[[#This Row],[CZYNNOSCI_OPIS]],#REF!,5,FALSE),AKORDT[[#This Row],[CZAS]]),1)</f>
        <v>25</v>
      </c>
      <c r="CD438" t="str">
        <f>AKORDT[[#This Row],[RAPORTY_TMP_ID]]&amp;" "&amp;MID(AKORDT[[#This Row],[NAZWA1_WG]],1,30)</f>
        <v xml:space="preserve">26627 BROADWAY [3,5]                </v>
      </c>
      <c r="CE438" s="11">
        <f>AKORDT[[#This Row],[DATA]]</f>
        <v>43033</v>
      </c>
      <c r="CF438">
        <f>IFERROR(ROUND(AVERAGEIF(Tabela_Kwerenda_z_AKORD[CZAS RZECZYWISTY],LEFT(AKORDT[[#This Row],[PZP_NR_ZLECENIA]],5),Tabela_Kwerenda_z_AKORD[LACZNY_CZAS]),0),0)</f>
        <v>0</v>
      </c>
    </row>
    <row r="439" spans="1:84">
      <c r="A439" t="e">
        <f>VLOOKUP(AKORDT[[#This Row],[NAZWISKO]],IMIE[],2,FALSE)</f>
        <v>#N/A</v>
      </c>
      <c r="B439">
        <v>10730</v>
      </c>
      <c r="F439">
        <v>26628</v>
      </c>
      <c r="G439">
        <v>1</v>
      </c>
      <c r="H439">
        <v>1</v>
      </c>
      <c r="I439">
        <v>1</v>
      </c>
      <c r="J439">
        <v>41536</v>
      </c>
      <c r="K439">
        <v>41536</v>
      </c>
      <c r="L439">
        <v>36</v>
      </c>
      <c r="M439">
        <v>20</v>
      </c>
      <c r="N439">
        <v>7</v>
      </c>
      <c r="O439">
        <v>1</v>
      </c>
      <c r="P439">
        <v>0</v>
      </c>
      <c r="Q439" s="17">
        <v>43033</v>
      </c>
      <c r="R439" t="s">
        <v>1500</v>
      </c>
      <c r="S439">
        <v>0</v>
      </c>
      <c r="T439">
        <v>0</v>
      </c>
      <c r="U439">
        <v>0</v>
      </c>
      <c r="V439">
        <v>2</v>
      </c>
      <c r="W439" t="s">
        <v>208</v>
      </c>
      <c r="X439" t="s">
        <v>79</v>
      </c>
      <c r="Y439" t="s">
        <v>94</v>
      </c>
      <c r="Z439" t="s">
        <v>209</v>
      </c>
      <c r="AB439" s="17">
        <v>2</v>
      </c>
      <c r="AC439" s="17">
        <v>402133</v>
      </c>
      <c r="AD439">
        <v>2</v>
      </c>
      <c r="AE439">
        <v>1</v>
      </c>
      <c r="AF439">
        <v>0</v>
      </c>
      <c r="AG439" t="s">
        <v>81</v>
      </c>
      <c r="AH439" t="s">
        <v>82</v>
      </c>
      <c r="AI439" t="s">
        <v>83</v>
      </c>
      <c r="AJ439" t="s">
        <v>83</v>
      </c>
      <c r="AK439" t="s">
        <v>84</v>
      </c>
      <c r="AL439" t="s">
        <v>85</v>
      </c>
      <c r="AM439" t="s">
        <v>205</v>
      </c>
      <c r="AN439" t="s">
        <v>95</v>
      </c>
      <c r="AO439" t="s">
        <v>839</v>
      </c>
      <c r="AP439" t="s">
        <v>840</v>
      </c>
      <c r="AQ439" t="s">
        <v>839</v>
      </c>
      <c r="AR439" t="s">
        <v>840</v>
      </c>
      <c r="AS439" t="s">
        <v>83</v>
      </c>
      <c r="AV439" s="17"/>
      <c r="AX439">
        <v>0</v>
      </c>
      <c r="AY439" t="s">
        <v>83</v>
      </c>
      <c r="AZ439" t="s">
        <v>83</v>
      </c>
      <c r="BH439">
        <v>461</v>
      </c>
      <c r="BL439" t="s">
        <v>1499</v>
      </c>
      <c r="BM439" s="17">
        <v>43019</v>
      </c>
      <c r="BN439" t="s">
        <v>285</v>
      </c>
      <c r="BO439" t="s">
        <v>285</v>
      </c>
      <c r="BP439">
        <v>68</v>
      </c>
      <c r="BQ439" t="s">
        <v>196</v>
      </c>
      <c r="BR439" t="s">
        <v>197</v>
      </c>
      <c r="BS439" t="s">
        <v>89</v>
      </c>
      <c r="BT439" t="s">
        <v>90</v>
      </c>
      <c r="BU439" t="s">
        <v>181</v>
      </c>
      <c r="BV439" t="s">
        <v>83</v>
      </c>
      <c r="BY439" t="s">
        <v>92</v>
      </c>
      <c r="BZ439" t="s">
        <v>87</v>
      </c>
      <c r="CC439">
        <f>IFERROR(IF(AKORDT[[#This Row],[CZAS]]=1,VLOOKUP(AKORDT[[#This Row],[RAPORTY_TMP_ID]]&amp;AKORDT[[#This Row],[CZYNNOSCI_OPIS]],#REF!,5,FALSE),AKORDT[[#This Row],[CZAS]]),1)</f>
        <v>1</v>
      </c>
      <c r="CD439" t="str">
        <f>AKORDT[[#This Row],[RAPORTY_TMP_ID]]&amp;" "&amp;MID(AKORDT[[#This Row],[NAZWA1_WG]],1,30)</f>
        <v xml:space="preserve">26628 BROADWAY [2,5]                </v>
      </c>
      <c r="CE439" s="11">
        <f>AKORDT[[#This Row],[DATA]]</f>
        <v>43033</v>
      </c>
      <c r="CF439">
        <f>IFERROR(ROUND(AVERAGEIF(Tabela_Kwerenda_z_AKORD[CZAS RZECZYWISTY],LEFT(AKORDT[[#This Row],[PZP_NR_ZLECENIA]],5),Tabela_Kwerenda_z_AKORD[LACZNY_CZAS]),0),0)</f>
        <v>0</v>
      </c>
    </row>
    <row r="440" spans="1:84">
      <c r="A440" t="e">
        <f>VLOOKUP(AKORDT[[#This Row],[NAZWISKO]],IMIE[],2,FALSE)</f>
        <v>#N/A</v>
      </c>
      <c r="B440">
        <v>10732</v>
      </c>
      <c r="F440">
        <v>26586</v>
      </c>
      <c r="G440">
        <v>1</v>
      </c>
      <c r="H440">
        <v>1</v>
      </c>
      <c r="I440">
        <v>1</v>
      </c>
      <c r="J440">
        <v>52693</v>
      </c>
      <c r="K440">
        <v>52693</v>
      </c>
      <c r="L440">
        <v>47</v>
      </c>
      <c r="M440">
        <v>5</v>
      </c>
      <c r="N440">
        <v>7</v>
      </c>
      <c r="O440">
        <v>272</v>
      </c>
      <c r="Q440" s="17">
        <v>43033</v>
      </c>
      <c r="R440" t="s">
        <v>1501</v>
      </c>
      <c r="S440">
        <v>0</v>
      </c>
      <c r="T440">
        <v>0</v>
      </c>
      <c r="U440">
        <v>0</v>
      </c>
      <c r="V440">
        <v>2</v>
      </c>
      <c r="W440" t="s">
        <v>226</v>
      </c>
      <c r="X440" t="s">
        <v>79</v>
      </c>
      <c r="Y440" t="s">
        <v>98</v>
      </c>
      <c r="Z440" t="s">
        <v>227</v>
      </c>
      <c r="AB440" s="17">
        <v>2</v>
      </c>
      <c r="AC440" s="17">
        <v>402133</v>
      </c>
      <c r="AD440">
        <v>2</v>
      </c>
      <c r="AE440">
        <v>1</v>
      </c>
      <c r="AF440">
        <v>0</v>
      </c>
      <c r="AG440" t="s">
        <v>81</v>
      </c>
      <c r="AH440" t="s">
        <v>82</v>
      </c>
      <c r="AI440" t="s">
        <v>83</v>
      </c>
      <c r="AJ440" t="s">
        <v>83</v>
      </c>
      <c r="AK440" t="s">
        <v>84</v>
      </c>
      <c r="AL440" t="s">
        <v>85</v>
      </c>
      <c r="AM440" t="s">
        <v>86</v>
      </c>
      <c r="AN440" t="s">
        <v>87</v>
      </c>
      <c r="AO440" t="s">
        <v>1175</v>
      </c>
      <c r="AP440" t="s">
        <v>1176</v>
      </c>
      <c r="AQ440" t="s">
        <v>1175</v>
      </c>
      <c r="AR440" t="s">
        <v>1176</v>
      </c>
      <c r="AS440" t="s">
        <v>83</v>
      </c>
      <c r="AV440" s="17"/>
      <c r="AX440">
        <v>0</v>
      </c>
      <c r="AY440" t="s">
        <v>83</v>
      </c>
      <c r="AZ440" t="s">
        <v>83</v>
      </c>
      <c r="BH440">
        <v>462</v>
      </c>
      <c r="BL440" t="s">
        <v>1195</v>
      </c>
      <c r="BM440" s="17">
        <v>43019</v>
      </c>
      <c r="BN440" t="s">
        <v>210</v>
      </c>
      <c r="BO440" t="s">
        <v>210</v>
      </c>
      <c r="BP440">
        <v>13</v>
      </c>
      <c r="BQ440" t="s">
        <v>88</v>
      </c>
      <c r="BR440" t="s">
        <v>79</v>
      </c>
      <c r="BS440" t="s">
        <v>89</v>
      </c>
      <c r="BT440" t="s">
        <v>90</v>
      </c>
      <c r="BU440" t="s">
        <v>181</v>
      </c>
      <c r="BV440" t="s">
        <v>83</v>
      </c>
      <c r="BY440" t="s">
        <v>92</v>
      </c>
      <c r="BZ440" t="s">
        <v>87</v>
      </c>
      <c r="CC440">
        <f>IFERROR(IF(AKORDT[[#This Row],[CZAS]]=1,VLOOKUP(AKORDT[[#This Row],[RAPORTY_TMP_ID]]&amp;AKORDT[[#This Row],[CZYNNOSCI_OPIS]],#REF!,5,FALSE),AKORDT[[#This Row],[CZAS]]),1)</f>
        <v>272</v>
      </c>
      <c r="CD440" t="str">
        <f>AKORDT[[#This Row],[RAPORTY_TMP_ID]]&amp;" "&amp;MID(AKORDT[[#This Row],[NAZWA1_WG]],1,30)</f>
        <v xml:space="preserve">26586 HORIZON B [3,5z]              </v>
      </c>
      <c r="CE440" s="11">
        <f>AKORDT[[#This Row],[DATA]]</f>
        <v>43033</v>
      </c>
      <c r="CF440">
        <f>IFERROR(ROUND(AVERAGEIF(Tabela_Kwerenda_z_AKORD[CZAS RZECZYWISTY],LEFT(AKORDT[[#This Row],[PZP_NR_ZLECENIA]],5),Tabela_Kwerenda_z_AKORD[LACZNY_CZAS]),0),0)</f>
        <v>0</v>
      </c>
    </row>
    <row r="441" spans="1:84">
      <c r="A441" t="e">
        <f>VLOOKUP(AKORDT[[#This Row],[NAZWISKO]],IMIE[],2,FALSE)</f>
        <v>#N/A</v>
      </c>
      <c r="B441">
        <v>10736</v>
      </c>
      <c r="F441">
        <v>26963</v>
      </c>
      <c r="G441">
        <v>1</v>
      </c>
      <c r="H441">
        <v>1</v>
      </c>
      <c r="I441">
        <v>1</v>
      </c>
      <c r="J441">
        <v>56743</v>
      </c>
      <c r="K441">
        <v>56743</v>
      </c>
      <c r="L441">
        <v>46</v>
      </c>
      <c r="M441">
        <v>5</v>
      </c>
      <c r="N441">
        <v>7</v>
      </c>
      <c r="O441">
        <v>1</v>
      </c>
      <c r="Q441" s="17">
        <v>43033</v>
      </c>
      <c r="R441" t="s">
        <v>1502</v>
      </c>
      <c r="S441">
        <v>0</v>
      </c>
      <c r="T441">
        <v>0</v>
      </c>
      <c r="U441">
        <v>0</v>
      </c>
      <c r="V441">
        <v>2</v>
      </c>
      <c r="W441" t="s">
        <v>484</v>
      </c>
      <c r="X441" t="s">
        <v>79</v>
      </c>
      <c r="Y441" t="s">
        <v>96</v>
      </c>
      <c r="Z441" t="s">
        <v>485</v>
      </c>
      <c r="AB441" s="17">
        <v>2</v>
      </c>
      <c r="AC441" s="17">
        <v>402133</v>
      </c>
      <c r="AD441">
        <v>2</v>
      </c>
      <c r="AE441">
        <v>1</v>
      </c>
      <c r="AF441">
        <v>0</v>
      </c>
      <c r="AG441" t="s">
        <v>81</v>
      </c>
      <c r="AH441" t="s">
        <v>82</v>
      </c>
      <c r="AI441" t="s">
        <v>83</v>
      </c>
      <c r="AJ441" t="s">
        <v>83</v>
      </c>
      <c r="AK441" t="s">
        <v>84</v>
      </c>
      <c r="AL441" t="s">
        <v>85</v>
      </c>
      <c r="AM441" t="s">
        <v>86</v>
      </c>
      <c r="AN441" t="s">
        <v>87</v>
      </c>
      <c r="AO441" t="s">
        <v>1503</v>
      </c>
      <c r="AP441" t="s">
        <v>1504</v>
      </c>
      <c r="AQ441" t="s">
        <v>1503</v>
      </c>
      <c r="AR441" t="s">
        <v>1504</v>
      </c>
      <c r="AS441" t="s">
        <v>83</v>
      </c>
      <c r="AV441" s="17"/>
      <c r="AX441">
        <v>0</v>
      </c>
      <c r="AY441" t="s">
        <v>83</v>
      </c>
      <c r="AZ441" t="s">
        <v>83</v>
      </c>
      <c r="BH441">
        <v>466</v>
      </c>
      <c r="BL441" t="s">
        <v>1505</v>
      </c>
      <c r="BM441" s="17">
        <v>43019</v>
      </c>
      <c r="BN441" t="s">
        <v>967</v>
      </c>
      <c r="BO441" t="s">
        <v>967</v>
      </c>
      <c r="BP441">
        <v>13</v>
      </c>
      <c r="BQ441" t="s">
        <v>88</v>
      </c>
      <c r="BR441" t="s">
        <v>79</v>
      </c>
      <c r="BS441" t="s">
        <v>89</v>
      </c>
      <c r="BT441" t="s">
        <v>90</v>
      </c>
      <c r="BU441" t="s">
        <v>181</v>
      </c>
      <c r="BV441" t="s">
        <v>83</v>
      </c>
      <c r="BY441" t="s">
        <v>92</v>
      </c>
      <c r="BZ441" t="s">
        <v>87</v>
      </c>
      <c r="CC441">
        <f>IFERROR(IF(AKORDT[[#This Row],[CZAS]]=1,VLOOKUP(AKORDT[[#This Row],[RAPORTY_TMP_ID]]&amp;AKORDT[[#This Row],[CZYNNOSCI_OPIS]],#REF!,5,FALSE),AKORDT[[#This Row],[CZAS]]),1)</f>
        <v>1</v>
      </c>
      <c r="CD441" t="str">
        <f>AKORDT[[#This Row],[RAPORTY_TMP_ID]]&amp;" "&amp;MID(AKORDT[[#This Row],[NAZWA1_WG]],1,30)</f>
        <v xml:space="preserve">26963 KIWI P85x60                   </v>
      </c>
      <c r="CE441" s="11">
        <f>AKORDT[[#This Row],[DATA]]</f>
        <v>43033</v>
      </c>
      <c r="CF441">
        <f>IFERROR(ROUND(AVERAGEIF(Tabela_Kwerenda_z_AKORD[CZAS RZECZYWISTY],LEFT(AKORDT[[#This Row],[PZP_NR_ZLECENIA]],5),Tabela_Kwerenda_z_AKORD[LACZNY_CZAS]),0),0)</f>
        <v>0</v>
      </c>
    </row>
    <row r="442" spans="1:84">
      <c r="A442" t="e">
        <f>VLOOKUP(AKORDT[[#This Row],[NAZWISKO]],IMIE[],2,FALSE)</f>
        <v>#N/A</v>
      </c>
      <c r="B442">
        <v>10737</v>
      </c>
      <c r="F442">
        <v>26962</v>
      </c>
      <c r="G442">
        <v>1</v>
      </c>
      <c r="H442">
        <v>1</v>
      </c>
      <c r="I442">
        <v>1</v>
      </c>
      <c r="J442">
        <v>56725</v>
      </c>
      <c r="K442">
        <v>56725</v>
      </c>
      <c r="L442">
        <v>46</v>
      </c>
      <c r="M442">
        <v>5</v>
      </c>
      <c r="N442">
        <v>7</v>
      </c>
      <c r="O442">
        <v>1</v>
      </c>
      <c r="Q442" s="17">
        <v>43033</v>
      </c>
      <c r="R442" t="s">
        <v>1506</v>
      </c>
      <c r="S442">
        <v>0</v>
      </c>
      <c r="T442">
        <v>0</v>
      </c>
      <c r="U442">
        <v>0</v>
      </c>
      <c r="V442">
        <v>2</v>
      </c>
      <c r="W442" t="s">
        <v>484</v>
      </c>
      <c r="X442" t="s">
        <v>79</v>
      </c>
      <c r="Y442" t="s">
        <v>96</v>
      </c>
      <c r="Z442" t="s">
        <v>485</v>
      </c>
      <c r="AB442" s="17">
        <v>2</v>
      </c>
      <c r="AC442" s="17">
        <v>402133</v>
      </c>
      <c r="AD442">
        <v>2</v>
      </c>
      <c r="AE442">
        <v>1</v>
      </c>
      <c r="AF442">
        <v>0</v>
      </c>
      <c r="AG442" t="s">
        <v>81</v>
      </c>
      <c r="AH442" t="s">
        <v>82</v>
      </c>
      <c r="AI442" t="s">
        <v>83</v>
      </c>
      <c r="AJ442" t="s">
        <v>83</v>
      </c>
      <c r="AK442" t="s">
        <v>84</v>
      </c>
      <c r="AL442" t="s">
        <v>85</v>
      </c>
      <c r="AM442" t="s">
        <v>86</v>
      </c>
      <c r="AN442" t="s">
        <v>87</v>
      </c>
      <c r="AO442" t="s">
        <v>1507</v>
      </c>
      <c r="AP442" t="s">
        <v>1508</v>
      </c>
      <c r="AQ442" t="s">
        <v>1507</v>
      </c>
      <c r="AR442" t="s">
        <v>1508</v>
      </c>
      <c r="AS442" t="s">
        <v>83</v>
      </c>
      <c r="AV442" s="17"/>
      <c r="AX442">
        <v>0</v>
      </c>
      <c r="AY442" t="s">
        <v>83</v>
      </c>
      <c r="AZ442" t="s">
        <v>83</v>
      </c>
      <c r="BH442">
        <v>467</v>
      </c>
      <c r="BL442" t="s">
        <v>1505</v>
      </c>
      <c r="BM442" s="17">
        <v>43019</v>
      </c>
      <c r="BN442" t="s">
        <v>967</v>
      </c>
      <c r="BO442" t="s">
        <v>967</v>
      </c>
      <c r="BP442">
        <v>13</v>
      </c>
      <c r="BQ442" t="s">
        <v>88</v>
      </c>
      <c r="BR442" t="s">
        <v>79</v>
      </c>
      <c r="BS442" t="s">
        <v>89</v>
      </c>
      <c r="BT442" t="s">
        <v>90</v>
      </c>
      <c r="BU442" t="s">
        <v>181</v>
      </c>
      <c r="BV442" t="s">
        <v>83</v>
      </c>
      <c r="BY442" t="s">
        <v>92</v>
      </c>
      <c r="BZ442" t="s">
        <v>87</v>
      </c>
      <c r="CC442">
        <f>IFERROR(IF(AKORDT[[#This Row],[CZAS]]=1,VLOOKUP(AKORDT[[#This Row],[RAPORTY_TMP_ID]]&amp;AKORDT[[#This Row],[CZYNNOSCI_OPIS]],#REF!,5,FALSE),AKORDT[[#This Row],[CZAS]]),1)</f>
        <v>1</v>
      </c>
      <c r="CD442" t="str">
        <f>AKORDT[[#This Row],[RAPORTY_TMP_ID]]&amp;" "&amp;MID(AKORDT[[#This Row],[NAZWA1_WG]],1,30)</f>
        <v xml:space="preserve">26962 KIWI 1                        </v>
      </c>
      <c r="CE442" s="11">
        <f>AKORDT[[#This Row],[DATA]]</f>
        <v>43033</v>
      </c>
      <c r="CF442">
        <f>IFERROR(ROUND(AVERAGEIF(Tabela_Kwerenda_z_AKORD[CZAS RZECZYWISTY],LEFT(AKORDT[[#This Row],[PZP_NR_ZLECENIA]],5),Tabela_Kwerenda_z_AKORD[LACZNY_CZAS]),0),0)</f>
        <v>0</v>
      </c>
    </row>
    <row r="443" spans="1:84">
      <c r="A443" t="e">
        <f>VLOOKUP(AKORDT[[#This Row],[NAZWISKO]],IMIE[],2,FALSE)</f>
        <v>#N/A</v>
      </c>
      <c r="B443">
        <v>10739</v>
      </c>
      <c r="F443">
        <v>25867</v>
      </c>
      <c r="G443">
        <v>1</v>
      </c>
      <c r="H443">
        <v>1</v>
      </c>
      <c r="I443">
        <v>1</v>
      </c>
      <c r="J443">
        <v>24025</v>
      </c>
      <c r="K443">
        <v>24025</v>
      </c>
      <c r="L443">
        <v>40</v>
      </c>
      <c r="M443">
        <v>5</v>
      </c>
      <c r="N443">
        <v>7</v>
      </c>
      <c r="O443">
        <v>145</v>
      </c>
      <c r="P443">
        <v>0</v>
      </c>
      <c r="Q443" s="17">
        <v>43033</v>
      </c>
      <c r="R443" t="s">
        <v>1509</v>
      </c>
      <c r="S443">
        <v>0</v>
      </c>
      <c r="T443">
        <v>0</v>
      </c>
      <c r="U443">
        <v>0</v>
      </c>
      <c r="V443">
        <v>2</v>
      </c>
      <c r="W443" t="s">
        <v>228</v>
      </c>
      <c r="X443" t="s">
        <v>79</v>
      </c>
      <c r="Y443" t="s">
        <v>97</v>
      </c>
      <c r="Z443" t="s">
        <v>229</v>
      </c>
      <c r="AB443" s="17">
        <v>2</v>
      </c>
      <c r="AC443" s="17">
        <v>402133</v>
      </c>
      <c r="AD443">
        <v>2</v>
      </c>
      <c r="AE443">
        <v>1</v>
      </c>
      <c r="AF443">
        <v>0</v>
      </c>
      <c r="AG443" t="s">
        <v>81</v>
      </c>
      <c r="AH443" t="s">
        <v>82</v>
      </c>
      <c r="AI443" t="s">
        <v>83</v>
      </c>
      <c r="AJ443" t="s">
        <v>83</v>
      </c>
      <c r="AK443" t="s">
        <v>84</v>
      </c>
      <c r="AL443" t="s">
        <v>85</v>
      </c>
      <c r="AM443" t="s">
        <v>86</v>
      </c>
      <c r="AN443" t="s">
        <v>87</v>
      </c>
      <c r="AO443" t="s">
        <v>809</v>
      </c>
      <c r="AP443" t="s">
        <v>810</v>
      </c>
      <c r="AQ443" t="s">
        <v>809</v>
      </c>
      <c r="AR443" t="s">
        <v>810</v>
      </c>
      <c r="AS443" t="s">
        <v>83</v>
      </c>
      <c r="AV443" s="17"/>
      <c r="AX443">
        <v>0</v>
      </c>
      <c r="AY443" t="s">
        <v>83</v>
      </c>
      <c r="AZ443" t="s">
        <v>83</v>
      </c>
      <c r="BH443">
        <v>469</v>
      </c>
      <c r="BL443" t="s">
        <v>808</v>
      </c>
      <c r="BM443" s="17">
        <v>42998</v>
      </c>
      <c r="BN443" t="s">
        <v>230</v>
      </c>
      <c r="BO443" t="s">
        <v>230</v>
      </c>
      <c r="BP443">
        <v>13</v>
      </c>
      <c r="BQ443" t="s">
        <v>88</v>
      </c>
      <c r="BR443" t="s">
        <v>79</v>
      </c>
      <c r="BS443" t="s">
        <v>89</v>
      </c>
      <c r="BT443" t="s">
        <v>90</v>
      </c>
      <c r="BU443" t="s">
        <v>181</v>
      </c>
      <c r="BV443" t="s">
        <v>83</v>
      </c>
      <c r="BY443" t="s">
        <v>92</v>
      </c>
      <c r="BZ443" t="s">
        <v>87</v>
      </c>
      <c r="CC443">
        <f>IFERROR(IF(AKORDT[[#This Row],[CZAS]]=1,VLOOKUP(AKORDT[[#This Row],[RAPORTY_TMP_ID]]&amp;AKORDT[[#This Row],[CZYNNOSCI_OPIS]],#REF!,5,FALSE),AKORDT[[#This Row],[CZAS]]),1)</f>
        <v>145</v>
      </c>
      <c r="CD443" t="str">
        <f>AKORDT[[#This Row],[RAPORTY_TMP_ID]]&amp;" "&amp;MID(AKORDT[[#This Row],[NAZWA1_WG]],1,30)</f>
        <v xml:space="preserve">25867 AVANT [LM                     </v>
      </c>
      <c r="CE443" s="11">
        <f>AKORDT[[#This Row],[DATA]]</f>
        <v>43033</v>
      </c>
      <c r="CF443">
        <f>IFERROR(ROUND(AVERAGEIF(Tabela_Kwerenda_z_AKORD[CZAS RZECZYWISTY],LEFT(AKORDT[[#This Row],[PZP_NR_ZLECENIA]],5),Tabela_Kwerenda_z_AKORD[LACZNY_CZAS]),0),0)</f>
        <v>0</v>
      </c>
    </row>
    <row r="444" spans="1:84">
      <c r="A444" t="e">
        <f>VLOOKUP(AKORDT[[#This Row],[NAZWISKO]],IMIE[],2,FALSE)</f>
        <v>#N/A</v>
      </c>
      <c r="B444">
        <v>10740</v>
      </c>
      <c r="F444">
        <v>25868</v>
      </c>
      <c r="G444">
        <v>1</v>
      </c>
      <c r="H444">
        <v>1</v>
      </c>
      <c r="I444">
        <v>1</v>
      </c>
      <c r="J444">
        <v>24019</v>
      </c>
      <c r="K444">
        <v>24019</v>
      </c>
      <c r="L444">
        <v>40</v>
      </c>
      <c r="M444">
        <v>5</v>
      </c>
      <c r="N444">
        <v>7</v>
      </c>
      <c r="O444">
        <v>107</v>
      </c>
      <c r="P444">
        <v>0</v>
      </c>
      <c r="Q444" s="17">
        <v>43033</v>
      </c>
      <c r="R444" t="s">
        <v>1510</v>
      </c>
      <c r="S444">
        <v>0</v>
      </c>
      <c r="T444">
        <v>0</v>
      </c>
      <c r="U444">
        <v>0</v>
      </c>
      <c r="V444">
        <v>2</v>
      </c>
      <c r="W444" t="s">
        <v>228</v>
      </c>
      <c r="X444" t="s">
        <v>79</v>
      </c>
      <c r="Y444" t="s">
        <v>97</v>
      </c>
      <c r="Z444" t="s">
        <v>229</v>
      </c>
      <c r="AB444" s="17">
        <v>2</v>
      </c>
      <c r="AC444" s="17">
        <v>402133</v>
      </c>
      <c r="AD444">
        <v>2</v>
      </c>
      <c r="AE444">
        <v>1</v>
      </c>
      <c r="AF444">
        <v>0</v>
      </c>
      <c r="AG444" t="s">
        <v>81</v>
      </c>
      <c r="AH444" t="s">
        <v>82</v>
      </c>
      <c r="AI444" t="s">
        <v>83</v>
      </c>
      <c r="AJ444" t="s">
        <v>83</v>
      </c>
      <c r="AK444" t="s">
        <v>84</v>
      </c>
      <c r="AL444" t="s">
        <v>85</v>
      </c>
      <c r="AM444" t="s">
        <v>86</v>
      </c>
      <c r="AN444" t="s">
        <v>87</v>
      </c>
      <c r="AO444" t="s">
        <v>430</v>
      </c>
      <c r="AP444" t="s">
        <v>431</v>
      </c>
      <c r="AQ444" t="s">
        <v>430</v>
      </c>
      <c r="AR444" t="s">
        <v>431</v>
      </c>
      <c r="AS444" t="s">
        <v>83</v>
      </c>
      <c r="AV444" s="17"/>
      <c r="AX444">
        <v>0</v>
      </c>
      <c r="AY444" t="s">
        <v>83</v>
      </c>
      <c r="AZ444" t="s">
        <v>83</v>
      </c>
      <c r="BH444">
        <v>470</v>
      </c>
      <c r="BL444" t="s">
        <v>808</v>
      </c>
      <c r="BM444" s="17">
        <v>42998</v>
      </c>
      <c r="BN444" t="s">
        <v>230</v>
      </c>
      <c r="BO444" t="s">
        <v>230</v>
      </c>
      <c r="BP444">
        <v>13</v>
      </c>
      <c r="BQ444" t="s">
        <v>88</v>
      </c>
      <c r="BR444" t="s">
        <v>79</v>
      </c>
      <c r="BS444" t="s">
        <v>89</v>
      </c>
      <c r="BT444" t="s">
        <v>90</v>
      </c>
      <c r="BU444" t="s">
        <v>181</v>
      </c>
      <c r="BV444" t="s">
        <v>83</v>
      </c>
      <c r="BY444" t="s">
        <v>92</v>
      </c>
      <c r="BZ444" t="s">
        <v>87</v>
      </c>
      <c r="CC444">
        <f>IFERROR(IF(AKORDT[[#This Row],[CZAS]]=1,VLOOKUP(AKORDT[[#This Row],[RAPORTY_TMP_ID]]&amp;AKORDT[[#This Row],[CZYNNOSCI_OPIS]],#REF!,5,FALSE),AKORDT[[#This Row],[CZAS]]),1)</f>
        <v>107</v>
      </c>
      <c r="CD444" t="str">
        <f>AKORDT[[#This Row],[RAPORTY_TMP_ID]]&amp;" "&amp;MID(AKORDT[[#This Row],[NAZWA1_WG]],1,30)</f>
        <v xml:space="preserve">25868 AVANT 1,5                     </v>
      </c>
      <c r="CE444" s="11">
        <f>AKORDT[[#This Row],[DATA]]</f>
        <v>43033</v>
      </c>
      <c r="CF444">
        <f>IFERROR(ROUND(AVERAGEIF(Tabela_Kwerenda_z_AKORD[CZAS RZECZYWISTY],LEFT(AKORDT[[#This Row],[PZP_NR_ZLECENIA]],5),Tabela_Kwerenda_z_AKORD[LACZNY_CZAS]),0),0)</f>
        <v>0</v>
      </c>
    </row>
    <row r="445" spans="1:84">
      <c r="A445" t="e">
        <f>VLOOKUP(AKORDT[[#This Row],[NAZWISKO]],IMIE[],2,FALSE)</f>
        <v>#N/A</v>
      </c>
      <c r="B445">
        <v>10741</v>
      </c>
      <c r="F445">
        <v>25869</v>
      </c>
      <c r="G445">
        <v>1</v>
      </c>
      <c r="H445">
        <v>1</v>
      </c>
      <c r="I445">
        <v>1</v>
      </c>
      <c r="J445">
        <v>24019</v>
      </c>
      <c r="K445">
        <v>24019</v>
      </c>
      <c r="L445">
        <v>40</v>
      </c>
      <c r="M445">
        <v>5</v>
      </c>
      <c r="N445">
        <v>7</v>
      </c>
      <c r="O445">
        <v>107</v>
      </c>
      <c r="P445">
        <v>0</v>
      </c>
      <c r="Q445" s="17">
        <v>43033</v>
      </c>
      <c r="R445" t="s">
        <v>1511</v>
      </c>
      <c r="S445">
        <v>0</v>
      </c>
      <c r="T445">
        <v>0</v>
      </c>
      <c r="U445">
        <v>0</v>
      </c>
      <c r="V445">
        <v>2</v>
      </c>
      <c r="W445" t="s">
        <v>228</v>
      </c>
      <c r="X445" t="s">
        <v>79</v>
      </c>
      <c r="Y445" t="s">
        <v>97</v>
      </c>
      <c r="Z445" t="s">
        <v>229</v>
      </c>
      <c r="AB445" s="17">
        <v>2</v>
      </c>
      <c r="AC445" s="17">
        <v>402133</v>
      </c>
      <c r="AD445">
        <v>2</v>
      </c>
      <c r="AE445">
        <v>1</v>
      </c>
      <c r="AF445">
        <v>0</v>
      </c>
      <c r="AG445" t="s">
        <v>81</v>
      </c>
      <c r="AH445" t="s">
        <v>82</v>
      </c>
      <c r="AI445" t="s">
        <v>83</v>
      </c>
      <c r="AJ445" t="s">
        <v>83</v>
      </c>
      <c r="AK445" t="s">
        <v>84</v>
      </c>
      <c r="AL445" t="s">
        <v>85</v>
      </c>
      <c r="AM445" t="s">
        <v>86</v>
      </c>
      <c r="AN445" t="s">
        <v>87</v>
      </c>
      <c r="AO445" t="s">
        <v>430</v>
      </c>
      <c r="AP445" t="s">
        <v>431</v>
      </c>
      <c r="AQ445" t="s">
        <v>430</v>
      </c>
      <c r="AR445" t="s">
        <v>431</v>
      </c>
      <c r="AS445" t="s">
        <v>83</v>
      </c>
      <c r="AV445" s="17"/>
      <c r="AX445">
        <v>0</v>
      </c>
      <c r="AY445" t="s">
        <v>83</v>
      </c>
      <c r="AZ445" t="s">
        <v>83</v>
      </c>
      <c r="BH445">
        <v>471</v>
      </c>
      <c r="BL445" t="s">
        <v>808</v>
      </c>
      <c r="BM445" s="17">
        <v>42998</v>
      </c>
      <c r="BN445" t="s">
        <v>230</v>
      </c>
      <c r="BO445" t="s">
        <v>230</v>
      </c>
      <c r="BP445">
        <v>13</v>
      </c>
      <c r="BQ445" t="s">
        <v>88</v>
      </c>
      <c r="BR445" t="s">
        <v>79</v>
      </c>
      <c r="BS445" t="s">
        <v>89</v>
      </c>
      <c r="BT445" t="s">
        <v>90</v>
      </c>
      <c r="BU445" t="s">
        <v>181</v>
      </c>
      <c r="BV445" t="s">
        <v>83</v>
      </c>
      <c r="BY445" t="s">
        <v>92</v>
      </c>
      <c r="BZ445" t="s">
        <v>87</v>
      </c>
      <c r="CC445">
        <f>IFERROR(IF(AKORDT[[#This Row],[CZAS]]=1,VLOOKUP(AKORDT[[#This Row],[RAPORTY_TMP_ID]]&amp;AKORDT[[#This Row],[CZYNNOSCI_OPIS]],#REF!,5,FALSE),AKORDT[[#This Row],[CZAS]]),1)</f>
        <v>107</v>
      </c>
      <c r="CD445" t="str">
        <f>AKORDT[[#This Row],[RAPORTY_TMP_ID]]&amp;" "&amp;MID(AKORDT[[#This Row],[NAZWA1_WG]],1,30)</f>
        <v xml:space="preserve">25869 AVANT 1,5                     </v>
      </c>
      <c r="CE445" s="11">
        <f>AKORDT[[#This Row],[DATA]]</f>
        <v>43033</v>
      </c>
      <c r="CF445">
        <f>IFERROR(ROUND(AVERAGEIF(Tabela_Kwerenda_z_AKORD[CZAS RZECZYWISTY],LEFT(AKORDT[[#This Row],[PZP_NR_ZLECENIA]],5),Tabela_Kwerenda_z_AKORD[LACZNY_CZAS]),0),0)</f>
        <v>0</v>
      </c>
    </row>
    <row r="446" spans="1:84">
      <c r="A446" t="e">
        <f>VLOOKUP(AKORDT[[#This Row],[NAZWISKO]],IMIE[],2,FALSE)</f>
        <v>#N/A</v>
      </c>
      <c r="B446">
        <v>10742</v>
      </c>
      <c r="F446">
        <v>25870</v>
      </c>
      <c r="G446">
        <v>1</v>
      </c>
      <c r="H446">
        <v>1</v>
      </c>
      <c r="I446">
        <v>1</v>
      </c>
      <c r="J446">
        <v>10561</v>
      </c>
      <c r="K446">
        <v>10561</v>
      </c>
      <c r="L446">
        <v>40</v>
      </c>
      <c r="M446">
        <v>5</v>
      </c>
      <c r="N446">
        <v>7</v>
      </c>
      <c r="O446">
        <v>118</v>
      </c>
      <c r="P446">
        <v>0</v>
      </c>
      <c r="Q446" s="17">
        <v>43033</v>
      </c>
      <c r="R446" t="s">
        <v>1512</v>
      </c>
      <c r="S446">
        <v>0</v>
      </c>
      <c r="T446">
        <v>0</v>
      </c>
      <c r="U446">
        <v>0</v>
      </c>
      <c r="V446">
        <v>2</v>
      </c>
      <c r="W446" t="s">
        <v>228</v>
      </c>
      <c r="X446" t="s">
        <v>79</v>
      </c>
      <c r="Y446" t="s">
        <v>97</v>
      </c>
      <c r="Z446" t="s">
        <v>229</v>
      </c>
      <c r="AB446" s="17">
        <v>2</v>
      </c>
      <c r="AC446" s="17">
        <v>402133</v>
      </c>
      <c r="AD446">
        <v>2</v>
      </c>
      <c r="AE446">
        <v>1</v>
      </c>
      <c r="AF446">
        <v>0</v>
      </c>
      <c r="AG446" t="s">
        <v>81</v>
      </c>
      <c r="AH446" t="s">
        <v>82</v>
      </c>
      <c r="AI446" t="s">
        <v>83</v>
      </c>
      <c r="AJ446" t="s">
        <v>83</v>
      </c>
      <c r="AK446" t="s">
        <v>84</v>
      </c>
      <c r="AL446" t="s">
        <v>85</v>
      </c>
      <c r="AM446" t="s">
        <v>86</v>
      </c>
      <c r="AN446" t="s">
        <v>87</v>
      </c>
      <c r="AO446" t="s">
        <v>231</v>
      </c>
      <c r="AP446" t="s">
        <v>232</v>
      </c>
      <c r="AQ446" t="s">
        <v>231</v>
      </c>
      <c r="AR446" t="s">
        <v>232</v>
      </c>
      <c r="AS446" t="s">
        <v>83</v>
      </c>
      <c r="AV446" s="17"/>
      <c r="AX446">
        <v>0</v>
      </c>
      <c r="AY446" t="s">
        <v>83</v>
      </c>
      <c r="AZ446" t="s">
        <v>83</v>
      </c>
      <c r="BH446">
        <v>472</v>
      </c>
      <c r="BL446" t="s">
        <v>808</v>
      </c>
      <c r="BM446" s="17">
        <v>42998</v>
      </c>
      <c r="BN446" t="s">
        <v>230</v>
      </c>
      <c r="BO446" t="s">
        <v>230</v>
      </c>
      <c r="BP446">
        <v>13</v>
      </c>
      <c r="BQ446" t="s">
        <v>88</v>
      </c>
      <c r="BR446" t="s">
        <v>79</v>
      </c>
      <c r="BS446" t="s">
        <v>89</v>
      </c>
      <c r="BT446" t="s">
        <v>90</v>
      </c>
      <c r="BU446" t="s">
        <v>181</v>
      </c>
      <c r="BV446" t="s">
        <v>83</v>
      </c>
      <c r="BY446" t="s">
        <v>92</v>
      </c>
      <c r="BZ446" t="s">
        <v>87</v>
      </c>
      <c r="CC446">
        <f>IFERROR(IF(AKORDT[[#This Row],[CZAS]]=1,VLOOKUP(AKORDT[[#This Row],[RAPORTY_TMP_ID]]&amp;AKORDT[[#This Row],[CZYNNOSCI_OPIS]],#REF!,5,FALSE),AKORDT[[#This Row],[CZAS]]),1)</f>
        <v>118</v>
      </c>
      <c r="CD446" t="str">
        <f>AKORDT[[#This Row],[RAPORTY_TMP_ID]]&amp;" "&amp;MID(AKORDT[[#This Row],[NAZWA1_WG]],1,30)</f>
        <v xml:space="preserve">25870 AVANT 1,5]                    </v>
      </c>
      <c r="CE446" s="11">
        <f>AKORDT[[#This Row],[DATA]]</f>
        <v>43033</v>
      </c>
      <c r="CF446">
        <f>IFERROR(ROUND(AVERAGEIF(Tabela_Kwerenda_z_AKORD[CZAS RZECZYWISTY],LEFT(AKORDT[[#This Row],[PZP_NR_ZLECENIA]],5),Tabela_Kwerenda_z_AKORD[LACZNY_CZAS]),0),0)</f>
        <v>0</v>
      </c>
    </row>
    <row r="447" spans="1:84">
      <c r="A447" t="e">
        <f>VLOOKUP(AKORDT[[#This Row],[NAZWISKO]],IMIE[],2,FALSE)</f>
        <v>#N/A</v>
      </c>
      <c r="B447">
        <v>10743</v>
      </c>
      <c r="F447">
        <v>25853</v>
      </c>
      <c r="G447">
        <v>1</v>
      </c>
      <c r="H447">
        <v>1</v>
      </c>
      <c r="I447">
        <v>1</v>
      </c>
      <c r="J447">
        <v>24011</v>
      </c>
      <c r="K447">
        <v>24011</v>
      </c>
      <c r="L447">
        <v>52</v>
      </c>
      <c r="M447">
        <v>5</v>
      </c>
      <c r="N447">
        <v>7</v>
      </c>
      <c r="O447">
        <v>118</v>
      </c>
      <c r="P447">
        <v>0</v>
      </c>
      <c r="Q447" s="17">
        <v>43033</v>
      </c>
      <c r="R447" t="s">
        <v>1513</v>
      </c>
      <c r="S447">
        <v>0</v>
      </c>
      <c r="T447">
        <v>0</v>
      </c>
      <c r="U447">
        <v>0</v>
      </c>
      <c r="V447">
        <v>2</v>
      </c>
      <c r="W447" t="s">
        <v>233</v>
      </c>
      <c r="X447" t="s">
        <v>79</v>
      </c>
      <c r="Y447" t="s">
        <v>105</v>
      </c>
      <c r="Z447" t="s">
        <v>234</v>
      </c>
      <c r="AB447" s="17">
        <v>2</v>
      </c>
      <c r="AC447" s="17">
        <v>402133</v>
      </c>
      <c r="AD447">
        <v>2</v>
      </c>
      <c r="AE447">
        <v>1</v>
      </c>
      <c r="AF447">
        <v>0</v>
      </c>
      <c r="AG447" t="s">
        <v>81</v>
      </c>
      <c r="AH447" t="s">
        <v>82</v>
      </c>
      <c r="AI447" t="s">
        <v>83</v>
      </c>
      <c r="AJ447" t="s">
        <v>83</v>
      </c>
      <c r="AK447" t="s">
        <v>84</v>
      </c>
      <c r="AL447" t="s">
        <v>85</v>
      </c>
      <c r="AM447" t="s">
        <v>86</v>
      </c>
      <c r="AN447" t="s">
        <v>87</v>
      </c>
      <c r="AO447" t="s">
        <v>541</v>
      </c>
      <c r="AP447" t="s">
        <v>542</v>
      </c>
      <c r="AQ447" t="s">
        <v>541</v>
      </c>
      <c r="AR447" t="s">
        <v>542</v>
      </c>
      <c r="AS447" t="s">
        <v>83</v>
      </c>
      <c r="AV447" s="17"/>
      <c r="AX447">
        <v>0</v>
      </c>
      <c r="AY447" t="s">
        <v>83</v>
      </c>
      <c r="AZ447" t="s">
        <v>83</v>
      </c>
      <c r="BH447">
        <v>473</v>
      </c>
      <c r="BL447" t="s">
        <v>801</v>
      </c>
      <c r="BM447" s="17">
        <v>42998</v>
      </c>
      <c r="BN447" t="s">
        <v>230</v>
      </c>
      <c r="BO447" t="s">
        <v>230</v>
      </c>
      <c r="BP447">
        <v>13</v>
      </c>
      <c r="BQ447" t="s">
        <v>88</v>
      </c>
      <c r="BR447" t="s">
        <v>79</v>
      </c>
      <c r="BS447" t="s">
        <v>89</v>
      </c>
      <c r="BT447" t="s">
        <v>90</v>
      </c>
      <c r="BU447" t="s">
        <v>181</v>
      </c>
      <c r="BV447" t="s">
        <v>83</v>
      </c>
      <c r="BY447" t="s">
        <v>92</v>
      </c>
      <c r="BZ447" t="s">
        <v>87</v>
      </c>
      <c r="CC447">
        <f>IFERROR(IF(AKORDT[[#This Row],[CZAS]]=1,VLOOKUP(AKORDT[[#This Row],[RAPORTY_TMP_ID]]&amp;AKORDT[[#This Row],[CZYNNOSCI_OPIS]],#REF!,5,FALSE),AKORDT[[#This Row],[CZAS]]),1)</f>
        <v>118</v>
      </c>
      <c r="CD447" t="str">
        <f>AKORDT[[#This Row],[RAPORTY_TMP_ID]]&amp;" "&amp;MID(AKORDT[[#This Row],[NAZWA1_WG]],1,30)</f>
        <v xml:space="preserve">25853 AVANT [1,5                    </v>
      </c>
      <c r="CE447" s="11">
        <f>AKORDT[[#This Row],[DATA]]</f>
        <v>43033</v>
      </c>
      <c r="CF447">
        <f>IFERROR(ROUND(AVERAGEIF(Tabela_Kwerenda_z_AKORD[CZAS RZECZYWISTY],LEFT(AKORDT[[#This Row],[PZP_NR_ZLECENIA]],5),Tabela_Kwerenda_z_AKORD[LACZNY_CZAS]),0),0)</f>
        <v>0</v>
      </c>
    </row>
    <row r="448" spans="1:84">
      <c r="A448" t="e">
        <f>VLOOKUP(AKORDT[[#This Row],[NAZWISKO]],IMIE[],2,FALSE)</f>
        <v>#N/A</v>
      </c>
      <c r="B448">
        <v>10744</v>
      </c>
      <c r="F448">
        <v>25854</v>
      </c>
      <c r="G448">
        <v>1</v>
      </c>
      <c r="H448">
        <v>1</v>
      </c>
      <c r="I448">
        <v>1</v>
      </c>
      <c r="J448">
        <v>24019</v>
      </c>
      <c r="K448">
        <v>24019</v>
      </c>
      <c r="L448">
        <v>52</v>
      </c>
      <c r="M448">
        <v>5</v>
      </c>
      <c r="N448">
        <v>7</v>
      </c>
      <c r="O448">
        <v>107</v>
      </c>
      <c r="P448">
        <v>0</v>
      </c>
      <c r="Q448" s="17">
        <v>43033</v>
      </c>
      <c r="R448" t="s">
        <v>1514</v>
      </c>
      <c r="S448">
        <v>0</v>
      </c>
      <c r="T448">
        <v>0</v>
      </c>
      <c r="U448">
        <v>0</v>
      </c>
      <c r="V448">
        <v>2</v>
      </c>
      <c r="W448" t="s">
        <v>233</v>
      </c>
      <c r="X448" t="s">
        <v>79</v>
      </c>
      <c r="Y448" t="s">
        <v>105</v>
      </c>
      <c r="Z448" t="s">
        <v>234</v>
      </c>
      <c r="AB448" s="17">
        <v>2</v>
      </c>
      <c r="AC448" s="17">
        <v>402133</v>
      </c>
      <c r="AD448">
        <v>2</v>
      </c>
      <c r="AE448">
        <v>1</v>
      </c>
      <c r="AF448">
        <v>0</v>
      </c>
      <c r="AG448" t="s">
        <v>81</v>
      </c>
      <c r="AH448" t="s">
        <v>82</v>
      </c>
      <c r="AI448" t="s">
        <v>83</v>
      </c>
      <c r="AJ448" t="s">
        <v>83</v>
      </c>
      <c r="AK448" t="s">
        <v>84</v>
      </c>
      <c r="AL448" t="s">
        <v>85</v>
      </c>
      <c r="AM448" t="s">
        <v>86</v>
      </c>
      <c r="AN448" t="s">
        <v>87</v>
      </c>
      <c r="AO448" t="s">
        <v>430</v>
      </c>
      <c r="AP448" t="s">
        <v>431</v>
      </c>
      <c r="AQ448" t="s">
        <v>430</v>
      </c>
      <c r="AR448" t="s">
        <v>431</v>
      </c>
      <c r="AS448" t="s">
        <v>83</v>
      </c>
      <c r="AV448" s="17"/>
      <c r="AX448">
        <v>0</v>
      </c>
      <c r="AY448" t="s">
        <v>83</v>
      </c>
      <c r="AZ448" t="s">
        <v>83</v>
      </c>
      <c r="BH448">
        <v>474</v>
      </c>
      <c r="BL448" t="s">
        <v>801</v>
      </c>
      <c r="BM448" s="17">
        <v>42998</v>
      </c>
      <c r="BN448" t="s">
        <v>230</v>
      </c>
      <c r="BO448" t="s">
        <v>230</v>
      </c>
      <c r="BP448">
        <v>13</v>
      </c>
      <c r="BQ448" t="s">
        <v>88</v>
      </c>
      <c r="BR448" t="s">
        <v>79</v>
      </c>
      <c r="BS448" t="s">
        <v>89</v>
      </c>
      <c r="BT448" t="s">
        <v>90</v>
      </c>
      <c r="BU448" t="s">
        <v>181</v>
      </c>
      <c r="BV448" t="s">
        <v>83</v>
      </c>
      <c r="BY448" t="s">
        <v>92</v>
      </c>
      <c r="BZ448" t="s">
        <v>87</v>
      </c>
      <c r="CC448">
        <f>IFERROR(IF(AKORDT[[#This Row],[CZAS]]=1,VLOOKUP(AKORDT[[#This Row],[RAPORTY_TMP_ID]]&amp;AKORDT[[#This Row],[CZYNNOSCI_OPIS]],#REF!,5,FALSE),AKORDT[[#This Row],[CZAS]]),1)</f>
        <v>107</v>
      </c>
      <c r="CD448" t="str">
        <f>AKORDT[[#This Row],[RAPORTY_TMP_ID]]&amp;" "&amp;MID(AKORDT[[#This Row],[NAZWA1_WG]],1,30)</f>
        <v xml:space="preserve">25854 AVANT 1,5                     </v>
      </c>
      <c r="CE448" s="11">
        <f>AKORDT[[#This Row],[DATA]]</f>
        <v>43033</v>
      </c>
      <c r="CF448">
        <f>IFERROR(ROUND(AVERAGEIF(Tabela_Kwerenda_z_AKORD[CZAS RZECZYWISTY],LEFT(AKORDT[[#This Row],[PZP_NR_ZLECENIA]],5),Tabela_Kwerenda_z_AKORD[LACZNY_CZAS]),0),0)</f>
        <v>0</v>
      </c>
    </row>
    <row r="449" spans="1:84">
      <c r="A449" t="e">
        <f>VLOOKUP(AKORDT[[#This Row],[NAZWISKO]],IMIE[],2,FALSE)</f>
        <v>#N/A</v>
      </c>
      <c r="B449">
        <v>10745</v>
      </c>
      <c r="F449">
        <v>25855</v>
      </c>
      <c r="G449">
        <v>1</v>
      </c>
      <c r="H449">
        <v>1</v>
      </c>
      <c r="I449">
        <v>1</v>
      </c>
      <c r="J449">
        <v>24024</v>
      </c>
      <c r="K449">
        <v>24024</v>
      </c>
      <c r="L449">
        <v>52</v>
      </c>
      <c r="M449">
        <v>5</v>
      </c>
      <c r="N449">
        <v>7</v>
      </c>
      <c r="O449">
        <v>154</v>
      </c>
      <c r="P449">
        <v>0</v>
      </c>
      <c r="Q449" s="17">
        <v>43033</v>
      </c>
      <c r="R449" t="s">
        <v>1515</v>
      </c>
      <c r="S449">
        <v>0</v>
      </c>
      <c r="T449">
        <v>0</v>
      </c>
      <c r="U449">
        <v>0</v>
      </c>
      <c r="V449">
        <v>2</v>
      </c>
      <c r="W449" t="s">
        <v>233</v>
      </c>
      <c r="X449" t="s">
        <v>79</v>
      </c>
      <c r="Y449" t="s">
        <v>105</v>
      </c>
      <c r="Z449" t="s">
        <v>234</v>
      </c>
      <c r="AB449" s="17">
        <v>2</v>
      </c>
      <c r="AC449" s="17">
        <v>402133</v>
      </c>
      <c r="AD449">
        <v>2</v>
      </c>
      <c r="AE449">
        <v>1</v>
      </c>
      <c r="AF449">
        <v>0</v>
      </c>
      <c r="AG449" t="s">
        <v>81</v>
      </c>
      <c r="AH449" t="s">
        <v>82</v>
      </c>
      <c r="AI449" t="s">
        <v>83</v>
      </c>
      <c r="AJ449" t="s">
        <v>83</v>
      </c>
      <c r="AK449" t="s">
        <v>84</v>
      </c>
      <c r="AL449" t="s">
        <v>85</v>
      </c>
      <c r="AM449" t="s">
        <v>86</v>
      </c>
      <c r="AN449" t="s">
        <v>87</v>
      </c>
      <c r="AO449" t="s">
        <v>235</v>
      </c>
      <c r="AP449" t="s">
        <v>236</v>
      </c>
      <c r="AQ449" t="s">
        <v>235</v>
      </c>
      <c r="AR449" t="s">
        <v>236</v>
      </c>
      <c r="AS449" t="s">
        <v>83</v>
      </c>
      <c r="AV449" s="17"/>
      <c r="AX449">
        <v>0</v>
      </c>
      <c r="AY449" t="s">
        <v>83</v>
      </c>
      <c r="AZ449" t="s">
        <v>83</v>
      </c>
      <c r="BH449">
        <v>475</v>
      </c>
      <c r="BL449" t="s">
        <v>801</v>
      </c>
      <c r="BM449" s="17">
        <v>42998</v>
      </c>
      <c r="BN449" t="s">
        <v>230</v>
      </c>
      <c r="BO449" t="s">
        <v>230</v>
      </c>
      <c r="BP449">
        <v>13</v>
      </c>
      <c r="BQ449" t="s">
        <v>88</v>
      </c>
      <c r="BR449" t="s">
        <v>79</v>
      </c>
      <c r="BS449" t="s">
        <v>89</v>
      </c>
      <c r="BT449" t="s">
        <v>90</v>
      </c>
      <c r="BU449" t="s">
        <v>181</v>
      </c>
      <c r="BV449" t="s">
        <v>83</v>
      </c>
      <c r="BY449" t="s">
        <v>92</v>
      </c>
      <c r="BZ449" t="s">
        <v>87</v>
      </c>
      <c r="CC449">
        <f>IFERROR(IF(AKORDT[[#This Row],[CZAS]]=1,VLOOKUP(AKORDT[[#This Row],[RAPORTY_TMP_ID]]&amp;AKORDT[[#This Row],[CZYNNOSCI_OPIS]],#REF!,5,FALSE),AKORDT[[#This Row],[CZAS]]),1)</f>
        <v>154</v>
      </c>
      <c r="CD449" t="str">
        <f>AKORDT[[#This Row],[RAPORTY_TMP_ID]]&amp;" "&amp;MID(AKORDT[[#This Row],[NAZWA1_WG]],1,30)</f>
        <v xml:space="preserve">25855 AVANT N                       </v>
      </c>
      <c r="CE449" s="11">
        <f>AKORDT[[#This Row],[DATA]]</f>
        <v>43033</v>
      </c>
      <c r="CF449">
        <f>IFERROR(ROUND(AVERAGEIF(Tabela_Kwerenda_z_AKORD[CZAS RZECZYWISTY],LEFT(AKORDT[[#This Row],[PZP_NR_ZLECENIA]],5),Tabela_Kwerenda_z_AKORD[LACZNY_CZAS]),0),0)</f>
        <v>0</v>
      </c>
    </row>
    <row r="450" spans="1:84">
      <c r="A450" t="e">
        <f>VLOOKUP(AKORDT[[#This Row],[NAZWISKO]],IMIE[],2,FALSE)</f>
        <v>#N/A</v>
      </c>
      <c r="B450">
        <v>10746</v>
      </c>
      <c r="F450">
        <v>25856</v>
      </c>
      <c r="G450">
        <v>1</v>
      </c>
      <c r="H450">
        <v>1</v>
      </c>
      <c r="I450">
        <v>1</v>
      </c>
      <c r="J450">
        <v>24019</v>
      </c>
      <c r="K450">
        <v>24019</v>
      </c>
      <c r="L450">
        <v>52</v>
      </c>
      <c r="M450">
        <v>5</v>
      </c>
      <c r="N450">
        <v>7</v>
      </c>
      <c r="O450">
        <v>107</v>
      </c>
      <c r="P450">
        <v>0</v>
      </c>
      <c r="Q450" s="17">
        <v>43033</v>
      </c>
      <c r="R450" t="s">
        <v>1516</v>
      </c>
      <c r="S450">
        <v>0</v>
      </c>
      <c r="T450">
        <v>0</v>
      </c>
      <c r="U450">
        <v>0</v>
      </c>
      <c r="V450">
        <v>2</v>
      </c>
      <c r="W450" t="s">
        <v>233</v>
      </c>
      <c r="X450" t="s">
        <v>79</v>
      </c>
      <c r="Y450" t="s">
        <v>105</v>
      </c>
      <c r="Z450" t="s">
        <v>234</v>
      </c>
      <c r="AB450" s="17">
        <v>2</v>
      </c>
      <c r="AC450" s="17">
        <v>402133</v>
      </c>
      <c r="AD450">
        <v>2</v>
      </c>
      <c r="AE450">
        <v>1</v>
      </c>
      <c r="AF450">
        <v>0</v>
      </c>
      <c r="AG450" t="s">
        <v>81</v>
      </c>
      <c r="AH450" t="s">
        <v>82</v>
      </c>
      <c r="AI450" t="s">
        <v>83</v>
      </c>
      <c r="AJ450" t="s">
        <v>83</v>
      </c>
      <c r="AK450" t="s">
        <v>84</v>
      </c>
      <c r="AL450" t="s">
        <v>85</v>
      </c>
      <c r="AM450" t="s">
        <v>86</v>
      </c>
      <c r="AN450" t="s">
        <v>87</v>
      </c>
      <c r="AO450" t="s">
        <v>430</v>
      </c>
      <c r="AP450" t="s">
        <v>431</v>
      </c>
      <c r="AQ450" t="s">
        <v>430</v>
      </c>
      <c r="AR450" t="s">
        <v>431</v>
      </c>
      <c r="AS450" t="s">
        <v>83</v>
      </c>
      <c r="AV450" s="17"/>
      <c r="AX450">
        <v>0</v>
      </c>
      <c r="AY450" t="s">
        <v>83</v>
      </c>
      <c r="AZ450" t="s">
        <v>83</v>
      </c>
      <c r="BH450">
        <v>476</v>
      </c>
      <c r="BL450" t="s">
        <v>801</v>
      </c>
      <c r="BM450" s="17">
        <v>42998</v>
      </c>
      <c r="BN450" t="s">
        <v>230</v>
      </c>
      <c r="BO450" t="s">
        <v>230</v>
      </c>
      <c r="BP450">
        <v>13</v>
      </c>
      <c r="BQ450" t="s">
        <v>88</v>
      </c>
      <c r="BR450" t="s">
        <v>79</v>
      </c>
      <c r="BS450" t="s">
        <v>89</v>
      </c>
      <c r="BT450" t="s">
        <v>90</v>
      </c>
      <c r="BU450" t="s">
        <v>181</v>
      </c>
      <c r="BV450" t="s">
        <v>83</v>
      </c>
      <c r="BY450" t="s">
        <v>92</v>
      </c>
      <c r="BZ450" t="s">
        <v>87</v>
      </c>
      <c r="CC450">
        <f>IFERROR(IF(AKORDT[[#This Row],[CZAS]]=1,VLOOKUP(AKORDT[[#This Row],[RAPORTY_TMP_ID]]&amp;AKORDT[[#This Row],[CZYNNOSCI_OPIS]],#REF!,5,FALSE),AKORDT[[#This Row],[CZAS]]),1)</f>
        <v>107</v>
      </c>
      <c r="CD450" t="str">
        <f>AKORDT[[#This Row],[RAPORTY_TMP_ID]]&amp;" "&amp;MID(AKORDT[[#This Row],[NAZWA1_WG]],1,30)</f>
        <v xml:space="preserve">25856 AVANT 1,5                     </v>
      </c>
      <c r="CE450" s="11">
        <f>AKORDT[[#This Row],[DATA]]</f>
        <v>43033</v>
      </c>
      <c r="CF450">
        <f>IFERROR(ROUND(AVERAGEIF(Tabela_Kwerenda_z_AKORD[CZAS RZECZYWISTY],LEFT(AKORDT[[#This Row],[PZP_NR_ZLECENIA]],5),Tabela_Kwerenda_z_AKORD[LACZNY_CZAS]),0),0)</f>
        <v>0</v>
      </c>
    </row>
    <row r="451" spans="1:84">
      <c r="A451" t="e">
        <f>VLOOKUP(AKORDT[[#This Row],[NAZWISKO]],IMIE[],2,FALSE)</f>
        <v>#N/A</v>
      </c>
      <c r="B451">
        <v>10747</v>
      </c>
      <c r="F451">
        <v>25857</v>
      </c>
      <c r="G451">
        <v>1</v>
      </c>
      <c r="H451">
        <v>1</v>
      </c>
      <c r="I451">
        <v>1</v>
      </c>
      <c r="J451">
        <v>24036</v>
      </c>
      <c r="K451">
        <v>24036</v>
      </c>
      <c r="L451">
        <v>52</v>
      </c>
      <c r="M451">
        <v>5</v>
      </c>
      <c r="N451">
        <v>7</v>
      </c>
      <c r="O451">
        <v>54</v>
      </c>
      <c r="P451">
        <v>0</v>
      </c>
      <c r="Q451" s="17">
        <v>43033</v>
      </c>
      <c r="R451" t="s">
        <v>1517</v>
      </c>
      <c r="S451">
        <v>0</v>
      </c>
      <c r="T451">
        <v>0</v>
      </c>
      <c r="U451">
        <v>0</v>
      </c>
      <c r="V451">
        <v>2</v>
      </c>
      <c r="W451" t="s">
        <v>233</v>
      </c>
      <c r="X451" t="s">
        <v>79</v>
      </c>
      <c r="Y451" t="s">
        <v>105</v>
      </c>
      <c r="Z451" t="s">
        <v>234</v>
      </c>
      <c r="AB451" s="17">
        <v>2</v>
      </c>
      <c r="AC451" s="17">
        <v>402133</v>
      </c>
      <c r="AD451">
        <v>2</v>
      </c>
      <c r="AE451">
        <v>1</v>
      </c>
      <c r="AF451">
        <v>0</v>
      </c>
      <c r="AG451" t="s">
        <v>81</v>
      </c>
      <c r="AH451" t="s">
        <v>82</v>
      </c>
      <c r="AI451" t="s">
        <v>83</v>
      </c>
      <c r="AJ451" t="s">
        <v>83</v>
      </c>
      <c r="AK451" t="s">
        <v>84</v>
      </c>
      <c r="AL451" t="s">
        <v>85</v>
      </c>
      <c r="AM451" t="s">
        <v>86</v>
      </c>
      <c r="AN451" t="s">
        <v>87</v>
      </c>
      <c r="AO451" t="s">
        <v>428</v>
      </c>
      <c r="AP451" t="s">
        <v>429</v>
      </c>
      <c r="AQ451" t="s">
        <v>428</v>
      </c>
      <c r="AR451" t="s">
        <v>429</v>
      </c>
      <c r="AS451" t="s">
        <v>83</v>
      </c>
      <c r="AV451" s="17"/>
      <c r="AX451">
        <v>0</v>
      </c>
      <c r="AY451" t="s">
        <v>83</v>
      </c>
      <c r="AZ451" t="s">
        <v>83</v>
      </c>
      <c r="BH451">
        <v>477</v>
      </c>
      <c r="BL451" t="s">
        <v>801</v>
      </c>
      <c r="BM451" s="17">
        <v>42998</v>
      </c>
      <c r="BN451" t="s">
        <v>230</v>
      </c>
      <c r="BO451" t="s">
        <v>230</v>
      </c>
      <c r="BP451">
        <v>13</v>
      </c>
      <c r="BQ451" t="s">
        <v>88</v>
      </c>
      <c r="BR451" t="s">
        <v>79</v>
      </c>
      <c r="BS451" t="s">
        <v>89</v>
      </c>
      <c r="BT451" t="s">
        <v>90</v>
      </c>
      <c r="BU451" t="s">
        <v>181</v>
      </c>
      <c r="BV451" t="s">
        <v>83</v>
      </c>
      <c r="BY451" t="s">
        <v>92</v>
      </c>
      <c r="BZ451" t="s">
        <v>87</v>
      </c>
      <c r="CC451">
        <f>IFERROR(IF(AKORDT[[#This Row],[CZAS]]=1,VLOOKUP(AKORDT[[#This Row],[RAPORTY_TMP_ID]]&amp;AKORDT[[#This Row],[CZYNNOSCI_OPIS]],#REF!,5,FALSE),AKORDT[[#This Row],[CZAS]]),1)</f>
        <v>54</v>
      </c>
      <c r="CD451" t="str">
        <f>AKORDT[[#This Row],[RAPORTY_TMP_ID]]&amp;" "&amp;MID(AKORDT[[#This Row],[NAZWA1_WG]],1,30)</f>
        <v xml:space="preserve">25857 AVANT P112x97                 </v>
      </c>
      <c r="CE451" s="11">
        <f>AKORDT[[#This Row],[DATA]]</f>
        <v>43033</v>
      </c>
      <c r="CF451">
        <f>IFERROR(ROUND(AVERAGEIF(Tabela_Kwerenda_z_AKORD[CZAS RZECZYWISTY],LEFT(AKORDT[[#This Row],[PZP_NR_ZLECENIA]],5),Tabela_Kwerenda_z_AKORD[LACZNY_CZAS]),0),0)</f>
        <v>0</v>
      </c>
    </row>
    <row r="452" spans="1:84">
      <c r="A452" t="e">
        <f>VLOOKUP(AKORDT[[#This Row],[NAZWISKO]],IMIE[],2,FALSE)</f>
        <v>#N/A</v>
      </c>
      <c r="B452">
        <v>10748</v>
      </c>
      <c r="F452">
        <v>26824</v>
      </c>
      <c r="G452">
        <v>1</v>
      </c>
      <c r="H452">
        <v>1</v>
      </c>
      <c r="I452">
        <v>1</v>
      </c>
      <c r="J452">
        <v>24007</v>
      </c>
      <c r="K452">
        <v>24007</v>
      </c>
      <c r="L452">
        <v>36</v>
      </c>
      <c r="M452">
        <v>20</v>
      </c>
      <c r="N452">
        <v>7</v>
      </c>
      <c r="O452">
        <v>28</v>
      </c>
      <c r="P452">
        <v>0</v>
      </c>
      <c r="Q452" s="17">
        <v>43033</v>
      </c>
      <c r="R452" t="s">
        <v>1518</v>
      </c>
      <c r="S452">
        <v>0</v>
      </c>
      <c r="T452">
        <v>0</v>
      </c>
      <c r="U452">
        <v>0</v>
      </c>
      <c r="V452">
        <v>2</v>
      </c>
      <c r="W452" t="s">
        <v>208</v>
      </c>
      <c r="X452" t="s">
        <v>79</v>
      </c>
      <c r="Y452" t="s">
        <v>94</v>
      </c>
      <c r="Z452" t="s">
        <v>209</v>
      </c>
      <c r="AB452" s="17">
        <v>2</v>
      </c>
      <c r="AC452" s="17">
        <v>402133</v>
      </c>
      <c r="AD452">
        <v>2</v>
      </c>
      <c r="AE452">
        <v>1</v>
      </c>
      <c r="AF452">
        <v>0</v>
      </c>
      <c r="AG452" t="s">
        <v>81</v>
      </c>
      <c r="AH452" t="s">
        <v>82</v>
      </c>
      <c r="AI452" t="s">
        <v>83</v>
      </c>
      <c r="AJ452" t="s">
        <v>83</v>
      </c>
      <c r="AK452" t="s">
        <v>84</v>
      </c>
      <c r="AL452" t="s">
        <v>85</v>
      </c>
      <c r="AM452" t="s">
        <v>205</v>
      </c>
      <c r="AN452" t="s">
        <v>95</v>
      </c>
      <c r="AO452" t="s">
        <v>692</v>
      </c>
      <c r="AP452" t="s">
        <v>693</v>
      </c>
      <c r="AQ452" t="s">
        <v>692</v>
      </c>
      <c r="AR452" t="s">
        <v>693</v>
      </c>
      <c r="AS452" t="s">
        <v>83</v>
      </c>
      <c r="AV452" s="17"/>
      <c r="AX452">
        <v>0</v>
      </c>
      <c r="AY452" t="s">
        <v>83</v>
      </c>
      <c r="AZ452" t="s">
        <v>83</v>
      </c>
      <c r="BH452">
        <v>478</v>
      </c>
      <c r="BL452" t="s">
        <v>1519</v>
      </c>
      <c r="BM452" s="17">
        <v>43019</v>
      </c>
      <c r="BN452" t="s">
        <v>230</v>
      </c>
      <c r="BO452" t="s">
        <v>230</v>
      </c>
      <c r="BP452">
        <v>68</v>
      </c>
      <c r="BQ452" t="s">
        <v>196</v>
      </c>
      <c r="BR452" t="s">
        <v>197</v>
      </c>
      <c r="BS452" t="s">
        <v>89</v>
      </c>
      <c r="BT452" t="s">
        <v>90</v>
      </c>
      <c r="BU452" t="s">
        <v>181</v>
      </c>
      <c r="BV452" t="s">
        <v>83</v>
      </c>
      <c r="BY452" t="s">
        <v>92</v>
      </c>
      <c r="BZ452" t="s">
        <v>87</v>
      </c>
      <c r="CC452">
        <f>IFERROR(IF(AKORDT[[#This Row],[CZAS]]=1,VLOOKUP(AKORDT[[#This Row],[RAPORTY_TMP_ID]]&amp;AKORDT[[#This Row],[CZYNNOSCI_OPIS]],#REF!,5,FALSE),AKORDT[[#This Row],[CZAS]]),1)</f>
        <v>28</v>
      </c>
      <c r="CD452" t="str">
        <f>AKORDT[[#This Row],[RAPORTY_TMP_ID]]&amp;" "&amp;MID(AKORDT[[#This Row],[NAZWA1_WG]],1,30)</f>
        <v xml:space="preserve">26824 AVANT [3F]                    </v>
      </c>
      <c r="CE452" s="11">
        <f>AKORDT[[#This Row],[DATA]]</f>
        <v>43033</v>
      </c>
      <c r="CF452">
        <f>IFERROR(ROUND(AVERAGEIF(Tabela_Kwerenda_z_AKORD[CZAS RZECZYWISTY],LEFT(AKORDT[[#This Row],[PZP_NR_ZLECENIA]],5),Tabela_Kwerenda_z_AKORD[LACZNY_CZAS]),0),0)</f>
        <v>0</v>
      </c>
    </row>
    <row r="453" spans="1:84">
      <c r="A453" t="e">
        <f>VLOOKUP(AKORDT[[#This Row],[NAZWISKO]],IMIE[],2,FALSE)</f>
        <v>#N/A</v>
      </c>
      <c r="B453">
        <v>10749</v>
      </c>
      <c r="F453">
        <v>27052</v>
      </c>
      <c r="G453">
        <v>1</v>
      </c>
      <c r="H453">
        <v>1</v>
      </c>
      <c r="I453">
        <v>1</v>
      </c>
      <c r="J453">
        <v>13955</v>
      </c>
      <c r="K453">
        <v>13955</v>
      </c>
      <c r="L453">
        <v>36</v>
      </c>
      <c r="M453">
        <v>20</v>
      </c>
      <c r="N453">
        <v>7</v>
      </c>
      <c r="O453">
        <v>8</v>
      </c>
      <c r="Q453" s="17">
        <v>43033</v>
      </c>
      <c r="R453" t="s">
        <v>1520</v>
      </c>
      <c r="S453">
        <v>0</v>
      </c>
      <c r="T453">
        <v>0</v>
      </c>
      <c r="U453">
        <v>0</v>
      </c>
      <c r="V453">
        <v>2</v>
      </c>
      <c r="W453" t="s">
        <v>208</v>
      </c>
      <c r="X453" t="s">
        <v>79</v>
      </c>
      <c r="Y453" t="s">
        <v>94</v>
      </c>
      <c r="Z453" t="s">
        <v>209</v>
      </c>
      <c r="AB453" s="17">
        <v>2</v>
      </c>
      <c r="AC453" s="17">
        <v>402133</v>
      </c>
      <c r="AD453">
        <v>2</v>
      </c>
      <c r="AE453">
        <v>1</v>
      </c>
      <c r="AF453">
        <v>0</v>
      </c>
      <c r="AG453" t="s">
        <v>81</v>
      </c>
      <c r="AH453" t="s">
        <v>82</v>
      </c>
      <c r="AI453" t="s">
        <v>83</v>
      </c>
      <c r="AJ453" t="s">
        <v>83</v>
      </c>
      <c r="AK453" t="s">
        <v>84</v>
      </c>
      <c r="AL453" t="s">
        <v>85</v>
      </c>
      <c r="AM453" t="s">
        <v>205</v>
      </c>
      <c r="AN453" t="s">
        <v>95</v>
      </c>
      <c r="AO453" t="s">
        <v>198</v>
      </c>
      <c r="AP453" t="s">
        <v>199</v>
      </c>
      <c r="AQ453" t="s">
        <v>198</v>
      </c>
      <c r="AR453" t="s">
        <v>199</v>
      </c>
      <c r="AS453" t="s">
        <v>83</v>
      </c>
      <c r="AV453" s="17"/>
      <c r="AX453">
        <v>0</v>
      </c>
      <c r="AY453" t="s">
        <v>83</v>
      </c>
      <c r="AZ453" t="s">
        <v>83</v>
      </c>
      <c r="BH453">
        <v>479</v>
      </c>
      <c r="BL453" t="s">
        <v>1521</v>
      </c>
      <c r="BM453" s="17">
        <v>43026</v>
      </c>
      <c r="BN453" t="s">
        <v>200</v>
      </c>
      <c r="BO453" t="s">
        <v>200</v>
      </c>
      <c r="BP453">
        <v>68</v>
      </c>
      <c r="BQ453" t="s">
        <v>196</v>
      </c>
      <c r="BR453" t="s">
        <v>197</v>
      </c>
      <c r="BS453" t="s">
        <v>89</v>
      </c>
      <c r="BT453" t="s">
        <v>90</v>
      </c>
      <c r="BU453" t="s">
        <v>206</v>
      </c>
      <c r="BV453" t="s">
        <v>83</v>
      </c>
      <c r="BY453" t="s">
        <v>92</v>
      </c>
      <c r="BZ453" t="s">
        <v>87</v>
      </c>
      <c r="CC453">
        <f>IFERROR(IF(AKORDT[[#This Row],[CZAS]]=1,VLOOKUP(AKORDT[[#This Row],[RAPORTY_TMP_ID]]&amp;AKORDT[[#This Row],[CZYNNOSCI_OPIS]],#REF!,5,FALSE),AKORDT[[#This Row],[CZAS]]),1)</f>
        <v>8</v>
      </c>
      <c r="CD453" t="str">
        <f>AKORDT[[#This Row],[RAPORTY_TMP_ID]]&amp;" "&amp;MID(AKORDT[[#This Row],[NAZWA1_WG]],1,30)</f>
        <v xml:space="preserve">27052 OVAL [1o]                     </v>
      </c>
      <c r="CE453" s="11">
        <f>AKORDT[[#This Row],[DATA]]</f>
        <v>43033</v>
      </c>
      <c r="CF453">
        <f>IFERROR(ROUND(AVERAGEIF(Tabela_Kwerenda_z_AKORD[CZAS RZECZYWISTY],LEFT(AKORDT[[#This Row],[PZP_NR_ZLECENIA]],5),Tabela_Kwerenda_z_AKORD[LACZNY_CZAS]),0),0)</f>
        <v>0</v>
      </c>
    </row>
    <row r="454" spans="1:84">
      <c r="A454" t="e">
        <f>VLOOKUP(AKORDT[[#This Row],[NAZWISKO]],IMIE[],2,FALSE)</f>
        <v>#N/A</v>
      </c>
      <c r="B454">
        <v>10750</v>
      </c>
      <c r="F454">
        <v>26907</v>
      </c>
      <c r="G454">
        <v>1</v>
      </c>
      <c r="H454">
        <v>1</v>
      </c>
      <c r="I454">
        <v>1</v>
      </c>
      <c r="J454">
        <v>15166</v>
      </c>
      <c r="K454">
        <v>13817</v>
      </c>
      <c r="L454">
        <v>36</v>
      </c>
      <c r="M454">
        <v>20</v>
      </c>
      <c r="N454">
        <v>7</v>
      </c>
      <c r="O454">
        <v>20</v>
      </c>
      <c r="Q454" s="17">
        <v>43033</v>
      </c>
      <c r="R454" t="s">
        <v>1522</v>
      </c>
      <c r="S454">
        <v>0</v>
      </c>
      <c r="T454">
        <v>0</v>
      </c>
      <c r="U454">
        <v>0</v>
      </c>
      <c r="V454">
        <v>2</v>
      </c>
      <c r="W454" t="s">
        <v>208</v>
      </c>
      <c r="X454" t="s">
        <v>79</v>
      </c>
      <c r="Y454" t="s">
        <v>94</v>
      </c>
      <c r="Z454" t="s">
        <v>209</v>
      </c>
      <c r="AB454" s="17">
        <v>2</v>
      </c>
      <c r="AC454" s="17">
        <v>402133</v>
      </c>
      <c r="AD454">
        <v>2</v>
      </c>
      <c r="AE454">
        <v>1</v>
      </c>
      <c r="AF454">
        <v>0</v>
      </c>
      <c r="AG454" t="s">
        <v>81</v>
      </c>
      <c r="AH454" t="s">
        <v>82</v>
      </c>
      <c r="AI454" t="s">
        <v>83</v>
      </c>
      <c r="AJ454" t="s">
        <v>83</v>
      </c>
      <c r="AK454" t="s">
        <v>84</v>
      </c>
      <c r="AL454" t="s">
        <v>85</v>
      </c>
      <c r="AM454" t="s">
        <v>205</v>
      </c>
      <c r="AN454" t="s">
        <v>95</v>
      </c>
      <c r="AO454" t="s">
        <v>774</v>
      </c>
      <c r="AP454" t="s">
        <v>775</v>
      </c>
      <c r="AQ454" t="s">
        <v>776</v>
      </c>
      <c r="AR454" t="s">
        <v>777</v>
      </c>
      <c r="AS454" t="s">
        <v>83</v>
      </c>
      <c r="AV454" s="17"/>
      <c r="AX454">
        <v>0</v>
      </c>
      <c r="AY454" t="s">
        <v>83</v>
      </c>
      <c r="AZ454" t="s">
        <v>83</v>
      </c>
      <c r="BH454">
        <v>480</v>
      </c>
      <c r="BL454" t="s">
        <v>1523</v>
      </c>
      <c r="BM454" s="17">
        <v>43019</v>
      </c>
      <c r="BN454" t="s">
        <v>316</v>
      </c>
      <c r="BO454" t="s">
        <v>316</v>
      </c>
      <c r="BP454">
        <v>68</v>
      </c>
      <c r="BQ454" t="s">
        <v>196</v>
      </c>
      <c r="BR454" t="s">
        <v>197</v>
      </c>
      <c r="BS454" t="s">
        <v>89</v>
      </c>
      <c r="BT454" t="s">
        <v>90</v>
      </c>
      <c r="BU454" t="s">
        <v>206</v>
      </c>
      <c r="BV454" t="s">
        <v>83</v>
      </c>
      <c r="BY454" t="s">
        <v>92</v>
      </c>
      <c r="BZ454" t="s">
        <v>87</v>
      </c>
      <c r="CC454">
        <f>IFERROR(IF(AKORDT[[#This Row],[CZAS]]=1,VLOOKUP(AKORDT[[#This Row],[RAPORTY_TMP_ID]]&amp;AKORDT[[#This Row],[CZYNNOSCI_OPIS]],#REF!,5,FALSE),AKORDT[[#This Row],[CZAS]]),1)</f>
        <v>20</v>
      </c>
      <c r="CD454" t="str">
        <f>AKORDT[[#This Row],[RAPORTY_TMP_ID]]&amp;" "&amp;MID(AKORDT[[#This Row],[NAZWA1_WG]],1,30)</f>
        <v xml:space="preserve">26907 INFINITY [3]                  </v>
      </c>
      <c r="CE454" s="11">
        <f>AKORDT[[#This Row],[DATA]]</f>
        <v>43033</v>
      </c>
      <c r="CF454">
        <f>IFERROR(ROUND(AVERAGEIF(Tabela_Kwerenda_z_AKORD[CZAS RZECZYWISTY],LEFT(AKORDT[[#This Row],[PZP_NR_ZLECENIA]],5),Tabela_Kwerenda_z_AKORD[LACZNY_CZAS]),0),0)</f>
        <v>0</v>
      </c>
    </row>
    <row r="455" spans="1:84">
      <c r="A455" t="e">
        <f>VLOOKUP(AKORDT[[#This Row],[NAZWISKO]],IMIE[],2,FALSE)</f>
        <v>#N/A</v>
      </c>
      <c r="B455">
        <v>10751</v>
      </c>
      <c r="F455">
        <v>26908</v>
      </c>
      <c r="G455">
        <v>1</v>
      </c>
      <c r="H455">
        <v>1</v>
      </c>
      <c r="I455">
        <v>1</v>
      </c>
      <c r="J455">
        <v>15170</v>
      </c>
      <c r="K455">
        <v>13821</v>
      </c>
      <c r="L455">
        <v>36</v>
      </c>
      <c r="M455">
        <v>20</v>
      </c>
      <c r="N455">
        <v>7</v>
      </c>
      <c r="O455">
        <v>8</v>
      </c>
      <c r="Q455" s="17">
        <v>43033</v>
      </c>
      <c r="R455" t="s">
        <v>1524</v>
      </c>
      <c r="S455">
        <v>0</v>
      </c>
      <c r="T455">
        <v>0</v>
      </c>
      <c r="U455">
        <v>0</v>
      </c>
      <c r="V455">
        <v>2</v>
      </c>
      <c r="W455" t="s">
        <v>208</v>
      </c>
      <c r="X455" t="s">
        <v>79</v>
      </c>
      <c r="Y455" t="s">
        <v>94</v>
      </c>
      <c r="Z455" t="s">
        <v>209</v>
      </c>
      <c r="AB455" s="17">
        <v>2</v>
      </c>
      <c r="AC455" s="17">
        <v>402133</v>
      </c>
      <c r="AD455">
        <v>2</v>
      </c>
      <c r="AE455">
        <v>1</v>
      </c>
      <c r="AF455">
        <v>0</v>
      </c>
      <c r="AG455" t="s">
        <v>81</v>
      </c>
      <c r="AH455" t="s">
        <v>82</v>
      </c>
      <c r="AI455" t="s">
        <v>83</v>
      </c>
      <c r="AJ455" t="s">
        <v>83</v>
      </c>
      <c r="AK455" t="s">
        <v>84</v>
      </c>
      <c r="AL455" t="s">
        <v>85</v>
      </c>
      <c r="AM455" t="s">
        <v>205</v>
      </c>
      <c r="AN455" t="s">
        <v>95</v>
      </c>
      <c r="AO455" t="s">
        <v>737</v>
      </c>
      <c r="AP455" t="s">
        <v>738</v>
      </c>
      <c r="AQ455" t="s">
        <v>739</v>
      </c>
      <c r="AR455" t="s">
        <v>740</v>
      </c>
      <c r="AS455" t="s">
        <v>83</v>
      </c>
      <c r="AV455" s="17"/>
      <c r="AX455">
        <v>0</v>
      </c>
      <c r="AY455" t="s">
        <v>83</v>
      </c>
      <c r="AZ455" t="s">
        <v>83</v>
      </c>
      <c r="BH455">
        <v>481</v>
      </c>
      <c r="BL455" t="s">
        <v>1523</v>
      </c>
      <c r="BM455" s="17">
        <v>43019</v>
      </c>
      <c r="BN455" t="s">
        <v>316</v>
      </c>
      <c r="BO455" t="s">
        <v>316</v>
      </c>
      <c r="BP455">
        <v>68</v>
      </c>
      <c r="BQ455" t="s">
        <v>196</v>
      </c>
      <c r="BR455" t="s">
        <v>197</v>
      </c>
      <c r="BS455" t="s">
        <v>89</v>
      </c>
      <c r="BT455" t="s">
        <v>90</v>
      </c>
      <c r="BU455" t="s">
        <v>206</v>
      </c>
      <c r="BV455" t="s">
        <v>83</v>
      </c>
      <c r="BY455" t="s">
        <v>92</v>
      </c>
      <c r="BZ455" t="s">
        <v>87</v>
      </c>
      <c r="CC455">
        <f>IFERROR(IF(AKORDT[[#This Row],[CZAS]]=1,VLOOKUP(AKORDT[[#This Row],[RAPORTY_TMP_ID]]&amp;AKORDT[[#This Row],[CZYNNOSCI_OPIS]],#REF!,5,FALSE),AKORDT[[#This Row],[CZAS]]),1)</f>
        <v>8</v>
      </c>
      <c r="CD455" t="str">
        <f>AKORDT[[#This Row],[RAPORTY_TMP_ID]]&amp;" "&amp;MID(AKORDT[[#This Row],[NAZWA1_WG]],1,30)</f>
        <v xml:space="preserve">26908 INFINITY P103x62              </v>
      </c>
      <c r="CE455" s="11">
        <f>AKORDT[[#This Row],[DATA]]</f>
        <v>43033</v>
      </c>
      <c r="CF455">
        <f>IFERROR(ROUND(AVERAGEIF(Tabela_Kwerenda_z_AKORD[CZAS RZECZYWISTY],LEFT(AKORDT[[#This Row],[PZP_NR_ZLECENIA]],5),Tabela_Kwerenda_z_AKORD[LACZNY_CZAS]),0),0)</f>
        <v>0</v>
      </c>
    </row>
    <row r="456" spans="1:84">
      <c r="A456" t="e">
        <f>VLOOKUP(AKORDT[[#This Row],[NAZWISKO]],IMIE[],2,FALSE)</f>
        <v>#N/A</v>
      </c>
      <c r="B456">
        <v>10757</v>
      </c>
      <c r="F456">
        <v>27341</v>
      </c>
      <c r="G456">
        <v>1</v>
      </c>
      <c r="H456">
        <v>1</v>
      </c>
      <c r="I456">
        <v>1</v>
      </c>
      <c r="J456">
        <v>13955</v>
      </c>
      <c r="K456">
        <v>13955</v>
      </c>
      <c r="L456">
        <v>35</v>
      </c>
      <c r="M456">
        <v>20</v>
      </c>
      <c r="N456">
        <v>7</v>
      </c>
      <c r="O456">
        <v>8</v>
      </c>
      <c r="Q456" s="17">
        <v>43033</v>
      </c>
      <c r="R456" t="s">
        <v>1525</v>
      </c>
      <c r="S456">
        <v>0</v>
      </c>
      <c r="T456">
        <v>0</v>
      </c>
      <c r="U456">
        <v>0</v>
      </c>
      <c r="V456">
        <v>2</v>
      </c>
      <c r="W456" t="s">
        <v>203</v>
      </c>
      <c r="X456" t="s">
        <v>79</v>
      </c>
      <c r="Y456" t="s">
        <v>100</v>
      </c>
      <c r="Z456" t="s">
        <v>204</v>
      </c>
      <c r="AB456" s="17">
        <v>2</v>
      </c>
      <c r="AC456" s="17">
        <v>402133</v>
      </c>
      <c r="AD456">
        <v>2</v>
      </c>
      <c r="AE456">
        <v>1</v>
      </c>
      <c r="AF456">
        <v>0</v>
      </c>
      <c r="AG456" t="s">
        <v>81</v>
      </c>
      <c r="AH456" t="s">
        <v>82</v>
      </c>
      <c r="AI456" t="s">
        <v>83</v>
      </c>
      <c r="AJ456" t="s">
        <v>83</v>
      </c>
      <c r="AK456" t="s">
        <v>84</v>
      </c>
      <c r="AL456" t="s">
        <v>85</v>
      </c>
      <c r="AM456" t="s">
        <v>205</v>
      </c>
      <c r="AN456" t="s">
        <v>95</v>
      </c>
      <c r="AO456" t="s">
        <v>198</v>
      </c>
      <c r="AP456" t="s">
        <v>199</v>
      </c>
      <c r="AQ456" t="s">
        <v>198</v>
      </c>
      <c r="AR456" t="s">
        <v>199</v>
      </c>
      <c r="AS456" t="s">
        <v>83</v>
      </c>
      <c r="AV456" s="17"/>
      <c r="AX456">
        <v>0</v>
      </c>
      <c r="AY456" t="s">
        <v>83</v>
      </c>
      <c r="AZ456" t="s">
        <v>83</v>
      </c>
      <c r="BH456">
        <v>486</v>
      </c>
      <c r="BL456" t="s">
        <v>1526</v>
      </c>
      <c r="BM456" s="17">
        <v>43026</v>
      </c>
      <c r="BN456" t="s">
        <v>200</v>
      </c>
      <c r="BO456" t="s">
        <v>200</v>
      </c>
      <c r="BP456">
        <v>68</v>
      </c>
      <c r="BQ456" t="s">
        <v>196</v>
      </c>
      <c r="BR456" t="s">
        <v>197</v>
      </c>
      <c r="BS456" t="s">
        <v>89</v>
      </c>
      <c r="BT456" t="s">
        <v>90</v>
      </c>
      <c r="BU456" t="s">
        <v>206</v>
      </c>
      <c r="BV456" t="s">
        <v>83</v>
      </c>
      <c r="BY456" t="s">
        <v>92</v>
      </c>
      <c r="BZ456" t="s">
        <v>87</v>
      </c>
      <c r="CC456">
        <f>IFERROR(IF(AKORDT[[#This Row],[CZAS]]=1,VLOOKUP(AKORDT[[#This Row],[RAPORTY_TMP_ID]]&amp;AKORDT[[#This Row],[CZYNNOSCI_OPIS]],#REF!,5,FALSE),AKORDT[[#This Row],[CZAS]]),1)</f>
        <v>8</v>
      </c>
      <c r="CD456" t="str">
        <f>AKORDT[[#This Row],[RAPORTY_TMP_ID]]&amp;" "&amp;MID(AKORDT[[#This Row],[NAZWA1_WG]],1,30)</f>
        <v xml:space="preserve">27341 OVAL [1o]                     </v>
      </c>
      <c r="CE456" s="11">
        <f>AKORDT[[#This Row],[DATA]]</f>
        <v>43033</v>
      </c>
      <c r="CF456">
        <f>IFERROR(ROUND(AVERAGEIF(Tabela_Kwerenda_z_AKORD[CZAS RZECZYWISTY],LEFT(AKORDT[[#This Row],[PZP_NR_ZLECENIA]],5),Tabela_Kwerenda_z_AKORD[LACZNY_CZAS]),0),0)</f>
        <v>0</v>
      </c>
    </row>
    <row r="457" spans="1:84">
      <c r="A457" t="e">
        <f>VLOOKUP(AKORDT[[#This Row],[NAZWISKO]],IMIE[],2,FALSE)</f>
        <v>#N/A</v>
      </c>
      <c r="B457">
        <v>10758</v>
      </c>
      <c r="F457">
        <v>27051</v>
      </c>
      <c r="G457">
        <v>1</v>
      </c>
      <c r="H457">
        <v>1</v>
      </c>
      <c r="I457">
        <v>1</v>
      </c>
      <c r="J457">
        <v>13955</v>
      </c>
      <c r="K457">
        <v>13955</v>
      </c>
      <c r="L457">
        <v>35</v>
      </c>
      <c r="M457">
        <v>20</v>
      </c>
      <c r="N457">
        <v>7</v>
      </c>
      <c r="O457">
        <v>8</v>
      </c>
      <c r="Q457" s="17">
        <v>43033</v>
      </c>
      <c r="R457" t="s">
        <v>1527</v>
      </c>
      <c r="S457">
        <v>0</v>
      </c>
      <c r="T457">
        <v>0</v>
      </c>
      <c r="U457">
        <v>0</v>
      </c>
      <c r="V457">
        <v>2</v>
      </c>
      <c r="W457" t="s">
        <v>203</v>
      </c>
      <c r="X457" t="s">
        <v>79</v>
      </c>
      <c r="Y457" t="s">
        <v>100</v>
      </c>
      <c r="Z457" t="s">
        <v>204</v>
      </c>
      <c r="AB457" s="17">
        <v>2</v>
      </c>
      <c r="AC457" s="17">
        <v>402133</v>
      </c>
      <c r="AD457">
        <v>2</v>
      </c>
      <c r="AE457">
        <v>1</v>
      </c>
      <c r="AF457">
        <v>0</v>
      </c>
      <c r="AG457" t="s">
        <v>81</v>
      </c>
      <c r="AH457" t="s">
        <v>82</v>
      </c>
      <c r="AI457" t="s">
        <v>83</v>
      </c>
      <c r="AJ457" t="s">
        <v>83</v>
      </c>
      <c r="AK457" t="s">
        <v>84</v>
      </c>
      <c r="AL457" t="s">
        <v>85</v>
      </c>
      <c r="AM457" t="s">
        <v>205</v>
      </c>
      <c r="AN457" t="s">
        <v>95</v>
      </c>
      <c r="AO457" t="s">
        <v>198</v>
      </c>
      <c r="AP457" t="s">
        <v>199</v>
      </c>
      <c r="AQ457" t="s">
        <v>198</v>
      </c>
      <c r="AR457" t="s">
        <v>199</v>
      </c>
      <c r="AS457" t="s">
        <v>83</v>
      </c>
      <c r="AV457" s="17"/>
      <c r="AX457">
        <v>0</v>
      </c>
      <c r="AY457" t="s">
        <v>83</v>
      </c>
      <c r="AZ457" t="s">
        <v>83</v>
      </c>
      <c r="BH457">
        <v>487</v>
      </c>
      <c r="BL457" t="s">
        <v>1528</v>
      </c>
      <c r="BM457" s="17">
        <v>43026</v>
      </c>
      <c r="BN457" t="s">
        <v>200</v>
      </c>
      <c r="BO457" t="s">
        <v>200</v>
      </c>
      <c r="BP457">
        <v>68</v>
      </c>
      <c r="BQ457" t="s">
        <v>196</v>
      </c>
      <c r="BR457" t="s">
        <v>197</v>
      </c>
      <c r="BS457" t="s">
        <v>89</v>
      </c>
      <c r="BT457" t="s">
        <v>90</v>
      </c>
      <c r="BU457" t="s">
        <v>206</v>
      </c>
      <c r="BV457" t="s">
        <v>83</v>
      </c>
      <c r="BY457" t="s">
        <v>92</v>
      </c>
      <c r="BZ457" t="s">
        <v>87</v>
      </c>
      <c r="CC457">
        <f>IFERROR(IF(AKORDT[[#This Row],[CZAS]]=1,VLOOKUP(AKORDT[[#This Row],[RAPORTY_TMP_ID]]&amp;AKORDT[[#This Row],[CZYNNOSCI_OPIS]],#REF!,5,FALSE),AKORDT[[#This Row],[CZAS]]),1)</f>
        <v>8</v>
      </c>
      <c r="CD457" t="str">
        <f>AKORDT[[#This Row],[RAPORTY_TMP_ID]]&amp;" "&amp;MID(AKORDT[[#This Row],[NAZWA1_WG]],1,30)</f>
        <v xml:space="preserve">27051 OVAL [1o]                     </v>
      </c>
      <c r="CE457" s="11">
        <f>AKORDT[[#This Row],[DATA]]</f>
        <v>43033</v>
      </c>
      <c r="CF457">
        <f>IFERROR(ROUND(AVERAGEIF(Tabela_Kwerenda_z_AKORD[CZAS RZECZYWISTY],LEFT(AKORDT[[#This Row],[PZP_NR_ZLECENIA]],5),Tabela_Kwerenda_z_AKORD[LACZNY_CZAS]),0),0)</f>
        <v>0</v>
      </c>
    </row>
    <row r="458" spans="1:84">
      <c r="A458" t="e">
        <f>VLOOKUP(AKORDT[[#This Row],[NAZWISKO]],IMIE[],2,FALSE)</f>
        <v>#N/A</v>
      </c>
      <c r="B458">
        <v>10759</v>
      </c>
      <c r="F458">
        <v>27050</v>
      </c>
      <c r="G458">
        <v>1</v>
      </c>
      <c r="H458">
        <v>1</v>
      </c>
      <c r="I458">
        <v>1</v>
      </c>
      <c r="J458">
        <v>13955</v>
      </c>
      <c r="K458">
        <v>13955</v>
      </c>
      <c r="L458">
        <v>35</v>
      </c>
      <c r="M458">
        <v>20</v>
      </c>
      <c r="N458">
        <v>7</v>
      </c>
      <c r="O458">
        <v>8</v>
      </c>
      <c r="Q458" s="17">
        <v>43033</v>
      </c>
      <c r="R458" t="s">
        <v>1529</v>
      </c>
      <c r="S458">
        <v>0</v>
      </c>
      <c r="T458">
        <v>0</v>
      </c>
      <c r="U458">
        <v>0</v>
      </c>
      <c r="V458">
        <v>2</v>
      </c>
      <c r="W458" t="s">
        <v>203</v>
      </c>
      <c r="X458" t="s">
        <v>79</v>
      </c>
      <c r="Y458" t="s">
        <v>100</v>
      </c>
      <c r="Z458" t="s">
        <v>204</v>
      </c>
      <c r="AB458" s="17">
        <v>2</v>
      </c>
      <c r="AC458" s="17">
        <v>402133</v>
      </c>
      <c r="AD458">
        <v>2</v>
      </c>
      <c r="AE458">
        <v>1</v>
      </c>
      <c r="AF458">
        <v>0</v>
      </c>
      <c r="AG458" t="s">
        <v>81</v>
      </c>
      <c r="AH458" t="s">
        <v>82</v>
      </c>
      <c r="AI458" t="s">
        <v>83</v>
      </c>
      <c r="AJ458" t="s">
        <v>83</v>
      </c>
      <c r="AK458" t="s">
        <v>84</v>
      </c>
      <c r="AL458" t="s">
        <v>85</v>
      </c>
      <c r="AM458" t="s">
        <v>205</v>
      </c>
      <c r="AN458" t="s">
        <v>95</v>
      </c>
      <c r="AO458" t="s">
        <v>198</v>
      </c>
      <c r="AP458" t="s">
        <v>199</v>
      </c>
      <c r="AQ458" t="s">
        <v>198</v>
      </c>
      <c r="AR458" t="s">
        <v>199</v>
      </c>
      <c r="AS458" t="s">
        <v>83</v>
      </c>
      <c r="AV458" s="17"/>
      <c r="AX458">
        <v>0</v>
      </c>
      <c r="AY458" t="s">
        <v>83</v>
      </c>
      <c r="AZ458" t="s">
        <v>83</v>
      </c>
      <c r="BH458">
        <v>488</v>
      </c>
      <c r="BL458" t="s">
        <v>1528</v>
      </c>
      <c r="BM458" s="17">
        <v>43026</v>
      </c>
      <c r="BN458" t="s">
        <v>200</v>
      </c>
      <c r="BO458" t="s">
        <v>200</v>
      </c>
      <c r="BP458">
        <v>68</v>
      </c>
      <c r="BQ458" t="s">
        <v>196</v>
      </c>
      <c r="BR458" t="s">
        <v>197</v>
      </c>
      <c r="BS458" t="s">
        <v>89</v>
      </c>
      <c r="BT458" t="s">
        <v>90</v>
      </c>
      <c r="BU458" t="s">
        <v>206</v>
      </c>
      <c r="BV458" t="s">
        <v>83</v>
      </c>
      <c r="BY458" t="s">
        <v>92</v>
      </c>
      <c r="BZ458" t="s">
        <v>87</v>
      </c>
      <c r="CC458">
        <f>IFERROR(IF(AKORDT[[#This Row],[CZAS]]=1,VLOOKUP(AKORDT[[#This Row],[RAPORTY_TMP_ID]]&amp;AKORDT[[#This Row],[CZYNNOSCI_OPIS]],#REF!,5,FALSE),AKORDT[[#This Row],[CZAS]]),1)</f>
        <v>8</v>
      </c>
      <c r="CD458" t="str">
        <f>AKORDT[[#This Row],[RAPORTY_TMP_ID]]&amp;" "&amp;MID(AKORDT[[#This Row],[NAZWA1_WG]],1,30)</f>
        <v xml:space="preserve">27050 OVAL [1o]                     </v>
      </c>
      <c r="CE458" s="11">
        <f>AKORDT[[#This Row],[DATA]]</f>
        <v>43033</v>
      </c>
      <c r="CF458">
        <f>IFERROR(ROUND(AVERAGEIF(Tabela_Kwerenda_z_AKORD[CZAS RZECZYWISTY],LEFT(AKORDT[[#This Row],[PZP_NR_ZLECENIA]],5),Tabela_Kwerenda_z_AKORD[LACZNY_CZAS]),0),0)</f>
        <v>0</v>
      </c>
    </row>
    <row r="459" spans="1:84">
      <c r="A459" t="e">
        <f>VLOOKUP(AKORDT[[#This Row],[NAZWISKO]],IMIE[],2,FALSE)</f>
        <v>#N/A</v>
      </c>
      <c r="B459">
        <v>10779</v>
      </c>
      <c r="F459">
        <v>26033</v>
      </c>
      <c r="G459">
        <v>1</v>
      </c>
      <c r="H459">
        <v>1</v>
      </c>
      <c r="I459">
        <v>1</v>
      </c>
      <c r="J459">
        <v>36323</v>
      </c>
      <c r="K459">
        <v>46765</v>
      </c>
      <c r="L459">
        <v>51</v>
      </c>
      <c r="M459">
        <v>5</v>
      </c>
      <c r="N459">
        <v>7</v>
      </c>
      <c r="O459">
        <v>250</v>
      </c>
      <c r="Q459" s="17">
        <v>43034</v>
      </c>
      <c r="R459" t="s">
        <v>1530</v>
      </c>
      <c r="S459">
        <v>0</v>
      </c>
      <c r="T459">
        <v>0</v>
      </c>
      <c r="U459">
        <v>0</v>
      </c>
      <c r="V459">
        <v>2</v>
      </c>
      <c r="W459" t="s">
        <v>214</v>
      </c>
      <c r="X459" t="s">
        <v>79</v>
      </c>
      <c r="Y459" t="s">
        <v>103</v>
      </c>
      <c r="Z459" t="s">
        <v>215</v>
      </c>
      <c r="AB459" s="17">
        <v>2</v>
      </c>
      <c r="AC459" s="17">
        <v>402133</v>
      </c>
      <c r="AD459">
        <v>2</v>
      </c>
      <c r="AE459">
        <v>1</v>
      </c>
      <c r="AF459">
        <v>0</v>
      </c>
      <c r="AG459" t="s">
        <v>81</v>
      </c>
      <c r="AH459" t="s">
        <v>82</v>
      </c>
      <c r="AI459" t="s">
        <v>83</v>
      </c>
      <c r="AJ459" t="s">
        <v>83</v>
      </c>
      <c r="AK459" t="s">
        <v>84</v>
      </c>
      <c r="AL459" t="s">
        <v>85</v>
      </c>
      <c r="AM459" t="s">
        <v>86</v>
      </c>
      <c r="AN459" t="s">
        <v>87</v>
      </c>
      <c r="AO459" t="s">
        <v>637</v>
      </c>
      <c r="AP459" t="s">
        <v>638</v>
      </c>
      <c r="AQ459" t="s">
        <v>639</v>
      </c>
      <c r="AR459" t="s">
        <v>640</v>
      </c>
      <c r="AS459" t="s">
        <v>83</v>
      </c>
      <c r="AV459" s="17"/>
      <c r="AX459">
        <v>0</v>
      </c>
      <c r="AY459" t="s">
        <v>83</v>
      </c>
      <c r="AZ459" t="s">
        <v>83</v>
      </c>
      <c r="BH459">
        <v>508</v>
      </c>
      <c r="BL459" t="s">
        <v>807</v>
      </c>
      <c r="BM459" s="17">
        <v>43005</v>
      </c>
      <c r="BN459" t="s">
        <v>207</v>
      </c>
      <c r="BO459" t="s">
        <v>207</v>
      </c>
      <c r="BP459">
        <v>13</v>
      </c>
      <c r="BQ459" t="s">
        <v>88</v>
      </c>
      <c r="BR459" t="s">
        <v>79</v>
      </c>
      <c r="BS459" t="s">
        <v>89</v>
      </c>
      <c r="BT459" t="s">
        <v>90</v>
      </c>
      <c r="BU459" t="s">
        <v>182</v>
      </c>
      <c r="BV459" t="s">
        <v>83</v>
      </c>
      <c r="BY459" t="s">
        <v>92</v>
      </c>
      <c r="BZ459" t="s">
        <v>87</v>
      </c>
      <c r="CC459">
        <f>IFERROR(IF(AKORDT[[#This Row],[CZAS]]=1,VLOOKUP(AKORDT[[#This Row],[RAPORTY_TMP_ID]]&amp;AKORDT[[#This Row],[CZYNNOSCI_OPIS]],#REF!,5,FALSE),AKORDT[[#This Row],[CZAS]]),1)</f>
        <v>250</v>
      </c>
      <c r="CD459" t="str">
        <f>AKORDT[[#This Row],[RAPORTY_TMP_ID]]&amp;" "&amp;MID(AKORDT[[#This Row],[NAZWA1_WG]],1,30)</f>
        <v xml:space="preserve">26033 ELIXIR [4N                    </v>
      </c>
      <c r="CE459" s="11">
        <f>AKORDT[[#This Row],[DATA]]</f>
        <v>43034</v>
      </c>
      <c r="CF459">
        <f>IFERROR(ROUND(AVERAGEIF(Tabela_Kwerenda_z_AKORD[CZAS RZECZYWISTY],LEFT(AKORDT[[#This Row],[PZP_NR_ZLECENIA]],5),Tabela_Kwerenda_z_AKORD[LACZNY_CZAS]),0),0)</f>
        <v>0</v>
      </c>
    </row>
    <row r="460" spans="1:84">
      <c r="A460" t="e">
        <f>VLOOKUP(AKORDT[[#This Row],[NAZWISKO]],IMIE[],2,FALSE)</f>
        <v>#N/A</v>
      </c>
      <c r="B460">
        <v>10780</v>
      </c>
      <c r="F460">
        <v>26034</v>
      </c>
      <c r="G460">
        <v>1</v>
      </c>
      <c r="H460">
        <v>1</v>
      </c>
      <c r="I460">
        <v>1</v>
      </c>
      <c r="J460">
        <v>36319</v>
      </c>
      <c r="K460">
        <v>46805</v>
      </c>
      <c r="L460">
        <v>51</v>
      </c>
      <c r="M460">
        <v>5</v>
      </c>
      <c r="N460">
        <v>7</v>
      </c>
      <c r="O460">
        <v>204</v>
      </c>
      <c r="Q460" s="17">
        <v>43034</v>
      </c>
      <c r="R460" t="s">
        <v>1531</v>
      </c>
      <c r="S460">
        <v>0</v>
      </c>
      <c r="T460">
        <v>0</v>
      </c>
      <c r="U460">
        <v>0</v>
      </c>
      <c r="V460">
        <v>2</v>
      </c>
      <c r="W460" t="s">
        <v>214</v>
      </c>
      <c r="X460" t="s">
        <v>79</v>
      </c>
      <c r="Y460" t="s">
        <v>103</v>
      </c>
      <c r="Z460" t="s">
        <v>215</v>
      </c>
      <c r="AB460" s="17">
        <v>2</v>
      </c>
      <c r="AC460" s="17">
        <v>402133</v>
      </c>
      <c r="AD460">
        <v>2</v>
      </c>
      <c r="AE460">
        <v>1</v>
      </c>
      <c r="AF460">
        <v>0</v>
      </c>
      <c r="AG460" t="s">
        <v>81</v>
      </c>
      <c r="AH460" t="s">
        <v>82</v>
      </c>
      <c r="AI460" t="s">
        <v>83</v>
      </c>
      <c r="AJ460" t="s">
        <v>83</v>
      </c>
      <c r="AK460" t="s">
        <v>84</v>
      </c>
      <c r="AL460" t="s">
        <v>85</v>
      </c>
      <c r="AM460" t="s">
        <v>86</v>
      </c>
      <c r="AN460" t="s">
        <v>87</v>
      </c>
      <c r="AO460" t="s">
        <v>575</v>
      </c>
      <c r="AP460" t="s">
        <v>576</v>
      </c>
      <c r="AQ460" t="s">
        <v>577</v>
      </c>
      <c r="AR460" t="s">
        <v>578</v>
      </c>
      <c r="AS460" t="s">
        <v>83</v>
      </c>
      <c r="AV460" s="17"/>
      <c r="AX460">
        <v>0</v>
      </c>
      <c r="AY460" t="s">
        <v>83</v>
      </c>
      <c r="AZ460" t="s">
        <v>83</v>
      </c>
      <c r="BH460">
        <v>509</v>
      </c>
      <c r="BL460" t="s">
        <v>807</v>
      </c>
      <c r="BM460" s="17">
        <v>43005</v>
      </c>
      <c r="BN460" t="s">
        <v>207</v>
      </c>
      <c r="BO460" t="s">
        <v>207</v>
      </c>
      <c r="BP460">
        <v>13</v>
      </c>
      <c r="BQ460" t="s">
        <v>88</v>
      </c>
      <c r="BR460" t="s">
        <v>79</v>
      </c>
      <c r="BS460" t="s">
        <v>89</v>
      </c>
      <c r="BT460" t="s">
        <v>90</v>
      </c>
      <c r="BU460" t="s">
        <v>182</v>
      </c>
      <c r="BV460" t="s">
        <v>83</v>
      </c>
      <c r="BY460" t="s">
        <v>92</v>
      </c>
      <c r="BZ460" t="s">
        <v>87</v>
      </c>
      <c r="CC460">
        <f>IFERROR(IF(AKORDT[[#This Row],[CZAS]]=1,VLOOKUP(AKORDT[[#This Row],[RAPORTY_TMP_ID]]&amp;AKORDT[[#This Row],[CZYNNOSCI_OPIS]],#REF!,5,FALSE),AKORDT[[#This Row],[CZAS]]),1)</f>
        <v>204</v>
      </c>
      <c r="CD460" t="str">
        <f>AKORDT[[#This Row],[RAPORTY_TMP_ID]]&amp;" "&amp;MID(AKORDT[[#This Row],[NAZWA1_WG]],1,30)</f>
        <v xml:space="preserve">26034 ELIXIR 4]                     </v>
      </c>
      <c r="CE460" s="11">
        <f>AKORDT[[#This Row],[DATA]]</f>
        <v>43034</v>
      </c>
      <c r="CF460">
        <f>IFERROR(ROUND(AVERAGEIF(Tabela_Kwerenda_z_AKORD[CZAS RZECZYWISTY],LEFT(AKORDT[[#This Row],[PZP_NR_ZLECENIA]],5),Tabela_Kwerenda_z_AKORD[LACZNY_CZAS]),0),0)</f>
        <v>0</v>
      </c>
    </row>
    <row r="461" spans="1:84">
      <c r="A461" t="e">
        <f>VLOOKUP(AKORDT[[#This Row],[NAZWISKO]],IMIE[],2,FALSE)</f>
        <v>#N/A</v>
      </c>
      <c r="B461">
        <v>10781</v>
      </c>
      <c r="F461">
        <v>26035</v>
      </c>
      <c r="G461">
        <v>1</v>
      </c>
      <c r="H461">
        <v>1</v>
      </c>
      <c r="I461">
        <v>1</v>
      </c>
      <c r="J461">
        <v>14458</v>
      </c>
      <c r="K461">
        <v>14458</v>
      </c>
      <c r="L461">
        <v>51</v>
      </c>
      <c r="M461">
        <v>5</v>
      </c>
      <c r="N461">
        <v>7</v>
      </c>
      <c r="O461">
        <v>19</v>
      </c>
      <c r="Q461" s="17">
        <v>43034</v>
      </c>
      <c r="R461" t="s">
        <v>1532</v>
      </c>
      <c r="S461">
        <v>0</v>
      </c>
      <c r="T461">
        <v>0</v>
      </c>
      <c r="U461">
        <v>0</v>
      </c>
      <c r="V461">
        <v>2</v>
      </c>
      <c r="W461" t="s">
        <v>214</v>
      </c>
      <c r="X461" t="s">
        <v>79</v>
      </c>
      <c r="Y461" t="s">
        <v>103</v>
      </c>
      <c r="Z461" t="s">
        <v>215</v>
      </c>
      <c r="AB461" s="17">
        <v>2</v>
      </c>
      <c r="AC461" s="17">
        <v>402133</v>
      </c>
      <c r="AD461">
        <v>2</v>
      </c>
      <c r="AE461">
        <v>1</v>
      </c>
      <c r="AF461">
        <v>0</v>
      </c>
      <c r="AG461" t="s">
        <v>81</v>
      </c>
      <c r="AH461" t="s">
        <v>82</v>
      </c>
      <c r="AI461" t="s">
        <v>83</v>
      </c>
      <c r="AJ461" t="s">
        <v>83</v>
      </c>
      <c r="AK461" t="s">
        <v>84</v>
      </c>
      <c r="AL461" t="s">
        <v>85</v>
      </c>
      <c r="AM461" t="s">
        <v>86</v>
      </c>
      <c r="AN461" t="s">
        <v>87</v>
      </c>
      <c r="AO461" t="s">
        <v>339</v>
      </c>
      <c r="AP461" t="s">
        <v>340</v>
      </c>
      <c r="AQ461" t="s">
        <v>339</v>
      </c>
      <c r="AR461" t="s">
        <v>340</v>
      </c>
      <c r="AS461" t="s">
        <v>83</v>
      </c>
      <c r="AV461" s="17"/>
      <c r="AX461">
        <v>0</v>
      </c>
      <c r="AY461" t="s">
        <v>83</v>
      </c>
      <c r="AZ461" t="s">
        <v>83</v>
      </c>
      <c r="BH461">
        <v>510</v>
      </c>
      <c r="BL461" t="s">
        <v>807</v>
      </c>
      <c r="BM461" s="17">
        <v>43005</v>
      </c>
      <c r="BN461" t="s">
        <v>191</v>
      </c>
      <c r="BO461" t="s">
        <v>191</v>
      </c>
      <c r="BP461">
        <v>13</v>
      </c>
      <c r="BQ461" t="s">
        <v>88</v>
      </c>
      <c r="BR461" t="s">
        <v>79</v>
      </c>
      <c r="BS461" t="s">
        <v>89</v>
      </c>
      <c r="BT461" t="s">
        <v>90</v>
      </c>
      <c r="BU461" t="s">
        <v>182</v>
      </c>
      <c r="BV461" t="s">
        <v>83</v>
      </c>
      <c r="BY461" t="s">
        <v>92</v>
      </c>
      <c r="BZ461" t="s">
        <v>87</v>
      </c>
      <c r="CC461">
        <f>IFERROR(IF(AKORDT[[#This Row],[CZAS]]=1,VLOOKUP(AKORDT[[#This Row],[RAPORTY_TMP_ID]]&amp;AKORDT[[#This Row],[CZYNNOSCI_OPIS]],#REF!,5,FALSE),AKORDT[[#This Row],[CZAS]]),1)</f>
        <v>19</v>
      </c>
      <c r="CD461" t="str">
        <f>AKORDT[[#This Row],[RAPORTY_TMP_ID]]&amp;" "&amp;MID(AKORDT[[#This Row],[NAZWA1_WG]],1,30)</f>
        <v xml:space="preserve">26035 PD 254 III 50x50              </v>
      </c>
      <c r="CE461" s="11">
        <f>AKORDT[[#This Row],[DATA]]</f>
        <v>43034</v>
      </c>
      <c r="CF461">
        <f>IFERROR(ROUND(AVERAGEIF(Tabela_Kwerenda_z_AKORD[CZAS RZECZYWISTY],LEFT(AKORDT[[#This Row],[PZP_NR_ZLECENIA]],5),Tabela_Kwerenda_z_AKORD[LACZNY_CZAS]),0),0)</f>
        <v>0</v>
      </c>
    </row>
    <row r="462" spans="1:84">
      <c r="A462" t="e">
        <f>VLOOKUP(AKORDT[[#This Row],[NAZWISKO]],IMIE[],2,FALSE)</f>
        <v>#N/A</v>
      </c>
      <c r="B462">
        <v>10782</v>
      </c>
      <c r="F462">
        <v>26035</v>
      </c>
      <c r="G462">
        <v>1</v>
      </c>
      <c r="H462">
        <v>2</v>
      </c>
      <c r="I462">
        <v>1</v>
      </c>
      <c r="J462">
        <v>14458</v>
      </c>
      <c r="K462">
        <v>14458</v>
      </c>
      <c r="L462">
        <v>51</v>
      </c>
      <c r="M462">
        <v>5</v>
      </c>
      <c r="N462">
        <v>7</v>
      </c>
      <c r="O462">
        <v>19</v>
      </c>
      <c r="Q462" s="17">
        <v>43034</v>
      </c>
      <c r="R462" t="s">
        <v>1533</v>
      </c>
      <c r="S462">
        <v>0</v>
      </c>
      <c r="T462">
        <v>0</v>
      </c>
      <c r="U462">
        <v>0</v>
      </c>
      <c r="V462">
        <v>2</v>
      </c>
      <c r="W462" t="s">
        <v>214</v>
      </c>
      <c r="X462" t="s">
        <v>79</v>
      </c>
      <c r="Y462" t="s">
        <v>103</v>
      </c>
      <c r="Z462" t="s">
        <v>215</v>
      </c>
      <c r="AB462" s="17">
        <v>2</v>
      </c>
      <c r="AC462" s="17">
        <v>402133</v>
      </c>
      <c r="AD462">
        <v>2</v>
      </c>
      <c r="AE462">
        <v>1</v>
      </c>
      <c r="AF462">
        <v>0</v>
      </c>
      <c r="AG462" t="s">
        <v>81</v>
      </c>
      <c r="AH462" t="s">
        <v>82</v>
      </c>
      <c r="AI462" t="s">
        <v>83</v>
      </c>
      <c r="AJ462" t="s">
        <v>83</v>
      </c>
      <c r="AK462" t="s">
        <v>84</v>
      </c>
      <c r="AL462" t="s">
        <v>85</v>
      </c>
      <c r="AM462" t="s">
        <v>86</v>
      </c>
      <c r="AN462" t="s">
        <v>87</v>
      </c>
      <c r="AO462" t="s">
        <v>339</v>
      </c>
      <c r="AP462" t="s">
        <v>340</v>
      </c>
      <c r="AQ462" t="s">
        <v>339</v>
      </c>
      <c r="AR462" t="s">
        <v>340</v>
      </c>
      <c r="AS462" t="s">
        <v>83</v>
      </c>
      <c r="AV462" s="17"/>
      <c r="AX462">
        <v>0</v>
      </c>
      <c r="AY462" t="s">
        <v>83</v>
      </c>
      <c r="AZ462" t="s">
        <v>83</v>
      </c>
      <c r="BH462">
        <v>511</v>
      </c>
      <c r="BL462" t="s">
        <v>807</v>
      </c>
      <c r="BM462" s="17">
        <v>43005</v>
      </c>
      <c r="BN462" t="s">
        <v>191</v>
      </c>
      <c r="BO462" t="s">
        <v>191</v>
      </c>
      <c r="BP462">
        <v>13</v>
      </c>
      <c r="BQ462" t="s">
        <v>88</v>
      </c>
      <c r="BR462" t="s">
        <v>79</v>
      </c>
      <c r="BS462" t="s">
        <v>89</v>
      </c>
      <c r="BT462" t="s">
        <v>90</v>
      </c>
      <c r="BU462" t="s">
        <v>182</v>
      </c>
      <c r="BV462" t="s">
        <v>83</v>
      </c>
      <c r="BY462" t="s">
        <v>92</v>
      </c>
      <c r="BZ462" t="s">
        <v>87</v>
      </c>
      <c r="CC462">
        <f>IFERROR(IF(AKORDT[[#This Row],[CZAS]]=1,VLOOKUP(AKORDT[[#This Row],[RAPORTY_TMP_ID]]&amp;AKORDT[[#This Row],[CZYNNOSCI_OPIS]],#REF!,5,FALSE),AKORDT[[#This Row],[CZAS]]),1)</f>
        <v>19</v>
      </c>
      <c r="CD462" t="str">
        <f>AKORDT[[#This Row],[RAPORTY_TMP_ID]]&amp;" "&amp;MID(AKORDT[[#This Row],[NAZWA1_WG]],1,30)</f>
        <v xml:space="preserve">26035 PD 254 III 50x50              </v>
      </c>
      <c r="CE462" s="11">
        <f>AKORDT[[#This Row],[DATA]]</f>
        <v>43034</v>
      </c>
      <c r="CF462">
        <f>IFERROR(ROUND(AVERAGEIF(Tabela_Kwerenda_z_AKORD[CZAS RZECZYWISTY],LEFT(AKORDT[[#This Row],[PZP_NR_ZLECENIA]],5),Tabela_Kwerenda_z_AKORD[LACZNY_CZAS]),0),0)</f>
        <v>0</v>
      </c>
    </row>
    <row r="463" spans="1:84">
      <c r="A463" t="e">
        <f>VLOOKUP(AKORDT[[#This Row],[NAZWISKO]],IMIE[],2,FALSE)</f>
        <v>#N/A</v>
      </c>
      <c r="B463">
        <v>10783</v>
      </c>
      <c r="F463">
        <v>27014</v>
      </c>
      <c r="G463">
        <v>1</v>
      </c>
      <c r="H463">
        <v>1</v>
      </c>
      <c r="I463">
        <v>1</v>
      </c>
      <c r="J463">
        <v>43952</v>
      </c>
      <c r="K463">
        <v>43952</v>
      </c>
      <c r="L463">
        <v>39</v>
      </c>
      <c r="M463">
        <v>5</v>
      </c>
      <c r="N463">
        <v>7</v>
      </c>
      <c r="O463">
        <v>1</v>
      </c>
      <c r="P463">
        <v>0</v>
      </c>
      <c r="Q463" s="17">
        <v>43034</v>
      </c>
      <c r="R463" t="s">
        <v>1534</v>
      </c>
      <c r="S463">
        <v>0</v>
      </c>
      <c r="T463">
        <v>0</v>
      </c>
      <c r="U463">
        <v>0</v>
      </c>
      <c r="V463">
        <v>2</v>
      </c>
      <c r="W463" t="s">
        <v>251</v>
      </c>
      <c r="X463" t="s">
        <v>79</v>
      </c>
      <c r="Y463" t="s">
        <v>99</v>
      </c>
      <c r="Z463" t="s">
        <v>252</v>
      </c>
      <c r="AB463" s="17">
        <v>2</v>
      </c>
      <c r="AC463" s="17">
        <v>402133</v>
      </c>
      <c r="AD463">
        <v>2</v>
      </c>
      <c r="AE463">
        <v>1</v>
      </c>
      <c r="AF463">
        <v>0</v>
      </c>
      <c r="AG463" t="s">
        <v>81</v>
      </c>
      <c r="AH463" t="s">
        <v>82</v>
      </c>
      <c r="AI463" t="s">
        <v>83</v>
      </c>
      <c r="AJ463" t="s">
        <v>83</v>
      </c>
      <c r="AK463" t="s">
        <v>84</v>
      </c>
      <c r="AL463" t="s">
        <v>85</v>
      </c>
      <c r="AM463" t="s">
        <v>86</v>
      </c>
      <c r="AN463" t="s">
        <v>87</v>
      </c>
      <c r="AO463" t="s">
        <v>459</v>
      </c>
      <c r="AP463" t="s">
        <v>460</v>
      </c>
      <c r="AQ463" t="s">
        <v>459</v>
      </c>
      <c r="AR463" t="s">
        <v>460</v>
      </c>
      <c r="AS463" t="s">
        <v>83</v>
      </c>
      <c r="AV463" s="17"/>
      <c r="AX463">
        <v>0</v>
      </c>
      <c r="AY463" t="s">
        <v>83</v>
      </c>
      <c r="AZ463" t="s">
        <v>83</v>
      </c>
      <c r="BH463">
        <v>512</v>
      </c>
      <c r="BL463" t="s">
        <v>1332</v>
      </c>
      <c r="BM463" s="17">
        <v>43026</v>
      </c>
      <c r="BN463" t="s">
        <v>461</v>
      </c>
      <c r="BO463" t="s">
        <v>461</v>
      </c>
      <c r="BP463">
        <v>13</v>
      </c>
      <c r="BQ463" t="s">
        <v>88</v>
      </c>
      <c r="BR463" t="s">
        <v>79</v>
      </c>
      <c r="BS463" t="s">
        <v>89</v>
      </c>
      <c r="BT463" t="s">
        <v>90</v>
      </c>
      <c r="BU463" t="s">
        <v>91</v>
      </c>
      <c r="BV463" t="s">
        <v>83</v>
      </c>
      <c r="BY463" t="s">
        <v>92</v>
      </c>
      <c r="BZ463" t="s">
        <v>87</v>
      </c>
      <c r="CC463">
        <f>IFERROR(IF(AKORDT[[#This Row],[CZAS]]=1,VLOOKUP(AKORDT[[#This Row],[RAPORTY_TMP_ID]]&amp;AKORDT[[#This Row],[CZYNNOSCI_OPIS]],#REF!,5,FALSE),AKORDT[[#This Row],[CZAS]]),1)</f>
        <v>1</v>
      </c>
      <c r="CD463" t="str">
        <f>AKORDT[[#This Row],[RAPORTY_TMP_ID]]&amp;" "&amp;MID(AKORDT[[#This Row],[NAZWA1_WG]],1,30)</f>
        <v xml:space="preserve">27014 POKROWIEC PODUSZKI SIEDZ.     </v>
      </c>
      <c r="CE463" s="11">
        <f>AKORDT[[#This Row],[DATA]]</f>
        <v>43034</v>
      </c>
      <c r="CF463">
        <f>IFERROR(ROUND(AVERAGEIF(Tabela_Kwerenda_z_AKORD[CZAS RZECZYWISTY],LEFT(AKORDT[[#This Row],[PZP_NR_ZLECENIA]],5),Tabela_Kwerenda_z_AKORD[LACZNY_CZAS]),0),0)</f>
        <v>0</v>
      </c>
    </row>
    <row r="464" spans="1:84">
      <c r="A464" t="e">
        <f>VLOOKUP(AKORDT[[#This Row],[NAZWISKO]],IMIE[],2,FALSE)</f>
        <v>#N/A</v>
      </c>
      <c r="B464">
        <v>10784</v>
      </c>
      <c r="F464">
        <v>27014</v>
      </c>
      <c r="G464">
        <v>1</v>
      </c>
      <c r="H464">
        <v>2</v>
      </c>
      <c r="I464">
        <v>1</v>
      </c>
      <c r="J464">
        <v>43952</v>
      </c>
      <c r="K464">
        <v>43952</v>
      </c>
      <c r="L464">
        <v>39</v>
      </c>
      <c r="M464">
        <v>5</v>
      </c>
      <c r="N464">
        <v>7</v>
      </c>
      <c r="O464">
        <v>1</v>
      </c>
      <c r="P464">
        <v>0</v>
      </c>
      <c r="Q464" s="17">
        <v>43034</v>
      </c>
      <c r="R464" t="s">
        <v>1535</v>
      </c>
      <c r="S464">
        <v>0</v>
      </c>
      <c r="T464">
        <v>0</v>
      </c>
      <c r="U464">
        <v>0</v>
      </c>
      <c r="V464">
        <v>2</v>
      </c>
      <c r="W464" t="s">
        <v>251</v>
      </c>
      <c r="X464" t="s">
        <v>79</v>
      </c>
      <c r="Y464" t="s">
        <v>99</v>
      </c>
      <c r="Z464" t="s">
        <v>252</v>
      </c>
      <c r="AB464" s="17">
        <v>2</v>
      </c>
      <c r="AC464" s="17">
        <v>402133</v>
      </c>
      <c r="AD464">
        <v>2</v>
      </c>
      <c r="AE464">
        <v>1</v>
      </c>
      <c r="AF464">
        <v>0</v>
      </c>
      <c r="AG464" t="s">
        <v>81</v>
      </c>
      <c r="AH464" t="s">
        <v>82</v>
      </c>
      <c r="AI464" t="s">
        <v>83</v>
      </c>
      <c r="AJ464" t="s">
        <v>83</v>
      </c>
      <c r="AK464" t="s">
        <v>84</v>
      </c>
      <c r="AL464" t="s">
        <v>85</v>
      </c>
      <c r="AM464" t="s">
        <v>86</v>
      </c>
      <c r="AN464" t="s">
        <v>87</v>
      </c>
      <c r="AO464" t="s">
        <v>459</v>
      </c>
      <c r="AP464" t="s">
        <v>460</v>
      </c>
      <c r="AQ464" t="s">
        <v>459</v>
      </c>
      <c r="AR464" t="s">
        <v>460</v>
      </c>
      <c r="AS464" t="s">
        <v>83</v>
      </c>
      <c r="AV464" s="17"/>
      <c r="AX464">
        <v>0</v>
      </c>
      <c r="AY464" t="s">
        <v>83</v>
      </c>
      <c r="AZ464" t="s">
        <v>83</v>
      </c>
      <c r="BH464">
        <v>513</v>
      </c>
      <c r="BL464" t="s">
        <v>1332</v>
      </c>
      <c r="BM464" s="17">
        <v>43026</v>
      </c>
      <c r="BN464" t="s">
        <v>461</v>
      </c>
      <c r="BO464" t="s">
        <v>461</v>
      </c>
      <c r="BP464">
        <v>13</v>
      </c>
      <c r="BQ464" t="s">
        <v>88</v>
      </c>
      <c r="BR464" t="s">
        <v>79</v>
      </c>
      <c r="BS464" t="s">
        <v>89</v>
      </c>
      <c r="BT464" t="s">
        <v>90</v>
      </c>
      <c r="BU464" t="s">
        <v>91</v>
      </c>
      <c r="BV464" t="s">
        <v>83</v>
      </c>
      <c r="BY464" t="s">
        <v>92</v>
      </c>
      <c r="BZ464" t="s">
        <v>87</v>
      </c>
      <c r="CC464">
        <f>IFERROR(IF(AKORDT[[#This Row],[CZAS]]=1,VLOOKUP(AKORDT[[#This Row],[RAPORTY_TMP_ID]]&amp;AKORDT[[#This Row],[CZYNNOSCI_OPIS]],#REF!,5,FALSE),AKORDT[[#This Row],[CZAS]]),1)</f>
        <v>1</v>
      </c>
      <c r="CD464" t="str">
        <f>AKORDT[[#This Row],[RAPORTY_TMP_ID]]&amp;" "&amp;MID(AKORDT[[#This Row],[NAZWA1_WG]],1,30)</f>
        <v xml:space="preserve">27014 POKROWIEC PODUSZKI SIEDZ.     </v>
      </c>
      <c r="CE464" s="11">
        <f>AKORDT[[#This Row],[DATA]]</f>
        <v>43034</v>
      </c>
      <c r="CF464">
        <f>IFERROR(ROUND(AVERAGEIF(Tabela_Kwerenda_z_AKORD[CZAS RZECZYWISTY],LEFT(AKORDT[[#This Row],[PZP_NR_ZLECENIA]],5),Tabela_Kwerenda_z_AKORD[LACZNY_CZAS]),0),0)</f>
        <v>0</v>
      </c>
    </row>
    <row r="465" spans="1:84">
      <c r="A465" t="e">
        <f>VLOOKUP(AKORDT[[#This Row],[NAZWISKO]],IMIE[],2,FALSE)</f>
        <v>#N/A</v>
      </c>
      <c r="B465">
        <v>10785</v>
      </c>
      <c r="F465">
        <v>27014</v>
      </c>
      <c r="G465">
        <v>1</v>
      </c>
      <c r="H465">
        <v>3</v>
      </c>
      <c r="I465">
        <v>1</v>
      </c>
      <c r="J465">
        <v>43952</v>
      </c>
      <c r="K465">
        <v>43952</v>
      </c>
      <c r="L465">
        <v>39</v>
      </c>
      <c r="M465">
        <v>5</v>
      </c>
      <c r="N465">
        <v>7</v>
      </c>
      <c r="O465">
        <v>1</v>
      </c>
      <c r="P465">
        <v>0</v>
      </c>
      <c r="Q465" s="17">
        <v>43034</v>
      </c>
      <c r="R465" t="s">
        <v>1536</v>
      </c>
      <c r="S465">
        <v>0</v>
      </c>
      <c r="T465">
        <v>0</v>
      </c>
      <c r="U465">
        <v>0</v>
      </c>
      <c r="V465">
        <v>2</v>
      </c>
      <c r="W465" t="s">
        <v>251</v>
      </c>
      <c r="X465" t="s">
        <v>79</v>
      </c>
      <c r="Y465" t="s">
        <v>99</v>
      </c>
      <c r="Z465" t="s">
        <v>252</v>
      </c>
      <c r="AB465" s="17">
        <v>2</v>
      </c>
      <c r="AC465" s="17">
        <v>402133</v>
      </c>
      <c r="AD465">
        <v>2</v>
      </c>
      <c r="AE465">
        <v>1</v>
      </c>
      <c r="AF465">
        <v>0</v>
      </c>
      <c r="AG465" t="s">
        <v>81</v>
      </c>
      <c r="AH465" t="s">
        <v>82</v>
      </c>
      <c r="AI465" t="s">
        <v>83</v>
      </c>
      <c r="AJ465" t="s">
        <v>83</v>
      </c>
      <c r="AK465" t="s">
        <v>84</v>
      </c>
      <c r="AL465" t="s">
        <v>85</v>
      </c>
      <c r="AM465" t="s">
        <v>86</v>
      </c>
      <c r="AN465" t="s">
        <v>87</v>
      </c>
      <c r="AO465" t="s">
        <v>459</v>
      </c>
      <c r="AP465" t="s">
        <v>460</v>
      </c>
      <c r="AQ465" t="s">
        <v>459</v>
      </c>
      <c r="AR465" t="s">
        <v>460</v>
      </c>
      <c r="AS465" t="s">
        <v>83</v>
      </c>
      <c r="AV465" s="17"/>
      <c r="AX465">
        <v>0</v>
      </c>
      <c r="AY465" t="s">
        <v>83</v>
      </c>
      <c r="AZ465" t="s">
        <v>83</v>
      </c>
      <c r="BH465">
        <v>514</v>
      </c>
      <c r="BL465" t="s">
        <v>1332</v>
      </c>
      <c r="BM465" s="17">
        <v>43026</v>
      </c>
      <c r="BN465" t="s">
        <v>461</v>
      </c>
      <c r="BO465" t="s">
        <v>461</v>
      </c>
      <c r="BP465">
        <v>13</v>
      </c>
      <c r="BQ465" t="s">
        <v>88</v>
      </c>
      <c r="BR465" t="s">
        <v>79</v>
      </c>
      <c r="BS465" t="s">
        <v>89</v>
      </c>
      <c r="BT465" t="s">
        <v>90</v>
      </c>
      <c r="BU465" t="s">
        <v>91</v>
      </c>
      <c r="BV465" t="s">
        <v>83</v>
      </c>
      <c r="BY465" t="s">
        <v>92</v>
      </c>
      <c r="BZ465" t="s">
        <v>87</v>
      </c>
      <c r="CC465">
        <f>IFERROR(IF(AKORDT[[#This Row],[CZAS]]=1,VLOOKUP(AKORDT[[#This Row],[RAPORTY_TMP_ID]]&amp;AKORDT[[#This Row],[CZYNNOSCI_OPIS]],#REF!,5,FALSE),AKORDT[[#This Row],[CZAS]]),1)</f>
        <v>1</v>
      </c>
      <c r="CD465" t="str">
        <f>AKORDT[[#This Row],[RAPORTY_TMP_ID]]&amp;" "&amp;MID(AKORDT[[#This Row],[NAZWA1_WG]],1,30)</f>
        <v xml:space="preserve">27014 POKROWIEC PODUSZKI SIEDZ.     </v>
      </c>
      <c r="CE465" s="11">
        <f>AKORDT[[#This Row],[DATA]]</f>
        <v>43034</v>
      </c>
      <c r="CF465">
        <f>IFERROR(ROUND(AVERAGEIF(Tabela_Kwerenda_z_AKORD[CZAS RZECZYWISTY],LEFT(AKORDT[[#This Row],[PZP_NR_ZLECENIA]],5),Tabela_Kwerenda_z_AKORD[LACZNY_CZAS]),0),0)</f>
        <v>0</v>
      </c>
    </row>
    <row r="466" spans="1:84">
      <c r="A466" t="e">
        <f>VLOOKUP(AKORDT[[#This Row],[NAZWISKO]],IMIE[],2,FALSE)</f>
        <v>#N/A</v>
      </c>
      <c r="B466">
        <v>10786</v>
      </c>
      <c r="F466">
        <v>27014</v>
      </c>
      <c r="G466">
        <v>1</v>
      </c>
      <c r="H466">
        <v>4</v>
      </c>
      <c r="I466">
        <v>1</v>
      </c>
      <c r="J466">
        <v>43952</v>
      </c>
      <c r="K466">
        <v>43952</v>
      </c>
      <c r="L466">
        <v>39</v>
      </c>
      <c r="M466">
        <v>5</v>
      </c>
      <c r="N466">
        <v>7</v>
      </c>
      <c r="O466">
        <v>1</v>
      </c>
      <c r="P466">
        <v>0</v>
      </c>
      <c r="Q466" s="17">
        <v>43034</v>
      </c>
      <c r="R466" t="s">
        <v>1537</v>
      </c>
      <c r="S466">
        <v>0</v>
      </c>
      <c r="T466">
        <v>0</v>
      </c>
      <c r="U466">
        <v>0</v>
      </c>
      <c r="V466">
        <v>2</v>
      </c>
      <c r="W466" t="s">
        <v>251</v>
      </c>
      <c r="X466" t="s">
        <v>79</v>
      </c>
      <c r="Y466" t="s">
        <v>99</v>
      </c>
      <c r="Z466" t="s">
        <v>252</v>
      </c>
      <c r="AB466" s="17">
        <v>2</v>
      </c>
      <c r="AC466" s="17">
        <v>402133</v>
      </c>
      <c r="AD466">
        <v>2</v>
      </c>
      <c r="AE466">
        <v>1</v>
      </c>
      <c r="AF466">
        <v>0</v>
      </c>
      <c r="AG466" t="s">
        <v>81</v>
      </c>
      <c r="AH466" t="s">
        <v>82</v>
      </c>
      <c r="AI466" t="s">
        <v>83</v>
      </c>
      <c r="AJ466" t="s">
        <v>83</v>
      </c>
      <c r="AK466" t="s">
        <v>84</v>
      </c>
      <c r="AL466" t="s">
        <v>85</v>
      </c>
      <c r="AM466" t="s">
        <v>86</v>
      </c>
      <c r="AN466" t="s">
        <v>87</v>
      </c>
      <c r="AO466" t="s">
        <v>459</v>
      </c>
      <c r="AP466" t="s">
        <v>460</v>
      </c>
      <c r="AQ466" t="s">
        <v>459</v>
      </c>
      <c r="AR466" t="s">
        <v>460</v>
      </c>
      <c r="AS466" t="s">
        <v>83</v>
      </c>
      <c r="AV466" s="17"/>
      <c r="AX466">
        <v>0</v>
      </c>
      <c r="AY466" t="s">
        <v>83</v>
      </c>
      <c r="AZ466" t="s">
        <v>83</v>
      </c>
      <c r="BH466">
        <v>515</v>
      </c>
      <c r="BL466" t="s">
        <v>1332</v>
      </c>
      <c r="BM466" s="17">
        <v>43026</v>
      </c>
      <c r="BN466" t="s">
        <v>461</v>
      </c>
      <c r="BO466" t="s">
        <v>461</v>
      </c>
      <c r="BP466">
        <v>13</v>
      </c>
      <c r="BQ466" t="s">
        <v>88</v>
      </c>
      <c r="BR466" t="s">
        <v>79</v>
      </c>
      <c r="BS466" t="s">
        <v>89</v>
      </c>
      <c r="BT466" t="s">
        <v>90</v>
      </c>
      <c r="BU466" t="s">
        <v>91</v>
      </c>
      <c r="BV466" t="s">
        <v>83</v>
      </c>
      <c r="BY466" t="s">
        <v>92</v>
      </c>
      <c r="BZ466" t="s">
        <v>87</v>
      </c>
      <c r="CC466">
        <f>IFERROR(IF(AKORDT[[#This Row],[CZAS]]=1,VLOOKUP(AKORDT[[#This Row],[RAPORTY_TMP_ID]]&amp;AKORDT[[#This Row],[CZYNNOSCI_OPIS]],#REF!,5,FALSE),AKORDT[[#This Row],[CZAS]]),1)</f>
        <v>1</v>
      </c>
      <c r="CD466" t="str">
        <f>AKORDT[[#This Row],[RAPORTY_TMP_ID]]&amp;" "&amp;MID(AKORDT[[#This Row],[NAZWA1_WG]],1,30)</f>
        <v xml:space="preserve">27014 POKROWIEC PODUSZKI SIEDZ.     </v>
      </c>
      <c r="CE466" s="11">
        <f>AKORDT[[#This Row],[DATA]]</f>
        <v>43034</v>
      </c>
      <c r="CF466">
        <f>IFERROR(ROUND(AVERAGEIF(Tabela_Kwerenda_z_AKORD[CZAS RZECZYWISTY],LEFT(AKORDT[[#This Row],[PZP_NR_ZLECENIA]],5),Tabela_Kwerenda_z_AKORD[LACZNY_CZAS]),0),0)</f>
        <v>0</v>
      </c>
    </row>
    <row r="467" spans="1:84">
      <c r="A467" t="e">
        <f>VLOOKUP(AKORDT[[#This Row],[NAZWISKO]],IMIE[],2,FALSE)</f>
        <v>#N/A</v>
      </c>
      <c r="B467">
        <v>10787</v>
      </c>
      <c r="F467">
        <v>27015</v>
      </c>
      <c r="G467">
        <v>1</v>
      </c>
      <c r="H467">
        <v>1</v>
      </c>
      <c r="I467">
        <v>1</v>
      </c>
      <c r="J467">
        <v>43725</v>
      </c>
      <c r="K467">
        <v>43725</v>
      </c>
      <c r="L467">
        <v>39</v>
      </c>
      <c r="M467">
        <v>5</v>
      </c>
      <c r="N467">
        <v>7</v>
      </c>
      <c r="O467">
        <v>1</v>
      </c>
      <c r="Q467" s="17">
        <v>43034</v>
      </c>
      <c r="R467" t="s">
        <v>1538</v>
      </c>
      <c r="S467">
        <v>0</v>
      </c>
      <c r="T467">
        <v>0</v>
      </c>
      <c r="U467">
        <v>0</v>
      </c>
      <c r="V467">
        <v>2</v>
      </c>
      <c r="W467" t="s">
        <v>251</v>
      </c>
      <c r="X467" t="s">
        <v>79</v>
      </c>
      <c r="Y467" t="s">
        <v>99</v>
      </c>
      <c r="Z467" t="s">
        <v>252</v>
      </c>
      <c r="AB467" s="17">
        <v>2</v>
      </c>
      <c r="AC467" s="17">
        <v>402133</v>
      </c>
      <c r="AD467">
        <v>2</v>
      </c>
      <c r="AE467">
        <v>1</v>
      </c>
      <c r="AF467">
        <v>0</v>
      </c>
      <c r="AG467" t="s">
        <v>81</v>
      </c>
      <c r="AH467" t="s">
        <v>82</v>
      </c>
      <c r="AI467" t="s">
        <v>83</v>
      </c>
      <c r="AJ467" t="s">
        <v>83</v>
      </c>
      <c r="AK467" t="s">
        <v>84</v>
      </c>
      <c r="AL467" t="s">
        <v>85</v>
      </c>
      <c r="AM467" t="s">
        <v>86</v>
      </c>
      <c r="AN467" t="s">
        <v>87</v>
      </c>
      <c r="AO467" t="s">
        <v>857</v>
      </c>
      <c r="AP467" t="s">
        <v>858</v>
      </c>
      <c r="AQ467" t="s">
        <v>857</v>
      </c>
      <c r="AR467" t="s">
        <v>858</v>
      </c>
      <c r="AS467" t="s">
        <v>83</v>
      </c>
      <c r="AV467" s="17"/>
      <c r="AX467">
        <v>0</v>
      </c>
      <c r="AY467" t="s">
        <v>83</v>
      </c>
      <c r="AZ467" t="s">
        <v>83</v>
      </c>
      <c r="BH467">
        <v>516</v>
      </c>
      <c r="BL467" t="s">
        <v>1332</v>
      </c>
      <c r="BM467" s="17">
        <v>43026</v>
      </c>
      <c r="BN467" t="s">
        <v>461</v>
      </c>
      <c r="BO467" t="s">
        <v>461</v>
      </c>
      <c r="BP467">
        <v>13</v>
      </c>
      <c r="BQ467" t="s">
        <v>88</v>
      </c>
      <c r="BR467" t="s">
        <v>79</v>
      </c>
      <c r="BS467" t="s">
        <v>89</v>
      </c>
      <c r="BT467" t="s">
        <v>90</v>
      </c>
      <c r="BU467" t="s">
        <v>181</v>
      </c>
      <c r="BV467" t="s">
        <v>83</v>
      </c>
      <c r="BY467" t="s">
        <v>92</v>
      </c>
      <c r="BZ467" t="s">
        <v>87</v>
      </c>
      <c r="CC467">
        <f>IFERROR(IF(AKORDT[[#This Row],[CZAS]]=1,VLOOKUP(AKORDT[[#This Row],[RAPORTY_TMP_ID]]&amp;AKORDT[[#This Row],[CZYNNOSCI_OPIS]],#REF!,5,FALSE),AKORDT[[#This Row],[CZAS]]),1)</f>
        <v>1</v>
      </c>
      <c r="CD467" t="str">
        <f>AKORDT[[#This Row],[RAPORTY_TMP_ID]]&amp;" "&amp;MID(AKORDT[[#This Row],[NAZWA1_WG]],1,30)</f>
        <v xml:space="preserve">27015 PODUSZKA OPARCIOWA            </v>
      </c>
      <c r="CE467" s="11">
        <f>AKORDT[[#This Row],[DATA]]</f>
        <v>43034</v>
      </c>
      <c r="CF467">
        <f>IFERROR(ROUND(AVERAGEIF(Tabela_Kwerenda_z_AKORD[CZAS RZECZYWISTY],LEFT(AKORDT[[#This Row],[PZP_NR_ZLECENIA]],5),Tabela_Kwerenda_z_AKORD[LACZNY_CZAS]),0),0)</f>
        <v>0</v>
      </c>
    </row>
    <row r="468" spans="1:84">
      <c r="A468" t="e">
        <f>VLOOKUP(AKORDT[[#This Row],[NAZWISKO]],IMIE[],2,FALSE)</f>
        <v>#N/A</v>
      </c>
      <c r="B468">
        <v>10788</v>
      </c>
      <c r="F468">
        <v>27015</v>
      </c>
      <c r="G468">
        <v>1</v>
      </c>
      <c r="H468">
        <v>2</v>
      </c>
      <c r="I468">
        <v>1</v>
      </c>
      <c r="J468">
        <v>43725</v>
      </c>
      <c r="K468">
        <v>43725</v>
      </c>
      <c r="L468">
        <v>39</v>
      </c>
      <c r="M468">
        <v>5</v>
      </c>
      <c r="N468">
        <v>7</v>
      </c>
      <c r="O468">
        <v>1</v>
      </c>
      <c r="Q468" s="17">
        <v>43034</v>
      </c>
      <c r="R468" t="s">
        <v>1539</v>
      </c>
      <c r="S468">
        <v>0</v>
      </c>
      <c r="T468">
        <v>0</v>
      </c>
      <c r="U468">
        <v>0</v>
      </c>
      <c r="V468">
        <v>2</v>
      </c>
      <c r="W468" t="s">
        <v>251</v>
      </c>
      <c r="X468" t="s">
        <v>79</v>
      </c>
      <c r="Y468" t="s">
        <v>99</v>
      </c>
      <c r="Z468" t="s">
        <v>252</v>
      </c>
      <c r="AB468" s="17">
        <v>2</v>
      </c>
      <c r="AC468" s="17">
        <v>402133</v>
      </c>
      <c r="AD468">
        <v>2</v>
      </c>
      <c r="AE468">
        <v>1</v>
      </c>
      <c r="AF468">
        <v>0</v>
      </c>
      <c r="AG468" t="s">
        <v>81</v>
      </c>
      <c r="AH468" t="s">
        <v>82</v>
      </c>
      <c r="AI468" t="s">
        <v>83</v>
      </c>
      <c r="AJ468" t="s">
        <v>83</v>
      </c>
      <c r="AK468" t="s">
        <v>84</v>
      </c>
      <c r="AL468" t="s">
        <v>85</v>
      </c>
      <c r="AM468" t="s">
        <v>86</v>
      </c>
      <c r="AN468" t="s">
        <v>87</v>
      </c>
      <c r="AO468" t="s">
        <v>857</v>
      </c>
      <c r="AP468" t="s">
        <v>858</v>
      </c>
      <c r="AQ468" t="s">
        <v>857</v>
      </c>
      <c r="AR468" t="s">
        <v>858</v>
      </c>
      <c r="AS468" t="s">
        <v>83</v>
      </c>
      <c r="AV468" s="17"/>
      <c r="AX468">
        <v>0</v>
      </c>
      <c r="AY468" t="s">
        <v>83</v>
      </c>
      <c r="AZ468" t="s">
        <v>83</v>
      </c>
      <c r="BH468">
        <v>517</v>
      </c>
      <c r="BL468" t="s">
        <v>1332</v>
      </c>
      <c r="BM468" s="17">
        <v>43026</v>
      </c>
      <c r="BN468" t="s">
        <v>461</v>
      </c>
      <c r="BO468" t="s">
        <v>461</v>
      </c>
      <c r="BP468">
        <v>13</v>
      </c>
      <c r="BQ468" t="s">
        <v>88</v>
      </c>
      <c r="BR468" t="s">
        <v>79</v>
      </c>
      <c r="BS468" t="s">
        <v>89</v>
      </c>
      <c r="BT468" t="s">
        <v>90</v>
      </c>
      <c r="BU468" t="s">
        <v>181</v>
      </c>
      <c r="BV468" t="s">
        <v>83</v>
      </c>
      <c r="BY468" t="s">
        <v>92</v>
      </c>
      <c r="BZ468" t="s">
        <v>87</v>
      </c>
      <c r="CC468">
        <f>IFERROR(IF(AKORDT[[#This Row],[CZAS]]=1,VLOOKUP(AKORDT[[#This Row],[RAPORTY_TMP_ID]]&amp;AKORDT[[#This Row],[CZYNNOSCI_OPIS]],#REF!,5,FALSE),AKORDT[[#This Row],[CZAS]]),1)</f>
        <v>1</v>
      </c>
      <c r="CD468" t="str">
        <f>AKORDT[[#This Row],[RAPORTY_TMP_ID]]&amp;" "&amp;MID(AKORDT[[#This Row],[NAZWA1_WG]],1,30)</f>
        <v xml:space="preserve">27015 PODUSZKA OPARCIOWA            </v>
      </c>
      <c r="CE468" s="11">
        <f>AKORDT[[#This Row],[DATA]]</f>
        <v>43034</v>
      </c>
      <c r="CF468">
        <f>IFERROR(ROUND(AVERAGEIF(Tabela_Kwerenda_z_AKORD[CZAS RZECZYWISTY],LEFT(AKORDT[[#This Row],[PZP_NR_ZLECENIA]],5),Tabela_Kwerenda_z_AKORD[LACZNY_CZAS]),0),0)</f>
        <v>0</v>
      </c>
    </row>
    <row r="469" spans="1:84">
      <c r="A469" t="e">
        <f>VLOOKUP(AKORDT[[#This Row],[NAZWISKO]],IMIE[],2,FALSE)</f>
        <v>#N/A</v>
      </c>
      <c r="B469">
        <v>10789</v>
      </c>
      <c r="F469">
        <v>27015</v>
      </c>
      <c r="G469">
        <v>1</v>
      </c>
      <c r="H469">
        <v>3</v>
      </c>
      <c r="I469">
        <v>1</v>
      </c>
      <c r="J469">
        <v>43725</v>
      </c>
      <c r="K469">
        <v>43725</v>
      </c>
      <c r="L469">
        <v>39</v>
      </c>
      <c r="M469">
        <v>5</v>
      </c>
      <c r="N469">
        <v>7</v>
      </c>
      <c r="O469">
        <v>1</v>
      </c>
      <c r="Q469" s="17">
        <v>43034</v>
      </c>
      <c r="R469" t="s">
        <v>1540</v>
      </c>
      <c r="S469">
        <v>0</v>
      </c>
      <c r="T469">
        <v>0</v>
      </c>
      <c r="U469">
        <v>0</v>
      </c>
      <c r="V469">
        <v>2</v>
      </c>
      <c r="W469" t="s">
        <v>251</v>
      </c>
      <c r="X469" t="s">
        <v>79</v>
      </c>
      <c r="Y469" t="s">
        <v>99</v>
      </c>
      <c r="Z469" t="s">
        <v>252</v>
      </c>
      <c r="AB469" s="17">
        <v>2</v>
      </c>
      <c r="AC469" s="17">
        <v>402133</v>
      </c>
      <c r="AD469">
        <v>2</v>
      </c>
      <c r="AE469">
        <v>1</v>
      </c>
      <c r="AF469">
        <v>0</v>
      </c>
      <c r="AG469" t="s">
        <v>81</v>
      </c>
      <c r="AH469" t="s">
        <v>82</v>
      </c>
      <c r="AI469" t="s">
        <v>83</v>
      </c>
      <c r="AJ469" t="s">
        <v>83</v>
      </c>
      <c r="AK469" t="s">
        <v>84</v>
      </c>
      <c r="AL469" t="s">
        <v>85</v>
      </c>
      <c r="AM469" t="s">
        <v>86</v>
      </c>
      <c r="AN469" t="s">
        <v>87</v>
      </c>
      <c r="AO469" t="s">
        <v>857</v>
      </c>
      <c r="AP469" t="s">
        <v>858</v>
      </c>
      <c r="AQ469" t="s">
        <v>857</v>
      </c>
      <c r="AR469" t="s">
        <v>858</v>
      </c>
      <c r="AS469" t="s">
        <v>83</v>
      </c>
      <c r="AV469" s="17"/>
      <c r="AX469">
        <v>0</v>
      </c>
      <c r="AY469" t="s">
        <v>83</v>
      </c>
      <c r="AZ469" t="s">
        <v>83</v>
      </c>
      <c r="BH469">
        <v>518</v>
      </c>
      <c r="BL469" t="s">
        <v>1332</v>
      </c>
      <c r="BM469" s="17">
        <v>43026</v>
      </c>
      <c r="BN469" t="s">
        <v>461</v>
      </c>
      <c r="BO469" t="s">
        <v>461</v>
      </c>
      <c r="BP469">
        <v>13</v>
      </c>
      <c r="BQ469" t="s">
        <v>88</v>
      </c>
      <c r="BR469" t="s">
        <v>79</v>
      </c>
      <c r="BS469" t="s">
        <v>89</v>
      </c>
      <c r="BT469" t="s">
        <v>90</v>
      </c>
      <c r="BU469" t="s">
        <v>181</v>
      </c>
      <c r="BV469" t="s">
        <v>83</v>
      </c>
      <c r="BY469" t="s">
        <v>92</v>
      </c>
      <c r="BZ469" t="s">
        <v>87</v>
      </c>
      <c r="CC469">
        <f>IFERROR(IF(AKORDT[[#This Row],[CZAS]]=1,VLOOKUP(AKORDT[[#This Row],[RAPORTY_TMP_ID]]&amp;AKORDT[[#This Row],[CZYNNOSCI_OPIS]],#REF!,5,FALSE),AKORDT[[#This Row],[CZAS]]),1)</f>
        <v>1</v>
      </c>
      <c r="CD469" t="str">
        <f>AKORDT[[#This Row],[RAPORTY_TMP_ID]]&amp;" "&amp;MID(AKORDT[[#This Row],[NAZWA1_WG]],1,30)</f>
        <v xml:space="preserve">27015 PODUSZKA OPARCIOWA            </v>
      </c>
      <c r="CE469" s="11">
        <f>AKORDT[[#This Row],[DATA]]</f>
        <v>43034</v>
      </c>
      <c r="CF469">
        <f>IFERROR(ROUND(AVERAGEIF(Tabela_Kwerenda_z_AKORD[CZAS RZECZYWISTY],LEFT(AKORDT[[#This Row],[PZP_NR_ZLECENIA]],5),Tabela_Kwerenda_z_AKORD[LACZNY_CZAS]),0),0)</f>
        <v>0</v>
      </c>
    </row>
    <row r="470" spans="1:84">
      <c r="A470" t="e">
        <f>VLOOKUP(AKORDT[[#This Row],[NAZWISKO]],IMIE[],2,FALSE)</f>
        <v>#N/A</v>
      </c>
      <c r="B470">
        <v>10790</v>
      </c>
      <c r="F470">
        <v>27015</v>
      </c>
      <c r="G470">
        <v>1</v>
      </c>
      <c r="H470">
        <v>4</v>
      </c>
      <c r="I470">
        <v>1</v>
      </c>
      <c r="J470">
        <v>43725</v>
      </c>
      <c r="K470">
        <v>43725</v>
      </c>
      <c r="L470">
        <v>39</v>
      </c>
      <c r="M470">
        <v>5</v>
      </c>
      <c r="N470">
        <v>7</v>
      </c>
      <c r="O470">
        <v>1</v>
      </c>
      <c r="Q470" s="17">
        <v>43034</v>
      </c>
      <c r="R470" t="s">
        <v>1541</v>
      </c>
      <c r="S470">
        <v>0</v>
      </c>
      <c r="T470">
        <v>0</v>
      </c>
      <c r="U470">
        <v>0</v>
      </c>
      <c r="V470">
        <v>2</v>
      </c>
      <c r="W470" t="s">
        <v>251</v>
      </c>
      <c r="X470" t="s">
        <v>79</v>
      </c>
      <c r="Y470" t="s">
        <v>99</v>
      </c>
      <c r="Z470" t="s">
        <v>252</v>
      </c>
      <c r="AB470" s="17">
        <v>2</v>
      </c>
      <c r="AC470" s="17">
        <v>402133</v>
      </c>
      <c r="AD470">
        <v>2</v>
      </c>
      <c r="AE470">
        <v>1</v>
      </c>
      <c r="AF470">
        <v>0</v>
      </c>
      <c r="AG470" t="s">
        <v>81</v>
      </c>
      <c r="AH470" t="s">
        <v>82</v>
      </c>
      <c r="AI470" t="s">
        <v>83</v>
      </c>
      <c r="AJ470" t="s">
        <v>83</v>
      </c>
      <c r="AK470" t="s">
        <v>84</v>
      </c>
      <c r="AL470" t="s">
        <v>85</v>
      </c>
      <c r="AM470" t="s">
        <v>86</v>
      </c>
      <c r="AN470" t="s">
        <v>87</v>
      </c>
      <c r="AO470" t="s">
        <v>857</v>
      </c>
      <c r="AP470" t="s">
        <v>858</v>
      </c>
      <c r="AQ470" t="s">
        <v>857</v>
      </c>
      <c r="AR470" t="s">
        <v>858</v>
      </c>
      <c r="AS470" t="s">
        <v>83</v>
      </c>
      <c r="AV470" s="17"/>
      <c r="AX470">
        <v>0</v>
      </c>
      <c r="AY470" t="s">
        <v>83</v>
      </c>
      <c r="AZ470" t="s">
        <v>83</v>
      </c>
      <c r="BH470">
        <v>519</v>
      </c>
      <c r="BL470" t="s">
        <v>1332</v>
      </c>
      <c r="BM470" s="17">
        <v>43026</v>
      </c>
      <c r="BN470" t="s">
        <v>461</v>
      </c>
      <c r="BO470" t="s">
        <v>461</v>
      </c>
      <c r="BP470">
        <v>13</v>
      </c>
      <c r="BQ470" t="s">
        <v>88</v>
      </c>
      <c r="BR470" t="s">
        <v>79</v>
      </c>
      <c r="BS470" t="s">
        <v>89</v>
      </c>
      <c r="BT470" t="s">
        <v>90</v>
      </c>
      <c r="BU470" t="s">
        <v>181</v>
      </c>
      <c r="BV470" t="s">
        <v>83</v>
      </c>
      <c r="BY470" t="s">
        <v>92</v>
      </c>
      <c r="BZ470" t="s">
        <v>87</v>
      </c>
      <c r="CC470">
        <f>IFERROR(IF(AKORDT[[#This Row],[CZAS]]=1,VLOOKUP(AKORDT[[#This Row],[RAPORTY_TMP_ID]]&amp;AKORDT[[#This Row],[CZYNNOSCI_OPIS]],#REF!,5,FALSE),AKORDT[[#This Row],[CZAS]]),1)</f>
        <v>1</v>
      </c>
      <c r="CD470" t="str">
        <f>AKORDT[[#This Row],[RAPORTY_TMP_ID]]&amp;" "&amp;MID(AKORDT[[#This Row],[NAZWA1_WG]],1,30)</f>
        <v xml:space="preserve">27015 PODUSZKA OPARCIOWA            </v>
      </c>
      <c r="CE470" s="11">
        <f>AKORDT[[#This Row],[DATA]]</f>
        <v>43034</v>
      </c>
      <c r="CF470">
        <f>IFERROR(ROUND(AVERAGEIF(Tabela_Kwerenda_z_AKORD[CZAS RZECZYWISTY],LEFT(AKORDT[[#This Row],[PZP_NR_ZLECENIA]],5),Tabela_Kwerenda_z_AKORD[LACZNY_CZAS]),0),0)</f>
        <v>0</v>
      </c>
    </row>
    <row r="471" spans="1:84">
      <c r="A471" t="e">
        <f>VLOOKUP(AKORDT[[#This Row],[NAZWISKO]],IMIE[],2,FALSE)</f>
        <v>#N/A</v>
      </c>
      <c r="B471">
        <v>10799</v>
      </c>
      <c r="F471">
        <v>27030</v>
      </c>
      <c r="G471">
        <v>1</v>
      </c>
      <c r="H471">
        <v>2</v>
      </c>
      <c r="I471">
        <v>1</v>
      </c>
      <c r="J471">
        <v>14306</v>
      </c>
      <c r="K471">
        <v>14306</v>
      </c>
      <c r="L471">
        <v>36</v>
      </c>
      <c r="M471">
        <v>20</v>
      </c>
      <c r="N471">
        <v>7</v>
      </c>
      <c r="O471">
        <v>3</v>
      </c>
      <c r="Q471" s="17">
        <v>43034</v>
      </c>
      <c r="R471" t="s">
        <v>1542</v>
      </c>
      <c r="S471">
        <v>0</v>
      </c>
      <c r="T471">
        <v>0</v>
      </c>
      <c r="U471">
        <v>0</v>
      </c>
      <c r="V471">
        <v>2</v>
      </c>
      <c r="W471" t="s">
        <v>208</v>
      </c>
      <c r="X471" t="s">
        <v>79</v>
      </c>
      <c r="Y471" t="s">
        <v>94</v>
      </c>
      <c r="Z471" t="s">
        <v>209</v>
      </c>
      <c r="AB471" s="17">
        <v>2</v>
      </c>
      <c r="AC471" s="17">
        <v>402133</v>
      </c>
      <c r="AD471">
        <v>2</v>
      </c>
      <c r="AE471">
        <v>1</v>
      </c>
      <c r="AF471">
        <v>0</v>
      </c>
      <c r="AG471" t="s">
        <v>81</v>
      </c>
      <c r="AH471" t="s">
        <v>82</v>
      </c>
      <c r="AI471" t="s">
        <v>83</v>
      </c>
      <c r="AJ471" t="s">
        <v>83</v>
      </c>
      <c r="AK471" t="s">
        <v>84</v>
      </c>
      <c r="AL471" t="s">
        <v>85</v>
      </c>
      <c r="AM471" t="s">
        <v>205</v>
      </c>
      <c r="AN471" t="s">
        <v>95</v>
      </c>
      <c r="AO471" t="s">
        <v>224</v>
      </c>
      <c r="AP471" t="s">
        <v>225</v>
      </c>
      <c r="AQ471" t="s">
        <v>224</v>
      </c>
      <c r="AR471" t="s">
        <v>225</v>
      </c>
      <c r="AS471" t="s">
        <v>83</v>
      </c>
      <c r="AV471" s="17"/>
      <c r="AX471">
        <v>0</v>
      </c>
      <c r="AY471" t="s">
        <v>83</v>
      </c>
      <c r="AZ471" t="s">
        <v>83</v>
      </c>
      <c r="BH471">
        <v>528</v>
      </c>
      <c r="BL471" t="s">
        <v>1543</v>
      </c>
      <c r="BM471" s="17">
        <v>43026</v>
      </c>
      <c r="BN471" t="s">
        <v>213</v>
      </c>
      <c r="BO471" t="s">
        <v>213</v>
      </c>
      <c r="BP471">
        <v>68</v>
      </c>
      <c r="BQ471" t="s">
        <v>196</v>
      </c>
      <c r="BR471" t="s">
        <v>197</v>
      </c>
      <c r="BS471" t="s">
        <v>89</v>
      </c>
      <c r="BT471" t="s">
        <v>90</v>
      </c>
      <c r="BU471" t="s">
        <v>206</v>
      </c>
      <c r="BV471" t="s">
        <v>83</v>
      </c>
      <c r="BY471" t="s">
        <v>92</v>
      </c>
      <c r="BZ471" t="s">
        <v>87</v>
      </c>
      <c r="CC471">
        <f>IFERROR(IF(AKORDT[[#This Row],[CZAS]]=1,VLOOKUP(AKORDT[[#This Row],[RAPORTY_TMP_ID]]&amp;AKORDT[[#This Row],[CZYNNOSCI_OPIS]],#REF!,5,FALSE),AKORDT[[#This Row],[CZAS]]),1)</f>
        <v>3</v>
      </c>
      <c r="CD471" t="str">
        <f>AKORDT[[#This Row],[RAPORTY_TMP_ID]]&amp;" "&amp;MID(AKORDT[[#This Row],[NAZWA1_WG]],1,30)</f>
        <v xml:space="preserve">27030 ALIZE Z60/12                  </v>
      </c>
      <c r="CE471" s="11">
        <f>AKORDT[[#This Row],[DATA]]</f>
        <v>43034</v>
      </c>
      <c r="CF471">
        <f>IFERROR(ROUND(AVERAGEIF(Tabela_Kwerenda_z_AKORD[CZAS RZECZYWISTY],LEFT(AKORDT[[#This Row],[PZP_NR_ZLECENIA]],5),Tabela_Kwerenda_z_AKORD[LACZNY_CZAS]),0),0)</f>
        <v>0</v>
      </c>
    </row>
    <row r="472" spans="1:84">
      <c r="A472" t="e">
        <f>VLOOKUP(AKORDT[[#This Row],[NAZWISKO]],IMIE[],2,FALSE)</f>
        <v>#N/A</v>
      </c>
      <c r="B472">
        <v>10800</v>
      </c>
      <c r="F472">
        <v>27030</v>
      </c>
      <c r="G472">
        <v>1</v>
      </c>
      <c r="H472">
        <v>1</v>
      </c>
      <c r="I472">
        <v>1</v>
      </c>
      <c r="J472">
        <v>14306</v>
      </c>
      <c r="K472">
        <v>14306</v>
      </c>
      <c r="L472">
        <v>36</v>
      </c>
      <c r="M472">
        <v>20</v>
      </c>
      <c r="N472">
        <v>7</v>
      </c>
      <c r="O472">
        <v>3</v>
      </c>
      <c r="Q472" s="17">
        <v>43034</v>
      </c>
      <c r="R472" t="s">
        <v>1544</v>
      </c>
      <c r="S472">
        <v>0</v>
      </c>
      <c r="T472">
        <v>0</v>
      </c>
      <c r="U472">
        <v>0</v>
      </c>
      <c r="V472">
        <v>2</v>
      </c>
      <c r="W472" t="s">
        <v>208</v>
      </c>
      <c r="X472" t="s">
        <v>79</v>
      </c>
      <c r="Y472" t="s">
        <v>94</v>
      </c>
      <c r="Z472" t="s">
        <v>209</v>
      </c>
      <c r="AB472" s="17">
        <v>2</v>
      </c>
      <c r="AC472" s="17">
        <v>402133</v>
      </c>
      <c r="AD472">
        <v>2</v>
      </c>
      <c r="AE472">
        <v>1</v>
      </c>
      <c r="AF472">
        <v>0</v>
      </c>
      <c r="AG472" t="s">
        <v>81</v>
      </c>
      <c r="AH472" t="s">
        <v>82</v>
      </c>
      <c r="AI472" t="s">
        <v>83</v>
      </c>
      <c r="AJ472" t="s">
        <v>83</v>
      </c>
      <c r="AK472" t="s">
        <v>84</v>
      </c>
      <c r="AL472" t="s">
        <v>85</v>
      </c>
      <c r="AM472" t="s">
        <v>205</v>
      </c>
      <c r="AN472" t="s">
        <v>95</v>
      </c>
      <c r="AO472" t="s">
        <v>224</v>
      </c>
      <c r="AP472" t="s">
        <v>225</v>
      </c>
      <c r="AQ472" t="s">
        <v>224</v>
      </c>
      <c r="AR472" t="s">
        <v>225</v>
      </c>
      <c r="AS472" t="s">
        <v>83</v>
      </c>
      <c r="AV472" s="17"/>
      <c r="AX472">
        <v>0</v>
      </c>
      <c r="AY472" t="s">
        <v>83</v>
      </c>
      <c r="AZ472" t="s">
        <v>83</v>
      </c>
      <c r="BH472">
        <v>529</v>
      </c>
      <c r="BL472" t="s">
        <v>1543</v>
      </c>
      <c r="BM472" s="17">
        <v>43026</v>
      </c>
      <c r="BN472" t="s">
        <v>213</v>
      </c>
      <c r="BO472" t="s">
        <v>213</v>
      </c>
      <c r="BP472">
        <v>68</v>
      </c>
      <c r="BQ472" t="s">
        <v>196</v>
      </c>
      <c r="BR472" t="s">
        <v>197</v>
      </c>
      <c r="BS472" t="s">
        <v>89</v>
      </c>
      <c r="BT472" t="s">
        <v>90</v>
      </c>
      <c r="BU472" t="s">
        <v>206</v>
      </c>
      <c r="BV472" t="s">
        <v>83</v>
      </c>
      <c r="BY472" t="s">
        <v>92</v>
      </c>
      <c r="BZ472" t="s">
        <v>87</v>
      </c>
      <c r="CC472">
        <f>IFERROR(IF(AKORDT[[#This Row],[CZAS]]=1,VLOOKUP(AKORDT[[#This Row],[RAPORTY_TMP_ID]]&amp;AKORDT[[#This Row],[CZYNNOSCI_OPIS]],#REF!,5,FALSE),AKORDT[[#This Row],[CZAS]]),1)</f>
        <v>3</v>
      </c>
      <c r="CD472" t="str">
        <f>AKORDT[[#This Row],[RAPORTY_TMP_ID]]&amp;" "&amp;MID(AKORDT[[#This Row],[NAZWA1_WG]],1,30)</f>
        <v xml:space="preserve">27030 ALIZE Z60/12                  </v>
      </c>
      <c r="CE472" s="11">
        <f>AKORDT[[#This Row],[DATA]]</f>
        <v>43034</v>
      </c>
      <c r="CF472">
        <f>IFERROR(ROUND(AVERAGEIF(Tabela_Kwerenda_z_AKORD[CZAS RZECZYWISTY],LEFT(AKORDT[[#This Row],[PZP_NR_ZLECENIA]],5),Tabela_Kwerenda_z_AKORD[LACZNY_CZAS]),0),0)</f>
        <v>0</v>
      </c>
    </row>
    <row r="473" spans="1:84">
      <c r="A473" t="e">
        <f>VLOOKUP(AKORDT[[#This Row],[NAZWISKO]],IMIE[],2,FALSE)</f>
        <v>#N/A</v>
      </c>
      <c r="B473">
        <v>10802</v>
      </c>
      <c r="F473">
        <v>27029</v>
      </c>
      <c r="G473">
        <v>1</v>
      </c>
      <c r="H473">
        <v>1</v>
      </c>
      <c r="I473">
        <v>1</v>
      </c>
      <c r="J473">
        <v>14298</v>
      </c>
      <c r="K473">
        <v>14298</v>
      </c>
      <c r="L473">
        <v>36</v>
      </c>
      <c r="M473">
        <v>20</v>
      </c>
      <c r="N473">
        <v>7</v>
      </c>
      <c r="O473">
        <v>29</v>
      </c>
      <c r="Q473" s="17">
        <v>43034</v>
      </c>
      <c r="R473" t="s">
        <v>1545</v>
      </c>
      <c r="S473">
        <v>0</v>
      </c>
      <c r="T473">
        <v>0</v>
      </c>
      <c r="U473">
        <v>0</v>
      </c>
      <c r="V473">
        <v>2</v>
      </c>
      <c r="W473" t="s">
        <v>208</v>
      </c>
      <c r="X473" t="s">
        <v>79</v>
      </c>
      <c r="Y473" t="s">
        <v>94</v>
      </c>
      <c r="Z473" t="s">
        <v>209</v>
      </c>
      <c r="AB473" s="17">
        <v>2</v>
      </c>
      <c r="AC473" s="17">
        <v>402133</v>
      </c>
      <c r="AD473">
        <v>2</v>
      </c>
      <c r="AE473">
        <v>1</v>
      </c>
      <c r="AF473">
        <v>0</v>
      </c>
      <c r="AG473" t="s">
        <v>81</v>
      </c>
      <c r="AH473" t="s">
        <v>82</v>
      </c>
      <c r="AI473" t="s">
        <v>83</v>
      </c>
      <c r="AJ473" t="s">
        <v>83</v>
      </c>
      <c r="AK473" t="s">
        <v>84</v>
      </c>
      <c r="AL473" t="s">
        <v>85</v>
      </c>
      <c r="AM473" t="s">
        <v>205</v>
      </c>
      <c r="AN473" t="s">
        <v>95</v>
      </c>
      <c r="AO473" t="s">
        <v>520</v>
      </c>
      <c r="AP473" t="s">
        <v>521</v>
      </c>
      <c r="AQ473" t="s">
        <v>520</v>
      </c>
      <c r="AR473" t="s">
        <v>521</v>
      </c>
      <c r="AS473" t="s">
        <v>83</v>
      </c>
      <c r="AV473" s="17"/>
      <c r="AX473">
        <v>0</v>
      </c>
      <c r="AY473" t="s">
        <v>83</v>
      </c>
      <c r="AZ473" t="s">
        <v>83</v>
      </c>
      <c r="BH473">
        <v>531</v>
      </c>
      <c r="BL473" t="s">
        <v>1543</v>
      </c>
      <c r="BM473" s="17">
        <v>43026</v>
      </c>
      <c r="BN473" t="s">
        <v>213</v>
      </c>
      <c r="BO473" t="s">
        <v>213</v>
      </c>
      <c r="BP473">
        <v>68</v>
      </c>
      <c r="BQ473" t="s">
        <v>196</v>
      </c>
      <c r="BR473" t="s">
        <v>197</v>
      </c>
      <c r="BS473" t="s">
        <v>89</v>
      </c>
      <c r="BT473" t="s">
        <v>90</v>
      </c>
      <c r="BU473" t="s">
        <v>206</v>
      </c>
      <c r="BV473" t="s">
        <v>83</v>
      </c>
      <c r="BY473" t="s">
        <v>92</v>
      </c>
      <c r="BZ473" t="s">
        <v>87</v>
      </c>
      <c r="CC473">
        <f>IFERROR(IF(AKORDT[[#This Row],[CZAS]]=1,VLOOKUP(AKORDT[[#This Row],[RAPORTY_TMP_ID]]&amp;AKORDT[[#This Row],[CZYNNOSCI_OPIS]],#REF!,5,FALSE),AKORDT[[#This Row],[CZAS]]),1)</f>
        <v>29</v>
      </c>
      <c r="CD473" t="str">
        <f>AKORDT[[#This Row],[RAPORTY_TMP_ID]]&amp;" "&amp;MID(AKORDT[[#This Row],[NAZWA1_WG]],1,30)</f>
        <v xml:space="preserve">27029 ALIZE [3]                     </v>
      </c>
      <c r="CE473" s="11">
        <f>AKORDT[[#This Row],[DATA]]</f>
        <v>43034</v>
      </c>
      <c r="CF473">
        <f>IFERROR(ROUND(AVERAGEIF(Tabela_Kwerenda_z_AKORD[CZAS RZECZYWISTY],LEFT(AKORDT[[#This Row],[PZP_NR_ZLECENIA]],5),Tabela_Kwerenda_z_AKORD[LACZNY_CZAS]),0),0)</f>
        <v>0</v>
      </c>
    </row>
    <row r="474" spans="1:84">
      <c r="A474" t="e">
        <f>VLOOKUP(AKORDT[[#This Row],[NAZWISKO]],IMIE[],2,FALSE)</f>
        <v>#N/A</v>
      </c>
      <c r="B474">
        <v>10803</v>
      </c>
      <c r="F474">
        <v>27028</v>
      </c>
      <c r="G474">
        <v>1</v>
      </c>
      <c r="H474">
        <v>1</v>
      </c>
      <c r="I474">
        <v>1</v>
      </c>
      <c r="J474">
        <v>14301</v>
      </c>
      <c r="K474">
        <v>14301</v>
      </c>
      <c r="L474">
        <v>36</v>
      </c>
      <c r="M474">
        <v>20</v>
      </c>
      <c r="N474">
        <v>7</v>
      </c>
      <c r="O474">
        <v>30</v>
      </c>
      <c r="Q474" s="17">
        <v>43034</v>
      </c>
      <c r="R474" t="s">
        <v>1546</v>
      </c>
      <c r="S474">
        <v>0</v>
      </c>
      <c r="T474">
        <v>0</v>
      </c>
      <c r="U474">
        <v>0</v>
      </c>
      <c r="V474">
        <v>2</v>
      </c>
      <c r="W474" t="s">
        <v>208</v>
      </c>
      <c r="X474" t="s">
        <v>79</v>
      </c>
      <c r="Y474" t="s">
        <v>94</v>
      </c>
      <c r="Z474" t="s">
        <v>209</v>
      </c>
      <c r="AB474" s="17">
        <v>2</v>
      </c>
      <c r="AC474" s="17">
        <v>402133</v>
      </c>
      <c r="AD474">
        <v>2</v>
      </c>
      <c r="AE474">
        <v>1</v>
      </c>
      <c r="AF474">
        <v>0</v>
      </c>
      <c r="AG474" t="s">
        <v>81</v>
      </c>
      <c r="AH474" t="s">
        <v>82</v>
      </c>
      <c r="AI474" t="s">
        <v>83</v>
      </c>
      <c r="AJ474" t="s">
        <v>83</v>
      </c>
      <c r="AK474" t="s">
        <v>84</v>
      </c>
      <c r="AL474" t="s">
        <v>85</v>
      </c>
      <c r="AM474" t="s">
        <v>205</v>
      </c>
      <c r="AN474" t="s">
        <v>95</v>
      </c>
      <c r="AO474" t="s">
        <v>518</v>
      </c>
      <c r="AP474" t="s">
        <v>519</v>
      </c>
      <c r="AQ474" t="s">
        <v>518</v>
      </c>
      <c r="AR474" t="s">
        <v>519</v>
      </c>
      <c r="AS474" t="s">
        <v>83</v>
      </c>
      <c r="AV474" s="17"/>
      <c r="AX474">
        <v>0</v>
      </c>
      <c r="AY474" t="s">
        <v>83</v>
      </c>
      <c r="AZ474" t="s">
        <v>83</v>
      </c>
      <c r="BH474">
        <v>532</v>
      </c>
      <c r="BL474" t="s">
        <v>1543</v>
      </c>
      <c r="BM474" s="17">
        <v>43026</v>
      </c>
      <c r="BN474" t="s">
        <v>213</v>
      </c>
      <c r="BO474" t="s">
        <v>213</v>
      </c>
      <c r="BP474">
        <v>68</v>
      </c>
      <c r="BQ474" t="s">
        <v>196</v>
      </c>
      <c r="BR474" t="s">
        <v>197</v>
      </c>
      <c r="BS474" t="s">
        <v>89</v>
      </c>
      <c r="BT474" t="s">
        <v>90</v>
      </c>
      <c r="BU474" t="s">
        <v>206</v>
      </c>
      <c r="BV474" t="s">
        <v>83</v>
      </c>
      <c r="BY474" t="s">
        <v>92</v>
      </c>
      <c r="BZ474" t="s">
        <v>87</v>
      </c>
      <c r="CC474">
        <f>IFERROR(IF(AKORDT[[#This Row],[CZAS]]=1,VLOOKUP(AKORDT[[#This Row],[RAPORTY_TMP_ID]]&amp;AKORDT[[#This Row],[CZYNNOSCI_OPIS]],#REF!,5,FALSE),AKORDT[[#This Row],[CZAS]]),1)</f>
        <v>30</v>
      </c>
      <c r="CD474" t="str">
        <f>AKORDT[[#This Row],[RAPORTY_TMP_ID]]&amp;" "&amp;MID(AKORDT[[#This Row],[NAZWA1_WG]],1,30)</f>
        <v xml:space="preserve">27028 ALIZE [3,5]                   </v>
      </c>
      <c r="CE474" s="11">
        <f>AKORDT[[#This Row],[DATA]]</f>
        <v>43034</v>
      </c>
      <c r="CF474">
        <f>IFERROR(ROUND(AVERAGEIF(Tabela_Kwerenda_z_AKORD[CZAS RZECZYWISTY],LEFT(AKORDT[[#This Row],[PZP_NR_ZLECENIA]],5),Tabela_Kwerenda_z_AKORD[LACZNY_CZAS]),0),0)</f>
        <v>0</v>
      </c>
    </row>
    <row r="475" spans="1:84">
      <c r="A475" t="e">
        <f>VLOOKUP(AKORDT[[#This Row],[NAZWISKO]],IMIE[],2,FALSE)</f>
        <v>#N/A</v>
      </c>
      <c r="B475">
        <v>10805</v>
      </c>
      <c r="F475">
        <v>26815</v>
      </c>
      <c r="G475">
        <v>1</v>
      </c>
      <c r="H475">
        <v>1</v>
      </c>
      <c r="I475">
        <v>1</v>
      </c>
      <c r="J475">
        <v>24037</v>
      </c>
      <c r="K475">
        <v>24037</v>
      </c>
      <c r="L475">
        <v>41</v>
      </c>
      <c r="M475">
        <v>5</v>
      </c>
      <c r="N475">
        <v>7</v>
      </c>
      <c r="O475">
        <v>49</v>
      </c>
      <c r="P475">
        <v>0</v>
      </c>
      <c r="Q475" s="17">
        <v>43034</v>
      </c>
      <c r="R475" t="s">
        <v>712</v>
      </c>
      <c r="S475">
        <v>0</v>
      </c>
      <c r="T475">
        <v>0</v>
      </c>
      <c r="U475">
        <v>0</v>
      </c>
      <c r="V475">
        <v>2</v>
      </c>
      <c r="W475" t="s">
        <v>312</v>
      </c>
      <c r="X475" t="s">
        <v>79</v>
      </c>
      <c r="Y475" t="s">
        <v>108</v>
      </c>
      <c r="Z475" t="s">
        <v>313</v>
      </c>
      <c r="AB475" s="17">
        <v>2</v>
      </c>
      <c r="AC475" s="17">
        <v>402133</v>
      </c>
      <c r="AD475">
        <v>2</v>
      </c>
      <c r="AE475">
        <v>1</v>
      </c>
      <c r="AF475">
        <v>0</v>
      </c>
      <c r="AG475" t="s">
        <v>81</v>
      </c>
      <c r="AH475" t="s">
        <v>82</v>
      </c>
      <c r="AI475" t="s">
        <v>83</v>
      </c>
      <c r="AJ475" t="s">
        <v>83</v>
      </c>
      <c r="AK475" t="s">
        <v>84</v>
      </c>
      <c r="AL475" t="s">
        <v>85</v>
      </c>
      <c r="AM475" t="s">
        <v>86</v>
      </c>
      <c r="AN475" t="s">
        <v>87</v>
      </c>
      <c r="AO475" t="s">
        <v>434</v>
      </c>
      <c r="AP475" t="s">
        <v>435</v>
      </c>
      <c r="AQ475" t="s">
        <v>434</v>
      </c>
      <c r="AR475" t="s">
        <v>435</v>
      </c>
      <c r="AS475" t="s">
        <v>83</v>
      </c>
      <c r="AV475" s="17"/>
      <c r="AX475">
        <v>0</v>
      </c>
      <c r="AY475" t="s">
        <v>83</v>
      </c>
      <c r="AZ475" t="s">
        <v>83</v>
      </c>
      <c r="BH475">
        <v>534</v>
      </c>
      <c r="BL475" t="s">
        <v>940</v>
      </c>
      <c r="BM475" s="17">
        <v>43019</v>
      </c>
      <c r="BN475" t="s">
        <v>230</v>
      </c>
      <c r="BO475" t="s">
        <v>230</v>
      </c>
      <c r="BP475">
        <v>13</v>
      </c>
      <c r="BQ475" t="s">
        <v>88</v>
      </c>
      <c r="BR475" t="s">
        <v>79</v>
      </c>
      <c r="BS475" t="s">
        <v>89</v>
      </c>
      <c r="BT475" t="s">
        <v>90</v>
      </c>
      <c r="BU475" t="s">
        <v>181</v>
      </c>
      <c r="BV475" t="s">
        <v>83</v>
      </c>
      <c r="BY475" t="s">
        <v>92</v>
      </c>
      <c r="BZ475" t="s">
        <v>87</v>
      </c>
      <c r="CC475">
        <f>IFERROR(IF(AKORDT[[#This Row],[CZAS]]=1,VLOOKUP(AKORDT[[#This Row],[RAPORTY_TMP_ID]]&amp;AKORDT[[#This Row],[CZYNNOSCI_OPIS]],#REF!,5,FALSE),AKORDT[[#This Row],[CZAS]]),1)</f>
        <v>49</v>
      </c>
      <c r="CD475" t="str">
        <f>AKORDT[[#This Row],[RAPORTY_TMP_ID]]&amp;" "&amp;MID(AKORDT[[#This Row],[NAZWA1_WG]],1,30)</f>
        <v xml:space="preserve">26815 AVANT P112x84                 </v>
      </c>
      <c r="CE475" s="11">
        <f>AKORDT[[#This Row],[DATA]]</f>
        <v>43034</v>
      </c>
      <c r="CF475">
        <f>IFERROR(ROUND(AVERAGEIF(Tabela_Kwerenda_z_AKORD[CZAS RZECZYWISTY],LEFT(AKORDT[[#This Row],[PZP_NR_ZLECENIA]],5),Tabela_Kwerenda_z_AKORD[LACZNY_CZAS]),0),0)</f>
        <v>0</v>
      </c>
    </row>
    <row r="476" spans="1:84">
      <c r="A476" t="e">
        <f>VLOOKUP(AKORDT[[#This Row],[NAZWISKO]],IMIE[],2,FALSE)</f>
        <v>#N/A</v>
      </c>
      <c r="B476">
        <v>10806</v>
      </c>
      <c r="F476">
        <v>26816</v>
      </c>
      <c r="G476">
        <v>1</v>
      </c>
      <c r="H476">
        <v>1</v>
      </c>
      <c r="I476">
        <v>1</v>
      </c>
      <c r="J476">
        <v>24024</v>
      </c>
      <c r="K476">
        <v>24024</v>
      </c>
      <c r="L476">
        <v>41</v>
      </c>
      <c r="M476">
        <v>5</v>
      </c>
      <c r="N476">
        <v>7</v>
      </c>
      <c r="O476">
        <v>154</v>
      </c>
      <c r="P476">
        <v>0</v>
      </c>
      <c r="Q476" s="17">
        <v>43034</v>
      </c>
      <c r="R476" t="s">
        <v>1547</v>
      </c>
      <c r="S476">
        <v>0</v>
      </c>
      <c r="T476">
        <v>0</v>
      </c>
      <c r="U476">
        <v>0</v>
      </c>
      <c r="V476">
        <v>2</v>
      </c>
      <c r="W476" t="s">
        <v>312</v>
      </c>
      <c r="X476" t="s">
        <v>79</v>
      </c>
      <c r="Y476" t="s">
        <v>108</v>
      </c>
      <c r="Z476" t="s">
        <v>313</v>
      </c>
      <c r="AB476" s="17">
        <v>2</v>
      </c>
      <c r="AC476" s="17">
        <v>402133</v>
      </c>
      <c r="AD476">
        <v>2</v>
      </c>
      <c r="AE476">
        <v>1</v>
      </c>
      <c r="AF476">
        <v>0</v>
      </c>
      <c r="AG476" t="s">
        <v>81</v>
      </c>
      <c r="AH476" t="s">
        <v>82</v>
      </c>
      <c r="AI476" t="s">
        <v>83</v>
      </c>
      <c r="AJ476" t="s">
        <v>83</v>
      </c>
      <c r="AK476" t="s">
        <v>84</v>
      </c>
      <c r="AL476" t="s">
        <v>85</v>
      </c>
      <c r="AM476" t="s">
        <v>86</v>
      </c>
      <c r="AN476" t="s">
        <v>87</v>
      </c>
      <c r="AO476" t="s">
        <v>235</v>
      </c>
      <c r="AP476" t="s">
        <v>236</v>
      </c>
      <c r="AQ476" t="s">
        <v>235</v>
      </c>
      <c r="AR476" t="s">
        <v>236</v>
      </c>
      <c r="AS476" t="s">
        <v>83</v>
      </c>
      <c r="AV476" s="17"/>
      <c r="AX476">
        <v>0</v>
      </c>
      <c r="AY476" t="s">
        <v>83</v>
      </c>
      <c r="AZ476" t="s">
        <v>83</v>
      </c>
      <c r="BH476">
        <v>535</v>
      </c>
      <c r="BL476" t="s">
        <v>940</v>
      </c>
      <c r="BM476" s="17">
        <v>43019</v>
      </c>
      <c r="BN476" t="s">
        <v>230</v>
      </c>
      <c r="BO476" t="s">
        <v>230</v>
      </c>
      <c r="BP476">
        <v>13</v>
      </c>
      <c r="BQ476" t="s">
        <v>88</v>
      </c>
      <c r="BR476" t="s">
        <v>79</v>
      </c>
      <c r="BS476" t="s">
        <v>89</v>
      </c>
      <c r="BT476" t="s">
        <v>90</v>
      </c>
      <c r="BU476" t="s">
        <v>181</v>
      </c>
      <c r="BV476" t="s">
        <v>83</v>
      </c>
      <c r="BY476" t="s">
        <v>92</v>
      </c>
      <c r="BZ476" t="s">
        <v>87</v>
      </c>
      <c r="CC476">
        <f>IFERROR(IF(AKORDT[[#This Row],[CZAS]]=1,VLOOKUP(AKORDT[[#This Row],[RAPORTY_TMP_ID]]&amp;AKORDT[[#This Row],[CZYNNOSCI_OPIS]],#REF!,5,FALSE),AKORDT[[#This Row],[CZAS]]),1)</f>
        <v>154</v>
      </c>
      <c r="CD476" t="str">
        <f>AKORDT[[#This Row],[RAPORTY_TMP_ID]]&amp;" "&amp;MID(AKORDT[[#This Row],[NAZWA1_WG]],1,30)</f>
        <v xml:space="preserve">26816 AVANT N                       </v>
      </c>
      <c r="CE476" s="11">
        <f>AKORDT[[#This Row],[DATA]]</f>
        <v>43034</v>
      </c>
      <c r="CF476">
        <f>IFERROR(ROUND(AVERAGEIF(Tabela_Kwerenda_z_AKORD[CZAS RZECZYWISTY],LEFT(AKORDT[[#This Row],[PZP_NR_ZLECENIA]],5),Tabela_Kwerenda_z_AKORD[LACZNY_CZAS]),0),0)</f>
        <v>0</v>
      </c>
    </row>
    <row r="477" spans="1:84">
      <c r="A477" t="e">
        <f>VLOOKUP(AKORDT[[#This Row],[NAZWISKO]],IMIE[],2,FALSE)</f>
        <v>#N/A</v>
      </c>
      <c r="B477">
        <v>10807</v>
      </c>
      <c r="F477">
        <v>26817</v>
      </c>
      <c r="G477">
        <v>1</v>
      </c>
      <c r="H477">
        <v>1</v>
      </c>
      <c r="I477">
        <v>1</v>
      </c>
      <c r="J477">
        <v>24019</v>
      </c>
      <c r="K477">
        <v>24019</v>
      </c>
      <c r="L477">
        <v>41</v>
      </c>
      <c r="M477">
        <v>5</v>
      </c>
      <c r="N477">
        <v>7</v>
      </c>
      <c r="O477">
        <v>107</v>
      </c>
      <c r="P477">
        <v>0</v>
      </c>
      <c r="Q477" s="17">
        <v>43034</v>
      </c>
      <c r="R477" t="s">
        <v>1548</v>
      </c>
      <c r="S477">
        <v>0</v>
      </c>
      <c r="T477">
        <v>0</v>
      </c>
      <c r="U477">
        <v>0</v>
      </c>
      <c r="V477">
        <v>2</v>
      </c>
      <c r="W477" t="s">
        <v>312</v>
      </c>
      <c r="X477" t="s">
        <v>79</v>
      </c>
      <c r="Y477" t="s">
        <v>108</v>
      </c>
      <c r="Z477" t="s">
        <v>313</v>
      </c>
      <c r="AB477" s="17">
        <v>2</v>
      </c>
      <c r="AC477" s="17">
        <v>402133</v>
      </c>
      <c r="AD477">
        <v>2</v>
      </c>
      <c r="AE477">
        <v>1</v>
      </c>
      <c r="AF477">
        <v>0</v>
      </c>
      <c r="AG477" t="s">
        <v>81</v>
      </c>
      <c r="AH477" t="s">
        <v>82</v>
      </c>
      <c r="AI477" t="s">
        <v>83</v>
      </c>
      <c r="AJ477" t="s">
        <v>83</v>
      </c>
      <c r="AK477" t="s">
        <v>84</v>
      </c>
      <c r="AL477" t="s">
        <v>85</v>
      </c>
      <c r="AM477" t="s">
        <v>86</v>
      </c>
      <c r="AN477" t="s">
        <v>87</v>
      </c>
      <c r="AO477" t="s">
        <v>430</v>
      </c>
      <c r="AP477" t="s">
        <v>431</v>
      </c>
      <c r="AQ477" t="s">
        <v>430</v>
      </c>
      <c r="AR477" t="s">
        <v>431</v>
      </c>
      <c r="AS477" t="s">
        <v>83</v>
      </c>
      <c r="AV477" s="17"/>
      <c r="AX477">
        <v>0</v>
      </c>
      <c r="AY477" t="s">
        <v>83</v>
      </c>
      <c r="AZ477" t="s">
        <v>83</v>
      </c>
      <c r="BH477">
        <v>536</v>
      </c>
      <c r="BL477" t="s">
        <v>940</v>
      </c>
      <c r="BM477" s="17">
        <v>43019</v>
      </c>
      <c r="BN477" t="s">
        <v>230</v>
      </c>
      <c r="BO477" t="s">
        <v>230</v>
      </c>
      <c r="BP477">
        <v>13</v>
      </c>
      <c r="BQ477" t="s">
        <v>88</v>
      </c>
      <c r="BR477" t="s">
        <v>79</v>
      </c>
      <c r="BS477" t="s">
        <v>89</v>
      </c>
      <c r="BT477" t="s">
        <v>90</v>
      </c>
      <c r="BU477" t="s">
        <v>181</v>
      </c>
      <c r="BV477" t="s">
        <v>83</v>
      </c>
      <c r="BY477" t="s">
        <v>92</v>
      </c>
      <c r="BZ477" t="s">
        <v>87</v>
      </c>
      <c r="CC477">
        <f>IFERROR(IF(AKORDT[[#This Row],[CZAS]]=1,VLOOKUP(AKORDT[[#This Row],[RAPORTY_TMP_ID]]&amp;AKORDT[[#This Row],[CZYNNOSCI_OPIS]],#REF!,5,FALSE),AKORDT[[#This Row],[CZAS]]),1)</f>
        <v>107</v>
      </c>
      <c r="CD477" t="str">
        <f>AKORDT[[#This Row],[RAPORTY_TMP_ID]]&amp;" "&amp;MID(AKORDT[[#This Row],[NAZWA1_WG]],1,30)</f>
        <v xml:space="preserve">26817 AVANT 1,5                     </v>
      </c>
      <c r="CE477" s="11">
        <f>AKORDT[[#This Row],[DATA]]</f>
        <v>43034</v>
      </c>
      <c r="CF477">
        <f>IFERROR(ROUND(AVERAGEIF(Tabela_Kwerenda_z_AKORD[CZAS RZECZYWISTY],LEFT(AKORDT[[#This Row],[PZP_NR_ZLECENIA]],5),Tabela_Kwerenda_z_AKORD[LACZNY_CZAS]),0),0)</f>
        <v>0</v>
      </c>
    </row>
    <row r="478" spans="1:84">
      <c r="A478" t="e">
        <f>VLOOKUP(AKORDT[[#This Row],[NAZWISKO]],IMIE[],2,FALSE)</f>
        <v>#N/A</v>
      </c>
      <c r="B478">
        <v>10808</v>
      </c>
      <c r="F478">
        <v>26818</v>
      </c>
      <c r="G478">
        <v>1</v>
      </c>
      <c r="H478">
        <v>1</v>
      </c>
      <c r="I478">
        <v>1</v>
      </c>
      <c r="J478">
        <v>10571</v>
      </c>
      <c r="K478">
        <v>10571</v>
      </c>
      <c r="L478">
        <v>41</v>
      </c>
      <c r="M478">
        <v>5</v>
      </c>
      <c r="N478">
        <v>7</v>
      </c>
      <c r="O478">
        <v>189</v>
      </c>
      <c r="P478">
        <v>0</v>
      </c>
      <c r="Q478" s="17">
        <v>43034</v>
      </c>
      <c r="R478" t="s">
        <v>1549</v>
      </c>
      <c r="S478">
        <v>0</v>
      </c>
      <c r="T478">
        <v>0</v>
      </c>
      <c r="U478">
        <v>0</v>
      </c>
      <c r="V478">
        <v>2</v>
      </c>
      <c r="W478" t="s">
        <v>312</v>
      </c>
      <c r="X478" t="s">
        <v>79</v>
      </c>
      <c r="Y478" t="s">
        <v>108</v>
      </c>
      <c r="Z478" t="s">
        <v>313</v>
      </c>
      <c r="AB478" s="17">
        <v>2</v>
      </c>
      <c r="AC478" s="17">
        <v>402133</v>
      </c>
      <c r="AD478">
        <v>2</v>
      </c>
      <c r="AE478">
        <v>1</v>
      </c>
      <c r="AF478">
        <v>0</v>
      </c>
      <c r="AG478" t="s">
        <v>81</v>
      </c>
      <c r="AH478" t="s">
        <v>82</v>
      </c>
      <c r="AI478" t="s">
        <v>83</v>
      </c>
      <c r="AJ478" t="s">
        <v>83</v>
      </c>
      <c r="AK478" t="s">
        <v>84</v>
      </c>
      <c r="AL478" t="s">
        <v>85</v>
      </c>
      <c r="AM478" t="s">
        <v>86</v>
      </c>
      <c r="AN478" t="s">
        <v>87</v>
      </c>
      <c r="AO478" t="s">
        <v>528</v>
      </c>
      <c r="AP478" t="s">
        <v>529</v>
      </c>
      <c r="AQ478" t="s">
        <v>528</v>
      </c>
      <c r="AR478" t="s">
        <v>529</v>
      </c>
      <c r="AS478" t="s">
        <v>83</v>
      </c>
      <c r="AV478" s="17"/>
      <c r="AX478">
        <v>0</v>
      </c>
      <c r="AY478" t="s">
        <v>83</v>
      </c>
      <c r="AZ478" t="s">
        <v>83</v>
      </c>
      <c r="BH478">
        <v>537</v>
      </c>
      <c r="BL478" t="s">
        <v>940</v>
      </c>
      <c r="BM478" s="17">
        <v>43019</v>
      </c>
      <c r="BN478" t="s">
        <v>230</v>
      </c>
      <c r="BO478" t="s">
        <v>230</v>
      </c>
      <c r="BP478">
        <v>13</v>
      </c>
      <c r="BQ478" t="s">
        <v>88</v>
      </c>
      <c r="BR478" t="s">
        <v>79</v>
      </c>
      <c r="BS478" t="s">
        <v>89</v>
      </c>
      <c r="BT478" t="s">
        <v>90</v>
      </c>
      <c r="BU478" t="s">
        <v>181</v>
      </c>
      <c r="BV478" t="s">
        <v>83</v>
      </c>
      <c r="BY478" t="s">
        <v>92</v>
      </c>
      <c r="BZ478" t="s">
        <v>87</v>
      </c>
      <c r="CC478">
        <f>IFERROR(IF(AKORDT[[#This Row],[CZAS]]=1,VLOOKUP(AKORDT[[#This Row],[RAPORTY_TMP_ID]]&amp;AKORDT[[#This Row],[CZYNNOSCI_OPIS]],#REF!,5,FALSE),AKORDT[[#This Row],[CZAS]]),1)</f>
        <v>189</v>
      </c>
      <c r="CD478" t="str">
        <f>AKORDT[[#This Row],[RAPORTY_TMP_ID]]&amp;" "&amp;MID(AKORDT[[#This Row],[NAZWA1_WG]],1,30)</f>
        <v xml:space="preserve">26818 AVANT 3,5]                    </v>
      </c>
      <c r="CE478" s="11">
        <f>AKORDT[[#This Row],[DATA]]</f>
        <v>43034</v>
      </c>
      <c r="CF478">
        <f>IFERROR(ROUND(AVERAGEIF(Tabela_Kwerenda_z_AKORD[CZAS RZECZYWISTY],LEFT(AKORDT[[#This Row],[PZP_NR_ZLECENIA]],5),Tabela_Kwerenda_z_AKORD[LACZNY_CZAS]),0),0)</f>
        <v>0</v>
      </c>
    </row>
    <row r="479" spans="1:84">
      <c r="A479" t="e">
        <f>VLOOKUP(AKORDT[[#This Row],[NAZWISKO]],IMIE[],2,FALSE)</f>
        <v>#N/A</v>
      </c>
      <c r="B479">
        <v>10811</v>
      </c>
      <c r="F479">
        <v>27741</v>
      </c>
      <c r="G479">
        <v>1</v>
      </c>
      <c r="H479">
        <v>15</v>
      </c>
      <c r="I479">
        <v>1</v>
      </c>
      <c r="J479">
        <v>43956</v>
      </c>
      <c r="K479">
        <v>43956</v>
      </c>
      <c r="L479">
        <v>45</v>
      </c>
      <c r="M479">
        <v>5</v>
      </c>
      <c r="N479">
        <v>7</v>
      </c>
      <c r="O479">
        <v>1</v>
      </c>
      <c r="P479">
        <v>0</v>
      </c>
      <c r="Q479" s="17">
        <v>43034</v>
      </c>
      <c r="R479" t="s">
        <v>1550</v>
      </c>
      <c r="S479">
        <v>0</v>
      </c>
      <c r="T479">
        <v>0</v>
      </c>
      <c r="U479">
        <v>0</v>
      </c>
      <c r="V479">
        <v>2</v>
      </c>
      <c r="W479" t="s">
        <v>192</v>
      </c>
      <c r="X479" t="s">
        <v>79</v>
      </c>
      <c r="Y479" t="s">
        <v>80</v>
      </c>
      <c r="Z479" t="s">
        <v>193</v>
      </c>
      <c r="AB479" s="17">
        <v>2</v>
      </c>
      <c r="AC479" s="17">
        <v>402133</v>
      </c>
      <c r="AD479">
        <v>2</v>
      </c>
      <c r="AE479">
        <v>1</v>
      </c>
      <c r="AF479">
        <v>0</v>
      </c>
      <c r="AG479" t="s">
        <v>81</v>
      </c>
      <c r="AH479" t="s">
        <v>82</v>
      </c>
      <c r="AI479" t="s">
        <v>83</v>
      </c>
      <c r="AJ479" t="s">
        <v>83</v>
      </c>
      <c r="AK479" t="s">
        <v>84</v>
      </c>
      <c r="AL479" t="s">
        <v>85</v>
      </c>
      <c r="AM479" t="s">
        <v>86</v>
      </c>
      <c r="AN479" t="s">
        <v>87</v>
      </c>
      <c r="AO479" t="s">
        <v>1060</v>
      </c>
      <c r="AP479" t="s">
        <v>1061</v>
      </c>
      <c r="AQ479" t="s">
        <v>1060</v>
      </c>
      <c r="AR479" t="s">
        <v>1061</v>
      </c>
      <c r="AS479" t="s">
        <v>83</v>
      </c>
      <c r="AV479" s="17"/>
      <c r="AX479">
        <v>0</v>
      </c>
      <c r="AY479" t="s">
        <v>83</v>
      </c>
      <c r="AZ479" t="s">
        <v>83</v>
      </c>
      <c r="BH479">
        <v>540</v>
      </c>
      <c r="BL479" t="s">
        <v>1551</v>
      </c>
      <c r="BM479" s="17">
        <v>43033</v>
      </c>
      <c r="BN479" t="s">
        <v>461</v>
      </c>
      <c r="BO479" t="s">
        <v>461</v>
      </c>
      <c r="BP479">
        <v>13</v>
      </c>
      <c r="BQ479" t="s">
        <v>88</v>
      </c>
      <c r="BR479" t="s">
        <v>79</v>
      </c>
      <c r="BS479" t="s">
        <v>89</v>
      </c>
      <c r="BT479" t="s">
        <v>90</v>
      </c>
      <c r="BU479" t="s">
        <v>91</v>
      </c>
      <c r="BV479" t="s">
        <v>83</v>
      </c>
      <c r="BY479" t="s">
        <v>92</v>
      </c>
      <c r="BZ479" t="s">
        <v>87</v>
      </c>
      <c r="CC479">
        <f>IFERROR(IF(AKORDT[[#This Row],[CZAS]]=1,VLOOKUP(AKORDT[[#This Row],[RAPORTY_TMP_ID]]&amp;AKORDT[[#This Row],[CZYNNOSCI_OPIS]],#REF!,5,FALSE),AKORDT[[#This Row],[CZAS]]),1)</f>
        <v>1</v>
      </c>
      <c r="CD479" t="str">
        <f>AKORDT[[#This Row],[RAPORTY_TMP_ID]]&amp;" "&amp;MID(AKORDT[[#This Row],[NAZWA1_WG]],1,30)</f>
        <v xml:space="preserve">27741 POKROWIEC KORPUSU             </v>
      </c>
      <c r="CE479" s="11">
        <f>AKORDT[[#This Row],[DATA]]</f>
        <v>43034</v>
      </c>
      <c r="CF479">
        <f>IFERROR(ROUND(AVERAGEIF(Tabela_Kwerenda_z_AKORD[CZAS RZECZYWISTY],LEFT(AKORDT[[#This Row],[PZP_NR_ZLECENIA]],5),Tabela_Kwerenda_z_AKORD[LACZNY_CZAS]),0),0)</f>
        <v>0</v>
      </c>
    </row>
    <row r="480" spans="1:84">
      <c r="A480" t="e">
        <f>VLOOKUP(AKORDT[[#This Row],[NAZWISKO]],IMIE[],2,FALSE)</f>
        <v>#N/A</v>
      </c>
      <c r="B480">
        <v>10812</v>
      </c>
      <c r="F480">
        <v>27741</v>
      </c>
      <c r="G480">
        <v>1</v>
      </c>
      <c r="H480">
        <v>14</v>
      </c>
      <c r="I480">
        <v>1</v>
      </c>
      <c r="J480">
        <v>43956</v>
      </c>
      <c r="K480">
        <v>43956</v>
      </c>
      <c r="L480">
        <v>45</v>
      </c>
      <c r="M480">
        <v>5</v>
      </c>
      <c r="N480">
        <v>7</v>
      </c>
      <c r="O480">
        <v>1</v>
      </c>
      <c r="P480">
        <v>0</v>
      </c>
      <c r="Q480" s="17">
        <v>43034</v>
      </c>
      <c r="R480" t="s">
        <v>1552</v>
      </c>
      <c r="S480">
        <v>0</v>
      </c>
      <c r="T480">
        <v>0</v>
      </c>
      <c r="U480">
        <v>0</v>
      </c>
      <c r="V480">
        <v>2</v>
      </c>
      <c r="W480" t="s">
        <v>192</v>
      </c>
      <c r="X480" t="s">
        <v>79</v>
      </c>
      <c r="Y480" t="s">
        <v>80</v>
      </c>
      <c r="Z480" t="s">
        <v>193</v>
      </c>
      <c r="AB480" s="17">
        <v>2</v>
      </c>
      <c r="AC480" s="17">
        <v>402133</v>
      </c>
      <c r="AD480">
        <v>2</v>
      </c>
      <c r="AE480">
        <v>1</v>
      </c>
      <c r="AF480">
        <v>0</v>
      </c>
      <c r="AG480" t="s">
        <v>81</v>
      </c>
      <c r="AH480" t="s">
        <v>82</v>
      </c>
      <c r="AI480" t="s">
        <v>83</v>
      </c>
      <c r="AJ480" t="s">
        <v>83</v>
      </c>
      <c r="AK480" t="s">
        <v>84</v>
      </c>
      <c r="AL480" t="s">
        <v>85</v>
      </c>
      <c r="AM480" t="s">
        <v>86</v>
      </c>
      <c r="AN480" t="s">
        <v>87</v>
      </c>
      <c r="AO480" t="s">
        <v>1060</v>
      </c>
      <c r="AP480" t="s">
        <v>1061</v>
      </c>
      <c r="AQ480" t="s">
        <v>1060</v>
      </c>
      <c r="AR480" t="s">
        <v>1061</v>
      </c>
      <c r="AS480" t="s">
        <v>83</v>
      </c>
      <c r="AV480" s="17"/>
      <c r="AX480">
        <v>0</v>
      </c>
      <c r="AY480" t="s">
        <v>83</v>
      </c>
      <c r="AZ480" t="s">
        <v>83</v>
      </c>
      <c r="BH480">
        <v>541</v>
      </c>
      <c r="BL480" t="s">
        <v>1551</v>
      </c>
      <c r="BM480" s="17">
        <v>43033</v>
      </c>
      <c r="BN480" t="s">
        <v>461</v>
      </c>
      <c r="BO480" t="s">
        <v>461</v>
      </c>
      <c r="BP480">
        <v>13</v>
      </c>
      <c r="BQ480" t="s">
        <v>88</v>
      </c>
      <c r="BR480" t="s">
        <v>79</v>
      </c>
      <c r="BS480" t="s">
        <v>89</v>
      </c>
      <c r="BT480" t="s">
        <v>90</v>
      </c>
      <c r="BU480" t="s">
        <v>91</v>
      </c>
      <c r="BV480" t="s">
        <v>83</v>
      </c>
      <c r="BY480" t="s">
        <v>92</v>
      </c>
      <c r="BZ480" t="s">
        <v>87</v>
      </c>
      <c r="CC480">
        <f>IFERROR(IF(AKORDT[[#This Row],[CZAS]]=1,VLOOKUP(AKORDT[[#This Row],[RAPORTY_TMP_ID]]&amp;AKORDT[[#This Row],[CZYNNOSCI_OPIS]],#REF!,5,FALSE),AKORDT[[#This Row],[CZAS]]),1)</f>
        <v>1</v>
      </c>
      <c r="CD480" t="str">
        <f>AKORDT[[#This Row],[RAPORTY_TMP_ID]]&amp;" "&amp;MID(AKORDT[[#This Row],[NAZWA1_WG]],1,30)</f>
        <v xml:space="preserve">27741 POKROWIEC KORPUSU             </v>
      </c>
      <c r="CE480" s="11">
        <f>AKORDT[[#This Row],[DATA]]</f>
        <v>43034</v>
      </c>
      <c r="CF480">
        <f>IFERROR(ROUND(AVERAGEIF(Tabela_Kwerenda_z_AKORD[CZAS RZECZYWISTY],LEFT(AKORDT[[#This Row],[PZP_NR_ZLECENIA]],5),Tabela_Kwerenda_z_AKORD[LACZNY_CZAS]),0),0)</f>
        <v>0</v>
      </c>
    </row>
    <row r="481" spans="1:84">
      <c r="A481" t="e">
        <f>VLOOKUP(AKORDT[[#This Row],[NAZWISKO]],IMIE[],2,FALSE)</f>
        <v>#N/A</v>
      </c>
      <c r="B481">
        <v>10813</v>
      </c>
      <c r="F481">
        <v>27741</v>
      </c>
      <c r="G481">
        <v>1</v>
      </c>
      <c r="H481">
        <v>13</v>
      </c>
      <c r="I481">
        <v>1</v>
      </c>
      <c r="J481">
        <v>43956</v>
      </c>
      <c r="K481">
        <v>43956</v>
      </c>
      <c r="L481">
        <v>45</v>
      </c>
      <c r="M481">
        <v>5</v>
      </c>
      <c r="N481">
        <v>7</v>
      </c>
      <c r="O481">
        <v>1</v>
      </c>
      <c r="P481">
        <v>0</v>
      </c>
      <c r="Q481" s="17">
        <v>43034</v>
      </c>
      <c r="R481" t="s">
        <v>1553</v>
      </c>
      <c r="S481">
        <v>0</v>
      </c>
      <c r="T481">
        <v>0</v>
      </c>
      <c r="U481">
        <v>0</v>
      </c>
      <c r="V481">
        <v>2</v>
      </c>
      <c r="W481" t="s">
        <v>192</v>
      </c>
      <c r="X481" t="s">
        <v>79</v>
      </c>
      <c r="Y481" t="s">
        <v>80</v>
      </c>
      <c r="Z481" t="s">
        <v>193</v>
      </c>
      <c r="AB481" s="17">
        <v>2</v>
      </c>
      <c r="AC481" s="17">
        <v>402133</v>
      </c>
      <c r="AD481">
        <v>2</v>
      </c>
      <c r="AE481">
        <v>1</v>
      </c>
      <c r="AF481">
        <v>0</v>
      </c>
      <c r="AG481" t="s">
        <v>81</v>
      </c>
      <c r="AH481" t="s">
        <v>82</v>
      </c>
      <c r="AI481" t="s">
        <v>83</v>
      </c>
      <c r="AJ481" t="s">
        <v>83</v>
      </c>
      <c r="AK481" t="s">
        <v>84</v>
      </c>
      <c r="AL481" t="s">
        <v>85</v>
      </c>
      <c r="AM481" t="s">
        <v>86</v>
      </c>
      <c r="AN481" t="s">
        <v>87</v>
      </c>
      <c r="AO481" t="s">
        <v>1060</v>
      </c>
      <c r="AP481" t="s">
        <v>1061</v>
      </c>
      <c r="AQ481" t="s">
        <v>1060</v>
      </c>
      <c r="AR481" t="s">
        <v>1061</v>
      </c>
      <c r="AS481" t="s">
        <v>83</v>
      </c>
      <c r="AV481" s="17"/>
      <c r="AX481">
        <v>0</v>
      </c>
      <c r="AY481" t="s">
        <v>83</v>
      </c>
      <c r="AZ481" t="s">
        <v>83</v>
      </c>
      <c r="BH481">
        <v>542</v>
      </c>
      <c r="BL481" t="s">
        <v>1551</v>
      </c>
      <c r="BM481" s="17">
        <v>43033</v>
      </c>
      <c r="BN481" t="s">
        <v>461</v>
      </c>
      <c r="BO481" t="s">
        <v>461</v>
      </c>
      <c r="BP481">
        <v>13</v>
      </c>
      <c r="BQ481" t="s">
        <v>88</v>
      </c>
      <c r="BR481" t="s">
        <v>79</v>
      </c>
      <c r="BS481" t="s">
        <v>89</v>
      </c>
      <c r="BT481" t="s">
        <v>90</v>
      </c>
      <c r="BU481" t="s">
        <v>91</v>
      </c>
      <c r="BV481" t="s">
        <v>83</v>
      </c>
      <c r="BY481" t="s">
        <v>92</v>
      </c>
      <c r="BZ481" t="s">
        <v>87</v>
      </c>
      <c r="CC481">
        <f>IFERROR(IF(AKORDT[[#This Row],[CZAS]]=1,VLOOKUP(AKORDT[[#This Row],[RAPORTY_TMP_ID]]&amp;AKORDT[[#This Row],[CZYNNOSCI_OPIS]],#REF!,5,FALSE),AKORDT[[#This Row],[CZAS]]),1)</f>
        <v>1</v>
      </c>
      <c r="CD481" t="str">
        <f>AKORDT[[#This Row],[RAPORTY_TMP_ID]]&amp;" "&amp;MID(AKORDT[[#This Row],[NAZWA1_WG]],1,30)</f>
        <v xml:space="preserve">27741 POKROWIEC KORPUSU             </v>
      </c>
      <c r="CE481" s="11">
        <f>AKORDT[[#This Row],[DATA]]</f>
        <v>43034</v>
      </c>
      <c r="CF481">
        <f>IFERROR(ROUND(AVERAGEIF(Tabela_Kwerenda_z_AKORD[CZAS RZECZYWISTY],LEFT(AKORDT[[#This Row],[PZP_NR_ZLECENIA]],5),Tabela_Kwerenda_z_AKORD[LACZNY_CZAS]),0),0)</f>
        <v>0</v>
      </c>
    </row>
    <row r="482" spans="1:84">
      <c r="A482" t="e">
        <f>VLOOKUP(AKORDT[[#This Row],[NAZWISKO]],IMIE[],2,FALSE)</f>
        <v>#N/A</v>
      </c>
      <c r="B482">
        <v>10814</v>
      </c>
      <c r="F482">
        <v>27741</v>
      </c>
      <c r="G482">
        <v>1</v>
      </c>
      <c r="H482">
        <v>12</v>
      </c>
      <c r="I482">
        <v>1</v>
      </c>
      <c r="J482">
        <v>43956</v>
      </c>
      <c r="K482">
        <v>43956</v>
      </c>
      <c r="L482">
        <v>45</v>
      </c>
      <c r="M482">
        <v>5</v>
      </c>
      <c r="N482">
        <v>7</v>
      </c>
      <c r="O482">
        <v>1</v>
      </c>
      <c r="P482">
        <v>0</v>
      </c>
      <c r="Q482" s="17">
        <v>43034</v>
      </c>
      <c r="R482" t="s">
        <v>1554</v>
      </c>
      <c r="S482">
        <v>0</v>
      </c>
      <c r="T482">
        <v>0</v>
      </c>
      <c r="U482">
        <v>0</v>
      </c>
      <c r="V482">
        <v>2</v>
      </c>
      <c r="W482" t="s">
        <v>192</v>
      </c>
      <c r="X482" t="s">
        <v>79</v>
      </c>
      <c r="Y482" t="s">
        <v>80</v>
      </c>
      <c r="Z482" t="s">
        <v>193</v>
      </c>
      <c r="AB482" s="17">
        <v>2</v>
      </c>
      <c r="AC482" s="17">
        <v>402133</v>
      </c>
      <c r="AD482">
        <v>2</v>
      </c>
      <c r="AE482">
        <v>1</v>
      </c>
      <c r="AF482">
        <v>0</v>
      </c>
      <c r="AG482" t="s">
        <v>81</v>
      </c>
      <c r="AH482" t="s">
        <v>82</v>
      </c>
      <c r="AI482" t="s">
        <v>83</v>
      </c>
      <c r="AJ482" t="s">
        <v>83</v>
      </c>
      <c r="AK482" t="s">
        <v>84</v>
      </c>
      <c r="AL482" t="s">
        <v>85</v>
      </c>
      <c r="AM482" t="s">
        <v>86</v>
      </c>
      <c r="AN482" t="s">
        <v>87</v>
      </c>
      <c r="AO482" t="s">
        <v>1060</v>
      </c>
      <c r="AP482" t="s">
        <v>1061</v>
      </c>
      <c r="AQ482" t="s">
        <v>1060</v>
      </c>
      <c r="AR482" t="s">
        <v>1061</v>
      </c>
      <c r="AS482" t="s">
        <v>83</v>
      </c>
      <c r="AV482" s="17"/>
      <c r="AX482">
        <v>0</v>
      </c>
      <c r="AY482" t="s">
        <v>83</v>
      </c>
      <c r="AZ482" t="s">
        <v>83</v>
      </c>
      <c r="BH482">
        <v>543</v>
      </c>
      <c r="BL482" t="s">
        <v>1551</v>
      </c>
      <c r="BM482" s="17">
        <v>43033</v>
      </c>
      <c r="BN482" t="s">
        <v>461</v>
      </c>
      <c r="BO482" t="s">
        <v>461</v>
      </c>
      <c r="BP482">
        <v>13</v>
      </c>
      <c r="BQ482" t="s">
        <v>88</v>
      </c>
      <c r="BR482" t="s">
        <v>79</v>
      </c>
      <c r="BS482" t="s">
        <v>89</v>
      </c>
      <c r="BT482" t="s">
        <v>90</v>
      </c>
      <c r="BU482" t="s">
        <v>91</v>
      </c>
      <c r="BV482" t="s">
        <v>83</v>
      </c>
      <c r="BY482" t="s">
        <v>92</v>
      </c>
      <c r="BZ482" t="s">
        <v>87</v>
      </c>
      <c r="CC482">
        <f>IFERROR(IF(AKORDT[[#This Row],[CZAS]]=1,VLOOKUP(AKORDT[[#This Row],[RAPORTY_TMP_ID]]&amp;AKORDT[[#This Row],[CZYNNOSCI_OPIS]],#REF!,5,FALSE),AKORDT[[#This Row],[CZAS]]),1)</f>
        <v>1</v>
      </c>
      <c r="CD482" t="str">
        <f>AKORDT[[#This Row],[RAPORTY_TMP_ID]]&amp;" "&amp;MID(AKORDT[[#This Row],[NAZWA1_WG]],1,30)</f>
        <v xml:space="preserve">27741 POKROWIEC KORPUSU             </v>
      </c>
      <c r="CE482" s="11">
        <f>AKORDT[[#This Row],[DATA]]</f>
        <v>43034</v>
      </c>
      <c r="CF482">
        <f>IFERROR(ROUND(AVERAGEIF(Tabela_Kwerenda_z_AKORD[CZAS RZECZYWISTY],LEFT(AKORDT[[#This Row],[PZP_NR_ZLECENIA]],5),Tabela_Kwerenda_z_AKORD[LACZNY_CZAS]),0),0)</f>
        <v>0</v>
      </c>
    </row>
    <row r="483" spans="1:84">
      <c r="A483" t="e">
        <f>VLOOKUP(AKORDT[[#This Row],[NAZWISKO]],IMIE[],2,FALSE)</f>
        <v>#N/A</v>
      </c>
      <c r="B483">
        <v>10815</v>
      </c>
      <c r="F483">
        <v>27741</v>
      </c>
      <c r="G483">
        <v>1</v>
      </c>
      <c r="H483">
        <v>11</v>
      </c>
      <c r="I483">
        <v>1</v>
      </c>
      <c r="J483">
        <v>43956</v>
      </c>
      <c r="K483">
        <v>43956</v>
      </c>
      <c r="L483">
        <v>45</v>
      </c>
      <c r="M483">
        <v>5</v>
      </c>
      <c r="N483">
        <v>7</v>
      </c>
      <c r="O483">
        <v>1</v>
      </c>
      <c r="P483">
        <v>0</v>
      </c>
      <c r="Q483" s="17">
        <v>43034</v>
      </c>
      <c r="R483" t="s">
        <v>1555</v>
      </c>
      <c r="S483">
        <v>0</v>
      </c>
      <c r="T483">
        <v>0</v>
      </c>
      <c r="U483">
        <v>0</v>
      </c>
      <c r="V483">
        <v>2</v>
      </c>
      <c r="W483" t="s">
        <v>192</v>
      </c>
      <c r="X483" t="s">
        <v>79</v>
      </c>
      <c r="Y483" t="s">
        <v>80</v>
      </c>
      <c r="Z483" t="s">
        <v>193</v>
      </c>
      <c r="AB483" s="17">
        <v>2</v>
      </c>
      <c r="AC483" s="17">
        <v>402133</v>
      </c>
      <c r="AD483">
        <v>2</v>
      </c>
      <c r="AE483">
        <v>1</v>
      </c>
      <c r="AF483">
        <v>0</v>
      </c>
      <c r="AG483" t="s">
        <v>81</v>
      </c>
      <c r="AH483" t="s">
        <v>82</v>
      </c>
      <c r="AI483" t="s">
        <v>83</v>
      </c>
      <c r="AJ483" t="s">
        <v>83</v>
      </c>
      <c r="AK483" t="s">
        <v>84</v>
      </c>
      <c r="AL483" t="s">
        <v>85</v>
      </c>
      <c r="AM483" t="s">
        <v>86</v>
      </c>
      <c r="AN483" t="s">
        <v>87</v>
      </c>
      <c r="AO483" t="s">
        <v>1060</v>
      </c>
      <c r="AP483" t="s">
        <v>1061</v>
      </c>
      <c r="AQ483" t="s">
        <v>1060</v>
      </c>
      <c r="AR483" t="s">
        <v>1061</v>
      </c>
      <c r="AS483" t="s">
        <v>83</v>
      </c>
      <c r="AV483" s="17"/>
      <c r="AX483">
        <v>0</v>
      </c>
      <c r="AY483" t="s">
        <v>83</v>
      </c>
      <c r="AZ483" t="s">
        <v>83</v>
      </c>
      <c r="BH483">
        <v>544</v>
      </c>
      <c r="BL483" t="s">
        <v>1551</v>
      </c>
      <c r="BM483" s="17">
        <v>43033</v>
      </c>
      <c r="BN483" t="s">
        <v>461</v>
      </c>
      <c r="BO483" t="s">
        <v>461</v>
      </c>
      <c r="BP483">
        <v>13</v>
      </c>
      <c r="BQ483" t="s">
        <v>88</v>
      </c>
      <c r="BR483" t="s">
        <v>79</v>
      </c>
      <c r="BS483" t="s">
        <v>89</v>
      </c>
      <c r="BT483" t="s">
        <v>90</v>
      </c>
      <c r="BU483" t="s">
        <v>91</v>
      </c>
      <c r="BV483" t="s">
        <v>83</v>
      </c>
      <c r="BY483" t="s">
        <v>92</v>
      </c>
      <c r="BZ483" t="s">
        <v>87</v>
      </c>
      <c r="CC483">
        <f>IFERROR(IF(AKORDT[[#This Row],[CZAS]]=1,VLOOKUP(AKORDT[[#This Row],[RAPORTY_TMP_ID]]&amp;AKORDT[[#This Row],[CZYNNOSCI_OPIS]],#REF!,5,FALSE),AKORDT[[#This Row],[CZAS]]),1)</f>
        <v>1</v>
      </c>
      <c r="CD483" t="str">
        <f>AKORDT[[#This Row],[RAPORTY_TMP_ID]]&amp;" "&amp;MID(AKORDT[[#This Row],[NAZWA1_WG]],1,30)</f>
        <v xml:space="preserve">27741 POKROWIEC KORPUSU             </v>
      </c>
      <c r="CE483" s="11">
        <f>AKORDT[[#This Row],[DATA]]</f>
        <v>43034</v>
      </c>
      <c r="CF483">
        <f>IFERROR(ROUND(AVERAGEIF(Tabela_Kwerenda_z_AKORD[CZAS RZECZYWISTY],LEFT(AKORDT[[#This Row],[PZP_NR_ZLECENIA]],5),Tabela_Kwerenda_z_AKORD[LACZNY_CZAS]),0),0)</f>
        <v>0</v>
      </c>
    </row>
    <row r="484" spans="1:84">
      <c r="A484" t="e">
        <f>VLOOKUP(AKORDT[[#This Row],[NAZWISKO]],IMIE[],2,FALSE)</f>
        <v>#N/A</v>
      </c>
      <c r="B484">
        <v>10816</v>
      </c>
      <c r="F484">
        <v>27741</v>
      </c>
      <c r="G484">
        <v>1</v>
      </c>
      <c r="H484">
        <v>10</v>
      </c>
      <c r="I484">
        <v>1</v>
      </c>
      <c r="J484">
        <v>43956</v>
      </c>
      <c r="K484">
        <v>43956</v>
      </c>
      <c r="L484">
        <v>45</v>
      </c>
      <c r="M484">
        <v>5</v>
      </c>
      <c r="N484">
        <v>7</v>
      </c>
      <c r="O484">
        <v>1</v>
      </c>
      <c r="P484">
        <v>0</v>
      </c>
      <c r="Q484" s="17">
        <v>43034</v>
      </c>
      <c r="R484" t="s">
        <v>1556</v>
      </c>
      <c r="S484">
        <v>0</v>
      </c>
      <c r="T484">
        <v>0</v>
      </c>
      <c r="U484">
        <v>0</v>
      </c>
      <c r="V484">
        <v>2</v>
      </c>
      <c r="W484" t="s">
        <v>192</v>
      </c>
      <c r="X484" t="s">
        <v>79</v>
      </c>
      <c r="Y484" t="s">
        <v>80</v>
      </c>
      <c r="Z484" t="s">
        <v>193</v>
      </c>
      <c r="AB484" s="17">
        <v>2</v>
      </c>
      <c r="AC484" s="17">
        <v>402133</v>
      </c>
      <c r="AD484">
        <v>2</v>
      </c>
      <c r="AE484">
        <v>1</v>
      </c>
      <c r="AF484">
        <v>0</v>
      </c>
      <c r="AG484" t="s">
        <v>81</v>
      </c>
      <c r="AH484" t="s">
        <v>82</v>
      </c>
      <c r="AI484" t="s">
        <v>83</v>
      </c>
      <c r="AJ484" t="s">
        <v>83</v>
      </c>
      <c r="AK484" t="s">
        <v>84</v>
      </c>
      <c r="AL484" t="s">
        <v>85</v>
      </c>
      <c r="AM484" t="s">
        <v>86</v>
      </c>
      <c r="AN484" t="s">
        <v>87</v>
      </c>
      <c r="AO484" t="s">
        <v>1060</v>
      </c>
      <c r="AP484" t="s">
        <v>1061</v>
      </c>
      <c r="AQ484" t="s">
        <v>1060</v>
      </c>
      <c r="AR484" t="s">
        <v>1061</v>
      </c>
      <c r="AS484" t="s">
        <v>83</v>
      </c>
      <c r="AV484" s="17"/>
      <c r="AX484">
        <v>0</v>
      </c>
      <c r="AY484" t="s">
        <v>83</v>
      </c>
      <c r="AZ484" t="s">
        <v>83</v>
      </c>
      <c r="BH484">
        <v>545</v>
      </c>
      <c r="BL484" t="s">
        <v>1551</v>
      </c>
      <c r="BM484" s="17">
        <v>43033</v>
      </c>
      <c r="BN484" t="s">
        <v>461</v>
      </c>
      <c r="BO484" t="s">
        <v>461</v>
      </c>
      <c r="BP484">
        <v>13</v>
      </c>
      <c r="BQ484" t="s">
        <v>88</v>
      </c>
      <c r="BR484" t="s">
        <v>79</v>
      </c>
      <c r="BS484" t="s">
        <v>89</v>
      </c>
      <c r="BT484" t="s">
        <v>90</v>
      </c>
      <c r="BU484" t="s">
        <v>91</v>
      </c>
      <c r="BV484" t="s">
        <v>83</v>
      </c>
      <c r="BY484" t="s">
        <v>92</v>
      </c>
      <c r="BZ484" t="s">
        <v>87</v>
      </c>
      <c r="CC484">
        <f>IFERROR(IF(AKORDT[[#This Row],[CZAS]]=1,VLOOKUP(AKORDT[[#This Row],[RAPORTY_TMP_ID]]&amp;AKORDT[[#This Row],[CZYNNOSCI_OPIS]],#REF!,5,FALSE),AKORDT[[#This Row],[CZAS]]),1)</f>
        <v>1</v>
      </c>
      <c r="CD484" t="str">
        <f>AKORDT[[#This Row],[RAPORTY_TMP_ID]]&amp;" "&amp;MID(AKORDT[[#This Row],[NAZWA1_WG]],1,30)</f>
        <v xml:space="preserve">27741 POKROWIEC KORPUSU             </v>
      </c>
      <c r="CE484" s="11">
        <f>AKORDT[[#This Row],[DATA]]</f>
        <v>43034</v>
      </c>
      <c r="CF484">
        <f>IFERROR(ROUND(AVERAGEIF(Tabela_Kwerenda_z_AKORD[CZAS RZECZYWISTY],LEFT(AKORDT[[#This Row],[PZP_NR_ZLECENIA]],5),Tabela_Kwerenda_z_AKORD[LACZNY_CZAS]),0),0)</f>
        <v>0</v>
      </c>
    </row>
    <row r="485" spans="1:84">
      <c r="A485" t="e">
        <f>VLOOKUP(AKORDT[[#This Row],[NAZWISKO]],IMIE[],2,FALSE)</f>
        <v>#N/A</v>
      </c>
      <c r="B485">
        <v>10817</v>
      </c>
      <c r="F485">
        <v>27741</v>
      </c>
      <c r="G485">
        <v>1</v>
      </c>
      <c r="H485">
        <v>9</v>
      </c>
      <c r="I485">
        <v>1</v>
      </c>
      <c r="J485">
        <v>43956</v>
      </c>
      <c r="K485">
        <v>43956</v>
      </c>
      <c r="L485">
        <v>45</v>
      </c>
      <c r="M485">
        <v>5</v>
      </c>
      <c r="N485">
        <v>7</v>
      </c>
      <c r="O485">
        <v>1</v>
      </c>
      <c r="P485">
        <v>0</v>
      </c>
      <c r="Q485" s="17">
        <v>43034</v>
      </c>
      <c r="R485" t="s">
        <v>1557</v>
      </c>
      <c r="S485">
        <v>0</v>
      </c>
      <c r="T485">
        <v>0</v>
      </c>
      <c r="U485">
        <v>0</v>
      </c>
      <c r="V485">
        <v>2</v>
      </c>
      <c r="W485" t="s">
        <v>192</v>
      </c>
      <c r="X485" t="s">
        <v>79</v>
      </c>
      <c r="Y485" t="s">
        <v>80</v>
      </c>
      <c r="Z485" t="s">
        <v>193</v>
      </c>
      <c r="AB485" s="17">
        <v>2</v>
      </c>
      <c r="AC485" s="17">
        <v>402133</v>
      </c>
      <c r="AD485">
        <v>2</v>
      </c>
      <c r="AE485">
        <v>1</v>
      </c>
      <c r="AF485">
        <v>0</v>
      </c>
      <c r="AG485" t="s">
        <v>81</v>
      </c>
      <c r="AH485" t="s">
        <v>82</v>
      </c>
      <c r="AI485" t="s">
        <v>83</v>
      </c>
      <c r="AJ485" t="s">
        <v>83</v>
      </c>
      <c r="AK485" t="s">
        <v>84</v>
      </c>
      <c r="AL485" t="s">
        <v>85</v>
      </c>
      <c r="AM485" t="s">
        <v>86</v>
      </c>
      <c r="AN485" t="s">
        <v>87</v>
      </c>
      <c r="AO485" t="s">
        <v>1060</v>
      </c>
      <c r="AP485" t="s">
        <v>1061</v>
      </c>
      <c r="AQ485" t="s">
        <v>1060</v>
      </c>
      <c r="AR485" t="s">
        <v>1061</v>
      </c>
      <c r="AS485" t="s">
        <v>83</v>
      </c>
      <c r="AV485" s="17"/>
      <c r="AX485">
        <v>0</v>
      </c>
      <c r="AY485" t="s">
        <v>83</v>
      </c>
      <c r="AZ485" t="s">
        <v>83</v>
      </c>
      <c r="BH485">
        <v>546</v>
      </c>
      <c r="BL485" t="s">
        <v>1551</v>
      </c>
      <c r="BM485" s="17">
        <v>43033</v>
      </c>
      <c r="BN485" t="s">
        <v>461</v>
      </c>
      <c r="BO485" t="s">
        <v>461</v>
      </c>
      <c r="BP485">
        <v>13</v>
      </c>
      <c r="BQ485" t="s">
        <v>88</v>
      </c>
      <c r="BR485" t="s">
        <v>79</v>
      </c>
      <c r="BS485" t="s">
        <v>89</v>
      </c>
      <c r="BT485" t="s">
        <v>90</v>
      </c>
      <c r="BU485" t="s">
        <v>91</v>
      </c>
      <c r="BV485" t="s">
        <v>83</v>
      </c>
      <c r="BY485" t="s">
        <v>92</v>
      </c>
      <c r="BZ485" t="s">
        <v>87</v>
      </c>
      <c r="CC485">
        <f>IFERROR(IF(AKORDT[[#This Row],[CZAS]]=1,VLOOKUP(AKORDT[[#This Row],[RAPORTY_TMP_ID]]&amp;AKORDT[[#This Row],[CZYNNOSCI_OPIS]],#REF!,5,FALSE),AKORDT[[#This Row],[CZAS]]),1)</f>
        <v>1</v>
      </c>
      <c r="CD485" t="str">
        <f>AKORDT[[#This Row],[RAPORTY_TMP_ID]]&amp;" "&amp;MID(AKORDT[[#This Row],[NAZWA1_WG]],1,30)</f>
        <v xml:space="preserve">27741 POKROWIEC KORPUSU             </v>
      </c>
      <c r="CE485" s="11">
        <f>AKORDT[[#This Row],[DATA]]</f>
        <v>43034</v>
      </c>
      <c r="CF485">
        <f>IFERROR(ROUND(AVERAGEIF(Tabela_Kwerenda_z_AKORD[CZAS RZECZYWISTY],LEFT(AKORDT[[#This Row],[PZP_NR_ZLECENIA]],5),Tabela_Kwerenda_z_AKORD[LACZNY_CZAS]),0),0)</f>
        <v>0</v>
      </c>
    </row>
    <row r="486" spans="1:84">
      <c r="A486" t="e">
        <f>VLOOKUP(AKORDT[[#This Row],[NAZWISKO]],IMIE[],2,FALSE)</f>
        <v>#N/A</v>
      </c>
      <c r="B486">
        <v>10818</v>
      </c>
      <c r="F486">
        <v>27741</v>
      </c>
      <c r="G486">
        <v>1</v>
      </c>
      <c r="H486">
        <v>8</v>
      </c>
      <c r="I486">
        <v>1</v>
      </c>
      <c r="J486">
        <v>43956</v>
      </c>
      <c r="K486">
        <v>43956</v>
      </c>
      <c r="L486">
        <v>45</v>
      </c>
      <c r="M486">
        <v>5</v>
      </c>
      <c r="N486">
        <v>7</v>
      </c>
      <c r="O486">
        <v>1</v>
      </c>
      <c r="P486">
        <v>0</v>
      </c>
      <c r="Q486" s="17">
        <v>43034</v>
      </c>
      <c r="R486" t="s">
        <v>1558</v>
      </c>
      <c r="S486">
        <v>0</v>
      </c>
      <c r="T486">
        <v>0</v>
      </c>
      <c r="U486">
        <v>0</v>
      </c>
      <c r="V486">
        <v>2</v>
      </c>
      <c r="W486" t="s">
        <v>192</v>
      </c>
      <c r="X486" t="s">
        <v>79</v>
      </c>
      <c r="Y486" t="s">
        <v>80</v>
      </c>
      <c r="Z486" t="s">
        <v>193</v>
      </c>
      <c r="AB486" s="17">
        <v>2</v>
      </c>
      <c r="AC486" s="17">
        <v>402133</v>
      </c>
      <c r="AD486">
        <v>2</v>
      </c>
      <c r="AE486">
        <v>1</v>
      </c>
      <c r="AF486">
        <v>0</v>
      </c>
      <c r="AG486" t="s">
        <v>81</v>
      </c>
      <c r="AH486" t="s">
        <v>82</v>
      </c>
      <c r="AI486" t="s">
        <v>83</v>
      </c>
      <c r="AJ486" t="s">
        <v>83</v>
      </c>
      <c r="AK486" t="s">
        <v>84</v>
      </c>
      <c r="AL486" t="s">
        <v>85</v>
      </c>
      <c r="AM486" t="s">
        <v>86</v>
      </c>
      <c r="AN486" t="s">
        <v>87</v>
      </c>
      <c r="AO486" t="s">
        <v>1060</v>
      </c>
      <c r="AP486" t="s">
        <v>1061</v>
      </c>
      <c r="AQ486" t="s">
        <v>1060</v>
      </c>
      <c r="AR486" t="s">
        <v>1061</v>
      </c>
      <c r="AS486" t="s">
        <v>83</v>
      </c>
      <c r="AV486" s="17"/>
      <c r="AX486">
        <v>0</v>
      </c>
      <c r="AY486" t="s">
        <v>83</v>
      </c>
      <c r="AZ486" t="s">
        <v>83</v>
      </c>
      <c r="BH486">
        <v>547</v>
      </c>
      <c r="BL486" t="s">
        <v>1551</v>
      </c>
      <c r="BM486" s="17">
        <v>43033</v>
      </c>
      <c r="BN486" t="s">
        <v>461</v>
      </c>
      <c r="BO486" t="s">
        <v>461</v>
      </c>
      <c r="BP486">
        <v>13</v>
      </c>
      <c r="BQ486" t="s">
        <v>88</v>
      </c>
      <c r="BR486" t="s">
        <v>79</v>
      </c>
      <c r="BS486" t="s">
        <v>89</v>
      </c>
      <c r="BT486" t="s">
        <v>90</v>
      </c>
      <c r="BU486" t="s">
        <v>91</v>
      </c>
      <c r="BV486" t="s">
        <v>83</v>
      </c>
      <c r="BY486" t="s">
        <v>92</v>
      </c>
      <c r="BZ486" t="s">
        <v>87</v>
      </c>
      <c r="CC486">
        <f>IFERROR(IF(AKORDT[[#This Row],[CZAS]]=1,VLOOKUP(AKORDT[[#This Row],[RAPORTY_TMP_ID]]&amp;AKORDT[[#This Row],[CZYNNOSCI_OPIS]],#REF!,5,FALSE),AKORDT[[#This Row],[CZAS]]),1)</f>
        <v>1</v>
      </c>
      <c r="CD486" t="str">
        <f>AKORDT[[#This Row],[RAPORTY_TMP_ID]]&amp;" "&amp;MID(AKORDT[[#This Row],[NAZWA1_WG]],1,30)</f>
        <v xml:space="preserve">27741 POKROWIEC KORPUSU             </v>
      </c>
      <c r="CE486" s="11">
        <f>AKORDT[[#This Row],[DATA]]</f>
        <v>43034</v>
      </c>
      <c r="CF486">
        <f>IFERROR(ROUND(AVERAGEIF(Tabela_Kwerenda_z_AKORD[CZAS RZECZYWISTY],LEFT(AKORDT[[#This Row],[PZP_NR_ZLECENIA]],5),Tabela_Kwerenda_z_AKORD[LACZNY_CZAS]),0),0)</f>
        <v>0</v>
      </c>
    </row>
    <row r="487" spans="1:84">
      <c r="A487" t="e">
        <f>VLOOKUP(AKORDT[[#This Row],[NAZWISKO]],IMIE[],2,FALSE)</f>
        <v>#N/A</v>
      </c>
      <c r="B487">
        <v>10819</v>
      </c>
      <c r="F487">
        <v>27741</v>
      </c>
      <c r="G487">
        <v>1</v>
      </c>
      <c r="H487">
        <v>7</v>
      </c>
      <c r="I487">
        <v>1</v>
      </c>
      <c r="J487">
        <v>43956</v>
      </c>
      <c r="K487">
        <v>43956</v>
      </c>
      <c r="L487">
        <v>45</v>
      </c>
      <c r="M487">
        <v>5</v>
      </c>
      <c r="N487">
        <v>7</v>
      </c>
      <c r="O487">
        <v>1</v>
      </c>
      <c r="P487">
        <v>0</v>
      </c>
      <c r="Q487" s="17">
        <v>43034</v>
      </c>
      <c r="R487" t="s">
        <v>1559</v>
      </c>
      <c r="S487">
        <v>0</v>
      </c>
      <c r="T487">
        <v>0</v>
      </c>
      <c r="U487">
        <v>0</v>
      </c>
      <c r="V487">
        <v>2</v>
      </c>
      <c r="W487" t="s">
        <v>192</v>
      </c>
      <c r="X487" t="s">
        <v>79</v>
      </c>
      <c r="Y487" t="s">
        <v>80</v>
      </c>
      <c r="Z487" t="s">
        <v>193</v>
      </c>
      <c r="AB487" s="17">
        <v>2</v>
      </c>
      <c r="AC487" s="17">
        <v>402133</v>
      </c>
      <c r="AD487">
        <v>2</v>
      </c>
      <c r="AE487">
        <v>1</v>
      </c>
      <c r="AF487">
        <v>0</v>
      </c>
      <c r="AG487" t="s">
        <v>81</v>
      </c>
      <c r="AH487" t="s">
        <v>82</v>
      </c>
      <c r="AI487" t="s">
        <v>83</v>
      </c>
      <c r="AJ487" t="s">
        <v>83</v>
      </c>
      <c r="AK487" t="s">
        <v>84</v>
      </c>
      <c r="AL487" t="s">
        <v>85</v>
      </c>
      <c r="AM487" t="s">
        <v>86</v>
      </c>
      <c r="AN487" t="s">
        <v>87</v>
      </c>
      <c r="AO487" t="s">
        <v>1060</v>
      </c>
      <c r="AP487" t="s">
        <v>1061</v>
      </c>
      <c r="AQ487" t="s">
        <v>1060</v>
      </c>
      <c r="AR487" t="s">
        <v>1061</v>
      </c>
      <c r="AS487" t="s">
        <v>83</v>
      </c>
      <c r="AV487" s="17"/>
      <c r="AX487">
        <v>0</v>
      </c>
      <c r="AY487" t="s">
        <v>83</v>
      </c>
      <c r="AZ487" t="s">
        <v>83</v>
      </c>
      <c r="BH487">
        <v>548</v>
      </c>
      <c r="BL487" t="s">
        <v>1551</v>
      </c>
      <c r="BM487" s="17">
        <v>43033</v>
      </c>
      <c r="BN487" t="s">
        <v>461</v>
      </c>
      <c r="BO487" t="s">
        <v>461</v>
      </c>
      <c r="BP487">
        <v>13</v>
      </c>
      <c r="BQ487" t="s">
        <v>88</v>
      </c>
      <c r="BR487" t="s">
        <v>79</v>
      </c>
      <c r="BS487" t="s">
        <v>89</v>
      </c>
      <c r="BT487" t="s">
        <v>90</v>
      </c>
      <c r="BU487" t="s">
        <v>91</v>
      </c>
      <c r="BV487" t="s">
        <v>83</v>
      </c>
      <c r="BY487" t="s">
        <v>92</v>
      </c>
      <c r="BZ487" t="s">
        <v>87</v>
      </c>
      <c r="CC487">
        <f>IFERROR(IF(AKORDT[[#This Row],[CZAS]]=1,VLOOKUP(AKORDT[[#This Row],[RAPORTY_TMP_ID]]&amp;AKORDT[[#This Row],[CZYNNOSCI_OPIS]],#REF!,5,FALSE),AKORDT[[#This Row],[CZAS]]),1)</f>
        <v>1</v>
      </c>
      <c r="CD487" t="str">
        <f>AKORDT[[#This Row],[RAPORTY_TMP_ID]]&amp;" "&amp;MID(AKORDT[[#This Row],[NAZWA1_WG]],1,30)</f>
        <v xml:space="preserve">27741 POKROWIEC KORPUSU             </v>
      </c>
      <c r="CE487" s="11">
        <f>AKORDT[[#This Row],[DATA]]</f>
        <v>43034</v>
      </c>
      <c r="CF487">
        <f>IFERROR(ROUND(AVERAGEIF(Tabela_Kwerenda_z_AKORD[CZAS RZECZYWISTY],LEFT(AKORDT[[#This Row],[PZP_NR_ZLECENIA]],5),Tabela_Kwerenda_z_AKORD[LACZNY_CZAS]),0),0)</f>
        <v>0</v>
      </c>
    </row>
    <row r="488" spans="1:84">
      <c r="A488" t="e">
        <f>VLOOKUP(AKORDT[[#This Row],[NAZWISKO]],IMIE[],2,FALSE)</f>
        <v>#N/A</v>
      </c>
      <c r="B488">
        <v>10820</v>
      </c>
      <c r="F488">
        <v>27741</v>
      </c>
      <c r="G488">
        <v>1</v>
      </c>
      <c r="H488">
        <v>6</v>
      </c>
      <c r="I488">
        <v>1</v>
      </c>
      <c r="J488">
        <v>43956</v>
      </c>
      <c r="K488">
        <v>43956</v>
      </c>
      <c r="L488">
        <v>45</v>
      </c>
      <c r="M488">
        <v>5</v>
      </c>
      <c r="N488">
        <v>7</v>
      </c>
      <c r="O488">
        <v>1</v>
      </c>
      <c r="P488">
        <v>0</v>
      </c>
      <c r="Q488" s="17">
        <v>43034</v>
      </c>
      <c r="R488" t="s">
        <v>1560</v>
      </c>
      <c r="S488">
        <v>0</v>
      </c>
      <c r="T488">
        <v>0</v>
      </c>
      <c r="U488">
        <v>0</v>
      </c>
      <c r="V488">
        <v>2</v>
      </c>
      <c r="W488" t="s">
        <v>192</v>
      </c>
      <c r="X488" t="s">
        <v>79</v>
      </c>
      <c r="Y488" t="s">
        <v>80</v>
      </c>
      <c r="Z488" t="s">
        <v>193</v>
      </c>
      <c r="AB488" s="17">
        <v>2</v>
      </c>
      <c r="AC488" s="17">
        <v>402133</v>
      </c>
      <c r="AD488">
        <v>2</v>
      </c>
      <c r="AE488">
        <v>1</v>
      </c>
      <c r="AF488">
        <v>0</v>
      </c>
      <c r="AG488" t="s">
        <v>81</v>
      </c>
      <c r="AH488" t="s">
        <v>82</v>
      </c>
      <c r="AI488" t="s">
        <v>83</v>
      </c>
      <c r="AJ488" t="s">
        <v>83</v>
      </c>
      <c r="AK488" t="s">
        <v>84</v>
      </c>
      <c r="AL488" t="s">
        <v>85</v>
      </c>
      <c r="AM488" t="s">
        <v>86</v>
      </c>
      <c r="AN488" t="s">
        <v>87</v>
      </c>
      <c r="AO488" t="s">
        <v>1060</v>
      </c>
      <c r="AP488" t="s">
        <v>1061</v>
      </c>
      <c r="AQ488" t="s">
        <v>1060</v>
      </c>
      <c r="AR488" t="s">
        <v>1061</v>
      </c>
      <c r="AS488" t="s">
        <v>83</v>
      </c>
      <c r="AV488" s="17"/>
      <c r="AX488">
        <v>0</v>
      </c>
      <c r="AY488" t="s">
        <v>83</v>
      </c>
      <c r="AZ488" t="s">
        <v>83</v>
      </c>
      <c r="BH488">
        <v>549</v>
      </c>
      <c r="BL488" t="s">
        <v>1551</v>
      </c>
      <c r="BM488" s="17">
        <v>43033</v>
      </c>
      <c r="BN488" t="s">
        <v>461</v>
      </c>
      <c r="BO488" t="s">
        <v>461</v>
      </c>
      <c r="BP488">
        <v>13</v>
      </c>
      <c r="BQ488" t="s">
        <v>88</v>
      </c>
      <c r="BR488" t="s">
        <v>79</v>
      </c>
      <c r="BS488" t="s">
        <v>89</v>
      </c>
      <c r="BT488" t="s">
        <v>90</v>
      </c>
      <c r="BU488" t="s">
        <v>91</v>
      </c>
      <c r="BV488" t="s">
        <v>83</v>
      </c>
      <c r="BY488" t="s">
        <v>92</v>
      </c>
      <c r="BZ488" t="s">
        <v>87</v>
      </c>
      <c r="CC488">
        <f>IFERROR(IF(AKORDT[[#This Row],[CZAS]]=1,VLOOKUP(AKORDT[[#This Row],[RAPORTY_TMP_ID]]&amp;AKORDT[[#This Row],[CZYNNOSCI_OPIS]],#REF!,5,FALSE),AKORDT[[#This Row],[CZAS]]),1)</f>
        <v>1</v>
      </c>
      <c r="CD488" t="str">
        <f>AKORDT[[#This Row],[RAPORTY_TMP_ID]]&amp;" "&amp;MID(AKORDT[[#This Row],[NAZWA1_WG]],1,30)</f>
        <v xml:space="preserve">27741 POKROWIEC KORPUSU             </v>
      </c>
      <c r="CE488" s="11">
        <f>AKORDT[[#This Row],[DATA]]</f>
        <v>43034</v>
      </c>
      <c r="CF488">
        <f>IFERROR(ROUND(AVERAGEIF(Tabela_Kwerenda_z_AKORD[CZAS RZECZYWISTY],LEFT(AKORDT[[#This Row],[PZP_NR_ZLECENIA]],5),Tabela_Kwerenda_z_AKORD[LACZNY_CZAS]),0),0)</f>
        <v>0</v>
      </c>
    </row>
    <row r="489" spans="1:84">
      <c r="A489" t="e">
        <f>VLOOKUP(AKORDT[[#This Row],[NAZWISKO]],IMIE[],2,FALSE)</f>
        <v>#N/A</v>
      </c>
      <c r="B489">
        <v>10821</v>
      </c>
      <c r="F489">
        <v>27741</v>
      </c>
      <c r="G489">
        <v>1</v>
      </c>
      <c r="H489">
        <v>5</v>
      </c>
      <c r="I489">
        <v>1</v>
      </c>
      <c r="J489">
        <v>43956</v>
      </c>
      <c r="K489">
        <v>43956</v>
      </c>
      <c r="L489">
        <v>45</v>
      </c>
      <c r="M489">
        <v>5</v>
      </c>
      <c r="N489">
        <v>7</v>
      </c>
      <c r="O489">
        <v>1</v>
      </c>
      <c r="P489">
        <v>0</v>
      </c>
      <c r="Q489" s="17">
        <v>43034</v>
      </c>
      <c r="R489" t="s">
        <v>838</v>
      </c>
      <c r="S489">
        <v>0</v>
      </c>
      <c r="T489">
        <v>0</v>
      </c>
      <c r="U489">
        <v>0</v>
      </c>
      <c r="V489">
        <v>2</v>
      </c>
      <c r="W489" t="s">
        <v>192</v>
      </c>
      <c r="X489" t="s">
        <v>79</v>
      </c>
      <c r="Y489" t="s">
        <v>80</v>
      </c>
      <c r="Z489" t="s">
        <v>193</v>
      </c>
      <c r="AB489" s="17">
        <v>2</v>
      </c>
      <c r="AC489" s="17">
        <v>402133</v>
      </c>
      <c r="AD489">
        <v>2</v>
      </c>
      <c r="AE489">
        <v>1</v>
      </c>
      <c r="AF489">
        <v>0</v>
      </c>
      <c r="AG489" t="s">
        <v>81</v>
      </c>
      <c r="AH489" t="s">
        <v>82</v>
      </c>
      <c r="AI489" t="s">
        <v>83</v>
      </c>
      <c r="AJ489" t="s">
        <v>83</v>
      </c>
      <c r="AK489" t="s">
        <v>84</v>
      </c>
      <c r="AL489" t="s">
        <v>85</v>
      </c>
      <c r="AM489" t="s">
        <v>86</v>
      </c>
      <c r="AN489" t="s">
        <v>87</v>
      </c>
      <c r="AO489" t="s">
        <v>1060</v>
      </c>
      <c r="AP489" t="s">
        <v>1061</v>
      </c>
      <c r="AQ489" t="s">
        <v>1060</v>
      </c>
      <c r="AR489" t="s">
        <v>1061</v>
      </c>
      <c r="AS489" t="s">
        <v>83</v>
      </c>
      <c r="AV489" s="17"/>
      <c r="AX489">
        <v>0</v>
      </c>
      <c r="AY489" t="s">
        <v>83</v>
      </c>
      <c r="AZ489" t="s">
        <v>83</v>
      </c>
      <c r="BH489">
        <v>550</v>
      </c>
      <c r="BL489" t="s">
        <v>1551</v>
      </c>
      <c r="BM489" s="17">
        <v>43033</v>
      </c>
      <c r="BN489" t="s">
        <v>461</v>
      </c>
      <c r="BO489" t="s">
        <v>461</v>
      </c>
      <c r="BP489">
        <v>13</v>
      </c>
      <c r="BQ489" t="s">
        <v>88</v>
      </c>
      <c r="BR489" t="s">
        <v>79</v>
      </c>
      <c r="BS489" t="s">
        <v>89</v>
      </c>
      <c r="BT489" t="s">
        <v>90</v>
      </c>
      <c r="BU489" t="s">
        <v>91</v>
      </c>
      <c r="BV489" t="s">
        <v>83</v>
      </c>
      <c r="BY489" t="s">
        <v>92</v>
      </c>
      <c r="BZ489" t="s">
        <v>87</v>
      </c>
      <c r="CC489">
        <f>IFERROR(IF(AKORDT[[#This Row],[CZAS]]=1,VLOOKUP(AKORDT[[#This Row],[RAPORTY_TMP_ID]]&amp;AKORDT[[#This Row],[CZYNNOSCI_OPIS]],#REF!,5,FALSE),AKORDT[[#This Row],[CZAS]]),1)</f>
        <v>1</v>
      </c>
      <c r="CD489" t="str">
        <f>AKORDT[[#This Row],[RAPORTY_TMP_ID]]&amp;" "&amp;MID(AKORDT[[#This Row],[NAZWA1_WG]],1,30)</f>
        <v xml:space="preserve">27741 POKROWIEC KORPUSU             </v>
      </c>
      <c r="CE489" s="11">
        <f>AKORDT[[#This Row],[DATA]]</f>
        <v>43034</v>
      </c>
      <c r="CF489">
        <f>IFERROR(ROUND(AVERAGEIF(Tabela_Kwerenda_z_AKORD[CZAS RZECZYWISTY],LEFT(AKORDT[[#This Row],[PZP_NR_ZLECENIA]],5),Tabela_Kwerenda_z_AKORD[LACZNY_CZAS]),0),0)</f>
        <v>0</v>
      </c>
    </row>
    <row r="490" spans="1:84">
      <c r="A490" t="e">
        <f>VLOOKUP(AKORDT[[#This Row],[NAZWISKO]],IMIE[],2,FALSE)</f>
        <v>#N/A</v>
      </c>
      <c r="B490">
        <v>10822</v>
      </c>
      <c r="F490">
        <v>27741</v>
      </c>
      <c r="G490">
        <v>1</v>
      </c>
      <c r="H490">
        <v>4</v>
      </c>
      <c r="I490">
        <v>1</v>
      </c>
      <c r="J490">
        <v>43956</v>
      </c>
      <c r="K490">
        <v>43956</v>
      </c>
      <c r="L490">
        <v>45</v>
      </c>
      <c r="M490">
        <v>5</v>
      </c>
      <c r="N490">
        <v>7</v>
      </c>
      <c r="O490">
        <v>1</v>
      </c>
      <c r="P490">
        <v>0</v>
      </c>
      <c r="Q490" s="17">
        <v>43034</v>
      </c>
      <c r="R490" t="s">
        <v>1561</v>
      </c>
      <c r="S490">
        <v>0</v>
      </c>
      <c r="T490">
        <v>0</v>
      </c>
      <c r="U490">
        <v>0</v>
      </c>
      <c r="V490">
        <v>2</v>
      </c>
      <c r="W490" t="s">
        <v>192</v>
      </c>
      <c r="X490" t="s">
        <v>79</v>
      </c>
      <c r="Y490" t="s">
        <v>80</v>
      </c>
      <c r="Z490" t="s">
        <v>193</v>
      </c>
      <c r="AB490" s="17">
        <v>2</v>
      </c>
      <c r="AC490" s="17">
        <v>402133</v>
      </c>
      <c r="AD490">
        <v>2</v>
      </c>
      <c r="AE490">
        <v>1</v>
      </c>
      <c r="AF490">
        <v>0</v>
      </c>
      <c r="AG490" t="s">
        <v>81</v>
      </c>
      <c r="AH490" t="s">
        <v>82</v>
      </c>
      <c r="AI490" t="s">
        <v>83</v>
      </c>
      <c r="AJ490" t="s">
        <v>83</v>
      </c>
      <c r="AK490" t="s">
        <v>84</v>
      </c>
      <c r="AL490" t="s">
        <v>85</v>
      </c>
      <c r="AM490" t="s">
        <v>86</v>
      </c>
      <c r="AN490" t="s">
        <v>87</v>
      </c>
      <c r="AO490" t="s">
        <v>1060</v>
      </c>
      <c r="AP490" t="s">
        <v>1061</v>
      </c>
      <c r="AQ490" t="s">
        <v>1060</v>
      </c>
      <c r="AR490" t="s">
        <v>1061</v>
      </c>
      <c r="AS490" t="s">
        <v>83</v>
      </c>
      <c r="AV490" s="17"/>
      <c r="AX490">
        <v>0</v>
      </c>
      <c r="AY490" t="s">
        <v>83</v>
      </c>
      <c r="AZ490" t="s">
        <v>83</v>
      </c>
      <c r="BH490">
        <v>551</v>
      </c>
      <c r="BL490" t="s">
        <v>1551</v>
      </c>
      <c r="BM490" s="17">
        <v>43033</v>
      </c>
      <c r="BN490" t="s">
        <v>461</v>
      </c>
      <c r="BO490" t="s">
        <v>461</v>
      </c>
      <c r="BP490">
        <v>13</v>
      </c>
      <c r="BQ490" t="s">
        <v>88</v>
      </c>
      <c r="BR490" t="s">
        <v>79</v>
      </c>
      <c r="BS490" t="s">
        <v>89</v>
      </c>
      <c r="BT490" t="s">
        <v>90</v>
      </c>
      <c r="BU490" t="s">
        <v>91</v>
      </c>
      <c r="BV490" t="s">
        <v>83</v>
      </c>
      <c r="BY490" t="s">
        <v>92</v>
      </c>
      <c r="BZ490" t="s">
        <v>87</v>
      </c>
      <c r="CC490">
        <f>IFERROR(IF(AKORDT[[#This Row],[CZAS]]=1,VLOOKUP(AKORDT[[#This Row],[RAPORTY_TMP_ID]]&amp;AKORDT[[#This Row],[CZYNNOSCI_OPIS]],#REF!,5,FALSE),AKORDT[[#This Row],[CZAS]]),1)</f>
        <v>1</v>
      </c>
      <c r="CD490" t="str">
        <f>AKORDT[[#This Row],[RAPORTY_TMP_ID]]&amp;" "&amp;MID(AKORDT[[#This Row],[NAZWA1_WG]],1,30)</f>
        <v xml:space="preserve">27741 POKROWIEC KORPUSU             </v>
      </c>
      <c r="CE490" s="11">
        <f>AKORDT[[#This Row],[DATA]]</f>
        <v>43034</v>
      </c>
      <c r="CF490">
        <f>IFERROR(ROUND(AVERAGEIF(Tabela_Kwerenda_z_AKORD[CZAS RZECZYWISTY],LEFT(AKORDT[[#This Row],[PZP_NR_ZLECENIA]],5),Tabela_Kwerenda_z_AKORD[LACZNY_CZAS]),0),0)</f>
        <v>0</v>
      </c>
    </row>
    <row r="491" spans="1:84">
      <c r="A491" t="e">
        <f>VLOOKUP(AKORDT[[#This Row],[NAZWISKO]],IMIE[],2,FALSE)</f>
        <v>#N/A</v>
      </c>
      <c r="B491">
        <v>10823</v>
      </c>
      <c r="F491">
        <v>27741</v>
      </c>
      <c r="G491">
        <v>1</v>
      </c>
      <c r="H491">
        <v>3</v>
      </c>
      <c r="I491">
        <v>1</v>
      </c>
      <c r="J491">
        <v>43956</v>
      </c>
      <c r="K491">
        <v>43956</v>
      </c>
      <c r="L491">
        <v>45</v>
      </c>
      <c r="M491">
        <v>5</v>
      </c>
      <c r="N491">
        <v>7</v>
      </c>
      <c r="O491">
        <v>1</v>
      </c>
      <c r="P491">
        <v>0</v>
      </c>
      <c r="Q491" s="17">
        <v>43034</v>
      </c>
      <c r="R491" t="s">
        <v>1562</v>
      </c>
      <c r="S491">
        <v>0</v>
      </c>
      <c r="T491">
        <v>0</v>
      </c>
      <c r="U491">
        <v>0</v>
      </c>
      <c r="V491">
        <v>2</v>
      </c>
      <c r="W491" t="s">
        <v>192</v>
      </c>
      <c r="X491" t="s">
        <v>79</v>
      </c>
      <c r="Y491" t="s">
        <v>80</v>
      </c>
      <c r="Z491" t="s">
        <v>193</v>
      </c>
      <c r="AB491" s="17">
        <v>2</v>
      </c>
      <c r="AC491" s="17">
        <v>402133</v>
      </c>
      <c r="AD491">
        <v>2</v>
      </c>
      <c r="AE491">
        <v>1</v>
      </c>
      <c r="AF491">
        <v>0</v>
      </c>
      <c r="AG491" t="s">
        <v>81</v>
      </c>
      <c r="AH491" t="s">
        <v>82</v>
      </c>
      <c r="AI491" t="s">
        <v>83</v>
      </c>
      <c r="AJ491" t="s">
        <v>83</v>
      </c>
      <c r="AK491" t="s">
        <v>84</v>
      </c>
      <c r="AL491" t="s">
        <v>85</v>
      </c>
      <c r="AM491" t="s">
        <v>86</v>
      </c>
      <c r="AN491" t="s">
        <v>87</v>
      </c>
      <c r="AO491" t="s">
        <v>1060</v>
      </c>
      <c r="AP491" t="s">
        <v>1061</v>
      </c>
      <c r="AQ491" t="s">
        <v>1060</v>
      </c>
      <c r="AR491" t="s">
        <v>1061</v>
      </c>
      <c r="AS491" t="s">
        <v>83</v>
      </c>
      <c r="AV491" s="17"/>
      <c r="AX491">
        <v>0</v>
      </c>
      <c r="AY491" t="s">
        <v>83</v>
      </c>
      <c r="AZ491" t="s">
        <v>83</v>
      </c>
      <c r="BH491">
        <v>552</v>
      </c>
      <c r="BL491" t="s">
        <v>1551</v>
      </c>
      <c r="BM491" s="17">
        <v>43033</v>
      </c>
      <c r="BN491" t="s">
        <v>461</v>
      </c>
      <c r="BO491" t="s">
        <v>461</v>
      </c>
      <c r="BP491">
        <v>13</v>
      </c>
      <c r="BQ491" t="s">
        <v>88</v>
      </c>
      <c r="BR491" t="s">
        <v>79</v>
      </c>
      <c r="BS491" t="s">
        <v>89</v>
      </c>
      <c r="BT491" t="s">
        <v>90</v>
      </c>
      <c r="BU491" t="s">
        <v>91</v>
      </c>
      <c r="BV491" t="s">
        <v>83</v>
      </c>
      <c r="BY491" t="s">
        <v>92</v>
      </c>
      <c r="BZ491" t="s">
        <v>87</v>
      </c>
      <c r="CC491">
        <f>IFERROR(IF(AKORDT[[#This Row],[CZAS]]=1,VLOOKUP(AKORDT[[#This Row],[RAPORTY_TMP_ID]]&amp;AKORDT[[#This Row],[CZYNNOSCI_OPIS]],#REF!,5,FALSE),AKORDT[[#This Row],[CZAS]]),1)</f>
        <v>1</v>
      </c>
      <c r="CD491" t="str">
        <f>AKORDT[[#This Row],[RAPORTY_TMP_ID]]&amp;" "&amp;MID(AKORDT[[#This Row],[NAZWA1_WG]],1,30)</f>
        <v xml:space="preserve">27741 POKROWIEC KORPUSU             </v>
      </c>
      <c r="CE491" s="11">
        <f>AKORDT[[#This Row],[DATA]]</f>
        <v>43034</v>
      </c>
      <c r="CF491">
        <f>IFERROR(ROUND(AVERAGEIF(Tabela_Kwerenda_z_AKORD[CZAS RZECZYWISTY],LEFT(AKORDT[[#This Row],[PZP_NR_ZLECENIA]],5),Tabela_Kwerenda_z_AKORD[LACZNY_CZAS]),0),0)</f>
        <v>0</v>
      </c>
    </row>
    <row r="492" spans="1:84">
      <c r="A492" t="e">
        <f>VLOOKUP(AKORDT[[#This Row],[NAZWISKO]],IMIE[],2,FALSE)</f>
        <v>#N/A</v>
      </c>
      <c r="B492">
        <v>10824</v>
      </c>
      <c r="F492">
        <v>27741</v>
      </c>
      <c r="G492">
        <v>1</v>
      </c>
      <c r="H492">
        <v>2</v>
      </c>
      <c r="I492">
        <v>1</v>
      </c>
      <c r="J492">
        <v>43956</v>
      </c>
      <c r="K492">
        <v>43956</v>
      </c>
      <c r="L492">
        <v>45</v>
      </c>
      <c r="M492">
        <v>5</v>
      </c>
      <c r="N492">
        <v>7</v>
      </c>
      <c r="O492">
        <v>1</v>
      </c>
      <c r="P492">
        <v>0</v>
      </c>
      <c r="Q492" s="17">
        <v>43034</v>
      </c>
      <c r="R492" t="s">
        <v>1563</v>
      </c>
      <c r="S492">
        <v>0</v>
      </c>
      <c r="T492">
        <v>0</v>
      </c>
      <c r="U492">
        <v>0</v>
      </c>
      <c r="V492">
        <v>2</v>
      </c>
      <c r="W492" t="s">
        <v>192</v>
      </c>
      <c r="X492" t="s">
        <v>79</v>
      </c>
      <c r="Y492" t="s">
        <v>80</v>
      </c>
      <c r="Z492" t="s">
        <v>193</v>
      </c>
      <c r="AB492" s="17">
        <v>2</v>
      </c>
      <c r="AC492" s="17">
        <v>402133</v>
      </c>
      <c r="AD492">
        <v>2</v>
      </c>
      <c r="AE492">
        <v>1</v>
      </c>
      <c r="AF492">
        <v>0</v>
      </c>
      <c r="AG492" t="s">
        <v>81</v>
      </c>
      <c r="AH492" t="s">
        <v>82</v>
      </c>
      <c r="AI492" t="s">
        <v>83</v>
      </c>
      <c r="AJ492" t="s">
        <v>83</v>
      </c>
      <c r="AK492" t="s">
        <v>84</v>
      </c>
      <c r="AL492" t="s">
        <v>85</v>
      </c>
      <c r="AM492" t="s">
        <v>86</v>
      </c>
      <c r="AN492" t="s">
        <v>87</v>
      </c>
      <c r="AO492" t="s">
        <v>1060</v>
      </c>
      <c r="AP492" t="s">
        <v>1061</v>
      </c>
      <c r="AQ492" t="s">
        <v>1060</v>
      </c>
      <c r="AR492" t="s">
        <v>1061</v>
      </c>
      <c r="AS492" t="s">
        <v>83</v>
      </c>
      <c r="AV492" s="17"/>
      <c r="AX492">
        <v>0</v>
      </c>
      <c r="AY492" t="s">
        <v>83</v>
      </c>
      <c r="AZ492" t="s">
        <v>83</v>
      </c>
      <c r="BH492">
        <v>553</v>
      </c>
      <c r="BL492" t="s">
        <v>1551</v>
      </c>
      <c r="BM492" s="17">
        <v>43033</v>
      </c>
      <c r="BN492" t="s">
        <v>461</v>
      </c>
      <c r="BO492" t="s">
        <v>461</v>
      </c>
      <c r="BP492">
        <v>13</v>
      </c>
      <c r="BQ492" t="s">
        <v>88</v>
      </c>
      <c r="BR492" t="s">
        <v>79</v>
      </c>
      <c r="BS492" t="s">
        <v>89</v>
      </c>
      <c r="BT492" t="s">
        <v>90</v>
      </c>
      <c r="BU492" t="s">
        <v>91</v>
      </c>
      <c r="BV492" t="s">
        <v>83</v>
      </c>
      <c r="BY492" t="s">
        <v>92</v>
      </c>
      <c r="BZ492" t="s">
        <v>87</v>
      </c>
      <c r="CC492">
        <f>IFERROR(IF(AKORDT[[#This Row],[CZAS]]=1,VLOOKUP(AKORDT[[#This Row],[RAPORTY_TMP_ID]]&amp;AKORDT[[#This Row],[CZYNNOSCI_OPIS]],#REF!,5,FALSE),AKORDT[[#This Row],[CZAS]]),1)</f>
        <v>1</v>
      </c>
      <c r="CD492" t="str">
        <f>AKORDT[[#This Row],[RAPORTY_TMP_ID]]&amp;" "&amp;MID(AKORDT[[#This Row],[NAZWA1_WG]],1,30)</f>
        <v xml:space="preserve">27741 POKROWIEC KORPUSU             </v>
      </c>
      <c r="CE492" s="11">
        <f>AKORDT[[#This Row],[DATA]]</f>
        <v>43034</v>
      </c>
      <c r="CF492">
        <f>IFERROR(ROUND(AVERAGEIF(Tabela_Kwerenda_z_AKORD[CZAS RZECZYWISTY],LEFT(AKORDT[[#This Row],[PZP_NR_ZLECENIA]],5),Tabela_Kwerenda_z_AKORD[LACZNY_CZAS]),0),0)</f>
        <v>0</v>
      </c>
    </row>
    <row r="493" spans="1:84">
      <c r="A493" t="e">
        <f>VLOOKUP(AKORDT[[#This Row],[NAZWISKO]],IMIE[],2,FALSE)</f>
        <v>#N/A</v>
      </c>
      <c r="B493">
        <v>10825</v>
      </c>
      <c r="F493">
        <v>27741</v>
      </c>
      <c r="G493">
        <v>1</v>
      </c>
      <c r="H493">
        <v>1</v>
      </c>
      <c r="I493">
        <v>1</v>
      </c>
      <c r="J493">
        <v>43956</v>
      </c>
      <c r="K493">
        <v>43956</v>
      </c>
      <c r="L493">
        <v>45</v>
      </c>
      <c r="M493">
        <v>5</v>
      </c>
      <c r="N493">
        <v>7</v>
      </c>
      <c r="O493">
        <v>1</v>
      </c>
      <c r="P493">
        <v>0</v>
      </c>
      <c r="Q493" s="17">
        <v>43034</v>
      </c>
      <c r="R493" t="s">
        <v>1564</v>
      </c>
      <c r="S493">
        <v>0</v>
      </c>
      <c r="T493">
        <v>0</v>
      </c>
      <c r="U493">
        <v>0</v>
      </c>
      <c r="V493">
        <v>2</v>
      </c>
      <c r="W493" t="s">
        <v>192</v>
      </c>
      <c r="X493" t="s">
        <v>79</v>
      </c>
      <c r="Y493" t="s">
        <v>80</v>
      </c>
      <c r="Z493" t="s">
        <v>193</v>
      </c>
      <c r="AB493" s="17">
        <v>2</v>
      </c>
      <c r="AC493" s="17">
        <v>402133</v>
      </c>
      <c r="AD493">
        <v>2</v>
      </c>
      <c r="AE493">
        <v>1</v>
      </c>
      <c r="AF493">
        <v>0</v>
      </c>
      <c r="AG493" t="s">
        <v>81</v>
      </c>
      <c r="AH493" t="s">
        <v>82</v>
      </c>
      <c r="AI493" t="s">
        <v>83</v>
      </c>
      <c r="AJ493" t="s">
        <v>83</v>
      </c>
      <c r="AK493" t="s">
        <v>84</v>
      </c>
      <c r="AL493" t="s">
        <v>85</v>
      </c>
      <c r="AM493" t="s">
        <v>86</v>
      </c>
      <c r="AN493" t="s">
        <v>87</v>
      </c>
      <c r="AO493" t="s">
        <v>1060</v>
      </c>
      <c r="AP493" t="s">
        <v>1061</v>
      </c>
      <c r="AQ493" t="s">
        <v>1060</v>
      </c>
      <c r="AR493" t="s">
        <v>1061</v>
      </c>
      <c r="AS493" t="s">
        <v>83</v>
      </c>
      <c r="AV493" s="17"/>
      <c r="AX493">
        <v>0</v>
      </c>
      <c r="AY493" t="s">
        <v>83</v>
      </c>
      <c r="AZ493" t="s">
        <v>83</v>
      </c>
      <c r="BH493">
        <v>554</v>
      </c>
      <c r="BL493" t="s">
        <v>1551</v>
      </c>
      <c r="BM493" s="17">
        <v>43033</v>
      </c>
      <c r="BN493" t="s">
        <v>461</v>
      </c>
      <c r="BO493" t="s">
        <v>461</v>
      </c>
      <c r="BP493">
        <v>13</v>
      </c>
      <c r="BQ493" t="s">
        <v>88</v>
      </c>
      <c r="BR493" t="s">
        <v>79</v>
      </c>
      <c r="BS493" t="s">
        <v>89</v>
      </c>
      <c r="BT493" t="s">
        <v>90</v>
      </c>
      <c r="BU493" t="s">
        <v>91</v>
      </c>
      <c r="BV493" t="s">
        <v>83</v>
      </c>
      <c r="BY493" t="s">
        <v>92</v>
      </c>
      <c r="BZ493" t="s">
        <v>87</v>
      </c>
      <c r="CC493">
        <f>IFERROR(IF(AKORDT[[#This Row],[CZAS]]=1,VLOOKUP(AKORDT[[#This Row],[RAPORTY_TMP_ID]]&amp;AKORDT[[#This Row],[CZYNNOSCI_OPIS]],#REF!,5,FALSE),AKORDT[[#This Row],[CZAS]]),1)</f>
        <v>1</v>
      </c>
      <c r="CD493" t="str">
        <f>AKORDT[[#This Row],[RAPORTY_TMP_ID]]&amp;" "&amp;MID(AKORDT[[#This Row],[NAZWA1_WG]],1,30)</f>
        <v xml:space="preserve">27741 POKROWIEC KORPUSU             </v>
      </c>
      <c r="CE493" s="11">
        <f>AKORDT[[#This Row],[DATA]]</f>
        <v>43034</v>
      </c>
      <c r="CF493">
        <f>IFERROR(ROUND(AVERAGEIF(Tabela_Kwerenda_z_AKORD[CZAS RZECZYWISTY],LEFT(AKORDT[[#This Row],[PZP_NR_ZLECENIA]],5),Tabela_Kwerenda_z_AKORD[LACZNY_CZAS]),0),0)</f>
        <v>0</v>
      </c>
    </row>
    <row r="494" spans="1:84">
      <c r="A494" t="e">
        <f>VLOOKUP(AKORDT[[#This Row],[NAZWISKO]],IMIE[],2,FALSE)</f>
        <v>#N/A</v>
      </c>
      <c r="B494">
        <v>10826</v>
      </c>
      <c r="F494">
        <v>26910</v>
      </c>
      <c r="G494">
        <v>1</v>
      </c>
      <c r="H494">
        <v>1</v>
      </c>
      <c r="I494">
        <v>1</v>
      </c>
      <c r="J494">
        <v>35876</v>
      </c>
      <c r="K494">
        <v>35876</v>
      </c>
      <c r="L494">
        <v>35</v>
      </c>
      <c r="M494">
        <v>20</v>
      </c>
      <c r="N494">
        <v>7</v>
      </c>
      <c r="O494">
        <v>9</v>
      </c>
      <c r="Q494" s="17">
        <v>43034</v>
      </c>
      <c r="R494" t="s">
        <v>1565</v>
      </c>
      <c r="S494">
        <v>0</v>
      </c>
      <c r="T494">
        <v>0</v>
      </c>
      <c r="U494">
        <v>0</v>
      </c>
      <c r="V494">
        <v>2</v>
      </c>
      <c r="W494" t="s">
        <v>203</v>
      </c>
      <c r="X494" t="s">
        <v>79</v>
      </c>
      <c r="Y494" t="s">
        <v>100</v>
      </c>
      <c r="Z494" t="s">
        <v>204</v>
      </c>
      <c r="AB494" s="17">
        <v>2</v>
      </c>
      <c r="AC494" s="17">
        <v>402133</v>
      </c>
      <c r="AD494">
        <v>2</v>
      </c>
      <c r="AE494">
        <v>1</v>
      </c>
      <c r="AF494">
        <v>0</v>
      </c>
      <c r="AG494" t="s">
        <v>81</v>
      </c>
      <c r="AH494" t="s">
        <v>82</v>
      </c>
      <c r="AI494" t="s">
        <v>83</v>
      </c>
      <c r="AJ494" t="s">
        <v>83</v>
      </c>
      <c r="AK494" t="s">
        <v>84</v>
      </c>
      <c r="AL494" t="s">
        <v>85</v>
      </c>
      <c r="AM494" t="s">
        <v>205</v>
      </c>
      <c r="AN494" t="s">
        <v>95</v>
      </c>
      <c r="AO494" t="s">
        <v>343</v>
      </c>
      <c r="AP494" t="s">
        <v>344</v>
      </c>
      <c r="AQ494" t="s">
        <v>343</v>
      </c>
      <c r="AR494" t="s">
        <v>344</v>
      </c>
      <c r="AS494" t="s">
        <v>83</v>
      </c>
      <c r="AV494" s="17"/>
      <c r="AX494">
        <v>0</v>
      </c>
      <c r="AY494" t="s">
        <v>83</v>
      </c>
      <c r="AZ494" t="s">
        <v>83</v>
      </c>
      <c r="BH494">
        <v>555</v>
      </c>
      <c r="BL494" t="s">
        <v>1566</v>
      </c>
      <c r="BM494" s="17">
        <v>43019</v>
      </c>
      <c r="BN494" t="s">
        <v>345</v>
      </c>
      <c r="BO494" t="s">
        <v>345</v>
      </c>
      <c r="BP494">
        <v>68</v>
      </c>
      <c r="BQ494" t="s">
        <v>196</v>
      </c>
      <c r="BR494" t="s">
        <v>197</v>
      </c>
      <c r="BS494" t="s">
        <v>89</v>
      </c>
      <c r="BT494" t="s">
        <v>90</v>
      </c>
      <c r="BU494" t="s">
        <v>91</v>
      </c>
      <c r="BV494" t="s">
        <v>83</v>
      </c>
      <c r="BY494" t="s">
        <v>92</v>
      </c>
      <c r="BZ494" t="s">
        <v>87</v>
      </c>
      <c r="CC494">
        <f>IFERROR(IF(AKORDT[[#This Row],[CZAS]]=1,VLOOKUP(AKORDT[[#This Row],[RAPORTY_TMP_ID]]&amp;AKORDT[[#This Row],[CZYNNOSCI_OPIS]],#REF!,5,FALSE),AKORDT[[#This Row],[CZAS]]),1)</f>
        <v>9</v>
      </c>
      <c r="CD494" t="str">
        <f>AKORDT[[#This Row],[RAPORTY_TMP_ID]]&amp;" "&amp;MID(AKORDT[[#This Row],[NAZWA1_WG]],1,30)</f>
        <v xml:space="preserve">26910 ISLA [1]                      </v>
      </c>
      <c r="CE494" s="11">
        <f>AKORDT[[#This Row],[DATA]]</f>
        <v>43034</v>
      </c>
      <c r="CF494">
        <f>IFERROR(ROUND(AVERAGEIF(Tabela_Kwerenda_z_AKORD[CZAS RZECZYWISTY],LEFT(AKORDT[[#This Row],[PZP_NR_ZLECENIA]],5),Tabela_Kwerenda_z_AKORD[LACZNY_CZAS]),0),0)</f>
        <v>0</v>
      </c>
    </row>
    <row r="495" spans="1:84">
      <c r="A495" t="e">
        <f>VLOOKUP(AKORDT[[#This Row],[NAZWISKO]],IMIE[],2,FALSE)</f>
        <v>#N/A</v>
      </c>
      <c r="B495">
        <v>10827</v>
      </c>
      <c r="F495">
        <v>26909</v>
      </c>
      <c r="G495">
        <v>1</v>
      </c>
      <c r="H495">
        <v>1</v>
      </c>
      <c r="I495">
        <v>1</v>
      </c>
      <c r="J495">
        <v>35876</v>
      </c>
      <c r="K495">
        <v>35876</v>
      </c>
      <c r="L495">
        <v>35</v>
      </c>
      <c r="M495">
        <v>20</v>
      </c>
      <c r="N495">
        <v>7</v>
      </c>
      <c r="O495">
        <v>9</v>
      </c>
      <c r="Q495" s="17">
        <v>43034</v>
      </c>
      <c r="R495" t="s">
        <v>1567</v>
      </c>
      <c r="S495">
        <v>0</v>
      </c>
      <c r="T495">
        <v>0</v>
      </c>
      <c r="U495">
        <v>0</v>
      </c>
      <c r="V495">
        <v>2</v>
      </c>
      <c r="W495" t="s">
        <v>203</v>
      </c>
      <c r="X495" t="s">
        <v>79</v>
      </c>
      <c r="Y495" t="s">
        <v>100</v>
      </c>
      <c r="Z495" t="s">
        <v>204</v>
      </c>
      <c r="AB495" s="17">
        <v>2</v>
      </c>
      <c r="AC495" s="17">
        <v>402133</v>
      </c>
      <c r="AD495">
        <v>2</v>
      </c>
      <c r="AE495">
        <v>1</v>
      </c>
      <c r="AF495">
        <v>0</v>
      </c>
      <c r="AG495" t="s">
        <v>81</v>
      </c>
      <c r="AH495" t="s">
        <v>82</v>
      </c>
      <c r="AI495" t="s">
        <v>83</v>
      </c>
      <c r="AJ495" t="s">
        <v>83</v>
      </c>
      <c r="AK495" t="s">
        <v>84</v>
      </c>
      <c r="AL495" t="s">
        <v>85</v>
      </c>
      <c r="AM495" t="s">
        <v>205</v>
      </c>
      <c r="AN495" t="s">
        <v>95</v>
      </c>
      <c r="AO495" t="s">
        <v>343</v>
      </c>
      <c r="AP495" t="s">
        <v>344</v>
      </c>
      <c r="AQ495" t="s">
        <v>343</v>
      </c>
      <c r="AR495" t="s">
        <v>344</v>
      </c>
      <c r="AS495" t="s">
        <v>83</v>
      </c>
      <c r="AV495" s="17"/>
      <c r="AX495">
        <v>0</v>
      </c>
      <c r="AY495" t="s">
        <v>83</v>
      </c>
      <c r="AZ495" t="s">
        <v>83</v>
      </c>
      <c r="BH495">
        <v>556</v>
      </c>
      <c r="BL495" t="s">
        <v>1566</v>
      </c>
      <c r="BM495" s="17">
        <v>43019</v>
      </c>
      <c r="BN495" t="s">
        <v>345</v>
      </c>
      <c r="BO495" t="s">
        <v>345</v>
      </c>
      <c r="BP495">
        <v>68</v>
      </c>
      <c r="BQ495" t="s">
        <v>196</v>
      </c>
      <c r="BR495" t="s">
        <v>197</v>
      </c>
      <c r="BS495" t="s">
        <v>89</v>
      </c>
      <c r="BT495" t="s">
        <v>90</v>
      </c>
      <c r="BU495" t="s">
        <v>91</v>
      </c>
      <c r="BV495" t="s">
        <v>83</v>
      </c>
      <c r="BY495" t="s">
        <v>92</v>
      </c>
      <c r="BZ495" t="s">
        <v>87</v>
      </c>
      <c r="CC495">
        <f>IFERROR(IF(AKORDT[[#This Row],[CZAS]]=1,VLOOKUP(AKORDT[[#This Row],[RAPORTY_TMP_ID]]&amp;AKORDT[[#This Row],[CZYNNOSCI_OPIS]],#REF!,5,FALSE),AKORDT[[#This Row],[CZAS]]),1)</f>
        <v>9</v>
      </c>
      <c r="CD495" t="str">
        <f>AKORDT[[#This Row],[RAPORTY_TMP_ID]]&amp;" "&amp;MID(AKORDT[[#This Row],[NAZWA1_WG]],1,30)</f>
        <v xml:space="preserve">26909 ISLA [1]                      </v>
      </c>
      <c r="CE495" s="11">
        <f>AKORDT[[#This Row],[DATA]]</f>
        <v>43034</v>
      </c>
      <c r="CF495">
        <f>IFERROR(ROUND(AVERAGEIF(Tabela_Kwerenda_z_AKORD[CZAS RZECZYWISTY],LEFT(AKORDT[[#This Row],[PZP_NR_ZLECENIA]],5),Tabela_Kwerenda_z_AKORD[LACZNY_CZAS]),0),0)</f>
        <v>0</v>
      </c>
    </row>
    <row r="496" spans="1:84">
      <c r="A496" t="e">
        <f>VLOOKUP(AKORDT[[#This Row],[NAZWISKO]],IMIE[],2,FALSE)</f>
        <v>#N/A</v>
      </c>
      <c r="B496">
        <v>10828</v>
      </c>
      <c r="F496">
        <v>27325</v>
      </c>
      <c r="G496">
        <v>1</v>
      </c>
      <c r="H496">
        <v>1</v>
      </c>
      <c r="I496">
        <v>1</v>
      </c>
      <c r="J496">
        <v>14292</v>
      </c>
      <c r="K496">
        <v>14292</v>
      </c>
      <c r="L496">
        <v>35</v>
      </c>
      <c r="M496">
        <v>20</v>
      </c>
      <c r="N496">
        <v>7</v>
      </c>
      <c r="O496">
        <v>27</v>
      </c>
      <c r="Q496" s="17">
        <v>43034</v>
      </c>
      <c r="R496" t="s">
        <v>1568</v>
      </c>
      <c r="S496">
        <v>0</v>
      </c>
      <c r="T496">
        <v>0</v>
      </c>
      <c r="U496">
        <v>0</v>
      </c>
      <c r="V496">
        <v>2</v>
      </c>
      <c r="W496" t="s">
        <v>203</v>
      </c>
      <c r="X496" t="s">
        <v>79</v>
      </c>
      <c r="Y496" t="s">
        <v>100</v>
      </c>
      <c r="Z496" t="s">
        <v>204</v>
      </c>
      <c r="AB496" s="17">
        <v>2</v>
      </c>
      <c r="AC496" s="17">
        <v>402133</v>
      </c>
      <c r="AD496">
        <v>2</v>
      </c>
      <c r="AE496">
        <v>1</v>
      </c>
      <c r="AF496">
        <v>0</v>
      </c>
      <c r="AG496" t="s">
        <v>81</v>
      </c>
      <c r="AH496" t="s">
        <v>82</v>
      </c>
      <c r="AI496" t="s">
        <v>83</v>
      </c>
      <c r="AJ496" t="s">
        <v>83</v>
      </c>
      <c r="AK496" t="s">
        <v>84</v>
      </c>
      <c r="AL496" t="s">
        <v>85</v>
      </c>
      <c r="AM496" t="s">
        <v>205</v>
      </c>
      <c r="AN496" t="s">
        <v>95</v>
      </c>
      <c r="AO496" t="s">
        <v>1491</v>
      </c>
      <c r="AP496" t="s">
        <v>1492</v>
      </c>
      <c r="AQ496" t="s">
        <v>1491</v>
      </c>
      <c r="AR496" t="s">
        <v>1492</v>
      </c>
      <c r="AS496" t="s">
        <v>83</v>
      </c>
      <c r="AV496" s="17"/>
      <c r="AX496">
        <v>0</v>
      </c>
      <c r="AY496" t="s">
        <v>83</v>
      </c>
      <c r="AZ496" t="s">
        <v>83</v>
      </c>
      <c r="BH496">
        <v>557</v>
      </c>
      <c r="BL496" t="s">
        <v>1569</v>
      </c>
      <c r="BM496" s="17">
        <v>43026</v>
      </c>
      <c r="BN496" t="s">
        <v>213</v>
      </c>
      <c r="BO496" t="s">
        <v>213</v>
      </c>
      <c r="BP496">
        <v>68</v>
      </c>
      <c r="BQ496" t="s">
        <v>196</v>
      </c>
      <c r="BR496" t="s">
        <v>197</v>
      </c>
      <c r="BS496" t="s">
        <v>89</v>
      </c>
      <c r="BT496" t="s">
        <v>90</v>
      </c>
      <c r="BU496" t="s">
        <v>206</v>
      </c>
      <c r="BV496" t="s">
        <v>83</v>
      </c>
      <c r="BY496" t="s">
        <v>92</v>
      </c>
      <c r="BZ496" t="s">
        <v>87</v>
      </c>
      <c r="CC496">
        <f>IFERROR(IF(AKORDT[[#This Row],[CZAS]]=1,VLOOKUP(AKORDT[[#This Row],[RAPORTY_TMP_ID]]&amp;AKORDT[[#This Row],[CZYNNOSCI_OPIS]],#REF!,5,FALSE),AKORDT[[#This Row],[CZAS]]),1)</f>
        <v>27</v>
      </c>
      <c r="CD496" t="str">
        <f>AKORDT[[#This Row],[RAPORTY_TMP_ID]]&amp;" "&amp;MID(AKORDT[[#This Row],[NAZWA1_WG]],1,30)</f>
        <v xml:space="preserve">27325 ALIZE [2,5                    </v>
      </c>
      <c r="CE496" s="11">
        <f>AKORDT[[#This Row],[DATA]]</f>
        <v>43034</v>
      </c>
      <c r="CF496">
        <f>IFERROR(ROUND(AVERAGEIF(Tabela_Kwerenda_z_AKORD[CZAS RZECZYWISTY],LEFT(AKORDT[[#This Row],[PZP_NR_ZLECENIA]],5),Tabela_Kwerenda_z_AKORD[LACZNY_CZAS]),0),0)</f>
        <v>0</v>
      </c>
    </row>
    <row r="497" spans="1:84">
      <c r="A497" t="e">
        <f>VLOOKUP(AKORDT[[#This Row],[NAZWISKO]],IMIE[],2,FALSE)</f>
        <v>#N/A</v>
      </c>
      <c r="B497">
        <v>10829</v>
      </c>
      <c r="F497">
        <v>27326</v>
      </c>
      <c r="G497">
        <v>1</v>
      </c>
      <c r="H497">
        <v>1</v>
      </c>
      <c r="I497">
        <v>1</v>
      </c>
      <c r="J497">
        <v>14305</v>
      </c>
      <c r="K497">
        <v>14305</v>
      </c>
      <c r="L497">
        <v>35</v>
      </c>
      <c r="M497">
        <v>20</v>
      </c>
      <c r="N497">
        <v>7</v>
      </c>
      <c r="O497">
        <v>21</v>
      </c>
      <c r="Q497" s="17">
        <v>43034</v>
      </c>
      <c r="R497" t="s">
        <v>1570</v>
      </c>
      <c r="S497">
        <v>0</v>
      </c>
      <c r="T497">
        <v>0</v>
      </c>
      <c r="U497">
        <v>0</v>
      </c>
      <c r="V497">
        <v>2</v>
      </c>
      <c r="W497" t="s">
        <v>203</v>
      </c>
      <c r="X497" t="s">
        <v>79</v>
      </c>
      <c r="Y497" t="s">
        <v>100</v>
      </c>
      <c r="Z497" t="s">
        <v>204</v>
      </c>
      <c r="AB497" s="17">
        <v>2</v>
      </c>
      <c r="AC497" s="17">
        <v>402133</v>
      </c>
      <c r="AD497">
        <v>2</v>
      </c>
      <c r="AE497">
        <v>1</v>
      </c>
      <c r="AF497">
        <v>0</v>
      </c>
      <c r="AG497" t="s">
        <v>81</v>
      </c>
      <c r="AH497" t="s">
        <v>82</v>
      </c>
      <c r="AI497" t="s">
        <v>83</v>
      </c>
      <c r="AJ497" t="s">
        <v>83</v>
      </c>
      <c r="AK497" t="s">
        <v>84</v>
      </c>
      <c r="AL497" t="s">
        <v>85</v>
      </c>
      <c r="AM497" t="s">
        <v>205</v>
      </c>
      <c r="AN497" t="s">
        <v>95</v>
      </c>
      <c r="AO497" t="s">
        <v>1571</v>
      </c>
      <c r="AP497" t="s">
        <v>1572</v>
      </c>
      <c r="AQ497" t="s">
        <v>1571</v>
      </c>
      <c r="AR497" t="s">
        <v>1572</v>
      </c>
      <c r="AS497" t="s">
        <v>83</v>
      </c>
      <c r="AV497" s="17"/>
      <c r="AX497">
        <v>0</v>
      </c>
      <c r="AY497" t="s">
        <v>83</v>
      </c>
      <c r="AZ497" t="s">
        <v>83</v>
      </c>
      <c r="BH497">
        <v>558</v>
      </c>
      <c r="BL497" t="s">
        <v>1569</v>
      </c>
      <c r="BM497" s="17">
        <v>43026</v>
      </c>
      <c r="BN497" t="s">
        <v>213</v>
      </c>
      <c r="BO497" t="s">
        <v>213</v>
      </c>
      <c r="BP497">
        <v>68</v>
      </c>
      <c r="BQ497" t="s">
        <v>196</v>
      </c>
      <c r="BR497" t="s">
        <v>197</v>
      </c>
      <c r="BS497" t="s">
        <v>89</v>
      </c>
      <c r="BT497" t="s">
        <v>90</v>
      </c>
      <c r="BU497" t="s">
        <v>206</v>
      </c>
      <c r="BV497" t="s">
        <v>83</v>
      </c>
      <c r="BY497" t="s">
        <v>92</v>
      </c>
      <c r="BZ497" t="s">
        <v>87</v>
      </c>
      <c r="CC497">
        <f>IFERROR(IF(AKORDT[[#This Row],[CZAS]]=1,VLOOKUP(AKORDT[[#This Row],[RAPORTY_TMP_ID]]&amp;AKORDT[[#This Row],[CZYNNOSCI_OPIS]],#REF!,5,FALSE),AKORDT[[#This Row],[CZAS]]),1)</f>
        <v>21</v>
      </c>
      <c r="CD497" t="str">
        <f>AKORDT[[#This Row],[RAPORTY_TMP_ID]]&amp;" "&amp;MID(AKORDT[[#This Row],[NAZWA1_WG]],1,30)</f>
        <v xml:space="preserve">27326 ALIZE N                       </v>
      </c>
      <c r="CE497" s="11">
        <f>AKORDT[[#This Row],[DATA]]</f>
        <v>43034</v>
      </c>
      <c r="CF497">
        <f>IFERROR(ROUND(AVERAGEIF(Tabela_Kwerenda_z_AKORD[CZAS RZECZYWISTY],LEFT(AKORDT[[#This Row],[PZP_NR_ZLECENIA]],5),Tabela_Kwerenda_z_AKORD[LACZNY_CZAS]),0),0)</f>
        <v>0</v>
      </c>
    </row>
    <row r="498" spans="1:84">
      <c r="A498" t="e">
        <f>VLOOKUP(AKORDT[[#This Row],[NAZWISKO]],IMIE[],2,FALSE)</f>
        <v>#N/A</v>
      </c>
      <c r="B498">
        <v>10830</v>
      </c>
      <c r="F498">
        <v>27327</v>
      </c>
      <c r="G498">
        <v>1</v>
      </c>
      <c r="H498">
        <v>1</v>
      </c>
      <c r="I498">
        <v>1</v>
      </c>
      <c r="J498">
        <v>14291</v>
      </c>
      <c r="K498">
        <v>14291</v>
      </c>
      <c r="L498">
        <v>35</v>
      </c>
      <c r="M498">
        <v>20</v>
      </c>
      <c r="N498">
        <v>7</v>
      </c>
      <c r="O498">
        <v>26</v>
      </c>
      <c r="Q498" s="17">
        <v>43034</v>
      </c>
      <c r="R498" t="s">
        <v>1573</v>
      </c>
      <c r="S498">
        <v>0</v>
      </c>
      <c r="T498">
        <v>0</v>
      </c>
      <c r="U498">
        <v>0</v>
      </c>
      <c r="V498">
        <v>2</v>
      </c>
      <c r="W498" t="s">
        <v>203</v>
      </c>
      <c r="X498" t="s">
        <v>79</v>
      </c>
      <c r="Y498" t="s">
        <v>100</v>
      </c>
      <c r="Z498" t="s">
        <v>204</v>
      </c>
      <c r="AB498" s="17">
        <v>2</v>
      </c>
      <c r="AC498" s="17">
        <v>402133</v>
      </c>
      <c r="AD498">
        <v>2</v>
      </c>
      <c r="AE498">
        <v>1</v>
      </c>
      <c r="AF498">
        <v>0</v>
      </c>
      <c r="AG498" t="s">
        <v>81</v>
      </c>
      <c r="AH498" t="s">
        <v>82</v>
      </c>
      <c r="AI498" t="s">
        <v>83</v>
      </c>
      <c r="AJ498" t="s">
        <v>83</v>
      </c>
      <c r="AK498" t="s">
        <v>84</v>
      </c>
      <c r="AL498" t="s">
        <v>85</v>
      </c>
      <c r="AM498" t="s">
        <v>205</v>
      </c>
      <c r="AN498" t="s">
        <v>95</v>
      </c>
      <c r="AO498" t="s">
        <v>1574</v>
      </c>
      <c r="AP498" t="s">
        <v>1575</v>
      </c>
      <c r="AQ498" t="s">
        <v>1574</v>
      </c>
      <c r="AR498" t="s">
        <v>1575</v>
      </c>
      <c r="AS498" t="s">
        <v>83</v>
      </c>
      <c r="AV498" s="17"/>
      <c r="AX498">
        <v>0</v>
      </c>
      <c r="AY498" t="s">
        <v>83</v>
      </c>
      <c r="AZ498" t="s">
        <v>83</v>
      </c>
      <c r="BH498">
        <v>559</v>
      </c>
      <c r="BL498" t="s">
        <v>1569</v>
      </c>
      <c r="BM498" s="17">
        <v>43026</v>
      </c>
      <c r="BN498" t="s">
        <v>213</v>
      </c>
      <c r="BO498" t="s">
        <v>213</v>
      </c>
      <c r="BP498">
        <v>68</v>
      </c>
      <c r="BQ498" t="s">
        <v>196</v>
      </c>
      <c r="BR498" t="s">
        <v>197</v>
      </c>
      <c r="BS498" t="s">
        <v>89</v>
      </c>
      <c r="BT498" t="s">
        <v>90</v>
      </c>
      <c r="BU498" t="s">
        <v>206</v>
      </c>
      <c r="BV498" t="s">
        <v>83</v>
      </c>
      <c r="BY498" t="s">
        <v>92</v>
      </c>
      <c r="BZ498" t="s">
        <v>87</v>
      </c>
      <c r="CC498">
        <f>IFERROR(IF(AKORDT[[#This Row],[CZAS]]=1,VLOOKUP(AKORDT[[#This Row],[RAPORTY_TMP_ID]]&amp;AKORDT[[#This Row],[CZYNNOSCI_OPIS]],#REF!,5,FALSE),AKORDT[[#This Row],[CZAS]]),1)</f>
        <v>26</v>
      </c>
      <c r="CD498" t="str">
        <f>AKORDT[[#This Row],[RAPORTY_TMP_ID]]&amp;" "&amp;MID(AKORDT[[#This Row],[NAZWA1_WG]],1,30)</f>
        <v xml:space="preserve">27327 ALIZE 2,5                     </v>
      </c>
      <c r="CE498" s="11">
        <f>AKORDT[[#This Row],[DATA]]</f>
        <v>43034</v>
      </c>
      <c r="CF498">
        <f>IFERROR(ROUND(AVERAGEIF(Tabela_Kwerenda_z_AKORD[CZAS RZECZYWISTY],LEFT(AKORDT[[#This Row],[PZP_NR_ZLECENIA]],5),Tabela_Kwerenda_z_AKORD[LACZNY_CZAS]),0),0)</f>
        <v>0</v>
      </c>
    </row>
    <row r="499" spans="1:84">
      <c r="A499" t="e">
        <f>VLOOKUP(AKORDT[[#This Row],[NAZWISKO]],IMIE[],2,FALSE)</f>
        <v>#N/A</v>
      </c>
      <c r="B499">
        <v>10831</v>
      </c>
      <c r="F499">
        <v>27328</v>
      </c>
      <c r="G499">
        <v>1</v>
      </c>
      <c r="H499">
        <v>1</v>
      </c>
      <c r="I499">
        <v>1</v>
      </c>
      <c r="J499">
        <v>14304</v>
      </c>
      <c r="K499">
        <v>14304</v>
      </c>
      <c r="L499">
        <v>35</v>
      </c>
      <c r="M499">
        <v>20</v>
      </c>
      <c r="N499">
        <v>7</v>
      </c>
      <c r="O499">
        <v>20</v>
      </c>
      <c r="Q499" s="17">
        <v>43034</v>
      </c>
      <c r="R499" t="s">
        <v>1576</v>
      </c>
      <c r="S499">
        <v>0</v>
      </c>
      <c r="T499">
        <v>0</v>
      </c>
      <c r="U499">
        <v>0</v>
      </c>
      <c r="V499">
        <v>2</v>
      </c>
      <c r="W499" t="s">
        <v>203</v>
      </c>
      <c r="X499" t="s">
        <v>79</v>
      </c>
      <c r="Y499" t="s">
        <v>100</v>
      </c>
      <c r="Z499" t="s">
        <v>204</v>
      </c>
      <c r="AB499" s="17">
        <v>2</v>
      </c>
      <c r="AC499" s="17">
        <v>402133</v>
      </c>
      <c r="AD499">
        <v>2</v>
      </c>
      <c r="AE499">
        <v>1</v>
      </c>
      <c r="AF499">
        <v>0</v>
      </c>
      <c r="AG499" t="s">
        <v>81</v>
      </c>
      <c r="AH499" t="s">
        <v>82</v>
      </c>
      <c r="AI499" t="s">
        <v>83</v>
      </c>
      <c r="AJ499" t="s">
        <v>83</v>
      </c>
      <c r="AK499" t="s">
        <v>84</v>
      </c>
      <c r="AL499" t="s">
        <v>85</v>
      </c>
      <c r="AM499" t="s">
        <v>205</v>
      </c>
      <c r="AN499" t="s">
        <v>95</v>
      </c>
      <c r="AO499" t="s">
        <v>222</v>
      </c>
      <c r="AP499" t="s">
        <v>223</v>
      </c>
      <c r="AQ499" t="s">
        <v>222</v>
      </c>
      <c r="AR499" t="s">
        <v>223</v>
      </c>
      <c r="AS499" t="s">
        <v>83</v>
      </c>
      <c r="AV499" s="17"/>
      <c r="AX499">
        <v>0</v>
      </c>
      <c r="AY499" t="s">
        <v>83</v>
      </c>
      <c r="AZ499" t="s">
        <v>83</v>
      </c>
      <c r="BH499">
        <v>560</v>
      </c>
      <c r="BL499" t="s">
        <v>1569</v>
      </c>
      <c r="BM499" s="17">
        <v>43026</v>
      </c>
      <c r="BN499" t="s">
        <v>213</v>
      </c>
      <c r="BO499" t="s">
        <v>213</v>
      </c>
      <c r="BP499">
        <v>68</v>
      </c>
      <c r="BQ499" t="s">
        <v>196</v>
      </c>
      <c r="BR499" t="s">
        <v>197</v>
      </c>
      <c r="BS499" t="s">
        <v>89</v>
      </c>
      <c r="BT499" t="s">
        <v>90</v>
      </c>
      <c r="BU499" t="s">
        <v>206</v>
      </c>
      <c r="BV499" t="s">
        <v>83</v>
      </c>
      <c r="BY499" t="s">
        <v>92</v>
      </c>
      <c r="BZ499" t="s">
        <v>87</v>
      </c>
      <c r="CC499">
        <f>IFERROR(IF(AKORDT[[#This Row],[CZAS]]=1,VLOOKUP(AKORDT[[#This Row],[RAPORTY_TMP_ID]]&amp;AKORDT[[#This Row],[CZYNNOSCI_OPIS]],#REF!,5,FALSE),AKORDT[[#This Row],[CZAS]]),1)</f>
        <v>20</v>
      </c>
      <c r="CD499" t="str">
        <f>AKORDT[[#This Row],[RAPORTY_TMP_ID]]&amp;" "&amp;MID(AKORDT[[#This Row],[NAZWA1_WG]],1,30)</f>
        <v xml:space="preserve">27328 ALIZE L]                      </v>
      </c>
      <c r="CE499" s="11">
        <f>AKORDT[[#This Row],[DATA]]</f>
        <v>43034</v>
      </c>
      <c r="CF499">
        <f>IFERROR(ROUND(AVERAGEIF(Tabela_Kwerenda_z_AKORD[CZAS RZECZYWISTY],LEFT(AKORDT[[#This Row],[PZP_NR_ZLECENIA]],5),Tabela_Kwerenda_z_AKORD[LACZNY_CZAS]),0),0)</f>
        <v>0</v>
      </c>
    </row>
    <row r="500" spans="1:84">
      <c r="A500" t="e">
        <f>VLOOKUP(AKORDT[[#This Row],[NAZWISKO]],IMIE[],2,FALSE)</f>
        <v>#N/A</v>
      </c>
      <c r="B500">
        <v>10832</v>
      </c>
      <c r="F500">
        <v>27035</v>
      </c>
      <c r="G500">
        <v>1</v>
      </c>
      <c r="H500">
        <v>2</v>
      </c>
      <c r="I500">
        <v>1</v>
      </c>
      <c r="J500">
        <v>35881</v>
      </c>
      <c r="K500">
        <v>35881</v>
      </c>
      <c r="L500">
        <v>35</v>
      </c>
      <c r="M500">
        <v>20</v>
      </c>
      <c r="N500">
        <v>0</v>
      </c>
      <c r="O500">
        <v>2</v>
      </c>
      <c r="P500">
        <v>0</v>
      </c>
      <c r="Q500" s="17">
        <v>43034</v>
      </c>
      <c r="R500" t="s">
        <v>1577</v>
      </c>
      <c r="S500">
        <v>0</v>
      </c>
      <c r="T500">
        <v>0</v>
      </c>
      <c r="U500">
        <v>0</v>
      </c>
      <c r="V500">
        <v>2</v>
      </c>
      <c r="W500" t="s">
        <v>203</v>
      </c>
      <c r="X500" t="s">
        <v>79</v>
      </c>
      <c r="Y500" t="s">
        <v>100</v>
      </c>
      <c r="Z500" t="s">
        <v>204</v>
      </c>
      <c r="AB500" s="17">
        <v>2</v>
      </c>
      <c r="AC500" s="17">
        <v>402133</v>
      </c>
      <c r="AD500">
        <v>2</v>
      </c>
      <c r="AE500">
        <v>1</v>
      </c>
      <c r="AF500">
        <v>0</v>
      </c>
      <c r="AG500" t="s">
        <v>81</v>
      </c>
      <c r="AH500" t="s">
        <v>82</v>
      </c>
      <c r="AI500" t="s">
        <v>83</v>
      </c>
      <c r="AJ500" t="s">
        <v>83</v>
      </c>
      <c r="AK500" t="s">
        <v>334</v>
      </c>
      <c r="AL500" t="s">
        <v>335</v>
      </c>
      <c r="AM500" t="s">
        <v>205</v>
      </c>
      <c r="AN500" t="s">
        <v>95</v>
      </c>
      <c r="AO500" t="s">
        <v>346</v>
      </c>
      <c r="AP500" t="s">
        <v>347</v>
      </c>
      <c r="AQ500" t="s">
        <v>346</v>
      </c>
      <c r="AR500" t="s">
        <v>347</v>
      </c>
      <c r="AS500" t="s">
        <v>83</v>
      </c>
      <c r="AV500" s="17"/>
      <c r="AX500">
        <v>0</v>
      </c>
      <c r="AY500" t="s">
        <v>83</v>
      </c>
      <c r="AZ500" t="s">
        <v>83</v>
      </c>
      <c r="BH500">
        <v>561</v>
      </c>
      <c r="BL500" t="s">
        <v>404</v>
      </c>
      <c r="BM500" s="17">
        <v>43026</v>
      </c>
      <c r="BN500" t="s">
        <v>345</v>
      </c>
      <c r="BO500" t="s">
        <v>345</v>
      </c>
      <c r="BP500">
        <v>0</v>
      </c>
      <c r="BQ500" t="s">
        <v>83</v>
      </c>
      <c r="BR500" t="s">
        <v>83</v>
      </c>
      <c r="BS500" t="s">
        <v>89</v>
      </c>
      <c r="BT500" t="s">
        <v>90</v>
      </c>
      <c r="BU500" t="s">
        <v>181</v>
      </c>
      <c r="BV500" t="s">
        <v>83</v>
      </c>
      <c r="BY500" t="s">
        <v>92</v>
      </c>
      <c r="BZ500" t="s">
        <v>87</v>
      </c>
      <c r="CC500">
        <f>IFERROR(IF(AKORDT[[#This Row],[CZAS]]=1,VLOOKUP(AKORDT[[#This Row],[RAPORTY_TMP_ID]]&amp;AKORDT[[#This Row],[CZYNNOSCI_OPIS]],#REF!,5,FALSE),AKORDT[[#This Row],[CZAS]]),1)</f>
        <v>2</v>
      </c>
      <c r="CD500" t="str">
        <f>AKORDT[[#This Row],[RAPORTY_TMP_ID]]&amp;" "&amp;MID(AKORDT[[#This Row],[NAZWA1_WG]],1,30)</f>
        <v xml:space="preserve">27035 ISLA PD 420 VI 38x38          </v>
      </c>
      <c r="CE500" s="11">
        <f>AKORDT[[#This Row],[DATA]]</f>
        <v>43034</v>
      </c>
      <c r="CF500">
        <f>IFERROR(ROUND(AVERAGEIF(Tabela_Kwerenda_z_AKORD[CZAS RZECZYWISTY],LEFT(AKORDT[[#This Row],[PZP_NR_ZLECENIA]],5),Tabela_Kwerenda_z_AKORD[LACZNY_CZAS]),0),0)</f>
        <v>0</v>
      </c>
    </row>
    <row r="501" spans="1:84">
      <c r="A501" t="e">
        <f>VLOOKUP(AKORDT[[#This Row],[NAZWISKO]],IMIE[],2,FALSE)</f>
        <v>#N/A</v>
      </c>
      <c r="B501">
        <v>10833</v>
      </c>
      <c r="F501">
        <v>27035</v>
      </c>
      <c r="G501">
        <v>1</v>
      </c>
      <c r="H501">
        <v>1</v>
      </c>
      <c r="I501">
        <v>1</v>
      </c>
      <c r="J501">
        <v>35881</v>
      </c>
      <c r="K501">
        <v>35881</v>
      </c>
      <c r="L501">
        <v>35</v>
      </c>
      <c r="M501">
        <v>20</v>
      </c>
      <c r="N501">
        <v>0</v>
      </c>
      <c r="O501">
        <v>2</v>
      </c>
      <c r="P501">
        <v>0</v>
      </c>
      <c r="Q501" s="17">
        <v>43034</v>
      </c>
      <c r="R501" t="s">
        <v>1303</v>
      </c>
      <c r="S501">
        <v>0</v>
      </c>
      <c r="T501">
        <v>0</v>
      </c>
      <c r="U501">
        <v>0</v>
      </c>
      <c r="V501">
        <v>2</v>
      </c>
      <c r="W501" t="s">
        <v>203</v>
      </c>
      <c r="X501" t="s">
        <v>79</v>
      </c>
      <c r="Y501" t="s">
        <v>100</v>
      </c>
      <c r="Z501" t="s">
        <v>204</v>
      </c>
      <c r="AB501" s="17">
        <v>2</v>
      </c>
      <c r="AC501" s="17">
        <v>402133</v>
      </c>
      <c r="AD501">
        <v>2</v>
      </c>
      <c r="AE501">
        <v>1</v>
      </c>
      <c r="AF501">
        <v>0</v>
      </c>
      <c r="AG501" t="s">
        <v>81</v>
      </c>
      <c r="AH501" t="s">
        <v>82</v>
      </c>
      <c r="AI501" t="s">
        <v>83</v>
      </c>
      <c r="AJ501" t="s">
        <v>83</v>
      </c>
      <c r="AK501" t="s">
        <v>334</v>
      </c>
      <c r="AL501" t="s">
        <v>335</v>
      </c>
      <c r="AM501" t="s">
        <v>205</v>
      </c>
      <c r="AN501" t="s">
        <v>95</v>
      </c>
      <c r="AO501" t="s">
        <v>346</v>
      </c>
      <c r="AP501" t="s">
        <v>347</v>
      </c>
      <c r="AQ501" t="s">
        <v>346</v>
      </c>
      <c r="AR501" t="s">
        <v>347</v>
      </c>
      <c r="AS501" t="s">
        <v>83</v>
      </c>
      <c r="AV501" s="17"/>
      <c r="AX501">
        <v>0</v>
      </c>
      <c r="AY501" t="s">
        <v>83</v>
      </c>
      <c r="AZ501" t="s">
        <v>83</v>
      </c>
      <c r="BH501">
        <v>562</v>
      </c>
      <c r="BL501" t="s">
        <v>404</v>
      </c>
      <c r="BM501" s="17">
        <v>43026</v>
      </c>
      <c r="BN501" t="s">
        <v>345</v>
      </c>
      <c r="BO501" t="s">
        <v>345</v>
      </c>
      <c r="BP501">
        <v>0</v>
      </c>
      <c r="BQ501" t="s">
        <v>83</v>
      </c>
      <c r="BR501" t="s">
        <v>83</v>
      </c>
      <c r="BS501" t="s">
        <v>89</v>
      </c>
      <c r="BT501" t="s">
        <v>90</v>
      </c>
      <c r="BU501" t="s">
        <v>181</v>
      </c>
      <c r="BV501" t="s">
        <v>83</v>
      </c>
      <c r="BY501" t="s">
        <v>92</v>
      </c>
      <c r="BZ501" t="s">
        <v>87</v>
      </c>
      <c r="CC501">
        <f>IFERROR(IF(AKORDT[[#This Row],[CZAS]]=1,VLOOKUP(AKORDT[[#This Row],[RAPORTY_TMP_ID]]&amp;AKORDT[[#This Row],[CZYNNOSCI_OPIS]],#REF!,5,FALSE),AKORDT[[#This Row],[CZAS]]),1)</f>
        <v>2</v>
      </c>
      <c r="CD501" t="str">
        <f>AKORDT[[#This Row],[RAPORTY_TMP_ID]]&amp;" "&amp;MID(AKORDT[[#This Row],[NAZWA1_WG]],1,30)</f>
        <v xml:space="preserve">27035 ISLA PD 420 VI 38x38          </v>
      </c>
      <c r="CE501" s="11">
        <f>AKORDT[[#This Row],[DATA]]</f>
        <v>43034</v>
      </c>
      <c r="CF501">
        <f>IFERROR(ROUND(AVERAGEIF(Tabela_Kwerenda_z_AKORD[CZAS RZECZYWISTY],LEFT(AKORDT[[#This Row],[PZP_NR_ZLECENIA]],5),Tabela_Kwerenda_z_AKORD[LACZNY_CZAS]),0),0)</f>
        <v>0</v>
      </c>
    </row>
    <row r="502" spans="1:84">
      <c r="A502" t="e">
        <f>VLOOKUP(AKORDT[[#This Row],[NAZWISKO]],IMIE[],2,FALSE)</f>
        <v>#N/A</v>
      </c>
      <c r="B502">
        <v>10834</v>
      </c>
      <c r="F502">
        <v>27034</v>
      </c>
      <c r="G502">
        <v>1</v>
      </c>
      <c r="H502">
        <v>1</v>
      </c>
      <c r="I502">
        <v>1</v>
      </c>
      <c r="J502">
        <v>14309</v>
      </c>
      <c r="K502">
        <v>14309</v>
      </c>
      <c r="L502">
        <v>35</v>
      </c>
      <c r="M502">
        <v>20</v>
      </c>
      <c r="N502">
        <v>7</v>
      </c>
      <c r="O502">
        <v>5</v>
      </c>
      <c r="Q502" s="17">
        <v>43034</v>
      </c>
      <c r="R502" t="s">
        <v>1578</v>
      </c>
      <c r="S502">
        <v>0</v>
      </c>
      <c r="T502">
        <v>0</v>
      </c>
      <c r="U502">
        <v>0</v>
      </c>
      <c r="V502">
        <v>2</v>
      </c>
      <c r="W502" t="s">
        <v>203</v>
      </c>
      <c r="X502" t="s">
        <v>79</v>
      </c>
      <c r="Y502" t="s">
        <v>100</v>
      </c>
      <c r="Z502" t="s">
        <v>204</v>
      </c>
      <c r="AB502" s="17">
        <v>2</v>
      </c>
      <c r="AC502" s="17">
        <v>402133</v>
      </c>
      <c r="AD502">
        <v>2</v>
      </c>
      <c r="AE502">
        <v>1</v>
      </c>
      <c r="AF502">
        <v>0</v>
      </c>
      <c r="AG502" t="s">
        <v>81</v>
      </c>
      <c r="AH502" t="s">
        <v>82</v>
      </c>
      <c r="AI502" t="s">
        <v>83</v>
      </c>
      <c r="AJ502" t="s">
        <v>83</v>
      </c>
      <c r="AK502" t="s">
        <v>84</v>
      </c>
      <c r="AL502" t="s">
        <v>85</v>
      </c>
      <c r="AM502" t="s">
        <v>205</v>
      </c>
      <c r="AN502" t="s">
        <v>95</v>
      </c>
      <c r="AO502" t="s">
        <v>317</v>
      </c>
      <c r="AP502" t="s">
        <v>318</v>
      </c>
      <c r="AQ502" t="s">
        <v>317</v>
      </c>
      <c r="AR502" t="s">
        <v>318</v>
      </c>
      <c r="AS502" t="s">
        <v>83</v>
      </c>
      <c r="AV502" s="17"/>
      <c r="AX502">
        <v>0</v>
      </c>
      <c r="AY502" t="s">
        <v>83</v>
      </c>
      <c r="AZ502" t="s">
        <v>83</v>
      </c>
      <c r="BH502">
        <v>563</v>
      </c>
      <c r="BL502" t="s">
        <v>404</v>
      </c>
      <c r="BM502" s="17">
        <v>43026</v>
      </c>
      <c r="BN502" t="s">
        <v>213</v>
      </c>
      <c r="BO502" t="s">
        <v>213</v>
      </c>
      <c r="BP502">
        <v>68</v>
      </c>
      <c r="BQ502" t="s">
        <v>196</v>
      </c>
      <c r="BR502" t="s">
        <v>197</v>
      </c>
      <c r="BS502" t="s">
        <v>89</v>
      </c>
      <c r="BT502" t="s">
        <v>90</v>
      </c>
      <c r="BU502" t="s">
        <v>206</v>
      </c>
      <c r="BV502" t="s">
        <v>83</v>
      </c>
      <c r="BY502" t="s">
        <v>92</v>
      </c>
      <c r="BZ502" t="s">
        <v>87</v>
      </c>
      <c r="CC502">
        <f>IFERROR(IF(AKORDT[[#This Row],[CZAS]]=1,VLOOKUP(AKORDT[[#This Row],[RAPORTY_TMP_ID]]&amp;AKORDT[[#This Row],[CZYNNOSCI_OPIS]],#REF!,5,FALSE),AKORDT[[#This Row],[CZAS]]),1)</f>
        <v>5</v>
      </c>
      <c r="CD502" t="str">
        <f>AKORDT[[#This Row],[RAPORTY_TMP_ID]]&amp;" "&amp;MID(AKORDT[[#This Row],[NAZWA1_WG]],1,30)</f>
        <v xml:space="preserve">27034 ALIZE P62x62                  </v>
      </c>
      <c r="CE502" s="11">
        <f>AKORDT[[#This Row],[DATA]]</f>
        <v>43034</v>
      </c>
      <c r="CF502">
        <f>IFERROR(ROUND(AVERAGEIF(Tabela_Kwerenda_z_AKORD[CZAS RZECZYWISTY],LEFT(AKORDT[[#This Row],[PZP_NR_ZLECENIA]],5),Tabela_Kwerenda_z_AKORD[LACZNY_CZAS]),0),0)</f>
        <v>0</v>
      </c>
    </row>
    <row r="503" spans="1:84">
      <c r="A503" t="e">
        <f>VLOOKUP(AKORDT[[#This Row],[NAZWISKO]],IMIE[],2,FALSE)</f>
        <v>#N/A</v>
      </c>
      <c r="B503">
        <v>10835</v>
      </c>
      <c r="F503">
        <v>27033</v>
      </c>
      <c r="G503">
        <v>1</v>
      </c>
      <c r="H503">
        <v>1</v>
      </c>
      <c r="I503">
        <v>1</v>
      </c>
      <c r="J503">
        <v>14302</v>
      </c>
      <c r="K503">
        <v>14302</v>
      </c>
      <c r="L503">
        <v>35</v>
      </c>
      <c r="M503">
        <v>20</v>
      </c>
      <c r="N503">
        <v>7</v>
      </c>
      <c r="O503">
        <v>31</v>
      </c>
      <c r="Q503" s="17">
        <v>43034</v>
      </c>
      <c r="R503" t="s">
        <v>717</v>
      </c>
      <c r="S503">
        <v>0</v>
      </c>
      <c r="T503">
        <v>0</v>
      </c>
      <c r="U503">
        <v>0</v>
      </c>
      <c r="V503">
        <v>2</v>
      </c>
      <c r="W503" t="s">
        <v>203</v>
      </c>
      <c r="X503" t="s">
        <v>79</v>
      </c>
      <c r="Y503" t="s">
        <v>100</v>
      </c>
      <c r="Z503" t="s">
        <v>204</v>
      </c>
      <c r="AB503" s="17">
        <v>2</v>
      </c>
      <c r="AC503" s="17">
        <v>402133</v>
      </c>
      <c r="AD503">
        <v>2</v>
      </c>
      <c r="AE503">
        <v>1</v>
      </c>
      <c r="AF503">
        <v>0</v>
      </c>
      <c r="AG503" t="s">
        <v>81</v>
      </c>
      <c r="AH503" t="s">
        <v>82</v>
      </c>
      <c r="AI503" t="s">
        <v>83</v>
      </c>
      <c r="AJ503" t="s">
        <v>83</v>
      </c>
      <c r="AK503" t="s">
        <v>84</v>
      </c>
      <c r="AL503" t="s">
        <v>85</v>
      </c>
      <c r="AM503" t="s">
        <v>205</v>
      </c>
      <c r="AN503" t="s">
        <v>95</v>
      </c>
      <c r="AO503" t="s">
        <v>319</v>
      </c>
      <c r="AP503" t="s">
        <v>320</v>
      </c>
      <c r="AQ503" t="s">
        <v>319</v>
      </c>
      <c r="AR503" t="s">
        <v>320</v>
      </c>
      <c r="AS503" t="s">
        <v>83</v>
      </c>
      <c r="AV503" s="17"/>
      <c r="AX503">
        <v>0</v>
      </c>
      <c r="AY503" t="s">
        <v>83</v>
      </c>
      <c r="AZ503" t="s">
        <v>83</v>
      </c>
      <c r="BH503">
        <v>564</v>
      </c>
      <c r="BL503" t="s">
        <v>404</v>
      </c>
      <c r="BM503" s="17">
        <v>43026</v>
      </c>
      <c r="BN503" t="s">
        <v>213</v>
      </c>
      <c r="BO503" t="s">
        <v>213</v>
      </c>
      <c r="BP503">
        <v>68</v>
      </c>
      <c r="BQ503" t="s">
        <v>196</v>
      </c>
      <c r="BR503" t="s">
        <v>197</v>
      </c>
      <c r="BS503" t="s">
        <v>89</v>
      </c>
      <c r="BT503" t="s">
        <v>90</v>
      </c>
      <c r="BU503" t="s">
        <v>206</v>
      </c>
      <c r="BV503" t="s">
        <v>83</v>
      </c>
      <c r="BY503" t="s">
        <v>92</v>
      </c>
      <c r="BZ503" t="s">
        <v>87</v>
      </c>
      <c r="CC503">
        <f>IFERROR(IF(AKORDT[[#This Row],[CZAS]]=1,VLOOKUP(AKORDT[[#This Row],[RAPORTY_TMP_ID]]&amp;AKORDT[[#This Row],[CZYNNOSCI_OPIS]],#REF!,5,FALSE),AKORDT[[#This Row],[CZAS]]),1)</f>
        <v>31</v>
      </c>
      <c r="CD503" t="str">
        <f>AKORDT[[#This Row],[RAPORTY_TMP_ID]]&amp;" "&amp;MID(AKORDT[[#This Row],[NAZWA1_WG]],1,30)</f>
        <v xml:space="preserve">27033 ALIZE [4]                     </v>
      </c>
      <c r="CE503" s="11">
        <f>AKORDT[[#This Row],[DATA]]</f>
        <v>43034</v>
      </c>
      <c r="CF503">
        <f>IFERROR(ROUND(AVERAGEIF(Tabela_Kwerenda_z_AKORD[CZAS RZECZYWISTY],LEFT(AKORDT[[#This Row],[PZP_NR_ZLECENIA]],5),Tabela_Kwerenda_z_AKORD[LACZNY_CZAS]),0),0)</f>
        <v>0</v>
      </c>
    </row>
    <row r="504" spans="1:84">
      <c r="A504" t="e">
        <f>VLOOKUP(AKORDT[[#This Row],[NAZWISKO]],IMIE[],2,FALSE)</f>
        <v>#N/A</v>
      </c>
      <c r="B504">
        <v>10840</v>
      </c>
      <c r="F504">
        <v>26053</v>
      </c>
      <c r="G504">
        <v>1</v>
      </c>
      <c r="H504">
        <v>1</v>
      </c>
      <c r="I504">
        <v>1</v>
      </c>
      <c r="J504">
        <v>24011</v>
      </c>
      <c r="K504">
        <v>24011</v>
      </c>
      <c r="L504">
        <v>36</v>
      </c>
      <c r="M504">
        <v>20</v>
      </c>
      <c r="N504">
        <v>7</v>
      </c>
      <c r="O504">
        <v>17</v>
      </c>
      <c r="P504">
        <v>0</v>
      </c>
      <c r="Q504" s="17">
        <v>43034</v>
      </c>
      <c r="R504" t="s">
        <v>1579</v>
      </c>
      <c r="S504">
        <v>0</v>
      </c>
      <c r="T504">
        <v>0</v>
      </c>
      <c r="U504">
        <v>0</v>
      </c>
      <c r="V504">
        <v>2</v>
      </c>
      <c r="W504" t="s">
        <v>208</v>
      </c>
      <c r="X504" t="s">
        <v>79</v>
      </c>
      <c r="Y504" t="s">
        <v>94</v>
      </c>
      <c r="Z504" t="s">
        <v>209</v>
      </c>
      <c r="AB504" s="17">
        <v>2</v>
      </c>
      <c r="AC504" s="17">
        <v>402133</v>
      </c>
      <c r="AD504">
        <v>2</v>
      </c>
      <c r="AE504">
        <v>1</v>
      </c>
      <c r="AF504">
        <v>0</v>
      </c>
      <c r="AG504" t="s">
        <v>81</v>
      </c>
      <c r="AH504" t="s">
        <v>82</v>
      </c>
      <c r="AI504" t="s">
        <v>83</v>
      </c>
      <c r="AJ504" t="s">
        <v>83</v>
      </c>
      <c r="AK504" t="s">
        <v>84</v>
      </c>
      <c r="AL504" t="s">
        <v>85</v>
      </c>
      <c r="AM504" t="s">
        <v>205</v>
      </c>
      <c r="AN504" t="s">
        <v>95</v>
      </c>
      <c r="AO504" t="s">
        <v>541</v>
      </c>
      <c r="AP504" t="s">
        <v>542</v>
      </c>
      <c r="AQ504" t="s">
        <v>541</v>
      </c>
      <c r="AR504" t="s">
        <v>542</v>
      </c>
      <c r="AS504" t="s">
        <v>83</v>
      </c>
      <c r="AV504" s="17"/>
      <c r="AX504">
        <v>0</v>
      </c>
      <c r="AY504" t="s">
        <v>83</v>
      </c>
      <c r="AZ504" t="s">
        <v>83</v>
      </c>
      <c r="BH504">
        <v>569</v>
      </c>
      <c r="BL504" t="s">
        <v>1580</v>
      </c>
      <c r="BM504" s="17">
        <v>43005</v>
      </c>
      <c r="BN504" t="s">
        <v>230</v>
      </c>
      <c r="BO504" t="s">
        <v>230</v>
      </c>
      <c r="BP504">
        <v>68</v>
      </c>
      <c r="BQ504" t="s">
        <v>196</v>
      </c>
      <c r="BR504" t="s">
        <v>197</v>
      </c>
      <c r="BS504" t="s">
        <v>89</v>
      </c>
      <c r="BT504" t="s">
        <v>90</v>
      </c>
      <c r="BU504" t="s">
        <v>181</v>
      </c>
      <c r="BV504" t="s">
        <v>83</v>
      </c>
      <c r="BY504" t="s">
        <v>92</v>
      </c>
      <c r="BZ504" t="s">
        <v>87</v>
      </c>
      <c r="CC504">
        <f>IFERROR(IF(AKORDT[[#This Row],[CZAS]]=1,VLOOKUP(AKORDT[[#This Row],[RAPORTY_TMP_ID]]&amp;AKORDT[[#This Row],[CZYNNOSCI_OPIS]],#REF!,5,FALSE),AKORDT[[#This Row],[CZAS]]),1)</f>
        <v>17</v>
      </c>
      <c r="CD504" t="str">
        <f>AKORDT[[#This Row],[RAPORTY_TMP_ID]]&amp;" "&amp;MID(AKORDT[[#This Row],[NAZWA1_WG]],1,30)</f>
        <v xml:space="preserve">26053 AVANT [1,5                    </v>
      </c>
      <c r="CE504" s="11">
        <f>AKORDT[[#This Row],[DATA]]</f>
        <v>43034</v>
      </c>
      <c r="CF504">
        <f>IFERROR(ROUND(AVERAGEIF(Tabela_Kwerenda_z_AKORD[CZAS RZECZYWISTY],LEFT(AKORDT[[#This Row],[PZP_NR_ZLECENIA]],5),Tabela_Kwerenda_z_AKORD[LACZNY_CZAS]),0),0)</f>
        <v>0</v>
      </c>
    </row>
    <row r="505" spans="1:84">
      <c r="A505" t="e">
        <f>VLOOKUP(AKORDT[[#This Row],[NAZWISKO]],IMIE[],2,FALSE)</f>
        <v>#N/A</v>
      </c>
      <c r="B505">
        <v>10841</v>
      </c>
      <c r="F505">
        <v>26055</v>
      </c>
      <c r="G505">
        <v>1</v>
      </c>
      <c r="H505">
        <v>1</v>
      </c>
      <c r="I505">
        <v>1</v>
      </c>
      <c r="J505">
        <v>10561</v>
      </c>
      <c r="K505">
        <v>10561</v>
      </c>
      <c r="L505">
        <v>36</v>
      </c>
      <c r="M505">
        <v>20</v>
      </c>
      <c r="N505">
        <v>7</v>
      </c>
      <c r="O505">
        <v>17</v>
      </c>
      <c r="P505">
        <v>0</v>
      </c>
      <c r="Q505" s="17">
        <v>43034</v>
      </c>
      <c r="R505" t="s">
        <v>1581</v>
      </c>
      <c r="S505">
        <v>0</v>
      </c>
      <c r="T505">
        <v>0</v>
      </c>
      <c r="U505">
        <v>0</v>
      </c>
      <c r="V505">
        <v>2</v>
      </c>
      <c r="W505" t="s">
        <v>208</v>
      </c>
      <c r="X505" t="s">
        <v>79</v>
      </c>
      <c r="Y505" t="s">
        <v>94</v>
      </c>
      <c r="Z505" t="s">
        <v>209</v>
      </c>
      <c r="AB505" s="17">
        <v>2</v>
      </c>
      <c r="AC505" s="17">
        <v>402133</v>
      </c>
      <c r="AD505">
        <v>2</v>
      </c>
      <c r="AE505">
        <v>1</v>
      </c>
      <c r="AF505">
        <v>0</v>
      </c>
      <c r="AG505" t="s">
        <v>81</v>
      </c>
      <c r="AH505" t="s">
        <v>82</v>
      </c>
      <c r="AI505" t="s">
        <v>83</v>
      </c>
      <c r="AJ505" t="s">
        <v>83</v>
      </c>
      <c r="AK505" t="s">
        <v>84</v>
      </c>
      <c r="AL505" t="s">
        <v>85</v>
      </c>
      <c r="AM505" t="s">
        <v>205</v>
      </c>
      <c r="AN505" t="s">
        <v>95</v>
      </c>
      <c r="AO505" t="s">
        <v>231</v>
      </c>
      <c r="AP505" t="s">
        <v>232</v>
      </c>
      <c r="AQ505" t="s">
        <v>231</v>
      </c>
      <c r="AR505" t="s">
        <v>232</v>
      </c>
      <c r="AS505" t="s">
        <v>83</v>
      </c>
      <c r="AV505" s="17"/>
      <c r="AX505">
        <v>0</v>
      </c>
      <c r="AY505" t="s">
        <v>83</v>
      </c>
      <c r="AZ505" t="s">
        <v>83</v>
      </c>
      <c r="BH505">
        <v>570</v>
      </c>
      <c r="BL505" t="s">
        <v>1580</v>
      </c>
      <c r="BM505" s="17">
        <v>43005</v>
      </c>
      <c r="BN505" t="s">
        <v>230</v>
      </c>
      <c r="BO505" t="s">
        <v>230</v>
      </c>
      <c r="BP505">
        <v>68</v>
      </c>
      <c r="BQ505" t="s">
        <v>196</v>
      </c>
      <c r="BR505" t="s">
        <v>197</v>
      </c>
      <c r="BS505" t="s">
        <v>89</v>
      </c>
      <c r="BT505" t="s">
        <v>90</v>
      </c>
      <c r="BU505" t="s">
        <v>181</v>
      </c>
      <c r="BV505" t="s">
        <v>83</v>
      </c>
      <c r="BY505" t="s">
        <v>92</v>
      </c>
      <c r="BZ505" t="s">
        <v>87</v>
      </c>
      <c r="CC505">
        <f>IFERROR(IF(AKORDT[[#This Row],[CZAS]]=1,VLOOKUP(AKORDT[[#This Row],[RAPORTY_TMP_ID]]&amp;AKORDT[[#This Row],[CZYNNOSCI_OPIS]],#REF!,5,FALSE),AKORDT[[#This Row],[CZAS]]),1)</f>
        <v>17</v>
      </c>
      <c r="CD505" t="str">
        <f>AKORDT[[#This Row],[RAPORTY_TMP_ID]]&amp;" "&amp;MID(AKORDT[[#This Row],[NAZWA1_WG]],1,30)</f>
        <v xml:space="preserve">26055 AVANT 1,5]                    </v>
      </c>
      <c r="CE505" s="11">
        <f>AKORDT[[#This Row],[DATA]]</f>
        <v>43034</v>
      </c>
      <c r="CF505">
        <f>IFERROR(ROUND(AVERAGEIF(Tabela_Kwerenda_z_AKORD[CZAS RZECZYWISTY],LEFT(AKORDT[[#This Row],[PZP_NR_ZLECENIA]],5),Tabela_Kwerenda_z_AKORD[LACZNY_CZAS]),0),0)</f>
        <v>0</v>
      </c>
    </row>
    <row r="506" spans="1:84">
      <c r="A506" t="e">
        <f>VLOOKUP(AKORDT[[#This Row],[NAZWISKO]],IMIE[],2,FALSE)</f>
        <v>#N/A</v>
      </c>
      <c r="B506">
        <v>10842</v>
      </c>
      <c r="F506">
        <v>26054</v>
      </c>
      <c r="G506">
        <v>1</v>
      </c>
      <c r="H506">
        <v>1</v>
      </c>
      <c r="I506">
        <v>1</v>
      </c>
      <c r="J506">
        <v>24019</v>
      </c>
      <c r="K506">
        <v>24019</v>
      </c>
      <c r="L506">
        <v>36</v>
      </c>
      <c r="M506">
        <v>20</v>
      </c>
      <c r="N506">
        <v>7</v>
      </c>
      <c r="O506">
        <v>15</v>
      </c>
      <c r="P506">
        <v>0</v>
      </c>
      <c r="Q506" s="17">
        <v>43034</v>
      </c>
      <c r="R506" t="s">
        <v>1582</v>
      </c>
      <c r="S506">
        <v>0</v>
      </c>
      <c r="T506">
        <v>0</v>
      </c>
      <c r="U506">
        <v>0</v>
      </c>
      <c r="V506">
        <v>2</v>
      </c>
      <c r="W506" t="s">
        <v>208</v>
      </c>
      <c r="X506" t="s">
        <v>79</v>
      </c>
      <c r="Y506" t="s">
        <v>94</v>
      </c>
      <c r="Z506" t="s">
        <v>209</v>
      </c>
      <c r="AB506" s="17">
        <v>2</v>
      </c>
      <c r="AC506" s="17">
        <v>402133</v>
      </c>
      <c r="AD506">
        <v>2</v>
      </c>
      <c r="AE506">
        <v>1</v>
      </c>
      <c r="AF506">
        <v>0</v>
      </c>
      <c r="AG506" t="s">
        <v>81</v>
      </c>
      <c r="AH506" t="s">
        <v>82</v>
      </c>
      <c r="AI506" t="s">
        <v>83</v>
      </c>
      <c r="AJ506" t="s">
        <v>83</v>
      </c>
      <c r="AK506" t="s">
        <v>84</v>
      </c>
      <c r="AL506" t="s">
        <v>85</v>
      </c>
      <c r="AM506" t="s">
        <v>205</v>
      </c>
      <c r="AN506" t="s">
        <v>95</v>
      </c>
      <c r="AO506" t="s">
        <v>430</v>
      </c>
      <c r="AP506" t="s">
        <v>431</v>
      </c>
      <c r="AQ506" t="s">
        <v>430</v>
      </c>
      <c r="AR506" t="s">
        <v>431</v>
      </c>
      <c r="AS506" t="s">
        <v>83</v>
      </c>
      <c r="AV506" s="17"/>
      <c r="AX506">
        <v>0</v>
      </c>
      <c r="AY506" t="s">
        <v>83</v>
      </c>
      <c r="AZ506" t="s">
        <v>83</v>
      </c>
      <c r="BH506">
        <v>571</v>
      </c>
      <c r="BL506" t="s">
        <v>1580</v>
      </c>
      <c r="BM506" s="17">
        <v>43005</v>
      </c>
      <c r="BN506" t="s">
        <v>230</v>
      </c>
      <c r="BO506" t="s">
        <v>230</v>
      </c>
      <c r="BP506">
        <v>68</v>
      </c>
      <c r="BQ506" t="s">
        <v>196</v>
      </c>
      <c r="BR506" t="s">
        <v>197</v>
      </c>
      <c r="BS506" t="s">
        <v>89</v>
      </c>
      <c r="BT506" t="s">
        <v>90</v>
      </c>
      <c r="BU506" t="s">
        <v>181</v>
      </c>
      <c r="BV506" t="s">
        <v>83</v>
      </c>
      <c r="BY506" t="s">
        <v>92</v>
      </c>
      <c r="BZ506" t="s">
        <v>87</v>
      </c>
      <c r="CC506">
        <f>IFERROR(IF(AKORDT[[#This Row],[CZAS]]=1,VLOOKUP(AKORDT[[#This Row],[RAPORTY_TMP_ID]]&amp;AKORDT[[#This Row],[CZYNNOSCI_OPIS]],#REF!,5,FALSE),AKORDT[[#This Row],[CZAS]]),1)</f>
        <v>15</v>
      </c>
      <c r="CD506" t="str">
        <f>AKORDT[[#This Row],[RAPORTY_TMP_ID]]&amp;" "&amp;MID(AKORDT[[#This Row],[NAZWA1_WG]],1,30)</f>
        <v xml:space="preserve">26054 AVANT 1,5                     </v>
      </c>
      <c r="CE506" s="11">
        <f>AKORDT[[#This Row],[DATA]]</f>
        <v>43034</v>
      </c>
      <c r="CF506">
        <f>IFERROR(ROUND(AVERAGEIF(Tabela_Kwerenda_z_AKORD[CZAS RZECZYWISTY],LEFT(AKORDT[[#This Row],[PZP_NR_ZLECENIA]],5),Tabela_Kwerenda_z_AKORD[LACZNY_CZAS]),0),0)</f>
        <v>0</v>
      </c>
    </row>
    <row r="507" spans="1:84">
      <c r="A507" t="e">
        <f>VLOOKUP(AKORDT[[#This Row],[NAZWISKO]],IMIE[],2,FALSE)</f>
        <v>#N/A</v>
      </c>
      <c r="B507">
        <v>10843</v>
      </c>
      <c r="F507">
        <v>26056</v>
      </c>
      <c r="G507">
        <v>1</v>
      </c>
      <c r="H507">
        <v>1</v>
      </c>
      <c r="I507">
        <v>1</v>
      </c>
      <c r="J507">
        <v>24011</v>
      </c>
      <c r="K507">
        <v>24011</v>
      </c>
      <c r="L507">
        <v>36</v>
      </c>
      <c r="M507">
        <v>20</v>
      </c>
      <c r="N507">
        <v>7</v>
      </c>
      <c r="O507">
        <v>17</v>
      </c>
      <c r="P507">
        <v>0</v>
      </c>
      <c r="Q507" s="17">
        <v>43034</v>
      </c>
      <c r="R507" t="s">
        <v>1583</v>
      </c>
      <c r="S507">
        <v>0</v>
      </c>
      <c r="T507">
        <v>0</v>
      </c>
      <c r="U507">
        <v>0</v>
      </c>
      <c r="V507">
        <v>2</v>
      </c>
      <c r="W507" t="s">
        <v>208</v>
      </c>
      <c r="X507" t="s">
        <v>79</v>
      </c>
      <c r="Y507" t="s">
        <v>94</v>
      </c>
      <c r="Z507" t="s">
        <v>209</v>
      </c>
      <c r="AB507" s="17">
        <v>2</v>
      </c>
      <c r="AC507" s="17">
        <v>402133</v>
      </c>
      <c r="AD507">
        <v>2</v>
      </c>
      <c r="AE507">
        <v>1</v>
      </c>
      <c r="AF507">
        <v>0</v>
      </c>
      <c r="AG507" t="s">
        <v>81</v>
      </c>
      <c r="AH507" t="s">
        <v>82</v>
      </c>
      <c r="AI507" t="s">
        <v>83</v>
      </c>
      <c r="AJ507" t="s">
        <v>83</v>
      </c>
      <c r="AK507" t="s">
        <v>84</v>
      </c>
      <c r="AL507" t="s">
        <v>85</v>
      </c>
      <c r="AM507" t="s">
        <v>205</v>
      </c>
      <c r="AN507" t="s">
        <v>95</v>
      </c>
      <c r="AO507" t="s">
        <v>541</v>
      </c>
      <c r="AP507" t="s">
        <v>542</v>
      </c>
      <c r="AQ507" t="s">
        <v>541</v>
      </c>
      <c r="AR507" t="s">
        <v>542</v>
      </c>
      <c r="AS507" t="s">
        <v>83</v>
      </c>
      <c r="AV507" s="17"/>
      <c r="AX507">
        <v>0</v>
      </c>
      <c r="AY507" t="s">
        <v>83</v>
      </c>
      <c r="AZ507" t="s">
        <v>83</v>
      </c>
      <c r="BH507">
        <v>572</v>
      </c>
      <c r="BL507" t="s">
        <v>1580</v>
      </c>
      <c r="BM507" s="17">
        <v>43005</v>
      </c>
      <c r="BN507" t="s">
        <v>230</v>
      </c>
      <c r="BO507" t="s">
        <v>230</v>
      </c>
      <c r="BP507">
        <v>68</v>
      </c>
      <c r="BQ507" t="s">
        <v>196</v>
      </c>
      <c r="BR507" t="s">
        <v>197</v>
      </c>
      <c r="BS507" t="s">
        <v>89</v>
      </c>
      <c r="BT507" t="s">
        <v>90</v>
      </c>
      <c r="BU507" t="s">
        <v>181</v>
      </c>
      <c r="BV507" t="s">
        <v>83</v>
      </c>
      <c r="BY507" t="s">
        <v>92</v>
      </c>
      <c r="BZ507" t="s">
        <v>87</v>
      </c>
      <c r="CC507">
        <f>IFERROR(IF(AKORDT[[#This Row],[CZAS]]=1,VLOOKUP(AKORDT[[#This Row],[RAPORTY_TMP_ID]]&amp;AKORDT[[#This Row],[CZYNNOSCI_OPIS]],#REF!,5,FALSE),AKORDT[[#This Row],[CZAS]]),1)</f>
        <v>17</v>
      </c>
      <c r="CD507" t="str">
        <f>AKORDT[[#This Row],[RAPORTY_TMP_ID]]&amp;" "&amp;MID(AKORDT[[#This Row],[NAZWA1_WG]],1,30)</f>
        <v xml:space="preserve">26056 AVANT [1,5                    </v>
      </c>
      <c r="CE507" s="11">
        <f>AKORDT[[#This Row],[DATA]]</f>
        <v>43034</v>
      </c>
      <c r="CF507">
        <f>IFERROR(ROUND(AVERAGEIF(Tabela_Kwerenda_z_AKORD[CZAS RZECZYWISTY],LEFT(AKORDT[[#This Row],[PZP_NR_ZLECENIA]],5),Tabela_Kwerenda_z_AKORD[LACZNY_CZAS]),0),0)</f>
        <v>0</v>
      </c>
    </row>
    <row r="508" spans="1:84">
      <c r="A508" t="e">
        <f>VLOOKUP(AKORDT[[#This Row],[NAZWISKO]],IMIE[],2,FALSE)</f>
        <v>#N/A</v>
      </c>
      <c r="B508">
        <v>10844</v>
      </c>
      <c r="F508">
        <v>26057</v>
      </c>
      <c r="G508">
        <v>1</v>
      </c>
      <c r="H508">
        <v>1</v>
      </c>
      <c r="I508">
        <v>1</v>
      </c>
      <c r="J508">
        <v>10561</v>
      </c>
      <c r="K508">
        <v>10561</v>
      </c>
      <c r="L508">
        <v>36</v>
      </c>
      <c r="M508">
        <v>20</v>
      </c>
      <c r="N508">
        <v>7</v>
      </c>
      <c r="O508">
        <v>17</v>
      </c>
      <c r="P508">
        <v>0</v>
      </c>
      <c r="Q508" s="17">
        <v>43034</v>
      </c>
      <c r="R508" t="s">
        <v>1584</v>
      </c>
      <c r="S508">
        <v>0</v>
      </c>
      <c r="T508">
        <v>0</v>
      </c>
      <c r="U508">
        <v>0</v>
      </c>
      <c r="V508">
        <v>2</v>
      </c>
      <c r="W508" t="s">
        <v>208</v>
      </c>
      <c r="X508" t="s">
        <v>79</v>
      </c>
      <c r="Y508" t="s">
        <v>94</v>
      </c>
      <c r="Z508" t="s">
        <v>209</v>
      </c>
      <c r="AB508" s="17">
        <v>2</v>
      </c>
      <c r="AC508" s="17">
        <v>402133</v>
      </c>
      <c r="AD508">
        <v>2</v>
      </c>
      <c r="AE508">
        <v>1</v>
      </c>
      <c r="AF508">
        <v>0</v>
      </c>
      <c r="AG508" t="s">
        <v>81</v>
      </c>
      <c r="AH508" t="s">
        <v>82</v>
      </c>
      <c r="AI508" t="s">
        <v>83</v>
      </c>
      <c r="AJ508" t="s">
        <v>83</v>
      </c>
      <c r="AK508" t="s">
        <v>84</v>
      </c>
      <c r="AL508" t="s">
        <v>85</v>
      </c>
      <c r="AM508" t="s">
        <v>205</v>
      </c>
      <c r="AN508" t="s">
        <v>95</v>
      </c>
      <c r="AO508" t="s">
        <v>231</v>
      </c>
      <c r="AP508" t="s">
        <v>232</v>
      </c>
      <c r="AQ508" t="s">
        <v>231</v>
      </c>
      <c r="AR508" t="s">
        <v>232</v>
      </c>
      <c r="AS508" t="s">
        <v>83</v>
      </c>
      <c r="AV508" s="17"/>
      <c r="AX508">
        <v>0</v>
      </c>
      <c r="AY508" t="s">
        <v>83</v>
      </c>
      <c r="AZ508" t="s">
        <v>83</v>
      </c>
      <c r="BH508">
        <v>573</v>
      </c>
      <c r="BL508" t="s">
        <v>1580</v>
      </c>
      <c r="BM508" s="17">
        <v>43005</v>
      </c>
      <c r="BN508" t="s">
        <v>230</v>
      </c>
      <c r="BO508" t="s">
        <v>230</v>
      </c>
      <c r="BP508">
        <v>68</v>
      </c>
      <c r="BQ508" t="s">
        <v>196</v>
      </c>
      <c r="BR508" t="s">
        <v>197</v>
      </c>
      <c r="BS508" t="s">
        <v>89</v>
      </c>
      <c r="BT508" t="s">
        <v>90</v>
      </c>
      <c r="BU508" t="s">
        <v>181</v>
      </c>
      <c r="BV508" t="s">
        <v>83</v>
      </c>
      <c r="BY508" t="s">
        <v>92</v>
      </c>
      <c r="BZ508" t="s">
        <v>87</v>
      </c>
      <c r="CC508">
        <f>IFERROR(IF(AKORDT[[#This Row],[CZAS]]=1,VLOOKUP(AKORDT[[#This Row],[RAPORTY_TMP_ID]]&amp;AKORDT[[#This Row],[CZYNNOSCI_OPIS]],#REF!,5,FALSE),AKORDT[[#This Row],[CZAS]]),1)</f>
        <v>17</v>
      </c>
      <c r="CD508" t="str">
        <f>AKORDT[[#This Row],[RAPORTY_TMP_ID]]&amp;" "&amp;MID(AKORDT[[#This Row],[NAZWA1_WG]],1,30)</f>
        <v xml:space="preserve">26057 AVANT 1,5]                    </v>
      </c>
      <c r="CE508" s="11">
        <f>AKORDT[[#This Row],[DATA]]</f>
        <v>43034</v>
      </c>
      <c r="CF508">
        <f>IFERROR(ROUND(AVERAGEIF(Tabela_Kwerenda_z_AKORD[CZAS RZECZYWISTY],LEFT(AKORDT[[#This Row],[PZP_NR_ZLECENIA]],5),Tabela_Kwerenda_z_AKORD[LACZNY_CZAS]),0),0)</f>
        <v>0</v>
      </c>
    </row>
    <row r="509" spans="1:84">
      <c r="A509" t="e">
        <f>VLOOKUP(AKORDT[[#This Row],[NAZWISKO]],IMIE[],2,FALSE)</f>
        <v>#N/A</v>
      </c>
      <c r="B509">
        <v>10845</v>
      </c>
      <c r="F509">
        <v>26587</v>
      </c>
      <c r="G509">
        <v>1</v>
      </c>
      <c r="H509">
        <v>1</v>
      </c>
      <c r="I509">
        <v>1</v>
      </c>
      <c r="J509">
        <v>13955</v>
      </c>
      <c r="K509">
        <v>13955</v>
      </c>
      <c r="L509">
        <v>52</v>
      </c>
      <c r="M509">
        <v>5</v>
      </c>
      <c r="N509">
        <v>7</v>
      </c>
      <c r="O509">
        <v>85</v>
      </c>
      <c r="Q509" s="17">
        <v>43034</v>
      </c>
      <c r="R509" t="s">
        <v>1585</v>
      </c>
      <c r="S509">
        <v>0</v>
      </c>
      <c r="T509">
        <v>0</v>
      </c>
      <c r="U509">
        <v>0</v>
      </c>
      <c r="V509">
        <v>2</v>
      </c>
      <c r="W509" t="s">
        <v>233</v>
      </c>
      <c r="X509" t="s">
        <v>79</v>
      </c>
      <c r="Y509" t="s">
        <v>105</v>
      </c>
      <c r="Z509" t="s">
        <v>234</v>
      </c>
      <c r="AB509" s="17">
        <v>2</v>
      </c>
      <c r="AC509" s="17">
        <v>402133</v>
      </c>
      <c r="AD509">
        <v>2</v>
      </c>
      <c r="AE509">
        <v>1</v>
      </c>
      <c r="AF509">
        <v>0</v>
      </c>
      <c r="AG509" t="s">
        <v>81</v>
      </c>
      <c r="AH509" t="s">
        <v>82</v>
      </c>
      <c r="AI509" t="s">
        <v>83</v>
      </c>
      <c r="AJ509" t="s">
        <v>83</v>
      </c>
      <c r="AK509" t="s">
        <v>84</v>
      </c>
      <c r="AL509" t="s">
        <v>85</v>
      </c>
      <c r="AM509" t="s">
        <v>86</v>
      </c>
      <c r="AN509" t="s">
        <v>87</v>
      </c>
      <c r="AO509" t="s">
        <v>198</v>
      </c>
      <c r="AP509" t="s">
        <v>199</v>
      </c>
      <c r="AQ509" t="s">
        <v>198</v>
      </c>
      <c r="AR509" t="s">
        <v>199</v>
      </c>
      <c r="AS509" t="s">
        <v>83</v>
      </c>
      <c r="AV509" s="17"/>
      <c r="AX509">
        <v>0</v>
      </c>
      <c r="AY509" t="s">
        <v>83</v>
      </c>
      <c r="AZ509" t="s">
        <v>83</v>
      </c>
      <c r="BH509">
        <v>574</v>
      </c>
      <c r="BL509" t="s">
        <v>882</v>
      </c>
      <c r="BM509" s="17">
        <v>43019</v>
      </c>
      <c r="BN509" t="s">
        <v>200</v>
      </c>
      <c r="BO509" t="s">
        <v>200</v>
      </c>
      <c r="BP509">
        <v>13</v>
      </c>
      <c r="BQ509" t="s">
        <v>88</v>
      </c>
      <c r="BR509" t="s">
        <v>79</v>
      </c>
      <c r="BS509" t="s">
        <v>89</v>
      </c>
      <c r="BT509" t="s">
        <v>90</v>
      </c>
      <c r="BU509" t="s">
        <v>91</v>
      </c>
      <c r="BV509" t="s">
        <v>83</v>
      </c>
      <c r="BY509" t="s">
        <v>92</v>
      </c>
      <c r="BZ509" t="s">
        <v>87</v>
      </c>
      <c r="CC509">
        <f>IFERROR(IF(AKORDT[[#This Row],[CZAS]]=1,VLOOKUP(AKORDT[[#This Row],[RAPORTY_TMP_ID]]&amp;AKORDT[[#This Row],[CZYNNOSCI_OPIS]],#REF!,5,FALSE),AKORDT[[#This Row],[CZAS]]),1)</f>
        <v>85</v>
      </c>
      <c r="CD509" t="str">
        <f>AKORDT[[#This Row],[RAPORTY_TMP_ID]]&amp;" "&amp;MID(AKORDT[[#This Row],[NAZWA1_WG]],1,30)</f>
        <v xml:space="preserve">26587 OVAL [1o]                     </v>
      </c>
      <c r="CE509" s="11">
        <f>AKORDT[[#This Row],[DATA]]</f>
        <v>43034</v>
      </c>
      <c r="CF509">
        <f>IFERROR(ROUND(AVERAGEIF(Tabela_Kwerenda_z_AKORD[CZAS RZECZYWISTY],LEFT(AKORDT[[#This Row],[PZP_NR_ZLECENIA]],5),Tabela_Kwerenda_z_AKORD[LACZNY_CZAS]),0),0)</f>
        <v>0</v>
      </c>
    </row>
    <row r="510" spans="1:84">
      <c r="A510" t="e">
        <f>VLOOKUP(AKORDT[[#This Row],[NAZWISKO]],IMIE[],2,FALSE)</f>
        <v>#N/A</v>
      </c>
      <c r="B510">
        <v>10846</v>
      </c>
      <c r="F510">
        <v>26588</v>
      </c>
      <c r="G510">
        <v>1</v>
      </c>
      <c r="H510">
        <v>1</v>
      </c>
      <c r="I510">
        <v>1</v>
      </c>
      <c r="J510">
        <v>13955</v>
      </c>
      <c r="K510">
        <v>13955</v>
      </c>
      <c r="L510">
        <v>52</v>
      </c>
      <c r="M510">
        <v>5</v>
      </c>
      <c r="N510">
        <v>7</v>
      </c>
      <c r="O510">
        <v>85</v>
      </c>
      <c r="Q510" s="17">
        <v>43034</v>
      </c>
      <c r="R510" t="s">
        <v>1586</v>
      </c>
      <c r="S510">
        <v>0</v>
      </c>
      <c r="T510">
        <v>0</v>
      </c>
      <c r="U510">
        <v>0</v>
      </c>
      <c r="V510">
        <v>2</v>
      </c>
      <c r="W510" t="s">
        <v>233</v>
      </c>
      <c r="X510" t="s">
        <v>79</v>
      </c>
      <c r="Y510" t="s">
        <v>105</v>
      </c>
      <c r="Z510" t="s">
        <v>234</v>
      </c>
      <c r="AB510" s="17">
        <v>2</v>
      </c>
      <c r="AC510" s="17">
        <v>402133</v>
      </c>
      <c r="AD510">
        <v>2</v>
      </c>
      <c r="AE510">
        <v>1</v>
      </c>
      <c r="AF510">
        <v>0</v>
      </c>
      <c r="AG510" t="s">
        <v>81</v>
      </c>
      <c r="AH510" t="s">
        <v>82</v>
      </c>
      <c r="AI510" t="s">
        <v>83</v>
      </c>
      <c r="AJ510" t="s">
        <v>83</v>
      </c>
      <c r="AK510" t="s">
        <v>84</v>
      </c>
      <c r="AL510" t="s">
        <v>85</v>
      </c>
      <c r="AM510" t="s">
        <v>86</v>
      </c>
      <c r="AN510" t="s">
        <v>87</v>
      </c>
      <c r="AO510" t="s">
        <v>198</v>
      </c>
      <c r="AP510" t="s">
        <v>199</v>
      </c>
      <c r="AQ510" t="s">
        <v>198</v>
      </c>
      <c r="AR510" t="s">
        <v>199</v>
      </c>
      <c r="AS510" t="s">
        <v>83</v>
      </c>
      <c r="AV510" s="17"/>
      <c r="AX510">
        <v>0</v>
      </c>
      <c r="AY510" t="s">
        <v>83</v>
      </c>
      <c r="AZ510" t="s">
        <v>83</v>
      </c>
      <c r="BH510">
        <v>575</v>
      </c>
      <c r="BL510" t="s">
        <v>882</v>
      </c>
      <c r="BM510" s="17">
        <v>43019</v>
      </c>
      <c r="BN510" t="s">
        <v>200</v>
      </c>
      <c r="BO510" t="s">
        <v>200</v>
      </c>
      <c r="BP510">
        <v>13</v>
      </c>
      <c r="BQ510" t="s">
        <v>88</v>
      </c>
      <c r="BR510" t="s">
        <v>79</v>
      </c>
      <c r="BS510" t="s">
        <v>89</v>
      </c>
      <c r="BT510" t="s">
        <v>90</v>
      </c>
      <c r="BU510" t="s">
        <v>91</v>
      </c>
      <c r="BV510" t="s">
        <v>83</v>
      </c>
      <c r="BY510" t="s">
        <v>92</v>
      </c>
      <c r="BZ510" t="s">
        <v>87</v>
      </c>
      <c r="CC510">
        <f>IFERROR(IF(AKORDT[[#This Row],[CZAS]]=1,VLOOKUP(AKORDT[[#This Row],[RAPORTY_TMP_ID]]&amp;AKORDT[[#This Row],[CZYNNOSCI_OPIS]],#REF!,5,FALSE),AKORDT[[#This Row],[CZAS]]),1)</f>
        <v>85</v>
      </c>
      <c r="CD510" t="str">
        <f>AKORDT[[#This Row],[RAPORTY_TMP_ID]]&amp;" "&amp;MID(AKORDT[[#This Row],[NAZWA1_WG]],1,30)</f>
        <v xml:space="preserve">26588 OVAL [1o]                     </v>
      </c>
      <c r="CE510" s="11">
        <f>AKORDT[[#This Row],[DATA]]</f>
        <v>43034</v>
      </c>
      <c r="CF510">
        <f>IFERROR(ROUND(AVERAGEIF(Tabela_Kwerenda_z_AKORD[CZAS RZECZYWISTY],LEFT(AKORDT[[#This Row],[PZP_NR_ZLECENIA]],5),Tabela_Kwerenda_z_AKORD[LACZNY_CZAS]),0),0)</f>
        <v>0</v>
      </c>
    </row>
    <row r="511" spans="1:84">
      <c r="A511" t="e">
        <f>VLOOKUP(AKORDT[[#This Row],[NAZWISKO]],IMIE[],2,FALSE)</f>
        <v>#N/A</v>
      </c>
      <c r="B511">
        <v>10847</v>
      </c>
      <c r="F511">
        <v>26295</v>
      </c>
      <c r="G511">
        <v>1</v>
      </c>
      <c r="H511">
        <v>1</v>
      </c>
      <c r="I511">
        <v>1</v>
      </c>
      <c r="J511">
        <v>14372</v>
      </c>
      <c r="K511">
        <v>14372</v>
      </c>
      <c r="L511">
        <v>41</v>
      </c>
      <c r="M511">
        <v>5</v>
      </c>
      <c r="N511">
        <v>7</v>
      </c>
      <c r="O511">
        <v>10</v>
      </c>
      <c r="Q511" s="17">
        <v>43034</v>
      </c>
      <c r="R511" t="s">
        <v>1587</v>
      </c>
      <c r="S511">
        <v>0</v>
      </c>
      <c r="T511">
        <v>0</v>
      </c>
      <c r="U511">
        <v>0</v>
      </c>
      <c r="V511">
        <v>2</v>
      </c>
      <c r="W511" t="s">
        <v>312</v>
      </c>
      <c r="X511" t="s">
        <v>79</v>
      </c>
      <c r="Y511" t="s">
        <v>108</v>
      </c>
      <c r="Z511" t="s">
        <v>313</v>
      </c>
      <c r="AB511" s="17">
        <v>2</v>
      </c>
      <c r="AC511" s="17">
        <v>402133</v>
      </c>
      <c r="AD511">
        <v>2</v>
      </c>
      <c r="AE511">
        <v>1</v>
      </c>
      <c r="AF511">
        <v>0</v>
      </c>
      <c r="AG511" t="s">
        <v>81</v>
      </c>
      <c r="AH511" t="s">
        <v>82</v>
      </c>
      <c r="AI511" t="s">
        <v>83</v>
      </c>
      <c r="AJ511" t="s">
        <v>83</v>
      </c>
      <c r="AK511" t="s">
        <v>84</v>
      </c>
      <c r="AL511" t="s">
        <v>85</v>
      </c>
      <c r="AM511" t="s">
        <v>86</v>
      </c>
      <c r="AN511" t="s">
        <v>87</v>
      </c>
      <c r="AO511" t="s">
        <v>930</v>
      </c>
      <c r="AP511" t="s">
        <v>931</v>
      </c>
      <c r="AQ511" t="s">
        <v>930</v>
      </c>
      <c r="AR511" t="s">
        <v>931</v>
      </c>
      <c r="AS511" t="s">
        <v>83</v>
      </c>
      <c r="AV511" s="17"/>
      <c r="AX511">
        <v>0</v>
      </c>
      <c r="AY511" t="s">
        <v>83</v>
      </c>
      <c r="AZ511" t="s">
        <v>83</v>
      </c>
      <c r="BH511">
        <v>576</v>
      </c>
      <c r="BL511" t="s">
        <v>929</v>
      </c>
      <c r="BM511" s="17">
        <v>43012</v>
      </c>
      <c r="BN511" t="s">
        <v>467</v>
      </c>
      <c r="BO511" t="s">
        <v>467</v>
      </c>
      <c r="BP511">
        <v>13</v>
      </c>
      <c r="BQ511" t="s">
        <v>88</v>
      </c>
      <c r="BR511" t="s">
        <v>79</v>
      </c>
      <c r="BS511" t="s">
        <v>89</v>
      </c>
      <c r="BT511" t="s">
        <v>90</v>
      </c>
      <c r="BU511" t="s">
        <v>91</v>
      </c>
      <c r="BV511" t="s">
        <v>83</v>
      </c>
      <c r="BY511" t="s">
        <v>92</v>
      </c>
      <c r="BZ511" t="s">
        <v>87</v>
      </c>
      <c r="CC511">
        <f>IFERROR(IF(AKORDT[[#This Row],[CZAS]]=1,VLOOKUP(AKORDT[[#This Row],[RAPORTY_TMP_ID]]&amp;AKORDT[[#This Row],[CZYNNOSCI_OPIS]],#REF!,5,FALSE),AKORDT[[#This Row],[CZAS]]),1)</f>
        <v>10</v>
      </c>
      <c r="CD511" t="str">
        <f>AKORDT[[#This Row],[RAPORTY_TMP_ID]]&amp;" "&amp;MID(AKORDT[[#This Row],[NAZWA1_WG]],1,30)</f>
        <v xml:space="preserve">26295 RONDO P60                     </v>
      </c>
      <c r="CE511" s="11">
        <f>AKORDT[[#This Row],[DATA]]</f>
        <v>43034</v>
      </c>
      <c r="CF511">
        <f>IFERROR(ROUND(AVERAGEIF(Tabela_Kwerenda_z_AKORD[CZAS RZECZYWISTY],LEFT(AKORDT[[#This Row],[PZP_NR_ZLECENIA]],5),Tabela_Kwerenda_z_AKORD[LACZNY_CZAS]),0),0)</f>
        <v>0</v>
      </c>
    </row>
    <row r="512" spans="1:84">
      <c r="A512" t="e">
        <f>VLOOKUP(AKORDT[[#This Row],[NAZWISKO]],IMIE[],2,FALSE)</f>
        <v>#N/A</v>
      </c>
      <c r="B512">
        <v>10848</v>
      </c>
      <c r="F512">
        <v>26296</v>
      </c>
      <c r="G512">
        <v>1</v>
      </c>
      <c r="H512">
        <v>1</v>
      </c>
      <c r="I512">
        <v>1</v>
      </c>
      <c r="J512">
        <v>14455</v>
      </c>
      <c r="K512">
        <v>14455</v>
      </c>
      <c r="L512">
        <v>41</v>
      </c>
      <c r="M512">
        <v>5</v>
      </c>
      <c r="N512">
        <v>7</v>
      </c>
      <c r="O512">
        <v>6</v>
      </c>
      <c r="Q512" s="17">
        <v>43034</v>
      </c>
      <c r="R512" t="s">
        <v>1588</v>
      </c>
      <c r="S512">
        <v>0</v>
      </c>
      <c r="T512">
        <v>0</v>
      </c>
      <c r="U512">
        <v>0</v>
      </c>
      <c r="V512">
        <v>2</v>
      </c>
      <c r="W512" t="s">
        <v>312</v>
      </c>
      <c r="X512" t="s">
        <v>79</v>
      </c>
      <c r="Y512" t="s">
        <v>108</v>
      </c>
      <c r="Z512" t="s">
        <v>313</v>
      </c>
      <c r="AB512" s="17">
        <v>2</v>
      </c>
      <c r="AC512" s="17">
        <v>402133</v>
      </c>
      <c r="AD512">
        <v>2</v>
      </c>
      <c r="AE512">
        <v>1</v>
      </c>
      <c r="AF512">
        <v>0</v>
      </c>
      <c r="AG512" t="s">
        <v>81</v>
      </c>
      <c r="AH512" t="s">
        <v>82</v>
      </c>
      <c r="AI512" t="s">
        <v>83</v>
      </c>
      <c r="AJ512" t="s">
        <v>83</v>
      </c>
      <c r="AK512" t="s">
        <v>84</v>
      </c>
      <c r="AL512" t="s">
        <v>85</v>
      </c>
      <c r="AM512" t="s">
        <v>86</v>
      </c>
      <c r="AN512" t="s">
        <v>87</v>
      </c>
      <c r="AO512" t="s">
        <v>194</v>
      </c>
      <c r="AP512" t="s">
        <v>195</v>
      </c>
      <c r="AQ512" t="s">
        <v>194</v>
      </c>
      <c r="AR512" t="s">
        <v>195</v>
      </c>
      <c r="AS512" t="s">
        <v>83</v>
      </c>
      <c r="AV512" s="17"/>
      <c r="AX512">
        <v>0</v>
      </c>
      <c r="AY512" t="s">
        <v>83</v>
      </c>
      <c r="AZ512" t="s">
        <v>83</v>
      </c>
      <c r="BH512">
        <v>577</v>
      </c>
      <c r="BL512" t="s">
        <v>929</v>
      </c>
      <c r="BM512" s="17">
        <v>43012</v>
      </c>
      <c r="BN512" t="s">
        <v>191</v>
      </c>
      <c r="BO512" t="s">
        <v>191</v>
      </c>
      <c r="BP512">
        <v>13</v>
      </c>
      <c r="BQ512" t="s">
        <v>88</v>
      </c>
      <c r="BR512" t="s">
        <v>79</v>
      </c>
      <c r="BS512" t="s">
        <v>89</v>
      </c>
      <c r="BT512" t="s">
        <v>90</v>
      </c>
      <c r="BU512" t="s">
        <v>182</v>
      </c>
      <c r="BV512" t="s">
        <v>83</v>
      </c>
      <c r="BY512" t="s">
        <v>92</v>
      </c>
      <c r="BZ512" t="s">
        <v>87</v>
      </c>
      <c r="CC512">
        <f>IFERROR(IF(AKORDT[[#This Row],[CZAS]]=1,VLOOKUP(AKORDT[[#This Row],[RAPORTY_TMP_ID]]&amp;AKORDT[[#This Row],[CZYNNOSCI_OPIS]],#REF!,5,FALSE),AKORDT[[#This Row],[CZAS]]),1)</f>
        <v>6</v>
      </c>
      <c r="CD512" t="str">
        <f>AKORDT[[#This Row],[RAPORTY_TMP_ID]]&amp;" "&amp;MID(AKORDT[[#This Row],[NAZWA1_WG]],1,30)</f>
        <v xml:space="preserve">26296 PD 078 VI 50x50               </v>
      </c>
      <c r="CE512" s="11">
        <f>AKORDT[[#This Row],[DATA]]</f>
        <v>43034</v>
      </c>
      <c r="CF512">
        <f>IFERROR(ROUND(AVERAGEIF(Tabela_Kwerenda_z_AKORD[CZAS RZECZYWISTY],LEFT(AKORDT[[#This Row],[PZP_NR_ZLECENIA]],5),Tabela_Kwerenda_z_AKORD[LACZNY_CZAS]),0),0)</f>
        <v>0</v>
      </c>
    </row>
    <row r="513" spans="1:84">
      <c r="A513" t="e">
        <f>VLOOKUP(AKORDT[[#This Row],[NAZWISKO]],IMIE[],2,FALSE)</f>
        <v>#N/A</v>
      </c>
      <c r="B513">
        <v>10849</v>
      </c>
      <c r="F513">
        <v>26296</v>
      </c>
      <c r="G513">
        <v>1</v>
      </c>
      <c r="H513">
        <v>2</v>
      </c>
      <c r="I513">
        <v>1</v>
      </c>
      <c r="J513">
        <v>14455</v>
      </c>
      <c r="K513">
        <v>14455</v>
      </c>
      <c r="L513">
        <v>41</v>
      </c>
      <c r="M513">
        <v>5</v>
      </c>
      <c r="N513">
        <v>7</v>
      </c>
      <c r="O513">
        <v>6</v>
      </c>
      <c r="Q513" s="17">
        <v>43034</v>
      </c>
      <c r="R513" t="s">
        <v>1589</v>
      </c>
      <c r="S513">
        <v>0</v>
      </c>
      <c r="T513">
        <v>0</v>
      </c>
      <c r="U513">
        <v>0</v>
      </c>
      <c r="V513">
        <v>2</v>
      </c>
      <c r="W513" t="s">
        <v>312</v>
      </c>
      <c r="X513" t="s">
        <v>79</v>
      </c>
      <c r="Y513" t="s">
        <v>108</v>
      </c>
      <c r="Z513" t="s">
        <v>313</v>
      </c>
      <c r="AB513" s="17">
        <v>2</v>
      </c>
      <c r="AC513" s="17">
        <v>402133</v>
      </c>
      <c r="AD513">
        <v>2</v>
      </c>
      <c r="AE513">
        <v>1</v>
      </c>
      <c r="AF513">
        <v>0</v>
      </c>
      <c r="AG513" t="s">
        <v>81</v>
      </c>
      <c r="AH513" t="s">
        <v>82</v>
      </c>
      <c r="AI513" t="s">
        <v>83</v>
      </c>
      <c r="AJ513" t="s">
        <v>83</v>
      </c>
      <c r="AK513" t="s">
        <v>84</v>
      </c>
      <c r="AL513" t="s">
        <v>85</v>
      </c>
      <c r="AM513" t="s">
        <v>86</v>
      </c>
      <c r="AN513" t="s">
        <v>87</v>
      </c>
      <c r="AO513" t="s">
        <v>194</v>
      </c>
      <c r="AP513" t="s">
        <v>195</v>
      </c>
      <c r="AQ513" t="s">
        <v>194</v>
      </c>
      <c r="AR513" t="s">
        <v>195</v>
      </c>
      <c r="AS513" t="s">
        <v>83</v>
      </c>
      <c r="AV513" s="17"/>
      <c r="AX513">
        <v>0</v>
      </c>
      <c r="AY513" t="s">
        <v>83</v>
      </c>
      <c r="AZ513" t="s">
        <v>83</v>
      </c>
      <c r="BH513">
        <v>578</v>
      </c>
      <c r="BL513" t="s">
        <v>929</v>
      </c>
      <c r="BM513" s="17">
        <v>43012</v>
      </c>
      <c r="BN513" t="s">
        <v>191</v>
      </c>
      <c r="BO513" t="s">
        <v>191</v>
      </c>
      <c r="BP513">
        <v>13</v>
      </c>
      <c r="BQ513" t="s">
        <v>88</v>
      </c>
      <c r="BR513" t="s">
        <v>79</v>
      </c>
      <c r="BS513" t="s">
        <v>89</v>
      </c>
      <c r="BT513" t="s">
        <v>90</v>
      </c>
      <c r="BU513" t="s">
        <v>182</v>
      </c>
      <c r="BV513" t="s">
        <v>83</v>
      </c>
      <c r="BY513" t="s">
        <v>92</v>
      </c>
      <c r="BZ513" t="s">
        <v>87</v>
      </c>
      <c r="CC513">
        <f>IFERROR(IF(AKORDT[[#This Row],[CZAS]]=1,VLOOKUP(AKORDT[[#This Row],[RAPORTY_TMP_ID]]&amp;AKORDT[[#This Row],[CZYNNOSCI_OPIS]],#REF!,5,FALSE),AKORDT[[#This Row],[CZAS]]),1)</f>
        <v>6</v>
      </c>
      <c r="CD513" t="str">
        <f>AKORDT[[#This Row],[RAPORTY_TMP_ID]]&amp;" "&amp;MID(AKORDT[[#This Row],[NAZWA1_WG]],1,30)</f>
        <v xml:space="preserve">26296 PD 078 VI 50x50               </v>
      </c>
      <c r="CE513" s="11">
        <f>AKORDT[[#This Row],[DATA]]</f>
        <v>43034</v>
      </c>
      <c r="CF513">
        <f>IFERROR(ROUND(AVERAGEIF(Tabela_Kwerenda_z_AKORD[CZAS RZECZYWISTY],LEFT(AKORDT[[#This Row],[PZP_NR_ZLECENIA]],5),Tabela_Kwerenda_z_AKORD[LACZNY_CZAS]),0),0)</f>
        <v>0</v>
      </c>
    </row>
    <row r="514" spans="1:84">
      <c r="A514" t="e">
        <f>VLOOKUP(AKORDT[[#This Row],[NAZWISKO]],IMIE[],2,FALSE)</f>
        <v>#N/A</v>
      </c>
      <c r="B514">
        <v>10850</v>
      </c>
      <c r="F514">
        <v>26297</v>
      </c>
      <c r="G514">
        <v>1</v>
      </c>
      <c r="H514">
        <v>1</v>
      </c>
      <c r="I514">
        <v>1</v>
      </c>
      <c r="J514">
        <v>14455</v>
      </c>
      <c r="K514">
        <v>14455</v>
      </c>
      <c r="L514">
        <v>41</v>
      </c>
      <c r="M514">
        <v>5</v>
      </c>
      <c r="N514">
        <v>7</v>
      </c>
      <c r="O514">
        <v>6</v>
      </c>
      <c r="Q514" s="17">
        <v>43034</v>
      </c>
      <c r="R514" t="s">
        <v>1590</v>
      </c>
      <c r="S514">
        <v>0</v>
      </c>
      <c r="T514">
        <v>0</v>
      </c>
      <c r="U514">
        <v>0</v>
      </c>
      <c r="V514">
        <v>2</v>
      </c>
      <c r="W514" t="s">
        <v>312</v>
      </c>
      <c r="X514" t="s">
        <v>79</v>
      </c>
      <c r="Y514" t="s">
        <v>108</v>
      </c>
      <c r="Z514" t="s">
        <v>313</v>
      </c>
      <c r="AB514" s="17">
        <v>2</v>
      </c>
      <c r="AC514" s="17">
        <v>402133</v>
      </c>
      <c r="AD514">
        <v>2</v>
      </c>
      <c r="AE514">
        <v>1</v>
      </c>
      <c r="AF514">
        <v>0</v>
      </c>
      <c r="AG514" t="s">
        <v>81</v>
      </c>
      <c r="AH514" t="s">
        <v>82</v>
      </c>
      <c r="AI514" t="s">
        <v>83</v>
      </c>
      <c r="AJ514" t="s">
        <v>83</v>
      </c>
      <c r="AK514" t="s">
        <v>84</v>
      </c>
      <c r="AL514" t="s">
        <v>85</v>
      </c>
      <c r="AM514" t="s">
        <v>86</v>
      </c>
      <c r="AN514" t="s">
        <v>87</v>
      </c>
      <c r="AO514" t="s">
        <v>194</v>
      </c>
      <c r="AP514" t="s">
        <v>195</v>
      </c>
      <c r="AQ514" t="s">
        <v>194</v>
      </c>
      <c r="AR514" t="s">
        <v>195</v>
      </c>
      <c r="AS514" t="s">
        <v>83</v>
      </c>
      <c r="AV514" s="17"/>
      <c r="AX514">
        <v>0</v>
      </c>
      <c r="AY514" t="s">
        <v>83</v>
      </c>
      <c r="AZ514" t="s">
        <v>83</v>
      </c>
      <c r="BH514">
        <v>579</v>
      </c>
      <c r="BL514" t="s">
        <v>929</v>
      </c>
      <c r="BM514" s="17">
        <v>43012</v>
      </c>
      <c r="BN514" t="s">
        <v>191</v>
      </c>
      <c r="BO514" t="s">
        <v>191</v>
      </c>
      <c r="BP514">
        <v>13</v>
      </c>
      <c r="BQ514" t="s">
        <v>88</v>
      </c>
      <c r="BR514" t="s">
        <v>79</v>
      </c>
      <c r="BS514" t="s">
        <v>89</v>
      </c>
      <c r="BT514" t="s">
        <v>90</v>
      </c>
      <c r="BU514" t="s">
        <v>182</v>
      </c>
      <c r="BV514" t="s">
        <v>83</v>
      </c>
      <c r="BY514" t="s">
        <v>92</v>
      </c>
      <c r="BZ514" t="s">
        <v>87</v>
      </c>
      <c r="CC514">
        <f>IFERROR(IF(AKORDT[[#This Row],[CZAS]]=1,VLOOKUP(AKORDT[[#This Row],[RAPORTY_TMP_ID]]&amp;AKORDT[[#This Row],[CZYNNOSCI_OPIS]],#REF!,5,FALSE),AKORDT[[#This Row],[CZAS]]),1)</f>
        <v>6</v>
      </c>
      <c r="CD514" t="str">
        <f>AKORDT[[#This Row],[RAPORTY_TMP_ID]]&amp;" "&amp;MID(AKORDT[[#This Row],[NAZWA1_WG]],1,30)</f>
        <v xml:space="preserve">26297 PD 078 VI 50x50               </v>
      </c>
      <c r="CE514" s="11">
        <f>AKORDT[[#This Row],[DATA]]</f>
        <v>43034</v>
      </c>
      <c r="CF514">
        <f>IFERROR(ROUND(AVERAGEIF(Tabela_Kwerenda_z_AKORD[CZAS RZECZYWISTY],LEFT(AKORDT[[#This Row],[PZP_NR_ZLECENIA]],5),Tabela_Kwerenda_z_AKORD[LACZNY_CZAS]),0),0)</f>
        <v>0</v>
      </c>
    </row>
    <row r="515" spans="1:84">
      <c r="A515" t="e">
        <f>VLOOKUP(AKORDT[[#This Row],[NAZWISKO]],IMIE[],2,FALSE)</f>
        <v>#N/A</v>
      </c>
      <c r="B515">
        <v>10851</v>
      </c>
      <c r="F515">
        <v>26297</v>
      </c>
      <c r="G515">
        <v>1</v>
      </c>
      <c r="H515">
        <v>2</v>
      </c>
      <c r="I515">
        <v>1</v>
      </c>
      <c r="J515">
        <v>14455</v>
      </c>
      <c r="K515">
        <v>14455</v>
      </c>
      <c r="L515">
        <v>41</v>
      </c>
      <c r="M515">
        <v>5</v>
      </c>
      <c r="N515">
        <v>7</v>
      </c>
      <c r="O515">
        <v>6</v>
      </c>
      <c r="Q515" s="17">
        <v>43034</v>
      </c>
      <c r="R515" t="s">
        <v>1591</v>
      </c>
      <c r="S515">
        <v>0</v>
      </c>
      <c r="T515">
        <v>0</v>
      </c>
      <c r="U515">
        <v>0</v>
      </c>
      <c r="V515">
        <v>2</v>
      </c>
      <c r="W515" t="s">
        <v>312</v>
      </c>
      <c r="X515" t="s">
        <v>79</v>
      </c>
      <c r="Y515" t="s">
        <v>108</v>
      </c>
      <c r="Z515" t="s">
        <v>313</v>
      </c>
      <c r="AB515" s="17">
        <v>2</v>
      </c>
      <c r="AC515" s="17">
        <v>402133</v>
      </c>
      <c r="AD515">
        <v>2</v>
      </c>
      <c r="AE515">
        <v>1</v>
      </c>
      <c r="AF515">
        <v>0</v>
      </c>
      <c r="AG515" t="s">
        <v>81</v>
      </c>
      <c r="AH515" t="s">
        <v>82</v>
      </c>
      <c r="AI515" t="s">
        <v>83</v>
      </c>
      <c r="AJ515" t="s">
        <v>83</v>
      </c>
      <c r="AK515" t="s">
        <v>84</v>
      </c>
      <c r="AL515" t="s">
        <v>85</v>
      </c>
      <c r="AM515" t="s">
        <v>86</v>
      </c>
      <c r="AN515" t="s">
        <v>87</v>
      </c>
      <c r="AO515" t="s">
        <v>194</v>
      </c>
      <c r="AP515" t="s">
        <v>195</v>
      </c>
      <c r="AQ515" t="s">
        <v>194</v>
      </c>
      <c r="AR515" t="s">
        <v>195</v>
      </c>
      <c r="AS515" t="s">
        <v>83</v>
      </c>
      <c r="AV515" s="17"/>
      <c r="AX515">
        <v>0</v>
      </c>
      <c r="AY515" t="s">
        <v>83</v>
      </c>
      <c r="AZ515" t="s">
        <v>83</v>
      </c>
      <c r="BH515">
        <v>580</v>
      </c>
      <c r="BL515" t="s">
        <v>929</v>
      </c>
      <c r="BM515" s="17">
        <v>43012</v>
      </c>
      <c r="BN515" t="s">
        <v>191</v>
      </c>
      <c r="BO515" t="s">
        <v>191</v>
      </c>
      <c r="BP515">
        <v>13</v>
      </c>
      <c r="BQ515" t="s">
        <v>88</v>
      </c>
      <c r="BR515" t="s">
        <v>79</v>
      </c>
      <c r="BS515" t="s">
        <v>89</v>
      </c>
      <c r="BT515" t="s">
        <v>90</v>
      </c>
      <c r="BU515" t="s">
        <v>182</v>
      </c>
      <c r="BV515" t="s">
        <v>83</v>
      </c>
      <c r="BY515" t="s">
        <v>92</v>
      </c>
      <c r="BZ515" t="s">
        <v>87</v>
      </c>
      <c r="CC515">
        <f>IFERROR(IF(AKORDT[[#This Row],[CZAS]]=1,VLOOKUP(AKORDT[[#This Row],[RAPORTY_TMP_ID]]&amp;AKORDT[[#This Row],[CZYNNOSCI_OPIS]],#REF!,5,FALSE),AKORDT[[#This Row],[CZAS]]),1)</f>
        <v>6</v>
      </c>
      <c r="CD515" t="str">
        <f>AKORDT[[#This Row],[RAPORTY_TMP_ID]]&amp;" "&amp;MID(AKORDT[[#This Row],[NAZWA1_WG]],1,30)</f>
        <v xml:space="preserve">26297 PD 078 VI 50x50               </v>
      </c>
      <c r="CE515" s="11">
        <f>AKORDT[[#This Row],[DATA]]</f>
        <v>43034</v>
      </c>
      <c r="CF515">
        <f>IFERROR(ROUND(AVERAGEIF(Tabela_Kwerenda_z_AKORD[CZAS RZECZYWISTY],LEFT(AKORDT[[#This Row],[PZP_NR_ZLECENIA]],5),Tabela_Kwerenda_z_AKORD[LACZNY_CZAS]),0),0)</f>
        <v>0</v>
      </c>
    </row>
    <row r="516" spans="1:84">
      <c r="A516" t="e">
        <f>VLOOKUP(AKORDT[[#This Row],[NAZWISKO]],IMIE[],2,FALSE)</f>
        <v>#N/A</v>
      </c>
      <c r="B516">
        <v>10855</v>
      </c>
      <c r="F516">
        <v>26309</v>
      </c>
      <c r="G516">
        <v>1</v>
      </c>
      <c r="H516">
        <v>1</v>
      </c>
      <c r="I516">
        <v>1</v>
      </c>
      <c r="J516">
        <v>15611</v>
      </c>
      <c r="K516">
        <v>14181</v>
      </c>
      <c r="L516">
        <v>39</v>
      </c>
      <c r="M516">
        <v>5</v>
      </c>
      <c r="N516">
        <v>7</v>
      </c>
      <c r="O516">
        <v>232</v>
      </c>
      <c r="Q516" s="17">
        <v>43034</v>
      </c>
      <c r="R516" t="s">
        <v>1592</v>
      </c>
      <c r="S516">
        <v>0</v>
      </c>
      <c r="T516">
        <v>0</v>
      </c>
      <c r="U516">
        <v>0</v>
      </c>
      <c r="V516">
        <v>2</v>
      </c>
      <c r="W516" t="s">
        <v>251</v>
      </c>
      <c r="X516" t="s">
        <v>79</v>
      </c>
      <c r="Y516" t="s">
        <v>99</v>
      </c>
      <c r="Z516" t="s">
        <v>252</v>
      </c>
      <c r="AB516" s="17">
        <v>2</v>
      </c>
      <c r="AC516" s="17">
        <v>402133</v>
      </c>
      <c r="AD516">
        <v>2</v>
      </c>
      <c r="AE516">
        <v>1</v>
      </c>
      <c r="AF516">
        <v>0</v>
      </c>
      <c r="AG516" t="s">
        <v>81</v>
      </c>
      <c r="AH516" t="s">
        <v>82</v>
      </c>
      <c r="AI516" t="s">
        <v>83</v>
      </c>
      <c r="AJ516" t="s">
        <v>83</v>
      </c>
      <c r="AK516" t="s">
        <v>84</v>
      </c>
      <c r="AL516" t="s">
        <v>85</v>
      </c>
      <c r="AM516" t="s">
        <v>86</v>
      </c>
      <c r="AN516" t="s">
        <v>87</v>
      </c>
      <c r="AO516" t="s">
        <v>925</v>
      </c>
      <c r="AP516" t="s">
        <v>926</v>
      </c>
      <c r="AQ516" t="s">
        <v>927</v>
      </c>
      <c r="AR516" t="s">
        <v>928</v>
      </c>
      <c r="AS516" t="s">
        <v>83</v>
      </c>
      <c r="AV516" s="17"/>
      <c r="AX516">
        <v>0</v>
      </c>
      <c r="AY516" t="s">
        <v>83</v>
      </c>
      <c r="AZ516" t="s">
        <v>83</v>
      </c>
      <c r="BH516">
        <v>584</v>
      </c>
      <c r="BL516" t="s">
        <v>920</v>
      </c>
      <c r="BM516" s="17">
        <v>43012</v>
      </c>
      <c r="BN516" t="s">
        <v>422</v>
      </c>
      <c r="BO516" t="s">
        <v>422</v>
      </c>
      <c r="BP516">
        <v>13</v>
      </c>
      <c r="BQ516" t="s">
        <v>88</v>
      </c>
      <c r="BR516" t="s">
        <v>79</v>
      </c>
      <c r="BS516" t="s">
        <v>89</v>
      </c>
      <c r="BT516" t="s">
        <v>90</v>
      </c>
      <c r="BU516" t="s">
        <v>91</v>
      </c>
      <c r="BV516" t="s">
        <v>83</v>
      </c>
      <c r="BY516" t="s">
        <v>92</v>
      </c>
      <c r="BZ516" t="s">
        <v>87</v>
      </c>
      <c r="CC516">
        <f>IFERROR(IF(AKORDT[[#This Row],[CZAS]]=1,VLOOKUP(AKORDT[[#This Row],[RAPORTY_TMP_ID]]&amp;AKORDT[[#This Row],[CZYNNOSCI_OPIS]],#REF!,5,FALSE),AKORDT[[#This Row],[CZAS]]),1)</f>
        <v>232</v>
      </c>
      <c r="CD516" t="str">
        <f>AKORDT[[#This Row],[RAPORTY_TMP_ID]]&amp;" "&amp;MID(AKORDT[[#This Row],[NAZWA1_WG]],1,30)</f>
        <v xml:space="preserve">26309 VERTIGO [4z                   </v>
      </c>
      <c r="CE516" s="11">
        <f>AKORDT[[#This Row],[DATA]]</f>
        <v>43034</v>
      </c>
      <c r="CF516">
        <f>IFERROR(ROUND(AVERAGEIF(Tabela_Kwerenda_z_AKORD[CZAS RZECZYWISTY],LEFT(AKORDT[[#This Row],[PZP_NR_ZLECENIA]],5),Tabela_Kwerenda_z_AKORD[LACZNY_CZAS]),0),0)</f>
        <v>0</v>
      </c>
    </row>
    <row r="517" spans="1:84">
      <c r="A517" t="e">
        <f>VLOOKUP(AKORDT[[#This Row],[NAZWISKO]],IMIE[],2,FALSE)</f>
        <v>#N/A</v>
      </c>
      <c r="B517">
        <v>10856</v>
      </c>
      <c r="F517">
        <v>26310</v>
      </c>
      <c r="G517">
        <v>1</v>
      </c>
      <c r="H517">
        <v>1</v>
      </c>
      <c r="I517">
        <v>1</v>
      </c>
      <c r="J517">
        <v>15618</v>
      </c>
      <c r="K517">
        <v>14188</v>
      </c>
      <c r="L517">
        <v>39</v>
      </c>
      <c r="M517">
        <v>5</v>
      </c>
      <c r="N517">
        <v>7</v>
      </c>
      <c r="O517">
        <v>131</v>
      </c>
      <c r="Q517" s="17">
        <v>43034</v>
      </c>
      <c r="R517" t="s">
        <v>1593</v>
      </c>
      <c r="S517">
        <v>0</v>
      </c>
      <c r="T517">
        <v>0</v>
      </c>
      <c r="U517">
        <v>0</v>
      </c>
      <c r="V517">
        <v>2</v>
      </c>
      <c r="W517" t="s">
        <v>251</v>
      </c>
      <c r="X517" t="s">
        <v>79</v>
      </c>
      <c r="Y517" t="s">
        <v>99</v>
      </c>
      <c r="Z517" t="s">
        <v>252</v>
      </c>
      <c r="AB517" s="17">
        <v>2</v>
      </c>
      <c r="AC517" s="17">
        <v>402133</v>
      </c>
      <c r="AD517">
        <v>2</v>
      </c>
      <c r="AE517">
        <v>1</v>
      </c>
      <c r="AF517">
        <v>0</v>
      </c>
      <c r="AG517" t="s">
        <v>81</v>
      </c>
      <c r="AH517" t="s">
        <v>82</v>
      </c>
      <c r="AI517" t="s">
        <v>83</v>
      </c>
      <c r="AJ517" t="s">
        <v>83</v>
      </c>
      <c r="AK517" t="s">
        <v>84</v>
      </c>
      <c r="AL517" t="s">
        <v>85</v>
      </c>
      <c r="AM517" t="s">
        <v>86</v>
      </c>
      <c r="AN517" t="s">
        <v>87</v>
      </c>
      <c r="AO517" t="s">
        <v>921</v>
      </c>
      <c r="AP517" t="s">
        <v>922</v>
      </c>
      <c r="AQ517" t="s">
        <v>923</v>
      </c>
      <c r="AR517" t="s">
        <v>924</v>
      </c>
      <c r="AS517" t="s">
        <v>83</v>
      </c>
      <c r="AV517" s="17"/>
      <c r="AX517">
        <v>0</v>
      </c>
      <c r="AY517" t="s">
        <v>83</v>
      </c>
      <c r="AZ517" t="s">
        <v>83</v>
      </c>
      <c r="BH517">
        <v>585</v>
      </c>
      <c r="BL517" t="s">
        <v>920</v>
      </c>
      <c r="BM517" s="17">
        <v>43012</v>
      </c>
      <c r="BN517" t="s">
        <v>422</v>
      </c>
      <c r="BO517" t="s">
        <v>422</v>
      </c>
      <c r="BP517">
        <v>13</v>
      </c>
      <c r="BQ517" t="s">
        <v>88</v>
      </c>
      <c r="BR517" t="s">
        <v>79</v>
      </c>
      <c r="BS517" t="s">
        <v>89</v>
      </c>
      <c r="BT517" t="s">
        <v>90</v>
      </c>
      <c r="BU517" t="s">
        <v>91</v>
      </c>
      <c r="BV517" t="s">
        <v>83</v>
      </c>
      <c r="BY517" t="s">
        <v>92</v>
      </c>
      <c r="BZ517" t="s">
        <v>87</v>
      </c>
      <c r="CC517">
        <f>IFERROR(IF(AKORDT[[#This Row],[CZAS]]=1,VLOOKUP(AKORDT[[#This Row],[RAPORTY_TMP_ID]]&amp;AKORDT[[#This Row],[CZYNNOSCI_OPIS]],#REF!,5,FALSE),AKORDT[[#This Row],[CZAS]]),1)</f>
        <v>131</v>
      </c>
      <c r="CD517" t="str">
        <f>AKORDT[[#This Row],[RAPORTY_TMP_ID]]&amp;" "&amp;MID(AKORDT[[#This Row],[NAZWA1_WG]],1,30)</f>
        <v xml:space="preserve">26310 VERTIGO Lz]                   </v>
      </c>
      <c r="CE517" s="11">
        <f>AKORDT[[#This Row],[DATA]]</f>
        <v>43034</v>
      </c>
      <c r="CF517">
        <f>IFERROR(ROUND(AVERAGEIF(Tabela_Kwerenda_z_AKORD[CZAS RZECZYWISTY],LEFT(AKORDT[[#This Row],[PZP_NR_ZLECENIA]],5),Tabela_Kwerenda_z_AKORD[LACZNY_CZAS]),0),0)</f>
        <v>0</v>
      </c>
    </row>
    <row r="518" spans="1:84">
      <c r="A518" t="e">
        <f>VLOOKUP(AKORDT[[#This Row],[NAZWISKO]],IMIE[],2,FALSE)</f>
        <v>#N/A</v>
      </c>
      <c r="B518">
        <v>10857</v>
      </c>
      <c r="F518">
        <v>26311</v>
      </c>
      <c r="G518">
        <v>1</v>
      </c>
      <c r="H518">
        <v>1</v>
      </c>
      <c r="I518">
        <v>1</v>
      </c>
      <c r="J518">
        <v>15626</v>
      </c>
      <c r="K518">
        <v>14196</v>
      </c>
      <c r="L518">
        <v>39</v>
      </c>
      <c r="M518">
        <v>5</v>
      </c>
      <c r="N518">
        <v>7</v>
      </c>
      <c r="O518">
        <v>43</v>
      </c>
      <c r="Q518" s="17">
        <v>43034</v>
      </c>
      <c r="R518" t="s">
        <v>1594</v>
      </c>
      <c r="S518">
        <v>0</v>
      </c>
      <c r="T518">
        <v>0</v>
      </c>
      <c r="U518">
        <v>0</v>
      </c>
      <c r="V518">
        <v>2</v>
      </c>
      <c r="W518" t="s">
        <v>251</v>
      </c>
      <c r="X518" t="s">
        <v>79</v>
      </c>
      <c r="Y518" t="s">
        <v>99</v>
      </c>
      <c r="Z518" t="s">
        <v>252</v>
      </c>
      <c r="AB518" s="17">
        <v>2</v>
      </c>
      <c r="AC518" s="17">
        <v>402133</v>
      </c>
      <c r="AD518">
        <v>2</v>
      </c>
      <c r="AE518">
        <v>1</v>
      </c>
      <c r="AF518">
        <v>0</v>
      </c>
      <c r="AG518" t="s">
        <v>81</v>
      </c>
      <c r="AH518" t="s">
        <v>82</v>
      </c>
      <c r="AI518" t="s">
        <v>83</v>
      </c>
      <c r="AJ518" t="s">
        <v>83</v>
      </c>
      <c r="AK518" t="s">
        <v>84</v>
      </c>
      <c r="AL518" t="s">
        <v>85</v>
      </c>
      <c r="AM518" t="s">
        <v>86</v>
      </c>
      <c r="AN518" t="s">
        <v>87</v>
      </c>
      <c r="AO518" t="s">
        <v>916</v>
      </c>
      <c r="AP518" t="s">
        <v>917</v>
      </c>
      <c r="AQ518" t="s">
        <v>918</v>
      </c>
      <c r="AR518" t="s">
        <v>919</v>
      </c>
      <c r="AS518" t="s">
        <v>83</v>
      </c>
      <c r="AV518" s="17"/>
      <c r="AX518">
        <v>0</v>
      </c>
      <c r="AY518" t="s">
        <v>83</v>
      </c>
      <c r="AZ518" t="s">
        <v>83</v>
      </c>
      <c r="BH518">
        <v>586</v>
      </c>
      <c r="BL518" t="s">
        <v>920</v>
      </c>
      <c r="BM518" s="17">
        <v>43012</v>
      </c>
      <c r="BN518" t="s">
        <v>422</v>
      </c>
      <c r="BO518" t="s">
        <v>422</v>
      </c>
      <c r="BP518">
        <v>13</v>
      </c>
      <c r="BQ518" t="s">
        <v>88</v>
      </c>
      <c r="BR518" t="s">
        <v>79</v>
      </c>
      <c r="BS518" t="s">
        <v>89</v>
      </c>
      <c r="BT518" t="s">
        <v>90</v>
      </c>
      <c r="BU518" t="s">
        <v>91</v>
      </c>
      <c r="BV518" t="s">
        <v>83</v>
      </c>
      <c r="BY518" t="s">
        <v>92</v>
      </c>
      <c r="BZ518" t="s">
        <v>87</v>
      </c>
      <c r="CC518">
        <f>IFERROR(IF(AKORDT[[#This Row],[CZAS]]=1,VLOOKUP(AKORDT[[#This Row],[RAPORTY_TMP_ID]]&amp;AKORDT[[#This Row],[CZYNNOSCI_OPIS]],#REF!,5,FALSE),AKORDT[[#This Row],[CZAS]]),1)</f>
        <v>43</v>
      </c>
      <c r="CD518" t="str">
        <f>AKORDT[[#This Row],[RAPORTY_TMP_ID]]&amp;" "&amp;MID(AKORDT[[#This Row],[NAZWA1_WG]],1,30)</f>
        <v xml:space="preserve">26311 VERTIGO P82x82                </v>
      </c>
      <c r="CE518" s="11">
        <f>AKORDT[[#This Row],[DATA]]</f>
        <v>43034</v>
      </c>
      <c r="CF518">
        <f>IFERROR(ROUND(AVERAGEIF(Tabela_Kwerenda_z_AKORD[CZAS RZECZYWISTY],LEFT(AKORDT[[#This Row],[PZP_NR_ZLECENIA]],5),Tabela_Kwerenda_z_AKORD[LACZNY_CZAS]),0),0)</f>
        <v>0</v>
      </c>
    </row>
    <row r="519" spans="1:84">
      <c r="A519" t="e">
        <f>VLOOKUP(AKORDT[[#This Row],[NAZWISKO]],IMIE[],2,FALSE)</f>
        <v>#N/A</v>
      </c>
      <c r="B519">
        <v>10867</v>
      </c>
      <c r="F519">
        <v>26621</v>
      </c>
      <c r="G519">
        <v>1</v>
      </c>
      <c r="H519">
        <v>1</v>
      </c>
      <c r="I519">
        <v>1</v>
      </c>
      <c r="J519">
        <v>14294</v>
      </c>
      <c r="K519">
        <v>14294</v>
      </c>
      <c r="L519">
        <v>37</v>
      </c>
      <c r="M519">
        <v>5</v>
      </c>
      <c r="N519">
        <v>7</v>
      </c>
      <c r="O519">
        <v>234</v>
      </c>
      <c r="Q519" s="17">
        <v>43034</v>
      </c>
      <c r="R519" t="s">
        <v>1595</v>
      </c>
      <c r="S519">
        <v>0</v>
      </c>
      <c r="T519">
        <v>0</v>
      </c>
      <c r="U519">
        <v>0</v>
      </c>
      <c r="V519">
        <v>2</v>
      </c>
      <c r="W519" t="s">
        <v>201</v>
      </c>
      <c r="X519" t="s">
        <v>79</v>
      </c>
      <c r="Y519" t="s">
        <v>106</v>
      </c>
      <c r="Z519" t="s">
        <v>202</v>
      </c>
      <c r="AB519" s="17">
        <v>2</v>
      </c>
      <c r="AC519" s="17">
        <v>402133</v>
      </c>
      <c r="AD519">
        <v>2</v>
      </c>
      <c r="AE519">
        <v>1</v>
      </c>
      <c r="AF519">
        <v>0</v>
      </c>
      <c r="AG519" t="s">
        <v>81</v>
      </c>
      <c r="AH519" t="s">
        <v>82</v>
      </c>
      <c r="AI519" t="s">
        <v>83</v>
      </c>
      <c r="AJ519" t="s">
        <v>83</v>
      </c>
      <c r="AK519" t="s">
        <v>84</v>
      </c>
      <c r="AL519" t="s">
        <v>85</v>
      </c>
      <c r="AM519" t="s">
        <v>86</v>
      </c>
      <c r="AN519" t="s">
        <v>87</v>
      </c>
      <c r="AO519" t="s">
        <v>572</v>
      </c>
      <c r="AP519" t="s">
        <v>573</v>
      </c>
      <c r="AQ519" t="s">
        <v>572</v>
      </c>
      <c r="AR519" t="s">
        <v>573</v>
      </c>
      <c r="AS519" t="s">
        <v>83</v>
      </c>
      <c r="AV519" s="17"/>
      <c r="AX519">
        <v>0</v>
      </c>
      <c r="AY519" t="s">
        <v>83</v>
      </c>
      <c r="AZ519" t="s">
        <v>83</v>
      </c>
      <c r="BH519">
        <v>596</v>
      </c>
      <c r="BL519" t="s">
        <v>989</v>
      </c>
      <c r="BM519" s="17">
        <v>43019</v>
      </c>
      <c r="BN519" t="s">
        <v>213</v>
      </c>
      <c r="BO519" t="s">
        <v>213</v>
      </c>
      <c r="BP519">
        <v>13</v>
      </c>
      <c r="BQ519" t="s">
        <v>88</v>
      </c>
      <c r="BR519" t="s">
        <v>79</v>
      </c>
      <c r="BS519" t="s">
        <v>89</v>
      </c>
      <c r="BT519" t="s">
        <v>90</v>
      </c>
      <c r="BU519" t="s">
        <v>91</v>
      </c>
      <c r="BV519" t="s">
        <v>83</v>
      </c>
      <c r="BY519" t="s">
        <v>92</v>
      </c>
      <c r="BZ519" t="s">
        <v>87</v>
      </c>
      <c r="CC519">
        <f>IFERROR(IF(AKORDT[[#This Row],[CZAS]]=1,VLOOKUP(AKORDT[[#This Row],[RAPORTY_TMP_ID]]&amp;AKORDT[[#This Row],[CZYNNOSCI_OPIS]],#REF!,5,FALSE),AKORDT[[#This Row],[CZAS]]),1)</f>
        <v>234</v>
      </c>
      <c r="CD519" t="str">
        <f>AKORDT[[#This Row],[RAPORTY_TMP_ID]]&amp;" "&amp;MID(AKORDT[[#This Row],[NAZWA1_WG]],1,30)</f>
        <v xml:space="preserve">26621 ALIZE [2,5]                   </v>
      </c>
      <c r="CE519" s="11">
        <f>AKORDT[[#This Row],[DATA]]</f>
        <v>43034</v>
      </c>
      <c r="CF519">
        <f>IFERROR(ROUND(AVERAGEIF(Tabela_Kwerenda_z_AKORD[CZAS RZECZYWISTY],LEFT(AKORDT[[#This Row],[PZP_NR_ZLECENIA]],5),Tabela_Kwerenda_z_AKORD[LACZNY_CZAS]),0),0)</f>
        <v>0</v>
      </c>
    </row>
    <row r="520" spans="1:84">
      <c r="A520" t="e">
        <f>VLOOKUP(AKORDT[[#This Row],[NAZWISKO]],IMIE[],2,FALSE)</f>
        <v>#N/A</v>
      </c>
      <c r="B520">
        <v>10868</v>
      </c>
      <c r="F520">
        <v>26620</v>
      </c>
      <c r="G520">
        <v>1</v>
      </c>
      <c r="H520">
        <v>1</v>
      </c>
      <c r="I520">
        <v>1</v>
      </c>
      <c r="J520">
        <v>14301</v>
      </c>
      <c r="K520">
        <v>14301</v>
      </c>
      <c r="L520">
        <v>37</v>
      </c>
      <c r="M520">
        <v>5</v>
      </c>
      <c r="N520">
        <v>7</v>
      </c>
      <c r="O520">
        <v>256</v>
      </c>
      <c r="Q520" s="17">
        <v>43034</v>
      </c>
      <c r="R520" t="s">
        <v>1596</v>
      </c>
      <c r="S520">
        <v>0</v>
      </c>
      <c r="T520">
        <v>0</v>
      </c>
      <c r="U520">
        <v>0</v>
      </c>
      <c r="V520">
        <v>2</v>
      </c>
      <c r="W520" t="s">
        <v>201</v>
      </c>
      <c r="X520" t="s">
        <v>79</v>
      </c>
      <c r="Y520" t="s">
        <v>106</v>
      </c>
      <c r="Z520" t="s">
        <v>202</v>
      </c>
      <c r="AB520" s="17">
        <v>2</v>
      </c>
      <c r="AC520" s="17">
        <v>402133</v>
      </c>
      <c r="AD520">
        <v>2</v>
      </c>
      <c r="AE520">
        <v>1</v>
      </c>
      <c r="AF520">
        <v>0</v>
      </c>
      <c r="AG520" t="s">
        <v>81</v>
      </c>
      <c r="AH520" t="s">
        <v>82</v>
      </c>
      <c r="AI520" t="s">
        <v>83</v>
      </c>
      <c r="AJ520" t="s">
        <v>83</v>
      </c>
      <c r="AK520" t="s">
        <v>84</v>
      </c>
      <c r="AL520" t="s">
        <v>85</v>
      </c>
      <c r="AM520" t="s">
        <v>86</v>
      </c>
      <c r="AN520" t="s">
        <v>87</v>
      </c>
      <c r="AO520" t="s">
        <v>518</v>
      </c>
      <c r="AP520" t="s">
        <v>519</v>
      </c>
      <c r="AQ520" t="s">
        <v>518</v>
      </c>
      <c r="AR520" t="s">
        <v>519</v>
      </c>
      <c r="AS520" t="s">
        <v>83</v>
      </c>
      <c r="AV520" s="17"/>
      <c r="AX520">
        <v>0</v>
      </c>
      <c r="AY520" t="s">
        <v>83</v>
      </c>
      <c r="AZ520" t="s">
        <v>83</v>
      </c>
      <c r="BH520">
        <v>597</v>
      </c>
      <c r="BL520" t="s">
        <v>989</v>
      </c>
      <c r="BM520" s="17">
        <v>43019</v>
      </c>
      <c r="BN520" t="s">
        <v>213</v>
      </c>
      <c r="BO520" t="s">
        <v>213</v>
      </c>
      <c r="BP520">
        <v>13</v>
      </c>
      <c r="BQ520" t="s">
        <v>88</v>
      </c>
      <c r="BR520" t="s">
        <v>79</v>
      </c>
      <c r="BS520" t="s">
        <v>89</v>
      </c>
      <c r="BT520" t="s">
        <v>90</v>
      </c>
      <c r="BU520" t="s">
        <v>91</v>
      </c>
      <c r="BV520" t="s">
        <v>83</v>
      </c>
      <c r="BY520" t="s">
        <v>92</v>
      </c>
      <c r="BZ520" t="s">
        <v>87</v>
      </c>
      <c r="CC520">
        <f>IFERROR(IF(AKORDT[[#This Row],[CZAS]]=1,VLOOKUP(AKORDT[[#This Row],[RAPORTY_TMP_ID]]&amp;AKORDT[[#This Row],[CZYNNOSCI_OPIS]],#REF!,5,FALSE),AKORDT[[#This Row],[CZAS]]),1)</f>
        <v>256</v>
      </c>
      <c r="CD520" t="str">
        <f>AKORDT[[#This Row],[RAPORTY_TMP_ID]]&amp;" "&amp;MID(AKORDT[[#This Row],[NAZWA1_WG]],1,30)</f>
        <v xml:space="preserve">26620 ALIZE [3,5]                   </v>
      </c>
      <c r="CE520" s="11">
        <f>AKORDT[[#This Row],[DATA]]</f>
        <v>43034</v>
      </c>
      <c r="CF520">
        <f>IFERROR(ROUND(AVERAGEIF(Tabela_Kwerenda_z_AKORD[CZAS RZECZYWISTY],LEFT(AKORDT[[#This Row],[PZP_NR_ZLECENIA]],5),Tabela_Kwerenda_z_AKORD[LACZNY_CZAS]),0),0)</f>
        <v>0</v>
      </c>
    </row>
    <row r="521" spans="1:84">
      <c r="A521" t="e">
        <f>VLOOKUP(AKORDT[[#This Row],[NAZWISKO]],IMIE[],2,FALSE)</f>
        <v>#N/A</v>
      </c>
      <c r="B521">
        <v>10869</v>
      </c>
      <c r="F521">
        <v>26564</v>
      </c>
      <c r="G521">
        <v>1</v>
      </c>
      <c r="H521">
        <v>1</v>
      </c>
      <c r="I521">
        <v>1</v>
      </c>
      <c r="J521">
        <v>52701</v>
      </c>
      <c r="K521">
        <v>52701</v>
      </c>
      <c r="L521">
        <v>36</v>
      </c>
      <c r="M521">
        <v>20</v>
      </c>
      <c r="N521">
        <v>7</v>
      </c>
      <c r="O521">
        <v>38</v>
      </c>
      <c r="P521">
        <v>0</v>
      </c>
      <c r="Q521" s="17">
        <v>43034</v>
      </c>
      <c r="R521" t="s">
        <v>1597</v>
      </c>
      <c r="S521">
        <v>0</v>
      </c>
      <c r="T521">
        <v>0</v>
      </c>
      <c r="U521">
        <v>0</v>
      </c>
      <c r="V521">
        <v>2</v>
      </c>
      <c r="W521" t="s">
        <v>208</v>
      </c>
      <c r="X521" t="s">
        <v>79</v>
      </c>
      <c r="Y521" t="s">
        <v>94</v>
      </c>
      <c r="Z521" t="s">
        <v>209</v>
      </c>
      <c r="AB521" s="17">
        <v>2</v>
      </c>
      <c r="AC521" s="17">
        <v>402133</v>
      </c>
      <c r="AD521">
        <v>2</v>
      </c>
      <c r="AE521">
        <v>1</v>
      </c>
      <c r="AF521">
        <v>0</v>
      </c>
      <c r="AG521" t="s">
        <v>81</v>
      </c>
      <c r="AH521" t="s">
        <v>82</v>
      </c>
      <c r="AI521" t="s">
        <v>83</v>
      </c>
      <c r="AJ521" t="s">
        <v>83</v>
      </c>
      <c r="AK521" t="s">
        <v>84</v>
      </c>
      <c r="AL521" t="s">
        <v>85</v>
      </c>
      <c r="AM521" t="s">
        <v>205</v>
      </c>
      <c r="AN521" t="s">
        <v>95</v>
      </c>
      <c r="AO521" t="s">
        <v>261</v>
      </c>
      <c r="AP521" t="s">
        <v>262</v>
      </c>
      <c r="AQ521" t="s">
        <v>261</v>
      </c>
      <c r="AR521" t="s">
        <v>262</v>
      </c>
      <c r="AS521" t="s">
        <v>83</v>
      </c>
      <c r="AV521" s="17"/>
      <c r="AX521">
        <v>0</v>
      </c>
      <c r="AY521" t="s">
        <v>83</v>
      </c>
      <c r="AZ521" t="s">
        <v>83</v>
      </c>
      <c r="BH521">
        <v>598</v>
      </c>
      <c r="BL521" t="s">
        <v>1598</v>
      </c>
      <c r="BM521" s="17">
        <v>43019</v>
      </c>
      <c r="BN521" t="s">
        <v>210</v>
      </c>
      <c r="BO521" t="s">
        <v>210</v>
      </c>
      <c r="BP521">
        <v>0</v>
      </c>
      <c r="BQ521" t="s">
        <v>83</v>
      </c>
      <c r="BR521" t="s">
        <v>83</v>
      </c>
      <c r="BS521" t="s">
        <v>89</v>
      </c>
      <c r="BT521" t="s">
        <v>90</v>
      </c>
      <c r="BU521" t="s">
        <v>181</v>
      </c>
      <c r="BV521" t="s">
        <v>83</v>
      </c>
      <c r="BY521" t="s">
        <v>92</v>
      </c>
      <c r="BZ521" t="s">
        <v>87</v>
      </c>
      <c r="CC521">
        <f>IFERROR(IF(AKORDT[[#This Row],[CZAS]]=1,VLOOKUP(AKORDT[[#This Row],[RAPORTY_TMP_ID]]&amp;AKORDT[[#This Row],[CZYNNOSCI_OPIS]],#REF!,5,FALSE),AKORDT[[#This Row],[CZAS]]),1)</f>
        <v>38</v>
      </c>
      <c r="CD521" t="str">
        <f>AKORDT[[#This Row],[RAPORTY_TMP_ID]]&amp;" "&amp;MID(AKORDT[[#This Row],[NAZWA1_WG]],1,30)</f>
        <v xml:space="preserve">26564 HORIZON B [3z                 </v>
      </c>
      <c r="CE521" s="11">
        <f>AKORDT[[#This Row],[DATA]]</f>
        <v>43034</v>
      </c>
      <c r="CF521">
        <f>IFERROR(ROUND(AVERAGEIF(Tabela_Kwerenda_z_AKORD[CZAS RZECZYWISTY],LEFT(AKORDT[[#This Row],[PZP_NR_ZLECENIA]],5),Tabela_Kwerenda_z_AKORD[LACZNY_CZAS]),0),0)</f>
        <v>0</v>
      </c>
    </row>
    <row r="522" spans="1:84">
      <c r="A522" t="e">
        <f>VLOOKUP(AKORDT[[#This Row],[NAZWISKO]],IMIE[],2,FALSE)</f>
        <v>#N/A</v>
      </c>
      <c r="B522">
        <v>10870</v>
      </c>
      <c r="F522">
        <v>26565</v>
      </c>
      <c r="G522">
        <v>1</v>
      </c>
      <c r="H522">
        <v>1</v>
      </c>
      <c r="I522">
        <v>1</v>
      </c>
      <c r="J522">
        <v>52739</v>
      </c>
      <c r="K522">
        <v>52739</v>
      </c>
      <c r="L522">
        <v>36</v>
      </c>
      <c r="M522">
        <v>20</v>
      </c>
      <c r="N522">
        <v>7</v>
      </c>
      <c r="O522">
        <v>41</v>
      </c>
      <c r="Q522" s="17">
        <v>43034</v>
      </c>
      <c r="R522" t="s">
        <v>1599</v>
      </c>
      <c r="S522">
        <v>0</v>
      </c>
      <c r="T522">
        <v>0</v>
      </c>
      <c r="U522">
        <v>0</v>
      </c>
      <c r="V522">
        <v>2</v>
      </c>
      <c r="W522" t="s">
        <v>208</v>
      </c>
      <c r="X522" t="s">
        <v>79</v>
      </c>
      <c r="Y522" t="s">
        <v>94</v>
      </c>
      <c r="Z522" t="s">
        <v>209</v>
      </c>
      <c r="AB522" s="17">
        <v>2</v>
      </c>
      <c r="AC522" s="17">
        <v>402133</v>
      </c>
      <c r="AD522">
        <v>2</v>
      </c>
      <c r="AE522">
        <v>1</v>
      </c>
      <c r="AF522">
        <v>0</v>
      </c>
      <c r="AG522" t="s">
        <v>81</v>
      </c>
      <c r="AH522" t="s">
        <v>82</v>
      </c>
      <c r="AI522" t="s">
        <v>83</v>
      </c>
      <c r="AJ522" t="s">
        <v>83</v>
      </c>
      <c r="AK522" t="s">
        <v>84</v>
      </c>
      <c r="AL522" t="s">
        <v>85</v>
      </c>
      <c r="AM522" t="s">
        <v>205</v>
      </c>
      <c r="AN522" t="s">
        <v>95</v>
      </c>
      <c r="AO522" t="s">
        <v>259</v>
      </c>
      <c r="AP522" t="s">
        <v>260</v>
      </c>
      <c r="AQ522" t="s">
        <v>259</v>
      </c>
      <c r="AR522" t="s">
        <v>260</v>
      </c>
      <c r="AS522" t="s">
        <v>83</v>
      </c>
      <c r="AV522" s="17"/>
      <c r="AX522">
        <v>0</v>
      </c>
      <c r="AY522" t="s">
        <v>83</v>
      </c>
      <c r="AZ522" t="s">
        <v>83</v>
      </c>
      <c r="BH522">
        <v>599</v>
      </c>
      <c r="BL522" t="s">
        <v>1598</v>
      </c>
      <c r="BM522" s="17">
        <v>43019</v>
      </c>
      <c r="BN522" t="s">
        <v>210</v>
      </c>
      <c r="BO522" t="s">
        <v>210</v>
      </c>
      <c r="BP522">
        <v>68</v>
      </c>
      <c r="BQ522" t="s">
        <v>196</v>
      </c>
      <c r="BR522" t="s">
        <v>197</v>
      </c>
      <c r="BS522" t="s">
        <v>89</v>
      </c>
      <c r="BT522" t="s">
        <v>90</v>
      </c>
      <c r="BU522" t="s">
        <v>181</v>
      </c>
      <c r="BV522" t="s">
        <v>83</v>
      </c>
      <c r="BY522" t="s">
        <v>92</v>
      </c>
      <c r="BZ522" t="s">
        <v>87</v>
      </c>
      <c r="CC522">
        <f>IFERROR(IF(AKORDT[[#This Row],[CZAS]]=1,VLOOKUP(AKORDT[[#This Row],[RAPORTY_TMP_ID]]&amp;AKORDT[[#This Row],[CZYNNOSCI_OPIS]],#REF!,5,FALSE),AKORDT[[#This Row],[CZAS]]),1)</f>
        <v>41</v>
      </c>
      <c r="CD522" t="str">
        <f>AKORDT[[#This Row],[RAPORTY_TMP_ID]]&amp;" "&amp;MID(AKORDT[[#This Row],[NAZWA1_WG]],1,30)</f>
        <v xml:space="preserve">26565 HORIZON B ONz                 </v>
      </c>
      <c r="CE522" s="11">
        <f>AKORDT[[#This Row],[DATA]]</f>
        <v>43034</v>
      </c>
      <c r="CF522">
        <f>IFERROR(ROUND(AVERAGEIF(Tabela_Kwerenda_z_AKORD[CZAS RZECZYWISTY],LEFT(AKORDT[[#This Row],[PZP_NR_ZLECENIA]],5),Tabela_Kwerenda_z_AKORD[LACZNY_CZAS]),0),0)</f>
        <v>0</v>
      </c>
    </row>
    <row r="523" spans="1:84">
      <c r="A523" t="e">
        <f>VLOOKUP(AKORDT[[#This Row],[NAZWISKO]],IMIE[],2,FALSE)</f>
        <v>#N/A</v>
      </c>
      <c r="B523">
        <v>10871</v>
      </c>
      <c r="F523">
        <v>26566</v>
      </c>
      <c r="G523">
        <v>1</v>
      </c>
      <c r="H523">
        <v>1</v>
      </c>
      <c r="I523">
        <v>1</v>
      </c>
      <c r="J523">
        <v>52705</v>
      </c>
      <c r="K523">
        <v>52705</v>
      </c>
      <c r="L523">
        <v>36</v>
      </c>
      <c r="M523">
        <v>20</v>
      </c>
      <c r="N523">
        <v>7</v>
      </c>
      <c r="O523">
        <v>23</v>
      </c>
      <c r="P523">
        <v>0</v>
      </c>
      <c r="Q523" s="17">
        <v>43034</v>
      </c>
      <c r="R523" t="s">
        <v>1600</v>
      </c>
      <c r="S523">
        <v>0</v>
      </c>
      <c r="T523">
        <v>0</v>
      </c>
      <c r="U523">
        <v>0</v>
      </c>
      <c r="V523">
        <v>2</v>
      </c>
      <c r="W523" t="s">
        <v>208</v>
      </c>
      <c r="X523" t="s">
        <v>79</v>
      </c>
      <c r="Y523" t="s">
        <v>94</v>
      </c>
      <c r="Z523" t="s">
        <v>209</v>
      </c>
      <c r="AB523" s="17">
        <v>2</v>
      </c>
      <c r="AC523" s="17">
        <v>402133</v>
      </c>
      <c r="AD523">
        <v>2</v>
      </c>
      <c r="AE523">
        <v>1</v>
      </c>
      <c r="AF523">
        <v>0</v>
      </c>
      <c r="AG523" t="s">
        <v>81</v>
      </c>
      <c r="AH523" t="s">
        <v>82</v>
      </c>
      <c r="AI523" t="s">
        <v>83</v>
      </c>
      <c r="AJ523" t="s">
        <v>83</v>
      </c>
      <c r="AK523" t="s">
        <v>84</v>
      </c>
      <c r="AL523" t="s">
        <v>85</v>
      </c>
      <c r="AM523" t="s">
        <v>205</v>
      </c>
      <c r="AN523" t="s">
        <v>95</v>
      </c>
      <c r="AO523" t="s">
        <v>1601</v>
      </c>
      <c r="AP523" t="s">
        <v>1602</v>
      </c>
      <c r="AQ523" t="s">
        <v>1601</v>
      </c>
      <c r="AR523" t="s">
        <v>1602</v>
      </c>
      <c r="AS523" t="s">
        <v>83</v>
      </c>
      <c r="AV523" s="17"/>
      <c r="AX523">
        <v>0</v>
      </c>
      <c r="AY523" t="s">
        <v>83</v>
      </c>
      <c r="AZ523" t="s">
        <v>83</v>
      </c>
      <c r="BH523">
        <v>600</v>
      </c>
      <c r="BL523" t="s">
        <v>1598</v>
      </c>
      <c r="BM523" s="17">
        <v>43019</v>
      </c>
      <c r="BN523" t="s">
        <v>210</v>
      </c>
      <c r="BO523" t="s">
        <v>210</v>
      </c>
      <c r="BP523">
        <v>0</v>
      </c>
      <c r="BQ523" t="s">
        <v>83</v>
      </c>
      <c r="BR523" t="s">
        <v>83</v>
      </c>
      <c r="BS523" t="s">
        <v>89</v>
      </c>
      <c r="BT523" t="s">
        <v>90</v>
      </c>
      <c r="BU523" t="s">
        <v>181</v>
      </c>
      <c r="BV523" t="s">
        <v>83</v>
      </c>
      <c r="BY523" t="s">
        <v>92</v>
      </c>
      <c r="BZ523" t="s">
        <v>87</v>
      </c>
      <c r="CC523">
        <f>IFERROR(IF(AKORDT[[#This Row],[CZAS]]=1,VLOOKUP(AKORDT[[#This Row],[RAPORTY_TMP_ID]]&amp;AKORDT[[#This Row],[CZYNNOSCI_OPIS]],#REF!,5,FALSE),AKORDT[[#This Row],[CZAS]]),1)</f>
        <v>23</v>
      </c>
      <c r="CD523" t="str">
        <f>AKORDT[[#This Row],[RAPORTY_TMP_ID]]&amp;" "&amp;MID(AKORDT[[#This Row],[NAZWA1_WG]],1,30)</f>
        <v xml:space="preserve">26566 HORIZON B 1,5z]               </v>
      </c>
      <c r="CE523" s="11">
        <f>AKORDT[[#This Row],[DATA]]</f>
        <v>43034</v>
      </c>
      <c r="CF523">
        <f>IFERROR(ROUND(AVERAGEIF(Tabela_Kwerenda_z_AKORD[CZAS RZECZYWISTY],LEFT(AKORDT[[#This Row],[PZP_NR_ZLECENIA]],5),Tabela_Kwerenda_z_AKORD[LACZNY_CZAS]),0),0)</f>
        <v>0</v>
      </c>
    </row>
    <row r="524" spans="1:84">
      <c r="A524" t="e">
        <f>VLOOKUP(AKORDT[[#This Row],[NAZWISKO]],IMIE[],2,FALSE)</f>
        <v>#N/A</v>
      </c>
      <c r="B524">
        <v>10873</v>
      </c>
      <c r="F524">
        <v>26601</v>
      </c>
      <c r="G524">
        <v>1</v>
      </c>
      <c r="H524">
        <v>1</v>
      </c>
      <c r="I524">
        <v>1</v>
      </c>
      <c r="J524">
        <v>36330</v>
      </c>
      <c r="K524">
        <v>46795</v>
      </c>
      <c r="L524">
        <v>39</v>
      </c>
      <c r="M524">
        <v>21</v>
      </c>
      <c r="N524">
        <v>7</v>
      </c>
      <c r="O524">
        <v>46</v>
      </c>
      <c r="Q524" s="17">
        <v>43034</v>
      </c>
      <c r="R524" t="s">
        <v>1603</v>
      </c>
      <c r="S524">
        <v>0</v>
      </c>
      <c r="T524">
        <v>0</v>
      </c>
      <c r="U524">
        <v>0</v>
      </c>
      <c r="V524">
        <v>1</v>
      </c>
      <c r="W524" t="s">
        <v>251</v>
      </c>
      <c r="X524" t="s">
        <v>79</v>
      </c>
      <c r="Y524" t="s">
        <v>99</v>
      </c>
      <c r="Z524" t="s">
        <v>252</v>
      </c>
      <c r="AB524" s="17">
        <v>2</v>
      </c>
      <c r="AC524" s="17">
        <v>402133</v>
      </c>
      <c r="AD524">
        <v>2</v>
      </c>
      <c r="AE524">
        <v>1</v>
      </c>
      <c r="AF524">
        <v>0</v>
      </c>
      <c r="AG524" t="s">
        <v>81</v>
      </c>
      <c r="AH524" t="s">
        <v>82</v>
      </c>
      <c r="AI524" t="s">
        <v>83</v>
      </c>
      <c r="AJ524" t="s">
        <v>83</v>
      </c>
      <c r="AK524" t="s">
        <v>84</v>
      </c>
      <c r="AL524" t="s">
        <v>85</v>
      </c>
      <c r="AM524" t="s">
        <v>253</v>
      </c>
      <c r="AN524" t="s">
        <v>111</v>
      </c>
      <c r="AO524" t="s">
        <v>254</v>
      </c>
      <c r="AP524" t="s">
        <v>255</v>
      </c>
      <c r="AQ524" t="s">
        <v>256</v>
      </c>
      <c r="AR524" t="s">
        <v>257</v>
      </c>
      <c r="AS524" t="s">
        <v>83</v>
      </c>
      <c r="AV524" s="17"/>
      <c r="AX524">
        <v>0</v>
      </c>
      <c r="AY524" t="s">
        <v>83</v>
      </c>
      <c r="AZ524" t="s">
        <v>83</v>
      </c>
      <c r="BH524">
        <v>602</v>
      </c>
      <c r="BL524" t="s">
        <v>1604</v>
      </c>
      <c r="BM524" s="17">
        <v>43019</v>
      </c>
      <c r="BN524" t="s">
        <v>207</v>
      </c>
      <c r="BO524" t="s">
        <v>207</v>
      </c>
      <c r="BP524">
        <v>30</v>
      </c>
      <c r="BQ524" t="s">
        <v>369</v>
      </c>
      <c r="BR524" t="s">
        <v>370</v>
      </c>
      <c r="BS524" t="s">
        <v>89</v>
      </c>
      <c r="BT524" t="s">
        <v>90</v>
      </c>
      <c r="BU524" t="s">
        <v>258</v>
      </c>
      <c r="BV524" t="s">
        <v>83</v>
      </c>
      <c r="BY524" t="s">
        <v>92</v>
      </c>
      <c r="BZ524" t="s">
        <v>87</v>
      </c>
      <c r="CC524">
        <f>IFERROR(IF(AKORDT[[#This Row],[CZAS]]=1,VLOOKUP(AKORDT[[#This Row],[RAPORTY_TMP_ID]]&amp;AKORDT[[#This Row],[CZYNNOSCI_OPIS]],#REF!,5,FALSE),AKORDT[[#This Row],[CZAS]]),1)</f>
        <v>46</v>
      </c>
      <c r="CD524" t="str">
        <f>AKORDT[[#This Row],[RAPORTY_TMP_ID]]&amp;" "&amp;MID(AKORDT[[#This Row],[NAZWA1_WG]],1,30)</f>
        <v xml:space="preserve">26601 ELIXIR 3,5                    </v>
      </c>
      <c r="CE524" s="11">
        <f>AKORDT[[#This Row],[DATA]]</f>
        <v>43034</v>
      </c>
      <c r="CF524">
        <f>IFERROR(ROUND(AVERAGEIF(Tabela_Kwerenda_z_AKORD[CZAS RZECZYWISTY],LEFT(AKORDT[[#This Row],[PZP_NR_ZLECENIA]],5),Tabela_Kwerenda_z_AKORD[LACZNY_CZAS]),0),0)</f>
        <v>0</v>
      </c>
    </row>
    <row r="525" spans="1:84">
      <c r="A525" t="e">
        <f>VLOOKUP(AKORDT[[#This Row],[NAZWISKO]],IMIE[],2,FALSE)</f>
        <v>#N/A</v>
      </c>
      <c r="B525">
        <v>10874</v>
      </c>
      <c r="F525">
        <v>26602</v>
      </c>
      <c r="G525">
        <v>1</v>
      </c>
      <c r="H525">
        <v>1</v>
      </c>
      <c r="I525">
        <v>1</v>
      </c>
      <c r="J525">
        <v>36326</v>
      </c>
      <c r="K525">
        <v>46763</v>
      </c>
      <c r="L525">
        <v>39</v>
      </c>
      <c r="M525">
        <v>21</v>
      </c>
      <c r="N525">
        <v>7</v>
      </c>
      <c r="O525">
        <v>60</v>
      </c>
      <c r="Q525" s="17">
        <v>43034</v>
      </c>
      <c r="R525" t="s">
        <v>1605</v>
      </c>
      <c r="S525">
        <v>0</v>
      </c>
      <c r="T525">
        <v>0</v>
      </c>
      <c r="U525">
        <v>0</v>
      </c>
      <c r="V525">
        <v>1</v>
      </c>
      <c r="W525" t="s">
        <v>251</v>
      </c>
      <c r="X525" t="s">
        <v>79</v>
      </c>
      <c r="Y525" t="s">
        <v>99</v>
      </c>
      <c r="Z525" t="s">
        <v>252</v>
      </c>
      <c r="AB525" s="17">
        <v>2</v>
      </c>
      <c r="AC525" s="17">
        <v>402133</v>
      </c>
      <c r="AD525">
        <v>2</v>
      </c>
      <c r="AE525">
        <v>1</v>
      </c>
      <c r="AF525">
        <v>0</v>
      </c>
      <c r="AG525" t="s">
        <v>81</v>
      </c>
      <c r="AH525" t="s">
        <v>82</v>
      </c>
      <c r="AI525" t="s">
        <v>83</v>
      </c>
      <c r="AJ525" t="s">
        <v>83</v>
      </c>
      <c r="AK525" t="s">
        <v>84</v>
      </c>
      <c r="AL525" t="s">
        <v>85</v>
      </c>
      <c r="AM525" t="s">
        <v>253</v>
      </c>
      <c r="AN525" t="s">
        <v>111</v>
      </c>
      <c r="AO525" t="s">
        <v>486</v>
      </c>
      <c r="AP525" t="s">
        <v>487</v>
      </c>
      <c r="AQ525" t="s">
        <v>488</v>
      </c>
      <c r="AR525" t="s">
        <v>489</v>
      </c>
      <c r="AS525" t="s">
        <v>83</v>
      </c>
      <c r="AV525" s="17"/>
      <c r="AX525">
        <v>0</v>
      </c>
      <c r="AY525" t="s">
        <v>83</v>
      </c>
      <c r="AZ525" t="s">
        <v>83</v>
      </c>
      <c r="BH525">
        <v>603</v>
      </c>
      <c r="BL525" t="s">
        <v>1604</v>
      </c>
      <c r="BM525" s="17">
        <v>43019</v>
      </c>
      <c r="BN525" t="s">
        <v>207</v>
      </c>
      <c r="BO525" t="s">
        <v>207</v>
      </c>
      <c r="BP525">
        <v>30</v>
      </c>
      <c r="BQ525" t="s">
        <v>369</v>
      </c>
      <c r="BR525" t="s">
        <v>370</v>
      </c>
      <c r="BS525" t="s">
        <v>89</v>
      </c>
      <c r="BT525" t="s">
        <v>90</v>
      </c>
      <c r="BU525" t="s">
        <v>258</v>
      </c>
      <c r="BV525" t="s">
        <v>83</v>
      </c>
      <c r="BY525" t="s">
        <v>92</v>
      </c>
      <c r="BZ525" t="s">
        <v>87</v>
      </c>
      <c r="CC525">
        <f>IFERROR(IF(AKORDT[[#This Row],[CZAS]]=1,VLOOKUP(AKORDT[[#This Row],[RAPORTY_TMP_ID]]&amp;AKORDT[[#This Row],[CZYNNOSCI_OPIS]],#REF!,5,FALSE),AKORDT[[#This Row],[CZAS]]),1)</f>
        <v>60</v>
      </c>
      <c r="CD525" t="str">
        <f>AKORDT[[#This Row],[RAPORTY_TMP_ID]]&amp;" "&amp;MID(AKORDT[[#This Row],[NAZWA1_WG]],1,30)</f>
        <v xml:space="preserve">26602 ELIXIR N3,5]                  </v>
      </c>
      <c r="CE525" s="11">
        <f>AKORDT[[#This Row],[DATA]]</f>
        <v>43034</v>
      </c>
      <c r="CF525">
        <f>IFERROR(ROUND(AVERAGEIF(Tabela_Kwerenda_z_AKORD[CZAS RZECZYWISTY],LEFT(AKORDT[[#This Row],[PZP_NR_ZLECENIA]],5),Tabela_Kwerenda_z_AKORD[LACZNY_CZAS]),0),0)</f>
        <v>0</v>
      </c>
    </row>
    <row r="526" spans="1:84">
      <c r="A526" t="e">
        <f>VLOOKUP(AKORDT[[#This Row],[NAZWISKO]],IMIE[],2,FALSE)</f>
        <v>#N/A</v>
      </c>
      <c r="B526">
        <v>10875</v>
      </c>
      <c r="F526">
        <v>26542</v>
      </c>
      <c r="G526">
        <v>1</v>
      </c>
      <c r="H526">
        <v>1</v>
      </c>
      <c r="I526">
        <v>1</v>
      </c>
      <c r="J526">
        <v>56721</v>
      </c>
      <c r="K526">
        <v>56721</v>
      </c>
      <c r="L526">
        <v>47</v>
      </c>
      <c r="M526">
        <v>5</v>
      </c>
      <c r="N526">
        <v>7</v>
      </c>
      <c r="O526">
        <v>1</v>
      </c>
      <c r="Q526" s="17">
        <v>43034</v>
      </c>
      <c r="R526" t="s">
        <v>1606</v>
      </c>
      <c r="S526">
        <v>0</v>
      </c>
      <c r="T526">
        <v>0</v>
      </c>
      <c r="U526">
        <v>0</v>
      </c>
      <c r="V526">
        <v>2</v>
      </c>
      <c r="W526" t="s">
        <v>226</v>
      </c>
      <c r="X526" t="s">
        <v>79</v>
      </c>
      <c r="Y526" t="s">
        <v>98</v>
      </c>
      <c r="Z526" t="s">
        <v>227</v>
      </c>
      <c r="AB526" s="17">
        <v>2</v>
      </c>
      <c r="AC526" s="17">
        <v>402133</v>
      </c>
      <c r="AD526">
        <v>2</v>
      </c>
      <c r="AE526">
        <v>1</v>
      </c>
      <c r="AF526">
        <v>0</v>
      </c>
      <c r="AG526" t="s">
        <v>81</v>
      </c>
      <c r="AH526" t="s">
        <v>82</v>
      </c>
      <c r="AI526" t="s">
        <v>83</v>
      </c>
      <c r="AJ526" t="s">
        <v>83</v>
      </c>
      <c r="AK526" t="s">
        <v>84</v>
      </c>
      <c r="AL526" t="s">
        <v>85</v>
      </c>
      <c r="AM526" t="s">
        <v>86</v>
      </c>
      <c r="AN526" t="s">
        <v>87</v>
      </c>
      <c r="AO526" t="s">
        <v>848</v>
      </c>
      <c r="AP526" t="s">
        <v>849</v>
      </c>
      <c r="AQ526" t="s">
        <v>848</v>
      </c>
      <c r="AR526" t="s">
        <v>849</v>
      </c>
      <c r="AS526" t="s">
        <v>83</v>
      </c>
      <c r="AV526" s="17"/>
      <c r="AX526">
        <v>0</v>
      </c>
      <c r="AY526" t="s">
        <v>83</v>
      </c>
      <c r="AZ526" t="s">
        <v>83</v>
      </c>
      <c r="BH526">
        <v>604</v>
      </c>
      <c r="BL526" t="s">
        <v>1172</v>
      </c>
      <c r="BM526" s="17">
        <v>43019</v>
      </c>
      <c r="BN526" t="s">
        <v>847</v>
      </c>
      <c r="BO526" t="s">
        <v>847</v>
      </c>
      <c r="BP526">
        <v>13</v>
      </c>
      <c r="BQ526" t="s">
        <v>88</v>
      </c>
      <c r="BR526" t="s">
        <v>79</v>
      </c>
      <c r="BS526" t="s">
        <v>89</v>
      </c>
      <c r="BT526" t="s">
        <v>90</v>
      </c>
      <c r="BU526" t="s">
        <v>181</v>
      </c>
      <c r="BV526" t="s">
        <v>83</v>
      </c>
      <c r="BY526" t="s">
        <v>92</v>
      </c>
      <c r="BZ526" t="s">
        <v>87</v>
      </c>
      <c r="CC526">
        <f>IFERROR(IF(AKORDT[[#This Row],[CZAS]]=1,VLOOKUP(AKORDT[[#This Row],[RAPORTY_TMP_ID]]&amp;AKORDT[[#This Row],[CZYNNOSCI_OPIS]],#REF!,5,FALSE),AKORDT[[#This Row],[CZAS]]),1)</f>
        <v>1</v>
      </c>
      <c r="CD526" t="str">
        <f>AKORDT[[#This Row],[RAPORTY_TMP_ID]]&amp;" "&amp;MID(AKORDT[[#This Row],[NAZWA1_WG]],1,30)</f>
        <v xml:space="preserve">26542 HORIZON A L2Hz]               </v>
      </c>
      <c r="CE526" s="11">
        <f>AKORDT[[#This Row],[DATA]]</f>
        <v>43034</v>
      </c>
      <c r="CF526">
        <f>IFERROR(ROUND(AVERAGEIF(Tabela_Kwerenda_z_AKORD[CZAS RZECZYWISTY],LEFT(AKORDT[[#This Row],[PZP_NR_ZLECENIA]],5),Tabela_Kwerenda_z_AKORD[LACZNY_CZAS]),0),0)</f>
        <v>0</v>
      </c>
    </row>
    <row r="527" spans="1:84">
      <c r="A527" t="e">
        <f>VLOOKUP(AKORDT[[#This Row],[NAZWISKO]],IMIE[],2,FALSE)</f>
        <v>#N/A</v>
      </c>
      <c r="B527">
        <v>10876</v>
      </c>
      <c r="F527">
        <v>26541</v>
      </c>
      <c r="G527">
        <v>1</v>
      </c>
      <c r="H527">
        <v>1</v>
      </c>
      <c r="I527">
        <v>1</v>
      </c>
      <c r="J527">
        <v>52635</v>
      </c>
      <c r="K527">
        <v>52635</v>
      </c>
      <c r="L527">
        <v>47</v>
      </c>
      <c r="M527">
        <v>5</v>
      </c>
      <c r="N527">
        <v>7</v>
      </c>
      <c r="O527">
        <v>224</v>
      </c>
      <c r="Q527" s="17">
        <v>43034</v>
      </c>
      <c r="R527" t="s">
        <v>1607</v>
      </c>
      <c r="S527">
        <v>0</v>
      </c>
      <c r="T527">
        <v>0</v>
      </c>
      <c r="U527">
        <v>0</v>
      </c>
      <c r="V527">
        <v>2</v>
      </c>
      <c r="W527" t="s">
        <v>226</v>
      </c>
      <c r="X527" t="s">
        <v>79</v>
      </c>
      <c r="Y527" t="s">
        <v>98</v>
      </c>
      <c r="Z527" t="s">
        <v>227</v>
      </c>
      <c r="AB527" s="17">
        <v>2</v>
      </c>
      <c r="AC527" s="17">
        <v>402133</v>
      </c>
      <c r="AD527">
        <v>2</v>
      </c>
      <c r="AE527">
        <v>1</v>
      </c>
      <c r="AF527">
        <v>0</v>
      </c>
      <c r="AG527" t="s">
        <v>81</v>
      </c>
      <c r="AH527" t="s">
        <v>82</v>
      </c>
      <c r="AI527" t="s">
        <v>83</v>
      </c>
      <c r="AJ527" t="s">
        <v>83</v>
      </c>
      <c r="AK527" t="s">
        <v>84</v>
      </c>
      <c r="AL527" t="s">
        <v>85</v>
      </c>
      <c r="AM527" t="s">
        <v>86</v>
      </c>
      <c r="AN527" t="s">
        <v>87</v>
      </c>
      <c r="AO527" t="s">
        <v>851</v>
      </c>
      <c r="AP527" t="s">
        <v>852</v>
      </c>
      <c r="AQ527" t="s">
        <v>851</v>
      </c>
      <c r="AR527" t="s">
        <v>852</v>
      </c>
      <c r="AS527" t="s">
        <v>83</v>
      </c>
      <c r="AV527" s="17"/>
      <c r="AX527">
        <v>0</v>
      </c>
      <c r="AY527" t="s">
        <v>83</v>
      </c>
      <c r="AZ527" t="s">
        <v>83</v>
      </c>
      <c r="BH527">
        <v>605</v>
      </c>
      <c r="BL527" t="s">
        <v>1172</v>
      </c>
      <c r="BM527" s="17">
        <v>43019</v>
      </c>
      <c r="BN527" t="s">
        <v>847</v>
      </c>
      <c r="BO527" t="s">
        <v>847</v>
      </c>
      <c r="BP527">
        <v>13</v>
      </c>
      <c r="BQ527" t="s">
        <v>88</v>
      </c>
      <c r="BR527" t="s">
        <v>79</v>
      </c>
      <c r="BS527" t="s">
        <v>89</v>
      </c>
      <c r="BT527" t="s">
        <v>90</v>
      </c>
      <c r="BU527" t="s">
        <v>181</v>
      </c>
      <c r="BV527" t="s">
        <v>83</v>
      </c>
      <c r="BY527" t="s">
        <v>92</v>
      </c>
      <c r="BZ527" t="s">
        <v>87</v>
      </c>
      <c r="CC527">
        <f>IFERROR(IF(AKORDT[[#This Row],[CZAS]]=1,VLOOKUP(AKORDT[[#This Row],[RAPORTY_TMP_ID]]&amp;AKORDT[[#This Row],[CZYNNOSCI_OPIS]],#REF!,5,FALSE),AKORDT[[#This Row],[CZAS]]),1)</f>
        <v>224</v>
      </c>
      <c r="CD527" t="str">
        <f>AKORDT[[#This Row],[RAPORTY_TMP_ID]]&amp;" "&amp;MID(AKORDT[[#This Row],[NAZWA1_WG]],1,30)</f>
        <v xml:space="preserve">26541 HORIZON A [3,5z               </v>
      </c>
      <c r="CE527" s="11">
        <f>AKORDT[[#This Row],[DATA]]</f>
        <v>43034</v>
      </c>
      <c r="CF527">
        <f>IFERROR(ROUND(AVERAGEIF(Tabela_Kwerenda_z_AKORD[CZAS RZECZYWISTY],LEFT(AKORDT[[#This Row],[PZP_NR_ZLECENIA]],5),Tabela_Kwerenda_z_AKORD[LACZNY_CZAS]),0),0)</f>
        <v>0</v>
      </c>
    </row>
    <row r="528" spans="1:84">
      <c r="A528" t="e">
        <f>VLOOKUP(AKORDT[[#This Row],[NAZWISKO]],IMIE[],2,FALSE)</f>
        <v>#N/A</v>
      </c>
      <c r="B528">
        <v>10877</v>
      </c>
      <c r="F528">
        <v>25835</v>
      </c>
      <c r="G528">
        <v>1</v>
      </c>
      <c r="H528">
        <v>1</v>
      </c>
      <c r="I528">
        <v>1</v>
      </c>
      <c r="J528">
        <v>35877</v>
      </c>
      <c r="K528">
        <v>35877</v>
      </c>
      <c r="L528">
        <v>39</v>
      </c>
      <c r="M528">
        <v>5</v>
      </c>
      <c r="N528">
        <v>7</v>
      </c>
      <c r="O528">
        <v>70</v>
      </c>
      <c r="Q528" s="17">
        <v>43034</v>
      </c>
      <c r="R528" t="s">
        <v>796</v>
      </c>
      <c r="S528">
        <v>0</v>
      </c>
      <c r="T528">
        <v>0</v>
      </c>
      <c r="U528">
        <v>0</v>
      </c>
      <c r="V528">
        <v>2</v>
      </c>
      <c r="W528" t="s">
        <v>251</v>
      </c>
      <c r="X528" t="s">
        <v>79</v>
      </c>
      <c r="Y528" t="s">
        <v>99</v>
      </c>
      <c r="Z528" t="s">
        <v>252</v>
      </c>
      <c r="AB528" s="17">
        <v>2</v>
      </c>
      <c r="AC528" s="17">
        <v>402133</v>
      </c>
      <c r="AD528">
        <v>2</v>
      </c>
      <c r="AE528">
        <v>1</v>
      </c>
      <c r="AF528">
        <v>0</v>
      </c>
      <c r="AG528" t="s">
        <v>81</v>
      </c>
      <c r="AH528" t="s">
        <v>82</v>
      </c>
      <c r="AI528" t="s">
        <v>83</v>
      </c>
      <c r="AJ528" t="s">
        <v>83</v>
      </c>
      <c r="AK528" t="s">
        <v>84</v>
      </c>
      <c r="AL528" t="s">
        <v>85</v>
      </c>
      <c r="AM528" t="s">
        <v>86</v>
      </c>
      <c r="AN528" t="s">
        <v>87</v>
      </c>
      <c r="AO528" t="s">
        <v>537</v>
      </c>
      <c r="AP528" t="s">
        <v>538</v>
      </c>
      <c r="AQ528" t="s">
        <v>537</v>
      </c>
      <c r="AR528" t="s">
        <v>538</v>
      </c>
      <c r="AS528" t="s">
        <v>83</v>
      </c>
      <c r="AV528" s="17"/>
      <c r="AX528">
        <v>0</v>
      </c>
      <c r="AY528" t="s">
        <v>83</v>
      </c>
      <c r="AZ528" t="s">
        <v>83</v>
      </c>
      <c r="BH528">
        <v>606</v>
      </c>
      <c r="BL528" t="s">
        <v>797</v>
      </c>
      <c r="BM528" s="17">
        <v>42998</v>
      </c>
      <c r="BN528" t="s">
        <v>345</v>
      </c>
      <c r="BO528" t="s">
        <v>345</v>
      </c>
      <c r="BP528">
        <v>13</v>
      </c>
      <c r="BQ528" t="s">
        <v>88</v>
      </c>
      <c r="BR528" t="s">
        <v>79</v>
      </c>
      <c r="BS528" t="s">
        <v>89</v>
      </c>
      <c r="BT528" t="s">
        <v>90</v>
      </c>
      <c r="BU528" t="s">
        <v>91</v>
      </c>
      <c r="BV528" t="s">
        <v>83</v>
      </c>
      <c r="BY528" t="s">
        <v>92</v>
      </c>
      <c r="BZ528" t="s">
        <v>87</v>
      </c>
      <c r="CC528">
        <f>IFERROR(IF(AKORDT[[#This Row],[CZAS]]=1,VLOOKUP(AKORDT[[#This Row],[RAPORTY_TMP_ID]]&amp;AKORDT[[#This Row],[CZYNNOSCI_OPIS]],#REF!,5,FALSE),AKORDT[[#This Row],[CZAS]]),1)</f>
        <v>70</v>
      </c>
      <c r="CD528" t="str">
        <f>AKORDT[[#This Row],[RAPORTY_TMP_ID]]&amp;" "&amp;MID(AKORDT[[#This Row],[NAZWA1_WG]],1,30)</f>
        <v xml:space="preserve">25835 ISLA [1H]                     </v>
      </c>
      <c r="CE528" s="11">
        <f>AKORDT[[#This Row],[DATA]]</f>
        <v>43034</v>
      </c>
      <c r="CF528">
        <f>IFERROR(ROUND(AVERAGEIF(Tabela_Kwerenda_z_AKORD[CZAS RZECZYWISTY],LEFT(AKORDT[[#This Row],[PZP_NR_ZLECENIA]],5),Tabela_Kwerenda_z_AKORD[LACZNY_CZAS]),0),0)</f>
        <v>0</v>
      </c>
    </row>
    <row r="529" spans="1:84">
      <c r="A529" t="e">
        <f>VLOOKUP(AKORDT[[#This Row],[NAZWISKO]],IMIE[],2,FALSE)</f>
        <v>#N/A</v>
      </c>
      <c r="B529">
        <v>10878</v>
      </c>
      <c r="F529">
        <v>25836</v>
      </c>
      <c r="G529">
        <v>1</v>
      </c>
      <c r="H529">
        <v>1</v>
      </c>
      <c r="I529">
        <v>1</v>
      </c>
      <c r="J529">
        <v>35877</v>
      </c>
      <c r="K529">
        <v>35877</v>
      </c>
      <c r="L529">
        <v>39</v>
      </c>
      <c r="M529">
        <v>5</v>
      </c>
      <c r="N529">
        <v>7</v>
      </c>
      <c r="O529">
        <v>70</v>
      </c>
      <c r="Q529" s="17">
        <v>43034</v>
      </c>
      <c r="R529" t="s">
        <v>1608</v>
      </c>
      <c r="S529">
        <v>0</v>
      </c>
      <c r="T529">
        <v>0</v>
      </c>
      <c r="U529">
        <v>0</v>
      </c>
      <c r="V529">
        <v>2</v>
      </c>
      <c r="W529" t="s">
        <v>251</v>
      </c>
      <c r="X529" t="s">
        <v>79</v>
      </c>
      <c r="Y529" t="s">
        <v>99</v>
      </c>
      <c r="Z529" t="s">
        <v>252</v>
      </c>
      <c r="AB529" s="17">
        <v>2</v>
      </c>
      <c r="AC529" s="17">
        <v>402133</v>
      </c>
      <c r="AD529">
        <v>2</v>
      </c>
      <c r="AE529">
        <v>1</v>
      </c>
      <c r="AF529">
        <v>0</v>
      </c>
      <c r="AG529" t="s">
        <v>81</v>
      </c>
      <c r="AH529" t="s">
        <v>82</v>
      </c>
      <c r="AI529" t="s">
        <v>83</v>
      </c>
      <c r="AJ529" t="s">
        <v>83</v>
      </c>
      <c r="AK529" t="s">
        <v>84</v>
      </c>
      <c r="AL529" t="s">
        <v>85</v>
      </c>
      <c r="AM529" t="s">
        <v>86</v>
      </c>
      <c r="AN529" t="s">
        <v>87</v>
      </c>
      <c r="AO529" t="s">
        <v>537</v>
      </c>
      <c r="AP529" t="s">
        <v>538</v>
      </c>
      <c r="AQ529" t="s">
        <v>537</v>
      </c>
      <c r="AR529" t="s">
        <v>538</v>
      </c>
      <c r="AS529" t="s">
        <v>83</v>
      </c>
      <c r="AV529" s="17"/>
      <c r="AX529">
        <v>0</v>
      </c>
      <c r="AY529" t="s">
        <v>83</v>
      </c>
      <c r="AZ529" t="s">
        <v>83</v>
      </c>
      <c r="BH529">
        <v>607</v>
      </c>
      <c r="BL529" t="s">
        <v>797</v>
      </c>
      <c r="BM529" s="17">
        <v>42998</v>
      </c>
      <c r="BN529" t="s">
        <v>345</v>
      </c>
      <c r="BO529" t="s">
        <v>345</v>
      </c>
      <c r="BP529">
        <v>13</v>
      </c>
      <c r="BQ529" t="s">
        <v>88</v>
      </c>
      <c r="BR529" t="s">
        <v>79</v>
      </c>
      <c r="BS529" t="s">
        <v>89</v>
      </c>
      <c r="BT529" t="s">
        <v>90</v>
      </c>
      <c r="BU529" t="s">
        <v>91</v>
      </c>
      <c r="BV529" t="s">
        <v>83</v>
      </c>
      <c r="BY529" t="s">
        <v>92</v>
      </c>
      <c r="BZ529" t="s">
        <v>87</v>
      </c>
      <c r="CC529">
        <f>IFERROR(IF(AKORDT[[#This Row],[CZAS]]=1,VLOOKUP(AKORDT[[#This Row],[RAPORTY_TMP_ID]]&amp;AKORDT[[#This Row],[CZYNNOSCI_OPIS]],#REF!,5,FALSE),AKORDT[[#This Row],[CZAS]]),1)</f>
        <v>70</v>
      </c>
      <c r="CD529" t="str">
        <f>AKORDT[[#This Row],[RAPORTY_TMP_ID]]&amp;" "&amp;MID(AKORDT[[#This Row],[NAZWA1_WG]],1,30)</f>
        <v xml:space="preserve">25836 ISLA [1H]                     </v>
      </c>
      <c r="CE529" s="11">
        <f>AKORDT[[#This Row],[DATA]]</f>
        <v>43034</v>
      </c>
      <c r="CF529">
        <f>IFERROR(ROUND(AVERAGEIF(Tabela_Kwerenda_z_AKORD[CZAS RZECZYWISTY],LEFT(AKORDT[[#This Row],[PZP_NR_ZLECENIA]],5),Tabela_Kwerenda_z_AKORD[LACZNY_CZAS]),0),0)</f>
        <v>0</v>
      </c>
    </row>
    <row r="530" spans="1:84">
      <c r="A530" t="e">
        <f>VLOOKUP(AKORDT[[#This Row],[NAZWISKO]],IMIE[],2,FALSE)</f>
        <v>#N/A</v>
      </c>
      <c r="B530">
        <v>10879</v>
      </c>
      <c r="F530">
        <v>27740</v>
      </c>
      <c r="G530">
        <v>1</v>
      </c>
      <c r="H530">
        <v>15</v>
      </c>
      <c r="I530">
        <v>1</v>
      </c>
      <c r="J530">
        <v>43956</v>
      </c>
      <c r="K530">
        <v>43956</v>
      </c>
      <c r="L530">
        <v>45</v>
      </c>
      <c r="M530">
        <v>5</v>
      </c>
      <c r="N530">
        <v>7</v>
      </c>
      <c r="O530">
        <v>1</v>
      </c>
      <c r="P530">
        <v>0</v>
      </c>
      <c r="Q530" s="17">
        <v>43034</v>
      </c>
      <c r="R530" t="s">
        <v>1609</v>
      </c>
      <c r="S530">
        <v>0</v>
      </c>
      <c r="T530">
        <v>0</v>
      </c>
      <c r="U530">
        <v>0</v>
      </c>
      <c r="V530">
        <v>2</v>
      </c>
      <c r="W530" t="s">
        <v>192</v>
      </c>
      <c r="X530" t="s">
        <v>79</v>
      </c>
      <c r="Y530" t="s">
        <v>80</v>
      </c>
      <c r="Z530" t="s">
        <v>193</v>
      </c>
      <c r="AB530" s="17">
        <v>2</v>
      </c>
      <c r="AC530" s="17">
        <v>402133</v>
      </c>
      <c r="AD530">
        <v>2</v>
      </c>
      <c r="AE530">
        <v>1</v>
      </c>
      <c r="AF530">
        <v>0</v>
      </c>
      <c r="AG530" t="s">
        <v>81</v>
      </c>
      <c r="AH530" t="s">
        <v>82</v>
      </c>
      <c r="AI530" t="s">
        <v>83</v>
      </c>
      <c r="AJ530" t="s">
        <v>83</v>
      </c>
      <c r="AK530" t="s">
        <v>84</v>
      </c>
      <c r="AL530" t="s">
        <v>85</v>
      </c>
      <c r="AM530" t="s">
        <v>86</v>
      </c>
      <c r="AN530" t="s">
        <v>87</v>
      </c>
      <c r="AO530" t="s">
        <v>1060</v>
      </c>
      <c r="AP530" t="s">
        <v>1061</v>
      </c>
      <c r="AQ530" t="s">
        <v>1060</v>
      </c>
      <c r="AR530" t="s">
        <v>1061</v>
      </c>
      <c r="AS530" t="s">
        <v>83</v>
      </c>
      <c r="AV530" s="17"/>
      <c r="AX530">
        <v>0</v>
      </c>
      <c r="AY530" t="s">
        <v>83</v>
      </c>
      <c r="AZ530" t="s">
        <v>83</v>
      </c>
      <c r="BH530">
        <v>608</v>
      </c>
      <c r="BL530" t="s">
        <v>1610</v>
      </c>
      <c r="BM530" s="17">
        <v>43033</v>
      </c>
      <c r="BN530" t="s">
        <v>461</v>
      </c>
      <c r="BO530" t="s">
        <v>461</v>
      </c>
      <c r="BP530">
        <v>13</v>
      </c>
      <c r="BQ530" t="s">
        <v>88</v>
      </c>
      <c r="BR530" t="s">
        <v>79</v>
      </c>
      <c r="BS530" t="s">
        <v>89</v>
      </c>
      <c r="BT530" t="s">
        <v>90</v>
      </c>
      <c r="BU530" t="s">
        <v>91</v>
      </c>
      <c r="BV530" t="s">
        <v>83</v>
      </c>
      <c r="BY530" t="s">
        <v>92</v>
      </c>
      <c r="BZ530" t="s">
        <v>87</v>
      </c>
      <c r="CC530">
        <f>IFERROR(IF(AKORDT[[#This Row],[CZAS]]=1,VLOOKUP(AKORDT[[#This Row],[RAPORTY_TMP_ID]]&amp;AKORDT[[#This Row],[CZYNNOSCI_OPIS]],#REF!,5,FALSE),AKORDT[[#This Row],[CZAS]]),1)</f>
        <v>1</v>
      </c>
      <c r="CD530" t="str">
        <f>AKORDT[[#This Row],[RAPORTY_TMP_ID]]&amp;" "&amp;MID(AKORDT[[#This Row],[NAZWA1_WG]],1,30)</f>
        <v xml:space="preserve">27740 POKROWIEC KORPUSU             </v>
      </c>
      <c r="CE530" s="11">
        <f>AKORDT[[#This Row],[DATA]]</f>
        <v>43034</v>
      </c>
      <c r="CF530">
        <f>IFERROR(ROUND(AVERAGEIF(Tabela_Kwerenda_z_AKORD[CZAS RZECZYWISTY],LEFT(AKORDT[[#This Row],[PZP_NR_ZLECENIA]],5),Tabela_Kwerenda_z_AKORD[LACZNY_CZAS]),0),0)</f>
        <v>0</v>
      </c>
    </row>
    <row r="531" spans="1:84">
      <c r="A531" t="e">
        <f>VLOOKUP(AKORDT[[#This Row],[NAZWISKO]],IMIE[],2,FALSE)</f>
        <v>#N/A</v>
      </c>
      <c r="B531">
        <v>10880</v>
      </c>
      <c r="F531">
        <v>27740</v>
      </c>
      <c r="G531">
        <v>1</v>
      </c>
      <c r="H531">
        <v>14</v>
      </c>
      <c r="I531">
        <v>1</v>
      </c>
      <c r="J531">
        <v>43956</v>
      </c>
      <c r="K531">
        <v>43956</v>
      </c>
      <c r="L531">
        <v>45</v>
      </c>
      <c r="M531">
        <v>5</v>
      </c>
      <c r="N531">
        <v>7</v>
      </c>
      <c r="O531">
        <v>1</v>
      </c>
      <c r="P531">
        <v>0</v>
      </c>
      <c r="Q531" s="17">
        <v>43034</v>
      </c>
      <c r="R531" t="s">
        <v>1611</v>
      </c>
      <c r="S531">
        <v>0</v>
      </c>
      <c r="T531">
        <v>0</v>
      </c>
      <c r="U531">
        <v>0</v>
      </c>
      <c r="V531">
        <v>2</v>
      </c>
      <c r="W531" t="s">
        <v>192</v>
      </c>
      <c r="X531" t="s">
        <v>79</v>
      </c>
      <c r="Y531" t="s">
        <v>80</v>
      </c>
      <c r="Z531" t="s">
        <v>193</v>
      </c>
      <c r="AB531" s="17">
        <v>2</v>
      </c>
      <c r="AC531" s="17">
        <v>402133</v>
      </c>
      <c r="AD531">
        <v>2</v>
      </c>
      <c r="AE531">
        <v>1</v>
      </c>
      <c r="AF531">
        <v>0</v>
      </c>
      <c r="AG531" t="s">
        <v>81</v>
      </c>
      <c r="AH531" t="s">
        <v>82</v>
      </c>
      <c r="AI531" t="s">
        <v>83</v>
      </c>
      <c r="AJ531" t="s">
        <v>83</v>
      </c>
      <c r="AK531" t="s">
        <v>84</v>
      </c>
      <c r="AL531" t="s">
        <v>85</v>
      </c>
      <c r="AM531" t="s">
        <v>86</v>
      </c>
      <c r="AN531" t="s">
        <v>87</v>
      </c>
      <c r="AO531" t="s">
        <v>1060</v>
      </c>
      <c r="AP531" t="s">
        <v>1061</v>
      </c>
      <c r="AQ531" t="s">
        <v>1060</v>
      </c>
      <c r="AR531" t="s">
        <v>1061</v>
      </c>
      <c r="AS531" t="s">
        <v>83</v>
      </c>
      <c r="AV531" s="17"/>
      <c r="AX531">
        <v>0</v>
      </c>
      <c r="AY531" t="s">
        <v>83</v>
      </c>
      <c r="AZ531" t="s">
        <v>83</v>
      </c>
      <c r="BH531">
        <v>609</v>
      </c>
      <c r="BL531" t="s">
        <v>1610</v>
      </c>
      <c r="BM531" s="17">
        <v>43033</v>
      </c>
      <c r="BN531" t="s">
        <v>461</v>
      </c>
      <c r="BO531" t="s">
        <v>461</v>
      </c>
      <c r="BP531">
        <v>13</v>
      </c>
      <c r="BQ531" t="s">
        <v>88</v>
      </c>
      <c r="BR531" t="s">
        <v>79</v>
      </c>
      <c r="BS531" t="s">
        <v>89</v>
      </c>
      <c r="BT531" t="s">
        <v>90</v>
      </c>
      <c r="BU531" t="s">
        <v>91</v>
      </c>
      <c r="BV531" t="s">
        <v>83</v>
      </c>
      <c r="BY531" t="s">
        <v>92</v>
      </c>
      <c r="BZ531" t="s">
        <v>87</v>
      </c>
      <c r="CC531">
        <f>IFERROR(IF(AKORDT[[#This Row],[CZAS]]=1,VLOOKUP(AKORDT[[#This Row],[RAPORTY_TMP_ID]]&amp;AKORDT[[#This Row],[CZYNNOSCI_OPIS]],#REF!,5,FALSE),AKORDT[[#This Row],[CZAS]]),1)</f>
        <v>1</v>
      </c>
      <c r="CD531" t="str">
        <f>AKORDT[[#This Row],[RAPORTY_TMP_ID]]&amp;" "&amp;MID(AKORDT[[#This Row],[NAZWA1_WG]],1,30)</f>
        <v xml:space="preserve">27740 POKROWIEC KORPUSU             </v>
      </c>
      <c r="CE531" s="11">
        <f>AKORDT[[#This Row],[DATA]]</f>
        <v>43034</v>
      </c>
      <c r="CF531">
        <f>IFERROR(ROUND(AVERAGEIF(Tabela_Kwerenda_z_AKORD[CZAS RZECZYWISTY],LEFT(AKORDT[[#This Row],[PZP_NR_ZLECENIA]],5),Tabela_Kwerenda_z_AKORD[LACZNY_CZAS]),0),0)</f>
        <v>0</v>
      </c>
    </row>
    <row r="532" spans="1:84">
      <c r="A532" t="e">
        <f>VLOOKUP(AKORDT[[#This Row],[NAZWISKO]],IMIE[],2,FALSE)</f>
        <v>#N/A</v>
      </c>
      <c r="B532">
        <v>10881</v>
      </c>
      <c r="F532">
        <v>27740</v>
      </c>
      <c r="G532">
        <v>1</v>
      </c>
      <c r="H532">
        <v>13</v>
      </c>
      <c r="I532">
        <v>1</v>
      </c>
      <c r="J532">
        <v>43956</v>
      </c>
      <c r="K532">
        <v>43956</v>
      </c>
      <c r="L532">
        <v>45</v>
      </c>
      <c r="M532">
        <v>5</v>
      </c>
      <c r="N532">
        <v>7</v>
      </c>
      <c r="O532">
        <v>1</v>
      </c>
      <c r="P532">
        <v>0</v>
      </c>
      <c r="Q532" s="17">
        <v>43034</v>
      </c>
      <c r="R532" t="s">
        <v>1612</v>
      </c>
      <c r="S532">
        <v>0</v>
      </c>
      <c r="T532">
        <v>0</v>
      </c>
      <c r="U532">
        <v>0</v>
      </c>
      <c r="V532">
        <v>2</v>
      </c>
      <c r="W532" t="s">
        <v>192</v>
      </c>
      <c r="X532" t="s">
        <v>79</v>
      </c>
      <c r="Y532" t="s">
        <v>80</v>
      </c>
      <c r="Z532" t="s">
        <v>193</v>
      </c>
      <c r="AB532" s="17">
        <v>2</v>
      </c>
      <c r="AC532" s="17">
        <v>402133</v>
      </c>
      <c r="AD532">
        <v>2</v>
      </c>
      <c r="AE532">
        <v>1</v>
      </c>
      <c r="AF532">
        <v>0</v>
      </c>
      <c r="AG532" t="s">
        <v>81</v>
      </c>
      <c r="AH532" t="s">
        <v>82</v>
      </c>
      <c r="AI532" t="s">
        <v>83</v>
      </c>
      <c r="AJ532" t="s">
        <v>83</v>
      </c>
      <c r="AK532" t="s">
        <v>84</v>
      </c>
      <c r="AL532" t="s">
        <v>85</v>
      </c>
      <c r="AM532" t="s">
        <v>86</v>
      </c>
      <c r="AN532" t="s">
        <v>87</v>
      </c>
      <c r="AO532" t="s">
        <v>1060</v>
      </c>
      <c r="AP532" t="s">
        <v>1061</v>
      </c>
      <c r="AQ532" t="s">
        <v>1060</v>
      </c>
      <c r="AR532" t="s">
        <v>1061</v>
      </c>
      <c r="AS532" t="s">
        <v>83</v>
      </c>
      <c r="AV532" s="17"/>
      <c r="AX532">
        <v>0</v>
      </c>
      <c r="AY532" t="s">
        <v>83</v>
      </c>
      <c r="AZ532" t="s">
        <v>83</v>
      </c>
      <c r="BH532">
        <v>610</v>
      </c>
      <c r="BL532" t="s">
        <v>1610</v>
      </c>
      <c r="BM532" s="17">
        <v>43033</v>
      </c>
      <c r="BN532" t="s">
        <v>461</v>
      </c>
      <c r="BO532" t="s">
        <v>461</v>
      </c>
      <c r="BP532">
        <v>13</v>
      </c>
      <c r="BQ532" t="s">
        <v>88</v>
      </c>
      <c r="BR532" t="s">
        <v>79</v>
      </c>
      <c r="BS532" t="s">
        <v>89</v>
      </c>
      <c r="BT532" t="s">
        <v>90</v>
      </c>
      <c r="BU532" t="s">
        <v>91</v>
      </c>
      <c r="BV532" t="s">
        <v>83</v>
      </c>
      <c r="BY532" t="s">
        <v>92</v>
      </c>
      <c r="BZ532" t="s">
        <v>87</v>
      </c>
      <c r="CC532">
        <f>IFERROR(IF(AKORDT[[#This Row],[CZAS]]=1,VLOOKUP(AKORDT[[#This Row],[RAPORTY_TMP_ID]]&amp;AKORDT[[#This Row],[CZYNNOSCI_OPIS]],#REF!,5,FALSE),AKORDT[[#This Row],[CZAS]]),1)</f>
        <v>1</v>
      </c>
      <c r="CD532" t="str">
        <f>AKORDT[[#This Row],[RAPORTY_TMP_ID]]&amp;" "&amp;MID(AKORDT[[#This Row],[NAZWA1_WG]],1,30)</f>
        <v xml:space="preserve">27740 POKROWIEC KORPUSU             </v>
      </c>
      <c r="CE532" s="11">
        <f>AKORDT[[#This Row],[DATA]]</f>
        <v>43034</v>
      </c>
      <c r="CF532">
        <f>IFERROR(ROUND(AVERAGEIF(Tabela_Kwerenda_z_AKORD[CZAS RZECZYWISTY],LEFT(AKORDT[[#This Row],[PZP_NR_ZLECENIA]],5),Tabela_Kwerenda_z_AKORD[LACZNY_CZAS]),0),0)</f>
        <v>0</v>
      </c>
    </row>
    <row r="533" spans="1:84">
      <c r="A533" t="e">
        <f>VLOOKUP(AKORDT[[#This Row],[NAZWISKO]],IMIE[],2,FALSE)</f>
        <v>#N/A</v>
      </c>
      <c r="B533">
        <v>10882</v>
      </c>
      <c r="F533">
        <v>27740</v>
      </c>
      <c r="G533">
        <v>1</v>
      </c>
      <c r="H533">
        <v>12</v>
      </c>
      <c r="I533">
        <v>1</v>
      </c>
      <c r="J533">
        <v>43956</v>
      </c>
      <c r="K533">
        <v>43956</v>
      </c>
      <c r="L533">
        <v>45</v>
      </c>
      <c r="M533">
        <v>5</v>
      </c>
      <c r="N533">
        <v>7</v>
      </c>
      <c r="O533">
        <v>1</v>
      </c>
      <c r="P533">
        <v>0</v>
      </c>
      <c r="Q533" s="17">
        <v>43034</v>
      </c>
      <c r="R533" t="s">
        <v>823</v>
      </c>
      <c r="S533">
        <v>0</v>
      </c>
      <c r="T533">
        <v>0</v>
      </c>
      <c r="U533">
        <v>0</v>
      </c>
      <c r="V533">
        <v>2</v>
      </c>
      <c r="W533" t="s">
        <v>192</v>
      </c>
      <c r="X533" t="s">
        <v>79</v>
      </c>
      <c r="Y533" t="s">
        <v>80</v>
      </c>
      <c r="Z533" t="s">
        <v>193</v>
      </c>
      <c r="AB533" s="17">
        <v>2</v>
      </c>
      <c r="AC533" s="17">
        <v>402133</v>
      </c>
      <c r="AD533">
        <v>2</v>
      </c>
      <c r="AE533">
        <v>1</v>
      </c>
      <c r="AF533">
        <v>0</v>
      </c>
      <c r="AG533" t="s">
        <v>81</v>
      </c>
      <c r="AH533" t="s">
        <v>82</v>
      </c>
      <c r="AI533" t="s">
        <v>83</v>
      </c>
      <c r="AJ533" t="s">
        <v>83</v>
      </c>
      <c r="AK533" t="s">
        <v>84</v>
      </c>
      <c r="AL533" t="s">
        <v>85</v>
      </c>
      <c r="AM533" t="s">
        <v>86</v>
      </c>
      <c r="AN533" t="s">
        <v>87</v>
      </c>
      <c r="AO533" t="s">
        <v>1060</v>
      </c>
      <c r="AP533" t="s">
        <v>1061</v>
      </c>
      <c r="AQ533" t="s">
        <v>1060</v>
      </c>
      <c r="AR533" t="s">
        <v>1061</v>
      </c>
      <c r="AS533" t="s">
        <v>83</v>
      </c>
      <c r="AV533" s="17"/>
      <c r="AX533">
        <v>0</v>
      </c>
      <c r="AY533" t="s">
        <v>83</v>
      </c>
      <c r="AZ533" t="s">
        <v>83</v>
      </c>
      <c r="BH533">
        <v>611</v>
      </c>
      <c r="BL533" t="s">
        <v>1610</v>
      </c>
      <c r="BM533" s="17">
        <v>43033</v>
      </c>
      <c r="BN533" t="s">
        <v>461</v>
      </c>
      <c r="BO533" t="s">
        <v>461</v>
      </c>
      <c r="BP533">
        <v>13</v>
      </c>
      <c r="BQ533" t="s">
        <v>88</v>
      </c>
      <c r="BR533" t="s">
        <v>79</v>
      </c>
      <c r="BS533" t="s">
        <v>89</v>
      </c>
      <c r="BT533" t="s">
        <v>90</v>
      </c>
      <c r="BU533" t="s">
        <v>91</v>
      </c>
      <c r="BV533" t="s">
        <v>83</v>
      </c>
      <c r="BY533" t="s">
        <v>92</v>
      </c>
      <c r="BZ533" t="s">
        <v>87</v>
      </c>
      <c r="CC533">
        <f>IFERROR(IF(AKORDT[[#This Row],[CZAS]]=1,VLOOKUP(AKORDT[[#This Row],[RAPORTY_TMP_ID]]&amp;AKORDT[[#This Row],[CZYNNOSCI_OPIS]],#REF!,5,FALSE),AKORDT[[#This Row],[CZAS]]),1)</f>
        <v>1</v>
      </c>
      <c r="CD533" t="str">
        <f>AKORDT[[#This Row],[RAPORTY_TMP_ID]]&amp;" "&amp;MID(AKORDT[[#This Row],[NAZWA1_WG]],1,30)</f>
        <v xml:space="preserve">27740 POKROWIEC KORPUSU             </v>
      </c>
      <c r="CE533" s="11">
        <f>AKORDT[[#This Row],[DATA]]</f>
        <v>43034</v>
      </c>
      <c r="CF533">
        <f>IFERROR(ROUND(AVERAGEIF(Tabela_Kwerenda_z_AKORD[CZAS RZECZYWISTY],LEFT(AKORDT[[#This Row],[PZP_NR_ZLECENIA]],5),Tabela_Kwerenda_z_AKORD[LACZNY_CZAS]),0),0)</f>
        <v>0</v>
      </c>
    </row>
    <row r="534" spans="1:84">
      <c r="A534" t="e">
        <f>VLOOKUP(AKORDT[[#This Row],[NAZWISKO]],IMIE[],2,FALSE)</f>
        <v>#N/A</v>
      </c>
      <c r="B534">
        <v>10883</v>
      </c>
      <c r="F534">
        <v>27740</v>
      </c>
      <c r="G534">
        <v>1</v>
      </c>
      <c r="H534">
        <v>11</v>
      </c>
      <c r="I534">
        <v>1</v>
      </c>
      <c r="J534">
        <v>43956</v>
      </c>
      <c r="K534">
        <v>43956</v>
      </c>
      <c r="L534">
        <v>45</v>
      </c>
      <c r="M534">
        <v>5</v>
      </c>
      <c r="N534">
        <v>7</v>
      </c>
      <c r="O534">
        <v>1</v>
      </c>
      <c r="P534">
        <v>0</v>
      </c>
      <c r="Q534" s="17">
        <v>43034</v>
      </c>
      <c r="R534" t="s">
        <v>1613</v>
      </c>
      <c r="S534">
        <v>0</v>
      </c>
      <c r="T534">
        <v>0</v>
      </c>
      <c r="U534">
        <v>0</v>
      </c>
      <c r="V534">
        <v>2</v>
      </c>
      <c r="W534" t="s">
        <v>192</v>
      </c>
      <c r="X534" t="s">
        <v>79</v>
      </c>
      <c r="Y534" t="s">
        <v>80</v>
      </c>
      <c r="Z534" t="s">
        <v>193</v>
      </c>
      <c r="AB534" s="17">
        <v>2</v>
      </c>
      <c r="AC534" s="17">
        <v>402133</v>
      </c>
      <c r="AD534">
        <v>2</v>
      </c>
      <c r="AE534">
        <v>1</v>
      </c>
      <c r="AF534">
        <v>0</v>
      </c>
      <c r="AG534" t="s">
        <v>81</v>
      </c>
      <c r="AH534" t="s">
        <v>82</v>
      </c>
      <c r="AI534" t="s">
        <v>83</v>
      </c>
      <c r="AJ534" t="s">
        <v>83</v>
      </c>
      <c r="AK534" t="s">
        <v>84</v>
      </c>
      <c r="AL534" t="s">
        <v>85</v>
      </c>
      <c r="AM534" t="s">
        <v>86</v>
      </c>
      <c r="AN534" t="s">
        <v>87</v>
      </c>
      <c r="AO534" t="s">
        <v>1060</v>
      </c>
      <c r="AP534" t="s">
        <v>1061</v>
      </c>
      <c r="AQ534" t="s">
        <v>1060</v>
      </c>
      <c r="AR534" t="s">
        <v>1061</v>
      </c>
      <c r="AS534" t="s">
        <v>83</v>
      </c>
      <c r="AV534" s="17"/>
      <c r="AX534">
        <v>0</v>
      </c>
      <c r="AY534" t="s">
        <v>83</v>
      </c>
      <c r="AZ534" t="s">
        <v>83</v>
      </c>
      <c r="BH534">
        <v>612</v>
      </c>
      <c r="BL534" t="s">
        <v>1610</v>
      </c>
      <c r="BM534" s="17">
        <v>43033</v>
      </c>
      <c r="BN534" t="s">
        <v>461</v>
      </c>
      <c r="BO534" t="s">
        <v>461</v>
      </c>
      <c r="BP534">
        <v>13</v>
      </c>
      <c r="BQ534" t="s">
        <v>88</v>
      </c>
      <c r="BR534" t="s">
        <v>79</v>
      </c>
      <c r="BS534" t="s">
        <v>89</v>
      </c>
      <c r="BT534" t="s">
        <v>90</v>
      </c>
      <c r="BU534" t="s">
        <v>91</v>
      </c>
      <c r="BV534" t="s">
        <v>83</v>
      </c>
      <c r="BY534" t="s">
        <v>92</v>
      </c>
      <c r="BZ534" t="s">
        <v>87</v>
      </c>
      <c r="CC534">
        <f>IFERROR(IF(AKORDT[[#This Row],[CZAS]]=1,VLOOKUP(AKORDT[[#This Row],[RAPORTY_TMP_ID]]&amp;AKORDT[[#This Row],[CZYNNOSCI_OPIS]],#REF!,5,FALSE),AKORDT[[#This Row],[CZAS]]),1)</f>
        <v>1</v>
      </c>
      <c r="CD534" t="str">
        <f>AKORDT[[#This Row],[RAPORTY_TMP_ID]]&amp;" "&amp;MID(AKORDT[[#This Row],[NAZWA1_WG]],1,30)</f>
        <v xml:space="preserve">27740 POKROWIEC KORPUSU             </v>
      </c>
      <c r="CE534" s="11">
        <f>AKORDT[[#This Row],[DATA]]</f>
        <v>43034</v>
      </c>
      <c r="CF534">
        <f>IFERROR(ROUND(AVERAGEIF(Tabela_Kwerenda_z_AKORD[CZAS RZECZYWISTY],LEFT(AKORDT[[#This Row],[PZP_NR_ZLECENIA]],5),Tabela_Kwerenda_z_AKORD[LACZNY_CZAS]),0),0)</f>
        <v>0</v>
      </c>
    </row>
    <row r="535" spans="1:84">
      <c r="A535" t="e">
        <f>VLOOKUP(AKORDT[[#This Row],[NAZWISKO]],IMIE[],2,FALSE)</f>
        <v>#N/A</v>
      </c>
      <c r="B535">
        <v>10884</v>
      </c>
      <c r="F535">
        <v>27740</v>
      </c>
      <c r="G535">
        <v>1</v>
      </c>
      <c r="H535">
        <v>10</v>
      </c>
      <c r="I535">
        <v>1</v>
      </c>
      <c r="J535">
        <v>43956</v>
      </c>
      <c r="K535">
        <v>43956</v>
      </c>
      <c r="L535">
        <v>45</v>
      </c>
      <c r="M535">
        <v>5</v>
      </c>
      <c r="N535">
        <v>7</v>
      </c>
      <c r="O535">
        <v>1</v>
      </c>
      <c r="P535">
        <v>0</v>
      </c>
      <c r="Q535" s="17">
        <v>43034</v>
      </c>
      <c r="R535" t="s">
        <v>1614</v>
      </c>
      <c r="S535">
        <v>0</v>
      </c>
      <c r="T535">
        <v>0</v>
      </c>
      <c r="U535">
        <v>0</v>
      </c>
      <c r="V535">
        <v>2</v>
      </c>
      <c r="W535" t="s">
        <v>192</v>
      </c>
      <c r="X535" t="s">
        <v>79</v>
      </c>
      <c r="Y535" t="s">
        <v>80</v>
      </c>
      <c r="Z535" t="s">
        <v>193</v>
      </c>
      <c r="AB535" s="17">
        <v>2</v>
      </c>
      <c r="AC535" s="17">
        <v>402133</v>
      </c>
      <c r="AD535">
        <v>2</v>
      </c>
      <c r="AE535">
        <v>1</v>
      </c>
      <c r="AF535">
        <v>0</v>
      </c>
      <c r="AG535" t="s">
        <v>81</v>
      </c>
      <c r="AH535" t="s">
        <v>82</v>
      </c>
      <c r="AI535" t="s">
        <v>83</v>
      </c>
      <c r="AJ535" t="s">
        <v>83</v>
      </c>
      <c r="AK535" t="s">
        <v>84</v>
      </c>
      <c r="AL535" t="s">
        <v>85</v>
      </c>
      <c r="AM535" t="s">
        <v>86</v>
      </c>
      <c r="AN535" t="s">
        <v>87</v>
      </c>
      <c r="AO535" t="s">
        <v>1060</v>
      </c>
      <c r="AP535" t="s">
        <v>1061</v>
      </c>
      <c r="AQ535" t="s">
        <v>1060</v>
      </c>
      <c r="AR535" t="s">
        <v>1061</v>
      </c>
      <c r="AS535" t="s">
        <v>83</v>
      </c>
      <c r="AV535" s="17"/>
      <c r="AX535">
        <v>0</v>
      </c>
      <c r="AY535" t="s">
        <v>83</v>
      </c>
      <c r="AZ535" t="s">
        <v>83</v>
      </c>
      <c r="BH535">
        <v>613</v>
      </c>
      <c r="BL535" t="s">
        <v>1610</v>
      </c>
      <c r="BM535" s="17">
        <v>43033</v>
      </c>
      <c r="BN535" t="s">
        <v>461</v>
      </c>
      <c r="BO535" t="s">
        <v>461</v>
      </c>
      <c r="BP535">
        <v>13</v>
      </c>
      <c r="BQ535" t="s">
        <v>88</v>
      </c>
      <c r="BR535" t="s">
        <v>79</v>
      </c>
      <c r="BS535" t="s">
        <v>89</v>
      </c>
      <c r="BT535" t="s">
        <v>90</v>
      </c>
      <c r="BU535" t="s">
        <v>91</v>
      </c>
      <c r="BV535" t="s">
        <v>83</v>
      </c>
      <c r="BY535" t="s">
        <v>92</v>
      </c>
      <c r="BZ535" t="s">
        <v>87</v>
      </c>
      <c r="CC535">
        <f>IFERROR(IF(AKORDT[[#This Row],[CZAS]]=1,VLOOKUP(AKORDT[[#This Row],[RAPORTY_TMP_ID]]&amp;AKORDT[[#This Row],[CZYNNOSCI_OPIS]],#REF!,5,FALSE),AKORDT[[#This Row],[CZAS]]),1)</f>
        <v>1</v>
      </c>
      <c r="CD535" t="str">
        <f>AKORDT[[#This Row],[RAPORTY_TMP_ID]]&amp;" "&amp;MID(AKORDT[[#This Row],[NAZWA1_WG]],1,30)</f>
        <v xml:space="preserve">27740 POKROWIEC KORPUSU             </v>
      </c>
      <c r="CE535" s="11">
        <f>AKORDT[[#This Row],[DATA]]</f>
        <v>43034</v>
      </c>
      <c r="CF535">
        <f>IFERROR(ROUND(AVERAGEIF(Tabela_Kwerenda_z_AKORD[CZAS RZECZYWISTY],LEFT(AKORDT[[#This Row],[PZP_NR_ZLECENIA]],5),Tabela_Kwerenda_z_AKORD[LACZNY_CZAS]),0),0)</f>
        <v>0</v>
      </c>
    </row>
    <row r="536" spans="1:84">
      <c r="A536" t="e">
        <f>VLOOKUP(AKORDT[[#This Row],[NAZWISKO]],IMIE[],2,FALSE)</f>
        <v>#N/A</v>
      </c>
      <c r="B536">
        <v>10885</v>
      </c>
      <c r="F536">
        <v>27740</v>
      </c>
      <c r="G536">
        <v>1</v>
      </c>
      <c r="H536">
        <v>9</v>
      </c>
      <c r="I536">
        <v>1</v>
      </c>
      <c r="J536">
        <v>43956</v>
      </c>
      <c r="K536">
        <v>43956</v>
      </c>
      <c r="L536">
        <v>45</v>
      </c>
      <c r="M536">
        <v>5</v>
      </c>
      <c r="N536">
        <v>7</v>
      </c>
      <c r="O536">
        <v>1</v>
      </c>
      <c r="P536">
        <v>0</v>
      </c>
      <c r="Q536" s="17">
        <v>43034</v>
      </c>
      <c r="R536" t="s">
        <v>1615</v>
      </c>
      <c r="S536">
        <v>0</v>
      </c>
      <c r="T536">
        <v>0</v>
      </c>
      <c r="U536">
        <v>0</v>
      </c>
      <c r="V536">
        <v>2</v>
      </c>
      <c r="W536" t="s">
        <v>192</v>
      </c>
      <c r="X536" t="s">
        <v>79</v>
      </c>
      <c r="Y536" t="s">
        <v>80</v>
      </c>
      <c r="Z536" t="s">
        <v>193</v>
      </c>
      <c r="AB536" s="17">
        <v>2</v>
      </c>
      <c r="AC536" s="17">
        <v>402133</v>
      </c>
      <c r="AD536">
        <v>2</v>
      </c>
      <c r="AE536">
        <v>1</v>
      </c>
      <c r="AF536">
        <v>0</v>
      </c>
      <c r="AG536" t="s">
        <v>81</v>
      </c>
      <c r="AH536" t="s">
        <v>82</v>
      </c>
      <c r="AI536" t="s">
        <v>83</v>
      </c>
      <c r="AJ536" t="s">
        <v>83</v>
      </c>
      <c r="AK536" t="s">
        <v>84</v>
      </c>
      <c r="AL536" t="s">
        <v>85</v>
      </c>
      <c r="AM536" t="s">
        <v>86</v>
      </c>
      <c r="AN536" t="s">
        <v>87</v>
      </c>
      <c r="AO536" t="s">
        <v>1060</v>
      </c>
      <c r="AP536" t="s">
        <v>1061</v>
      </c>
      <c r="AQ536" t="s">
        <v>1060</v>
      </c>
      <c r="AR536" t="s">
        <v>1061</v>
      </c>
      <c r="AS536" t="s">
        <v>83</v>
      </c>
      <c r="AV536" s="17"/>
      <c r="AX536">
        <v>0</v>
      </c>
      <c r="AY536" t="s">
        <v>83</v>
      </c>
      <c r="AZ536" t="s">
        <v>83</v>
      </c>
      <c r="BH536">
        <v>614</v>
      </c>
      <c r="BL536" t="s">
        <v>1610</v>
      </c>
      <c r="BM536" s="17">
        <v>43033</v>
      </c>
      <c r="BN536" t="s">
        <v>461</v>
      </c>
      <c r="BO536" t="s">
        <v>461</v>
      </c>
      <c r="BP536">
        <v>13</v>
      </c>
      <c r="BQ536" t="s">
        <v>88</v>
      </c>
      <c r="BR536" t="s">
        <v>79</v>
      </c>
      <c r="BS536" t="s">
        <v>89</v>
      </c>
      <c r="BT536" t="s">
        <v>90</v>
      </c>
      <c r="BU536" t="s">
        <v>91</v>
      </c>
      <c r="BV536" t="s">
        <v>83</v>
      </c>
      <c r="BY536" t="s">
        <v>92</v>
      </c>
      <c r="BZ536" t="s">
        <v>87</v>
      </c>
      <c r="CC536">
        <f>IFERROR(IF(AKORDT[[#This Row],[CZAS]]=1,VLOOKUP(AKORDT[[#This Row],[RAPORTY_TMP_ID]]&amp;AKORDT[[#This Row],[CZYNNOSCI_OPIS]],#REF!,5,FALSE),AKORDT[[#This Row],[CZAS]]),1)</f>
        <v>1</v>
      </c>
      <c r="CD536" t="str">
        <f>AKORDT[[#This Row],[RAPORTY_TMP_ID]]&amp;" "&amp;MID(AKORDT[[#This Row],[NAZWA1_WG]],1,30)</f>
        <v xml:space="preserve">27740 POKROWIEC KORPUSU             </v>
      </c>
      <c r="CE536" s="11">
        <f>AKORDT[[#This Row],[DATA]]</f>
        <v>43034</v>
      </c>
      <c r="CF536">
        <f>IFERROR(ROUND(AVERAGEIF(Tabela_Kwerenda_z_AKORD[CZAS RZECZYWISTY],LEFT(AKORDT[[#This Row],[PZP_NR_ZLECENIA]],5),Tabela_Kwerenda_z_AKORD[LACZNY_CZAS]),0),0)</f>
        <v>0</v>
      </c>
    </row>
    <row r="537" spans="1:84">
      <c r="A537" t="e">
        <f>VLOOKUP(AKORDT[[#This Row],[NAZWISKO]],IMIE[],2,FALSE)</f>
        <v>#N/A</v>
      </c>
      <c r="B537">
        <v>10886</v>
      </c>
      <c r="F537">
        <v>27740</v>
      </c>
      <c r="G537">
        <v>1</v>
      </c>
      <c r="H537">
        <v>8</v>
      </c>
      <c r="I537">
        <v>1</v>
      </c>
      <c r="J537">
        <v>43956</v>
      </c>
      <c r="K537">
        <v>43956</v>
      </c>
      <c r="L537">
        <v>45</v>
      </c>
      <c r="M537">
        <v>5</v>
      </c>
      <c r="N537">
        <v>7</v>
      </c>
      <c r="O537">
        <v>1</v>
      </c>
      <c r="P537">
        <v>0</v>
      </c>
      <c r="Q537" s="17">
        <v>43034</v>
      </c>
      <c r="R537" t="s">
        <v>1616</v>
      </c>
      <c r="S537">
        <v>0</v>
      </c>
      <c r="T537">
        <v>0</v>
      </c>
      <c r="U537">
        <v>0</v>
      </c>
      <c r="V537">
        <v>2</v>
      </c>
      <c r="W537" t="s">
        <v>192</v>
      </c>
      <c r="X537" t="s">
        <v>79</v>
      </c>
      <c r="Y537" t="s">
        <v>80</v>
      </c>
      <c r="Z537" t="s">
        <v>193</v>
      </c>
      <c r="AB537" s="17">
        <v>2</v>
      </c>
      <c r="AC537" s="17">
        <v>402133</v>
      </c>
      <c r="AD537">
        <v>2</v>
      </c>
      <c r="AE537">
        <v>1</v>
      </c>
      <c r="AF537">
        <v>0</v>
      </c>
      <c r="AG537" t="s">
        <v>81</v>
      </c>
      <c r="AH537" t="s">
        <v>82</v>
      </c>
      <c r="AI537" t="s">
        <v>83</v>
      </c>
      <c r="AJ537" t="s">
        <v>83</v>
      </c>
      <c r="AK537" t="s">
        <v>84</v>
      </c>
      <c r="AL537" t="s">
        <v>85</v>
      </c>
      <c r="AM537" t="s">
        <v>86</v>
      </c>
      <c r="AN537" t="s">
        <v>87</v>
      </c>
      <c r="AO537" t="s">
        <v>1060</v>
      </c>
      <c r="AP537" t="s">
        <v>1061</v>
      </c>
      <c r="AQ537" t="s">
        <v>1060</v>
      </c>
      <c r="AR537" t="s">
        <v>1061</v>
      </c>
      <c r="AS537" t="s">
        <v>83</v>
      </c>
      <c r="AV537" s="17"/>
      <c r="AX537">
        <v>0</v>
      </c>
      <c r="AY537" t="s">
        <v>83</v>
      </c>
      <c r="AZ537" t="s">
        <v>83</v>
      </c>
      <c r="BH537">
        <v>615</v>
      </c>
      <c r="BL537" t="s">
        <v>1610</v>
      </c>
      <c r="BM537" s="17">
        <v>43033</v>
      </c>
      <c r="BN537" t="s">
        <v>461</v>
      </c>
      <c r="BO537" t="s">
        <v>461</v>
      </c>
      <c r="BP537">
        <v>13</v>
      </c>
      <c r="BQ537" t="s">
        <v>88</v>
      </c>
      <c r="BR537" t="s">
        <v>79</v>
      </c>
      <c r="BS537" t="s">
        <v>89</v>
      </c>
      <c r="BT537" t="s">
        <v>90</v>
      </c>
      <c r="BU537" t="s">
        <v>91</v>
      </c>
      <c r="BV537" t="s">
        <v>83</v>
      </c>
      <c r="BY537" t="s">
        <v>92</v>
      </c>
      <c r="BZ537" t="s">
        <v>87</v>
      </c>
      <c r="CC537">
        <f>IFERROR(IF(AKORDT[[#This Row],[CZAS]]=1,VLOOKUP(AKORDT[[#This Row],[RAPORTY_TMP_ID]]&amp;AKORDT[[#This Row],[CZYNNOSCI_OPIS]],#REF!,5,FALSE),AKORDT[[#This Row],[CZAS]]),1)</f>
        <v>1</v>
      </c>
      <c r="CD537" t="str">
        <f>AKORDT[[#This Row],[RAPORTY_TMP_ID]]&amp;" "&amp;MID(AKORDT[[#This Row],[NAZWA1_WG]],1,30)</f>
        <v xml:space="preserve">27740 POKROWIEC KORPUSU             </v>
      </c>
      <c r="CE537" s="11">
        <f>AKORDT[[#This Row],[DATA]]</f>
        <v>43034</v>
      </c>
      <c r="CF537">
        <f>IFERROR(ROUND(AVERAGEIF(Tabela_Kwerenda_z_AKORD[CZAS RZECZYWISTY],LEFT(AKORDT[[#This Row],[PZP_NR_ZLECENIA]],5),Tabela_Kwerenda_z_AKORD[LACZNY_CZAS]),0),0)</f>
        <v>0</v>
      </c>
    </row>
    <row r="538" spans="1:84">
      <c r="A538" t="e">
        <f>VLOOKUP(AKORDT[[#This Row],[NAZWISKO]],IMIE[],2,FALSE)</f>
        <v>#N/A</v>
      </c>
      <c r="B538">
        <v>10887</v>
      </c>
      <c r="F538">
        <v>27740</v>
      </c>
      <c r="G538">
        <v>1</v>
      </c>
      <c r="H538">
        <v>7</v>
      </c>
      <c r="I538">
        <v>1</v>
      </c>
      <c r="J538">
        <v>43956</v>
      </c>
      <c r="K538">
        <v>43956</v>
      </c>
      <c r="L538">
        <v>45</v>
      </c>
      <c r="M538">
        <v>5</v>
      </c>
      <c r="N538">
        <v>7</v>
      </c>
      <c r="O538">
        <v>1</v>
      </c>
      <c r="P538">
        <v>0</v>
      </c>
      <c r="Q538" s="17">
        <v>43034</v>
      </c>
      <c r="R538" t="s">
        <v>1617</v>
      </c>
      <c r="S538">
        <v>0</v>
      </c>
      <c r="T538">
        <v>0</v>
      </c>
      <c r="U538">
        <v>0</v>
      </c>
      <c r="V538">
        <v>2</v>
      </c>
      <c r="W538" t="s">
        <v>192</v>
      </c>
      <c r="X538" t="s">
        <v>79</v>
      </c>
      <c r="Y538" t="s">
        <v>80</v>
      </c>
      <c r="Z538" t="s">
        <v>193</v>
      </c>
      <c r="AB538" s="17">
        <v>2</v>
      </c>
      <c r="AC538" s="17">
        <v>402133</v>
      </c>
      <c r="AD538">
        <v>2</v>
      </c>
      <c r="AE538">
        <v>1</v>
      </c>
      <c r="AF538">
        <v>0</v>
      </c>
      <c r="AG538" t="s">
        <v>81</v>
      </c>
      <c r="AH538" t="s">
        <v>82</v>
      </c>
      <c r="AI538" t="s">
        <v>83</v>
      </c>
      <c r="AJ538" t="s">
        <v>83</v>
      </c>
      <c r="AK538" t="s">
        <v>84</v>
      </c>
      <c r="AL538" t="s">
        <v>85</v>
      </c>
      <c r="AM538" t="s">
        <v>86</v>
      </c>
      <c r="AN538" t="s">
        <v>87</v>
      </c>
      <c r="AO538" t="s">
        <v>1060</v>
      </c>
      <c r="AP538" t="s">
        <v>1061</v>
      </c>
      <c r="AQ538" t="s">
        <v>1060</v>
      </c>
      <c r="AR538" t="s">
        <v>1061</v>
      </c>
      <c r="AS538" t="s">
        <v>83</v>
      </c>
      <c r="AV538" s="17"/>
      <c r="AX538">
        <v>0</v>
      </c>
      <c r="AY538" t="s">
        <v>83</v>
      </c>
      <c r="AZ538" t="s">
        <v>83</v>
      </c>
      <c r="BH538">
        <v>616</v>
      </c>
      <c r="BL538" t="s">
        <v>1610</v>
      </c>
      <c r="BM538" s="17">
        <v>43033</v>
      </c>
      <c r="BN538" t="s">
        <v>461</v>
      </c>
      <c r="BO538" t="s">
        <v>461</v>
      </c>
      <c r="BP538">
        <v>13</v>
      </c>
      <c r="BQ538" t="s">
        <v>88</v>
      </c>
      <c r="BR538" t="s">
        <v>79</v>
      </c>
      <c r="BS538" t="s">
        <v>89</v>
      </c>
      <c r="BT538" t="s">
        <v>90</v>
      </c>
      <c r="BU538" t="s">
        <v>91</v>
      </c>
      <c r="BV538" t="s">
        <v>83</v>
      </c>
      <c r="BY538" t="s">
        <v>92</v>
      </c>
      <c r="BZ538" t="s">
        <v>87</v>
      </c>
      <c r="CC538">
        <f>IFERROR(IF(AKORDT[[#This Row],[CZAS]]=1,VLOOKUP(AKORDT[[#This Row],[RAPORTY_TMP_ID]]&amp;AKORDT[[#This Row],[CZYNNOSCI_OPIS]],#REF!,5,FALSE),AKORDT[[#This Row],[CZAS]]),1)</f>
        <v>1</v>
      </c>
      <c r="CD538" t="str">
        <f>AKORDT[[#This Row],[RAPORTY_TMP_ID]]&amp;" "&amp;MID(AKORDT[[#This Row],[NAZWA1_WG]],1,30)</f>
        <v xml:space="preserve">27740 POKROWIEC KORPUSU             </v>
      </c>
      <c r="CE538" s="11">
        <f>AKORDT[[#This Row],[DATA]]</f>
        <v>43034</v>
      </c>
      <c r="CF538">
        <f>IFERROR(ROUND(AVERAGEIF(Tabela_Kwerenda_z_AKORD[CZAS RZECZYWISTY],LEFT(AKORDT[[#This Row],[PZP_NR_ZLECENIA]],5),Tabela_Kwerenda_z_AKORD[LACZNY_CZAS]),0),0)</f>
        <v>0</v>
      </c>
    </row>
    <row r="539" spans="1:84">
      <c r="A539" t="e">
        <f>VLOOKUP(AKORDT[[#This Row],[NAZWISKO]],IMIE[],2,FALSE)</f>
        <v>#N/A</v>
      </c>
      <c r="B539">
        <v>10888</v>
      </c>
      <c r="F539">
        <v>27740</v>
      </c>
      <c r="G539">
        <v>1</v>
      </c>
      <c r="H539">
        <v>6</v>
      </c>
      <c r="I539">
        <v>1</v>
      </c>
      <c r="J539">
        <v>43956</v>
      </c>
      <c r="K539">
        <v>43956</v>
      </c>
      <c r="L539">
        <v>45</v>
      </c>
      <c r="M539">
        <v>5</v>
      </c>
      <c r="N539">
        <v>7</v>
      </c>
      <c r="O539">
        <v>1</v>
      </c>
      <c r="P539">
        <v>0</v>
      </c>
      <c r="Q539" s="17">
        <v>43034</v>
      </c>
      <c r="R539" t="s">
        <v>1618</v>
      </c>
      <c r="S539">
        <v>0</v>
      </c>
      <c r="T539">
        <v>0</v>
      </c>
      <c r="U539">
        <v>0</v>
      </c>
      <c r="V539">
        <v>2</v>
      </c>
      <c r="W539" t="s">
        <v>192</v>
      </c>
      <c r="X539" t="s">
        <v>79</v>
      </c>
      <c r="Y539" t="s">
        <v>80</v>
      </c>
      <c r="Z539" t="s">
        <v>193</v>
      </c>
      <c r="AB539" s="17">
        <v>2</v>
      </c>
      <c r="AC539" s="17">
        <v>402133</v>
      </c>
      <c r="AD539">
        <v>2</v>
      </c>
      <c r="AE539">
        <v>1</v>
      </c>
      <c r="AF539">
        <v>0</v>
      </c>
      <c r="AG539" t="s">
        <v>81</v>
      </c>
      <c r="AH539" t="s">
        <v>82</v>
      </c>
      <c r="AI539" t="s">
        <v>83</v>
      </c>
      <c r="AJ539" t="s">
        <v>83</v>
      </c>
      <c r="AK539" t="s">
        <v>84</v>
      </c>
      <c r="AL539" t="s">
        <v>85</v>
      </c>
      <c r="AM539" t="s">
        <v>86</v>
      </c>
      <c r="AN539" t="s">
        <v>87</v>
      </c>
      <c r="AO539" t="s">
        <v>1060</v>
      </c>
      <c r="AP539" t="s">
        <v>1061</v>
      </c>
      <c r="AQ539" t="s">
        <v>1060</v>
      </c>
      <c r="AR539" t="s">
        <v>1061</v>
      </c>
      <c r="AS539" t="s">
        <v>83</v>
      </c>
      <c r="AV539" s="17"/>
      <c r="AX539">
        <v>0</v>
      </c>
      <c r="AY539" t="s">
        <v>83</v>
      </c>
      <c r="AZ539" t="s">
        <v>83</v>
      </c>
      <c r="BH539">
        <v>617</v>
      </c>
      <c r="BL539" t="s">
        <v>1610</v>
      </c>
      <c r="BM539" s="17">
        <v>43033</v>
      </c>
      <c r="BN539" t="s">
        <v>461</v>
      </c>
      <c r="BO539" t="s">
        <v>461</v>
      </c>
      <c r="BP539">
        <v>13</v>
      </c>
      <c r="BQ539" t="s">
        <v>88</v>
      </c>
      <c r="BR539" t="s">
        <v>79</v>
      </c>
      <c r="BS539" t="s">
        <v>89</v>
      </c>
      <c r="BT539" t="s">
        <v>90</v>
      </c>
      <c r="BU539" t="s">
        <v>91</v>
      </c>
      <c r="BV539" t="s">
        <v>83</v>
      </c>
      <c r="BY539" t="s">
        <v>92</v>
      </c>
      <c r="BZ539" t="s">
        <v>87</v>
      </c>
      <c r="CC539">
        <f>IFERROR(IF(AKORDT[[#This Row],[CZAS]]=1,VLOOKUP(AKORDT[[#This Row],[RAPORTY_TMP_ID]]&amp;AKORDT[[#This Row],[CZYNNOSCI_OPIS]],#REF!,5,FALSE),AKORDT[[#This Row],[CZAS]]),1)</f>
        <v>1</v>
      </c>
      <c r="CD539" t="str">
        <f>AKORDT[[#This Row],[RAPORTY_TMP_ID]]&amp;" "&amp;MID(AKORDT[[#This Row],[NAZWA1_WG]],1,30)</f>
        <v xml:space="preserve">27740 POKROWIEC KORPUSU             </v>
      </c>
      <c r="CE539" s="11">
        <f>AKORDT[[#This Row],[DATA]]</f>
        <v>43034</v>
      </c>
      <c r="CF539">
        <f>IFERROR(ROUND(AVERAGEIF(Tabela_Kwerenda_z_AKORD[CZAS RZECZYWISTY],LEFT(AKORDT[[#This Row],[PZP_NR_ZLECENIA]],5),Tabela_Kwerenda_z_AKORD[LACZNY_CZAS]),0),0)</f>
        <v>0</v>
      </c>
    </row>
    <row r="540" spans="1:84">
      <c r="A540" t="e">
        <f>VLOOKUP(AKORDT[[#This Row],[NAZWISKO]],IMIE[],2,FALSE)</f>
        <v>#N/A</v>
      </c>
      <c r="B540">
        <v>10889</v>
      </c>
      <c r="F540">
        <v>27740</v>
      </c>
      <c r="G540">
        <v>1</v>
      </c>
      <c r="H540">
        <v>5</v>
      </c>
      <c r="I540">
        <v>1</v>
      </c>
      <c r="J540">
        <v>43956</v>
      </c>
      <c r="K540">
        <v>43956</v>
      </c>
      <c r="L540">
        <v>45</v>
      </c>
      <c r="M540">
        <v>5</v>
      </c>
      <c r="N540">
        <v>7</v>
      </c>
      <c r="O540">
        <v>1</v>
      </c>
      <c r="P540">
        <v>0</v>
      </c>
      <c r="Q540" s="17">
        <v>43034</v>
      </c>
      <c r="R540" t="s">
        <v>1619</v>
      </c>
      <c r="S540">
        <v>0</v>
      </c>
      <c r="T540">
        <v>0</v>
      </c>
      <c r="U540">
        <v>0</v>
      </c>
      <c r="V540">
        <v>2</v>
      </c>
      <c r="W540" t="s">
        <v>192</v>
      </c>
      <c r="X540" t="s">
        <v>79</v>
      </c>
      <c r="Y540" t="s">
        <v>80</v>
      </c>
      <c r="Z540" t="s">
        <v>193</v>
      </c>
      <c r="AB540" s="17">
        <v>2</v>
      </c>
      <c r="AC540" s="17">
        <v>402133</v>
      </c>
      <c r="AD540">
        <v>2</v>
      </c>
      <c r="AE540">
        <v>1</v>
      </c>
      <c r="AF540">
        <v>0</v>
      </c>
      <c r="AG540" t="s">
        <v>81</v>
      </c>
      <c r="AH540" t="s">
        <v>82</v>
      </c>
      <c r="AI540" t="s">
        <v>83</v>
      </c>
      <c r="AJ540" t="s">
        <v>83</v>
      </c>
      <c r="AK540" t="s">
        <v>84</v>
      </c>
      <c r="AL540" t="s">
        <v>85</v>
      </c>
      <c r="AM540" t="s">
        <v>86</v>
      </c>
      <c r="AN540" t="s">
        <v>87</v>
      </c>
      <c r="AO540" t="s">
        <v>1060</v>
      </c>
      <c r="AP540" t="s">
        <v>1061</v>
      </c>
      <c r="AQ540" t="s">
        <v>1060</v>
      </c>
      <c r="AR540" t="s">
        <v>1061</v>
      </c>
      <c r="AS540" t="s">
        <v>83</v>
      </c>
      <c r="AV540" s="17"/>
      <c r="AX540">
        <v>0</v>
      </c>
      <c r="AY540" t="s">
        <v>83</v>
      </c>
      <c r="AZ540" t="s">
        <v>83</v>
      </c>
      <c r="BH540">
        <v>618</v>
      </c>
      <c r="BL540" t="s">
        <v>1610</v>
      </c>
      <c r="BM540" s="17">
        <v>43033</v>
      </c>
      <c r="BN540" t="s">
        <v>461</v>
      </c>
      <c r="BO540" t="s">
        <v>461</v>
      </c>
      <c r="BP540">
        <v>13</v>
      </c>
      <c r="BQ540" t="s">
        <v>88</v>
      </c>
      <c r="BR540" t="s">
        <v>79</v>
      </c>
      <c r="BS540" t="s">
        <v>89</v>
      </c>
      <c r="BT540" t="s">
        <v>90</v>
      </c>
      <c r="BU540" t="s">
        <v>91</v>
      </c>
      <c r="BV540" t="s">
        <v>83</v>
      </c>
      <c r="BY540" t="s">
        <v>92</v>
      </c>
      <c r="BZ540" t="s">
        <v>87</v>
      </c>
      <c r="CC540">
        <f>IFERROR(IF(AKORDT[[#This Row],[CZAS]]=1,VLOOKUP(AKORDT[[#This Row],[RAPORTY_TMP_ID]]&amp;AKORDT[[#This Row],[CZYNNOSCI_OPIS]],#REF!,5,FALSE),AKORDT[[#This Row],[CZAS]]),1)</f>
        <v>1</v>
      </c>
      <c r="CD540" t="str">
        <f>AKORDT[[#This Row],[RAPORTY_TMP_ID]]&amp;" "&amp;MID(AKORDT[[#This Row],[NAZWA1_WG]],1,30)</f>
        <v xml:space="preserve">27740 POKROWIEC KORPUSU             </v>
      </c>
      <c r="CE540" s="11">
        <f>AKORDT[[#This Row],[DATA]]</f>
        <v>43034</v>
      </c>
      <c r="CF540">
        <f>IFERROR(ROUND(AVERAGEIF(Tabela_Kwerenda_z_AKORD[CZAS RZECZYWISTY],LEFT(AKORDT[[#This Row],[PZP_NR_ZLECENIA]],5),Tabela_Kwerenda_z_AKORD[LACZNY_CZAS]),0),0)</f>
        <v>0</v>
      </c>
    </row>
    <row r="541" spans="1:84">
      <c r="A541" t="e">
        <f>VLOOKUP(AKORDT[[#This Row],[NAZWISKO]],IMIE[],2,FALSE)</f>
        <v>#N/A</v>
      </c>
      <c r="B541">
        <v>10890</v>
      </c>
      <c r="F541">
        <v>27740</v>
      </c>
      <c r="G541">
        <v>1</v>
      </c>
      <c r="H541">
        <v>4</v>
      </c>
      <c r="I541">
        <v>1</v>
      </c>
      <c r="J541">
        <v>43956</v>
      </c>
      <c r="K541">
        <v>43956</v>
      </c>
      <c r="L541">
        <v>45</v>
      </c>
      <c r="M541">
        <v>5</v>
      </c>
      <c r="N541">
        <v>7</v>
      </c>
      <c r="O541">
        <v>1</v>
      </c>
      <c r="P541">
        <v>0</v>
      </c>
      <c r="Q541" s="17">
        <v>43034</v>
      </c>
      <c r="R541" t="s">
        <v>1620</v>
      </c>
      <c r="S541">
        <v>0</v>
      </c>
      <c r="T541">
        <v>0</v>
      </c>
      <c r="U541">
        <v>0</v>
      </c>
      <c r="V541">
        <v>2</v>
      </c>
      <c r="W541" t="s">
        <v>192</v>
      </c>
      <c r="X541" t="s">
        <v>79</v>
      </c>
      <c r="Y541" t="s">
        <v>80</v>
      </c>
      <c r="Z541" t="s">
        <v>193</v>
      </c>
      <c r="AB541" s="17">
        <v>2</v>
      </c>
      <c r="AC541" s="17">
        <v>402133</v>
      </c>
      <c r="AD541">
        <v>2</v>
      </c>
      <c r="AE541">
        <v>1</v>
      </c>
      <c r="AF541">
        <v>0</v>
      </c>
      <c r="AG541" t="s">
        <v>81</v>
      </c>
      <c r="AH541" t="s">
        <v>82</v>
      </c>
      <c r="AI541" t="s">
        <v>83</v>
      </c>
      <c r="AJ541" t="s">
        <v>83</v>
      </c>
      <c r="AK541" t="s">
        <v>84</v>
      </c>
      <c r="AL541" t="s">
        <v>85</v>
      </c>
      <c r="AM541" t="s">
        <v>86</v>
      </c>
      <c r="AN541" t="s">
        <v>87</v>
      </c>
      <c r="AO541" t="s">
        <v>1060</v>
      </c>
      <c r="AP541" t="s">
        <v>1061</v>
      </c>
      <c r="AQ541" t="s">
        <v>1060</v>
      </c>
      <c r="AR541" t="s">
        <v>1061</v>
      </c>
      <c r="AS541" t="s">
        <v>83</v>
      </c>
      <c r="AV541" s="17"/>
      <c r="AX541">
        <v>0</v>
      </c>
      <c r="AY541" t="s">
        <v>83</v>
      </c>
      <c r="AZ541" t="s">
        <v>83</v>
      </c>
      <c r="BH541">
        <v>619</v>
      </c>
      <c r="BL541" t="s">
        <v>1610</v>
      </c>
      <c r="BM541" s="17">
        <v>43033</v>
      </c>
      <c r="BN541" t="s">
        <v>461</v>
      </c>
      <c r="BO541" t="s">
        <v>461</v>
      </c>
      <c r="BP541">
        <v>13</v>
      </c>
      <c r="BQ541" t="s">
        <v>88</v>
      </c>
      <c r="BR541" t="s">
        <v>79</v>
      </c>
      <c r="BS541" t="s">
        <v>89</v>
      </c>
      <c r="BT541" t="s">
        <v>90</v>
      </c>
      <c r="BU541" t="s">
        <v>91</v>
      </c>
      <c r="BV541" t="s">
        <v>83</v>
      </c>
      <c r="BY541" t="s">
        <v>92</v>
      </c>
      <c r="BZ541" t="s">
        <v>87</v>
      </c>
      <c r="CC541">
        <f>IFERROR(IF(AKORDT[[#This Row],[CZAS]]=1,VLOOKUP(AKORDT[[#This Row],[RAPORTY_TMP_ID]]&amp;AKORDT[[#This Row],[CZYNNOSCI_OPIS]],#REF!,5,FALSE),AKORDT[[#This Row],[CZAS]]),1)</f>
        <v>1</v>
      </c>
      <c r="CD541" t="str">
        <f>AKORDT[[#This Row],[RAPORTY_TMP_ID]]&amp;" "&amp;MID(AKORDT[[#This Row],[NAZWA1_WG]],1,30)</f>
        <v xml:space="preserve">27740 POKROWIEC KORPUSU             </v>
      </c>
      <c r="CE541" s="11">
        <f>AKORDT[[#This Row],[DATA]]</f>
        <v>43034</v>
      </c>
      <c r="CF541">
        <f>IFERROR(ROUND(AVERAGEIF(Tabela_Kwerenda_z_AKORD[CZAS RZECZYWISTY],LEFT(AKORDT[[#This Row],[PZP_NR_ZLECENIA]],5),Tabela_Kwerenda_z_AKORD[LACZNY_CZAS]),0),0)</f>
        <v>0</v>
      </c>
    </row>
    <row r="542" spans="1:84">
      <c r="A542" t="e">
        <f>VLOOKUP(AKORDT[[#This Row],[NAZWISKO]],IMIE[],2,FALSE)</f>
        <v>#N/A</v>
      </c>
      <c r="B542">
        <v>10891</v>
      </c>
      <c r="F542">
        <v>27740</v>
      </c>
      <c r="G542">
        <v>1</v>
      </c>
      <c r="H542">
        <v>3</v>
      </c>
      <c r="I542">
        <v>1</v>
      </c>
      <c r="J542">
        <v>43956</v>
      </c>
      <c r="K542">
        <v>43956</v>
      </c>
      <c r="L542">
        <v>45</v>
      </c>
      <c r="M542">
        <v>5</v>
      </c>
      <c r="N542">
        <v>7</v>
      </c>
      <c r="O542">
        <v>1</v>
      </c>
      <c r="P542">
        <v>0</v>
      </c>
      <c r="Q542" s="17">
        <v>43034</v>
      </c>
      <c r="R542" t="s">
        <v>1621</v>
      </c>
      <c r="S542">
        <v>0</v>
      </c>
      <c r="T542">
        <v>0</v>
      </c>
      <c r="U542">
        <v>0</v>
      </c>
      <c r="V542">
        <v>2</v>
      </c>
      <c r="W542" t="s">
        <v>192</v>
      </c>
      <c r="X542" t="s">
        <v>79</v>
      </c>
      <c r="Y542" t="s">
        <v>80</v>
      </c>
      <c r="Z542" t="s">
        <v>193</v>
      </c>
      <c r="AB542" s="17">
        <v>2</v>
      </c>
      <c r="AC542" s="17">
        <v>402133</v>
      </c>
      <c r="AD542">
        <v>2</v>
      </c>
      <c r="AE542">
        <v>1</v>
      </c>
      <c r="AF542">
        <v>0</v>
      </c>
      <c r="AG542" t="s">
        <v>81</v>
      </c>
      <c r="AH542" t="s">
        <v>82</v>
      </c>
      <c r="AI542" t="s">
        <v>83</v>
      </c>
      <c r="AJ542" t="s">
        <v>83</v>
      </c>
      <c r="AK542" t="s">
        <v>84</v>
      </c>
      <c r="AL542" t="s">
        <v>85</v>
      </c>
      <c r="AM542" t="s">
        <v>86</v>
      </c>
      <c r="AN542" t="s">
        <v>87</v>
      </c>
      <c r="AO542" t="s">
        <v>1060</v>
      </c>
      <c r="AP542" t="s">
        <v>1061</v>
      </c>
      <c r="AQ542" t="s">
        <v>1060</v>
      </c>
      <c r="AR542" t="s">
        <v>1061</v>
      </c>
      <c r="AS542" t="s">
        <v>83</v>
      </c>
      <c r="AV542" s="17"/>
      <c r="AX542">
        <v>0</v>
      </c>
      <c r="AY542" t="s">
        <v>83</v>
      </c>
      <c r="AZ542" t="s">
        <v>83</v>
      </c>
      <c r="BH542">
        <v>620</v>
      </c>
      <c r="BL542" t="s">
        <v>1610</v>
      </c>
      <c r="BM542" s="17">
        <v>43033</v>
      </c>
      <c r="BN542" t="s">
        <v>461</v>
      </c>
      <c r="BO542" t="s">
        <v>461</v>
      </c>
      <c r="BP542">
        <v>13</v>
      </c>
      <c r="BQ542" t="s">
        <v>88</v>
      </c>
      <c r="BR542" t="s">
        <v>79</v>
      </c>
      <c r="BS542" t="s">
        <v>89</v>
      </c>
      <c r="BT542" t="s">
        <v>90</v>
      </c>
      <c r="BU542" t="s">
        <v>91</v>
      </c>
      <c r="BV542" t="s">
        <v>83</v>
      </c>
      <c r="BY542" t="s">
        <v>92</v>
      </c>
      <c r="BZ542" t="s">
        <v>87</v>
      </c>
      <c r="CC542">
        <f>IFERROR(IF(AKORDT[[#This Row],[CZAS]]=1,VLOOKUP(AKORDT[[#This Row],[RAPORTY_TMP_ID]]&amp;AKORDT[[#This Row],[CZYNNOSCI_OPIS]],#REF!,5,FALSE),AKORDT[[#This Row],[CZAS]]),1)</f>
        <v>1</v>
      </c>
      <c r="CD542" t="str">
        <f>AKORDT[[#This Row],[RAPORTY_TMP_ID]]&amp;" "&amp;MID(AKORDT[[#This Row],[NAZWA1_WG]],1,30)</f>
        <v xml:space="preserve">27740 POKROWIEC KORPUSU             </v>
      </c>
      <c r="CE542" s="11">
        <f>AKORDT[[#This Row],[DATA]]</f>
        <v>43034</v>
      </c>
      <c r="CF542">
        <f>IFERROR(ROUND(AVERAGEIF(Tabela_Kwerenda_z_AKORD[CZAS RZECZYWISTY],LEFT(AKORDT[[#This Row],[PZP_NR_ZLECENIA]],5),Tabela_Kwerenda_z_AKORD[LACZNY_CZAS]),0),0)</f>
        <v>0</v>
      </c>
    </row>
    <row r="543" spans="1:84">
      <c r="A543" t="e">
        <f>VLOOKUP(AKORDT[[#This Row],[NAZWISKO]],IMIE[],2,FALSE)</f>
        <v>#N/A</v>
      </c>
      <c r="B543">
        <v>10892</v>
      </c>
      <c r="F543">
        <v>27740</v>
      </c>
      <c r="G543">
        <v>1</v>
      </c>
      <c r="H543">
        <v>2</v>
      </c>
      <c r="I543">
        <v>1</v>
      </c>
      <c r="J543">
        <v>43956</v>
      </c>
      <c r="K543">
        <v>43956</v>
      </c>
      <c r="L543">
        <v>45</v>
      </c>
      <c r="M543">
        <v>5</v>
      </c>
      <c r="N543">
        <v>7</v>
      </c>
      <c r="O543">
        <v>1</v>
      </c>
      <c r="P543">
        <v>0</v>
      </c>
      <c r="Q543" s="17">
        <v>43034</v>
      </c>
      <c r="R543" t="s">
        <v>1622</v>
      </c>
      <c r="S543">
        <v>0</v>
      </c>
      <c r="T543">
        <v>0</v>
      </c>
      <c r="U543">
        <v>0</v>
      </c>
      <c r="V543">
        <v>2</v>
      </c>
      <c r="W543" t="s">
        <v>192</v>
      </c>
      <c r="X543" t="s">
        <v>79</v>
      </c>
      <c r="Y543" t="s">
        <v>80</v>
      </c>
      <c r="Z543" t="s">
        <v>193</v>
      </c>
      <c r="AB543" s="17">
        <v>2</v>
      </c>
      <c r="AC543" s="17">
        <v>402133</v>
      </c>
      <c r="AD543">
        <v>2</v>
      </c>
      <c r="AE543">
        <v>1</v>
      </c>
      <c r="AF543">
        <v>0</v>
      </c>
      <c r="AG543" t="s">
        <v>81</v>
      </c>
      <c r="AH543" t="s">
        <v>82</v>
      </c>
      <c r="AI543" t="s">
        <v>83</v>
      </c>
      <c r="AJ543" t="s">
        <v>83</v>
      </c>
      <c r="AK543" t="s">
        <v>84</v>
      </c>
      <c r="AL543" t="s">
        <v>85</v>
      </c>
      <c r="AM543" t="s">
        <v>86</v>
      </c>
      <c r="AN543" t="s">
        <v>87</v>
      </c>
      <c r="AO543" t="s">
        <v>1060</v>
      </c>
      <c r="AP543" t="s">
        <v>1061</v>
      </c>
      <c r="AQ543" t="s">
        <v>1060</v>
      </c>
      <c r="AR543" t="s">
        <v>1061</v>
      </c>
      <c r="AS543" t="s">
        <v>83</v>
      </c>
      <c r="AV543" s="17"/>
      <c r="AX543">
        <v>0</v>
      </c>
      <c r="AY543" t="s">
        <v>83</v>
      </c>
      <c r="AZ543" t="s">
        <v>83</v>
      </c>
      <c r="BH543">
        <v>621</v>
      </c>
      <c r="BL543" t="s">
        <v>1610</v>
      </c>
      <c r="BM543" s="17">
        <v>43033</v>
      </c>
      <c r="BN543" t="s">
        <v>461</v>
      </c>
      <c r="BO543" t="s">
        <v>461</v>
      </c>
      <c r="BP543">
        <v>13</v>
      </c>
      <c r="BQ543" t="s">
        <v>88</v>
      </c>
      <c r="BR543" t="s">
        <v>79</v>
      </c>
      <c r="BS543" t="s">
        <v>89</v>
      </c>
      <c r="BT543" t="s">
        <v>90</v>
      </c>
      <c r="BU543" t="s">
        <v>91</v>
      </c>
      <c r="BV543" t="s">
        <v>83</v>
      </c>
      <c r="BY543" t="s">
        <v>92</v>
      </c>
      <c r="BZ543" t="s">
        <v>87</v>
      </c>
      <c r="CC543">
        <f>IFERROR(IF(AKORDT[[#This Row],[CZAS]]=1,VLOOKUP(AKORDT[[#This Row],[RAPORTY_TMP_ID]]&amp;AKORDT[[#This Row],[CZYNNOSCI_OPIS]],#REF!,5,FALSE),AKORDT[[#This Row],[CZAS]]),1)</f>
        <v>1</v>
      </c>
      <c r="CD543" t="str">
        <f>AKORDT[[#This Row],[RAPORTY_TMP_ID]]&amp;" "&amp;MID(AKORDT[[#This Row],[NAZWA1_WG]],1,30)</f>
        <v xml:space="preserve">27740 POKROWIEC KORPUSU             </v>
      </c>
      <c r="CE543" s="11">
        <f>AKORDT[[#This Row],[DATA]]</f>
        <v>43034</v>
      </c>
      <c r="CF543">
        <f>IFERROR(ROUND(AVERAGEIF(Tabela_Kwerenda_z_AKORD[CZAS RZECZYWISTY],LEFT(AKORDT[[#This Row],[PZP_NR_ZLECENIA]],5),Tabela_Kwerenda_z_AKORD[LACZNY_CZAS]),0),0)</f>
        <v>0</v>
      </c>
    </row>
    <row r="544" spans="1:84">
      <c r="A544" t="e">
        <f>VLOOKUP(AKORDT[[#This Row],[NAZWISKO]],IMIE[],2,FALSE)</f>
        <v>#N/A</v>
      </c>
      <c r="B544">
        <v>10893</v>
      </c>
      <c r="F544">
        <v>27740</v>
      </c>
      <c r="G544">
        <v>1</v>
      </c>
      <c r="H544">
        <v>1</v>
      </c>
      <c r="I544">
        <v>1</v>
      </c>
      <c r="J544">
        <v>43956</v>
      </c>
      <c r="K544">
        <v>43956</v>
      </c>
      <c r="L544">
        <v>45</v>
      </c>
      <c r="M544">
        <v>5</v>
      </c>
      <c r="N544">
        <v>7</v>
      </c>
      <c r="O544">
        <v>1</v>
      </c>
      <c r="P544">
        <v>0</v>
      </c>
      <c r="Q544" s="17">
        <v>43034</v>
      </c>
      <c r="R544" t="s">
        <v>1623</v>
      </c>
      <c r="S544">
        <v>0</v>
      </c>
      <c r="T544">
        <v>0</v>
      </c>
      <c r="U544">
        <v>0</v>
      </c>
      <c r="V544">
        <v>2</v>
      </c>
      <c r="W544" t="s">
        <v>192</v>
      </c>
      <c r="X544" t="s">
        <v>79</v>
      </c>
      <c r="Y544" t="s">
        <v>80</v>
      </c>
      <c r="Z544" t="s">
        <v>193</v>
      </c>
      <c r="AB544" s="17">
        <v>2</v>
      </c>
      <c r="AC544" s="17">
        <v>402133</v>
      </c>
      <c r="AD544">
        <v>2</v>
      </c>
      <c r="AE544">
        <v>1</v>
      </c>
      <c r="AF544">
        <v>0</v>
      </c>
      <c r="AG544" t="s">
        <v>81</v>
      </c>
      <c r="AH544" t="s">
        <v>82</v>
      </c>
      <c r="AI544" t="s">
        <v>83</v>
      </c>
      <c r="AJ544" t="s">
        <v>83</v>
      </c>
      <c r="AK544" t="s">
        <v>84</v>
      </c>
      <c r="AL544" t="s">
        <v>85</v>
      </c>
      <c r="AM544" t="s">
        <v>86</v>
      </c>
      <c r="AN544" t="s">
        <v>87</v>
      </c>
      <c r="AO544" t="s">
        <v>1060</v>
      </c>
      <c r="AP544" t="s">
        <v>1061</v>
      </c>
      <c r="AQ544" t="s">
        <v>1060</v>
      </c>
      <c r="AR544" t="s">
        <v>1061</v>
      </c>
      <c r="AS544" t="s">
        <v>83</v>
      </c>
      <c r="AV544" s="17"/>
      <c r="AX544">
        <v>0</v>
      </c>
      <c r="AY544" t="s">
        <v>83</v>
      </c>
      <c r="AZ544" t="s">
        <v>83</v>
      </c>
      <c r="BH544">
        <v>622</v>
      </c>
      <c r="BL544" t="s">
        <v>1610</v>
      </c>
      <c r="BM544" s="17">
        <v>43033</v>
      </c>
      <c r="BN544" t="s">
        <v>461</v>
      </c>
      <c r="BO544" t="s">
        <v>461</v>
      </c>
      <c r="BP544">
        <v>13</v>
      </c>
      <c r="BQ544" t="s">
        <v>88</v>
      </c>
      <c r="BR544" t="s">
        <v>79</v>
      </c>
      <c r="BS544" t="s">
        <v>89</v>
      </c>
      <c r="BT544" t="s">
        <v>90</v>
      </c>
      <c r="BU544" t="s">
        <v>91</v>
      </c>
      <c r="BV544" t="s">
        <v>83</v>
      </c>
      <c r="BY544" t="s">
        <v>92</v>
      </c>
      <c r="BZ544" t="s">
        <v>87</v>
      </c>
      <c r="CC544">
        <f>IFERROR(IF(AKORDT[[#This Row],[CZAS]]=1,VLOOKUP(AKORDT[[#This Row],[RAPORTY_TMP_ID]]&amp;AKORDT[[#This Row],[CZYNNOSCI_OPIS]],#REF!,5,FALSE),AKORDT[[#This Row],[CZAS]]),1)</f>
        <v>1</v>
      </c>
      <c r="CD544" t="str">
        <f>AKORDT[[#This Row],[RAPORTY_TMP_ID]]&amp;" "&amp;MID(AKORDT[[#This Row],[NAZWA1_WG]],1,30)</f>
        <v xml:space="preserve">27740 POKROWIEC KORPUSU             </v>
      </c>
      <c r="CE544" s="11">
        <f>AKORDT[[#This Row],[DATA]]</f>
        <v>43034</v>
      </c>
      <c r="CF544">
        <f>IFERROR(ROUND(AVERAGEIF(Tabela_Kwerenda_z_AKORD[CZAS RZECZYWISTY],LEFT(AKORDT[[#This Row],[PZP_NR_ZLECENIA]],5),Tabela_Kwerenda_z_AKORD[LACZNY_CZAS]),0),0)</f>
        <v>0</v>
      </c>
    </row>
    <row r="545" spans="1:84">
      <c r="A545" t="e">
        <f>VLOOKUP(AKORDT[[#This Row],[NAZWISKO]],IMIE[],2,FALSE)</f>
        <v>#N/A</v>
      </c>
      <c r="B545">
        <v>10896</v>
      </c>
      <c r="F545">
        <v>26963</v>
      </c>
      <c r="G545">
        <v>1</v>
      </c>
      <c r="H545">
        <v>1</v>
      </c>
      <c r="I545">
        <v>1</v>
      </c>
      <c r="J545">
        <v>56743</v>
      </c>
      <c r="K545">
        <v>56743</v>
      </c>
      <c r="L545">
        <v>35</v>
      </c>
      <c r="M545">
        <v>20</v>
      </c>
      <c r="N545">
        <v>7</v>
      </c>
      <c r="O545">
        <v>1</v>
      </c>
      <c r="Q545" s="17">
        <v>43034</v>
      </c>
      <c r="R545" t="s">
        <v>1624</v>
      </c>
      <c r="S545">
        <v>0</v>
      </c>
      <c r="T545">
        <v>0</v>
      </c>
      <c r="U545">
        <v>0</v>
      </c>
      <c r="V545">
        <v>2</v>
      </c>
      <c r="W545" t="s">
        <v>203</v>
      </c>
      <c r="X545" t="s">
        <v>79</v>
      </c>
      <c r="Y545" t="s">
        <v>100</v>
      </c>
      <c r="Z545" t="s">
        <v>204</v>
      </c>
      <c r="AB545" s="17">
        <v>2</v>
      </c>
      <c r="AC545" s="17">
        <v>402133</v>
      </c>
      <c r="AD545">
        <v>2</v>
      </c>
      <c r="AE545">
        <v>1</v>
      </c>
      <c r="AF545">
        <v>0</v>
      </c>
      <c r="AG545" t="s">
        <v>81</v>
      </c>
      <c r="AH545" t="s">
        <v>82</v>
      </c>
      <c r="AI545" t="s">
        <v>83</v>
      </c>
      <c r="AJ545" t="s">
        <v>83</v>
      </c>
      <c r="AK545" t="s">
        <v>84</v>
      </c>
      <c r="AL545" t="s">
        <v>85</v>
      </c>
      <c r="AM545" t="s">
        <v>205</v>
      </c>
      <c r="AN545" t="s">
        <v>95</v>
      </c>
      <c r="AO545" t="s">
        <v>1503</v>
      </c>
      <c r="AP545" t="s">
        <v>1504</v>
      </c>
      <c r="AQ545" t="s">
        <v>1503</v>
      </c>
      <c r="AR545" t="s">
        <v>1504</v>
      </c>
      <c r="AS545" t="s">
        <v>83</v>
      </c>
      <c r="AV545" s="17"/>
      <c r="AX545">
        <v>0</v>
      </c>
      <c r="AY545" t="s">
        <v>83</v>
      </c>
      <c r="AZ545" t="s">
        <v>83</v>
      </c>
      <c r="BH545">
        <v>625</v>
      </c>
      <c r="BL545" t="s">
        <v>1505</v>
      </c>
      <c r="BM545" s="17">
        <v>43019</v>
      </c>
      <c r="BN545" t="s">
        <v>967</v>
      </c>
      <c r="BO545" t="s">
        <v>967</v>
      </c>
      <c r="BP545">
        <v>68</v>
      </c>
      <c r="BQ545" t="s">
        <v>196</v>
      </c>
      <c r="BR545" t="s">
        <v>197</v>
      </c>
      <c r="BS545" t="s">
        <v>89</v>
      </c>
      <c r="BT545" t="s">
        <v>90</v>
      </c>
      <c r="BU545" t="s">
        <v>181</v>
      </c>
      <c r="BV545" t="s">
        <v>83</v>
      </c>
      <c r="BY545" t="s">
        <v>92</v>
      </c>
      <c r="BZ545" t="s">
        <v>87</v>
      </c>
      <c r="CC545">
        <f>IFERROR(IF(AKORDT[[#This Row],[CZAS]]=1,VLOOKUP(AKORDT[[#This Row],[RAPORTY_TMP_ID]]&amp;AKORDT[[#This Row],[CZYNNOSCI_OPIS]],#REF!,5,FALSE),AKORDT[[#This Row],[CZAS]]),1)</f>
        <v>1</v>
      </c>
      <c r="CD545" t="str">
        <f>AKORDT[[#This Row],[RAPORTY_TMP_ID]]&amp;" "&amp;MID(AKORDT[[#This Row],[NAZWA1_WG]],1,30)</f>
        <v xml:space="preserve">26963 KIWI P85x60                   </v>
      </c>
      <c r="CE545" s="11">
        <f>AKORDT[[#This Row],[DATA]]</f>
        <v>43034</v>
      </c>
      <c r="CF545">
        <f>IFERROR(ROUND(AVERAGEIF(Tabela_Kwerenda_z_AKORD[CZAS RZECZYWISTY],LEFT(AKORDT[[#This Row],[PZP_NR_ZLECENIA]],5),Tabela_Kwerenda_z_AKORD[LACZNY_CZAS]),0),0)</f>
        <v>0</v>
      </c>
    </row>
    <row r="546" spans="1:84">
      <c r="A546" t="e">
        <f>VLOOKUP(AKORDT[[#This Row],[NAZWISKO]],IMIE[],2,FALSE)</f>
        <v>#N/A</v>
      </c>
      <c r="B546">
        <v>10897</v>
      </c>
      <c r="F546">
        <v>26962</v>
      </c>
      <c r="G546">
        <v>1</v>
      </c>
      <c r="H546">
        <v>1</v>
      </c>
      <c r="I546">
        <v>1</v>
      </c>
      <c r="J546">
        <v>56725</v>
      </c>
      <c r="K546">
        <v>56725</v>
      </c>
      <c r="L546">
        <v>35</v>
      </c>
      <c r="M546">
        <v>20</v>
      </c>
      <c r="N546">
        <v>7</v>
      </c>
      <c r="O546">
        <v>1</v>
      </c>
      <c r="Q546" s="17">
        <v>43034</v>
      </c>
      <c r="R546" t="s">
        <v>1625</v>
      </c>
      <c r="S546">
        <v>0</v>
      </c>
      <c r="T546">
        <v>0</v>
      </c>
      <c r="U546">
        <v>0</v>
      </c>
      <c r="V546">
        <v>2</v>
      </c>
      <c r="W546" t="s">
        <v>203</v>
      </c>
      <c r="X546" t="s">
        <v>79</v>
      </c>
      <c r="Y546" t="s">
        <v>100</v>
      </c>
      <c r="Z546" t="s">
        <v>204</v>
      </c>
      <c r="AB546" s="17">
        <v>2</v>
      </c>
      <c r="AC546" s="17">
        <v>402133</v>
      </c>
      <c r="AD546">
        <v>2</v>
      </c>
      <c r="AE546">
        <v>1</v>
      </c>
      <c r="AF546">
        <v>0</v>
      </c>
      <c r="AG546" t="s">
        <v>81</v>
      </c>
      <c r="AH546" t="s">
        <v>82</v>
      </c>
      <c r="AI546" t="s">
        <v>83</v>
      </c>
      <c r="AJ546" t="s">
        <v>83</v>
      </c>
      <c r="AK546" t="s">
        <v>84</v>
      </c>
      <c r="AL546" t="s">
        <v>85</v>
      </c>
      <c r="AM546" t="s">
        <v>205</v>
      </c>
      <c r="AN546" t="s">
        <v>95</v>
      </c>
      <c r="AO546" t="s">
        <v>1507</v>
      </c>
      <c r="AP546" t="s">
        <v>1508</v>
      </c>
      <c r="AQ546" t="s">
        <v>1507</v>
      </c>
      <c r="AR546" t="s">
        <v>1508</v>
      </c>
      <c r="AS546" t="s">
        <v>83</v>
      </c>
      <c r="AV546" s="17"/>
      <c r="AX546">
        <v>0</v>
      </c>
      <c r="AY546" t="s">
        <v>83</v>
      </c>
      <c r="AZ546" t="s">
        <v>83</v>
      </c>
      <c r="BH546">
        <v>626</v>
      </c>
      <c r="BL546" t="s">
        <v>1505</v>
      </c>
      <c r="BM546" s="17">
        <v>43019</v>
      </c>
      <c r="BN546" t="s">
        <v>967</v>
      </c>
      <c r="BO546" t="s">
        <v>967</v>
      </c>
      <c r="BP546">
        <v>68</v>
      </c>
      <c r="BQ546" t="s">
        <v>196</v>
      </c>
      <c r="BR546" t="s">
        <v>197</v>
      </c>
      <c r="BS546" t="s">
        <v>89</v>
      </c>
      <c r="BT546" t="s">
        <v>90</v>
      </c>
      <c r="BU546" t="s">
        <v>181</v>
      </c>
      <c r="BV546" t="s">
        <v>83</v>
      </c>
      <c r="BY546" t="s">
        <v>92</v>
      </c>
      <c r="BZ546" t="s">
        <v>87</v>
      </c>
      <c r="CC546">
        <f>IFERROR(IF(AKORDT[[#This Row],[CZAS]]=1,VLOOKUP(AKORDT[[#This Row],[RAPORTY_TMP_ID]]&amp;AKORDT[[#This Row],[CZYNNOSCI_OPIS]],#REF!,5,FALSE),AKORDT[[#This Row],[CZAS]]),1)</f>
        <v>1</v>
      </c>
      <c r="CD546" t="str">
        <f>AKORDT[[#This Row],[RAPORTY_TMP_ID]]&amp;" "&amp;MID(AKORDT[[#This Row],[NAZWA1_WG]],1,30)</f>
        <v xml:space="preserve">26962 KIWI 1                        </v>
      </c>
      <c r="CE546" s="11">
        <f>AKORDT[[#This Row],[DATA]]</f>
        <v>43034</v>
      </c>
      <c r="CF546">
        <f>IFERROR(ROUND(AVERAGEIF(Tabela_Kwerenda_z_AKORD[CZAS RZECZYWISTY],LEFT(AKORDT[[#This Row],[PZP_NR_ZLECENIA]],5),Tabela_Kwerenda_z_AKORD[LACZNY_CZAS]),0),0)</f>
        <v>0</v>
      </c>
    </row>
    <row r="547" spans="1:84">
      <c r="A547" t="e">
        <f>VLOOKUP(AKORDT[[#This Row],[NAZWISKO]],IMIE[],2,FALSE)</f>
        <v>#N/A</v>
      </c>
      <c r="B547">
        <v>10898</v>
      </c>
      <c r="F547">
        <v>26563</v>
      </c>
      <c r="G547">
        <v>1</v>
      </c>
      <c r="H547">
        <v>1</v>
      </c>
      <c r="I547">
        <v>1</v>
      </c>
      <c r="J547">
        <v>52705</v>
      </c>
      <c r="K547">
        <v>52705</v>
      </c>
      <c r="L547">
        <v>35</v>
      </c>
      <c r="M547">
        <v>20</v>
      </c>
      <c r="N547">
        <v>7</v>
      </c>
      <c r="O547">
        <v>23</v>
      </c>
      <c r="P547">
        <v>0</v>
      </c>
      <c r="Q547" s="17">
        <v>43034</v>
      </c>
      <c r="R547" t="s">
        <v>726</v>
      </c>
      <c r="S547">
        <v>0</v>
      </c>
      <c r="T547">
        <v>0</v>
      </c>
      <c r="U547">
        <v>0</v>
      </c>
      <c r="V547">
        <v>2</v>
      </c>
      <c r="W547" t="s">
        <v>203</v>
      </c>
      <c r="X547" t="s">
        <v>79</v>
      </c>
      <c r="Y547" t="s">
        <v>100</v>
      </c>
      <c r="Z547" t="s">
        <v>204</v>
      </c>
      <c r="AB547" s="17">
        <v>2</v>
      </c>
      <c r="AC547" s="17">
        <v>402133</v>
      </c>
      <c r="AD547">
        <v>2</v>
      </c>
      <c r="AE547">
        <v>1</v>
      </c>
      <c r="AF547">
        <v>0</v>
      </c>
      <c r="AG547" t="s">
        <v>81</v>
      </c>
      <c r="AH547" t="s">
        <v>82</v>
      </c>
      <c r="AI547" t="s">
        <v>83</v>
      </c>
      <c r="AJ547" t="s">
        <v>83</v>
      </c>
      <c r="AK547" t="s">
        <v>84</v>
      </c>
      <c r="AL547" t="s">
        <v>85</v>
      </c>
      <c r="AM547" t="s">
        <v>205</v>
      </c>
      <c r="AN547" t="s">
        <v>95</v>
      </c>
      <c r="AO547" t="s">
        <v>1601</v>
      </c>
      <c r="AP547" t="s">
        <v>1602</v>
      </c>
      <c r="AQ547" t="s">
        <v>1601</v>
      </c>
      <c r="AR547" t="s">
        <v>1602</v>
      </c>
      <c r="AS547" t="s">
        <v>83</v>
      </c>
      <c r="AV547" s="17"/>
      <c r="AX547">
        <v>0</v>
      </c>
      <c r="AY547" t="s">
        <v>83</v>
      </c>
      <c r="AZ547" t="s">
        <v>83</v>
      </c>
      <c r="BH547">
        <v>627</v>
      </c>
      <c r="BL547" t="s">
        <v>1626</v>
      </c>
      <c r="BM547" s="17">
        <v>43019</v>
      </c>
      <c r="BN547" t="s">
        <v>210</v>
      </c>
      <c r="BO547" t="s">
        <v>210</v>
      </c>
      <c r="BP547">
        <v>0</v>
      </c>
      <c r="BQ547" t="s">
        <v>83</v>
      </c>
      <c r="BR547" t="s">
        <v>83</v>
      </c>
      <c r="BS547" t="s">
        <v>89</v>
      </c>
      <c r="BT547" t="s">
        <v>90</v>
      </c>
      <c r="BU547" t="s">
        <v>181</v>
      </c>
      <c r="BV547" t="s">
        <v>83</v>
      </c>
      <c r="BY547" t="s">
        <v>92</v>
      </c>
      <c r="BZ547" t="s">
        <v>87</v>
      </c>
      <c r="CC547">
        <f>IFERROR(IF(AKORDT[[#This Row],[CZAS]]=1,VLOOKUP(AKORDT[[#This Row],[RAPORTY_TMP_ID]]&amp;AKORDT[[#This Row],[CZYNNOSCI_OPIS]],#REF!,5,FALSE),AKORDT[[#This Row],[CZAS]]),1)</f>
        <v>23</v>
      </c>
      <c r="CD547" t="str">
        <f>AKORDT[[#This Row],[RAPORTY_TMP_ID]]&amp;" "&amp;MID(AKORDT[[#This Row],[NAZWA1_WG]],1,30)</f>
        <v xml:space="preserve">26563 HORIZON B 1,5z]               </v>
      </c>
      <c r="CE547" s="11">
        <f>AKORDT[[#This Row],[DATA]]</f>
        <v>43034</v>
      </c>
      <c r="CF547">
        <f>IFERROR(ROUND(AVERAGEIF(Tabela_Kwerenda_z_AKORD[CZAS RZECZYWISTY],LEFT(AKORDT[[#This Row],[PZP_NR_ZLECENIA]],5),Tabela_Kwerenda_z_AKORD[LACZNY_CZAS]),0),0)</f>
        <v>0</v>
      </c>
    </row>
    <row r="548" spans="1:84">
      <c r="A548" t="e">
        <f>VLOOKUP(AKORDT[[#This Row],[NAZWISKO]],IMIE[],2,FALSE)</f>
        <v>#N/A</v>
      </c>
      <c r="B548">
        <v>10899</v>
      </c>
      <c r="F548">
        <v>26562</v>
      </c>
      <c r="G548">
        <v>1</v>
      </c>
      <c r="H548">
        <v>1</v>
      </c>
      <c r="I548">
        <v>1</v>
      </c>
      <c r="J548">
        <v>52739</v>
      </c>
      <c r="K548">
        <v>52739</v>
      </c>
      <c r="L548">
        <v>35</v>
      </c>
      <c r="M548">
        <v>20</v>
      </c>
      <c r="N548">
        <v>7</v>
      </c>
      <c r="O548">
        <v>41</v>
      </c>
      <c r="Q548" s="17">
        <v>43034</v>
      </c>
      <c r="R548" t="s">
        <v>1627</v>
      </c>
      <c r="S548">
        <v>0</v>
      </c>
      <c r="T548">
        <v>0</v>
      </c>
      <c r="U548">
        <v>0</v>
      </c>
      <c r="V548">
        <v>2</v>
      </c>
      <c r="W548" t="s">
        <v>203</v>
      </c>
      <c r="X548" t="s">
        <v>79</v>
      </c>
      <c r="Y548" t="s">
        <v>100</v>
      </c>
      <c r="Z548" t="s">
        <v>204</v>
      </c>
      <c r="AB548" s="17">
        <v>2</v>
      </c>
      <c r="AC548" s="17">
        <v>402133</v>
      </c>
      <c r="AD548">
        <v>2</v>
      </c>
      <c r="AE548">
        <v>1</v>
      </c>
      <c r="AF548">
        <v>0</v>
      </c>
      <c r="AG548" t="s">
        <v>81</v>
      </c>
      <c r="AH548" t="s">
        <v>82</v>
      </c>
      <c r="AI548" t="s">
        <v>83</v>
      </c>
      <c r="AJ548" t="s">
        <v>83</v>
      </c>
      <c r="AK548" t="s">
        <v>84</v>
      </c>
      <c r="AL548" t="s">
        <v>85</v>
      </c>
      <c r="AM548" t="s">
        <v>205</v>
      </c>
      <c r="AN548" t="s">
        <v>95</v>
      </c>
      <c r="AO548" t="s">
        <v>259</v>
      </c>
      <c r="AP548" t="s">
        <v>260</v>
      </c>
      <c r="AQ548" t="s">
        <v>259</v>
      </c>
      <c r="AR548" t="s">
        <v>260</v>
      </c>
      <c r="AS548" t="s">
        <v>83</v>
      </c>
      <c r="AV548" s="17"/>
      <c r="AX548">
        <v>0</v>
      </c>
      <c r="AY548" t="s">
        <v>83</v>
      </c>
      <c r="AZ548" t="s">
        <v>83</v>
      </c>
      <c r="BH548">
        <v>628</v>
      </c>
      <c r="BL548" t="s">
        <v>1626</v>
      </c>
      <c r="BM548" s="17">
        <v>43019</v>
      </c>
      <c r="BN548" t="s">
        <v>210</v>
      </c>
      <c r="BO548" t="s">
        <v>210</v>
      </c>
      <c r="BP548">
        <v>68</v>
      </c>
      <c r="BQ548" t="s">
        <v>196</v>
      </c>
      <c r="BR548" t="s">
        <v>197</v>
      </c>
      <c r="BS548" t="s">
        <v>89</v>
      </c>
      <c r="BT548" t="s">
        <v>90</v>
      </c>
      <c r="BU548" t="s">
        <v>181</v>
      </c>
      <c r="BV548" t="s">
        <v>83</v>
      </c>
      <c r="BY548" t="s">
        <v>92</v>
      </c>
      <c r="BZ548" t="s">
        <v>87</v>
      </c>
      <c r="CC548">
        <f>IFERROR(IF(AKORDT[[#This Row],[CZAS]]=1,VLOOKUP(AKORDT[[#This Row],[RAPORTY_TMP_ID]]&amp;AKORDT[[#This Row],[CZYNNOSCI_OPIS]],#REF!,5,FALSE),AKORDT[[#This Row],[CZAS]]),1)</f>
        <v>41</v>
      </c>
      <c r="CD548" t="str">
        <f>AKORDT[[#This Row],[RAPORTY_TMP_ID]]&amp;" "&amp;MID(AKORDT[[#This Row],[NAZWA1_WG]],1,30)</f>
        <v xml:space="preserve">26562 HORIZON B ONz                 </v>
      </c>
      <c r="CE548" s="11">
        <f>AKORDT[[#This Row],[DATA]]</f>
        <v>43034</v>
      </c>
      <c r="CF548">
        <f>IFERROR(ROUND(AVERAGEIF(Tabela_Kwerenda_z_AKORD[CZAS RZECZYWISTY],LEFT(AKORDT[[#This Row],[PZP_NR_ZLECENIA]],5),Tabela_Kwerenda_z_AKORD[LACZNY_CZAS]),0),0)</f>
        <v>0</v>
      </c>
    </row>
    <row r="549" spans="1:84">
      <c r="A549" t="e">
        <f>VLOOKUP(AKORDT[[#This Row],[NAZWISKO]],IMIE[],2,FALSE)</f>
        <v>#N/A</v>
      </c>
      <c r="B549">
        <v>10900</v>
      </c>
      <c r="F549">
        <v>26561</v>
      </c>
      <c r="G549">
        <v>1</v>
      </c>
      <c r="H549">
        <v>1</v>
      </c>
      <c r="I549">
        <v>1</v>
      </c>
      <c r="J549">
        <v>52701</v>
      </c>
      <c r="K549">
        <v>52701</v>
      </c>
      <c r="L549">
        <v>35</v>
      </c>
      <c r="M549">
        <v>20</v>
      </c>
      <c r="N549">
        <v>7</v>
      </c>
      <c r="O549">
        <v>38</v>
      </c>
      <c r="P549">
        <v>0</v>
      </c>
      <c r="Q549" s="17">
        <v>43034</v>
      </c>
      <c r="R549" t="s">
        <v>1628</v>
      </c>
      <c r="S549">
        <v>0</v>
      </c>
      <c r="T549">
        <v>0</v>
      </c>
      <c r="U549">
        <v>0</v>
      </c>
      <c r="V549">
        <v>2</v>
      </c>
      <c r="W549" t="s">
        <v>203</v>
      </c>
      <c r="X549" t="s">
        <v>79</v>
      </c>
      <c r="Y549" t="s">
        <v>100</v>
      </c>
      <c r="Z549" t="s">
        <v>204</v>
      </c>
      <c r="AB549" s="17">
        <v>2</v>
      </c>
      <c r="AC549" s="17">
        <v>402133</v>
      </c>
      <c r="AD549">
        <v>2</v>
      </c>
      <c r="AE549">
        <v>1</v>
      </c>
      <c r="AF549">
        <v>0</v>
      </c>
      <c r="AG549" t="s">
        <v>81</v>
      </c>
      <c r="AH549" t="s">
        <v>82</v>
      </c>
      <c r="AI549" t="s">
        <v>83</v>
      </c>
      <c r="AJ549" t="s">
        <v>83</v>
      </c>
      <c r="AK549" t="s">
        <v>84</v>
      </c>
      <c r="AL549" t="s">
        <v>85</v>
      </c>
      <c r="AM549" t="s">
        <v>205</v>
      </c>
      <c r="AN549" t="s">
        <v>95</v>
      </c>
      <c r="AO549" t="s">
        <v>261</v>
      </c>
      <c r="AP549" t="s">
        <v>262</v>
      </c>
      <c r="AQ549" t="s">
        <v>261</v>
      </c>
      <c r="AR549" t="s">
        <v>262</v>
      </c>
      <c r="AS549" t="s">
        <v>83</v>
      </c>
      <c r="AV549" s="17"/>
      <c r="AX549">
        <v>0</v>
      </c>
      <c r="AY549" t="s">
        <v>83</v>
      </c>
      <c r="AZ549" t="s">
        <v>83</v>
      </c>
      <c r="BH549">
        <v>629</v>
      </c>
      <c r="BL549" t="s">
        <v>1626</v>
      </c>
      <c r="BM549" s="17">
        <v>43019</v>
      </c>
      <c r="BN549" t="s">
        <v>210</v>
      </c>
      <c r="BO549" t="s">
        <v>210</v>
      </c>
      <c r="BP549">
        <v>0</v>
      </c>
      <c r="BQ549" t="s">
        <v>83</v>
      </c>
      <c r="BR549" t="s">
        <v>83</v>
      </c>
      <c r="BS549" t="s">
        <v>89</v>
      </c>
      <c r="BT549" t="s">
        <v>90</v>
      </c>
      <c r="BU549" t="s">
        <v>181</v>
      </c>
      <c r="BV549" t="s">
        <v>83</v>
      </c>
      <c r="BY549" t="s">
        <v>92</v>
      </c>
      <c r="BZ549" t="s">
        <v>87</v>
      </c>
      <c r="CC549">
        <f>IFERROR(IF(AKORDT[[#This Row],[CZAS]]=1,VLOOKUP(AKORDT[[#This Row],[RAPORTY_TMP_ID]]&amp;AKORDT[[#This Row],[CZYNNOSCI_OPIS]],#REF!,5,FALSE),AKORDT[[#This Row],[CZAS]]),1)</f>
        <v>38</v>
      </c>
      <c r="CD549" t="str">
        <f>AKORDT[[#This Row],[RAPORTY_TMP_ID]]&amp;" "&amp;MID(AKORDT[[#This Row],[NAZWA1_WG]],1,30)</f>
        <v xml:space="preserve">26561 HORIZON B [3z                 </v>
      </c>
      <c r="CE549" s="11">
        <f>AKORDT[[#This Row],[DATA]]</f>
        <v>43034</v>
      </c>
      <c r="CF549">
        <f>IFERROR(ROUND(AVERAGEIF(Tabela_Kwerenda_z_AKORD[CZAS RZECZYWISTY],LEFT(AKORDT[[#This Row],[PZP_NR_ZLECENIA]],5),Tabela_Kwerenda_z_AKORD[LACZNY_CZAS]),0),0)</f>
        <v>0</v>
      </c>
    </row>
    <row r="550" spans="1:84">
      <c r="A550" t="e">
        <f>VLOOKUP(AKORDT[[#This Row],[NAZWISKO]],IMIE[],2,FALSE)</f>
        <v>#N/A</v>
      </c>
      <c r="B550">
        <v>10901</v>
      </c>
      <c r="F550">
        <v>26986</v>
      </c>
      <c r="G550">
        <v>1</v>
      </c>
      <c r="H550">
        <v>1</v>
      </c>
      <c r="I550">
        <v>1</v>
      </c>
      <c r="J550">
        <v>56749</v>
      </c>
      <c r="K550">
        <v>56749</v>
      </c>
      <c r="L550">
        <v>35</v>
      </c>
      <c r="M550">
        <v>20</v>
      </c>
      <c r="N550">
        <v>7</v>
      </c>
      <c r="O550">
        <v>1</v>
      </c>
      <c r="Q550" s="17">
        <v>43034</v>
      </c>
      <c r="R550" t="s">
        <v>1629</v>
      </c>
      <c r="S550">
        <v>0</v>
      </c>
      <c r="T550">
        <v>0</v>
      </c>
      <c r="U550">
        <v>0</v>
      </c>
      <c r="V550">
        <v>2</v>
      </c>
      <c r="W550" t="s">
        <v>203</v>
      </c>
      <c r="X550" t="s">
        <v>79</v>
      </c>
      <c r="Y550" t="s">
        <v>100</v>
      </c>
      <c r="Z550" t="s">
        <v>204</v>
      </c>
      <c r="AB550" s="17">
        <v>2</v>
      </c>
      <c r="AC550" s="17">
        <v>402133</v>
      </c>
      <c r="AD550">
        <v>2</v>
      </c>
      <c r="AE550">
        <v>1</v>
      </c>
      <c r="AF550">
        <v>0</v>
      </c>
      <c r="AG550" t="s">
        <v>81</v>
      </c>
      <c r="AH550" t="s">
        <v>82</v>
      </c>
      <c r="AI550" t="s">
        <v>83</v>
      </c>
      <c r="AJ550" t="s">
        <v>83</v>
      </c>
      <c r="AK550" t="s">
        <v>84</v>
      </c>
      <c r="AL550" t="s">
        <v>85</v>
      </c>
      <c r="AM550" t="s">
        <v>205</v>
      </c>
      <c r="AN550" t="s">
        <v>95</v>
      </c>
      <c r="AO550" t="s">
        <v>970</v>
      </c>
      <c r="AP550" t="s">
        <v>971</v>
      </c>
      <c r="AQ550" t="s">
        <v>970</v>
      </c>
      <c r="AR550" t="s">
        <v>971</v>
      </c>
      <c r="AS550" t="s">
        <v>83</v>
      </c>
      <c r="AV550" s="17"/>
      <c r="AX550">
        <v>0</v>
      </c>
      <c r="AY550" t="s">
        <v>83</v>
      </c>
      <c r="AZ550" t="s">
        <v>83</v>
      </c>
      <c r="BH550">
        <v>630</v>
      </c>
      <c r="BL550" t="s">
        <v>1630</v>
      </c>
      <c r="BM550" s="17">
        <v>43019</v>
      </c>
      <c r="BN550" t="s">
        <v>967</v>
      </c>
      <c r="BO550" t="s">
        <v>967</v>
      </c>
      <c r="BP550">
        <v>68</v>
      </c>
      <c r="BQ550" t="s">
        <v>196</v>
      </c>
      <c r="BR550" t="s">
        <v>197</v>
      </c>
      <c r="BS550" t="s">
        <v>89</v>
      </c>
      <c r="BT550" t="s">
        <v>90</v>
      </c>
      <c r="BU550" t="s">
        <v>181</v>
      </c>
      <c r="BV550" t="s">
        <v>83</v>
      </c>
      <c r="BY550" t="s">
        <v>92</v>
      </c>
      <c r="BZ550" t="s">
        <v>87</v>
      </c>
      <c r="CC550">
        <f>IFERROR(IF(AKORDT[[#This Row],[CZAS]]=1,VLOOKUP(AKORDT[[#This Row],[RAPORTY_TMP_ID]]&amp;AKORDT[[#This Row],[CZYNNOSCI_OPIS]],#REF!,5,FALSE),AKORDT[[#This Row],[CZAS]]),1)</f>
        <v>1</v>
      </c>
      <c r="CD550" t="str">
        <f>AKORDT[[#This Row],[RAPORTY_TMP_ID]]&amp;" "&amp;MID(AKORDT[[#This Row],[NAZWA1_WG]],1,30)</f>
        <v xml:space="preserve">26986 KIWI PD 491 VI 50x50          </v>
      </c>
      <c r="CE550" s="11">
        <f>AKORDT[[#This Row],[DATA]]</f>
        <v>43034</v>
      </c>
      <c r="CF550">
        <f>IFERROR(ROUND(AVERAGEIF(Tabela_Kwerenda_z_AKORD[CZAS RZECZYWISTY],LEFT(AKORDT[[#This Row],[PZP_NR_ZLECENIA]],5),Tabela_Kwerenda_z_AKORD[LACZNY_CZAS]),0),0)</f>
        <v>0</v>
      </c>
    </row>
    <row r="551" spans="1:84">
      <c r="A551" t="e">
        <f>VLOOKUP(AKORDT[[#This Row],[NAZWISKO]],IMIE[],2,FALSE)</f>
        <v>#N/A</v>
      </c>
      <c r="B551">
        <v>10902</v>
      </c>
      <c r="F551">
        <v>26970</v>
      </c>
      <c r="G551">
        <v>1</v>
      </c>
      <c r="H551">
        <v>2</v>
      </c>
      <c r="I551">
        <v>1</v>
      </c>
      <c r="J551">
        <v>56747</v>
      </c>
      <c r="K551">
        <v>56747</v>
      </c>
      <c r="L551">
        <v>35</v>
      </c>
      <c r="M551">
        <v>20</v>
      </c>
      <c r="N551">
        <v>7</v>
      </c>
      <c r="O551">
        <v>1</v>
      </c>
      <c r="Q551" s="17">
        <v>43034</v>
      </c>
      <c r="R551" t="s">
        <v>1631</v>
      </c>
      <c r="S551">
        <v>0</v>
      </c>
      <c r="T551">
        <v>0</v>
      </c>
      <c r="U551">
        <v>0</v>
      </c>
      <c r="V551">
        <v>2</v>
      </c>
      <c r="W551" t="s">
        <v>203</v>
      </c>
      <c r="X551" t="s">
        <v>79</v>
      </c>
      <c r="Y551" t="s">
        <v>100</v>
      </c>
      <c r="Z551" t="s">
        <v>204</v>
      </c>
      <c r="AB551" s="17">
        <v>2</v>
      </c>
      <c r="AC551" s="17">
        <v>402133</v>
      </c>
      <c r="AD551">
        <v>2</v>
      </c>
      <c r="AE551">
        <v>1</v>
      </c>
      <c r="AF551">
        <v>0</v>
      </c>
      <c r="AG551" t="s">
        <v>81</v>
      </c>
      <c r="AH551" t="s">
        <v>82</v>
      </c>
      <c r="AI551" t="s">
        <v>83</v>
      </c>
      <c r="AJ551" t="s">
        <v>83</v>
      </c>
      <c r="AK551" t="s">
        <v>84</v>
      </c>
      <c r="AL551" t="s">
        <v>85</v>
      </c>
      <c r="AM551" t="s">
        <v>205</v>
      </c>
      <c r="AN551" t="s">
        <v>95</v>
      </c>
      <c r="AO551" t="s">
        <v>964</v>
      </c>
      <c r="AP551" t="s">
        <v>965</v>
      </c>
      <c r="AQ551" t="s">
        <v>964</v>
      </c>
      <c r="AR551" t="s">
        <v>965</v>
      </c>
      <c r="AS551" t="s">
        <v>83</v>
      </c>
      <c r="AV551" s="17"/>
      <c r="AX551">
        <v>0</v>
      </c>
      <c r="AY551" t="s">
        <v>83</v>
      </c>
      <c r="AZ551" t="s">
        <v>83</v>
      </c>
      <c r="BH551">
        <v>631</v>
      </c>
      <c r="BL551" t="s">
        <v>1630</v>
      </c>
      <c r="BM551" s="17">
        <v>43019</v>
      </c>
      <c r="BN551" t="s">
        <v>967</v>
      </c>
      <c r="BO551" t="s">
        <v>967</v>
      </c>
      <c r="BP551">
        <v>68</v>
      </c>
      <c r="BQ551" t="s">
        <v>196</v>
      </c>
      <c r="BR551" t="s">
        <v>197</v>
      </c>
      <c r="BS551" t="s">
        <v>89</v>
      </c>
      <c r="BT551" t="s">
        <v>90</v>
      </c>
      <c r="BU551" t="s">
        <v>181</v>
      </c>
      <c r="BV551" t="s">
        <v>83</v>
      </c>
      <c r="BY551" t="s">
        <v>92</v>
      </c>
      <c r="BZ551" t="s">
        <v>87</v>
      </c>
      <c r="CC551">
        <f>IFERROR(IF(AKORDT[[#This Row],[CZAS]]=1,VLOOKUP(AKORDT[[#This Row],[RAPORTY_TMP_ID]]&amp;AKORDT[[#This Row],[CZYNNOSCI_OPIS]],#REF!,5,FALSE),AKORDT[[#This Row],[CZAS]]),1)</f>
        <v>1</v>
      </c>
      <c r="CD551" t="str">
        <f>AKORDT[[#This Row],[RAPORTY_TMP_ID]]&amp;" "&amp;MID(AKORDT[[#This Row],[NAZWA1_WG]],1,30)</f>
        <v xml:space="preserve">26970 KIWI PD 490 VI 28x55          </v>
      </c>
      <c r="CE551" s="11">
        <f>AKORDT[[#This Row],[DATA]]</f>
        <v>43034</v>
      </c>
      <c r="CF551">
        <f>IFERROR(ROUND(AVERAGEIF(Tabela_Kwerenda_z_AKORD[CZAS RZECZYWISTY],LEFT(AKORDT[[#This Row],[PZP_NR_ZLECENIA]],5),Tabela_Kwerenda_z_AKORD[LACZNY_CZAS]),0),0)</f>
        <v>0</v>
      </c>
    </row>
    <row r="552" spans="1:84">
      <c r="A552" t="e">
        <f>VLOOKUP(AKORDT[[#This Row],[NAZWISKO]],IMIE[],2,FALSE)</f>
        <v>#N/A</v>
      </c>
      <c r="B552">
        <v>10903</v>
      </c>
      <c r="F552">
        <v>26970</v>
      </c>
      <c r="G552">
        <v>1</v>
      </c>
      <c r="H552">
        <v>1</v>
      </c>
      <c r="I552">
        <v>1</v>
      </c>
      <c r="J552">
        <v>56747</v>
      </c>
      <c r="K552">
        <v>56747</v>
      </c>
      <c r="L552">
        <v>35</v>
      </c>
      <c r="M552">
        <v>20</v>
      </c>
      <c r="N552">
        <v>7</v>
      </c>
      <c r="O552">
        <v>1</v>
      </c>
      <c r="Q552" s="17">
        <v>43034</v>
      </c>
      <c r="R552" t="s">
        <v>1632</v>
      </c>
      <c r="S552">
        <v>0</v>
      </c>
      <c r="T552">
        <v>0</v>
      </c>
      <c r="U552">
        <v>0</v>
      </c>
      <c r="V552">
        <v>2</v>
      </c>
      <c r="W552" t="s">
        <v>203</v>
      </c>
      <c r="X552" t="s">
        <v>79</v>
      </c>
      <c r="Y552" t="s">
        <v>100</v>
      </c>
      <c r="Z552" t="s">
        <v>204</v>
      </c>
      <c r="AB552" s="17">
        <v>2</v>
      </c>
      <c r="AC552" s="17">
        <v>402133</v>
      </c>
      <c r="AD552">
        <v>2</v>
      </c>
      <c r="AE552">
        <v>1</v>
      </c>
      <c r="AF552">
        <v>0</v>
      </c>
      <c r="AG552" t="s">
        <v>81</v>
      </c>
      <c r="AH552" t="s">
        <v>82</v>
      </c>
      <c r="AI552" t="s">
        <v>83</v>
      </c>
      <c r="AJ552" t="s">
        <v>83</v>
      </c>
      <c r="AK552" t="s">
        <v>84</v>
      </c>
      <c r="AL552" t="s">
        <v>85</v>
      </c>
      <c r="AM552" t="s">
        <v>205</v>
      </c>
      <c r="AN552" t="s">
        <v>95</v>
      </c>
      <c r="AO552" t="s">
        <v>964</v>
      </c>
      <c r="AP552" t="s">
        <v>965</v>
      </c>
      <c r="AQ552" t="s">
        <v>964</v>
      </c>
      <c r="AR552" t="s">
        <v>965</v>
      </c>
      <c r="AS552" t="s">
        <v>83</v>
      </c>
      <c r="AV552" s="17"/>
      <c r="AX552">
        <v>0</v>
      </c>
      <c r="AY552" t="s">
        <v>83</v>
      </c>
      <c r="AZ552" t="s">
        <v>83</v>
      </c>
      <c r="BH552">
        <v>632</v>
      </c>
      <c r="BL552" t="s">
        <v>1630</v>
      </c>
      <c r="BM552" s="17">
        <v>43019</v>
      </c>
      <c r="BN552" t="s">
        <v>967</v>
      </c>
      <c r="BO552" t="s">
        <v>967</v>
      </c>
      <c r="BP552">
        <v>68</v>
      </c>
      <c r="BQ552" t="s">
        <v>196</v>
      </c>
      <c r="BR552" t="s">
        <v>197</v>
      </c>
      <c r="BS552" t="s">
        <v>89</v>
      </c>
      <c r="BT552" t="s">
        <v>90</v>
      </c>
      <c r="BU552" t="s">
        <v>181</v>
      </c>
      <c r="BV552" t="s">
        <v>83</v>
      </c>
      <c r="BY552" t="s">
        <v>92</v>
      </c>
      <c r="BZ552" t="s">
        <v>87</v>
      </c>
      <c r="CC552">
        <f>IFERROR(IF(AKORDT[[#This Row],[CZAS]]=1,VLOOKUP(AKORDT[[#This Row],[RAPORTY_TMP_ID]]&amp;AKORDT[[#This Row],[CZYNNOSCI_OPIS]],#REF!,5,FALSE),AKORDT[[#This Row],[CZAS]]),1)</f>
        <v>1</v>
      </c>
      <c r="CD552" t="str">
        <f>AKORDT[[#This Row],[RAPORTY_TMP_ID]]&amp;" "&amp;MID(AKORDT[[#This Row],[NAZWA1_WG]],1,30)</f>
        <v xml:space="preserve">26970 KIWI PD 490 VI 28x55          </v>
      </c>
      <c r="CE552" s="11">
        <f>AKORDT[[#This Row],[DATA]]</f>
        <v>43034</v>
      </c>
      <c r="CF552">
        <f>IFERROR(ROUND(AVERAGEIF(Tabela_Kwerenda_z_AKORD[CZAS RZECZYWISTY],LEFT(AKORDT[[#This Row],[PZP_NR_ZLECENIA]],5),Tabela_Kwerenda_z_AKORD[LACZNY_CZAS]),0),0)</f>
        <v>0</v>
      </c>
    </row>
    <row r="553" spans="1:84">
      <c r="A553" t="e">
        <f>VLOOKUP(AKORDT[[#This Row],[NAZWISKO]],IMIE[],2,FALSE)</f>
        <v>#N/A</v>
      </c>
      <c r="B553">
        <v>10904</v>
      </c>
      <c r="F553">
        <v>26969</v>
      </c>
      <c r="G553">
        <v>1</v>
      </c>
      <c r="H553">
        <v>1</v>
      </c>
      <c r="I553">
        <v>1</v>
      </c>
      <c r="J553">
        <v>56743</v>
      </c>
      <c r="K553">
        <v>56743</v>
      </c>
      <c r="L553">
        <v>35</v>
      </c>
      <c r="M553">
        <v>20</v>
      </c>
      <c r="N553">
        <v>7</v>
      </c>
      <c r="O553">
        <v>1</v>
      </c>
      <c r="Q553" s="17">
        <v>43034</v>
      </c>
      <c r="R553" t="s">
        <v>1633</v>
      </c>
      <c r="S553">
        <v>0</v>
      </c>
      <c r="T553">
        <v>0</v>
      </c>
      <c r="U553">
        <v>0</v>
      </c>
      <c r="V553">
        <v>2</v>
      </c>
      <c r="W553" t="s">
        <v>203</v>
      </c>
      <c r="X553" t="s">
        <v>79</v>
      </c>
      <c r="Y553" t="s">
        <v>100</v>
      </c>
      <c r="Z553" t="s">
        <v>204</v>
      </c>
      <c r="AB553" s="17">
        <v>2</v>
      </c>
      <c r="AC553" s="17">
        <v>402133</v>
      </c>
      <c r="AD553">
        <v>2</v>
      </c>
      <c r="AE553">
        <v>1</v>
      </c>
      <c r="AF553">
        <v>0</v>
      </c>
      <c r="AG553" t="s">
        <v>81</v>
      </c>
      <c r="AH553" t="s">
        <v>82</v>
      </c>
      <c r="AI553" t="s">
        <v>83</v>
      </c>
      <c r="AJ553" t="s">
        <v>83</v>
      </c>
      <c r="AK553" t="s">
        <v>84</v>
      </c>
      <c r="AL553" t="s">
        <v>85</v>
      </c>
      <c r="AM553" t="s">
        <v>205</v>
      </c>
      <c r="AN553" t="s">
        <v>95</v>
      </c>
      <c r="AO553" t="s">
        <v>1503</v>
      </c>
      <c r="AP553" t="s">
        <v>1504</v>
      </c>
      <c r="AQ553" t="s">
        <v>1503</v>
      </c>
      <c r="AR553" t="s">
        <v>1504</v>
      </c>
      <c r="AS553" t="s">
        <v>83</v>
      </c>
      <c r="AV553" s="17"/>
      <c r="AX553">
        <v>0</v>
      </c>
      <c r="AY553" t="s">
        <v>83</v>
      </c>
      <c r="AZ553" t="s">
        <v>83</v>
      </c>
      <c r="BH553">
        <v>633</v>
      </c>
      <c r="BL553" t="s">
        <v>1630</v>
      </c>
      <c r="BM553" s="17">
        <v>43019</v>
      </c>
      <c r="BN553" t="s">
        <v>967</v>
      </c>
      <c r="BO553" t="s">
        <v>967</v>
      </c>
      <c r="BP553">
        <v>68</v>
      </c>
      <c r="BQ553" t="s">
        <v>196</v>
      </c>
      <c r="BR553" t="s">
        <v>197</v>
      </c>
      <c r="BS553" t="s">
        <v>89</v>
      </c>
      <c r="BT553" t="s">
        <v>90</v>
      </c>
      <c r="BU553" t="s">
        <v>181</v>
      </c>
      <c r="BV553" t="s">
        <v>83</v>
      </c>
      <c r="BY553" t="s">
        <v>92</v>
      </c>
      <c r="BZ553" t="s">
        <v>87</v>
      </c>
      <c r="CC553">
        <f>IFERROR(IF(AKORDT[[#This Row],[CZAS]]=1,VLOOKUP(AKORDT[[#This Row],[RAPORTY_TMP_ID]]&amp;AKORDT[[#This Row],[CZYNNOSCI_OPIS]],#REF!,5,FALSE),AKORDT[[#This Row],[CZAS]]),1)</f>
        <v>1</v>
      </c>
      <c r="CD553" t="str">
        <f>AKORDT[[#This Row],[RAPORTY_TMP_ID]]&amp;" "&amp;MID(AKORDT[[#This Row],[NAZWA1_WG]],1,30)</f>
        <v xml:space="preserve">26969 KIWI P85x60                   </v>
      </c>
      <c r="CE553" s="11">
        <f>AKORDT[[#This Row],[DATA]]</f>
        <v>43034</v>
      </c>
      <c r="CF553">
        <f>IFERROR(ROUND(AVERAGEIF(Tabela_Kwerenda_z_AKORD[CZAS RZECZYWISTY],LEFT(AKORDT[[#This Row],[PZP_NR_ZLECENIA]],5),Tabela_Kwerenda_z_AKORD[LACZNY_CZAS]),0),0)</f>
        <v>0</v>
      </c>
    </row>
    <row r="554" spans="1:84">
      <c r="A554" t="e">
        <f>VLOOKUP(AKORDT[[#This Row],[NAZWISKO]],IMIE[],2,FALSE)</f>
        <v>#N/A</v>
      </c>
      <c r="B554">
        <v>10905</v>
      </c>
      <c r="F554">
        <v>26968</v>
      </c>
      <c r="G554">
        <v>1</v>
      </c>
      <c r="H554">
        <v>1</v>
      </c>
      <c r="I554">
        <v>1</v>
      </c>
      <c r="J554">
        <v>56725</v>
      </c>
      <c r="K554">
        <v>56725</v>
      </c>
      <c r="L554">
        <v>35</v>
      </c>
      <c r="M554">
        <v>20</v>
      </c>
      <c r="N554">
        <v>7</v>
      </c>
      <c r="O554">
        <v>1</v>
      </c>
      <c r="Q554" s="17">
        <v>43034</v>
      </c>
      <c r="R554" t="s">
        <v>1634</v>
      </c>
      <c r="S554">
        <v>0</v>
      </c>
      <c r="T554">
        <v>0</v>
      </c>
      <c r="U554">
        <v>0</v>
      </c>
      <c r="V554">
        <v>2</v>
      </c>
      <c r="W554" t="s">
        <v>203</v>
      </c>
      <c r="X554" t="s">
        <v>79</v>
      </c>
      <c r="Y554" t="s">
        <v>100</v>
      </c>
      <c r="Z554" t="s">
        <v>204</v>
      </c>
      <c r="AB554" s="17">
        <v>2</v>
      </c>
      <c r="AC554" s="17">
        <v>402133</v>
      </c>
      <c r="AD554">
        <v>2</v>
      </c>
      <c r="AE554">
        <v>1</v>
      </c>
      <c r="AF554">
        <v>0</v>
      </c>
      <c r="AG554" t="s">
        <v>81</v>
      </c>
      <c r="AH554" t="s">
        <v>82</v>
      </c>
      <c r="AI554" t="s">
        <v>83</v>
      </c>
      <c r="AJ554" t="s">
        <v>83</v>
      </c>
      <c r="AK554" t="s">
        <v>84</v>
      </c>
      <c r="AL554" t="s">
        <v>85</v>
      </c>
      <c r="AM554" t="s">
        <v>205</v>
      </c>
      <c r="AN554" t="s">
        <v>95</v>
      </c>
      <c r="AO554" t="s">
        <v>1507</v>
      </c>
      <c r="AP554" t="s">
        <v>1508</v>
      </c>
      <c r="AQ554" t="s">
        <v>1507</v>
      </c>
      <c r="AR554" t="s">
        <v>1508</v>
      </c>
      <c r="AS554" t="s">
        <v>83</v>
      </c>
      <c r="AV554" s="17"/>
      <c r="AX554">
        <v>0</v>
      </c>
      <c r="AY554" t="s">
        <v>83</v>
      </c>
      <c r="AZ554" t="s">
        <v>83</v>
      </c>
      <c r="BH554">
        <v>634</v>
      </c>
      <c r="BL554" t="s">
        <v>1630</v>
      </c>
      <c r="BM554" s="17">
        <v>43019</v>
      </c>
      <c r="BN554" t="s">
        <v>967</v>
      </c>
      <c r="BO554" t="s">
        <v>967</v>
      </c>
      <c r="BP554">
        <v>68</v>
      </c>
      <c r="BQ554" t="s">
        <v>196</v>
      </c>
      <c r="BR554" t="s">
        <v>197</v>
      </c>
      <c r="BS554" t="s">
        <v>89</v>
      </c>
      <c r="BT554" t="s">
        <v>90</v>
      </c>
      <c r="BU554" t="s">
        <v>181</v>
      </c>
      <c r="BV554" t="s">
        <v>83</v>
      </c>
      <c r="BY554" t="s">
        <v>92</v>
      </c>
      <c r="BZ554" t="s">
        <v>87</v>
      </c>
      <c r="CC554">
        <f>IFERROR(IF(AKORDT[[#This Row],[CZAS]]=1,VLOOKUP(AKORDT[[#This Row],[RAPORTY_TMP_ID]]&amp;AKORDT[[#This Row],[CZYNNOSCI_OPIS]],#REF!,5,FALSE),AKORDT[[#This Row],[CZAS]]),1)</f>
        <v>1</v>
      </c>
      <c r="CD554" t="str">
        <f>AKORDT[[#This Row],[RAPORTY_TMP_ID]]&amp;" "&amp;MID(AKORDT[[#This Row],[NAZWA1_WG]],1,30)</f>
        <v xml:space="preserve">26968 KIWI 1                        </v>
      </c>
      <c r="CE554" s="11">
        <f>AKORDT[[#This Row],[DATA]]</f>
        <v>43034</v>
      </c>
      <c r="CF554">
        <f>IFERROR(ROUND(AVERAGEIF(Tabela_Kwerenda_z_AKORD[CZAS RZECZYWISTY],LEFT(AKORDT[[#This Row],[PZP_NR_ZLECENIA]],5),Tabela_Kwerenda_z_AKORD[LACZNY_CZAS]),0),0)</f>
        <v>0</v>
      </c>
    </row>
    <row r="555" spans="1:84">
      <c r="A555" t="e">
        <f>VLOOKUP(AKORDT[[#This Row],[NAZWISKO]],IMIE[],2,FALSE)</f>
        <v>#N/A</v>
      </c>
      <c r="B555">
        <v>10906</v>
      </c>
      <c r="F555">
        <v>26967</v>
      </c>
      <c r="G555">
        <v>1</v>
      </c>
      <c r="H555">
        <v>1</v>
      </c>
      <c r="I555">
        <v>1</v>
      </c>
      <c r="J555">
        <v>56727</v>
      </c>
      <c r="K555">
        <v>56727</v>
      </c>
      <c r="L555">
        <v>35</v>
      </c>
      <c r="M555">
        <v>20</v>
      </c>
      <c r="N555">
        <v>7</v>
      </c>
      <c r="O555">
        <v>1</v>
      </c>
      <c r="Q555" s="17">
        <v>43034</v>
      </c>
      <c r="R555" t="s">
        <v>1635</v>
      </c>
      <c r="S555">
        <v>0</v>
      </c>
      <c r="T555">
        <v>0</v>
      </c>
      <c r="U555">
        <v>0</v>
      </c>
      <c r="V555">
        <v>2</v>
      </c>
      <c r="W555" t="s">
        <v>203</v>
      </c>
      <c r="X555" t="s">
        <v>79</v>
      </c>
      <c r="Y555" t="s">
        <v>100</v>
      </c>
      <c r="Z555" t="s">
        <v>204</v>
      </c>
      <c r="AB555" s="17">
        <v>2</v>
      </c>
      <c r="AC555" s="17">
        <v>402133</v>
      </c>
      <c r="AD555">
        <v>2</v>
      </c>
      <c r="AE555">
        <v>1</v>
      </c>
      <c r="AF555">
        <v>0</v>
      </c>
      <c r="AG555" t="s">
        <v>81</v>
      </c>
      <c r="AH555" t="s">
        <v>82</v>
      </c>
      <c r="AI555" t="s">
        <v>83</v>
      </c>
      <c r="AJ555" t="s">
        <v>83</v>
      </c>
      <c r="AK555" t="s">
        <v>84</v>
      </c>
      <c r="AL555" t="s">
        <v>85</v>
      </c>
      <c r="AM555" t="s">
        <v>205</v>
      </c>
      <c r="AN555" t="s">
        <v>95</v>
      </c>
      <c r="AO555" t="s">
        <v>973</v>
      </c>
      <c r="AP555" t="s">
        <v>974</v>
      </c>
      <c r="AQ555" t="s">
        <v>973</v>
      </c>
      <c r="AR555" t="s">
        <v>974</v>
      </c>
      <c r="AS555" t="s">
        <v>83</v>
      </c>
      <c r="AV555" s="17"/>
      <c r="AX555">
        <v>0</v>
      </c>
      <c r="AY555" t="s">
        <v>83</v>
      </c>
      <c r="AZ555" t="s">
        <v>83</v>
      </c>
      <c r="BH555">
        <v>635</v>
      </c>
      <c r="BL555" t="s">
        <v>1630</v>
      </c>
      <c r="BM555" s="17">
        <v>43019</v>
      </c>
      <c r="BN555" t="s">
        <v>967</v>
      </c>
      <c r="BO555" t="s">
        <v>967</v>
      </c>
      <c r="BP555">
        <v>68</v>
      </c>
      <c r="BQ555" t="s">
        <v>196</v>
      </c>
      <c r="BR555" t="s">
        <v>197</v>
      </c>
      <c r="BS555" t="s">
        <v>89</v>
      </c>
      <c r="BT555" t="s">
        <v>90</v>
      </c>
      <c r="BU555" t="s">
        <v>181</v>
      </c>
      <c r="BV555" t="s">
        <v>83</v>
      </c>
      <c r="BY555" t="s">
        <v>92</v>
      </c>
      <c r="BZ555" t="s">
        <v>87</v>
      </c>
      <c r="CC555">
        <f>IFERROR(IF(AKORDT[[#This Row],[CZAS]]=1,VLOOKUP(AKORDT[[#This Row],[RAPORTY_TMP_ID]]&amp;AKORDT[[#This Row],[CZYNNOSCI_OPIS]],#REF!,5,FALSE),AKORDT[[#This Row],[CZAS]]),1)</f>
        <v>1</v>
      </c>
      <c r="CD555" t="str">
        <f>AKORDT[[#This Row],[RAPORTY_TMP_ID]]&amp;" "&amp;MID(AKORDT[[#This Row],[NAZWA1_WG]],1,30)</f>
        <v xml:space="preserve">26967 KIWI 2                        </v>
      </c>
      <c r="CE555" s="11">
        <f>AKORDT[[#This Row],[DATA]]</f>
        <v>43034</v>
      </c>
      <c r="CF555">
        <f>IFERROR(ROUND(AVERAGEIF(Tabela_Kwerenda_z_AKORD[CZAS RZECZYWISTY],LEFT(AKORDT[[#This Row],[PZP_NR_ZLECENIA]],5),Tabela_Kwerenda_z_AKORD[LACZNY_CZAS]),0),0)</f>
        <v>0</v>
      </c>
    </row>
    <row r="556" spans="1:84">
      <c r="A556" t="e">
        <f>VLOOKUP(AKORDT[[#This Row],[NAZWISKO]],IMIE[],2,FALSE)</f>
        <v>#N/A</v>
      </c>
      <c r="B556">
        <v>10907</v>
      </c>
      <c r="F556">
        <v>26966</v>
      </c>
      <c r="G556">
        <v>1</v>
      </c>
      <c r="H556">
        <v>1</v>
      </c>
      <c r="I556">
        <v>1</v>
      </c>
      <c r="J556">
        <v>56739</v>
      </c>
      <c r="K556">
        <v>56739</v>
      </c>
      <c r="L556">
        <v>35</v>
      </c>
      <c r="M556">
        <v>20</v>
      </c>
      <c r="N556">
        <v>7</v>
      </c>
      <c r="O556">
        <v>1</v>
      </c>
      <c r="Q556" s="17">
        <v>43034</v>
      </c>
      <c r="R556" t="s">
        <v>1636</v>
      </c>
      <c r="S556">
        <v>0</v>
      </c>
      <c r="T556">
        <v>0</v>
      </c>
      <c r="U556">
        <v>0</v>
      </c>
      <c r="V556">
        <v>2</v>
      </c>
      <c r="W556" t="s">
        <v>203</v>
      </c>
      <c r="X556" t="s">
        <v>79</v>
      </c>
      <c r="Y556" t="s">
        <v>100</v>
      </c>
      <c r="Z556" t="s">
        <v>204</v>
      </c>
      <c r="AB556" s="17">
        <v>2</v>
      </c>
      <c r="AC556" s="17">
        <v>402133</v>
      </c>
      <c r="AD556">
        <v>2</v>
      </c>
      <c r="AE556">
        <v>1</v>
      </c>
      <c r="AF556">
        <v>0</v>
      </c>
      <c r="AG556" t="s">
        <v>81</v>
      </c>
      <c r="AH556" t="s">
        <v>82</v>
      </c>
      <c r="AI556" t="s">
        <v>83</v>
      </c>
      <c r="AJ556" t="s">
        <v>83</v>
      </c>
      <c r="AK556" t="s">
        <v>84</v>
      </c>
      <c r="AL556" t="s">
        <v>85</v>
      </c>
      <c r="AM556" t="s">
        <v>205</v>
      </c>
      <c r="AN556" t="s">
        <v>95</v>
      </c>
      <c r="AO556" t="s">
        <v>976</v>
      </c>
      <c r="AP556" t="s">
        <v>977</v>
      </c>
      <c r="AQ556" t="s">
        <v>976</v>
      </c>
      <c r="AR556" t="s">
        <v>977</v>
      </c>
      <c r="AS556" t="s">
        <v>83</v>
      </c>
      <c r="AV556" s="17"/>
      <c r="AX556">
        <v>0</v>
      </c>
      <c r="AY556" t="s">
        <v>83</v>
      </c>
      <c r="AZ556" t="s">
        <v>83</v>
      </c>
      <c r="BH556">
        <v>636</v>
      </c>
      <c r="BL556" t="s">
        <v>1630</v>
      </c>
      <c r="BM556" s="17">
        <v>43019</v>
      </c>
      <c r="BN556" t="s">
        <v>967</v>
      </c>
      <c r="BO556" t="s">
        <v>967</v>
      </c>
      <c r="BP556">
        <v>68</v>
      </c>
      <c r="BQ556" t="s">
        <v>196</v>
      </c>
      <c r="BR556" t="s">
        <v>197</v>
      </c>
      <c r="BS556" t="s">
        <v>89</v>
      </c>
      <c r="BT556" t="s">
        <v>90</v>
      </c>
      <c r="BU556" t="s">
        <v>181</v>
      </c>
      <c r="BV556" t="s">
        <v>83</v>
      </c>
      <c r="BY556" t="s">
        <v>92</v>
      </c>
      <c r="BZ556" t="s">
        <v>87</v>
      </c>
      <c r="CC556">
        <f>IFERROR(IF(AKORDT[[#This Row],[CZAS]]=1,VLOOKUP(AKORDT[[#This Row],[RAPORTY_TMP_ID]]&amp;AKORDT[[#This Row],[CZYNNOSCI_OPIS]],#REF!,5,FALSE),AKORDT[[#This Row],[CZAS]]),1)</f>
        <v>1</v>
      </c>
      <c r="CD556" t="str">
        <f>AKORDT[[#This Row],[RAPORTY_TMP_ID]]&amp;" "&amp;MID(AKORDT[[#This Row],[NAZWA1_WG]],1,30)</f>
        <v xml:space="preserve">26966 KIWI N                        </v>
      </c>
      <c r="CE556" s="11">
        <f>AKORDT[[#This Row],[DATA]]</f>
        <v>43034</v>
      </c>
      <c r="CF556">
        <f>IFERROR(ROUND(AVERAGEIF(Tabela_Kwerenda_z_AKORD[CZAS RZECZYWISTY],LEFT(AKORDT[[#This Row],[PZP_NR_ZLECENIA]],5),Tabela_Kwerenda_z_AKORD[LACZNY_CZAS]),0),0)</f>
        <v>0</v>
      </c>
    </row>
    <row r="557" spans="1:84">
      <c r="A557" t="e">
        <f>VLOOKUP(AKORDT[[#This Row],[NAZWISKO]],IMIE[],2,FALSE)</f>
        <v>#N/A</v>
      </c>
      <c r="B557">
        <v>10908</v>
      </c>
      <c r="F557">
        <v>26965</v>
      </c>
      <c r="G557">
        <v>1</v>
      </c>
      <c r="H557">
        <v>1</v>
      </c>
      <c r="I557">
        <v>1</v>
      </c>
      <c r="J557">
        <v>56731</v>
      </c>
      <c r="K557">
        <v>56731</v>
      </c>
      <c r="L557">
        <v>35</v>
      </c>
      <c r="M557">
        <v>20</v>
      </c>
      <c r="N557">
        <v>7</v>
      </c>
      <c r="O557">
        <v>1</v>
      </c>
      <c r="Q557" s="17">
        <v>43034</v>
      </c>
      <c r="R557" t="s">
        <v>1637</v>
      </c>
      <c r="S557">
        <v>0</v>
      </c>
      <c r="T557">
        <v>0</v>
      </c>
      <c r="U557">
        <v>0</v>
      </c>
      <c r="V557">
        <v>2</v>
      </c>
      <c r="W557" t="s">
        <v>203</v>
      </c>
      <c r="X557" t="s">
        <v>79</v>
      </c>
      <c r="Y557" t="s">
        <v>100</v>
      </c>
      <c r="Z557" t="s">
        <v>204</v>
      </c>
      <c r="AB557" s="17">
        <v>2</v>
      </c>
      <c r="AC557" s="17">
        <v>402133</v>
      </c>
      <c r="AD557">
        <v>2</v>
      </c>
      <c r="AE557">
        <v>1</v>
      </c>
      <c r="AF557">
        <v>0</v>
      </c>
      <c r="AG557" t="s">
        <v>81</v>
      </c>
      <c r="AH557" t="s">
        <v>82</v>
      </c>
      <c r="AI557" t="s">
        <v>83</v>
      </c>
      <c r="AJ557" t="s">
        <v>83</v>
      </c>
      <c r="AK557" t="s">
        <v>84</v>
      </c>
      <c r="AL557" t="s">
        <v>85</v>
      </c>
      <c r="AM557" t="s">
        <v>205</v>
      </c>
      <c r="AN557" t="s">
        <v>95</v>
      </c>
      <c r="AO557" t="s">
        <v>979</v>
      </c>
      <c r="AP557" t="s">
        <v>980</v>
      </c>
      <c r="AQ557" t="s">
        <v>979</v>
      </c>
      <c r="AR557" t="s">
        <v>980</v>
      </c>
      <c r="AS557" t="s">
        <v>83</v>
      </c>
      <c r="AV557" s="17"/>
      <c r="AX557">
        <v>0</v>
      </c>
      <c r="AY557" t="s">
        <v>83</v>
      </c>
      <c r="AZ557" t="s">
        <v>83</v>
      </c>
      <c r="BH557">
        <v>637</v>
      </c>
      <c r="BL557" t="s">
        <v>1630</v>
      </c>
      <c r="BM557" s="17">
        <v>43019</v>
      </c>
      <c r="BN557" t="s">
        <v>967</v>
      </c>
      <c r="BO557" t="s">
        <v>967</v>
      </c>
      <c r="BP557">
        <v>68</v>
      </c>
      <c r="BQ557" t="s">
        <v>196</v>
      </c>
      <c r="BR557" t="s">
        <v>197</v>
      </c>
      <c r="BS557" t="s">
        <v>89</v>
      </c>
      <c r="BT557" t="s">
        <v>90</v>
      </c>
      <c r="BU557" t="s">
        <v>181</v>
      </c>
      <c r="BV557" t="s">
        <v>83</v>
      </c>
      <c r="BY557" t="s">
        <v>92</v>
      </c>
      <c r="BZ557" t="s">
        <v>87</v>
      </c>
      <c r="CC557">
        <f>IFERROR(IF(AKORDT[[#This Row],[CZAS]]=1,VLOOKUP(AKORDT[[#This Row],[RAPORTY_TMP_ID]]&amp;AKORDT[[#This Row],[CZYNNOSCI_OPIS]],#REF!,5,FALSE),AKORDT[[#This Row],[CZAS]]),1)</f>
        <v>1</v>
      </c>
      <c r="CD557" t="str">
        <f>AKORDT[[#This Row],[RAPORTY_TMP_ID]]&amp;" "&amp;MID(AKORDT[[#This Row],[NAZWA1_WG]],1,30)</f>
        <v xml:space="preserve">26965 KIWI 3                        </v>
      </c>
      <c r="CE557" s="11">
        <f>AKORDT[[#This Row],[DATA]]</f>
        <v>43034</v>
      </c>
      <c r="CF557">
        <f>IFERROR(ROUND(AVERAGEIF(Tabela_Kwerenda_z_AKORD[CZAS RZECZYWISTY],LEFT(AKORDT[[#This Row],[PZP_NR_ZLECENIA]],5),Tabela_Kwerenda_z_AKORD[LACZNY_CZAS]),0),0)</f>
        <v>0</v>
      </c>
    </row>
    <row r="558" spans="1:84">
      <c r="A558" t="e">
        <f>VLOOKUP(AKORDT[[#This Row],[NAZWISKO]],IMIE[],2,FALSE)</f>
        <v>#N/A</v>
      </c>
      <c r="B558">
        <v>10909</v>
      </c>
      <c r="F558">
        <v>26964</v>
      </c>
      <c r="G558">
        <v>1</v>
      </c>
      <c r="H558">
        <v>1</v>
      </c>
      <c r="I558">
        <v>1</v>
      </c>
      <c r="J558">
        <v>56735</v>
      </c>
      <c r="K558">
        <v>56735</v>
      </c>
      <c r="L558">
        <v>35</v>
      </c>
      <c r="M558">
        <v>20</v>
      </c>
      <c r="N558">
        <v>7</v>
      </c>
      <c r="O558">
        <v>1</v>
      </c>
      <c r="Q558" s="17">
        <v>43034</v>
      </c>
      <c r="R558" t="s">
        <v>1638</v>
      </c>
      <c r="S558">
        <v>0</v>
      </c>
      <c r="T558">
        <v>0</v>
      </c>
      <c r="U558">
        <v>0</v>
      </c>
      <c r="V558">
        <v>2</v>
      </c>
      <c r="W558" t="s">
        <v>203</v>
      </c>
      <c r="X558" t="s">
        <v>79</v>
      </c>
      <c r="Y558" t="s">
        <v>100</v>
      </c>
      <c r="Z558" t="s">
        <v>204</v>
      </c>
      <c r="AB558" s="17">
        <v>2</v>
      </c>
      <c r="AC558" s="17">
        <v>402133</v>
      </c>
      <c r="AD558">
        <v>2</v>
      </c>
      <c r="AE558">
        <v>1</v>
      </c>
      <c r="AF558">
        <v>0</v>
      </c>
      <c r="AG558" t="s">
        <v>81</v>
      </c>
      <c r="AH558" t="s">
        <v>82</v>
      </c>
      <c r="AI558" t="s">
        <v>83</v>
      </c>
      <c r="AJ558" t="s">
        <v>83</v>
      </c>
      <c r="AK558" t="s">
        <v>84</v>
      </c>
      <c r="AL558" t="s">
        <v>85</v>
      </c>
      <c r="AM558" t="s">
        <v>205</v>
      </c>
      <c r="AN558" t="s">
        <v>95</v>
      </c>
      <c r="AO558" t="s">
        <v>982</v>
      </c>
      <c r="AP558" t="s">
        <v>983</v>
      </c>
      <c r="AQ558" t="s">
        <v>982</v>
      </c>
      <c r="AR558" t="s">
        <v>983</v>
      </c>
      <c r="AS558" t="s">
        <v>83</v>
      </c>
      <c r="AV558" s="17"/>
      <c r="AX558">
        <v>0</v>
      </c>
      <c r="AY558" t="s">
        <v>83</v>
      </c>
      <c r="AZ558" t="s">
        <v>83</v>
      </c>
      <c r="BH558">
        <v>638</v>
      </c>
      <c r="BL558" t="s">
        <v>1630</v>
      </c>
      <c r="BM558" s="17">
        <v>43019</v>
      </c>
      <c r="BN558" t="s">
        <v>967</v>
      </c>
      <c r="BO558" t="s">
        <v>967</v>
      </c>
      <c r="BP558">
        <v>68</v>
      </c>
      <c r="BQ558" t="s">
        <v>196</v>
      </c>
      <c r="BR558" t="s">
        <v>197</v>
      </c>
      <c r="BS558" t="s">
        <v>89</v>
      </c>
      <c r="BT558" t="s">
        <v>90</v>
      </c>
      <c r="BU558" t="s">
        <v>181</v>
      </c>
      <c r="BV558" t="s">
        <v>83</v>
      </c>
      <c r="BY558" t="s">
        <v>92</v>
      </c>
      <c r="BZ558" t="s">
        <v>87</v>
      </c>
      <c r="CC558">
        <f>IFERROR(IF(AKORDT[[#This Row],[CZAS]]=1,VLOOKUP(AKORDT[[#This Row],[RAPORTY_TMP_ID]]&amp;AKORDT[[#This Row],[CZYNNOSCI_OPIS]],#REF!,5,FALSE),AKORDT[[#This Row],[CZAS]]),1)</f>
        <v>1</v>
      </c>
      <c r="CD558" t="str">
        <f>AKORDT[[#This Row],[RAPORTY_TMP_ID]]&amp;" "&amp;MID(AKORDT[[#This Row],[NAZWA1_WG]],1,30)</f>
        <v xml:space="preserve">26964 KIWI L                        </v>
      </c>
      <c r="CE558" s="11">
        <f>AKORDT[[#This Row],[DATA]]</f>
        <v>43034</v>
      </c>
      <c r="CF558">
        <f>IFERROR(ROUND(AVERAGEIF(Tabela_Kwerenda_z_AKORD[CZAS RZECZYWISTY],LEFT(AKORDT[[#This Row],[PZP_NR_ZLECENIA]],5),Tabela_Kwerenda_z_AKORD[LACZNY_CZAS]),0),0)</f>
        <v>0</v>
      </c>
    </row>
    <row r="559" spans="1:84">
      <c r="A559" t="e">
        <f>VLOOKUP(AKORDT[[#This Row],[NAZWISKO]],IMIE[],2,FALSE)</f>
        <v>#N/A</v>
      </c>
      <c r="B559">
        <v>10910</v>
      </c>
      <c r="F559">
        <v>27350</v>
      </c>
      <c r="G559">
        <v>1</v>
      </c>
      <c r="H559">
        <v>1</v>
      </c>
      <c r="I559">
        <v>1</v>
      </c>
      <c r="J559">
        <v>36316</v>
      </c>
      <c r="K559">
        <v>46785</v>
      </c>
      <c r="L559">
        <v>36</v>
      </c>
      <c r="M559">
        <v>20</v>
      </c>
      <c r="N559">
        <v>7</v>
      </c>
      <c r="O559">
        <v>22</v>
      </c>
      <c r="Q559" s="17">
        <v>43034</v>
      </c>
      <c r="R559" t="s">
        <v>1639</v>
      </c>
      <c r="S559">
        <v>0</v>
      </c>
      <c r="T559">
        <v>0</v>
      </c>
      <c r="U559">
        <v>0</v>
      </c>
      <c r="V559">
        <v>2</v>
      </c>
      <c r="W559" t="s">
        <v>208</v>
      </c>
      <c r="X559" t="s">
        <v>79</v>
      </c>
      <c r="Y559" t="s">
        <v>94</v>
      </c>
      <c r="Z559" t="s">
        <v>209</v>
      </c>
      <c r="AB559" s="17">
        <v>2</v>
      </c>
      <c r="AC559" s="17">
        <v>402133</v>
      </c>
      <c r="AD559">
        <v>2</v>
      </c>
      <c r="AE559">
        <v>1</v>
      </c>
      <c r="AF559">
        <v>0</v>
      </c>
      <c r="AG559" t="s">
        <v>81</v>
      </c>
      <c r="AH559" t="s">
        <v>82</v>
      </c>
      <c r="AI559" t="s">
        <v>83</v>
      </c>
      <c r="AJ559" t="s">
        <v>83</v>
      </c>
      <c r="AK559" t="s">
        <v>84</v>
      </c>
      <c r="AL559" t="s">
        <v>85</v>
      </c>
      <c r="AM559" t="s">
        <v>205</v>
      </c>
      <c r="AN559" t="s">
        <v>95</v>
      </c>
      <c r="AO559" t="s">
        <v>765</v>
      </c>
      <c r="AP559" t="s">
        <v>766</v>
      </c>
      <c r="AQ559" t="s">
        <v>767</v>
      </c>
      <c r="AR559" t="s">
        <v>768</v>
      </c>
      <c r="AS559" t="s">
        <v>83</v>
      </c>
      <c r="AV559" s="17"/>
      <c r="AX559">
        <v>0</v>
      </c>
      <c r="AY559" t="s">
        <v>83</v>
      </c>
      <c r="AZ559" t="s">
        <v>83</v>
      </c>
      <c r="BH559">
        <v>639</v>
      </c>
      <c r="BL559" t="s">
        <v>1640</v>
      </c>
      <c r="BM559" s="17">
        <v>43026</v>
      </c>
      <c r="BN559" t="s">
        <v>207</v>
      </c>
      <c r="BO559" t="s">
        <v>207</v>
      </c>
      <c r="BP559">
        <v>68</v>
      </c>
      <c r="BQ559" t="s">
        <v>196</v>
      </c>
      <c r="BR559" t="s">
        <v>197</v>
      </c>
      <c r="BS559" t="s">
        <v>89</v>
      </c>
      <c r="BT559" t="s">
        <v>90</v>
      </c>
      <c r="BU559" t="s">
        <v>182</v>
      </c>
      <c r="BV559" t="s">
        <v>83</v>
      </c>
      <c r="BY559" t="s">
        <v>92</v>
      </c>
      <c r="BZ559" t="s">
        <v>87</v>
      </c>
      <c r="CC559">
        <f>IFERROR(IF(AKORDT[[#This Row],[CZAS]]=1,VLOOKUP(AKORDT[[#This Row],[RAPORTY_TMP_ID]]&amp;AKORDT[[#This Row],[CZYNNOSCI_OPIS]],#REF!,5,FALSE),AKORDT[[#This Row],[CZAS]]),1)</f>
        <v>22</v>
      </c>
      <c r="CD559" t="str">
        <f>AKORDT[[#This Row],[RAPORTY_TMP_ID]]&amp;" "&amp;MID(AKORDT[[#This Row],[NAZWA1_WG]],1,30)</f>
        <v xml:space="preserve">27350 ELIXIR 2,5]                   </v>
      </c>
      <c r="CE559" s="11">
        <f>AKORDT[[#This Row],[DATA]]</f>
        <v>43034</v>
      </c>
      <c r="CF559">
        <f>IFERROR(ROUND(AVERAGEIF(Tabela_Kwerenda_z_AKORD[CZAS RZECZYWISTY],LEFT(AKORDT[[#This Row],[PZP_NR_ZLECENIA]],5),Tabela_Kwerenda_z_AKORD[LACZNY_CZAS]),0),0)</f>
        <v>0</v>
      </c>
    </row>
    <row r="560" spans="1:84">
      <c r="A560" t="e">
        <f>VLOOKUP(AKORDT[[#This Row],[NAZWISKO]],IMIE[],2,FALSE)</f>
        <v>#N/A</v>
      </c>
      <c r="B560">
        <v>10911</v>
      </c>
      <c r="F560">
        <v>27349</v>
      </c>
      <c r="G560">
        <v>1</v>
      </c>
      <c r="H560">
        <v>1</v>
      </c>
      <c r="I560">
        <v>1</v>
      </c>
      <c r="J560">
        <v>36312</v>
      </c>
      <c r="K560">
        <v>46783</v>
      </c>
      <c r="L560">
        <v>36</v>
      </c>
      <c r="M560">
        <v>20</v>
      </c>
      <c r="N560">
        <v>7</v>
      </c>
      <c r="O560">
        <v>22</v>
      </c>
      <c r="Q560" s="17">
        <v>43034</v>
      </c>
      <c r="R560" t="s">
        <v>1641</v>
      </c>
      <c r="S560">
        <v>0</v>
      </c>
      <c r="T560">
        <v>0</v>
      </c>
      <c r="U560">
        <v>0</v>
      </c>
      <c r="V560">
        <v>2</v>
      </c>
      <c r="W560" t="s">
        <v>208</v>
      </c>
      <c r="X560" t="s">
        <v>79</v>
      </c>
      <c r="Y560" t="s">
        <v>94</v>
      </c>
      <c r="Z560" t="s">
        <v>209</v>
      </c>
      <c r="AB560" s="17">
        <v>2</v>
      </c>
      <c r="AC560" s="17">
        <v>402133</v>
      </c>
      <c r="AD560">
        <v>2</v>
      </c>
      <c r="AE560">
        <v>1</v>
      </c>
      <c r="AF560">
        <v>0</v>
      </c>
      <c r="AG560" t="s">
        <v>81</v>
      </c>
      <c r="AH560" t="s">
        <v>82</v>
      </c>
      <c r="AI560" t="s">
        <v>83</v>
      </c>
      <c r="AJ560" t="s">
        <v>83</v>
      </c>
      <c r="AK560" t="s">
        <v>84</v>
      </c>
      <c r="AL560" t="s">
        <v>85</v>
      </c>
      <c r="AM560" t="s">
        <v>205</v>
      </c>
      <c r="AN560" t="s">
        <v>95</v>
      </c>
      <c r="AO560" t="s">
        <v>1642</v>
      </c>
      <c r="AP560" t="s">
        <v>1643</v>
      </c>
      <c r="AQ560" t="s">
        <v>1644</v>
      </c>
      <c r="AR560" t="s">
        <v>1645</v>
      </c>
      <c r="AS560" t="s">
        <v>83</v>
      </c>
      <c r="AV560" s="17"/>
      <c r="AX560">
        <v>0</v>
      </c>
      <c r="AY560" t="s">
        <v>83</v>
      </c>
      <c r="AZ560" t="s">
        <v>83</v>
      </c>
      <c r="BH560">
        <v>640</v>
      </c>
      <c r="BL560" t="s">
        <v>1640</v>
      </c>
      <c r="BM560" s="17">
        <v>43026</v>
      </c>
      <c r="BN560" t="s">
        <v>207</v>
      </c>
      <c r="BO560" t="s">
        <v>207</v>
      </c>
      <c r="BP560">
        <v>68</v>
      </c>
      <c r="BQ560" t="s">
        <v>196</v>
      </c>
      <c r="BR560" t="s">
        <v>197</v>
      </c>
      <c r="BS560" t="s">
        <v>89</v>
      </c>
      <c r="BT560" t="s">
        <v>90</v>
      </c>
      <c r="BU560" t="s">
        <v>182</v>
      </c>
      <c r="BV560" t="s">
        <v>83</v>
      </c>
      <c r="BY560" t="s">
        <v>92</v>
      </c>
      <c r="BZ560" t="s">
        <v>87</v>
      </c>
      <c r="CC560">
        <f>IFERROR(IF(AKORDT[[#This Row],[CZAS]]=1,VLOOKUP(AKORDT[[#This Row],[RAPORTY_TMP_ID]]&amp;AKORDT[[#This Row],[CZYNNOSCI_OPIS]],#REF!,5,FALSE),AKORDT[[#This Row],[CZAS]]),1)</f>
        <v>22</v>
      </c>
      <c r="CD560" t="str">
        <f>AKORDT[[#This Row],[RAPORTY_TMP_ID]]&amp;" "&amp;MID(AKORDT[[#This Row],[NAZWA1_WG]],1,30)</f>
        <v xml:space="preserve">27349 ELIXIR [2,5                   </v>
      </c>
      <c r="CE560" s="11">
        <f>AKORDT[[#This Row],[DATA]]</f>
        <v>43034</v>
      </c>
      <c r="CF560">
        <f>IFERROR(ROUND(AVERAGEIF(Tabela_Kwerenda_z_AKORD[CZAS RZECZYWISTY],LEFT(AKORDT[[#This Row],[PZP_NR_ZLECENIA]],5),Tabela_Kwerenda_z_AKORD[LACZNY_CZAS]),0),0)</f>
        <v>0</v>
      </c>
    </row>
    <row r="561" spans="1:84">
      <c r="A561" t="e">
        <f>VLOOKUP(AKORDT[[#This Row],[NAZWISKO]],IMIE[],2,FALSE)</f>
        <v>#N/A</v>
      </c>
      <c r="B561">
        <v>10912</v>
      </c>
      <c r="F561">
        <v>27351</v>
      </c>
      <c r="G561">
        <v>1</v>
      </c>
      <c r="H561">
        <v>1</v>
      </c>
      <c r="I561">
        <v>1</v>
      </c>
      <c r="J561">
        <v>36312</v>
      </c>
      <c r="K561">
        <v>46783</v>
      </c>
      <c r="L561">
        <v>36</v>
      </c>
      <c r="M561">
        <v>20</v>
      </c>
      <c r="N561">
        <v>7</v>
      </c>
      <c r="O561">
        <v>22</v>
      </c>
      <c r="Q561" s="17">
        <v>43034</v>
      </c>
      <c r="R561" t="s">
        <v>1646</v>
      </c>
      <c r="S561">
        <v>0</v>
      </c>
      <c r="T561">
        <v>0</v>
      </c>
      <c r="U561">
        <v>0</v>
      </c>
      <c r="V561">
        <v>2</v>
      </c>
      <c r="W561" t="s">
        <v>208</v>
      </c>
      <c r="X561" t="s">
        <v>79</v>
      </c>
      <c r="Y561" t="s">
        <v>94</v>
      </c>
      <c r="Z561" t="s">
        <v>209</v>
      </c>
      <c r="AB561" s="17">
        <v>2</v>
      </c>
      <c r="AC561" s="17">
        <v>402133</v>
      </c>
      <c r="AD561">
        <v>2</v>
      </c>
      <c r="AE561">
        <v>1</v>
      </c>
      <c r="AF561">
        <v>0</v>
      </c>
      <c r="AG561" t="s">
        <v>81</v>
      </c>
      <c r="AH561" t="s">
        <v>82</v>
      </c>
      <c r="AI561" t="s">
        <v>83</v>
      </c>
      <c r="AJ561" t="s">
        <v>83</v>
      </c>
      <c r="AK561" t="s">
        <v>84</v>
      </c>
      <c r="AL561" t="s">
        <v>85</v>
      </c>
      <c r="AM561" t="s">
        <v>205</v>
      </c>
      <c r="AN561" t="s">
        <v>95</v>
      </c>
      <c r="AO561" t="s">
        <v>1642</v>
      </c>
      <c r="AP561" t="s">
        <v>1643</v>
      </c>
      <c r="AQ561" t="s">
        <v>1644</v>
      </c>
      <c r="AR561" t="s">
        <v>1645</v>
      </c>
      <c r="AS561" t="s">
        <v>83</v>
      </c>
      <c r="AV561" s="17"/>
      <c r="AX561">
        <v>0</v>
      </c>
      <c r="AY561" t="s">
        <v>83</v>
      </c>
      <c r="AZ561" t="s">
        <v>83</v>
      </c>
      <c r="BH561">
        <v>641</v>
      </c>
      <c r="BL561" t="s">
        <v>1640</v>
      </c>
      <c r="BM561" s="17">
        <v>43026</v>
      </c>
      <c r="BN561" t="s">
        <v>207</v>
      </c>
      <c r="BO561" t="s">
        <v>207</v>
      </c>
      <c r="BP561">
        <v>68</v>
      </c>
      <c r="BQ561" t="s">
        <v>196</v>
      </c>
      <c r="BR561" t="s">
        <v>197</v>
      </c>
      <c r="BS561" t="s">
        <v>89</v>
      </c>
      <c r="BT561" t="s">
        <v>90</v>
      </c>
      <c r="BU561" t="s">
        <v>182</v>
      </c>
      <c r="BV561" t="s">
        <v>83</v>
      </c>
      <c r="BY561" t="s">
        <v>92</v>
      </c>
      <c r="BZ561" t="s">
        <v>87</v>
      </c>
      <c r="CC561">
        <f>IFERROR(IF(AKORDT[[#This Row],[CZAS]]=1,VLOOKUP(AKORDT[[#This Row],[RAPORTY_TMP_ID]]&amp;AKORDT[[#This Row],[CZYNNOSCI_OPIS]],#REF!,5,FALSE),AKORDT[[#This Row],[CZAS]]),1)</f>
        <v>22</v>
      </c>
      <c r="CD561" t="str">
        <f>AKORDT[[#This Row],[RAPORTY_TMP_ID]]&amp;" "&amp;MID(AKORDT[[#This Row],[NAZWA1_WG]],1,30)</f>
        <v xml:space="preserve">27351 ELIXIR [2,5                   </v>
      </c>
      <c r="CE561" s="11">
        <f>AKORDT[[#This Row],[DATA]]</f>
        <v>43034</v>
      </c>
      <c r="CF561">
        <f>IFERROR(ROUND(AVERAGEIF(Tabela_Kwerenda_z_AKORD[CZAS RZECZYWISTY],LEFT(AKORDT[[#This Row],[PZP_NR_ZLECENIA]],5),Tabela_Kwerenda_z_AKORD[LACZNY_CZAS]),0),0)</f>
        <v>0</v>
      </c>
    </row>
    <row r="562" spans="1:84">
      <c r="A562" t="e">
        <f>VLOOKUP(AKORDT[[#This Row],[NAZWISKO]],IMIE[],2,FALSE)</f>
        <v>#N/A</v>
      </c>
      <c r="B562">
        <v>10913</v>
      </c>
      <c r="F562">
        <v>27352</v>
      </c>
      <c r="G562">
        <v>1</v>
      </c>
      <c r="H562">
        <v>1</v>
      </c>
      <c r="I562">
        <v>1</v>
      </c>
      <c r="J562">
        <v>36316</v>
      </c>
      <c r="K562">
        <v>46785</v>
      </c>
      <c r="L562">
        <v>36</v>
      </c>
      <c r="M562">
        <v>20</v>
      </c>
      <c r="N562">
        <v>7</v>
      </c>
      <c r="O562">
        <v>22</v>
      </c>
      <c r="Q562" s="17">
        <v>43034</v>
      </c>
      <c r="R562" t="s">
        <v>1647</v>
      </c>
      <c r="S562">
        <v>0</v>
      </c>
      <c r="T562">
        <v>0</v>
      </c>
      <c r="U562">
        <v>0</v>
      </c>
      <c r="V562">
        <v>2</v>
      </c>
      <c r="W562" t="s">
        <v>208</v>
      </c>
      <c r="X562" t="s">
        <v>79</v>
      </c>
      <c r="Y562" t="s">
        <v>94</v>
      </c>
      <c r="Z562" t="s">
        <v>209</v>
      </c>
      <c r="AB562" s="17">
        <v>2</v>
      </c>
      <c r="AC562" s="17">
        <v>402133</v>
      </c>
      <c r="AD562">
        <v>2</v>
      </c>
      <c r="AE562">
        <v>1</v>
      </c>
      <c r="AF562">
        <v>0</v>
      </c>
      <c r="AG562" t="s">
        <v>81</v>
      </c>
      <c r="AH562" t="s">
        <v>82</v>
      </c>
      <c r="AI562" t="s">
        <v>83</v>
      </c>
      <c r="AJ562" t="s">
        <v>83</v>
      </c>
      <c r="AK562" t="s">
        <v>84</v>
      </c>
      <c r="AL562" t="s">
        <v>85</v>
      </c>
      <c r="AM562" t="s">
        <v>205</v>
      </c>
      <c r="AN562" t="s">
        <v>95</v>
      </c>
      <c r="AO562" t="s">
        <v>765</v>
      </c>
      <c r="AP562" t="s">
        <v>766</v>
      </c>
      <c r="AQ562" t="s">
        <v>767</v>
      </c>
      <c r="AR562" t="s">
        <v>768</v>
      </c>
      <c r="AS562" t="s">
        <v>83</v>
      </c>
      <c r="AV562" s="17"/>
      <c r="AX562">
        <v>0</v>
      </c>
      <c r="AY562" t="s">
        <v>83</v>
      </c>
      <c r="AZ562" t="s">
        <v>83</v>
      </c>
      <c r="BH562">
        <v>642</v>
      </c>
      <c r="BL562" t="s">
        <v>1640</v>
      </c>
      <c r="BM562" s="17">
        <v>43026</v>
      </c>
      <c r="BN562" t="s">
        <v>207</v>
      </c>
      <c r="BO562" t="s">
        <v>207</v>
      </c>
      <c r="BP562">
        <v>68</v>
      </c>
      <c r="BQ562" t="s">
        <v>196</v>
      </c>
      <c r="BR562" t="s">
        <v>197</v>
      </c>
      <c r="BS562" t="s">
        <v>89</v>
      </c>
      <c r="BT562" t="s">
        <v>90</v>
      </c>
      <c r="BU562" t="s">
        <v>182</v>
      </c>
      <c r="BV562" t="s">
        <v>83</v>
      </c>
      <c r="BY562" t="s">
        <v>92</v>
      </c>
      <c r="BZ562" t="s">
        <v>87</v>
      </c>
      <c r="CC562">
        <f>IFERROR(IF(AKORDT[[#This Row],[CZAS]]=1,VLOOKUP(AKORDT[[#This Row],[RAPORTY_TMP_ID]]&amp;AKORDT[[#This Row],[CZYNNOSCI_OPIS]],#REF!,5,FALSE),AKORDT[[#This Row],[CZAS]]),1)</f>
        <v>22</v>
      </c>
      <c r="CD562" t="str">
        <f>AKORDT[[#This Row],[RAPORTY_TMP_ID]]&amp;" "&amp;MID(AKORDT[[#This Row],[NAZWA1_WG]],1,30)</f>
        <v xml:space="preserve">27352 ELIXIR 2,5]                   </v>
      </c>
      <c r="CE562" s="11">
        <f>AKORDT[[#This Row],[DATA]]</f>
        <v>43034</v>
      </c>
      <c r="CF562">
        <f>IFERROR(ROUND(AVERAGEIF(Tabela_Kwerenda_z_AKORD[CZAS RZECZYWISTY],LEFT(AKORDT[[#This Row],[PZP_NR_ZLECENIA]],5),Tabela_Kwerenda_z_AKORD[LACZNY_CZAS]),0),0)</f>
        <v>0</v>
      </c>
    </row>
    <row r="563" spans="1:84">
      <c r="A563" t="e">
        <f>VLOOKUP(AKORDT[[#This Row],[NAZWISKO]],IMIE[],2,FALSE)</f>
        <v>#N/A</v>
      </c>
      <c r="B563">
        <v>10914</v>
      </c>
      <c r="F563">
        <v>25819</v>
      </c>
      <c r="G563">
        <v>1</v>
      </c>
      <c r="H563">
        <v>1</v>
      </c>
      <c r="I563">
        <v>1</v>
      </c>
      <c r="J563">
        <v>50561</v>
      </c>
      <c r="K563">
        <v>50561</v>
      </c>
      <c r="L563">
        <v>53</v>
      </c>
      <c r="M563">
        <v>5</v>
      </c>
      <c r="N563">
        <v>7</v>
      </c>
      <c r="O563">
        <v>50</v>
      </c>
      <c r="Q563" s="17">
        <v>43034</v>
      </c>
      <c r="R563" t="s">
        <v>1648</v>
      </c>
      <c r="S563">
        <v>0</v>
      </c>
      <c r="T563">
        <v>0</v>
      </c>
      <c r="U563">
        <v>0</v>
      </c>
      <c r="V563">
        <v>2</v>
      </c>
      <c r="W563" t="s">
        <v>336</v>
      </c>
      <c r="X563" t="s">
        <v>79</v>
      </c>
      <c r="Y563" t="s">
        <v>104</v>
      </c>
      <c r="Z563" t="s">
        <v>337</v>
      </c>
      <c r="AB563" s="17">
        <v>2</v>
      </c>
      <c r="AC563" s="17">
        <v>402133</v>
      </c>
      <c r="AD563">
        <v>2</v>
      </c>
      <c r="AE563">
        <v>1</v>
      </c>
      <c r="AF563">
        <v>0</v>
      </c>
      <c r="AG563" t="s">
        <v>81</v>
      </c>
      <c r="AH563" t="s">
        <v>82</v>
      </c>
      <c r="AI563" t="s">
        <v>83</v>
      </c>
      <c r="AJ563" t="s">
        <v>83</v>
      </c>
      <c r="AK563" t="s">
        <v>84</v>
      </c>
      <c r="AL563" t="s">
        <v>85</v>
      </c>
      <c r="AM563" t="s">
        <v>86</v>
      </c>
      <c r="AN563" t="s">
        <v>87</v>
      </c>
      <c r="AO563" t="s">
        <v>490</v>
      </c>
      <c r="AP563" t="s">
        <v>491</v>
      </c>
      <c r="AQ563" t="s">
        <v>490</v>
      </c>
      <c r="AR563" t="s">
        <v>491</v>
      </c>
      <c r="AS563" t="s">
        <v>83</v>
      </c>
      <c r="AV563" s="17"/>
      <c r="AX563">
        <v>0</v>
      </c>
      <c r="AY563" t="s">
        <v>83</v>
      </c>
      <c r="AZ563" t="s">
        <v>83</v>
      </c>
      <c r="BH563">
        <v>643</v>
      </c>
      <c r="BL563" t="s">
        <v>741</v>
      </c>
      <c r="BM563" s="17">
        <v>42998</v>
      </c>
      <c r="BN563" t="s">
        <v>207</v>
      </c>
      <c r="BO563" t="s">
        <v>207</v>
      </c>
      <c r="BP563">
        <v>13</v>
      </c>
      <c r="BQ563" t="s">
        <v>88</v>
      </c>
      <c r="BR563" t="s">
        <v>79</v>
      </c>
      <c r="BS563" t="s">
        <v>89</v>
      </c>
      <c r="BT563" t="s">
        <v>90</v>
      </c>
      <c r="BU563" t="s">
        <v>182</v>
      </c>
      <c r="BV563" t="s">
        <v>83</v>
      </c>
      <c r="BY563" t="s">
        <v>92</v>
      </c>
      <c r="BZ563" t="s">
        <v>87</v>
      </c>
      <c r="CC563">
        <f>IFERROR(IF(AKORDT[[#This Row],[CZAS]]=1,VLOOKUP(AKORDT[[#This Row],[RAPORTY_TMP_ID]]&amp;AKORDT[[#This Row],[CZYNNOSCI_OPIS]],#REF!,5,FALSE),AKORDT[[#This Row],[CZAS]]),1)</f>
        <v>50</v>
      </c>
      <c r="CD563" t="str">
        <f>AKORDT[[#This Row],[RAPORTY_TMP_ID]]&amp;" "&amp;MID(AKORDT[[#This Row],[NAZWA1_WG]],1,30)</f>
        <v xml:space="preserve">25819 ELIXIR P100x98                </v>
      </c>
      <c r="CE563" s="11">
        <f>AKORDT[[#This Row],[DATA]]</f>
        <v>43034</v>
      </c>
      <c r="CF563">
        <f>IFERROR(ROUND(AVERAGEIF(Tabela_Kwerenda_z_AKORD[CZAS RZECZYWISTY],LEFT(AKORDT[[#This Row],[PZP_NR_ZLECENIA]],5),Tabela_Kwerenda_z_AKORD[LACZNY_CZAS]),0),0)</f>
        <v>0</v>
      </c>
    </row>
    <row r="564" spans="1:84">
      <c r="A564" t="e">
        <f>VLOOKUP(AKORDT[[#This Row],[NAZWISKO]],IMIE[],2,FALSE)</f>
        <v>#N/A</v>
      </c>
      <c r="B564">
        <v>10915</v>
      </c>
      <c r="F564">
        <v>25820</v>
      </c>
      <c r="G564">
        <v>1</v>
      </c>
      <c r="H564">
        <v>1</v>
      </c>
      <c r="I564">
        <v>1</v>
      </c>
      <c r="J564">
        <v>36329</v>
      </c>
      <c r="K564">
        <v>46787</v>
      </c>
      <c r="L564">
        <v>53</v>
      </c>
      <c r="M564">
        <v>5</v>
      </c>
      <c r="N564">
        <v>7</v>
      </c>
      <c r="O564">
        <v>164</v>
      </c>
      <c r="Q564" s="17">
        <v>43034</v>
      </c>
      <c r="R564" t="s">
        <v>1649</v>
      </c>
      <c r="S564">
        <v>0</v>
      </c>
      <c r="T564">
        <v>0</v>
      </c>
      <c r="U564">
        <v>0</v>
      </c>
      <c r="V564">
        <v>2</v>
      </c>
      <c r="W564" t="s">
        <v>336</v>
      </c>
      <c r="X564" t="s">
        <v>79</v>
      </c>
      <c r="Y564" t="s">
        <v>104</v>
      </c>
      <c r="Z564" t="s">
        <v>337</v>
      </c>
      <c r="AB564" s="17">
        <v>2</v>
      </c>
      <c r="AC564" s="17">
        <v>402133</v>
      </c>
      <c r="AD564">
        <v>2</v>
      </c>
      <c r="AE564">
        <v>1</v>
      </c>
      <c r="AF564">
        <v>0</v>
      </c>
      <c r="AG564" t="s">
        <v>81</v>
      </c>
      <c r="AH564" t="s">
        <v>82</v>
      </c>
      <c r="AI564" t="s">
        <v>83</v>
      </c>
      <c r="AJ564" t="s">
        <v>83</v>
      </c>
      <c r="AK564" t="s">
        <v>84</v>
      </c>
      <c r="AL564" t="s">
        <v>85</v>
      </c>
      <c r="AM564" t="s">
        <v>86</v>
      </c>
      <c r="AN564" t="s">
        <v>87</v>
      </c>
      <c r="AO564" t="s">
        <v>621</v>
      </c>
      <c r="AP564" t="s">
        <v>622</v>
      </c>
      <c r="AQ564" t="s">
        <v>623</v>
      </c>
      <c r="AR564" t="s">
        <v>624</v>
      </c>
      <c r="AS564" t="s">
        <v>83</v>
      </c>
      <c r="AV564" s="17"/>
      <c r="AX564">
        <v>0</v>
      </c>
      <c r="AY564" t="s">
        <v>83</v>
      </c>
      <c r="AZ564" t="s">
        <v>83</v>
      </c>
      <c r="BH564">
        <v>644</v>
      </c>
      <c r="BL564" t="s">
        <v>741</v>
      </c>
      <c r="BM564" s="17">
        <v>42998</v>
      </c>
      <c r="BN564" t="s">
        <v>207</v>
      </c>
      <c r="BO564" t="s">
        <v>207</v>
      </c>
      <c r="BP564">
        <v>13</v>
      </c>
      <c r="BQ564" t="s">
        <v>88</v>
      </c>
      <c r="BR564" t="s">
        <v>79</v>
      </c>
      <c r="BS564" t="s">
        <v>89</v>
      </c>
      <c r="BT564" t="s">
        <v>90</v>
      </c>
      <c r="BU564" t="s">
        <v>182</v>
      </c>
      <c r="BV564" t="s">
        <v>83</v>
      </c>
      <c r="BY564" t="s">
        <v>92</v>
      </c>
      <c r="BZ564" t="s">
        <v>87</v>
      </c>
      <c r="CC564">
        <f>IFERROR(IF(AKORDT[[#This Row],[CZAS]]=1,VLOOKUP(AKORDT[[#This Row],[RAPORTY_TMP_ID]]&amp;AKORDT[[#This Row],[CZYNNOSCI_OPIS]],#REF!,5,FALSE),AKORDT[[#This Row],[CZAS]]),1)</f>
        <v>164</v>
      </c>
      <c r="CD564" t="str">
        <f>AKORDT[[#This Row],[RAPORTY_TMP_ID]]&amp;" "&amp;MID(AKORDT[[#This Row],[NAZWA1_WG]],1,30)</f>
        <v xml:space="preserve">25820 ELIXIR 3                      </v>
      </c>
      <c r="CE564" s="11">
        <f>AKORDT[[#This Row],[DATA]]</f>
        <v>43034</v>
      </c>
      <c r="CF564">
        <f>IFERROR(ROUND(AVERAGEIF(Tabela_Kwerenda_z_AKORD[CZAS RZECZYWISTY],LEFT(AKORDT[[#This Row],[PZP_NR_ZLECENIA]],5),Tabela_Kwerenda_z_AKORD[LACZNY_CZAS]),0),0)</f>
        <v>0</v>
      </c>
    </row>
    <row r="565" spans="1:84">
      <c r="A565" t="e">
        <f>VLOOKUP(AKORDT[[#This Row],[NAZWISKO]],IMIE[],2,FALSE)</f>
        <v>#N/A</v>
      </c>
      <c r="B565">
        <v>10916</v>
      </c>
      <c r="F565">
        <v>25821</v>
      </c>
      <c r="G565">
        <v>1</v>
      </c>
      <c r="H565">
        <v>1</v>
      </c>
      <c r="I565">
        <v>1</v>
      </c>
      <c r="J565">
        <v>36327</v>
      </c>
      <c r="K565">
        <v>46767</v>
      </c>
      <c r="L565">
        <v>53</v>
      </c>
      <c r="M565">
        <v>5</v>
      </c>
      <c r="N565">
        <v>7</v>
      </c>
      <c r="O565">
        <v>250</v>
      </c>
      <c r="Q565" s="17">
        <v>43034</v>
      </c>
      <c r="R565" t="s">
        <v>1650</v>
      </c>
      <c r="S565">
        <v>0</v>
      </c>
      <c r="T565">
        <v>0</v>
      </c>
      <c r="U565">
        <v>0</v>
      </c>
      <c r="V565">
        <v>2</v>
      </c>
      <c r="W565" t="s">
        <v>336</v>
      </c>
      <c r="X565" t="s">
        <v>79</v>
      </c>
      <c r="Y565" t="s">
        <v>104</v>
      </c>
      <c r="Z565" t="s">
        <v>337</v>
      </c>
      <c r="AB565" s="17">
        <v>2</v>
      </c>
      <c r="AC565" s="17">
        <v>402133</v>
      </c>
      <c r="AD565">
        <v>2</v>
      </c>
      <c r="AE565">
        <v>1</v>
      </c>
      <c r="AF565">
        <v>0</v>
      </c>
      <c r="AG565" t="s">
        <v>81</v>
      </c>
      <c r="AH565" t="s">
        <v>82</v>
      </c>
      <c r="AI565" t="s">
        <v>83</v>
      </c>
      <c r="AJ565" t="s">
        <v>83</v>
      </c>
      <c r="AK565" t="s">
        <v>84</v>
      </c>
      <c r="AL565" t="s">
        <v>85</v>
      </c>
      <c r="AM565" t="s">
        <v>86</v>
      </c>
      <c r="AN565" t="s">
        <v>87</v>
      </c>
      <c r="AO565" t="s">
        <v>494</v>
      </c>
      <c r="AP565" t="s">
        <v>495</v>
      </c>
      <c r="AQ565" t="s">
        <v>496</v>
      </c>
      <c r="AR565" t="s">
        <v>497</v>
      </c>
      <c r="AS565" t="s">
        <v>83</v>
      </c>
      <c r="AV565" s="17"/>
      <c r="AX565">
        <v>0</v>
      </c>
      <c r="AY565" t="s">
        <v>83</v>
      </c>
      <c r="AZ565" t="s">
        <v>83</v>
      </c>
      <c r="BH565">
        <v>645</v>
      </c>
      <c r="BL565" t="s">
        <v>741</v>
      </c>
      <c r="BM565" s="17">
        <v>42998</v>
      </c>
      <c r="BN565" t="s">
        <v>207</v>
      </c>
      <c r="BO565" t="s">
        <v>207</v>
      </c>
      <c r="BP565">
        <v>13</v>
      </c>
      <c r="BQ565" t="s">
        <v>88</v>
      </c>
      <c r="BR565" t="s">
        <v>79</v>
      </c>
      <c r="BS565" t="s">
        <v>89</v>
      </c>
      <c r="BT565" t="s">
        <v>90</v>
      </c>
      <c r="BU565" t="s">
        <v>182</v>
      </c>
      <c r="BV565" t="s">
        <v>83</v>
      </c>
      <c r="BY565" t="s">
        <v>92</v>
      </c>
      <c r="BZ565" t="s">
        <v>87</v>
      </c>
      <c r="CC565">
        <f>IFERROR(IF(AKORDT[[#This Row],[CZAS]]=1,VLOOKUP(AKORDT[[#This Row],[RAPORTY_TMP_ID]]&amp;AKORDT[[#This Row],[CZYNNOSCI_OPIS]],#REF!,5,FALSE),AKORDT[[#This Row],[CZAS]]),1)</f>
        <v>250</v>
      </c>
      <c r="CD565" t="str">
        <f>AKORDT[[#This Row],[RAPORTY_TMP_ID]]&amp;" "&amp;MID(AKORDT[[#This Row],[NAZWA1_WG]],1,30)</f>
        <v xml:space="preserve">25821 ELIXIR N4]                    </v>
      </c>
      <c r="CE565" s="11">
        <f>AKORDT[[#This Row],[DATA]]</f>
        <v>43034</v>
      </c>
      <c r="CF565">
        <f>IFERROR(ROUND(AVERAGEIF(Tabela_Kwerenda_z_AKORD[CZAS RZECZYWISTY],LEFT(AKORDT[[#This Row],[PZP_NR_ZLECENIA]],5),Tabela_Kwerenda_z_AKORD[LACZNY_CZAS]),0),0)</f>
        <v>0</v>
      </c>
    </row>
    <row r="566" spans="1:84">
      <c r="A566" t="e">
        <f>VLOOKUP(AKORDT[[#This Row],[NAZWISKO]],IMIE[],2,FALSE)</f>
        <v>#N/A</v>
      </c>
      <c r="B566">
        <v>10917</v>
      </c>
      <c r="F566">
        <v>27032</v>
      </c>
      <c r="G566">
        <v>1</v>
      </c>
      <c r="H566">
        <v>1</v>
      </c>
      <c r="I566">
        <v>1</v>
      </c>
      <c r="J566">
        <v>14306</v>
      </c>
      <c r="K566">
        <v>14306</v>
      </c>
      <c r="L566">
        <v>37</v>
      </c>
      <c r="M566">
        <v>5</v>
      </c>
      <c r="N566">
        <v>7</v>
      </c>
      <c r="O566">
        <v>12</v>
      </c>
      <c r="Q566" s="17">
        <v>43034</v>
      </c>
      <c r="R566" t="s">
        <v>1651</v>
      </c>
      <c r="S566">
        <v>0</v>
      </c>
      <c r="T566">
        <v>0</v>
      </c>
      <c r="U566">
        <v>0</v>
      </c>
      <c r="V566">
        <v>2</v>
      </c>
      <c r="W566" t="s">
        <v>201</v>
      </c>
      <c r="X566" t="s">
        <v>79</v>
      </c>
      <c r="Y566" t="s">
        <v>106</v>
      </c>
      <c r="Z566" t="s">
        <v>202</v>
      </c>
      <c r="AB566" s="17">
        <v>2</v>
      </c>
      <c r="AC566" s="17">
        <v>402133</v>
      </c>
      <c r="AD566">
        <v>2</v>
      </c>
      <c r="AE566">
        <v>1</v>
      </c>
      <c r="AF566">
        <v>0</v>
      </c>
      <c r="AG566" t="s">
        <v>81</v>
      </c>
      <c r="AH566" t="s">
        <v>82</v>
      </c>
      <c r="AI566" t="s">
        <v>83</v>
      </c>
      <c r="AJ566" t="s">
        <v>83</v>
      </c>
      <c r="AK566" t="s">
        <v>84</v>
      </c>
      <c r="AL566" t="s">
        <v>85</v>
      </c>
      <c r="AM566" t="s">
        <v>86</v>
      </c>
      <c r="AN566" t="s">
        <v>87</v>
      </c>
      <c r="AO566" t="s">
        <v>224</v>
      </c>
      <c r="AP566" t="s">
        <v>225</v>
      </c>
      <c r="AQ566" t="s">
        <v>224</v>
      </c>
      <c r="AR566" t="s">
        <v>225</v>
      </c>
      <c r="AS566" t="s">
        <v>83</v>
      </c>
      <c r="AV566" s="17"/>
      <c r="AX566">
        <v>0</v>
      </c>
      <c r="AY566" t="s">
        <v>83</v>
      </c>
      <c r="AZ566" t="s">
        <v>83</v>
      </c>
      <c r="BH566">
        <v>646</v>
      </c>
      <c r="BL566" t="s">
        <v>1198</v>
      </c>
      <c r="BM566" s="17">
        <v>43026</v>
      </c>
      <c r="BN566" t="s">
        <v>213</v>
      </c>
      <c r="BO566" t="s">
        <v>213</v>
      </c>
      <c r="BP566">
        <v>13</v>
      </c>
      <c r="BQ566" t="s">
        <v>88</v>
      </c>
      <c r="BR566" t="s">
        <v>79</v>
      </c>
      <c r="BS566" t="s">
        <v>89</v>
      </c>
      <c r="BT566" t="s">
        <v>90</v>
      </c>
      <c r="BU566" t="s">
        <v>91</v>
      </c>
      <c r="BV566" t="s">
        <v>83</v>
      </c>
      <c r="BY566" t="s">
        <v>92</v>
      </c>
      <c r="BZ566" t="s">
        <v>87</v>
      </c>
      <c r="CC566">
        <f>IFERROR(IF(AKORDT[[#This Row],[CZAS]]=1,VLOOKUP(AKORDT[[#This Row],[RAPORTY_TMP_ID]]&amp;AKORDT[[#This Row],[CZYNNOSCI_OPIS]],#REF!,5,FALSE),AKORDT[[#This Row],[CZAS]]),1)</f>
        <v>12</v>
      </c>
      <c r="CD566" t="str">
        <f>AKORDT[[#This Row],[RAPORTY_TMP_ID]]&amp;" "&amp;MID(AKORDT[[#This Row],[NAZWA1_WG]],1,30)</f>
        <v xml:space="preserve">27032 ALIZE Z60/12                  </v>
      </c>
      <c r="CE566" s="11">
        <f>AKORDT[[#This Row],[DATA]]</f>
        <v>43034</v>
      </c>
      <c r="CF566">
        <f>IFERROR(ROUND(AVERAGEIF(Tabela_Kwerenda_z_AKORD[CZAS RZECZYWISTY],LEFT(AKORDT[[#This Row],[PZP_NR_ZLECENIA]],5),Tabela_Kwerenda_z_AKORD[LACZNY_CZAS]),0),0)</f>
        <v>0</v>
      </c>
    </row>
    <row r="567" spans="1:84">
      <c r="A567" t="e">
        <f>VLOOKUP(AKORDT[[#This Row],[NAZWISKO]],IMIE[],2,FALSE)</f>
        <v>#N/A</v>
      </c>
      <c r="B567">
        <v>10918</v>
      </c>
      <c r="F567">
        <v>27031</v>
      </c>
      <c r="G567">
        <v>1</v>
      </c>
      <c r="H567">
        <v>1</v>
      </c>
      <c r="I567">
        <v>1</v>
      </c>
      <c r="J567">
        <v>14280</v>
      </c>
      <c r="K567">
        <v>14280</v>
      </c>
      <c r="L567">
        <v>37</v>
      </c>
      <c r="M567">
        <v>5</v>
      </c>
      <c r="N567">
        <v>7</v>
      </c>
      <c r="O567">
        <v>96</v>
      </c>
      <c r="Q567" s="17">
        <v>43034</v>
      </c>
      <c r="R567" t="s">
        <v>1652</v>
      </c>
      <c r="S567">
        <v>0</v>
      </c>
      <c r="T567">
        <v>0</v>
      </c>
      <c r="U567">
        <v>0</v>
      </c>
      <c r="V567">
        <v>2</v>
      </c>
      <c r="W567" t="s">
        <v>201</v>
      </c>
      <c r="X567" t="s">
        <v>79</v>
      </c>
      <c r="Y567" t="s">
        <v>106</v>
      </c>
      <c r="Z567" t="s">
        <v>202</v>
      </c>
      <c r="AB567" s="17">
        <v>2</v>
      </c>
      <c r="AC567" s="17">
        <v>402133</v>
      </c>
      <c r="AD567">
        <v>2</v>
      </c>
      <c r="AE567">
        <v>1</v>
      </c>
      <c r="AF567">
        <v>0</v>
      </c>
      <c r="AG567" t="s">
        <v>81</v>
      </c>
      <c r="AH567" t="s">
        <v>82</v>
      </c>
      <c r="AI567" t="s">
        <v>83</v>
      </c>
      <c r="AJ567" t="s">
        <v>83</v>
      </c>
      <c r="AK567" t="s">
        <v>84</v>
      </c>
      <c r="AL567" t="s">
        <v>85</v>
      </c>
      <c r="AM567" t="s">
        <v>86</v>
      </c>
      <c r="AN567" t="s">
        <v>87</v>
      </c>
      <c r="AO567" t="s">
        <v>1196</v>
      </c>
      <c r="AP567" t="s">
        <v>1197</v>
      </c>
      <c r="AQ567" t="s">
        <v>1196</v>
      </c>
      <c r="AR567" t="s">
        <v>1197</v>
      </c>
      <c r="AS567" t="s">
        <v>83</v>
      </c>
      <c r="AV567" s="17"/>
      <c r="AX567">
        <v>0</v>
      </c>
      <c r="AY567" t="s">
        <v>83</v>
      </c>
      <c r="AZ567" t="s">
        <v>83</v>
      </c>
      <c r="BH567">
        <v>647</v>
      </c>
      <c r="BL567" t="s">
        <v>1198</v>
      </c>
      <c r="BM567" s="17">
        <v>43026</v>
      </c>
      <c r="BN567" t="s">
        <v>213</v>
      </c>
      <c r="BO567" t="s">
        <v>213</v>
      </c>
      <c r="BP567">
        <v>13</v>
      </c>
      <c r="BQ567" t="s">
        <v>88</v>
      </c>
      <c r="BR567" t="s">
        <v>79</v>
      </c>
      <c r="BS567" t="s">
        <v>89</v>
      </c>
      <c r="BT567" t="s">
        <v>90</v>
      </c>
      <c r="BU567" t="s">
        <v>91</v>
      </c>
      <c r="BV567" t="s">
        <v>83</v>
      </c>
      <c r="BY567" t="s">
        <v>92</v>
      </c>
      <c r="BZ567" t="s">
        <v>87</v>
      </c>
      <c r="CC567">
        <f>IFERROR(IF(AKORDT[[#This Row],[CZAS]]=1,VLOOKUP(AKORDT[[#This Row],[RAPORTY_TMP_ID]]&amp;AKORDT[[#This Row],[CZYNNOSCI_OPIS]],#REF!,5,FALSE),AKORDT[[#This Row],[CZAS]]),1)</f>
        <v>96</v>
      </c>
      <c r="CD567" t="str">
        <f>AKORDT[[#This Row],[RAPORTY_TMP_ID]]&amp;" "&amp;MID(AKORDT[[#This Row],[NAZWA1_WG]],1,30)</f>
        <v xml:space="preserve">27031 ALIZE 1                       </v>
      </c>
      <c r="CE567" s="11">
        <f>AKORDT[[#This Row],[DATA]]</f>
        <v>43034</v>
      </c>
      <c r="CF567">
        <f>IFERROR(ROUND(AVERAGEIF(Tabela_Kwerenda_z_AKORD[CZAS RZECZYWISTY],LEFT(AKORDT[[#This Row],[PZP_NR_ZLECENIA]],5),Tabela_Kwerenda_z_AKORD[LACZNY_CZAS]),0),0)</f>
        <v>0</v>
      </c>
    </row>
    <row r="568" spans="1:84">
      <c r="A568" t="e">
        <f>VLOOKUP(AKORDT[[#This Row],[NAZWISKO]],IMIE[],2,FALSE)</f>
        <v>#N/A</v>
      </c>
      <c r="B568">
        <v>10919</v>
      </c>
      <c r="F568">
        <v>26986</v>
      </c>
      <c r="G568">
        <v>1</v>
      </c>
      <c r="H568">
        <v>1</v>
      </c>
      <c r="I568">
        <v>1</v>
      </c>
      <c r="J568">
        <v>56749</v>
      </c>
      <c r="K568">
        <v>56749</v>
      </c>
      <c r="L568">
        <v>46</v>
      </c>
      <c r="M568">
        <v>5</v>
      </c>
      <c r="N568">
        <v>7</v>
      </c>
      <c r="O568">
        <v>1</v>
      </c>
      <c r="Q568" s="17">
        <v>43034</v>
      </c>
      <c r="R568" t="s">
        <v>1653</v>
      </c>
      <c r="S568">
        <v>0</v>
      </c>
      <c r="T568">
        <v>0</v>
      </c>
      <c r="U568">
        <v>0</v>
      </c>
      <c r="V568">
        <v>2</v>
      </c>
      <c r="W568" t="s">
        <v>484</v>
      </c>
      <c r="X568" t="s">
        <v>79</v>
      </c>
      <c r="Y568" t="s">
        <v>96</v>
      </c>
      <c r="Z568" t="s">
        <v>485</v>
      </c>
      <c r="AB568" s="17">
        <v>2</v>
      </c>
      <c r="AC568" s="17">
        <v>402133</v>
      </c>
      <c r="AD568">
        <v>2</v>
      </c>
      <c r="AE568">
        <v>1</v>
      </c>
      <c r="AF568">
        <v>0</v>
      </c>
      <c r="AG568" t="s">
        <v>81</v>
      </c>
      <c r="AH568" t="s">
        <v>82</v>
      </c>
      <c r="AI568" t="s">
        <v>83</v>
      </c>
      <c r="AJ568" t="s">
        <v>83</v>
      </c>
      <c r="AK568" t="s">
        <v>84</v>
      </c>
      <c r="AL568" t="s">
        <v>85</v>
      </c>
      <c r="AM568" t="s">
        <v>86</v>
      </c>
      <c r="AN568" t="s">
        <v>87</v>
      </c>
      <c r="AO568" t="s">
        <v>970</v>
      </c>
      <c r="AP568" t="s">
        <v>971</v>
      </c>
      <c r="AQ568" t="s">
        <v>970</v>
      </c>
      <c r="AR568" t="s">
        <v>971</v>
      </c>
      <c r="AS568" t="s">
        <v>83</v>
      </c>
      <c r="AV568" s="17"/>
      <c r="AX568">
        <v>0</v>
      </c>
      <c r="AY568" t="s">
        <v>83</v>
      </c>
      <c r="AZ568" t="s">
        <v>83</v>
      </c>
      <c r="BH568">
        <v>648</v>
      </c>
      <c r="BL568" t="s">
        <v>1630</v>
      </c>
      <c r="BM568" s="17">
        <v>43019</v>
      </c>
      <c r="BN568" t="s">
        <v>967</v>
      </c>
      <c r="BO568" t="s">
        <v>967</v>
      </c>
      <c r="BP568">
        <v>13</v>
      </c>
      <c r="BQ568" t="s">
        <v>88</v>
      </c>
      <c r="BR568" t="s">
        <v>79</v>
      </c>
      <c r="BS568" t="s">
        <v>89</v>
      </c>
      <c r="BT568" t="s">
        <v>90</v>
      </c>
      <c r="BU568" t="s">
        <v>181</v>
      </c>
      <c r="BV568" t="s">
        <v>83</v>
      </c>
      <c r="BY568" t="s">
        <v>92</v>
      </c>
      <c r="BZ568" t="s">
        <v>87</v>
      </c>
      <c r="CC568">
        <f>IFERROR(IF(AKORDT[[#This Row],[CZAS]]=1,VLOOKUP(AKORDT[[#This Row],[RAPORTY_TMP_ID]]&amp;AKORDT[[#This Row],[CZYNNOSCI_OPIS]],#REF!,5,FALSE),AKORDT[[#This Row],[CZAS]]),1)</f>
        <v>1</v>
      </c>
      <c r="CD568" t="str">
        <f>AKORDT[[#This Row],[RAPORTY_TMP_ID]]&amp;" "&amp;MID(AKORDT[[#This Row],[NAZWA1_WG]],1,30)</f>
        <v xml:space="preserve">26986 KIWI PD 491 VI 50x50          </v>
      </c>
      <c r="CE568" s="11">
        <f>AKORDT[[#This Row],[DATA]]</f>
        <v>43034</v>
      </c>
      <c r="CF568">
        <f>IFERROR(ROUND(AVERAGEIF(Tabela_Kwerenda_z_AKORD[CZAS RZECZYWISTY],LEFT(AKORDT[[#This Row],[PZP_NR_ZLECENIA]],5),Tabela_Kwerenda_z_AKORD[LACZNY_CZAS]),0),0)</f>
        <v>0</v>
      </c>
    </row>
    <row r="569" spans="1:84">
      <c r="A569" t="e">
        <f>VLOOKUP(AKORDT[[#This Row],[NAZWISKO]],IMIE[],2,FALSE)</f>
        <v>#N/A</v>
      </c>
      <c r="B569">
        <v>10920</v>
      </c>
      <c r="F569">
        <v>26970</v>
      </c>
      <c r="G569">
        <v>1</v>
      </c>
      <c r="H569">
        <v>2</v>
      </c>
      <c r="I569">
        <v>1</v>
      </c>
      <c r="J569">
        <v>56747</v>
      </c>
      <c r="K569">
        <v>56747</v>
      </c>
      <c r="L569">
        <v>46</v>
      </c>
      <c r="M569">
        <v>5</v>
      </c>
      <c r="N569">
        <v>7</v>
      </c>
      <c r="O569">
        <v>1</v>
      </c>
      <c r="Q569" s="17">
        <v>43034</v>
      </c>
      <c r="R569" t="s">
        <v>1654</v>
      </c>
      <c r="S569">
        <v>0</v>
      </c>
      <c r="T569">
        <v>0</v>
      </c>
      <c r="U569">
        <v>0</v>
      </c>
      <c r="V569">
        <v>2</v>
      </c>
      <c r="W569" t="s">
        <v>484</v>
      </c>
      <c r="X569" t="s">
        <v>79</v>
      </c>
      <c r="Y569" t="s">
        <v>96</v>
      </c>
      <c r="Z569" t="s">
        <v>485</v>
      </c>
      <c r="AB569" s="17">
        <v>2</v>
      </c>
      <c r="AC569" s="17">
        <v>402133</v>
      </c>
      <c r="AD569">
        <v>2</v>
      </c>
      <c r="AE569">
        <v>1</v>
      </c>
      <c r="AF569">
        <v>0</v>
      </c>
      <c r="AG569" t="s">
        <v>81</v>
      </c>
      <c r="AH569" t="s">
        <v>82</v>
      </c>
      <c r="AI569" t="s">
        <v>83</v>
      </c>
      <c r="AJ569" t="s">
        <v>83</v>
      </c>
      <c r="AK569" t="s">
        <v>84</v>
      </c>
      <c r="AL569" t="s">
        <v>85</v>
      </c>
      <c r="AM569" t="s">
        <v>86</v>
      </c>
      <c r="AN569" t="s">
        <v>87</v>
      </c>
      <c r="AO569" t="s">
        <v>964</v>
      </c>
      <c r="AP569" t="s">
        <v>965</v>
      </c>
      <c r="AQ569" t="s">
        <v>964</v>
      </c>
      <c r="AR569" t="s">
        <v>965</v>
      </c>
      <c r="AS569" t="s">
        <v>83</v>
      </c>
      <c r="AV569" s="17"/>
      <c r="AX569">
        <v>0</v>
      </c>
      <c r="AY569" t="s">
        <v>83</v>
      </c>
      <c r="AZ569" t="s">
        <v>83</v>
      </c>
      <c r="BH569">
        <v>649</v>
      </c>
      <c r="BL569" t="s">
        <v>1630</v>
      </c>
      <c r="BM569" s="17">
        <v>43019</v>
      </c>
      <c r="BN569" t="s">
        <v>967</v>
      </c>
      <c r="BO569" t="s">
        <v>967</v>
      </c>
      <c r="BP569">
        <v>13</v>
      </c>
      <c r="BQ569" t="s">
        <v>88</v>
      </c>
      <c r="BR569" t="s">
        <v>79</v>
      </c>
      <c r="BS569" t="s">
        <v>89</v>
      </c>
      <c r="BT569" t="s">
        <v>90</v>
      </c>
      <c r="BU569" t="s">
        <v>181</v>
      </c>
      <c r="BV569" t="s">
        <v>83</v>
      </c>
      <c r="BY569" t="s">
        <v>92</v>
      </c>
      <c r="BZ569" t="s">
        <v>87</v>
      </c>
      <c r="CC569">
        <f>IFERROR(IF(AKORDT[[#This Row],[CZAS]]=1,VLOOKUP(AKORDT[[#This Row],[RAPORTY_TMP_ID]]&amp;AKORDT[[#This Row],[CZYNNOSCI_OPIS]],#REF!,5,FALSE),AKORDT[[#This Row],[CZAS]]),1)</f>
        <v>1</v>
      </c>
      <c r="CD569" t="str">
        <f>AKORDT[[#This Row],[RAPORTY_TMP_ID]]&amp;" "&amp;MID(AKORDT[[#This Row],[NAZWA1_WG]],1,30)</f>
        <v xml:space="preserve">26970 KIWI PD 490 VI 28x55          </v>
      </c>
      <c r="CE569" s="11">
        <f>AKORDT[[#This Row],[DATA]]</f>
        <v>43034</v>
      </c>
      <c r="CF569">
        <f>IFERROR(ROUND(AVERAGEIF(Tabela_Kwerenda_z_AKORD[CZAS RZECZYWISTY],LEFT(AKORDT[[#This Row],[PZP_NR_ZLECENIA]],5),Tabela_Kwerenda_z_AKORD[LACZNY_CZAS]),0),0)</f>
        <v>0</v>
      </c>
    </row>
    <row r="570" spans="1:84">
      <c r="A570" t="e">
        <f>VLOOKUP(AKORDT[[#This Row],[NAZWISKO]],IMIE[],2,FALSE)</f>
        <v>#N/A</v>
      </c>
      <c r="B570">
        <v>10921</v>
      </c>
      <c r="F570">
        <v>26970</v>
      </c>
      <c r="G570">
        <v>1</v>
      </c>
      <c r="H570">
        <v>1</v>
      </c>
      <c r="I570">
        <v>1</v>
      </c>
      <c r="J570">
        <v>56747</v>
      </c>
      <c r="K570">
        <v>56747</v>
      </c>
      <c r="L570">
        <v>46</v>
      </c>
      <c r="M570">
        <v>5</v>
      </c>
      <c r="N570">
        <v>7</v>
      </c>
      <c r="O570">
        <v>1</v>
      </c>
      <c r="Q570" s="17">
        <v>43034</v>
      </c>
      <c r="R570" t="s">
        <v>1655</v>
      </c>
      <c r="S570">
        <v>0</v>
      </c>
      <c r="T570">
        <v>0</v>
      </c>
      <c r="U570">
        <v>0</v>
      </c>
      <c r="V570">
        <v>2</v>
      </c>
      <c r="W570" t="s">
        <v>484</v>
      </c>
      <c r="X570" t="s">
        <v>79</v>
      </c>
      <c r="Y570" t="s">
        <v>96</v>
      </c>
      <c r="Z570" t="s">
        <v>485</v>
      </c>
      <c r="AB570" s="17">
        <v>2</v>
      </c>
      <c r="AC570" s="17">
        <v>402133</v>
      </c>
      <c r="AD570">
        <v>2</v>
      </c>
      <c r="AE570">
        <v>1</v>
      </c>
      <c r="AF570">
        <v>0</v>
      </c>
      <c r="AG570" t="s">
        <v>81</v>
      </c>
      <c r="AH570" t="s">
        <v>82</v>
      </c>
      <c r="AI570" t="s">
        <v>83</v>
      </c>
      <c r="AJ570" t="s">
        <v>83</v>
      </c>
      <c r="AK570" t="s">
        <v>84</v>
      </c>
      <c r="AL570" t="s">
        <v>85</v>
      </c>
      <c r="AM570" t="s">
        <v>86</v>
      </c>
      <c r="AN570" t="s">
        <v>87</v>
      </c>
      <c r="AO570" t="s">
        <v>964</v>
      </c>
      <c r="AP570" t="s">
        <v>965</v>
      </c>
      <c r="AQ570" t="s">
        <v>964</v>
      </c>
      <c r="AR570" t="s">
        <v>965</v>
      </c>
      <c r="AS570" t="s">
        <v>83</v>
      </c>
      <c r="AV570" s="17"/>
      <c r="AX570">
        <v>0</v>
      </c>
      <c r="AY570" t="s">
        <v>83</v>
      </c>
      <c r="AZ570" t="s">
        <v>83</v>
      </c>
      <c r="BH570">
        <v>650</v>
      </c>
      <c r="BL570" t="s">
        <v>1630</v>
      </c>
      <c r="BM570" s="17">
        <v>43019</v>
      </c>
      <c r="BN570" t="s">
        <v>967</v>
      </c>
      <c r="BO570" t="s">
        <v>967</v>
      </c>
      <c r="BP570">
        <v>13</v>
      </c>
      <c r="BQ570" t="s">
        <v>88</v>
      </c>
      <c r="BR570" t="s">
        <v>79</v>
      </c>
      <c r="BS570" t="s">
        <v>89</v>
      </c>
      <c r="BT570" t="s">
        <v>90</v>
      </c>
      <c r="BU570" t="s">
        <v>181</v>
      </c>
      <c r="BV570" t="s">
        <v>83</v>
      </c>
      <c r="BY570" t="s">
        <v>92</v>
      </c>
      <c r="BZ570" t="s">
        <v>87</v>
      </c>
      <c r="CC570">
        <f>IFERROR(IF(AKORDT[[#This Row],[CZAS]]=1,VLOOKUP(AKORDT[[#This Row],[RAPORTY_TMP_ID]]&amp;AKORDT[[#This Row],[CZYNNOSCI_OPIS]],#REF!,5,FALSE),AKORDT[[#This Row],[CZAS]]),1)</f>
        <v>1</v>
      </c>
      <c r="CD570" t="str">
        <f>AKORDT[[#This Row],[RAPORTY_TMP_ID]]&amp;" "&amp;MID(AKORDT[[#This Row],[NAZWA1_WG]],1,30)</f>
        <v xml:space="preserve">26970 KIWI PD 490 VI 28x55          </v>
      </c>
      <c r="CE570" s="11">
        <f>AKORDT[[#This Row],[DATA]]</f>
        <v>43034</v>
      </c>
      <c r="CF570">
        <f>IFERROR(ROUND(AVERAGEIF(Tabela_Kwerenda_z_AKORD[CZAS RZECZYWISTY],LEFT(AKORDT[[#This Row],[PZP_NR_ZLECENIA]],5),Tabela_Kwerenda_z_AKORD[LACZNY_CZAS]),0),0)</f>
        <v>0</v>
      </c>
    </row>
    <row r="571" spans="1:84">
      <c r="A571" t="e">
        <f>VLOOKUP(AKORDT[[#This Row],[NAZWISKO]],IMIE[],2,FALSE)</f>
        <v>#N/A</v>
      </c>
      <c r="B571">
        <v>10922</v>
      </c>
      <c r="F571">
        <v>26969</v>
      </c>
      <c r="G571">
        <v>1</v>
      </c>
      <c r="H571">
        <v>1</v>
      </c>
      <c r="I571">
        <v>1</v>
      </c>
      <c r="J571">
        <v>56743</v>
      </c>
      <c r="K571">
        <v>56743</v>
      </c>
      <c r="L571">
        <v>46</v>
      </c>
      <c r="M571">
        <v>5</v>
      </c>
      <c r="N571">
        <v>7</v>
      </c>
      <c r="O571">
        <v>1</v>
      </c>
      <c r="Q571" s="17">
        <v>43034</v>
      </c>
      <c r="R571" t="s">
        <v>1656</v>
      </c>
      <c r="S571">
        <v>0</v>
      </c>
      <c r="T571">
        <v>0</v>
      </c>
      <c r="U571">
        <v>0</v>
      </c>
      <c r="V571">
        <v>2</v>
      </c>
      <c r="W571" t="s">
        <v>484</v>
      </c>
      <c r="X571" t="s">
        <v>79</v>
      </c>
      <c r="Y571" t="s">
        <v>96</v>
      </c>
      <c r="Z571" t="s">
        <v>485</v>
      </c>
      <c r="AB571" s="17">
        <v>2</v>
      </c>
      <c r="AC571" s="17">
        <v>402133</v>
      </c>
      <c r="AD571">
        <v>2</v>
      </c>
      <c r="AE571">
        <v>1</v>
      </c>
      <c r="AF571">
        <v>0</v>
      </c>
      <c r="AG571" t="s">
        <v>81</v>
      </c>
      <c r="AH571" t="s">
        <v>82</v>
      </c>
      <c r="AI571" t="s">
        <v>83</v>
      </c>
      <c r="AJ571" t="s">
        <v>83</v>
      </c>
      <c r="AK571" t="s">
        <v>84</v>
      </c>
      <c r="AL571" t="s">
        <v>85</v>
      </c>
      <c r="AM571" t="s">
        <v>86</v>
      </c>
      <c r="AN571" t="s">
        <v>87</v>
      </c>
      <c r="AO571" t="s">
        <v>1503</v>
      </c>
      <c r="AP571" t="s">
        <v>1504</v>
      </c>
      <c r="AQ571" t="s">
        <v>1503</v>
      </c>
      <c r="AR571" t="s">
        <v>1504</v>
      </c>
      <c r="AS571" t="s">
        <v>83</v>
      </c>
      <c r="AV571" s="17"/>
      <c r="AX571">
        <v>0</v>
      </c>
      <c r="AY571" t="s">
        <v>83</v>
      </c>
      <c r="AZ571" t="s">
        <v>83</v>
      </c>
      <c r="BH571">
        <v>651</v>
      </c>
      <c r="BL571" t="s">
        <v>1630</v>
      </c>
      <c r="BM571" s="17">
        <v>43019</v>
      </c>
      <c r="BN571" t="s">
        <v>967</v>
      </c>
      <c r="BO571" t="s">
        <v>967</v>
      </c>
      <c r="BP571">
        <v>13</v>
      </c>
      <c r="BQ571" t="s">
        <v>88</v>
      </c>
      <c r="BR571" t="s">
        <v>79</v>
      </c>
      <c r="BS571" t="s">
        <v>89</v>
      </c>
      <c r="BT571" t="s">
        <v>90</v>
      </c>
      <c r="BU571" t="s">
        <v>181</v>
      </c>
      <c r="BV571" t="s">
        <v>83</v>
      </c>
      <c r="BY571" t="s">
        <v>92</v>
      </c>
      <c r="BZ571" t="s">
        <v>87</v>
      </c>
      <c r="CC571">
        <f>IFERROR(IF(AKORDT[[#This Row],[CZAS]]=1,VLOOKUP(AKORDT[[#This Row],[RAPORTY_TMP_ID]]&amp;AKORDT[[#This Row],[CZYNNOSCI_OPIS]],#REF!,5,FALSE),AKORDT[[#This Row],[CZAS]]),1)</f>
        <v>1</v>
      </c>
      <c r="CD571" t="str">
        <f>AKORDT[[#This Row],[RAPORTY_TMP_ID]]&amp;" "&amp;MID(AKORDT[[#This Row],[NAZWA1_WG]],1,30)</f>
        <v xml:space="preserve">26969 KIWI P85x60                   </v>
      </c>
      <c r="CE571" s="11">
        <f>AKORDT[[#This Row],[DATA]]</f>
        <v>43034</v>
      </c>
      <c r="CF571">
        <f>IFERROR(ROUND(AVERAGEIF(Tabela_Kwerenda_z_AKORD[CZAS RZECZYWISTY],LEFT(AKORDT[[#This Row],[PZP_NR_ZLECENIA]],5),Tabela_Kwerenda_z_AKORD[LACZNY_CZAS]),0),0)</f>
        <v>0</v>
      </c>
    </row>
    <row r="572" spans="1:84">
      <c r="A572" t="e">
        <f>VLOOKUP(AKORDT[[#This Row],[NAZWISKO]],IMIE[],2,FALSE)</f>
        <v>#N/A</v>
      </c>
      <c r="B572">
        <v>10923</v>
      </c>
      <c r="F572">
        <v>26968</v>
      </c>
      <c r="G572">
        <v>1</v>
      </c>
      <c r="H572">
        <v>1</v>
      </c>
      <c r="I572">
        <v>1</v>
      </c>
      <c r="J572">
        <v>56725</v>
      </c>
      <c r="K572">
        <v>56725</v>
      </c>
      <c r="L572">
        <v>46</v>
      </c>
      <c r="M572">
        <v>5</v>
      </c>
      <c r="N572">
        <v>7</v>
      </c>
      <c r="O572">
        <v>1</v>
      </c>
      <c r="Q572" s="17">
        <v>43034</v>
      </c>
      <c r="R572" t="s">
        <v>1657</v>
      </c>
      <c r="S572">
        <v>0</v>
      </c>
      <c r="T572">
        <v>0</v>
      </c>
      <c r="U572">
        <v>0</v>
      </c>
      <c r="V572">
        <v>2</v>
      </c>
      <c r="W572" t="s">
        <v>484</v>
      </c>
      <c r="X572" t="s">
        <v>79</v>
      </c>
      <c r="Y572" t="s">
        <v>96</v>
      </c>
      <c r="Z572" t="s">
        <v>485</v>
      </c>
      <c r="AB572" s="17">
        <v>2</v>
      </c>
      <c r="AC572" s="17">
        <v>402133</v>
      </c>
      <c r="AD572">
        <v>2</v>
      </c>
      <c r="AE572">
        <v>1</v>
      </c>
      <c r="AF572">
        <v>0</v>
      </c>
      <c r="AG572" t="s">
        <v>81</v>
      </c>
      <c r="AH572" t="s">
        <v>82</v>
      </c>
      <c r="AI572" t="s">
        <v>83</v>
      </c>
      <c r="AJ572" t="s">
        <v>83</v>
      </c>
      <c r="AK572" t="s">
        <v>84</v>
      </c>
      <c r="AL572" t="s">
        <v>85</v>
      </c>
      <c r="AM572" t="s">
        <v>86</v>
      </c>
      <c r="AN572" t="s">
        <v>87</v>
      </c>
      <c r="AO572" t="s">
        <v>1507</v>
      </c>
      <c r="AP572" t="s">
        <v>1508</v>
      </c>
      <c r="AQ572" t="s">
        <v>1507</v>
      </c>
      <c r="AR572" t="s">
        <v>1508</v>
      </c>
      <c r="AS572" t="s">
        <v>83</v>
      </c>
      <c r="AV572" s="17"/>
      <c r="AX572">
        <v>0</v>
      </c>
      <c r="AY572" t="s">
        <v>83</v>
      </c>
      <c r="AZ572" t="s">
        <v>83</v>
      </c>
      <c r="BH572">
        <v>652</v>
      </c>
      <c r="BL572" t="s">
        <v>1630</v>
      </c>
      <c r="BM572" s="17">
        <v>43019</v>
      </c>
      <c r="BN572" t="s">
        <v>967</v>
      </c>
      <c r="BO572" t="s">
        <v>967</v>
      </c>
      <c r="BP572">
        <v>13</v>
      </c>
      <c r="BQ572" t="s">
        <v>88</v>
      </c>
      <c r="BR572" t="s">
        <v>79</v>
      </c>
      <c r="BS572" t="s">
        <v>89</v>
      </c>
      <c r="BT572" t="s">
        <v>90</v>
      </c>
      <c r="BU572" t="s">
        <v>181</v>
      </c>
      <c r="BV572" t="s">
        <v>83</v>
      </c>
      <c r="BY572" t="s">
        <v>92</v>
      </c>
      <c r="BZ572" t="s">
        <v>87</v>
      </c>
      <c r="CC572">
        <f>IFERROR(IF(AKORDT[[#This Row],[CZAS]]=1,VLOOKUP(AKORDT[[#This Row],[RAPORTY_TMP_ID]]&amp;AKORDT[[#This Row],[CZYNNOSCI_OPIS]],#REF!,5,FALSE),AKORDT[[#This Row],[CZAS]]),1)</f>
        <v>1</v>
      </c>
      <c r="CD572" t="str">
        <f>AKORDT[[#This Row],[RAPORTY_TMP_ID]]&amp;" "&amp;MID(AKORDT[[#This Row],[NAZWA1_WG]],1,30)</f>
        <v xml:space="preserve">26968 KIWI 1                        </v>
      </c>
      <c r="CE572" s="11">
        <f>AKORDT[[#This Row],[DATA]]</f>
        <v>43034</v>
      </c>
      <c r="CF572">
        <f>IFERROR(ROUND(AVERAGEIF(Tabela_Kwerenda_z_AKORD[CZAS RZECZYWISTY],LEFT(AKORDT[[#This Row],[PZP_NR_ZLECENIA]],5),Tabela_Kwerenda_z_AKORD[LACZNY_CZAS]),0),0)</f>
        <v>0</v>
      </c>
    </row>
    <row r="573" spans="1:84">
      <c r="A573" t="e">
        <f>VLOOKUP(AKORDT[[#This Row],[NAZWISKO]],IMIE[],2,FALSE)</f>
        <v>#N/A</v>
      </c>
      <c r="B573">
        <v>10924</v>
      </c>
      <c r="F573">
        <v>26967</v>
      </c>
      <c r="G573">
        <v>1</v>
      </c>
      <c r="H573">
        <v>1</v>
      </c>
      <c r="I573">
        <v>1</v>
      </c>
      <c r="J573">
        <v>56727</v>
      </c>
      <c r="K573">
        <v>56727</v>
      </c>
      <c r="L573">
        <v>46</v>
      </c>
      <c r="M573">
        <v>5</v>
      </c>
      <c r="N573">
        <v>7</v>
      </c>
      <c r="O573">
        <v>1</v>
      </c>
      <c r="Q573" s="17">
        <v>43034</v>
      </c>
      <c r="R573" t="s">
        <v>1658</v>
      </c>
      <c r="S573">
        <v>0</v>
      </c>
      <c r="T573">
        <v>0</v>
      </c>
      <c r="U573">
        <v>0</v>
      </c>
      <c r="V573">
        <v>2</v>
      </c>
      <c r="W573" t="s">
        <v>484</v>
      </c>
      <c r="X573" t="s">
        <v>79</v>
      </c>
      <c r="Y573" t="s">
        <v>96</v>
      </c>
      <c r="Z573" t="s">
        <v>485</v>
      </c>
      <c r="AB573" s="17">
        <v>2</v>
      </c>
      <c r="AC573" s="17">
        <v>402133</v>
      </c>
      <c r="AD573">
        <v>2</v>
      </c>
      <c r="AE573">
        <v>1</v>
      </c>
      <c r="AF573">
        <v>0</v>
      </c>
      <c r="AG573" t="s">
        <v>81</v>
      </c>
      <c r="AH573" t="s">
        <v>82</v>
      </c>
      <c r="AI573" t="s">
        <v>83</v>
      </c>
      <c r="AJ573" t="s">
        <v>83</v>
      </c>
      <c r="AK573" t="s">
        <v>84</v>
      </c>
      <c r="AL573" t="s">
        <v>85</v>
      </c>
      <c r="AM573" t="s">
        <v>86</v>
      </c>
      <c r="AN573" t="s">
        <v>87</v>
      </c>
      <c r="AO573" t="s">
        <v>973</v>
      </c>
      <c r="AP573" t="s">
        <v>974</v>
      </c>
      <c r="AQ573" t="s">
        <v>973</v>
      </c>
      <c r="AR573" t="s">
        <v>974</v>
      </c>
      <c r="AS573" t="s">
        <v>83</v>
      </c>
      <c r="AV573" s="17"/>
      <c r="AX573">
        <v>0</v>
      </c>
      <c r="AY573" t="s">
        <v>83</v>
      </c>
      <c r="AZ573" t="s">
        <v>83</v>
      </c>
      <c r="BH573">
        <v>653</v>
      </c>
      <c r="BL573" t="s">
        <v>1630</v>
      </c>
      <c r="BM573" s="17">
        <v>43019</v>
      </c>
      <c r="BN573" t="s">
        <v>967</v>
      </c>
      <c r="BO573" t="s">
        <v>967</v>
      </c>
      <c r="BP573">
        <v>13</v>
      </c>
      <c r="BQ573" t="s">
        <v>88</v>
      </c>
      <c r="BR573" t="s">
        <v>79</v>
      </c>
      <c r="BS573" t="s">
        <v>89</v>
      </c>
      <c r="BT573" t="s">
        <v>90</v>
      </c>
      <c r="BU573" t="s">
        <v>181</v>
      </c>
      <c r="BV573" t="s">
        <v>83</v>
      </c>
      <c r="BY573" t="s">
        <v>92</v>
      </c>
      <c r="BZ573" t="s">
        <v>87</v>
      </c>
      <c r="CC573">
        <f>IFERROR(IF(AKORDT[[#This Row],[CZAS]]=1,VLOOKUP(AKORDT[[#This Row],[RAPORTY_TMP_ID]]&amp;AKORDT[[#This Row],[CZYNNOSCI_OPIS]],#REF!,5,FALSE),AKORDT[[#This Row],[CZAS]]),1)</f>
        <v>1</v>
      </c>
      <c r="CD573" t="str">
        <f>AKORDT[[#This Row],[RAPORTY_TMP_ID]]&amp;" "&amp;MID(AKORDT[[#This Row],[NAZWA1_WG]],1,30)</f>
        <v xml:space="preserve">26967 KIWI 2                        </v>
      </c>
      <c r="CE573" s="11">
        <f>AKORDT[[#This Row],[DATA]]</f>
        <v>43034</v>
      </c>
      <c r="CF573">
        <f>IFERROR(ROUND(AVERAGEIF(Tabela_Kwerenda_z_AKORD[CZAS RZECZYWISTY],LEFT(AKORDT[[#This Row],[PZP_NR_ZLECENIA]],5),Tabela_Kwerenda_z_AKORD[LACZNY_CZAS]),0),0)</f>
        <v>0</v>
      </c>
    </row>
    <row r="574" spans="1:84">
      <c r="A574" t="e">
        <f>VLOOKUP(AKORDT[[#This Row],[NAZWISKO]],IMIE[],2,FALSE)</f>
        <v>#N/A</v>
      </c>
      <c r="B574">
        <v>10925</v>
      </c>
      <c r="F574">
        <v>26966</v>
      </c>
      <c r="G574">
        <v>1</v>
      </c>
      <c r="H574">
        <v>1</v>
      </c>
      <c r="I574">
        <v>1</v>
      </c>
      <c r="J574">
        <v>56739</v>
      </c>
      <c r="K574">
        <v>56739</v>
      </c>
      <c r="L574">
        <v>46</v>
      </c>
      <c r="M574">
        <v>5</v>
      </c>
      <c r="N574">
        <v>7</v>
      </c>
      <c r="O574">
        <v>1</v>
      </c>
      <c r="Q574" s="17">
        <v>43034</v>
      </c>
      <c r="R574" t="s">
        <v>1659</v>
      </c>
      <c r="S574">
        <v>0</v>
      </c>
      <c r="T574">
        <v>0</v>
      </c>
      <c r="U574">
        <v>0</v>
      </c>
      <c r="V574">
        <v>2</v>
      </c>
      <c r="W574" t="s">
        <v>484</v>
      </c>
      <c r="X574" t="s">
        <v>79</v>
      </c>
      <c r="Y574" t="s">
        <v>96</v>
      </c>
      <c r="Z574" t="s">
        <v>485</v>
      </c>
      <c r="AB574" s="17">
        <v>2</v>
      </c>
      <c r="AC574" s="17">
        <v>402133</v>
      </c>
      <c r="AD574">
        <v>2</v>
      </c>
      <c r="AE574">
        <v>1</v>
      </c>
      <c r="AF574">
        <v>0</v>
      </c>
      <c r="AG574" t="s">
        <v>81</v>
      </c>
      <c r="AH574" t="s">
        <v>82</v>
      </c>
      <c r="AI574" t="s">
        <v>83</v>
      </c>
      <c r="AJ574" t="s">
        <v>83</v>
      </c>
      <c r="AK574" t="s">
        <v>84</v>
      </c>
      <c r="AL574" t="s">
        <v>85</v>
      </c>
      <c r="AM574" t="s">
        <v>86</v>
      </c>
      <c r="AN574" t="s">
        <v>87</v>
      </c>
      <c r="AO574" t="s">
        <v>976</v>
      </c>
      <c r="AP574" t="s">
        <v>977</v>
      </c>
      <c r="AQ574" t="s">
        <v>976</v>
      </c>
      <c r="AR574" t="s">
        <v>977</v>
      </c>
      <c r="AS574" t="s">
        <v>83</v>
      </c>
      <c r="AV574" s="17"/>
      <c r="AX574">
        <v>0</v>
      </c>
      <c r="AY574" t="s">
        <v>83</v>
      </c>
      <c r="AZ574" t="s">
        <v>83</v>
      </c>
      <c r="BH574">
        <v>654</v>
      </c>
      <c r="BL574" t="s">
        <v>1630</v>
      </c>
      <c r="BM574" s="17">
        <v>43019</v>
      </c>
      <c r="BN574" t="s">
        <v>967</v>
      </c>
      <c r="BO574" t="s">
        <v>967</v>
      </c>
      <c r="BP574">
        <v>13</v>
      </c>
      <c r="BQ574" t="s">
        <v>88</v>
      </c>
      <c r="BR574" t="s">
        <v>79</v>
      </c>
      <c r="BS574" t="s">
        <v>89</v>
      </c>
      <c r="BT574" t="s">
        <v>90</v>
      </c>
      <c r="BU574" t="s">
        <v>181</v>
      </c>
      <c r="BV574" t="s">
        <v>83</v>
      </c>
      <c r="BY574" t="s">
        <v>92</v>
      </c>
      <c r="BZ574" t="s">
        <v>87</v>
      </c>
      <c r="CC574">
        <f>IFERROR(IF(AKORDT[[#This Row],[CZAS]]=1,VLOOKUP(AKORDT[[#This Row],[RAPORTY_TMP_ID]]&amp;AKORDT[[#This Row],[CZYNNOSCI_OPIS]],#REF!,5,FALSE),AKORDT[[#This Row],[CZAS]]),1)</f>
        <v>1</v>
      </c>
      <c r="CD574" t="str">
        <f>AKORDT[[#This Row],[RAPORTY_TMP_ID]]&amp;" "&amp;MID(AKORDT[[#This Row],[NAZWA1_WG]],1,30)</f>
        <v xml:space="preserve">26966 KIWI N                        </v>
      </c>
      <c r="CE574" s="11">
        <f>AKORDT[[#This Row],[DATA]]</f>
        <v>43034</v>
      </c>
      <c r="CF574">
        <f>IFERROR(ROUND(AVERAGEIF(Tabela_Kwerenda_z_AKORD[CZAS RZECZYWISTY],LEFT(AKORDT[[#This Row],[PZP_NR_ZLECENIA]],5),Tabela_Kwerenda_z_AKORD[LACZNY_CZAS]),0),0)</f>
        <v>0</v>
      </c>
    </row>
    <row r="575" spans="1:84">
      <c r="A575" t="e">
        <f>VLOOKUP(AKORDT[[#This Row],[NAZWISKO]],IMIE[],2,FALSE)</f>
        <v>#N/A</v>
      </c>
      <c r="B575">
        <v>10926</v>
      </c>
      <c r="F575">
        <v>26965</v>
      </c>
      <c r="G575">
        <v>1</v>
      </c>
      <c r="H575">
        <v>1</v>
      </c>
      <c r="I575">
        <v>1</v>
      </c>
      <c r="J575">
        <v>56731</v>
      </c>
      <c r="K575">
        <v>56731</v>
      </c>
      <c r="L575">
        <v>46</v>
      </c>
      <c r="M575">
        <v>5</v>
      </c>
      <c r="N575">
        <v>7</v>
      </c>
      <c r="O575">
        <v>1</v>
      </c>
      <c r="Q575" s="17">
        <v>43034</v>
      </c>
      <c r="R575" t="s">
        <v>1660</v>
      </c>
      <c r="S575">
        <v>0</v>
      </c>
      <c r="T575">
        <v>0</v>
      </c>
      <c r="U575">
        <v>0</v>
      </c>
      <c r="V575">
        <v>2</v>
      </c>
      <c r="W575" t="s">
        <v>484</v>
      </c>
      <c r="X575" t="s">
        <v>79</v>
      </c>
      <c r="Y575" t="s">
        <v>96</v>
      </c>
      <c r="Z575" t="s">
        <v>485</v>
      </c>
      <c r="AB575" s="17">
        <v>2</v>
      </c>
      <c r="AC575" s="17">
        <v>402133</v>
      </c>
      <c r="AD575">
        <v>2</v>
      </c>
      <c r="AE575">
        <v>1</v>
      </c>
      <c r="AF575">
        <v>0</v>
      </c>
      <c r="AG575" t="s">
        <v>81</v>
      </c>
      <c r="AH575" t="s">
        <v>82</v>
      </c>
      <c r="AI575" t="s">
        <v>83</v>
      </c>
      <c r="AJ575" t="s">
        <v>83</v>
      </c>
      <c r="AK575" t="s">
        <v>84</v>
      </c>
      <c r="AL575" t="s">
        <v>85</v>
      </c>
      <c r="AM575" t="s">
        <v>86</v>
      </c>
      <c r="AN575" t="s">
        <v>87</v>
      </c>
      <c r="AO575" t="s">
        <v>979</v>
      </c>
      <c r="AP575" t="s">
        <v>980</v>
      </c>
      <c r="AQ575" t="s">
        <v>979</v>
      </c>
      <c r="AR575" t="s">
        <v>980</v>
      </c>
      <c r="AS575" t="s">
        <v>83</v>
      </c>
      <c r="AV575" s="17"/>
      <c r="AX575">
        <v>0</v>
      </c>
      <c r="AY575" t="s">
        <v>83</v>
      </c>
      <c r="AZ575" t="s">
        <v>83</v>
      </c>
      <c r="BH575">
        <v>655</v>
      </c>
      <c r="BL575" t="s">
        <v>1630</v>
      </c>
      <c r="BM575" s="17">
        <v>43019</v>
      </c>
      <c r="BN575" t="s">
        <v>967</v>
      </c>
      <c r="BO575" t="s">
        <v>967</v>
      </c>
      <c r="BP575">
        <v>13</v>
      </c>
      <c r="BQ575" t="s">
        <v>88</v>
      </c>
      <c r="BR575" t="s">
        <v>79</v>
      </c>
      <c r="BS575" t="s">
        <v>89</v>
      </c>
      <c r="BT575" t="s">
        <v>90</v>
      </c>
      <c r="BU575" t="s">
        <v>181</v>
      </c>
      <c r="BV575" t="s">
        <v>83</v>
      </c>
      <c r="BY575" t="s">
        <v>92</v>
      </c>
      <c r="BZ575" t="s">
        <v>87</v>
      </c>
      <c r="CC575">
        <f>IFERROR(IF(AKORDT[[#This Row],[CZAS]]=1,VLOOKUP(AKORDT[[#This Row],[RAPORTY_TMP_ID]]&amp;AKORDT[[#This Row],[CZYNNOSCI_OPIS]],#REF!,5,FALSE),AKORDT[[#This Row],[CZAS]]),1)</f>
        <v>1</v>
      </c>
      <c r="CD575" t="str">
        <f>AKORDT[[#This Row],[RAPORTY_TMP_ID]]&amp;" "&amp;MID(AKORDT[[#This Row],[NAZWA1_WG]],1,30)</f>
        <v xml:space="preserve">26965 KIWI 3                        </v>
      </c>
      <c r="CE575" s="11">
        <f>AKORDT[[#This Row],[DATA]]</f>
        <v>43034</v>
      </c>
      <c r="CF575">
        <f>IFERROR(ROUND(AVERAGEIF(Tabela_Kwerenda_z_AKORD[CZAS RZECZYWISTY],LEFT(AKORDT[[#This Row],[PZP_NR_ZLECENIA]],5),Tabela_Kwerenda_z_AKORD[LACZNY_CZAS]),0),0)</f>
        <v>0</v>
      </c>
    </row>
    <row r="576" spans="1:84">
      <c r="A576" t="e">
        <f>VLOOKUP(AKORDT[[#This Row],[NAZWISKO]],IMIE[],2,FALSE)</f>
        <v>#N/A</v>
      </c>
      <c r="B576">
        <v>10927</v>
      </c>
      <c r="F576">
        <v>26964</v>
      </c>
      <c r="G576">
        <v>1</v>
      </c>
      <c r="H576">
        <v>1</v>
      </c>
      <c r="I576">
        <v>1</v>
      </c>
      <c r="J576">
        <v>56735</v>
      </c>
      <c r="K576">
        <v>56735</v>
      </c>
      <c r="L576">
        <v>46</v>
      </c>
      <c r="M576">
        <v>5</v>
      </c>
      <c r="N576">
        <v>7</v>
      </c>
      <c r="O576">
        <v>1</v>
      </c>
      <c r="Q576" s="17">
        <v>43034</v>
      </c>
      <c r="R576" t="s">
        <v>904</v>
      </c>
      <c r="S576">
        <v>0</v>
      </c>
      <c r="T576">
        <v>0</v>
      </c>
      <c r="U576">
        <v>0</v>
      </c>
      <c r="V576">
        <v>2</v>
      </c>
      <c r="W576" t="s">
        <v>484</v>
      </c>
      <c r="X576" t="s">
        <v>79</v>
      </c>
      <c r="Y576" t="s">
        <v>96</v>
      </c>
      <c r="Z576" t="s">
        <v>485</v>
      </c>
      <c r="AB576" s="17">
        <v>2</v>
      </c>
      <c r="AC576" s="17">
        <v>402133</v>
      </c>
      <c r="AD576">
        <v>2</v>
      </c>
      <c r="AE576">
        <v>1</v>
      </c>
      <c r="AF576">
        <v>0</v>
      </c>
      <c r="AG576" t="s">
        <v>81</v>
      </c>
      <c r="AH576" t="s">
        <v>82</v>
      </c>
      <c r="AI576" t="s">
        <v>83</v>
      </c>
      <c r="AJ576" t="s">
        <v>83</v>
      </c>
      <c r="AK576" t="s">
        <v>84</v>
      </c>
      <c r="AL576" t="s">
        <v>85</v>
      </c>
      <c r="AM576" t="s">
        <v>86</v>
      </c>
      <c r="AN576" t="s">
        <v>87</v>
      </c>
      <c r="AO576" t="s">
        <v>982</v>
      </c>
      <c r="AP576" t="s">
        <v>983</v>
      </c>
      <c r="AQ576" t="s">
        <v>982</v>
      </c>
      <c r="AR576" t="s">
        <v>983</v>
      </c>
      <c r="AS576" t="s">
        <v>83</v>
      </c>
      <c r="AV576" s="17"/>
      <c r="AX576">
        <v>0</v>
      </c>
      <c r="AY576" t="s">
        <v>83</v>
      </c>
      <c r="AZ576" t="s">
        <v>83</v>
      </c>
      <c r="BH576">
        <v>656</v>
      </c>
      <c r="BL576" t="s">
        <v>1630</v>
      </c>
      <c r="BM576" s="17">
        <v>43019</v>
      </c>
      <c r="BN576" t="s">
        <v>967</v>
      </c>
      <c r="BO576" t="s">
        <v>967</v>
      </c>
      <c r="BP576">
        <v>13</v>
      </c>
      <c r="BQ576" t="s">
        <v>88</v>
      </c>
      <c r="BR576" t="s">
        <v>79</v>
      </c>
      <c r="BS576" t="s">
        <v>89</v>
      </c>
      <c r="BT576" t="s">
        <v>90</v>
      </c>
      <c r="BU576" t="s">
        <v>181</v>
      </c>
      <c r="BV576" t="s">
        <v>83</v>
      </c>
      <c r="BY576" t="s">
        <v>92</v>
      </c>
      <c r="BZ576" t="s">
        <v>87</v>
      </c>
      <c r="CC576">
        <f>IFERROR(IF(AKORDT[[#This Row],[CZAS]]=1,VLOOKUP(AKORDT[[#This Row],[RAPORTY_TMP_ID]]&amp;AKORDT[[#This Row],[CZYNNOSCI_OPIS]],#REF!,5,FALSE),AKORDT[[#This Row],[CZAS]]),1)</f>
        <v>1</v>
      </c>
      <c r="CD576" t="str">
        <f>AKORDT[[#This Row],[RAPORTY_TMP_ID]]&amp;" "&amp;MID(AKORDT[[#This Row],[NAZWA1_WG]],1,30)</f>
        <v xml:space="preserve">26964 KIWI L                        </v>
      </c>
      <c r="CE576" s="11">
        <f>AKORDT[[#This Row],[DATA]]</f>
        <v>43034</v>
      </c>
      <c r="CF576">
        <f>IFERROR(ROUND(AVERAGEIF(Tabela_Kwerenda_z_AKORD[CZAS RZECZYWISTY],LEFT(AKORDT[[#This Row],[PZP_NR_ZLECENIA]],5),Tabela_Kwerenda_z_AKORD[LACZNY_CZAS]),0),0)</f>
        <v>0</v>
      </c>
    </row>
    <row r="577" spans="1:84">
      <c r="A577" t="e">
        <f>VLOOKUP(AKORDT[[#This Row],[NAZWISKO]],IMIE[],2,FALSE)</f>
        <v>#N/A</v>
      </c>
      <c r="B577">
        <v>10928</v>
      </c>
      <c r="F577">
        <v>27290</v>
      </c>
      <c r="G577">
        <v>1</v>
      </c>
      <c r="H577">
        <v>1</v>
      </c>
      <c r="I577">
        <v>1</v>
      </c>
      <c r="J577">
        <v>24008</v>
      </c>
      <c r="K577">
        <v>24008</v>
      </c>
      <c r="L577">
        <v>36</v>
      </c>
      <c r="M577">
        <v>20</v>
      </c>
      <c r="N577">
        <v>7</v>
      </c>
      <c r="O577">
        <v>29</v>
      </c>
      <c r="P577">
        <v>0</v>
      </c>
      <c r="Q577" s="17">
        <v>43034</v>
      </c>
      <c r="R577" t="s">
        <v>1661</v>
      </c>
      <c r="S577">
        <v>0</v>
      </c>
      <c r="T577">
        <v>0</v>
      </c>
      <c r="U577">
        <v>0</v>
      </c>
      <c r="V577">
        <v>2</v>
      </c>
      <c r="W577" t="s">
        <v>208</v>
      </c>
      <c r="X577" t="s">
        <v>79</v>
      </c>
      <c r="Y577" t="s">
        <v>94</v>
      </c>
      <c r="Z577" t="s">
        <v>209</v>
      </c>
      <c r="AB577" s="17">
        <v>2</v>
      </c>
      <c r="AC577" s="17">
        <v>402133</v>
      </c>
      <c r="AD577">
        <v>2</v>
      </c>
      <c r="AE577">
        <v>1</v>
      </c>
      <c r="AF577">
        <v>0</v>
      </c>
      <c r="AG577" t="s">
        <v>81</v>
      </c>
      <c r="AH577" t="s">
        <v>82</v>
      </c>
      <c r="AI577" t="s">
        <v>83</v>
      </c>
      <c r="AJ577" t="s">
        <v>83</v>
      </c>
      <c r="AK577" t="s">
        <v>84</v>
      </c>
      <c r="AL577" t="s">
        <v>85</v>
      </c>
      <c r="AM577" t="s">
        <v>205</v>
      </c>
      <c r="AN577" t="s">
        <v>95</v>
      </c>
      <c r="AO577" t="s">
        <v>543</v>
      </c>
      <c r="AP577" t="s">
        <v>544</v>
      </c>
      <c r="AQ577" t="s">
        <v>543</v>
      </c>
      <c r="AR577" t="s">
        <v>544</v>
      </c>
      <c r="AS577" t="s">
        <v>83</v>
      </c>
      <c r="AV577" s="17"/>
      <c r="AX577">
        <v>0</v>
      </c>
      <c r="AY577" t="s">
        <v>83</v>
      </c>
      <c r="AZ577" t="s">
        <v>83</v>
      </c>
      <c r="BH577">
        <v>657</v>
      </c>
      <c r="BL577" t="s">
        <v>1662</v>
      </c>
      <c r="BM577" s="17">
        <v>43026</v>
      </c>
      <c r="BN577" t="s">
        <v>230</v>
      </c>
      <c r="BO577" t="s">
        <v>230</v>
      </c>
      <c r="BP577">
        <v>68</v>
      </c>
      <c r="BQ577" t="s">
        <v>196</v>
      </c>
      <c r="BR577" t="s">
        <v>197</v>
      </c>
      <c r="BS577" t="s">
        <v>89</v>
      </c>
      <c r="BT577" t="s">
        <v>90</v>
      </c>
      <c r="BU577" t="s">
        <v>181</v>
      </c>
      <c r="BV577" t="s">
        <v>83</v>
      </c>
      <c r="BY577" t="s">
        <v>92</v>
      </c>
      <c r="BZ577" t="s">
        <v>87</v>
      </c>
      <c r="CC577">
        <f>IFERROR(IF(AKORDT[[#This Row],[CZAS]]=1,VLOOKUP(AKORDT[[#This Row],[RAPORTY_TMP_ID]]&amp;AKORDT[[#This Row],[CZYNNOSCI_OPIS]],#REF!,5,FALSE),AKORDT[[#This Row],[CZAS]]),1)</f>
        <v>29</v>
      </c>
      <c r="CD577" t="str">
        <f>AKORDT[[#This Row],[RAPORTY_TMP_ID]]&amp;" "&amp;MID(AKORDT[[#This Row],[NAZWA1_WG]],1,30)</f>
        <v xml:space="preserve">27290 AVANT [3,5]                   </v>
      </c>
      <c r="CE577" s="11">
        <f>AKORDT[[#This Row],[DATA]]</f>
        <v>43034</v>
      </c>
      <c r="CF577">
        <f>IFERROR(ROUND(AVERAGEIF(Tabela_Kwerenda_z_AKORD[CZAS RZECZYWISTY],LEFT(AKORDT[[#This Row],[PZP_NR_ZLECENIA]],5),Tabela_Kwerenda_z_AKORD[LACZNY_CZAS]),0),0)</f>
        <v>0</v>
      </c>
    </row>
    <row r="578" spans="1:84">
      <c r="A578" t="e">
        <f>VLOOKUP(AKORDT[[#This Row],[NAZWISKO]],IMIE[],2,FALSE)</f>
        <v>#N/A</v>
      </c>
      <c r="B578">
        <v>10940</v>
      </c>
      <c r="F578">
        <v>26126</v>
      </c>
      <c r="G578">
        <v>1</v>
      </c>
      <c r="H578">
        <v>1</v>
      </c>
      <c r="I578">
        <v>1</v>
      </c>
      <c r="J578">
        <v>36311</v>
      </c>
      <c r="K578">
        <v>46777</v>
      </c>
      <c r="L578">
        <v>51</v>
      </c>
      <c r="M578">
        <v>5</v>
      </c>
      <c r="N578">
        <v>7</v>
      </c>
      <c r="O578">
        <v>224</v>
      </c>
      <c r="Q578" s="17">
        <v>43034</v>
      </c>
      <c r="R578" t="s">
        <v>1387</v>
      </c>
      <c r="S578">
        <v>0</v>
      </c>
      <c r="T578">
        <v>0</v>
      </c>
      <c r="U578">
        <v>0</v>
      </c>
      <c r="V578">
        <v>2</v>
      </c>
      <c r="W578" t="s">
        <v>214</v>
      </c>
      <c r="X578" t="s">
        <v>79</v>
      </c>
      <c r="Y578" t="s">
        <v>103</v>
      </c>
      <c r="Z578" t="s">
        <v>215</v>
      </c>
      <c r="AB578" s="17">
        <v>2</v>
      </c>
      <c r="AC578" s="17">
        <v>402133</v>
      </c>
      <c r="AD578">
        <v>2</v>
      </c>
      <c r="AE578">
        <v>1</v>
      </c>
      <c r="AF578">
        <v>0</v>
      </c>
      <c r="AG578" t="s">
        <v>81</v>
      </c>
      <c r="AH578" t="s">
        <v>82</v>
      </c>
      <c r="AI578" t="s">
        <v>83</v>
      </c>
      <c r="AJ578" t="s">
        <v>83</v>
      </c>
      <c r="AK578" t="s">
        <v>84</v>
      </c>
      <c r="AL578" t="s">
        <v>85</v>
      </c>
      <c r="AM578" t="s">
        <v>86</v>
      </c>
      <c r="AN578" t="s">
        <v>87</v>
      </c>
      <c r="AO578" t="s">
        <v>330</v>
      </c>
      <c r="AP578" t="s">
        <v>331</v>
      </c>
      <c r="AQ578" t="s">
        <v>332</v>
      </c>
      <c r="AR578" t="s">
        <v>333</v>
      </c>
      <c r="AS578" t="s">
        <v>83</v>
      </c>
      <c r="AV578" s="17"/>
      <c r="AX578">
        <v>0</v>
      </c>
      <c r="AY578" t="s">
        <v>83</v>
      </c>
      <c r="AZ578" t="s">
        <v>83</v>
      </c>
      <c r="BH578">
        <v>669</v>
      </c>
      <c r="BL578" t="s">
        <v>875</v>
      </c>
      <c r="BM578" s="17">
        <v>43005</v>
      </c>
      <c r="BN578" t="s">
        <v>207</v>
      </c>
      <c r="BO578" t="s">
        <v>207</v>
      </c>
      <c r="BP578">
        <v>13</v>
      </c>
      <c r="BQ578" t="s">
        <v>88</v>
      </c>
      <c r="BR578" t="s">
        <v>79</v>
      </c>
      <c r="BS578" t="s">
        <v>89</v>
      </c>
      <c r="BT578" t="s">
        <v>90</v>
      </c>
      <c r="BU578" t="s">
        <v>182</v>
      </c>
      <c r="BV578" t="s">
        <v>83</v>
      </c>
      <c r="BY578" t="s">
        <v>92</v>
      </c>
      <c r="BZ578" t="s">
        <v>87</v>
      </c>
      <c r="CC578">
        <f>IFERROR(IF(AKORDT[[#This Row],[CZAS]]=1,VLOOKUP(AKORDT[[#This Row],[RAPORTY_TMP_ID]]&amp;AKORDT[[#This Row],[CZYNNOSCI_OPIS]],#REF!,5,FALSE),AKORDT[[#This Row],[CZAS]]),1)</f>
        <v>224</v>
      </c>
      <c r="CD578" t="str">
        <f>AKORDT[[#This Row],[RAPORTY_TMP_ID]]&amp;" "&amp;MID(AKORDT[[#This Row],[NAZWA1_WG]],1,30)</f>
        <v xml:space="preserve">26126 ELIXIR [4]                    </v>
      </c>
      <c r="CE578" s="11">
        <f>AKORDT[[#This Row],[DATA]]</f>
        <v>43034</v>
      </c>
      <c r="CF578">
        <f>IFERROR(ROUND(AVERAGEIF(Tabela_Kwerenda_z_AKORD[CZAS RZECZYWISTY],LEFT(AKORDT[[#This Row],[PZP_NR_ZLECENIA]],5),Tabela_Kwerenda_z_AKORD[LACZNY_CZAS]),0),0)</f>
        <v>0</v>
      </c>
    </row>
    <row r="579" spans="1:84">
      <c r="A579" t="e">
        <f>VLOOKUP(AKORDT[[#This Row],[NAZWISKO]],IMIE[],2,FALSE)</f>
        <v>#N/A</v>
      </c>
      <c r="B579">
        <v>10941</v>
      </c>
      <c r="F579">
        <v>26125</v>
      </c>
      <c r="G579">
        <v>1</v>
      </c>
      <c r="H579">
        <v>1</v>
      </c>
      <c r="I579">
        <v>1</v>
      </c>
      <c r="J579">
        <v>36311</v>
      </c>
      <c r="K579">
        <v>46777</v>
      </c>
      <c r="L579">
        <v>51</v>
      </c>
      <c r="M579">
        <v>5</v>
      </c>
      <c r="N579">
        <v>7</v>
      </c>
      <c r="O579">
        <v>224</v>
      </c>
      <c r="Q579" s="17">
        <v>43034</v>
      </c>
      <c r="R579" t="s">
        <v>1390</v>
      </c>
      <c r="S579">
        <v>0</v>
      </c>
      <c r="T579">
        <v>0</v>
      </c>
      <c r="U579">
        <v>0</v>
      </c>
      <c r="V579">
        <v>2</v>
      </c>
      <c r="W579" t="s">
        <v>214</v>
      </c>
      <c r="X579" t="s">
        <v>79</v>
      </c>
      <c r="Y579" t="s">
        <v>103</v>
      </c>
      <c r="Z579" t="s">
        <v>215</v>
      </c>
      <c r="AB579" s="17">
        <v>2</v>
      </c>
      <c r="AC579" s="17">
        <v>402133</v>
      </c>
      <c r="AD579">
        <v>2</v>
      </c>
      <c r="AE579">
        <v>1</v>
      </c>
      <c r="AF579">
        <v>0</v>
      </c>
      <c r="AG579" t="s">
        <v>81</v>
      </c>
      <c r="AH579" t="s">
        <v>82</v>
      </c>
      <c r="AI579" t="s">
        <v>83</v>
      </c>
      <c r="AJ579" t="s">
        <v>83</v>
      </c>
      <c r="AK579" t="s">
        <v>84</v>
      </c>
      <c r="AL579" t="s">
        <v>85</v>
      </c>
      <c r="AM579" t="s">
        <v>86</v>
      </c>
      <c r="AN579" t="s">
        <v>87</v>
      </c>
      <c r="AO579" t="s">
        <v>330</v>
      </c>
      <c r="AP579" t="s">
        <v>331</v>
      </c>
      <c r="AQ579" t="s">
        <v>332</v>
      </c>
      <c r="AR579" t="s">
        <v>333</v>
      </c>
      <c r="AS579" t="s">
        <v>83</v>
      </c>
      <c r="AV579" s="17"/>
      <c r="AX579">
        <v>0</v>
      </c>
      <c r="AY579" t="s">
        <v>83</v>
      </c>
      <c r="AZ579" t="s">
        <v>83</v>
      </c>
      <c r="BH579">
        <v>670</v>
      </c>
      <c r="BL579" t="s">
        <v>875</v>
      </c>
      <c r="BM579" s="17">
        <v>43005</v>
      </c>
      <c r="BN579" t="s">
        <v>207</v>
      </c>
      <c r="BO579" t="s">
        <v>207</v>
      </c>
      <c r="BP579">
        <v>13</v>
      </c>
      <c r="BQ579" t="s">
        <v>88</v>
      </c>
      <c r="BR579" t="s">
        <v>79</v>
      </c>
      <c r="BS579" t="s">
        <v>89</v>
      </c>
      <c r="BT579" t="s">
        <v>90</v>
      </c>
      <c r="BU579" t="s">
        <v>182</v>
      </c>
      <c r="BV579" t="s">
        <v>83</v>
      </c>
      <c r="BY579" t="s">
        <v>92</v>
      </c>
      <c r="BZ579" t="s">
        <v>87</v>
      </c>
      <c r="CC579">
        <f>IFERROR(IF(AKORDT[[#This Row],[CZAS]]=1,VLOOKUP(AKORDT[[#This Row],[RAPORTY_TMP_ID]]&amp;AKORDT[[#This Row],[CZYNNOSCI_OPIS]],#REF!,5,FALSE),AKORDT[[#This Row],[CZAS]]),1)</f>
        <v>224</v>
      </c>
      <c r="CD579" t="str">
        <f>AKORDT[[#This Row],[RAPORTY_TMP_ID]]&amp;" "&amp;MID(AKORDT[[#This Row],[NAZWA1_WG]],1,30)</f>
        <v xml:space="preserve">26125 ELIXIR [4]                    </v>
      </c>
      <c r="CE579" s="11">
        <f>AKORDT[[#This Row],[DATA]]</f>
        <v>43034</v>
      </c>
      <c r="CF579">
        <f>IFERROR(ROUND(AVERAGEIF(Tabela_Kwerenda_z_AKORD[CZAS RZECZYWISTY],LEFT(AKORDT[[#This Row],[PZP_NR_ZLECENIA]],5),Tabela_Kwerenda_z_AKORD[LACZNY_CZAS]),0),0)</f>
        <v>0</v>
      </c>
    </row>
    <row r="580" spans="1:84">
      <c r="A580" t="e">
        <f>VLOOKUP(AKORDT[[#This Row],[NAZWISKO]],IMIE[],2,FALSE)</f>
        <v>#N/A</v>
      </c>
      <c r="B580">
        <v>10942</v>
      </c>
      <c r="F580">
        <v>26345</v>
      </c>
      <c r="G580">
        <v>1</v>
      </c>
      <c r="H580">
        <v>1</v>
      </c>
      <c r="I580">
        <v>1</v>
      </c>
      <c r="J580">
        <v>24037</v>
      </c>
      <c r="K580">
        <v>24037</v>
      </c>
      <c r="L580">
        <v>35</v>
      </c>
      <c r="M580">
        <v>20</v>
      </c>
      <c r="N580">
        <v>7</v>
      </c>
      <c r="O580">
        <v>11</v>
      </c>
      <c r="P580">
        <v>0</v>
      </c>
      <c r="Q580" s="17">
        <v>43034</v>
      </c>
      <c r="R580" t="s">
        <v>830</v>
      </c>
      <c r="S580">
        <v>0</v>
      </c>
      <c r="T580">
        <v>0</v>
      </c>
      <c r="U580">
        <v>0</v>
      </c>
      <c r="V580">
        <v>2</v>
      </c>
      <c r="W580" t="s">
        <v>203</v>
      </c>
      <c r="X580" t="s">
        <v>79</v>
      </c>
      <c r="Y580" t="s">
        <v>100</v>
      </c>
      <c r="Z580" t="s">
        <v>204</v>
      </c>
      <c r="AB580" s="17">
        <v>2</v>
      </c>
      <c r="AC580" s="17">
        <v>402133</v>
      </c>
      <c r="AD580">
        <v>2</v>
      </c>
      <c r="AE580">
        <v>1</v>
      </c>
      <c r="AF580">
        <v>0</v>
      </c>
      <c r="AG580" t="s">
        <v>81</v>
      </c>
      <c r="AH580" t="s">
        <v>82</v>
      </c>
      <c r="AI580" t="s">
        <v>83</v>
      </c>
      <c r="AJ580" t="s">
        <v>83</v>
      </c>
      <c r="AK580" t="s">
        <v>84</v>
      </c>
      <c r="AL580" t="s">
        <v>85</v>
      </c>
      <c r="AM580" t="s">
        <v>205</v>
      </c>
      <c r="AN580" t="s">
        <v>95</v>
      </c>
      <c r="AO580" t="s">
        <v>434</v>
      </c>
      <c r="AP580" t="s">
        <v>435</v>
      </c>
      <c r="AQ580" t="s">
        <v>434</v>
      </c>
      <c r="AR580" t="s">
        <v>435</v>
      </c>
      <c r="AS580" t="s">
        <v>83</v>
      </c>
      <c r="AV580" s="17"/>
      <c r="AX580">
        <v>0</v>
      </c>
      <c r="AY580" t="s">
        <v>83</v>
      </c>
      <c r="AZ580" t="s">
        <v>83</v>
      </c>
      <c r="BH580">
        <v>671</v>
      </c>
      <c r="BL580" t="s">
        <v>1663</v>
      </c>
      <c r="BM580" s="17">
        <v>43012</v>
      </c>
      <c r="BN580" t="s">
        <v>230</v>
      </c>
      <c r="BO580" t="s">
        <v>230</v>
      </c>
      <c r="BP580">
        <v>68</v>
      </c>
      <c r="BQ580" t="s">
        <v>196</v>
      </c>
      <c r="BR580" t="s">
        <v>197</v>
      </c>
      <c r="BS580" t="s">
        <v>89</v>
      </c>
      <c r="BT580" t="s">
        <v>90</v>
      </c>
      <c r="BU580" t="s">
        <v>181</v>
      </c>
      <c r="BV580" t="s">
        <v>83</v>
      </c>
      <c r="BY580" t="s">
        <v>92</v>
      </c>
      <c r="BZ580" t="s">
        <v>87</v>
      </c>
      <c r="CC580">
        <f>IFERROR(IF(AKORDT[[#This Row],[CZAS]]=1,VLOOKUP(AKORDT[[#This Row],[RAPORTY_TMP_ID]]&amp;AKORDT[[#This Row],[CZYNNOSCI_OPIS]],#REF!,5,FALSE),AKORDT[[#This Row],[CZAS]]),1)</f>
        <v>11</v>
      </c>
      <c r="CD580" t="str">
        <f>AKORDT[[#This Row],[RAPORTY_TMP_ID]]&amp;" "&amp;MID(AKORDT[[#This Row],[NAZWA1_WG]],1,30)</f>
        <v xml:space="preserve">26345 AVANT P112x84                 </v>
      </c>
      <c r="CE580" s="11">
        <f>AKORDT[[#This Row],[DATA]]</f>
        <v>43034</v>
      </c>
      <c r="CF580">
        <f>IFERROR(ROUND(AVERAGEIF(Tabela_Kwerenda_z_AKORD[CZAS RZECZYWISTY],LEFT(AKORDT[[#This Row],[PZP_NR_ZLECENIA]],5),Tabela_Kwerenda_z_AKORD[LACZNY_CZAS]),0),0)</f>
        <v>0</v>
      </c>
    </row>
    <row r="581" spans="1:84">
      <c r="A581" t="e">
        <f>VLOOKUP(AKORDT[[#This Row],[NAZWISKO]],IMIE[],2,FALSE)</f>
        <v>#N/A</v>
      </c>
      <c r="B581">
        <v>10943</v>
      </c>
      <c r="F581">
        <v>26344</v>
      </c>
      <c r="G581">
        <v>1</v>
      </c>
      <c r="H581">
        <v>1</v>
      </c>
      <c r="I581">
        <v>1</v>
      </c>
      <c r="J581">
        <v>24037</v>
      </c>
      <c r="K581">
        <v>24037</v>
      </c>
      <c r="L581">
        <v>35</v>
      </c>
      <c r="M581">
        <v>20</v>
      </c>
      <c r="N581">
        <v>7</v>
      </c>
      <c r="O581">
        <v>11</v>
      </c>
      <c r="P581">
        <v>0</v>
      </c>
      <c r="Q581" s="17">
        <v>43034</v>
      </c>
      <c r="R581" t="s">
        <v>1664</v>
      </c>
      <c r="S581">
        <v>0</v>
      </c>
      <c r="T581">
        <v>0</v>
      </c>
      <c r="U581">
        <v>0</v>
      </c>
      <c r="V581">
        <v>2</v>
      </c>
      <c r="W581" t="s">
        <v>203</v>
      </c>
      <c r="X581" t="s">
        <v>79</v>
      </c>
      <c r="Y581" t="s">
        <v>100</v>
      </c>
      <c r="Z581" t="s">
        <v>204</v>
      </c>
      <c r="AB581" s="17">
        <v>2</v>
      </c>
      <c r="AC581" s="17">
        <v>402133</v>
      </c>
      <c r="AD581">
        <v>2</v>
      </c>
      <c r="AE581">
        <v>1</v>
      </c>
      <c r="AF581">
        <v>0</v>
      </c>
      <c r="AG581" t="s">
        <v>81</v>
      </c>
      <c r="AH581" t="s">
        <v>82</v>
      </c>
      <c r="AI581" t="s">
        <v>83</v>
      </c>
      <c r="AJ581" t="s">
        <v>83</v>
      </c>
      <c r="AK581" t="s">
        <v>84</v>
      </c>
      <c r="AL581" t="s">
        <v>85</v>
      </c>
      <c r="AM581" t="s">
        <v>205</v>
      </c>
      <c r="AN581" t="s">
        <v>95</v>
      </c>
      <c r="AO581" t="s">
        <v>434</v>
      </c>
      <c r="AP581" t="s">
        <v>435</v>
      </c>
      <c r="AQ581" t="s">
        <v>434</v>
      </c>
      <c r="AR581" t="s">
        <v>435</v>
      </c>
      <c r="AS581" t="s">
        <v>83</v>
      </c>
      <c r="AV581" s="17"/>
      <c r="AX581">
        <v>0</v>
      </c>
      <c r="AY581" t="s">
        <v>83</v>
      </c>
      <c r="AZ581" t="s">
        <v>83</v>
      </c>
      <c r="BH581">
        <v>672</v>
      </c>
      <c r="BL581" t="s">
        <v>1663</v>
      </c>
      <c r="BM581" s="17">
        <v>43012</v>
      </c>
      <c r="BN581" t="s">
        <v>230</v>
      </c>
      <c r="BO581" t="s">
        <v>230</v>
      </c>
      <c r="BP581">
        <v>68</v>
      </c>
      <c r="BQ581" t="s">
        <v>196</v>
      </c>
      <c r="BR581" t="s">
        <v>197</v>
      </c>
      <c r="BS581" t="s">
        <v>89</v>
      </c>
      <c r="BT581" t="s">
        <v>90</v>
      </c>
      <c r="BU581" t="s">
        <v>181</v>
      </c>
      <c r="BV581" t="s">
        <v>83</v>
      </c>
      <c r="BY581" t="s">
        <v>92</v>
      </c>
      <c r="BZ581" t="s">
        <v>87</v>
      </c>
      <c r="CC581">
        <f>IFERROR(IF(AKORDT[[#This Row],[CZAS]]=1,VLOOKUP(AKORDT[[#This Row],[RAPORTY_TMP_ID]]&amp;AKORDT[[#This Row],[CZYNNOSCI_OPIS]],#REF!,5,FALSE),AKORDT[[#This Row],[CZAS]]),1)</f>
        <v>11</v>
      </c>
      <c r="CD581" t="str">
        <f>AKORDT[[#This Row],[RAPORTY_TMP_ID]]&amp;" "&amp;MID(AKORDT[[#This Row],[NAZWA1_WG]],1,30)</f>
        <v xml:space="preserve">26344 AVANT P112x84                 </v>
      </c>
      <c r="CE581" s="11">
        <f>AKORDT[[#This Row],[DATA]]</f>
        <v>43034</v>
      </c>
      <c r="CF581">
        <f>IFERROR(ROUND(AVERAGEIF(Tabela_Kwerenda_z_AKORD[CZAS RZECZYWISTY],LEFT(AKORDT[[#This Row],[PZP_NR_ZLECENIA]],5),Tabela_Kwerenda_z_AKORD[LACZNY_CZAS]),0),0)</f>
        <v>0</v>
      </c>
    </row>
    <row r="582" spans="1:84">
      <c r="A582" t="e">
        <f>VLOOKUP(AKORDT[[#This Row],[NAZWISKO]],IMIE[],2,FALSE)</f>
        <v>#N/A</v>
      </c>
      <c r="B582">
        <v>10944</v>
      </c>
      <c r="F582">
        <v>26343</v>
      </c>
      <c r="G582">
        <v>1</v>
      </c>
      <c r="H582">
        <v>1</v>
      </c>
      <c r="I582">
        <v>1</v>
      </c>
      <c r="J582">
        <v>24021</v>
      </c>
      <c r="K582">
        <v>24021</v>
      </c>
      <c r="L582">
        <v>35</v>
      </c>
      <c r="M582">
        <v>20</v>
      </c>
      <c r="N582">
        <v>7</v>
      </c>
      <c r="O582">
        <v>23</v>
      </c>
      <c r="P582">
        <v>0</v>
      </c>
      <c r="Q582" s="17">
        <v>43034</v>
      </c>
      <c r="R582" t="s">
        <v>1665</v>
      </c>
      <c r="S582">
        <v>0</v>
      </c>
      <c r="T582">
        <v>0</v>
      </c>
      <c r="U582">
        <v>0</v>
      </c>
      <c r="V582">
        <v>2</v>
      </c>
      <c r="W582" t="s">
        <v>203</v>
      </c>
      <c r="X582" t="s">
        <v>79</v>
      </c>
      <c r="Y582" t="s">
        <v>100</v>
      </c>
      <c r="Z582" t="s">
        <v>204</v>
      </c>
      <c r="AB582" s="17">
        <v>2</v>
      </c>
      <c r="AC582" s="17">
        <v>402133</v>
      </c>
      <c r="AD582">
        <v>2</v>
      </c>
      <c r="AE582">
        <v>1</v>
      </c>
      <c r="AF582">
        <v>0</v>
      </c>
      <c r="AG582" t="s">
        <v>81</v>
      </c>
      <c r="AH582" t="s">
        <v>82</v>
      </c>
      <c r="AI582" t="s">
        <v>83</v>
      </c>
      <c r="AJ582" t="s">
        <v>83</v>
      </c>
      <c r="AK582" t="s">
        <v>84</v>
      </c>
      <c r="AL582" t="s">
        <v>85</v>
      </c>
      <c r="AM582" t="s">
        <v>205</v>
      </c>
      <c r="AN582" t="s">
        <v>95</v>
      </c>
      <c r="AO582" t="s">
        <v>371</v>
      </c>
      <c r="AP582" t="s">
        <v>372</v>
      </c>
      <c r="AQ582" t="s">
        <v>371</v>
      </c>
      <c r="AR582" t="s">
        <v>372</v>
      </c>
      <c r="AS582" t="s">
        <v>83</v>
      </c>
      <c r="AV582" s="17"/>
      <c r="AX582">
        <v>0</v>
      </c>
      <c r="AY582" t="s">
        <v>83</v>
      </c>
      <c r="AZ582" t="s">
        <v>83</v>
      </c>
      <c r="BH582">
        <v>673</v>
      </c>
      <c r="BL582" t="s">
        <v>1663</v>
      </c>
      <c r="BM582" s="17">
        <v>43012</v>
      </c>
      <c r="BN582" t="s">
        <v>230</v>
      </c>
      <c r="BO582" t="s">
        <v>230</v>
      </c>
      <c r="BP582">
        <v>68</v>
      </c>
      <c r="BQ582" t="s">
        <v>196</v>
      </c>
      <c r="BR582" t="s">
        <v>197</v>
      </c>
      <c r="BS582" t="s">
        <v>89</v>
      </c>
      <c r="BT582" t="s">
        <v>90</v>
      </c>
      <c r="BU582" t="s">
        <v>181</v>
      </c>
      <c r="BV582" t="s">
        <v>83</v>
      </c>
      <c r="BY582" t="s">
        <v>92</v>
      </c>
      <c r="BZ582" t="s">
        <v>87</v>
      </c>
      <c r="CC582">
        <f>IFERROR(IF(AKORDT[[#This Row],[CZAS]]=1,VLOOKUP(AKORDT[[#This Row],[RAPORTY_TMP_ID]]&amp;AKORDT[[#This Row],[CZYNNOSCI_OPIS]],#REF!,5,FALSE),AKORDT[[#This Row],[CZAS]]),1)</f>
        <v>23</v>
      </c>
      <c r="CD582" t="str">
        <f>AKORDT[[#This Row],[RAPORTY_TMP_ID]]&amp;" "&amp;MID(AKORDT[[#This Row],[NAZWA1_WG]],1,30)</f>
        <v xml:space="preserve">26343 AVANT 2,5                     </v>
      </c>
      <c r="CE582" s="11">
        <f>AKORDT[[#This Row],[DATA]]</f>
        <v>43034</v>
      </c>
      <c r="CF582">
        <f>IFERROR(ROUND(AVERAGEIF(Tabela_Kwerenda_z_AKORD[CZAS RZECZYWISTY],LEFT(AKORDT[[#This Row],[PZP_NR_ZLECENIA]],5),Tabela_Kwerenda_z_AKORD[LACZNY_CZAS]),0),0)</f>
        <v>0</v>
      </c>
    </row>
    <row r="583" spans="1:84">
      <c r="A583" t="e">
        <f>VLOOKUP(AKORDT[[#This Row],[NAZWISKO]],IMIE[],2,FALSE)</f>
        <v>#N/A</v>
      </c>
      <c r="B583">
        <v>10945</v>
      </c>
      <c r="F583">
        <v>26342</v>
      </c>
      <c r="G583">
        <v>1</v>
      </c>
      <c r="H583">
        <v>1</v>
      </c>
      <c r="I583">
        <v>1</v>
      </c>
      <c r="J583">
        <v>24024</v>
      </c>
      <c r="K583">
        <v>24024</v>
      </c>
      <c r="L583">
        <v>35</v>
      </c>
      <c r="M583">
        <v>20</v>
      </c>
      <c r="N583">
        <v>7</v>
      </c>
      <c r="O583">
        <v>19</v>
      </c>
      <c r="P583">
        <v>0</v>
      </c>
      <c r="Q583" s="17">
        <v>43034</v>
      </c>
      <c r="R583" t="s">
        <v>1666</v>
      </c>
      <c r="S583">
        <v>0</v>
      </c>
      <c r="T583">
        <v>0</v>
      </c>
      <c r="U583">
        <v>0</v>
      </c>
      <c r="V583">
        <v>2</v>
      </c>
      <c r="W583" t="s">
        <v>203</v>
      </c>
      <c r="X583" t="s">
        <v>79</v>
      </c>
      <c r="Y583" t="s">
        <v>100</v>
      </c>
      <c r="Z583" t="s">
        <v>204</v>
      </c>
      <c r="AB583" s="17">
        <v>2</v>
      </c>
      <c r="AC583" s="17">
        <v>402133</v>
      </c>
      <c r="AD583">
        <v>2</v>
      </c>
      <c r="AE583">
        <v>1</v>
      </c>
      <c r="AF583">
        <v>0</v>
      </c>
      <c r="AG583" t="s">
        <v>81</v>
      </c>
      <c r="AH583" t="s">
        <v>82</v>
      </c>
      <c r="AI583" t="s">
        <v>83</v>
      </c>
      <c r="AJ583" t="s">
        <v>83</v>
      </c>
      <c r="AK583" t="s">
        <v>84</v>
      </c>
      <c r="AL583" t="s">
        <v>85</v>
      </c>
      <c r="AM583" t="s">
        <v>205</v>
      </c>
      <c r="AN583" t="s">
        <v>95</v>
      </c>
      <c r="AO583" t="s">
        <v>235</v>
      </c>
      <c r="AP583" t="s">
        <v>236</v>
      </c>
      <c r="AQ583" t="s">
        <v>235</v>
      </c>
      <c r="AR583" t="s">
        <v>236</v>
      </c>
      <c r="AS583" t="s">
        <v>83</v>
      </c>
      <c r="AV583" s="17"/>
      <c r="AX583">
        <v>0</v>
      </c>
      <c r="AY583" t="s">
        <v>83</v>
      </c>
      <c r="AZ583" t="s">
        <v>83</v>
      </c>
      <c r="BH583">
        <v>674</v>
      </c>
      <c r="BL583" t="s">
        <v>1663</v>
      </c>
      <c r="BM583" s="17">
        <v>43012</v>
      </c>
      <c r="BN583" t="s">
        <v>230</v>
      </c>
      <c r="BO583" t="s">
        <v>230</v>
      </c>
      <c r="BP583">
        <v>68</v>
      </c>
      <c r="BQ583" t="s">
        <v>196</v>
      </c>
      <c r="BR583" t="s">
        <v>197</v>
      </c>
      <c r="BS583" t="s">
        <v>89</v>
      </c>
      <c r="BT583" t="s">
        <v>90</v>
      </c>
      <c r="BU583" t="s">
        <v>181</v>
      </c>
      <c r="BV583" t="s">
        <v>83</v>
      </c>
      <c r="BY583" t="s">
        <v>92</v>
      </c>
      <c r="BZ583" t="s">
        <v>87</v>
      </c>
      <c r="CC583">
        <f>IFERROR(IF(AKORDT[[#This Row],[CZAS]]=1,VLOOKUP(AKORDT[[#This Row],[RAPORTY_TMP_ID]]&amp;AKORDT[[#This Row],[CZYNNOSCI_OPIS]],#REF!,5,FALSE),AKORDT[[#This Row],[CZAS]]),1)</f>
        <v>19</v>
      </c>
      <c r="CD583" t="str">
        <f>AKORDT[[#This Row],[RAPORTY_TMP_ID]]&amp;" "&amp;MID(AKORDT[[#This Row],[NAZWA1_WG]],1,30)</f>
        <v xml:space="preserve">26342 AVANT N                       </v>
      </c>
      <c r="CE583" s="11">
        <f>AKORDT[[#This Row],[DATA]]</f>
        <v>43034</v>
      </c>
      <c r="CF583">
        <f>IFERROR(ROUND(AVERAGEIF(Tabela_Kwerenda_z_AKORD[CZAS RZECZYWISTY],LEFT(AKORDT[[#This Row],[PZP_NR_ZLECENIA]],5),Tabela_Kwerenda_z_AKORD[LACZNY_CZAS]),0),0)</f>
        <v>0</v>
      </c>
    </row>
    <row r="584" spans="1:84">
      <c r="A584" t="e">
        <f>VLOOKUP(AKORDT[[#This Row],[NAZWISKO]],IMIE[],2,FALSE)</f>
        <v>#N/A</v>
      </c>
      <c r="B584">
        <v>10946</v>
      </c>
      <c r="F584">
        <v>26341</v>
      </c>
      <c r="G584">
        <v>1</v>
      </c>
      <c r="H584">
        <v>1</v>
      </c>
      <c r="I584">
        <v>1</v>
      </c>
      <c r="J584">
        <v>24022</v>
      </c>
      <c r="K584">
        <v>24022</v>
      </c>
      <c r="L584">
        <v>35</v>
      </c>
      <c r="M584">
        <v>20</v>
      </c>
      <c r="N584">
        <v>7</v>
      </c>
      <c r="O584">
        <v>24</v>
      </c>
      <c r="P584">
        <v>0</v>
      </c>
      <c r="Q584" s="17">
        <v>43034</v>
      </c>
      <c r="R584" t="s">
        <v>831</v>
      </c>
      <c r="S584">
        <v>0</v>
      </c>
      <c r="T584">
        <v>0</v>
      </c>
      <c r="U584">
        <v>0</v>
      </c>
      <c r="V584">
        <v>2</v>
      </c>
      <c r="W584" t="s">
        <v>203</v>
      </c>
      <c r="X584" t="s">
        <v>79</v>
      </c>
      <c r="Y584" t="s">
        <v>100</v>
      </c>
      <c r="Z584" t="s">
        <v>204</v>
      </c>
      <c r="AB584" s="17">
        <v>2</v>
      </c>
      <c r="AC584" s="17">
        <v>402133</v>
      </c>
      <c r="AD584">
        <v>2</v>
      </c>
      <c r="AE584">
        <v>1</v>
      </c>
      <c r="AF584">
        <v>0</v>
      </c>
      <c r="AG584" t="s">
        <v>81</v>
      </c>
      <c r="AH584" t="s">
        <v>82</v>
      </c>
      <c r="AI584" t="s">
        <v>83</v>
      </c>
      <c r="AJ584" t="s">
        <v>83</v>
      </c>
      <c r="AK584" t="s">
        <v>84</v>
      </c>
      <c r="AL584" t="s">
        <v>85</v>
      </c>
      <c r="AM584" t="s">
        <v>205</v>
      </c>
      <c r="AN584" t="s">
        <v>95</v>
      </c>
      <c r="AO584" t="s">
        <v>601</v>
      </c>
      <c r="AP584" t="s">
        <v>602</v>
      </c>
      <c r="AQ584" t="s">
        <v>601</v>
      </c>
      <c r="AR584" t="s">
        <v>602</v>
      </c>
      <c r="AS584" t="s">
        <v>83</v>
      </c>
      <c r="AV584" s="17"/>
      <c r="AX584">
        <v>0</v>
      </c>
      <c r="AY584" t="s">
        <v>83</v>
      </c>
      <c r="AZ584" t="s">
        <v>83</v>
      </c>
      <c r="BH584">
        <v>675</v>
      </c>
      <c r="BL584" t="s">
        <v>1663</v>
      </c>
      <c r="BM584" s="17">
        <v>43012</v>
      </c>
      <c r="BN584" t="s">
        <v>230</v>
      </c>
      <c r="BO584" t="s">
        <v>230</v>
      </c>
      <c r="BP584">
        <v>68</v>
      </c>
      <c r="BQ584" t="s">
        <v>196</v>
      </c>
      <c r="BR584" t="s">
        <v>197</v>
      </c>
      <c r="BS584" t="s">
        <v>89</v>
      </c>
      <c r="BT584" t="s">
        <v>90</v>
      </c>
      <c r="BU584" t="s">
        <v>181</v>
      </c>
      <c r="BV584" t="s">
        <v>83</v>
      </c>
      <c r="BY584" t="s">
        <v>92</v>
      </c>
      <c r="BZ584" t="s">
        <v>87</v>
      </c>
      <c r="CC584">
        <f>IFERROR(IF(AKORDT[[#This Row],[CZAS]]=1,VLOOKUP(AKORDT[[#This Row],[RAPORTY_TMP_ID]]&amp;AKORDT[[#This Row],[CZYNNOSCI_OPIS]],#REF!,5,FALSE),AKORDT[[#This Row],[CZAS]]),1)</f>
        <v>24</v>
      </c>
      <c r="CD584" t="str">
        <f>AKORDT[[#This Row],[RAPORTY_TMP_ID]]&amp;" "&amp;MID(AKORDT[[#This Row],[NAZWA1_WG]],1,30)</f>
        <v xml:space="preserve">26341 AVANT 3                       </v>
      </c>
      <c r="CE584" s="11">
        <f>AKORDT[[#This Row],[DATA]]</f>
        <v>43034</v>
      </c>
      <c r="CF584">
        <f>IFERROR(ROUND(AVERAGEIF(Tabela_Kwerenda_z_AKORD[CZAS RZECZYWISTY],LEFT(AKORDT[[#This Row],[PZP_NR_ZLECENIA]],5),Tabela_Kwerenda_z_AKORD[LACZNY_CZAS]),0),0)</f>
        <v>0</v>
      </c>
    </row>
    <row r="585" spans="1:84">
      <c r="A585" t="e">
        <f>VLOOKUP(AKORDT[[#This Row],[NAZWISKO]],IMIE[],2,FALSE)</f>
        <v>#N/A</v>
      </c>
      <c r="B585">
        <v>10947</v>
      </c>
      <c r="F585">
        <v>26340</v>
      </c>
      <c r="G585">
        <v>1</v>
      </c>
      <c r="H585">
        <v>1</v>
      </c>
      <c r="I585">
        <v>1</v>
      </c>
      <c r="J585">
        <v>24037</v>
      </c>
      <c r="K585">
        <v>24037</v>
      </c>
      <c r="L585">
        <v>35</v>
      </c>
      <c r="M585">
        <v>20</v>
      </c>
      <c r="N585">
        <v>7</v>
      </c>
      <c r="O585">
        <v>11</v>
      </c>
      <c r="P585">
        <v>0</v>
      </c>
      <c r="Q585" s="17">
        <v>43034</v>
      </c>
      <c r="R585" t="s">
        <v>1667</v>
      </c>
      <c r="S585">
        <v>0</v>
      </c>
      <c r="T585">
        <v>0</v>
      </c>
      <c r="U585">
        <v>0</v>
      </c>
      <c r="V585">
        <v>2</v>
      </c>
      <c r="W585" t="s">
        <v>203</v>
      </c>
      <c r="X585" t="s">
        <v>79</v>
      </c>
      <c r="Y585" t="s">
        <v>100</v>
      </c>
      <c r="Z585" t="s">
        <v>204</v>
      </c>
      <c r="AB585" s="17">
        <v>2</v>
      </c>
      <c r="AC585" s="17">
        <v>402133</v>
      </c>
      <c r="AD585">
        <v>2</v>
      </c>
      <c r="AE585">
        <v>1</v>
      </c>
      <c r="AF585">
        <v>0</v>
      </c>
      <c r="AG585" t="s">
        <v>81</v>
      </c>
      <c r="AH585" t="s">
        <v>82</v>
      </c>
      <c r="AI585" t="s">
        <v>83</v>
      </c>
      <c r="AJ585" t="s">
        <v>83</v>
      </c>
      <c r="AK585" t="s">
        <v>84</v>
      </c>
      <c r="AL585" t="s">
        <v>85</v>
      </c>
      <c r="AM585" t="s">
        <v>205</v>
      </c>
      <c r="AN585" t="s">
        <v>95</v>
      </c>
      <c r="AO585" t="s">
        <v>434</v>
      </c>
      <c r="AP585" t="s">
        <v>435</v>
      </c>
      <c r="AQ585" t="s">
        <v>434</v>
      </c>
      <c r="AR585" t="s">
        <v>435</v>
      </c>
      <c r="AS585" t="s">
        <v>83</v>
      </c>
      <c r="AV585" s="17"/>
      <c r="AX585">
        <v>0</v>
      </c>
      <c r="AY585" t="s">
        <v>83</v>
      </c>
      <c r="AZ585" t="s">
        <v>83</v>
      </c>
      <c r="BH585">
        <v>676</v>
      </c>
      <c r="BL585" t="s">
        <v>1663</v>
      </c>
      <c r="BM585" s="17">
        <v>43012</v>
      </c>
      <c r="BN585" t="s">
        <v>230</v>
      </c>
      <c r="BO585" t="s">
        <v>230</v>
      </c>
      <c r="BP585">
        <v>68</v>
      </c>
      <c r="BQ585" t="s">
        <v>196</v>
      </c>
      <c r="BR585" t="s">
        <v>197</v>
      </c>
      <c r="BS585" t="s">
        <v>89</v>
      </c>
      <c r="BT585" t="s">
        <v>90</v>
      </c>
      <c r="BU585" t="s">
        <v>181</v>
      </c>
      <c r="BV585" t="s">
        <v>83</v>
      </c>
      <c r="BY585" t="s">
        <v>92</v>
      </c>
      <c r="BZ585" t="s">
        <v>87</v>
      </c>
      <c r="CC585">
        <f>IFERROR(IF(AKORDT[[#This Row],[CZAS]]=1,VLOOKUP(AKORDT[[#This Row],[RAPORTY_TMP_ID]]&amp;AKORDT[[#This Row],[CZYNNOSCI_OPIS]],#REF!,5,FALSE),AKORDT[[#This Row],[CZAS]]),1)</f>
        <v>11</v>
      </c>
      <c r="CD585" t="str">
        <f>AKORDT[[#This Row],[RAPORTY_TMP_ID]]&amp;" "&amp;MID(AKORDT[[#This Row],[NAZWA1_WG]],1,30)</f>
        <v xml:space="preserve">26340 AVANT P112x84                 </v>
      </c>
      <c r="CE585" s="11">
        <f>AKORDT[[#This Row],[DATA]]</f>
        <v>43034</v>
      </c>
      <c r="CF585">
        <f>IFERROR(ROUND(AVERAGEIF(Tabela_Kwerenda_z_AKORD[CZAS RZECZYWISTY],LEFT(AKORDT[[#This Row],[PZP_NR_ZLECENIA]],5),Tabela_Kwerenda_z_AKORD[LACZNY_CZAS]),0),0)</f>
        <v>0</v>
      </c>
    </row>
    <row r="586" spans="1:84">
      <c r="A586" t="e">
        <f>VLOOKUP(AKORDT[[#This Row],[NAZWISKO]],IMIE[],2,FALSE)</f>
        <v>#N/A</v>
      </c>
      <c r="B586">
        <v>10948</v>
      </c>
      <c r="F586">
        <v>26675</v>
      </c>
      <c r="G586">
        <v>1</v>
      </c>
      <c r="H586">
        <v>1</v>
      </c>
      <c r="I586">
        <v>1</v>
      </c>
      <c r="J586">
        <v>53412</v>
      </c>
      <c r="K586">
        <v>52573</v>
      </c>
      <c r="L586">
        <v>36</v>
      </c>
      <c r="M586">
        <v>20</v>
      </c>
      <c r="N586">
        <v>7</v>
      </c>
      <c r="O586">
        <v>26</v>
      </c>
      <c r="Q586" s="17">
        <v>43034</v>
      </c>
      <c r="R586" t="s">
        <v>1668</v>
      </c>
      <c r="S586">
        <v>0</v>
      </c>
      <c r="T586">
        <v>0</v>
      </c>
      <c r="U586">
        <v>0</v>
      </c>
      <c r="V586">
        <v>2</v>
      </c>
      <c r="W586" t="s">
        <v>208</v>
      </c>
      <c r="X586" t="s">
        <v>79</v>
      </c>
      <c r="Y586" t="s">
        <v>94</v>
      </c>
      <c r="Z586" t="s">
        <v>209</v>
      </c>
      <c r="AB586" s="17">
        <v>2</v>
      </c>
      <c r="AC586" s="17">
        <v>402133</v>
      </c>
      <c r="AD586">
        <v>2</v>
      </c>
      <c r="AE586">
        <v>1</v>
      </c>
      <c r="AF586">
        <v>0</v>
      </c>
      <c r="AG586" t="s">
        <v>81</v>
      </c>
      <c r="AH586" t="s">
        <v>82</v>
      </c>
      <c r="AI586" t="s">
        <v>83</v>
      </c>
      <c r="AJ586" t="s">
        <v>83</v>
      </c>
      <c r="AK586" t="s">
        <v>84</v>
      </c>
      <c r="AL586" t="s">
        <v>85</v>
      </c>
      <c r="AM586" t="s">
        <v>205</v>
      </c>
      <c r="AN586" t="s">
        <v>95</v>
      </c>
      <c r="AO586" t="s">
        <v>646</v>
      </c>
      <c r="AP586" t="s">
        <v>647</v>
      </c>
      <c r="AQ586" t="s">
        <v>648</v>
      </c>
      <c r="AR586" t="s">
        <v>649</v>
      </c>
      <c r="AS586" t="s">
        <v>83</v>
      </c>
      <c r="AV586" s="17"/>
      <c r="AX586">
        <v>0</v>
      </c>
      <c r="AY586" t="s">
        <v>83</v>
      </c>
      <c r="AZ586" t="s">
        <v>83</v>
      </c>
      <c r="BH586">
        <v>677</v>
      </c>
      <c r="BL586" t="s">
        <v>1669</v>
      </c>
      <c r="BM586" s="17">
        <v>43019</v>
      </c>
      <c r="BN586" t="s">
        <v>250</v>
      </c>
      <c r="BO586" t="s">
        <v>250</v>
      </c>
      <c r="BP586">
        <v>68</v>
      </c>
      <c r="BQ586" t="s">
        <v>196</v>
      </c>
      <c r="BR586" t="s">
        <v>197</v>
      </c>
      <c r="BS586" t="s">
        <v>89</v>
      </c>
      <c r="BT586" t="s">
        <v>90</v>
      </c>
      <c r="BU586" t="s">
        <v>181</v>
      </c>
      <c r="BV586" t="s">
        <v>83</v>
      </c>
      <c r="BY586" t="s">
        <v>92</v>
      </c>
      <c r="BZ586" t="s">
        <v>87</v>
      </c>
      <c r="CC586">
        <f>IFERROR(IF(AKORDT[[#This Row],[CZAS]]=1,VLOOKUP(AKORDT[[#This Row],[RAPORTY_TMP_ID]]&amp;AKORDT[[#This Row],[CZYNNOSCI_OPIS]],#REF!,5,FALSE),AKORDT[[#This Row],[CZAS]]),1)</f>
        <v>26</v>
      </c>
      <c r="CD586" t="str">
        <f>AKORDT[[#This Row],[RAPORTY_TMP_ID]]&amp;" "&amp;MID(AKORDT[[#This Row],[NAZWA1_WG]],1,30)</f>
        <v xml:space="preserve">26675 TUNDRA [3                     </v>
      </c>
      <c r="CE586" s="11">
        <f>AKORDT[[#This Row],[DATA]]</f>
        <v>43034</v>
      </c>
      <c r="CF586">
        <f>IFERROR(ROUND(AVERAGEIF(Tabela_Kwerenda_z_AKORD[CZAS RZECZYWISTY],LEFT(AKORDT[[#This Row],[PZP_NR_ZLECENIA]],5),Tabela_Kwerenda_z_AKORD[LACZNY_CZAS]),0),0)</f>
        <v>0</v>
      </c>
    </row>
    <row r="587" spans="1:84">
      <c r="A587" t="e">
        <f>VLOOKUP(AKORDT[[#This Row],[NAZWISKO]],IMIE[],2,FALSE)</f>
        <v>#N/A</v>
      </c>
      <c r="B587">
        <v>10949</v>
      </c>
      <c r="F587">
        <v>26676</v>
      </c>
      <c r="G587">
        <v>1</v>
      </c>
      <c r="H587">
        <v>1</v>
      </c>
      <c r="I587">
        <v>1</v>
      </c>
      <c r="J587">
        <v>53422</v>
      </c>
      <c r="K587">
        <v>53191</v>
      </c>
      <c r="L587">
        <v>36</v>
      </c>
      <c r="M587">
        <v>20</v>
      </c>
      <c r="N587">
        <v>7</v>
      </c>
      <c r="O587">
        <v>31</v>
      </c>
      <c r="Q587" s="17">
        <v>43034</v>
      </c>
      <c r="R587" t="s">
        <v>1670</v>
      </c>
      <c r="S587">
        <v>0</v>
      </c>
      <c r="T587">
        <v>0</v>
      </c>
      <c r="U587">
        <v>0</v>
      </c>
      <c r="V587">
        <v>2</v>
      </c>
      <c r="W587" t="s">
        <v>208</v>
      </c>
      <c r="X587" t="s">
        <v>79</v>
      </c>
      <c r="Y587" t="s">
        <v>94</v>
      </c>
      <c r="Z587" t="s">
        <v>209</v>
      </c>
      <c r="AB587" s="17">
        <v>2</v>
      </c>
      <c r="AC587" s="17">
        <v>402133</v>
      </c>
      <c r="AD587">
        <v>2</v>
      </c>
      <c r="AE587">
        <v>1</v>
      </c>
      <c r="AF587">
        <v>0</v>
      </c>
      <c r="AG587" t="s">
        <v>81</v>
      </c>
      <c r="AH587" t="s">
        <v>82</v>
      </c>
      <c r="AI587" t="s">
        <v>83</v>
      </c>
      <c r="AJ587" t="s">
        <v>83</v>
      </c>
      <c r="AK587" t="s">
        <v>84</v>
      </c>
      <c r="AL587" t="s">
        <v>85</v>
      </c>
      <c r="AM587" t="s">
        <v>205</v>
      </c>
      <c r="AN587" t="s">
        <v>95</v>
      </c>
      <c r="AO587" t="s">
        <v>246</v>
      </c>
      <c r="AP587" t="s">
        <v>247</v>
      </c>
      <c r="AQ587" t="s">
        <v>248</v>
      </c>
      <c r="AR587" t="s">
        <v>249</v>
      </c>
      <c r="AS587" t="s">
        <v>83</v>
      </c>
      <c r="AV587" s="17"/>
      <c r="AX587">
        <v>0</v>
      </c>
      <c r="AY587" t="s">
        <v>83</v>
      </c>
      <c r="AZ587" t="s">
        <v>83</v>
      </c>
      <c r="BH587">
        <v>678</v>
      </c>
      <c r="BL587" t="s">
        <v>1669</v>
      </c>
      <c r="BM587" s="17">
        <v>43019</v>
      </c>
      <c r="BN587" t="s">
        <v>250</v>
      </c>
      <c r="BO587" t="s">
        <v>250</v>
      </c>
      <c r="BP587">
        <v>68</v>
      </c>
      <c r="BQ587" t="s">
        <v>196</v>
      </c>
      <c r="BR587" t="s">
        <v>197</v>
      </c>
      <c r="BS587" t="s">
        <v>89</v>
      </c>
      <c r="BT587" t="s">
        <v>90</v>
      </c>
      <c r="BU587" t="s">
        <v>181</v>
      </c>
      <c r="BV587" t="s">
        <v>83</v>
      </c>
      <c r="BY587" t="s">
        <v>92</v>
      </c>
      <c r="BZ587" t="s">
        <v>87</v>
      </c>
      <c r="CC587">
        <f>IFERROR(IF(AKORDT[[#This Row],[CZAS]]=1,VLOOKUP(AKORDT[[#This Row],[RAPORTY_TMP_ID]]&amp;AKORDT[[#This Row],[CZYNNOSCI_OPIS]],#REF!,5,FALSE),AKORDT[[#This Row],[CZAS]]),1)</f>
        <v>31</v>
      </c>
      <c r="CD587" t="str">
        <f>AKORDT[[#This Row],[RAPORTY_TMP_ID]]&amp;" "&amp;MID(AKORDT[[#This Row],[NAZWA1_WG]],1,30)</f>
        <v xml:space="preserve">26676 TUNDRA LH]                    </v>
      </c>
      <c r="CE587" s="11">
        <f>AKORDT[[#This Row],[DATA]]</f>
        <v>43034</v>
      </c>
      <c r="CF587">
        <f>IFERROR(ROUND(AVERAGEIF(Tabela_Kwerenda_z_AKORD[CZAS RZECZYWISTY],LEFT(AKORDT[[#This Row],[PZP_NR_ZLECENIA]],5),Tabela_Kwerenda_z_AKORD[LACZNY_CZAS]),0),0)</f>
        <v>0</v>
      </c>
    </row>
    <row r="588" spans="1:84">
      <c r="A588" t="e">
        <f>VLOOKUP(AKORDT[[#This Row],[NAZWISKO]],IMIE[],2,FALSE)</f>
        <v>#N/A</v>
      </c>
      <c r="B588">
        <v>10952</v>
      </c>
      <c r="F588">
        <v>25826</v>
      </c>
      <c r="G588">
        <v>1</v>
      </c>
      <c r="H588">
        <v>1</v>
      </c>
      <c r="I588">
        <v>1</v>
      </c>
      <c r="J588">
        <v>24019</v>
      </c>
      <c r="K588">
        <v>24019</v>
      </c>
      <c r="L588">
        <v>40</v>
      </c>
      <c r="M588">
        <v>5</v>
      </c>
      <c r="N588">
        <v>7</v>
      </c>
      <c r="O588">
        <v>107</v>
      </c>
      <c r="P588">
        <v>0</v>
      </c>
      <c r="Q588" s="17">
        <v>43034</v>
      </c>
      <c r="R588" t="s">
        <v>1671</v>
      </c>
      <c r="S588">
        <v>0</v>
      </c>
      <c r="T588">
        <v>0</v>
      </c>
      <c r="U588">
        <v>0</v>
      </c>
      <c r="V588">
        <v>2</v>
      </c>
      <c r="W588" t="s">
        <v>228</v>
      </c>
      <c r="X588" t="s">
        <v>79</v>
      </c>
      <c r="Y588" t="s">
        <v>97</v>
      </c>
      <c r="Z588" t="s">
        <v>229</v>
      </c>
      <c r="AB588" s="17">
        <v>2</v>
      </c>
      <c r="AC588" s="17">
        <v>402133</v>
      </c>
      <c r="AD588">
        <v>2</v>
      </c>
      <c r="AE588">
        <v>1</v>
      </c>
      <c r="AF588">
        <v>0</v>
      </c>
      <c r="AG588" t="s">
        <v>81</v>
      </c>
      <c r="AH588" t="s">
        <v>82</v>
      </c>
      <c r="AI588" t="s">
        <v>83</v>
      </c>
      <c r="AJ588" t="s">
        <v>83</v>
      </c>
      <c r="AK588" t="s">
        <v>84</v>
      </c>
      <c r="AL588" t="s">
        <v>85</v>
      </c>
      <c r="AM588" t="s">
        <v>86</v>
      </c>
      <c r="AN588" t="s">
        <v>87</v>
      </c>
      <c r="AO588" t="s">
        <v>430</v>
      </c>
      <c r="AP588" t="s">
        <v>431</v>
      </c>
      <c r="AQ588" t="s">
        <v>430</v>
      </c>
      <c r="AR588" t="s">
        <v>431</v>
      </c>
      <c r="AS588" t="s">
        <v>83</v>
      </c>
      <c r="AV588" s="17"/>
      <c r="AX588">
        <v>0</v>
      </c>
      <c r="AY588" t="s">
        <v>83</v>
      </c>
      <c r="AZ588" t="s">
        <v>83</v>
      </c>
      <c r="BH588">
        <v>681</v>
      </c>
      <c r="BL588" t="s">
        <v>802</v>
      </c>
      <c r="BM588" s="17">
        <v>42998</v>
      </c>
      <c r="BN588" t="s">
        <v>230</v>
      </c>
      <c r="BO588" t="s">
        <v>230</v>
      </c>
      <c r="BP588">
        <v>13</v>
      </c>
      <c r="BQ588" t="s">
        <v>88</v>
      </c>
      <c r="BR588" t="s">
        <v>79</v>
      </c>
      <c r="BS588" t="s">
        <v>89</v>
      </c>
      <c r="BT588" t="s">
        <v>90</v>
      </c>
      <c r="BU588" t="s">
        <v>181</v>
      </c>
      <c r="BV588" t="s">
        <v>83</v>
      </c>
      <c r="BY588" t="s">
        <v>92</v>
      </c>
      <c r="BZ588" t="s">
        <v>87</v>
      </c>
      <c r="CC588">
        <f>IFERROR(IF(AKORDT[[#This Row],[CZAS]]=1,VLOOKUP(AKORDT[[#This Row],[RAPORTY_TMP_ID]]&amp;AKORDT[[#This Row],[CZYNNOSCI_OPIS]],#REF!,5,FALSE),AKORDT[[#This Row],[CZAS]]),1)</f>
        <v>107</v>
      </c>
      <c r="CD588" t="str">
        <f>AKORDT[[#This Row],[RAPORTY_TMP_ID]]&amp;" "&amp;MID(AKORDT[[#This Row],[NAZWA1_WG]],1,30)</f>
        <v xml:space="preserve">25826 AVANT 1,5                     </v>
      </c>
      <c r="CE588" s="11">
        <f>AKORDT[[#This Row],[DATA]]</f>
        <v>43034</v>
      </c>
      <c r="CF588">
        <f>IFERROR(ROUND(AVERAGEIF(Tabela_Kwerenda_z_AKORD[CZAS RZECZYWISTY],LEFT(AKORDT[[#This Row],[PZP_NR_ZLECENIA]],5),Tabela_Kwerenda_z_AKORD[LACZNY_CZAS]),0),0)</f>
        <v>0</v>
      </c>
    </row>
    <row r="589" spans="1:84">
      <c r="A589" t="e">
        <f>VLOOKUP(AKORDT[[#This Row],[NAZWISKO]],IMIE[],2,FALSE)</f>
        <v>#N/A</v>
      </c>
      <c r="B589">
        <v>10953</v>
      </c>
      <c r="F589">
        <v>25827</v>
      </c>
      <c r="G589">
        <v>1</v>
      </c>
      <c r="H589">
        <v>1</v>
      </c>
      <c r="I589">
        <v>1</v>
      </c>
      <c r="J589">
        <v>24036</v>
      </c>
      <c r="K589">
        <v>24036</v>
      </c>
      <c r="L589">
        <v>40</v>
      </c>
      <c r="M589">
        <v>5</v>
      </c>
      <c r="N589">
        <v>7</v>
      </c>
      <c r="O589">
        <v>54</v>
      </c>
      <c r="P589">
        <v>0</v>
      </c>
      <c r="Q589" s="17">
        <v>43034</v>
      </c>
      <c r="R589" t="s">
        <v>1672</v>
      </c>
      <c r="S589">
        <v>0</v>
      </c>
      <c r="T589">
        <v>0</v>
      </c>
      <c r="U589">
        <v>0</v>
      </c>
      <c r="V589">
        <v>2</v>
      </c>
      <c r="W589" t="s">
        <v>228</v>
      </c>
      <c r="X589" t="s">
        <v>79</v>
      </c>
      <c r="Y589" t="s">
        <v>97</v>
      </c>
      <c r="Z589" t="s">
        <v>229</v>
      </c>
      <c r="AB589" s="17">
        <v>2</v>
      </c>
      <c r="AC589" s="17">
        <v>402133</v>
      </c>
      <c r="AD589">
        <v>2</v>
      </c>
      <c r="AE589">
        <v>1</v>
      </c>
      <c r="AF589">
        <v>0</v>
      </c>
      <c r="AG589" t="s">
        <v>81</v>
      </c>
      <c r="AH589" t="s">
        <v>82</v>
      </c>
      <c r="AI589" t="s">
        <v>83</v>
      </c>
      <c r="AJ589" t="s">
        <v>83</v>
      </c>
      <c r="AK589" t="s">
        <v>84</v>
      </c>
      <c r="AL589" t="s">
        <v>85</v>
      </c>
      <c r="AM589" t="s">
        <v>86</v>
      </c>
      <c r="AN589" t="s">
        <v>87</v>
      </c>
      <c r="AO589" t="s">
        <v>428</v>
      </c>
      <c r="AP589" t="s">
        <v>429</v>
      </c>
      <c r="AQ589" t="s">
        <v>428</v>
      </c>
      <c r="AR589" t="s">
        <v>429</v>
      </c>
      <c r="AS589" t="s">
        <v>83</v>
      </c>
      <c r="AV589" s="17"/>
      <c r="AX589">
        <v>0</v>
      </c>
      <c r="AY589" t="s">
        <v>83</v>
      </c>
      <c r="AZ589" t="s">
        <v>83</v>
      </c>
      <c r="BH589">
        <v>682</v>
      </c>
      <c r="BL589" t="s">
        <v>802</v>
      </c>
      <c r="BM589" s="17">
        <v>42998</v>
      </c>
      <c r="BN589" t="s">
        <v>230</v>
      </c>
      <c r="BO589" t="s">
        <v>230</v>
      </c>
      <c r="BP589">
        <v>13</v>
      </c>
      <c r="BQ589" t="s">
        <v>88</v>
      </c>
      <c r="BR589" t="s">
        <v>79</v>
      </c>
      <c r="BS589" t="s">
        <v>89</v>
      </c>
      <c r="BT589" t="s">
        <v>90</v>
      </c>
      <c r="BU589" t="s">
        <v>181</v>
      </c>
      <c r="BV589" t="s">
        <v>83</v>
      </c>
      <c r="BY589" t="s">
        <v>92</v>
      </c>
      <c r="BZ589" t="s">
        <v>87</v>
      </c>
      <c r="CC589">
        <f>IFERROR(IF(AKORDT[[#This Row],[CZAS]]=1,VLOOKUP(AKORDT[[#This Row],[RAPORTY_TMP_ID]]&amp;AKORDT[[#This Row],[CZYNNOSCI_OPIS]],#REF!,5,FALSE),AKORDT[[#This Row],[CZAS]]),1)</f>
        <v>54</v>
      </c>
      <c r="CD589" t="str">
        <f>AKORDT[[#This Row],[RAPORTY_TMP_ID]]&amp;" "&amp;MID(AKORDT[[#This Row],[NAZWA1_WG]],1,30)</f>
        <v xml:space="preserve">25827 AVANT P112x97                 </v>
      </c>
      <c r="CE589" s="11">
        <f>AKORDT[[#This Row],[DATA]]</f>
        <v>43034</v>
      </c>
      <c r="CF589">
        <f>IFERROR(ROUND(AVERAGEIF(Tabela_Kwerenda_z_AKORD[CZAS RZECZYWISTY],LEFT(AKORDT[[#This Row],[PZP_NR_ZLECENIA]],5),Tabela_Kwerenda_z_AKORD[LACZNY_CZAS]),0),0)</f>
        <v>0</v>
      </c>
    </row>
    <row r="590" spans="1:84">
      <c r="A590" t="e">
        <f>VLOOKUP(AKORDT[[#This Row],[NAZWISKO]],IMIE[],2,FALSE)</f>
        <v>#N/A</v>
      </c>
      <c r="B590">
        <v>10954</v>
      </c>
      <c r="F590">
        <v>25828</v>
      </c>
      <c r="G590">
        <v>1</v>
      </c>
      <c r="H590">
        <v>1</v>
      </c>
      <c r="I590">
        <v>1</v>
      </c>
      <c r="J590">
        <v>24019</v>
      </c>
      <c r="K590">
        <v>24019</v>
      </c>
      <c r="L590">
        <v>40</v>
      </c>
      <c r="M590">
        <v>5</v>
      </c>
      <c r="N590">
        <v>7</v>
      </c>
      <c r="O590">
        <v>107</v>
      </c>
      <c r="P590">
        <v>0</v>
      </c>
      <c r="Q590" s="17">
        <v>43034</v>
      </c>
      <c r="R590" t="s">
        <v>405</v>
      </c>
      <c r="S590">
        <v>0</v>
      </c>
      <c r="T590">
        <v>0</v>
      </c>
      <c r="U590">
        <v>0</v>
      </c>
      <c r="V590">
        <v>2</v>
      </c>
      <c r="W590" t="s">
        <v>228</v>
      </c>
      <c r="X590" t="s">
        <v>79</v>
      </c>
      <c r="Y590" t="s">
        <v>97</v>
      </c>
      <c r="Z590" t="s">
        <v>229</v>
      </c>
      <c r="AB590" s="17">
        <v>2</v>
      </c>
      <c r="AC590" s="17">
        <v>402133</v>
      </c>
      <c r="AD590">
        <v>2</v>
      </c>
      <c r="AE590">
        <v>1</v>
      </c>
      <c r="AF590">
        <v>0</v>
      </c>
      <c r="AG590" t="s">
        <v>81</v>
      </c>
      <c r="AH590" t="s">
        <v>82</v>
      </c>
      <c r="AI590" t="s">
        <v>83</v>
      </c>
      <c r="AJ590" t="s">
        <v>83</v>
      </c>
      <c r="AK590" t="s">
        <v>84</v>
      </c>
      <c r="AL590" t="s">
        <v>85</v>
      </c>
      <c r="AM590" t="s">
        <v>86</v>
      </c>
      <c r="AN590" t="s">
        <v>87</v>
      </c>
      <c r="AO590" t="s">
        <v>430</v>
      </c>
      <c r="AP590" t="s">
        <v>431</v>
      </c>
      <c r="AQ590" t="s">
        <v>430</v>
      </c>
      <c r="AR590" t="s">
        <v>431</v>
      </c>
      <c r="AS590" t="s">
        <v>83</v>
      </c>
      <c r="AV590" s="17"/>
      <c r="AX590">
        <v>0</v>
      </c>
      <c r="AY590" t="s">
        <v>83</v>
      </c>
      <c r="AZ590" t="s">
        <v>83</v>
      </c>
      <c r="BH590">
        <v>683</v>
      </c>
      <c r="BL590" t="s">
        <v>802</v>
      </c>
      <c r="BM590" s="17">
        <v>42998</v>
      </c>
      <c r="BN590" t="s">
        <v>230</v>
      </c>
      <c r="BO590" t="s">
        <v>230</v>
      </c>
      <c r="BP590">
        <v>13</v>
      </c>
      <c r="BQ590" t="s">
        <v>88</v>
      </c>
      <c r="BR590" t="s">
        <v>79</v>
      </c>
      <c r="BS590" t="s">
        <v>89</v>
      </c>
      <c r="BT590" t="s">
        <v>90</v>
      </c>
      <c r="BU590" t="s">
        <v>181</v>
      </c>
      <c r="BV590" t="s">
        <v>83</v>
      </c>
      <c r="BY590" t="s">
        <v>92</v>
      </c>
      <c r="BZ590" t="s">
        <v>87</v>
      </c>
      <c r="CC590">
        <f>IFERROR(IF(AKORDT[[#This Row],[CZAS]]=1,VLOOKUP(AKORDT[[#This Row],[RAPORTY_TMP_ID]]&amp;AKORDT[[#This Row],[CZYNNOSCI_OPIS]],#REF!,5,FALSE),AKORDT[[#This Row],[CZAS]]),1)</f>
        <v>107</v>
      </c>
      <c r="CD590" t="str">
        <f>AKORDT[[#This Row],[RAPORTY_TMP_ID]]&amp;" "&amp;MID(AKORDT[[#This Row],[NAZWA1_WG]],1,30)</f>
        <v xml:space="preserve">25828 AVANT 1,5                     </v>
      </c>
      <c r="CE590" s="11">
        <f>AKORDT[[#This Row],[DATA]]</f>
        <v>43034</v>
      </c>
      <c r="CF590">
        <f>IFERROR(ROUND(AVERAGEIF(Tabela_Kwerenda_z_AKORD[CZAS RZECZYWISTY],LEFT(AKORDT[[#This Row],[PZP_NR_ZLECENIA]],5),Tabela_Kwerenda_z_AKORD[LACZNY_CZAS]),0),0)</f>
        <v>0</v>
      </c>
    </row>
    <row r="591" spans="1:84">
      <c r="A591" t="e">
        <f>VLOOKUP(AKORDT[[#This Row],[NAZWISKO]],IMIE[],2,FALSE)</f>
        <v>#N/A</v>
      </c>
      <c r="B591">
        <v>10955</v>
      </c>
      <c r="F591">
        <v>25829</v>
      </c>
      <c r="G591">
        <v>1</v>
      </c>
      <c r="H591">
        <v>1</v>
      </c>
      <c r="I591">
        <v>1</v>
      </c>
      <c r="J591">
        <v>24024</v>
      </c>
      <c r="K591">
        <v>24024</v>
      </c>
      <c r="L591">
        <v>40</v>
      </c>
      <c r="M591">
        <v>5</v>
      </c>
      <c r="N591">
        <v>7</v>
      </c>
      <c r="O591">
        <v>154</v>
      </c>
      <c r="P591">
        <v>0</v>
      </c>
      <c r="Q591" s="17">
        <v>43034</v>
      </c>
      <c r="R591" t="s">
        <v>406</v>
      </c>
      <c r="S591">
        <v>0</v>
      </c>
      <c r="T591">
        <v>0</v>
      </c>
      <c r="U591">
        <v>0</v>
      </c>
      <c r="V591">
        <v>2</v>
      </c>
      <c r="W591" t="s">
        <v>228</v>
      </c>
      <c r="X591" t="s">
        <v>79</v>
      </c>
      <c r="Y591" t="s">
        <v>97</v>
      </c>
      <c r="Z591" t="s">
        <v>229</v>
      </c>
      <c r="AB591" s="17">
        <v>2</v>
      </c>
      <c r="AC591" s="17">
        <v>402133</v>
      </c>
      <c r="AD591">
        <v>2</v>
      </c>
      <c r="AE591">
        <v>1</v>
      </c>
      <c r="AF591">
        <v>0</v>
      </c>
      <c r="AG591" t="s">
        <v>81</v>
      </c>
      <c r="AH591" t="s">
        <v>82</v>
      </c>
      <c r="AI591" t="s">
        <v>83</v>
      </c>
      <c r="AJ591" t="s">
        <v>83</v>
      </c>
      <c r="AK591" t="s">
        <v>84</v>
      </c>
      <c r="AL591" t="s">
        <v>85</v>
      </c>
      <c r="AM591" t="s">
        <v>86</v>
      </c>
      <c r="AN591" t="s">
        <v>87</v>
      </c>
      <c r="AO591" t="s">
        <v>235</v>
      </c>
      <c r="AP591" t="s">
        <v>236</v>
      </c>
      <c r="AQ591" t="s">
        <v>235</v>
      </c>
      <c r="AR591" t="s">
        <v>236</v>
      </c>
      <c r="AS591" t="s">
        <v>83</v>
      </c>
      <c r="AV591" s="17"/>
      <c r="AX591">
        <v>0</v>
      </c>
      <c r="AY591" t="s">
        <v>83</v>
      </c>
      <c r="AZ591" t="s">
        <v>83</v>
      </c>
      <c r="BH591">
        <v>684</v>
      </c>
      <c r="BL591" t="s">
        <v>802</v>
      </c>
      <c r="BM591" s="17">
        <v>42998</v>
      </c>
      <c r="BN591" t="s">
        <v>230</v>
      </c>
      <c r="BO591" t="s">
        <v>230</v>
      </c>
      <c r="BP591">
        <v>13</v>
      </c>
      <c r="BQ591" t="s">
        <v>88</v>
      </c>
      <c r="BR591" t="s">
        <v>79</v>
      </c>
      <c r="BS591" t="s">
        <v>89</v>
      </c>
      <c r="BT591" t="s">
        <v>90</v>
      </c>
      <c r="BU591" t="s">
        <v>181</v>
      </c>
      <c r="BV591" t="s">
        <v>83</v>
      </c>
      <c r="BY591" t="s">
        <v>92</v>
      </c>
      <c r="BZ591" t="s">
        <v>87</v>
      </c>
      <c r="CC591">
        <f>IFERROR(IF(AKORDT[[#This Row],[CZAS]]=1,VLOOKUP(AKORDT[[#This Row],[RAPORTY_TMP_ID]]&amp;AKORDT[[#This Row],[CZYNNOSCI_OPIS]],#REF!,5,FALSE),AKORDT[[#This Row],[CZAS]]),1)</f>
        <v>154</v>
      </c>
      <c r="CD591" t="str">
        <f>AKORDT[[#This Row],[RAPORTY_TMP_ID]]&amp;" "&amp;MID(AKORDT[[#This Row],[NAZWA1_WG]],1,30)</f>
        <v xml:space="preserve">25829 AVANT N                       </v>
      </c>
      <c r="CE591" s="11">
        <f>AKORDT[[#This Row],[DATA]]</f>
        <v>43034</v>
      </c>
      <c r="CF591">
        <f>IFERROR(ROUND(AVERAGEIF(Tabela_Kwerenda_z_AKORD[CZAS RZECZYWISTY],LEFT(AKORDT[[#This Row],[PZP_NR_ZLECENIA]],5),Tabela_Kwerenda_z_AKORD[LACZNY_CZAS]),0),0)</f>
        <v>0</v>
      </c>
    </row>
    <row r="592" spans="1:84">
      <c r="A592" t="e">
        <f>VLOOKUP(AKORDT[[#This Row],[NAZWISKO]],IMIE[],2,FALSE)</f>
        <v>#N/A</v>
      </c>
      <c r="B592">
        <v>10956</v>
      </c>
      <c r="F592">
        <v>25830</v>
      </c>
      <c r="G592">
        <v>1</v>
      </c>
      <c r="H592">
        <v>1</v>
      </c>
      <c r="I592">
        <v>1</v>
      </c>
      <c r="J592">
        <v>10571</v>
      </c>
      <c r="K592">
        <v>10571</v>
      </c>
      <c r="L592">
        <v>40</v>
      </c>
      <c r="M592">
        <v>5</v>
      </c>
      <c r="N592">
        <v>7</v>
      </c>
      <c r="O592">
        <v>189</v>
      </c>
      <c r="P592">
        <v>0</v>
      </c>
      <c r="Q592" s="17">
        <v>43034</v>
      </c>
      <c r="R592" t="s">
        <v>1673</v>
      </c>
      <c r="S592">
        <v>0</v>
      </c>
      <c r="T592">
        <v>0</v>
      </c>
      <c r="U592">
        <v>0</v>
      </c>
      <c r="V592">
        <v>2</v>
      </c>
      <c r="W592" t="s">
        <v>228</v>
      </c>
      <c r="X592" t="s">
        <v>79</v>
      </c>
      <c r="Y592" t="s">
        <v>97</v>
      </c>
      <c r="Z592" t="s">
        <v>229</v>
      </c>
      <c r="AB592" s="17">
        <v>2</v>
      </c>
      <c r="AC592" s="17">
        <v>402133</v>
      </c>
      <c r="AD592">
        <v>2</v>
      </c>
      <c r="AE592">
        <v>1</v>
      </c>
      <c r="AF592">
        <v>0</v>
      </c>
      <c r="AG592" t="s">
        <v>81</v>
      </c>
      <c r="AH592" t="s">
        <v>82</v>
      </c>
      <c r="AI592" t="s">
        <v>83</v>
      </c>
      <c r="AJ592" t="s">
        <v>83</v>
      </c>
      <c r="AK592" t="s">
        <v>84</v>
      </c>
      <c r="AL592" t="s">
        <v>85</v>
      </c>
      <c r="AM592" t="s">
        <v>86</v>
      </c>
      <c r="AN592" t="s">
        <v>87</v>
      </c>
      <c r="AO592" t="s">
        <v>528</v>
      </c>
      <c r="AP592" t="s">
        <v>529</v>
      </c>
      <c r="AQ592" t="s">
        <v>528</v>
      </c>
      <c r="AR592" t="s">
        <v>529</v>
      </c>
      <c r="AS592" t="s">
        <v>83</v>
      </c>
      <c r="AV592" s="17"/>
      <c r="AX592">
        <v>0</v>
      </c>
      <c r="AY592" t="s">
        <v>83</v>
      </c>
      <c r="AZ592" t="s">
        <v>83</v>
      </c>
      <c r="BH592">
        <v>685</v>
      </c>
      <c r="BL592" t="s">
        <v>802</v>
      </c>
      <c r="BM592" s="17">
        <v>42998</v>
      </c>
      <c r="BN592" t="s">
        <v>230</v>
      </c>
      <c r="BO592" t="s">
        <v>230</v>
      </c>
      <c r="BP592">
        <v>13</v>
      </c>
      <c r="BQ592" t="s">
        <v>88</v>
      </c>
      <c r="BR592" t="s">
        <v>79</v>
      </c>
      <c r="BS592" t="s">
        <v>89</v>
      </c>
      <c r="BT592" t="s">
        <v>90</v>
      </c>
      <c r="BU592" t="s">
        <v>181</v>
      </c>
      <c r="BV592" t="s">
        <v>83</v>
      </c>
      <c r="BY592" t="s">
        <v>92</v>
      </c>
      <c r="BZ592" t="s">
        <v>87</v>
      </c>
      <c r="CC592">
        <f>IFERROR(IF(AKORDT[[#This Row],[CZAS]]=1,VLOOKUP(AKORDT[[#This Row],[RAPORTY_TMP_ID]]&amp;AKORDT[[#This Row],[CZYNNOSCI_OPIS]],#REF!,5,FALSE),AKORDT[[#This Row],[CZAS]]),1)</f>
        <v>189</v>
      </c>
      <c r="CD592" t="str">
        <f>AKORDT[[#This Row],[RAPORTY_TMP_ID]]&amp;" "&amp;MID(AKORDT[[#This Row],[NAZWA1_WG]],1,30)</f>
        <v xml:space="preserve">25830 AVANT 3,5]                    </v>
      </c>
      <c r="CE592" s="11">
        <f>AKORDT[[#This Row],[DATA]]</f>
        <v>43034</v>
      </c>
      <c r="CF592">
        <f>IFERROR(ROUND(AVERAGEIF(Tabela_Kwerenda_z_AKORD[CZAS RZECZYWISTY],LEFT(AKORDT[[#This Row],[PZP_NR_ZLECENIA]],5),Tabela_Kwerenda_z_AKORD[LACZNY_CZAS]),0),0)</f>
        <v>0</v>
      </c>
    </row>
    <row r="593" spans="1:84">
      <c r="A593" t="e">
        <f>VLOOKUP(AKORDT[[#This Row],[NAZWISKO]],IMIE[],2,FALSE)</f>
        <v>#N/A</v>
      </c>
      <c r="B593">
        <v>10959</v>
      </c>
      <c r="F593">
        <v>27737</v>
      </c>
      <c r="G593">
        <v>1</v>
      </c>
      <c r="H593">
        <v>1</v>
      </c>
      <c r="I593">
        <v>1</v>
      </c>
      <c r="J593">
        <v>43956</v>
      </c>
      <c r="K593">
        <v>43956</v>
      </c>
      <c r="L593">
        <v>52</v>
      </c>
      <c r="M593">
        <v>5</v>
      </c>
      <c r="N593">
        <v>7</v>
      </c>
      <c r="O593">
        <v>1</v>
      </c>
      <c r="P593">
        <v>0</v>
      </c>
      <c r="Q593" s="17">
        <v>43034</v>
      </c>
      <c r="R593" t="s">
        <v>1525</v>
      </c>
      <c r="S593">
        <v>0</v>
      </c>
      <c r="T593">
        <v>0</v>
      </c>
      <c r="U593">
        <v>0</v>
      </c>
      <c r="V593">
        <v>2</v>
      </c>
      <c r="W593" t="s">
        <v>233</v>
      </c>
      <c r="X593" t="s">
        <v>79</v>
      </c>
      <c r="Y593" t="s">
        <v>105</v>
      </c>
      <c r="Z593" t="s">
        <v>234</v>
      </c>
      <c r="AB593" s="17">
        <v>2</v>
      </c>
      <c r="AC593" s="17">
        <v>402133</v>
      </c>
      <c r="AD593">
        <v>2</v>
      </c>
      <c r="AE593">
        <v>1</v>
      </c>
      <c r="AF593">
        <v>0</v>
      </c>
      <c r="AG593" t="s">
        <v>81</v>
      </c>
      <c r="AH593" t="s">
        <v>82</v>
      </c>
      <c r="AI593" t="s">
        <v>83</v>
      </c>
      <c r="AJ593" t="s">
        <v>83</v>
      </c>
      <c r="AK593" t="s">
        <v>84</v>
      </c>
      <c r="AL593" t="s">
        <v>85</v>
      </c>
      <c r="AM593" t="s">
        <v>86</v>
      </c>
      <c r="AN593" t="s">
        <v>87</v>
      </c>
      <c r="AO593" t="s">
        <v>1060</v>
      </c>
      <c r="AP593" t="s">
        <v>1061</v>
      </c>
      <c r="AQ593" t="s">
        <v>1060</v>
      </c>
      <c r="AR593" t="s">
        <v>1061</v>
      </c>
      <c r="AS593" t="s">
        <v>83</v>
      </c>
      <c r="AV593" s="17"/>
      <c r="AX593">
        <v>0</v>
      </c>
      <c r="AY593" t="s">
        <v>83</v>
      </c>
      <c r="AZ593" t="s">
        <v>83</v>
      </c>
      <c r="BH593">
        <v>688</v>
      </c>
      <c r="BL593" t="s">
        <v>1674</v>
      </c>
      <c r="BM593" s="17">
        <v>43033</v>
      </c>
      <c r="BN593" t="s">
        <v>461</v>
      </c>
      <c r="BO593" t="s">
        <v>461</v>
      </c>
      <c r="BP593">
        <v>13</v>
      </c>
      <c r="BQ593" t="s">
        <v>88</v>
      </c>
      <c r="BR593" t="s">
        <v>79</v>
      </c>
      <c r="BS593" t="s">
        <v>89</v>
      </c>
      <c r="BT593" t="s">
        <v>90</v>
      </c>
      <c r="BU593" t="s">
        <v>91</v>
      </c>
      <c r="BV593" t="s">
        <v>83</v>
      </c>
      <c r="BY593" t="s">
        <v>92</v>
      </c>
      <c r="BZ593" t="s">
        <v>87</v>
      </c>
      <c r="CC593">
        <f>IFERROR(IF(AKORDT[[#This Row],[CZAS]]=1,VLOOKUP(AKORDT[[#This Row],[RAPORTY_TMP_ID]]&amp;AKORDT[[#This Row],[CZYNNOSCI_OPIS]],#REF!,5,FALSE),AKORDT[[#This Row],[CZAS]]),1)</f>
        <v>1</v>
      </c>
      <c r="CD593" t="str">
        <f>AKORDT[[#This Row],[RAPORTY_TMP_ID]]&amp;" "&amp;MID(AKORDT[[#This Row],[NAZWA1_WG]],1,30)</f>
        <v xml:space="preserve">27737 POKROWIEC KORPUSU             </v>
      </c>
      <c r="CE593" s="11">
        <f>AKORDT[[#This Row],[DATA]]</f>
        <v>43034</v>
      </c>
      <c r="CF593">
        <f>IFERROR(ROUND(AVERAGEIF(Tabela_Kwerenda_z_AKORD[CZAS RZECZYWISTY],LEFT(AKORDT[[#This Row],[PZP_NR_ZLECENIA]],5),Tabela_Kwerenda_z_AKORD[LACZNY_CZAS]),0),0)</f>
        <v>0</v>
      </c>
    </row>
    <row r="594" spans="1:84">
      <c r="A594" t="e">
        <f>VLOOKUP(AKORDT[[#This Row],[NAZWISKO]],IMIE[],2,FALSE)</f>
        <v>#N/A</v>
      </c>
      <c r="B594">
        <v>10960</v>
      </c>
      <c r="F594">
        <v>27737</v>
      </c>
      <c r="G594">
        <v>1</v>
      </c>
      <c r="H594">
        <v>2</v>
      </c>
      <c r="I594">
        <v>1</v>
      </c>
      <c r="J594">
        <v>43956</v>
      </c>
      <c r="K594">
        <v>43956</v>
      </c>
      <c r="L594">
        <v>52</v>
      </c>
      <c r="M594">
        <v>5</v>
      </c>
      <c r="N594">
        <v>7</v>
      </c>
      <c r="O594">
        <v>1</v>
      </c>
      <c r="P594">
        <v>0</v>
      </c>
      <c r="Q594" s="17">
        <v>43034</v>
      </c>
      <c r="R594" t="s">
        <v>1675</v>
      </c>
      <c r="S594">
        <v>0</v>
      </c>
      <c r="T594">
        <v>0</v>
      </c>
      <c r="U594">
        <v>0</v>
      </c>
      <c r="V594">
        <v>2</v>
      </c>
      <c r="W594" t="s">
        <v>233</v>
      </c>
      <c r="X594" t="s">
        <v>79</v>
      </c>
      <c r="Y594" t="s">
        <v>105</v>
      </c>
      <c r="Z594" t="s">
        <v>234</v>
      </c>
      <c r="AB594" s="17">
        <v>2</v>
      </c>
      <c r="AC594" s="17">
        <v>402133</v>
      </c>
      <c r="AD594">
        <v>2</v>
      </c>
      <c r="AE594">
        <v>1</v>
      </c>
      <c r="AF594">
        <v>0</v>
      </c>
      <c r="AG594" t="s">
        <v>81</v>
      </c>
      <c r="AH594" t="s">
        <v>82</v>
      </c>
      <c r="AI594" t="s">
        <v>83</v>
      </c>
      <c r="AJ594" t="s">
        <v>83</v>
      </c>
      <c r="AK594" t="s">
        <v>84</v>
      </c>
      <c r="AL594" t="s">
        <v>85</v>
      </c>
      <c r="AM594" t="s">
        <v>86</v>
      </c>
      <c r="AN594" t="s">
        <v>87</v>
      </c>
      <c r="AO594" t="s">
        <v>1060</v>
      </c>
      <c r="AP594" t="s">
        <v>1061</v>
      </c>
      <c r="AQ594" t="s">
        <v>1060</v>
      </c>
      <c r="AR594" t="s">
        <v>1061</v>
      </c>
      <c r="AS594" t="s">
        <v>83</v>
      </c>
      <c r="AV594" s="17"/>
      <c r="AX594">
        <v>0</v>
      </c>
      <c r="AY594" t="s">
        <v>83</v>
      </c>
      <c r="AZ594" t="s">
        <v>83</v>
      </c>
      <c r="BH594">
        <v>689</v>
      </c>
      <c r="BL594" t="s">
        <v>1674</v>
      </c>
      <c r="BM594" s="17">
        <v>43033</v>
      </c>
      <c r="BN594" t="s">
        <v>461</v>
      </c>
      <c r="BO594" t="s">
        <v>461</v>
      </c>
      <c r="BP594">
        <v>13</v>
      </c>
      <c r="BQ594" t="s">
        <v>88</v>
      </c>
      <c r="BR594" t="s">
        <v>79</v>
      </c>
      <c r="BS594" t="s">
        <v>89</v>
      </c>
      <c r="BT594" t="s">
        <v>90</v>
      </c>
      <c r="BU594" t="s">
        <v>91</v>
      </c>
      <c r="BV594" t="s">
        <v>83</v>
      </c>
      <c r="BY594" t="s">
        <v>92</v>
      </c>
      <c r="BZ594" t="s">
        <v>87</v>
      </c>
      <c r="CC594">
        <f>IFERROR(IF(AKORDT[[#This Row],[CZAS]]=1,VLOOKUP(AKORDT[[#This Row],[RAPORTY_TMP_ID]]&amp;AKORDT[[#This Row],[CZYNNOSCI_OPIS]],#REF!,5,FALSE),AKORDT[[#This Row],[CZAS]]),1)</f>
        <v>1</v>
      </c>
      <c r="CD594" t="str">
        <f>AKORDT[[#This Row],[RAPORTY_TMP_ID]]&amp;" "&amp;MID(AKORDT[[#This Row],[NAZWA1_WG]],1,30)</f>
        <v xml:space="preserve">27737 POKROWIEC KORPUSU             </v>
      </c>
      <c r="CE594" s="11">
        <f>AKORDT[[#This Row],[DATA]]</f>
        <v>43034</v>
      </c>
      <c r="CF594">
        <f>IFERROR(ROUND(AVERAGEIF(Tabela_Kwerenda_z_AKORD[CZAS RZECZYWISTY],LEFT(AKORDT[[#This Row],[PZP_NR_ZLECENIA]],5),Tabela_Kwerenda_z_AKORD[LACZNY_CZAS]),0),0)</f>
        <v>0</v>
      </c>
    </row>
    <row r="595" spans="1:84">
      <c r="A595" t="e">
        <f>VLOOKUP(AKORDT[[#This Row],[NAZWISKO]],IMIE[],2,FALSE)</f>
        <v>#N/A</v>
      </c>
      <c r="B595">
        <v>10961</v>
      </c>
      <c r="F595">
        <v>27738</v>
      </c>
      <c r="G595">
        <v>1</v>
      </c>
      <c r="H595">
        <v>1</v>
      </c>
      <c r="I595">
        <v>1</v>
      </c>
      <c r="J595">
        <v>43956</v>
      </c>
      <c r="K595">
        <v>43956</v>
      </c>
      <c r="L595">
        <v>52</v>
      </c>
      <c r="M595">
        <v>5</v>
      </c>
      <c r="N595">
        <v>7</v>
      </c>
      <c r="O595">
        <v>1</v>
      </c>
      <c r="P595">
        <v>0</v>
      </c>
      <c r="Q595" s="17">
        <v>43034</v>
      </c>
      <c r="R595" t="s">
        <v>1676</v>
      </c>
      <c r="S595">
        <v>0</v>
      </c>
      <c r="T595">
        <v>0</v>
      </c>
      <c r="U595">
        <v>0</v>
      </c>
      <c r="V595">
        <v>2</v>
      </c>
      <c r="W595" t="s">
        <v>233</v>
      </c>
      <c r="X595" t="s">
        <v>79</v>
      </c>
      <c r="Y595" t="s">
        <v>105</v>
      </c>
      <c r="Z595" t="s">
        <v>234</v>
      </c>
      <c r="AB595" s="17">
        <v>2</v>
      </c>
      <c r="AC595" s="17">
        <v>402133</v>
      </c>
      <c r="AD595">
        <v>2</v>
      </c>
      <c r="AE595">
        <v>1</v>
      </c>
      <c r="AF595">
        <v>0</v>
      </c>
      <c r="AG595" t="s">
        <v>81</v>
      </c>
      <c r="AH595" t="s">
        <v>82</v>
      </c>
      <c r="AI595" t="s">
        <v>83</v>
      </c>
      <c r="AJ595" t="s">
        <v>83</v>
      </c>
      <c r="AK595" t="s">
        <v>84</v>
      </c>
      <c r="AL595" t="s">
        <v>85</v>
      </c>
      <c r="AM595" t="s">
        <v>86</v>
      </c>
      <c r="AN595" t="s">
        <v>87</v>
      </c>
      <c r="AO595" t="s">
        <v>1060</v>
      </c>
      <c r="AP595" t="s">
        <v>1061</v>
      </c>
      <c r="AQ595" t="s">
        <v>1060</v>
      </c>
      <c r="AR595" t="s">
        <v>1061</v>
      </c>
      <c r="AS595" t="s">
        <v>83</v>
      </c>
      <c r="AV595" s="17"/>
      <c r="AX595">
        <v>0</v>
      </c>
      <c r="AY595" t="s">
        <v>83</v>
      </c>
      <c r="AZ595" t="s">
        <v>83</v>
      </c>
      <c r="BH595">
        <v>690</v>
      </c>
      <c r="BL595" t="s">
        <v>1677</v>
      </c>
      <c r="BM595" s="17">
        <v>43033</v>
      </c>
      <c r="BN595" t="s">
        <v>461</v>
      </c>
      <c r="BO595" t="s">
        <v>461</v>
      </c>
      <c r="BP595">
        <v>13</v>
      </c>
      <c r="BQ595" t="s">
        <v>88</v>
      </c>
      <c r="BR595" t="s">
        <v>79</v>
      </c>
      <c r="BS595" t="s">
        <v>89</v>
      </c>
      <c r="BT595" t="s">
        <v>90</v>
      </c>
      <c r="BU595" t="s">
        <v>91</v>
      </c>
      <c r="BV595" t="s">
        <v>83</v>
      </c>
      <c r="BY595" t="s">
        <v>92</v>
      </c>
      <c r="BZ595" t="s">
        <v>87</v>
      </c>
      <c r="CC595">
        <f>IFERROR(IF(AKORDT[[#This Row],[CZAS]]=1,VLOOKUP(AKORDT[[#This Row],[RAPORTY_TMP_ID]]&amp;AKORDT[[#This Row],[CZYNNOSCI_OPIS]],#REF!,5,FALSE),AKORDT[[#This Row],[CZAS]]),1)</f>
        <v>1</v>
      </c>
      <c r="CD595" t="str">
        <f>AKORDT[[#This Row],[RAPORTY_TMP_ID]]&amp;" "&amp;MID(AKORDT[[#This Row],[NAZWA1_WG]],1,30)</f>
        <v xml:space="preserve">27738 POKROWIEC KORPUSU             </v>
      </c>
      <c r="CE595" s="11">
        <f>AKORDT[[#This Row],[DATA]]</f>
        <v>43034</v>
      </c>
      <c r="CF595">
        <f>IFERROR(ROUND(AVERAGEIF(Tabela_Kwerenda_z_AKORD[CZAS RZECZYWISTY],LEFT(AKORDT[[#This Row],[PZP_NR_ZLECENIA]],5),Tabela_Kwerenda_z_AKORD[LACZNY_CZAS]),0),0)</f>
        <v>0</v>
      </c>
    </row>
    <row r="596" spans="1:84">
      <c r="A596" t="e">
        <f>VLOOKUP(AKORDT[[#This Row],[NAZWISKO]],IMIE[],2,FALSE)</f>
        <v>#N/A</v>
      </c>
      <c r="B596">
        <v>10962</v>
      </c>
      <c r="F596">
        <v>27738</v>
      </c>
      <c r="G596">
        <v>1</v>
      </c>
      <c r="H596">
        <v>2</v>
      </c>
      <c r="I596">
        <v>1</v>
      </c>
      <c r="J596">
        <v>43956</v>
      </c>
      <c r="K596">
        <v>43956</v>
      </c>
      <c r="L596">
        <v>52</v>
      </c>
      <c r="M596">
        <v>5</v>
      </c>
      <c r="N596">
        <v>7</v>
      </c>
      <c r="O596">
        <v>1</v>
      </c>
      <c r="P596">
        <v>0</v>
      </c>
      <c r="Q596" s="17">
        <v>43034</v>
      </c>
      <c r="R596" t="s">
        <v>536</v>
      </c>
      <c r="S596">
        <v>0</v>
      </c>
      <c r="T596">
        <v>0</v>
      </c>
      <c r="U596">
        <v>0</v>
      </c>
      <c r="V596">
        <v>2</v>
      </c>
      <c r="W596" t="s">
        <v>233</v>
      </c>
      <c r="X596" t="s">
        <v>79</v>
      </c>
      <c r="Y596" t="s">
        <v>105</v>
      </c>
      <c r="Z596" t="s">
        <v>234</v>
      </c>
      <c r="AB596" s="17">
        <v>2</v>
      </c>
      <c r="AC596" s="17">
        <v>402133</v>
      </c>
      <c r="AD596">
        <v>2</v>
      </c>
      <c r="AE596">
        <v>1</v>
      </c>
      <c r="AF596">
        <v>0</v>
      </c>
      <c r="AG596" t="s">
        <v>81</v>
      </c>
      <c r="AH596" t="s">
        <v>82</v>
      </c>
      <c r="AI596" t="s">
        <v>83</v>
      </c>
      <c r="AJ596" t="s">
        <v>83</v>
      </c>
      <c r="AK596" t="s">
        <v>84</v>
      </c>
      <c r="AL596" t="s">
        <v>85</v>
      </c>
      <c r="AM596" t="s">
        <v>86</v>
      </c>
      <c r="AN596" t="s">
        <v>87</v>
      </c>
      <c r="AO596" t="s">
        <v>1060</v>
      </c>
      <c r="AP596" t="s">
        <v>1061</v>
      </c>
      <c r="AQ596" t="s">
        <v>1060</v>
      </c>
      <c r="AR596" t="s">
        <v>1061</v>
      </c>
      <c r="AS596" t="s">
        <v>83</v>
      </c>
      <c r="AV596" s="17"/>
      <c r="AX596">
        <v>0</v>
      </c>
      <c r="AY596" t="s">
        <v>83</v>
      </c>
      <c r="AZ596" t="s">
        <v>83</v>
      </c>
      <c r="BH596">
        <v>691</v>
      </c>
      <c r="BL596" t="s">
        <v>1677</v>
      </c>
      <c r="BM596" s="17">
        <v>43033</v>
      </c>
      <c r="BN596" t="s">
        <v>461</v>
      </c>
      <c r="BO596" t="s">
        <v>461</v>
      </c>
      <c r="BP596">
        <v>13</v>
      </c>
      <c r="BQ596" t="s">
        <v>88</v>
      </c>
      <c r="BR596" t="s">
        <v>79</v>
      </c>
      <c r="BS596" t="s">
        <v>89</v>
      </c>
      <c r="BT596" t="s">
        <v>90</v>
      </c>
      <c r="BU596" t="s">
        <v>91</v>
      </c>
      <c r="BV596" t="s">
        <v>83</v>
      </c>
      <c r="BY596" t="s">
        <v>92</v>
      </c>
      <c r="BZ596" t="s">
        <v>87</v>
      </c>
      <c r="CC596">
        <f>IFERROR(IF(AKORDT[[#This Row],[CZAS]]=1,VLOOKUP(AKORDT[[#This Row],[RAPORTY_TMP_ID]]&amp;AKORDT[[#This Row],[CZYNNOSCI_OPIS]],#REF!,5,FALSE),AKORDT[[#This Row],[CZAS]]),1)</f>
        <v>1</v>
      </c>
      <c r="CD596" t="str">
        <f>AKORDT[[#This Row],[RAPORTY_TMP_ID]]&amp;" "&amp;MID(AKORDT[[#This Row],[NAZWA1_WG]],1,30)</f>
        <v xml:space="preserve">27738 POKROWIEC KORPUSU             </v>
      </c>
      <c r="CE596" s="11">
        <f>AKORDT[[#This Row],[DATA]]</f>
        <v>43034</v>
      </c>
      <c r="CF596">
        <f>IFERROR(ROUND(AVERAGEIF(Tabela_Kwerenda_z_AKORD[CZAS RZECZYWISTY],LEFT(AKORDT[[#This Row],[PZP_NR_ZLECENIA]],5),Tabela_Kwerenda_z_AKORD[LACZNY_CZAS]),0),0)</f>
        <v>0</v>
      </c>
    </row>
    <row r="597" spans="1:84">
      <c r="A597" t="e">
        <f>VLOOKUP(AKORDT[[#This Row],[NAZWISKO]],IMIE[],2,FALSE)</f>
        <v>#N/A</v>
      </c>
      <c r="B597">
        <v>10963</v>
      </c>
      <c r="F597">
        <v>27738</v>
      </c>
      <c r="G597">
        <v>1</v>
      </c>
      <c r="H597">
        <v>3</v>
      </c>
      <c r="I597">
        <v>1</v>
      </c>
      <c r="J597">
        <v>43956</v>
      </c>
      <c r="K597">
        <v>43956</v>
      </c>
      <c r="L597">
        <v>52</v>
      </c>
      <c r="M597">
        <v>5</v>
      </c>
      <c r="N597">
        <v>7</v>
      </c>
      <c r="O597">
        <v>1</v>
      </c>
      <c r="P597">
        <v>0</v>
      </c>
      <c r="Q597" s="17">
        <v>43034</v>
      </c>
      <c r="R597" t="s">
        <v>1678</v>
      </c>
      <c r="S597">
        <v>0</v>
      </c>
      <c r="T597">
        <v>0</v>
      </c>
      <c r="U597">
        <v>0</v>
      </c>
      <c r="V597">
        <v>2</v>
      </c>
      <c r="W597" t="s">
        <v>233</v>
      </c>
      <c r="X597" t="s">
        <v>79</v>
      </c>
      <c r="Y597" t="s">
        <v>105</v>
      </c>
      <c r="Z597" t="s">
        <v>234</v>
      </c>
      <c r="AB597" s="17">
        <v>2</v>
      </c>
      <c r="AC597" s="17">
        <v>402133</v>
      </c>
      <c r="AD597">
        <v>2</v>
      </c>
      <c r="AE597">
        <v>1</v>
      </c>
      <c r="AF597">
        <v>0</v>
      </c>
      <c r="AG597" t="s">
        <v>81</v>
      </c>
      <c r="AH597" t="s">
        <v>82</v>
      </c>
      <c r="AI597" t="s">
        <v>83</v>
      </c>
      <c r="AJ597" t="s">
        <v>83</v>
      </c>
      <c r="AK597" t="s">
        <v>84</v>
      </c>
      <c r="AL597" t="s">
        <v>85</v>
      </c>
      <c r="AM597" t="s">
        <v>86</v>
      </c>
      <c r="AN597" t="s">
        <v>87</v>
      </c>
      <c r="AO597" t="s">
        <v>1060</v>
      </c>
      <c r="AP597" t="s">
        <v>1061</v>
      </c>
      <c r="AQ597" t="s">
        <v>1060</v>
      </c>
      <c r="AR597" t="s">
        <v>1061</v>
      </c>
      <c r="AS597" t="s">
        <v>83</v>
      </c>
      <c r="AV597" s="17"/>
      <c r="AX597">
        <v>0</v>
      </c>
      <c r="AY597" t="s">
        <v>83</v>
      </c>
      <c r="AZ597" t="s">
        <v>83</v>
      </c>
      <c r="BH597">
        <v>692</v>
      </c>
      <c r="BL597" t="s">
        <v>1677</v>
      </c>
      <c r="BM597" s="17">
        <v>43033</v>
      </c>
      <c r="BN597" t="s">
        <v>461</v>
      </c>
      <c r="BO597" t="s">
        <v>461</v>
      </c>
      <c r="BP597">
        <v>13</v>
      </c>
      <c r="BQ597" t="s">
        <v>88</v>
      </c>
      <c r="BR597" t="s">
        <v>79</v>
      </c>
      <c r="BS597" t="s">
        <v>89</v>
      </c>
      <c r="BT597" t="s">
        <v>90</v>
      </c>
      <c r="BU597" t="s">
        <v>91</v>
      </c>
      <c r="BV597" t="s">
        <v>83</v>
      </c>
      <c r="BY597" t="s">
        <v>92</v>
      </c>
      <c r="BZ597" t="s">
        <v>87</v>
      </c>
      <c r="CC597">
        <f>IFERROR(IF(AKORDT[[#This Row],[CZAS]]=1,VLOOKUP(AKORDT[[#This Row],[RAPORTY_TMP_ID]]&amp;AKORDT[[#This Row],[CZYNNOSCI_OPIS]],#REF!,5,FALSE),AKORDT[[#This Row],[CZAS]]),1)</f>
        <v>1</v>
      </c>
      <c r="CD597" t="str">
        <f>AKORDT[[#This Row],[RAPORTY_TMP_ID]]&amp;" "&amp;MID(AKORDT[[#This Row],[NAZWA1_WG]],1,30)</f>
        <v xml:space="preserve">27738 POKROWIEC KORPUSU             </v>
      </c>
      <c r="CE597" s="11">
        <f>AKORDT[[#This Row],[DATA]]</f>
        <v>43034</v>
      </c>
      <c r="CF597">
        <f>IFERROR(ROUND(AVERAGEIF(Tabela_Kwerenda_z_AKORD[CZAS RZECZYWISTY],LEFT(AKORDT[[#This Row],[PZP_NR_ZLECENIA]],5),Tabela_Kwerenda_z_AKORD[LACZNY_CZAS]),0),0)</f>
        <v>0</v>
      </c>
    </row>
    <row r="598" spans="1:84">
      <c r="A598" t="e">
        <f>VLOOKUP(AKORDT[[#This Row],[NAZWISKO]],IMIE[],2,FALSE)</f>
        <v>#N/A</v>
      </c>
      <c r="B598">
        <v>10964</v>
      </c>
      <c r="F598">
        <v>27738</v>
      </c>
      <c r="G598">
        <v>1</v>
      </c>
      <c r="H598">
        <v>4</v>
      </c>
      <c r="I598">
        <v>1</v>
      </c>
      <c r="J598">
        <v>43956</v>
      </c>
      <c r="K598">
        <v>43956</v>
      </c>
      <c r="L598">
        <v>52</v>
      </c>
      <c r="M598">
        <v>5</v>
      </c>
      <c r="N598">
        <v>7</v>
      </c>
      <c r="O598">
        <v>1</v>
      </c>
      <c r="P598">
        <v>0</v>
      </c>
      <c r="Q598" s="17">
        <v>43034</v>
      </c>
      <c r="R598" t="s">
        <v>1679</v>
      </c>
      <c r="S598">
        <v>0</v>
      </c>
      <c r="T598">
        <v>0</v>
      </c>
      <c r="U598">
        <v>0</v>
      </c>
      <c r="V598">
        <v>2</v>
      </c>
      <c r="W598" t="s">
        <v>233</v>
      </c>
      <c r="X598" t="s">
        <v>79</v>
      </c>
      <c r="Y598" t="s">
        <v>105</v>
      </c>
      <c r="Z598" t="s">
        <v>234</v>
      </c>
      <c r="AB598" s="17">
        <v>2</v>
      </c>
      <c r="AC598" s="17">
        <v>402133</v>
      </c>
      <c r="AD598">
        <v>2</v>
      </c>
      <c r="AE598">
        <v>1</v>
      </c>
      <c r="AF598">
        <v>0</v>
      </c>
      <c r="AG598" t="s">
        <v>81</v>
      </c>
      <c r="AH598" t="s">
        <v>82</v>
      </c>
      <c r="AI598" t="s">
        <v>83</v>
      </c>
      <c r="AJ598" t="s">
        <v>83</v>
      </c>
      <c r="AK598" t="s">
        <v>84</v>
      </c>
      <c r="AL598" t="s">
        <v>85</v>
      </c>
      <c r="AM598" t="s">
        <v>86</v>
      </c>
      <c r="AN598" t="s">
        <v>87</v>
      </c>
      <c r="AO598" t="s">
        <v>1060</v>
      </c>
      <c r="AP598" t="s">
        <v>1061</v>
      </c>
      <c r="AQ598" t="s">
        <v>1060</v>
      </c>
      <c r="AR598" t="s">
        <v>1061</v>
      </c>
      <c r="AS598" t="s">
        <v>83</v>
      </c>
      <c r="AV598" s="17"/>
      <c r="AX598">
        <v>0</v>
      </c>
      <c r="AY598" t="s">
        <v>83</v>
      </c>
      <c r="AZ598" t="s">
        <v>83</v>
      </c>
      <c r="BH598">
        <v>693</v>
      </c>
      <c r="BL598" t="s">
        <v>1677</v>
      </c>
      <c r="BM598" s="17">
        <v>43033</v>
      </c>
      <c r="BN598" t="s">
        <v>461</v>
      </c>
      <c r="BO598" t="s">
        <v>461</v>
      </c>
      <c r="BP598">
        <v>13</v>
      </c>
      <c r="BQ598" t="s">
        <v>88</v>
      </c>
      <c r="BR598" t="s">
        <v>79</v>
      </c>
      <c r="BS598" t="s">
        <v>89</v>
      </c>
      <c r="BT598" t="s">
        <v>90</v>
      </c>
      <c r="BU598" t="s">
        <v>91</v>
      </c>
      <c r="BV598" t="s">
        <v>83</v>
      </c>
      <c r="BY598" t="s">
        <v>92</v>
      </c>
      <c r="BZ598" t="s">
        <v>87</v>
      </c>
      <c r="CC598">
        <f>IFERROR(IF(AKORDT[[#This Row],[CZAS]]=1,VLOOKUP(AKORDT[[#This Row],[RAPORTY_TMP_ID]]&amp;AKORDT[[#This Row],[CZYNNOSCI_OPIS]],#REF!,5,FALSE),AKORDT[[#This Row],[CZAS]]),1)</f>
        <v>1</v>
      </c>
      <c r="CD598" t="str">
        <f>AKORDT[[#This Row],[RAPORTY_TMP_ID]]&amp;" "&amp;MID(AKORDT[[#This Row],[NAZWA1_WG]],1,30)</f>
        <v xml:space="preserve">27738 POKROWIEC KORPUSU             </v>
      </c>
      <c r="CE598" s="11">
        <f>AKORDT[[#This Row],[DATA]]</f>
        <v>43034</v>
      </c>
      <c r="CF598">
        <f>IFERROR(ROUND(AVERAGEIF(Tabela_Kwerenda_z_AKORD[CZAS RZECZYWISTY],LEFT(AKORDT[[#This Row],[PZP_NR_ZLECENIA]],5),Tabela_Kwerenda_z_AKORD[LACZNY_CZAS]),0),0)</f>
        <v>0</v>
      </c>
    </row>
    <row r="599" spans="1:84">
      <c r="A599" t="e">
        <f>VLOOKUP(AKORDT[[#This Row],[NAZWISKO]],IMIE[],2,FALSE)</f>
        <v>#N/A</v>
      </c>
      <c r="B599">
        <v>10965</v>
      </c>
      <c r="F599">
        <v>27738</v>
      </c>
      <c r="G599">
        <v>1</v>
      </c>
      <c r="H599">
        <v>5</v>
      </c>
      <c r="I599">
        <v>1</v>
      </c>
      <c r="J599">
        <v>43956</v>
      </c>
      <c r="K599">
        <v>43956</v>
      </c>
      <c r="L599">
        <v>52</v>
      </c>
      <c r="M599">
        <v>5</v>
      </c>
      <c r="N599">
        <v>7</v>
      </c>
      <c r="O599">
        <v>1</v>
      </c>
      <c r="P599">
        <v>0</v>
      </c>
      <c r="Q599" s="17">
        <v>43034</v>
      </c>
      <c r="R599" t="s">
        <v>1680</v>
      </c>
      <c r="S599">
        <v>0</v>
      </c>
      <c r="T599">
        <v>0</v>
      </c>
      <c r="U599">
        <v>0</v>
      </c>
      <c r="V599">
        <v>2</v>
      </c>
      <c r="W599" t="s">
        <v>233</v>
      </c>
      <c r="X599" t="s">
        <v>79</v>
      </c>
      <c r="Y599" t="s">
        <v>105</v>
      </c>
      <c r="Z599" t="s">
        <v>234</v>
      </c>
      <c r="AB599" s="17">
        <v>2</v>
      </c>
      <c r="AC599" s="17">
        <v>402133</v>
      </c>
      <c r="AD599">
        <v>2</v>
      </c>
      <c r="AE599">
        <v>1</v>
      </c>
      <c r="AF599">
        <v>0</v>
      </c>
      <c r="AG599" t="s">
        <v>81</v>
      </c>
      <c r="AH599" t="s">
        <v>82</v>
      </c>
      <c r="AI599" t="s">
        <v>83</v>
      </c>
      <c r="AJ599" t="s">
        <v>83</v>
      </c>
      <c r="AK599" t="s">
        <v>84</v>
      </c>
      <c r="AL599" t="s">
        <v>85</v>
      </c>
      <c r="AM599" t="s">
        <v>86</v>
      </c>
      <c r="AN599" t="s">
        <v>87</v>
      </c>
      <c r="AO599" t="s">
        <v>1060</v>
      </c>
      <c r="AP599" t="s">
        <v>1061</v>
      </c>
      <c r="AQ599" t="s">
        <v>1060</v>
      </c>
      <c r="AR599" t="s">
        <v>1061</v>
      </c>
      <c r="AS599" t="s">
        <v>83</v>
      </c>
      <c r="AV599" s="17"/>
      <c r="AX599">
        <v>0</v>
      </c>
      <c r="AY599" t="s">
        <v>83</v>
      </c>
      <c r="AZ599" t="s">
        <v>83</v>
      </c>
      <c r="BH599">
        <v>694</v>
      </c>
      <c r="BL599" t="s">
        <v>1677</v>
      </c>
      <c r="BM599" s="17">
        <v>43033</v>
      </c>
      <c r="BN599" t="s">
        <v>461</v>
      </c>
      <c r="BO599" t="s">
        <v>461</v>
      </c>
      <c r="BP599">
        <v>13</v>
      </c>
      <c r="BQ599" t="s">
        <v>88</v>
      </c>
      <c r="BR599" t="s">
        <v>79</v>
      </c>
      <c r="BS599" t="s">
        <v>89</v>
      </c>
      <c r="BT599" t="s">
        <v>90</v>
      </c>
      <c r="BU599" t="s">
        <v>91</v>
      </c>
      <c r="BV599" t="s">
        <v>83</v>
      </c>
      <c r="BY599" t="s">
        <v>92</v>
      </c>
      <c r="BZ599" t="s">
        <v>87</v>
      </c>
      <c r="CC599">
        <f>IFERROR(IF(AKORDT[[#This Row],[CZAS]]=1,VLOOKUP(AKORDT[[#This Row],[RAPORTY_TMP_ID]]&amp;AKORDT[[#This Row],[CZYNNOSCI_OPIS]],#REF!,5,FALSE),AKORDT[[#This Row],[CZAS]]),1)</f>
        <v>1</v>
      </c>
      <c r="CD599" t="str">
        <f>AKORDT[[#This Row],[RAPORTY_TMP_ID]]&amp;" "&amp;MID(AKORDT[[#This Row],[NAZWA1_WG]],1,30)</f>
        <v xml:space="preserve">27738 POKROWIEC KORPUSU             </v>
      </c>
      <c r="CE599" s="11">
        <f>AKORDT[[#This Row],[DATA]]</f>
        <v>43034</v>
      </c>
      <c r="CF599">
        <f>IFERROR(ROUND(AVERAGEIF(Tabela_Kwerenda_z_AKORD[CZAS RZECZYWISTY],LEFT(AKORDT[[#This Row],[PZP_NR_ZLECENIA]],5),Tabela_Kwerenda_z_AKORD[LACZNY_CZAS]),0),0)</f>
        <v>0</v>
      </c>
    </row>
    <row r="600" spans="1:84">
      <c r="A600" t="e">
        <f>VLOOKUP(AKORDT[[#This Row],[NAZWISKO]],IMIE[],2,FALSE)</f>
        <v>#N/A</v>
      </c>
      <c r="B600">
        <v>10966</v>
      </c>
      <c r="F600">
        <v>27738</v>
      </c>
      <c r="G600">
        <v>1</v>
      </c>
      <c r="H600">
        <v>6</v>
      </c>
      <c r="I600">
        <v>1</v>
      </c>
      <c r="J600">
        <v>43956</v>
      </c>
      <c r="K600">
        <v>43956</v>
      </c>
      <c r="L600">
        <v>52</v>
      </c>
      <c r="M600">
        <v>5</v>
      </c>
      <c r="N600">
        <v>7</v>
      </c>
      <c r="O600">
        <v>1</v>
      </c>
      <c r="P600">
        <v>0</v>
      </c>
      <c r="Q600" s="17">
        <v>43034</v>
      </c>
      <c r="R600" t="s">
        <v>1681</v>
      </c>
      <c r="S600">
        <v>0</v>
      </c>
      <c r="T600">
        <v>0</v>
      </c>
      <c r="U600">
        <v>0</v>
      </c>
      <c r="V600">
        <v>2</v>
      </c>
      <c r="W600" t="s">
        <v>233</v>
      </c>
      <c r="X600" t="s">
        <v>79</v>
      </c>
      <c r="Y600" t="s">
        <v>105</v>
      </c>
      <c r="Z600" t="s">
        <v>234</v>
      </c>
      <c r="AB600" s="17">
        <v>2</v>
      </c>
      <c r="AC600" s="17">
        <v>402133</v>
      </c>
      <c r="AD600">
        <v>2</v>
      </c>
      <c r="AE600">
        <v>1</v>
      </c>
      <c r="AF600">
        <v>0</v>
      </c>
      <c r="AG600" t="s">
        <v>81</v>
      </c>
      <c r="AH600" t="s">
        <v>82</v>
      </c>
      <c r="AI600" t="s">
        <v>83</v>
      </c>
      <c r="AJ600" t="s">
        <v>83</v>
      </c>
      <c r="AK600" t="s">
        <v>84</v>
      </c>
      <c r="AL600" t="s">
        <v>85</v>
      </c>
      <c r="AM600" t="s">
        <v>86</v>
      </c>
      <c r="AN600" t="s">
        <v>87</v>
      </c>
      <c r="AO600" t="s">
        <v>1060</v>
      </c>
      <c r="AP600" t="s">
        <v>1061</v>
      </c>
      <c r="AQ600" t="s">
        <v>1060</v>
      </c>
      <c r="AR600" t="s">
        <v>1061</v>
      </c>
      <c r="AS600" t="s">
        <v>83</v>
      </c>
      <c r="AV600" s="17"/>
      <c r="AX600">
        <v>0</v>
      </c>
      <c r="AY600" t="s">
        <v>83</v>
      </c>
      <c r="AZ600" t="s">
        <v>83</v>
      </c>
      <c r="BH600">
        <v>695</v>
      </c>
      <c r="BL600" t="s">
        <v>1677</v>
      </c>
      <c r="BM600" s="17">
        <v>43033</v>
      </c>
      <c r="BN600" t="s">
        <v>461</v>
      </c>
      <c r="BO600" t="s">
        <v>461</v>
      </c>
      <c r="BP600">
        <v>13</v>
      </c>
      <c r="BQ600" t="s">
        <v>88</v>
      </c>
      <c r="BR600" t="s">
        <v>79</v>
      </c>
      <c r="BS600" t="s">
        <v>89</v>
      </c>
      <c r="BT600" t="s">
        <v>90</v>
      </c>
      <c r="BU600" t="s">
        <v>91</v>
      </c>
      <c r="BV600" t="s">
        <v>83</v>
      </c>
      <c r="BY600" t="s">
        <v>92</v>
      </c>
      <c r="BZ600" t="s">
        <v>87</v>
      </c>
      <c r="CC600">
        <f>IFERROR(IF(AKORDT[[#This Row],[CZAS]]=1,VLOOKUP(AKORDT[[#This Row],[RAPORTY_TMP_ID]]&amp;AKORDT[[#This Row],[CZYNNOSCI_OPIS]],#REF!,5,FALSE),AKORDT[[#This Row],[CZAS]]),1)</f>
        <v>1</v>
      </c>
      <c r="CD600" t="str">
        <f>AKORDT[[#This Row],[RAPORTY_TMP_ID]]&amp;" "&amp;MID(AKORDT[[#This Row],[NAZWA1_WG]],1,30)</f>
        <v xml:space="preserve">27738 POKROWIEC KORPUSU             </v>
      </c>
      <c r="CE600" s="11">
        <f>AKORDT[[#This Row],[DATA]]</f>
        <v>43034</v>
      </c>
      <c r="CF600">
        <f>IFERROR(ROUND(AVERAGEIF(Tabela_Kwerenda_z_AKORD[CZAS RZECZYWISTY],LEFT(AKORDT[[#This Row],[PZP_NR_ZLECENIA]],5),Tabela_Kwerenda_z_AKORD[LACZNY_CZAS]),0),0)</f>
        <v>0</v>
      </c>
    </row>
    <row r="601" spans="1:84">
      <c r="A601" t="e">
        <f>VLOOKUP(AKORDT[[#This Row],[NAZWISKO]],IMIE[],2,FALSE)</f>
        <v>#N/A</v>
      </c>
      <c r="B601">
        <v>10967</v>
      </c>
      <c r="F601">
        <v>27738</v>
      </c>
      <c r="G601">
        <v>1</v>
      </c>
      <c r="H601">
        <v>7</v>
      </c>
      <c r="I601">
        <v>1</v>
      </c>
      <c r="J601">
        <v>43956</v>
      </c>
      <c r="K601">
        <v>43956</v>
      </c>
      <c r="L601">
        <v>52</v>
      </c>
      <c r="M601">
        <v>5</v>
      </c>
      <c r="N601">
        <v>7</v>
      </c>
      <c r="O601">
        <v>1</v>
      </c>
      <c r="P601">
        <v>0</v>
      </c>
      <c r="Q601" s="17">
        <v>43034</v>
      </c>
      <c r="R601" t="s">
        <v>1682</v>
      </c>
      <c r="S601">
        <v>0</v>
      </c>
      <c r="T601">
        <v>0</v>
      </c>
      <c r="U601">
        <v>0</v>
      </c>
      <c r="V601">
        <v>2</v>
      </c>
      <c r="W601" t="s">
        <v>233</v>
      </c>
      <c r="X601" t="s">
        <v>79</v>
      </c>
      <c r="Y601" t="s">
        <v>105</v>
      </c>
      <c r="Z601" t="s">
        <v>234</v>
      </c>
      <c r="AB601" s="17">
        <v>2</v>
      </c>
      <c r="AC601" s="17">
        <v>402133</v>
      </c>
      <c r="AD601">
        <v>2</v>
      </c>
      <c r="AE601">
        <v>1</v>
      </c>
      <c r="AF601">
        <v>0</v>
      </c>
      <c r="AG601" t="s">
        <v>81</v>
      </c>
      <c r="AH601" t="s">
        <v>82</v>
      </c>
      <c r="AI601" t="s">
        <v>83</v>
      </c>
      <c r="AJ601" t="s">
        <v>83</v>
      </c>
      <c r="AK601" t="s">
        <v>84</v>
      </c>
      <c r="AL601" t="s">
        <v>85</v>
      </c>
      <c r="AM601" t="s">
        <v>86</v>
      </c>
      <c r="AN601" t="s">
        <v>87</v>
      </c>
      <c r="AO601" t="s">
        <v>1060</v>
      </c>
      <c r="AP601" t="s">
        <v>1061</v>
      </c>
      <c r="AQ601" t="s">
        <v>1060</v>
      </c>
      <c r="AR601" t="s">
        <v>1061</v>
      </c>
      <c r="AS601" t="s">
        <v>83</v>
      </c>
      <c r="AV601" s="17"/>
      <c r="AX601">
        <v>0</v>
      </c>
      <c r="AY601" t="s">
        <v>83</v>
      </c>
      <c r="AZ601" t="s">
        <v>83</v>
      </c>
      <c r="BH601">
        <v>696</v>
      </c>
      <c r="BL601" t="s">
        <v>1677</v>
      </c>
      <c r="BM601" s="17">
        <v>43033</v>
      </c>
      <c r="BN601" t="s">
        <v>461</v>
      </c>
      <c r="BO601" t="s">
        <v>461</v>
      </c>
      <c r="BP601">
        <v>13</v>
      </c>
      <c r="BQ601" t="s">
        <v>88</v>
      </c>
      <c r="BR601" t="s">
        <v>79</v>
      </c>
      <c r="BS601" t="s">
        <v>89</v>
      </c>
      <c r="BT601" t="s">
        <v>90</v>
      </c>
      <c r="BU601" t="s">
        <v>91</v>
      </c>
      <c r="BV601" t="s">
        <v>83</v>
      </c>
      <c r="BY601" t="s">
        <v>92</v>
      </c>
      <c r="BZ601" t="s">
        <v>87</v>
      </c>
      <c r="CC601">
        <f>IFERROR(IF(AKORDT[[#This Row],[CZAS]]=1,VLOOKUP(AKORDT[[#This Row],[RAPORTY_TMP_ID]]&amp;AKORDT[[#This Row],[CZYNNOSCI_OPIS]],#REF!,5,FALSE),AKORDT[[#This Row],[CZAS]]),1)</f>
        <v>1</v>
      </c>
      <c r="CD601" t="str">
        <f>AKORDT[[#This Row],[RAPORTY_TMP_ID]]&amp;" "&amp;MID(AKORDT[[#This Row],[NAZWA1_WG]],1,30)</f>
        <v xml:space="preserve">27738 POKROWIEC KORPUSU             </v>
      </c>
      <c r="CE601" s="11">
        <f>AKORDT[[#This Row],[DATA]]</f>
        <v>43034</v>
      </c>
      <c r="CF601">
        <f>IFERROR(ROUND(AVERAGEIF(Tabela_Kwerenda_z_AKORD[CZAS RZECZYWISTY],LEFT(AKORDT[[#This Row],[PZP_NR_ZLECENIA]],5),Tabela_Kwerenda_z_AKORD[LACZNY_CZAS]),0),0)</f>
        <v>0</v>
      </c>
    </row>
    <row r="602" spans="1:84">
      <c r="A602" t="e">
        <f>VLOOKUP(AKORDT[[#This Row],[NAZWISKO]],IMIE[],2,FALSE)</f>
        <v>#N/A</v>
      </c>
      <c r="B602">
        <v>10968</v>
      </c>
      <c r="F602">
        <v>27738</v>
      </c>
      <c r="G602">
        <v>1</v>
      </c>
      <c r="H602">
        <v>8</v>
      </c>
      <c r="I602">
        <v>1</v>
      </c>
      <c r="J602">
        <v>43956</v>
      </c>
      <c r="K602">
        <v>43956</v>
      </c>
      <c r="L602">
        <v>52</v>
      </c>
      <c r="M602">
        <v>5</v>
      </c>
      <c r="N602">
        <v>7</v>
      </c>
      <c r="O602">
        <v>1</v>
      </c>
      <c r="P602">
        <v>0</v>
      </c>
      <c r="Q602" s="17">
        <v>43034</v>
      </c>
      <c r="R602" t="s">
        <v>1683</v>
      </c>
      <c r="S602">
        <v>0</v>
      </c>
      <c r="T602">
        <v>0</v>
      </c>
      <c r="U602">
        <v>0</v>
      </c>
      <c r="V602">
        <v>2</v>
      </c>
      <c r="W602" t="s">
        <v>233</v>
      </c>
      <c r="X602" t="s">
        <v>79</v>
      </c>
      <c r="Y602" t="s">
        <v>105</v>
      </c>
      <c r="Z602" t="s">
        <v>234</v>
      </c>
      <c r="AB602" s="17">
        <v>2</v>
      </c>
      <c r="AC602" s="17">
        <v>402133</v>
      </c>
      <c r="AD602">
        <v>2</v>
      </c>
      <c r="AE602">
        <v>1</v>
      </c>
      <c r="AF602">
        <v>0</v>
      </c>
      <c r="AG602" t="s">
        <v>81</v>
      </c>
      <c r="AH602" t="s">
        <v>82</v>
      </c>
      <c r="AI602" t="s">
        <v>83</v>
      </c>
      <c r="AJ602" t="s">
        <v>83</v>
      </c>
      <c r="AK602" t="s">
        <v>84</v>
      </c>
      <c r="AL602" t="s">
        <v>85</v>
      </c>
      <c r="AM602" t="s">
        <v>86</v>
      </c>
      <c r="AN602" t="s">
        <v>87</v>
      </c>
      <c r="AO602" t="s">
        <v>1060</v>
      </c>
      <c r="AP602" t="s">
        <v>1061</v>
      </c>
      <c r="AQ602" t="s">
        <v>1060</v>
      </c>
      <c r="AR602" t="s">
        <v>1061</v>
      </c>
      <c r="AS602" t="s">
        <v>83</v>
      </c>
      <c r="AV602" s="17"/>
      <c r="AX602">
        <v>0</v>
      </c>
      <c r="AY602" t="s">
        <v>83</v>
      </c>
      <c r="AZ602" t="s">
        <v>83</v>
      </c>
      <c r="BH602">
        <v>697</v>
      </c>
      <c r="BL602" t="s">
        <v>1677</v>
      </c>
      <c r="BM602" s="17">
        <v>43033</v>
      </c>
      <c r="BN602" t="s">
        <v>461</v>
      </c>
      <c r="BO602" t="s">
        <v>461</v>
      </c>
      <c r="BP602">
        <v>13</v>
      </c>
      <c r="BQ602" t="s">
        <v>88</v>
      </c>
      <c r="BR602" t="s">
        <v>79</v>
      </c>
      <c r="BS602" t="s">
        <v>89</v>
      </c>
      <c r="BT602" t="s">
        <v>90</v>
      </c>
      <c r="BU602" t="s">
        <v>91</v>
      </c>
      <c r="BV602" t="s">
        <v>83</v>
      </c>
      <c r="BY602" t="s">
        <v>92</v>
      </c>
      <c r="BZ602" t="s">
        <v>87</v>
      </c>
      <c r="CC602">
        <f>IFERROR(IF(AKORDT[[#This Row],[CZAS]]=1,VLOOKUP(AKORDT[[#This Row],[RAPORTY_TMP_ID]]&amp;AKORDT[[#This Row],[CZYNNOSCI_OPIS]],#REF!,5,FALSE),AKORDT[[#This Row],[CZAS]]),1)</f>
        <v>1</v>
      </c>
      <c r="CD602" t="str">
        <f>AKORDT[[#This Row],[RAPORTY_TMP_ID]]&amp;" "&amp;MID(AKORDT[[#This Row],[NAZWA1_WG]],1,30)</f>
        <v xml:space="preserve">27738 POKROWIEC KORPUSU             </v>
      </c>
      <c r="CE602" s="11">
        <f>AKORDT[[#This Row],[DATA]]</f>
        <v>43034</v>
      </c>
      <c r="CF602">
        <f>IFERROR(ROUND(AVERAGEIF(Tabela_Kwerenda_z_AKORD[CZAS RZECZYWISTY],LEFT(AKORDT[[#This Row],[PZP_NR_ZLECENIA]],5),Tabela_Kwerenda_z_AKORD[LACZNY_CZAS]),0),0)</f>
        <v>0</v>
      </c>
    </row>
    <row r="603" spans="1:84">
      <c r="A603" t="e">
        <f>VLOOKUP(AKORDT[[#This Row],[NAZWISKO]],IMIE[],2,FALSE)</f>
        <v>#N/A</v>
      </c>
      <c r="B603">
        <v>10969</v>
      </c>
      <c r="F603">
        <v>26540</v>
      </c>
      <c r="G603">
        <v>1</v>
      </c>
      <c r="H603">
        <v>1</v>
      </c>
      <c r="I603">
        <v>1</v>
      </c>
      <c r="J603">
        <v>56721</v>
      </c>
      <c r="K603">
        <v>56721</v>
      </c>
      <c r="L603">
        <v>50</v>
      </c>
      <c r="M603">
        <v>5</v>
      </c>
      <c r="N603">
        <v>7</v>
      </c>
      <c r="O603">
        <v>1</v>
      </c>
      <c r="Q603" s="17">
        <v>43034</v>
      </c>
      <c r="R603" t="s">
        <v>1684</v>
      </c>
      <c r="S603">
        <v>0</v>
      </c>
      <c r="T603">
        <v>0</v>
      </c>
      <c r="U603">
        <v>0</v>
      </c>
      <c r="V603">
        <v>2</v>
      </c>
      <c r="W603" t="s">
        <v>211</v>
      </c>
      <c r="X603" t="s">
        <v>79</v>
      </c>
      <c r="Y603" t="s">
        <v>101</v>
      </c>
      <c r="Z603" t="s">
        <v>212</v>
      </c>
      <c r="AB603" s="17">
        <v>2</v>
      </c>
      <c r="AC603" s="17">
        <v>402133</v>
      </c>
      <c r="AD603">
        <v>2</v>
      </c>
      <c r="AE603">
        <v>1</v>
      </c>
      <c r="AF603">
        <v>0</v>
      </c>
      <c r="AG603" t="s">
        <v>81</v>
      </c>
      <c r="AH603" t="s">
        <v>82</v>
      </c>
      <c r="AI603" t="s">
        <v>83</v>
      </c>
      <c r="AJ603" t="s">
        <v>83</v>
      </c>
      <c r="AK603" t="s">
        <v>84</v>
      </c>
      <c r="AL603" t="s">
        <v>85</v>
      </c>
      <c r="AM603" t="s">
        <v>86</v>
      </c>
      <c r="AN603" t="s">
        <v>87</v>
      </c>
      <c r="AO603" t="s">
        <v>848</v>
      </c>
      <c r="AP603" t="s">
        <v>849</v>
      </c>
      <c r="AQ603" t="s">
        <v>848</v>
      </c>
      <c r="AR603" t="s">
        <v>849</v>
      </c>
      <c r="AS603" t="s">
        <v>83</v>
      </c>
      <c r="AV603" s="17"/>
      <c r="AX603">
        <v>0</v>
      </c>
      <c r="AY603" t="s">
        <v>83</v>
      </c>
      <c r="AZ603" t="s">
        <v>83</v>
      </c>
      <c r="BH603">
        <v>698</v>
      </c>
      <c r="BL603" t="s">
        <v>850</v>
      </c>
      <c r="BM603" s="17">
        <v>43019</v>
      </c>
      <c r="BN603" t="s">
        <v>847</v>
      </c>
      <c r="BO603" t="s">
        <v>847</v>
      </c>
      <c r="BP603">
        <v>13</v>
      </c>
      <c r="BQ603" t="s">
        <v>88</v>
      </c>
      <c r="BR603" t="s">
        <v>79</v>
      </c>
      <c r="BS603" t="s">
        <v>89</v>
      </c>
      <c r="BT603" t="s">
        <v>90</v>
      </c>
      <c r="BU603" t="s">
        <v>181</v>
      </c>
      <c r="BV603" t="s">
        <v>83</v>
      </c>
      <c r="BY603" t="s">
        <v>92</v>
      </c>
      <c r="BZ603" t="s">
        <v>87</v>
      </c>
      <c r="CC603">
        <f>IFERROR(IF(AKORDT[[#This Row],[CZAS]]=1,VLOOKUP(AKORDT[[#This Row],[RAPORTY_TMP_ID]]&amp;AKORDT[[#This Row],[CZYNNOSCI_OPIS]],#REF!,5,FALSE),AKORDT[[#This Row],[CZAS]]),1)</f>
        <v>1</v>
      </c>
      <c r="CD603" t="str">
        <f>AKORDT[[#This Row],[RAPORTY_TMP_ID]]&amp;" "&amp;MID(AKORDT[[#This Row],[NAZWA1_WG]],1,30)</f>
        <v xml:space="preserve">26540 HORIZON A L2Hz]               </v>
      </c>
      <c r="CE603" s="11">
        <f>AKORDT[[#This Row],[DATA]]</f>
        <v>43034</v>
      </c>
      <c r="CF603">
        <f>IFERROR(ROUND(AVERAGEIF(Tabela_Kwerenda_z_AKORD[CZAS RZECZYWISTY],LEFT(AKORDT[[#This Row],[PZP_NR_ZLECENIA]],5),Tabela_Kwerenda_z_AKORD[LACZNY_CZAS]),0),0)</f>
        <v>0</v>
      </c>
    </row>
    <row r="604" spans="1:84">
      <c r="A604" t="e">
        <f>VLOOKUP(AKORDT[[#This Row],[NAZWISKO]],IMIE[],2,FALSE)</f>
        <v>#N/A</v>
      </c>
      <c r="B604">
        <v>10970</v>
      </c>
      <c r="F604">
        <v>26539</v>
      </c>
      <c r="G604">
        <v>1</v>
      </c>
      <c r="H604">
        <v>1</v>
      </c>
      <c r="I604">
        <v>1</v>
      </c>
      <c r="J604">
        <v>52635</v>
      </c>
      <c r="K604">
        <v>52635</v>
      </c>
      <c r="L604">
        <v>50</v>
      </c>
      <c r="M604">
        <v>5</v>
      </c>
      <c r="N604">
        <v>7</v>
      </c>
      <c r="O604">
        <v>224</v>
      </c>
      <c r="Q604" s="17">
        <v>43034</v>
      </c>
      <c r="R604" t="s">
        <v>1685</v>
      </c>
      <c r="S604">
        <v>0</v>
      </c>
      <c r="T604">
        <v>0</v>
      </c>
      <c r="U604">
        <v>0</v>
      </c>
      <c r="V604">
        <v>2</v>
      </c>
      <c r="W604" t="s">
        <v>211</v>
      </c>
      <c r="X604" t="s">
        <v>79</v>
      </c>
      <c r="Y604" t="s">
        <v>101</v>
      </c>
      <c r="Z604" t="s">
        <v>212</v>
      </c>
      <c r="AB604" s="17">
        <v>2</v>
      </c>
      <c r="AC604" s="17">
        <v>402133</v>
      </c>
      <c r="AD604">
        <v>2</v>
      </c>
      <c r="AE604">
        <v>1</v>
      </c>
      <c r="AF604">
        <v>0</v>
      </c>
      <c r="AG604" t="s">
        <v>81</v>
      </c>
      <c r="AH604" t="s">
        <v>82</v>
      </c>
      <c r="AI604" t="s">
        <v>83</v>
      </c>
      <c r="AJ604" t="s">
        <v>83</v>
      </c>
      <c r="AK604" t="s">
        <v>84</v>
      </c>
      <c r="AL604" t="s">
        <v>85</v>
      </c>
      <c r="AM604" t="s">
        <v>86</v>
      </c>
      <c r="AN604" t="s">
        <v>87</v>
      </c>
      <c r="AO604" t="s">
        <v>851</v>
      </c>
      <c r="AP604" t="s">
        <v>852</v>
      </c>
      <c r="AQ604" t="s">
        <v>851</v>
      </c>
      <c r="AR604" t="s">
        <v>852</v>
      </c>
      <c r="AS604" t="s">
        <v>83</v>
      </c>
      <c r="AV604" s="17"/>
      <c r="AX604">
        <v>0</v>
      </c>
      <c r="AY604" t="s">
        <v>83</v>
      </c>
      <c r="AZ604" t="s">
        <v>83</v>
      </c>
      <c r="BH604">
        <v>699</v>
      </c>
      <c r="BL604" t="s">
        <v>850</v>
      </c>
      <c r="BM604" s="17">
        <v>43019</v>
      </c>
      <c r="BN604" t="s">
        <v>847</v>
      </c>
      <c r="BO604" t="s">
        <v>847</v>
      </c>
      <c r="BP604">
        <v>13</v>
      </c>
      <c r="BQ604" t="s">
        <v>88</v>
      </c>
      <c r="BR604" t="s">
        <v>79</v>
      </c>
      <c r="BS604" t="s">
        <v>89</v>
      </c>
      <c r="BT604" t="s">
        <v>90</v>
      </c>
      <c r="BU604" t="s">
        <v>181</v>
      </c>
      <c r="BV604" t="s">
        <v>83</v>
      </c>
      <c r="BY604" t="s">
        <v>92</v>
      </c>
      <c r="BZ604" t="s">
        <v>87</v>
      </c>
      <c r="CC604">
        <f>IFERROR(IF(AKORDT[[#This Row],[CZAS]]=1,VLOOKUP(AKORDT[[#This Row],[RAPORTY_TMP_ID]]&amp;AKORDT[[#This Row],[CZYNNOSCI_OPIS]],#REF!,5,FALSE),AKORDT[[#This Row],[CZAS]]),1)</f>
        <v>224</v>
      </c>
      <c r="CD604" t="str">
        <f>AKORDT[[#This Row],[RAPORTY_TMP_ID]]&amp;" "&amp;MID(AKORDT[[#This Row],[NAZWA1_WG]],1,30)</f>
        <v xml:space="preserve">26539 HORIZON A [3,5z               </v>
      </c>
      <c r="CE604" s="11">
        <f>AKORDT[[#This Row],[DATA]]</f>
        <v>43034</v>
      </c>
      <c r="CF604">
        <f>IFERROR(ROUND(AVERAGEIF(Tabela_Kwerenda_z_AKORD[CZAS RZECZYWISTY],LEFT(AKORDT[[#This Row],[PZP_NR_ZLECENIA]],5),Tabela_Kwerenda_z_AKORD[LACZNY_CZAS]),0),0)</f>
        <v>0</v>
      </c>
    </row>
    <row r="605" spans="1:84">
      <c r="A605" t="e">
        <f>VLOOKUP(AKORDT[[#This Row],[NAZWISKO]],IMIE[],2,FALSE)</f>
        <v>#N/A</v>
      </c>
      <c r="B605">
        <v>10971</v>
      </c>
      <c r="F605">
        <v>27739</v>
      </c>
      <c r="G605">
        <v>1</v>
      </c>
      <c r="H605">
        <v>15</v>
      </c>
      <c r="I605">
        <v>1</v>
      </c>
      <c r="J605">
        <v>43956</v>
      </c>
      <c r="K605">
        <v>43956</v>
      </c>
      <c r="L605">
        <v>45</v>
      </c>
      <c r="M605">
        <v>5</v>
      </c>
      <c r="N605">
        <v>7</v>
      </c>
      <c r="O605">
        <v>1</v>
      </c>
      <c r="P605">
        <v>0</v>
      </c>
      <c r="Q605" s="17">
        <v>43034</v>
      </c>
      <c r="R605" t="s">
        <v>1686</v>
      </c>
      <c r="S605">
        <v>0</v>
      </c>
      <c r="T605">
        <v>0</v>
      </c>
      <c r="U605">
        <v>0</v>
      </c>
      <c r="V605">
        <v>2</v>
      </c>
      <c r="W605" t="s">
        <v>192</v>
      </c>
      <c r="X605" t="s">
        <v>79</v>
      </c>
      <c r="Y605" t="s">
        <v>80</v>
      </c>
      <c r="Z605" t="s">
        <v>193</v>
      </c>
      <c r="AB605" s="17">
        <v>2</v>
      </c>
      <c r="AC605" s="17">
        <v>402133</v>
      </c>
      <c r="AD605">
        <v>2</v>
      </c>
      <c r="AE605">
        <v>1</v>
      </c>
      <c r="AF605">
        <v>0</v>
      </c>
      <c r="AG605" t="s">
        <v>81</v>
      </c>
      <c r="AH605" t="s">
        <v>82</v>
      </c>
      <c r="AI605" t="s">
        <v>83</v>
      </c>
      <c r="AJ605" t="s">
        <v>83</v>
      </c>
      <c r="AK605" t="s">
        <v>84</v>
      </c>
      <c r="AL605" t="s">
        <v>85</v>
      </c>
      <c r="AM605" t="s">
        <v>86</v>
      </c>
      <c r="AN605" t="s">
        <v>87</v>
      </c>
      <c r="AO605" t="s">
        <v>1060</v>
      </c>
      <c r="AP605" t="s">
        <v>1061</v>
      </c>
      <c r="AQ605" t="s">
        <v>1060</v>
      </c>
      <c r="AR605" t="s">
        <v>1061</v>
      </c>
      <c r="AS605" t="s">
        <v>83</v>
      </c>
      <c r="AV605" s="17"/>
      <c r="AX605">
        <v>0</v>
      </c>
      <c r="AY605" t="s">
        <v>83</v>
      </c>
      <c r="AZ605" t="s">
        <v>83</v>
      </c>
      <c r="BH605">
        <v>700</v>
      </c>
      <c r="BL605" t="s">
        <v>1687</v>
      </c>
      <c r="BM605" s="17">
        <v>43033</v>
      </c>
      <c r="BN605" t="s">
        <v>461</v>
      </c>
      <c r="BO605" t="s">
        <v>461</v>
      </c>
      <c r="BP605">
        <v>13</v>
      </c>
      <c r="BQ605" t="s">
        <v>88</v>
      </c>
      <c r="BR605" t="s">
        <v>79</v>
      </c>
      <c r="BS605" t="s">
        <v>89</v>
      </c>
      <c r="BT605" t="s">
        <v>90</v>
      </c>
      <c r="BU605" t="s">
        <v>91</v>
      </c>
      <c r="BV605" t="s">
        <v>83</v>
      </c>
      <c r="BY605" t="s">
        <v>92</v>
      </c>
      <c r="BZ605" t="s">
        <v>87</v>
      </c>
      <c r="CC605">
        <f>IFERROR(IF(AKORDT[[#This Row],[CZAS]]=1,VLOOKUP(AKORDT[[#This Row],[RAPORTY_TMP_ID]]&amp;AKORDT[[#This Row],[CZYNNOSCI_OPIS]],#REF!,5,FALSE),AKORDT[[#This Row],[CZAS]]),1)</f>
        <v>1</v>
      </c>
      <c r="CD605" t="str">
        <f>AKORDT[[#This Row],[RAPORTY_TMP_ID]]&amp;" "&amp;MID(AKORDT[[#This Row],[NAZWA1_WG]],1,30)</f>
        <v xml:space="preserve">27739 POKROWIEC KORPUSU             </v>
      </c>
      <c r="CE605" s="11">
        <f>AKORDT[[#This Row],[DATA]]</f>
        <v>43034</v>
      </c>
      <c r="CF605">
        <f>IFERROR(ROUND(AVERAGEIF(Tabela_Kwerenda_z_AKORD[CZAS RZECZYWISTY],LEFT(AKORDT[[#This Row],[PZP_NR_ZLECENIA]],5),Tabela_Kwerenda_z_AKORD[LACZNY_CZAS]),0),0)</f>
        <v>0</v>
      </c>
    </row>
    <row r="606" spans="1:84">
      <c r="A606" t="e">
        <f>VLOOKUP(AKORDT[[#This Row],[NAZWISKO]],IMIE[],2,FALSE)</f>
        <v>#N/A</v>
      </c>
      <c r="B606">
        <v>10972</v>
      </c>
      <c r="F606">
        <v>27739</v>
      </c>
      <c r="G606">
        <v>1</v>
      </c>
      <c r="H606">
        <v>14</v>
      </c>
      <c r="I606">
        <v>1</v>
      </c>
      <c r="J606">
        <v>43956</v>
      </c>
      <c r="K606">
        <v>43956</v>
      </c>
      <c r="L606">
        <v>45</v>
      </c>
      <c r="M606">
        <v>5</v>
      </c>
      <c r="N606">
        <v>7</v>
      </c>
      <c r="O606">
        <v>1</v>
      </c>
      <c r="P606">
        <v>0</v>
      </c>
      <c r="Q606" s="17">
        <v>43034</v>
      </c>
      <c r="R606" t="s">
        <v>1688</v>
      </c>
      <c r="S606">
        <v>0</v>
      </c>
      <c r="T606">
        <v>0</v>
      </c>
      <c r="U606">
        <v>0</v>
      </c>
      <c r="V606">
        <v>2</v>
      </c>
      <c r="W606" t="s">
        <v>192</v>
      </c>
      <c r="X606" t="s">
        <v>79</v>
      </c>
      <c r="Y606" t="s">
        <v>80</v>
      </c>
      <c r="Z606" t="s">
        <v>193</v>
      </c>
      <c r="AB606" s="17">
        <v>2</v>
      </c>
      <c r="AC606" s="17">
        <v>402133</v>
      </c>
      <c r="AD606">
        <v>2</v>
      </c>
      <c r="AE606">
        <v>1</v>
      </c>
      <c r="AF606">
        <v>0</v>
      </c>
      <c r="AG606" t="s">
        <v>81</v>
      </c>
      <c r="AH606" t="s">
        <v>82</v>
      </c>
      <c r="AI606" t="s">
        <v>83</v>
      </c>
      <c r="AJ606" t="s">
        <v>83</v>
      </c>
      <c r="AK606" t="s">
        <v>84</v>
      </c>
      <c r="AL606" t="s">
        <v>85</v>
      </c>
      <c r="AM606" t="s">
        <v>86</v>
      </c>
      <c r="AN606" t="s">
        <v>87</v>
      </c>
      <c r="AO606" t="s">
        <v>1060</v>
      </c>
      <c r="AP606" t="s">
        <v>1061</v>
      </c>
      <c r="AQ606" t="s">
        <v>1060</v>
      </c>
      <c r="AR606" t="s">
        <v>1061</v>
      </c>
      <c r="AS606" t="s">
        <v>83</v>
      </c>
      <c r="AV606" s="17"/>
      <c r="AX606">
        <v>0</v>
      </c>
      <c r="AY606" t="s">
        <v>83</v>
      </c>
      <c r="AZ606" t="s">
        <v>83</v>
      </c>
      <c r="BH606">
        <v>701</v>
      </c>
      <c r="BL606" t="s">
        <v>1687</v>
      </c>
      <c r="BM606" s="17">
        <v>43033</v>
      </c>
      <c r="BN606" t="s">
        <v>461</v>
      </c>
      <c r="BO606" t="s">
        <v>461</v>
      </c>
      <c r="BP606">
        <v>13</v>
      </c>
      <c r="BQ606" t="s">
        <v>88</v>
      </c>
      <c r="BR606" t="s">
        <v>79</v>
      </c>
      <c r="BS606" t="s">
        <v>89</v>
      </c>
      <c r="BT606" t="s">
        <v>90</v>
      </c>
      <c r="BU606" t="s">
        <v>91</v>
      </c>
      <c r="BV606" t="s">
        <v>83</v>
      </c>
      <c r="BY606" t="s">
        <v>92</v>
      </c>
      <c r="BZ606" t="s">
        <v>87</v>
      </c>
      <c r="CC606">
        <f>IFERROR(IF(AKORDT[[#This Row],[CZAS]]=1,VLOOKUP(AKORDT[[#This Row],[RAPORTY_TMP_ID]]&amp;AKORDT[[#This Row],[CZYNNOSCI_OPIS]],#REF!,5,FALSE),AKORDT[[#This Row],[CZAS]]),1)</f>
        <v>1</v>
      </c>
      <c r="CD606" t="str">
        <f>AKORDT[[#This Row],[RAPORTY_TMP_ID]]&amp;" "&amp;MID(AKORDT[[#This Row],[NAZWA1_WG]],1,30)</f>
        <v xml:space="preserve">27739 POKROWIEC KORPUSU             </v>
      </c>
      <c r="CE606" s="11">
        <f>AKORDT[[#This Row],[DATA]]</f>
        <v>43034</v>
      </c>
      <c r="CF606">
        <f>IFERROR(ROUND(AVERAGEIF(Tabela_Kwerenda_z_AKORD[CZAS RZECZYWISTY],LEFT(AKORDT[[#This Row],[PZP_NR_ZLECENIA]],5),Tabela_Kwerenda_z_AKORD[LACZNY_CZAS]),0),0)</f>
        <v>0</v>
      </c>
    </row>
    <row r="607" spans="1:84">
      <c r="A607" t="e">
        <f>VLOOKUP(AKORDT[[#This Row],[NAZWISKO]],IMIE[],2,FALSE)</f>
        <v>#N/A</v>
      </c>
      <c r="B607">
        <v>10973</v>
      </c>
      <c r="F607">
        <v>27739</v>
      </c>
      <c r="G607">
        <v>1</v>
      </c>
      <c r="H607">
        <v>13</v>
      </c>
      <c r="I607">
        <v>1</v>
      </c>
      <c r="J607">
        <v>43956</v>
      </c>
      <c r="K607">
        <v>43956</v>
      </c>
      <c r="L607">
        <v>45</v>
      </c>
      <c r="M607">
        <v>5</v>
      </c>
      <c r="N607">
        <v>7</v>
      </c>
      <c r="O607">
        <v>1</v>
      </c>
      <c r="P607">
        <v>0</v>
      </c>
      <c r="Q607" s="17">
        <v>43034</v>
      </c>
      <c r="R607" t="s">
        <v>1689</v>
      </c>
      <c r="S607">
        <v>0</v>
      </c>
      <c r="T607">
        <v>0</v>
      </c>
      <c r="U607">
        <v>0</v>
      </c>
      <c r="V607">
        <v>2</v>
      </c>
      <c r="W607" t="s">
        <v>192</v>
      </c>
      <c r="X607" t="s">
        <v>79</v>
      </c>
      <c r="Y607" t="s">
        <v>80</v>
      </c>
      <c r="Z607" t="s">
        <v>193</v>
      </c>
      <c r="AB607" s="17">
        <v>2</v>
      </c>
      <c r="AC607" s="17">
        <v>402133</v>
      </c>
      <c r="AD607">
        <v>2</v>
      </c>
      <c r="AE607">
        <v>1</v>
      </c>
      <c r="AF607">
        <v>0</v>
      </c>
      <c r="AG607" t="s">
        <v>81</v>
      </c>
      <c r="AH607" t="s">
        <v>82</v>
      </c>
      <c r="AI607" t="s">
        <v>83</v>
      </c>
      <c r="AJ607" t="s">
        <v>83</v>
      </c>
      <c r="AK607" t="s">
        <v>84</v>
      </c>
      <c r="AL607" t="s">
        <v>85</v>
      </c>
      <c r="AM607" t="s">
        <v>86</v>
      </c>
      <c r="AN607" t="s">
        <v>87</v>
      </c>
      <c r="AO607" t="s">
        <v>1060</v>
      </c>
      <c r="AP607" t="s">
        <v>1061</v>
      </c>
      <c r="AQ607" t="s">
        <v>1060</v>
      </c>
      <c r="AR607" t="s">
        <v>1061</v>
      </c>
      <c r="AS607" t="s">
        <v>83</v>
      </c>
      <c r="AV607" s="17"/>
      <c r="AX607">
        <v>0</v>
      </c>
      <c r="AY607" t="s">
        <v>83</v>
      </c>
      <c r="AZ607" t="s">
        <v>83</v>
      </c>
      <c r="BH607">
        <v>702</v>
      </c>
      <c r="BL607" t="s">
        <v>1687</v>
      </c>
      <c r="BM607" s="17">
        <v>43033</v>
      </c>
      <c r="BN607" t="s">
        <v>461</v>
      </c>
      <c r="BO607" t="s">
        <v>461</v>
      </c>
      <c r="BP607">
        <v>13</v>
      </c>
      <c r="BQ607" t="s">
        <v>88</v>
      </c>
      <c r="BR607" t="s">
        <v>79</v>
      </c>
      <c r="BS607" t="s">
        <v>89</v>
      </c>
      <c r="BT607" t="s">
        <v>90</v>
      </c>
      <c r="BU607" t="s">
        <v>91</v>
      </c>
      <c r="BV607" t="s">
        <v>83</v>
      </c>
      <c r="BY607" t="s">
        <v>92</v>
      </c>
      <c r="BZ607" t="s">
        <v>87</v>
      </c>
      <c r="CC607">
        <f>IFERROR(IF(AKORDT[[#This Row],[CZAS]]=1,VLOOKUP(AKORDT[[#This Row],[RAPORTY_TMP_ID]]&amp;AKORDT[[#This Row],[CZYNNOSCI_OPIS]],#REF!,5,FALSE),AKORDT[[#This Row],[CZAS]]),1)</f>
        <v>1</v>
      </c>
      <c r="CD607" t="str">
        <f>AKORDT[[#This Row],[RAPORTY_TMP_ID]]&amp;" "&amp;MID(AKORDT[[#This Row],[NAZWA1_WG]],1,30)</f>
        <v xml:space="preserve">27739 POKROWIEC KORPUSU             </v>
      </c>
      <c r="CE607" s="11">
        <f>AKORDT[[#This Row],[DATA]]</f>
        <v>43034</v>
      </c>
      <c r="CF607">
        <f>IFERROR(ROUND(AVERAGEIF(Tabela_Kwerenda_z_AKORD[CZAS RZECZYWISTY],LEFT(AKORDT[[#This Row],[PZP_NR_ZLECENIA]],5),Tabela_Kwerenda_z_AKORD[LACZNY_CZAS]),0),0)</f>
        <v>0</v>
      </c>
    </row>
    <row r="608" spans="1:84">
      <c r="A608" t="e">
        <f>VLOOKUP(AKORDT[[#This Row],[NAZWISKO]],IMIE[],2,FALSE)</f>
        <v>#N/A</v>
      </c>
      <c r="B608">
        <v>10974</v>
      </c>
      <c r="F608">
        <v>27739</v>
      </c>
      <c r="G608">
        <v>1</v>
      </c>
      <c r="H608">
        <v>12</v>
      </c>
      <c r="I608">
        <v>1</v>
      </c>
      <c r="J608">
        <v>43956</v>
      </c>
      <c r="K608">
        <v>43956</v>
      </c>
      <c r="L608">
        <v>45</v>
      </c>
      <c r="M608">
        <v>5</v>
      </c>
      <c r="N608">
        <v>7</v>
      </c>
      <c r="O608">
        <v>1</v>
      </c>
      <c r="P608">
        <v>0</v>
      </c>
      <c r="Q608" s="17">
        <v>43034</v>
      </c>
      <c r="R608" t="s">
        <v>1690</v>
      </c>
      <c r="S608">
        <v>0</v>
      </c>
      <c r="T608">
        <v>0</v>
      </c>
      <c r="U608">
        <v>0</v>
      </c>
      <c r="V608">
        <v>2</v>
      </c>
      <c r="W608" t="s">
        <v>192</v>
      </c>
      <c r="X608" t="s">
        <v>79</v>
      </c>
      <c r="Y608" t="s">
        <v>80</v>
      </c>
      <c r="Z608" t="s">
        <v>193</v>
      </c>
      <c r="AB608" s="17">
        <v>2</v>
      </c>
      <c r="AC608" s="17">
        <v>402133</v>
      </c>
      <c r="AD608">
        <v>2</v>
      </c>
      <c r="AE608">
        <v>1</v>
      </c>
      <c r="AF608">
        <v>0</v>
      </c>
      <c r="AG608" t="s">
        <v>81</v>
      </c>
      <c r="AH608" t="s">
        <v>82</v>
      </c>
      <c r="AI608" t="s">
        <v>83</v>
      </c>
      <c r="AJ608" t="s">
        <v>83</v>
      </c>
      <c r="AK608" t="s">
        <v>84</v>
      </c>
      <c r="AL608" t="s">
        <v>85</v>
      </c>
      <c r="AM608" t="s">
        <v>86</v>
      </c>
      <c r="AN608" t="s">
        <v>87</v>
      </c>
      <c r="AO608" t="s">
        <v>1060</v>
      </c>
      <c r="AP608" t="s">
        <v>1061</v>
      </c>
      <c r="AQ608" t="s">
        <v>1060</v>
      </c>
      <c r="AR608" t="s">
        <v>1061</v>
      </c>
      <c r="AS608" t="s">
        <v>83</v>
      </c>
      <c r="AV608" s="17"/>
      <c r="AX608">
        <v>0</v>
      </c>
      <c r="AY608" t="s">
        <v>83</v>
      </c>
      <c r="AZ608" t="s">
        <v>83</v>
      </c>
      <c r="BH608">
        <v>703</v>
      </c>
      <c r="BL608" t="s">
        <v>1687</v>
      </c>
      <c r="BM608" s="17">
        <v>43033</v>
      </c>
      <c r="BN608" t="s">
        <v>461</v>
      </c>
      <c r="BO608" t="s">
        <v>461</v>
      </c>
      <c r="BP608">
        <v>13</v>
      </c>
      <c r="BQ608" t="s">
        <v>88</v>
      </c>
      <c r="BR608" t="s">
        <v>79</v>
      </c>
      <c r="BS608" t="s">
        <v>89</v>
      </c>
      <c r="BT608" t="s">
        <v>90</v>
      </c>
      <c r="BU608" t="s">
        <v>91</v>
      </c>
      <c r="BV608" t="s">
        <v>83</v>
      </c>
      <c r="BY608" t="s">
        <v>92</v>
      </c>
      <c r="BZ608" t="s">
        <v>87</v>
      </c>
      <c r="CC608">
        <f>IFERROR(IF(AKORDT[[#This Row],[CZAS]]=1,VLOOKUP(AKORDT[[#This Row],[RAPORTY_TMP_ID]]&amp;AKORDT[[#This Row],[CZYNNOSCI_OPIS]],#REF!,5,FALSE),AKORDT[[#This Row],[CZAS]]),1)</f>
        <v>1</v>
      </c>
      <c r="CD608" t="str">
        <f>AKORDT[[#This Row],[RAPORTY_TMP_ID]]&amp;" "&amp;MID(AKORDT[[#This Row],[NAZWA1_WG]],1,30)</f>
        <v xml:space="preserve">27739 POKROWIEC KORPUSU             </v>
      </c>
      <c r="CE608" s="11">
        <f>AKORDT[[#This Row],[DATA]]</f>
        <v>43034</v>
      </c>
      <c r="CF608">
        <f>IFERROR(ROUND(AVERAGEIF(Tabela_Kwerenda_z_AKORD[CZAS RZECZYWISTY],LEFT(AKORDT[[#This Row],[PZP_NR_ZLECENIA]],5),Tabela_Kwerenda_z_AKORD[LACZNY_CZAS]),0),0)</f>
        <v>0</v>
      </c>
    </row>
    <row r="609" spans="1:84">
      <c r="A609" t="e">
        <f>VLOOKUP(AKORDT[[#This Row],[NAZWISKO]],IMIE[],2,FALSE)</f>
        <v>#N/A</v>
      </c>
      <c r="B609">
        <v>10975</v>
      </c>
      <c r="F609">
        <v>27739</v>
      </c>
      <c r="G609">
        <v>1</v>
      </c>
      <c r="H609">
        <v>11</v>
      </c>
      <c r="I609">
        <v>1</v>
      </c>
      <c r="J609">
        <v>43956</v>
      </c>
      <c r="K609">
        <v>43956</v>
      </c>
      <c r="L609">
        <v>45</v>
      </c>
      <c r="M609">
        <v>5</v>
      </c>
      <c r="N609">
        <v>7</v>
      </c>
      <c r="O609">
        <v>1</v>
      </c>
      <c r="P609">
        <v>0</v>
      </c>
      <c r="Q609" s="17">
        <v>43034</v>
      </c>
      <c r="R609" t="s">
        <v>1691</v>
      </c>
      <c r="S609">
        <v>0</v>
      </c>
      <c r="T609">
        <v>0</v>
      </c>
      <c r="U609">
        <v>0</v>
      </c>
      <c r="V609">
        <v>2</v>
      </c>
      <c r="W609" t="s">
        <v>192</v>
      </c>
      <c r="X609" t="s">
        <v>79</v>
      </c>
      <c r="Y609" t="s">
        <v>80</v>
      </c>
      <c r="Z609" t="s">
        <v>193</v>
      </c>
      <c r="AB609" s="17">
        <v>2</v>
      </c>
      <c r="AC609" s="17">
        <v>402133</v>
      </c>
      <c r="AD609">
        <v>2</v>
      </c>
      <c r="AE609">
        <v>1</v>
      </c>
      <c r="AF609">
        <v>0</v>
      </c>
      <c r="AG609" t="s">
        <v>81</v>
      </c>
      <c r="AH609" t="s">
        <v>82</v>
      </c>
      <c r="AI609" t="s">
        <v>83</v>
      </c>
      <c r="AJ609" t="s">
        <v>83</v>
      </c>
      <c r="AK609" t="s">
        <v>84</v>
      </c>
      <c r="AL609" t="s">
        <v>85</v>
      </c>
      <c r="AM609" t="s">
        <v>86</v>
      </c>
      <c r="AN609" t="s">
        <v>87</v>
      </c>
      <c r="AO609" t="s">
        <v>1060</v>
      </c>
      <c r="AP609" t="s">
        <v>1061</v>
      </c>
      <c r="AQ609" t="s">
        <v>1060</v>
      </c>
      <c r="AR609" t="s">
        <v>1061</v>
      </c>
      <c r="AS609" t="s">
        <v>83</v>
      </c>
      <c r="AV609" s="17"/>
      <c r="AX609">
        <v>0</v>
      </c>
      <c r="AY609" t="s">
        <v>83</v>
      </c>
      <c r="AZ609" t="s">
        <v>83</v>
      </c>
      <c r="BH609">
        <v>704</v>
      </c>
      <c r="BL609" t="s">
        <v>1687</v>
      </c>
      <c r="BM609" s="17">
        <v>43033</v>
      </c>
      <c r="BN609" t="s">
        <v>461</v>
      </c>
      <c r="BO609" t="s">
        <v>461</v>
      </c>
      <c r="BP609">
        <v>13</v>
      </c>
      <c r="BQ609" t="s">
        <v>88</v>
      </c>
      <c r="BR609" t="s">
        <v>79</v>
      </c>
      <c r="BS609" t="s">
        <v>89</v>
      </c>
      <c r="BT609" t="s">
        <v>90</v>
      </c>
      <c r="BU609" t="s">
        <v>91</v>
      </c>
      <c r="BV609" t="s">
        <v>83</v>
      </c>
      <c r="BY609" t="s">
        <v>92</v>
      </c>
      <c r="BZ609" t="s">
        <v>87</v>
      </c>
      <c r="CC609">
        <f>IFERROR(IF(AKORDT[[#This Row],[CZAS]]=1,VLOOKUP(AKORDT[[#This Row],[RAPORTY_TMP_ID]]&amp;AKORDT[[#This Row],[CZYNNOSCI_OPIS]],#REF!,5,FALSE),AKORDT[[#This Row],[CZAS]]),1)</f>
        <v>1</v>
      </c>
      <c r="CD609" t="str">
        <f>AKORDT[[#This Row],[RAPORTY_TMP_ID]]&amp;" "&amp;MID(AKORDT[[#This Row],[NAZWA1_WG]],1,30)</f>
        <v xml:space="preserve">27739 POKROWIEC KORPUSU             </v>
      </c>
      <c r="CE609" s="11">
        <f>AKORDT[[#This Row],[DATA]]</f>
        <v>43034</v>
      </c>
      <c r="CF609">
        <f>IFERROR(ROUND(AVERAGEIF(Tabela_Kwerenda_z_AKORD[CZAS RZECZYWISTY],LEFT(AKORDT[[#This Row],[PZP_NR_ZLECENIA]],5),Tabela_Kwerenda_z_AKORD[LACZNY_CZAS]),0),0)</f>
        <v>0</v>
      </c>
    </row>
    <row r="610" spans="1:84">
      <c r="A610" t="e">
        <f>VLOOKUP(AKORDT[[#This Row],[NAZWISKO]],IMIE[],2,FALSE)</f>
        <v>#N/A</v>
      </c>
      <c r="B610">
        <v>10976</v>
      </c>
      <c r="F610">
        <v>27739</v>
      </c>
      <c r="G610">
        <v>1</v>
      </c>
      <c r="H610">
        <v>10</v>
      </c>
      <c r="I610">
        <v>1</v>
      </c>
      <c r="J610">
        <v>43956</v>
      </c>
      <c r="K610">
        <v>43956</v>
      </c>
      <c r="L610">
        <v>45</v>
      </c>
      <c r="M610">
        <v>5</v>
      </c>
      <c r="N610">
        <v>7</v>
      </c>
      <c r="O610">
        <v>1</v>
      </c>
      <c r="P610">
        <v>0</v>
      </c>
      <c r="Q610" s="17">
        <v>43034</v>
      </c>
      <c r="R610" t="s">
        <v>1692</v>
      </c>
      <c r="S610">
        <v>0</v>
      </c>
      <c r="T610">
        <v>0</v>
      </c>
      <c r="U610">
        <v>0</v>
      </c>
      <c r="V610">
        <v>2</v>
      </c>
      <c r="W610" t="s">
        <v>192</v>
      </c>
      <c r="X610" t="s">
        <v>79</v>
      </c>
      <c r="Y610" t="s">
        <v>80</v>
      </c>
      <c r="Z610" t="s">
        <v>193</v>
      </c>
      <c r="AB610" s="17">
        <v>2</v>
      </c>
      <c r="AC610" s="17">
        <v>402133</v>
      </c>
      <c r="AD610">
        <v>2</v>
      </c>
      <c r="AE610">
        <v>1</v>
      </c>
      <c r="AF610">
        <v>0</v>
      </c>
      <c r="AG610" t="s">
        <v>81</v>
      </c>
      <c r="AH610" t="s">
        <v>82</v>
      </c>
      <c r="AI610" t="s">
        <v>83</v>
      </c>
      <c r="AJ610" t="s">
        <v>83</v>
      </c>
      <c r="AK610" t="s">
        <v>84</v>
      </c>
      <c r="AL610" t="s">
        <v>85</v>
      </c>
      <c r="AM610" t="s">
        <v>86</v>
      </c>
      <c r="AN610" t="s">
        <v>87</v>
      </c>
      <c r="AO610" t="s">
        <v>1060</v>
      </c>
      <c r="AP610" t="s">
        <v>1061</v>
      </c>
      <c r="AQ610" t="s">
        <v>1060</v>
      </c>
      <c r="AR610" t="s">
        <v>1061</v>
      </c>
      <c r="AS610" t="s">
        <v>83</v>
      </c>
      <c r="AV610" s="17"/>
      <c r="AX610">
        <v>0</v>
      </c>
      <c r="AY610" t="s">
        <v>83</v>
      </c>
      <c r="AZ610" t="s">
        <v>83</v>
      </c>
      <c r="BH610">
        <v>705</v>
      </c>
      <c r="BL610" t="s">
        <v>1687</v>
      </c>
      <c r="BM610" s="17">
        <v>43033</v>
      </c>
      <c r="BN610" t="s">
        <v>461</v>
      </c>
      <c r="BO610" t="s">
        <v>461</v>
      </c>
      <c r="BP610">
        <v>13</v>
      </c>
      <c r="BQ610" t="s">
        <v>88</v>
      </c>
      <c r="BR610" t="s">
        <v>79</v>
      </c>
      <c r="BS610" t="s">
        <v>89</v>
      </c>
      <c r="BT610" t="s">
        <v>90</v>
      </c>
      <c r="BU610" t="s">
        <v>91</v>
      </c>
      <c r="BV610" t="s">
        <v>83</v>
      </c>
      <c r="BY610" t="s">
        <v>92</v>
      </c>
      <c r="BZ610" t="s">
        <v>87</v>
      </c>
      <c r="CC610">
        <f>IFERROR(IF(AKORDT[[#This Row],[CZAS]]=1,VLOOKUP(AKORDT[[#This Row],[RAPORTY_TMP_ID]]&amp;AKORDT[[#This Row],[CZYNNOSCI_OPIS]],#REF!,5,FALSE),AKORDT[[#This Row],[CZAS]]),1)</f>
        <v>1</v>
      </c>
      <c r="CD610" t="str">
        <f>AKORDT[[#This Row],[RAPORTY_TMP_ID]]&amp;" "&amp;MID(AKORDT[[#This Row],[NAZWA1_WG]],1,30)</f>
        <v xml:space="preserve">27739 POKROWIEC KORPUSU             </v>
      </c>
      <c r="CE610" s="11">
        <f>AKORDT[[#This Row],[DATA]]</f>
        <v>43034</v>
      </c>
      <c r="CF610">
        <f>IFERROR(ROUND(AVERAGEIF(Tabela_Kwerenda_z_AKORD[CZAS RZECZYWISTY],LEFT(AKORDT[[#This Row],[PZP_NR_ZLECENIA]],5),Tabela_Kwerenda_z_AKORD[LACZNY_CZAS]),0),0)</f>
        <v>0</v>
      </c>
    </row>
    <row r="611" spans="1:84">
      <c r="A611" t="e">
        <f>VLOOKUP(AKORDT[[#This Row],[NAZWISKO]],IMIE[],2,FALSE)</f>
        <v>#N/A</v>
      </c>
      <c r="B611">
        <v>10977</v>
      </c>
      <c r="F611">
        <v>27739</v>
      </c>
      <c r="G611">
        <v>1</v>
      </c>
      <c r="H611">
        <v>9</v>
      </c>
      <c r="I611">
        <v>1</v>
      </c>
      <c r="J611">
        <v>43956</v>
      </c>
      <c r="K611">
        <v>43956</v>
      </c>
      <c r="L611">
        <v>45</v>
      </c>
      <c r="M611">
        <v>5</v>
      </c>
      <c r="N611">
        <v>7</v>
      </c>
      <c r="O611">
        <v>1</v>
      </c>
      <c r="P611">
        <v>0</v>
      </c>
      <c r="Q611" s="17">
        <v>43034</v>
      </c>
      <c r="R611" t="s">
        <v>1693</v>
      </c>
      <c r="S611">
        <v>0</v>
      </c>
      <c r="T611">
        <v>0</v>
      </c>
      <c r="U611">
        <v>0</v>
      </c>
      <c r="V611">
        <v>2</v>
      </c>
      <c r="W611" t="s">
        <v>192</v>
      </c>
      <c r="X611" t="s">
        <v>79</v>
      </c>
      <c r="Y611" t="s">
        <v>80</v>
      </c>
      <c r="Z611" t="s">
        <v>193</v>
      </c>
      <c r="AB611" s="17">
        <v>2</v>
      </c>
      <c r="AC611" s="17">
        <v>402133</v>
      </c>
      <c r="AD611">
        <v>2</v>
      </c>
      <c r="AE611">
        <v>1</v>
      </c>
      <c r="AF611">
        <v>0</v>
      </c>
      <c r="AG611" t="s">
        <v>81</v>
      </c>
      <c r="AH611" t="s">
        <v>82</v>
      </c>
      <c r="AI611" t="s">
        <v>83</v>
      </c>
      <c r="AJ611" t="s">
        <v>83</v>
      </c>
      <c r="AK611" t="s">
        <v>84</v>
      </c>
      <c r="AL611" t="s">
        <v>85</v>
      </c>
      <c r="AM611" t="s">
        <v>86</v>
      </c>
      <c r="AN611" t="s">
        <v>87</v>
      </c>
      <c r="AO611" t="s">
        <v>1060</v>
      </c>
      <c r="AP611" t="s">
        <v>1061</v>
      </c>
      <c r="AQ611" t="s">
        <v>1060</v>
      </c>
      <c r="AR611" t="s">
        <v>1061</v>
      </c>
      <c r="AS611" t="s">
        <v>83</v>
      </c>
      <c r="AV611" s="17"/>
      <c r="AX611">
        <v>0</v>
      </c>
      <c r="AY611" t="s">
        <v>83</v>
      </c>
      <c r="AZ611" t="s">
        <v>83</v>
      </c>
      <c r="BH611">
        <v>706</v>
      </c>
      <c r="BL611" t="s">
        <v>1687</v>
      </c>
      <c r="BM611" s="17">
        <v>43033</v>
      </c>
      <c r="BN611" t="s">
        <v>461</v>
      </c>
      <c r="BO611" t="s">
        <v>461</v>
      </c>
      <c r="BP611">
        <v>13</v>
      </c>
      <c r="BQ611" t="s">
        <v>88</v>
      </c>
      <c r="BR611" t="s">
        <v>79</v>
      </c>
      <c r="BS611" t="s">
        <v>89</v>
      </c>
      <c r="BT611" t="s">
        <v>90</v>
      </c>
      <c r="BU611" t="s">
        <v>91</v>
      </c>
      <c r="BV611" t="s">
        <v>83</v>
      </c>
      <c r="BY611" t="s">
        <v>92</v>
      </c>
      <c r="BZ611" t="s">
        <v>87</v>
      </c>
      <c r="CC611">
        <f>IFERROR(IF(AKORDT[[#This Row],[CZAS]]=1,VLOOKUP(AKORDT[[#This Row],[RAPORTY_TMP_ID]]&amp;AKORDT[[#This Row],[CZYNNOSCI_OPIS]],#REF!,5,FALSE),AKORDT[[#This Row],[CZAS]]),1)</f>
        <v>1</v>
      </c>
      <c r="CD611" t="str">
        <f>AKORDT[[#This Row],[RAPORTY_TMP_ID]]&amp;" "&amp;MID(AKORDT[[#This Row],[NAZWA1_WG]],1,30)</f>
        <v xml:space="preserve">27739 POKROWIEC KORPUSU             </v>
      </c>
      <c r="CE611" s="11">
        <f>AKORDT[[#This Row],[DATA]]</f>
        <v>43034</v>
      </c>
      <c r="CF611">
        <f>IFERROR(ROUND(AVERAGEIF(Tabela_Kwerenda_z_AKORD[CZAS RZECZYWISTY],LEFT(AKORDT[[#This Row],[PZP_NR_ZLECENIA]],5),Tabela_Kwerenda_z_AKORD[LACZNY_CZAS]),0),0)</f>
        <v>0</v>
      </c>
    </row>
    <row r="612" spans="1:84">
      <c r="A612" t="e">
        <f>VLOOKUP(AKORDT[[#This Row],[NAZWISKO]],IMIE[],2,FALSE)</f>
        <v>#N/A</v>
      </c>
      <c r="B612">
        <v>10978</v>
      </c>
      <c r="F612">
        <v>27739</v>
      </c>
      <c r="G612">
        <v>1</v>
      </c>
      <c r="H612">
        <v>8</v>
      </c>
      <c r="I612">
        <v>1</v>
      </c>
      <c r="J612">
        <v>43956</v>
      </c>
      <c r="K612">
        <v>43956</v>
      </c>
      <c r="L612">
        <v>45</v>
      </c>
      <c r="M612">
        <v>5</v>
      </c>
      <c r="N612">
        <v>7</v>
      </c>
      <c r="O612">
        <v>1</v>
      </c>
      <c r="P612">
        <v>0</v>
      </c>
      <c r="Q612" s="17">
        <v>43034</v>
      </c>
      <c r="R612" t="s">
        <v>1694</v>
      </c>
      <c r="S612">
        <v>0</v>
      </c>
      <c r="T612">
        <v>0</v>
      </c>
      <c r="U612">
        <v>0</v>
      </c>
      <c r="V612">
        <v>2</v>
      </c>
      <c r="W612" t="s">
        <v>192</v>
      </c>
      <c r="X612" t="s">
        <v>79</v>
      </c>
      <c r="Y612" t="s">
        <v>80</v>
      </c>
      <c r="Z612" t="s">
        <v>193</v>
      </c>
      <c r="AB612" s="17">
        <v>2</v>
      </c>
      <c r="AC612" s="17">
        <v>402133</v>
      </c>
      <c r="AD612">
        <v>2</v>
      </c>
      <c r="AE612">
        <v>1</v>
      </c>
      <c r="AF612">
        <v>0</v>
      </c>
      <c r="AG612" t="s">
        <v>81</v>
      </c>
      <c r="AH612" t="s">
        <v>82</v>
      </c>
      <c r="AI612" t="s">
        <v>83</v>
      </c>
      <c r="AJ612" t="s">
        <v>83</v>
      </c>
      <c r="AK612" t="s">
        <v>84</v>
      </c>
      <c r="AL612" t="s">
        <v>85</v>
      </c>
      <c r="AM612" t="s">
        <v>86</v>
      </c>
      <c r="AN612" t="s">
        <v>87</v>
      </c>
      <c r="AO612" t="s">
        <v>1060</v>
      </c>
      <c r="AP612" t="s">
        <v>1061</v>
      </c>
      <c r="AQ612" t="s">
        <v>1060</v>
      </c>
      <c r="AR612" t="s">
        <v>1061</v>
      </c>
      <c r="AS612" t="s">
        <v>83</v>
      </c>
      <c r="AV612" s="17"/>
      <c r="AX612">
        <v>0</v>
      </c>
      <c r="AY612" t="s">
        <v>83</v>
      </c>
      <c r="AZ612" t="s">
        <v>83</v>
      </c>
      <c r="BH612">
        <v>707</v>
      </c>
      <c r="BL612" t="s">
        <v>1687</v>
      </c>
      <c r="BM612" s="17">
        <v>43033</v>
      </c>
      <c r="BN612" t="s">
        <v>461</v>
      </c>
      <c r="BO612" t="s">
        <v>461</v>
      </c>
      <c r="BP612">
        <v>13</v>
      </c>
      <c r="BQ612" t="s">
        <v>88</v>
      </c>
      <c r="BR612" t="s">
        <v>79</v>
      </c>
      <c r="BS612" t="s">
        <v>89</v>
      </c>
      <c r="BT612" t="s">
        <v>90</v>
      </c>
      <c r="BU612" t="s">
        <v>91</v>
      </c>
      <c r="BV612" t="s">
        <v>83</v>
      </c>
      <c r="BY612" t="s">
        <v>92</v>
      </c>
      <c r="BZ612" t="s">
        <v>87</v>
      </c>
      <c r="CC612">
        <f>IFERROR(IF(AKORDT[[#This Row],[CZAS]]=1,VLOOKUP(AKORDT[[#This Row],[RAPORTY_TMP_ID]]&amp;AKORDT[[#This Row],[CZYNNOSCI_OPIS]],#REF!,5,FALSE),AKORDT[[#This Row],[CZAS]]),1)</f>
        <v>1</v>
      </c>
      <c r="CD612" t="str">
        <f>AKORDT[[#This Row],[RAPORTY_TMP_ID]]&amp;" "&amp;MID(AKORDT[[#This Row],[NAZWA1_WG]],1,30)</f>
        <v xml:space="preserve">27739 POKROWIEC KORPUSU             </v>
      </c>
      <c r="CE612" s="11">
        <f>AKORDT[[#This Row],[DATA]]</f>
        <v>43034</v>
      </c>
      <c r="CF612">
        <f>IFERROR(ROUND(AVERAGEIF(Tabela_Kwerenda_z_AKORD[CZAS RZECZYWISTY],LEFT(AKORDT[[#This Row],[PZP_NR_ZLECENIA]],5),Tabela_Kwerenda_z_AKORD[LACZNY_CZAS]),0),0)</f>
        <v>0</v>
      </c>
    </row>
    <row r="613" spans="1:84">
      <c r="A613" t="e">
        <f>VLOOKUP(AKORDT[[#This Row],[NAZWISKO]],IMIE[],2,FALSE)</f>
        <v>#N/A</v>
      </c>
      <c r="B613">
        <v>10979</v>
      </c>
      <c r="F613">
        <v>27739</v>
      </c>
      <c r="G613">
        <v>1</v>
      </c>
      <c r="H613">
        <v>7</v>
      </c>
      <c r="I613">
        <v>1</v>
      </c>
      <c r="J613">
        <v>43956</v>
      </c>
      <c r="K613">
        <v>43956</v>
      </c>
      <c r="L613">
        <v>45</v>
      </c>
      <c r="M613">
        <v>5</v>
      </c>
      <c r="N613">
        <v>7</v>
      </c>
      <c r="O613">
        <v>1</v>
      </c>
      <c r="P613">
        <v>0</v>
      </c>
      <c r="Q613" s="17">
        <v>43034</v>
      </c>
      <c r="R613" t="s">
        <v>568</v>
      </c>
      <c r="S613">
        <v>0</v>
      </c>
      <c r="T613">
        <v>0</v>
      </c>
      <c r="U613">
        <v>0</v>
      </c>
      <c r="V613">
        <v>2</v>
      </c>
      <c r="W613" t="s">
        <v>192</v>
      </c>
      <c r="X613" t="s">
        <v>79</v>
      </c>
      <c r="Y613" t="s">
        <v>80</v>
      </c>
      <c r="Z613" t="s">
        <v>193</v>
      </c>
      <c r="AB613" s="17">
        <v>2</v>
      </c>
      <c r="AC613" s="17">
        <v>402133</v>
      </c>
      <c r="AD613">
        <v>2</v>
      </c>
      <c r="AE613">
        <v>1</v>
      </c>
      <c r="AF613">
        <v>0</v>
      </c>
      <c r="AG613" t="s">
        <v>81</v>
      </c>
      <c r="AH613" t="s">
        <v>82</v>
      </c>
      <c r="AI613" t="s">
        <v>83</v>
      </c>
      <c r="AJ613" t="s">
        <v>83</v>
      </c>
      <c r="AK613" t="s">
        <v>84</v>
      </c>
      <c r="AL613" t="s">
        <v>85</v>
      </c>
      <c r="AM613" t="s">
        <v>86</v>
      </c>
      <c r="AN613" t="s">
        <v>87</v>
      </c>
      <c r="AO613" t="s">
        <v>1060</v>
      </c>
      <c r="AP613" t="s">
        <v>1061</v>
      </c>
      <c r="AQ613" t="s">
        <v>1060</v>
      </c>
      <c r="AR613" t="s">
        <v>1061</v>
      </c>
      <c r="AS613" t="s">
        <v>83</v>
      </c>
      <c r="AV613" s="17"/>
      <c r="AX613">
        <v>0</v>
      </c>
      <c r="AY613" t="s">
        <v>83</v>
      </c>
      <c r="AZ613" t="s">
        <v>83</v>
      </c>
      <c r="BH613">
        <v>708</v>
      </c>
      <c r="BL613" t="s">
        <v>1687</v>
      </c>
      <c r="BM613" s="17">
        <v>43033</v>
      </c>
      <c r="BN613" t="s">
        <v>461</v>
      </c>
      <c r="BO613" t="s">
        <v>461</v>
      </c>
      <c r="BP613">
        <v>13</v>
      </c>
      <c r="BQ613" t="s">
        <v>88</v>
      </c>
      <c r="BR613" t="s">
        <v>79</v>
      </c>
      <c r="BS613" t="s">
        <v>89</v>
      </c>
      <c r="BT613" t="s">
        <v>90</v>
      </c>
      <c r="BU613" t="s">
        <v>91</v>
      </c>
      <c r="BV613" t="s">
        <v>83</v>
      </c>
      <c r="BY613" t="s">
        <v>92</v>
      </c>
      <c r="BZ613" t="s">
        <v>87</v>
      </c>
      <c r="CC613">
        <f>IFERROR(IF(AKORDT[[#This Row],[CZAS]]=1,VLOOKUP(AKORDT[[#This Row],[RAPORTY_TMP_ID]]&amp;AKORDT[[#This Row],[CZYNNOSCI_OPIS]],#REF!,5,FALSE),AKORDT[[#This Row],[CZAS]]),1)</f>
        <v>1</v>
      </c>
      <c r="CD613" t="str">
        <f>AKORDT[[#This Row],[RAPORTY_TMP_ID]]&amp;" "&amp;MID(AKORDT[[#This Row],[NAZWA1_WG]],1,30)</f>
        <v xml:space="preserve">27739 POKROWIEC KORPUSU             </v>
      </c>
      <c r="CE613" s="11">
        <f>AKORDT[[#This Row],[DATA]]</f>
        <v>43034</v>
      </c>
      <c r="CF613">
        <f>IFERROR(ROUND(AVERAGEIF(Tabela_Kwerenda_z_AKORD[CZAS RZECZYWISTY],LEFT(AKORDT[[#This Row],[PZP_NR_ZLECENIA]],5),Tabela_Kwerenda_z_AKORD[LACZNY_CZAS]),0),0)</f>
        <v>0</v>
      </c>
    </row>
    <row r="614" spans="1:84">
      <c r="A614" t="e">
        <f>VLOOKUP(AKORDT[[#This Row],[NAZWISKO]],IMIE[],2,FALSE)</f>
        <v>#N/A</v>
      </c>
      <c r="B614">
        <v>10980</v>
      </c>
      <c r="F614">
        <v>27739</v>
      </c>
      <c r="G614">
        <v>1</v>
      </c>
      <c r="H614">
        <v>6</v>
      </c>
      <c r="I614">
        <v>1</v>
      </c>
      <c r="J614">
        <v>43956</v>
      </c>
      <c r="K614">
        <v>43956</v>
      </c>
      <c r="L614">
        <v>45</v>
      </c>
      <c r="M614">
        <v>5</v>
      </c>
      <c r="N614">
        <v>7</v>
      </c>
      <c r="O614">
        <v>1</v>
      </c>
      <c r="P614">
        <v>0</v>
      </c>
      <c r="Q614" s="17">
        <v>43034</v>
      </c>
      <c r="R614" t="s">
        <v>1695</v>
      </c>
      <c r="S614">
        <v>0</v>
      </c>
      <c r="T614">
        <v>0</v>
      </c>
      <c r="U614">
        <v>0</v>
      </c>
      <c r="V614">
        <v>2</v>
      </c>
      <c r="W614" t="s">
        <v>192</v>
      </c>
      <c r="X614" t="s">
        <v>79</v>
      </c>
      <c r="Y614" t="s">
        <v>80</v>
      </c>
      <c r="Z614" t="s">
        <v>193</v>
      </c>
      <c r="AB614" s="17">
        <v>2</v>
      </c>
      <c r="AC614" s="17">
        <v>402133</v>
      </c>
      <c r="AD614">
        <v>2</v>
      </c>
      <c r="AE614">
        <v>1</v>
      </c>
      <c r="AF614">
        <v>0</v>
      </c>
      <c r="AG614" t="s">
        <v>81</v>
      </c>
      <c r="AH614" t="s">
        <v>82</v>
      </c>
      <c r="AI614" t="s">
        <v>83</v>
      </c>
      <c r="AJ614" t="s">
        <v>83</v>
      </c>
      <c r="AK614" t="s">
        <v>84</v>
      </c>
      <c r="AL614" t="s">
        <v>85</v>
      </c>
      <c r="AM614" t="s">
        <v>86</v>
      </c>
      <c r="AN614" t="s">
        <v>87</v>
      </c>
      <c r="AO614" t="s">
        <v>1060</v>
      </c>
      <c r="AP614" t="s">
        <v>1061</v>
      </c>
      <c r="AQ614" t="s">
        <v>1060</v>
      </c>
      <c r="AR614" t="s">
        <v>1061</v>
      </c>
      <c r="AS614" t="s">
        <v>83</v>
      </c>
      <c r="AV614" s="17"/>
      <c r="AX614">
        <v>0</v>
      </c>
      <c r="AY614" t="s">
        <v>83</v>
      </c>
      <c r="AZ614" t="s">
        <v>83</v>
      </c>
      <c r="BH614">
        <v>709</v>
      </c>
      <c r="BL614" t="s">
        <v>1687</v>
      </c>
      <c r="BM614" s="17">
        <v>43033</v>
      </c>
      <c r="BN614" t="s">
        <v>461</v>
      </c>
      <c r="BO614" t="s">
        <v>461</v>
      </c>
      <c r="BP614">
        <v>13</v>
      </c>
      <c r="BQ614" t="s">
        <v>88</v>
      </c>
      <c r="BR614" t="s">
        <v>79</v>
      </c>
      <c r="BS614" t="s">
        <v>89</v>
      </c>
      <c r="BT614" t="s">
        <v>90</v>
      </c>
      <c r="BU614" t="s">
        <v>91</v>
      </c>
      <c r="BV614" t="s">
        <v>83</v>
      </c>
      <c r="BY614" t="s">
        <v>92</v>
      </c>
      <c r="BZ614" t="s">
        <v>87</v>
      </c>
      <c r="CC614">
        <f>IFERROR(IF(AKORDT[[#This Row],[CZAS]]=1,VLOOKUP(AKORDT[[#This Row],[RAPORTY_TMP_ID]]&amp;AKORDT[[#This Row],[CZYNNOSCI_OPIS]],#REF!,5,FALSE),AKORDT[[#This Row],[CZAS]]),1)</f>
        <v>1</v>
      </c>
      <c r="CD614" t="str">
        <f>AKORDT[[#This Row],[RAPORTY_TMP_ID]]&amp;" "&amp;MID(AKORDT[[#This Row],[NAZWA1_WG]],1,30)</f>
        <v xml:space="preserve">27739 POKROWIEC KORPUSU             </v>
      </c>
      <c r="CE614" s="11">
        <f>AKORDT[[#This Row],[DATA]]</f>
        <v>43034</v>
      </c>
      <c r="CF614">
        <f>IFERROR(ROUND(AVERAGEIF(Tabela_Kwerenda_z_AKORD[CZAS RZECZYWISTY],LEFT(AKORDT[[#This Row],[PZP_NR_ZLECENIA]],5),Tabela_Kwerenda_z_AKORD[LACZNY_CZAS]),0),0)</f>
        <v>0</v>
      </c>
    </row>
    <row r="615" spans="1:84">
      <c r="A615" t="e">
        <f>VLOOKUP(AKORDT[[#This Row],[NAZWISKO]],IMIE[],2,FALSE)</f>
        <v>#N/A</v>
      </c>
      <c r="B615">
        <v>10981</v>
      </c>
      <c r="F615">
        <v>27739</v>
      </c>
      <c r="G615">
        <v>1</v>
      </c>
      <c r="H615">
        <v>5</v>
      </c>
      <c r="I615">
        <v>1</v>
      </c>
      <c r="J615">
        <v>43956</v>
      </c>
      <c r="K615">
        <v>43956</v>
      </c>
      <c r="L615">
        <v>45</v>
      </c>
      <c r="M615">
        <v>5</v>
      </c>
      <c r="N615">
        <v>7</v>
      </c>
      <c r="O615">
        <v>1</v>
      </c>
      <c r="P615">
        <v>0</v>
      </c>
      <c r="Q615" s="17">
        <v>43034</v>
      </c>
      <c r="R615" t="s">
        <v>1696</v>
      </c>
      <c r="S615">
        <v>0</v>
      </c>
      <c r="T615">
        <v>0</v>
      </c>
      <c r="U615">
        <v>0</v>
      </c>
      <c r="V615">
        <v>2</v>
      </c>
      <c r="W615" t="s">
        <v>192</v>
      </c>
      <c r="X615" t="s">
        <v>79</v>
      </c>
      <c r="Y615" t="s">
        <v>80</v>
      </c>
      <c r="Z615" t="s">
        <v>193</v>
      </c>
      <c r="AB615" s="17">
        <v>2</v>
      </c>
      <c r="AC615" s="17">
        <v>402133</v>
      </c>
      <c r="AD615">
        <v>2</v>
      </c>
      <c r="AE615">
        <v>1</v>
      </c>
      <c r="AF615">
        <v>0</v>
      </c>
      <c r="AG615" t="s">
        <v>81</v>
      </c>
      <c r="AH615" t="s">
        <v>82</v>
      </c>
      <c r="AI615" t="s">
        <v>83</v>
      </c>
      <c r="AJ615" t="s">
        <v>83</v>
      </c>
      <c r="AK615" t="s">
        <v>84</v>
      </c>
      <c r="AL615" t="s">
        <v>85</v>
      </c>
      <c r="AM615" t="s">
        <v>86</v>
      </c>
      <c r="AN615" t="s">
        <v>87</v>
      </c>
      <c r="AO615" t="s">
        <v>1060</v>
      </c>
      <c r="AP615" t="s">
        <v>1061</v>
      </c>
      <c r="AQ615" t="s">
        <v>1060</v>
      </c>
      <c r="AR615" t="s">
        <v>1061</v>
      </c>
      <c r="AS615" t="s">
        <v>83</v>
      </c>
      <c r="AV615" s="17"/>
      <c r="AX615">
        <v>0</v>
      </c>
      <c r="AY615" t="s">
        <v>83</v>
      </c>
      <c r="AZ615" t="s">
        <v>83</v>
      </c>
      <c r="BH615">
        <v>710</v>
      </c>
      <c r="BL615" t="s">
        <v>1687</v>
      </c>
      <c r="BM615" s="17">
        <v>43033</v>
      </c>
      <c r="BN615" t="s">
        <v>461</v>
      </c>
      <c r="BO615" t="s">
        <v>461</v>
      </c>
      <c r="BP615">
        <v>13</v>
      </c>
      <c r="BQ615" t="s">
        <v>88</v>
      </c>
      <c r="BR615" t="s">
        <v>79</v>
      </c>
      <c r="BS615" t="s">
        <v>89</v>
      </c>
      <c r="BT615" t="s">
        <v>90</v>
      </c>
      <c r="BU615" t="s">
        <v>91</v>
      </c>
      <c r="BV615" t="s">
        <v>83</v>
      </c>
      <c r="BY615" t="s">
        <v>92</v>
      </c>
      <c r="BZ615" t="s">
        <v>87</v>
      </c>
      <c r="CC615">
        <f>IFERROR(IF(AKORDT[[#This Row],[CZAS]]=1,VLOOKUP(AKORDT[[#This Row],[RAPORTY_TMP_ID]]&amp;AKORDT[[#This Row],[CZYNNOSCI_OPIS]],#REF!,5,FALSE),AKORDT[[#This Row],[CZAS]]),1)</f>
        <v>1</v>
      </c>
      <c r="CD615" t="str">
        <f>AKORDT[[#This Row],[RAPORTY_TMP_ID]]&amp;" "&amp;MID(AKORDT[[#This Row],[NAZWA1_WG]],1,30)</f>
        <v xml:space="preserve">27739 POKROWIEC KORPUSU             </v>
      </c>
      <c r="CE615" s="11">
        <f>AKORDT[[#This Row],[DATA]]</f>
        <v>43034</v>
      </c>
      <c r="CF615">
        <f>IFERROR(ROUND(AVERAGEIF(Tabela_Kwerenda_z_AKORD[CZAS RZECZYWISTY],LEFT(AKORDT[[#This Row],[PZP_NR_ZLECENIA]],5),Tabela_Kwerenda_z_AKORD[LACZNY_CZAS]),0),0)</f>
        <v>0</v>
      </c>
    </row>
    <row r="616" spans="1:84">
      <c r="A616" t="e">
        <f>VLOOKUP(AKORDT[[#This Row],[NAZWISKO]],IMIE[],2,FALSE)</f>
        <v>#N/A</v>
      </c>
      <c r="B616">
        <v>10982</v>
      </c>
      <c r="F616">
        <v>27739</v>
      </c>
      <c r="G616">
        <v>1</v>
      </c>
      <c r="H616">
        <v>4</v>
      </c>
      <c r="I616">
        <v>1</v>
      </c>
      <c r="J616">
        <v>43956</v>
      </c>
      <c r="K616">
        <v>43956</v>
      </c>
      <c r="L616">
        <v>45</v>
      </c>
      <c r="M616">
        <v>5</v>
      </c>
      <c r="N616">
        <v>7</v>
      </c>
      <c r="O616">
        <v>1</v>
      </c>
      <c r="P616">
        <v>0</v>
      </c>
      <c r="Q616" s="17">
        <v>43034</v>
      </c>
      <c r="R616" t="s">
        <v>569</v>
      </c>
      <c r="S616">
        <v>0</v>
      </c>
      <c r="T616">
        <v>0</v>
      </c>
      <c r="U616">
        <v>0</v>
      </c>
      <c r="V616">
        <v>2</v>
      </c>
      <c r="W616" t="s">
        <v>192</v>
      </c>
      <c r="X616" t="s">
        <v>79</v>
      </c>
      <c r="Y616" t="s">
        <v>80</v>
      </c>
      <c r="Z616" t="s">
        <v>193</v>
      </c>
      <c r="AB616" s="17">
        <v>2</v>
      </c>
      <c r="AC616" s="17">
        <v>402133</v>
      </c>
      <c r="AD616">
        <v>2</v>
      </c>
      <c r="AE616">
        <v>1</v>
      </c>
      <c r="AF616">
        <v>0</v>
      </c>
      <c r="AG616" t="s">
        <v>81</v>
      </c>
      <c r="AH616" t="s">
        <v>82</v>
      </c>
      <c r="AI616" t="s">
        <v>83</v>
      </c>
      <c r="AJ616" t="s">
        <v>83</v>
      </c>
      <c r="AK616" t="s">
        <v>84</v>
      </c>
      <c r="AL616" t="s">
        <v>85</v>
      </c>
      <c r="AM616" t="s">
        <v>86</v>
      </c>
      <c r="AN616" t="s">
        <v>87</v>
      </c>
      <c r="AO616" t="s">
        <v>1060</v>
      </c>
      <c r="AP616" t="s">
        <v>1061</v>
      </c>
      <c r="AQ616" t="s">
        <v>1060</v>
      </c>
      <c r="AR616" t="s">
        <v>1061</v>
      </c>
      <c r="AS616" t="s">
        <v>83</v>
      </c>
      <c r="AV616" s="17"/>
      <c r="AX616">
        <v>0</v>
      </c>
      <c r="AY616" t="s">
        <v>83</v>
      </c>
      <c r="AZ616" t="s">
        <v>83</v>
      </c>
      <c r="BH616">
        <v>711</v>
      </c>
      <c r="BL616" t="s">
        <v>1687</v>
      </c>
      <c r="BM616" s="17">
        <v>43033</v>
      </c>
      <c r="BN616" t="s">
        <v>461</v>
      </c>
      <c r="BO616" t="s">
        <v>461</v>
      </c>
      <c r="BP616">
        <v>13</v>
      </c>
      <c r="BQ616" t="s">
        <v>88</v>
      </c>
      <c r="BR616" t="s">
        <v>79</v>
      </c>
      <c r="BS616" t="s">
        <v>89</v>
      </c>
      <c r="BT616" t="s">
        <v>90</v>
      </c>
      <c r="BU616" t="s">
        <v>91</v>
      </c>
      <c r="BV616" t="s">
        <v>83</v>
      </c>
      <c r="BY616" t="s">
        <v>92</v>
      </c>
      <c r="BZ616" t="s">
        <v>87</v>
      </c>
      <c r="CC616">
        <f>IFERROR(IF(AKORDT[[#This Row],[CZAS]]=1,VLOOKUP(AKORDT[[#This Row],[RAPORTY_TMP_ID]]&amp;AKORDT[[#This Row],[CZYNNOSCI_OPIS]],#REF!,5,FALSE),AKORDT[[#This Row],[CZAS]]),1)</f>
        <v>1</v>
      </c>
      <c r="CD616" t="str">
        <f>AKORDT[[#This Row],[RAPORTY_TMP_ID]]&amp;" "&amp;MID(AKORDT[[#This Row],[NAZWA1_WG]],1,30)</f>
        <v xml:space="preserve">27739 POKROWIEC KORPUSU             </v>
      </c>
      <c r="CE616" s="11">
        <f>AKORDT[[#This Row],[DATA]]</f>
        <v>43034</v>
      </c>
      <c r="CF616">
        <f>IFERROR(ROUND(AVERAGEIF(Tabela_Kwerenda_z_AKORD[CZAS RZECZYWISTY],LEFT(AKORDT[[#This Row],[PZP_NR_ZLECENIA]],5),Tabela_Kwerenda_z_AKORD[LACZNY_CZAS]),0),0)</f>
        <v>0</v>
      </c>
    </row>
    <row r="617" spans="1:84">
      <c r="A617" t="e">
        <f>VLOOKUP(AKORDT[[#This Row],[NAZWISKO]],IMIE[],2,FALSE)</f>
        <v>#N/A</v>
      </c>
      <c r="B617">
        <v>10983</v>
      </c>
      <c r="F617">
        <v>27739</v>
      </c>
      <c r="G617">
        <v>1</v>
      </c>
      <c r="H617">
        <v>3</v>
      </c>
      <c r="I617">
        <v>1</v>
      </c>
      <c r="J617">
        <v>43956</v>
      </c>
      <c r="K617">
        <v>43956</v>
      </c>
      <c r="L617">
        <v>45</v>
      </c>
      <c r="M617">
        <v>5</v>
      </c>
      <c r="N617">
        <v>7</v>
      </c>
      <c r="O617">
        <v>1</v>
      </c>
      <c r="P617">
        <v>0</v>
      </c>
      <c r="Q617" s="17">
        <v>43034</v>
      </c>
      <c r="R617" t="s">
        <v>1697</v>
      </c>
      <c r="S617">
        <v>0</v>
      </c>
      <c r="T617">
        <v>0</v>
      </c>
      <c r="U617">
        <v>0</v>
      </c>
      <c r="V617">
        <v>2</v>
      </c>
      <c r="W617" t="s">
        <v>192</v>
      </c>
      <c r="X617" t="s">
        <v>79</v>
      </c>
      <c r="Y617" t="s">
        <v>80</v>
      </c>
      <c r="Z617" t="s">
        <v>193</v>
      </c>
      <c r="AB617" s="17">
        <v>2</v>
      </c>
      <c r="AC617" s="17">
        <v>402133</v>
      </c>
      <c r="AD617">
        <v>2</v>
      </c>
      <c r="AE617">
        <v>1</v>
      </c>
      <c r="AF617">
        <v>0</v>
      </c>
      <c r="AG617" t="s">
        <v>81</v>
      </c>
      <c r="AH617" t="s">
        <v>82</v>
      </c>
      <c r="AI617" t="s">
        <v>83</v>
      </c>
      <c r="AJ617" t="s">
        <v>83</v>
      </c>
      <c r="AK617" t="s">
        <v>84</v>
      </c>
      <c r="AL617" t="s">
        <v>85</v>
      </c>
      <c r="AM617" t="s">
        <v>86</v>
      </c>
      <c r="AN617" t="s">
        <v>87</v>
      </c>
      <c r="AO617" t="s">
        <v>1060</v>
      </c>
      <c r="AP617" t="s">
        <v>1061</v>
      </c>
      <c r="AQ617" t="s">
        <v>1060</v>
      </c>
      <c r="AR617" t="s">
        <v>1061</v>
      </c>
      <c r="AS617" t="s">
        <v>83</v>
      </c>
      <c r="AV617" s="17"/>
      <c r="AX617">
        <v>0</v>
      </c>
      <c r="AY617" t="s">
        <v>83</v>
      </c>
      <c r="AZ617" t="s">
        <v>83</v>
      </c>
      <c r="BH617">
        <v>712</v>
      </c>
      <c r="BL617" t="s">
        <v>1687</v>
      </c>
      <c r="BM617" s="17">
        <v>43033</v>
      </c>
      <c r="BN617" t="s">
        <v>461</v>
      </c>
      <c r="BO617" t="s">
        <v>461</v>
      </c>
      <c r="BP617">
        <v>13</v>
      </c>
      <c r="BQ617" t="s">
        <v>88</v>
      </c>
      <c r="BR617" t="s">
        <v>79</v>
      </c>
      <c r="BS617" t="s">
        <v>89</v>
      </c>
      <c r="BT617" t="s">
        <v>90</v>
      </c>
      <c r="BU617" t="s">
        <v>91</v>
      </c>
      <c r="BV617" t="s">
        <v>83</v>
      </c>
      <c r="BY617" t="s">
        <v>92</v>
      </c>
      <c r="BZ617" t="s">
        <v>87</v>
      </c>
      <c r="CC617">
        <f>IFERROR(IF(AKORDT[[#This Row],[CZAS]]=1,VLOOKUP(AKORDT[[#This Row],[RAPORTY_TMP_ID]]&amp;AKORDT[[#This Row],[CZYNNOSCI_OPIS]],#REF!,5,FALSE),AKORDT[[#This Row],[CZAS]]),1)</f>
        <v>1</v>
      </c>
      <c r="CD617" t="str">
        <f>AKORDT[[#This Row],[RAPORTY_TMP_ID]]&amp;" "&amp;MID(AKORDT[[#This Row],[NAZWA1_WG]],1,30)</f>
        <v xml:space="preserve">27739 POKROWIEC KORPUSU             </v>
      </c>
      <c r="CE617" s="11">
        <f>AKORDT[[#This Row],[DATA]]</f>
        <v>43034</v>
      </c>
      <c r="CF617">
        <f>IFERROR(ROUND(AVERAGEIF(Tabela_Kwerenda_z_AKORD[CZAS RZECZYWISTY],LEFT(AKORDT[[#This Row],[PZP_NR_ZLECENIA]],5),Tabela_Kwerenda_z_AKORD[LACZNY_CZAS]),0),0)</f>
        <v>0</v>
      </c>
    </row>
    <row r="618" spans="1:84">
      <c r="A618" t="e">
        <f>VLOOKUP(AKORDT[[#This Row],[NAZWISKO]],IMIE[],2,FALSE)</f>
        <v>#N/A</v>
      </c>
      <c r="B618">
        <v>10984</v>
      </c>
      <c r="F618">
        <v>27739</v>
      </c>
      <c r="G618">
        <v>1</v>
      </c>
      <c r="H618">
        <v>2</v>
      </c>
      <c r="I618">
        <v>1</v>
      </c>
      <c r="J618">
        <v>43956</v>
      </c>
      <c r="K618">
        <v>43956</v>
      </c>
      <c r="L618">
        <v>45</v>
      </c>
      <c r="M618">
        <v>5</v>
      </c>
      <c r="N618">
        <v>7</v>
      </c>
      <c r="O618">
        <v>1</v>
      </c>
      <c r="P618">
        <v>0</v>
      </c>
      <c r="Q618" s="17">
        <v>43034</v>
      </c>
      <c r="R618" t="s">
        <v>1698</v>
      </c>
      <c r="S618">
        <v>0</v>
      </c>
      <c r="T618">
        <v>0</v>
      </c>
      <c r="U618">
        <v>0</v>
      </c>
      <c r="V618">
        <v>2</v>
      </c>
      <c r="W618" t="s">
        <v>192</v>
      </c>
      <c r="X618" t="s">
        <v>79</v>
      </c>
      <c r="Y618" t="s">
        <v>80</v>
      </c>
      <c r="Z618" t="s">
        <v>193</v>
      </c>
      <c r="AB618" s="17">
        <v>2</v>
      </c>
      <c r="AC618" s="17">
        <v>402133</v>
      </c>
      <c r="AD618">
        <v>2</v>
      </c>
      <c r="AE618">
        <v>1</v>
      </c>
      <c r="AF618">
        <v>0</v>
      </c>
      <c r="AG618" t="s">
        <v>81</v>
      </c>
      <c r="AH618" t="s">
        <v>82</v>
      </c>
      <c r="AI618" t="s">
        <v>83</v>
      </c>
      <c r="AJ618" t="s">
        <v>83</v>
      </c>
      <c r="AK618" t="s">
        <v>84</v>
      </c>
      <c r="AL618" t="s">
        <v>85</v>
      </c>
      <c r="AM618" t="s">
        <v>86</v>
      </c>
      <c r="AN618" t="s">
        <v>87</v>
      </c>
      <c r="AO618" t="s">
        <v>1060</v>
      </c>
      <c r="AP618" t="s">
        <v>1061</v>
      </c>
      <c r="AQ618" t="s">
        <v>1060</v>
      </c>
      <c r="AR618" t="s">
        <v>1061</v>
      </c>
      <c r="AS618" t="s">
        <v>83</v>
      </c>
      <c r="AV618" s="17"/>
      <c r="AX618">
        <v>0</v>
      </c>
      <c r="AY618" t="s">
        <v>83</v>
      </c>
      <c r="AZ618" t="s">
        <v>83</v>
      </c>
      <c r="BH618">
        <v>713</v>
      </c>
      <c r="BL618" t="s">
        <v>1687</v>
      </c>
      <c r="BM618" s="17">
        <v>43033</v>
      </c>
      <c r="BN618" t="s">
        <v>461</v>
      </c>
      <c r="BO618" t="s">
        <v>461</v>
      </c>
      <c r="BP618">
        <v>13</v>
      </c>
      <c r="BQ618" t="s">
        <v>88</v>
      </c>
      <c r="BR618" t="s">
        <v>79</v>
      </c>
      <c r="BS618" t="s">
        <v>89</v>
      </c>
      <c r="BT618" t="s">
        <v>90</v>
      </c>
      <c r="BU618" t="s">
        <v>91</v>
      </c>
      <c r="BV618" t="s">
        <v>83</v>
      </c>
      <c r="BY618" t="s">
        <v>92</v>
      </c>
      <c r="BZ618" t="s">
        <v>87</v>
      </c>
      <c r="CC618">
        <f>IFERROR(IF(AKORDT[[#This Row],[CZAS]]=1,VLOOKUP(AKORDT[[#This Row],[RAPORTY_TMP_ID]]&amp;AKORDT[[#This Row],[CZYNNOSCI_OPIS]],#REF!,5,FALSE),AKORDT[[#This Row],[CZAS]]),1)</f>
        <v>1</v>
      </c>
      <c r="CD618" t="str">
        <f>AKORDT[[#This Row],[RAPORTY_TMP_ID]]&amp;" "&amp;MID(AKORDT[[#This Row],[NAZWA1_WG]],1,30)</f>
        <v xml:space="preserve">27739 POKROWIEC KORPUSU             </v>
      </c>
      <c r="CE618" s="11">
        <f>AKORDT[[#This Row],[DATA]]</f>
        <v>43034</v>
      </c>
      <c r="CF618">
        <f>IFERROR(ROUND(AVERAGEIF(Tabela_Kwerenda_z_AKORD[CZAS RZECZYWISTY],LEFT(AKORDT[[#This Row],[PZP_NR_ZLECENIA]],5),Tabela_Kwerenda_z_AKORD[LACZNY_CZAS]),0),0)</f>
        <v>0</v>
      </c>
    </row>
    <row r="619" spans="1:84">
      <c r="A619" t="e">
        <f>VLOOKUP(AKORDT[[#This Row],[NAZWISKO]],IMIE[],2,FALSE)</f>
        <v>#N/A</v>
      </c>
      <c r="B619">
        <v>10985</v>
      </c>
      <c r="F619">
        <v>27739</v>
      </c>
      <c r="G619">
        <v>1</v>
      </c>
      <c r="H619">
        <v>1</v>
      </c>
      <c r="I619">
        <v>1</v>
      </c>
      <c r="J619">
        <v>43956</v>
      </c>
      <c r="K619">
        <v>43956</v>
      </c>
      <c r="L619">
        <v>45</v>
      </c>
      <c r="M619">
        <v>5</v>
      </c>
      <c r="N619">
        <v>7</v>
      </c>
      <c r="O619">
        <v>1</v>
      </c>
      <c r="P619">
        <v>0</v>
      </c>
      <c r="Q619" s="17">
        <v>43034</v>
      </c>
      <c r="R619" t="s">
        <v>1699</v>
      </c>
      <c r="S619">
        <v>0</v>
      </c>
      <c r="T619">
        <v>0</v>
      </c>
      <c r="U619">
        <v>0</v>
      </c>
      <c r="V619">
        <v>2</v>
      </c>
      <c r="W619" t="s">
        <v>192</v>
      </c>
      <c r="X619" t="s">
        <v>79</v>
      </c>
      <c r="Y619" t="s">
        <v>80</v>
      </c>
      <c r="Z619" t="s">
        <v>193</v>
      </c>
      <c r="AB619" s="17">
        <v>2</v>
      </c>
      <c r="AC619" s="17">
        <v>402133</v>
      </c>
      <c r="AD619">
        <v>2</v>
      </c>
      <c r="AE619">
        <v>1</v>
      </c>
      <c r="AF619">
        <v>0</v>
      </c>
      <c r="AG619" t="s">
        <v>81</v>
      </c>
      <c r="AH619" t="s">
        <v>82</v>
      </c>
      <c r="AI619" t="s">
        <v>83</v>
      </c>
      <c r="AJ619" t="s">
        <v>83</v>
      </c>
      <c r="AK619" t="s">
        <v>84</v>
      </c>
      <c r="AL619" t="s">
        <v>85</v>
      </c>
      <c r="AM619" t="s">
        <v>86</v>
      </c>
      <c r="AN619" t="s">
        <v>87</v>
      </c>
      <c r="AO619" t="s">
        <v>1060</v>
      </c>
      <c r="AP619" t="s">
        <v>1061</v>
      </c>
      <c r="AQ619" t="s">
        <v>1060</v>
      </c>
      <c r="AR619" t="s">
        <v>1061</v>
      </c>
      <c r="AS619" t="s">
        <v>83</v>
      </c>
      <c r="AV619" s="17"/>
      <c r="AX619">
        <v>0</v>
      </c>
      <c r="AY619" t="s">
        <v>83</v>
      </c>
      <c r="AZ619" t="s">
        <v>83</v>
      </c>
      <c r="BH619">
        <v>714</v>
      </c>
      <c r="BL619" t="s">
        <v>1687</v>
      </c>
      <c r="BM619" s="17">
        <v>43033</v>
      </c>
      <c r="BN619" t="s">
        <v>461</v>
      </c>
      <c r="BO619" t="s">
        <v>461</v>
      </c>
      <c r="BP619">
        <v>13</v>
      </c>
      <c r="BQ619" t="s">
        <v>88</v>
      </c>
      <c r="BR619" t="s">
        <v>79</v>
      </c>
      <c r="BS619" t="s">
        <v>89</v>
      </c>
      <c r="BT619" t="s">
        <v>90</v>
      </c>
      <c r="BU619" t="s">
        <v>91</v>
      </c>
      <c r="BV619" t="s">
        <v>83</v>
      </c>
      <c r="BY619" t="s">
        <v>92</v>
      </c>
      <c r="BZ619" t="s">
        <v>87</v>
      </c>
      <c r="CC619">
        <f>IFERROR(IF(AKORDT[[#This Row],[CZAS]]=1,VLOOKUP(AKORDT[[#This Row],[RAPORTY_TMP_ID]]&amp;AKORDT[[#This Row],[CZYNNOSCI_OPIS]],#REF!,5,FALSE),AKORDT[[#This Row],[CZAS]]),1)</f>
        <v>1</v>
      </c>
      <c r="CD619" t="str">
        <f>AKORDT[[#This Row],[RAPORTY_TMP_ID]]&amp;" "&amp;MID(AKORDT[[#This Row],[NAZWA1_WG]],1,30)</f>
        <v xml:space="preserve">27739 POKROWIEC KORPUSU             </v>
      </c>
      <c r="CE619" s="11">
        <f>AKORDT[[#This Row],[DATA]]</f>
        <v>43034</v>
      </c>
      <c r="CF619">
        <f>IFERROR(ROUND(AVERAGEIF(Tabela_Kwerenda_z_AKORD[CZAS RZECZYWISTY],LEFT(AKORDT[[#This Row],[PZP_NR_ZLECENIA]],5),Tabela_Kwerenda_z_AKORD[LACZNY_CZAS]),0),0)</f>
        <v>0</v>
      </c>
    </row>
    <row r="620" spans="1:84">
      <c r="A620" t="e">
        <f>VLOOKUP(AKORDT[[#This Row],[NAZWISKO]],IMIE[],2,FALSE)</f>
        <v>#N/A</v>
      </c>
      <c r="B620">
        <v>10986</v>
      </c>
      <c r="F620">
        <v>26577</v>
      </c>
      <c r="G620">
        <v>1</v>
      </c>
      <c r="H620">
        <v>1</v>
      </c>
      <c r="I620">
        <v>1</v>
      </c>
      <c r="J620">
        <v>36335</v>
      </c>
      <c r="K620">
        <v>43712</v>
      </c>
      <c r="L620">
        <v>51</v>
      </c>
      <c r="M620">
        <v>5</v>
      </c>
      <c r="N620">
        <v>7</v>
      </c>
      <c r="O620">
        <v>79</v>
      </c>
      <c r="Q620" s="17">
        <v>43034</v>
      </c>
      <c r="R620" t="s">
        <v>1700</v>
      </c>
      <c r="S620">
        <v>0</v>
      </c>
      <c r="T620">
        <v>0</v>
      </c>
      <c r="U620">
        <v>0</v>
      </c>
      <c r="V620">
        <v>2</v>
      </c>
      <c r="W620" t="s">
        <v>214</v>
      </c>
      <c r="X620" t="s">
        <v>79</v>
      </c>
      <c r="Y620" t="s">
        <v>103</v>
      </c>
      <c r="Z620" t="s">
        <v>215</v>
      </c>
      <c r="AB620" s="17">
        <v>2</v>
      </c>
      <c r="AC620" s="17">
        <v>402133</v>
      </c>
      <c r="AD620">
        <v>2</v>
      </c>
      <c r="AE620">
        <v>1</v>
      </c>
      <c r="AF620">
        <v>0</v>
      </c>
      <c r="AG620" t="s">
        <v>81</v>
      </c>
      <c r="AH620" t="s">
        <v>82</v>
      </c>
      <c r="AI620" t="s">
        <v>83</v>
      </c>
      <c r="AJ620" t="s">
        <v>83</v>
      </c>
      <c r="AK620" t="s">
        <v>84</v>
      </c>
      <c r="AL620" t="s">
        <v>85</v>
      </c>
      <c r="AM620" t="s">
        <v>86</v>
      </c>
      <c r="AN620" t="s">
        <v>87</v>
      </c>
      <c r="AO620" t="s">
        <v>436</v>
      </c>
      <c r="AP620" t="s">
        <v>437</v>
      </c>
      <c r="AQ620" t="s">
        <v>438</v>
      </c>
      <c r="AR620" t="s">
        <v>439</v>
      </c>
      <c r="AS620" t="s">
        <v>83</v>
      </c>
      <c r="AV620" s="17"/>
      <c r="AX620">
        <v>0</v>
      </c>
      <c r="AY620" t="s">
        <v>83</v>
      </c>
      <c r="AZ620" t="s">
        <v>83</v>
      </c>
      <c r="BH620">
        <v>715</v>
      </c>
      <c r="BL620" t="s">
        <v>1376</v>
      </c>
      <c r="BM620" s="17">
        <v>43019</v>
      </c>
      <c r="BN620" t="s">
        <v>440</v>
      </c>
      <c r="BO620" t="s">
        <v>440</v>
      </c>
      <c r="BP620">
        <v>13</v>
      </c>
      <c r="BQ620" t="s">
        <v>88</v>
      </c>
      <c r="BR620" t="s">
        <v>79</v>
      </c>
      <c r="BS620" t="s">
        <v>89</v>
      </c>
      <c r="BT620" t="s">
        <v>90</v>
      </c>
      <c r="BU620" t="s">
        <v>91</v>
      </c>
      <c r="BV620" t="s">
        <v>83</v>
      </c>
      <c r="BY620" t="s">
        <v>92</v>
      </c>
      <c r="BZ620" t="s">
        <v>87</v>
      </c>
      <c r="CC620">
        <f>IFERROR(IF(AKORDT[[#This Row],[CZAS]]=1,VLOOKUP(AKORDT[[#This Row],[RAPORTY_TMP_ID]]&amp;AKORDT[[#This Row],[CZYNNOSCI_OPIS]],#REF!,5,FALSE),AKORDT[[#This Row],[CZAS]]),1)</f>
        <v>79</v>
      </c>
      <c r="CD620" t="str">
        <f>AKORDT[[#This Row],[RAPORTY_TMP_ID]]&amp;" "&amp;MID(AKORDT[[#This Row],[NAZWA1_WG]],1,30)</f>
        <v xml:space="preserve">26577 VENUS [1o]                    </v>
      </c>
      <c r="CE620" s="11">
        <f>AKORDT[[#This Row],[DATA]]</f>
        <v>43034</v>
      </c>
      <c r="CF620">
        <f>IFERROR(ROUND(AVERAGEIF(Tabela_Kwerenda_z_AKORD[CZAS RZECZYWISTY],LEFT(AKORDT[[#This Row],[PZP_NR_ZLECENIA]],5),Tabela_Kwerenda_z_AKORD[LACZNY_CZAS]),0),0)</f>
        <v>0</v>
      </c>
    </row>
    <row r="621" spans="1:84">
      <c r="A621" t="e">
        <f>VLOOKUP(AKORDT[[#This Row],[NAZWISKO]],IMIE[],2,FALSE)</f>
        <v>#N/A</v>
      </c>
      <c r="B621">
        <v>11011</v>
      </c>
      <c r="F621">
        <v>27357</v>
      </c>
      <c r="G621">
        <v>1</v>
      </c>
      <c r="H621">
        <v>1</v>
      </c>
      <c r="I621">
        <v>1</v>
      </c>
      <c r="J621">
        <v>13955</v>
      </c>
      <c r="K621">
        <v>13955</v>
      </c>
      <c r="L621">
        <v>36</v>
      </c>
      <c r="M621">
        <v>20</v>
      </c>
      <c r="N621">
        <v>7</v>
      </c>
      <c r="O621">
        <v>8</v>
      </c>
      <c r="Q621" s="17">
        <v>43035</v>
      </c>
      <c r="R621" t="s">
        <v>1701</v>
      </c>
      <c r="S621">
        <v>0</v>
      </c>
      <c r="T621">
        <v>0</v>
      </c>
      <c r="U621">
        <v>0</v>
      </c>
      <c r="V621">
        <v>2</v>
      </c>
      <c r="W621" t="s">
        <v>208</v>
      </c>
      <c r="X621" t="s">
        <v>79</v>
      </c>
      <c r="Y621" t="s">
        <v>94</v>
      </c>
      <c r="Z621" t="s">
        <v>209</v>
      </c>
      <c r="AB621" s="17">
        <v>2</v>
      </c>
      <c r="AC621" s="17">
        <v>402133</v>
      </c>
      <c r="AD621">
        <v>2</v>
      </c>
      <c r="AE621">
        <v>1</v>
      </c>
      <c r="AF621">
        <v>0</v>
      </c>
      <c r="AG621" t="s">
        <v>81</v>
      </c>
      <c r="AH621" t="s">
        <v>82</v>
      </c>
      <c r="AI621" t="s">
        <v>83</v>
      </c>
      <c r="AJ621" t="s">
        <v>83</v>
      </c>
      <c r="AK621" t="s">
        <v>84</v>
      </c>
      <c r="AL621" t="s">
        <v>85</v>
      </c>
      <c r="AM621" t="s">
        <v>205</v>
      </c>
      <c r="AN621" t="s">
        <v>95</v>
      </c>
      <c r="AO621" t="s">
        <v>198</v>
      </c>
      <c r="AP621" t="s">
        <v>199</v>
      </c>
      <c r="AQ621" t="s">
        <v>198</v>
      </c>
      <c r="AR621" t="s">
        <v>199</v>
      </c>
      <c r="AS621" t="s">
        <v>83</v>
      </c>
      <c r="AV621" s="17"/>
      <c r="AX621">
        <v>0</v>
      </c>
      <c r="AY621" t="s">
        <v>83</v>
      </c>
      <c r="AZ621" t="s">
        <v>83</v>
      </c>
      <c r="BH621">
        <v>740</v>
      </c>
      <c r="BL621" t="s">
        <v>1702</v>
      </c>
      <c r="BM621" s="17">
        <v>43026</v>
      </c>
      <c r="BN621" t="s">
        <v>200</v>
      </c>
      <c r="BO621" t="s">
        <v>200</v>
      </c>
      <c r="BP621">
        <v>68</v>
      </c>
      <c r="BQ621" t="s">
        <v>196</v>
      </c>
      <c r="BR621" t="s">
        <v>197</v>
      </c>
      <c r="BS621" t="s">
        <v>89</v>
      </c>
      <c r="BT621" t="s">
        <v>90</v>
      </c>
      <c r="BU621" t="s">
        <v>206</v>
      </c>
      <c r="BV621" t="s">
        <v>83</v>
      </c>
      <c r="BY621" t="s">
        <v>92</v>
      </c>
      <c r="BZ621" t="s">
        <v>87</v>
      </c>
      <c r="CC621">
        <f>IFERROR(IF(AKORDT[[#This Row],[CZAS]]=1,VLOOKUP(AKORDT[[#This Row],[RAPORTY_TMP_ID]]&amp;AKORDT[[#This Row],[CZYNNOSCI_OPIS]],#REF!,5,FALSE),AKORDT[[#This Row],[CZAS]]),1)</f>
        <v>8</v>
      </c>
      <c r="CD621" t="str">
        <f>AKORDT[[#This Row],[RAPORTY_TMP_ID]]&amp;" "&amp;MID(AKORDT[[#This Row],[NAZWA1_WG]],1,30)</f>
        <v xml:space="preserve">27357 OVAL [1o]                     </v>
      </c>
      <c r="CE621" s="11">
        <f>AKORDT[[#This Row],[DATA]]</f>
        <v>43035</v>
      </c>
      <c r="CF621">
        <f>IFERROR(ROUND(AVERAGEIF(Tabela_Kwerenda_z_AKORD[CZAS RZECZYWISTY],LEFT(AKORDT[[#This Row],[PZP_NR_ZLECENIA]],5),Tabela_Kwerenda_z_AKORD[LACZNY_CZAS]),0),0)</f>
        <v>0</v>
      </c>
    </row>
    <row r="622" spans="1:84">
      <c r="A622" t="e">
        <f>VLOOKUP(AKORDT[[#This Row],[NAZWISKO]],IMIE[],2,FALSE)</f>
        <v>#N/A</v>
      </c>
      <c r="B622">
        <v>11012</v>
      </c>
      <c r="F622">
        <v>27358</v>
      </c>
      <c r="G622">
        <v>1</v>
      </c>
      <c r="H622">
        <v>1</v>
      </c>
      <c r="I622">
        <v>1</v>
      </c>
      <c r="J622">
        <v>13955</v>
      </c>
      <c r="K622">
        <v>13955</v>
      </c>
      <c r="L622">
        <v>36</v>
      </c>
      <c r="M622">
        <v>20</v>
      </c>
      <c r="N622">
        <v>7</v>
      </c>
      <c r="O622">
        <v>8</v>
      </c>
      <c r="Q622" s="17">
        <v>43035</v>
      </c>
      <c r="R622" t="s">
        <v>1703</v>
      </c>
      <c r="S622">
        <v>0</v>
      </c>
      <c r="T622">
        <v>0</v>
      </c>
      <c r="U622">
        <v>0</v>
      </c>
      <c r="V622">
        <v>2</v>
      </c>
      <c r="W622" t="s">
        <v>208</v>
      </c>
      <c r="X622" t="s">
        <v>79</v>
      </c>
      <c r="Y622" t="s">
        <v>94</v>
      </c>
      <c r="Z622" t="s">
        <v>209</v>
      </c>
      <c r="AB622" s="17">
        <v>2</v>
      </c>
      <c r="AC622" s="17">
        <v>402133</v>
      </c>
      <c r="AD622">
        <v>2</v>
      </c>
      <c r="AE622">
        <v>1</v>
      </c>
      <c r="AF622">
        <v>0</v>
      </c>
      <c r="AG622" t="s">
        <v>81</v>
      </c>
      <c r="AH622" t="s">
        <v>82</v>
      </c>
      <c r="AI622" t="s">
        <v>83</v>
      </c>
      <c r="AJ622" t="s">
        <v>83</v>
      </c>
      <c r="AK622" t="s">
        <v>84</v>
      </c>
      <c r="AL622" t="s">
        <v>85</v>
      </c>
      <c r="AM622" t="s">
        <v>205</v>
      </c>
      <c r="AN622" t="s">
        <v>95</v>
      </c>
      <c r="AO622" t="s">
        <v>198</v>
      </c>
      <c r="AP622" t="s">
        <v>199</v>
      </c>
      <c r="AQ622" t="s">
        <v>198</v>
      </c>
      <c r="AR622" t="s">
        <v>199</v>
      </c>
      <c r="AS622" t="s">
        <v>83</v>
      </c>
      <c r="AV622" s="17"/>
      <c r="AX622">
        <v>0</v>
      </c>
      <c r="AY622" t="s">
        <v>83</v>
      </c>
      <c r="AZ622" t="s">
        <v>83</v>
      </c>
      <c r="BH622">
        <v>741</v>
      </c>
      <c r="BL622" t="s">
        <v>1702</v>
      </c>
      <c r="BM622" s="17">
        <v>43026</v>
      </c>
      <c r="BN622" t="s">
        <v>200</v>
      </c>
      <c r="BO622" t="s">
        <v>200</v>
      </c>
      <c r="BP622">
        <v>68</v>
      </c>
      <c r="BQ622" t="s">
        <v>196</v>
      </c>
      <c r="BR622" t="s">
        <v>197</v>
      </c>
      <c r="BS622" t="s">
        <v>89</v>
      </c>
      <c r="BT622" t="s">
        <v>90</v>
      </c>
      <c r="BU622" t="s">
        <v>206</v>
      </c>
      <c r="BV622" t="s">
        <v>83</v>
      </c>
      <c r="BY622" t="s">
        <v>92</v>
      </c>
      <c r="BZ622" t="s">
        <v>87</v>
      </c>
      <c r="CC622">
        <f>IFERROR(IF(AKORDT[[#This Row],[CZAS]]=1,VLOOKUP(AKORDT[[#This Row],[RAPORTY_TMP_ID]]&amp;AKORDT[[#This Row],[CZYNNOSCI_OPIS]],#REF!,5,FALSE),AKORDT[[#This Row],[CZAS]]),1)</f>
        <v>8</v>
      </c>
      <c r="CD622" t="str">
        <f>AKORDT[[#This Row],[RAPORTY_TMP_ID]]&amp;" "&amp;MID(AKORDT[[#This Row],[NAZWA1_WG]],1,30)</f>
        <v xml:space="preserve">27358 OVAL [1o]                     </v>
      </c>
      <c r="CE622" s="11">
        <f>AKORDT[[#This Row],[DATA]]</f>
        <v>43035</v>
      </c>
      <c r="CF622">
        <f>IFERROR(ROUND(AVERAGEIF(Tabela_Kwerenda_z_AKORD[CZAS RZECZYWISTY],LEFT(AKORDT[[#This Row],[PZP_NR_ZLECENIA]],5),Tabela_Kwerenda_z_AKORD[LACZNY_CZAS]),0),0)</f>
        <v>0</v>
      </c>
    </row>
    <row r="623" spans="1:84">
      <c r="A623" t="e">
        <f>VLOOKUP(AKORDT[[#This Row],[NAZWISKO]],IMIE[],2,FALSE)</f>
        <v>#N/A</v>
      </c>
      <c r="B623">
        <v>11013</v>
      </c>
      <c r="F623">
        <v>27359</v>
      </c>
      <c r="G623">
        <v>1</v>
      </c>
      <c r="H623">
        <v>1</v>
      </c>
      <c r="I623">
        <v>1</v>
      </c>
      <c r="J623">
        <v>13955</v>
      </c>
      <c r="K623">
        <v>13955</v>
      </c>
      <c r="L623">
        <v>36</v>
      </c>
      <c r="M623">
        <v>20</v>
      </c>
      <c r="N623">
        <v>7</v>
      </c>
      <c r="O623">
        <v>8</v>
      </c>
      <c r="Q623" s="17">
        <v>43035</v>
      </c>
      <c r="R623" t="s">
        <v>1704</v>
      </c>
      <c r="S623">
        <v>0</v>
      </c>
      <c r="T623">
        <v>0</v>
      </c>
      <c r="U623">
        <v>0</v>
      </c>
      <c r="V623">
        <v>2</v>
      </c>
      <c r="W623" t="s">
        <v>208</v>
      </c>
      <c r="X623" t="s">
        <v>79</v>
      </c>
      <c r="Y623" t="s">
        <v>94</v>
      </c>
      <c r="Z623" t="s">
        <v>209</v>
      </c>
      <c r="AB623" s="17">
        <v>2</v>
      </c>
      <c r="AC623" s="17">
        <v>402133</v>
      </c>
      <c r="AD623">
        <v>2</v>
      </c>
      <c r="AE623">
        <v>1</v>
      </c>
      <c r="AF623">
        <v>0</v>
      </c>
      <c r="AG623" t="s">
        <v>81</v>
      </c>
      <c r="AH623" t="s">
        <v>82</v>
      </c>
      <c r="AI623" t="s">
        <v>83</v>
      </c>
      <c r="AJ623" t="s">
        <v>83</v>
      </c>
      <c r="AK623" t="s">
        <v>84</v>
      </c>
      <c r="AL623" t="s">
        <v>85</v>
      </c>
      <c r="AM623" t="s">
        <v>205</v>
      </c>
      <c r="AN623" t="s">
        <v>95</v>
      </c>
      <c r="AO623" t="s">
        <v>198</v>
      </c>
      <c r="AP623" t="s">
        <v>199</v>
      </c>
      <c r="AQ623" t="s">
        <v>198</v>
      </c>
      <c r="AR623" t="s">
        <v>199</v>
      </c>
      <c r="AS623" t="s">
        <v>83</v>
      </c>
      <c r="AV623" s="17"/>
      <c r="AX623">
        <v>0</v>
      </c>
      <c r="AY623" t="s">
        <v>83</v>
      </c>
      <c r="AZ623" t="s">
        <v>83</v>
      </c>
      <c r="BH623">
        <v>742</v>
      </c>
      <c r="BL623" t="s">
        <v>1702</v>
      </c>
      <c r="BM623" s="17">
        <v>43026</v>
      </c>
      <c r="BN623" t="s">
        <v>200</v>
      </c>
      <c r="BO623" t="s">
        <v>200</v>
      </c>
      <c r="BP623">
        <v>68</v>
      </c>
      <c r="BQ623" t="s">
        <v>196</v>
      </c>
      <c r="BR623" t="s">
        <v>197</v>
      </c>
      <c r="BS623" t="s">
        <v>89</v>
      </c>
      <c r="BT623" t="s">
        <v>90</v>
      </c>
      <c r="BU623" t="s">
        <v>206</v>
      </c>
      <c r="BV623" t="s">
        <v>83</v>
      </c>
      <c r="BY623" t="s">
        <v>92</v>
      </c>
      <c r="BZ623" t="s">
        <v>87</v>
      </c>
      <c r="CC623">
        <f>IFERROR(IF(AKORDT[[#This Row],[CZAS]]=1,VLOOKUP(AKORDT[[#This Row],[RAPORTY_TMP_ID]]&amp;AKORDT[[#This Row],[CZYNNOSCI_OPIS]],#REF!,5,FALSE),AKORDT[[#This Row],[CZAS]]),1)</f>
        <v>8</v>
      </c>
      <c r="CD623" t="str">
        <f>AKORDT[[#This Row],[RAPORTY_TMP_ID]]&amp;" "&amp;MID(AKORDT[[#This Row],[NAZWA1_WG]],1,30)</f>
        <v xml:space="preserve">27359 OVAL [1o]                     </v>
      </c>
      <c r="CE623" s="11">
        <f>AKORDT[[#This Row],[DATA]]</f>
        <v>43035</v>
      </c>
      <c r="CF623">
        <f>IFERROR(ROUND(AVERAGEIF(Tabela_Kwerenda_z_AKORD[CZAS RZECZYWISTY],LEFT(AKORDT[[#This Row],[PZP_NR_ZLECENIA]],5),Tabela_Kwerenda_z_AKORD[LACZNY_CZAS]),0),0)</f>
        <v>0</v>
      </c>
    </row>
    <row r="624" spans="1:84">
      <c r="A624" t="e">
        <f>VLOOKUP(AKORDT[[#This Row],[NAZWISKO]],IMIE[],2,FALSE)</f>
        <v>#N/A</v>
      </c>
      <c r="B624">
        <v>11014</v>
      </c>
      <c r="F624">
        <v>27360</v>
      </c>
      <c r="G624">
        <v>1</v>
      </c>
      <c r="H624">
        <v>1</v>
      </c>
      <c r="I624">
        <v>1</v>
      </c>
      <c r="J624">
        <v>13955</v>
      </c>
      <c r="K624">
        <v>13955</v>
      </c>
      <c r="L624">
        <v>36</v>
      </c>
      <c r="M624">
        <v>20</v>
      </c>
      <c r="N624">
        <v>7</v>
      </c>
      <c r="O624">
        <v>8</v>
      </c>
      <c r="Q624" s="17">
        <v>43035</v>
      </c>
      <c r="R624" t="s">
        <v>1705</v>
      </c>
      <c r="S624">
        <v>0</v>
      </c>
      <c r="T624">
        <v>0</v>
      </c>
      <c r="U624">
        <v>0</v>
      </c>
      <c r="V624">
        <v>2</v>
      </c>
      <c r="W624" t="s">
        <v>208</v>
      </c>
      <c r="X624" t="s">
        <v>79</v>
      </c>
      <c r="Y624" t="s">
        <v>94</v>
      </c>
      <c r="Z624" t="s">
        <v>209</v>
      </c>
      <c r="AB624" s="17">
        <v>2</v>
      </c>
      <c r="AC624" s="17">
        <v>402133</v>
      </c>
      <c r="AD624">
        <v>2</v>
      </c>
      <c r="AE624">
        <v>1</v>
      </c>
      <c r="AF624">
        <v>0</v>
      </c>
      <c r="AG624" t="s">
        <v>81</v>
      </c>
      <c r="AH624" t="s">
        <v>82</v>
      </c>
      <c r="AI624" t="s">
        <v>83</v>
      </c>
      <c r="AJ624" t="s">
        <v>83</v>
      </c>
      <c r="AK624" t="s">
        <v>84</v>
      </c>
      <c r="AL624" t="s">
        <v>85</v>
      </c>
      <c r="AM624" t="s">
        <v>205</v>
      </c>
      <c r="AN624" t="s">
        <v>95</v>
      </c>
      <c r="AO624" t="s">
        <v>198</v>
      </c>
      <c r="AP624" t="s">
        <v>199</v>
      </c>
      <c r="AQ624" t="s">
        <v>198</v>
      </c>
      <c r="AR624" t="s">
        <v>199</v>
      </c>
      <c r="AS624" t="s">
        <v>83</v>
      </c>
      <c r="AV624" s="17"/>
      <c r="AX624">
        <v>0</v>
      </c>
      <c r="AY624" t="s">
        <v>83</v>
      </c>
      <c r="AZ624" t="s">
        <v>83</v>
      </c>
      <c r="BH624">
        <v>743</v>
      </c>
      <c r="BL624" t="s">
        <v>1702</v>
      </c>
      <c r="BM624" s="17">
        <v>43026</v>
      </c>
      <c r="BN624" t="s">
        <v>200</v>
      </c>
      <c r="BO624" t="s">
        <v>200</v>
      </c>
      <c r="BP624">
        <v>68</v>
      </c>
      <c r="BQ624" t="s">
        <v>196</v>
      </c>
      <c r="BR624" t="s">
        <v>197</v>
      </c>
      <c r="BS624" t="s">
        <v>89</v>
      </c>
      <c r="BT624" t="s">
        <v>90</v>
      </c>
      <c r="BU624" t="s">
        <v>206</v>
      </c>
      <c r="BV624" t="s">
        <v>83</v>
      </c>
      <c r="BY624" t="s">
        <v>92</v>
      </c>
      <c r="BZ624" t="s">
        <v>87</v>
      </c>
      <c r="CC624">
        <f>IFERROR(IF(AKORDT[[#This Row],[CZAS]]=1,VLOOKUP(AKORDT[[#This Row],[RAPORTY_TMP_ID]]&amp;AKORDT[[#This Row],[CZYNNOSCI_OPIS]],#REF!,5,FALSE),AKORDT[[#This Row],[CZAS]]),1)</f>
        <v>8</v>
      </c>
      <c r="CD624" t="str">
        <f>AKORDT[[#This Row],[RAPORTY_TMP_ID]]&amp;" "&amp;MID(AKORDT[[#This Row],[NAZWA1_WG]],1,30)</f>
        <v xml:space="preserve">27360 OVAL [1o]                     </v>
      </c>
      <c r="CE624" s="11">
        <f>AKORDT[[#This Row],[DATA]]</f>
        <v>43035</v>
      </c>
      <c r="CF624">
        <f>IFERROR(ROUND(AVERAGEIF(Tabela_Kwerenda_z_AKORD[CZAS RZECZYWISTY],LEFT(AKORDT[[#This Row],[PZP_NR_ZLECENIA]],5),Tabela_Kwerenda_z_AKORD[LACZNY_CZAS]),0),0)</f>
        <v>0</v>
      </c>
    </row>
    <row r="625" spans="1:84">
      <c r="A625" t="e">
        <f>VLOOKUP(AKORDT[[#This Row],[NAZWISKO]],IMIE[],2,FALSE)</f>
        <v>#N/A</v>
      </c>
      <c r="B625">
        <v>11015</v>
      </c>
      <c r="F625">
        <v>27361</v>
      </c>
      <c r="G625">
        <v>1</v>
      </c>
      <c r="H625">
        <v>1</v>
      </c>
      <c r="I625">
        <v>1</v>
      </c>
      <c r="J625">
        <v>13955</v>
      </c>
      <c r="K625">
        <v>13955</v>
      </c>
      <c r="L625">
        <v>36</v>
      </c>
      <c r="M625">
        <v>20</v>
      </c>
      <c r="N625">
        <v>7</v>
      </c>
      <c r="O625">
        <v>8</v>
      </c>
      <c r="Q625" s="17">
        <v>43035</v>
      </c>
      <c r="R625" t="s">
        <v>1706</v>
      </c>
      <c r="S625">
        <v>0</v>
      </c>
      <c r="T625">
        <v>0</v>
      </c>
      <c r="U625">
        <v>0</v>
      </c>
      <c r="V625">
        <v>2</v>
      </c>
      <c r="W625" t="s">
        <v>208</v>
      </c>
      <c r="X625" t="s">
        <v>79</v>
      </c>
      <c r="Y625" t="s">
        <v>94</v>
      </c>
      <c r="Z625" t="s">
        <v>209</v>
      </c>
      <c r="AB625" s="17">
        <v>2</v>
      </c>
      <c r="AC625" s="17">
        <v>402133</v>
      </c>
      <c r="AD625">
        <v>2</v>
      </c>
      <c r="AE625">
        <v>1</v>
      </c>
      <c r="AF625">
        <v>0</v>
      </c>
      <c r="AG625" t="s">
        <v>81</v>
      </c>
      <c r="AH625" t="s">
        <v>82</v>
      </c>
      <c r="AI625" t="s">
        <v>83</v>
      </c>
      <c r="AJ625" t="s">
        <v>83</v>
      </c>
      <c r="AK625" t="s">
        <v>84</v>
      </c>
      <c r="AL625" t="s">
        <v>85</v>
      </c>
      <c r="AM625" t="s">
        <v>205</v>
      </c>
      <c r="AN625" t="s">
        <v>95</v>
      </c>
      <c r="AO625" t="s">
        <v>198</v>
      </c>
      <c r="AP625" t="s">
        <v>199</v>
      </c>
      <c r="AQ625" t="s">
        <v>198</v>
      </c>
      <c r="AR625" t="s">
        <v>199</v>
      </c>
      <c r="AS625" t="s">
        <v>83</v>
      </c>
      <c r="AV625" s="17"/>
      <c r="AX625">
        <v>0</v>
      </c>
      <c r="AY625" t="s">
        <v>83</v>
      </c>
      <c r="AZ625" t="s">
        <v>83</v>
      </c>
      <c r="BH625">
        <v>744</v>
      </c>
      <c r="BL625" t="s">
        <v>1702</v>
      </c>
      <c r="BM625" s="17">
        <v>43026</v>
      </c>
      <c r="BN625" t="s">
        <v>200</v>
      </c>
      <c r="BO625" t="s">
        <v>200</v>
      </c>
      <c r="BP625">
        <v>68</v>
      </c>
      <c r="BQ625" t="s">
        <v>196</v>
      </c>
      <c r="BR625" t="s">
        <v>197</v>
      </c>
      <c r="BS625" t="s">
        <v>89</v>
      </c>
      <c r="BT625" t="s">
        <v>90</v>
      </c>
      <c r="BU625" t="s">
        <v>206</v>
      </c>
      <c r="BV625" t="s">
        <v>83</v>
      </c>
      <c r="BY625" t="s">
        <v>92</v>
      </c>
      <c r="BZ625" t="s">
        <v>87</v>
      </c>
      <c r="CC625">
        <f>IFERROR(IF(AKORDT[[#This Row],[CZAS]]=1,VLOOKUP(AKORDT[[#This Row],[RAPORTY_TMP_ID]]&amp;AKORDT[[#This Row],[CZYNNOSCI_OPIS]],#REF!,5,FALSE),AKORDT[[#This Row],[CZAS]]),1)</f>
        <v>8</v>
      </c>
      <c r="CD625" t="str">
        <f>AKORDT[[#This Row],[RAPORTY_TMP_ID]]&amp;" "&amp;MID(AKORDT[[#This Row],[NAZWA1_WG]],1,30)</f>
        <v xml:space="preserve">27361 OVAL [1o]                     </v>
      </c>
      <c r="CE625" s="11">
        <f>AKORDT[[#This Row],[DATA]]</f>
        <v>43035</v>
      </c>
      <c r="CF625">
        <f>IFERROR(ROUND(AVERAGEIF(Tabela_Kwerenda_z_AKORD[CZAS RZECZYWISTY],LEFT(AKORDT[[#This Row],[PZP_NR_ZLECENIA]],5),Tabela_Kwerenda_z_AKORD[LACZNY_CZAS]),0),0)</f>
        <v>0</v>
      </c>
    </row>
    <row r="626" spans="1:84">
      <c r="A626" t="e">
        <f>VLOOKUP(AKORDT[[#This Row],[NAZWISKO]],IMIE[],2,FALSE)</f>
        <v>#N/A</v>
      </c>
      <c r="B626">
        <v>11016</v>
      </c>
      <c r="F626">
        <v>26819</v>
      </c>
      <c r="G626">
        <v>1</v>
      </c>
      <c r="H626">
        <v>1</v>
      </c>
      <c r="I626">
        <v>1</v>
      </c>
      <c r="J626">
        <v>14455</v>
      </c>
      <c r="K626">
        <v>14455</v>
      </c>
      <c r="L626">
        <v>35</v>
      </c>
      <c r="M626">
        <v>20</v>
      </c>
      <c r="N626">
        <v>7</v>
      </c>
      <c r="O626">
        <v>2</v>
      </c>
      <c r="Q626" s="17">
        <v>43035</v>
      </c>
      <c r="R626" t="s">
        <v>1707</v>
      </c>
      <c r="S626">
        <v>0</v>
      </c>
      <c r="T626">
        <v>0</v>
      </c>
      <c r="U626">
        <v>0</v>
      </c>
      <c r="V626">
        <v>2</v>
      </c>
      <c r="W626" t="s">
        <v>203</v>
      </c>
      <c r="X626" t="s">
        <v>79</v>
      </c>
      <c r="Y626" t="s">
        <v>100</v>
      </c>
      <c r="Z626" t="s">
        <v>204</v>
      </c>
      <c r="AB626" s="17">
        <v>2</v>
      </c>
      <c r="AC626" s="17">
        <v>402133</v>
      </c>
      <c r="AD626">
        <v>2</v>
      </c>
      <c r="AE626">
        <v>1</v>
      </c>
      <c r="AF626">
        <v>0</v>
      </c>
      <c r="AG626" t="s">
        <v>81</v>
      </c>
      <c r="AH626" t="s">
        <v>82</v>
      </c>
      <c r="AI626" t="s">
        <v>83</v>
      </c>
      <c r="AJ626" t="s">
        <v>83</v>
      </c>
      <c r="AK626" t="s">
        <v>84</v>
      </c>
      <c r="AL626" t="s">
        <v>85</v>
      </c>
      <c r="AM626" t="s">
        <v>205</v>
      </c>
      <c r="AN626" t="s">
        <v>95</v>
      </c>
      <c r="AO626" t="s">
        <v>194</v>
      </c>
      <c r="AP626" t="s">
        <v>195</v>
      </c>
      <c r="AQ626" t="s">
        <v>194</v>
      </c>
      <c r="AR626" t="s">
        <v>195</v>
      </c>
      <c r="AS626" t="s">
        <v>83</v>
      </c>
      <c r="AV626" s="17"/>
      <c r="AX626">
        <v>0</v>
      </c>
      <c r="AY626" t="s">
        <v>83</v>
      </c>
      <c r="AZ626" t="s">
        <v>83</v>
      </c>
      <c r="BH626">
        <v>745</v>
      </c>
      <c r="BL626" t="s">
        <v>1708</v>
      </c>
      <c r="BM626" s="17">
        <v>43019</v>
      </c>
      <c r="BN626" t="s">
        <v>191</v>
      </c>
      <c r="BO626" t="s">
        <v>191</v>
      </c>
      <c r="BP626">
        <v>68</v>
      </c>
      <c r="BQ626" t="s">
        <v>196</v>
      </c>
      <c r="BR626" t="s">
        <v>197</v>
      </c>
      <c r="BS626" t="s">
        <v>89</v>
      </c>
      <c r="BT626" t="s">
        <v>90</v>
      </c>
      <c r="BU626" t="s">
        <v>182</v>
      </c>
      <c r="BV626" t="s">
        <v>83</v>
      </c>
      <c r="BY626" t="s">
        <v>92</v>
      </c>
      <c r="BZ626" t="s">
        <v>87</v>
      </c>
      <c r="CC626">
        <f>IFERROR(IF(AKORDT[[#This Row],[CZAS]]=1,VLOOKUP(AKORDT[[#This Row],[RAPORTY_TMP_ID]]&amp;AKORDT[[#This Row],[CZYNNOSCI_OPIS]],#REF!,5,FALSE),AKORDT[[#This Row],[CZAS]]),1)</f>
        <v>2</v>
      </c>
      <c r="CD626" t="str">
        <f>AKORDT[[#This Row],[RAPORTY_TMP_ID]]&amp;" "&amp;MID(AKORDT[[#This Row],[NAZWA1_WG]],1,30)</f>
        <v xml:space="preserve">26819 PD 078 VI 50x50               </v>
      </c>
      <c r="CE626" s="11">
        <f>AKORDT[[#This Row],[DATA]]</f>
        <v>43035</v>
      </c>
      <c r="CF626">
        <f>IFERROR(ROUND(AVERAGEIF(Tabela_Kwerenda_z_AKORD[CZAS RZECZYWISTY],LEFT(AKORDT[[#This Row],[PZP_NR_ZLECENIA]],5),Tabela_Kwerenda_z_AKORD[LACZNY_CZAS]),0),0)</f>
        <v>0</v>
      </c>
    </row>
    <row r="627" spans="1:84">
      <c r="A627" t="e">
        <f>VLOOKUP(AKORDT[[#This Row],[NAZWISKO]],IMIE[],2,FALSE)</f>
        <v>#N/A</v>
      </c>
      <c r="B627">
        <v>11017</v>
      </c>
      <c r="F627">
        <v>26819</v>
      </c>
      <c r="G627">
        <v>1</v>
      </c>
      <c r="H627">
        <v>2</v>
      </c>
      <c r="I627">
        <v>1</v>
      </c>
      <c r="J627">
        <v>14455</v>
      </c>
      <c r="K627">
        <v>14455</v>
      </c>
      <c r="L627">
        <v>35</v>
      </c>
      <c r="M627">
        <v>20</v>
      </c>
      <c r="N627">
        <v>7</v>
      </c>
      <c r="O627">
        <v>2</v>
      </c>
      <c r="Q627" s="17">
        <v>43035</v>
      </c>
      <c r="R627" t="s">
        <v>1709</v>
      </c>
      <c r="S627">
        <v>0</v>
      </c>
      <c r="T627">
        <v>0</v>
      </c>
      <c r="U627">
        <v>0</v>
      </c>
      <c r="V627">
        <v>2</v>
      </c>
      <c r="W627" t="s">
        <v>203</v>
      </c>
      <c r="X627" t="s">
        <v>79</v>
      </c>
      <c r="Y627" t="s">
        <v>100</v>
      </c>
      <c r="Z627" t="s">
        <v>204</v>
      </c>
      <c r="AB627" s="17">
        <v>2</v>
      </c>
      <c r="AC627" s="17">
        <v>402133</v>
      </c>
      <c r="AD627">
        <v>2</v>
      </c>
      <c r="AE627">
        <v>1</v>
      </c>
      <c r="AF627">
        <v>0</v>
      </c>
      <c r="AG627" t="s">
        <v>81</v>
      </c>
      <c r="AH627" t="s">
        <v>82</v>
      </c>
      <c r="AI627" t="s">
        <v>83</v>
      </c>
      <c r="AJ627" t="s">
        <v>83</v>
      </c>
      <c r="AK627" t="s">
        <v>84</v>
      </c>
      <c r="AL627" t="s">
        <v>85</v>
      </c>
      <c r="AM627" t="s">
        <v>205</v>
      </c>
      <c r="AN627" t="s">
        <v>95</v>
      </c>
      <c r="AO627" t="s">
        <v>194</v>
      </c>
      <c r="AP627" t="s">
        <v>195</v>
      </c>
      <c r="AQ627" t="s">
        <v>194</v>
      </c>
      <c r="AR627" t="s">
        <v>195</v>
      </c>
      <c r="AS627" t="s">
        <v>83</v>
      </c>
      <c r="AV627" s="17"/>
      <c r="AX627">
        <v>0</v>
      </c>
      <c r="AY627" t="s">
        <v>83</v>
      </c>
      <c r="AZ627" t="s">
        <v>83</v>
      </c>
      <c r="BH627">
        <v>746</v>
      </c>
      <c r="BL627" t="s">
        <v>1708</v>
      </c>
      <c r="BM627" s="17">
        <v>43019</v>
      </c>
      <c r="BN627" t="s">
        <v>191</v>
      </c>
      <c r="BO627" t="s">
        <v>191</v>
      </c>
      <c r="BP627">
        <v>68</v>
      </c>
      <c r="BQ627" t="s">
        <v>196</v>
      </c>
      <c r="BR627" t="s">
        <v>197</v>
      </c>
      <c r="BS627" t="s">
        <v>89</v>
      </c>
      <c r="BT627" t="s">
        <v>90</v>
      </c>
      <c r="BU627" t="s">
        <v>182</v>
      </c>
      <c r="BV627" t="s">
        <v>83</v>
      </c>
      <c r="BY627" t="s">
        <v>92</v>
      </c>
      <c r="BZ627" t="s">
        <v>87</v>
      </c>
      <c r="CC627">
        <f>IFERROR(IF(AKORDT[[#This Row],[CZAS]]=1,VLOOKUP(AKORDT[[#This Row],[RAPORTY_TMP_ID]]&amp;AKORDT[[#This Row],[CZYNNOSCI_OPIS]],#REF!,5,FALSE),AKORDT[[#This Row],[CZAS]]),1)</f>
        <v>2</v>
      </c>
      <c r="CD627" t="str">
        <f>AKORDT[[#This Row],[RAPORTY_TMP_ID]]&amp;" "&amp;MID(AKORDT[[#This Row],[NAZWA1_WG]],1,30)</f>
        <v xml:space="preserve">26819 PD 078 VI 50x50               </v>
      </c>
      <c r="CE627" s="11">
        <f>AKORDT[[#This Row],[DATA]]</f>
        <v>43035</v>
      </c>
      <c r="CF627">
        <f>IFERROR(ROUND(AVERAGEIF(Tabela_Kwerenda_z_AKORD[CZAS RZECZYWISTY],LEFT(AKORDT[[#This Row],[PZP_NR_ZLECENIA]],5),Tabela_Kwerenda_z_AKORD[LACZNY_CZAS]),0),0)</f>
        <v>0</v>
      </c>
    </row>
    <row r="628" spans="1:84">
      <c r="A628" t="e">
        <f>VLOOKUP(AKORDT[[#This Row],[NAZWISKO]],IMIE[],2,FALSE)</f>
        <v>#N/A</v>
      </c>
      <c r="B628">
        <v>11018</v>
      </c>
      <c r="F628">
        <v>26717</v>
      </c>
      <c r="G628">
        <v>1</v>
      </c>
      <c r="H628">
        <v>1</v>
      </c>
      <c r="I628">
        <v>1</v>
      </c>
      <c r="J628">
        <v>55868</v>
      </c>
      <c r="K628">
        <v>55868</v>
      </c>
      <c r="L628">
        <v>35</v>
      </c>
      <c r="M628">
        <v>20</v>
      </c>
      <c r="N628">
        <v>7</v>
      </c>
      <c r="O628">
        <v>11</v>
      </c>
      <c r="Q628" s="17">
        <v>43035</v>
      </c>
      <c r="R628" t="s">
        <v>1710</v>
      </c>
      <c r="S628">
        <v>0</v>
      </c>
      <c r="T628">
        <v>0</v>
      </c>
      <c r="U628">
        <v>0</v>
      </c>
      <c r="V628">
        <v>2</v>
      </c>
      <c r="W628" t="s">
        <v>203</v>
      </c>
      <c r="X628" t="s">
        <v>79</v>
      </c>
      <c r="Y628" t="s">
        <v>100</v>
      </c>
      <c r="Z628" t="s">
        <v>204</v>
      </c>
      <c r="AB628" s="17">
        <v>2</v>
      </c>
      <c r="AC628" s="17">
        <v>402133</v>
      </c>
      <c r="AD628">
        <v>2</v>
      </c>
      <c r="AE628">
        <v>1</v>
      </c>
      <c r="AF628">
        <v>0</v>
      </c>
      <c r="AG628" t="s">
        <v>81</v>
      </c>
      <c r="AH628" t="s">
        <v>82</v>
      </c>
      <c r="AI628" t="s">
        <v>83</v>
      </c>
      <c r="AJ628" t="s">
        <v>83</v>
      </c>
      <c r="AK628" t="s">
        <v>84</v>
      </c>
      <c r="AL628" t="s">
        <v>85</v>
      </c>
      <c r="AM628" t="s">
        <v>205</v>
      </c>
      <c r="AN628" t="s">
        <v>95</v>
      </c>
      <c r="AO628" t="s">
        <v>468</v>
      </c>
      <c r="AP628" t="s">
        <v>469</v>
      </c>
      <c r="AQ628" t="s">
        <v>468</v>
      </c>
      <c r="AR628" t="s">
        <v>469</v>
      </c>
      <c r="AS628" t="s">
        <v>83</v>
      </c>
      <c r="AV628" s="17"/>
      <c r="AX628">
        <v>0</v>
      </c>
      <c r="AY628" t="s">
        <v>83</v>
      </c>
      <c r="AZ628" t="s">
        <v>83</v>
      </c>
      <c r="BH628">
        <v>747</v>
      </c>
      <c r="BL628" t="s">
        <v>1711</v>
      </c>
      <c r="BM628" s="17">
        <v>43019</v>
      </c>
      <c r="BN628" t="s">
        <v>303</v>
      </c>
      <c r="BO628" t="s">
        <v>303</v>
      </c>
      <c r="BP628">
        <v>68</v>
      </c>
      <c r="BQ628" t="s">
        <v>196</v>
      </c>
      <c r="BR628" t="s">
        <v>197</v>
      </c>
      <c r="BS628" t="s">
        <v>89</v>
      </c>
      <c r="BT628" t="s">
        <v>90</v>
      </c>
      <c r="BU628" t="s">
        <v>181</v>
      </c>
      <c r="BV628" t="s">
        <v>83</v>
      </c>
      <c r="BY628" t="s">
        <v>92</v>
      </c>
      <c r="BZ628" t="s">
        <v>87</v>
      </c>
      <c r="CC628">
        <f>IFERROR(IF(AKORDT[[#This Row],[CZAS]]=1,VLOOKUP(AKORDT[[#This Row],[RAPORTY_TMP_ID]]&amp;AKORDT[[#This Row],[CZYNNOSCI_OPIS]],#REF!,5,FALSE),AKORDT[[#This Row],[CZAS]]),1)</f>
        <v>11</v>
      </c>
      <c r="CD628" t="str">
        <f>AKORDT[[#This Row],[RAPORTY_TMP_ID]]&amp;" "&amp;MID(AKORDT[[#This Row],[NAZWA1_WG]],1,30)</f>
        <v xml:space="preserve">26717 MANGO L                       </v>
      </c>
      <c r="CE628" s="11">
        <f>AKORDT[[#This Row],[DATA]]</f>
        <v>43035</v>
      </c>
      <c r="CF628">
        <f>IFERROR(ROUND(AVERAGEIF(Tabela_Kwerenda_z_AKORD[CZAS RZECZYWISTY],LEFT(AKORDT[[#This Row],[PZP_NR_ZLECENIA]],5),Tabela_Kwerenda_z_AKORD[LACZNY_CZAS]),0),0)</f>
        <v>0</v>
      </c>
    </row>
    <row r="629" spans="1:84">
      <c r="A629" t="e">
        <f>VLOOKUP(AKORDT[[#This Row],[NAZWISKO]],IMIE[],2,FALSE)</f>
        <v>#N/A</v>
      </c>
      <c r="B629">
        <v>11019</v>
      </c>
      <c r="F629">
        <v>27068</v>
      </c>
      <c r="G629">
        <v>1</v>
      </c>
      <c r="H629">
        <v>1</v>
      </c>
      <c r="I629">
        <v>1</v>
      </c>
      <c r="J629">
        <v>42942</v>
      </c>
      <c r="K629">
        <v>42942</v>
      </c>
      <c r="L629">
        <v>35</v>
      </c>
      <c r="M629">
        <v>20</v>
      </c>
      <c r="N629">
        <v>7</v>
      </c>
      <c r="O629">
        <v>24</v>
      </c>
      <c r="Q629" s="17">
        <v>43035</v>
      </c>
      <c r="R629" t="s">
        <v>1712</v>
      </c>
      <c r="S629">
        <v>0</v>
      </c>
      <c r="T629">
        <v>0</v>
      </c>
      <c r="U629">
        <v>0</v>
      </c>
      <c r="V629">
        <v>2</v>
      </c>
      <c r="W629" t="s">
        <v>203</v>
      </c>
      <c r="X629" t="s">
        <v>79</v>
      </c>
      <c r="Y629" t="s">
        <v>100</v>
      </c>
      <c r="Z629" t="s">
        <v>204</v>
      </c>
      <c r="AB629" s="17">
        <v>2</v>
      </c>
      <c r="AC629" s="17">
        <v>402133</v>
      </c>
      <c r="AD629">
        <v>2</v>
      </c>
      <c r="AE629">
        <v>1</v>
      </c>
      <c r="AF629">
        <v>0</v>
      </c>
      <c r="AG629" t="s">
        <v>81</v>
      </c>
      <c r="AH629" t="s">
        <v>82</v>
      </c>
      <c r="AI629" t="s">
        <v>83</v>
      </c>
      <c r="AJ629" t="s">
        <v>83</v>
      </c>
      <c r="AK629" t="s">
        <v>84</v>
      </c>
      <c r="AL629" t="s">
        <v>85</v>
      </c>
      <c r="AM629" t="s">
        <v>205</v>
      </c>
      <c r="AN629" t="s">
        <v>95</v>
      </c>
      <c r="AO629" t="s">
        <v>290</v>
      </c>
      <c r="AP629" t="s">
        <v>291</v>
      </c>
      <c r="AQ629" t="s">
        <v>290</v>
      </c>
      <c r="AR629" t="s">
        <v>291</v>
      </c>
      <c r="AS629" t="s">
        <v>83</v>
      </c>
      <c r="AV629" s="17"/>
      <c r="AX629">
        <v>0</v>
      </c>
      <c r="AY629" t="s">
        <v>83</v>
      </c>
      <c r="AZ629" t="s">
        <v>83</v>
      </c>
      <c r="BH629">
        <v>748</v>
      </c>
      <c r="BL629" t="s">
        <v>407</v>
      </c>
      <c r="BM629" s="17">
        <v>43026</v>
      </c>
      <c r="BN629" t="s">
        <v>285</v>
      </c>
      <c r="BO629" t="s">
        <v>285</v>
      </c>
      <c r="BP629">
        <v>68</v>
      </c>
      <c r="BQ629" t="s">
        <v>196</v>
      </c>
      <c r="BR629" t="s">
        <v>197</v>
      </c>
      <c r="BS629" t="s">
        <v>89</v>
      </c>
      <c r="BT629" t="s">
        <v>90</v>
      </c>
      <c r="BU629" t="s">
        <v>181</v>
      </c>
      <c r="BV629" t="s">
        <v>83</v>
      </c>
      <c r="BY629" t="s">
        <v>92</v>
      </c>
      <c r="BZ629" t="s">
        <v>87</v>
      </c>
      <c r="CC629">
        <f>IFERROR(IF(AKORDT[[#This Row],[CZAS]]=1,VLOOKUP(AKORDT[[#This Row],[RAPORTY_TMP_ID]]&amp;AKORDT[[#This Row],[CZYNNOSCI_OPIS]],#REF!,5,FALSE),AKORDT[[#This Row],[CZAS]]),1)</f>
        <v>24</v>
      </c>
      <c r="CD629" t="str">
        <f>AKORDT[[#This Row],[RAPORTY_TMP_ID]]&amp;" "&amp;MID(AKORDT[[#This Row],[NAZWA1_WG]],1,30)</f>
        <v xml:space="preserve">27068 BROADWAY LH]                  </v>
      </c>
      <c r="CE629" s="11">
        <f>AKORDT[[#This Row],[DATA]]</f>
        <v>43035</v>
      </c>
      <c r="CF629">
        <f>IFERROR(ROUND(AVERAGEIF(Tabela_Kwerenda_z_AKORD[CZAS RZECZYWISTY],LEFT(AKORDT[[#This Row],[PZP_NR_ZLECENIA]],5),Tabela_Kwerenda_z_AKORD[LACZNY_CZAS]),0),0)</f>
        <v>0</v>
      </c>
    </row>
    <row r="630" spans="1:84">
      <c r="A630" t="e">
        <f>VLOOKUP(AKORDT[[#This Row],[NAZWISKO]],IMIE[],2,FALSE)</f>
        <v>#N/A</v>
      </c>
      <c r="B630">
        <v>11020</v>
      </c>
      <c r="F630">
        <v>27067</v>
      </c>
      <c r="G630">
        <v>1</v>
      </c>
      <c r="H630">
        <v>1</v>
      </c>
      <c r="I630">
        <v>1</v>
      </c>
      <c r="J630">
        <v>42902</v>
      </c>
      <c r="K630">
        <v>42902</v>
      </c>
      <c r="L630">
        <v>35</v>
      </c>
      <c r="M630">
        <v>20</v>
      </c>
      <c r="N630">
        <v>7</v>
      </c>
      <c r="O630">
        <v>20</v>
      </c>
      <c r="Q630" s="17">
        <v>43035</v>
      </c>
      <c r="R630" t="s">
        <v>1713</v>
      </c>
      <c r="S630">
        <v>0</v>
      </c>
      <c r="T630">
        <v>0</v>
      </c>
      <c r="U630">
        <v>0</v>
      </c>
      <c r="V630">
        <v>2</v>
      </c>
      <c r="W630" t="s">
        <v>203</v>
      </c>
      <c r="X630" t="s">
        <v>79</v>
      </c>
      <c r="Y630" t="s">
        <v>100</v>
      </c>
      <c r="Z630" t="s">
        <v>204</v>
      </c>
      <c r="AB630" s="17">
        <v>2</v>
      </c>
      <c r="AC630" s="17">
        <v>402133</v>
      </c>
      <c r="AD630">
        <v>2</v>
      </c>
      <c r="AE630">
        <v>1</v>
      </c>
      <c r="AF630">
        <v>0</v>
      </c>
      <c r="AG630" t="s">
        <v>81</v>
      </c>
      <c r="AH630" t="s">
        <v>82</v>
      </c>
      <c r="AI630" t="s">
        <v>83</v>
      </c>
      <c r="AJ630" t="s">
        <v>83</v>
      </c>
      <c r="AK630" t="s">
        <v>84</v>
      </c>
      <c r="AL630" t="s">
        <v>85</v>
      </c>
      <c r="AM630" t="s">
        <v>205</v>
      </c>
      <c r="AN630" t="s">
        <v>95</v>
      </c>
      <c r="AO630" t="s">
        <v>356</v>
      </c>
      <c r="AP630" t="s">
        <v>357</v>
      </c>
      <c r="AQ630" t="s">
        <v>356</v>
      </c>
      <c r="AR630" t="s">
        <v>357</v>
      </c>
      <c r="AS630" t="s">
        <v>83</v>
      </c>
      <c r="AV630" s="17"/>
      <c r="AX630">
        <v>0</v>
      </c>
      <c r="AY630" t="s">
        <v>83</v>
      </c>
      <c r="AZ630" t="s">
        <v>83</v>
      </c>
      <c r="BH630">
        <v>749</v>
      </c>
      <c r="BL630" t="s">
        <v>407</v>
      </c>
      <c r="BM630" s="17">
        <v>43026</v>
      </c>
      <c r="BN630" t="s">
        <v>285</v>
      </c>
      <c r="BO630" t="s">
        <v>285</v>
      </c>
      <c r="BP630">
        <v>68</v>
      </c>
      <c r="BQ630" t="s">
        <v>196</v>
      </c>
      <c r="BR630" t="s">
        <v>197</v>
      </c>
      <c r="BS630" t="s">
        <v>89</v>
      </c>
      <c r="BT630" t="s">
        <v>90</v>
      </c>
      <c r="BU630" t="s">
        <v>181</v>
      </c>
      <c r="BV630" t="s">
        <v>83</v>
      </c>
      <c r="BY630" t="s">
        <v>92</v>
      </c>
      <c r="BZ630" t="s">
        <v>87</v>
      </c>
      <c r="CC630">
        <f>IFERROR(IF(AKORDT[[#This Row],[CZAS]]=1,VLOOKUP(AKORDT[[#This Row],[RAPORTY_TMP_ID]]&amp;AKORDT[[#This Row],[CZYNNOSCI_OPIS]],#REF!,5,FALSE),AKORDT[[#This Row],[CZAS]]),1)</f>
        <v>20</v>
      </c>
      <c r="CD630" t="str">
        <f>AKORDT[[#This Row],[RAPORTY_TMP_ID]]&amp;" "&amp;MID(AKORDT[[#This Row],[NAZWA1_WG]],1,30)</f>
        <v xml:space="preserve">27067 BROADWAY [3                   </v>
      </c>
      <c r="CE630" s="11">
        <f>AKORDT[[#This Row],[DATA]]</f>
        <v>43035</v>
      </c>
      <c r="CF630">
        <f>IFERROR(ROUND(AVERAGEIF(Tabela_Kwerenda_z_AKORD[CZAS RZECZYWISTY],LEFT(AKORDT[[#This Row],[PZP_NR_ZLECENIA]],5),Tabela_Kwerenda_z_AKORD[LACZNY_CZAS]),0),0)</f>
        <v>0</v>
      </c>
    </row>
    <row r="631" spans="1:84">
      <c r="A631" t="e">
        <f>VLOOKUP(AKORDT[[#This Row],[NAZWISKO]],IMIE[],2,FALSE)</f>
        <v>#N/A</v>
      </c>
      <c r="B631">
        <v>11021</v>
      </c>
      <c r="F631">
        <v>26718</v>
      </c>
      <c r="G631">
        <v>1</v>
      </c>
      <c r="H631">
        <v>1</v>
      </c>
      <c r="I631">
        <v>1</v>
      </c>
      <c r="J631">
        <v>55864</v>
      </c>
      <c r="K631">
        <v>55864</v>
      </c>
      <c r="L631">
        <v>35</v>
      </c>
      <c r="M631">
        <v>20</v>
      </c>
      <c r="N631">
        <v>7</v>
      </c>
      <c r="O631">
        <v>19</v>
      </c>
      <c r="Q631" s="17">
        <v>43035</v>
      </c>
      <c r="R631" t="s">
        <v>1714</v>
      </c>
      <c r="S631">
        <v>0</v>
      </c>
      <c r="T631">
        <v>0</v>
      </c>
      <c r="U631">
        <v>0</v>
      </c>
      <c r="V631">
        <v>2</v>
      </c>
      <c r="W631" t="s">
        <v>203</v>
      </c>
      <c r="X631" t="s">
        <v>79</v>
      </c>
      <c r="Y631" t="s">
        <v>100</v>
      </c>
      <c r="Z631" t="s">
        <v>204</v>
      </c>
      <c r="AB631" s="17">
        <v>2</v>
      </c>
      <c r="AC631" s="17">
        <v>402133</v>
      </c>
      <c r="AD631">
        <v>2</v>
      </c>
      <c r="AE631">
        <v>1</v>
      </c>
      <c r="AF631">
        <v>0</v>
      </c>
      <c r="AG631" t="s">
        <v>81</v>
      </c>
      <c r="AH631" t="s">
        <v>82</v>
      </c>
      <c r="AI631" t="s">
        <v>83</v>
      </c>
      <c r="AJ631" t="s">
        <v>83</v>
      </c>
      <c r="AK631" t="s">
        <v>84</v>
      </c>
      <c r="AL631" t="s">
        <v>85</v>
      </c>
      <c r="AM631" t="s">
        <v>205</v>
      </c>
      <c r="AN631" t="s">
        <v>95</v>
      </c>
      <c r="AO631" t="s">
        <v>617</v>
      </c>
      <c r="AP631" t="s">
        <v>618</v>
      </c>
      <c r="AQ631" t="s">
        <v>617</v>
      </c>
      <c r="AR631" t="s">
        <v>618</v>
      </c>
      <c r="AS631" t="s">
        <v>83</v>
      </c>
      <c r="AV631" s="17"/>
      <c r="AX631">
        <v>0</v>
      </c>
      <c r="AY631" t="s">
        <v>83</v>
      </c>
      <c r="AZ631" t="s">
        <v>83</v>
      </c>
      <c r="BH631">
        <v>750</v>
      </c>
      <c r="BL631" t="s">
        <v>1715</v>
      </c>
      <c r="BM631" s="17">
        <v>43019</v>
      </c>
      <c r="BN631" t="s">
        <v>303</v>
      </c>
      <c r="BO631" t="s">
        <v>303</v>
      </c>
      <c r="BP631">
        <v>68</v>
      </c>
      <c r="BQ631" t="s">
        <v>196</v>
      </c>
      <c r="BR631" t="s">
        <v>197</v>
      </c>
      <c r="BS631" t="s">
        <v>89</v>
      </c>
      <c r="BT631" t="s">
        <v>90</v>
      </c>
      <c r="BU631" t="s">
        <v>181</v>
      </c>
      <c r="BV631" t="s">
        <v>83</v>
      </c>
      <c r="BY631" t="s">
        <v>92</v>
      </c>
      <c r="BZ631" t="s">
        <v>87</v>
      </c>
      <c r="CC631">
        <f>IFERROR(IF(AKORDT[[#This Row],[CZAS]]=1,VLOOKUP(AKORDT[[#This Row],[RAPORTY_TMP_ID]]&amp;AKORDT[[#This Row],[CZYNNOSCI_OPIS]],#REF!,5,FALSE),AKORDT[[#This Row],[CZAS]]),1)</f>
        <v>19</v>
      </c>
      <c r="CD631" t="str">
        <f>AKORDT[[#This Row],[RAPORTY_TMP_ID]]&amp;" "&amp;MID(AKORDT[[#This Row],[NAZWA1_WG]],1,30)</f>
        <v xml:space="preserve">26718 MANGO 3                       </v>
      </c>
      <c r="CE631" s="11">
        <f>AKORDT[[#This Row],[DATA]]</f>
        <v>43035</v>
      </c>
      <c r="CF631">
        <f>IFERROR(ROUND(AVERAGEIF(Tabela_Kwerenda_z_AKORD[CZAS RZECZYWISTY],LEFT(AKORDT[[#This Row],[PZP_NR_ZLECENIA]],5),Tabela_Kwerenda_z_AKORD[LACZNY_CZAS]),0),0)</f>
        <v>0</v>
      </c>
    </row>
    <row r="632" spans="1:84">
      <c r="A632" t="e">
        <f>VLOOKUP(AKORDT[[#This Row],[NAZWISKO]],IMIE[],2,FALSE)</f>
        <v>#N/A</v>
      </c>
      <c r="B632">
        <v>11022</v>
      </c>
      <c r="F632">
        <v>26719</v>
      </c>
      <c r="G632">
        <v>1</v>
      </c>
      <c r="H632">
        <v>1</v>
      </c>
      <c r="I632">
        <v>1</v>
      </c>
      <c r="J632">
        <v>55862</v>
      </c>
      <c r="K632">
        <v>55862</v>
      </c>
      <c r="L632">
        <v>35</v>
      </c>
      <c r="M632">
        <v>20</v>
      </c>
      <c r="N632">
        <v>7</v>
      </c>
      <c r="O632">
        <v>16</v>
      </c>
      <c r="Q632" s="17">
        <v>43035</v>
      </c>
      <c r="R632" t="s">
        <v>1716</v>
      </c>
      <c r="S632">
        <v>0</v>
      </c>
      <c r="T632">
        <v>0</v>
      </c>
      <c r="U632">
        <v>0</v>
      </c>
      <c r="V632">
        <v>2</v>
      </c>
      <c r="W632" t="s">
        <v>203</v>
      </c>
      <c r="X632" t="s">
        <v>79</v>
      </c>
      <c r="Y632" t="s">
        <v>100</v>
      </c>
      <c r="Z632" t="s">
        <v>204</v>
      </c>
      <c r="AB632" s="17">
        <v>2</v>
      </c>
      <c r="AC632" s="17">
        <v>402133</v>
      </c>
      <c r="AD632">
        <v>2</v>
      </c>
      <c r="AE632">
        <v>1</v>
      </c>
      <c r="AF632">
        <v>0</v>
      </c>
      <c r="AG632" t="s">
        <v>81</v>
      </c>
      <c r="AH632" t="s">
        <v>82</v>
      </c>
      <c r="AI632" t="s">
        <v>83</v>
      </c>
      <c r="AJ632" t="s">
        <v>83</v>
      </c>
      <c r="AK632" t="s">
        <v>84</v>
      </c>
      <c r="AL632" t="s">
        <v>85</v>
      </c>
      <c r="AM632" t="s">
        <v>205</v>
      </c>
      <c r="AN632" t="s">
        <v>95</v>
      </c>
      <c r="AO632" t="s">
        <v>613</v>
      </c>
      <c r="AP632" t="s">
        <v>614</v>
      </c>
      <c r="AQ632" t="s">
        <v>613</v>
      </c>
      <c r="AR632" t="s">
        <v>614</v>
      </c>
      <c r="AS632" t="s">
        <v>83</v>
      </c>
      <c r="AV632" s="17"/>
      <c r="AX632">
        <v>0</v>
      </c>
      <c r="AY632" t="s">
        <v>83</v>
      </c>
      <c r="AZ632" t="s">
        <v>83</v>
      </c>
      <c r="BH632">
        <v>751</v>
      </c>
      <c r="BL632" t="s">
        <v>1715</v>
      </c>
      <c r="BM632" s="17">
        <v>43019</v>
      </c>
      <c r="BN632" t="s">
        <v>303</v>
      </c>
      <c r="BO632" t="s">
        <v>303</v>
      </c>
      <c r="BP632">
        <v>68</v>
      </c>
      <c r="BQ632" t="s">
        <v>196</v>
      </c>
      <c r="BR632" t="s">
        <v>197</v>
      </c>
      <c r="BS632" t="s">
        <v>89</v>
      </c>
      <c r="BT632" t="s">
        <v>90</v>
      </c>
      <c r="BU632" t="s">
        <v>181</v>
      </c>
      <c r="BV632" t="s">
        <v>83</v>
      </c>
      <c r="BY632" t="s">
        <v>92</v>
      </c>
      <c r="BZ632" t="s">
        <v>87</v>
      </c>
      <c r="CC632">
        <f>IFERROR(IF(AKORDT[[#This Row],[CZAS]]=1,VLOOKUP(AKORDT[[#This Row],[RAPORTY_TMP_ID]]&amp;AKORDT[[#This Row],[CZYNNOSCI_OPIS]],#REF!,5,FALSE),AKORDT[[#This Row],[CZAS]]),1)</f>
        <v>16</v>
      </c>
      <c r="CD632" t="str">
        <f>AKORDT[[#This Row],[RAPORTY_TMP_ID]]&amp;" "&amp;MID(AKORDT[[#This Row],[NAZWA1_WG]],1,30)</f>
        <v xml:space="preserve">26719 MANGO 2                       </v>
      </c>
      <c r="CE632" s="11">
        <f>AKORDT[[#This Row],[DATA]]</f>
        <v>43035</v>
      </c>
      <c r="CF632">
        <f>IFERROR(ROUND(AVERAGEIF(Tabela_Kwerenda_z_AKORD[CZAS RZECZYWISTY],LEFT(AKORDT[[#This Row],[PZP_NR_ZLECENIA]],5),Tabela_Kwerenda_z_AKORD[LACZNY_CZAS]),0),0)</f>
        <v>0</v>
      </c>
    </row>
    <row r="633" spans="1:84">
      <c r="A633" t="e">
        <f>VLOOKUP(AKORDT[[#This Row],[NAZWISKO]],IMIE[],2,FALSE)</f>
        <v>#N/A</v>
      </c>
      <c r="B633">
        <v>11023</v>
      </c>
      <c r="F633">
        <v>26720</v>
      </c>
      <c r="G633">
        <v>1</v>
      </c>
      <c r="H633">
        <v>1</v>
      </c>
      <c r="I633">
        <v>1</v>
      </c>
      <c r="J633">
        <v>55868</v>
      </c>
      <c r="K633">
        <v>55868</v>
      </c>
      <c r="L633">
        <v>35</v>
      </c>
      <c r="M633">
        <v>20</v>
      </c>
      <c r="N633">
        <v>7</v>
      </c>
      <c r="O633">
        <v>11</v>
      </c>
      <c r="Q633" s="17">
        <v>43035</v>
      </c>
      <c r="R633" t="s">
        <v>1717</v>
      </c>
      <c r="S633">
        <v>0</v>
      </c>
      <c r="T633">
        <v>0</v>
      </c>
      <c r="U633">
        <v>0</v>
      </c>
      <c r="V633">
        <v>2</v>
      </c>
      <c r="W633" t="s">
        <v>203</v>
      </c>
      <c r="X633" t="s">
        <v>79</v>
      </c>
      <c r="Y633" t="s">
        <v>100</v>
      </c>
      <c r="Z633" t="s">
        <v>204</v>
      </c>
      <c r="AB633" s="17">
        <v>2</v>
      </c>
      <c r="AC633" s="17">
        <v>402133</v>
      </c>
      <c r="AD633">
        <v>2</v>
      </c>
      <c r="AE633">
        <v>1</v>
      </c>
      <c r="AF633">
        <v>0</v>
      </c>
      <c r="AG633" t="s">
        <v>81</v>
      </c>
      <c r="AH633" t="s">
        <v>82</v>
      </c>
      <c r="AI633" t="s">
        <v>83</v>
      </c>
      <c r="AJ633" t="s">
        <v>83</v>
      </c>
      <c r="AK633" t="s">
        <v>84</v>
      </c>
      <c r="AL633" t="s">
        <v>85</v>
      </c>
      <c r="AM633" t="s">
        <v>205</v>
      </c>
      <c r="AN633" t="s">
        <v>95</v>
      </c>
      <c r="AO633" t="s">
        <v>468</v>
      </c>
      <c r="AP633" t="s">
        <v>469</v>
      </c>
      <c r="AQ633" t="s">
        <v>468</v>
      </c>
      <c r="AR633" t="s">
        <v>469</v>
      </c>
      <c r="AS633" t="s">
        <v>83</v>
      </c>
      <c r="AV633" s="17"/>
      <c r="AX633">
        <v>0</v>
      </c>
      <c r="AY633" t="s">
        <v>83</v>
      </c>
      <c r="AZ633" t="s">
        <v>83</v>
      </c>
      <c r="BH633">
        <v>752</v>
      </c>
      <c r="BL633" t="s">
        <v>1715</v>
      </c>
      <c r="BM633" s="17">
        <v>43019</v>
      </c>
      <c r="BN633" t="s">
        <v>303</v>
      </c>
      <c r="BO633" t="s">
        <v>303</v>
      </c>
      <c r="BP633">
        <v>68</v>
      </c>
      <c r="BQ633" t="s">
        <v>196</v>
      </c>
      <c r="BR633" t="s">
        <v>197</v>
      </c>
      <c r="BS633" t="s">
        <v>89</v>
      </c>
      <c r="BT633" t="s">
        <v>90</v>
      </c>
      <c r="BU633" t="s">
        <v>181</v>
      </c>
      <c r="BV633" t="s">
        <v>83</v>
      </c>
      <c r="BY633" t="s">
        <v>92</v>
      </c>
      <c r="BZ633" t="s">
        <v>87</v>
      </c>
      <c r="CC633">
        <f>IFERROR(IF(AKORDT[[#This Row],[CZAS]]=1,VLOOKUP(AKORDT[[#This Row],[RAPORTY_TMP_ID]]&amp;AKORDT[[#This Row],[CZYNNOSCI_OPIS]],#REF!,5,FALSE),AKORDT[[#This Row],[CZAS]]),1)</f>
        <v>11</v>
      </c>
      <c r="CD633" t="str">
        <f>AKORDT[[#This Row],[RAPORTY_TMP_ID]]&amp;" "&amp;MID(AKORDT[[#This Row],[NAZWA1_WG]],1,30)</f>
        <v xml:space="preserve">26720 MANGO L                       </v>
      </c>
      <c r="CE633" s="11">
        <f>AKORDT[[#This Row],[DATA]]</f>
        <v>43035</v>
      </c>
      <c r="CF633">
        <f>IFERROR(ROUND(AVERAGEIF(Tabela_Kwerenda_z_AKORD[CZAS RZECZYWISTY],LEFT(AKORDT[[#This Row],[PZP_NR_ZLECENIA]],5),Tabela_Kwerenda_z_AKORD[LACZNY_CZAS]),0),0)</f>
        <v>0</v>
      </c>
    </row>
    <row r="634" spans="1:84">
      <c r="A634" t="e">
        <f>VLOOKUP(AKORDT[[#This Row],[NAZWISKO]],IMIE[],2,FALSE)</f>
        <v>#N/A</v>
      </c>
      <c r="B634">
        <v>11024</v>
      </c>
      <c r="F634">
        <v>26721</v>
      </c>
      <c r="G634">
        <v>1</v>
      </c>
      <c r="H634">
        <v>1</v>
      </c>
      <c r="I634">
        <v>1</v>
      </c>
      <c r="J634">
        <v>56218</v>
      </c>
      <c r="K634">
        <v>56218</v>
      </c>
      <c r="L634">
        <v>35</v>
      </c>
      <c r="M634">
        <v>20</v>
      </c>
      <c r="N634">
        <v>7</v>
      </c>
      <c r="O634">
        <v>2</v>
      </c>
      <c r="Q634" s="17">
        <v>43035</v>
      </c>
      <c r="R634" t="s">
        <v>1718</v>
      </c>
      <c r="S634">
        <v>0</v>
      </c>
      <c r="T634">
        <v>0</v>
      </c>
      <c r="U634">
        <v>0</v>
      </c>
      <c r="V634">
        <v>2</v>
      </c>
      <c r="W634" t="s">
        <v>203</v>
      </c>
      <c r="X634" t="s">
        <v>79</v>
      </c>
      <c r="Y634" t="s">
        <v>100</v>
      </c>
      <c r="Z634" t="s">
        <v>204</v>
      </c>
      <c r="AB634" s="17">
        <v>2</v>
      </c>
      <c r="AC634" s="17">
        <v>402133</v>
      </c>
      <c r="AD634">
        <v>2</v>
      </c>
      <c r="AE634">
        <v>1</v>
      </c>
      <c r="AF634">
        <v>0</v>
      </c>
      <c r="AG634" t="s">
        <v>81</v>
      </c>
      <c r="AH634" t="s">
        <v>82</v>
      </c>
      <c r="AI634" t="s">
        <v>83</v>
      </c>
      <c r="AJ634" t="s">
        <v>83</v>
      </c>
      <c r="AK634" t="s">
        <v>84</v>
      </c>
      <c r="AL634" t="s">
        <v>85</v>
      </c>
      <c r="AM634" t="s">
        <v>205</v>
      </c>
      <c r="AN634" t="s">
        <v>95</v>
      </c>
      <c r="AO634" t="s">
        <v>611</v>
      </c>
      <c r="AP634" t="s">
        <v>612</v>
      </c>
      <c r="AQ634" t="s">
        <v>611</v>
      </c>
      <c r="AR634" t="s">
        <v>612</v>
      </c>
      <c r="AS634" t="s">
        <v>83</v>
      </c>
      <c r="AV634" s="17"/>
      <c r="AX634">
        <v>0</v>
      </c>
      <c r="AY634" t="s">
        <v>83</v>
      </c>
      <c r="AZ634" t="s">
        <v>83</v>
      </c>
      <c r="BH634">
        <v>753</v>
      </c>
      <c r="BL634" t="s">
        <v>1715</v>
      </c>
      <c r="BM634" s="17">
        <v>43019</v>
      </c>
      <c r="BN634" t="s">
        <v>303</v>
      </c>
      <c r="BO634" t="s">
        <v>303</v>
      </c>
      <c r="BP634">
        <v>68</v>
      </c>
      <c r="BQ634" t="s">
        <v>196</v>
      </c>
      <c r="BR634" t="s">
        <v>197</v>
      </c>
      <c r="BS634" t="s">
        <v>89</v>
      </c>
      <c r="BT634" t="s">
        <v>90</v>
      </c>
      <c r="BU634" t="s">
        <v>181</v>
      </c>
      <c r="BV634" t="s">
        <v>83</v>
      </c>
      <c r="BY634" t="s">
        <v>92</v>
      </c>
      <c r="BZ634" t="s">
        <v>87</v>
      </c>
      <c r="CC634">
        <f>IFERROR(IF(AKORDT[[#This Row],[CZAS]]=1,VLOOKUP(AKORDT[[#This Row],[RAPORTY_TMP_ID]]&amp;AKORDT[[#This Row],[CZYNNOSCI_OPIS]],#REF!,5,FALSE),AKORDT[[#This Row],[CZAS]]),1)</f>
        <v>2</v>
      </c>
      <c r="CD634" t="str">
        <f>AKORDT[[#This Row],[RAPORTY_TMP_ID]]&amp;" "&amp;MID(AKORDT[[#This Row],[NAZWA1_WG]],1,30)</f>
        <v xml:space="preserve">26721 MANGO PD 486 VI 28x55         </v>
      </c>
      <c r="CE634" s="11">
        <f>AKORDT[[#This Row],[DATA]]</f>
        <v>43035</v>
      </c>
      <c r="CF634">
        <f>IFERROR(ROUND(AVERAGEIF(Tabela_Kwerenda_z_AKORD[CZAS RZECZYWISTY],LEFT(AKORDT[[#This Row],[PZP_NR_ZLECENIA]],5),Tabela_Kwerenda_z_AKORD[LACZNY_CZAS]),0),0)</f>
        <v>0</v>
      </c>
    </row>
    <row r="635" spans="1:84">
      <c r="A635" t="e">
        <f>VLOOKUP(AKORDT[[#This Row],[NAZWISKO]],IMIE[],2,FALSE)</f>
        <v>#N/A</v>
      </c>
      <c r="B635">
        <v>11025</v>
      </c>
      <c r="F635">
        <v>26722</v>
      </c>
      <c r="G635">
        <v>1</v>
      </c>
      <c r="H635">
        <v>1</v>
      </c>
      <c r="I635">
        <v>1</v>
      </c>
      <c r="J635">
        <v>56220</v>
      </c>
      <c r="K635">
        <v>56220</v>
      </c>
      <c r="L635">
        <v>35</v>
      </c>
      <c r="M635">
        <v>20</v>
      </c>
      <c r="N635">
        <v>7</v>
      </c>
      <c r="O635">
        <v>2</v>
      </c>
      <c r="Q635" s="17">
        <v>43035</v>
      </c>
      <c r="R635" t="s">
        <v>1719</v>
      </c>
      <c r="S635">
        <v>0</v>
      </c>
      <c r="T635">
        <v>0</v>
      </c>
      <c r="U635">
        <v>0</v>
      </c>
      <c r="V635">
        <v>2</v>
      </c>
      <c r="W635" t="s">
        <v>203</v>
      </c>
      <c r="X635" t="s">
        <v>79</v>
      </c>
      <c r="Y635" t="s">
        <v>100</v>
      </c>
      <c r="Z635" t="s">
        <v>204</v>
      </c>
      <c r="AB635" s="17">
        <v>2</v>
      </c>
      <c r="AC635" s="17">
        <v>402133</v>
      </c>
      <c r="AD635">
        <v>2</v>
      </c>
      <c r="AE635">
        <v>1</v>
      </c>
      <c r="AF635">
        <v>0</v>
      </c>
      <c r="AG635" t="s">
        <v>81</v>
      </c>
      <c r="AH635" t="s">
        <v>82</v>
      </c>
      <c r="AI635" t="s">
        <v>83</v>
      </c>
      <c r="AJ635" t="s">
        <v>83</v>
      </c>
      <c r="AK635" t="s">
        <v>84</v>
      </c>
      <c r="AL635" t="s">
        <v>85</v>
      </c>
      <c r="AM635" t="s">
        <v>205</v>
      </c>
      <c r="AN635" t="s">
        <v>95</v>
      </c>
      <c r="AO635" t="s">
        <v>301</v>
      </c>
      <c r="AP635" t="s">
        <v>302</v>
      </c>
      <c r="AQ635" t="s">
        <v>301</v>
      </c>
      <c r="AR635" t="s">
        <v>302</v>
      </c>
      <c r="AS635" t="s">
        <v>83</v>
      </c>
      <c r="AV635" s="17"/>
      <c r="AX635">
        <v>0</v>
      </c>
      <c r="AY635" t="s">
        <v>83</v>
      </c>
      <c r="AZ635" t="s">
        <v>83</v>
      </c>
      <c r="BH635">
        <v>754</v>
      </c>
      <c r="BL635" t="s">
        <v>1715</v>
      </c>
      <c r="BM635" s="17">
        <v>43019</v>
      </c>
      <c r="BN635" t="s">
        <v>303</v>
      </c>
      <c r="BO635" t="s">
        <v>303</v>
      </c>
      <c r="BP635">
        <v>68</v>
      </c>
      <c r="BQ635" t="s">
        <v>196</v>
      </c>
      <c r="BR635" t="s">
        <v>197</v>
      </c>
      <c r="BS635" t="s">
        <v>89</v>
      </c>
      <c r="BT635" t="s">
        <v>90</v>
      </c>
      <c r="BU635" t="s">
        <v>181</v>
      </c>
      <c r="BV635" t="s">
        <v>83</v>
      </c>
      <c r="BY635" t="s">
        <v>92</v>
      </c>
      <c r="BZ635" t="s">
        <v>87</v>
      </c>
      <c r="CC635">
        <f>IFERROR(IF(AKORDT[[#This Row],[CZAS]]=1,VLOOKUP(AKORDT[[#This Row],[RAPORTY_TMP_ID]]&amp;AKORDT[[#This Row],[CZYNNOSCI_OPIS]],#REF!,5,FALSE),AKORDT[[#This Row],[CZAS]]),1)</f>
        <v>2</v>
      </c>
      <c r="CD635" t="str">
        <f>AKORDT[[#This Row],[RAPORTY_TMP_ID]]&amp;" "&amp;MID(AKORDT[[#This Row],[NAZWA1_WG]],1,30)</f>
        <v xml:space="preserve">26722 MANGO PD 487 VI 50x50         </v>
      </c>
      <c r="CE635" s="11">
        <f>AKORDT[[#This Row],[DATA]]</f>
        <v>43035</v>
      </c>
      <c r="CF635">
        <f>IFERROR(ROUND(AVERAGEIF(Tabela_Kwerenda_z_AKORD[CZAS RZECZYWISTY],LEFT(AKORDT[[#This Row],[PZP_NR_ZLECENIA]],5),Tabela_Kwerenda_z_AKORD[LACZNY_CZAS]),0),0)</f>
        <v>0</v>
      </c>
    </row>
    <row r="636" spans="1:84">
      <c r="A636" t="e">
        <f>VLOOKUP(AKORDT[[#This Row],[NAZWISKO]],IMIE[],2,FALSE)</f>
        <v>#N/A</v>
      </c>
      <c r="B636">
        <v>11034</v>
      </c>
      <c r="F636">
        <v>26674</v>
      </c>
      <c r="G636">
        <v>1</v>
      </c>
      <c r="H636">
        <v>1</v>
      </c>
      <c r="I636">
        <v>1</v>
      </c>
      <c r="J636">
        <v>53422</v>
      </c>
      <c r="K636">
        <v>53191</v>
      </c>
      <c r="L636">
        <v>35</v>
      </c>
      <c r="M636">
        <v>20</v>
      </c>
      <c r="N636">
        <v>7</v>
      </c>
      <c r="O636">
        <v>31</v>
      </c>
      <c r="Q636" s="17">
        <v>43035</v>
      </c>
      <c r="R636" t="s">
        <v>1720</v>
      </c>
      <c r="S636">
        <v>0</v>
      </c>
      <c r="T636">
        <v>0</v>
      </c>
      <c r="U636">
        <v>0</v>
      </c>
      <c r="V636">
        <v>2</v>
      </c>
      <c r="W636" t="s">
        <v>203</v>
      </c>
      <c r="X636" t="s">
        <v>79</v>
      </c>
      <c r="Y636" t="s">
        <v>100</v>
      </c>
      <c r="Z636" t="s">
        <v>204</v>
      </c>
      <c r="AB636" s="17">
        <v>2</v>
      </c>
      <c r="AC636" s="17">
        <v>402133</v>
      </c>
      <c r="AD636">
        <v>2</v>
      </c>
      <c r="AE636">
        <v>1</v>
      </c>
      <c r="AF636">
        <v>0</v>
      </c>
      <c r="AG636" t="s">
        <v>81</v>
      </c>
      <c r="AH636" t="s">
        <v>82</v>
      </c>
      <c r="AI636" t="s">
        <v>83</v>
      </c>
      <c r="AJ636" t="s">
        <v>83</v>
      </c>
      <c r="AK636" t="s">
        <v>84</v>
      </c>
      <c r="AL636" t="s">
        <v>85</v>
      </c>
      <c r="AM636" t="s">
        <v>205</v>
      </c>
      <c r="AN636" t="s">
        <v>95</v>
      </c>
      <c r="AO636" t="s">
        <v>246</v>
      </c>
      <c r="AP636" t="s">
        <v>247</v>
      </c>
      <c r="AQ636" t="s">
        <v>248</v>
      </c>
      <c r="AR636" t="s">
        <v>249</v>
      </c>
      <c r="AS636" t="s">
        <v>83</v>
      </c>
      <c r="AV636" s="17"/>
      <c r="AX636">
        <v>0</v>
      </c>
      <c r="AY636" t="s">
        <v>83</v>
      </c>
      <c r="AZ636" t="s">
        <v>83</v>
      </c>
      <c r="BH636">
        <v>763</v>
      </c>
      <c r="BL636" t="s">
        <v>1721</v>
      </c>
      <c r="BM636" s="17">
        <v>43019</v>
      </c>
      <c r="BN636" t="s">
        <v>250</v>
      </c>
      <c r="BO636" t="s">
        <v>250</v>
      </c>
      <c r="BP636">
        <v>68</v>
      </c>
      <c r="BQ636" t="s">
        <v>196</v>
      </c>
      <c r="BR636" t="s">
        <v>197</v>
      </c>
      <c r="BS636" t="s">
        <v>89</v>
      </c>
      <c r="BT636" t="s">
        <v>90</v>
      </c>
      <c r="BU636" t="s">
        <v>181</v>
      </c>
      <c r="BV636" t="s">
        <v>83</v>
      </c>
      <c r="BY636" t="s">
        <v>92</v>
      </c>
      <c r="BZ636" t="s">
        <v>87</v>
      </c>
      <c r="CC636">
        <f>IFERROR(IF(AKORDT[[#This Row],[CZAS]]=1,VLOOKUP(AKORDT[[#This Row],[RAPORTY_TMP_ID]]&amp;AKORDT[[#This Row],[CZYNNOSCI_OPIS]],#REF!,5,FALSE),AKORDT[[#This Row],[CZAS]]),1)</f>
        <v>31</v>
      </c>
      <c r="CD636" t="str">
        <f>AKORDT[[#This Row],[RAPORTY_TMP_ID]]&amp;" "&amp;MID(AKORDT[[#This Row],[NAZWA1_WG]],1,30)</f>
        <v xml:space="preserve">26674 TUNDRA LH]                    </v>
      </c>
      <c r="CE636" s="11">
        <f>AKORDT[[#This Row],[DATA]]</f>
        <v>43035</v>
      </c>
      <c r="CF636">
        <f>IFERROR(ROUND(AVERAGEIF(Tabela_Kwerenda_z_AKORD[CZAS RZECZYWISTY],LEFT(AKORDT[[#This Row],[PZP_NR_ZLECENIA]],5),Tabela_Kwerenda_z_AKORD[LACZNY_CZAS]),0),0)</f>
        <v>0</v>
      </c>
    </row>
    <row r="637" spans="1:84">
      <c r="A637" t="e">
        <f>VLOOKUP(AKORDT[[#This Row],[NAZWISKO]],IMIE[],2,FALSE)</f>
        <v>#N/A</v>
      </c>
      <c r="B637">
        <v>11035</v>
      </c>
      <c r="F637">
        <v>26673</v>
      </c>
      <c r="G637">
        <v>1</v>
      </c>
      <c r="H637">
        <v>1</v>
      </c>
      <c r="I637">
        <v>1</v>
      </c>
      <c r="J637">
        <v>53412</v>
      </c>
      <c r="K637">
        <v>52573</v>
      </c>
      <c r="L637">
        <v>35</v>
      </c>
      <c r="M637">
        <v>20</v>
      </c>
      <c r="N637">
        <v>7</v>
      </c>
      <c r="O637">
        <v>26</v>
      </c>
      <c r="Q637" s="17">
        <v>43035</v>
      </c>
      <c r="R637" t="s">
        <v>1722</v>
      </c>
      <c r="S637">
        <v>0</v>
      </c>
      <c r="T637">
        <v>0</v>
      </c>
      <c r="U637">
        <v>0</v>
      </c>
      <c r="V637">
        <v>2</v>
      </c>
      <c r="W637" t="s">
        <v>203</v>
      </c>
      <c r="X637" t="s">
        <v>79</v>
      </c>
      <c r="Y637" t="s">
        <v>100</v>
      </c>
      <c r="Z637" t="s">
        <v>204</v>
      </c>
      <c r="AB637" s="17">
        <v>2</v>
      </c>
      <c r="AC637" s="17">
        <v>402133</v>
      </c>
      <c r="AD637">
        <v>2</v>
      </c>
      <c r="AE637">
        <v>1</v>
      </c>
      <c r="AF637">
        <v>0</v>
      </c>
      <c r="AG637" t="s">
        <v>81</v>
      </c>
      <c r="AH637" t="s">
        <v>82</v>
      </c>
      <c r="AI637" t="s">
        <v>83</v>
      </c>
      <c r="AJ637" t="s">
        <v>83</v>
      </c>
      <c r="AK637" t="s">
        <v>84</v>
      </c>
      <c r="AL637" t="s">
        <v>85</v>
      </c>
      <c r="AM637" t="s">
        <v>205</v>
      </c>
      <c r="AN637" t="s">
        <v>95</v>
      </c>
      <c r="AO637" t="s">
        <v>646</v>
      </c>
      <c r="AP637" t="s">
        <v>647</v>
      </c>
      <c r="AQ637" t="s">
        <v>648</v>
      </c>
      <c r="AR637" t="s">
        <v>649</v>
      </c>
      <c r="AS637" t="s">
        <v>83</v>
      </c>
      <c r="AV637" s="17"/>
      <c r="AX637">
        <v>0</v>
      </c>
      <c r="AY637" t="s">
        <v>83</v>
      </c>
      <c r="AZ637" t="s">
        <v>83</v>
      </c>
      <c r="BH637">
        <v>764</v>
      </c>
      <c r="BL637" t="s">
        <v>1721</v>
      </c>
      <c r="BM637" s="17">
        <v>43019</v>
      </c>
      <c r="BN637" t="s">
        <v>250</v>
      </c>
      <c r="BO637" t="s">
        <v>250</v>
      </c>
      <c r="BP637">
        <v>68</v>
      </c>
      <c r="BQ637" t="s">
        <v>196</v>
      </c>
      <c r="BR637" t="s">
        <v>197</v>
      </c>
      <c r="BS637" t="s">
        <v>89</v>
      </c>
      <c r="BT637" t="s">
        <v>90</v>
      </c>
      <c r="BU637" t="s">
        <v>181</v>
      </c>
      <c r="BV637" t="s">
        <v>83</v>
      </c>
      <c r="BY637" t="s">
        <v>92</v>
      </c>
      <c r="BZ637" t="s">
        <v>87</v>
      </c>
      <c r="CC637">
        <f>IFERROR(IF(AKORDT[[#This Row],[CZAS]]=1,VLOOKUP(AKORDT[[#This Row],[RAPORTY_TMP_ID]]&amp;AKORDT[[#This Row],[CZYNNOSCI_OPIS]],#REF!,5,FALSE),AKORDT[[#This Row],[CZAS]]),1)</f>
        <v>26</v>
      </c>
      <c r="CD637" t="str">
        <f>AKORDT[[#This Row],[RAPORTY_TMP_ID]]&amp;" "&amp;MID(AKORDT[[#This Row],[NAZWA1_WG]],1,30)</f>
        <v xml:space="preserve">26673 TUNDRA [3                     </v>
      </c>
      <c r="CE637" s="11">
        <f>AKORDT[[#This Row],[DATA]]</f>
        <v>43035</v>
      </c>
      <c r="CF637">
        <f>IFERROR(ROUND(AVERAGEIF(Tabela_Kwerenda_z_AKORD[CZAS RZECZYWISTY],LEFT(AKORDT[[#This Row],[PZP_NR_ZLECENIA]],5),Tabela_Kwerenda_z_AKORD[LACZNY_CZAS]),0),0)</f>
        <v>0</v>
      </c>
    </row>
    <row r="638" spans="1:84">
      <c r="A638" t="e">
        <f>VLOOKUP(AKORDT[[#This Row],[NAZWISKO]],IMIE[],2,FALSE)</f>
        <v>#N/A</v>
      </c>
      <c r="B638">
        <v>11036</v>
      </c>
      <c r="F638">
        <v>26150</v>
      </c>
      <c r="G638">
        <v>1</v>
      </c>
      <c r="H638">
        <v>1</v>
      </c>
      <c r="I638">
        <v>1</v>
      </c>
      <c r="J638">
        <v>36317</v>
      </c>
      <c r="K638">
        <v>46793</v>
      </c>
      <c r="L638">
        <v>53</v>
      </c>
      <c r="M638">
        <v>5</v>
      </c>
      <c r="N638">
        <v>7</v>
      </c>
      <c r="O638">
        <v>184</v>
      </c>
      <c r="Q638" s="17">
        <v>43035</v>
      </c>
      <c r="R638" t="s">
        <v>713</v>
      </c>
      <c r="S638">
        <v>0</v>
      </c>
      <c r="T638">
        <v>0</v>
      </c>
      <c r="U638">
        <v>0</v>
      </c>
      <c r="V638">
        <v>2</v>
      </c>
      <c r="W638" t="s">
        <v>336</v>
      </c>
      <c r="X638" t="s">
        <v>79</v>
      </c>
      <c r="Y638" t="s">
        <v>104</v>
      </c>
      <c r="Z638" t="s">
        <v>337</v>
      </c>
      <c r="AB638" s="17">
        <v>2</v>
      </c>
      <c r="AC638" s="17">
        <v>402133</v>
      </c>
      <c r="AD638">
        <v>2</v>
      </c>
      <c r="AE638">
        <v>1</v>
      </c>
      <c r="AF638">
        <v>0</v>
      </c>
      <c r="AG638" t="s">
        <v>81</v>
      </c>
      <c r="AH638" t="s">
        <v>82</v>
      </c>
      <c r="AI638" t="s">
        <v>83</v>
      </c>
      <c r="AJ638" t="s">
        <v>83</v>
      </c>
      <c r="AK638" t="s">
        <v>84</v>
      </c>
      <c r="AL638" t="s">
        <v>85</v>
      </c>
      <c r="AM638" t="s">
        <v>86</v>
      </c>
      <c r="AN638" t="s">
        <v>87</v>
      </c>
      <c r="AO638" t="s">
        <v>876</v>
      </c>
      <c r="AP638" t="s">
        <v>877</v>
      </c>
      <c r="AQ638" t="s">
        <v>878</v>
      </c>
      <c r="AR638" t="s">
        <v>879</v>
      </c>
      <c r="AS638" t="s">
        <v>83</v>
      </c>
      <c r="AV638" s="17"/>
      <c r="AX638">
        <v>0</v>
      </c>
      <c r="AY638" t="s">
        <v>83</v>
      </c>
      <c r="AZ638" t="s">
        <v>83</v>
      </c>
      <c r="BH638">
        <v>765</v>
      </c>
      <c r="BL638" t="s">
        <v>880</v>
      </c>
      <c r="BM638" s="17">
        <v>43005</v>
      </c>
      <c r="BN638" t="s">
        <v>207</v>
      </c>
      <c r="BO638" t="s">
        <v>207</v>
      </c>
      <c r="BP638">
        <v>13</v>
      </c>
      <c r="BQ638" t="s">
        <v>88</v>
      </c>
      <c r="BR638" t="s">
        <v>79</v>
      </c>
      <c r="BS638" t="s">
        <v>89</v>
      </c>
      <c r="BT638" t="s">
        <v>90</v>
      </c>
      <c r="BU638" t="s">
        <v>182</v>
      </c>
      <c r="BV638" t="s">
        <v>83</v>
      </c>
      <c r="BY638" t="s">
        <v>92</v>
      </c>
      <c r="BZ638" t="s">
        <v>87</v>
      </c>
      <c r="CC638">
        <f>IFERROR(IF(AKORDT[[#This Row],[CZAS]]=1,VLOOKUP(AKORDT[[#This Row],[RAPORTY_TMP_ID]]&amp;AKORDT[[#This Row],[CZYNNOSCI_OPIS]],#REF!,5,FALSE),AKORDT[[#This Row],[CZAS]]),1)</f>
        <v>184</v>
      </c>
      <c r="CD638" t="str">
        <f>AKORDT[[#This Row],[RAPORTY_TMP_ID]]&amp;" "&amp;MID(AKORDT[[#This Row],[NAZWA1_WG]],1,30)</f>
        <v xml:space="preserve">26150 ELIXIR 3]                     </v>
      </c>
      <c r="CE638" s="11">
        <f>AKORDT[[#This Row],[DATA]]</f>
        <v>43035</v>
      </c>
      <c r="CF638">
        <f>IFERROR(ROUND(AVERAGEIF(Tabela_Kwerenda_z_AKORD[CZAS RZECZYWISTY],LEFT(AKORDT[[#This Row],[PZP_NR_ZLECENIA]],5),Tabela_Kwerenda_z_AKORD[LACZNY_CZAS]),0),0)</f>
        <v>0</v>
      </c>
    </row>
    <row r="639" spans="1:84">
      <c r="A639" t="e">
        <f>VLOOKUP(AKORDT[[#This Row],[NAZWISKO]],IMIE[],2,FALSE)</f>
        <v>#N/A</v>
      </c>
      <c r="B639">
        <v>11037</v>
      </c>
      <c r="F639">
        <v>26603</v>
      </c>
      <c r="G639">
        <v>1</v>
      </c>
      <c r="H639">
        <v>1</v>
      </c>
      <c r="I639">
        <v>1</v>
      </c>
      <c r="J639">
        <v>36330</v>
      </c>
      <c r="K639">
        <v>46795</v>
      </c>
      <c r="L639">
        <v>39</v>
      </c>
      <c r="M639">
        <v>21</v>
      </c>
      <c r="N639">
        <v>7</v>
      </c>
      <c r="O639">
        <v>46</v>
      </c>
      <c r="Q639" s="17">
        <v>43035</v>
      </c>
      <c r="R639" t="s">
        <v>1723</v>
      </c>
      <c r="S639">
        <v>0</v>
      </c>
      <c r="T639">
        <v>0</v>
      </c>
      <c r="U639">
        <v>0</v>
      </c>
      <c r="V639">
        <v>1</v>
      </c>
      <c r="W639" t="s">
        <v>251</v>
      </c>
      <c r="X639" t="s">
        <v>79</v>
      </c>
      <c r="Y639" t="s">
        <v>99</v>
      </c>
      <c r="Z639" t="s">
        <v>252</v>
      </c>
      <c r="AB639" s="17">
        <v>2</v>
      </c>
      <c r="AC639" s="17">
        <v>402133</v>
      </c>
      <c r="AD639">
        <v>2</v>
      </c>
      <c r="AE639">
        <v>1</v>
      </c>
      <c r="AF639">
        <v>0</v>
      </c>
      <c r="AG639" t="s">
        <v>81</v>
      </c>
      <c r="AH639" t="s">
        <v>82</v>
      </c>
      <c r="AI639" t="s">
        <v>83</v>
      </c>
      <c r="AJ639" t="s">
        <v>83</v>
      </c>
      <c r="AK639" t="s">
        <v>84</v>
      </c>
      <c r="AL639" t="s">
        <v>85</v>
      </c>
      <c r="AM639" t="s">
        <v>253</v>
      </c>
      <c r="AN639" t="s">
        <v>111</v>
      </c>
      <c r="AO639" t="s">
        <v>254</v>
      </c>
      <c r="AP639" t="s">
        <v>255</v>
      </c>
      <c r="AQ639" t="s">
        <v>256</v>
      </c>
      <c r="AR639" t="s">
        <v>257</v>
      </c>
      <c r="AS639" t="s">
        <v>83</v>
      </c>
      <c r="AV639" s="17"/>
      <c r="AX639">
        <v>0</v>
      </c>
      <c r="AY639" t="s">
        <v>83</v>
      </c>
      <c r="AZ639" t="s">
        <v>83</v>
      </c>
      <c r="BH639">
        <v>766</v>
      </c>
      <c r="BL639" t="s">
        <v>1724</v>
      </c>
      <c r="BM639" s="17">
        <v>43019</v>
      </c>
      <c r="BN639" t="s">
        <v>207</v>
      </c>
      <c r="BO639" t="s">
        <v>207</v>
      </c>
      <c r="BP639">
        <v>30</v>
      </c>
      <c r="BQ639" t="s">
        <v>369</v>
      </c>
      <c r="BR639" t="s">
        <v>370</v>
      </c>
      <c r="BS639" t="s">
        <v>89</v>
      </c>
      <c r="BT639" t="s">
        <v>90</v>
      </c>
      <c r="BU639" t="s">
        <v>258</v>
      </c>
      <c r="BV639" t="s">
        <v>83</v>
      </c>
      <c r="BY639" t="s">
        <v>92</v>
      </c>
      <c r="BZ639" t="s">
        <v>87</v>
      </c>
      <c r="CC639">
        <f>IFERROR(IF(AKORDT[[#This Row],[CZAS]]=1,VLOOKUP(AKORDT[[#This Row],[RAPORTY_TMP_ID]]&amp;AKORDT[[#This Row],[CZYNNOSCI_OPIS]],#REF!,5,FALSE),AKORDT[[#This Row],[CZAS]]),1)</f>
        <v>46</v>
      </c>
      <c r="CD639" t="str">
        <f>AKORDT[[#This Row],[RAPORTY_TMP_ID]]&amp;" "&amp;MID(AKORDT[[#This Row],[NAZWA1_WG]],1,30)</f>
        <v xml:space="preserve">26603 ELIXIR 3,5                    </v>
      </c>
      <c r="CE639" s="11">
        <f>AKORDT[[#This Row],[DATA]]</f>
        <v>43035</v>
      </c>
      <c r="CF639">
        <f>IFERROR(ROUND(AVERAGEIF(Tabela_Kwerenda_z_AKORD[CZAS RZECZYWISTY],LEFT(AKORDT[[#This Row],[PZP_NR_ZLECENIA]],5),Tabela_Kwerenda_z_AKORD[LACZNY_CZAS]),0),0)</f>
        <v>0</v>
      </c>
    </row>
    <row r="640" spans="1:84">
      <c r="A640" t="e">
        <f>VLOOKUP(AKORDT[[#This Row],[NAZWISKO]],IMIE[],2,FALSE)</f>
        <v>#N/A</v>
      </c>
      <c r="B640">
        <v>11038</v>
      </c>
      <c r="F640">
        <v>26604</v>
      </c>
      <c r="G640">
        <v>1</v>
      </c>
      <c r="H640">
        <v>1</v>
      </c>
      <c r="I640">
        <v>1</v>
      </c>
      <c r="J640">
        <v>36326</v>
      </c>
      <c r="K640">
        <v>46763</v>
      </c>
      <c r="L640">
        <v>39</v>
      </c>
      <c r="M640">
        <v>21</v>
      </c>
      <c r="N640">
        <v>7</v>
      </c>
      <c r="O640">
        <v>60</v>
      </c>
      <c r="Q640" s="17">
        <v>43035</v>
      </c>
      <c r="R640" t="s">
        <v>1725</v>
      </c>
      <c r="S640">
        <v>0</v>
      </c>
      <c r="T640">
        <v>0</v>
      </c>
      <c r="U640">
        <v>0</v>
      </c>
      <c r="V640">
        <v>1</v>
      </c>
      <c r="W640" t="s">
        <v>251</v>
      </c>
      <c r="X640" t="s">
        <v>79</v>
      </c>
      <c r="Y640" t="s">
        <v>99</v>
      </c>
      <c r="Z640" t="s">
        <v>252</v>
      </c>
      <c r="AB640" s="17">
        <v>2</v>
      </c>
      <c r="AC640" s="17">
        <v>402133</v>
      </c>
      <c r="AD640">
        <v>2</v>
      </c>
      <c r="AE640">
        <v>1</v>
      </c>
      <c r="AF640">
        <v>0</v>
      </c>
      <c r="AG640" t="s">
        <v>81</v>
      </c>
      <c r="AH640" t="s">
        <v>82</v>
      </c>
      <c r="AI640" t="s">
        <v>83</v>
      </c>
      <c r="AJ640" t="s">
        <v>83</v>
      </c>
      <c r="AK640" t="s">
        <v>84</v>
      </c>
      <c r="AL640" t="s">
        <v>85</v>
      </c>
      <c r="AM640" t="s">
        <v>253</v>
      </c>
      <c r="AN640" t="s">
        <v>111</v>
      </c>
      <c r="AO640" t="s">
        <v>486</v>
      </c>
      <c r="AP640" t="s">
        <v>487</v>
      </c>
      <c r="AQ640" t="s">
        <v>488</v>
      </c>
      <c r="AR640" t="s">
        <v>489</v>
      </c>
      <c r="AS640" t="s">
        <v>83</v>
      </c>
      <c r="AV640" s="17"/>
      <c r="AX640">
        <v>0</v>
      </c>
      <c r="AY640" t="s">
        <v>83</v>
      </c>
      <c r="AZ640" t="s">
        <v>83</v>
      </c>
      <c r="BH640">
        <v>767</v>
      </c>
      <c r="BL640" t="s">
        <v>1724</v>
      </c>
      <c r="BM640" s="17">
        <v>43019</v>
      </c>
      <c r="BN640" t="s">
        <v>207</v>
      </c>
      <c r="BO640" t="s">
        <v>207</v>
      </c>
      <c r="BP640">
        <v>30</v>
      </c>
      <c r="BQ640" t="s">
        <v>369</v>
      </c>
      <c r="BR640" t="s">
        <v>370</v>
      </c>
      <c r="BS640" t="s">
        <v>89</v>
      </c>
      <c r="BT640" t="s">
        <v>90</v>
      </c>
      <c r="BU640" t="s">
        <v>258</v>
      </c>
      <c r="BV640" t="s">
        <v>83</v>
      </c>
      <c r="BY640" t="s">
        <v>92</v>
      </c>
      <c r="BZ640" t="s">
        <v>87</v>
      </c>
      <c r="CC640">
        <f>IFERROR(IF(AKORDT[[#This Row],[CZAS]]=1,VLOOKUP(AKORDT[[#This Row],[RAPORTY_TMP_ID]]&amp;AKORDT[[#This Row],[CZYNNOSCI_OPIS]],#REF!,5,FALSE),AKORDT[[#This Row],[CZAS]]),1)</f>
        <v>60</v>
      </c>
      <c r="CD640" t="str">
        <f>AKORDT[[#This Row],[RAPORTY_TMP_ID]]&amp;" "&amp;MID(AKORDT[[#This Row],[NAZWA1_WG]],1,30)</f>
        <v xml:space="preserve">26604 ELIXIR N3,5]                  </v>
      </c>
      <c r="CE640" s="11">
        <f>AKORDT[[#This Row],[DATA]]</f>
        <v>43035</v>
      </c>
      <c r="CF640">
        <f>IFERROR(ROUND(AVERAGEIF(Tabela_Kwerenda_z_AKORD[CZAS RZECZYWISTY],LEFT(AKORDT[[#This Row],[PZP_NR_ZLECENIA]],5),Tabela_Kwerenda_z_AKORD[LACZNY_CZAS]),0),0)</f>
        <v>0</v>
      </c>
    </row>
    <row r="641" spans="1:84">
      <c r="A641" t="e">
        <f>VLOOKUP(AKORDT[[#This Row],[NAZWISKO]],IMIE[],2,FALSE)</f>
        <v>#N/A</v>
      </c>
      <c r="B641">
        <v>11039</v>
      </c>
      <c r="F641">
        <v>26672</v>
      </c>
      <c r="G641">
        <v>1</v>
      </c>
      <c r="H641">
        <v>1</v>
      </c>
      <c r="I641">
        <v>1</v>
      </c>
      <c r="J641">
        <v>53422</v>
      </c>
      <c r="K641">
        <v>53191</v>
      </c>
      <c r="L641">
        <v>36</v>
      </c>
      <c r="M641">
        <v>20</v>
      </c>
      <c r="N641">
        <v>7</v>
      </c>
      <c r="O641">
        <v>31</v>
      </c>
      <c r="Q641" s="17">
        <v>43035</v>
      </c>
      <c r="R641" t="s">
        <v>1726</v>
      </c>
      <c r="S641">
        <v>0</v>
      </c>
      <c r="T641">
        <v>0</v>
      </c>
      <c r="U641">
        <v>0</v>
      </c>
      <c r="V641">
        <v>2</v>
      </c>
      <c r="W641" t="s">
        <v>208</v>
      </c>
      <c r="X641" t="s">
        <v>79</v>
      </c>
      <c r="Y641" t="s">
        <v>94</v>
      </c>
      <c r="Z641" t="s">
        <v>209</v>
      </c>
      <c r="AB641" s="17">
        <v>2</v>
      </c>
      <c r="AC641" s="17">
        <v>402133</v>
      </c>
      <c r="AD641">
        <v>2</v>
      </c>
      <c r="AE641">
        <v>1</v>
      </c>
      <c r="AF641">
        <v>0</v>
      </c>
      <c r="AG641" t="s">
        <v>81</v>
      </c>
      <c r="AH641" t="s">
        <v>82</v>
      </c>
      <c r="AI641" t="s">
        <v>83</v>
      </c>
      <c r="AJ641" t="s">
        <v>83</v>
      </c>
      <c r="AK641" t="s">
        <v>84</v>
      </c>
      <c r="AL641" t="s">
        <v>85</v>
      </c>
      <c r="AM641" t="s">
        <v>205</v>
      </c>
      <c r="AN641" t="s">
        <v>95</v>
      </c>
      <c r="AO641" t="s">
        <v>246</v>
      </c>
      <c r="AP641" t="s">
        <v>247</v>
      </c>
      <c r="AQ641" t="s">
        <v>248</v>
      </c>
      <c r="AR641" t="s">
        <v>249</v>
      </c>
      <c r="AS641" t="s">
        <v>83</v>
      </c>
      <c r="AV641" s="17"/>
      <c r="AX641">
        <v>0</v>
      </c>
      <c r="AY641" t="s">
        <v>83</v>
      </c>
      <c r="AZ641" t="s">
        <v>83</v>
      </c>
      <c r="BH641">
        <v>768</v>
      </c>
      <c r="BL641" t="s">
        <v>1727</v>
      </c>
      <c r="BM641" s="17">
        <v>43019</v>
      </c>
      <c r="BN641" t="s">
        <v>250</v>
      </c>
      <c r="BO641" t="s">
        <v>250</v>
      </c>
      <c r="BP641">
        <v>68</v>
      </c>
      <c r="BQ641" t="s">
        <v>196</v>
      </c>
      <c r="BR641" t="s">
        <v>197</v>
      </c>
      <c r="BS641" t="s">
        <v>89</v>
      </c>
      <c r="BT641" t="s">
        <v>90</v>
      </c>
      <c r="BU641" t="s">
        <v>181</v>
      </c>
      <c r="BV641" t="s">
        <v>83</v>
      </c>
      <c r="BY641" t="s">
        <v>92</v>
      </c>
      <c r="BZ641" t="s">
        <v>87</v>
      </c>
      <c r="CC641">
        <f>IFERROR(IF(AKORDT[[#This Row],[CZAS]]=1,VLOOKUP(AKORDT[[#This Row],[RAPORTY_TMP_ID]]&amp;AKORDT[[#This Row],[CZYNNOSCI_OPIS]],#REF!,5,FALSE),AKORDT[[#This Row],[CZAS]]),1)</f>
        <v>31</v>
      </c>
      <c r="CD641" t="str">
        <f>AKORDT[[#This Row],[RAPORTY_TMP_ID]]&amp;" "&amp;MID(AKORDT[[#This Row],[NAZWA1_WG]],1,30)</f>
        <v xml:space="preserve">26672 TUNDRA LH]                    </v>
      </c>
      <c r="CE641" s="11">
        <f>AKORDT[[#This Row],[DATA]]</f>
        <v>43035</v>
      </c>
      <c r="CF641">
        <f>IFERROR(ROUND(AVERAGEIF(Tabela_Kwerenda_z_AKORD[CZAS RZECZYWISTY],LEFT(AKORDT[[#This Row],[PZP_NR_ZLECENIA]],5),Tabela_Kwerenda_z_AKORD[LACZNY_CZAS]),0),0)</f>
        <v>0</v>
      </c>
    </row>
    <row r="642" spans="1:84">
      <c r="A642" t="e">
        <f>VLOOKUP(AKORDT[[#This Row],[NAZWISKO]],IMIE[],2,FALSE)</f>
        <v>#N/A</v>
      </c>
      <c r="B642">
        <v>11040</v>
      </c>
      <c r="F642">
        <v>26671</v>
      </c>
      <c r="G642">
        <v>1</v>
      </c>
      <c r="H642">
        <v>1</v>
      </c>
      <c r="I642">
        <v>1</v>
      </c>
      <c r="J642">
        <v>53412</v>
      </c>
      <c r="K642">
        <v>52573</v>
      </c>
      <c r="L642">
        <v>36</v>
      </c>
      <c r="M642">
        <v>20</v>
      </c>
      <c r="N642">
        <v>7</v>
      </c>
      <c r="O642">
        <v>26</v>
      </c>
      <c r="Q642" s="17">
        <v>43035</v>
      </c>
      <c r="R642" t="s">
        <v>1728</v>
      </c>
      <c r="S642">
        <v>0</v>
      </c>
      <c r="T642">
        <v>0</v>
      </c>
      <c r="U642">
        <v>0</v>
      </c>
      <c r="V642">
        <v>2</v>
      </c>
      <c r="W642" t="s">
        <v>208</v>
      </c>
      <c r="X642" t="s">
        <v>79</v>
      </c>
      <c r="Y642" t="s">
        <v>94</v>
      </c>
      <c r="Z642" t="s">
        <v>209</v>
      </c>
      <c r="AB642" s="17">
        <v>2</v>
      </c>
      <c r="AC642" s="17">
        <v>402133</v>
      </c>
      <c r="AD642">
        <v>2</v>
      </c>
      <c r="AE642">
        <v>1</v>
      </c>
      <c r="AF642">
        <v>0</v>
      </c>
      <c r="AG642" t="s">
        <v>81</v>
      </c>
      <c r="AH642" t="s">
        <v>82</v>
      </c>
      <c r="AI642" t="s">
        <v>83</v>
      </c>
      <c r="AJ642" t="s">
        <v>83</v>
      </c>
      <c r="AK642" t="s">
        <v>84</v>
      </c>
      <c r="AL642" t="s">
        <v>85</v>
      </c>
      <c r="AM642" t="s">
        <v>205</v>
      </c>
      <c r="AN642" t="s">
        <v>95</v>
      </c>
      <c r="AO642" t="s">
        <v>646</v>
      </c>
      <c r="AP642" t="s">
        <v>647</v>
      </c>
      <c r="AQ642" t="s">
        <v>648</v>
      </c>
      <c r="AR642" t="s">
        <v>649</v>
      </c>
      <c r="AS642" t="s">
        <v>83</v>
      </c>
      <c r="AV642" s="17"/>
      <c r="AX642">
        <v>0</v>
      </c>
      <c r="AY642" t="s">
        <v>83</v>
      </c>
      <c r="AZ642" t="s">
        <v>83</v>
      </c>
      <c r="BH642">
        <v>769</v>
      </c>
      <c r="BL642" t="s">
        <v>1727</v>
      </c>
      <c r="BM642" s="17">
        <v>43019</v>
      </c>
      <c r="BN642" t="s">
        <v>250</v>
      </c>
      <c r="BO642" t="s">
        <v>250</v>
      </c>
      <c r="BP642">
        <v>68</v>
      </c>
      <c r="BQ642" t="s">
        <v>196</v>
      </c>
      <c r="BR642" t="s">
        <v>197</v>
      </c>
      <c r="BS642" t="s">
        <v>89</v>
      </c>
      <c r="BT642" t="s">
        <v>90</v>
      </c>
      <c r="BU642" t="s">
        <v>181</v>
      </c>
      <c r="BV642" t="s">
        <v>83</v>
      </c>
      <c r="BY642" t="s">
        <v>92</v>
      </c>
      <c r="BZ642" t="s">
        <v>87</v>
      </c>
      <c r="CC642">
        <f>IFERROR(IF(AKORDT[[#This Row],[CZAS]]=1,VLOOKUP(AKORDT[[#This Row],[RAPORTY_TMP_ID]]&amp;AKORDT[[#This Row],[CZYNNOSCI_OPIS]],#REF!,5,FALSE),AKORDT[[#This Row],[CZAS]]),1)</f>
        <v>26</v>
      </c>
      <c r="CD642" t="str">
        <f>AKORDT[[#This Row],[RAPORTY_TMP_ID]]&amp;" "&amp;MID(AKORDT[[#This Row],[NAZWA1_WG]],1,30)</f>
        <v xml:space="preserve">26671 TUNDRA [3                     </v>
      </c>
      <c r="CE642" s="11">
        <f>AKORDT[[#This Row],[DATA]]</f>
        <v>43035</v>
      </c>
      <c r="CF642">
        <f>IFERROR(ROUND(AVERAGEIF(Tabela_Kwerenda_z_AKORD[CZAS RZECZYWISTY],LEFT(AKORDT[[#This Row],[PZP_NR_ZLECENIA]],5),Tabela_Kwerenda_z_AKORD[LACZNY_CZAS]),0),0)</f>
        <v>0</v>
      </c>
    </row>
    <row r="643" spans="1:84">
      <c r="A643" t="e">
        <f>VLOOKUP(AKORDT[[#This Row],[NAZWISKO]],IMIE[],2,FALSE)</f>
        <v>#N/A</v>
      </c>
      <c r="B643">
        <v>11041</v>
      </c>
      <c r="F643">
        <v>26681</v>
      </c>
      <c r="G643">
        <v>1</v>
      </c>
      <c r="H643">
        <v>1</v>
      </c>
      <c r="I643">
        <v>1</v>
      </c>
      <c r="J643">
        <v>53422</v>
      </c>
      <c r="K643">
        <v>53191</v>
      </c>
      <c r="L643">
        <v>36</v>
      </c>
      <c r="M643">
        <v>20</v>
      </c>
      <c r="N643">
        <v>7</v>
      </c>
      <c r="O643">
        <v>31</v>
      </c>
      <c r="Q643" s="17">
        <v>43035</v>
      </c>
      <c r="R643" t="s">
        <v>1729</v>
      </c>
      <c r="S643">
        <v>0</v>
      </c>
      <c r="T643">
        <v>0</v>
      </c>
      <c r="U643">
        <v>0</v>
      </c>
      <c r="V643">
        <v>2</v>
      </c>
      <c r="W643" t="s">
        <v>208</v>
      </c>
      <c r="X643" t="s">
        <v>79</v>
      </c>
      <c r="Y643" t="s">
        <v>94</v>
      </c>
      <c r="Z643" t="s">
        <v>209</v>
      </c>
      <c r="AB643" s="17">
        <v>2</v>
      </c>
      <c r="AC643" s="17">
        <v>402133</v>
      </c>
      <c r="AD643">
        <v>2</v>
      </c>
      <c r="AE643">
        <v>1</v>
      </c>
      <c r="AF643">
        <v>0</v>
      </c>
      <c r="AG643" t="s">
        <v>81</v>
      </c>
      <c r="AH643" t="s">
        <v>82</v>
      </c>
      <c r="AI643" t="s">
        <v>83</v>
      </c>
      <c r="AJ643" t="s">
        <v>83</v>
      </c>
      <c r="AK643" t="s">
        <v>84</v>
      </c>
      <c r="AL643" t="s">
        <v>85</v>
      </c>
      <c r="AM643" t="s">
        <v>205</v>
      </c>
      <c r="AN643" t="s">
        <v>95</v>
      </c>
      <c r="AO643" t="s">
        <v>246</v>
      </c>
      <c r="AP643" t="s">
        <v>247</v>
      </c>
      <c r="AQ643" t="s">
        <v>248</v>
      </c>
      <c r="AR643" t="s">
        <v>249</v>
      </c>
      <c r="AS643" t="s">
        <v>83</v>
      </c>
      <c r="AV643" s="17"/>
      <c r="AX643">
        <v>0</v>
      </c>
      <c r="AY643" t="s">
        <v>83</v>
      </c>
      <c r="AZ643" t="s">
        <v>83</v>
      </c>
      <c r="BH643">
        <v>770</v>
      </c>
      <c r="BL643" t="s">
        <v>1730</v>
      </c>
      <c r="BM643" s="17">
        <v>43019</v>
      </c>
      <c r="BN643" t="s">
        <v>250</v>
      </c>
      <c r="BO643" t="s">
        <v>250</v>
      </c>
      <c r="BP643">
        <v>68</v>
      </c>
      <c r="BQ643" t="s">
        <v>196</v>
      </c>
      <c r="BR643" t="s">
        <v>197</v>
      </c>
      <c r="BS643" t="s">
        <v>89</v>
      </c>
      <c r="BT643" t="s">
        <v>90</v>
      </c>
      <c r="BU643" t="s">
        <v>181</v>
      </c>
      <c r="BV643" t="s">
        <v>83</v>
      </c>
      <c r="BY643" t="s">
        <v>92</v>
      </c>
      <c r="BZ643" t="s">
        <v>87</v>
      </c>
      <c r="CC643">
        <f>IFERROR(IF(AKORDT[[#This Row],[CZAS]]=1,VLOOKUP(AKORDT[[#This Row],[RAPORTY_TMP_ID]]&amp;AKORDT[[#This Row],[CZYNNOSCI_OPIS]],#REF!,5,FALSE),AKORDT[[#This Row],[CZAS]]),1)</f>
        <v>31</v>
      </c>
      <c r="CD643" t="str">
        <f>AKORDT[[#This Row],[RAPORTY_TMP_ID]]&amp;" "&amp;MID(AKORDT[[#This Row],[NAZWA1_WG]],1,30)</f>
        <v xml:space="preserve">26681 TUNDRA LH]                    </v>
      </c>
      <c r="CE643" s="11">
        <f>AKORDT[[#This Row],[DATA]]</f>
        <v>43035</v>
      </c>
      <c r="CF643">
        <f>IFERROR(ROUND(AVERAGEIF(Tabela_Kwerenda_z_AKORD[CZAS RZECZYWISTY],LEFT(AKORDT[[#This Row],[PZP_NR_ZLECENIA]],5),Tabela_Kwerenda_z_AKORD[LACZNY_CZAS]),0),0)</f>
        <v>0</v>
      </c>
    </row>
    <row r="644" spans="1:84">
      <c r="A644" t="e">
        <f>VLOOKUP(AKORDT[[#This Row],[NAZWISKO]],IMIE[],2,FALSE)</f>
        <v>#N/A</v>
      </c>
      <c r="B644">
        <v>11042</v>
      </c>
      <c r="F644">
        <v>26680</v>
      </c>
      <c r="G644">
        <v>1</v>
      </c>
      <c r="H644">
        <v>1</v>
      </c>
      <c r="I644">
        <v>1</v>
      </c>
      <c r="J644">
        <v>53412</v>
      </c>
      <c r="K644">
        <v>52573</v>
      </c>
      <c r="L644">
        <v>36</v>
      </c>
      <c r="M644">
        <v>20</v>
      </c>
      <c r="N644">
        <v>7</v>
      </c>
      <c r="O644">
        <v>26</v>
      </c>
      <c r="Q644" s="17">
        <v>43035</v>
      </c>
      <c r="R644" t="s">
        <v>1731</v>
      </c>
      <c r="S644">
        <v>0</v>
      </c>
      <c r="T644">
        <v>0</v>
      </c>
      <c r="U644">
        <v>0</v>
      </c>
      <c r="V644">
        <v>2</v>
      </c>
      <c r="W644" t="s">
        <v>208</v>
      </c>
      <c r="X644" t="s">
        <v>79</v>
      </c>
      <c r="Y644" t="s">
        <v>94</v>
      </c>
      <c r="Z644" t="s">
        <v>209</v>
      </c>
      <c r="AB644" s="17">
        <v>2</v>
      </c>
      <c r="AC644" s="17">
        <v>402133</v>
      </c>
      <c r="AD644">
        <v>2</v>
      </c>
      <c r="AE644">
        <v>1</v>
      </c>
      <c r="AF644">
        <v>0</v>
      </c>
      <c r="AG644" t="s">
        <v>81</v>
      </c>
      <c r="AH644" t="s">
        <v>82</v>
      </c>
      <c r="AI644" t="s">
        <v>83</v>
      </c>
      <c r="AJ644" t="s">
        <v>83</v>
      </c>
      <c r="AK644" t="s">
        <v>84</v>
      </c>
      <c r="AL644" t="s">
        <v>85</v>
      </c>
      <c r="AM644" t="s">
        <v>205</v>
      </c>
      <c r="AN644" t="s">
        <v>95</v>
      </c>
      <c r="AO644" t="s">
        <v>646</v>
      </c>
      <c r="AP644" t="s">
        <v>647</v>
      </c>
      <c r="AQ644" t="s">
        <v>648</v>
      </c>
      <c r="AR644" t="s">
        <v>649</v>
      </c>
      <c r="AS644" t="s">
        <v>83</v>
      </c>
      <c r="AV644" s="17"/>
      <c r="AX644">
        <v>0</v>
      </c>
      <c r="AY644" t="s">
        <v>83</v>
      </c>
      <c r="AZ644" t="s">
        <v>83</v>
      </c>
      <c r="BH644">
        <v>771</v>
      </c>
      <c r="BL644" t="s">
        <v>1730</v>
      </c>
      <c r="BM644" s="17">
        <v>43019</v>
      </c>
      <c r="BN644" t="s">
        <v>250</v>
      </c>
      <c r="BO644" t="s">
        <v>250</v>
      </c>
      <c r="BP644">
        <v>68</v>
      </c>
      <c r="BQ644" t="s">
        <v>196</v>
      </c>
      <c r="BR644" t="s">
        <v>197</v>
      </c>
      <c r="BS644" t="s">
        <v>89</v>
      </c>
      <c r="BT644" t="s">
        <v>90</v>
      </c>
      <c r="BU644" t="s">
        <v>181</v>
      </c>
      <c r="BV644" t="s">
        <v>83</v>
      </c>
      <c r="BY644" t="s">
        <v>92</v>
      </c>
      <c r="BZ644" t="s">
        <v>87</v>
      </c>
      <c r="CC644">
        <f>IFERROR(IF(AKORDT[[#This Row],[CZAS]]=1,VLOOKUP(AKORDT[[#This Row],[RAPORTY_TMP_ID]]&amp;AKORDT[[#This Row],[CZYNNOSCI_OPIS]],#REF!,5,FALSE),AKORDT[[#This Row],[CZAS]]),1)</f>
        <v>26</v>
      </c>
      <c r="CD644" t="str">
        <f>AKORDT[[#This Row],[RAPORTY_TMP_ID]]&amp;" "&amp;MID(AKORDT[[#This Row],[NAZWA1_WG]],1,30)</f>
        <v xml:space="preserve">26680 TUNDRA [3                     </v>
      </c>
      <c r="CE644" s="11">
        <f>AKORDT[[#This Row],[DATA]]</f>
        <v>43035</v>
      </c>
      <c r="CF644">
        <f>IFERROR(ROUND(AVERAGEIF(Tabela_Kwerenda_z_AKORD[CZAS RZECZYWISTY],LEFT(AKORDT[[#This Row],[PZP_NR_ZLECENIA]],5),Tabela_Kwerenda_z_AKORD[LACZNY_CZAS]),0),0)</f>
        <v>0</v>
      </c>
    </row>
    <row r="645" spans="1:84">
      <c r="A645" t="e">
        <f>VLOOKUP(AKORDT[[#This Row],[NAZWISKO]],IMIE[],2,FALSE)</f>
        <v>#N/A</v>
      </c>
      <c r="B645">
        <v>11044</v>
      </c>
      <c r="F645">
        <v>27024</v>
      </c>
      <c r="G645">
        <v>1</v>
      </c>
      <c r="H645">
        <v>1</v>
      </c>
      <c r="I645">
        <v>1</v>
      </c>
      <c r="J645">
        <v>14301</v>
      </c>
      <c r="K645">
        <v>14301</v>
      </c>
      <c r="L645">
        <v>37</v>
      </c>
      <c r="M645">
        <v>5</v>
      </c>
      <c r="N645">
        <v>7</v>
      </c>
      <c r="O645">
        <v>256</v>
      </c>
      <c r="Q645" s="17">
        <v>43035</v>
      </c>
      <c r="R645" t="s">
        <v>1732</v>
      </c>
      <c r="S645">
        <v>0</v>
      </c>
      <c r="T645">
        <v>0</v>
      </c>
      <c r="U645">
        <v>0</v>
      </c>
      <c r="V645">
        <v>2</v>
      </c>
      <c r="W645" t="s">
        <v>201</v>
      </c>
      <c r="X645" t="s">
        <v>79</v>
      </c>
      <c r="Y645" t="s">
        <v>106</v>
      </c>
      <c r="Z645" t="s">
        <v>202</v>
      </c>
      <c r="AB645" s="17">
        <v>2</v>
      </c>
      <c r="AC645" s="17">
        <v>402133</v>
      </c>
      <c r="AD645">
        <v>2</v>
      </c>
      <c r="AE645">
        <v>1</v>
      </c>
      <c r="AF645">
        <v>0</v>
      </c>
      <c r="AG645" t="s">
        <v>81</v>
      </c>
      <c r="AH645" t="s">
        <v>82</v>
      </c>
      <c r="AI645" t="s">
        <v>83</v>
      </c>
      <c r="AJ645" t="s">
        <v>83</v>
      </c>
      <c r="AK645" t="s">
        <v>84</v>
      </c>
      <c r="AL645" t="s">
        <v>85</v>
      </c>
      <c r="AM645" t="s">
        <v>86</v>
      </c>
      <c r="AN645" t="s">
        <v>87</v>
      </c>
      <c r="AO645" t="s">
        <v>518</v>
      </c>
      <c r="AP645" t="s">
        <v>519</v>
      </c>
      <c r="AQ645" t="s">
        <v>518</v>
      </c>
      <c r="AR645" t="s">
        <v>519</v>
      </c>
      <c r="AS645" t="s">
        <v>83</v>
      </c>
      <c r="AV645" s="17"/>
      <c r="AX645">
        <v>0</v>
      </c>
      <c r="AY645" t="s">
        <v>83</v>
      </c>
      <c r="AZ645" t="s">
        <v>83</v>
      </c>
      <c r="BH645">
        <v>773</v>
      </c>
      <c r="BL645" t="s">
        <v>1381</v>
      </c>
      <c r="BM645" s="17">
        <v>43026</v>
      </c>
      <c r="BN645" t="s">
        <v>213</v>
      </c>
      <c r="BO645" t="s">
        <v>213</v>
      </c>
      <c r="BP645">
        <v>13</v>
      </c>
      <c r="BQ645" t="s">
        <v>88</v>
      </c>
      <c r="BR645" t="s">
        <v>79</v>
      </c>
      <c r="BS645" t="s">
        <v>89</v>
      </c>
      <c r="BT645" t="s">
        <v>90</v>
      </c>
      <c r="BU645" t="s">
        <v>91</v>
      </c>
      <c r="BV645" t="s">
        <v>83</v>
      </c>
      <c r="BY645" t="s">
        <v>92</v>
      </c>
      <c r="BZ645" t="s">
        <v>87</v>
      </c>
      <c r="CC645">
        <f>IFERROR(IF(AKORDT[[#This Row],[CZAS]]=1,VLOOKUP(AKORDT[[#This Row],[RAPORTY_TMP_ID]]&amp;AKORDT[[#This Row],[CZYNNOSCI_OPIS]],#REF!,5,FALSE),AKORDT[[#This Row],[CZAS]]),1)</f>
        <v>256</v>
      </c>
      <c r="CD645" t="str">
        <f>AKORDT[[#This Row],[RAPORTY_TMP_ID]]&amp;" "&amp;MID(AKORDT[[#This Row],[NAZWA1_WG]],1,30)</f>
        <v xml:space="preserve">27024 ALIZE [3,5]                   </v>
      </c>
      <c r="CE645" s="11">
        <f>AKORDT[[#This Row],[DATA]]</f>
        <v>43035</v>
      </c>
      <c r="CF645">
        <f>IFERROR(ROUND(AVERAGEIF(Tabela_Kwerenda_z_AKORD[CZAS RZECZYWISTY],LEFT(AKORDT[[#This Row],[PZP_NR_ZLECENIA]],5),Tabela_Kwerenda_z_AKORD[LACZNY_CZAS]),0),0)</f>
        <v>0</v>
      </c>
    </row>
    <row r="646" spans="1:84">
      <c r="A646" t="e">
        <f>VLOOKUP(AKORDT[[#This Row],[NAZWISKO]],IMIE[],2,FALSE)</f>
        <v>#N/A</v>
      </c>
      <c r="B646">
        <v>11049</v>
      </c>
      <c r="F646">
        <v>27344</v>
      </c>
      <c r="G646">
        <v>1</v>
      </c>
      <c r="H646">
        <v>1</v>
      </c>
      <c r="I646">
        <v>1</v>
      </c>
      <c r="J646">
        <v>13955</v>
      </c>
      <c r="K646">
        <v>13955</v>
      </c>
      <c r="L646">
        <v>35</v>
      </c>
      <c r="M646">
        <v>20</v>
      </c>
      <c r="N646">
        <v>7</v>
      </c>
      <c r="O646">
        <v>8</v>
      </c>
      <c r="Q646" s="17">
        <v>43035</v>
      </c>
      <c r="R646" t="s">
        <v>1733</v>
      </c>
      <c r="S646">
        <v>0</v>
      </c>
      <c r="T646">
        <v>0</v>
      </c>
      <c r="U646">
        <v>0</v>
      </c>
      <c r="V646">
        <v>2</v>
      </c>
      <c r="W646" t="s">
        <v>203</v>
      </c>
      <c r="X646" t="s">
        <v>79</v>
      </c>
      <c r="Y646" t="s">
        <v>100</v>
      </c>
      <c r="Z646" t="s">
        <v>204</v>
      </c>
      <c r="AB646" s="17">
        <v>2</v>
      </c>
      <c r="AC646" s="17">
        <v>402133</v>
      </c>
      <c r="AD646">
        <v>2</v>
      </c>
      <c r="AE646">
        <v>1</v>
      </c>
      <c r="AF646">
        <v>0</v>
      </c>
      <c r="AG646" t="s">
        <v>81</v>
      </c>
      <c r="AH646" t="s">
        <v>82</v>
      </c>
      <c r="AI646" t="s">
        <v>83</v>
      </c>
      <c r="AJ646" t="s">
        <v>83</v>
      </c>
      <c r="AK646" t="s">
        <v>84</v>
      </c>
      <c r="AL646" t="s">
        <v>85</v>
      </c>
      <c r="AM646" t="s">
        <v>205</v>
      </c>
      <c r="AN646" t="s">
        <v>95</v>
      </c>
      <c r="AO646" t="s">
        <v>198</v>
      </c>
      <c r="AP646" t="s">
        <v>199</v>
      </c>
      <c r="AQ646" t="s">
        <v>198</v>
      </c>
      <c r="AR646" t="s">
        <v>199</v>
      </c>
      <c r="AS646" t="s">
        <v>83</v>
      </c>
      <c r="AV646" s="17"/>
      <c r="AX646">
        <v>0</v>
      </c>
      <c r="AY646" t="s">
        <v>83</v>
      </c>
      <c r="AZ646" t="s">
        <v>83</v>
      </c>
      <c r="BH646">
        <v>778</v>
      </c>
      <c r="BL646" t="s">
        <v>1734</v>
      </c>
      <c r="BM646" s="17">
        <v>43026</v>
      </c>
      <c r="BN646" t="s">
        <v>200</v>
      </c>
      <c r="BO646" t="s">
        <v>200</v>
      </c>
      <c r="BP646">
        <v>68</v>
      </c>
      <c r="BQ646" t="s">
        <v>196</v>
      </c>
      <c r="BR646" t="s">
        <v>197</v>
      </c>
      <c r="BS646" t="s">
        <v>89</v>
      </c>
      <c r="BT646" t="s">
        <v>90</v>
      </c>
      <c r="BU646" t="s">
        <v>206</v>
      </c>
      <c r="BV646" t="s">
        <v>83</v>
      </c>
      <c r="BY646" t="s">
        <v>92</v>
      </c>
      <c r="BZ646" t="s">
        <v>87</v>
      </c>
      <c r="CC646">
        <f>IFERROR(IF(AKORDT[[#This Row],[CZAS]]=1,VLOOKUP(AKORDT[[#This Row],[RAPORTY_TMP_ID]]&amp;AKORDT[[#This Row],[CZYNNOSCI_OPIS]],#REF!,5,FALSE),AKORDT[[#This Row],[CZAS]]),1)</f>
        <v>8</v>
      </c>
      <c r="CD646" t="str">
        <f>AKORDT[[#This Row],[RAPORTY_TMP_ID]]&amp;" "&amp;MID(AKORDT[[#This Row],[NAZWA1_WG]],1,30)</f>
        <v xml:space="preserve">27344 OVAL [1o]                     </v>
      </c>
      <c r="CE646" s="11">
        <f>AKORDT[[#This Row],[DATA]]</f>
        <v>43035</v>
      </c>
      <c r="CF646">
        <f>IFERROR(ROUND(AVERAGEIF(Tabela_Kwerenda_z_AKORD[CZAS RZECZYWISTY],LEFT(AKORDT[[#This Row],[PZP_NR_ZLECENIA]],5),Tabela_Kwerenda_z_AKORD[LACZNY_CZAS]),0),0)</f>
        <v>0</v>
      </c>
    </row>
    <row r="647" spans="1:84">
      <c r="A647" t="e">
        <f>VLOOKUP(AKORDT[[#This Row],[NAZWISKO]],IMIE[],2,FALSE)</f>
        <v>#N/A</v>
      </c>
      <c r="B647">
        <v>11050</v>
      </c>
      <c r="F647">
        <v>27438</v>
      </c>
      <c r="G647">
        <v>1</v>
      </c>
      <c r="H647">
        <v>1</v>
      </c>
      <c r="I647">
        <v>1</v>
      </c>
      <c r="J647">
        <v>46886</v>
      </c>
      <c r="K647">
        <v>46886</v>
      </c>
      <c r="L647">
        <v>35</v>
      </c>
      <c r="M647">
        <v>20</v>
      </c>
      <c r="N647">
        <v>7</v>
      </c>
      <c r="O647">
        <v>2</v>
      </c>
      <c r="P647">
        <v>0</v>
      </c>
      <c r="Q647" s="17">
        <v>43035</v>
      </c>
      <c r="R647" t="s">
        <v>663</v>
      </c>
      <c r="S647">
        <v>0</v>
      </c>
      <c r="T647">
        <v>0</v>
      </c>
      <c r="U647">
        <v>0</v>
      </c>
      <c r="V647">
        <v>2</v>
      </c>
      <c r="W647" t="s">
        <v>203</v>
      </c>
      <c r="X647" t="s">
        <v>79</v>
      </c>
      <c r="Y647" t="s">
        <v>100</v>
      </c>
      <c r="Z647" t="s">
        <v>204</v>
      </c>
      <c r="AB647" s="17">
        <v>2</v>
      </c>
      <c r="AC647" s="17">
        <v>402133</v>
      </c>
      <c r="AD647">
        <v>2</v>
      </c>
      <c r="AE647">
        <v>1</v>
      </c>
      <c r="AF647">
        <v>0</v>
      </c>
      <c r="AG647" t="s">
        <v>81</v>
      </c>
      <c r="AH647" t="s">
        <v>82</v>
      </c>
      <c r="AI647" t="s">
        <v>83</v>
      </c>
      <c r="AJ647" t="s">
        <v>83</v>
      </c>
      <c r="AK647" t="s">
        <v>84</v>
      </c>
      <c r="AL647" t="s">
        <v>85</v>
      </c>
      <c r="AM647" t="s">
        <v>205</v>
      </c>
      <c r="AN647" t="s">
        <v>95</v>
      </c>
      <c r="AO647" t="s">
        <v>379</v>
      </c>
      <c r="AP647" t="s">
        <v>380</v>
      </c>
      <c r="AQ647" t="s">
        <v>379</v>
      </c>
      <c r="AR647" t="s">
        <v>380</v>
      </c>
      <c r="AS647" t="s">
        <v>83</v>
      </c>
      <c r="AV647" s="17"/>
      <c r="AX647">
        <v>0</v>
      </c>
      <c r="AY647" t="s">
        <v>83</v>
      </c>
      <c r="AZ647" t="s">
        <v>83</v>
      </c>
      <c r="BH647">
        <v>779</v>
      </c>
      <c r="BL647" t="s">
        <v>408</v>
      </c>
      <c r="BM647" s="17">
        <v>43033</v>
      </c>
      <c r="BN647" t="s">
        <v>362</v>
      </c>
      <c r="BO647" t="s">
        <v>362</v>
      </c>
      <c r="BP647">
        <v>13</v>
      </c>
      <c r="BQ647" t="s">
        <v>88</v>
      </c>
      <c r="BR647" t="s">
        <v>79</v>
      </c>
      <c r="BS647" t="s">
        <v>89</v>
      </c>
      <c r="BT647" t="s">
        <v>90</v>
      </c>
      <c r="BU647" t="s">
        <v>181</v>
      </c>
      <c r="BV647" t="s">
        <v>83</v>
      </c>
      <c r="BY647" t="s">
        <v>92</v>
      </c>
      <c r="BZ647" t="s">
        <v>87</v>
      </c>
      <c r="CC647">
        <f>IFERROR(IF(AKORDT[[#This Row],[CZAS]]=1,VLOOKUP(AKORDT[[#This Row],[RAPORTY_TMP_ID]]&amp;AKORDT[[#This Row],[CZYNNOSCI_OPIS]],#REF!,5,FALSE),AKORDT[[#This Row],[CZAS]]),1)</f>
        <v>2</v>
      </c>
      <c r="CD647" t="str">
        <f>AKORDT[[#This Row],[RAPORTY_TMP_ID]]&amp;" "&amp;MID(AKORDT[[#This Row],[NAZWA1_WG]],1,30)</f>
        <v xml:space="preserve">27438 SHADOW Z60/11                 </v>
      </c>
      <c r="CE647" s="11">
        <f>AKORDT[[#This Row],[DATA]]</f>
        <v>43035</v>
      </c>
      <c r="CF647">
        <f>IFERROR(ROUND(AVERAGEIF(Tabela_Kwerenda_z_AKORD[CZAS RZECZYWISTY],LEFT(AKORDT[[#This Row],[PZP_NR_ZLECENIA]],5),Tabela_Kwerenda_z_AKORD[LACZNY_CZAS]),0),0)</f>
        <v>0</v>
      </c>
    </row>
    <row r="648" spans="1:84">
      <c r="A648" t="e">
        <f>VLOOKUP(AKORDT[[#This Row],[NAZWISKO]],IMIE[],2,FALSE)</f>
        <v>#N/A</v>
      </c>
      <c r="B648">
        <v>11051</v>
      </c>
      <c r="F648">
        <v>27054</v>
      </c>
      <c r="G648">
        <v>1</v>
      </c>
      <c r="H648">
        <v>1</v>
      </c>
      <c r="I648">
        <v>1</v>
      </c>
      <c r="J648">
        <v>13955</v>
      </c>
      <c r="K648">
        <v>13955</v>
      </c>
      <c r="L648">
        <v>35</v>
      </c>
      <c r="M648">
        <v>20</v>
      </c>
      <c r="N648">
        <v>7</v>
      </c>
      <c r="O648">
        <v>8</v>
      </c>
      <c r="Q648" s="17">
        <v>43035</v>
      </c>
      <c r="R648" t="s">
        <v>1735</v>
      </c>
      <c r="S648">
        <v>0</v>
      </c>
      <c r="T648">
        <v>0</v>
      </c>
      <c r="U648">
        <v>0</v>
      </c>
      <c r="V648">
        <v>2</v>
      </c>
      <c r="W648" t="s">
        <v>203</v>
      </c>
      <c r="X648" t="s">
        <v>79</v>
      </c>
      <c r="Y648" t="s">
        <v>100</v>
      </c>
      <c r="Z648" t="s">
        <v>204</v>
      </c>
      <c r="AB648" s="17">
        <v>2</v>
      </c>
      <c r="AC648" s="17">
        <v>402133</v>
      </c>
      <c r="AD648">
        <v>2</v>
      </c>
      <c r="AE648">
        <v>1</v>
      </c>
      <c r="AF648">
        <v>0</v>
      </c>
      <c r="AG648" t="s">
        <v>81</v>
      </c>
      <c r="AH648" t="s">
        <v>82</v>
      </c>
      <c r="AI648" t="s">
        <v>83</v>
      </c>
      <c r="AJ648" t="s">
        <v>83</v>
      </c>
      <c r="AK648" t="s">
        <v>84</v>
      </c>
      <c r="AL648" t="s">
        <v>85</v>
      </c>
      <c r="AM648" t="s">
        <v>205</v>
      </c>
      <c r="AN648" t="s">
        <v>95</v>
      </c>
      <c r="AO648" t="s">
        <v>198</v>
      </c>
      <c r="AP648" t="s">
        <v>199</v>
      </c>
      <c r="AQ648" t="s">
        <v>198</v>
      </c>
      <c r="AR648" t="s">
        <v>199</v>
      </c>
      <c r="AS648" t="s">
        <v>83</v>
      </c>
      <c r="AV648" s="17"/>
      <c r="AX648">
        <v>0</v>
      </c>
      <c r="AY648" t="s">
        <v>83</v>
      </c>
      <c r="AZ648" t="s">
        <v>83</v>
      </c>
      <c r="BH648">
        <v>780</v>
      </c>
      <c r="BL648" t="s">
        <v>1736</v>
      </c>
      <c r="BM648" s="17">
        <v>43026</v>
      </c>
      <c r="BN648" t="s">
        <v>200</v>
      </c>
      <c r="BO648" t="s">
        <v>200</v>
      </c>
      <c r="BP648">
        <v>68</v>
      </c>
      <c r="BQ648" t="s">
        <v>196</v>
      </c>
      <c r="BR648" t="s">
        <v>197</v>
      </c>
      <c r="BS648" t="s">
        <v>89</v>
      </c>
      <c r="BT648" t="s">
        <v>90</v>
      </c>
      <c r="BU648" t="s">
        <v>206</v>
      </c>
      <c r="BV648" t="s">
        <v>83</v>
      </c>
      <c r="BY648" t="s">
        <v>92</v>
      </c>
      <c r="BZ648" t="s">
        <v>87</v>
      </c>
      <c r="CC648">
        <f>IFERROR(IF(AKORDT[[#This Row],[CZAS]]=1,VLOOKUP(AKORDT[[#This Row],[RAPORTY_TMP_ID]]&amp;AKORDT[[#This Row],[CZYNNOSCI_OPIS]],#REF!,5,FALSE),AKORDT[[#This Row],[CZAS]]),1)</f>
        <v>8</v>
      </c>
      <c r="CD648" t="str">
        <f>AKORDT[[#This Row],[RAPORTY_TMP_ID]]&amp;" "&amp;MID(AKORDT[[#This Row],[NAZWA1_WG]],1,30)</f>
        <v xml:space="preserve">27054 OVAL [1o]                     </v>
      </c>
      <c r="CE648" s="11">
        <f>AKORDT[[#This Row],[DATA]]</f>
        <v>43035</v>
      </c>
      <c r="CF648">
        <f>IFERROR(ROUND(AVERAGEIF(Tabela_Kwerenda_z_AKORD[CZAS RZECZYWISTY],LEFT(AKORDT[[#This Row],[PZP_NR_ZLECENIA]],5),Tabela_Kwerenda_z_AKORD[LACZNY_CZAS]),0),0)</f>
        <v>0</v>
      </c>
    </row>
    <row r="649" spans="1:84">
      <c r="A649" t="e">
        <f>VLOOKUP(AKORDT[[#This Row],[NAZWISKO]],IMIE[],2,FALSE)</f>
        <v>#N/A</v>
      </c>
      <c r="B649">
        <v>11052</v>
      </c>
      <c r="F649">
        <v>27053</v>
      </c>
      <c r="G649">
        <v>1</v>
      </c>
      <c r="H649">
        <v>1</v>
      </c>
      <c r="I649">
        <v>1</v>
      </c>
      <c r="J649">
        <v>13955</v>
      </c>
      <c r="K649">
        <v>13955</v>
      </c>
      <c r="L649">
        <v>35</v>
      </c>
      <c r="M649">
        <v>20</v>
      </c>
      <c r="N649">
        <v>7</v>
      </c>
      <c r="O649">
        <v>8</v>
      </c>
      <c r="Q649" s="17">
        <v>43035</v>
      </c>
      <c r="R649" t="s">
        <v>1737</v>
      </c>
      <c r="S649">
        <v>0</v>
      </c>
      <c r="T649">
        <v>0</v>
      </c>
      <c r="U649">
        <v>0</v>
      </c>
      <c r="V649">
        <v>2</v>
      </c>
      <c r="W649" t="s">
        <v>203</v>
      </c>
      <c r="X649" t="s">
        <v>79</v>
      </c>
      <c r="Y649" t="s">
        <v>100</v>
      </c>
      <c r="Z649" t="s">
        <v>204</v>
      </c>
      <c r="AB649" s="17">
        <v>2</v>
      </c>
      <c r="AC649" s="17">
        <v>402133</v>
      </c>
      <c r="AD649">
        <v>2</v>
      </c>
      <c r="AE649">
        <v>1</v>
      </c>
      <c r="AF649">
        <v>0</v>
      </c>
      <c r="AG649" t="s">
        <v>81</v>
      </c>
      <c r="AH649" t="s">
        <v>82</v>
      </c>
      <c r="AI649" t="s">
        <v>83</v>
      </c>
      <c r="AJ649" t="s">
        <v>83</v>
      </c>
      <c r="AK649" t="s">
        <v>84</v>
      </c>
      <c r="AL649" t="s">
        <v>85</v>
      </c>
      <c r="AM649" t="s">
        <v>205</v>
      </c>
      <c r="AN649" t="s">
        <v>95</v>
      </c>
      <c r="AO649" t="s">
        <v>198</v>
      </c>
      <c r="AP649" t="s">
        <v>199</v>
      </c>
      <c r="AQ649" t="s">
        <v>198</v>
      </c>
      <c r="AR649" t="s">
        <v>199</v>
      </c>
      <c r="AS649" t="s">
        <v>83</v>
      </c>
      <c r="AV649" s="17"/>
      <c r="AX649">
        <v>0</v>
      </c>
      <c r="AY649" t="s">
        <v>83</v>
      </c>
      <c r="AZ649" t="s">
        <v>83</v>
      </c>
      <c r="BH649">
        <v>781</v>
      </c>
      <c r="BL649" t="s">
        <v>1736</v>
      </c>
      <c r="BM649" s="17">
        <v>43026</v>
      </c>
      <c r="BN649" t="s">
        <v>200</v>
      </c>
      <c r="BO649" t="s">
        <v>200</v>
      </c>
      <c r="BP649">
        <v>68</v>
      </c>
      <c r="BQ649" t="s">
        <v>196</v>
      </c>
      <c r="BR649" t="s">
        <v>197</v>
      </c>
      <c r="BS649" t="s">
        <v>89</v>
      </c>
      <c r="BT649" t="s">
        <v>90</v>
      </c>
      <c r="BU649" t="s">
        <v>206</v>
      </c>
      <c r="BV649" t="s">
        <v>83</v>
      </c>
      <c r="BY649" t="s">
        <v>92</v>
      </c>
      <c r="BZ649" t="s">
        <v>87</v>
      </c>
      <c r="CC649">
        <f>IFERROR(IF(AKORDT[[#This Row],[CZAS]]=1,VLOOKUP(AKORDT[[#This Row],[RAPORTY_TMP_ID]]&amp;AKORDT[[#This Row],[CZYNNOSCI_OPIS]],#REF!,5,FALSE),AKORDT[[#This Row],[CZAS]]),1)</f>
        <v>8</v>
      </c>
      <c r="CD649" t="str">
        <f>AKORDT[[#This Row],[RAPORTY_TMP_ID]]&amp;" "&amp;MID(AKORDT[[#This Row],[NAZWA1_WG]],1,30)</f>
        <v xml:space="preserve">27053 OVAL [1o]                     </v>
      </c>
      <c r="CE649" s="11">
        <f>AKORDT[[#This Row],[DATA]]</f>
        <v>43035</v>
      </c>
      <c r="CF649">
        <f>IFERROR(ROUND(AVERAGEIF(Tabela_Kwerenda_z_AKORD[CZAS RZECZYWISTY],LEFT(AKORDT[[#This Row],[PZP_NR_ZLECENIA]],5),Tabela_Kwerenda_z_AKORD[LACZNY_CZAS]),0),0)</f>
        <v>0</v>
      </c>
    </row>
    <row r="650" spans="1:84">
      <c r="A650" t="e">
        <f>VLOOKUP(AKORDT[[#This Row],[NAZWISKO]],IMIE[],2,FALSE)</f>
        <v>#N/A</v>
      </c>
      <c r="B650">
        <v>11064</v>
      </c>
      <c r="F650">
        <v>26756</v>
      </c>
      <c r="G650">
        <v>1</v>
      </c>
      <c r="H650">
        <v>2</v>
      </c>
      <c r="I650">
        <v>1</v>
      </c>
      <c r="J650">
        <v>56218</v>
      </c>
      <c r="K650">
        <v>56218</v>
      </c>
      <c r="L650">
        <v>36</v>
      </c>
      <c r="M650">
        <v>20</v>
      </c>
      <c r="N650">
        <v>7</v>
      </c>
      <c r="O650">
        <v>2</v>
      </c>
      <c r="Q650" s="17">
        <v>43035</v>
      </c>
      <c r="R650" t="s">
        <v>885</v>
      </c>
      <c r="S650">
        <v>0</v>
      </c>
      <c r="T650">
        <v>0</v>
      </c>
      <c r="U650">
        <v>0</v>
      </c>
      <c r="V650">
        <v>2</v>
      </c>
      <c r="W650" t="s">
        <v>208</v>
      </c>
      <c r="X650" t="s">
        <v>79</v>
      </c>
      <c r="Y650" t="s">
        <v>94</v>
      </c>
      <c r="Z650" t="s">
        <v>209</v>
      </c>
      <c r="AB650" s="17">
        <v>2</v>
      </c>
      <c r="AC650" s="17">
        <v>402133</v>
      </c>
      <c r="AD650">
        <v>2</v>
      </c>
      <c r="AE650">
        <v>1</v>
      </c>
      <c r="AF650">
        <v>0</v>
      </c>
      <c r="AG650" t="s">
        <v>81</v>
      </c>
      <c r="AH650" t="s">
        <v>82</v>
      </c>
      <c r="AI650" t="s">
        <v>83</v>
      </c>
      <c r="AJ650" t="s">
        <v>83</v>
      </c>
      <c r="AK650" t="s">
        <v>84</v>
      </c>
      <c r="AL650" t="s">
        <v>85</v>
      </c>
      <c r="AM650" t="s">
        <v>205</v>
      </c>
      <c r="AN650" t="s">
        <v>95</v>
      </c>
      <c r="AO650" t="s">
        <v>611</v>
      </c>
      <c r="AP650" t="s">
        <v>612</v>
      </c>
      <c r="AQ650" t="s">
        <v>611</v>
      </c>
      <c r="AR650" t="s">
        <v>612</v>
      </c>
      <c r="AS650" t="s">
        <v>83</v>
      </c>
      <c r="AV650" s="17"/>
      <c r="AX650">
        <v>0</v>
      </c>
      <c r="AY650" t="s">
        <v>83</v>
      </c>
      <c r="AZ650" t="s">
        <v>83</v>
      </c>
      <c r="BH650">
        <v>793</v>
      </c>
      <c r="BL650" t="s">
        <v>1738</v>
      </c>
      <c r="BM650" s="17">
        <v>43019</v>
      </c>
      <c r="BN650" t="s">
        <v>303</v>
      </c>
      <c r="BO650" t="s">
        <v>303</v>
      </c>
      <c r="BP650">
        <v>68</v>
      </c>
      <c r="BQ650" t="s">
        <v>196</v>
      </c>
      <c r="BR650" t="s">
        <v>197</v>
      </c>
      <c r="BS650" t="s">
        <v>89</v>
      </c>
      <c r="BT650" t="s">
        <v>90</v>
      </c>
      <c r="BU650" t="s">
        <v>181</v>
      </c>
      <c r="BV650" t="s">
        <v>83</v>
      </c>
      <c r="BY650" t="s">
        <v>92</v>
      </c>
      <c r="BZ650" t="s">
        <v>87</v>
      </c>
      <c r="CC650">
        <f>IFERROR(IF(AKORDT[[#This Row],[CZAS]]=1,VLOOKUP(AKORDT[[#This Row],[RAPORTY_TMP_ID]]&amp;AKORDT[[#This Row],[CZYNNOSCI_OPIS]],#REF!,5,FALSE),AKORDT[[#This Row],[CZAS]]),1)</f>
        <v>2</v>
      </c>
      <c r="CD650" t="str">
        <f>AKORDT[[#This Row],[RAPORTY_TMP_ID]]&amp;" "&amp;MID(AKORDT[[#This Row],[NAZWA1_WG]],1,30)</f>
        <v xml:space="preserve">26756 MANGO PD 486 VI 28x55         </v>
      </c>
      <c r="CE650" s="11">
        <f>AKORDT[[#This Row],[DATA]]</f>
        <v>43035</v>
      </c>
      <c r="CF650">
        <f>IFERROR(ROUND(AVERAGEIF(Tabela_Kwerenda_z_AKORD[CZAS RZECZYWISTY],LEFT(AKORDT[[#This Row],[PZP_NR_ZLECENIA]],5),Tabela_Kwerenda_z_AKORD[LACZNY_CZAS]),0),0)</f>
        <v>0</v>
      </c>
    </row>
    <row r="651" spans="1:84">
      <c r="A651" t="e">
        <f>VLOOKUP(AKORDT[[#This Row],[NAZWISKO]],IMIE[],2,FALSE)</f>
        <v>#N/A</v>
      </c>
      <c r="B651">
        <v>11065</v>
      </c>
      <c r="F651">
        <v>26756</v>
      </c>
      <c r="G651">
        <v>1</v>
      </c>
      <c r="H651">
        <v>1</v>
      </c>
      <c r="I651">
        <v>1</v>
      </c>
      <c r="J651">
        <v>56218</v>
      </c>
      <c r="K651">
        <v>56218</v>
      </c>
      <c r="L651">
        <v>36</v>
      </c>
      <c r="M651">
        <v>20</v>
      </c>
      <c r="N651">
        <v>7</v>
      </c>
      <c r="O651">
        <v>2</v>
      </c>
      <c r="Q651" s="17">
        <v>43035</v>
      </c>
      <c r="R651" t="s">
        <v>886</v>
      </c>
      <c r="S651">
        <v>0</v>
      </c>
      <c r="T651">
        <v>0</v>
      </c>
      <c r="U651">
        <v>0</v>
      </c>
      <c r="V651">
        <v>2</v>
      </c>
      <c r="W651" t="s">
        <v>208</v>
      </c>
      <c r="X651" t="s">
        <v>79</v>
      </c>
      <c r="Y651" t="s">
        <v>94</v>
      </c>
      <c r="Z651" t="s">
        <v>209</v>
      </c>
      <c r="AB651" s="17">
        <v>2</v>
      </c>
      <c r="AC651" s="17">
        <v>402133</v>
      </c>
      <c r="AD651">
        <v>2</v>
      </c>
      <c r="AE651">
        <v>1</v>
      </c>
      <c r="AF651">
        <v>0</v>
      </c>
      <c r="AG651" t="s">
        <v>81</v>
      </c>
      <c r="AH651" t="s">
        <v>82</v>
      </c>
      <c r="AI651" t="s">
        <v>83</v>
      </c>
      <c r="AJ651" t="s">
        <v>83</v>
      </c>
      <c r="AK651" t="s">
        <v>84</v>
      </c>
      <c r="AL651" t="s">
        <v>85</v>
      </c>
      <c r="AM651" t="s">
        <v>205</v>
      </c>
      <c r="AN651" t="s">
        <v>95</v>
      </c>
      <c r="AO651" t="s">
        <v>611</v>
      </c>
      <c r="AP651" t="s">
        <v>612</v>
      </c>
      <c r="AQ651" t="s">
        <v>611</v>
      </c>
      <c r="AR651" t="s">
        <v>612</v>
      </c>
      <c r="AS651" t="s">
        <v>83</v>
      </c>
      <c r="AV651" s="17"/>
      <c r="AX651">
        <v>0</v>
      </c>
      <c r="AY651" t="s">
        <v>83</v>
      </c>
      <c r="AZ651" t="s">
        <v>83</v>
      </c>
      <c r="BH651">
        <v>794</v>
      </c>
      <c r="BL651" t="s">
        <v>1738</v>
      </c>
      <c r="BM651" s="17">
        <v>43019</v>
      </c>
      <c r="BN651" t="s">
        <v>303</v>
      </c>
      <c r="BO651" t="s">
        <v>303</v>
      </c>
      <c r="BP651">
        <v>68</v>
      </c>
      <c r="BQ651" t="s">
        <v>196</v>
      </c>
      <c r="BR651" t="s">
        <v>197</v>
      </c>
      <c r="BS651" t="s">
        <v>89</v>
      </c>
      <c r="BT651" t="s">
        <v>90</v>
      </c>
      <c r="BU651" t="s">
        <v>181</v>
      </c>
      <c r="BV651" t="s">
        <v>83</v>
      </c>
      <c r="BY651" t="s">
        <v>92</v>
      </c>
      <c r="BZ651" t="s">
        <v>87</v>
      </c>
      <c r="CC651">
        <f>IFERROR(IF(AKORDT[[#This Row],[CZAS]]=1,VLOOKUP(AKORDT[[#This Row],[RAPORTY_TMP_ID]]&amp;AKORDT[[#This Row],[CZYNNOSCI_OPIS]],#REF!,5,FALSE),AKORDT[[#This Row],[CZAS]]),1)</f>
        <v>2</v>
      </c>
      <c r="CD651" t="str">
        <f>AKORDT[[#This Row],[RAPORTY_TMP_ID]]&amp;" "&amp;MID(AKORDT[[#This Row],[NAZWA1_WG]],1,30)</f>
        <v xml:space="preserve">26756 MANGO PD 486 VI 28x55         </v>
      </c>
      <c r="CE651" s="11">
        <f>AKORDT[[#This Row],[DATA]]</f>
        <v>43035</v>
      </c>
      <c r="CF651">
        <f>IFERROR(ROUND(AVERAGEIF(Tabela_Kwerenda_z_AKORD[CZAS RZECZYWISTY],LEFT(AKORDT[[#This Row],[PZP_NR_ZLECENIA]],5),Tabela_Kwerenda_z_AKORD[LACZNY_CZAS]),0),0)</f>
        <v>0</v>
      </c>
    </row>
    <row r="652" spans="1:84">
      <c r="A652" t="e">
        <f>VLOOKUP(AKORDT[[#This Row],[NAZWISKO]],IMIE[],2,FALSE)</f>
        <v>#N/A</v>
      </c>
      <c r="B652">
        <v>11066</v>
      </c>
      <c r="F652">
        <v>26755</v>
      </c>
      <c r="G652">
        <v>1</v>
      </c>
      <c r="H652">
        <v>1</v>
      </c>
      <c r="I652">
        <v>1</v>
      </c>
      <c r="J652">
        <v>56220</v>
      </c>
      <c r="K652">
        <v>56220</v>
      </c>
      <c r="L652">
        <v>36</v>
      </c>
      <c r="M652">
        <v>20</v>
      </c>
      <c r="N652">
        <v>7</v>
      </c>
      <c r="O652">
        <v>2</v>
      </c>
      <c r="Q652" s="17">
        <v>43035</v>
      </c>
      <c r="R652" t="s">
        <v>887</v>
      </c>
      <c r="S652">
        <v>0</v>
      </c>
      <c r="T652">
        <v>0</v>
      </c>
      <c r="U652">
        <v>0</v>
      </c>
      <c r="V652">
        <v>2</v>
      </c>
      <c r="W652" t="s">
        <v>208</v>
      </c>
      <c r="X652" t="s">
        <v>79</v>
      </c>
      <c r="Y652" t="s">
        <v>94</v>
      </c>
      <c r="Z652" t="s">
        <v>209</v>
      </c>
      <c r="AB652" s="17">
        <v>2</v>
      </c>
      <c r="AC652" s="17">
        <v>402133</v>
      </c>
      <c r="AD652">
        <v>2</v>
      </c>
      <c r="AE652">
        <v>1</v>
      </c>
      <c r="AF652">
        <v>0</v>
      </c>
      <c r="AG652" t="s">
        <v>81</v>
      </c>
      <c r="AH652" t="s">
        <v>82</v>
      </c>
      <c r="AI652" t="s">
        <v>83</v>
      </c>
      <c r="AJ652" t="s">
        <v>83</v>
      </c>
      <c r="AK652" t="s">
        <v>84</v>
      </c>
      <c r="AL652" t="s">
        <v>85</v>
      </c>
      <c r="AM652" t="s">
        <v>205</v>
      </c>
      <c r="AN652" t="s">
        <v>95</v>
      </c>
      <c r="AO652" t="s">
        <v>301</v>
      </c>
      <c r="AP652" t="s">
        <v>302</v>
      </c>
      <c r="AQ652" t="s">
        <v>301</v>
      </c>
      <c r="AR652" t="s">
        <v>302</v>
      </c>
      <c r="AS652" t="s">
        <v>83</v>
      </c>
      <c r="AV652" s="17"/>
      <c r="AX652">
        <v>0</v>
      </c>
      <c r="AY652" t="s">
        <v>83</v>
      </c>
      <c r="AZ652" t="s">
        <v>83</v>
      </c>
      <c r="BH652">
        <v>795</v>
      </c>
      <c r="BL652" t="s">
        <v>1738</v>
      </c>
      <c r="BM652" s="17">
        <v>43019</v>
      </c>
      <c r="BN652" t="s">
        <v>303</v>
      </c>
      <c r="BO652" t="s">
        <v>303</v>
      </c>
      <c r="BP652">
        <v>68</v>
      </c>
      <c r="BQ652" t="s">
        <v>196</v>
      </c>
      <c r="BR652" t="s">
        <v>197</v>
      </c>
      <c r="BS652" t="s">
        <v>89</v>
      </c>
      <c r="BT652" t="s">
        <v>90</v>
      </c>
      <c r="BU652" t="s">
        <v>181</v>
      </c>
      <c r="BV652" t="s">
        <v>83</v>
      </c>
      <c r="BY652" t="s">
        <v>92</v>
      </c>
      <c r="BZ652" t="s">
        <v>87</v>
      </c>
      <c r="CC652">
        <f>IFERROR(IF(AKORDT[[#This Row],[CZAS]]=1,VLOOKUP(AKORDT[[#This Row],[RAPORTY_TMP_ID]]&amp;AKORDT[[#This Row],[CZYNNOSCI_OPIS]],#REF!,5,FALSE),AKORDT[[#This Row],[CZAS]]),1)</f>
        <v>2</v>
      </c>
      <c r="CD652" t="str">
        <f>AKORDT[[#This Row],[RAPORTY_TMP_ID]]&amp;" "&amp;MID(AKORDT[[#This Row],[NAZWA1_WG]],1,30)</f>
        <v xml:space="preserve">26755 MANGO PD 487 VI 50x50         </v>
      </c>
      <c r="CE652" s="11">
        <f>AKORDT[[#This Row],[DATA]]</f>
        <v>43035</v>
      </c>
      <c r="CF652">
        <f>IFERROR(ROUND(AVERAGEIF(Tabela_Kwerenda_z_AKORD[CZAS RZECZYWISTY],LEFT(AKORDT[[#This Row],[PZP_NR_ZLECENIA]],5),Tabela_Kwerenda_z_AKORD[LACZNY_CZAS]),0),0)</f>
        <v>0</v>
      </c>
    </row>
    <row r="653" spans="1:84">
      <c r="A653" t="e">
        <f>VLOOKUP(AKORDT[[#This Row],[NAZWISKO]],IMIE[],2,FALSE)</f>
        <v>#N/A</v>
      </c>
      <c r="B653">
        <v>11067</v>
      </c>
      <c r="F653">
        <v>26754</v>
      </c>
      <c r="G653">
        <v>1</v>
      </c>
      <c r="H653">
        <v>1</v>
      </c>
      <c r="I653">
        <v>1</v>
      </c>
      <c r="J653">
        <v>55872</v>
      </c>
      <c r="K653">
        <v>55872</v>
      </c>
      <c r="L653">
        <v>36</v>
      </c>
      <c r="M653">
        <v>20</v>
      </c>
      <c r="N653">
        <v>7</v>
      </c>
      <c r="O653">
        <v>5</v>
      </c>
      <c r="Q653" s="17">
        <v>43035</v>
      </c>
      <c r="R653" t="s">
        <v>811</v>
      </c>
      <c r="S653">
        <v>0</v>
      </c>
      <c r="T653">
        <v>0</v>
      </c>
      <c r="U653">
        <v>0</v>
      </c>
      <c r="V653">
        <v>2</v>
      </c>
      <c r="W653" t="s">
        <v>208</v>
      </c>
      <c r="X653" t="s">
        <v>79</v>
      </c>
      <c r="Y653" t="s">
        <v>94</v>
      </c>
      <c r="Z653" t="s">
        <v>209</v>
      </c>
      <c r="AB653" s="17">
        <v>2</v>
      </c>
      <c r="AC653" s="17">
        <v>402133</v>
      </c>
      <c r="AD653">
        <v>2</v>
      </c>
      <c r="AE653">
        <v>1</v>
      </c>
      <c r="AF653">
        <v>0</v>
      </c>
      <c r="AG653" t="s">
        <v>81</v>
      </c>
      <c r="AH653" t="s">
        <v>82</v>
      </c>
      <c r="AI653" t="s">
        <v>83</v>
      </c>
      <c r="AJ653" t="s">
        <v>83</v>
      </c>
      <c r="AK653" t="s">
        <v>84</v>
      </c>
      <c r="AL653" t="s">
        <v>85</v>
      </c>
      <c r="AM653" t="s">
        <v>205</v>
      </c>
      <c r="AN653" t="s">
        <v>95</v>
      </c>
      <c r="AO653" t="s">
        <v>402</v>
      </c>
      <c r="AP653" t="s">
        <v>403</v>
      </c>
      <c r="AQ653" t="s">
        <v>402</v>
      </c>
      <c r="AR653" t="s">
        <v>403</v>
      </c>
      <c r="AS653" t="s">
        <v>83</v>
      </c>
      <c r="AV653" s="17"/>
      <c r="AX653">
        <v>0</v>
      </c>
      <c r="AY653" t="s">
        <v>83</v>
      </c>
      <c r="AZ653" t="s">
        <v>83</v>
      </c>
      <c r="BH653">
        <v>796</v>
      </c>
      <c r="BL653" t="s">
        <v>1738</v>
      </c>
      <c r="BM653" s="17">
        <v>43019</v>
      </c>
      <c r="BN653" t="s">
        <v>303</v>
      </c>
      <c r="BO653" t="s">
        <v>303</v>
      </c>
      <c r="BP653">
        <v>68</v>
      </c>
      <c r="BQ653" t="s">
        <v>196</v>
      </c>
      <c r="BR653" t="s">
        <v>197</v>
      </c>
      <c r="BS653" t="s">
        <v>89</v>
      </c>
      <c r="BT653" t="s">
        <v>90</v>
      </c>
      <c r="BU653" t="s">
        <v>181</v>
      </c>
      <c r="BV653" t="s">
        <v>83</v>
      </c>
      <c r="BY653" t="s">
        <v>92</v>
      </c>
      <c r="BZ653" t="s">
        <v>87</v>
      </c>
      <c r="CC653">
        <f>IFERROR(IF(AKORDT[[#This Row],[CZAS]]=1,VLOOKUP(AKORDT[[#This Row],[RAPORTY_TMP_ID]]&amp;AKORDT[[#This Row],[CZYNNOSCI_OPIS]],#REF!,5,FALSE),AKORDT[[#This Row],[CZAS]]),1)</f>
        <v>5</v>
      </c>
      <c r="CD653" t="str">
        <f>AKORDT[[#This Row],[RAPORTY_TMP_ID]]&amp;" "&amp;MID(AKORDT[[#This Row],[NAZWA1_WG]],1,30)</f>
        <v xml:space="preserve">26754 MANGO P83x60                  </v>
      </c>
      <c r="CE653" s="11">
        <f>AKORDT[[#This Row],[DATA]]</f>
        <v>43035</v>
      </c>
      <c r="CF653">
        <f>IFERROR(ROUND(AVERAGEIF(Tabela_Kwerenda_z_AKORD[CZAS RZECZYWISTY],LEFT(AKORDT[[#This Row],[PZP_NR_ZLECENIA]],5),Tabela_Kwerenda_z_AKORD[LACZNY_CZAS]),0),0)</f>
        <v>0</v>
      </c>
    </row>
    <row r="654" spans="1:84">
      <c r="A654" t="e">
        <f>VLOOKUP(AKORDT[[#This Row],[NAZWISKO]],IMIE[],2,FALSE)</f>
        <v>#N/A</v>
      </c>
      <c r="B654">
        <v>11068</v>
      </c>
      <c r="F654">
        <v>26753</v>
      </c>
      <c r="G654">
        <v>1</v>
      </c>
      <c r="H654">
        <v>1</v>
      </c>
      <c r="I654">
        <v>1</v>
      </c>
      <c r="J654">
        <v>55858</v>
      </c>
      <c r="K654">
        <v>55858</v>
      </c>
      <c r="L654">
        <v>36</v>
      </c>
      <c r="M654">
        <v>20</v>
      </c>
      <c r="N654">
        <v>7</v>
      </c>
      <c r="O654">
        <v>10</v>
      </c>
      <c r="Q654" s="17">
        <v>43035</v>
      </c>
      <c r="R654" t="s">
        <v>888</v>
      </c>
      <c r="S654">
        <v>0</v>
      </c>
      <c r="T654">
        <v>0</v>
      </c>
      <c r="U654">
        <v>0</v>
      </c>
      <c r="V654">
        <v>2</v>
      </c>
      <c r="W654" t="s">
        <v>208</v>
      </c>
      <c r="X654" t="s">
        <v>79</v>
      </c>
      <c r="Y654" t="s">
        <v>94</v>
      </c>
      <c r="Z654" t="s">
        <v>209</v>
      </c>
      <c r="AB654" s="17">
        <v>2</v>
      </c>
      <c r="AC654" s="17">
        <v>402133</v>
      </c>
      <c r="AD654">
        <v>2</v>
      </c>
      <c r="AE654">
        <v>1</v>
      </c>
      <c r="AF654">
        <v>0</v>
      </c>
      <c r="AG654" t="s">
        <v>81</v>
      </c>
      <c r="AH654" t="s">
        <v>82</v>
      </c>
      <c r="AI654" t="s">
        <v>83</v>
      </c>
      <c r="AJ654" t="s">
        <v>83</v>
      </c>
      <c r="AK654" t="s">
        <v>84</v>
      </c>
      <c r="AL654" t="s">
        <v>85</v>
      </c>
      <c r="AM654" t="s">
        <v>205</v>
      </c>
      <c r="AN654" t="s">
        <v>95</v>
      </c>
      <c r="AO654" t="s">
        <v>373</v>
      </c>
      <c r="AP654" t="s">
        <v>374</v>
      </c>
      <c r="AQ654" t="s">
        <v>373</v>
      </c>
      <c r="AR654" t="s">
        <v>374</v>
      </c>
      <c r="AS654" t="s">
        <v>83</v>
      </c>
      <c r="AV654" s="17"/>
      <c r="AX654">
        <v>0</v>
      </c>
      <c r="AY654" t="s">
        <v>83</v>
      </c>
      <c r="AZ654" t="s">
        <v>83</v>
      </c>
      <c r="BH654">
        <v>797</v>
      </c>
      <c r="BL654" t="s">
        <v>1738</v>
      </c>
      <c r="BM654" s="17">
        <v>43019</v>
      </c>
      <c r="BN654" t="s">
        <v>303</v>
      </c>
      <c r="BO654" t="s">
        <v>303</v>
      </c>
      <c r="BP654">
        <v>68</v>
      </c>
      <c r="BQ654" t="s">
        <v>196</v>
      </c>
      <c r="BR654" t="s">
        <v>197</v>
      </c>
      <c r="BS654" t="s">
        <v>89</v>
      </c>
      <c r="BT654" t="s">
        <v>90</v>
      </c>
      <c r="BU654" t="s">
        <v>181</v>
      </c>
      <c r="BV654" t="s">
        <v>83</v>
      </c>
      <c r="BY654" t="s">
        <v>92</v>
      </c>
      <c r="BZ654" t="s">
        <v>87</v>
      </c>
      <c r="CC654">
        <f>IFERROR(IF(AKORDT[[#This Row],[CZAS]]=1,VLOOKUP(AKORDT[[#This Row],[RAPORTY_TMP_ID]]&amp;AKORDT[[#This Row],[CZYNNOSCI_OPIS]],#REF!,5,FALSE),AKORDT[[#This Row],[CZAS]]),1)</f>
        <v>10</v>
      </c>
      <c r="CD654" t="str">
        <f>AKORDT[[#This Row],[RAPORTY_TMP_ID]]&amp;" "&amp;MID(AKORDT[[#This Row],[NAZWA1_WG]],1,30)</f>
        <v xml:space="preserve">26753 MANGO 1                       </v>
      </c>
      <c r="CE654" s="11">
        <f>AKORDT[[#This Row],[DATA]]</f>
        <v>43035</v>
      </c>
      <c r="CF654">
        <f>IFERROR(ROUND(AVERAGEIF(Tabela_Kwerenda_z_AKORD[CZAS RZECZYWISTY],LEFT(AKORDT[[#This Row],[PZP_NR_ZLECENIA]],5),Tabela_Kwerenda_z_AKORD[LACZNY_CZAS]),0),0)</f>
        <v>0</v>
      </c>
    </row>
    <row r="655" spans="1:84">
      <c r="A655" t="e">
        <f>VLOOKUP(AKORDT[[#This Row],[NAZWISKO]],IMIE[],2,FALSE)</f>
        <v>#N/A</v>
      </c>
      <c r="B655">
        <v>11069</v>
      </c>
      <c r="F655">
        <v>26752</v>
      </c>
      <c r="G655">
        <v>1</v>
      </c>
      <c r="H655">
        <v>1</v>
      </c>
      <c r="I655">
        <v>1</v>
      </c>
      <c r="J655">
        <v>55862</v>
      </c>
      <c r="K655">
        <v>55862</v>
      </c>
      <c r="L655">
        <v>36</v>
      </c>
      <c r="M655">
        <v>20</v>
      </c>
      <c r="N655">
        <v>7</v>
      </c>
      <c r="O655">
        <v>16</v>
      </c>
      <c r="Q655" s="17">
        <v>43035</v>
      </c>
      <c r="R655" t="s">
        <v>1739</v>
      </c>
      <c r="S655">
        <v>0</v>
      </c>
      <c r="T655">
        <v>0</v>
      </c>
      <c r="U655">
        <v>0</v>
      </c>
      <c r="V655">
        <v>2</v>
      </c>
      <c r="W655" t="s">
        <v>208</v>
      </c>
      <c r="X655" t="s">
        <v>79</v>
      </c>
      <c r="Y655" t="s">
        <v>94</v>
      </c>
      <c r="Z655" t="s">
        <v>209</v>
      </c>
      <c r="AB655" s="17">
        <v>2</v>
      </c>
      <c r="AC655" s="17">
        <v>402133</v>
      </c>
      <c r="AD655">
        <v>2</v>
      </c>
      <c r="AE655">
        <v>1</v>
      </c>
      <c r="AF655">
        <v>0</v>
      </c>
      <c r="AG655" t="s">
        <v>81</v>
      </c>
      <c r="AH655" t="s">
        <v>82</v>
      </c>
      <c r="AI655" t="s">
        <v>83</v>
      </c>
      <c r="AJ655" t="s">
        <v>83</v>
      </c>
      <c r="AK655" t="s">
        <v>84</v>
      </c>
      <c r="AL655" t="s">
        <v>85</v>
      </c>
      <c r="AM655" t="s">
        <v>205</v>
      </c>
      <c r="AN655" t="s">
        <v>95</v>
      </c>
      <c r="AO655" t="s">
        <v>613</v>
      </c>
      <c r="AP655" t="s">
        <v>614</v>
      </c>
      <c r="AQ655" t="s">
        <v>613</v>
      </c>
      <c r="AR655" t="s">
        <v>614</v>
      </c>
      <c r="AS655" t="s">
        <v>83</v>
      </c>
      <c r="AV655" s="17"/>
      <c r="AX655">
        <v>0</v>
      </c>
      <c r="AY655" t="s">
        <v>83</v>
      </c>
      <c r="AZ655" t="s">
        <v>83</v>
      </c>
      <c r="BH655">
        <v>798</v>
      </c>
      <c r="BL655" t="s">
        <v>1738</v>
      </c>
      <c r="BM655" s="17">
        <v>43019</v>
      </c>
      <c r="BN655" t="s">
        <v>303</v>
      </c>
      <c r="BO655" t="s">
        <v>303</v>
      </c>
      <c r="BP655">
        <v>68</v>
      </c>
      <c r="BQ655" t="s">
        <v>196</v>
      </c>
      <c r="BR655" t="s">
        <v>197</v>
      </c>
      <c r="BS655" t="s">
        <v>89</v>
      </c>
      <c r="BT655" t="s">
        <v>90</v>
      </c>
      <c r="BU655" t="s">
        <v>181</v>
      </c>
      <c r="BV655" t="s">
        <v>83</v>
      </c>
      <c r="BY655" t="s">
        <v>92</v>
      </c>
      <c r="BZ655" t="s">
        <v>87</v>
      </c>
      <c r="CC655">
        <f>IFERROR(IF(AKORDT[[#This Row],[CZAS]]=1,VLOOKUP(AKORDT[[#This Row],[RAPORTY_TMP_ID]]&amp;AKORDT[[#This Row],[CZYNNOSCI_OPIS]],#REF!,5,FALSE),AKORDT[[#This Row],[CZAS]]),1)</f>
        <v>16</v>
      </c>
      <c r="CD655" t="str">
        <f>AKORDT[[#This Row],[RAPORTY_TMP_ID]]&amp;" "&amp;MID(AKORDT[[#This Row],[NAZWA1_WG]],1,30)</f>
        <v xml:space="preserve">26752 MANGO 2                       </v>
      </c>
      <c r="CE655" s="11">
        <f>AKORDT[[#This Row],[DATA]]</f>
        <v>43035</v>
      </c>
      <c r="CF655">
        <f>IFERROR(ROUND(AVERAGEIF(Tabela_Kwerenda_z_AKORD[CZAS RZECZYWISTY],LEFT(AKORDT[[#This Row],[PZP_NR_ZLECENIA]],5),Tabela_Kwerenda_z_AKORD[LACZNY_CZAS]),0),0)</f>
        <v>0</v>
      </c>
    </row>
    <row r="656" spans="1:84">
      <c r="A656" t="e">
        <f>VLOOKUP(AKORDT[[#This Row],[NAZWISKO]],IMIE[],2,FALSE)</f>
        <v>#N/A</v>
      </c>
      <c r="B656">
        <v>11070</v>
      </c>
      <c r="F656">
        <v>26751</v>
      </c>
      <c r="G656">
        <v>1</v>
      </c>
      <c r="H656">
        <v>1</v>
      </c>
      <c r="I656">
        <v>1</v>
      </c>
      <c r="J656">
        <v>55866</v>
      </c>
      <c r="K656">
        <v>55866</v>
      </c>
      <c r="L656">
        <v>36</v>
      </c>
      <c r="M656">
        <v>20</v>
      </c>
      <c r="N656">
        <v>7</v>
      </c>
      <c r="O656">
        <v>12</v>
      </c>
      <c r="Q656" s="17">
        <v>43035</v>
      </c>
      <c r="R656" t="s">
        <v>1740</v>
      </c>
      <c r="S656">
        <v>0</v>
      </c>
      <c r="T656">
        <v>0</v>
      </c>
      <c r="U656">
        <v>0</v>
      </c>
      <c r="V656">
        <v>2</v>
      </c>
      <c r="W656" t="s">
        <v>208</v>
      </c>
      <c r="X656" t="s">
        <v>79</v>
      </c>
      <c r="Y656" t="s">
        <v>94</v>
      </c>
      <c r="Z656" t="s">
        <v>209</v>
      </c>
      <c r="AB656" s="17">
        <v>2</v>
      </c>
      <c r="AC656" s="17">
        <v>402133</v>
      </c>
      <c r="AD656">
        <v>2</v>
      </c>
      <c r="AE656">
        <v>1</v>
      </c>
      <c r="AF656">
        <v>0</v>
      </c>
      <c r="AG656" t="s">
        <v>81</v>
      </c>
      <c r="AH656" t="s">
        <v>82</v>
      </c>
      <c r="AI656" t="s">
        <v>83</v>
      </c>
      <c r="AJ656" t="s">
        <v>83</v>
      </c>
      <c r="AK656" t="s">
        <v>84</v>
      </c>
      <c r="AL656" t="s">
        <v>85</v>
      </c>
      <c r="AM656" t="s">
        <v>205</v>
      </c>
      <c r="AN656" t="s">
        <v>95</v>
      </c>
      <c r="AO656" t="s">
        <v>615</v>
      </c>
      <c r="AP656" t="s">
        <v>616</v>
      </c>
      <c r="AQ656" t="s">
        <v>615</v>
      </c>
      <c r="AR656" t="s">
        <v>616</v>
      </c>
      <c r="AS656" t="s">
        <v>83</v>
      </c>
      <c r="AV656" s="17"/>
      <c r="AX656">
        <v>0</v>
      </c>
      <c r="AY656" t="s">
        <v>83</v>
      </c>
      <c r="AZ656" t="s">
        <v>83</v>
      </c>
      <c r="BH656">
        <v>799</v>
      </c>
      <c r="BL656" t="s">
        <v>1738</v>
      </c>
      <c r="BM656" s="17">
        <v>43019</v>
      </c>
      <c r="BN656" t="s">
        <v>303</v>
      </c>
      <c r="BO656" t="s">
        <v>303</v>
      </c>
      <c r="BP656">
        <v>68</v>
      </c>
      <c r="BQ656" t="s">
        <v>196</v>
      </c>
      <c r="BR656" t="s">
        <v>197</v>
      </c>
      <c r="BS656" t="s">
        <v>89</v>
      </c>
      <c r="BT656" t="s">
        <v>90</v>
      </c>
      <c r="BU656" t="s">
        <v>181</v>
      </c>
      <c r="BV656" t="s">
        <v>83</v>
      </c>
      <c r="BY656" t="s">
        <v>92</v>
      </c>
      <c r="BZ656" t="s">
        <v>87</v>
      </c>
      <c r="CC656">
        <f>IFERROR(IF(AKORDT[[#This Row],[CZAS]]=1,VLOOKUP(AKORDT[[#This Row],[RAPORTY_TMP_ID]]&amp;AKORDT[[#This Row],[CZYNNOSCI_OPIS]],#REF!,5,FALSE),AKORDT[[#This Row],[CZAS]]),1)</f>
        <v>12</v>
      </c>
      <c r="CD656" t="str">
        <f>AKORDT[[#This Row],[RAPORTY_TMP_ID]]&amp;" "&amp;MID(AKORDT[[#This Row],[NAZWA1_WG]],1,30)</f>
        <v xml:space="preserve">26751 MANGO N                       </v>
      </c>
      <c r="CE656" s="11">
        <f>AKORDT[[#This Row],[DATA]]</f>
        <v>43035</v>
      </c>
      <c r="CF656">
        <f>IFERROR(ROUND(AVERAGEIF(Tabela_Kwerenda_z_AKORD[CZAS RZECZYWISTY],LEFT(AKORDT[[#This Row],[PZP_NR_ZLECENIA]],5),Tabela_Kwerenda_z_AKORD[LACZNY_CZAS]),0),0)</f>
        <v>0</v>
      </c>
    </row>
    <row r="657" spans="1:84">
      <c r="A657" t="e">
        <f>VLOOKUP(AKORDT[[#This Row],[NAZWISKO]],IMIE[],2,FALSE)</f>
        <v>#N/A</v>
      </c>
      <c r="B657">
        <v>11071</v>
      </c>
      <c r="F657">
        <v>26750</v>
      </c>
      <c r="G657">
        <v>1</v>
      </c>
      <c r="H657">
        <v>1</v>
      </c>
      <c r="I657">
        <v>1</v>
      </c>
      <c r="J657">
        <v>55864</v>
      </c>
      <c r="K657">
        <v>55864</v>
      </c>
      <c r="L657">
        <v>36</v>
      </c>
      <c r="M657">
        <v>20</v>
      </c>
      <c r="N657">
        <v>7</v>
      </c>
      <c r="O657">
        <v>19</v>
      </c>
      <c r="Q657" s="17">
        <v>43035</v>
      </c>
      <c r="R657" t="s">
        <v>1741</v>
      </c>
      <c r="S657">
        <v>0</v>
      </c>
      <c r="T657">
        <v>0</v>
      </c>
      <c r="U657">
        <v>0</v>
      </c>
      <c r="V657">
        <v>2</v>
      </c>
      <c r="W657" t="s">
        <v>208</v>
      </c>
      <c r="X657" t="s">
        <v>79</v>
      </c>
      <c r="Y657" t="s">
        <v>94</v>
      </c>
      <c r="Z657" t="s">
        <v>209</v>
      </c>
      <c r="AB657" s="17">
        <v>2</v>
      </c>
      <c r="AC657" s="17">
        <v>402133</v>
      </c>
      <c r="AD657">
        <v>2</v>
      </c>
      <c r="AE657">
        <v>1</v>
      </c>
      <c r="AF657">
        <v>0</v>
      </c>
      <c r="AG657" t="s">
        <v>81</v>
      </c>
      <c r="AH657" t="s">
        <v>82</v>
      </c>
      <c r="AI657" t="s">
        <v>83</v>
      </c>
      <c r="AJ657" t="s">
        <v>83</v>
      </c>
      <c r="AK657" t="s">
        <v>84</v>
      </c>
      <c r="AL657" t="s">
        <v>85</v>
      </c>
      <c r="AM657" t="s">
        <v>205</v>
      </c>
      <c r="AN657" t="s">
        <v>95</v>
      </c>
      <c r="AO657" t="s">
        <v>617</v>
      </c>
      <c r="AP657" t="s">
        <v>618</v>
      </c>
      <c r="AQ657" t="s">
        <v>617</v>
      </c>
      <c r="AR657" t="s">
        <v>618</v>
      </c>
      <c r="AS657" t="s">
        <v>83</v>
      </c>
      <c r="AV657" s="17"/>
      <c r="AX657">
        <v>0</v>
      </c>
      <c r="AY657" t="s">
        <v>83</v>
      </c>
      <c r="AZ657" t="s">
        <v>83</v>
      </c>
      <c r="BH657">
        <v>800</v>
      </c>
      <c r="BL657" t="s">
        <v>1738</v>
      </c>
      <c r="BM657" s="17">
        <v>43019</v>
      </c>
      <c r="BN657" t="s">
        <v>303</v>
      </c>
      <c r="BO657" t="s">
        <v>303</v>
      </c>
      <c r="BP657">
        <v>68</v>
      </c>
      <c r="BQ657" t="s">
        <v>196</v>
      </c>
      <c r="BR657" t="s">
        <v>197</v>
      </c>
      <c r="BS657" t="s">
        <v>89</v>
      </c>
      <c r="BT657" t="s">
        <v>90</v>
      </c>
      <c r="BU657" t="s">
        <v>181</v>
      </c>
      <c r="BV657" t="s">
        <v>83</v>
      </c>
      <c r="BY657" t="s">
        <v>92</v>
      </c>
      <c r="BZ657" t="s">
        <v>87</v>
      </c>
      <c r="CC657">
        <f>IFERROR(IF(AKORDT[[#This Row],[CZAS]]=1,VLOOKUP(AKORDT[[#This Row],[RAPORTY_TMP_ID]]&amp;AKORDT[[#This Row],[CZYNNOSCI_OPIS]],#REF!,5,FALSE),AKORDT[[#This Row],[CZAS]]),1)</f>
        <v>19</v>
      </c>
      <c r="CD657" t="str">
        <f>AKORDT[[#This Row],[RAPORTY_TMP_ID]]&amp;" "&amp;MID(AKORDT[[#This Row],[NAZWA1_WG]],1,30)</f>
        <v xml:space="preserve">26750 MANGO 3                       </v>
      </c>
      <c r="CE657" s="11">
        <f>AKORDT[[#This Row],[DATA]]</f>
        <v>43035</v>
      </c>
      <c r="CF657">
        <f>IFERROR(ROUND(AVERAGEIF(Tabela_Kwerenda_z_AKORD[CZAS RZECZYWISTY],LEFT(AKORDT[[#This Row],[PZP_NR_ZLECENIA]],5),Tabela_Kwerenda_z_AKORD[LACZNY_CZAS]),0),0)</f>
        <v>0</v>
      </c>
    </row>
    <row r="658" spans="1:84">
      <c r="A658" t="e">
        <f>VLOOKUP(AKORDT[[#This Row],[NAZWISKO]],IMIE[],2,FALSE)</f>
        <v>#N/A</v>
      </c>
      <c r="B658">
        <v>11072</v>
      </c>
      <c r="F658">
        <v>27045</v>
      </c>
      <c r="G658">
        <v>1</v>
      </c>
      <c r="H658">
        <v>1</v>
      </c>
      <c r="I658">
        <v>1</v>
      </c>
      <c r="J658">
        <v>35942</v>
      </c>
      <c r="K658">
        <v>35942</v>
      </c>
      <c r="L658">
        <v>37</v>
      </c>
      <c r="M658">
        <v>5</v>
      </c>
      <c r="N658">
        <v>7</v>
      </c>
      <c r="O658">
        <v>54</v>
      </c>
      <c r="Q658" s="17">
        <v>43035</v>
      </c>
      <c r="R658" t="s">
        <v>1742</v>
      </c>
      <c r="S658">
        <v>0</v>
      </c>
      <c r="T658">
        <v>0</v>
      </c>
      <c r="U658">
        <v>0</v>
      </c>
      <c r="V658">
        <v>2</v>
      </c>
      <c r="W658" t="s">
        <v>201</v>
      </c>
      <c r="X658" t="s">
        <v>79</v>
      </c>
      <c r="Y658" t="s">
        <v>106</v>
      </c>
      <c r="Z658" t="s">
        <v>202</v>
      </c>
      <c r="AB658" s="17">
        <v>2</v>
      </c>
      <c r="AC658" s="17">
        <v>402133</v>
      </c>
      <c r="AD658">
        <v>2</v>
      </c>
      <c r="AE658">
        <v>1</v>
      </c>
      <c r="AF658">
        <v>0</v>
      </c>
      <c r="AG658" t="s">
        <v>81</v>
      </c>
      <c r="AH658" t="s">
        <v>82</v>
      </c>
      <c r="AI658" t="s">
        <v>83</v>
      </c>
      <c r="AJ658" t="s">
        <v>83</v>
      </c>
      <c r="AK658" t="s">
        <v>84</v>
      </c>
      <c r="AL658" t="s">
        <v>85</v>
      </c>
      <c r="AM658" t="s">
        <v>86</v>
      </c>
      <c r="AN658" t="s">
        <v>87</v>
      </c>
      <c r="AO658" t="s">
        <v>706</v>
      </c>
      <c r="AP658" t="s">
        <v>707</v>
      </c>
      <c r="AQ658" t="s">
        <v>706</v>
      </c>
      <c r="AR658" t="s">
        <v>707</v>
      </c>
      <c r="AS658" t="s">
        <v>83</v>
      </c>
      <c r="AV658" s="17"/>
      <c r="AX658">
        <v>0</v>
      </c>
      <c r="AY658" t="s">
        <v>83</v>
      </c>
      <c r="AZ658" t="s">
        <v>83</v>
      </c>
      <c r="BH658">
        <v>801</v>
      </c>
      <c r="BL658" t="s">
        <v>1321</v>
      </c>
      <c r="BM658" s="17">
        <v>43026</v>
      </c>
      <c r="BN658" t="s">
        <v>462</v>
      </c>
      <c r="BO658" t="s">
        <v>462</v>
      </c>
      <c r="BP658">
        <v>13</v>
      </c>
      <c r="BQ658" t="s">
        <v>88</v>
      </c>
      <c r="BR658" t="s">
        <v>79</v>
      </c>
      <c r="BS658" t="s">
        <v>89</v>
      </c>
      <c r="BT658" t="s">
        <v>90</v>
      </c>
      <c r="BU658" t="s">
        <v>181</v>
      </c>
      <c r="BV658" t="s">
        <v>83</v>
      </c>
      <c r="BY658" t="s">
        <v>92</v>
      </c>
      <c r="BZ658" t="s">
        <v>87</v>
      </c>
      <c r="CC658">
        <f>IFERROR(IF(AKORDT[[#This Row],[CZAS]]=1,VLOOKUP(AKORDT[[#This Row],[RAPORTY_TMP_ID]]&amp;AKORDT[[#This Row],[CZYNNOSCI_OPIS]],#REF!,5,FALSE),AKORDT[[#This Row],[CZAS]]),1)</f>
        <v>54</v>
      </c>
      <c r="CD658" t="str">
        <f>AKORDT[[#This Row],[RAPORTY_TMP_ID]]&amp;" "&amp;MID(AKORDT[[#This Row],[NAZWA1_WG]],1,30)</f>
        <v xml:space="preserve">27045 ALP P73x43                    </v>
      </c>
      <c r="CE658" s="11">
        <f>AKORDT[[#This Row],[DATA]]</f>
        <v>43035</v>
      </c>
      <c r="CF658">
        <f>IFERROR(ROUND(AVERAGEIF(Tabela_Kwerenda_z_AKORD[CZAS RZECZYWISTY],LEFT(AKORDT[[#This Row],[PZP_NR_ZLECENIA]],5),Tabela_Kwerenda_z_AKORD[LACZNY_CZAS]),0),0)</f>
        <v>0</v>
      </c>
    </row>
    <row r="659" spans="1:84">
      <c r="A659" t="e">
        <f>VLOOKUP(AKORDT[[#This Row],[NAZWISKO]],IMIE[],2,FALSE)</f>
        <v>#N/A</v>
      </c>
      <c r="B659">
        <v>11073</v>
      </c>
      <c r="F659">
        <v>27152</v>
      </c>
      <c r="G659">
        <v>1</v>
      </c>
      <c r="H659">
        <v>1</v>
      </c>
      <c r="I659">
        <v>1</v>
      </c>
      <c r="J659">
        <v>14359</v>
      </c>
      <c r="K659">
        <v>14359</v>
      </c>
      <c r="L659">
        <v>36</v>
      </c>
      <c r="M659">
        <v>20</v>
      </c>
      <c r="N659">
        <v>7</v>
      </c>
      <c r="O659">
        <v>19</v>
      </c>
      <c r="Q659" s="17">
        <v>43035</v>
      </c>
      <c r="R659" t="s">
        <v>1743</v>
      </c>
      <c r="S659">
        <v>0</v>
      </c>
      <c r="T659">
        <v>0</v>
      </c>
      <c r="U659">
        <v>0</v>
      </c>
      <c r="V659">
        <v>2</v>
      </c>
      <c r="W659" t="s">
        <v>208</v>
      </c>
      <c r="X659" t="s">
        <v>79</v>
      </c>
      <c r="Y659" t="s">
        <v>94</v>
      </c>
      <c r="Z659" t="s">
        <v>209</v>
      </c>
      <c r="AB659" s="17">
        <v>2</v>
      </c>
      <c r="AC659" s="17">
        <v>402133</v>
      </c>
      <c r="AD659">
        <v>2</v>
      </c>
      <c r="AE659">
        <v>1</v>
      </c>
      <c r="AF659">
        <v>0</v>
      </c>
      <c r="AG659" t="s">
        <v>81</v>
      </c>
      <c r="AH659" t="s">
        <v>82</v>
      </c>
      <c r="AI659" t="s">
        <v>83</v>
      </c>
      <c r="AJ659" t="s">
        <v>83</v>
      </c>
      <c r="AK659" t="s">
        <v>84</v>
      </c>
      <c r="AL659" t="s">
        <v>85</v>
      </c>
      <c r="AM659" t="s">
        <v>205</v>
      </c>
      <c r="AN659" t="s">
        <v>95</v>
      </c>
      <c r="AO659" t="s">
        <v>352</v>
      </c>
      <c r="AP659" t="s">
        <v>353</v>
      </c>
      <c r="AQ659" t="s">
        <v>352</v>
      </c>
      <c r="AR659" t="s">
        <v>353</v>
      </c>
      <c r="AS659" t="s">
        <v>83</v>
      </c>
      <c r="AV659" s="17"/>
      <c r="AX659">
        <v>0</v>
      </c>
      <c r="AY659" t="s">
        <v>83</v>
      </c>
      <c r="AZ659" t="s">
        <v>83</v>
      </c>
      <c r="BH659">
        <v>802</v>
      </c>
      <c r="BL659" t="s">
        <v>1744</v>
      </c>
      <c r="BM659" s="17">
        <v>43026</v>
      </c>
      <c r="BN659" t="s">
        <v>338</v>
      </c>
      <c r="BO659" t="s">
        <v>338</v>
      </c>
      <c r="BP659">
        <v>68</v>
      </c>
      <c r="BQ659" t="s">
        <v>196</v>
      </c>
      <c r="BR659" t="s">
        <v>197</v>
      </c>
      <c r="BS659" t="s">
        <v>89</v>
      </c>
      <c r="BT659" t="s">
        <v>90</v>
      </c>
      <c r="BU659" t="s">
        <v>206</v>
      </c>
      <c r="BV659" t="s">
        <v>83</v>
      </c>
      <c r="BY659" t="s">
        <v>92</v>
      </c>
      <c r="BZ659" t="s">
        <v>87</v>
      </c>
      <c r="CC659">
        <f>IFERROR(IF(AKORDT[[#This Row],[CZAS]]=1,VLOOKUP(AKORDT[[#This Row],[RAPORTY_TMP_ID]]&amp;AKORDT[[#This Row],[CZYNNOSCI_OPIS]],#REF!,5,FALSE),AKORDT[[#This Row],[CZAS]]),1)</f>
        <v>19</v>
      </c>
      <c r="CD659" t="str">
        <f>AKORDT[[#This Row],[RAPORTY_TMP_ID]]&amp;" "&amp;MID(AKORDT[[#This Row],[NAZWA1_WG]],1,30)</f>
        <v xml:space="preserve">27152 BORNEO [3,5]                  </v>
      </c>
      <c r="CE659" s="11">
        <f>AKORDT[[#This Row],[DATA]]</f>
        <v>43035</v>
      </c>
      <c r="CF659">
        <f>IFERROR(ROUND(AVERAGEIF(Tabela_Kwerenda_z_AKORD[CZAS RZECZYWISTY],LEFT(AKORDT[[#This Row],[PZP_NR_ZLECENIA]],5),Tabela_Kwerenda_z_AKORD[LACZNY_CZAS]),0),0)</f>
        <v>0</v>
      </c>
    </row>
    <row r="660" spans="1:84">
      <c r="A660" t="e">
        <f>VLOOKUP(AKORDT[[#This Row],[NAZWISKO]],IMIE[],2,FALSE)</f>
        <v>#N/A</v>
      </c>
      <c r="B660">
        <v>11074</v>
      </c>
      <c r="F660">
        <v>27153</v>
      </c>
      <c r="G660">
        <v>1</v>
      </c>
      <c r="H660">
        <v>1</v>
      </c>
      <c r="I660">
        <v>1</v>
      </c>
      <c r="J660">
        <v>14357</v>
      </c>
      <c r="K660">
        <v>14357</v>
      </c>
      <c r="L660">
        <v>36</v>
      </c>
      <c r="M660">
        <v>20</v>
      </c>
      <c r="N660">
        <v>7</v>
      </c>
      <c r="O660">
        <v>17</v>
      </c>
      <c r="Q660" s="17">
        <v>43035</v>
      </c>
      <c r="R660" t="s">
        <v>1745</v>
      </c>
      <c r="S660">
        <v>0</v>
      </c>
      <c r="T660">
        <v>0</v>
      </c>
      <c r="U660">
        <v>0</v>
      </c>
      <c r="V660">
        <v>2</v>
      </c>
      <c r="W660" t="s">
        <v>208</v>
      </c>
      <c r="X660" t="s">
        <v>79</v>
      </c>
      <c r="Y660" t="s">
        <v>94</v>
      </c>
      <c r="Z660" t="s">
        <v>209</v>
      </c>
      <c r="AB660" s="17">
        <v>2</v>
      </c>
      <c r="AC660" s="17">
        <v>402133</v>
      </c>
      <c r="AD660">
        <v>2</v>
      </c>
      <c r="AE660">
        <v>1</v>
      </c>
      <c r="AF660">
        <v>0</v>
      </c>
      <c r="AG660" t="s">
        <v>81</v>
      </c>
      <c r="AH660" t="s">
        <v>82</v>
      </c>
      <c r="AI660" t="s">
        <v>83</v>
      </c>
      <c r="AJ660" t="s">
        <v>83</v>
      </c>
      <c r="AK660" t="s">
        <v>84</v>
      </c>
      <c r="AL660" t="s">
        <v>85</v>
      </c>
      <c r="AM660" t="s">
        <v>205</v>
      </c>
      <c r="AN660" t="s">
        <v>95</v>
      </c>
      <c r="AO660" t="s">
        <v>570</v>
      </c>
      <c r="AP660" t="s">
        <v>571</v>
      </c>
      <c r="AQ660" t="s">
        <v>570</v>
      </c>
      <c r="AR660" t="s">
        <v>571</v>
      </c>
      <c r="AS660" t="s">
        <v>83</v>
      </c>
      <c r="AV660" s="17"/>
      <c r="AX660">
        <v>0</v>
      </c>
      <c r="AY660" t="s">
        <v>83</v>
      </c>
      <c r="AZ660" t="s">
        <v>83</v>
      </c>
      <c r="BH660">
        <v>803</v>
      </c>
      <c r="BL660" t="s">
        <v>1744</v>
      </c>
      <c r="BM660" s="17">
        <v>43026</v>
      </c>
      <c r="BN660" t="s">
        <v>338</v>
      </c>
      <c r="BO660" t="s">
        <v>338</v>
      </c>
      <c r="BP660">
        <v>68</v>
      </c>
      <c r="BQ660" t="s">
        <v>196</v>
      </c>
      <c r="BR660" t="s">
        <v>197</v>
      </c>
      <c r="BS660" t="s">
        <v>89</v>
      </c>
      <c r="BT660" t="s">
        <v>90</v>
      </c>
      <c r="BU660" t="s">
        <v>206</v>
      </c>
      <c r="BV660" t="s">
        <v>83</v>
      </c>
      <c r="BY660" t="s">
        <v>92</v>
      </c>
      <c r="BZ660" t="s">
        <v>87</v>
      </c>
      <c r="CC660">
        <f>IFERROR(IF(AKORDT[[#This Row],[CZAS]]=1,VLOOKUP(AKORDT[[#This Row],[RAPORTY_TMP_ID]]&amp;AKORDT[[#This Row],[CZYNNOSCI_OPIS]],#REF!,5,FALSE),AKORDT[[#This Row],[CZAS]]),1)</f>
        <v>17</v>
      </c>
      <c r="CD660" t="str">
        <f>AKORDT[[#This Row],[RAPORTY_TMP_ID]]&amp;" "&amp;MID(AKORDT[[#This Row],[NAZWA1_WG]],1,30)</f>
        <v xml:space="preserve">27153 BORNEO [2,5]                  </v>
      </c>
      <c r="CE660" s="11">
        <f>AKORDT[[#This Row],[DATA]]</f>
        <v>43035</v>
      </c>
      <c r="CF660">
        <f>IFERROR(ROUND(AVERAGEIF(Tabela_Kwerenda_z_AKORD[CZAS RZECZYWISTY],LEFT(AKORDT[[#This Row],[PZP_NR_ZLECENIA]],5),Tabela_Kwerenda_z_AKORD[LACZNY_CZAS]),0),0)</f>
        <v>0</v>
      </c>
    </row>
    <row r="661" spans="1:84">
      <c r="A661" t="e">
        <f>VLOOKUP(AKORDT[[#This Row],[NAZWISKO]],IMIE[],2,FALSE)</f>
        <v>#N/A</v>
      </c>
      <c r="B661">
        <v>11075</v>
      </c>
      <c r="F661">
        <v>27342</v>
      </c>
      <c r="G661">
        <v>1</v>
      </c>
      <c r="H661">
        <v>1</v>
      </c>
      <c r="I661">
        <v>1</v>
      </c>
      <c r="J661">
        <v>53412</v>
      </c>
      <c r="K661">
        <v>52573</v>
      </c>
      <c r="L661">
        <v>52</v>
      </c>
      <c r="M661">
        <v>5</v>
      </c>
      <c r="N661">
        <v>7</v>
      </c>
      <c r="O661">
        <v>165</v>
      </c>
      <c r="Q661" s="17">
        <v>43035</v>
      </c>
      <c r="R661" t="s">
        <v>1746</v>
      </c>
      <c r="S661">
        <v>0</v>
      </c>
      <c r="T661">
        <v>0</v>
      </c>
      <c r="U661">
        <v>0</v>
      </c>
      <c r="V661">
        <v>2</v>
      </c>
      <c r="W661" t="s">
        <v>233</v>
      </c>
      <c r="X661" t="s">
        <v>79</v>
      </c>
      <c r="Y661" t="s">
        <v>105</v>
      </c>
      <c r="Z661" t="s">
        <v>234</v>
      </c>
      <c r="AB661" s="17">
        <v>2</v>
      </c>
      <c r="AC661" s="17">
        <v>402133</v>
      </c>
      <c r="AD661">
        <v>2</v>
      </c>
      <c r="AE661">
        <v>1</v>
      </c>
      <c r="AF661">
        <v>0</v>
      </c>
      <c r="AG661" t="s">
        <v>81</v>
      </c>
      <c r="AH661" t="s">
        <v>82</v>
      </c>
      <c r="AI661" t="s">
        <v>83</v>
      </c>
      <c r="AJ661" t="s">
        <v>83</v>
      </c>
      <c r="AK661" t="s">
        <v>84</v>
      </c>
      <c r="AL661" t="s">
        <v>85</v>
      </c>
      <c r="AM661" t="s">
        <v>86</v>
      </c>
      <c r="AN661" t="s">
        <v>87</v>
      </c>
      <c r="AO661" t="s">
        <v>646</v>
      </c>
      <c r="AP661" t="s">
        <v>647</v>
      </c>
      <c r="AQ661" t="s">
        <v>648</v>
      </c>
      <c r="AR661" t="s">
        <v>649</v>
      </c>
      <c r="AS661" t="s">
        <v>83</v>
      </c>
      <c r="AV661" s="17"/>
      <c r="AX661">
        <v>0</v>
      </c>
      <c r="AY661" t="s">
        <v>83</v>
      </c>
      <c r="AZ661" t="s">
        <v>83</v>
      </c>
      <c r="BH661">
        <v>804</v>
      </c>
      <c r="BL661" t="s">
        <v>1314</v>
      </c>
      <c r="BM661" s="17">
        <v>43026</v>
      </c>
      <c r="BN661" t="s">
        <v>250</v>
      </c>
      <c r="BO661" t="s">
        <v>250</v>
      </c>
      <c r="BP661">
        <v>13</v>
      </c>
      <c r="BQ661" t="s">
        <v>88</v>
      </c>
      <c r="BR661" t="s">
        <v>79</v>
      </c>
      <c r="BS661" t="s">
        <v>89</v>
      </c>
      <c r="BT661" t="s">
        <v>90</v>
      </c>
      <c r="BU661" t="s">
        <v>181</v>
      </c>
      <c r="BV661" t="s">
        <v>83</v>
      </c>
      <c r="BY661" t="s">
        <v>92</v>
      </c>
      <c r="BZ661" t="s">
        <v>87</v>
      </c>
      <c r="CC661">
        <f>IFERROR(IF(AKORDT[[#This Row],[CZAS]]=1,VLOOKUP(AKORDT[[#This Row],[RAPORTY_TMP_ID]]&amp;AKORDT[[#This Row],[CZYNNOSCI_OPIS]],#REF!,5,FALSE),AKORDT[[#This Row],[CZAS]]),1)</f>
        <v>165</v>
      </c>
      <c r="CD661" t="str">
        <f>AKORDT[[#This Row],[RAPORTY_TMP_ID]]&amp;" "&amp;MID(AKORDT[[#This Row],[NAZWA1_WG]],1,30)</f>
        <v xml:space="preserve">27342 TUNDRA [3                     </v>
      </c>
      <c r="CE661" s="11">
        <f>AKORDT[[#This Row],[DATA]]</f>
        <v>43035</v>
      </c>
      <c r="CF661">
        <f>IFERROR(ROUND(AVERAGEIF(Tabela_Kwerenda_z_AKORD[CZAS RZECZYWISTY],LEFT(AKORDT[[#This Row],[PZP_NR_ZLECENIA]],5),Tabela_Kwerenda_z_AKORD[LACZNY_CZAS]),0),0)</f>
        <v>0</v>
      </c>
    </row>
    <row r="662" spans="1:84">
      <c r="A662" t="e">
        <f>VLOOKUP(AKORDT[[#This Row],[NAZWISKO]],IMIE[],2,FALSE)</f>
        <v>#N/A</v>
      </c>
      <c r="B662">
        <v>11076</v>
      </c>
      <c r="F662">
        <v>27343</v>
      </c>
      <c r="G662">
        <v>1</v>
      </c>
      <c r="H662">
        <v>1</v>
      </c>
      <c r="I662">
        <v>1</v>
      </c>
      <c r="J662">
        <v>53422</v>
      </c>
      <c r="K662">
        <v>53191</v>
      </c>
      <c r="L662">
        <v>52</v>
      </c>
      <c r="M662">
        <v>5</v>
      </c>
      <c r="N662">
        <v>7</v>
      </c>
      <c r="O662">
        <v>191</v>
      </c>
      <c r="Q662" s="17">
        <v>43035</v>
      </c>
      <c r="R662" t="s">
        <v>1747</v>
      </c>
      <c r="S662">
        <v>0</v>
      </c>
      <c r="T662">
        <v>0</v>
      </c>
      <c r="U662">
        <v>0</v>
      </c>
      <c r="V662">
        <v>2</v>
      </c>
      <c r="W662" t="s">
        <v>233</v>
      </c>
      <c r="X662" t="s">
        <v>79</v>
      </c>
      <c r="Y662" t="s">
        <v>105</v>
      </c>
      <c r="Z662" t="s">
        <v>234</v>
      </c>
      <c r="AB662" s="17">
        <v>2</v>
      </c>
      <c r="AC662" s="17">
        <v>402133</v>
      </c>
      <c r="AD662">
        <v>2</v>
      </c>
      <c r="AE662">
        <v>1</v>
      </c>
      <c r="AF662">
        <v>0</v>
      </c>
      <c r="AG662" t="s">
        <v>81</v>
      </c>
      <c r="AH662" t="s">
        <v>82</v>
      </c>
      <c r="AI662" t="s">
        <v>83</v>
      </c>
      <c r="AJ662" t="s">
        <v>83</v>
      </c>
      <c r="AK662" t="s">
        <v>84</v>
      </c>
      <c r="AL662" t="s">
        <v>85</v>
      </c>
      <c r="AM662" t="s">
        <v>86</v>
      </c>
      <c r="AN662" t="s">
        <v>87</v>
      </c>
      <c r="AO662" t="s">
        <v>246</v>
      </c>
      <c r="AP662" t="s">
        <v>247</v>
      </c>
      <c r="AQ662" t="s">
        <v>248</v>
      </c>
      <c r="AR662" t="s">
        <v>249</v>
      </c>
      <c r="AS662" t="s">
        <v>83</v>
      </c>
      <c r="AV662" s="17"/>
      <c r="AX662">
        <v>0</v>
      </c>
      <c r="AY662" t="s">
        <v>83</v>
      </c>
      <c r="AZ662" t="s">
        <v>83</v>
      </c>
      <c r="BH662">
        <v>805</v>
      </c>
      <c r="BL662" t="s">
        <v>1314</v>
      </c>
      <c r="BM662" s="17">
        <v>43026</v>
      </c>
      <c r="BN662" t="s">
        <v>250</v>
      </c>
      <c r="BO662" t="s">
        <v>250</v>
      </c>
      <c r="BP662">
        <v>13</v>
      </c>
      <c r="BQ662" t="s">
        <v>88</v>
      </c>
      <c r="BR662" t="s">
        <v>79</v>
      </c>
      <c r="BS662" t="s">
        <v>89</v>
      </c>
      <c r="BT662" t="s">
        <v>90</v>
      </c>
      <c r="BU662" t="s">
        <v>181</v>
      </c>
      <c r="BV662" t="s">
        <v>83</v>
      </c>
      <c r="BY662" t="s">
        <v>92</v>
      </c>
      <c r="BZ662" t="s">
        <v>87</v>
      </c>
      <c r="CC662">
        <f>IFERROR(IF(AKORDT[[#This Row],[CZAS]]=1,VLOOKUP(AKORDT[[#This Row],[RAPORTY_TMP_ID]]&amp;AKORDT[[#This Row],[CZYNNOSCI_OPIS]],#REF!,5,FALSE),AKORDT[[#This Row],[CZAS]]),1)</f>
        <v>191</v>
      </c>
      <c r="CD662" t="str">
        <f>AKORDT[[#This Row],[RAPORTY_TMP_ID]]&amp;" "&amp;MID(AKORDT[[#This Row],[NAZWA1_WG]],1,30)</f>
        <v xml:space="preserve">27343 TUNDRA LH]                    </v>
      </c>
      <c r="CE662" s="11">
        <f>AKORDT[[#This Row],[DATA]]</f>
        <v>43035</v>
      </c>
      <c r="CF662">
        <f>IFERROR(ROUND(AVERAGEIF(Tabela_Kwerenda_z_AKORD[CZAS RZECZYWISTY],LEFT(AKORDT[[#This Row],[PZP_NR_ZLECENIA]],5),Tabela_Kwerenda_z_AKORD[LACZNY_CZAS]),0),0)</f>
        <v>0</v>
      </c>
    </row>
    <row r="663" spans="1:84">
      <c r="A663" t="e">
        <f>VLOOKUP(AKORDT[[#This Row],[NAZWISKO]],IMIE[],2,FALSE)</f>
        <v>#N/A</v>
      </c>
      <c r="B663">
        <v>11077</v>
      </c>
      <c r="F663">
        <v>26122</v>
      </c>
      <c r="G663">
        <v>1</v>
      </c>
      <c r="H663">
        <v>1</v>
      </c>
      <c r="I663">
        <v>1</v>
      </c>
      <c r="J663">
        <v>47890</v>
      </c>
      <c r="K663">
        <v>50519</v>
      </c>
      <c r="L663">
        <v>45</v>
      </c>
      <c r="M663">
        <v>5</v>
      </c>
      <c r="N663">
        <v>7</v>
      </c>
      <c r="O663">
        <v>223</v>
      </c>
      <c r="Q663" s="17">
        <v>43035</v>
      </c>
      <c r="R663" t="s">
        <v>1748</v>
      </c>
      <c r="S663">
        <v>0</v>
      </c>
      <c r="T663">
        <v>0</v>
      </c>
      <c r="U663">
        <v>0</v>
      </c>
      <c r="V663">
        <v>2</v>
      </c>
      <c r="W663" t="s">
        <v>192</v>
      </c>
      <c r="X663" t="s">
        <v>79</v>
      </c>
      <c r="Y663" t="s">
        <v>80</v>
      </c>
      <c r="Z663" t="s">
        <v>193</v>
      </c>
      <c r="AB663" s="17">
        <v>2</v>
      </c>
      <c r="AC663" s="17">
        <v>402133</v>
      </c>
      <c r="AD663">
        <v>2</v>
      </c>
      <c r="AE663">
        <v>1</v>
      </c>
      <c r="AF663">
        <v>0</v>
      </c>
      <c r="AG663" t="s">
        <v>81</v>
      </c>
      <c r="AH663" t="s">
        <v>82</v>
      </c>
      <c r="AI663" t="s">
        <v>83</v>
      </c>
      <c r="AJ663" t="s">
        <v>83</v>
      </c>
      <c r="AK663" t="s">
        <v>84</v>
      </c>
      <c r="AL663" t="s">
        <v>85</v>
      </c>
      <c r="AM663" t="s">
        <v>86</v>
      </c>
      <c r="AN663" t="s">
        <v>87</v>
      </c>
      <c r="AO663" t="s">
        <v>1360</v>
      </c>
      <c r="AP663" t="s">
        <v>1361</v>
      </c>
      <c r="AQ663" t="s">
        <v>1362</v>
      </c>
      <c r="AR663" t="s">
        <v>1363</v>
      </c>
      <c r="AS663" t="s">
        <v>83</v>
      </c>
      <c r="AV663" s="17"/>
      <c r="AX663">
        <v>0</v>
      </c>
      <c r="AY663" t="s">
        <v>83</v>
      </c>
      <c r="AZ663" t="s">
        <v>83</v>
      </c>
      <c r="BH663">
        <v>806</v>
      </c>
      <c r="BL663" t="s">
        <v>1364</v>
      </c>
      <c r="BM663" s="17">
        <v>43005</v>
      </c>
      <c r="BN663" t="s">
        <v>574</v>
      </c>
      <c r="BO663" t="s">
        <v>574</v>
      </c>
      <c r="BP663">
        <v>13</v>
      </c>
      <c r="BQ663" t="s">
        <v>88</v>
      </c>
      <c r="BR663" t="s">
        <v>79</v>
      </c>
      <c r="BS663" t="s">
        <v>89</v>
      </c>
      <c r="BT663" t="s">
        <v>90</v>
      </c>
      <c r="BU663" t="s">
        <v>181</v>
      </c>
      <c r="BV663" t="s">
        <v>83</v>
      </c>
      <c r="BY663" t="s">
        <v>92</v>
      </c>
      <c r="BZ663" t="s">
        <v>87</v>
      </c>
      <c r="CC663">
        <f>IFERROR(IF(AKORDT[[#This Row],[CZAS]]=1,VLOOKUP(AKORDT[[#This Row],[RAPORTY_TMP_ID]]&amp;AKORDT[[#This Row],[CZYNNOSCI_OPIS]],#REF!,5,FALSE),AKORDT[[#This Row],[CZAS]]),1)</f>
        <v>223</v>
      </c>
      <c r="CD663" t="str">
        <f>AKORDT[[#This Row],[RAPORTY_TMP_ID]]&amp;" "&amp;MID(AKORDT[[#This Row],[NAZWA1_WG]],1,30)</f>
        <v xml:space="preserve">26122 CRYSTAL [3,5]                 </v>
      </c>
      <c r="CE663" s="11">
        <f>AKORDT[[#This Row],[DATA]]</f>
        <v>43035</v>
      </c>
      <c r="CF663">
        <f>IFERROR(ROUND(AVERAGEIF(Tabela_Kwerenda_z_AKORD[CZAS RZECZYWISTY],LEFT(AKORDT[[#This Row],[PZP_NR_ZLECENIA]],5),Tabela_Kwerenda_z_AKORD[LACZNY_CZAS]),0),0)</f>
        <v>0</v>
      </c>
    </row>
    <row r="664" spans="1:84">
      <c r="A664" t="e">
        <f>VLOOKUP(AKORDT[[#This Row],[NAZWISKO]],IMIE[],2,FALSE)</f>
        <v>#N/A</v>
      </c>
      <c r="B664">
        <v>11078</v>
      </c>
      <c r="F664">
        <v>26123</v>
      </c>
      <c r="G664">
        <v>1</v>
      </c>
      <c r="H664">
        <v>1</v>
      </c>
      <c r="I664">
        <v>1</v>
      </c>
      <c r="J664">
        <v>47890</v>
      </c>
      <c r="K664">
        <v>50519</v>
      </c>
      <c r="L664">
        <v>45</v>
      </c>
      <c r="M664">
        <v>5</v>
      </c>
      <c r="N664">
        <v>7</v>
      </c>
      <c r="O664">
        <v>223</v>
      </c>
      <c r="Q664" s="17">
        <v>43035</v>
      </c>
      <c r="R664" t="s">
        <v>1749</v>
      </c>
      <c r="S664">
        <v>0</v>
      </c>
      <c r="T664">
        <v>0</v>
      </c>
      <c r="U664">
        <v>0</v>
      </c>
      <c r="V664">
        <v>2</v>
      </c>
      <c r="W664" t="s">
        <v>192</v>
      </c>
      <c r="X664" t="s">
        <v>79</v>
      </c>
      <c r="Y664" t="s">
        <v>80</v>
      </c>
      <c r="Z664" t="s">
        <v>193</v>
      </c>
      <c r="AB664" s="17">
        <v>2</v>
      </c>
      <c r="AC664" s="17">
        <v>402133</v>
      </c>
      <c r="AD664">
        <v>2</v>
      </c>
      <c r="AE664">
        <v>1</v>
      </c>
      <c r="AF664">
        <v>0</v>
      </c>
      <c r="AG664" t="s">
        <v>81</v>
      </c>
      <c r="AH664" t="s">
        <v>82</v>
      </c>
      <c r="AI664" t="s">
        <v>83</v>
      </c>
      <c r="AJ664" t="s">
        <v>83</v>
      </c>
      <c r="AK664" t="s">
        <v>84</v>
      </c>
      <c r="AL664" t="s">
        <v>85</v>
      </c>
      <c r="AM664" t="s">
        <v>86</v>
      </c>
      <c r="AN664" t="s">
        <v>87</v>
      </c>
      <c r="AO664" t="s">
        <v>1360</v>
      </c>
      <c r="AP664" t="s">
        <v>1361</v>
      </c>
      <c r="AQ664" t="s">
        <v>1362</v>
      </c>
      <c r="AR664" t="s">
        <v>1363</v>
      </c>
      <c r="AS664" t="s">
        <v>83</v>
      </c>
      <c r="AV664" s="17"/>
      <c r="AX664">
        <v>0</v>
      </c>
      <c r="AY664" t="s">
        <v>83</v>
      </c>
      <c r="AZ664" t="s">
        <v>83</v>
      </c>
      <c r="BH664">
        <v>807</v>
      </c>
      <c r="BL664" t="s">
        <v>1364</v>
      </c>
      <c r="BM664" s="17">
        <v>43005</v>
      </c>
      <c r="BN664" t="s">
        <v>574</v>
      </c>
      <c r="BO664" t="s">
        <v>574</v>
      </c>
      <c r="BP664">
        <v>13</v>
      </c>
      <c r="BQ664" t="s">
        <v>88</v>
      </c>
      <c r="BR664" t="s">
        <v>79</v>
      </c>
      <c r="BS664" t="s">
        <v>89</v>
      </c>
      <c r="BT664" t="s">
        <v>90</v>
      </c>
      <c r="BU664" t="s">
        <v>181</v>
      </c>
      <c r="BV664" t="s">
        <v>83</v>
      </c>
      <c r="BY664" t="s">
        <v>92</v>
      </c>
      <c r="BZ664" t="s">
        <v>87</v>
      </c>
      <c r="CC664">
        <f>IFERROR(IF(AKORDT[[#This Row],[CZAS]]=1,VLOOKUP(AKORDT[[#This Row],[RAPORTY_TMP_ID]]&amp;AKORDT[[#This Row],[CZYNNOSCI_OPIS]],#REF!,5,FALSE),AKORDT[[#This Row],[CZAS]]),1)</f>
        <v>223</v>
      </c>
      <c r="CD664" t="str">
        <f>AKORDT[[#This Row],[RAPORTY_TMP_ID]]&amp;" "&amp;MID(AKORDT[[#This Row],[NAZWA1_WG]],1,30)</f>
        <v xml:space="preserve">26123 CRYSTAL [3,5]                 </v>
      </c>
      <c r="CE664" s="11">
        <f>AKORDT[[#This Row],[DATA]]</f>
        <v>43035</v>
      </c>
      <c r="CF664">
        <f>IFERROR(ROUND(AVERAGEIF(Tabela_Kwerenda_z_AKORD[CZAS RZECZYWISTY],LEFT(AKORDT[[#This Row],[PZP_NR_ZLECENIA]],5),Tabela_Kwerenda_z_AKORD[LACZNY_CZAS]),0),0)</f>
        <v>0</v>
      </c>
    </row>
    <row r="665" spans="1:84">
      <c r="A665" t="e">
        <f>VLOOKUP(AKORDT[[#This Row],[NAZWISKO]],IMIE[],2,FALSE)</f>
        <v>#N/A</v>
      </c>
      <c r="B665">
        <v>11087</v>
      </c>
      <c r="F665">
        <v>27186</v>
      </c>
      <c r="G665">
        <v>1</v>
      </c>
      <c r="H665">
        <v>1</v>
      </c>
      <c r="I665">
        <v>1</v>
      </c>
      <c r="J665">
        <v>13963</v>
      </c>
      <c r="K665">
        <v>13963</v>
      </c>
      <c r="L665">
        <v>36</v>
      </c>
      <c r="M665">
        <v>20</v>
      </c>
      <c r="N665">
        <v>7</v>
      </c>
      <c r="O665">
        <v>14</v>
      </c>
      <c r="Q665" s="17">
        <v>43035</v>
      </c>
      <c r="R665" t="s">
        <v>1750</v>
      </c>
      <c r="S665">
        <v>0</v>
      </c>
      <c r="T665">
        <v>0</v>
      </c>
      <c r="U665">
        <v>0</v>
      </c>
      <c r="V665">
        <v>2</v>
      </c>
      <c r="W665" t="s">
        <v>208</v>
      </c>
      <c r="X665" t="s">
        <v>79</v>
      </c>
      <c r="Y665" t="s">
        <v>94</v>
      </c>
      <c r="Z665" t="s">
        <v>209</v>
      </c>
      <c r="AB665" s="17">
        <v>2</v>
      </c>
      <c r="AC665" s="17">
        <v>402133</v>
      </c>
      <c r="AD665">
        <v>2</v>
      </c>
      <c r="AE665">
        <v>1</v>
      </c>
      <c r="AF665">
        <v>0</v>
      </c>
      <c r="AG665" t="s">
        <v>81</v>
      </c>
      <c r="AH665" t="s">
        <v>82</v>
      </c>
      <c r="AI665" t="s">
        <v>83</v>
      </c>
      <c r="AJ665" t="s">
        <v>83</v>
      </c>
      <c r="AK665" t="s">
        <v>84</v>
      </c>
      <c r="AL665" t="s">
        <v>85</v>
      </c>
      <c r="AM665" t="s">
        <v>205</v>
      </c>
      <c r="AN665" t="s">
        <v>95</v>
      </c>
      <c r="AO665" t="s">
        <v>1291</v>
      </c>
      <c r="AP665" t="s">
        <v>1292</v>
      </c>
      <c r="AQ665" t="s">
        <v>1291</v>
      </c>
      <c r="AR665" t="s">
        <v>1292</v>
      </c>
      <c r="AS665" t="s">
        <v>83</v>
      </c>
      <c r="AV665" s="17"/>
      <c r="AX665">
        <v>0</v>
      </c>
      <c r="AY665" t="s">
        <v>83</v>
      </c>
      <c r="AZ665" t="s">
        <v>83</v>
      </c>
      <c r="BH665">
        <v>816</v>
      </c>
      <c r="BL665" t="s">
        <v>1751</v>
      </c>
      <c r="BM665" s="17">
        <v>43026</v>
      </c>
      <c r="BN665" t="s">
        <v>266</v>
      </c>
      <c r="BO665" t="s">
        <v>266</v>
      </c>
      <c r="BP665">
        <v>68</v>
      </c>
      <c r="BQ665" t="s">
        <v>196</v>
      </c>
      <c r="BR665" t="s">
        <v>197</v>
      </c>
      <c r="BS665" t="s">
        <v>89</v>
      </c>
      <c r="BT665" t="s">
        <v>90</v>
      </c>
      <c r="BU665" t="s">
        <v>206</v>
      </c>
      <c r="BV665" t="s">
        <v>83</v>
      </c>
      <c r="BY665" t="s">
        <v>92</v>
      </c>
      <c r="BZ665" t="s">
        <v>87</v>
      </c>
      <c r="CC665">
        <f>IFERROR(IF(AKORDT[[#This Row],[CZAS]]=1,VLOOKUP(AKORDT[[#This Row],[RAPORTY_TMP_ID]]&amp;AKORDT[[#This Row],[CZYNNOSCI_OPIS]],#REF!,5,FALSE),AKORDT[[#This Row],[CZAS]]),1)</f>
        <v>14</v>
      </c>
      <c r="CD665" t="str">
        <f>AKORDT[[#This Row],[RAPORTY_TMP_ID]]&amp;" "&amp;MID(AKORDT[[#This Row],[NAZWA1_WG]],1,30)</f>
        <v xml:space="preserve">27186 PIANO [2                      </v>
      </c>
      <c r="CE665" s="11">
        <f>AKORDT[[#This Row],[DATA]]</f>
        <v>43035</v>
      </c>
      <c r="CF665">
        <f>IFERROR(ROUND(AVERAGEIF(Tabela_Kwerenda_z_AKORD[CZAS RZECZYWISTY],LEFT(AKORDT[[#This Row],[PZP_NR_ZLECENIA]],5),Tabela_Kwerenda_z_AKORD[LACZNY_CZAS]),0),0)</f>
        <v>0</v>
      </c>
    </row>
    <row r="666" spans="1:84">
      <c r="A666" t="e">
        <f>VLOOKUP(AKORDT[[#This Row],[NAZWISKO]],IMIE[],2,FALSE)</f>
        <v>#N/A</v>
      </c>
      <c r="B666">
        <v>11088</v>
      </c>
      <c r="F666">
        <v>27187</v>
      </c>
      <c r="G666">
        <v>1</v>
      </c>
      <c r="H666">
        <v>1</v>
      </c>
      <c r="I666">
        <v>1</v>
      </c>
      <c r="J666">
        <v>13985</v>
      </c>
      <c r="K666">
        <v>13985</v>
      </c>
      <c r="L666">
        <v>36</v>
      </c>
      <c r="M666">
        <v>20</v>
      </c>
      <c r="N666">
        <v>7</v>
      </c>
      <c r="O666">
        <v>10</v>
      </c>
      <c r="Q666" s="17">
        <v>43035</v>
      </c>
      <c r="R666" t="s">
        <v>1752</v>
      </c>
      <c r="S666">
        <v>0</v>
      </c>
      <c r="T666">
        <v>0</v>
      </c>
      <c r="U666">
        <v>0</v>
      </c>
      <c r="V666">
        <v>2</v>
      </c>
      <c r="W666" t="s">
        <v>208</v>
      </c>
      <c r="X666" t="s">
        <v>79</v>
      </c>
      <c r="Y666" t="s">
        <v>94</v>
      </c>
      <c r="Z666" t="s">
        <v>209</v>
      </c>
      <c r="AB666" s="17">
        <v>2</v>
      </c>
      <c r="AC666" s="17">
        <v>402133</v>
      </c>
      <c r="AD666">
        <v>2</v>
      </c>
      <c r="AE666">
        <v>1</v>
      </c>
      <c r="AF666">
        <v>0</v>
      </c>
      <c r="AG666" t="s">
        <v>81</v>
      </c>
      <c r="AH666" t="s">
        <v>82</v>
      </c>
      <c r="AI666" t="s">
        <v>83</v>
      </c>
      <c r="AJ666" t="s">
        <v>83</v>
      </c>
      <c r="AK666" t="s">
        <v>84</v>
      </c>
      <c r="AL666" t="s">
        <v>85</v>
      </c>
      <c r="AM666" t="s">
        <v>205</v>
      </c>
      <c r="AN666" t="s">
        <v>95</v>
      </c>
      <c r="AO666" t="s">
        <v>269</v>
      </c>
      <c r="AP666" t="s">
        <v>270</v>
      </c>
      <c r="AQ666" t="s">
        <v>269</v>
      </c>
      <c r="AR666" t="s">
        <v>270</v>
      </c>
      <c r="AS666" t="s">
        <v>83</v>
      </c>
      <c r="AV666" s="17"/>
      <c r="AX666">
        <v>0</v>
      </c>
      <c r="AY666" t="s">
        <v>83</v>
      </c>
      <c r="AZ666" t="s">
        <v>83</v>
      </c>
      <c r="BH666">
        <v>817</v>
      </c>
      <c r="BL666" t="s">
        <v>1751</v>
      </c>
      <c r="BM666" s="17">
        <v>43026</v>
      </c>
      <c r="BN666" t="s">
        <v>266</v>
      </c>
      <c r="BO666" t="s">
        <v>266</v>
      </c>
      <c r="BP666">
        <v>68</v>
      </c>
      <c r="BQ666" t="s">
        <v>196</v>
      </c>
      <c r="BR666" t="s">
        <v>197</v>
      </c>
      <c r="BS666" t="s">
        <v>89</v>
      </c>
      <c r="BT666" t="s">
        <v>90</v>
      </c>
      <c r="BU666" t="s">
        <v>206</v>
      </c>
      <c r="BV666" t="s">
        <v>83</v>
      </c>
      <c r="BY666" t="s">
        <v>92</v>
      </c>
      <c r="BZ666" t="s">
        <v>87</v>
      </c>
      <c r="CC666">
        <f>IFERROR(IF(AKORDT[[#This Row],[CZAS]]=1,VLOOKUP(AKORDT[[#This Row],[RAPORTY_TMP_ID]]&amp;AKORDT[[#This Row],[CZYNNOSCI_OPIS]],#REF!,5,FALSE),AKORDT[[#This Row],[CZAS]]),1)</f>
        <v>10</v>
      </c>
      <c r="CD666" t="str">
        <f>AKORDT[[#This Row],[RAPORTY_TMP_ID]]&amp;" "&amp;MID(AKORDT[[#This Row],[NAZWA1_WG]],1,30)</f>
        <v xml:space="preserve">27187 PIANO N                       </v>
      </c>
      <c r="CE666" s="11">
        <f>AKORDT[[#This Row],[DATA]]</f>
        <v>43035</v>
      </c>
      <c r="CF666">
        <f>IFERROR(ROUND(AVERAGEIF(Tabela_Kwerenda_z_AKORD[CZAS RZECZYWISTY],LEFT(AKORDT[[#This Row],[PZP_NR_ZLECENIA]],5),Tabela_Kwerenda_z_AKORD[LACZNY_CZAS]),0),0)</f>
        <v>0</v>
      </c>
    </row>
    <row r="667" spans="1:84">
      <c r="A667" t="e">
        <f>VLOOKUP(AKORDT[[#This Row],[NAZWISKO]],IMIE[],2,FALSE)</f>
        <v>#N/A</v>
      </c>
      <c r="B667">
        <v>11089</v>
      </c>
      <c r="F667">
        <v>27188</v>
      </c>
      <c r="G667">
        <v>1</v>
      </c>
      <c r="H667">
        <v>1</v>
      </c>
      <c r="I667">
        <v>1</v>
      </c>
      <c r="J667">
        <v>13978</v>
      </c>
      <c r="K667">
        <v>13978</v>
      </c>
      <c r="L667">
        <v>36</v>
      </c>
      <c r="M667">
        <v>20</v>
      </c>
      <c r="N667">
        <v>7</v>
      </c>
      <c r="O667">
        <v>18</v>
      </c>
      <c r="Q667" s="17">
        <v>43035</v>
      </c>
      <c r="R667" t="s">
        <v>1753</v>
      </c>
      <c r="S667">
        <v>0</v>
      </c>
      <c r="T667">
        <v>0</v>
      </c>
      <c r="U667">
        <v>0</v>
      </c>
      <c r="V667">
        <v>2</v>
      </c>
      <c r="W667" t="s">
        <v>208</v>
      </c>
      <c r="X667" t="s">
        <v>79</v>
      </c>
      <c r="Y667" t="s">
        <v>94</v>
      </c>
      <c r="Z667" t="s">
        <v>209</v>
      </c>
      <c r="AB667" s="17">
        <v>2</v>
      </c>
      <c r="AC667" s="17">
        <v>402133</v>
      </c>
      <c r="AD667">
        <v>2</v>
      </c>
      <c r="AE667">
        <v>1</v>
      </c>
      <c r="AF667">
        <v>0</v>
      </c>
      <c r="AG667" t="s">
        <v>81</v>
      </c>
      <c r="AH667" t="s">
        <v>82</v>
      </c>
      <c r="AI667" t="s">
        <v>83</v>
      </c>
      <c r="AJ667" t="s">
        <v>83</v>
      </c>
      <c r="AK667" t="s">
        <v>84</v>
      </c>
      <c r="AL667" t="s">
        <v>85</v>
      </c>
      <c r="AM667" t="s">
        <v>205</v>
      </c>
      <c r="AN667" t="s">
        <v>95</v>
      </c>
      <c r="AO667" t="s">
        <v>1754</v>
      </c>
      <c r="AP667" t="s">
        <v>1755</v>
      </c>
      <c r="AQ667" t="s">
        <v>1754</v>
      </c>
      <c r="AR667" t="s">
        <v>1755</v>
      </c>
      <c r="AS667" t="s">
        <v>83</v>
      </c>
      <c r="AV667" s="17"/>
      <c r="AX667">
        <v>0</v>
      </c>
      <c r="AY667" t="s">
        <v>83</v>
      </c>
      <c r="AZ667" t="s">
        <v>83</v>
      </c>
      <c r="BH667">
        <v>818</v>
      </c>
      <c r="BL667" t="s">
        <v>1751</v>
      </c>
      <c r="BM667" s="17">
        <v>43026</v>
      </c>
      <c r="BN667" t="s">
        <v>266</v>
      </c>
      <c r="BO667" t="s">
        <v>266</v>
      </c>
      <c r="BP667">
        <v>68</v>
      </c>
      <c r="BQ667" t="s">
        <v>196</v>
      </c>
      <c r="BR667" t="s">
        <v>197</v>
      </c>
      <c r="BS667" t="s">
        <v>89</v>
      </c>
      <c r="BT667" t="s">
        <v>90</v>
      </c>
      <c r="BU667" t="s">
        <v>206</v>
      </c>
      <c r="BV667" t="s">
        <v>83</v>
      </c>
      <c r="BY667" t="s">
        <v>92</v>
      </c>
      <c r="BZ667" t="s">
        <v>87</v>
      </c>
      <c r="CC667">
        <f>IFERROR(IF(AKORDT[[#This Row],[CZAS]]=1,VLOOKUP(AKORDT[[#This Row],[RAPORTY_TMP_ID]]&amp;AKORDT[[#This Row],[CZYNNOSCI_OPIS]],#REF!,5,FALSE),AKORDT[[#This Row],[CZAS]]),1)</f>
        <v>18</v>
      </c>
      <c r="CD667" t="str">
        <f>AKORDT[[#This Row],[RAPORTY_TMP_ID]]&amp;" "&amp;MID(AKORDT[[#This Row],[NAZWA1_WG]],1,30)</f>
        <v xml:space="preserve">27188 PIANO 3,5]                    </v>
      </c>
      <c r="CE667" s="11">
        <f>AKORDT[[#This Row],[DATA]]</f>
        <v>43035</v>
      </c>
      <c r="CF667">
        <f>IFERROR(ROUND(AVERAGEIF(Tabela_Kwerenda_z_AKORD[CZAS RZECZYWISTY],LEFT(AKORDT[[#This Row],[PZP_NR_ZLECENIA]],5),Tabela_Kwerenda_z_AKORD[LACZNY_CZAS]),0),0)</f>
        <v>0</v>
      </c>
    </row>
    <row r="668" spans="1:84">
      <c r="A668" t="e">
        <f>VLOOKUP(AKORDT[[#This Row],[NAZWISKO]],IMIE[],2,FALSE)</f>
        <v>#N/A</v>
      </c>
      <c r="B668">
        <v>11090</v>
      </c>
      <c r="F668">
        <v>27189</v>
      </c>
      <c r="G668">
        <v>1</v>
      </c>
      <c r="H668">
        <v>1</v>
      </c>
      <c r="I668">
        <v>1</v>
      </c>
      <c r="J668">
        <v>13990</v>
      </c>
      <c r="K668">
        <v>13990</v>
      </c>
      <c r="L668">
        <v>36</v>
      </c>
      <c r="M668">
        <v>20</v>
      </c>
      <c r="N668">
        <v>7</v>
      </c>
      <c r="O668">
        <v>6</v>
      </c>
      <c r="Q668" s="17">
        <v>43035</v>
      </c>
      <c r="R668" t="s">
        <v>1756</v>
      </c>
      <c r="S668">
        <v>0</v>
      </c>
      <c r="T668">
        <v>0</v>
      </c>
      <c r="U668">
        <v>0</v>
      </c>
      <c r="V668">
        <v>2</v>
      </c>
      <c r="W668" t="s">
        <v>208</v>
      </c>
      <c r="X668" t="s">
        <v>79</v>
      </c>
      <c r="Y668" t="s">
        <v>94</v>
      </c>
      <c r="Z668" t="s">
        <v>209</v>
      </c>
      <c r="AB668" s="17">
        <v>2</v>
      </c>
      <c r="AC668" s="17">
        <v>402133</v>
      </c>
      <c r="AD668">
        <v>2</v>
      </c>
      <c r="AE668">
        <v>1</v>
      </c>
      <c r="AF668">
        <v>0</v>
      </c>
      <c r="AG668" t="s">
        <v>81</v>
      </c>
      <c r="AH668" t="s">
        <v>82</v>
      </c>
      <c r="AI668" t="s">
        <v>83</v>
      </c>
      <c r="AJ668" t="s">
        <v>83</v>
      </c>
      <c r="AK668" t="s">
        <v>84</v>
      </c>
      <c r="AL668" t="s">
        <v>85</v>
      </c>
      <c r="AM668" t="s">
        <v>205</v>
      </c>
      <c r="AN668" t="s">
        <v>95</v>
      </c>
      <c r="AO668" t="s">
        <v>1298</v>
      </c>
      <c r="AP668" t="s">
        <v>1299</v>
      </c>
      <c r="AQ668" t="s">
        <v>1298</v>
      </c>
      <c r="AR668" t="s">
        <v>1299</v>
      </c>
      <c r="AS668" t="s">
        <v>83</v>
      </c>
      <c r="AV668" s="17"/>
      <c r="AX668">
        <v>0</v>
      </c>
      <c r="AY668" t="s">
        <v>83</v>
      </c>
      <c r="AZ668" t="s">
        <v>83</v>
      </c>
      <c r="BH668">
        <v>819</v>
      </c>
      <c r="BL668" t="s">
        <v>1751</v>
      </c>
      <c r="BM668" s="17">
        <v>43026</v>
      </c>
      <c r="BN668" t="s">
        <v>266</v>
      </c>
      <c r="BO668" t="s">
        <v>266</v>
      </c>
      <c r="BP668">
        <v>68</v>
      </c>
      <c r="BQ668" t="s">
        <v>196</v>
      </c>
      <c r="BR668" t="s">
        <v>197</v>
      </c>
      <c r="BS668" t="s">
        <v>89</v>
      </c>
      <c r="BT668" t="s">
        <v>90</v>
      </c>
      <c r="BU668" t="s">
        <v>206</v>
      </c>
      <c r="BV668" t="s">
        <v>83</v>
      </c>
      <c r="BY668" t="s">
        <v>92</v>
      </c>
      <c r="BZ668" t="s">
        <v>87</v>
      </c>
      <c r="CC668">
        <f>IFERROR(IF(AKORDT[[#This Row],[CZAS]]=1,VLOOKUP(AKORDT[[#This Row],[RAPORTY_TMP_ID]]&amp;AKORDT[[#This Row],[CZYNNOSCI_OPIS]],#REF!,5,FALSE),AKORDT[[#This Row],[CZAS]]),1)</f>
        <v>6</v>
      </c>
      <c r="CD668" t="str">
        <f>AKORDT[[#This Row],[RAPORTY_TMP_ID]]&amp;" "&amp;MID(AKORDT[[#This Row],[NAZWA1_WG]],1,30)</f>
        <v xml:space="preserve">27189 PIANO P83x63                  </v>
      </c>
      <c r="CE668" s="11">
        <f>AKORDT[[#This Row],[DATA]]</f>
        <v>43035</v>
      </c>
      <c r="CF668">
        <f>IFERROR(ROUND(AVERAGEIF(Tabela_Kwerenda_z_AKORD[CZAS RZECZYWISTY],LEFT(AKORDT[[#This Row],[PZP_NR_ZLECENIA]],5),Tabela_Kwerenda_z_AKORD[LACZNY_CZAS]),0),0)</f>
        <v>0</v>
      </c>
    </row>
    <row r="669" spans="1:84">
      <c r="A669" t="e">
        <f>VLOOKUP(AKORDT[[#This Row],[NAZWISKO]],IMIE[],2,FALSE)</f>
        <v>#N/A</v>
      </c>
      <c r="B669">
        <v>11091</v>
      </c>
      <c r="F669">
        <v>26032</v>
      </c>
      <c r="G669">
        <v>1</v>
      </c>
      <c r="H669">
        <v>1</v>
      </c>
      <c r="I669">
        <v>1</v>
      </c>
      <c r="J669">
        <v>15685</v>
      </c>
      <c r="K669">
        <v>14243</v>
      </c>
      <c r="L669">
        <v>46</v>
      </c>
      <c r="M669">
        <v>5</v>
      </c>
      <c r="N669">
        <v>7</v>
      </c>
      <c r="O669">
        <v>204</v>
      </c>
      <c r="Q669" s="17">
        <v>43035</v>
      </c>
      <c r="R669" t="s">
        <v>1757</v>
      </c>
      <c r="S669">
        <v>0</v>
      </c>
      <c r="T669">
        <v>0</v>
      </c>
      <c r="U669">
        <v>0</v>
      </c>
      <c r="V669">
        <v>2</v>
      </c>
      <c r="W669" t="s">
        <v>484</v>
      </c>
      <c r="X669" t="s">
        <v>79</v>
      </c>
      <c r="Y669" t="s">
        <v>96</v>
      </c>
      <c r="Z669" t="s">
        <v>485</v>
      </c>
      <c r="AB669" s="17">
        <v>2</v>
      </c>
      <c r="AC669" s="17">
        <v>402133</v>
      </c>
      <c r="AD669">
        <v>2</v>
      </c>
      <c r="AE669">
        <v>1</v>
      </c>
      <c r="AF669">
        <v>0</v>
      </c>
      <c r="AG669" t="s">
        <v>81</v>
      </c>
      <c r="AH669" t="s">
        <v>82</v>
      </c>
      <c r="AI669" t="s">
        <v>83</v>
      </c>
      <c r="AJ669" t="s">
        <v>83</v>
      </c>
      <c r="AK669" t="s">
        <v>84</v>
      </c>
      <c r="AL669" t="s">
        <v>85</v>
      </c>
      <c r="AM669" t="s">
        <v>86</v>
      </c>
      <c r="AN669" t="s">
        <v>87</v>
      </c>
      <c r="AO669" t="s">
        <v>812</v>
      </c>
      <c r="AP669" t="s">
        <v>813</v>
      </c>
      <c r="AQ669" t="s">
        <v>814</v>
      </c>
      <c r="AR669" t="s">
        <v>815</v>
      </c>
      <c r="AS669" t="s">
        <v>83</v>
      </c>
      <c r="AV669" s="17"/>
      <c r="AX669">
        <v>0</v>
      </c>
      <c r="AY669" t="s">
        <v>83</v>
      </c>
      <c r="AZ669" t="s">
        <v>83</v>
      </c>
      <c r="BH669">
        <v>820</v>
      </c>
      <c r="BL669" t="s">
        <v>816</v>
      </c>
      <c r="BM669" s="17">
        <v>43005</v>
      </c>
      <c r="BN669" t="s">
        <v>677</v>
      </c>
      <c r="BO669" t="s">
        <v>677</v>
      </c>
      <c r="BP669">
        <v>13</v>
      </c>
      <c r="BQ669" t="s">
        <v>88</v>
      </c>
      <c r="BR669" t="s">
        <v>79</v>
      </c>
      <c r="BS669" t="s">
        <v>89</v>
      </c>
      <c r="BT669" t="s">
        <v>90</v>
      </c>
      <c r="BU669" t="s">
        <v>91</v>
      </c>
      <c r="BV669" t="s">
        <v>83</v>
      </c>
      <c r="BY669" t="s">
        <v>92</v>
      </c>
      <c r="BZ669" t="s">
        <v>87</v>
      </c>
      <c r="CC669">
        <f>IFERROR(IF(AKORDT[[#This Row],[CZAS]]=1,VLOOKUP(AKORDT[[#This Row],[RAPORTY_TMP_ID]]&amp;AKORDT[[#This Row],[CZYNNOSCI_OPIS]],#REF!,5,FALSE),AKORDT[[#This Row],[CZAS]]),1)</f>
        <v>204</v>
      </c>
      <c r="CD669" t="str">
        <f>AKORDT[[#This Row],[RAPORTY_TMP_ID]]&amp;" "&amp;MID(AKORDT[[#This Row],[NAZWA1_WG]],1,30)</f>
        <v xml:space="preserve">26032 MOVE 2,5]                     </v>
      </c>
      <c r="CE669" s="11">
        <f>AKORDT[[#This Row],[DATA]]</f>
        <v>43035</v>
      </c>
      <c r="CF669">
        <f>IFERROR(ROUND(AVERAGEIF(Tabela_Kwerenda_z_AKORD[CZAS RZECZYWISTY],LEFT(AKORDT[[#This Row],[PZP_NR_ZLECENIA]],5),Tabela_Kwerenda_z_AKORD[LACZNY_CZAS]),0),0)</f>
        <v>0</v>
      </c>
    </row>
    <row r="670" spans="1:84">
      <c r="A670" t="e">
        <f>VLOOKUP(AKORDT[[#This Row],[NAZWISKO]],IMIE[],2,FALSE)</f>
        <v>#N/A</v>
      </c>
      <c r="B670">
        <v>11092</v>
      </c>
      <c r="F670">
        <v>26031</v>
      </c>
      <c r="G670">
        <v>1</v>
      </c>
      <c r="H670">
        <v>1</v>
      </c>
      <c r="I670">
        <v>1</v>
      </c>
      <c r="J670">
        <v>15699</v>
      </c>
      <c r="K670">
        <v>14257</v>
      </c>
      <c r="L670">
        <v>46</v>
      </c>
      <c r="M670">
        <v>5</v>
      </c>
      <c r="N670">
        <v>7</v>
      </c>
      <c r="O670">
        <v>242</v>
      </c>
      <c r="Q670" s="17">
        <v>43035</v>
      </c>
      <c r="R670" t="s">
        <v>1758</v>
      </c>
      <c r="S670">
        <v>0</v>
      </c>
      <c r="T670">
        <v>0</v>
      </c>
      <c r="U670">
        <v>0</v>
      </c>
      <c r="V670">
        <v>2</v>
      </c>
      <c r="W670" t="s">
        <v>484</v>
      </c>
      <c r="X670" t="s">
        <v>79</v>
      </c>
      <c r="Y670" t="s">
        <v>96</v>
      </c>
      <c r="Z670" t="s">
        <v>485</v>
      </c>
      <c r="AB670" s="17">
        <v>2</v>
      </c>
      <c r="AC670" s="17">
        <v>402133</v>
      </c>
      <c r="AD670">
        <v>2</v>
      </c>
      <c r="AE670">
        <v>1</v>
      </c>
      <c r="AF670">
        <v>0</v>
      </c>
      <c r="AG670" t="s">
        <v>81</v>
      </c>
      <c r="AH670" t="s">
        <v>82</v>
      </c>
      <c r="AI670" t="s">
        <v>83</v>
      </c>
      <c r="AJ670" t="s">
        <v>83</v>
      </c>
      <c r="AK670" t="s">
        <v>84</v>
      </c>
      <c r="AL670" t="s">
        <v>85</v>
      </c>
      <c r="AM670" t="s">
        <v>86</v>
      </c>
      <c r="AN670" t="s">
        <v>87</v>
      </c>
      <c r="AO670" t="s">
        <v>817</v>
      </c>
      <c r="AP670" t="s">
        <v>818</v>
      </c>
      <c r="AQ670" t="s">
        <v>819</v>
      </c>
      <c r="AR670" t="s">
        <v>820</v>
      </c>
      <c r="AS670" t="s">
        <v>83</v>
      </c>
      <c r="AV670" s="17"/>
      <c r="AX670">
        <v>0</v>
      </c>
      <c r="AY670" t="s">
        <v>83</v>
      </c>
      <c r="AZ670" t="s">
        <v>83</v>
      </c>
      <c r="BH670">
        <v>821</v>
      </c>
      <c r="BL670" t="s">
        <v>816</v>
      </c>
      <c r="BM670" s="17">
        <v>43005</v>
      </c>
      <c r="BN670" t="s">
        <v>677</v>
      </c>
      <c r="BO670" t="s">
        <v>677</v>
      </c>
      <c r="BP670">
        <v>13</v>
      </c>
      <c r="BQ670" t="s">
        <v>88</v>
      </c>
      <c r="BR670" t="s">
        <v>79</v>
      </c>
      <c r="BS670" t="s">
        <v>89</v>
      </c>
      <c r="BT670" t="s">
        <v>90</v>
      </c>
      <c r="BU670" t="s">
        <v>91</v>
      </c>
      <c r="BV670" t="s">
        <v>83</v>
      </c>
      <c r="BY670" t="s">
        <v>92</v>
      </c>
      <c r="BZ670" t="s">
        <v>87</v>
      </c>
      <c r="CC670">
        <f>IFERROR(IF(AKORDT[[#This Row],[CZAS]]=1,VLOOKUP(AKORDT[[#This Row],[RAPORTY_TMP_ID]]&amp;AKORDT[[#This Row],[CZYNNOSCI_OPIS]],#REF!,5,FALSE),AKORDT[[#This Row],[CZAS]]),1)</f>
        <v>242</v>
      </c>
      <c r="CD670" t="str">
        <f>AKORDT[[#This Row],[RAPORTY_TMP_ID]]&amp;" "&amp;MID(AKORDT[[#This Row],[NAZWA1_WG]],1,30)</f>
        <v xml:space="preserve">26031 MOVE [L                       </v>
      </c>
      <c r="CE670" s="11">
        <f>AKORDT[[#This Row],[DATA]]</f>
        <v>43035</v>
      </c>
      <c r="CF670">
        <f>IFERROR(ROUND(AVERAGEIF(Tabela_Kwerenda_z_AKORD[CZAS RZECZYWISTY],LEFT(AKORDT[[#This Row],[PZP_NR_ZLECENIA]],5),Tabela_Kwerenda_z_AKORD[LACZNY_CZAS]),0),0)</f>
        <v>0</v>
      </c>
    </row>
    <row r="671" spans="1:84">
      <c r="A671" t="e">
        <f>VLOOKUP(AKORDT[[#This Row],[NAZWISKO]],IMIE[],2,FALSE)</f>
        <v>#N/A</v>
      </c>
      <c r="B671">
        <v>11093</v>
      </c>
      <c r="F671">
        <v>26723</v>
      </c>
      <c r="G671">
        <v>1</v>
      </c>
      <c r="H671">
        <v>1</v>
      </c>
      <c r="I671">
        <v>1</v>
      </c>
      <c r="J671">
        <v>55858</v>
      </c>
      <c r="K671">
        <v>55858</v>
      </c>
      <c r="L671">
        <v>36</v>
      </c>
      <c r="M671">
        <v>20</v>
      </c>
      <c r="N671">
        <v>7</v>
      </c>
      <c r="O671">
        <v>10</v>
      </c>
      <c r="Q671" s="17">
        <v>43035</v>
      </c>
      <c r="R671" t="s">
        <v>1759</v>
      </c>
      <c r="S671">
        <v>0</v>
      </c>
      <c r="T671">
        <v>0</v>
      </c>
      <c r="U671">
        <v>0</v>
      </c>
      <c r="V671">
        <v>2</v>
      </c>
      <c r="W671" t="s">
        <v>208</v>
      </c>
      <c r="X671" t="s">
        <v>79</v>
      </c>
      <c r="Y671" t="s">
        <v>94</v>
      </c>
      <c r="Z671" t="s">
        <v>209</v>
      </c>
      <c r="AB671" s="17">
        <v>2</v>
      </c>
      <c r="AC671" s="17">
        <v>402133</v>
      </c>
      <c r="AD671">
        <v>2</v>
      </c>
      <c r="AE671">
        <v>1</v>
      </c>
      <c r="AF671">
        <v>0</v>
      </c>
      <c r="AG671" t="s">
        <v>81</v>
      </c>
      <c r="AH671" t="s">
        <v>82</v>
      </c>
      <c r="AI671" t="s">
        <v>83</v>
      </c>
      <c r="AJ671" t="s">
        <v>83</v>
      </c>
      <c r="AK671" t="s">
        <v>84</v>
      </c>
      <c r="AL671" t="s">
        <v>85</v>
      </c>
      <c r="AM671" t="s">
        <v>205</v>
      </c>
      <c r="AN671" t="s">
        <v>95</v>
      </c>
      <c r="AO671" t="s">
        <v>373</v>
      </c>
      <c r="AP671" t="s">
        <v>374</v>
      </c>
      <c r="AQ671" t="s">
        <v>373</v>
      </c>
      <c r="AR671" t="s">
        <v>374</v>
      </c>
      <c r="AS671" t="s">
        <v>83</v>
      </c>
      <c r="AV671" s="17"/>
      <c r="AX671">
        <v>0</v>
      </c>
      <c r="AY671" t="s">
        <v>83</v>
      </c>
      <c r="AZ671" t="s">
        <v>83</v>
      </c>
      <c r="BH671">
        <v>822</v>
      </c>
      <c r="BL671" t="s">
        <v>409</v>
      </c>
      <c r="BM671" s="17">
        <v>43019</v>
      </c>
      <c r="BN671" t="s">
        <v>303</v>
      </c>
      <c r="BO671" t="s">
        <v>303</v>
      </c>
      <c r="BP671">
        <v>68</v>
      </c>
      <c r="BQ671" t="s">
        <v>196</v>
      </c>
      <c r="BR671" t="s">
        <v>197</v>
      </c>
      <c r="BS671" t="s">
        <v>89</v>
      </c>
      <c r="BT671" t="s">
        <v>90</v>
      </c>
      <c r="BU671" t="s">
        <v>181</v>
      </c>
      <c r="BV671" t="s">
        <v>83</v>
      </c>
      <c r="BY671" t="s">
        <v>92</v>
      </c>
      <c r="BZ671" t="s">
        <v>87</v>
      </c>
      <c r="CC671">
        <f>IFERROR(IF(AKORDT[[#This Row],[CZAS]]=1,VLOOKUP(AKORDT[[#This Row],[RAPORTY_TMP_ID]]&amp;AKORDT[[#This Row],[CZYNNOSCI_OPIS]],#REF!,5,FALSE),AKORDT[[#This Row],[CZAS]]),1)</f>
        <v>10</v>
      </c>
      <c r="CD671" t="str">
        <f>AKORDT[[#This Row],[RAPORTY_TMP_ID]]&amp;" "&amp;MID(AKORDT[[#This Row],[NAZWA1_WG]],1,30)</f>
        <v xml:space="preserve">26723 MANGO 1                       </v>
      </c>
      <c r="CE671" s="11">
        <f>AKORDT[[#This Row],[DATA]]</f>
        <v>43035</v>
      </c>
      <c r="CF671">
        <f>IFERROR(ROUND(AVERAGEIF(Tabela_Kwerenda_z_AKORD[CZAS RZECZYWISTY],LEFT(AKORDT[[#This Row],[PZP_NR_ZLECENIA]],5),Tabela_Kwerenda_z_AKORD[LACZNY_CZAS]),0),0)</f>
        <v>0</v>
      </c>
    </row>
    <row r="672" spans="1:84">
      <c r="A672" t="e">
        <f>VLOOKUP(AKORDT[[#This Row],[NAZWISKO]],IMIE[],2,FALSE)</f>
        <v>#N/A</v>
      </c>
      <c r="B672">
        <v>11097</v>
      </c>
      <c r="F672">
        <v>26534</v>
      </c>
      <c r="G672">
        <v>1</v>
      </c>
      <c r="H672">
        <v>1</v>
      </c>
      <c r="I672">
        <v>1</v>
      </c>
      <c r="J672">
        <v>55872</v>
      </c>
      <c r="K672">
        <v>55872</v>
      </c>
      <c r="L672">
        <v>49</v>
      </c>
      <c r="M672">
        <v>5</v>
      </c>
      <c r="N672">
        <v>7</v>
      </c>
      <c r="O672">
        <v>41</v>
      </c>
      <c r="Q672" s="17">
        <v>43035</v>
      </c>
      <c r="R672" t="s">
        <v>552</v>
      </c>
      <c r="S672">
        <v>0</v>
      </c>
      <c r="T672">
        <v>0</v>
      </c>
      <c r="U672">
        <v>0</v>
      </c>
      <c r="V672">
        <v>2</v>
      </c>
      <c r="W672" t="s">
        <v>457</v>
      </c>
      <c r="X672" t="s">
        <v>79</v>
      </c>
      <c r="Y672" t="s">
        <v>93</v>
      </c>
      <c r="Z672" t="s">
        <v>458</v>
      </c>
      <c r="AB672" s="17">
        <v>2</v>
      </c>
      <c r="AC672" s="17">
        <v>402133</v>
      </c>
      <c r="AD672">
        <v>2</v>
      </c>
      <c r="AE672">
        <v>1</v>
      </c>
      <c r="AF672">
        <v>0</v>
      </c>
      <c r="AG672" t="s">
        <v>81</v>
      </c>
      <c r="AH672" t="s">
        <v>82</v>
      </c>
      <c r="AI672" t="s">
        <v>83</v>
      </c>
      <c r="AJ672" t="s">
        <v>83</v>
      </c>
      <c r="AK672" t="s">
        <v>84</v>
      </c>
      <c r="AL672" t="s">
        <v>85</v>
      </c>
      <c r="AM672" t="s">
        <v>86</v>
      </c>
      <c r="AN672" t="s">
        <v>87</v>
      </c>
      <c r="AO672" t="s">
        <v>402</v>
      </c>
      <c r="AP672" t="s">
        <v>403</v>
      </c>
      <c r="AQ672" t="s">
        <v>402</v>
      </c>
      <c r="AR672" t="s">
        <v>403</v>
      </c>
      <c r="AS672" t="s">
        <v>83</v>
      </c>
      <c r="AV672" s="17"/>
      <c r="AX672">
        <v>0</v>
      </c>
      <c r="AY672" t="s">
        <v>83</v>
      </c>
      <c r="AZ672" t="s">
        <v>83</v>
      </c>
      <c r="BH672">
        <v>826</v>
      </c>
      <c r="BL672" t="s">
        <v>1451</v>
      </c>
      <c r="BM672" s="17">
        <v>43019</v>
      </c>
      <c r="BN672" t="s">
        <v>303</v>
      </c>
      <c r="BO672" t="s">
        <v>303</v>
      </c>
      <c r="BP672">
        <v>13</v>
      </c>
      <c r="BQ672" t="s">
        <v>88</v>
      </c>
      <c r="BR672" t="s">
        <v>79</v>
      </c>
      <c r="BS672" t="s">
        <v>89</v>
      </c>
      <c r="BT672" t="s">
        <v>90</v>
      </c>
      <c r="BU672" t="s">
        <v>181</v>
      </c>
      <c r="BV672" t="s">
        <v>83</v>
      </c>
      <c r="BY672" t="s">
        <v>92</v>
      </c>
      <c r="BZ672" t="s">
        <v>87</v>
      </c>
      <c r="CC672">
        <f>IFERROR(IF(AKORDT[[#This Row],[CZAS]]=1,VLOOKUP(AKORDT[[#This Row],[RAPORTY_TMP_ID]]&amp;AKORDT[[#This Row],[CZYNNOSCI_OPIS]],#REF!,5,FALSE),AKORDT[[#This Row],[CZAS]]),1)</f>
        <v>41</v>
      </c>
      <c r="CD672" t="str">
        <f>AKORDT[[#This Row],[RAPORTY_TMP_ID]]&amp;" "&amp;MID(AKORDT[[#This Row],[NAZWA1_WG]],1,30)</f>
        <v xml:space="preserve">26534 MANGO P83x60                  </v>
      </c>
      <c r="CE672" s="11">
        <f>AKORDT[[#This Row],[DATA]]</f>
        <v>43035</v>
      </c>
      <c r="CF672">
        <f>IFERROR(ROUND(AVERAGEIF(Tabela_Kwerenda_z_AKORD[CZAS RZECZYWISTY],LEFT(AKORDT[[#This Row],[PZP_NR_ZLECENIA]],5),Tabela_Kwerenda_z_AKORD[LACZNY_CZAS]),0),0)</f>
        <v>0</v>
      </c>
    </row>
    <row r="673" spans="1:84">
      <c r="A673" t="e">
        <f>VLOOKUP(AKORDT[[#This Row],[NAZWISKO]],IMIE[],2,FALSE)</f>
        <v>#N/A</v>
      </c>
      <c r="B673">
        <v>11098</v>
      </c>
      <c r="F673">
        <v>26533</v>
      </c>
      <c r="G673">
        <v>1</v>
      </c>
      <c r="H673">
        <v>1</v>
      </c>
      <c r="I673">
        <v>1</v>
      </c>
      <c r="J673">
        <v>55858</v>
      </c>
      <c r="K673">
        <v>55858</v>
      </c>
      <c r="L673">
        <v>49</v>
      </c>
      <c r="M673">
        <v>5</v>
      </c>
      <c r="N673">
        <v>7</v>
      </c>
      <c r="O673">
        <v>110</v>
      </c>
      <c r="Q673" s="17">
        <v>43035</v>
      </c>
      <c r="R673" t="s">
        <v>1760</v>
      </c>
      <c r="S673">
        <v>0</v>
      </c>
      <c r="T673">
        <v>0</v>
      </c>
      <c r="U673">
        <v>0</v>
      </c>
      <c r="V673">
        <v>2</v>
      </c>
      <c r="W673" t="s">
        <v>457</v>
      </c>
      <c r="X673" t="s">
        <v>79</v>
      </c>
      <c r="Y673" t="s">
        <v>93</v>
      </c>
      <c r="Z673" t="s">
        <v>458</v>
      </c>
      <c r="AB673" s="17">
        <v>2</v>
      </c>
      <c r="AC673" s="17">
        <v>402133</v>
      </c>
      <c r="AD673">
        <v>2</v>
      </c>
      <c r="AE673">
        <v>1</v>
      </c>
      <c r="AF673">
        <v>0</v>
      </c>
      <c r="AG673" t="s">
        <v>81</v>
      </c>
      <c r="AH673" t="s">
        <v>82</v>
      </c>
      <c r="AI673" t="s">
        <v>83</v>
      </c>
      <c r="AJ673" t="s">
        <v>83</v>
      </c>
      <c r="AK673" t="s">
        <v>84</v>
      </c>
      <c r="AL673" t="s">
        <v>85</v>
      </c>
      <c r="AM673" t="s">
        <v>86</v>
      </c>
      <c r="AN673" t="s">
        <v>87</v>
      </c>
      <c r="AO673" t="s">
        <v>373</v>
      </c>
      <c r="AP673" t="s">
        <v>374</v>
      </c>
      <c r="AQ673" t="s">
        <v>373</v>
      </c>
      <c r="AR673" t="s">
        <v>374</v>
      </c>
      <c r="AS673" t="s">
        <v>83</v>
      </c>
      <c r="AV673" s="17"/>
      <c r="AX673">
        <v>0</v>
      </c>
      <c r="AY673" t="s">
        <v>83</v>
      </c>
      <c r="AZ673" t="s">
        <v>83</v>
      </c>
      <c r="BH673">
        <v>827</v>
      </c>
      <c r="BL673" t="s">
        <v>1451</v>
      </c>
      <c r="BM673" s="17">
        <v>43019</v>
      </c>
      <c r="BN673" t="s">
        <v>303</v>
      </c>
      <c r="BO673" t="s">
        <v>303</v>
      </c>
      <c r="BP673">
        <v>13</v>
      </c>
      <c r="BQ673" t="s">
        <v>88</v>
      </c>
      <c r="BR673" t="s">
        <v>79</v>
      </c>
      <c r="BS673" t="s">
        <v>89</v>
      </c>
      <c r="BT673" t="s">
        <v>90</v>
      </c>
      <c r="BU673" t="s">
        <v>181</v>
      </c>
      <c r="BV673" t="s">
        <v>83</v>
      </c>
      <c r="BY673" t="s">
        <v>92</v>
      </c>
      <c r="BZ673" t="s">
        <v>87</v>
      </c>
      <c r="CC673">
        <f>IFERROR(IF(AKORDT[[#This Row],[CZAS]]=1,VLOOKUP(AKORDT[[#This Row],[RAPORTY_TMP_ID]]&amp;AKORDT[[#This Row],[CZYNNOSCI_OPIS]],#REF!,5,FALSE),AKORDT[[#This Row],[CZAS]]),1)</f>
        <v>110</v>
      </c>
      <c r="CD673" t="str">
        <f>AKORDT[[#This Row],[RAPORTY_TMP_ID]]&amp;" "&amp;MID(AKORDT[[#This Row],[NAZWA1_WG]],1,30)</f>
        <v xml:space="preserve">26533 MANGO 1                       </v>
      </c>
      <c r="CE673" s="11">
        <f>AKORDT[[#This Row],[DATA]]</f>
        <v>43035</v>
      </c>
      <c r="CF673">
        <f>IFERROR(ROUND(AVERAGEIF(Tabela_Kwerenda_z_AKORD[CZAS RZECZYWISTY],LEFT(AKORDT[[#This Row],[PZP_NR_ZLECENIA]],5),Tabela_Kwerenda_z_AKORD[LACZNY_CZAS]),0),0)</f>
        <v>0</v>
      </c>
    </row>
    <row r="674" spans="1:84">
      <c r="A674" t="e">
        <f>VLOOKUP(AKORDT[[#This Row],[NAZWISKO]],IMIE[],2,FALSE)</f>
        <v>#N/A</v>
      </c>
      <c r="B674">
        <v>11099</v>
      </c>
      <c r="F674">
        <v>26532</v>
      </c>
      <c r="G674">
        <v>1</v>
      </c>
      <c r="H674">
        <v>1</v>
      </c>
      <c r="I674">
        <v>1</v>
      </c>
      <c r="J674">
        <v>56220</v>
      </c>
      <c r="K674">
        <v>56220</v>
      </c>
      <c r="L674">
        <v>49</v>
      </c>
      <c r="M674">
        <v>5</v>
      </c>
      <c r="N674">
        <v>7</v>
      </c>
      <c r="O674">
        <v>17</v>
      </c>
      <c r="Q674" s="17">
        <v>43035</v>
      </c>
      <c r="R674" t="s">
        <v>1761</v>
      </c>
      <c r="S674">
        <v>0</v>
      </c>
      <c r="T674">
        <v>0</v>
      </c>
      <c r="U674">
        <v>0</v>
      </c>
      <c r="V674">
        <v>2</v>
      </c>
      <c r="W674" t="s">
        <v>457</v>
      </c>
      <c r="X674" t="s">
        <v>79</v>
      </c>
      <c r="Y674" t="s">
        <v>93</v>
      </c>
      <c r="Z674" t="s">
        <v>458</v>
      </c>
      <c r="AB674" s="17">
        <v>2</v>
      </c>
      <c r="AC674" s="17">
        <v>402133</v>
      </c>
      <c r="AD674">
        <v>2</v>
      </c>
      <c r="AE674">
        <v>1</v>
      </c>
      <c r="AF674">
        <v>0</v>
      </c>
      <c r="AG674" t="s">
        <v>81</v>
      </c>
      <c r="AH674" t="s">
        <v>82</v>
      </c>
      <c r="AI674" t="s">
        <v>83</v>
      </c>
      <c r="AJ674" t="s">
        <v>83</v>
      </c>
      <c r="AK674" t="s">
        <v>84</v>
      </c>
      <c r="AL674" t="s">
        <v>85</v>
      </c>
      <c r="AM674" t="s">
        <v>86</v>
      </c>
      <c r="AN674" t="s">
        <v>87</v>
      </c>
      <c r="AO674" t="s">
        <v>301</v>
      </c>
      <c r="AP674" t="s">
        <v>302</v>
      </c>
      <c r="AQ674" t="s">
        <v>301</v>
      </c>
      <c r="AR674" t="s">
        <v>302</v>
      </c>
      <c r="AS674" t="s">
        <v>83</v>
      </c>
      <c r="AV674" s="17"/>
      <c r="AX674">
        <v>0</v>
      </c>
      <c r="AY674" t="s">
        <v>83</v>
      </c>
      <c r="AZ674" t="s">
        <v>83</v>
      </c>
      <c r="BH674">
        <v>828</v>
      </c>
      <c r="BL674" t="s">
        <v>1451</v>
      </c>
      <c r="BM674" s="17">
        <v>43019</v>
      </c>
      <c r="BN674" t="s">
        <v>303</v>
      </c>
      <c r="BO674" t="s">
        <v>303</v>
      </c>
      <c r="BP674">
        <v>13</v>
      </c>
      <c r="BQ674" t="s">
        <v>88</v>
      </c>
      <c r="BR674" t="s">
        <v>79</v>
      </c>
      <c r="BS674" t="s">
        <v>89</v>
      </c>
      <c r="BT674" t="s">
        <v>90</v>
      </c>
      <c r="BU674" t="s">
        <v>181</v>
      </c>
      <c r="BV674" t="s">
        <v>83</v>
      </c>
      <c r="BY674" t="s">
        <v>92</v>
      </c>
      <c r="BZ674" t="s">
        <v>87</v>
      </c>
      <c r="CC674">
        <f>IFERROR(IF(AKORDT[[#This Row],[CZAS]]=1,VLOOKUP(AKORDT[[#This Row],[RAPORTY_TMP_ID]]&amp;AKORDT[[#This Row],[CZYNNOSCI_OPIS]],#REF!,5,FALSE),AKORDT[[#This Row],[CZAS]]),1)</f>
        <v>17</v>
      </c>
      <c r="CD674" t="str">
        <f>AKORDT[[#This Row],[RAPORTY_TMP_ID]]&amp;" "&amp;MID(AKORDT[[#This Row],[NAZWA1_WG]],1,30)</f>
        <v xml:space="preserve">26532 MANGO PD 487 VI 50x50         </v>
      </c>
      <c r="CE674" s="11">
        <f>AKORDT[[#This Row],[DATA]]</f>
        <v>43035</v>
      </c>
      <c r="CF674">
        <f>IFERROR(ROUND(AVERAGEIF(Tabela_Kwerenda_z_AKORD[CZAS RZECZYWISTY],LEFT(AKORDT[[#This Row],[PZP_NR_ZLECENIA]],5),Tabela_Kwerenda_z_AKORD[LACZNY_CZAS]),0),0)</f>
        <v>0</v>
      </c>
    </row>
    <row r="675" spans="1:84">
      <c r="A675" t="e">
        <f>VLOOKUP(AKORDT[[#This Row],[NAZWISKO]],IMIE[],2,FALSE)</f>
        <v>#N/A</v>
      </c>
      <c r="B675">
        <v>11100</v>
      </c>
      <c r="F675">
        <v>26531</v>
      </c>
      <c r="G675">
        <v>1</v>
      </c>
      <c r="H675">
        <v>2</v>
      </c>
      <c r="I675">
        <v>1</v>
      </c>
      <c r="J675">
        <v>56218</v>
      </c>
      <c r="K675">
        <v>56218</v>
      </c>
      <c r="L675">
        <v>49</v>
      </c>
      <c r="M675">
        <v>5</v>
      </c>
      <c r="N675">
        <v>7</v>
      </c>
      <c r="O675">
        <v>15</v>
      </c>
      <c r="Q675" s="17">
        <v>43035</v>
      </c>
      <c r="R675" t="s">
        <v>1762</v>
      </c>
      <c r="S675">
        <v>0</v>
      </c>
      <c r="T675">
        <v>0</v>
      </c>
      <c r="U675">
        <v>0</v>
      </c>
      <c r="V675">
        <v>2</v>
      </c>
      <c r="W675" t="s">
        <v>457</v>
      </c>
      <c r="X675" t="s">
        <v>79</v>
      </c>
      <c r="Y675" t="s">
        <v>93</v>
      </c>
      <c r="Z675" t="s">
        <v>458</v>
      </c>
      <c r="AB675" s="17">
        <v>2</v>
      </c>
      <c r="AC675" s="17">
        <v>402133</v>
      </c>
      <c r="AD675">
        <v>2</v>
      </c>
      <c r="AE675">
        <v>1</v>
      </c>
      <c r="AF675">
        <v>0</v>
      </c>
      <c r="AG675" t="s">
        <v>81</v>
      </c>
      <c r="AH675" t="s">
        <v>82</v>
      </c>
      <c r="AI675" t="s">
        <v>83</v>
      </c>
      <c r="AJ675" t="s">
        <v>83</v>
      </c>
      <c r="AK675" t="s">
        <v>84</v>
      </c>
      <c r="AL675" t="s">
        <v>85</v>
      </c>
      <c r="AM675" t="s">
        <v>86</v>
      </c>
      <c r="AN675" t="s">
        <v>87</v>
      </c>
      <c r="AO675" t="s">
        <v>611</v>
      </c>
      <c r="AP675" t="s">
        <v>612</v>
      </c>
      <c r="AQ675" t="s">
        <v>611</v>
      </c>
      <c r="AR675" t="s">
        <v>612</v>
      </c>
      <c r="AS675" t="s">
        <v>83</v>
      </c>
      <c r="AV675" s="17"/>
      <c r="AX675">
        <v>0</v>
      </c>
      <c r="AY675" t="s">
        <v>83</v>
      </c>
      <c r="AZ675" t="s">
        <v>83</v>
      </c>
      <c r="BH675">
        <v>829</v>
      </c>
      <c r="BL675" t="s">
        <v>1451</v>
      </c>
      <c r="BM675" s="17">
        <v>43019</v>
      </c>
      <c r="BN675" t="s">
        <v>303</v>
      </c>
      <c r="BO675" t="s">
        <v>303</v>
      </c>
      <c r="BP675">
        <v>13</v>
      </c>
      <c r="BQ675" t="s">
        <v>88</v>
      </c>
      <c r="BR675" t="s">
        <v>79</v>
      </c>
      <c r="BS675" t="s">
        <v>89</v>
      </c>
      <c r="BT675" t="s">
        <v>90</v>
      </c>
      <c r="BU675" t="s">
        <v>181</v>
      </c>
      <c r="BV675" t="s">
        <v>83</v>
      </c>
      <c r="BY675" t="s">
        <v>92</v>
      </c>
      <c r="BZ675" t="s">
        <v>87</v>
      </c>
      <c r="CC675">
        <f>IFERROR(IF(AKORDT[[#This Row],[CZAS]]=1,VLOOKUP(AKORDT[[#This Row],[RAPORTY_TMP_ID]]&amp;AKORDT[[#This Row],[CZYNNOSCI_OPIS]],#REF!,5,FALSE),AKORDT[[#This Row],[CZAS]]),1)</f>
        <v>15</v>
      </c>
      <c r="CD675" t="str">
        <f>AKORDT[[#This Row],[RAPORTY_TMP_ID]]&amp;" "&amp;MID(AKORDT[[#This Row],[NAZWA1_WG]],1,30)</f>
        <v xml:space="preserve">26531 MANGO PD 486 VI 28x55         </v>
      </c>
      <c r="CE675" s="11">
        <f>AKORDT[[#This Row],[DATA]]</f>
        <v>43035</v>
      </c>
      <c r="CF675">
        <f>IFERROR(ROUND(AVERAGEIF(Tabela_Kwerenda_z_AKORD[CZAS RZECZYWISTY],LEFT(AKORDT[[#This Row],[PZP_NR_ZLECENIA]],5),Tabela_Kwerenda_z_AKORD[LACZNY_CZAS]),0),0)</f>
        <v>0</v>
      </c>
    </row>
    <row r="676" spans="1:84">
      <c r="A676" t="e">
        <f>VLOOKUP(AKORDT[[#This Row],[NAZWISKO]],IMIE[],2,FALSE)</f>
        <v>#N/A</v>
      </c>
      <c r="B676">
        <v>11101</v>
      </c>
      <c r="F676">
        <v>26531</v>
      </c>
      <c r="G676">
        <v>1</v>
      </c>
      <c r="H676">
        <v>1</v>
      </c>
      <c r="I676">
        <v>1</v>
      </c>
      <c r="J676">
        <v>56218</v>
      </c>
      <c r="K676">
        <v>56218</v>
      </c>
      <c r="L676">
        <v>49</v>
      </c>
      <c r="M676">
        <v>5</v>
      </c>
      <c r="N676">
        <v>7</v>
      </c>
      <c r="O676">
        <v>15</v>
      </c>
      <c r="Q676" s="17">
        <v>43035</v>
      </c>
      <c r="R676" t="s">
        <v>1763</v>
      </c>
      <c r="S676">
        <v>0</v>
      </c>
      <c r="T676">
        <v>0</v>
      </c>
      <c r="U676">
        <v>0</v>
      </c>
      <c r="V676">
        <v>2</v>
      </c>
      <c r="W676" t="s">
        <v>457</v>
      </c>
      <c r="X676" t="s">
        <v>79</v>
      </c>
      <c r="Y676" t="s">
        <v>93</v>
      </c>
      <c r="Z676" t="s">
        <v>458</v>
      </c>
      <c r="AB676" s="17">
        <v>2</v>
      </c>
      <c r="AC676" s="17">
        <v>402133</v>
      </c>
      <c r="AD676">
        <v>2</v>
      </c>
      <c r="AE676">
        <v>1</v>
      </c>
      <c r="AF676">
        <v>0</v>
      </c>
      <c r="AG676" t="s">
        <v>81</v>
      </c>
      <c r="AH676" t="s">
        <v>82</v>
      </c>
      <c r="AI676" t="s">
        <v>83</v>
      </c>
      <c r="AJ676" t="s">
        <v>83</v>
      </c>
      <c r="AK676" t="s">
        <v>84</v>
      </c>
      <c r="AL676" t="s">
        <v>85</v>
      </c>
      <c r="AM676" t="s">
        <v>86</v>
      </c>
      <c r="AN676" t="s">
        <v>87</v>
      </c>
      <c r="AO676" t="s">
        <v>611</v>
      </c>
      <c r="AP676" t="s">
        <v>612</v>
      </c>
      <c r="AQ676" t="s">
        <v>611</v>
      </c>
      <c r="AR676" t="s">
        <v>612</v>
      </c>
      <c r="AS676" t="s">
        <v>83</v>
      </c>
      <c r="AV676" s="17"/>
      <c r="AX676">
        <v>0</v>
      </c>
      <c r="AY676" t="s">
        <v>83</v>
      </c>
      <c r="AZ676" t="s">
        <v>83</v>
      </c>
      <c r="BH676">
        <v>830</v>
      </c>
      <c r="BL676" t="s">
        <v>1451</v>
      </c>
      <c r="BM676" s="17">
        <v>43019</v>
      </c>
      <c r="BN676" t="s">
        <v>303</v>
      </c>
      <c r="BO676" t="s">
        <v>303</v>
      </c>
      <c r="BP676">
        <v>13</v>
      </c>
      <c r="BQ676" t="s">
        <v>88</v>
      </c>
      <c r="BR676" t="s">
        <v>79</v>
      </c>
      <c r="BS676" t="s">
        <v>89</v>
      </c>
      <c r="BT676" t="s">
        <v>90</v>
      </c>
      <c r="BU676" t="s">
        <v>181</v>
      </c>
      <c r="BV676" t="s">
        <v>83</v>
      </c>
      <c r="BY676" t="s">
        <v>92</v>
      </c>
      <c r="BZ676" t="s">
        <v>87</v>
      </c>
      <c r="CC676">
        <f>IFERROR(IF(AKORDT[[#This Row],[CZAS]]=1,VLOOKUP(AKORDT[[#This Row],[RAPORTY_TMP_ID]]&amp;AKORDT[[#This Row],[CZYNNOSCI_OPIS]],#REF!,5,FALSE),AKORDT[[#This Row],[CZAS]]),1)</f>
        <v>15</v>
      </c>
      <c r="CD676" t="str">
        <f>AKORDT[[#This Row],[RAPORTY_TMP_ID]]&amp;" "&amp;MID(AKORDT[[#This Row],[NAZWA1_WG]],1,30)</f>
        <v xml:space="preserve">26531 MANGO PD 486 VI 28x55         </v>
      </c>
      <c r="CE676" s="11">
        <f>AKORDT[[#This Row],[DATA]]</f>
        <v>43035</v>
      </c>
      <c r="CF676">
        <f>IFERROR(ROUND(AVERAGEIF(Tabela_Kwerenda_z_AKORD[CZAS RZECZYWISTY],LEFT(AKORDT[[#This Row],[PZP_NR_ZLECENIA]],5),Tabela_Kwerenda_z_AKORD[LACZNY_CZAS]),0),0)</f>
        <v>0</v>
      </c>
    </row>
    <row r="677" spans="1:84">
      <c r="A677" t="e">
        <f>VLOOKUP(AKORDT[[#This Row],[NAZWISKO]],IMIE[],2,FALSE)</f>
        <v>#N/A</v>
      </c>
      <c r="B677">
        <v>11102</v>
      </c>
      <c r="F677">
        <v>26530</v>
      </c>
      <c r="G677">
        <v>1</v>
      </c>
      <c r="H677">
        <v>1</v>
      </c>
      <c r="I677">
        <v>1</v>
      </c>
      <c r="J677">
        <v>55868</v>
      </c>
      <c r="K677">
        <v>55868</v>
      </c>
      <c r="L677">
        <v>49</v>
      </c>
      <c r="M677">
        <v>5</v>
      </c>
      <c r="N677">
        <v>7</v>
      </c>
      <c r="O677">
        <v>123</v>
      </c>
      <c r="Q677" s="17">
        <v>43035</v>
      </c>
      <c r="R677" t="s">
        <v>1764</v>
      </c>
      <c r="S677">
        <v>0</v>
      </c>
      <c r="T677">
        <v>0</v>
      </c>
      <c r="U677">
        <v>0</v>
      </c>
      <c r="V677">
        <v>2</v>
      </c>
      <c r="W677" t="s">
        <v>457</v>
      </c>
      <c r="X677" t="s">
        <v>79</v>
      </c>
      <c r="Y677" t="s">
        <v>93</v>
      </c>
      <c r="Z677" t="s">
        <v>458</v>
      </c>
      <c r="AB677" s="17">
        <v>2</v>
      </c>
      <c r="AC677" s="17">
        <v>402133</v>
      </c>
      <c r="AD677">
        <v>2</v>
      </c>
      <c r="AE677">
        <v>1</v>
      </c>
      <c r="AF677">
        <v>0</v>
      </c>
      <c r="AG677" t="s">
        <v>81</v>
      </c>
      <c r="AH677" t="s">
        <v>82</v>
      </c>
      <c r="AI677" t="s">
        <v>83</v>
      </c>
      <c r="AJ677" t="s">
        <v>83</v>
      </c>
      <c r="AK677" t="s">
        <v>84</v>
      </c>
      <c r="AL677" t="s">
        <v>85</v>
      </c>
      <c r="AM677" t="s">
        <v>86</v>
      </c>
      <c r="AN677" t="s">
        <v>87</v>
      </c>
      <c r="AO677" t="s">
        <v>468</v>
      </c>
      <c r="AP677" t="s">
        <v>469</v>
      </c>
      <c r="AQ677" t="s">
        <v>468</v>
      </c>
      <c r="AR677" t="s">
        <v>469</v>
      </c>
      <c r="AS677" t="s">
        <v>83</v>
      </c>
      <c r="AV677" s="17"/>
      <c r="AX677">
        <v>0</v>
      </c>
      <c r="AY677" t="s">
        <v>83</v>
      </c>
      <c r="AZ677" t="s">
        <v>83</v>
      </c>
      <c r="BH677">
        <v>831</v>
      </c>
      <c r="BL677" t="s">
        <v>1451</v>
      </c>
      <c r="BM677" s="17">
        <v>43019</v>
      </c>
      <c r="BN677" t="s">
        <v>303</v>
      </c>
      <c r="BO677" t="s">
        <v>303</v>
      </c>
      <c r="BP677">
        <v>13</v>
      </c>
      <c r="BQ677" t="s">
        <v>88</v>
      </c>
      <c r="BR677" t="s">
        <v>79</v>
      </c>
      <c r="BS677" t="s">
        <v>89</v>
      </c>
      <c r="BT677" t="s">
        <v>90</v>
      </c>
      <c r="BU677" t="s">
        <v>181</v>
      </c>
      <c r="BV677" t="s">
        <v>83</v>
      </c>
      <c r="BY677" t="s">
        <v>92</v>
      </c>
      <c r="BZ677" t="s">
        <v>87</v>
      </c>
      <c r="CC677">
        <f>IFERROR(IF(AKORDT[[#This Row],[CZAS]]=1,VLOOKUP(AKORDT[[#This Row],[RAPORTY_TMP_ID]]&amp;AKORDT[[#This Row],[CZYNNOSCI_OPIS]],#REF!,5,FALSE),AKORDT[[#This Row],[CZAS]]),1)</f>
        <v>123</v>
      </c>
      <c r="CD677" t="str">
        <f>AKORDT[[#This Row],[RAPORTY_TMP_ID]]&amp;" "&amp;MID(AKORDT[[#This Row],[NAZWA1_WG]],1,30)</f>
        <v xml:space="preserve">26530 MANGO L                       </v>
      </c>
      <c r="CE677" s="11">
        <f>AKORDT[[#This Row],[DATA]]</f>
        <v>43035</v>
      </c>
      <c r="CF677">
        <f>IFERROR(ROUND(AVERAGEIF(Tabela_Kwerenda_z_AKORD[CZAS RZECZYWISTY],LEFT(AKORDT[[#This Row],[PZP_NR_ZLECENIA]],5),Tabela_Kwerenda_z_AKORD[LACZNY_CZAS]),0),0)</f>
        <v>0</v>
      </c>
    </row>
    <row r="678" spans="1:84">
      <c r="A678" t="e">
        <f>VLOOKUP(AKORDT[[#This Row],[NAZWISKO]],IMIE[],2,FALSE)</f>
        <v>#N/A</v>
      </c>
      <c r="B678">
        <v>11103</v>
      </c>
      <c r="F678">
        <v>26529</v>
      </c>
      <c r="G678">
        <v>1</v>
      </c>
      <c r="H678">
        <v>1</v>
      </c>
      <c r="I678">
        <v>1</v>
      </c>
      <c r="J678">
        <v>55862</v>
      </c>
      <c r="K678">
        <v>55862</v>
      </c>
      <c r="L678">
        <v>49</v>
      </c>
      <c r="M678">
        <v>5</v>
      </c>
      <c r="N678">
        <v>7</v>
      </c>
      <c r="O678">
        <v>152</v>
      </c>
      <c r="Q678" s="17">
        <v>43035</v>
      </c>
      <c r="R678" t="s">
        <v>1765</v>
      </c>
      <c r="S678">
        <v>0</v>
      </c>
      <c r="T678">
        <v>0</v>
      </c>
      <c r="U678">
        <v>0</v>
      </c>
      <c r="V678">
        <v>2</v>
      </c>
      <c r="W678" t="s">
        <v>457</v>
      </c>
      <c r="X678" t="s">
        <v>79</v>
      </c>
      <c r="Y678" t="s">
        <v>93</v>
      </c>
      <c r="Z678" t="s">
        <v>458</v>
      </c>
      <c r="AB678" s="17">
        <v>2</v>
      </c>
      <c r="AC678" s="17">
        <v>402133</v>
      </c>
      <c r="AD678">
        <v>2</v>
      </c>
      <c r="AE678">
        <v>1</v>
      </c>
      <c r="AF678">
        <v>0</v>
      </c>
      <c r="AG678" t="s">
        <v>81</v>
      </c>
      <c r="AH678" t="s">
        <v>82</v>
      </c>
      <c r="AI678" t="s">
        <v>83</v>
      </c>
      <c r="AJ678" t="s">
        <v>83</v>
      </c>
      <c r="AK678" t="s">
        <v>84</v>
      </c>
      <c r="AL678" t="s">
        <v>85</v>
      </c>
      <c r="AM678" t="s">
        <v>86</v>
      </c>
      <c r="AN678" t="s">
        <v>87</v>
      </c>
      <c r="AO678" t="s">
        <v>613</v>
      </c>
      <c r="AP678" t="s">
        <v>614</v>
      </c>
      <c r="AQ678" t="s">
        <v>613</v>
      </c>
      <c r="AR678" t="s">
        <v>614</v>
      </c>
      <c r="AS678" t="s">
        <v>83</v>
      </c>
      <c r="AV678" s="17"/>
      <c r="AX678">
        <v>0</v>
      </c>
      <c r="AY678" t="s">
        <v>83</v>
      </c>
      <c r="AZ678" t="s">
        <v>83</v>
      </c>
      <c r="BH678">
        <v>832</v>
      </c>
      <c r="BL678" t="s">
        <v>1451</v>
      </c>
      <c r="BM678" s="17">
        <v>43019</v>
      </c>
      <c r="BN678" t="s">
        <v>303</v>
      </c>
      <c r="BO678" t="s">
        <v>303</v>
      </c>
      <c r="BP678">
        <v>13</v>
      </c>
      <c r="BQ678" t="s">
        <v>88</v>
      </c>
      <c r="BR678" t="s">
        <v>79</v>
      </c>
      <c r="BS678" t="s">
        <v>89</v>
      </c>
      <c r="BT678" t="s">
        <v>90</v>
      </c>
      <c r="BU678" t="s">
        <v>181</v>
      </c>
      <c r="BV678" t="s">
        <v>83</v>
      </c>
      <c r="BY678" t="s">
        <v>92</v>
      </c>
      <c r="BZ678" t="s">
        <v>87</v>
      </c>
      <c r="CC678">
        <f>IFERROR(IF(AKORDT[[#This Row],[CZAS]]=1,VLOOKUP(AKORDT[[#This Row],[RAPORTY_TMP_ID]]&amp;AKORDT[[#This Row],[CZYNNOSCI_OPIS]],#REF!,5,FALSE),AKORDT[[#This Row],[CZAS]]),1)</f>
        <v>152</v>
      </c>
      <c r="CD678" t="str">
        <f>AKORDT[[#This Row],[RAPORTY_TMP_ID]]&amp;" "&amp;MID(AKORDT[[#This Row],[NAZWA1_WG]],1,30)</f>
        <v xml:space="preserve">26529 MANGO 2                       </v>
      </c>
      <c r="CE678" s="11">
        <f>AKORDT[[#This Row],[DATA]]</f>
        <v>43035</v>
      </c>
      <c r="CF678">
        <f>IFERROR(ROUND(AVERAGEIF(Tabela_Kwerenda_z_AKORD[CZAS RZECZYWISTY],LEFT(AKORDT[[#This Row],[PZP_NR_ZLECENIA]],5),Tabela_Kwerenda_z_AKORD[LACZNY_CZAS]),0),0)</f>
        <v>0</v>
      </c>
    </row>
    <row r="679" spans="1:84">
      <c r="A679" t="e">
        <f>VLOOKUP(AKORDT[[#This Row],[NAZWISKO]],IMIE[],2,FALSE)</f>
        <v>#N/A</v>
      </c>
      <c r="B679">
        <v>11104</v>
      </c>
      <c r="F679">
        <v>26528</v>
      </c>
      <c r="G679">
        <v>1</v>
      </c>
      <c r="H679">
        <v>1</v>
      </c>
      <c r="I679">
        <v>1</v>
      </c>
      <c r="J679">
        <v>55866</v>
      </c>
      <c r="K679">
        <v>55866</v>
      </c>
      <c r="L679">
        <v>49</v>
      </c>
      <c r="M679">
        <v>5</v>
      </c>
      <c r="N679">
        <v>7</v>
      </c>
      <c r="O679">
        <v>156</v>
      </c>
      <c r="Q679" s="17">
        <v>43035</v>
      </c>
      <c r="R679" t="s">
        <v>1766</v>
      </c>
      <c r="S679">
        <v>0</v>
      </c>
      <c r="T679">
        <v>0</v>
      </c>
      <c r="U679">
        <v>0</v>
      </c>
      <c r="V679">
        <v>2</v>
      </c>
      <c r="W679" t="s">
        <v>457</v>
      </c>
      <c r="X679" t="s">
        <v>79</v>
      </c>
      <c r="Y679" t="s">
        <v>93</v>
      </c>
      <c r="Z679" t="s">
        <v>458</v>
      </c>
      <c r="AB679" s="17">
        <v>2</v>
      </c>
      <c r="AC679" s="17">
        <v>402133</v>
      </c>
      <c r="AD679">
        <v>2</v>
      </c>
      <c r="AE679">
        <v>1</v>
      </c>
      <c r="AF679">
        <v>0</v>
      </c>
      <c r="AG679" t="s">
        <v>81</v>
      </c>
      <c r="AH679" t="s">
        <v>82</v>
      </c>
      <c r="AI679" t="s">
        <v>83</v>
      </c>
      <c r="AJ679" t="s">
        <v>83</v>
      </c>
      <c r="AK679" t="s">
        <v>84</v>
      </c>
      <c r="AL679" t="s">
        <v>85</v>
      </c>
      <c r="AM679" t="s">
        <v>86</v>
      </c>
      <c r="AN679" t="s">
        <v>87</v>
      </c>
      <c r="AO679" t="s">
        <v>615</v>
      </c>
      <c r="AP679" t="s">
        <v>616</v>
      </c>
      <c r="AQ679" t="s">
        <v>615</v>
      </c>
      <c r="AR679" t="s">
        <v>616</v>
      </c>
      <c r="AS679" t="s">
        <v>83</v>
      </c>
      <c r="AV679" s="17"/>
      <c r="AX679">
        <v>0</v>
      </c>
      <c r="AY679" t="s">
        <v>83</v>
      </c>
      <c r="AZ679" t="s">
        <v>83</v>
      </c>
      <c r="BH679">
        <v>833</v>
      </c>
      <c r="BL679" t="s">
        <v>1451</v>
      </c>
      <c r="BM679" s="17">
        <v>43019</v>
      </c>
      <c r="BN679" t="s">
        <v>303</v>
      </c>
      <c r="BO679" t="s">
        <v>303</v>
      </c>
      <c r="BP679">
        <v>13</v>
      </c>
      <c r="BQ679" t="s">
        <v>88</v>
      </c>
      <c r="BR679" t="s">
        <v>79</v>
      </c>
      <c r="BS679" t="s">
        <v>89</v>
      </c>
      <c r="BT679" t="s">
        <v>90</v>
      </c>
      <c r="BU679" t="s">
        <v>181</v>
      </c>
      <c r="BV679" t="s">
        <v>83</v>
      </c>
      <c r="BY679" t="s">
        <v>92</v>
      </c>
      <c r="BZ679" t="s">
        <v>87</v>
      </c>
      <c r="CC679">
        <f>IFERROR(IF(AKORDT[[#This Row],[CZAS]]=1,VLOOKUP(AKORDT[[#This Row],[RAPORTY_TMP_ID]]&amp;AKORDT[[#This Row],[CZYNNOSCI_OPIS]],#REF!,5,FALSE),AKORDT[[#This Row],[CZAS]]),1)</f>
        <v>156</v>
      </c>
      <c r="CD679" t="str">
        <f>AKORDT[[#This Row],[RAPORTY_TMP_ID]]&amp;" "&amp;MID(AKORDT[[#This Row],[NAZWA1_WG]],1,30)</f>
        <v xml:space="preserve">26528 MANGO N                       </v>
      </c>
      <c r="CE679" s="11">
        <f>AKORDT[[#This Row],[DATA]]</f>
        <v>43035</v>
      </c>
      <c r="CF679">
        <f>IFERROR(ROUND(AVERAGEIF(Tabela_Kwerenda_z_AKORD[CZAS RZECZYWISTY],LEFT(AKORDT[[#This Row],[PZP_NR_ZLECENIA]],5),Tabela_Kwerenda_z_AKORD[LACZNY_CZAS]),0),0)</f>
        <v>0</v>
      </c>
    </row>
    <row r="680" spans="1:84">
      <c r="A680" t="e">
        <f>VLOOKUP(AKORDT[[#This Row],[NAZWISKO]],IMIE[],2,FALSE)</f>
        <v>#N/A</v>
      </c>
      <c r="B680">
        <v>11105</v>
      </c>
      <c r="F680">
        <v>26527</v>
      </c>
      <c r="G680">
        <v>1</v>
      </c>
      <c r="H680">
        <v>1</v>
      </c>
      <c r="I680">
        <v>1</v>
      </c>
      <c r="J680">
        <v>55864</v>
      </c>
      <c r="K680">
        <v>55864</v>
      </c>
      <c r="L680">
        <v>49</v>
      </c>
      <c r="M680">
        <v>5</v>
      </c>
      <c r="N680">
        <v>7</v>
      </c>
      <c r="O680">
        <v>213</v>
      </c>
      <c r="Q680" s="17">
        <v>43035</v>
      </c>
      <c r="R680" t="s">
        <v>1767</v>
      </c>
      <c r="S680">
        <v>0</v>
      </c>
      <c r="T680">
        <v>0</v>
      </c>
      <c r="U680">
        <v>0</v>
      </c>
      <c r="V680">
        <v>2</v>
      </c>
      <c r="W680" t="s">
        <v>457</v>
      </c>
      <c r="X680" t="s">
        <v>79</v>
      </c>
      <c r="Y680" t="s">
        <v>93</v>
      </c>
      <c r="Z680" t="s">
        <v>458</v>
      </c>
      <c r="AB680" s="17">
        <v>2</v>
      </c>
      <c r="AC680" s="17">
        <v>402133</v>
      </c>
      <c r="AD680">
        <v>2</v>
      </c>
      <c r="AE680">
        <v>1</v>
      </c>
      <c r="AF680">
        <v>0</v>
      </c>
      <c r="AG680" t="s">
        <v>81</v>
      </c>
      <c r="AH680" t="s">
        <v>82</v>
      </c>
      <c r="AI680" t="s">
        <v>83</v>
      </c>
      <c r="AJ680" t="s">
        <v>83</v>
      </c>
      <c r="AK680" t="s">
        <v>84</v>
      </c>
      <c r="AL680" t="s">
        <v>85</v>
      </c>
      <c r="AM680" t="s">
        <v>86</v>
      </c>
      <c r="AN680" t="s">
        <v>87</v>
      </c>
      <c r="AO680" t="s">
        <v>617</v>
      </c>
      <c r="AP680" t="s">
        <v>618</v>
      </c>
      <c r="AQ680" t="s">
        <v>617</v>
      </c>
      <c r="AR680" t="s">
        <v>618</v>
      </c>
      <c r="AS680" t="s">
        <v>83</v>
      </c>
      <c r="AV680" s="17"/>
      <c r="AX680">
        <v>0</v>
      </c>
      <c r="AY680" t="s">
        <v>83</v>
      </c>
      <c r="AZ680" t="s">
        <v>83</v>
      </c>
      <c r="BH680">
        <v>834</v>
      </c>
      <c r="BL680" t="s">
        <v>1451</v>
      </c>
      <c r="BM680" s="17">
        <v>43019</v>
      </c>
      <c r="BN680" t="s">
        <v>303</v>
      </c>
      <c r="BO680" t="s">
        <v>303</v>
      </c>
      <c r="BP680">
        <v>13</v>
      </c>
      <c r="BQ680" t="s">
        <v>88</v>
      </c>
      <c r="BR680" t="s">
        <v>79</v>
      </c>
      <c r="BS680" t="s">
        <v>89</v>
      </c>
      <c r="BT680" t="s">
        <v>90</v>
      </c>
      <c r="BU680" t="s">
        <v>181</v>
      </c>
      <c r="BV680" t="s">
        <v>83</v>
      </c>
      <c r="BY680" t="s">
        <v>92</v>
      </c>
      <c r="BZ680" t="s">
        <v>87</v>
      </c>
      <c r="CC680">
        <f>IFERROR(IF(AKORDT[[#This Row],[CZAS]]=1,VLOOKUP(AKORDT[[#This Row],[RAPORTY_TMP_ID]]&amp;AKORDT[[#This Row],[CZYNNOSCI_OPIS]],#REF!,5,FALSE),AKORDT[[#This Row],[CZAS]]),1)</f>
        <v>213</v>
      </c>
      <c r="CD680" t="str">
        <f>AKORDT[[#This Row],[RAPORTY_TMP_ID]]&amp;" "&amp;MID(AKORDT[[#This Row],[NAZWA1_WG]],1,30)</f>
        <v xml:space="preserve">26527 MANGO 3                       </v>
      </c>
      <c r="CE680" s="11">
        <f>AKORDT[[#This Row],[DATA]]</f>
        <v>43035</v>
      </c>
      <c r="CF680">
        <f>IFERROR(ROUND(AVERAGEIF(Tabela_Kwerenda_z_AKORD[CZAS RZECZYWISTY],LEFT(AKORDT[[#This Row],[PZP_NR_ZLECENIA]],5),Tabela_Kwerenda_z_AKORD[LACZNY_CZAS]),0),0)</f>
        <v>0</v>
      </c>
    </row>
    <row r="681" spans="1:84">
      <c r="A681" t="e">
        <f>VLOOKUP(AKORDT[[#This Row],[NAZWISKO]],IMIE[],2,FALSE)</f>
        <v>#N/A</v>
      </c>
      <c r="B681">
        <v>11111</v>
      </c>
      <c r="F681">
        <v>26339</v>
      </c>
      <c r="G681">
        <v>1</v>
      </c>
      <c r="H681">
        <v>1</v>
      </c>
      <c r="I681">
        <v>1</v>
      </c>
      <c r="J681">
        <v>50561</v>
      </c>
      <c r="K681">
        <v>50561</v>
      </c>
      <c r="L681">
        <v>51</v>
      </c>
      <c r="M681">
        <v>5</v>
      </c>
      <c r="N681">
        <v>7</v>
      </c>
      <c r="O681">
        <v>50</v>
      </c>
      <c r="Q681" s="17">
        <v>43035</v>
      </c>
      <c r="R681" t="s">
        <v>1768</v>
      </c>
      <c r="S681">
        <v>0</v>
      </c>
      <c r="T681">
        <v>0</v>
      </c>
      <c r="U681">
        <v>0</v>
      </c>
      <c r="V681">
        <v>2</v>
      </c>
      <c r="W681" t="s">
        <v>214</v>
      </c>
      <c r="X681" t="s">
        <v>79</v>
      </c>
      <c r="Y681" t="s">
        <v>103</v>
      </c>
      <c r="Z681" t="s">
        <v>215</v>
      </c>
      <c r="AB681" s="17">
        <v>2</v>
      </c>
      <c r="AC681" s="17">
        <v>402133</v>
      </c>
      <c r="AD681">
        <v>2</v>
      </c>
      <c r="AE681">
        <v>1</v>
      </c>
      <c r="AF681">
        <v>0</v>
      </c>
      <c r="AG681" t="s">
        <v>81</v>
      </c>
      <c r="AH681" t="s">
        <v>82</v>
      </c>
      <c r="AI681" t="s">
        <v>83</v>
      </c>
      <c r="AJ681" t="s">
        <v>83</v>
      </c>
      <c r="AK681" t="s">
        <v>84</v>
      </c>
      <c r="AL681" t="s">
        <v>85</v>
      </c>
      <c r="AM681" t="s">
        <v>86</v>
      </c>
      <c r="AN681" t="s">
        <v>87</v>
      </c>
      <c r="AO681" t="s">
        <v>490</v>
      </c>
      <c r="AP681" t="s">
        <v>491</v>
      </c>
      <c r="AQ681" t="s">
        <v>490</v>
      </c>
      <c r="AR681" t="s">
        <v>491</v>
      </c>
      <c r="AS681" t="s">
        <v>83</v>
      </c>
      <c r="AV681" s="17"/>
      <c r="AX681">
        <v>0</v>
      </c>
      <c r="AY681" t="s">
        <v>83</v>
      </c>
      <c r="AZ681" t="s">
        <v>83</v>
      </c>
      <c r="BH681">
        <v>840</v>
      </c>
      <c r="BL681" t="s">
        <v>937</v>
      </c>
      <c r="BM681" s="17">
        <v>43012</v>
      </c>
      <c r="BN681" t="s">
        <v>207</v>
      </c>
      <c r="BO681" t="s">
        <v>207</v>
      </c>
      <c r="BP681">
        <v>13</v>
      </c>
      <c r="BQ681" t="s">
        <v>88</v>
      </c>
      <c r="BR681" t="s">
        <v>79</v>
      </c>
      <c r="BS681" t="s">
        <v>89</v>
      </c>
      <c r="BT681" t="s">
        <v>90</v>
      </c>
      <c r="BU681" t="s">
        <v>182</v>
      </c>
      <c r="BV681" t="s">
        <v>83</v>
      </c>
      <c r="BY681" t="s">
        <v>92</v>
      </c>
      <c r="BZ681" t="s">
        <v>87</v>
      </c>
      <c r="CC681">
        <f>IFERROR(IF(AKORDT[[#This Row],[CZAS]]=1,VLOOKUP(AKORDT[[#This Row],[RAPORTY_TMP_ID]]&amp;AKORDT[[#This Row],[CZYNNOSCI_OPIS]],#REF!,5,FALSE),AKORDT[[#This Row],[CZAS]]),1)</f>
        <v>50</v>
      </c>
      <c r="CD681" t="str">
        <f>AKORDT[[#This Row],[RAPORTY_TMP_ID]]&amp;" "&amp;MID(AKORDT[[#This Row],[NAZWA1_WG]],1,30)</f>
        <v xml:space="preserve">26339 ELIXIR P100x98                </v>
      </c>
      <c r="CE681" s="11">
        <f>AKORDT[[#This Row],[DATA]]</f>
        <v>43035</v>
      </c>
      <c r="CF681">
        <f>IFERROR(ROUND(AVERAGEIF(Tabela_Kwerenda_z_AKORD[CZAS RZECZYWISTY],LEFT(AKORDT[[#This Row],[PZP_NR_ZLECENIA]],5),Tabela_Kwerenda_z_AKORD[LACZNY_CZAS]),0),0)</f>
        <v>0</v>
      </c>
    </row>
    <row r="682" spans="1:84">
      <c r="A682" t="e">
        <f>VLOOKUP(AKORDT[[#This Row],[NAZWISKO]],IMIE[],2,FALSE)</f>
        <v>#N/A</v>
      </c>
      <c r="B682">
        <v>11112</v>
      </c>
      <c r="F682">
        <v>26338</v>
      </c>
      <c r="G682">
        <v>1</v>
      </c>
      <c r="H682">
        <v>1</v>
      </c>
      <c r="I682">
        <v>1</v>
      </c>
      <c r="J682">
        <v>36311</v>
      </c>
      <c r="K682">
        <v>46777</v>
      </c>
      <c r="L682">
        <v>51</v>
      </c>
      <c r="M682">
        <v>5</v>
      </c>
      <c r="N682">
        <v>7</v>
      </c>
      <c r="O682">
        <v>224</v>
      </c>
      <c r="Q682" s="17">
        <v>43035</v>
      </c>
      <c r="R682" t="s">
        <v>1769</v>
      </c>
      <c r="S682">
        <v>0</v>
      </c>
      <c r="T682">
        <v>0</v>
      </c>
      <c r="U682">
        <v>0</v>
      </c>
      <c r="V682">
        <v>2</v>
      </c>
      <c r="W682" t="s">
        <v>214</v>
      </c>
      <c r="X682" t="s">
        <v>79</v>
      </c>
      <c r="Y682" t="s">
        <v>103</v>
      </c>
      <c r="Z682" t="s">
        <v>215</v>
      </c>
      <c r="AB682" s="17">
        <v>2</v>
      </c>
      <c r="AC682" s="17">
        <v>402133</v>
      </c>
      <c r="AD682">
        <v>2</v>
      </c>
      <c r="AE682">
        <v>1</v>
      </c>
      <c r="AF682">
        <v>0</v>
      </c>
      <c r="AG682" t="s">
        <v>81</v>
      </c>
      <c r="AH682" t="s">
        <v>82</v>
      </c>
      <c r="AI682" t="s">
        <v>83</v>
      </c>
      <c r="AJ682" t="s">
        <v>83</v>
      </c>
      <c r="AK682" t="s">
        <v>84</v>
      </c>
      <c r="AL682" t="s">
        <v>85</v>
      </c>
      <c r="AM682" t="s">
        <v>86</v>
      </c>
      <c r="AN682" t="s">
        <v>87</v>
      </c>
      <c r="AO682" t="s">
        <v>330</v>
      </c>
      <c r="AP682" t="s">
        <v>331</v>
      </c>
      <c r="AQ682" t="s">
        <v>332</v>
      </c>
      <c r="AR682" t="s">
        <v>333</v>
      </c>
      <c r="AS682" t="s">
        <v>83</v>
      </c>
      <c r="AV682" s="17"/>
      <c r="AX682">
        <v>0</v>
      </c>
      <c r="AY682" t="s">
        <v>83</v>
      </c>
      <c r="AZ682" t="s">
        <v>83</v>
      </c>
      <c r="BH682">
        <v>841</v>
      </c>
      <c r="BL682" t="s">
        <v>937</v>
      </c>
      <c r="BM682" s="17">
        <v>43012</v>
      </c>
      <c r="BN682" t="s">
        <v>207</v>
      </c>
      <c r="BO682" t="s">
        <v>207</v>
      </c>
      <c r="BP682">
        <v>13</v>
      </c>
      <c r="BQ682" t="s">
        <v>88</v>
      </c>
      <c r="BR682" t="s">
        <v>79</v>
      </c>
      <c r="BS682" t="s">
        <v>89</v>
      </c>
      <c r="BT682" t="s">
        <v>90</v>
      </c>
      <c r="BU682" t="s">
        <v>182</v>
      </c>
      <c r="BV682" t="s">
        <v>83</v>
      </c>
      <c r="BY682" t="s">
        <v>92</v>
      </c>
      <c r="BZ682" t="s">
        <v>87</v>
      </c>
      <c r="CC682">
        <f>IFERROR(IF(AKORDT[[#This Row],[CZAS]]=1,VLOOKUP(AKORDT[[#This Row],[RAPORTY_TMP_ID]]&amp;AKORDT[[#This Row],[CZYNNOSCI_OPIS]],#REF!,5,FALSE),AKORDT[[#This Row],[CZAS]]),1)</f>
        <v>224</v>
      </c>
      <c r="CD682" t="str">
        <f>AKORDT[[#This Row],[RAPORTY_TMP_ID]]&amp;" "&amp;MID(AKORDT[[#This Row],[NAZWA1_WG]],1,30)</f>
        <v xml:space="preserve">26338 ELIXIR [4]                    </v>
      </c>
      <c r="CE682" s="11">
        <f>AKORDT[[#This Row],[DATA]]</f>
        <v>43035</v>
      </c>
      <c r="CF682">
        <f>IFERROR(ROUND(AVERAGEIF(Tabela_Kwerenda_z_AKORD[CZAS RZECZYWISTY],LEFT(AKORDT[[#This Row],[PZP_NR_ZLECENIA]],5),Tabela_Kwerenda_z_AKORD[LACZNY_CZAS]),0),0)</f>
        <v>0</v>
      </c>
    </row>
    <row r="683" spans="1:84">
      <c r="A683" t="e">
        <f>VLOOKUP(AKORDT[[#This Row],[NAZWISKO]],IMIE[],2,FALSE)</f>
        <v>#N/A</v>
      </c>
      <c r="B683">
        <v>11114</v>
      </c>
      <c r="F683">
        <v>25847</v>
      </c>
      <c r="G683">
        <v>1</v>
      </c>
      <c r="H683">
        <v>1</v>
      </c>
      <c r="I683">
        <v>1</v>
      </c>
      <c r="J683">
        <v>44307</v>
      </c>
      <c r="K683">
        <v>44161</v>
      </c>
      <c r="L683">
        <v>44</v>
      </c>
      <c r="M683">
        <v>5</v>
      </c>
      <c r="N683">
        <v>7</v>
      </c>
      <c r="O683">
        <v>196</v>
      </c>
      <c r="Q683" s="17">
        <v>43035</v>
      </c>
      <c r="R683" t="s">
        <v>826</v>
      </c>
      <c r="S683">
        <v>0</v>
      </c>
      <c r="T683">
        <v>0</v>
      </c>
      <c r="U683">
        <v>0</v>
      </c>
      <c r="V683">
        <v>2</v>
      </c>
      <c r="W683" t="s">
        <v>323</v>
      </c>
      <c r="X683" t="s">
        <v>79</v>
      </c>
      <c r="Y683" t="s">
        <v>107</v>
      </c>
      <c r="Z683" t="s">
        <v>324</v>
      </c>
      <c r="AB683" s="17">
        <v>2</v>
      </c>
      <c r="AC683" s="17">
        <v>402133</v>
      </c>
      <c r="AD683">
        <v>2</v>
      </c>
      <c r="AE683">
        <v>1</v>
      </c>
      <c r="AF683">
        <v>0</v>
      </c>
      <c r="AG683" t="s">
        <v>81</v>
      </c>
      <c r="AH683" t="s">
        <v>82</v>
      </c>
      <c r="AI683" t="s">
        <v>83</v>
      </c>
      <c r="AJ683" t="s">
        <v>83</v>
      </c>
      <c r="AK683" t="s">
        <v>84</v>
      </c>
      <c r="AL683" t="s">
        <v>85</v>
      </c>
      <c r="AM683" t="s">
        <v>86</v>
      </c>
      <c r="AN683" t="s">
        <v>87</v>
      </c>
      <c r="AO683" t="s">
        <v>498</v>
      </c>
      <c r="AP683" t="s">
        <v>499</v>
      </c>
      <c r="AQ683" t="s">
        <v>500</v>
      </c>
      <c r="AR683" t="s">
        <v>501</v>
      </c>
      <c r="AS683" t="s">
        <v>83</v>
      </c>
      <c r="AV683" s="17"/>
      <c r="AX683">
        <v>0</v>
      </c>
      <c r="AY683" t="s">
        <v>83</v>
      </c>
      <c r="AZ683" t="s">
        <v>83</v>
      </c>
      <c r="BH683">
        <v>843</v>
      </c>
      <c r="BL683" t="s">
        <v>719</v>
      </c>
      <c r="BM683" s="17">
        <v>42998</v>
      </c>
      <c r="BN683" t="s">
        <v>502</v>
      </c>
      <c r="BO683" t="s">
        <v>502</v>
      </c>
      <c r="BP683">
        <v>13</v>
      </c>
      <c r="BQ683" t="s">
        <v>88</v>
      </c>
      <c r="BR683" t="s">
        <v>79</v>
      </c>
      <c r="BS683" t="s">
        <v>89</v>
      </c>
      <c r="BT683" t="s">
        <v>90</v>
      </c>
      <c r="BU683" t="s">
        <v>181</v>
      </c>
      <c r="BV683" t="s">
        <v>83</v>
      </c>
      <c r="BY683" t="s">
        <v>92</v>
      </c>
      <c r="BZ683" t="s">
        <v>87</v>
      </c>
      <c r="CC683">
        <f>IFERROR(IF(AKORDT[[#This Row],[CZAS]]=1,VLOOKUP(AKORDT[[#This Row],[RAPORTY_TMP_ID]]&amp;AKORDT[[#This Row],[CZYNNOSCI_OPIS]],#REF!,5,FALSE),AKORDT[[#This Row],[CZAS]]),1)</f>
        <v>196</v>
      </c>
      <c r="CD683" t="str">
        <f>AKORDT[[#This Row],[RAPORTY_TMP_ID]]&amp;" "&amp;MID(AKORDT[[#This Row],[NAZWA1_WG]],1,30)</f>
        <v xml:space="preserve">25847 MYSTIC D4                     </v>
      </c>
      <c r="CE683" s="11">
        <f>AKORDT[[#This Row],[DATA]]</f>
        <v>43035</v>
      </c>
      <c r="CF683">
        <f>IFERROR(ROUND(AVERAGEIF(Tabela_Kwerenda_z_AKORD[CZAS RZECZYWISTY],LEFT(AKORDT[[#This Row],[PZP_NR_ZLECENIA]],5),Tabela_Kwerenda_z_AKORD[LACZNY_CZAS]),0),0)</f>
        <v>0</v>
      </c>
    </row>
    <row r="684" spans="1:84">
      <c r="A684" t="e">
        <f>VLOOKUP(AKORDT[[#This Row],[NAZWISKO]],IMIE[],2,FALSE)</f>
        <v>#N/A</v>
      </c>
      <c r="B684">
        <v>11115</v>
      </c>
      <c r="F684">
        <v>25846</v>
      </c>
      <c r="G684">
        <v>1</v>
      </c>
      <c r="H684">
        <v>1</v>
      </c>
      <c r="I684">
        <v>1</v>
      </c>
      <c r="J684">
        <v>50557</v>
      </c>
      <c r="K684">
        <v>50557</v>
      </c>
      <c r="L684">
        <v>44</v>
      </c>
      <c r="M684">
        <v>5</v>
      </c>
      <c r="N684">
        <v>7</v>
      </c>
      <c r="O684">
        <v>55</v>
      </c>
      <c r="Q684" s="17">
        <v>43035</v>
      </c>
      <c r="R684" t="s">
        <v>1770</v>
      </c>
      <c r="S684">
        <v>0</v>
      </c>
      <c r="T684">
        <v>0</v>
      </c>
      <c r="U684">
        <v>0</v>
      </c>
      <c r="V684">
        <v>2</v>
      </c>
      <c r="W684" t="s">
        <v>323</v>
      </c>
      <c r="X684" t="s">
        <v>79</v>
      </c>
      <c r="Y684" t="s">
        <v>107</v>
      </c>
      <c r="Z684" t="s">
        <v>324</v>
      </c>
      <c r="AB684" s="17">
        <v>2</v>
      </c>
      <c r="AC684" s="17">
        <v>402133</v>
      </c>
      <c r="AD684">
        <v>2</v>
      </c>
      <c r="AE684">
        <v>1</v>
      </c>
      <c r="AF684">
        <v>0</v>
      </c>
      <c r="AG684" t="s">
        <v>81</v>
      </c>
      <c r="AH684" t="s">
        <v>82</v>
      </c>
      <c r="AI684" t="s">
        <v>83</v>
      </c>
      <c r="AJ684" t="s">
        <v>83</v>
      </c>
      <c r="AK684" t="s">
        <v>84</v>
      </c>
      <c r="AL684" t="s">
        <v>85</v>
      </c>
      <c r="AM684" t="s">
        <v>86</v>
      </c>
      <c r="AN684" t="s">
        <v>87</v>
      </c>
      <c r="AO684" t="s">
        <v>720</v>
      </c>
      <c r="AP684" t="s">
        <v>721</v>
      </c>
      <c r="AQ684" t="s">
        <v>720</v>
      </c>
      <c r="AR684" t="s">
        <v>721</v>
      </c>
      <c r="AS684" t="s">
        <v>83</v>
      </c>
      <c r="AV684" s="17"/>
      <c r="AX684">
        <v>0</v>
      </c>
      <c r="AY684" t="s">
        <v>83</v>
      </c>
      <c r="AZ684" t="s">
        <v>83</v>
      </c>
      <c r="BH684">
        <v>844</v>
      </c>
      <c r="BL684" t="s">
        <v>719</v>
      </c>
      <c r="BM684" s="17">
        <v>42998</v>
      </c>
      <c r="BN684" t="s">
        <v>502</v>
      </c>
      <c r="BO684" t="s">
        <v>502</v>
      </c>
      <c r="BP684">
        <v>13</v>
      </c>
      <c r="BQ684" t="s">
        <v>88</v>
      </c>
      <c r="BR684" t="s">
        <v>79</v>
      </c>
      <c r="BS684" t="s">
        <v>89</v>
      </c>
      <c r="BT684" t="s">
        <v>90</v>
      </c>
      <c r="BU684" t="s">
        <v>181</v>
      </c>
      <c r="BV684" t="s">
        <v>83</v>
      </c>
      <c r="BY684" t="s">
        <v>92</v>
      </c>
      <c r="BZ684" t="s">
        <v>87</v>
      </c>
      <c r="CC684">
        <f>IFERROR(IF(AKORDT[[#This Row],[CZAS]]=1,VLOOKUP(AKORDT[[#This Row],[RAPORTY_TMP_ID]]&amp;AKORDT[[#This Row],[CZYNNOSCI_OPIS]],#REF!,5,FALSE),AKORDT[[#This Row],[CZAS]]),1)</f>
        <v>55</v>
      </c>
      <c r="CD684" t="str">
        <f>AKORDT[[#This Row],[RAPORTY_TMP_ID]]&amp;" "&amp;MID(AKORDT[[#This Row],[NAZWA1_WG]],1,30)</f>
        <v xml:space="preserve">25846 MYSTIC P120x98                </v>
      </c>
      <c r="CE684" s="11">
        <f>AKORDT[[#This Row],[DATA]]</f>
        <v>43035</v>
      </c>
      <c r="CF684">
        <f>IFERROR(ROUND(AVERAGEIF(Tabela_Kwerenda_z_AKORD[CZAS RZECZYWISTY],LEFT(AKORDT[[#This Row],[PZP_NR_ZLECENIA]],5),Tabela_Kwerenda_z_AKORD[LACZNY_CZAS]),0),0)</f>
        <v>0</v>
      </c>
    </row>
    <row r="685" spans="1:84">
      <c r="A685" t="e">
        <f>VLOOKUP(AKORDT[[#This Row],[NAZWISKO]],IMIE[],2,FALSE)</f>
        <v>#N/A</v>
      </c>
      <c r="B685">
        <v>11116</v>
      </c>
      <c r="F685">
        <v>25845</v>
      </c>
      <c r="G685">
        <v>1</v>
      </c>
      <c r="H685">
        <v>1</v>
      </c>
      <c r="I685">
        <v>1</v>
      </c>
      <c r="J685">
        <v>55348</v>
      </c>
      <c r="K685">
        <v>50682</v>
      </c>
      <c r="L685">
        <v>44</v>
      </c>
      <c r="M685">
        <v>5</v>
      </c>
      <c r="N685">
        <v>7</v>
      </c>
      <c r="O685">
        <v>253</v>
      </c>
      <c r="Q685" s="17">
        <v>43035</v>
      </c>
      <c r="R685" t="s">
        <v>827</v>
      </c>
      <c r="S685">
        <v>0</v>
      </c>
      <c r="T685">
        <v>0</v>
      </c>
      <c r="U685">
        <v>0</v>
      </c>
      <c r="V685">
        <v>2</v>
      </c>
      <c r="W685" t="s">
        <v>323</v>
      </c>
      <c r="X685" t="s">
        <v>79</v>
      </c>
      <c r="Y685" t="s">
        <v>107</v>
      </c>
      <c r="Z685" t="s">
        <v>324</v>
      </c>
      <c r="AB685" s="17">
        <v>2</v>
      </c>
      <c r="AC685" s="17">
        <v>402133</v>
      </c>
      <c r="AD685">
        <v>2</v>
      </c>
      <c r="AE685">
        <v>1</v>
      </c>
      <c r="AF685">
        <v>0</v>
      </c>
      <c r="AG685" t="s">
        <v>81</v>
      </c>
      <c r="AH685" t="s">
        <v>82</v>
      </c>
      <c r="AI685" t="s">
        <v>83</v>
      </c>
      <c r="AJ685" t="s">
        <v>83</v>
      </c>
      <c r="AK685" t="s">
        <v>84</v>
      </c>
      <c r="AL685" t="s">
        <v>85</v>
      </c>
      <c r="AM685" t="s">
        <v>86</v>
      </c>
      <c r="AN685" t="s">
        <v>87</v>
      </c>
      <c r="AO685" t="s">
        <v>509</v>
      </c>
      <c r="AP685" t="s">
        <v>510</v>
      </c>
      <c r="AQ685" t="s">
        <v>511</v>
      </c>
      <c r="AR685" t="s">
        <v>512</v>
      </c>
      <c r="AS685" t="s">
        <v>83</v>
      </c>
      <c r="AV685" s="17"/>
      <c r="AX685">
        <v>0</v>
      </c>
      <c r="AY685" t="s">
        <v>83</v>
      </c>
      <c r="AZ685" t="s">
        <v>83</v>
      </c>
      <c r="BH685">
        <v>845</v>
      </c>
      <c r="BL685" t="s">
        <v>719</v>
      </c>
      <c r="BM685" s="17">
        <v>42998</v>
      </c>
      <c r="BN685" t="s">
        <v>502</v>
      </c>
      <c r="BO685" t="s">
        <v>502</v>
      </c>
      <c r="BP685">
        <v>13</v>
      </c>
      <c r="BQ685" t="s">
        <v>88</v>
      </c>
      <c r="BR685" t="s">
        <v>79</v>
      </c>
      <c r="BS685" t="s">
        <v>89</v>
      </c>
      <c r="BT685" t="s">
        <v>90</v>
      </c>
      <c r="BU685" t="s">
        <v>181</v>
      </c>
      <c r="BV685" t="s">
        <v>83</v>
      </c>
      <c r="BY685" t="s">
        <v>92</v>
      </c>
      <c r="BZ685" t="s">
        <v>87</v>
      </c>
      <c r="CC685">
        <f>IFERROR(IF(AKORDT[[#This Row],[CZAS]]=1,VLOOKUP(AKORDT[[#This Row],[RAPORTY_TMP_ID]]&amp;AKORDT[[#This Row],[CZYNNOSCI_OPIS]],#REF!,5,FALSE),AKORDT[[#This Row],[CZAS]]),1)</f>
        <v>253</v>
      </c>
      <c r="CD685" t="str">
        <f>AKORDT[[#This Row],[RAPORTY_TMP_ID]]&amp;" "&amp;MID(AKORDT[[#This Row],[NAZWA1_WG]],1,30)</f>
        <v xml:space="preserve">25845 MYSTIC 3,5N                   </v>
      </c>
      <c r="CE685" s="11">
        <f>AKORDT[[#This Row],[DATA]]</f>
        <v>43035</v>
      </c>
      <c r="CF685">
        <f>IFERROR(ROUND(AVERAGEIF(Tabela_Kwerenda_z_AKORD[CZAS RZECZYWISTY],LEFT(AKORDT[[#This Row],[PZP_NR_ZLECENIA]],5),Tabela_Kwerenda_z_AKORD[LACZNY_CZAS]),0),0)</f>
        <v>0</v>
      </c>
    </row>
    <row r="686" spans="1:84">
      <c r="A686" t="e">
        <f>VLOOKUP(AKORDT[[#This Row],[NAZWISKO]],IMIE[],2,FALSE)</f>
        <v>#N/A</v>
      </c>
      <c r="B686">
        <v>11117</v>
      </c>
      <c r="F686">
        <v>25851</v>
      </c>
      <c r="G686">
        <v>1</v>
      </c>
      <c r="H686">
        <v>1</v>
      </c>
      <c r="I686">
        <v>1</v>
      </c>
      <c r="J686">
        <v>14455</v>
      </c>
      <c r="K686">
        <v>14455</v>
      </c>
      <c r="L686">
        <v>44</v>
      </c>
      <c r="M686">
        <v>5</v>
      </c>
      <c r="N686">
        <v>7</v>
      </c>
      <c r="O686">
        <v>6</v>
      </c>
      <c r="Q686" s="17">
        <v>43035</v>
      </c>
      <c r="R686" t="s">
        <v>1771</v>
      </c>
      <c r="S686">
        <v>0</v>
      </c>
      <c r="T686">
        <v>0</v>
      </c>
      <c r="U686">
        <v>0</v>
      </c>
      <c r="V686">
        <v>2</v>
      </c>
      <c r="W686" t="s">
        <v>323</v>
      </c>
      <c r="X686" t="s">
        <v>79</v>
      </c>
      <c r="Y686" t="s">
        <v>107</v>
      </c>
      <c r="Z686" t="s">
        <v>324</v>
      </c>
      <c r="AB686" s="17">
        <v>2</v>
      </c>
      <c r="AC686" s="17">
        <v>402133</v>
      </c>
      <c r="AD686">
        <v>2</v>
      </c>
      <c r="AE686">
        <v>1</v>
      </c>
      <c r="AF686">
        <v>0</v>
      </c>
      <c r="AG686" t="s">
        <v>81</v>
      </c>
      <c r="AH686" t="s">
        <v>82</v>
      </c>
      <c r="AI686" t="s">
        <v>83</v>
      </c>
      <c r="AJ686" t="s">
        <v>83</v>
      </c>
      <c r="AK686" t="s">
        <v>84</v>
      </c>
      <c r="AL686" t="s">
        <v>85</v>
      </c>
      <c r="AM686" t="s">
        <v>86</v>
      </c>
      <c r="AN686" t="s">
        <v>87</v>
      </c>
      <c r="AO686" t="s">
        <v>194</v>
      </c>
      <c r="AP686" t="s">
        <v>195</v>
      </c>
      <c r="AQ686" t="s">
        <v>194</v>
      </c>
      <c r="AR686" t="s">
        <v>195</v>
      </c>
      <c r="AS686" t="s">
        <v>83</v>
      </c>
      <c r="AV686" s="17"/>
      <c r="AX686">
        <v>0</v>
      </c>
      <c r="AY686" t="s">
        <v>83</v>
      </c>
      <c r="AZ686" t="s">
        <v>83</v>
      </c>
      <c r="BH686">
        <v>846</v>
      </c>
      <c r="BL686" t="s">
        <v>719</v>
      </c>
      <c r="BM686" s="17">
        <v>42998</v>
      </c>
      <c r="BN686" t="s">
        <v>191</v>
      </c>
      <c r="BO686" t="s">
        <v>191</v>
      </c>
      <c r="BP686">
        <v>13</v>
      </c>
      <c r="BQ686" t="s">
        <v>88</v>
      </c>
      <c r="BR686" t="s">
        <v>79</v>
      </c>
      <c r="BS686" t="s">
        <v>89</v>
      </c>
      <c r="BT686" t="s">
        <v>90</v>
      </c>
      <c r="BU686" t="s">
        <v>182</v>
      </c>
      <c r="BV686" t="s">
        <v>83</v>
      </c>
      <c r="BY686" t="s">
        <v>92</v>
      </c>
      <c r="BZ686" t="s">
        <v>87</v>
      </c>
      <c r="CC686">
        <f>IFERROR(IF(AKORDT[[#This Row],[CZAS]]=1,VLOOKUP(AKORDT[[#This Row],[RAPORTY_TMP_ID]]&amp;AKORDT[[#This Row],[CZYNNOSCI_OPIS]],#REF!,5,FALSE),AKORDT[[#This Row],[CZAS]]),1)</f>
        <v>6</v>
      </c>
      <c r="CD686" t="str">
        <f>AKORDT[[#This Row],[RAPORTY_TMP_ID]]&amp;" "&amp;MID(AKORDT[[#This Row],[NAZWA1_WG]],1,30)</f>
        <v xml:space="preserve">25851 PD 078 VI 50x50               </v>
      </c>
      <c r="CE686" s="11">
        <f>AKORDT[[#This Row],[DATA]]</f>
        <v>43035</v>
      </c>
      <c r="CF686">
        <f>IFERROR(ROUND(AVERAGEIF(Tabela_Kwerenda_z_AKORD[CZAS RZECZYWISTY],LEFT(AKORDT[[#This Row],[PZP_NR_ZLECENIA]],5),Tabela_Kwerenda_z_AKORD[LACZNY_CZAS]),0),0)</f>
        <v>0</v>
      </c>
    </row>
    <row r="687" spans="1:84">
      <c r="A687" t="e">
        <f>VLOOKUP(AKORDT[[#This Row],[NAZWISKO]],IMIE[],2,FALSE)</f>
        <v>#N/A</v>
      </c>
      <c r="B687">
        <v>11118</v>
      </c>
      <c r="F687">
        <v>25850</v>
      </c>
      <c r="G687">
        <v>1</v>
      </c>
      <c r="H687">
        <v>2</v>
      </c>
      <c r="I687">
        <v>1</v>
      </c>
      <c r="J687">
        <v>14455</v>
      </c>
      <c r="K687">
        <v>14455</v>
      </c>
      <c r="L687">
        <v>44</v>
      </c>
      <c r="M687">
        <v>5</v>
      </c>
      <c r="N687">
        <v>7</v>
      </c>
      <c r="O687">
        <v>6</v>
      </c>
      <c r="Q687" s="17">
        <v>43035</v>
      </c>
      <c r="R687" t="s">
        <v>1772</v>
      </c>
      <c r="S687">
        <v>0</v>
      </c>
      <c r="T687">
        <v>0</v>
      </c>
      <c r="U687">
        <v>0</v>
      </c>
      <c r="V687">
        <v>2</v>
      </c>
      <c r="W687" t="s">
        <v>323</v>
      </c>
      <c r="X687" t="s">
        <v>79</v>
      </c>
      <c r="Y687" t="s">
        <v>107</v>
      </c>
      <c r="Z687" t="s">
        <v>324</v>
      </c>
      <c r="AB687" s="17">
        <v>2</v>
      </c>
      <c r="AC687" s="17">
        <v>402133</v>
      </c>
      <c r="AD687">
        <v>2</v>
      </c>
      <c r="AE687">
        <v>1</v>
      </c>
      <c r="AF687">
        <v>0</v>
      </c>
      <c r="AG687" t="s">
        <v>81</v>
      </c>
      <c r="AH687" t="s">
        <v>82</v>
      </c>
      <c r="AI687" t="s">
        <v>83</v>
      </c>
      <c r="AJ687" t="s">
        <v>83</v>
      </c>
      <c r="AK687" t="s">
        <v>84</v>
      </c>
      <c r="AL687" t="s">
        <v>85</v>
      </c>
      <c r="AM687" t="s">
        <v>86</v>
      </c>
      <c r="AN687" t="s">
        <v>87</v>
      </c>
      <c r="AO687" t="s">
        <v>194</v>
      </c>
      <c r="AP687" t="s">
        <v>195</v>
      </c>
      <c r="AQ687" t="s">
        <v>194</v>
      </c>
      <c r="AR687" t="s">
        <v>195</v>
      </c>
      <c r="AS687" t="s">
        <v>83</v>
      </c>
      <c r="AV687" s="17"/>
      <c r="AX687">
        <v>0</v>
      </c>
      <c r="AY687" t="s">
        <v>83</v>
      </c>
      <c r="AZ687" t="s">
        <v>83</v>
      </c>
      <c r="BH687">
        <v>847</v>
      </c>
      <c r="BL687" t="s">
        <v>719</v>
      </c>
      <c r="BM687" s="17">
        <v>42998</v>
      </c>
      <c r="BN687" t="s">
        <v>191</v>
      </c>
      <c r="BO687" t="s">
        <v>191</v>
      </c>
      <c r="BP687">
        <v>13</v>
      </c>
      <c r="BQ687" t="s">
        <v>88</v>
      </c>
      <c r="BR687" t="s">
        <v>79</v>
      </c>
      <c r="BS687" t="s">
        <v>89</v>
      </c>
      <c r="BT687" t="s">
        <v>90</v>
      </c>
      <c r="BU687" t="s">
        <v>182</v>
      </c>
      <c r="BV687" t="s">
        <v>83</v>
      </c>
      <c r="BY687" t="s">
        <v>92</v>
      </c>
      <c r="BZ687" t="s">
        <v>87</v>
      </c>
      <c r="CC687">
        <f>IFERROR(IF(AKORDT[[#This Row],[CZAS]]=1,VLOOKUP(AKORDT[[#This Row],[RAPORTY_TMP_ID]]&amp;AKORDT[[#This Row],[CZYNNOSCI_OPIS]],#REF!,5,FALSE),AKORDT[[#This Row],[CZAS]]),1)</f>
        <v>6</v>
      </c>
      <c r="CD687" t="str">
        <f>AKORDT[[#This Row],[RAPORTY_TMP_ID]]&amp;" "&amp;MID(AKORDT[[#This Row],[NAZWA1_WG]],1,30)</f>
        <v xml:space="preserve">25850 PD 078 VI 50x50               </v>
      </c>
      <c r="CE687" s="11">
        <f>AKORDT[[#This Row],[DATA]]</f>
        <v>43035</v>
      </c>
      <c r="CF687">
        <f>IFERROR(ROUND(AVERAGEIF(Tabela_Kwerenda_z_AKORD[CZAS RZECZYWISTY],LEFT(AKORDT[[#This Row],[PZP_NR_ZLECENIA]],5),Tabela_Kwerenda_z_AKORD[LACZNY_CZAS]),0),0)</f>
        <v>0</v>
      </c>
    </row>
    <row r="688" spans="1:84">
      <c r="A688" t="e">
        <f>VLOOKUP(AKORDT[[#This Row],[NAZWISKO]],IMIE[],2,FALSE)</f>
        <v>#N/A</v>
      </c>
      <c r="B688">
        <v>11119</v>
      </c>
      <c r="F688">
        <v>25850</v>
      </c>
      <c r="G688">
        <v>1</v>
      </c>
      <c r="H688">
        <v>1</v>
      </c>
      <c r="I688">
        <v>1</v>
      </c>
      <c r="J688">
        <v>14455</v>
      </c>
      <c r="K688">
        <v>14455</v>
      </c>
      <c r="L688">
        <v>44</v>
      </c>
      <c r="M688">
        <v>5</v>
      </c>
      <c r="N688">
        <v>7</v>
      </c>
      <c r="O688">
        <v>6</v>
      </c>
      <c r="Q688" s="17">
        <v>43035</v>
      </c>
      <c r="R688" t="s">
        <v>1773</v>
      </c>
      <c r="S688">
        <v>0</v>
      </c>
      <c r="T688">
        <v>0</v>
      </c>
      <c r="U688">
        <v>0</v>
      </c>
      <c r="V688">
        <v>2</v>
      </c>
      <c r="W688" t="s">
        <v>323</v>
      </c>
      <c r="X688" t="s">
        <v>79</v>
      </c>
      <c r="Y688" t="s">
        <v>107</v>
      </c>
      <c r="Z688" t="s">
        <v>324</v>
      </c>
      <c r="AB688" s="17">
        <v>2</v>
      </c>
      <c r="AC688" s="17">
        <v>402133</v>
      </c>
      <c r="AD688">
        <v>2</v>
      </c>
      <c r="AE688">
        <v>1</v>
      </c>
      <c r="AF688">
        <v>0</v>
      </c>
      <c r="AG688" t="s">
        <v>81</v>
      </c>
      <c r="AH688" t="s">
        <v>82</v>
      </c>
      <c r="AI688" t="s">
        <v>83</v>
      </c>
      <c r="AJ688" t="s">
        <v>83</v>
      </c>
      <c r="AK688" t="s">
        <v>84</v>
      </c>
      <c r="AL688" t="s">
        <v>85</v>
      </c>
      <c r="AM688" t="s">
        <v>86</v>
      </c>
      <c r="AN688" t="s">
        <v>87</v>
      </c>
      <c r="AO688" t="s">
        <v>194</v>
      </c>
      <c r="AP688" t="s">
        <v>195</v>
      </c>
      <c r="AQ688" t="s">
        <v>194</v>
      </c>
      <c r="AR688" t="s">
        <v>195</v>
      </c>
      <c r="AS688" t="s">
        <v>83</v>
      </c>
      <c r="AV688" s="17"/>
      <c r="AX688">
        <v>0</v>
      </c>
      <c r="AY688" t="s">
        <v>83</v>
      </c>
      <c r="AZ688" t="s">
        <v>83</v>
      </c>
      <c r="BH688">
        <v>848</v>
      </c>
      <c r="BL688" t="s">
        <v>719</v>
      </c>
      <c r="BM688" s="17">
        <v>42998</v>
      </c>
      <c r="BN688" t="s">
        <v>191</v>
      </c>
      <c r="BO688" t="s">
        <v>191</v>
      </c>
      <c r="BP688">
        <v>13</v>
      </c>
      <c r="BQ688" t="s">
        <v>88</v>
      </c>
      <c r="BR688" t="s">
        <v>79</v>
      </c>
      <c r="BS688" t="s">
        <v>89</v>
      </c>
      <c r="BT688" t="s">
        <v>90</v>
      </c>
      <c r="BU688" t="s">
        <v>182</v>
      </c>
      <c r="BV688" t="s">
        <v>83</v>
      </c>
      <c r="BY688" t="s">
        <v>92</v>
      </c>
      <c r="BZ688" t="s">
        <v>87</v>
      </c>
      <c r="CC688">
        <f>IFERROR(IF(AKORDT[[#This Row],[CZAS]]=1,VLOOKUP(AKORDT[[#This Row],[RAPORTY_TMP_ID]]&amp;AKORDT[[#This Row],[CZYNNOSCI_OPIS]],#REF!,5,FALSE),AKORDT[[#This Row],[CZAS]]),1)</f>
        <v>6</v>
      </c>
      <c r="CD688" t="str">
        <f>AKORDT[[#This Row],[RAPORTY_TMP_ID]]&amp;" "&amp;MID(AKORDT[[#This Row],[NAZWA1_WG]],1,30)</f>
        <v xml:space="preserve">25850 PD 078 VI 50x50               </v>
      </c>
      <c r="CE688" s="11">
        <f>AKORDT[[#This Row],[DATA]]</f>
        <v>43035</v>
      </c>
      <c r="CF688">
        <f>IFERROR(ROUND(AVERAGEIF(Tabela_Kwerenda_z_AKORD[CZAS RZECZYWISTY],LEFT(AKORDT[[#This Row],[PZP_NR_ZLECENIA]],5),Tabela_Kwerenda_z_AKORD[LACZNY_CZAS]),0),0)</f>
        <v>0</v>
      </c>
    </row>
    <row r="689" spans="1:84">
      <c r="A689" t="e">
        <f>VLOOKUP(AKORDT[[#This Row],[NAZWISKO]],IMIE[],2,FALSE)</f>
        <v>#N/A</v>
      </c>
      <c r="B689">
        <v>11120</v>
      </c>
      <c r="F689">
        <v>25849</v>
      </c>
      <c r="G689">
        <v>1</v>
      </c>
      <c r="H689">
        <v>1</v>
      </c>
      <c r="I689">
        <v>1</v>
      </c>
      <c r="J689">
        <v>50557</v>
      </c>
      <c r="K689">
        <v>50557</v>
      </c>
      <c r="L689">
        <v>44</v>
      </c>
      <c r="M689">
        <v>5</v>
      </c>
      <c r="N689">
        <v>7</v>
      </c>
      <c r="O689">
        <v>55</v>
      </c>
      <c r="Q689" s="17">
        <v>43035</v>
      </c>
      <c r="R689" t="s">
        <v>1774</v>
      </c>
      <c r="S689">
        <v>0</v>
      </c>
      <c r="T689">
        <v>0</v>
      </c>
      <c r="U689">
        <v>0</v>
      </c>
      <c r="V689">
        <v>2</v>
      </c>
      <c r="W689" t="s">
        <v>323</v>
      </c>
      <c r="X689" t="s">
        <v>79</v>
      </c>
      <c r="Y689" t="s">
        <v>107</v>
      </c>
      <c r="Z689" t="s">
        <v>324</v>
      </c>
      <c r="AB689" s="17">
        <v>2</v>
      </c>
      <c r="AC689" s="17">
        <v>402133</v>
      </c>
      <c r="AD689">
        <v>2</v>
      </c>
      <c r="AE689">
        <v>1</v>
      </c>
      <c r="AF689">
        <v>0</v>
      </c>
      <c r="AG689" t="s">
        <v>81</v>
      </c>
      <c r="AH689" t="s">
        <v>82</v>
      </c>
      <c r="AI689" t="s">
        <v>83</v>
      </c>
      <c r="AJ689" t="s">
        <v>83</v>
      </c>
      <c r="AK689" t="s">
        <v>84</v>
      </c>
      <c r="AL689" t="s">
        <v>85</v>
      </c>
      <c r="AM689" t="s">
        <v>86</v>
      </c>
      <c r="AN689" t="s">
        <v>87</v>
      </c>
      <c r="AO689" t="s">
        <v>720</v>
      </c>
      <c r="AP689" t="s">
        <v>721</v>
      </c>
      <c r="AQ689" t="s">
        <v>720</v>
      </c>
      <c r="AR689" t="s">
        <v>721</v>
      </c>
      <c r="AS689" t="s">
        <v>83</v>
      </c>
      <c r="AV689" s="17"/>
      <c r="AX689">
        <v>0</v>
      </c>
      <c r="AY689" t="s">
        <v>83</v>
      </c>
      <c r="AZ689" t="s">
        <v>83</v>
      </c>
      <c r="BH689">
        <v>849</v>
      </c>
      <c r="BL689" t="s">
        <v>719</v>
      </c>
      <c r="BM689" s="17">
        <v>42998</v>
      </c>
      <c r="BN689" t="s">
        <v>502</v>
      </c>
      <c r="BO689" t="s">
        <v>502</v>
      </c>
      <c r="BP689">
        <v>13</v>
      </c>
      <c r="BQ689" t="s">
        <v>88</v>
      </c>
      <c r="BR689" t="s">
        <v>79</v>
      </c>
      <c r="BS689" t="s">
        <v>89</v>
      </c>
      <c r="BT689" t="s">
        <v>90</v>
      </c>
      <c r="BU689" t="s">
        <v>181</v>
      </c>
      <c r="BV689" t="s">
        <v>83</v>
      </c>
      <c r="BY689" t="s">
        <v>92</v>
      </c>
      <c r="BZ689" t="s">
        <v>87</v>
      </c>
      <c r="CC689">
        <f>IFERROR(IF(AKORDT[[#This Row],[CZAS]]=1,VLOOKUP(AKORDT[[#This Row],[RAPORTY_TMP_ID]]&amp;AKORDT[[#This Row],[CZYNNOSCI_OPIS]],#REF!,5,FALSE),AKORDT[[#This Row],[CZAS]]),1)</f>
        <v>55</v>
      </c>
      <c r="CD689" t="str">
        <f>AKORDT[[#This Row],[RAPORTY_TMP_ID]]&amp;" "&amp;MID(AKORDT[[#This Row],[NAZWA1_WG]],1,30)</f>
        <v xml:space="preserve">25849 MYSTIC P120x98                </v>
      </c>
      <c r="CE689" s="11">
        <f>AKORDT[[#This Row],[DATA]]</f>
        <v>43035</v>
      </c>
      <c r="CF689">
        <f>IFERROR(ROUND(AVERAGEIF(Tabela_Kwerenda_z_AKORD[CZAS RZECZYWISTY],LEFT(AKORDT[[#This Row],[PZP_NR_ZLECENIA]],5),Tabela_Kwerenda_z_AKORD[LACZNY_CZAS]),0),0)</f>
        <v>0</v>
      </c>
    </row>
    <row r="690" spans="1:84">
      <c r="A690" t="e">
        <f>VLOOKUP(AKORDT[[#This Row],[NAZWISKO]],IMIE[],2,FALSE)</f>
        <v>#N/A</v>
      </c>
      <c r="B690">
        <v>11121</v>
      </c>
      <c r="F690">
        <v>25848</v>
      </c>
      <c r="G690">
        <v>1</v>
      </c>
      <c r="H690">
        <v>1</v>
      </c>
      <c r="I690">
        <v>1</v>
      </c>
      <c r="J690">
        <v>44245</v>
      </c>
      <c r="K690">
        <v>44215</v>
      </c>
      <c r="L690">
        <v>44</v>
      </c>
      <c r="M690">
        <v>5</v>
      </c>
      <c r="N690">
        <v>7</v>
      </c>
      <c r="O690">
        <v>164</v>
      </c>
      <c r="Q690" s="17">
        <v>43035</v>
      </c>
      <c r="R690" t="s">
        <v>1775</v>
      </c>
      <c r="S690">
        <v>0</v>
      </c>
      <c r="T690">
        <v>0</v>
      </c>
      <c r="U690">
        <v>0</v>
      </c>
      <c r="V690">
        <v>2</v>
      </c>
      <c r="W690" t="s">
        <v>323</v>
      </c>
      <c r="X690" t="s">
        <v>79</v>
      </c>
      <c r="Y690" t="s">
        <v>107</v>
      </c>
      <c r="Z690" t="s">
        <v>324</v>
      </c>
      <c r="AB690" s="17">
        <v>2</v>
      </c>
      <c r="AC690" s="17">
        <v>402133</v>
      </c>
      <c r="AD690">
        <v>2</v>
      </c>
      <c r="AE690">
        <v>1</v>
      </c>
      <c r="AF690">
        <v>0</v>
      </c>
      <c r="AG690" t="s">
        <v>81</v>
      </c>
      <c r="AH690" t="s">
        <v>82</v>
      </c>
      <c r="AI690" t="s">
        <v>83</v>
      </c>
      <c r="AJ690" t="s">
        <v>83</v>
      </c>
      <c r="AK690" t="s">
        <v>84</v>
      </c>
      <c r="AL690" t="s">
        <v>85</v>
      </c>
      <c r="AM690" t="s">
        <v>86</v>
      </c>
      <c r="AN690" t="s">
        <v>87</v>
      </c>
      <c r="AO690" t="s">
        <v>722</v>
      </c>
      <c r="AP690" t="s">
        <v>723</v>
      </c>
      <c r="AQ690" t="s">
        <v>724</v>
      </c>
      <c r="AR690" t="s">
        <v>725</v>
      </c>
      <c r="AS690" t="s">
        <v>83</v>
      </c>
      <c r="AV690" s="17"/>
      <c r="AX690">
        <v>0</v>
      </c>
      <c r="AY690" t="s">
        <v>83</v>
      </c>
      <c r="AZ690" t="s">
        <v>83</v>
      </c>
      <c r="BH690">
        <v>850</v>
      </c>
      <c r="BL690" t="s">
        <v>719</v>
      </c>
      <c r="BM690" s="17">
        <v>42998</v>
      </c>
      <c r="BN690" t="s">
        <v>502</v>
      </c>
      <c r="BO690" t="s">
        <v>502</v>
      </c>
      <c r="BP690">
        <v>13</v>
      </c>
      <c r="BQ690" t="s">
        <v>88</v>
      </c>
      <c r="BR690" t="s">
        <v>79</v>
      </c>
      <c r="BS690" t="s">
        <v>89</v>
      </c>
      <c r="BT690" t="s">
        <v>90</v>
      </c>
      <c r="BU690" t="s">
        <v>181</v>
      </c>
      <c r="BV690" t="s">
        <v>83</v>
      </c>
      <c r="BY690" t="s">
        <v>92</v>
      </c>
      <c r="BZ690" t="s">
        <v>87</v>
      </c>
      <c r="CC690">
        <f>IFERROR(IF(AKORDT[[#This Row],[CZAS]]=1,VLOOKUP(AKORDT[[#This Row],[RAPORTY_TMP_ID]]&amp;AKORDT[[#This Row],[CZYNNOSCI_OPIS]],#REF!,5,FALSE),AKORDT[[#This Row],[CZAS]]),1)</f>
        <v>164</v>
      </c>
      <c r="CD690" t="str">
        <f>AKORDT[[#This Row],[RAPORTY_TMP_ID]]&amp;" "&amp;MID(AKORDT[[#This Row],[NAZWA1_WG]],1,30)</f>
        <v xml:space="preserve">25848 MYSTIC 126N                   </v>
      </c>
      <c r="CE690" s="11">
        <f>AKORDT[[#This Row],[DATA]]</f>
        <v>43035</v>
      </c>
      <c r="CF690">
        <f>IFERROR(ROUND(AVERAGEIF(Tabela_Kwerenda_z_AKORD[CZAS RZECZYWISTY],LEFT(AKORDT[[#This Row],[PZP_NR_ZLECENIA]],5),Tabela_Kwerenda_z_AKORD[LACZNY_CZAS]),0),0)</f>
        <v>0</v>
      </c>
    </row>
    <row r="691" spans="1:84">
      <c r="A691" t="e">
        <f>VLOOKUP(AKORDT[[#This Row],[NAZWISKO]],IMIE[],2,FALSE)</f>
        <v>#N/A</v>
      </c>
      <c r="B691">
        <v>11122</v>
      </c>
      <c r="F691">
        <v>26601</v>
      </c>
      <c r="G691">
        <v>1</v>
      </c>
      <c r="H691">
        <v>1</v>
      </c>
      <c r="I691">
        <v>1</v>
      </c>
      <c r="J691">
        <v>36330</v>
      </c>
      <c r="K691">
        <v>46795</v>
      </c>
      <c r="L691">
        <v>39</v>
      </c>
      <c r="M691">
        <v>19</v>
      </c>
      <c r="N691">
        <v>7</v>
      </c>
      <c r="O691">
        <v>326</v>
      </c>
      <c r="Q691" s="17">
        <v>43035</v>
      </c>
      <c r="R691" t="s">
        <v>1776</v>
      </c>
      <c r="S691">
        <v>0</v>
      </c>
      <c r="T691">
        <v>0</v>
      </c>
      <c r="U691">
        <v>0</v>
      </c>
      <c r="V691">
        <v>1</v>
      </c>
      <c r="W691" t="s">
        <v>251</v>
      </c>
      <c r="X691" t="s">
        <v>79</v>
      </c>
      <c r="Y691" t="s">
        <v>99</v>
      </c>
      <c r="Z691" t="s">
        <v>252</v>
      </c>
      <c r="AB691" s="17">
        <v>2</v>
      </c>
      <c r="AC691" s="17">
        <v>402133</v>
      </c>
      <c r="AD691">
        <v>2</v>
      </c>
      <c r="AE691">
        <v>1</v>
      </c>
      <c r="AF691">
        <v>0</v>
      </c>
      <c r="AG691" t="s">
        <v>81</v>
      </c>
      <c r="AH691" t="s">
        <v>82</v>
      </c>
      <c r="AI691" t="s">
        <v>83</v>
      </c>
      <c r="AJ691" t="s">
        <v>83</v>
      </c>
      <c r="AK691" t="s">
        <v>84</v>
      </c>
      <c r="AL691" t="s">
        <v>85</v>
      </c>
      <c r="AM691" t="s">
        <v>292</v>
      </c>
      <c r="AN691" t="s">
        <v>112</v>
      </c>
      <c r="AO691" t="s">
        <v>254</v>
      </c>
      <c r="AP691" t="s">
        <v>255</v>
      </c>
      <c r="AQ691" t="s">
        <v>256</v>
      </c>
      <c r="AR691" t="s">
        <v>257</v>
      </c>
      <c r="AS691" t="s">
        <v>83</v>
      </c>
      <c r="AV691" s="17"/>
      <c r="AX691">
        <v>0</v>
      </c>
      <c r="AY691" t="s">
        <v>83</v>
      </c>
      <c r="AZ691" t="s">
        <v>83</v>
      </c>
      <c r="BH691">
        <v>851</v>
      </c>
      <c r="BL691" t="s">
        <v>1604</v>
      </c>
      <c r="BM691" s="17">
        <v>43019</v>
      </c>
      <c r="BN691" t="s">
        <v>207</v>
      </c>
      <c r="BO691" t="s">
        <v>207</v>
      </c>
      <c r="BP691">
        <v>13</v>
      </c>
      <c r="BQ691" t="s">
        <v>88</v>
      </c>
      <c r="BR691" t="s">
        <v>79</v>
      </c>
      <c r="BS691" t="s">
        <v>89</v>
      </c>
      <c r="BT691" t="s">
        <v>90</v>
      </c>
      <c r="BU691" t="s">
        <v>258</v>
      </c>
      <c r="BV691" t="s">
        <v>83</v>
      </c>
      <c r="BY691" t="s">
        <v>92</v>
      </c>
      <c r="BZ691" t="s">
        <v>87</v>
      </c>
      <c r="CC691">
        <f>IFERROR(IF(AKORDT[[#This Row],[CZAS]]=1,VLOOKUP(AKORDT[[#This Row],[RAPORTY_TMP_ID]]&amp;AKORDT[[#This Row],[CZYNNOSCI_OPIS]],#REF!,5,FALSE),AKORDT[[#This Row],[CZAS]]),1)</f>
        <v>326</v>
      </c>
      <c r="CD691" t="str">
        <f>AKORDT[[#This Row],[RAPORTY_TMP_ID]]&amp;" "&amp;MID(AKORDT[[#This Row],[NAZWA1_WG]],1,30)</f>
        <v xml:space="preserve">26601 ELIXIR 3,5                    </v>
      </c>
      <c r="CE691" s="11">
        <f>AKORDT[[#This Row],[DATA]]</f>
        <v>43035</v>
      </c>
      <c r="CF691">
        <f>IFERROR(ROUND(AVERAGEIF(Tabela_Kwerenda_z_AKORD[CZAS RZECZYWISTY],LEFT(AKORDT[[#This Row],[PZP_NR_ZLECENIA]],5),Tabela_Kwerenda_z_AKORD[LACZNY_CZAS]),0),0)</f>
        <v>0</v>
      </c>
    </row>
    <row r="692" spans="1:84">
      <c r="A692" t="e">
        <f>VLOOKUP(AKORDT[[#This Row],[NAZWISKO]],IMIE[],2,FALSE)</f>
        <v>#N/A</v>
      </c>
      <c r="B692">
        <v>11123</v>
      </c>
      <c r="F692">
        <v>26602</v>
      </c>
      <c r="G692">
        <v>1</v>
      </c>
      <c r="H692">
        <v>1</v>
      </c>
      <c r="I692">
        <v>1</v>
      </c>
      <c r="J692">
        <v>36326</v>
      </c>
      <c r="K692">
        <v>46763</v>
      </c>
      <c r="L692">
        <v>39</v>
      </c>
      <c r="M692">
        <v>19</v>
      </c>
      <c r="N692">
        <v>7</v>
      </c>
      <c r="O692">
        <v>433</v>
      </c>
      <c r="Q692" s="17">
        <v>43035</v>
      </c>
      <c r="R692" t="s">
        <v>1777</v>
      </c>
      <c r="S692">
        <v>0</v>
      </c>
      <c r="T692">
        <v>0</v>
      </c>
      <c r="U692">
        <v>0</v>
      </c>
      <c r="V692">
        <v>1</v>
      </c>
      <c r="W692" t="s">
        <v>251</v>
      </c>
      <c r="X692" t="s">
        <v>79</v>
      </c>
      <c r="Y692" t="s">
        <v>99</v>
      </c>
      <c r="Z692" t="s">
        <v>252</v>
      </c>
      <c r="AB692" s="17">
        <v>2</v>
      </c>
      <c r="AC692" s="17">
        <v>402133</v>
      </c>
      <c r="AD692">
        <v>2</v>
      </c>
      <c r="AE692">
        <v>1</v>
      </c>
      <c r="AF692">
        <v>0</v>
      </c>
      <c r="AG692" t="s">
        <v>81</v>
      </c>
      <c r="AH692" t="s">
        <v>82</v>
      </c>
      <c r="AI692" t="s">
        <v>83</v>
      </c>
      <c r="AJ692" t="s">
        <v>83</v>
      </c>
      <c r="AK692" t="s">
        <v>84</v>
      </c>
      <c r="AL692" t="s">
        <v>85</v>
      </c>
      <c r="AM692" t="s">
        <v>292</v>
      </c>
      <c r="AN692" t="s">
        <v>112</v>
      </c>
      <c r="AO692" t="s">
        <v>486</v>
      </c>
      <c r="AP692" t="s">
        <v>487</v>
      </c>
      <c r="AQ692" t="s">
        <v>488</v>
      </c>
      <c r="AR692" t="s">
        <v>489</v>
      </c>
      <c r="AS692" t="s">
        <v>83</v>
      </c>
      <c r="AV692" s="17"/>
      <c r="AX692">
        <v>0</v>
      </c>
      <c r="AY692" t="s">
        <v>83</v>
      </c>
      <c r="AZ692" t="s">
        <v>83</v>
      </c>
      <c r="BH692">
        <v>852</v>
      </c>
      <c r="BL692" t="s">
        <v>1604</v>
      </c>
      <c r="BM692" s="17">
        <v>43019</v>
      </c>
      <c r="BN692" t="s">
        <v>207</v>
      </c>
      <c r="BO692" t="s">
        <v>207</v>
      </c>
      <c r="BP692">
        <v>13</v>
      </c>
      <c r="BQ692" t="s">
        <v>88</v>
      </c>
      <c r="BR692" t="s">
        <v>79</v>
      </c>
      <c r="BS692" t="s">
        <v>89</v>
      </c>
      <c r="BT692" t="s">
        <v>90</v>
      </c>
      <c r="BU692" t="s">
        <v>258</v>
      </c>
      <c r="BV692" t="s">
        <v>83</v>
      </c>
      <c r="BY692" t="s">
        <v>92</v>
      </c>
      <c r="BZ692" t="s">
        <v>87</v>
      </c>
      <c r="CC692">
        <f>IFERROR(IF(AKORDT[[#This Row],[CZAS]]=1,VLOOKUP(AKORDT[[#This Row],[RAPORTY_TMP_ID]]&amp;AKORDT[[#This Row],[CZYNNOSCI_OPIS]],#REF!,5,FALSE),AKORDT[[#This Row],[CZAS]]),1)</f>
        <v>433</v>
      </c>
      <c r="CD692" t="str">
        <f>AKORDT[[#This Row],[RAPORTY_TMP_ID]]&amp;" "&amp;MID(AKORDT[[#This Row],[NAZWA1_WG]],1,30)</f>
        <v xml:space="preserve">26602 ELIXIR N3,5]                  </v>
      </c>
      <c r="CE692" s="11">
        <f>AKORDT[[#This Row],[DATA]]</f>
        <v>43035</v>
      </c>
      <c r="CF692">
        <f>IFERROR(ROUND(AVERAGEIF(Tabela_Kwerenda_z_AKORD[CZAS RZECZYWISTY],LEFT(AKORDT[[#This Row],[PZP_NR_ZLECENIA]],5),Tabela_Kwerenda_z_AKORD[LACZNY_CZAS]),0),0)</f>
        <v>0</v>
      </c>
    </row>
    <row r="693" spans="1:84">
      <c r="A693" t="e">
        <f>VLOOKUP(AKORDT[[#This Row],[NAZWISKO]],IMIE[],2,FALSE)</f>
        <v>#N/A</v>
      </c>
      <c r="B693">
        <v>11124</v>
      </c>
      <c r="F693">
        <v>26081</v>
      </c>
      <c r="G693">
        <v>1</v>
      </c>
      <c r="H693">
        <v>1</v>
      </c>
      <c r="I693">
        <v>1</v>
      </c>
      <c r="J693">
        <v>13890</v>
      </c>
      <c r="K693">
        <v>13890</v>
      </c>
      <c r="L693">
        <v>42</v>
      </c>
      <c r="M693">
        <v>5</v>
      </c>
      <c r="N693">
        <v>7</v>
      </c>
      <c r="O693">
        <v>114</v>
      </c>
      <c r="Q693" s="17">
        <v>43035</v>
      </c>
      <c r="R693" t="s">
        <v>1778</v>
      </c>
      <c r="S693">
        <v>0</v>
      </c>
      <c r="T693">
        <v>0</v>
      </c>
      <c r="U693">
        <v>0</v>
      </c>
      <c r="V693">
        <v>2</v>
      </c>
      <c r="W693" t="s">
        <v>314</v>
      </c>
      <c r="X693" t="s">
        <v>79</v>
      </c>
      <c r="Y693" t="s">
        <v>114</v>
      </c>
      <c r="Z693" t="s">
        <v>315</v>
      </c>
      <c r="AB693" s="17">
        <v>2</v>
      </c>
      <c r="AC693" s="17">
        <v>402133</v>
      </c>
      <c r="AD693">
        <v>2</v>
      </c>
      <c r="AE693">
        <v>1</v>
      </c>
      <c r="AF693">
        <v>0</v>
      </c>
      <c r="AG693" t="s">
        <v>81</v>
      </c>
      <c r="AH693" t="s">
        <v>82</v>
      </c>
      <c r="AI693" t="s">
        <v>83</v>
      </c>
      <c r="AJ693" t="s">
        <v>83</v>
      </c>
      <c r="AK693" t="s">
        <v>84</v>
      </c>
      <c r="AL693" t="s">
        <v>85</v>
      </c>
      <c r="AM693" t="s">
        <v>86</v>
      </c>
      <c r="AN693" t="s">
        <v>87</v>
      </c>
      <c r="AO693" t="s">
        <v>326</v>
      </c>
      <c r="AP693" t="s">
        <v>327</v>
      </c>
      <c r="AQ693" t="s">
        <v>326</v>
      </c>
      <c r="AR693" t="s">
        <v>327</v>
      </c>
      <c r="AS693" t="s">
        <v>83</v>
      </c>
      <c r="AV693" s="17"/>
      <c r="AX693">
        <v>0</v>
      </c>
      <c r="AY693" t="s">
        <v>83</v>
      </c>
      <c r="AZ693" t="s">
        <v>83</v>
      </c>
      <c r="BH693">
        <v>853</v>
      </c>
      <c r="BL693" t="s">
        <v>843</v>
      </c>
      <c r="BM693" s="17">
        <v>43005</v>
      </c>
      <c r="BN693" t="s">
        <v>325</v>
      </c>
      <c r="BO693" t="s">
        <v>325</v>
      </c>
      <c r="BP693">
        <v>13</v>
      </c>
      <c r="BQ693" t="s">
        <v>88</v>
      </c>
      <c r="BR693" t="s">
        <v>79</v>
      </c>
      <c r="BS693" t="s">
        <v>89</v>
      </c>
      <c r="BT693" t="s">
        <v>90</v>
      </c>
      <c r="BU693" t="s">
        <v>91</v>
      </c>
      <c r="BV693" t="s">
        <v>83</v>
      </c>
      <c r="BY693" t="s">
        <v>92</v>
      </c>
      <c r="BZ693" t="s">
        <v>87</v>
      </c>
      <c r="CC693">
        <f>IFERROR(IF(AKORDT[[#This Row],[CZAS]]=1,VLOOKUP(AKORDT[[#This Row],[RAPORTY_TMP_ID]]&amp;AKORDT[[#This Row],[CZYNNOSCI_OPIS]],#REF!,5,FALSE),AKORDT[[#This Row],[CZAS]]),1)</f>
        <v>114</v>
      </c>
      <c r="CD693" t="str">
        <f>AKORDT[[#This Row],[RAPORTY_TMP_ID]]&amp;" "&amp;MID(AKORDT[[#This Row],[NAZWA1_WG]],1,30)</f>
        <v xml:space="preserve">26081 MALTA 1,5z                    </v>
      </c>
      <c r="CE693" s="11">
        <f>AKORDT[[#This Row],[DATA]]</f>
        <v>43035</v>
      </c>
      <c r="CF693">
        <f>IFERROR(ROUND(AVERAGEIF(Tabela_Kwerenda_z_AKORD[CZAS RZECZYWISTY],LEFT(AKORDT[[#This Row],[PZP_NR_ZLECENIA]],5),Tabela_Kwerenda_z_AKORD[LACZNY_CZAS]),0),0)</f>
        <v>0</v>
      </c>
    </row>
    <row r="694" spans="1:84">
      <c r="A694" t="e">
        <f>VLOOKUP(AKORDT[[#This Row],[NAZWISKO]],IMIE[],2,FALSE)</f>
        <v>#N/A</v>
      </c>
      <c r="B694">
        <v>11125</v>
      </c>
      <c r="F694">
        <v>26084</v>
      </c>
      <c r="G694">
        <v>1</v>
      </c>
      <c r="H694">
        <v>1</v>
      </c>
      <c r="I694">
        <v>1</v>
      </c>
      <c r="J694">
        <v>13889</v>
      </c>
      <c r="K694">
        <v>13889</v>
      </c>
      <c r="L694">
        <v>42</v>
      </c>
      <c r="M694">
        <v>5</v>
      </c>
      <c r="N694">
        <v>7</v>
      </c>
      <c r="O694">
        <v>168</v>
      </c>
      <c r="Q694" s="17">
        <v>43035</v>
      </c>
      <c r="R694" t="s">
        <v>1779</v>
      </c>
      <c r="S694">
        <v>0</v>
      </c>
      <c r="T694">
        <v>0</v>
      </c>
      <c r="U694">
        <v>0</v>
      </c>
      <c r="V694">
        <v>2</v>
      </c>
      <c r="W694" t="s">
        <v>314</v>
      </c>
      <c r="X694" t="s">
        <v>79</v>
      </c>
      <c r="Y694" t="s">
        <v>114</v>
      </c>
      <c r="Z694" t="s">
        <v>315</v>
      </c>
      <c r="AB694" s="17">
        <v>2</v>
      </c>
      <c r="AC694" s="17">
        <v>402133</v>
      </c>
      <c r="AD694">
        <v>2</v>
      </c>
      <c r="AE694">
        <v>1</v>
      </c>
      <c r="AF694">
        <v>0</v>
      </c>
      <c r="AG694" t="s">
        <v>81</v>
      </c>
      <c r="AH694" t="s">
        <v>82</v>
      </c>
      <c r="AI694" t="s">
        <v>83</v>
      </c>
      <c r="AJ694" t="s">
        <v>83</v>
      </c>
      <c r="AK694" t="s">
        <v>84</v>
      </c>
      <c r="AL694" t="s">
        <v>85</v>
      </c>
      <c r="AM694" t="s">
        <v>86</v>
      </c>
      <c r="AN694" t="s">
        <v>87</v>
      </c>
      <c r="AO694" t="s">
        <v>472</v>
      </c>
      <c r="AP694" t="s">
        <v>473</v>
      </c>
      <c r="AQ694" t="s">
        <v>472</v>
      </c>
      <c r="AR694" t="s">
        <v>473</v>
      </c>
      <c r="AS694" t="s">
        <v>83</v>
      </c>
      <c r="AV694" s="17"/>
      <c r="AX694">
        <v>0</v>
      </c>
      <c r="AY694" t="s">
        <v>83</v>
      </c>
      <c r="AZ694" t="s">
        <v>83</v>
      </c>
      <c r="BH694">
        <v>854</v>
      </c>
      <c r="BL694" t="s">
        <v>843</v>
      </c>
      <c r="BM694" s="17">
        <v>43005</v>
      </c>
      <c r="BN694" t="s">
        <v>325</v>
      </c>
      <c r="BO694" t="s">
        <v>325</v>
      </c>
      <c r="BP694">
        <v>13</v>
      </c>
      <c r="BQ694" t="s">
        <v>88</v>
      </c>
      <c r="BR694" t="s">
        <v>79</v>
      </c>
      <c r="BS694" t="s">
        <v>89</v>
      </c>
      <c r="BT694" t="s">
        <v>90</v>
      </c>
      <c r="BU694" t="s">
        <v>91</v>
      </c>
      <c r="BV694" t="s">
        <v>83</v>
      </c>
      <c r="BY694" t="s">
        <v>92</v>
      </c>
      <c r="BZ694" t="s">
        <v>87</v>
      </c>
      <c r="CC694">
        <f>IFERROR(IF(AKORDT[[#This Row],[CZAS]]=1,VLOOKUP(AKORDT[[#This Row],[RAPORTY_TMP_ID]]&amp;AKORDT[[#This Row],[CZYNNOSCI_OPIS]],#REF!,5,FALSE),AKORDT[[#This Row],[CZAS]]),1)</f>
        <v>168</v>
      </c>
      <c r="CD694" t="str">
        <f>AKORDT[[#This Row],[RAPORTY_TMP_ID]]&amp;" "&amp;MID(AKORDT[[#This Row],[NAZWA1_WG]],1,30)</f>
        <v xml:space="preserve">26084 MALTA 1,5Re]                  </v>
      </c>
      <c r="CE694" s="11">
        <f>AKORDT[[#This Row],[DATA]]</f>
        <v>43035</v>
      </c>
      <c r="CF694">
        <f>IFERROR(ROUND(AVERAGEIF(Tabela_Kwerenda_z_AKORD[CZAS RZECZYWISTY],LEFT(AKORDT[[#This Row],[PZP_NR_ZLECENIA]],5),Tabela_Kwerenda_z_AKORD[LACZNY_CZAS]),0),0)</f>
        <v>0</v>
      </c>
    </row>
    <row r="695" spans="1:84">
      <c r="A695" t="e">
        <f>VLOOKUP(AKORDT[[#This Row],[NAZWISKO]],IMIE[],2,FALSE)</f>
        <v>#N/A</v>
      </c>
      <c r="B695">
        <v>11126</v>
      </c>
      <c r="F695">
        <v>26080</v>
      </c>
      <c r="G695">
        <v>1</v>
      </c>
      <c r="H695">
        <v>1</v>
      </c>
      <c r="I695">
        <v>1</v>
      </c>
      <c r="J695">
        <v>13891</v>
      </c>
      <c r="K695">
        <v>13891</v>
      </c>
      <c r="L695">
        <v>42</v>
      </c>
      <c r="M695">
        <v>5</v>
      </c>
      <c r="N695">
        <v>7</v>
      </c>
      <c r="O695">
        <v>155</v>
      </c>
      <c r="Q695" s="17">
        <v>43035</v>
      </c>
      <c r="R695" t="s">
        <v>1780</v>
      </c>
      <c r="S695">
        <v>0</v>
      </c>
      <c r="T695">
        <v>0</v>
      </c>
      <c r="U695">
        <v>0</v>
      </c>
      <c r="V695">
        <v>2</v>
      </c>
      <c r="W695" t="s">
        <v>314</v>
      </c>
      <c r="X695" t="s">
        <v>79</v>
      </c>
      <c r="Y695" t="s">
        <v>114</v>
      </c>
      <c r="Z695" t="s">
        <v>315</v>
      </c>
      <c r="AB695" s="17">
        <v>2</v>
      </c>
      <c r="AC695" s="17">
        <v>402133</v>
      </c>
      <c r="AD695">
        <v>2</v>
      </c>
      <c r="AE695">
        <v>1</v>
      </c>
      <c r="AF695">
        <v>0</v>
      </c>
      <c r="AG695" t="s">
        <v>81</v>
      </c>
      <c r="AH695" t="s">
        <v>82</v>
      </c>
      <c r="AI695" t="s">
        <v>83</v>
      </c>
      <c r="AJ695" t="s">
        <v>83</v>
      </c>
      <c r="AK695" t="s">
        <v>84</v>
      </c>
      <c r="AL695" t="s">
        <v>85</v>
      </c>
      <c r="AM695" t="s">
        <v>86</v>
      </c>
      <c r="AN695" t="s">
        <v>87</v>
      </c>
      <c r="AO695" t="s">
        <v>844</v>
      </c>
      <c r="AP695" t="s">
        <v>845</v>
      </c>
      <c r="AQ695" t="s">
        <v>844</v>
      </c>
      <c r="AR695" t="s">
        <v>845</v>
      </c>
      <c r="AS695" t="s">
        <v>83</v>
      </c>
      <c r="AV695" s="17"/>
      <c r="AX695">
        <v>0</v>
      </c>
      <c r="AY695" t="s">
        <v>83</v>
      </c>
      <c r="AZ695" t="s">
        <v>83</v>
      </c>
      <c r="BH695">
        <v>855</v>
      </c>
      <c r="BL695" t="s">
        <v>843</v>
      </c>
      <c r="BM695" s="17">
        <v>43005</v>
      </c>
      <c r="BN695" t="s">
        <v>325</v>
      </c>
      <c r="BO695" t="s">
        <v>325</v>
      </c>
      <c r="BP695">
        <v>13</v>
      </c>
      <c r="BQ695" t="s">
        <v>88</v>
      </c>
      <c r="BR695" t="s">
        <v>79</v>
      </c>
      <c r="BS695" t="s">
        <v>89</v>
      </c>
      <c r="BT695" t="s">
        <v>90</v>
      </c>
      <c r="BU695" t="s">
        <v>91</v>
      </c>
      <c r="BV695" t="s">
        <v>83</v>
      </c>
      <c r="BY695" t="s">
        <v>92</v>
      </c>
      <c r="BZ695" t="s">
        <v>87</v>
      </c>
      <c r="CC695">
        <f>IFERROR(IF(AKORDT[[#This Row],[CZAS]]=1,VLOOKUP(AKORDT[[#This Row],[RAPORTY_TMP_ID]]&amp;AKORDT[[#This Row],[CZYNNOSCI_OPIS]],#REF!,5,FALSE),AKORDT[[#This Row],[CZAS]]),1)</f>
        <v>155</v>
      </c>
      <c r="CD695" t="str">
        <f>AKORDT[[#This Row],[RAPORTY_TMP_ID]]&amp;" "&amp;MID(AKORDT[[#This Row],[NAZWA1_WG]],1,30)</f>
        <v xml:space="preserve">26080 MALTA [1,5z                   </v>
      </c>
      <c r="CE695" s="11">
        <f>AKORDT[[#This Row],[DATA]]</f>
        <v>43035</v>
      </c>
      <c r="CF695">
        <f>IFERROR(ROUND(AVERAGEIF(Tabela_Kwerenda_z_AKORD[CZAS RZECZYWISTY],LEFT(AKORDT[[#This Row],[PZP_NR_ZLECENIA]],5),Tabela_Kwerenda_z_AKORD[LACZNY_CZAS]),0),0)</f>
        <v>0</v>
      </c>
    </row>
    <row r="696" spans="1:84">
      <c r="A696" t="e">
        <f>VLOOKUP(AKORDT[[#This Row],[NAZWISKO]],IMIE[],2,FALSE)</f>
        <v>#N/A</v>
      </c>
      <c r="B696">
        <v>11127</v>
      </c>
      <c r="F696">
        <v>26083</v>
      </c>
      <c r="G696">
        <v>1</v>
      </c>
      <c r="H696">
        <v>1</v>
      </c>
      <c r="I696">
        <v>1</v>
      </c>
      <c r="J696">
        <v>13887</v>
      </c>
      <c r="K696">
        <v>13887</v>
      </c>
      <c r="L696">
        <v>42</v>
      </c>
      <c r="M696">
        <v>5</v>
      </c>
      <c r="N696">
        <v>7</v>
      </c>
      <c r="O696">
        <v>126</v>
      </c>
      <c r="Q696" s="17">
        <v>43035</v>
      </c>
      <c r="R696" t="s">
        <v>1781</v>
      </c>
      <c r="S696">
        <v>0</v>
      </c>
      <c r="T696">
        <v>0</v>
      </c>
      <c r="U696">
        <v>0</v>
      </c>
      <c r="V696">
        <v>2</v>
      </c>
      <c r="W696" t="s">
        <v>314</v>
      </c>
      <c r="X696" t="s">
        <v>79</v>
      </c>
      <c r="Y696" t="s">
        <v>114</v>
      </c>
      <c r="Z696" t="s">
        <v>315</v>
      </c>
      <c r="AB696" s="17">
        <v>2</v>
      </c>
      <c r="AC696" s="17">
        <v>402133</v>
      </c>
      <c r="AD696">
        <v>2</v>
      </c>
      <c r="AE696">
        <v>1</v>
      </c>
      <c r="AF696">
        <v>0</v>
      </c>
      <c r="AG696" t="s">
        <v>81</v>
      </c>
      <c r="AH696" t="s">
        <v>82</v>
      </c>
      <c r="AI696" t="s">
        <v>83</v>
      </c>
      <c r="AJ696" t="s">
        <v>83</v>
      </c>
      <c r="AK696" t="s">
        <v>84</v>
      </c>
      <c r="AL696" t="s">
        <v>85</v>
      </c>
      <c r="AM696" t="s">
        <v>86</v>
      </c>
      <c r="AN696" t="s">
        <v>87</v>
      </c>
      <c r="AO696" t="s">
        <v>383</v>
      </c>
      <c r="AP696" t="s">
        <v>384</v>
      </c>
      <c r="AQ696" t="s">
        <v>383</v>
      </c>
      <c r="AR696" t="s">
        <v>384</v>
      </c>
      <c r="AS696" t="s">
        <v>83</v>
      </c>
      <c r="AV696" s="17"/>
      <c r="AX696">
        <v>0</v>
      </c>
      <c r="AY696" t="s">
        <v>83</v>
      </c>
      <c r="AZ696" t="s">
        <v>83</v>
      </c>
      <c r="BH696">
        <v>856</v>
      </c>
      <c r="BL696" t="s">
        <v>843</v>
      </c>
      <c r="BM696" s="17">
        <v>43005</v>
      </c>
      <c r="BN696" t="s">
        <v>325</v>
      </c>
      <c r="BO696" t="s">
        <v>325</v>
      </c>
      <c r="BP696">
        <v>13</v>
      </c>
      <c r="BQ696" t="s">
        <v>88</v>
      </c>
      <c r="BR696" t="s">
        <v>79</v>
      </c>
      <c r="BS696" t="s">
        <v>89</v>
      </c>
      <c r="BT696" t="s">
        <v>90</v>
      </c>
      <c r="BU696" t="s">
        <v>91</v>
      </c>
      <c r="BV696" t="s">
        <v>83</v>
      </c>
      <c r="BY696" t="s">
        <v>92</v>
      </c>
      <c r="BZ696" t="s">
        <v>87</v>
      </c>
      <c r="CC696">
        <f>IFERROR(IF(AKORDT[[#This Row],[CZAS]]=1,VLOOKUP(AKORDT[[#This Row],[RAPORTY_TMP_ID]]&amp;AKORDT[[#This Row],[CZYNNOSCI_OPIS]],#REF!,5,FALSE),AKORDT[[#This Row],[CZAS]]),1)</f>
        <v>126</v>
      </c>
      <c r="CD696" t="str">
        <f>AKORDT[[#This Row],[RAPORTY_TMP_ID]]&amp;" "&amp;MID(AKORDT[[#This Row],[NAZWA1_WG]],1,30)</f>
        <v xml:space="preserve">26083 MALTA 1,5Re                   </v>
      </c>
      <c r="CE696" s="11">
        <f>AKORDT[[#This Row],[DATA]]</f>
        <v>43035</v>
      </c>
      <c r="CF696">
        <f>IFERROR(ROUND(AVERAGEIF(Tabela_Kwerenda_z_AKORD[CZAS RZECZYWISTY],LEFT(AKORDT[[#This Row],[PZP_NR_ZLECENIA]],5),Tabela_Kwerenda_z_AKORD[LACZNY_CZAS]),0),0)</f>
        <v>0</v>
      </c>
    </row>
    <row r="697" spans="1:84">
      <c r="A697" t="e">
        <f>VLOOKUP(AKORDT[[#This Row],[NAZWISKO]],IMIE[],2,FALSE)</f>
        <v>#N/A</v>
      </c>
      <c r="B697">
        <v>11128</v>
      </c>
      <c r="F697">
        <v>26082</v>
      </c>
      <c r="G697">
        <v>1</v>
      </c>
      <c r="H697">
        <v>1</v>
      </c>
      <c r="I697">
        <v>1</v>
      </c>
      <c r="J697">
        <v>13899</v>
      </c>
      <c r="K697">
        <v>13899</v>
      </c>
      <c r="L697">
        <v>42</v>
      </c>
      <c r="M697">
        <v>5</v>
      </c>
      <c r="N697">
        <v>7</v>
      </c>
      <c r="O697">
        <v>175</v>
      </c>
      <c r="Q697" s="17">
        <v>43035</v>
      </c>
      <c r="R697" t="s">
        <v>1782</v>
      </c>
      <c r="S697">
        <v>0</v>
      </c>
      <c r="T697">
        <v>0</v>
      </c>
      <c r="U697">
        <v>0</v>
      </c>
      <c r="V697">
        <v>2</v>
      </c>
      <c r="W697" t="s">
        <v>314</v>
      </c>
      <c r="X697" t="s">
        <v>79</v>
      </c>
      <c r="Y697" t="s">
        <v>114</v>
      </c>
      <c r="Z697" t="s">
        <v>315</v>
      </c>
      <c r="AB697" s="17">
        <v>2</v>
      </c>
      <c r="AC697" s="17">
        <v>402133</v>
      </c>
      <c r="AD697">
        <v>2</v>
      </c>
      <c r="AE697">
        <v>1</v>
      </c>
      <c r="AF697">
        <v>0</v>
      </c>
      <c r="AG697" t="s">
        <v>81</v>
      </c>
      <c r="AH697" t="s">
        <v>82</v>
      </c>
      <c r="AI697" t="s">
        <v>83</v>
      </c>
      <c r="AJ697" t="s">
        <v>83</v>
      </c>
      <c r="AK697" t="s">
        <v>84</v>
      </c>
      <c r="AL697" t="s">
        <v>85</v>
      </c>
      <c r="AM697" t="s">
        <v>86</v>
      </c>
      <c r="AN697" t="s">
        <v>87</v>
      </c>
      <c r="AO697" t="s">
        <v>328</v>
      </c>
      <c r="AP697" t="s">
        <v>329</v>
      </c>
      <c r="AQ697" t="s">
        <v>328</v>
      </c>
      <c r="AR697" t="s">
        <v>329</v>
      </c>
      <c r="AS697" t="s">
        <v>83</v>
      </c>
      <c r="AV697" s="17"/>
      <c r="AX697">
        <v>0</v>
      </c>
      <c r="AY697" t="s">
        <v>83</v>
      </c>
      <c r="AZ697" t="s">
        <v>83</v>
      </c>
      <c r="BH697">
        <v>857</v>
      </c>
      <c r="BL697" t="s">
        <v>843</v>
      </c>
      <c r="BM697" s="17">
        <v>43005</v>
      </c>
      <c r="BN697" t="s">
        <v>325</v>
      </c>
      <c r="BO697" t="s">
        <v>325</v>
      </c>
      <c r="BP697">
        <v>13</v>
      </c>
      <c r="BQ697" t="s">
        <v>88</v>
      </c>
      <c r="BR697" t="s">
        <v>79</v>
      </c>
      <c r="BS697" t="s">
        <v>89</v>
      </c>
      <c r="BT697" t="s">
        <v>90</v>
      </c>
      <c r="BU697" t="s">
        <v>91</v>
      </c>
      <c r="BV697" t="s">
        <v>83</v>
      </c>
      <c r="BY697" t="s">
        <v>92</v>
      </c>
      <c r="BZ697" t="s">
        <v>87</v>
      </c>
      <c r="CC697">
        <f>IFERROR(IF(AKORDT[[#This Row],[CZAS]]=1,VLOOKUP(AKORDT[[#This Row],[RAPORTY_TMP_ID]]&amp;AKORDT[[#This Row],[CZYNNOSCI_OPIS]],#REF!,5,FALSE),AKORDT[[#This Row],[CZAS]]),1)</f>
        <v>175</v>
      </c>
      <c r="CD697" t="str">
        <f>AKORDT[[#This Row],[RAPORTY_TMP_ID]]&amp;" "&amp;MID(AKORDT[[#This Row],[NAZWA1_WG]],1,30)</f>
        <v xml:space="preserve">26082 MALTA Nzz                     </v>
      </c>
      <c r="CE697" s="11">
        <f>AKORDT[[#This Row],[DATA]]</f>
        <v>43035</v>
      </c>
      <c r="CF697">
        <f>IFERROR(ROUND(AVERAGEIF(Tabela_Kwerenda_z_AKORD[CZAS RZECZYWISTY],LEFT(AKORDT[[#This Row],[PZP_NR_ZLECENIA]],5),Tabela_Kwerenda_z_AKORD[LACZNY_CZAS]),0),0)</f>
        <v>0</v>
      </c>
    </row>
    <row r="698" spans="1:84">
      <c r="A698" t="e">
        <f>VLOOKUP(AKORDT[[#This Row],[NAZWISKO]],IMIE[],2,FALSE)</f>
        <v>#N/A</v>
      </c>
      <c r="B698">
        <v>11129</v>
      </c>
      <c r="F698">
        <v>26085</v>
      </c>
      <c r="G698">
        <v>1</v>
      </c>
      <c r="H698">
        <v>1</v>
      </c>
      <c r="I698">
        <v>1</v>
      </c>
      <c r="J698">
        <v>13888</v>
      </c>
      <c r="K698">
        <v>13888</v>
      </c>
      <c r="L698">
        <v>39</v>
      </c>
      <c r="M698">
        <v>19</v>
      </c>
      <c r="N698">
        <v>7</v>
      </c>
      <c r="O698">
        <v>234</v>
      </c>
      <c r="Q698" s="17">
        <v>43035</v>
      </c>
      <c r="R698" t="s">
        <v>1783</v>
      </c>
      <c r="S698">
        <v>0</v>
      </c>
      <c r="T698">
        <v>0</v>
      </c>
      <c r="U698">
        <v>0</v>
      </c>
      <c r="V698">
        <v>1</v>
      </c>
      <c r="W698" t="s">
        <v>251</v>
      </c>
      <c r="X698" t="s">
        <v>79</v>
      </c>
      <c r="Y698" t="s">
        <v>99</v>
      </c>
      <c r="Z698" t="s">
        <v>252</v>
      </c>
      <c r="AB698" s="17">
        <v>2</v>
      </c>
      <c r="AC698" s="17">
        <v>402133</v>
      </c>
      <c r="AD698">
        <v>2</v>
      </c>
      <c r="AE698">
        <v>1</v>
      </c>
      <c r="AF698">
        <v>0</v>
      </c>
      <c r="AG698" t="s">
        <v>81</v>
      </c>
      <c r="AH698" t="s">
        <v>82</v>
      </c>
      <c r="AI698" t="s">
        <v>83</v>
      </c>
      <c r="AJ698" t="s">
        <v>83</v>
      </c>
      <c r="AK698" t="s">
        <v>84</v>
      </c>
      <c r="AL698" t="s">
        <v>85</v>
      </c>
      <c r="AM698" t="s">
        <v>292</v>
      </c>
      <c r="AN698" t="s">
        <v>112</v>
      </c>
      <c r="AO698" t="s">
        <v>341</v>
      </c>
      <c r="AP698" t="s">
        <v>342</v>
      </c>
      <c r="AQ698" t="s">
        <v>341</v>
      </c>
      <c r="AR698" t="s">
        <v>342</v>
      </c>
      <c r="AS698" t="s">
        <v>83</v>
      </c>
      <c r="AV698" s="17"/>
      <c r="AX698">
        <v>0</v>
      </c>
      <c r="AY698" t="s">
        <v>83</v>
      </c>
      <c r="AZ698" t="s">
        <v>83</v>
      </c>
      <c r="BH698">
        <v>858</v>
      </c>
      <c r="BL698" t="s">
        <v>1135</v>
      </c>
      <c r="BM698" s="17">
        <v>43005</v>
      </c>
      <c r="BN698" t="s">
        <v>325</v>
      </c>
      <c r="BO698" t="s">
        <v>325</v>
      </c>
      <c r="BP698">
        <v>13</v>
      </c>
      <c r="BQ698" t="s">
        <v>88</v>
      </c>
      <c r="BR698" t="s">
        <v>79</v>
      </c>
      <c r="BS698" t="s">
        <v>89</v>
      </c>
      <c r="BT698" t="s">
        <v>90</v>
      </c>
      <c r="BU698" t="s">
        <v>181</v>
      </c>
      <c r="BV698" t="s">
        <v>83</v>
      </c>
      <c r="BY698" t="s">
        <v>92</v>
      </c>
      <c r="BZ698" t="s">
        <v>87</v>
      </c>
      <c r="CC698">
        <f>IFERROR(IF(AKORDT[[#This Row],[CZAS]]=1,VLOOKUP(AKORDT[[#This Row],[RAPORTY_TMP_ID]]&amp;AKORDT[[#This Row],[CZYNNOSCI_OPIS]],#REF!,5,FALSE),AKORDT[[#This Row],[CZAS]]),1)</f>
        <v>234</v>
      </c>
      <c r="CD698" t="str">
        <f>AKORDT[[#This Row],[RAPORTY_TMP_ID]]&amp;" "&amp;MID(AKORDT[[#This Row],[NAZWA1_WG]],1,30)</f>
        <v xml:space="preserve">26085 MALTA [1,5Re                  </v>
      </c>
      <c r="CE698" s="11">
        <f>AKORDT[[#This Row],[DATA]]</f>
        <v>43035</v>
      </c>
      <c r="CF698">
        <f>IFERROR(ROUND(AVERAGEIF(Tabela_Kwerenda_z_AKORD[CZAS RZECZYWISTY],LEFT(AKORDT[[#This Row],[PZP_NR_ZLECENIA]],5),Tabela_Kwerenda_z_AKORD[LACZNY_CZAS]),0),0)</f>
        <v>0</v>
      </c>
    </row>
    <row r="699" spans="1:84">
      <c r="A699" t="e">
        <f>VLOOKUP(AKORDT[[#This Row],[NAZWISKO]],IMIE[],2,FALSE)</f>
        <v>#N/A</v>
      </c>
      <c r="B699">
        <v>11130</v>
      </c>
      <c r="F699">
        <v>26086</v>
      </c>
      <c r="G699">
        <v>1</v>
      </c>
      <c r="H699">
        <v>1</v>
      </c>
      <c r="I699">
        <v>1</v>
      </c>
      <c r="J699">
        <v>13887</v>
      </c>
      <c r="K699">
        <v>13887</v>
      </c>
      <c r="L699">
        <v>39</v>
      </c>
      <c r="M699">
        <v>19</v>
      </c>
      <c r="N699">
        <v>7</v>
      </c>
      <c r="O699">
        <v>176</v>
      </c>
      <c r="Q699" s="17">
        <v>43035</v>
      </c>
      <c r="R699" t="s">
        <v>1784</v>
      </c>
      <c r="S699">
        <v>0</v>
      </c>
      <c r="T699">
        <v>0</v>
      </c>
      <c r="U699">
        <v>0</v>
      </c>
      <c r="V699">
        <v>1</v>
      </c>
      <c r="W699" t="s">
        <v>251</v>
      </c>
      <c r="X699" t="s">
        <v>79</v>
      </c>
      <c r="Y699" t="s">
        <v>99</v>
      </c>
      <c r="Z699" t="s">
        <v>252</v>
      </c>
      <c r="AB699" s="17">
        <v>2</v>
      </c>
      <c r="AC699" s="17">
        <v>402133</v>
      </c>
      <c r="AD699">
        <v>2</v>
      </c>
      <c r="AE699">
        <v>1</v>
      </c>
      <c r="AF699">
        <v>0</v>
      </c>
      <c r="AG699" t="s">
        <v>81</v>
      </c>
      <c r="AH699" t="s">
        <v>82</v>
      </c>
      <c r="AI699" t="s">
        <v>83</v>
      </c>
      <c r="AJ699" t="s">
        <v>83</v>
      </c>
      <c r="AK699" t="s">
        <v>84</v>
      </c>
      <c r="AL699" t="s">
        <v>85</v>
      </c>
      <c r="AM699" t="s">
        <v>292</v>
      </c>
      <c r="AN699" t="s">
        <v>112</v>
      </c>
      <c r="AO699" t="s">
        <v>383</v>
      </c>
      <c r="AP699" t="s">
        <v>384</v>
      </c>
      <c r="AQ699" t="s">
        <v>383</v>
      </c>
      <c r="AR699" t="s">
        <v>384</v>
      </c>
      <c r="AS699" t="s">
        <v>83</v>
      </c>
      <c r="AV699" s="17"/>
      <c r="AX699">
        <v>0</v>
      </c>
      <c r="AY699" t="s">
        <v>83</v>
      </c>
      <c r="AZ699" t="s">
        <v>83</v>
      </c>
      <c r="BH699">
        <v>859</v>
      </c>
      <c r="BL699" t="s">
        <v>1135</v>
      </c>
      <c r="BM699" s="17">
        <v>43005</v>
      </c>
      <c r="BN699" t="s">
        <v>325</v>
      </c>
      <c r="BO699" t="s">
        <v>325</v>
      </c>
      <c r="BP699">
        <v>13</v>
      </c>
      <c r="BQ699" t="s">
        <v>88</v>
      </c>
      <c r="BR699" t="s">
        <v>79</v>
      </c>
      <c r="BS699" t="s">
        <v>89</v>
      </c>
      <c r="BT699" t="s">
        <v>90</v>
      </c>
      <c r="BU699" t="s">
        <v>181</v>
      </c>
      <c r="BV699" t="s">
        <v>83</v>
      </c>
      <c r="BY699" t="s">
        <v>92</v>
      </c>
      <c r="BZ699" t="s">
        <v>87</v>
      </c>
      <c r="CC699">
        <f>IFERROR(IF(AKORDT[[#This Row],[CZAS]]=1,VLOOKUP(AKORDT[[#This Row],[RAPORTY_TMP_ID]]&amp;AKORDT[[#This Row],[CZYNNOSCI_OPIS]],#REF!,5,FALSE),AKORDT[[#This Row],[CZAS]]),1)</f>
        <v>176</v>
      </c>
      <c r="CD699" t="str">
        <f>AKORDT[[#This Row],[RAPORTY_TMP_ID]]&amp;" "&amp;MID(AKORDT[[#This Row],[NAZWA1_WG]],1,30)</f>
        <v xml:space="preserve">26086 MALTA 1,5Re                   </v>
      </c>
      <c r="CE699" s="11">
        <f>AKORDT[[#This Row],[DATA]]</f>
        <v>43035</v>
      </c>
      <c r="CF699">
        <f>IFERROR(ROUND(AVERAGEIF(Tabela_Kwerenda_z_AKORD[CZAS RZECZYWISTY],LEFT(AKORDT[[#This Row],[PZP_NR_ZLECENIA]],5),Tabela_Kwerenda_z_AKORD[LACZNY_CZAS]),0),0)</f>
        <v>0</v>
      </c>
    </row>
    <row r="700" spans="1:84">
      <c r="A700" t="e">
        <f>VLOOKUP(AKORDT[[#This Row],[NAZWISKO]],IMIE[],2,FALSE)</f>
        <v>#N/A</v>
      </c>
      <c r="B700">
        <v>11131</v>
      </c>
      <c r="F700">
        <v>26087</v>
      </c>
      <c r="G700">
        <v>1</v>
      </c>
      <c r="H700">
        <v>1</v>
      </c>
      <c r="I700">
        <v>1</v>
      </c>
      <c r="J700">
        <v>13899</v>
      </c>
      <c r="K700">
        <v>13899</v>
      </c>
      <c r="L700">
        <v>39</v>
      </c>
      <c r="M700">
        <v>19</v>
      </c>
      <c r="N700">
        <v>7</v>
      </c>
      <c r="O700">
        <v>242</v>
      </c>
      <c r="Q700" s="17">
        <v>43035</v>
      </c>
      <c r="R700" t="s">
        <v>1785</v>
      </c>
      <c r="S700">
        <v>0</v>
      </c>
      <c r="T700">
        <v>0</v>
      </c>
      <c r="U700">
        <v>0</v>
      </c>
      <c r="V700">
        <v>1</v>
      </c>
      <c r="W700" t="s">
        <v>251</v>
      </c>
      <c r="X700" t="s">
        <v>79</v>
      </c>
      <c r="Y700" t="s">
        <v>99</v>
      </c>
      <c r="Z700" t="s">
        <v>252</v>
      </c>
      <c r="AB700" s="17">
        <v>2</v>
      </c>
      <c r="AC700" s="17">
        <v>402133</v>
      </c>
      <c r="AD700">
        <v>2</v>
      </c>
      <c r="AE700">
        <v>1</v>
      </c>
      <c r="AF700">
        <v>0</v>
      </c>
      <c r="AG700" t="s">
        <v>81</v>
      </c>
      <c r="AH700" t="s">
        <v>82</v>
      </c>
      <c r="AI700" t="s">
        <v>83</v>
      </c>
      <c r="AJ700" t="s">
        <v>83</v>
      </c>
      <c r="AK700" t="s">
        <v>84</v>
      </c>
      <c r="AL700" t="s">
        <v>85</v>
      </c>
      <c r="AM700" t="s">
        <v>292</v>
      </c>
      <c r="AN700" t="s">
        <v>112</v>
      </c>
      <c r="AO700" t="s">
        <v>328</v>
      </c>
      <c r="AP700" t="s">
        <v>329</v>
      </c>
      <c r="AQ700" t="s">
        <v>328</v>
      </c>
      <c r="AR700" t="s">
        <v>329</v>
      </c>
      <c r="AS700" t="s">
        <v>83</v>
      </c>
      <c r="AV700" s="17"/>
      <c r="AX700">
        <v>0</v>
      </c>
      <c r="AY700" t="s">
        <v>83</v>
      </c>
      <c r="AZ700" t="s">
        <v>83</v>
      </c>
      <c r="BH700">
        <v>860</v>
      </c>
      <c r="BL700" t="s">
        <v>1135</v>
      </c>
      <c r="BM700" s="17">
        <v>43005</v>
      </c>
      <c r="BN700" t="s">
        <v>325</v>
      </c>
      <c r="BO700" t="s">
        <v>325</v>
      </c>
      <c r="BP700">
        <v>13</v>
      </c>
      <c r="BQ700" t="s">
        <v>88</v>
      </c>
      <c r="BR700" t="s">
        <v>79</v>
      </c>
      <c r="BS700" t="s">
        <v>89</v>
      </c>
      <c r="BT700" t="s">
        <v>90</v>
      </c>
      <c r="BU700" t="s">
        <v>475</v>
      </c>
      <c r="BV700" t="s">
        <v>83</v>
      </c>
      <c r="BY700" t="s">
        <v>92</v>
      </c>
      <c r="BZ700" t="s">
        <v>87</v>
      </c>
      <c r="CC700">
        <f>IFERROR(IF(AKORDT[[#This Row],[CZAS]]=1,VLOOKUP(AKORDT[[#This Row],[RAPORTY_TMP_ID]]&amp;AKORDT[[#This Row],[CZYNNOSCI_OPIS]],#REF!,5,FALSE),AKORDT[[#This Row],[CZAS]]),1)</f>
        <v>242</v>
      </c>
      <c r="CD700" t="str">
        <f>AKORDT[[#This Row],[RAPORTY_TMP_ID]]&amp;" "&amp;MID(AKORDT[[#This Row],[NAZWA1_WG]],1,30)</f>
        <v xml:space="preserve">26087 MALTA Nzz                     </v>
      </c>
      <c r="CE700" s="11">
        <f>AKORDT[[#This Row],[DATA]]</f>
        <v>43035</v>
      </c>
      <c r="CF700">
        <f>IFERROR(ROUND(AVERAGEIF(Tabela_Kwerenda_z_AKORD[CZAS RZECZYWISTY],LEFT(AKORDT[[#This Row],[PZP_NR_ZLECENIA]],5),Tabela_Kwerenda_z_AKORD[LACZNY_CZAS]),0),0)</f>
        <v>0</v>
      </c>
    </row>
    <row r="701" spans="1:84">
      <c r="A701" t="e">
        <f>VLOOKUP(AKORDT[[#This Row],[NAZWISKO]],IMIE[],2,FALSE)</f>
        <v>#N/A</v>
      </c>
      <c r="B701">
        <v>11132</v>
      </c>
      <c r="F701">
        <v>26088</v>
      </c>
      <c r="G701">
        <v>1</v>
      </c>
      <c r="H701">
        <v>1</v>
      </c>
      <c r="I701">
        <v>1</v>
      </c>
      <c r="J701">
        <v>13880</v>
      </c>
      <c r="K701">
        <v>13880</v>
      </c>
      <c r="L701">
        <v>39</v>
      </c>
      <c r="M701">
        <v>19</v>
      </c>
      <c r="N701">
        <v>7</v>
      </c>
      <c r="O701">
        <v>156</v>
      </c>
      <c r="Q701" s="17">
        <v>43035</v>
      </c>
      <c r="R701" t="s">
        <v>1786</v>
      </c>
      <c r="S701">
        <v>0</v>
      </c>
      <c r="T701">
        <v>0</v>
      </c>
      <c r="U701">
        <v>0</v>
      </c>
      <c r="V701">
        <v>1</v>
      </c>
      <c r="W701" t="s">
        <v>251</v>
      </c>
      <c r="X701" t="s">
        <v>79</v>
      </c>
      <c r="Y701" t="s">
        <v>99</v>
      </c>
      <c r="Z701" t="s">
        <v>252</v>
      </c>
      <c r="AB701" s="17">
        <v>2</v>
      </c>
      <c r="AC701" s="17">
        <v>402133</v>
      </c>
      <c r="AD701">
        <v>2</v>
      </c>
      <c r="AE701">
        <v>1</v>
      </c>
      <c r="AF701">
        <v>0</v>
      </c>
      <c r="AG701" t="s">
        <v>81</v>
      </c>
      <c r="AH701" t="s">
        <v>82</v>
      </c>
      <c r="AI701" t="s">
        <v>83</v>
      </c>
      <c r="AJ701" t="s">
        <v>83</v>
      </c>
      <c r="AK701" t="s">
        <v>84</v>
      </c>
      <c r="AL701" t="s">
        <v>85</v>
      </c>
      <c r="AM701" t="s">
        <v>292</v>
      </c>
      <c r="AN701" t="s">
        <v>112</v>
      </c>
      <c r="AO701" t="s">
        <v>1139</v>
      </c>
      <c r="AP701" t="s">
        <v>1140</v>
      </c>
      <c r="AQ701" t="s">
        <v>1139</v>
      </c>
      <c r="AR701" t="s">
        <v>1140</v>
      </c>
      <c r="AS701" t="s">
        <v>83</v>
      </c>
      <c r="AV701" s="17"/>
      <c r="AX701">
        <v>0</v>
      </c>
      <c r="AY701" t="s">
        <v>83</v>
      </c>
      <c r="AZ701" t="s">
        <v>83</v>
      </c>
      <c r="BH701">
        <v>861</v>
      </c>
      <c r="BL701" t="s">
        <v>1135</v>
      </c>
      <c r="BM701" s="17">
        <v>43005</v>
      </c>
      <c r="BN701" t="s">
        <v>325</v>
      </c>
      <c r="BO701" t="s">
        <v>325</v>
      </c>
      <c r="BP701">
        <v>13</v>
      </c>
      <c r="BQ701" t="s">
        <v>88</v>
      </c>
      <c r="BR701" t="s">
        <v>79</v>
      </c>
      <c r="BS701" t="s">
        <v>89</v>
      </c>
      <c r="BT701" t="s">
        <v>90</v>
      </c>
      <c r="BU701" t="s">
        <v>475</v>
      </c>
      <c r="BV701" t="s">
        <v>83</v>
      </c>
      <c r="BY701" t="s">
        <v>92</v>
      </c>
      <c r="BZ701" t="s">
        <v>87</v>
      </c>
      <c r="CC701">
        <f>IFERROR(IF(AKORDT[[#This Row],[CZAS]]=1,VLOOKUP(AKORDT[[#This Row],[RAPORTY_TMP_ID]]&amp;AKORDT[[#This Row],[CZYNNOSCI_OPIS]],#REF!,5,FALSE),AKORDT[[#This Row],[CZAS]]),1)</f>
        <v>156</v>
      </c>
      <c r="CD701" t="str">
        <f>AKORDT[[#This Row],[RAPORTY_TMP_ID]]&amp;" "&amp;MID(AKORDT[[#This Row],[NAZWA1_WG]],1,30)</f>
        <v xml:space="preserve">26088 MALTA 1Mz                     </v>
      </c>
      <c r="CE701" s="11">
        <f>AKORDT[[#This Row],[DATA]]</f>
        <v>43035</v>
      </c>
      <c r="CF701">
        <f>IFERROR(ROUND(AVERAGEIF(Tabela_Kwerenda_z_AKORD[CZAS RZECZYWISTY],LEFT(AKORDT[[#This Row],[PZP_NR_ZLECENIA]],5),Tabela_Kwerenda_z_AKORD[LACZNY_CZAS]),0),0)</f>
        <v>0</v>
      </c>
    </row>
    <row r="702" spans="1:84">
      <c r="A702" t="e">
        <f>VLOOKUP(AKORDT[[#This Row],[NAZWISKO]],IMIE[],2,FALSE)</f>
        <v>#N/A</v>
      </c>
      <c r="B702">
        <v>11133</v>
      </c>
      <c r="F702">
        <v>26089</v>
      </c>
      <c r="G702">
        <v>1</v>
      </c>
      <c r="H702">
        <v>1</v>
      </c>
      <c r="I702">
        <v>1</v>
      </c>
      <c r="J702">
        <v>13880</v>
      </c>
      <c r="K702">
        <v>13880</v>
      </c>
      <c r="L702">
        <v>39</v>
      </c>
      <c r="M702">
        <v>19</v>
      </c>
      <c r="N702">
        <v>7</v>
      </c>
      <c r="O702">
        <v>156</v>
      </c>
      <c r="Q702" s="17">
        <v>43035</v>
      </c>
      <c r="R702" t="s">
        <v>1787</v>
      </c>
      <c r="S702">
        <v>0</v>
      </c>
      <c r="T702">
        <v>0</v>
      </c>
      <c r="U702">
        <v>0</v>
      </c>
      <c r="V702">
        <v>1</v>
      </c>
      <c r="W702" t="s">
        <v>251</v>
      </c>
      <c r="X702" t="s">
        <v>79</v>
      </c>
      <c r="Y702" t="s">
        <v>99</v>
      </c>
      <c r="Z702" t="s">
        <v>252</v>
      </c>
      <c r="AB702" s="17">
        <v>2</v>
      </c>
      <c r="AC702" s="17">
        <v>402133</v>
      </c>
      <c r="AD702">
        <v>2</v>
      </c>
      <c r="AE702">
        <v>1</v>
      </c>
      <c r="AF702">
        <v>0</v>
      </c>
      <c r="AG702" t="s">
        <v>81</v>
      </c>
      <c r="AH702" t="s">
        <v>82</v>
      </c>
      <c r="AI702" t="s">
        <v>83</v>
      </c>
      <c r="AJ702" t="s">
        <v>83</v>
      </c>
      <c r="AK702" t="s">
        <v>84</v>
      </c>
      <c r="AL702" t="s">
        <v>85</v>
      </c>
      <c r="AM702" t="s">
        <v>292</v>
      </c>
      <c r="AN702" t="s">
        <v>112</v>
      </c>
      <c r="AO702" t="s">
        <v>1139</v>
      </c>
      <c r="AP702" t="s">
        <v>1140</v>
      </c>
      <c r="AQ702" t="s">
        <v>1139</v>
      </c>
      <c r="AR702" t="s">
        <v>1140</v>
      </c>
      <c r="AS702" t="s">
        <v>83</v>
      </c>
      <c r="AV702" s="17"/>
      <c r="AX702">
        <v>0</v>
      </c>
      <c r="AY702" t="s">
        <v>83</v>
      </c>
      <c r="AZ702" t="s">
        <v>83</v>
      </c>
      <c r="BH702">
        <v>862</v>
      </c>
      <c r="BL702" t="s">
        <v>1135</v>
      </c>
      <c r="BM702" s="17">
        <v>43005</v>
      </c>
      <c r="BN702" t="s">
        <v>325</v>
      </c>
      <c r="BO702" t="s">
        <v>325</v>
      </c>
      <c r="BP702">
        <v>13</v>
      </c>
      <c r="BQ702" t="s">
        <v>88</v>
      </c>
      <c r="BR702" t="s">
        <v>79</v>
      </c>
      <c r="BS702" t="s">
        <v>89</v>
      </c>
      <c r="BT702" t="s">
        <v>90</v>
      </c>
      <c r="BU702" t="s">
        <v>475</v>
      </c>
      <c r="BV702" t="s">
        <v>83</v>
      </c>
      <c r="BY702" t="s">
        <v>92</v>
      </c>
      <c r="BZ702" t="s">
        <v>87</v>
      </c>
      <c r="CC702">
        <f>IFERROR(IF(AKORDT[[#This Row],[CZAS]]=1,VLOOKUP(AKORDT[[#This Row],[RAPORTY_TMP_ID]]&amp;AKORDT[[#This Row],[CZYNNOSCI_OPIS]],#REF!,5,FALSE),AKORDT[[#This Row],[CZAS]]),1)</f>
        <v>156</v>
      </c>
      <c r="CD702" t="str">
        <f>AKORDT[[#This Row],[RAPORTY_TMP_ID]]&amp;" "&amp;MID(AKORDT[[#This Row],[NAZWA1_WG]],1,30)</f>
        <v xml:space="preserve">26089 MALTA 1Mz                     </v>
      </c>
      <c r="CE702" s="11">
        <f>AKORDT[[#This Row],[DATA]]</f>
        <v>43035</v>
      </c>
      <c r="CF702">
        <f>IFERROR(ROUND(AVERAGEIF(Tabela_Kwerenda_z_AKORD[CZAS RZECZYWISTY],LEFT(AKORDT[[#This Row],[PZP_NR_ZLECENIA]],5),Tabela_Kwerenda_z_AKORD[LACZNY_CZAS]),0),0)</f>
        <v>0</v>
      </c>
    </row>
    <row r="703" spans="1:84">
      <c r="A703" t="e">
        <f>VLOOKUP(AKORDT[[#This Row],[NAZWISKO]],IMIE[],2,FALSE)</f>
        <v>#N/A</v>
      </c>
      <c r="B703">
        <v>11134</v>
      </c>
      <c r="F703">
        <v>26090</v>
      </c>
      <c r="G703">
        <v>1</v>
      </c>
      <c r="H703">
        <v>1</v>
      </c>
      <c r="I703">
        <v>1</v>
      </c>
      <c r="J703">
        <v>13880</v>
      </c>
      <c r="K703">
        <v>13880</v>
      </c>
      <c r="L703">
        <v>39</v>
      </c>
      <c r="M703">
        <v>19</v>
      </c>
      <c r="N703">
        <v>7</v>
      </c>
      <c r="O703">
        <v>156</v>
      </c>
      <c r="Q703" s="17">
        <v>43035</v>
      </c>
      <c r="R703" t="s">
        <v>1788</v>
      </c>
      <c r="S703">
        <v>0</v>
      </c>
      <c r="T703">
        <v>0</v>
      </c>
      <c r="U703">
        <v>0</v>
      </c>
      <c r="V703">
        <v>1</v>
      </c>
      <c r="W703" t="s">
        <v>251</v>
      </c>
      <c r="X703" t="s">
        <v>79</v>
      </c>
      <c r="Y703" t="s">
        <v>99</v>
      </c>
      <c r="Z703" t="s">
        <v>252</v>
      </c>
      <c r="AB703" s="17">
        <v>2</v>
      </c>
      <c r="AC703" s="17">
        <v>402133</v>
      </c>
      <c r="AD703">
        <v>2</v>
      </c>
      <c r="AE703">
        <v>1</v>
      </c>
      <c r="AF703">
        <v>0</v>
      </c>
      <c r="AG703" t="s">
        <v>81</v>
      </c>
      <c r="AH703" t="s">
        <v>82</v>
      </c>
      <c r="AI703" t="s">
        <v>83</v>
      </c>
      <c r="AJ703" t="s">
        <v>83</v>
      </c>
      <c r="AK703" t="s">
        <v>84</v>
      </c>
      <c r="AL703" t="s">
        <v>85</v>
      </c>
      <c r="AM703" t="s">
        <v>292</v>
      </c>
      <c r="AN703" t="s">
        <v>112</v>
      </c>
      <c r="AO703" t="s">
        <v>1139</v>
      </c>
      <c r="AP703" t="s">
        <v>1140</v>
      </c>
      <c r="AQ703" t="s">
        <v>1139</v>
      </c>
      <c r="AR703" t="s">
        <v>1140</v>
      </c>
      <c r="AS703" t="s">
        <v>83</v>
      </c>
      <c r="AV703" s="17"/>
      <c r="AX703">
        <v>0</v>
      </c>
      <c r="AY703" t="s">
        <v>83</v>
      </c>
      <c r="AZ703" t="s">
        <v>83</v>
      </c>
      <c r="BH703">
        <v>863</v>
      </c>
      <c r="BL703" t="s">
        <v>1135</v>
      </c>
      <c r="BM703" s="17">
        <v>43005</v>
      </c>
      <c r="BN703" t="s">
        <v>325</v>
      </c>
      <c r="BO703" t="s">
        <v>325</v>
      </c>
      <c r="BP703">
        <v>13</v>
      </c>
      <c r="BQ703" t="s">
        <v>88</v>
      </c>
      <c r="BR703" t="s">
        <v>79</v>
      </c>
      <c r="BS703" t="s">
        <v>89</v>
      </c>
      <c r="BT703" t="s">
        <v>90</v>
      </c>
      <c r="BU703" t="s">
        <v>475</v>
      </c>
      <c r="BV703" t="s">
        <v>83</v>
      </c>
      <c r="BY703" t="s">
        <v>92</v>
      </c>
      <c r="BZ703" t="s">
        <v>87</v>
      </c>
      <c r="CC703">
        <f>IFERROR(IF(AKORDT[[#This Row],[CZAS]]=1,VLOOKUP(AKORDT[[#This Row],[RAPORTY_TMP_ID]]&amp;AKORDT[[#This Row],[CZYNNOSCI_OPIS]],#REF!,5,FALSE),AKORDT[[#This Row],[CZAS]]),1)</f>
        <v>156</v>
      </c>
      <c r="CD703" t="str">
        <f>AKORDT[[#This Row],[RAPORTY_TMP_ID]]&amp;" "&amp;MID(AKORDT[[#This Row],[NAZWA1_WG]],1,30)</f>
        <v xml:space="preserve">26090 MALTA 1Mz                     </v>
      </c>
      <c r="CE703" s="11">
        <f>AKORDT[[#This Row],[DATA]]</f>
        <v>43035</v>
      </c>
      <c r="CF703">
        <f>IFERROR(ROUND(AVERAGEIF(Tabela_Kwerenda_z_AKORD[CZAS RZECZYWISTY],LEFT(AKORDT[[#This Row],[PZP_NR_ZLECENIA]],5),Tabela_Kwerenda_z_AKORD[LACZNY_CZAS]),0),0)</f>
        <v>0</v>
      </c>
    </row>
    <row r="704" spans="1:84">
      <c r="A704" t="e">
        <f>VLOOKUP(AKORDT[[#This Row],[NAZWISKO]],IMIE[],2,FALSE)</f>
        <v>#N/A</v>
      </c>
      <c r="B704">
        <v>11135</v>
      </c>
      <c r="F704">
        <v>26091</v>
      </c>
      <c r="G704">
        <v>1</v>
      </c>
      <c r="H704">
        <v>1</v>
      </c>
      <c r="I704">
        <v>1</v>
      </c>
      <c r="J704">
        <v>13899</v>
      </c>
      <c r="K704">
        <v>13899</v>
      </c>
      <c r="L704">
        <v>39</v>
      </c>
      <c r="M704">
        <v>19</v>
      </c>
      <c r="N704">
        <v>7</v>
      </c>
      <c r="O704">
        <v>242</v>
      </c>
      <c r="Q704" s="17">
        <v>43035</v>
      </c>
      <c r="R704" t="s">
        <v>1789</v>
      </c>
      <c r="S704">
        <v>0</v>
      </c>
      <c r="T704">
        <v>0</v>
      </c>
      <c r="U704">
        <v>0</v>
      </c>
      <c r="V704">
        <v>1</v>
      </c>
      <c r="W704" t="s">
        <v>251</v>
      </c>
      <c r="X704" t="s">
        <v>79</v>
      </c>
      <c r="Y704" t="s">
        <v>99</v>
      </c>
      <c r="Z704" t="s">
        <v>252</v>
      </c>
      <c r="AB704" s="17">
        <v>2</v>
      </c>
      <c r="AC704" s="17">
        <v>402133</v>
      </c>
      <c r="AD704">
        <v>2</v>
      </c>
      <c r="AE704">
        <v>1</v>
      </c>
      <c r="AF704">
        <v>0</v>
      </c>
      <c r="AG704" t="s">
        <v>81</v>
      </c>
      <c r="AH704" t="s">
        <v>82</v>
      </c>
      <c r="AI704" t="s">
        <v>83</v>
      </c>
      <c r="AJ704" t="s">
        <v>83</v>
      </c>
      <c r="AK704" t="s">
        <v>84</v>
      </c>
      <c r="AL704" t="s">
        <v>85</v>
      </c>
      <c r="AM704" t="s">
        <v>292</v>
      </c>
      <c r="AN704" t="s">
        <v>112</v>
      </c>
      <c r="AO704" t="s">
        <v>328</v>
      </c>
      <c r="AP704" t="s">
        <v>329</v>
      </c>
      <c r="AQ704" t="s">
        <v>328</v>
      </c>
      <c r="AR704" t="s">
        <v>329</v>
      </c>
      <c r="AS704" t="s">
        <v>83</v>
      </c>
      <c r="AV704" s="17"/>
      <c r="AX704">
        <v>0</v>
      </c>
      <c r="AY704" t="s">
        <v>83</v>
      </c>
      <c r="AZ704" t="s">
        <v>83</v>
      </c>
      <c r="BH704">
        <v>864</v>
      </c>
      <c r="BL704" t="s">
        <v>1135</v>
      </c>
      <c r="BM704" s="17">
        <v>43005</v>
      </c>
      <c r="BN704" t="s">
        <v>325</v>
      </c>
      <c r="BO704" t="s">
        <v>325</v>
      </c>
      <c r="BP704">
        <v>13</v>
      </c>
      <c r="BQ704" t="s">
        <v>88</v>
      </c>
      <c r="BR704" t="s">
        <v>79</v>
      </c>
      <c r="BS704" t="s">
        <v>89</v>
      </c>
      <c r="BT704" t="s">
        <v>90</v>
      </c>
      <c r="BU704" t="s">
        <v>475</v>
      </c>
      <c r="BV704" t="s">
        <v>83</v>
      </c>
      <c r="BY704" t="s">
        <v>92</v>
      </c>
      <c r="BZ704" t="s">
        <v>87</v>
      </c>
      <c r="CC704">
        <f>IFERROR(IF(AKORDT[[#This Row],[CZAS]]=1,VLOOKUP(AKORDT[[#This Row],[RAPORTY_TMP_ID]]&amp;AKORDT[[#This Row],[CZYNNOSCI_OPIS]],#REF!,5,FALSE),AKORDT[[#This Row],[CZAS]]),1)</f>
        <v>242</v>
      </c>
      <c r="CD704" t="str">
        <f>AKORDT[[#This Row],[RAPORTY_TMP_ID]]&amp;" "&amp;MID(AKORDT[[#This Row],[NAZWA1_WG]],1,30)</f>
        <v xml:space="preserve">26091 MALTA Nzz                     </v>
      </c>
      <c r="CE704" s="11">
        <f>AKORDT[[#This Row],[DATA]]</f>
        <v>43035</v>
      </c>
      <c r="CF704">
        <f>IFERROR(ROUND(AVERAGEIF(Tabela_Kwerenda_z_AKORD[CZAS RZECZYWISTY],LEFT(AKORDT[[#This Row],[PZP_NR_ZLECENIA]],5),Tabela_Kwerenda_z_AKORD[LACZNY_CZAS]),0),0)</f>
        <v>0</v>
      </c>
    </row>
    <row r="705" spans="1:84">
      <c r="A705" t="e">
        <f>VLOOKUP(AKORDT[[#This Row],[NAZWISKO]],IMIE[],2,FALSE)</f>
        <v>#N/A</v>
      </c>
      <c r="B705">
        <v>11136</v>
      </c>
      <c r="F705">
        <v>26092</v>
      </c>
      <c r="G705">
        <v>1</v>
      </c>
      <c r="H705">
        <v>1</v>
      </c>
      <c r="I705">
        <v>1</v>
      </c>
      <c r="J705">
        <v>13887</v>
      </c>
      <c r="K705">
        <v>13887</v>
      </c>
      <c r="L705">
        <v>39</v>
      </c>
      <c r="M705">
        <v>19</v>
      </c>
      <c r="N705">
        <v>7</v>
      </c>
      <c r="O705">
        <v>176</v>
      </c>
      <c r="Q705" s="17">
        <v>43035</v>
      </c>
      <c r="R705" t="s">
        <v>1790</v>
      </c>
      <c r="S705">
        <v>0</v>
      </c>
      <c r="T705">
        <v>0</v>
      </c>
      <c r="U705">
        <v>0</v>
      </c>
      <c r="V705">
        <v>1</v>
      </c>
      <c r="W705" t="s">
        <v>251</v>
      </c>
      <c r="X705" t="s">
        <v>79</v>
      </c>
      <c r="Y705" t="s">
        <v>99</v>
      </c>
      <c r="Z705" t="s">
        <v>252</v>
      </c>
      <c r="AB705" s="17">
        <v>2</v>
      </c>
      <c r="AC705" s="17">
        <v>402133</v>
      </c>
      <c r="AD705">
        <v>2</v>
      </c>
      <c r="AE705">
        <v>1</v>
      </c>
      <c r="AF705">
        <v>0</v>
      </c>
      <c r="AG705" t="s">
        <v>81</v>
      </c>
      <c r="AH705" t="s">
        <v>82</v>
      </c>
      <c r="AI705" t="s">
        <v>83</v>
      </c>
      <c r="AJ705" t="s">
        <v>83</v>
      </c>
      <c r="AK705" t="s">
        <v>84</v>
      </c>
      <c r="AL705" t="s">
        <v>85</v>
      </c>
      <c r="AM705" t="s">
        <v>292</v>
      </c>
      <c r="AN705" t="s">
        <v>112</v>
      </c>
      <c r="AO705" t="s">
        <v>383</v>
      </c>
      <c r="AP705" t="s">
        <v>384</v>
      </c>
      <c r="AQ705" t="s">
        <v>383</v>
      </c>
      <c r="AR705" t="s">
        <v>384</v>
      </c>
      <c r="AS705" t="s">
        <v>83</v>
      </c>
      <c r="AV705" s="17"/>
      <c r="AX705">
        <v>0</v>
      </c>
      <c r="AY705" t="s">
        <v>83</v>
      </c>
      <c r="AZ705" t="s">
        <v>83</v>
      </c>
      <c r="BH705">
        <v>865</v>
      </c>
      <c r="BL705" t="s">
        <v>1135</v>
      </c>
      <c r="BM705" s="17">
        <v>43005</v>
      </c>
      <c r="BN705" t="s">
        <v>325</v>
      </c>
      <c r="BO705" t="s">
        <v>325</v>
      </c>
      <c r="BP705">
        <v>13</v>
      </c>
      <c r="BQ705" t="s">
        <v>88</v>
      </c>
      <c r="BR705" t="s">
        <v>79</v>
      </c>
      <c r="BS705" t="s">
        <v>89</v>
      </c>
      <c r="BT705" t="s">
        <v>90</v>
      </c>
      <c r="BU705" t="s">
        <v>181</v>
      </c>
      <c r="BV705" t="s">
        <v>83</v>
      </c>
      <c r="BY705" t="s">
        <v>92</v>
      </c>
      <c r="BZ705" t="s">
        <v>87</v>
      </c>
      <c r="CC705">
        <f>IFERROR(IF(AKORDT[[#This Row],[CZAS]]=1,VLOOKUP(AKORDT[[#This Row],[RAPORTY_TMP_ID]]&amp;AKORDT[[#This Row],[CZYNNOSCI_OPIS]],#REF!,5,FALSE),AKORDT[[#This Row],[CZAS]]),1)</f>
        <v>176</v>
      </c>
      <c r="CD705" t="str">
        <f>AKORDT[[#This Row],[RAPORTY_TMP_ID]]&amp;" "&amp;MID(AKORDT[[#This Row],[NAZWA1_WG]],1,30)</f>
        <v xml:space="preserve">26092 MALTA 1,5Re                   </v>
      </c>
      <c r="CE705" s="11">
        <f>AKORDT[[#This Row],[DATA]]</f>
        <v>43035</v>
      </c>
      <c r="CF705">
        <f>IFERROR(ROUND(AVERAGEIF(Tabela_Kwerenda_z_AKORD[CZAS RZECZYWISTY],LEFT(AKORDT[[#This Row],[PZP_NR_ZLECENIA]],5),Tabela_Kwerenda_z_AKORD[LACZNY_CZAS]),0),0)</f>
        <v>0</v>
      </c>
    </row>
    <row r="706" spans="1:84">
      <c r="A706" t="e">
        <f>VLOOKUP(AKORDT[[#This Row],[NAZWISKO]],IMIE[],2,FALSE)</f>
        <v>#N/A</v>
      </c>
      <c r="B706">
        <v>11137</v>
      </c>
      <c r="F706">
        <v>26093</v>
      </c>
      <c r="G706">
        <v>1</v>
      </c>
      <c r="H706">
        <v>1</v>
      </c>
      <c r="I706">
        <v>1</v>
      </c>
      <c r="J706">
        <v>13889</v>
      </c>
      <c r="K706">
        <v>13889</v>
      </c>
      <c r="L706">
        <v>39</v>
      </c>
      <c r="M706">
        <v>19</v>
      </c>
      <c r="N706">
        <v>7</v>
      </c>
      <c r="O706">
        <v>234</v>
      </c>
      <c r="Q706" s="17">
        <v>43035</v>
      </c>
      <c r="R706" t="s">
        <v>1791</v>
      </c>
      <c r="S706">
        <v>0</v>
      </c>
      <c r="T706">
        <v>0</v>
      </c>
      <c r="U706">
        <v>0</v>
      </c>
      <c r="V706">
        <v>1</v>
      </c>
      <c r="W706" t="s">
        <v>251</v>
      </c>
      <c r="X706" t="s">
        <v>79</v>
      </c>
      <c r="Y706" t="s">
        <v>99</v>
      </c>
      <c r="Z706" t="s">
        <v>252</v>
      </c>
      <c r="AB706" s="17">
        <v>2</v>
      </c>
      <c r="AC706" s="17">
        <v>402133</v>
      </c>
      <c r="AD706">
        <v>2</v>
      </c>
      <c r="AE706">
        <v>1</v>
      </c>
      <c r="AF706">
        <v>0</v>
      </c>
      <c r="AG706" t="s">
        <v>81</v>
      </c>
      <c r="AH706" t="s">
        <v>82</v>
      </c>
      <c r="AI706" t="s">
        <v>83</v>
      </c>
      <c r="AJ706" t="s">
        <v>83</v>
      </c>
      <c r="AK706" t="s">
        <v>84</v>
      </c>
      <c r="AL706" t="s">
        <v>85</v>
      </c>
      <c r="AM706" t="s">
        <v>292</v>
      </c>
      <c r="AN706" t="s">
        <v>112</v>
      </c>
      <c r="AO706" t="s">
        <v>472</v>
      </c>
      <c r="AP706" t="s">
        <v>473</v>
      </c>
      <c r="AQ706" t="s">
        <v>472</v>
      </c>
      <c r="AR706" t="s">
        <v>473</v>
      </c>
      <c r="AS706" t="s">
        <v>83</v>
      </c>
      <c r="AV706" s="17"/>
      <c r="AX706">
        <v>0</v>
      </c>
      <c r="AY706" t="s">
        <v>83</v>
      </c>
      <c r="AZ706" t="s">
        <v>83</v>
      </c>
      <c r="BH706">
        <v>866</v>
      </c>
      <c r="BL706" t="s">
        <v>1135</v>
      </c>
      <c r="BM706" s="17">
        <v>43005</v>
      </c>
      <c r="BN706" t="s">
        <v>325</v>
      </c>
      <c r="BO706" t="s">
        <v>325</v>
      </c>
      <c r="BP706">
        <v>13</v>
      </c>
      <c r="BQ706" t="s">
        <v>88</v>
      </c>
      <c r="BR706" t="s">
        <v>79</v>
      </c>
      <c r="BS706" t="s">
        <v>89</v>
      </c>
      <c r="BT706" t="s">
        <v>90</v>
      </c>
      <c r="BU706" t="s">
        <v>475</v>
      </c>
      <c r="BV706" t="s">
        <v>83</v>
      </c>
      <c r="BY706" t="s">
        <v>92</v>
      </c>
      <c r="BZ706" t="s">
        <v>87</v>
      </c>
      <c r="CC706">
        <f>IFERROR(IF(AKORDT[[#This Row],[CZAS]]=1,VLOOKUP(AKORDT[[#This Row],[RAPORTY_TMP_ID]]&amp;AKORDT[[#This Row],[CZYNNOSCI_OPIS]],#REF!,5,FALSE),AKORDT[[#This Row],[CZAS]]),1)</f>
        <v>234</v>
      </c>
      <c r="CD706" t="str">
        <f>AKORDT[[#This Row],[RAPORTY_TMP_ID]]&amp;" "&amp;MID(AKORDT[[#This Row],[NAZWA1_WG]],1,30)</f>
        <v xml:space="preserve">26093 MALTA 1,5Re]                  </v>
      </c>
      <c r="CE706" s="11">
        <f>AKORDT[[#This Row],[DATA]]</f>
        <v>43035</v>
      </c>
      <c r="CF706">
        <f>IFERROR(ROUND(AVERAGEIF(Tabela_Kwerenda_z_AKORD[CZAS RZECZYWISTY],LEFT(AKORDT[[#This Row],[PZP_NR_ZLECENIA]],5),Tabela_Kwerenda_z_AKORD[LACZNY_CZAS]),0),0)</f>
        <v>0</v>
      </c>
    </row>
    <row r="707" spans="1:84">
      <c r="A707" t="e">
        <f>VLOOKUP(AKORDT[[#This Row],[NAZWISKO]],IMIE[],2,FALSE)</f>
        <v>#N/A</v>
      </c>
      <c r="B707">
        <v>11138</v>
      </c>
      <c r="F707">
        <v>26935</v>
      </c>
      <c r="G707">
        <v>1</v>
      </c>
      <c r="H707">
        <v>1</v>
      </c>
      <c r="I707">
        <v>1</v>
      </c>
      <c r="J707">
        <v>14358</v>
      </c>
      <c r="K707">
        <v>14358</v>
      </c>
      <c r="L707">
        <v>35</v>
      </c>
      <c r="M707">
        <v>20</v>
      </c>
      <c r="N707">
        <v>7</v>
      </c>
      <c r="O707">
        <v>18</v>
      </c>
      <c r="Q707" s="17">
        <v>43035</v>
      </c>
      <c r="R707" t="s">
        <v>1792</v>
      </c>
      <c r="S707">
        <v>0</v>
      </c>
      <c r="T707">
        <v>0</v>
      </c>
      <c r="U707">
        <v>0</v>
      </c>
      <c r="V707">
        <v>2</v>
      </c>
      <c r="W707" t="s">
        <v>203</v>
      </c>
      <c r="X707" t="s">
        <v>79</v>
      </c>
      <c r="Y707" t="s">
        <v>100</v>
      </c>
      <c r="Z707" t="s">
        <v>204</v>
      </c>
      <c r="AB707" s="17">
        <v>2</v>
      </c>
      <c r="AC707" s="17">
        <v>402133</v>
      </c>
      <c r="AD707">
        <v>2</v>
      </c>
      <c r="AE707">
        <v>1</v>
      </c>
      <c r="AF707">
        <v>0</v>
      </c>
      <c r="AG707" t="s">
        <v>81</v>
      </c>
      <c r="AH707" t="s">
        <v>82</v>
      </c>
      <c r="AI707" t="s">
        <v>83</v>
      </c>
      <c r="AJ707" t="s">
        <v>83</v>
      </c>
      <c r="AK707" t="s">
        <v>84</v>
      </c>
      <c r="AL707" t="s">
        <v>85</v>
      </c>
      <c r="AM707" t="s">
        <v>205</v>
      </c>
      <c r="AN707" t="s">
        <v>95</v>
      </c>
      <c r="AO707" t="s">
        <v>513</v>
      </c>
      <c r="AP707" t="s">
        <v>514</v>
      </c>
      <c r="AQ707" t="s">
        <v>513</v>
      </c>
      <c r="AR707" t="s">
        <v>514</v>
      </c>
      <c r="AS707" t="s">
        <v>83</v>
      </c>
      <c r="AV707" s="17"/>
      <c r="AX707">
        <v>0</v>
      </c>
      <c r="AY707" t="s">
        <v>83</v>
      </c>
      <c r="AZ707" t="s">
        <v>83</v>
      </c>
      <c r="BH707">
        <v>867</v>
      </c>
      <c r="BL707" t="s">
        <v>1793</v>
      </c>
      <c r="BM707" s="17">
        <v>43019</v>
      </c>
      <c r="BN707" t="s">
        <v>338</v>
      </c>
      <c r="BO707" t="s">
        <v>338</v>
      </c>
      <c r="BP707">
        <v>68</v>
      </c>
      <c r="BQ707" t="s">
        <v>196</v>
      </c>
      <c r="BR707" t="s">
        <v>197</v>
      </c>
      <c r="BS707" t="s">
        <v>89</v>
      </c>
      <c r="BT707" t="s">
        <v>90</v>
      </c>
      <c r="BU707" t="s">
        <v>206</v>
      </c>
      <c r="BV707" t="s">
        <v>83</v>
      </c>
      <c r="BY707" t="s">
        <v>92</v>
      </c>
      <c r="BZ707" t="s">
        <v>87</v>
      </c>
      <c r="CC707">
        <f>IFERROR(IF(AKORDT[[#This Row],[CZAS]]=1,VLOOKUP(AKORDT[[#This Row],[RAPORTY_TMP_ID]]&amp;AKORDT[[#This Row],[CZYNNOSCI_OPIS]],#REF!,5,FALSE),AKORDT[[#This Row],[CZAS]]),1)</f>
        <v>18</v>
      </c>
      <c r="CD707" t="str">
        <f>AKORDT[[#This Row],[RAPORTY_TMP_ID]]&amp;" "&amp;MID(AKORDT[[#This Row],[NAZWA1_WG]],1,30)</f>
        <v xml:space="preserve">26935 BORNEO [3]                    </v>
      </c>
      <c r="CE707" s="11">
        <f>AKORDT[[#This Row],[DATA]]</f>
        <v>43035</v>
      </c>
      <c r="CF707">
        <f>IFERROR(ROUND(AVERAGEIF(Tabela_Kwerenda_z_AKORD[CZAS RZECZYWISTY],LEFT(AKORDT[[#This Row],[PZP_NR_ZLECENIA]],5),Tabela_Kwerenda_z_AKORD[LACZNY_CZAS]),0),0)</f>
        <v>0</v>
      </c>
    </row>
    <row r="708" spans="1:84">
      <c r="A708" t="e">
        <f>VLOOKUP(AKORDT[[#This Row],[NAZWISKO]],IMIE[],2,FALSE)</f>
        <v>#N/A</v>
      </c>
      <c r="B708">
        <v>11139</v>
      </c>
      <c r="F708">
        <v>26936</v>
      </c>
      <c r="G708">
        <v>1</v>
      </c>
      <c r="H708">
        <v>1</v>
      </c>
      <c r="I708">
        <v>1</v>
      </c>
      <c r="J708">
        <v>14356</v>
      </c>
      <c r="K708">
        <v>14356</v>
      </c>
      <c r="L708">
        <v>35</v>
      </c>
      <c r="M708">
        <v>20</v>
      </c>
      <c r="N708">
        <v>7</v>
      </c>
      <c r="O708">
        <v>16</v>
      </c>
      <c r="Q708" s="17">
        <v>43035</v>
      </c>
      <c r="R708" t="s">
        <v>1794</v>
      </c>
      <c r="S708">
        <v>0</v>
      </c>
      <c r="T708">
        <v>0</v>
      </c>
      <c r="U708">
        <v>0</v>
      </c>
      <c r="V708">
        <v>2</v>
      </c>
      <c r="W708" t="s">
        <v>203</v>
      </c>
      <c r="X708" t="s">
        <v>79</v>
      </c>
      <c r="Y708" t="s">
        <v>100</v>
      </c>
      <c r="Z708" t="s">
        <v>204</v>
      </c>
      <c r="AB708" s="17">
        <v>2</v>
      </c>
      <c r="AC708" s="17">
        <v>402133</v>
      </c>
      <c r="AD708">
        <v>2</v>
      </c>
      <c r="AE708">
        <v>1</v>
      </c>
      <c r="AF708">
        <v>0</v>
      </c>
      <c r="AG708" t="s">
        <v>81</v>
      </c>
      <c r="AH708" t="s">
        <v>82</v>
      </c>
      <c r="AI708" t="s">
        <v>83</v>
      </c>
      <c r="AJ708" t="s">
        <v>83</v>
      </c>
      <c r="AK708" t="s">
        <v>84</v>
      </c>
      <c r="AL708" t="s">
        <v>85</v>
      </c>
      <c r="AM708" t="s">
        <v>205</v>
      </c>
      <c r="AN708" t="s">
        <v>95</v>
      </c>
      <c r="AO708" t="s">
        <v>778</v>
      </c>
      <c r="AP708" t="s">
        <v>779</v>
      </c>
      <c r="AQ708" t="s">
        <v>778</v>
      </c>
      <c r="AR708" t="s">
        <v>779</v>
      </c>
      <c r="AS708" t="s">
        <v>83</v>
      </c>
      <c r="AV708" s="17"/>
      <c r="AX708">
        <v>0</v>
      </c>
      <c r="AY708" t="s">
        <v>83</v>
      </c>
      <c r="AZ708" t="s">
        <v>83</v>
      </c>
      <c r="BH708">
        <v>868</v>
      </c>
      <c r="BL708" t="s">
        <v>1793</v>
      </c>
      <c r="BM708" s="17">
        <v>43019</v>
      </c>
      <c r="BN708" t="s">
        <v>338</v>
      </c>
      <c r="BO708" t="s">
        <v>338</v>
      </c>
      <c r="BP708">
        <v>68</v>
      </c>
      <c r="BQ708" t="s">
        <v>196</v>
      </c>
      <c r="BR708" t="s">
        <v>197</v>
      </c>
      <c r="BS708" t="s">
        <v>89</v>
      </c>
      <c r="BT708" t="s">
        <v>90</v>
      </c>
      <c r="BU708" t="s">
        <v>206</v>
      </c>
      <c r="BV708" t="s">
        <v>83</v>
      </c>
      <c r="BY708" t="s">
        <v>92</v>
      </c>
      <c r="BZ708" t="s">
        <v>87</v>
      </c>
      <c r="CC708">
        <f>IFERROR(IF(AKORDT[[#This Row],[CZAS]]=1,VLOOKUP(AKORDT[[#This Row],[RAPORTY_TMP_ID]]&amp;AKORDT[[#This Row],[CZYNNOSCI_OPIS]],#REF!,5,FALSE),AKORDT[[#This Row],[CZAS]]),1)</f>
        <v>16</v>
      </c>
      <c r="CD708" t="str">
        <f>AKORDT[[#This Row],[RAPORTY_TMP_ID]]&amp;" "&amp;MID(AKORDT[[#This Row],[NAZWA1_WG]],1,30)</f>
        <v xml:space="preserve">26936 BORNEO [2]                    </v>
      </c>
      <c r="CE708" s="11">
        <f>AKORDT[[#This Row],[DATA]]</f>
        <v>43035</v>
      </c>
      <c r="CF708">
        <f>IFERROR(ROUND(AVERAGEIF(Tabela_Kwerenda_z_AKORD[CZAS RZECZYWISTY],LEFT(AKORDT[[#This Row],[PZP_NR_ZLECENIA]],5),Tabela_Kwerenda_z_AKORD[LACZNY_CZAS]),0),0)</f>
        <v>0</v>
      </c>
    </row>
    <row r="709" spans="1:84">
      <c r="A709" t="e">
        <f>VLOOKUP(AKORDT[[#This Row],[NAZWISKO]],IMIE[],2,FALSE)</f>
        <v>#N/A</v>
      </c>
      <c r="B709">
        <v>11140</v>
      </c>
      <c r="F709">
        <v>26937</v>
      </c>
      <c r="G709">
        <v>1</v>
      </c>
      <c r="H709">
        <v>1</v>
      </c>
      <c r="I709">
        <v>1</v>
      </c>
      <c r="J709">
        <v>14355</v>
      </c>
      <c r="K709">
        <v>14355</v>
      </c>
      <c r="L709">
        <v>35</v>
      </c>
      <c r="M709">
        <v>20</v>
      </c>
      <c r="N709">
        <v>7</v>
      </c>
      <c r="O709">
        <v>11</v>
      </c>
      <c r="Q709" s="17">
        <v>43035</v>
      </c>
      <c r="R709" t="s">
        <v>1795</v>
      </c>
      <c r="S709">
        <v>0</v>
      </c>
      <c r="T709">
        <v>0</v>
      </c>
      <c r="U709">
        <v>0</v>
      </c>
      <c r="V709">
        <v>2</v>
      </c>
      <c r="W709" t="s">
        <v>203</v>
      </c>
      <c r="X709" t="s">
        <v>79</v>
      </c>
      <c r="Y709" t="s">
        <v>100</v>
      </c>
      <c r="Z709" t="s">
        <v>204</v>
      </c>
      <c r="AB709" s="17">
        <v>2</v>
      </c>
      <c r="AC709" s="17">
        <v>402133</v>
      </c>
      <c r="AD709">
        <v>2</v>
      </c>
      <c r="AE709">
        <v>1</v>
      </c>
      <c r="AF709">
        <v>0</v>
      </c>
      <c r="AG709" t="s">
        <v>81</v>
      </c>
      <c r="AH709" t="s">
        <v>82</v>
      </c>
      <c r="AI709" t="s">
        <v>83</v>
      </c>
      <c r="AJ709" t="s">
        <v>83</v>
      </c>
      <c r="AK709" t="s">
        <v>84</v>
      </c>
      <c r="AL709" t="s">
        <v>85</v>
      </c>
      <c r="AM709" t="s">
        <v>205</v>
      </c>
      <c r="AN709" t="s">
        <v>95</v>
      </c>
      <c r="AO709" t="s">
        <v>798</v>
      </c>
      <c r="AP709" t="s">
        <v>799</v>
      </c>
      <c r="AQ709" t="s">
        <v>798</v>
      </c>
      <c r="AR709" t="s">
        <v>799</v>
      </c>
      <c r="AS709" t="s">
        <v>83</v>
      </c>
      <c r="AV709" s="17"/>
      <c r="AX709">
        <v>0</v>
      </c>
      <c r="AY709" t="s">
        <v>83</v>
      </c>
      <c r="AZ709" t="s">
        <v>83</v>
      </c>
      <c r="BH709">
        <v>869</v>
      </c>
      <c r="BL709" t="s">
        <v>1793</v>
      </c>
      <c r="BM709" s="17">
        <v>43019</v>
      </c>
      <c r="BN709" t="s">
        <v>338</v>
      </c>
      <c r="BO709" t="s">
        <v>338</v>
      </c>
      <c r="BP709">
        <v>68</v>
      </c>
      <c r="BQ709" t="s">
        <v>196</v>
      </c>
      <c r="BR709" t="s">
        <v>197</v>
      </c>
      <c r="BS709" t="s">
        <v>89</v>
      </c>
      <c r="BT709" t="s">
        <v>90</v>
      </c>
      <c r="BU709" t="s">
        <v>206</v>
      </c>
      <c r="BV709" t="s">
        <v>83</v>
      </c>
      <c r="BY709" t="s">
        <v>92</v>
      </c>
      <c r="BZ709" t="s">
        <v>87</v>
      </c>
      <c r="CC709">
        <f>IFERROR(IF(AKORDT[[#This Row],[CZAS]]=1,VLOOKUP(AKORDT[[#This Row],[RAPORTY_TMP_ID]]&amp;AKORDT[[#This Row],[CZYNNOSCI_OPIS]],#REF!,5,FALSE),AKORDT[[#This Row],[CZAS]]),1)</f>
        <v>11</v>
      </c>
      <c r="CD709" t="str">
        <f>AKORDT[[#This Row],[RAPORTY_TMP_ID]]&amp;" "&amp;MID(AKORDT[[#This Row],[NAZWA1_WG]],1,30)</f>
        <v xml:space="preserve">26937 BORNEO [1]                    </v>
      </c>
      <c r="CE709" s="11">
        <f>AKORDT[[#This Row],[DATA]]</f>
        <v>43035</v>
      </c>
      <c r="CF709">
        <f>IFERROR(ROUND(AVERAGEIF(Tabela_Kwerenda_z_AKORD[CZAS RZECZYWISTY],LEFT(AKORDT[[#This Row],[PZP_NR_ZLECENIA]],5),Tabela_Kwerenda_z_AKORD[LACZNY_CZAS]),0),0)</f>
        <v>0</v>
      </c>
    </row>
    <row r="710" spans="1:84">
      <c r="A710" t="e">
        <f>VLOOKUP(AKORDT[[#This Row],[NAZWISKO]],IMIE[],2,FALSE)</f>
        <v>#N/A</v>
      </c>
      <c r="B710">
        <v>11141</v>
      </c>
      <c r="F710">
        <v>26788</v>
      </c>
      <c r="G710">
        <v>1</v>
      </c>
      <c r="H710">
        <v>1</v>
      </c>
      <c r="I710">
        <v>1</v>
      </c>
      <c r="J710">
        <v>56220</v>
      </c>
      <c r="K710">
        <v>56220</v>
      </c>
      <c r="L710">
        <v>35</v>
      </c>
      <c r="M710">
        <v>20</v>
      </c>
      <c r="N710">
        <v>7</v>
      </c>
      <c r="O710">
        <v>2</v>
      </c>
      <c r="Q710" s="17">
        <v>43035</v>
      </c>
      <c r="R710" t="s">
        <v>1796</v>
      </c>
      <c r="S710">
        <v>0</v>
      </c>
      <c r="T710">
        <v>0</v>
      </c>
      <c r="U710">
        <v>0</v>
      </c>
      <c r="V710">
        <v>2</v>
      </c>
      <c r="W710" t="s">
        <v>203</v>
      </c>
      <c r="X710" t="s">
        <v>79</v>
      </c>
      <c r="Y710" t="s">
        <v>100</v>
      </c>
      <c r="Z710" t="s">
        <v>204</v>
      </c>
      <c r="AB710" s="17">
        <v>2</v>
      </c>
      <c r="AC710" s="17">
        <v>402133</v>
      </c>
      <c r="AD710">
        <v>2</v>
      </c>
      <c r="AE710">
        <v>1</v>
      </c>
      <c r="AF710">
        <v>0</v>
      </c>
      <c r="AG710" t="s">
        <v>81</v>
      </c>
      <c r="AH710" t="s">
        <v>82</v>
      </c>
      <c r="AI710" t="s">
        <v>83</v>
      </c>
      <c r="AJ710" t="s">
        <v>83</v>
      </c>
      <c r="AK710" t="s">
        <v>84</v>
      </c>
      <c r="AL710" t="s">
        <v>85</v>
      </c>
      <c r="AM710" t="s">
        <v>205</v>
      </c>
      <c r="AN710" t="s">
        <v>95</v>
      </c>
      <c r="AO710" t="s">
        <v>301</v>
      </c>
      <c r="AP710" t="s">
        <v>302</v>
      </c>
      <c r="AQ710" t="s">
        <v>301</v>
      </c>
      <c r="AR710" t="s">
        <v>302</v>
      </c>
      <c r="AS710" t="s">
        <v>83</v>
      </c>
      <c r="AV710" s="17"/>
      <c r="AX710">
        <v>0</v>
      </c>
      <c r="AY710" t="s">
        <v>83</v>
      </c>
      <c r="AZ710" t="s">
        <v>83</v>
      </c>
      <c r="BH710">
        <v>870</v>
      </c>
      <c r="BL710" t="s">
        <v>1797</v>
      </c>
      <c r="BM710" s="17">
        <v>43019</v>
      </c>
      <c r="BN710" t="s">
        <v>303</v>
      </c>
      <c r="BO710" t="s">
        <v>303</v>
      </c>
      <c r="BP710">
        <v>68</v>
      </c>
      <c r="BQ710" t="s">
        <v>196</v>
      </c>
      <c r="BR710" t="s">
        <v>197</v>
      </c>
      <c r="BS710" t="s">
        <v>89</v>
      </c>
      <c r="BT710" t="s">
        <v>90</v>
      </c>
      <c r="BU710" t="s">
        <v>181</v>
      </c>
      <c r="BV710" t="s">
        <v>83</v>
      </c>
      <c r="BY710" t="s">
        <v>92</v>
      </c>
      <c r="BZ710" t="s">
        <v>87</v>
      </c>
      <c r="CC710">
        <f>IFERROR(IF(AKORDT[[#This Row],[CZAS]]=1,VLOOKUP(AKORDT[[#This Row],[RAPORTY_TMP_ID]]&amp;AKORDT[[#This Row],[CZYNNOSCI_OPIS]],#REF!,5,FALSE),AKORDT[[#This Row],[CZAS]]),1)</f>
        <v>2</v>
      </c>
      <c r="CD710" t="str">
        <f>AKORDT[[#This Row],[RAPORTY_TMP_ID]]&amp;" "&amp;MID(AKORDT[[#This Row],[NAZWA1_WG]],1,30)</f>
        <v xml:space="preserve">26788 MANGO PD 487 VI 50x50         </v>
      </c>
      <c r="CE710" s="11">
        <f>AKORDT[[#This Row],[DATA]]</f>
        <v>43035</v>
      </c>
      <c r="CF710">
        <f>IFERROR(ROUND(AVERAGEIF(Tabela_Kwerenda_z_AKORD[CZAS RZECZYWISTY],LEFT(AKORDT[[#This Row],[PZP_NR_ZLECENIA]],5),Tabela_Kwerenda_z_AKORD[LACZNY_CZAS]),0),0)</f>
        <v>0</v>
      </c>
    </row>
    <row r="711" spans="1:84">
      <c r="A711" t="e">
        <f>VLOOKUP(AKORDT[[#This Row],[NAZWISKO]],IMIE[],2,FALSE)</f>
        <v>#N/A</v>
      </c>
      <c r="B711">
        <v>11142</v>
      </c>
      <c r="F711">
        <v>26787</v>
      </c>
      <c r="G711">
        <v>1</v>
      </c>
      <c r="H711">
        <v>1</v>
      </c>
      <c r="I711">
        <v>1</v>
      </c>
      <c r="J711">
        <v>56218</v>
      </c>
      <c r="K711">
        <v>56218</v>
      </c>
      <c r="L711">
        <v>35</v>
      </c>
      <c r="M711">
        <v>20</v>
      </c>
      <c r="N711">
        <v>7</v>
      </c>
      <c r="O711">
        <v>2</v>
      </c>
      <c r="Q711" s="17">
        <v>43035</v>
      </c>
      <c r="R711" t="s">
        <v>1798</v>
      </c>
      <c r="S711">
        <v>0</v>
      </c>
      <c r="T711">
        <v>0</v>
      </c>
      <c r="U711">
        <v>0</v>
      </c>
      <c r="V711">
        <v>2</v>
      </c>
      <c r="W711" t="s">
        <v>203</v>
      </c>
      <c r="X711" t="s">
        <v>79</v>
      </c>
      <c r="Y711" t="s">
        <v>100</v>
      </c>
      <c r="Z711" t="s">
        <v>204</v>
      </c>
      <c r="AB711" s="17">
        <v>2</v>
      </c>
      <c r="AC711" s="17">
        <v>402133</v>
      </c>
      <c r="AD711">
        <v>2</v>
      </c>
      <c r="AE711">
        <v>1</v>
      </c>
      <c r="AF711">
        <v>0</v>
      </c>
      <c r="AG711" t="s">
        <v>81</v>
      </c>
      <c r="AH711" t="s">
        <v>82</v>
      </c>
      <c r="AI711" t="s">
        <v>83</v>
      </c>
      <c r="AJ711" t="s">
        <v>83</v>
      </c>
      <c r="AK711" t="s">
        <v>84</v>
      </c>
      <c r="AL711" t="s">
        <v>85</v>
      </c>
      <c r="AM711" t="s">
        <v>205</v>
      </c>
      <c r="AN711" t="s">
        <v>95</v>
      </c>
      <c r="AO711" t="s">
        <v>611</v>
      </c>
      <c r="AP711" t="s">
        <v>612</v>
      </c>
      <c r="AQ711" t="s">
        <v>611</v>
      </c>
      <c r="AR711" t="s">
        <v>612</v>
      </c>
      <c r="AS711" t="s">
        <v>83</v>
      </c>
      <c r="AV711" s="17"/>
      <c r="AX711">
        <v>0</v>
      </c>
      <c r="AY711" t="s">
        <v>83</v>
      </c>
      <c r="AZ711" t="s">
        <v>83</v>
      </c>
      <c r="BH711">
        <v>871</v>
      </c>
      <c r="BL711" t="s">
        <v>1797</v>
      </c>
      <c r="BM711" s="17">
        <v>43019</v>
      </c>
      <c r="BN711" t="s">
        <v>303</v>
      </c>
      <c r="BO711" t="s">
        <v>303</v>
      </c>
      <c r="BP711">
        <v>68</v>
      </c>
      <c r="BQ711" t="s">
        <v>196</v>
      </c>
      <c r="BR711" t="s">
        <v>197</v>
      </c>
      <c r="BS711" t="s">
        <v>89</v>
      </c>
      <c r="BT711" t="s">
        <v>90</v>
      </c>
      <c r="BU711" t="s">
        <v>181</v>
      </c>
      <c r="BV711" t="s">
        <v>83</v>
      </c>
      <c r="BY711" t="s">
        <v>92</v>
      </c>
      <c r="BZ711" t="s">
        <v>87</v>
      </c>
      <c r="CC711">
        <f>IFERROR(IF(AKORDT[[#This Row],[CZAS]]=1,VLOOKUP(AKORDT[[#This Row],[RAPORTY_TMP_ID]]&amp;AKORDT[[#This Row],[CZYNNOSCI_OPIS]],#REF!,5,FALSE),AKORDT[[#This Row],[CZAS]]),1)</f>
        <v>2</v>
      </c>
      <c r="CD711" t="str">
        <f>AKORDT[[#This Row],[RAPORTY_TMP_ID]]&amp;" "&amp;MID(AKORDT[[#This Row],[NAZWA1_WG]],1,30)</f>
        <v xml:space="preserve">26787 MANGO PD 486 VI 28x55         </v>
      </c>
      <c r="CE711" s="11">
        <f>AKORDT[[#This Row],[DATA]]</f>
        <v>43035</v>
      </c>
      <c r="CF711">
        <f>IFERROR(ROUND(AVERAGEIF(Tabela_Kwerenda_z_AKORD[CZAS RZECZYWISTY],LEFT(AKORDT[[#This Row],[PZP_NR_ZLECENIA]],5),Tabela_Kwerenda_z_AKORD[LACZNY_CZAS]),0),0)</f>
        <v>0</v>
      </c>
    </row>
    <row r="712" spans="1:84">
      <c r="A712" t="e">
        <f>VLOOKUP(AKORDT[[#This Row],[NAZWISKO]],IMIE[],2,FALSE)</f>
        <v>#N/A</v>
      </c>
      <c r="B712">
        <v>11143</v>
      </c>
      <c r="F712">
        <v>26785</v>
      </c>
      <c r="G712">
        <v>1</v>
      </c>
      <c r="H712">
        <v>1</v>
      </c>
      <c r="I712">
        <v>1</v>
      </c>
      <c r="J712">
        <v>56220</v>
      </c>
      <c r="K712">
        <v>56220</v>
      </c>
      <c r="L712">
        <v>35</v>
      </c>
      <c r="M712">
        <v>20</v>
      </c>
      <c r="N712">
        <v>7</v>
      </c>
      <c r="O712">
        <v>2</v>
      </c>
      <c r="Q712" s="17">
        <v>43035</v>
      </c>
      <c r="R712" t="s">
        <v>1799</v>
      </c>
      <c r="S712">
        <v>0</v>
      </c>
      <c r="T712">
        <v>0</v>
      </c>
      <c r="U712">
        <v>0</v>
      </c>
      <c r="V712">
        <v>2</v>
      </c>
      <c r="W712" t="s">
        <v>203</v>
      </c>
      <c r="X712" t="s">
        <v>79</v>
      </c>
      <c r="Y712" t="s">
        <v>100</v>
      </c>
      <c r="Z712" t="s">
        <v>204</v>
      </c>
      <c r="AB712" s="17">
        <v>2</v>
      </c>
      <c r="AC712" s="17">
        <v>402133</v>
      </c>
      <c r="AD712">
        <v>2</v>
      </c>
      <c r="AE712">
        <v>1</v>
      </c>
      <c r="AF712">
        <v>0</v>
      </c>
      <c r="AG712" t="s">
        <v>81</v>
      </c>
      <c r="AH712" t="s">
        <v>82</v>
      </c>
      <c r="AI712" t="s">
        <v>83</v>
      </c>
      <c r="AJ712" t="s">
        <v>83</v>
      </c>
      <c r="AK712" t="s">
        <v>84</v>
      </c>
      <c r="AL712" t="s">
        <v>85</v>
      </c>
      <c r="AM712" t="s">
        <v>205</v>
      </c>
      <c r="AN712" t="s">
        <v>95</v>
      </c>
      <c r="AO712" t="s">
        <v>301</v>
      </c>
      <c r="AP712" t="s">
        <v>302</v>
      </c>
      <c r="AQ712" t="s">
        <v>301</v>
      </c>
      <c r="AR712" t="s">
        <v>302</v>
      </c>
      <c r="AS712" t="s">
        <v>83</v>
      </c>
      <c r="AV712" s="17"/>
      <c r="AX712">
        <v>0</v>
      </c>
      <c r="AY712" t="s">
        <v>83</v>
      </c>
      <c r="AZ712" t="s">
        <v>83</v>
      </c>
      <c r="BH712">
        <v>872</v>
      </c>
      <c r="BL712" t="s">
        <v>1797</v>
      </c>
      <c r="BM712" s="17">
        <v>43019</v>
      </c>
      <c r="BN712" t="s">
        <v>303</v>
      </c>
      <c r="BO712" t="s">
        <v>303</v>
      </c>
      <c r="BP712">
        <v>68</v>
      </c>
      <c r="BQ712" t="s">
        <v>196</v>
      </c>
      <c r="BR712" t="s">
        <v>197</v>
      </c>
      <c r="BS712" t="s">
        <v>89</v>
      </c>
      <c r="BT712" t="s">
        <v>90</v>
      </c>
      <c r="BU712" t="s">
        <v>181</v>
      </c>
      <c r="BV712" t="s">
        <v>83</v>
      </c>
      <c r="BY712" t="s">
        <v>92</v>
      </c>
      <c r="BZ712" t="s">
        <v>87</v>
      </c>
      <c r="CC712">
        <f>IFERROR(IF(AKORDT[[#This Row],[CZAS]]=1,VLOOKUP(AKORDT[[#This Row],[RAPORTY_TMP_ID]]&amp;AKORDT[[#This Row],[CZYNNOSCI_OPIS]],#REF!,5,FALSE),AKORDT[[#This Row],[CZAS]]),1)</f>
        <v>2</v>
      </c>
      <c r="CD712" t="str">
        <f>AKORDT[[#This Row],[RAPORTY_TMP_ID]]&amp;" "&amp;MID(AKORDT[[#This Row],[NAZWA1_WG]],1,30)</f>
        <v xml:space="preserve">26785 MANGO PD 487 VI 50x50         </v>
      </c>
      <c r="CE712" s="11">
        <f>AKORDT[[#This Row],[DATA]]</f>
        <v>43035</v>
      </c>
      <c r="CF712">
        <f>IFERROR(ROUND(AVERAGEIF(Tabela_Kwerenda_z_AKORD[CZAS RZECZYWISTY],LEFT(AKORDT[[#This Row],[PZP_NR_ZLECENIA]],5),Tabela_Kwerenda_z_AKORD[LACZNY_CZAS]),0),0)</f>
        <v>0</v>
      </c>
    </row>
    <row r="713" spans="1:84">
      <c r="A713" t="e">
        <f>VLOOKUP(AKORDT[[#This Row],[NAZWISKO]],IMIE[],2,FALSE)</f>
        <v>#N/A</v>
      </c>
      <c r="B713">
        <v>11144</v>
      </c>
      <c r="F713">
        <v>26786</v>
      </c>
      <c r="G713">
        <v>1</v>
      </c>
      <c r="H713">
        <v>1</v>
      </c>
      <c r="I713">
        <v>1</v>
      </c>
      <c r="J713">
        <v>55870</v>
      </c>
      <c r="K713">
        <v>55870</v>
      </c>
      <c r="L713">
        <v>35</v>
      </c>
      <c r="M713">
        <v>20</v>
      </c>
      <c r="N713">
        <v>7</v>
      </c>
      <c r="O713">
        <v>16</v>
      </c>
      <c r="Q713" s="17">
        <v>43035</v>
      </c>
      <c r="R713" t="s">
        <v>1800</v>
      </c>
      <c r="S713">
        <v>0</v>
      </c>
      <c r="T713">
        <v>0</v>
      </c>
      <c r="U713">
        <v>0</v>
      </c>
      <c r="V713">
        <v>2</v>
      </c>
      <c r="W713" t="s">
        <v>203</v>
      </c>
      <c r="X713" t="s">
        <v>79</v>
      </c>
      <c r="Y713" t="s">
        <v>100</v>
      </c>
      <c r="Z713" t="s">
        <v>204</v>
      </c>
      <c r="AB713" s="17">
        <v>2</v>
      </c>
      <c r="AC713" s="17">
        <v>402133</v>
      </c>
      <c r="AD713">
        <v>2</v>
      </c>
      <c r="AE713">
        <v>1</v>
      </c>
      <c r="AF713">
        <v>0</v>
      </c>
      <c r="AG713" t="s">
        <v>81</v>
      </c>
      <c r="AH713" t="s">
        <v>82</v>
      </c>
      <c r="AI713" t="s">
        <v>83</v>
      </c>
      <c r="AJ713" t="s">
        <v>83</v>
      </c>
      <c r="AK713" t="s">
        <v>84</v>
      </c>
      <c r="AL713" t="s">
        <v>85</v>
      </c>
      <c r="AM713" t="s">
        <v>205</v>
      </c>
      <c r="AN713" t="s">
        <v>95</v>
      </c>
      <c r="AO713" t="s">
        <v>410</v>
      </c>
      <c r="AP713" t="s">
        <v>411</v>
      </c>
      <c r="AQ713" t="s">
        <v>410</v>
      </c>
      <c r="AR713" t="s">
        <v>411</v>
      </c>
      <c r="AS713" t="s">
        <v>83</v>
      </c>
      <c r="AV713" s="17"/>
      <c r="AX713">
        <v>0</v>
      </c>
      <c r="AY713" t="s">
        <v>83</v>
      </c>
      <c r="AZ713" t="s">
        <v>83</v>
      </c>
      <c r="BH713">
        <v>873</v>
      </c>
      <c r="BL713" t="s">
        <v>1797</v>
      </c>
      <c r="BM713" s="17">
        <v>43019</v>
      </c>
      <c r="BN713" t="s">
        <v>303</v>
      </c>
      <c r="BO713" t="s">
        <v>303</v>
      </c>
      <c r="BP713">
        <v>68</v>
      </c>
      <c r="BQ713" t="s">
        <v>196</v>
      </c>
      <c r="BR713" t="s">
        <v>197</v>
      </c>
      <c r="BS713" t="s">
        <v>89</v>
      </c>
      <c r="BT713" t="s">
        <v>90</v>
      </c>
      <c r="BU713" t="s">
        <v>181</v>
      </c>
      <c r="BV713" t="s">
        <v>83</v>
      </c>
      <c r="BY713" t="s">
        <v>92</v>
      </c>
      <c r="BZ713" t="s">
        <v>87</v>
      </c>
      <c r="CC713">
        <f>IFERROR(IF(AKORDT[[#This Row],[CZAS]]=1,VLOOKUP(AKORDT[[#This Row],[RAPORTY_TMP_ID]]&amp;AKORDT[[#This Row],[CZYNNOSCI_OPIS]],#REF!,5,FALSE),AKORDT[[#This Row],[CZAS]]),1)</f>
        <v>16</v>
      </c>
      <c r="CD713" t="str">
        <f>AKORDT[[#This Row],[RAPORTY_TMP_ID]]&amp;" "&amp;MID(AKORDT[[#This Row],[NAZWA1_WG]],1,30)</f>
        <v xml:space="preserve">26786 MANGO LD                      </v>
      </c>
      <c r="CE713" s="11">
        <f>AKORDT[[#This Row],[DATA]]</f>
        <v>43035</v>
      </c>
      <c r="CF713">
        <f>IFERROR(ROUND(AVERAGEIF(Tabela_Kwerenda_z_AKORD[CZAS RZECZYWISTY],LEFT(AKORDT[[#This Row],[PZP_NR_ZLECENIA]],5),Tabela_Kwerenda_z_AKORD[LACZNY_CZAS]),0),0)</f>
        <v>0</v>
      </c>
    </row>
    <row r="714" spans="1:84">
      <c r="A714" t="e">
        <f>VLOOKUP(AKORDT[[#This Row],[NAZWISKO]],IMIE[],2,FALSE)</f>
        <v>#N/A</v>
      </c>
      <c r="B714">
        <v>11145</v>
      </c>
      <c r="F714">
        <v>26784</v>
      </c>
      <c r="G714">
        <v>1</v>
      </c>
      <c r="H714">
        <v>1</v>
      </c>
      <c r="I714">
        <v>1</v>
      </c>
      <c r="J714">
        <v>55858</v>
      </c>
      <c r="K714">
        <v>55858</v>
      </c>
      <c r="L714">
        <v>35</v>
      </c>
      <c r="M714">
        <v>20</v>
      </c>
      <c r="N714">
        <v>7</v>
      </c>
      <c r="O714">
        <v>10</v>
      </c>
      <c r="Q714" s="17">
        <v>43035</v>
      </c>
      <c r="R714" t="s">
        <v>1801</v>
      </c>
      <c r="S714">
        <v>0</v>
      </c>
      <c r="T714">
        <v>0</v>
      </c>
      <c r="U714">
        <v>0</v>
      </c>
      <c r="V714">
        <v>2</v>
      </c>
      <c r="W714" t="s">
        <v>203</v>
      </c>
      <c r="X714" t="s">
        <v>79</v>
      </c>
      <c r="Y714" t="s">
        <v>100</v>
      </c>
      <c r="Z714" t="s">
        <v>204</v>
      </c>
      <c r="AB714" s="17">
        <v>2</v>
      </c>
      <c r="AC714" s="17">
        <v>402133</v>
      </c>
      <c r="AD714">
        <v>2</v>
      </c>
      <c r="AE714">
        <v>1</v>
      </c>
      <c r="AF714">
        <v>0</v>
      </c>
      <c r="AG714" t="s">
        <v>81</v>
      </c>
      <c r="AH714" t="s">
        <v>82</v>
      </c>
      <c r="AI714" t="s">
        <v>83</v>
      </c>
      <c r="AJ714" t="s">
        <v>83</v>
      </c>
      <c r="AK714" t="s">
        <v>84</v>
      </c>
      <c r="AL714" t="s">
        <v>85</v>
      </c>
      <c r="AM714" t="s">
        <v>205</v>
      </c>
      <c r="AN714" t="s">
        <v>95</v>
      </c>
      <c r="AO714" t="s">
        <v>373</v>
      </c>
      <c r="AP714" t="s">
        <v>374</v>
      </c>
      <c r="AQ714" t="s">
        <v>373</v>
      </c>
      <c r="AR714" t="s">
        <v>374</v>
      </c>
      <c r="AS714" t="s">
        <v>83</v>
      </c>
      <c r="AV714" s="17"/>
      <c r="AX714">
        <v>0</v>
      </c>
      <c r="AY714" t="s">
        <v>83</v>
      </c>
      <c r="AZ714" t="s">
        <v>83</v>
      </c>
      <c r="BH714">
        <v>874</v>
      </c>
      <c r="BL714" t="s">
        <v>1797</v>
      </c>
      <c r="BM714" s="17">
        <v>43019</v>
      </c>
      <c r="BN714" t="s">
        <v>303</v>
      </c>
      <c r="BO714" t="s">
        <v>303</v>
      </c>
      <c r="BP714">
        <v>68</v>
      </c>
      <c r="BQ714" t="s">
        <v>196</v>
      </c>
      <c r="BR714" t="s">
        <v>197</v>
      </c>
      <c r="BS714" t="s">
        <v>89</v>
      </c>
      <c r="BT714" t="s">
        <v>90</v>
      </c>
      <c r="BU714" t="s">
        <v>181</v>
      </c>
      <c r="BV714" t="s">
        <v>83</v>
      </c>
      <c r="BY714" t="s">
        <v>92</v>
      </c>
      <c r="BZ714" t="s">
        <v>87</v>
      </c>
      <c r="CC714">
        <f>IFERROR(IF(AKORDT[[#This Row],[CZAS]]=1,VLOOKUP(AKORDT[[#This Row],[RAPORTY_TMP_ID]]&amp;AKORDT[[#This Row],[CZYNNOSCI_OPIS]],#REF!,5,FALSE),AKORDT[[#This Row],[CZAS]]),1)</f>
        <v>10</v>
      </c>
      <c r="CD714" t="str">
        <f>AKORDT[[#This Row],[RAPORTY_TMP_ID]]&amp;" "&amp;MID(AKORDT[[#This Row],[NAZWA1_WG]],1,30)</f>
        <v xml:space="preserve">26784 MANGO 1                       </v>
      </c>
      <c r="CE714" s="11">
        <f>AKORDT[[#This Row],[DATA]]</f>
        <v>43035</v>
      </c>
      <c r="CF714">
        <f>IFERROR(ROUND(AVERAGEIF(Tabela_Kwerenda_z_AKORD[CZAS RZECZYWISTY],LEFT(AKORDT[[#This Row],[PZP_NR_ZLECENIA]],5),Tabela_Kwerenda_z_AKORD[LACZNY_CZAS]),0),0)</f>
        <v>0</v>
      </c>
    </row>
    <row r="715" spans="1:84">
      <c r="A715" t="e">
        <f>VLOOKUP(AKORDT[[#This Row],[NAZWISKO]],IMIE[],2,FALSE)</f>
        <v>#N/A</v>
      </c>
      <c r="B715">
        <v>11146</v>
      </c>
      <c r="F715">
        <v>26783</v>
      </c>
      <c r="G715">
        <v>1</v>
      </c>
      <c r="H715">
        <v>1</v>
      </c>
      <c r="I715">
        <v>1</v>
      </c>
      <c r="J715">
        <v>55864</v>
      </c>
      <c r="K715">
        <v>55864</v>
      </c>
      <c r="L715">
        <v>35</v>
      </c>
      <c r="M715">
        <v>20</v>
      </c>
      <c r="N715">
        <v>7</v>
      </c>
      <c r="O715">
        <v>19</v>
      </c>
      <c r="Q715" s="17">
        <v>43035</v>
      </c>
      <c r="R715" t="s">
        <v>1802</v>
      </c>
      <c r="S715">
        <v>0</v>
      </c>
      <c r="T715">
        <v>0</v>
      </c>
      <c r="U715">
        <v>0</v>
      </c>
      <c r="V715">
        <v>2</v>
      </c>
      <c r="W715" t="s">
        <v>203</v>
      </c>
      <c r="X715" t="s">
        <v>79</v>
      </c>
      <c r="Y715" t="s">
        <v>100</v>
      </c>
      <c r="Z715" t="s">
        <v>204</v>
      </c>
      <c r="AB715" s="17">
        <v>2</v>
      </c>
      <c r="AC715" s="17">
        <v>402133</v>
      </c>
      <c r="AD715">
        <v>2</v>
      </c>
      <c r="AE715">
        <v>1</v>
      </c>
      <c r="AF715">
        <v>0</v>
      </c>
      <c r="AG715" t="s">
        <v>81</v>
      </c>
      <c r="AH715" t="s">
        <v>82</v>
      </c>
      <c r="AI715" t="s">
        <v>83</v>
      </c>
      <c r="AJ715" t="s">
        <v>83</v>
      </c>
      <c r="AK715" t="s">
        <v>84</v>
      </c>
      <c r="AL715" t="s">
        <v>85</v>
      </c>
      <c r="AM715" t="s">
        <v>205</v>
      </c>
      <c r="AN715" t="s">
        <v>95</v>
      </c>
      <c r="AO715" t="s">
        <v>617</v>
      </c>
      <c r="AP715" t="s">
        <v>618</v>
      </c>
      <c r="AQ715" t="s">
        <v>617</v>
      </c>
      <c r="AR715" t="s">
        <v>618</v>
      </c>
      <c r="AS715" t="s">
        <v>83</v>
      </c>
      <c r="AV715" s="17"/>
      <c r="AX715">
        <v>0</v>
      </c>
      <c r="AY715" t="s">
        <v>83</v>
      </c>
      <c r="AZ715" t="s">
        <v>83</v>
      </c>
      <c r="BH715">
        <v>875</v>
      </c>
      <c r="BL715" t="s">
        <v>1797</v>
      </c>
      <c r="BM715" s="17">
        <v>43019</v>
      </c>
      <c r="BN715" t="s">
        <v>303</v>
      </c>
      <c r="BO715" t="s">
        <v>303</v>
      </c>
      <c r="BP715">
        <v>68</v>
      </c>
      <c r="BQ715" t="s">
        <v>196</v>
      </c>
      <c r="BR715" t="s">
        <v>197</v>
      </c>
      <c r="BS715" t="s">
        <v>89</v>
      </c>
      <c r="BT715" t="s">
        <v>90</v>
      </c>
      <c r="BU715" t="s">
        <v>181</v>
      </c>
      <c r="BV715" t="s">
        <v>83</v>
      </c>
      <c r="BY715" t="s">
        <v>92</v>
      </c>
      <c r="BZ715" t="s">
        <v>87</v>
      </c>
      <c r="CC715">
        <f>IFERROR(IF(AKORDT[[#This Row],[CZAS]]=1,VLOOKUP(AKORDT[[#This Row],[RAPORTY_TMP_ID]]&amp;AKORDT[[#This Row],[CZYNNOSCI_OPIS]],#REF!,5,FALSE),AKORDT[[#This Row],[CZAS]]),1)</f>
        <v>19</v>
      </c>
      <c r="CD715" t="str">
        <f>AKORDT[[#This Row],[RAPORTY_TMP_ID]]&amp;" "&amp;MID(AKORDT[[#This Row],[NAZWA1_WG]],1,30)</f>
        <v xml:space="preserve">26783 MANGO 3                       </v>
      </c>
      <c r="CE715" s="11">
        <f>AKORDT[[#This Row],[DATA]]</f>
        <v>43035</v>
      </c>
      <c r="CF715">
        <f>IFERROR(ROUND(AVERAGEIF(Tabela_Kwerenda_z_AKORD[CZAS RZECZYWISTY],LEFT(AKORDT[[#This Row],[PZP_NR_ZLECENIA]],5),Tabela_Kwerenda_z_AKORD[LACZNY_CZAS]),0),0)</f>
        <v>0</v>
      </c>
    </row>
    <row r="716" spans="1:84">
      <c r="A716" t="e">
        <f>VLOOKUP(AKORDT[[#This Row],[NAZWISKO]],IMIE[],2,FALSE)</f>
        <v>#N/A</v>
      </c>
      <c r="B716">
        <v>11147</v>
      </c>
      <c r="F716">
        <v>26557</v>
      </c>
      <c r="G716">
        <v>1</v>
      </c>
      <c r="H716">
        <v>1</v>
      </c>
      <c r="I716">
        <v>1</v>
      </c>
      <c r="J716">
        <v>52759</v>
      </c>
      <c r="K716">
        <v>52759</v>
      </c>
      <c r="L716">
        <v>35</v>
      </c>
      <c r="M716">
        <v>20</v>
      </c>
      <c r="N716">
        <v>7</v>
      </c>
      <c r="O716">
        <v>39</v>
      </c>
      <c r="P716">
        <v>0</v>
      </c>
      <c r="Q716" s="17">
        <v>43035</v>
      </c>
      <c r="R716" t="s">
        <v>1803</v>
      </c>
      <c r="S716">
        <v>0</v>
      </c>
      <c r="T716">
        <v>0</v>
      </c>
      <c r="U716">
        <v>0</v>
      </c>
      <c r="V716">
        <v>2</v>
      </c>
      <c r="W716" t="s">
        <v>203</v>
      </c>
      <c r="X716" t="s">
        <v>79</v>
      </c>
      <c r="Y716" t="s">
        <v>100</v>
      </c>
      <c r="Z716" t="s">
        <v>204</v>
      </c>
      <c r="AB716" s="17">
        <v>2</v>
      </c>
      <c r="AC716" s="17">
        <v>402133</v>
      </c>
      <c r="AD716">
        <v>2</v>
      </c>
      <c r="AE716">
        <v>1</v>
      </c>
      <c r="AF716">
        <v>0</v>
      </c>
      <c r="AG716" t="s">
        <v>81</v>
      </c>
      <c r="AH716" t="s">
        <v>82</v>
      </c>
      <c r="AI716" t="s">
        <v>83</v>
      </c>
      <c r="AJ716" t="s">
        <v>83</v>
      </c>
      <c r="AK716" t="s">
        <v>84</v>
      </c>
      <c r="AL716" t="s">
        <v>85</v>
      </c>
      <c r="AM716" t="s">
        <v>205</v>
      </c>
      <c r="AN716" t="s">
        <v>95</v>
      </c>
      <c r="AO716" t="s">
        <v>293</v>
      </c>
      <c r="AP716" t="s">
        <v>294</v>
      </c>
      <c r="AQ716" t="s">
        <v>293</v>
      </c>
      <c r="AR716" t="s">
        <v>294</v>
      </c>
      <c r="AS716" t="s">
        <v>83</v>
      </c>
      <c r="AV716" s="17"/>
      <c r="AX716">
        <v>0</v>
      </c>
      <c r="AY716" t="s">
        <v>83</v>
      </c>
      <c r="AZ716" t="s">
        <v>83</v>
      </c>
      <c r="BH716">
        <v>876</v>
      </c>
      <c r="BL716" t="s">
        <v>1804</v>
      </c>
      <c r="BM716" s="17">
        <v>43019</v>
      </c>
      <c r="BN716" t="s">
        <v>210</v>
      </c>
      <c r="BO716" t="s">
        <v>210</v>
      </c>
      <c r="BP716">
        <v>0</v>
      </c>
      <c r="BQ716" t="s">
        <v>83</v>
      </c>
      <c r="BR716" t="s">
        <v>83</v>
      </c>
      <c r="BS716" t="s">
        <v>89</v>
      </c>
      <c r="BT716" t="s">
        <v>90</v>
      </c>
      <c r="BU716" t="s">
        <v>181</v>
      </c>
      <c r="BV716" t="s">
        <v>83</v>
      </c>
      <c r="BY716" t="s">
        <v>92</v>
      </c>
      <c r="BZ716" t="s">
        <v>87</v>
      </c>
      <c r="CC716">
        <f>IFERROR(IF(AKORDT[[#This Row],[CZAS]]=1,VLOOKUP(AKORDT[[#This Row],[RAPORTY_TMP_ID]]&amp;AKORDT[[#This Row],[CZYNNOSCI_OPIS]],#REF!,5,FALSE),AKORDT[[#This Row],[CZAS]]),1)</f>
        <v>39</v>
      </c>
      <c r="CD716" t="str">
        <f>AKORDT[[#This Row],[RAPORTY_TMP_ID]]&amp;" "&amp;MID(AKORDT[[#This Row],[NAZWA1_WG]],1,30)</f>
        <v xml:space="preserve">26557 HORIZON B [3,5z               </v>
      </c>
      <c r="CE716" s="11">
        <f>AKORDT[[#This Row],[DATA]]</f>
        <v>43035</v>
      </c>
      <c r="CF716">
        <f>IFERROR(ROUND(AVERAGEIF(Tabela_Kwerenda_z_AKORD[CZAS RZECZYWISTY],LEFT(AKORDT[[#This Row],[PZP_NR_ZLECENIA]],5),Tabela_Kwerenda_z_AKORD[LACZNY_CZAS]),0),0)</f>
        <v>0</v>
      </c>
    </row>
    <row r="717" spans="1:84">
      <c r="A717" t="e">
        <f>VLOOKUP(AKORDT[[#This Row],[NAZWISKO]],IMIE[],2,FALSE)</f>
        <v>#N/A</v>
      </c>
      <c r="B717">
        <v>11148</v>
      </c>
      <c r="F717">
        <v>26558</v>
      </c>
      <c r="G717">
        <v>1</v>
      </c>
      <c r="H717">
        <v>1</v>
      </c>
      <c r="I717">
        <v>1</v>
      </c>
      <c r="J717">
        <v>56085</v>
      </c>
      <c r="K717">
        <v>56085</v>
      </c>
      <c r="L717">
        <v>35</v>
      </c>
      <c r="M717">
        <v>20</v>
      </c>
      <c r="N717">
        <v>7</v>
      </c>
      <c r="O717">
        <v>52</v>
      </c>
      <c r="Q717" s="17">
        <v>43035</v>
      </c>
      <c r="R717" t="s">
        <v>1805</v>
      </c>
      <c r="S717">
        <v>0</v>
      </c>
      <c r="T717">
        <v>0</v>
      </c>
      <c r="U717">
        <v>0</v>
      </c>
      <c r="V717">
        <v>2</v>
      </c>
      <c r="W717" t="s">
        <v>203</v>
      </c>
      <c r="X717" t="s">
        <v>79</v>
      </c>
      <c r="Y717" t="s">
        <v>100</v>
      </c>
      <c r="Z717" t="s">
        <v>204</v>
      </c>
      <c r="AB717" s="17">
        <v>2</v>
      </c>
      <c r="AC717" s="17">
        <v>402133</v>
      </c>
      <c r="AD717">
        <v>2</v>
      </c>
      <c r="AE717">
        <v>1</v>
      </c>
      <c r="AF717">
        <v>0</v>
      </c>
      <c r="AG717" t="s">
        <v>81</v>
      </c>
      <c r="AH717" t="s">
        <v>82</v>
      </c>
      <c r="AI717" t="s">
        <v>83</v>
      </c>
      <c r="AJ717" t="s">
        <v>83</v>
      </c>
      <c r="AK717" t="s">
        <v>84</v>
      </c>
      <c r="AL717" t="s">
        <v>85</v>
      </c>
      <c r="AM717" t="s">
        <v>205</v>
      </c>
      <c r="AN717" t="s">
        <v>95</v>
      </c>
      <c r="AO717" t="s">
        <v>296</v>
      </c>
      <c r="AP717" t="s">
        <v>297</v>
      </c>
      <c r="AQ717" t="s">
        <v>296</v>
      </c>
      <c r="AR717" t="s">
        <v>297</v>
      </c>
      <c r="AS717" t="s">
        <v>83</v>
      </c>
      <c r="AV717" s="17"/>
      <c r="AX717">
        <v>0</v>
      </c>
      <c r="AY717" t="s">
        <v>83</v>
      </c>
      <c r="AZ717" t="s">
        <v>83</v>
      </c>
      <c r="BH717">
        <v>877</v>
      </c>
      <c r="BL717" t="s">
        <v>1804</v>
      </c>
      <c r="BM717" s="17">
        <v>43019</v>
      </c>
      <c r="BN717" t="s">
        <v>210</v>
      </c>
      <c r="BO717" t="s">
        <v>210</v>
      </c>
      <c r="BP717">
        <v>68</v>
      </c>
      <c r="BQ717" t="s">
        <v>196</v>
      </c>
      <c r="BR717" t="s">
        <v>197</v>
      </c>
      <c r="BS717" t="s">
        <v>89</v>
      </c>
      <c r="BT717" t="s">
        <v>90</v>
      </c>
      <c r="BU717" t="s">
        <v>181</v>
      </c>
      <c r="BV717" t="s">
        <v>83</v>
      </c>
      <c r="BY717" t="s">
        <v>92</v>
      </c>
      <c r="BZ717" t="s">
        <v>87</v>
      </c>
      <c r="CC717">
        <f>IFERROR(IF(AKORDT[[#This Row],[CZAS]]=1,VLOOKUP(AKORDT[[#This Row],[RAPORTY_TMP_ID]]&amp;AKORDT[[#This Row],[CZYNNOSCI_OPIS]],#REF!,5,FALSE),AKORDT[[#This Row],[CZAS]]),1)</f>
        <v>52</v>
      </c>
      <c r="CD717" t="str">
        <f>AKORDT[[#This Row],[RAPORTY_TMP_ID]]&amp;" "&amp;MID(AKORDT[[#This Row],[NAZWA1_WG]],1,30)</f>
        <v xml:space="preserve">26558 HORIZON B L2Hz]               </v>
      </c>
      <c r="CE717" s="11">
        <f>AKORDT[[#This Row],[DATA]]</f>
        <v>43035</v>
      </c>
      <c r="CF717">
        <f>IFERROR(ROUND(AVERAGEIF(Tabela_Kwerenda_z_AKORD[CZAS RZECZYWISTY],LEFT(AKORDT[[#This Row],[PZP_NR_ZLECENIA]],5),Tabela_Kwerenda_z_AKORD[LACZNY_CZAS]),0),0)</f>
        <v>0</v>
      </c>
    </row>
    <row r="718" spans="1:84">
      <c r="A718" t="e">
        <f>VLOOKUP(AKORDT[[#This Row],[NAZWISKO]],IMIE[],2,FALSE)</f>
        <v>#N/A</v>
      </c>
      <c r="B718">
        <v>11149</v>
      </c>
      <c r="F718">
        <v>26544</v>
      </c>
      <c r="G718">
        <v>1</v>
      </c>
      <c r="H718">
        <v>1</v>
      </c>
      <c r="I718">
        <v>1</v>
      </c>
      <c r="J718">
        <v>56721</v>
      </c>
      <c r="K718">
        <v>56721</v>
      </c>
      <c r="L718">
        <v>47</v>
      </c>
      <c r="M718">
        <v>5</v>
      </c>
      <c r="N718">
        <v>7</v>
      </c>
      <c r="O718">
        <v>1</v>
      </c>
      <c r="Q718" s="17">
        <v>43035</v>
      </c>
      <c r="R718" t="s">
        <v>1806</v>
      </c>
      <c r="S718">
        <v>0</v>
      </c>
      <c r="T718">
        <v>0</v>
      </c>
      <c r="U718">
        <v>0</v>
      </c>
      <c r="V718">
        <v>2</v>
      </c>
      <c r="W718" t="s">
        <v>226</v>
      </c>
      <c r="X718" t="s">
        <v>79</v>
      </c>
      <c r="Y718" t="s">
        <v>98</v>
      </c>
      <c r="Z718" t="s">
        <v>227</v>
      </c>
      <c r="AB718" s="17">
        <v>2</v>
      </c>
      <c r="AC718" s="17">
        <v>402133</v>
      </c>
      <c r="AD718">
        <v>2</v>
      </c>
      <c r="AE718">
        <v>1</v>
      </c>
      <c r="AF718">
        <v>0</v>
      </c>
      <c r="AG718" t="s">
        <v>81</v>
      </c>
      <c r="AH718" t="s">
        <v>82</v>
      </c>
      <c r="AI718" t="s">
        <v>83</v>
      </c>
      <c r="AJ718" t="s">
        <v>83</v>
      </c>
      <c r="AK718" t="s">
        <v>84</v>
      </c>
      <c r="AL718" t="s">
        <v>85</v>
      </c>
      <c r="AM718" t="s">
        <v>86</v>
      </c>
      <c r="AN718" t="s">
        <v>87</v>
      </c>
      <c r="AO718" t="s">
        <v>848</v>
      </c>
      <c r="AP718" t="s">
        <v>849</v>
      </c>
      <c r="AQ718" t="s">
        <v>848</v>
      </c>
      <c r="AR718" t="s">
        <v>849</v>
      </c>
      <c r="AS718" t="s">
        <v>83</v>
      </c>
      <c r="AV718" s="17"/>
      <c r="AX718">
        <v>0</v>
      </c>
      <c r="AY718" t="s">
        <v>83</v>
      </c>
      <c r="AZ718" t="s">
        <v>83</v>
      </c>
      <c r="BH718">
        <v>878</v>
      </c>
      <c r="BL718" t="s">
        <v>1218</v>
      </c>
      <c r="BM718" s="17">
        <v>43019</v>
      </c>
      <c r="BN718" t="s">
        <v>847</v>
      </c>
      <c r="BO718" t="s">
        <v>847</v>
      </c>
      <c r="BP718">
        <v>13</v>
      </c>
      <c r="BQ718" t="s">
        <v>88</v>
      </c>
      <c r="BR718" t="s">
        <v>79</v>
      </c>
      <c r="BS718" t="s">
        <v>89</v>
      </c>
      <c r="BT718" t="s">
        <v>90</v>
      </c>
      <c r="BU718" t="s">
        <v>181</v>
      </c>
      <c r="BV718" t="s">
        <v>83</v>
      </c>
      <c r="BY718" t="s">
        <v>92</v>
      </c>
      <c r="BZ718" t="s">
        <v>87</v>
      </c>
      <c r="CC718">
        <f>IFERROR(IF(AKORDT[[#This Row],[CZAS]]=1,VLOOKUP(AKORDT[[#This Row],[RAPORTY_TMP_ID]]&amp;AKORDT[[#This Row],[CZYNNOSCI_OPIS]],#REF!,5,FALSE),AKORDT[[#This Row],[CZAS]]),1)</f>
        <v>1</v>
      </c>
      <c r="CD718" t="str">
        <f>AKORDT[[#This Row],[RAPORTY_TMP_ID]]&amp;" "&amp;MID(AKORDT[[#This Row],[NAZWA1_WG]],1,30)</f>
        <v xml:space="preserve">26544 HORIZON A L2Hz]               </v>
      </c>
      <c r="CE718" s="11">
        <f>AKORDT[[#This Row],[DATA]]</f>
        <v>43035</v>
      </c>
      <c r="CF718">
        <f>IFERROR(ROUND(AVERAGEIF(Tabela_Kwerenda_z_AKORD[CZAS RZECZYWISTY],LEFT(AKORDT[[#This Row],[PZP_NR_ZLECENIA]],5),Tabela_Kwerenda_z_AKORD[LACZNY_CZAS]),0),0)</f>
        <v>0</v>
      </c>
    </row>
    <row r="719" spans="1:84">
      <c r="A719" t="e">
        <f>VLOOKUP(AKORDT[[#This Row],[NAZWISKO]],IMIE[],2,FALSE)</f>
        <v>#N/A</v>
      </c>
      <c r="B719">
        <v>11150</v>
      </c>
      <c r="F719">
        <v>26543</v>
      </c>
      <c r="G719">
        <v>1</v>
      </c>
      <c r="H719">
        <v>1</v>
      </c>
      <c r="I719">
        <v>1</v>
      </c>
      <c r="J719">
        <v>52635</v>
      </c>
      <c r="K719">
        <v>52635</v>
      </c>
      <c r="L719">
        <v>47</v>
      </c>
      <c r="M719">
        <v>5</v>
      </c>
      <c r="N719">
        <v>7</v>
      </c>
      <c r="O719">
        <v>224</v>
      </c>
      <c r="Q719" s="17">
        <v>43035</v>
      </c>
      <c r="R719" t="s">
        <v>1807</v>
      </c>
      <c r="S719">
        <v>0</v>
      </c>
      <c r="T719">
        <v>0</v>
      </c>
      <c r="U719">
        <v>0</v>
      </c>
      <c r="V719">
        <v>2</v>
      </c>
      <c r="W719" t="s">
        <v>226</v>
      </c>
      <c r="X719" t="s">
        <v>79</v>
      </c>
      <c r="Y719" t="s">
        <v>98</v>
      </c>
      <c r="Z719" t="s">
        <v>227</v>
      </c>
      <c r="AB719" s="17">
        <v>2</v>
      </c>
      <c r="AC719" s="17">
        <v>402133</v>
      </c>
      <c r="AD719">
        <v>2</v>
      </c>
      <c r="AE719">
        <v>1</v>
      </c>
      <c r="AF719">
        <v>0</v>
      </c>
      <c r="AG719" t="s">
        <v>81</v>
      </c>
      <c r="AH719" t="s">
        <v>82</v>
      </c>
      <c r="AI719" t="s">
        <v>83</v>
      </c>
      <c r="AJ719" t="s">
        <v>83</v>
      </c>
      <c r="AK719" t="s">
        <v>84</v>
      </c>
      <c r="AL719" t="s">
        <v>85</v>
      </c>
      <c r="AM719" t="s">
        <v>86</v>
      </c>
      <c r="AN719" t="s">
        <v>87</v>
      </c>
      <c r="AO719" t="s">
        <v>851</v>
      </c>
      <c r="AP719" t="s">
        <v>852</v>
      </c>
      <c r="AQ719" t="s">
        <v>851</v>
      </c>
      <c r="AR719" t="s">
        <v>852</v>
      </c>
      <c r="AS719" t="s">
        <v>83</v>
      </c>
      <c r="AV719" s="17"/>
      <c r="AX719">
        <v>0</v>
      </c>
      <c r="AY719" t="s">
        <v>83</v>
      </c>
      <c r="AZ719" t="s">
        <v>83</v>
      </c>
      <c r="BH719">
        <v>879</v>
      </c>
      <c r="BL719" t="s">
        <v>1218</v>
      </c>
      <c r="BM719" s="17">
        <v>43019</v>
      </c>
      <c r="BN719" t="s">
        <v>847</v>
      </c>
      <c r="BO719" t="s">
        <v>847</v>
      </c>
      <c r="BP719">
        <v>13</v>
      </c>
      <c r="BQ719" t="s">
        <v>88</v>
      </c>
      <c r="BR719" t="s">
        <v>79</v>
      </c>
      <c r="BS719" t="s">
        <v>89</v>
      </c>
      <c r="BT719" t="s">
        <v>90</v>
      </c>
      <c r="BU719" t="s">
        <v>181</v>
      </c>
      <c r="BV719" t="s">
        <v>83</v>
      </c>
      <c r="BY719" t="s">
        <v>92</v>
      </c>
      <c r="BZ719" t="s">
        <v>87</v>
      </c>
      <c r="CC719">
        <f>IFERROR(IF(AKORDT[[#This Row],[CZAS]]=1,VLOOKUP(AKORDT[[#This Row],[RAPORTY_TMP_ID]]&amp;AKORDT[[#This Row],[CZYNNOSCI_OPIS]],#REF!,5,FALSE),AKORDT[[#This Row],[CZAS]]),1)</f>
        <v>224</v>
      </c>
      <c r="CD719" t="str">
        <f>AKORDT[[#This Row],[RAPORTY_TMP_ID]]&amp;" "&amp;MID(AKORDT[[#This Row],[NAZWA1_WG]],1,30)</f>
        <v xml:space="preserve">26543 HORIZON A [3,5z               </v>
      </c>
      <c r="CE719" s="11">
        <f>AKORDT[[#This Row],[DATA]]</f>
        <v>43035</v>
      </c>
      <c r="CF719">
        <f>IFERROR(ROUND(AVERAGEIF(Tabela_Kwerenda_z_AKORD[CZAS RZECZYWISTY],LEFT(AKORDT[[#This Row],[PZP_NR_ZLECENIA]],5),Tabela_Kwerenda_z_AKORD[LACZNY_CZAS]),0),0)</f>
        <v>0</v>
      </c>
    </row>
    <row r="720" spans="1:84">
      <c r="A720" t="e">
        <f>VLOOKUP(AKORDT[[#This Row],[NAZWISKO]],IMIE[],2,FALSE)</f>
        <v>#N/A</v>
      </c>
      <c r="B720">
        <v>11151</v>
      </c>
      <c r="F720">
        <v>26157</v>
      </c>
      <c r="G720">
        <v>1</v>
      </c>
      <c r="H720">
        <v>1</v>
      </c>
      <c r="I720">
        <v>1</v>
      </c>
      <c r="J720">
        <v>36311</v>
      </c>
      <c r="K720">
        <v>46777</v>
      </c>
      <c r="L720">
        <v>53</v>
      </c>
      <c r="M720">
        <v>5</v>
      </c>
      <c r="N720">
        <v>7</v>
      </c>
      <c r="O720">
        <v>224</v>
      </c>
      <c r="Q720" s="17">
        <v>43035</v>
      </c>
      <c r="R720" t="s">
        <v>1808</v>
      </c>
      <c r="S720">
        <v>0</v>
      </c>
      <c r="T720">
        <v>0</v>
      </c>
      <c r="U720">
        <v>0</v>
      </c>
      <c r="V720">
        <v>2</v>
      </c>
      <c r="W720" t="s">
        <v>336</v>
      </c>
      <c r="X720" t="s">
        <v>79</v>
      </c>
      <c r="Y720" t="s">
        <v>104</v>
      </c>
      <c r="Z720" t="s">
        <v>337</v>
      </c>
      <c r="AB720" s="17">
        <v>2</v>
      </c>
      <c r="AC720" s="17">
        <v>402133</v>
      </c>
      <c r="AD720">
        <v>2</v>
      </c>
      <c r="AE720">
        <v>1</v>
      </c>
      <c r="AF720">
        <v>0</v>
      </c>
      <c r="AG720" t="s">
        <v>81</v>
      </c>
      <c r="AH720" t="s">
        <v>82</v>
      </c>
      <c r="AI720" t="s">
        <v>83</v>
      </c>
      <c r="AJ720" t="s">
        <v>83</v>
      </c>
      <c r="AK720" t="s">
        <v>84</v>
      </c>
      <c r="AL720" t="s">
        <v>85</v>
      </c>
      <c r="AM720" t="s">
        <v>86</v>
      </c>
      <c r="AN720" t="s">
        <v>87</v>
      </c>
      <c r="AO720" t="s">
        <v>330</v>
      </c>
      <c r="AP720" t="s">
        <v>331</v>
      </c>
      <c r="AQ720" t="s">
        <v>332</v>
      </c>
      <c r="AR720" t="s">
        <v>333</v>
      </c>
      <c r="AS720" t="s">
        <v>83</v>
      </c>
      <c r="AV720" s="17"/>
      <c r="AX720">
        <v>0</v>
      </c>
      <c r="AY720" t="s">
        <v>83</v>
      </c>
      <c r="AZ720" t="s">
        <v>83</v>
      </c>
      <c r="BH720">
        <v>880</v>
      </c>
      <c r="BL720" t="s">
        <v>868</v>
      </c>
      <c r="BM720" s="17">
        <v>43005</v>
      </c>
      <c r="BN720" t="s">
        <v>207</v>
      </c>
      <c r="BO720" t="s">
        <v>207</v>
      </c>
      <c r="BP720">
        <v>13</v>
      </c>
      <c r="BQ720" t="s">
        <v>88</v>
      </c>
      <c r="BR720" t="s">
        <v>79</v>
      </c>
      <c r="BS720" t="s">
        <v>89</v>
      </c>
      <c r="BT720" t="s">
        <v>90</v>
      </c>
      <c r="BU720" t="s">
        <v>182</v>
      </c>
      <c r="BV720" t="s">
        <v>83</v>
      </c>
      <c r="BY720" t="s">
        <v>92</v>
      </c>
      <c r="BZ720" t="s">
        <v>87</v>
      </c>
      <c r="CC720">
        <f>IFERROR(IF(AKORDT[[#This Row],[CZAS]]=1,VLOOKUP(AKORDT[[#This Row],[RAPORTY_TMP_ID]]&amp;AKORDT[[#This Row],[CZYNNOSCI_OPIS]],#REF!,5,FALSE),AKORDT[[#This Row],[CZAS]]),1)</f>
        <v>224</v>
      </c>
      <c r="CD720" t="str">
        <f>AKORDT[[#This Row],[RAPORTY_TMP_ID]]&amp;" "&amp;MID(AKORDT[[#This Row],[NAZWA1_WG]],1,30)</f>
        <v xml:space="preserve">26157 ELIXIR [4]                    </v>
      </c>
      <c r="CE720" s="11">
        <f>AKORDT[[#This Row],[DATA]]</f>
        <v>43035</v>
      </c>
      <c r="CF720">
        <f>IFERROR(ROUND(AVERAGEIF(Tabela_Kwerenda_z_AKORD[CZAS RZECZYWISTY],LEFT(AKORDT[[#This Row],[PZP_NR_ZLECENIA]],5),Tabela_Kwerenda_z_AKORD[LACZNY_CZAS]),0),0)</f>
        <v>0</v>
      </c>
    </row>
    <row r="721" spans="1:84">
      <c r="A721" t="e">
        <f>VLOOKUP(AKORDT[[#This Row],[NAZWISKO]],IMIE[],2,FALSE)</f>
        <v>#N/A</v>
      </c>
      <c r="B721">
        <v>11152</v>
      </c>
      <c r="F721">
        <v>25874</v>
      </c>
      <c r="G721">
        <v>1</v>
      </c>
      <c r="H721">
        <v>1</v>
      </c>
      <c r="I721">
        <v>1</v>
      </c>
      <c r="J721">
        <v>24037</v>
      </c>
      <c r="K721">
        <v>24037</v>
      </c>
      <c r="L721">
        <v>41</v>
      </c>
      <c r="M721">
        <v>5</v>
      </c>
      <c r="N721">
        <v>7</v>
      </c>
      <c r="O721">
        <v>49</v>
      </c>
      <c r="P721">
        <v>0</v>
      </c>
      <c r="Q721" s="17">
        <v>43035</v>
      </c>
      <c r="R721" t="s">
        <v>1809</v>
      </c>
      <c r="S721">
        <v>0</v>
      </c>
      <c r="T721">
        <v>0</v>
      </c>
      <c r="U721">
        <v>0</v>
      </c>
      <c r="V721">
        <v>2</v>
      </c>
      <c r="W721" t="s">
        <v>312</v>
      </c>
      <c r="X721" t="s">
        <v>79</v>
      </c>
      <c r="Y721" t="s">
        <v>108</v>
      </c>
      <c r="Z721" t="s">
        <v>313</v>
      </c>
      <c r="AB721" s="17">
        <v>2</v>
      </c>
      <c r="AC721" s="17">
        <v>402133</v>
      </c>
      <c r="AD721">
        <v>2</v>
      </c>
      <c r="AE721">
        <v>1</v>
      </c>
      <c r="AF721">
        <v>0</v>
      </c>
      <c r="AG721" t="s">
        <v>81</v>
      </c>
      <c r="AH721" t="s">
        <v>82</v>
      </c>
      <c r="AI721" t="s">
        <v>83</v>
      </c>
      <c r="AJ721" t="s">
        <v>83</v>
      </c>
      <c r="AK721" t="s">
        <v>84</v>
      </c>
      <c r="AL721" t="s">
        <v>85</v>
      </c>
      <c r="AM721" t="s">
        <v>86</v>
      </c>
      <c r="AN721" t="s">
        <v>87</v>
      </c>
      <c r="AO721" t="s">
        <v>434</v>
      </c>
      <c r="AP721" t="s">
        <v>435</v>
      </c>
      <c r="AQ721" t="s">
        <v>434</v>
      </c>
      <c r="AR721" t="s">
        <v>435</v>
      </c>
      <c r="AS721" t="s">
        <v>83</v>
      </c>
      <c r="AV721" s="17"/>
      <c r="AX721">
        <v>0</v>
      </c>
      <c r="AY721" t="s">
        <v>83</v>
      </c>
      <c r="AZ721" t="s">
        <v>83</v>
      </c>
      <c r="BH721">
        <v>881</v>
      </c>
      <c r="BL721" t="s">
        <v>824</v>
      </c>
      <c r="BM721" s="17">
        <v>42998</v>
      </c>
      <c r="BN721" t="s">
        <v>230</v>
      </c>
      <c r="BO721" t="s">
        <v>230</v>
      </c>
      <c r="BP721">
        <v>13</v>
      </c>
      <c r="BQ721" t="s">
        <v>88</v>
      </c>
      <c r="BR721" t="s">
        <v>79</v>
      </c>
      <c r="BS721" t="s">
        <v>89</v>
      </c>
      <c r="BT721" t="s">
        <v>90</v>
      </c>
      <c r="BU721" t="s">
        <v>181</v>
      </c>
      <c r="BV721" t="s">
        <v>83</v>
      </c>
      <c r="BY721" t="s">
        <v>92</v>
      </c>
      <c r="BZ721" t="s">
        <v>87</v>
      </c>
      <c r="CC721">
        <f>IFERROR(IF(AKORDT[[#This Row],[CZAS]]=1,VLOOKUP(AKORDT[[#This Row],[RAPORTY_TMP_ID]]&amp;AKORDT[[#This Row],[CZYNNOSCI_OPIS]],#REF!,5,FALSE),AKORDT[[#This Row],[CZAS]]),1)</f>
        <v>49</v>
      </c>
      <c r="CD721" t="str">
        <f>AKORDT[[#This Row],[RAPORTY_TMP_ID]]&amp;" "&amp;MID(AKORDT[[#This Row],[NAZWA1_WG]],1,30)</f>
        <v xml:space="preserve">25874 AVANT P112x84                 </v>
      </c>
      <c r="CE721" s="11">
        <f>AKORDT[[#This Row],[DATA]]</f>
        <v>43035</v>
      </c>
      <c r="CF721">
        <f>IFERROR(ROUND(AVERAGEIF(Tabela_Kwerenda_z_AKORD[CZAS RZECZYWISTY],LEFT(AKORDT[[#This Row],[PZP_NR_ZLECENIA]],5),Tabela_Kwerenda_z_AKORD[LACZNY_CZAS]),0),0)</f>
        <v>0</v>
      </c>
    </row>
    <row r="722" spans="1:84">
      <c r="A722" t="e">
        <f>VLOOKUP(AKORDT[[#This Row],[NAZWISKO]],IMIE[],2,FALSE)</f>
        <v>#N/A</v>
      </c>
      <c r="B722">
        <v>11153</v>
      </c>
      <c r="F722">
        <v>25875</v>
      </c>
      <c r="G722">
        <v>1</v>
      </c>
      <c r="H722">
        <v>1</v>
      </c>
      <c r="I722">
        <v>1</v>
      </c>
      <c r="J722">
        <v>24022</v>
      </c>
      <c r="K722">
        <v>24022</v>
      </c>
      <c r="L722">
        <v>41</v>
      </c>
      <c r="M722">
        <v>5</v>
      </c>
      <c r="N722">
        <v>7</v>
      </c>
      <c r="O722">
        <v>158</v>
      </c>
      <c r="P722">
        <v>0</v>
      </c>
      <c r="Q722" s="17">
        <v>43035</v>
      </c>
      <c r="R722" t="s">
        <v>1810</v>
      </c>
      <c r="S722">
        <v>0</v>
      </c>
      <c r="T722">
        <v>0</v>
      </c>
      <c r="U722">
        <v>0</v>
      </c>
      <c r="V722">
        <v>2</v>
      </c>
      <c r="W722" t="s">
        <v>312</v>
      </c>
      <c r="X722" t="s">
        <v>79</v>
      </c>
      <c r="Y722" t="s">
        <v>108</v>
      </c>
      <c r="Z722" t="s">
        <v>313</v>
      </c>
      <c r="AB722" s="17">
        <v>2</v>
      </c>
      <c r="AC722" s="17">
        <v>402133</v>
      </c>
      <c r="AD722">
        <v>2</v>
      </c>
      <c r="AE722">
        <v>1</v>
      </c>
      <c r="AF722">
        <v>0</v>
      </c>
      <c r="AG722" t="s">
        <v>81</v>
      </c>
      <c r="AH722" t="s">
        <v>82</v>
      </c>
      <c r="AI722" t="s">
        <v>83</v>
      </c>
      <c r="AJ722" t="s">
        <v>83</v>
      </c>
      <c r="AK722" t="s">
        <v>84</v>
      </c>
      <c r="AL722" t="s">
        <v>85</v>
      </c>
      <c r="AM722" t="s">
        <v>86</v>
      </c>
      <c r="AN722" t="s">
        <v>87</v>
      </c>
      <c r="AO722" t="s">
        <v>601</v>
      </c>
      <c r="AP722" t="s">
        <v>602</v>
      </c>
      <c r="AQ722" t="s">
        <v>601</v>
      </c>
      <c r="AR722" t="s">
        <v>602</v>
      </c>
      <c r="AS722" t="s">
        <v>83</v>
      </c>
      <c r="AV722" s="17"/>
      <c r="AX722">
        <v>0</v>
      </c>
      <c r="AY722" t="s">
        <v>83</v>
      </c>
      <c r="AZ722" t="s">
        <v>83</v>
      </c>
      <c r="BH722">
        <v>882</v>
      </c>
      <c r="BL722" t="s">
        <v>824</v>
      </c>
      <c r="BM722" s="17">
        <v>42998</v>
      </c>
      <c r="BN722" t="s">
        <v>230</v>
      </c>
      <c r="BO722" t="s">
        <v>230</v>
      </c>
      <c r="BP722">
        <v>13</v>
      </c>
      <c r="BQ722" t="s">
        <v>88</v>
      </c>
      <c r="BR722" t="s">
        <v>79</v>
      </c>
      <c r="BS722" t="s">
        <v>89</v>
      </c>
      <c r="BT722" t="s">
        <v>90</v>
      </c>
      <c r="BU722" t="s">
        <v>181</v>
      </c>
      <c r="BV722" t="s">
        <v>83</v>
      </c>
      <c r="BY722" t="s">
        <v>92</v>
      </c>
      <c r="BZ722" t="s">
        <v>87</v>
      </c>
      <c r="CC722">
        <f>IFERROR(IF(AKORDT[[#This Row],[CZAS]]=1,VLOOKUP(AKORDT[[#This Row],[RAPORTY_TMP_ID]]&amp;AKORDT[[#This Row],[CZYNNOSCI_OPIS]],#REF!,5,FALSE),AKORDT[[#This Row],[CZAS]]),1)</f>
        <v>158</v>
      </c>
      <c r="CD722" t="str">
        <f>AKORDT[[#This Row],[RAPORTY_TMP_ID]]&amp;" "&amp;MID(AKORDT[[#This Row],[NAZWA1_WG]],1,30)</f>
        <v xml:space="preserve">25875 AVANT 3                       </v>
      </c>
      <c r="CE722" s="11">
        <f>AKORDT[[#This Row],[DATA]]</f>
        <v>43035</v>
      </c>
      <c r="CF722">
        <f>IFERROR(ROUND(AVERAGEIF(Tabela_Kwerenda_z_AKORD[CZAS RZECZYWISTY],LEFT(AKORDT[[#This Row],[PZP_NR_ZLECENIA]],5),Tabela_Kwerenda_z_AKORD[LACZNY_CZAS]),0),0)</f>
        <v>0</v>
      </c>
    </row>
    <row r="723" spans="1:84">
      <c r="A723" t="e">
        <f>VLOOKUP(AKORDT[[#This Row],[NAZWISKO]],IMIE[],2,FALSE)</f>
        <v>#N/A</v>
      </c>
      <c r="B723">
        <v>11154</v>
      </c>
      <c r="F723">
        <v>25876</v>
      </c>
      <c r="G723">
        <v>1</v>
      </c>
      <c r="H723">
        <v>1</v>
      </c>
      <c r="I723">
        <v>1</v>
      </c>
      <c r="J723">
        <v>24037</v>
      </c>
      <c r="K723">
        <v>24037</v>
      </c>
      <c r="L723">
        <v>41</v>
      </c>
      <c r="M723">
        <v>5</v>
      </c>
      <c r="N723">
        <v>7</v>
      </c>
      <c r="O723">
        <v>49</v>
      </c>
      <c r="P723">
        <v>0</v>
      </c>
      <c r="Q723" s="17">
        <v>43035</v>
      </c>
      <c r="R723" t="s">
        <v>1811</v>
      </c>
      <c r="S723">
        <v>0</v>
      </c>
      <c r="T723">
        <v>0</v>
      </c>
      <c r="U723">
        <v>0</v>
      </c>
      <c r="V723">
        <v>2</v>
      </c>
      <c r="W723" t="s">
        <v>312</v>
      </c>
      <c r="X723" t="s">
        <v>79</v>
      </c>
      <c r="Y723" t="s">
        <v>108</v>
      </c>
      <c r="Z723" t="s">
        <v>313</v>
      </c>
      <c r="AB723" s="17">
        <v>2</v>
      </c>
      <c r="AC723" s="17">
        <v>402133</v>
      </c>
      <c r="AD723">
        <v>2</v>
      </c>
      <c r="AE723">
        <v>1</v>
      </c>
      <c r="AF723">
        <v>0</v>
      </c>
      <c r="AG723" t="s">
        <v>81</v>
      </c>
      <c r="AH723" t="s">
        <v>82</v>
      </c>
      <c r="AI723" t="s">
        <v>83</v>
      </c>
      <c r="AJ723" t="s">
        <v>83</v>
      </c>
      <c r="AK723" t="s">
        <v>84</v>
      </c>
      <c r="AL723" t="s">
        <v>85</v>
      </c>
      <c r="AM723" t="s">
        <v>86</v>
      </c>
      <c r="AN723" t="s">
        <v>87</v>
      </c>
      <c r="AO723" t="s">
        <v>434</v>
      </c>
      <c r="AP723" t="s">
        <v>435</v>
      </c>
      <c r="AQ723" t="s">
        <v>434</v>
      </c>
      <c r="AR723" t="s">
        <v>435</v>
      </c>
      <c r="AS723" t="s">
        <v>83</v>
      </c>
      <c r="AV723" s="17"/>
      <c r="AX723">
        <v>0</v>
      </c>
      <c r="AY723" t="s">
        <v>83</v>
      </c>
      <c r="AZ723" t="s">
        <v>83</v>
      </c>
      <c r="BH723">
        <v>883</v>
      </c>
      <c r="BL723" t="s">
        <v>824</v>
      </c>
      <c r="BM723" s="17">
        <v>42998</v>
      </c>
      <c r="BN723" t="s">
        <v>230</v>
      </c>
      <c r="BO723" t="s">
        <v>230</v>
      </c>
      <c r="BP723">
        <v>13</v>
      </c>
      <c r="BQ723" t="s">
        <v>88</v>
      </c>
      <c r="BR723" t="s">
        <v>79</v>
      </c>
      <c r="BS723" t="s">
        <v>89</v>
      </c>
      <c r="BT723" t="s">
        <v>90</v>
      </c>
      <c r="BU723" t="s">
        <v>181</v>
      </c>
      <c r="BV723" t="s">
        <v>83</v>
      </c>
      <c r="BY723" t="s">
        <v>92</v>
      </c>
      <c r="BZ723" t="s">
        <v>87</v>
      </c>
      <c r="CC723">
        <f>IFERROR(IF(AKORDT[[#This Row],[CZAS]]=1,VLOOKUP(AKORDT[[#This Row],[RAPORTY_TMP_ID]]&amp;AKORDT[[#This Row],[CZYNNOSCI_OPIS]],#REF!,5,FALSE),AKORDT[[#This Row],[CZAS]]),1)</f>
        <v>49</v>
      </c>
      <c r="CD723" t="str">
        <f>AKORDT[[#This Row],[RAPORTY_TMP_ID]]&amp;" "&amp;MID(AKORDT[[#This Row],[NAZWA1_WG]],1,30)</f>
        <v xml:space="preserve">25876 AVANT P112x84                 </v>
      </c>
      <c r="CE723" s="11">
        <f>AKORDT[[#This Row],[DATA]]</f>
        <v>43035</v>
      </c>
      <c r="CF723">
        <f>IFERROR(ROUND(AVERAGEIF(Tabela_Kwerenda_z_AKORD[CZAS RZECZYWISTY],LEFT(AKORDT[[#This Row],[PZP_NR_ZLECENIA]],5),Tabela_Kwerenda_z_AKORD[LACZNY_CZAS]),0),0)</f>
        <v>0</v>
      </c>
    </row>
    <row r="724" spans="1:84">
      <c r="A724" t="e">
        <f>VLOOKUP(AKORDT[[#This Row],[NAZWISKO]],IMIE[],2,FALSE)</f>
        <v>#N/A</v>
      </c>
      <c r="B724">
        <v>11155</v>
      </c>
      <c r="F724">
        <v>25877</v>
      </c>
      <c r="G724">
        <v>1</v>
      </c>
      <c r="H724">
        <v>1</v>
      </c>
      <c r="I724">
        <v>1</v>
      </c>
      <c r="J724">
        <v>24024</v>
      </c>
      <c r="K724">
        <v>24024</v>
      </c>
      <c r="L724">
        <v>41</v>
      </c>
      <c r="M724">
        <v>5</v>
      </c>
      <c r="N724">
        <v>7</v>
      </c>
      <c r="O724">
        <v>154</v>
      </c>
      <c r="P724">
        <v>0</v>
      </c>
      <c r="Q724" s="17">
        <v>43035</v>
      </c>
      <c r="R724" t="s">
        <v>1812</v>
      </c>
      <c r="S724">
        <v>0</v>
      </c>
      <c r="T724">
        <v>0</v>
      </c>
      <c r="U724">
        <v>0</v>
      </c>
      <c r="V724">
        <v>2</v>
      </c>
      <c r="W724" t="s">
        <v>312</v>
      </c>
      <c r="X724" t="s">
        <v>79</v>
      </c>
      <c r="Y724" t="s">
        <v>108</v>
      </c>
      <c r="Z724" t="s">
        <v>313</v>
      </c>
      <c r="AB724" s="17">
        <v>2</v>
      </c>
      <c r="AC724" s="17">
        <v>402133</v>
      </c>
      <c r="AD724">
        <v>2</v>
      </c>
      <c r="AE724">
        <v>1</v>
      </c>
      <c r="AF724">
        <v>0</v>
      </c>
      <c r="AG724" t="s">
        <v>81</v>
      </c>
      <c r="AH724" t="s">
        <v>82</v>
      </c>
      <c r="AI724" t="s">
        <v>83</v>
      </c>
      <c r="AJ724" t="s">
        <v>83</v>
      </c>
      <c r="AK724" t="s">
        <v>84</v>
      </c>
      <c r="AL724" t="s">
        <v>85</v>
      </c>
      <c r="AM724" t="s">
        <v>86</v>
      </c>
      <c r="AN724" t="s">
        <v>87</v>
      </c>
      <c r="AO724" t="s">
        <v>235</v>
      </c>
      <c r="AP724" t="s">
        <v>236</v>
      </c>
      <c r="AQ724" t="s">
        <v>235</v>
      </c>
      <c r="AR724" t="s">
        <v>236</v>
      </c>
      <c r="AS724" t="s">
        <v>83</v>
      </c>
      <c r="AV724" s="17"/>
      <c r="AX724">
        <v>0</v>
      </c>
      <c r="AY724" t="s">
        <v>83</v>
      </c>
      <c r="AZ724" t="s">
        <v>83</v>
      </c>
      <c r="BH724">
        <v>884</v>
      </c>
      <c r="BL724" t="s">
        <v>824</v>
      </c>
      <c r="BM724" s="17">
        <v>42998</v>
      </c>
      <c r="BN724" t="s">
        <v>230</v>
      </c>
      <c r="BO724" t="s">
        <v>230</v>
      </c>
      <c r="BP724">
        <v>13</v>
      </c>
      <c r="BQ724" t="s">
        <v>88</v>
      </c>
      <c r="BR724" t="s">
        <v>79</v>
      </c>
      <c r="BS724" t="s">
        <v>89</v>
      </c>
      <c r="BT724" t="s">
        <v>90</v>
      </c>
      <c r="BU724" t="s">
        <v>181</v>
      </c>
      <c r="BV724" t="s">
        <v>83</v>
      </c>
      <c r="BY724" t="s">
        <v>92</v>
      </c>
      <c r="BZ724" t="s">
        <v>87</v>
      </c>
      <c r="CC724">
        <f>IFERROR(IF(AKORDT[[#This Row],[CZAS]]=1,VLOOKUP(AKORDT[[#This Row],[RAPORTY_TMP_ID]]&amp;AKORDT[[#This Row],[CZYNNOSCI_OPIS]],#REF!,5,FALSE),AKORDT[[#This Row],[CZAS]]),1)</f>
        <v>154</v>
      </c>
      <c r="CD724" t="str">
        <f>AKORDT[[#This Row],[RAPORTY_TMP_ID]]&amp;" "&amp;MID(AKORDT[[#This Row],[NAZWA1_WG]],1,30)</f>
        <v xml:space="preserve">25877 AVANT N                       </v>
      </c>
      <c r="CE724" s="11">
        <f>AKORDT[[#This Row],[DATA]]</f>
        <v>43035</v>
      </c>
      <c r="CF724">
        <f>IFERROR(ROUND(AVERAGEIF(Tabela_Kwerenda_z_AKORD[CZAS RZECZYWISTY],LEFT(AKORDT[[#This Row],[PZP_NR_ZLECENIA]],5),Tabela_Kwerenda_z_AKORD[LACZNY_CZAS]),0),0)</f>
        <v>0</v>
      </c>
    </row>
    <row r="725" spans="1:84">
      <c r="A725" t="e">
        <f>VLOOKUP(AKORDT[[#This Row],[NAZWISKO]],IMIE[],2,FALSE)</f>
        <v>#N/A</v>
      </c>
      <c r="B725">
        <v>11156</v>
      </c>
      <c r="F725">
        <v>25878</v>
      </c>
      <c r="G725">
        <v>1</v>
      </c>
      <c r="H725">
        <v>1</v>
      </c>
      <c r="I725">
        <v>1</v>
      </c>
      <c r="J725">
        <v>24022</v>
      </c>
      <c r="K725">
        <v>24022</v>
      </c>
      <c r="L725">
        <v>41</v>
      </c>
      <c r="M725">
        <v>5</v>
      </c>
      <c r="N725">
        <v>7</v>
      </c>
      <c r="O725">
        <v>158</v>
      </c>
      <c r="P725">
        <v>0</v>
      </c>
      <c r="Q725" s="17">
        <v>43035</v>
      </c>
      <c r="R725" t="s">
        <v>1813</v>
      </c>
      <c r="S725">
        <v>0</v>
      </c>
      <c r="T725">
        <v>0</v>
      </c>
      <c r="U725">
        <v>0</v>
      </c>
      <c r="V725">
        <v>2</v>
      </c>
      <c r="W725" t="s">
        <v>312</v>
      </c>
      <c r="X725" t="s">
        <v>79</v>
      </c>
      <c r="Y725" t="s">
        <v>108</v>
      </c>
      <c r="Z725" t="s">
        <v>313</v>
      </c>
      <c r="AB725" s="17">
        <v>2</v>
      </c>
      <c r="AC725" s="17">
        <v>402133</v>
      </c>
      <c r="AD725">
        <v>2</v>
      </c>
      <c r="AE725">
        <v>1</v>
      </c>
      <c r="AF725">
        <v>0</v>
      </c>
      <c r="AG725" t="s">
        <v>81</v>
      </c>
      <c r="AH725" t="s">
        <v>82</v>
      </c>
      <c r="AI725" t="s">
        <v>83</v>
      </c>
      <c r="AJ725" t="s">
        <v>83</v>
      </c>
      <c r="AK725" t="s">
        <v>84</v>
      </c>
      <c r="AL725" t="s">
        <v>85</v>
      </c>
      <c r="AM725" t="s">
        <v>86</v>
      </c>
      <c r="AN725" t="s">
        <v>87</v>
      </c>
      <c r="AO725" t="s">
        <v>601</v>
      </c>
      <c r="AP725" t="s">
        <v>602</v>
      </c>
      <c r="AQ725" t="s">
        <v>601</v>
      </c>
      <c r="AR725" t="s">
        <v>602</v>
      </c>
      <c r="AS725" t="s">
        <v>83</v>
      </c>
      <c r="AV725" s="17"/>
      <c r="AX725">
        <v>0</v>
      </c>
      <c r="AY725" t="s">
        <v>83</v>
      </c>
      <c r="AZ725" t="s">
        <v>83</v>
      </c>
      <c r="BH725">
        <v>885</v>
      </c>
      <c r="BL725" t="s">
        <v>824</v>
      </c>
      <c r="BM725" s="17">
        <v>42998</v>
      </c>
      <c r="BN725" t="s">
        <v>230</v>
      </c>
      <c r="BO725" t="s">
        <v>230</v>
      </c>
      <c r="BP725">
        <v>13</v>
      </c>
      <c r="BQ725" t="s">
        <v>88</v>
      </c>
      <c r="BR725" t="s">
        <v>79</v>
      </c>
      <c r="BS725" t="s">
        <v>89</v>
      </c>
      <c r="BT725" t="s">
        <v>90</v>
      </c>
      <c r="BU725" t="s">
        <v>181</v>
      </c>
      <c r="BV725" t="s">
        <v>83</v>
      </c>
      <c r="BY725" t="s">
        <v>92</v>
      </c>
      <c r="BZ725" t="s">
        <v>87</v>
      </c>
      <c r="CC725">
        <f>IFERROR(IF(AKORDT[[#This Row],[CZAS]]=1,VLOOKUP(AKORDT[[#This Row],[RAPORTY_TMP_ID]]&amp;AKORDT[[#This Row],[CZYNNOSCI_OPIS]],#REF!,5,FALSE),AKORDT[[#This Row],[CZAS]]),1)</f>
        <v>158</v>
      </c>
      <c r="CD725" t="str">
        <f>AKORDT[[#This Row],[RAPORTY_TMP_ID]]&amp;" "&amp;MID(AKORDT[[#This Row],[NAZWA1_WG]],1,30)</f>
        <v xml:space="preserve">25878 AVANT 3                       </v>
      </c>
      <c r="CE725" s="11">
        <f>AKORDT[[#This Row],[DATA]]</f>
        <v>43035</v>
      </c>
      <c r="CF725">
        <f>IFERROR(ROUND(AVERAGEIF(Tabela_Kwerenda_z_AKORD[CZAS RZECZYWISTY],LEFT(AKORDT[[#This Row],[PZP_NR_ZLECENIA]],5),Tabela_Kwerenda_z_AKORD[LACZNY_CZAS]),0),0)</f>
        <v>0</v>
      </c>
    </row>
    <row r="726" spans="1:84">
      <c r="A726" t="e">
        <f>VLOOKUP(AKORDT[[#This Row],[NAZWISKO]],IMIE[],2,FALSE)</f>
        <v>#N/A</v>
      </c>
      <c r="B726">
        <v>11161</v>
      </c>
      <c r="F726">
        <v>26571</v>
      </c>
      <c r="G726">
        <v>1</v>
      </c>
      <c r="H726">
        <v>2</v>
      </c>
      <c r="I726">
        <v>1</v>
      </c>
      <c r="J726">
        <v>14455</v>
      </c>
      <c r="K726">
        <v>14455</v>
      </c>
      <c r="L726">
        <v>36</v>
      </c>
      <c r="M726">
        <v>20</v>
      </c>
      <c r="N726">
        <v>7</v>
      </c>
      <c r="O726">
        <v>2</v>
      </c>
      <c r="Q726" s="17">
        <v>43035</v>
      </c>
      <c r="R726" t="s">
        <v>1814</v>
      </c>
      <c r="S726">
        <v>0</v>
      </c>
      <c r="T726">
        <v>0</v>
      </c>
      <c r="U726">
        <v>0</v>
      </c>
      <c r="V726">
        <v>2</v>
      </c>
      <c r="W726" t="s">
        <v>208</v>
      </c>
      <c r="X726" t="s">
        <v>79</v>
      </c>
      <c r="Y726" t="s">
        <v>94</v>
      </c>
      <c r="Z726" t="s">
        <v>209</v>
      </c>
      <c r="AB726" s="17">
        <v>2</v>
      </c>
      <c r="AC726" s="17">
        <v>402133</v>
      </c>
      <c r="AD726">
        <v>2</v>
      </c>
      <c r="AE726">
        <v>1</v>
      </c>
      <c r="AF726">
        <v>0</v>
      </c>
      <c r="AG726" t="s">
        <v>81</v>
      </c>
      <c r="AH726" t="s">
        <v>82</v>
      </c>
      <c r="AI726" t="s">
        <v>83</v>
      </c>
      <c r="AJ726" t="s">
        <v>83</v>
      </c>
      <c r="AK726" t="s">
        <v>84</v>
      </c>
      <c r="AL726" t="s">
        <v>85</v>
      </c>
      <c r="AM726" t="s">
        <v>205</v>
      </c>
      <c r="AN726" t="s">
        <v>95</v>
      </c>
      <c r="AO726" t="s">
        <v>194</v>
      </c>
      <c r="AP726" t="s">
        <v>195</v>
      </c>
      <c r="AQ726" t="s">
        <v>194</v>
      </c>
      <c r="AR726" t="s">
        <v>195</v>
      </c>
      <c r="AS726" t="s">
        <v>83</v>
      </c>
      <c r="AV726" s="17"/>
      <c r="AX726">
        <v>0</v>
      </c>
      <c r="AY726" t="s">
        <v>83</v>
      </c>
      <c r="AZ726" t="s">
        <v>83</v>
      </c>
      <c r="BH726">
        <v>890</v>
      </c>
      <c r="BL726" t="s">
        <v>1815</v>
      </c>
      <c r="BM726" s="17">
        <v>43019</v>
      </c>
      <c r="BN726" t="s">
        <v>191</v>
      </c>
      <c r="BO726" t="s">
        <v>191</v>
      </c>
      <c r="BP726">
        <v>68</v>
      </c>
      <c r="BQ726" t="s">
        <v>196</v>
      </c>
      <c r="BR726" t="s">
        <v>197</v>
      </c>
      <c r="BS726" t="s">
        <v>89</v>
      </c>
      <c r="BT726" t="s">
        <v>90</v>
      </c>
      <c r="BU726" t="s">
        <v>182</v>
      </c>
      <c r="BV726" t="s">
        <v>83</v>
      </c>
      <c r="BY726" t="s">
        <v>92</v>
      </c>
      <c r="BZ726" t="s">
        <v>87</v>
      </c>
      <c r="CC726">
        <f>IFERROR(IF(AKORDT[[#This Row],[CZAS]]=1,VLOOKUP(AKORDT[[#This Row],[RAPORTY_TMP_ID]]&amp;AKORDT[[#This Row],[CZYNNOSCI_OPIS]],#REF!,5,FALSE),AKORDT[[#This Row],[CZAS]]),1)</f>
        <v>2</v>
      </c>
      <c r="CD726" t="str">
        <f>AKORDT[[#This Row],[RAPORTY_TMP_ID]]&amp;" "&amp;MID(AKORDT[[#This Row],[NAZWA1_WG]],1,30)</f>
        <v xml:space="preserve">26571 PD 078 VI 50x50               </v>
      </c>
      <c r="CE726" s="11">
        <f>AKORDT[[#This Row],[DATA]]</f>
        <v>43035</v>
      </c>
      <c r="CF726">
        <f>IFERROR(ROUND(AVERAGEIF(Tabela_Kwerenda_z_AKORD[CZAS RZECZYWISTY],LEFT(AKORDT[[#This Row],[PZP_NR_ZLECENIA]],5),Tabela_Kwerenda_z_AKORD[LACZNY_CZAS]),0),0)</f>
        <v>0</v>
      </c>
    </row>
    <row r="727" spans="1:84">
      <c r="A727" t="e">
        <f>VLOOKUP(AKORDT[[#This Row],[NAZWISKO]],IMIE[],2,FALSE)</f>
        <v>#N/A</v>
      </c>
      <c r="B727">
        <v>11162</v>
      </c>
      <c r="F727">
        <v>26571</v>
      </c>
      <c r="G727">
        <v>1</v>
      </c>
      <c r="H727">
        <v>1</v>
      </c>
      <c r="I727">
        <v>1</v>
      </c>
      <c r="J727">
        <v>14455</v>
      </c>
      <c r="K727">
        <v>14455</v>
      </c>
      <c r="L727">
        <v>36</v>
      </c>
      <c r="M727">
        <v>20</v>
      </c>
      <c r="N727">
        <v>7</v>
      </c>
      <c r="O727">
        <v>2</v>
      </c>
      <c r="Q727" s="17">
        <v>43035</v>
      </c>
      <c r="R727" t="s">
        <v>1816</v>
      </c>
      <c r="S727">
        <v>0</v>
      </c>
      <c r="T727">
        <v>0</v>
      </c>
      <c r="U727">
        <v>0</v>
      </c>
      <c r="V727">
        <v>2</v>
      </c>
      <c r="W727" t="s">
        <v>208</v>
      </c>
      <c r="X727" t="s">
        <v>79</v>
      </c>
      <c r="Y727" t="s">
        <v>94</v>
      </c>
      <c r="Z727" t="s">
        <v>209</v>
      </c>
      <c r="AB727" s="17">
        <v>2</v>
      </c>
      <c r="AC727" s="17">
        <v>402133</v>
      </c>
      <c r="AD727">
        <v>2</v>
      </c>
      <c r="AE727">
        <v>1</v>
      </c>
      <c r="AF727">
        <v>0</v>
      </c>
      <c r="AG727" t="s">
        <v>81</v>
      </c>
      <c r="AH727" t="s">
        <v>82</v>
      </c>
      <c r="AI727" t="s">
        <v>83</v>
      </c>
      <c r="AJ727" t="s">
        <v>83</v>
      </c>
      <c r="AK727" t="s">
        <v>84</v>
      </c>
      <c r="AL727" t="s">
        <v>85</v>
      </c>
      <c r="AM727" t="s">
        <v>205</v>
      </c>
      <c r="AN727" t="s">
        <v>95</v>
      </c>
      <c r="AO727" t="s">
        <v>194</v>
      </c>
      <c r="AP727" t="s">
        <v>195</v>
      </c>
      <c r="AQ727" t="s">
        <v>194</v>
      </c>
      <c r="AR727" t="s">
        <v>195</v>
      </c>
      <c r="AS727" t="s">
        <v>83</v>
      </c>
      <c r="AV727" s="17"/>
      <c r="AX727">
        <v>0</v>
      </c>
      <c r="AY727" t="s">
        <v>83</v>
      </c>
      <c r="AZ727" t="s">
        <v>83</v>
      </c>
      <c r="BH727">
        <v>891</v>
      </c>
      <c r="BL727" t="s">
        <v>1815</v>
      </c>
      <c r="BM727" s="17">
        <v>43019</v>
      </c>
      <c r="BN727" t="s">
        <v>191</v>
      </c>
      <c r="BO727" t="s">
        <v>191</v>
      </c>
      <c r="BP727">
        <v>68</v>
      </c>
      <c r="BQ727" t="s">
        <v>196</v>
      </c>
      <c r="BR727" t="s">
        <v>197</v>
      </c>
      <c r="BS727" t="s">
        <v>89</v>
      </c>
      <c r="BT727" t="s">
        <v>90</v>
      </c>
      <c r="BU727" t="s">
        <v>182</v>
      </c>
      <c r="BV727" t="s">
        <v>83</v>
      </c>
      <c r="BY727" t="s">
        <v>92</v>
      </c>
      <c r="BZ727" t="s">
        <v>87</v>
      </c>
      <c r="CC727">
        <f>IFERROR(IF(AKORDT[[#This Row],[CZAS]]=1,VLOOKUP(AKORDT[[#This Row],[RAPORTY_TMP_ID]]&amp;AKORDT[[#This Row],[CZYNNOSCI_OPIS]],#REF!,5,FALSE),AKORDT[[#This Row],[CZAS]]),1)</f>
        <v>2</v>
      </c>
      <c r="CD727" t="str">
        <f>AKORDT[[#This Row],[RAPORTY_TMP_ID]]&amp;" "&amp;MID(AKORDT[[#This Row],[NAZWA1_WG]],1,30)</f>
        <v xml:space="preserve">26571 PD 078 VI 50x50               </v>
      </c>
      <c r="CE727" s="11">
        <f>AKORDT[[#This Row],[DATA]]</f>
        <v>43035</v>
      </c>
      <c r="CF727">
        <f>IFERROR(ROUND(AVERAGEIF(Tabela_Kwerenda_z_AKORD[CZAS RZECZYWISTY],LEFT(AKORDT[[#This Row],[PZP_NR_ZLECENIA]],5),Tabela_Kwerenda_z_AKORD[LACZNY_CZAS]),0),0)</f>
        <v>0</v>
      </c>
    </row>
    <row r="728" spans="1:84">
      <c r="A728" t="e">
        <f>VLOOKUP(AKORDT[[#This Row],[NAZWISKO]],IMIE[],2,FALSE)</f>
        <v>#N/A</v>
      </c>
      <c r="B728">
        <v>11163</v>
      </c>
      <c r="F728">
        <v>26570</v>
      </c>
      <c r="G728">
        <v>1</v>
      </c>
      <c r="H728">
        <v>1</v>
      </c>
      <c r="I728">
        <v>1</v>
      </c>
      <c r="J728">
        <v>52747</v>
      </c>
      <c r="K728">
        <v>52747</v>
      </c>
      <c r="L728">
        <v>36</v>
      </c>
      <c r="M728">
        <v>20</v>
      </c>
      <c r="N728">
        <v>7</v>
      </c>
      <c r="O728">
        <v>7</v>
      </c>
      <c r="Q728" s="17">
        <v>43035</v>
      </c>
      <c r="R728" t="s">
        <v>1817</v>
      </c>
      <c r="S728">
        <v>0</v>
      </c>
      <c r="T728">
        <v>0</v>
      </c>
      <c r="U728">
        <v>0</v>
      </c>
      <c r="V728">
        <v>2</v>
      </c>
      <c r="W728" t="s">
        <v>208</v>
      </c>
      <c r="X728" t="s">
        <v>79</v>
      </c>
      <c r="Y728" t="s">
        <v>94</v>
      </c>
      <c r="Z728" t="s">
        <v>209</v>
      </c>
      <c r="AB728" s="17">
        <v>2</v>
      </c>
      <c r="AC728" s="17">
        <v>402133</v>
      </c>
      <c r="AD728">
        <v>2</v>
      </c>
      <c r="AE728">
        <v>1</v>
      </c>
      <c r="AF728">
        <v>0</v>
      </c>
      <c r="AG728" t="s">
        <v>81</v>
      </c>
      <c r="AH728" t="s">
        <v>82</v>
      </c>
      <c r="AI728" t="s">
        <v>83</v>
      </c>
      <c r="AJ728" t="s">
        <v>83</v>
      </c>
      <c r="AK728" t="s">
        <v>84</v>
      </c>
      <c r="AL728" t="s">
        <v>85</v>
      </c>
      <c r="AM728" t="s">
        <v>205</v>
      </c>
      <c r="AN728" t="s">
        <v>95</v>
      </c>
      <c r="AO728" t="s">
        <v>271</v>
      </c>
      <c r="AP728" t="s">
        <v>272</v>
      </c>
      <c r="AQ728" t="s">
        <v>271</v>
      </c>
      <c r="AR728" t="s">
        <v>272</v>
      </c>
      <c r="AS728" t="s">
        <v>83</v>
      </c>
      <c r="AV728" s="17"/>
      <c r="AX728">
        <v>0</v>
      </c>
      <c r="AY728" t="s">
        <v>83</v>
      </c>
      <c r="AZ728" t="s">
        <v>83</v>
      </c>
      <c r="BH728">
        <v>892</v>
      </c>
      <c r="BL728" t="s">
        <v>1815</v>
      </c>
      <c r="BM728" s="17">
        <v>43019</v>
      </c>
      <c r="BN728" t="s">
        <v>210</v>
      </c>
      <c r="BO728" t="s">
        <v>210</v>
      </c>
      <c r="BP728">
        <v>68</v>
      </c>
      <c r="BQ728" t="s">
        <v>196</v>
      </c>
      <c r="BR728" t="s">
        <v>197</v>
      </c>
      <c r="BS728" t="s">
        <v>89</v>
      </c>
      <c r="BT728" t="s">
        <v>90</v>
      </c>
      <c r="BU728" t="s">
        <v>181</v>
      </c>
      <c r="BV728" t="s">
        <v>83</v>
      </c>
      <c r="BY728" t="s">
        <v>92</v>
      </c>
      <c r="BZ728" t="s">
        <v>87</v>
      </c>
      <c r="CC728">
        <f>IFERROR(IF(AKORDT[[#This Row],[CZAS]]=1,VLOOKUP(AKORDT[[#This Row],[RAPORTY_TMP_ID]]&amp;AKORDT[[#This Row],[CZYNNOSCI_OPIS]],#REF!,5,FALSE),AKORDT[[#This Row],[CZAS]]),1)</f>
        <v>7</v>
      </c>
      <c r="CD728" t="str">
        <f>AKORDT[[#This Row],[RAPORTY_TMP_ID]]&amp;" "&amp;MID(AKORDT[[#This Row],[NAZWA1_WG]],1,30)</f>
        <v xml:space="preserve">26570 HORIZON B P102x82             </v>
      </c>
      <c r="CE728" s="11">
        <f>AKORDT[[#This Row],[DATA]]</f>
        <v>43035</v>
      </c>
      <c r="CF728">
        <f>IFERROR(ROUND(AVERAGEIF(Tabela_Kwerenda_z_AKORD[CZAS RZECZYWISTY],LEFT(AKORDT[[#This Row],[PZP_NR_ZLECENIA]],5),Tabela_Kwerenda_z_AKORD[LACZNY_CZAS]),0),0)</f>
        <v>0</v>
      </c>
    </row>
    <row r="729" spans="1:84">
      <c r="A729" t="e">
        <f>VLOOKUP(AKORDT[[#This Row],[NAZWISKO]],IMIE[],2,FALSE)</f>
        <v>#N/A</v>
      </c>
      <c r="B729">
        <v>11164</v>
      </c>
      <c r="F729">
        <v>26569</v>
      </c>
      <c r="G729">
        <v>1</v>
      </c>
      <c r="H729">
        <v>1</v>
      </c>
      <c r="I729">
        <v>1</v>
      </c>
      <c r="J729">
        <v>52705</v>
      </c>
      <c r="K729">
        <v>52705</v>
      </c>
      <c r="L729">
        <v>36</v>
      </c>
      <c r="M729">
        <v>20</v>
      </c>
      <c r="N729">
        <v>7</v>
      </c>
      <c r="O729">
        <v>23</v>
      </c>
      <c r="P729">
        <v>0</v>
      </c>
      <c r="Q729" s="17">
        <v>43035</v>
      </c>
      <c r="R729" t="s">
        <v>1818</v>
      </c>
      <c r="S729">
        <v>0</v>
      </c>
      <c r="T729">
        <v>0</v>
      </c>
      <c r="U729">
        <v>0</v>
      </c>
      <c r="V729">
        <v>2</v>
      </c>
      <c r="W729" t="s">
        <v>208</v>
      </c>
      <c r="X729" t="s">
        <v>79</v>
      </c>
      <c r="Y729" t="s">
        <v>94</v>
      </c>
      <c r="Z729" t="s">
        <v>209</v>
      </c>
      <c r="AB729" s="17">
        <v>2</v>
      </c>
      <c r="AC729" s="17">
        <v>402133</v>
      </c>
      <c r="AD729">
        <v>2</v>
      </c>
      <c r="AE729">
        <v>1</v>
      </c>
      <c r="AF729">
        <v>0</v>
      </c>
      <c r="AG729" t="s">
        <v>81</v>
      </c>
      <c r="AH729" t="s">
        <v>82</v>
      </c>
      <c r="AI729" t="s">
        <v>83</v>
      </c>
      <c r="AJ729" t="s">
        <v>83</v>
      </c>
      <c r="AK729" t="s">
        <v>84</v>
      </c>
      <c r="AL729" t="s">
        <v>85</v>
      </c>
      <c r="AM729" t="s">
        <v>205</v>
      </c>
      <c r="AN729" t="s">
        <v>95</v>
      </c>
      <c r="AO729" t="s">
        <v>1601</v>
      </c>
      <c r="AP729" t="s">
        <v>1602</v>
      </c>
      <c r="AQ729" t="s">
        <v>1601</v>
      </c>
      <c r="AR729" t="s">
        <v>1602</v>
      </c>
      <c r="AS729" t="s">
        <v>83</v>
      </c>
      <c r="AV729" s="17"/>
      <c r="AX729">
        <v>0</v>
      </c>
      <c r="AY729" t="s">
        <v>83</v>
      </c>
      <c r="AZ729" t="s">
        <v>83</v>
      </c>
      <c r="BH729">
        <v>893</v>
      </c>
      <c r="BL729" t="s">
        <v>1815</v>
      </c>
      <c r="BM729" s="17">
        <v>43019</v>
      </c>
      <c r="BN729" t="s">
        <v>210</v>
      </c>
      <c r="BO729" t="s">
        <v>210</v>
      </c>
      <c r="BP729">
        <v>0</v>
      </c>
      <c r="BQ729" t="s">
        <v>83</v>
      </c>
      <c r="BR729" t="s">
        <v>83</v>
      </c>
      <c r="BS729" t="s">
        <v>89</v>
      </c>
      <c r="BT729" t="s">
        <v>90</v>
      </c>
      <c r="BU729" t="s">
        <v>181</v>
      </c>
      <c r="BV729" t="s">
        <v>83</v>
      </c>
      <c r="BY729" t="s">
        <v>92</v>
      </c>
      <c r="BZ729" t="s">
        <v>87</v>
      </c>
      <c r="CC729">
        <f>IFERROR(IF(AKORDT[[#This Row],[CZAS]]=1,VLOOKUP(AKORDT[[#This Row],[RAPORTY_TMP_ID]]&amp;AKORDT[[#This Row],[CZYNNOSCI_OPIS]],#REF!,5,FALSE),AKORDT[[#This Row],[CZAS]]),1)</f>
        <v>23</v>
      </c>
      <c r="CD729" t="str">
        <f>AKORDT[[#This Row],[RAPORTY_TMP_ID]]&amp;" "&amp;MID(AKORDT[[#This Row],[NAZWA1_WG]],1,30)</f>
        <v xml:space="preserve">26569 HORIZON B 1,5z]               </v>
      </c>
      <c r="CE729" s="11">
        <f>AKORDT[[#This Row],[DATA]]</f>
        <v>43035</v>
      </c>
      <c r="CF729">
        <f>IFERROR(ROUND(AVERAGEIF(Tabela_Kwerenda_z_AKORD[CZAS RZECZYWISTY],LEFT(AKORDT[[#This Row],[PZP_NR_ZLECENIA]],5),Tabela_Kwerenda_z_AKORD[LACZNY_CZAS]),0),0)</f>
        <v>0</v>
      </c>
    </row>
    <row r="730" spans="1:84">
      <c r="A730" t="e">
        <f>VLOOKUP(AKORDT[[#This Row],[NAZWISKO]],IMIE[],2,FALSE)</f>
        <v>#N/A</v>
      </c>
      <c r="B730">
        <v>11165</v>
      </c>
      <c r="F730">
        <v>26568</v>
      </c>
      <c r="G730">
        <v>1</v>
      </c>
      <c r="H730">
        <v>1</v>
      </c>
      <c r="I730">
        <v>1</v>
      </c>
      <c r="J730">
        <v>52739</v>
      </c>
      <c r="K730">
        <v>52739</v>
      </c>
      <c r="L730">
        <v>36</v>
      </c>
      <c r="M730">
        <v>20</v>
      </c>
      <c r="N730">
        <v>7</v>
      </c>
      <c r="O730">
        <v>41</v>
      </c>
      <c r="Q730" s="17">
        <v>43035</v>
      </c>
      <c r="R730" t="s">
        <v>1819</v>
      </c>
      <c r="S730">
        <v>0</v>
      </c>
      <c r="T730">
        <v>0</v>
      </c>
      <c r="U730">
        <v>0</v>
      </c>
      <c r="V730">
        <v>2</v>
      </c>
      <c r="W730" t="s">
        <v>208</v>
      </c>
      <c r="X730" t="s">
        <v>79</v>
      </c>
      <c r="Y730" t="s">
        <v>94</v>
      </c>
      <c r="Z730" t="s">
        <v>209</v>
      </c>
      <c r="AB730" s="17">
        <v>2</v>
      </c>
      <c r="AC730" s="17">
        <v>402133</v>
      </c>
      <c r="AD730">
        <v>2</v>
      </c>
      <c r="AE730">
        <v>1</v>
      </c>
      <c r="AF730">
        <v>0</v>
      </c>
      <c r="AG730" t="s">
        <v>81</v>
      </c>
      <c r="AH730" t="s">
        <v>82</v>
      </c>
      <c r="AI730" t="s">
        <v>83</v>
      </c>
      <c r="AJ730" t="s">
        <v>83</v>
      </c>
      <c r="AK730" t="s">
        <v>84</v>
      </c>
      <c r="AL730" t="s">
        <v>85</v>
      </c>
      <c r="AM730" t="s">
        <v>205</v>
      </c>
      <c r="AN730" t="s">
        <v>95</v>
      </c>
      <c r="AO730" t="s">
        <v>259</v>
      </c>
      <c r="AP730" t="s">
        <v>260</v>
      </c>
      <c r="AQ730" t="s">
        <v>259</v>
      </c>
      <c r="AR730" t="s">
        <v>260</v>
      </c>
      <c r="AS730" t="s">
        <v>83</v>
      </c>
      <c r="AV730" s="17"/>
      <c r="AX730">
        <v>0</v>
      </c>
      <c r="AY730" t="s">
        <v>83</v>
      </c>
      <c r="AZ730" t="s">
        <v>83</v>
      </c>
      <c r="BH730">
        <v>894</v>
      </c>
      <c r="BL730" t="s">
        <v>1815</v>
      </c>
      <c r="BM730" s="17">
        <v>43019</v>
      </c>
      <c r="BN730" t="s">
        <v>210</v>
      </c>
      <c r="BO730" t="s">
        <v>210</v>
      </c>
      <c r="BP730">
        <v>68</v>
      </c>
      <c r="BQ730" t="s">
        <v>196</v>
      </c>
      <c r="BR730" t="s">
        <v>197</v>
      </c>
      <c r="BS730" t="s">
        <v>89</v>
      </c>
      <c r="BT730" t="s">
        <v>90</v>
      </c>
      <c r="BU730" t="s">
        <v>181</v>
      </c>
      <c r="BV730" t="s">
        <v>83</v>
      </c>
      <c r="BY730" t="s">
        <v>92</v>
      </c>
      <c r="BZ730" t="s">
        <v>87</v>
      </c>
      <c r="CC730">
        <f>IFERROR(IF(AKORDT[[#This Row],[CZAS]]=1,VLOOKUP(AKORDT[[#This Row],[RAPORTY_TMP_ID]]&amp;AKORDT[[#This Row],[CZYNNOSCI_OPIS]],#REF!,5,FALSE),AKORDT[[#This Row],[CZAS]]),1)</f>
        <v>41</v>
      </c>
      <c r="CD730" t="str">
        <f>AKORDT[[#This Row],[RAPORTY_TMP_ID]]&amp;" "&amp;MID(AKORDT[[#This Row],[NAZWA1_WG]],1,30)</f>
        <v xml:space="preserve">26568 HORIZON B ONz                 </v>
      </c>
      <c r="CE730" s="11">
        <f>AKORDT[[#This Row],[DATA]]</f>
        <v>43035</v>
      </c>
      <c r="CF730">
        <f>IFERROR(ROUND(AVERAGEIF(Tabela_Kwerenda_z_AKORD[CZAS RZECZYWISTY],LEFT(AKORDT[[#This Row],[PZP_NR_ZLECENIA]],5),Tabela_Kwerenda_z_AKORD[LACZNY_CZAS]),0),0)</f>
        <v>0</v>
      </c>
    </row>
    <row r="731" spans="1:84">
      <c r="A731" t="e">
        <f>VLOOKUP(AKORDT[[#This Row],[NAZWISKO]],IMIE[],2,FALSE)</f>
        <v>#N/A</v>
      </c>
      <c r="B731">
        <v>11166</v>
      </c>
      <c r="F731">
        <v>26717</v>
      </c>
      <c r="G731">
        <v>1</v>
      </c>
      <c r="H731">
        <v>1</v>
      </c>
      <c r="I731">
        <v>1</v>
      </c>
      <c r="J731">
        <v>55868</v>
      </c>
      <c r="K731">
        <v>55868</v>
      </c>
      <c r="L731">
        <v>49</v>
      </c>
      <c r="M731">
        <v>5</v>
      </c>
      <c r="N731">
        <v>7</v>
      </c>
      <c r="O731">
        <v>123</v>
      </c>
      <c r="Q731" s="17">
        <v>43035</v>
      </c>
      <c r="R731" t="s">
        <v>1820</v>
      </c>
      <c r="S731">
        <v>0</v>
      </c>
      <c r="T731">
        <v>0</v>
      </c>
      <c r="U731">
        <v>0</v>
      </c>
      <c r="V731">
        <v>2</v>
      </c>
      <c r="W731" t="s">
        <v>457</v>
      </c>
      <c r="X731" t="s">
        <v>79</v>
      </c>
      <c r="Y731" t="s">
        <v>93</v>
      </c>
      <c r="Z731" t="s">
        <v>458</v>
      </c>
      <c r="AB731" s="17">
        <v>2</v>
      </c>
      <c r="AC731" s="17">
        <v>402133</v>
      </c>
      <c r="AD731">
        <v>2</v>
      </c>
      <c r="AE731">
        <v>1</v>
      </c>
      <c r="AF731">
        <v>0</v>
      </c>
      <c r="AG731" t="s">
        <v>81</v>
      </c>
      <c r="AH731" t="s">
        <v>82</v>
      </c>
      <c r="AI731" t="s">
        <v>83</v>
      </c>
      <c r="AJ731" t="s">
        <v>83</v>
      </c>
      <c r="AK731" t="s">
        <v>84</v>
      </c>
      <c r="AL731" t="s">
        <v>85</v>
      </c>
      <c r="AM731" t="s">
        <v>86</v>
      </c>
      <c r="AN731" t="s">
        <v>87</v>
      </c>
      <c r="AO731" t="s">
        <v>468</v>
      </c>
      <c r="AP731" t="s">
        <v>469</v>
      </c>
      <c r="AQ731" t="s">
        <v>468</v>
      </c>
      <c r="AR731" t="s">
        <v>469</v>
      </c>
      <c r="AS731" t="s">
        <v>83</v>
      </c>
      <c r="AV731" s="17"/>
      <c r="AX731">
        <v>0</v>
      </c>
      <c r="AY731" t="s">
        <v>83</v>
      </c>
      <c r="AZ731" t="s">
        <v>83</v>
      </c>
      <c r="BH731">
        <v>895</v>
      </c>
      <c r="BL731" t="s">
        <v>1711</v>
      </c>
      <c r="BM731" s="17">
        <v>43019</v>
      </c>
      <c r="BN731" t="s">
        <v>303</v>
      </c>
      <c r="BO731" t="s">
        <v>303</v>
      </c>
      <c r="BP731">
        <v>13</v>
      </c>
      <c r="BQ731" t="s">
        <v>88</v>
      </c>
      <c r="BR731" t="s">
        <v>79</v>
      </c>
      <c r="BS731" t="s">
        <v>89</v>
      </c>
      <c r="BT731" t="s">
        <v>90</v>
      </c>
      <c r="BU731" t="s">
        <v>181</v>
      </c>
      <c r="BV731" t="s">
        <v>83</v>
      </c>
      <c r="BY731" t="s">
        <v>92</v>
      </c>
      <c r="BZ731" t="s">
        <v>87</v>
      </c>
      <c r="CC731">
        <f>IFERROR(IF(AKORDT[[#This Row],[CZAS]]=1,VLOOKUP(AKORDT[[#This Row],[RAPORTY_TMP_ID]]&amp;AKORDT[[#This Row],[CZYNNOSCI_OPIS]],#REF!,5,FALSE),AKORDT[[#This Row],[CZAS]]),1)</f>
        <v>123</v>
      </c>
      <c r="CD731" t="str">
        <f>AKORDT[[#This Row],[RAPORTY_TMP_ID]]&amp;" "&amp;MID(AKORDT[[#This Row],[NAZWA1_WG]],1,30)</f>
        <v xml:space="preserve">26717 MANGO L                       </v>
      </c>
      <c r="CE731" s="11">
        <f>AKORDT[[#This Row],[DATA]]</f>
        <v>43035</v>
      </c>
      <c r="CF731">
        <f>IFERROR(ROUND(AVERAGEIF(Tabela_Kwerenda_z_AKORD[CZAS RZECZYWISTY],LEFT(AKORDT[[#This Row],[PZP_NR_ZLECENIA]],5),Tabela_Kwerenda_z_AKORD[LACZNY_CZAS]),0),0)</f>
        <v>0</v>
      </c>
    </row>
    <row r="732" spans="1:84">
      <c r="A732" t="e">
        <f>VLOOKUP(AKORDT[[#This Row],[NAZWISKO]],IMIE[],2,FALSE)</f>
        <v>#N/A</v>
      </c>
      <c r="B732">
        <v>11167</v>
      </c>
      <c r="F732">
        <v>26567</v>
      </c>
      <c r="G732">
        <v>1</v>
      </c>
      <c r="H732">
        <v>1</v>
      </c>
      <c r="I732">
        <v>1</v>
      </c>
      <c r="J732">
        <v>52701</v>
      </c>
      <c r="K732">
        <v>52701</v>
      </c>
      <c r="L732">
        <v>36</v>
      </c>
      <c r="M732">
        <v>20</v>
      </c>
      <c r="N732">
        <v>7</v>
      </c>
      <c r="O732">
        <v>38</v>
      </c>
      <c r="P732">
        <v>0</v>
      </c>
      <c r="Q732" s="17">
        <v>43035</v>
      </c>
      <c r="R732" t="s">
        <v>1821</v>
      </c>
      <c r="S732">
        <v>0</v>
      </c>
      <c r="T732">
        <v>0</v>
      </c>
      <c r="U732">
        <v>0</v>
      </c>
      <c r="V732">
        <v>2</v>
      </c>
      <c r="W732" t="s">
        <v>208</v>
      </c>
      <c r="X732" t="s">
        <v>79</v>
      </c>
      <c r="Y732" t="s">
        <v>94</v>
      </c>
      <c r="Z732" t="s">
        <v>209</v>
      </c>
      <c r="AB732" s="17">
        <v>2</v>
      </c>
      <c r="AC732" s="17">
        <v>402133</v>
      </c>
      <c r="AD732">
        <v>2</v>
      </c>
      <c r="AE732">
        <v>1</v>
      </c>
      <c r="AF732">
        <v>0</v>
      </c>
      <c r="AG732" t="s">
        <v>81</v>
      </c>
      <c r="AH732" t="s">
        <v>82</v>
      </c>
      <c r="AI732" t="s">
        <v>83</v>
      </c>
      <c r="AJ732" t="s">
        <v>83</v>
      </c>
      <c r="AK732" t="s">
        <v>84</v>
      </c>
      <c r="AL732" t="s">
        <v>85</v>
      </c>
      <c r="AM732" t="s">
        <v>205</v>
      </c>
      <c r="AN732" t="s">
        <v>95</v>
      </c>
      <c r="AO732" t="s">
        <v>261</v>
      </c>
      <c r="AP732" t="s">
        <v>262</v>
      </c>
      <c r="AQ732" t="s">
        <v>261</v>
      </c>
      <c r="AR732" t="s">
        <v>262</v>
      </c>
      <c r="AS732" t="s">
        <v>83</v>
      </c>
      <c r="AV732" s="17"/>
      <c r="AX732">
        <v>0</v>
      </c>
      <c r="AY732" t="s">
        <v>83</v>
      </c>
      <c r="AZ732" t="s">
        <v>83</v>
      </c>
      <c r="BH732">
        <v>896</v>
      </c>
      <c r="BL732" t="s">
        <v>1815</v>
      </c>
      <c r="BM732" s="17">
        <v>43019</v>
      </c>
      <c r="BN732" t="s">
        <v>210</v>
      </c>
      <c r="BO732" t="s">
        <v>210</v>
      </c>
      <c r="BP732">
        <v>0</v>
      </c>
      <c r="BQ732" t="s">
        <v>83</v>
      </c>
      <c r="BR732" t="s">
        <v>83</v>
      </c>
      <c r="BS732" t="s">
        <v>89</v>
      </c>
      <c r="BT732" t="s">
        <v>90</v>
      </c>
      <c r="BU732" t="s">
        <v>181</v>
      </c>
      <c r="BV732" t="s">
        <v>83</v>
      </c>
      <c r="BY732" t="s">
        <v>92</v>
      </c>
      <c r="BZ732" t="s">
        <v>87</v>
      </c>
      <c r="CC732">
        <f>IFERROR(IF(AKORDT[[#This Row],[CZAS]]=1,VLOOKUP(AKORDT[[#This Row],[RAPORTY_TMP_ID]]&amp;AKORDT[[#This Row],[CZYNNOSCI_OPIS]],#REF!,5,FALSE),AKORDT[[#This Row],[CZAS]]),1)</f>
        <v>38</v>
      </c>
      <c r="CD732" t="str">
        <f>AKORDT[[#This Row],[RAPORTY_TMP_ID]]&amp;" "&amp;MID(AKORDT[[#This Row],[NAZWA1_WG]],1,30)</f>
        <v xml:space="preserve">26567 HORIZON B [3z                 </v>
      </c>
      <c r="CE732" s="11">
        <f>AKORDT[[#This Row],[DATA]]</f>
        <v>43035</v>
      </c>
      <c r="CF732">
        <f>IFERROR(ROUND(AVERAGEIF(Tabela_Kwerenda_z_AKORD[CZAS RZECZYWISTY],LEFT(AKORDT[[#This Row],[PZP_NR_ZLECENIA]],5),Tabela_Kwerenda_z_AKORD[LACZNY_CZAS]),0),0)</f>
        <v>0</v>
      </c>
    </row>
    <row r="733" spans="1:84">
      <c r="A733" t="e">
        <f>VLOOKUP(AKORDT[[#This Row],[NAZWISKO]],IMIE[],2,FALSE)</f>
        <v>#N/A</v>
      </c>
      <c r="B733">
        <v>11168</v>
      </c>
      <c r="F733">
        <v>26167</v>
      </c>
      <c r="G733">
        <v>1</v>
      </c>
      <c r="H733">
        <v>1</v>
      </c>
      <c r="I733">
        <v>1</v>
      </c>
      <c r="J733">
        <v>24036</v>
      </c>
      <c r="K733">
        <v>24036</v>
      </c>
      <c r="L733">
        <v>40</v>
      </c>
      <c r="M733">
        <v>5</v>
      </c>
      <c r="N733">
        <v>7</v>
      </c>
      <c r="O733">
        <v>54</v>
      </c>
      <c r="P733">
        <v>0</v>
      </c>
      <c r="Q733" s="17">
        <v>43035</v>
      </c>
      <c r="R733" t="s">
        <v>1822</v>
      </c>
      <c r="S733">
        <v>0</v>
      </c>
      <c r="T733">
        <v>0</v>
      </c>
      <c r="U733">
        <v>0</v>
      </c>
      <c r="V733">
        <v>2</v>
      </c>
      <c r="W733" t="s">
        <v>228</v>
      </c>
      <c r="X733" t="s">
        <v>79</v>
      </c>
      <c r="Y733" t="s">
        <v>97</v>
      </c>
      <c r="Z733" t="s">
        <v>229</v>
      </c>
      <c r="AB733" s="17">
        <v>2</v>
      </c>
      <c r="AC733" s="17">
        <v>402133</v>
      </c>
      <c r="AD733">
        <v>2</v>
      </c>
      <c r="AE733">
        <v>1</v>
      </c>
      <c r="AF733">
        <v>0</v>
      </c>
      <c r="AG733" t="s">
        <v>81</v>
      </c>
      <c r="AH733" t="s">
        <v>82</v>
      </c>
      <c r="AI733" t="s">
        <v>83</v>
      </c>
      <c r="AJ733" t="s">
        <v>83</v>
      </c>
      <c r="AK733" t="s">
        <v>84</v>
      </c>
      <c r="AL733" t="s">
        <v>85</v>
      </c>
      <c r="AM733" t="s">
        <v>86</v>
      </c>
      <c r="AN733" t="s">
        <v>87</v>
      </c>
      <c r="AO733" t="s">
        <v>428</v>
      </c>
      <c r="AP733" t="s">
        <v>429</v>
      </c>
      <c r="AQ733" t="s">
        <v>428</v>
      </c>
      <c r="AR733" t="s">
        <v>429</v>
      </c>
      <c r="AS733" t="s">
        <v>83</v>
      </c>
      <c r="AV733" s="17"/>
      <c r="AX733">
        <v>0</v>
      </c>
      <c r="AY733" t="s">
        <v>83</v>
      </c>
      <c r="AZ733" t="s">
        <v>83</v>
      </c>
      <c r="BH733">
        <v>897</v>
      </c>
      <c r="BL733" t="s">
        <v>872</v>
      </c>
      <c r="BM733" s="17">
        <v>43005</v>
      </c>
      <c r="BN733" t="s">
        <v>230</v>
      </c>
      <c r="BO733" t="s">
        <v>230</v>
      </c>
      <c r="BP733">
        <v>13</v>
      </c>
      <c r="BQ733" t="s">
        <v>88</v>
      </c>
      <c r="BR733" t="s">
        <v>79</v>
      </c>
      <c r="BS733" t="s">
        <v>89</v>
      </c>
      <c r="BT733" t="s">
        <v>90</v>
      </c>
      <c r="BU733" t="s">
        <v>181</v>
      </c>
      <c r="BV733" t="s">
        <v>83</v>
      </c>
      <c r="BY733" t="s">
        <v>92</v>
      </c>
      <c r="BZ733" t="s">
        <v>87</v>
      </c>
      <c r="CC733">
        <f>IFERROR(IF(AKORDT[[#This Row],[CZAS]]=1,VLOOKUP(AKORDT[[#This Row],[RAPORTY_TMP_ID]]&amp;AKORDT[[#This Row],[CZYNNOSCI_OPIS]],#REF!,5,FALSE),AKORDT[[#This Row],[CZAS]]),1)</f>
        <v>54</v>
      </c>
      <c r="CD733" t="str">
        <f>AKORDT[[#This Row],[RAPORTY_TMP_ID]]&amp;" "&amp;MID(AKORDT[[#This Row],[NAZWA1_WG]],1,30)</f>
        <v xml:space="preserve">26167 AVANT P112x97                 </v>
      </c>
      <c r="CE733" s="11">
        <f>AKORDT[[#This Row],[DATA]]</f>
        <v>43035</v>
      </c>
      <c r="CF733">
        <f>IFERROR(ROUND(AVERAGEIF(Tabela_Kwerenda_z_AKORD[CZAS RZECZYWISTY],LEFT(AKORDT[[#This Row],[PZP_NR_ZLECENIA]],5),Tabela_Kwerenda_z_AKORD[LACZNY_CZAS]),0),0)</f>
        <v>0</v>
      </c>
    </row>
    <row r="734" spans="1:84">
      <c r="A734" t="e">
        <f>VLOOKUP(AKORDT[[#This Row],[NAZWISKO]],IMIE[],2,FALSE)</f>
        <v>#N/A</v>
      </c>
      <c r="B734">
        <v>11169</v>
      </c>
      <c r="F734">
        <v>26168</v>
      </c>
      <c r="G734">
        <v>1</v>
      </c>
      <c r="H734">
        <v>1</v>
      </c>
      <c r="I734">
        <v>1</v>
      </c>
      <c r="J734">
        <v>24019</v>
      </c>
      <c r="K734">
        <v>24019</v>
      </c>
      <c r="L734">
        <v>40</v>
      </c>
      <c r="M734">
        <v>5</v>
      </c>
      <c r="N734">
        <v>7</v>
      </c>
      <c r="O734">
        <v>107</v>
      </c>
      <c r="P734">
        <v>0</v>
      </c>
      <c r="Q734" s="17">
        <v>43035</v>
      </c>
      <c r="R734" t="s">
        <v>1823</v>
      </c>
      <c r="S734">
        <v>0</v>
      </c>
      <c r="T734">
        <v>0</v>
      </c>
      <c r="U734">
        <v>0</v>
      </c>
      <c r="V734">
        <v>2</v>
      </c>
      <c r="W734" t="s">
        <v>228</v>
      </c>
      <c r="X734" t="s">
        <v>79</v>
      </c>
      <c r="Y734" t="s">
        <v>97</v>
      </c>
      <c r="Z734" t="s">
        <v>229</v>
      </c>
      <c r="AB734" s="17">
        <v>2</v>
      </c>
      <c r="AC734" s="17">
        <v>402133</v>
      </c>
      <c r="AD734">
        <v>2</v>
      </c>
      <c r="AE734">
        <v>1</v>
      </c>
      <c r="AF734">
        <v>0</v>
      </c>
      <c r="AG734" t="s">
        <v>81</v>
      </c>
      <c r="AH734" t="s">
        <v>82</v>
      </c>
      <c r="AI734" t="s">
        <v>83</v>
      </c>
      <c r="AJ734" t="s">
        <v>83</v>
      </c>
      <c r="AK734" t="s">
        <v>84</v>
      </c>
      <c r="AL734" t="s">
        <v>85</v>
      </c>
      <c r="AM734" t="s">
        <v>86</v>
      </c>
      <c r="AN734" t="s">
        <v>87</v>
      </c>
      <c r="AO734" t="s">
        <v>430</v>
      </c>
      <c r="AP734" t="s">
        <v>431</v>
      </c>
      <c r="AQ734" t="s">
        <v>430</v>
      </c>
      <c r="AR734" t="s">
        <v>431</v>
      </c>
      <c r="AS734" t="s">
        <v>83</v>
      </c>
      <c r="AV734" s="17"/>
      <c r="AX734">
        <v>0</v>
      </c>
      <c r="AY734" t="s">
        <v>83</v>
      </c>
      <c r="AZ734" t="s">
        <v>83</v>
      </c>
      <c r="BH734">
        <v>898</v>
      </c>
      <c r="BL734" t="s">
        <v>872</v>
      </c>
      <c r="BM734" s="17">
        <v>43005</v>
      </c>
      <c r="BN734" t="s">
        <v>230</v>
      </c>
      <c r="BO734" t="s">
        <v>230</v>
      </c>
      <c r="BP734">
        <v>13</v>
      </c>
      <c r="BQ734" t="s">
        <v>88</v>
      </c>
      <c r="BR734" t="s">
        <v>79</v>
      </c>
      <c r="BS734" t="s">
        <v>89</v>
      </c>
      <c r="BT734" t="s">
        <v>90</v>
      </c>
      <c r="BU734" t="s">
        <v>181</v>
      </c>
      <c r="BV734" t="s">
        <v>83</v>
      </c>
      <c r="BY734" t="s">
        <v>92</v>
      </c>
      <c r="BZ734" t="s">
        <v>87</v>
      </c>
      <c r="CC734">
        <f>IFERROR(IF(AKORDT[[#This Row],[CZAS]]=1,VLOOKUP(AKORDT[[#This Row],[RAPORTY_TMP_ID]]&amp;AKORDT[[#This Row],[CZYNNOSCI_OPIS]],#REF!,5,FALSE),AKORDT[[#This Row],[CZAS]]),1)</f>
        <v>107</v>
      </c>
      <c r="CD734" t="str">
        <f>AKORDT[[#This Row],[RAPORTY_TMP_ID]]&amp;" "&amp;MID(AKORDT[[#This Row],[NAZWA1_WG]],1,30)</f>
        <v xml:space="preserve">26168 AVANT 1,5                     </v>
      </c>
      <c r="CE734" s="11">
        <f>AKORDT[[#This Row],[DATA]]</f>
        <v>43035</v>
      </c>
      <c r="CF734">
        <f>IFERROR(ROUND(AVERAGEIF(Tabela_Kwerenda_z_AKORD[CZAS RZECZYWISTY],LEFT(AKORDT[[#This Row],[PZP_NR_ZLECENIA]],5),Tabela_Kwerenda_z_AKORD[LACZNY_CZAS]),0),0)</f>
        <v>0</v>
      </c>
    </row>
    <row r="735" spans="1:84">
      <c r="A735" t="e">
        <f>VLOOKUP(AKORDT[[#This Row],[NAZWISKO]],IMIE[],2,FALSE)</f>
        <v>#N/A</v>
      </c>
      <c r="B735">
        <v>11170</v>
      </c>
      <c r="F735">
        <v>26169</v>
      </c>
      <c r="G735">
        <v>1</v>
      </c>
      <c r="H735">
        <v>1</v>
      </c>
      <c r="I735">
        <v>1</v>
      </c>
      <c r="J735">
        <v>24024</v>
      </c>
      <c r="K735">
        <v>24024</v>
      </c>
      <c r="L735">
        <v>40</v>
      </c>
      <c r="M735">
        <v>5</v>
      </c>
      <c r="N735">
        <v>7</v>
      </c>
      <c r="O735">
        <v>154</v>
      </c>
      <c r="P735">
        <v>0</v>
      </c>
      <c r="Q735" s="17">
        <v>43035</v>
      </c>
      <c r="R735" t="s">
        <v>1824</v>
      </c>
      <c r="S735">
        <v>0</v>
      </c>
      <c r="T735">
        <v>0</v>
      </c>
      <c r="U735">
        <v>0</v>
      </c>
      <c r="V735">
        <v>2</v>
      </c>
      <c r="W735" t="s">
        <v>228</v>
      </c>
      <c r="X735" t="s">
        <v>79</v>
      </c>
      <c r="Y735" t="s">
        <v>97</v>
      </c>
      <c r="Z735" t="s">
        <v>229</v>
      </c>
      <c r="AB735" s="17">
        <v>2</v>
      </c>
      <c r="AC735" s="17">
        <v>402133</v>
      </c>
      <c r="AD735">
        <v>2</v>
      </c>
      <c r="AE735">
        <v>1</v>
      </c>
      <c r="AF735">
        <v>0</v>
      </c>
      <c r="AG735" t="s">
        <v>81</v>
      </c>
      <c r="AH735" t="s">
        <v>82</v>
      </c>
      <c r="AI735" t="s">
        <v>83</v>
      </c>
      <c r="AJ735" t="s">
        <v>83</v>
      </c>
      <c r="AK735" t="s">
        <v>84</v>
      </c>
      <c r="AL735" t="s">
        <v>85</v>
      </c>
      <c r="AM735" t="s">
        <v>86</v>
      </c>
      <c r="AN735" t="s">
        <v>87</v>
      </c>
      <c r="AO735" t="s">
        <v>235</v>
      </c>
      <c r="AP735" t="s">
        <v>236</v>
      </c>
      <c r="AQ735" t="s">
        <v>235</v>
      </c>
      <c r="AR735" t="s">
        <v>236</v>
      </c>
      <c r="AS735" t="s">
        <v>83</v>
      </c>
      <c r="AV735" s="17"/>
      <c r="AX735">
        <v>0</v>
      </c>
      <c r="AY735" t="s">
        <v>83</v>
      </c>
      <c r="AZ735" t="s">
        <v>83</v>
      </c>
      <c r="BH735">
        <v>899</v>
      </c>
      <c r="BL735" t="s">
        <v>872</v>
      </c>
      <c r="BM735" s="17">
        <v>43005</v>
      </c>
      <c r="BN735" t="s">
        <v>230</v>
      </c>
      <c r="BO735" t="s">
        <v>230</v>
      </c>
      <c r="BP735">
        <v>13</v>
      </c>
      <c r="BQ735" t="s">
        <v>88</v>
      </c>
      <c r="BR735" t="s">
        <v>79</v>
      </c>
      <c r="BS735" t="s">
        <v>89</v>
      </c>
      <c r="BT735" t="s">
        <v>90</v>
      </c>
      <c r="BU735" t="s">
        <v>181</v>
      </c>
      <c r="BV735" t="s">
        <v>83</v>
      </c>
      <c r="BY735" t="s">
        <v>92</v>
      </c>
      <c r="BZ735" t="s">
        <v>87</v>
      </c>
      <c r="CC735">
        <f>IFERROR(IF(AKORDT[[#This Row],[CZAS]]=1,VLOOKUP(AKORDT[[#This Row],[RAPORTY_TMP_ID]]&amp;AKORDT[[#This Row],[CZYNNOSCI_OPIS]],#REF!,5,FALSE),AKORDT[[#This Row],[CZAS]]),1)</f>
        <v>154</v>
      </c>
      <c r="CD735" t="str">
        <f>AKORDT[[#This Row],[RAPORTY_TMP_ID]]&amp;" "&amp;MID(AKORDT[[#This Row],[NAZWA1_WG]],1,30)</f>
        <v xml:space="preserve">26169 AVANT N                       </v>
      </c>
      <c r="CE735" s="11">
        <f>AKORDT[[#This Row],[DATA]]</f>
        <v>43035</v>
      </c>
      <c r="CF735">
        <f>IFERROR(ROUND(AVERAGEIF(Tabela_Kwerenda_z_AKORD[CZAS RZECZYWISTY],LEFT(AKORDT[[#This Row],[PZP_NR_ZLECENIA]],5),Tabela_Kwerenda_z_AKORD[LACZNY_CZAS]),0),0)</f>
        <v>0</v>
      </c>
    </row>
    <row r="736" spans="1:84">
      <c r="A736" t="e">
        <f>VLOOKUP(AKORDT[[#This Row],[NAZWISKO]],IMIE[],2,FALSE)</f>
        <v>#N/A</v>
      </c>
      <c r="B736">
        <v>11171</v>
      </c>
      <c r="F736">
        <v>26170</v>
      </c>
      <c r="G736">
        <v>1</v>
      </c>
      <c r="H736">
        <v>1</v>
      </c>
      <c r="I736">
        <v>1</v>
      </c>
      <c r="J736">
        <v>24019</v>
      </c>
      <c r="K736">
        <v>24019</v>
      </c>
      <c r="L736">
        <v>40</v>
      </c>
      <c r="M736">
        <v>5</v>
      </c>
      <c r="N736">
        <v>7</v>
      </c>
      <c r="O736">
        <v>107</v>
      </c>
      <c r="P736">
        <v>0</v>
      </c>
      <c r="Q736" s="17">
        <v>43035</v>
      </c>
      <c r="R736" t="s">
        <v>1825</v>
      </c>
      <c r="S736">
        <v>0</v>
      </c>
      <c r="T736">
        <v>0</v>
      </c>
      <c r="U736">
        <v>0</v>
      </c>
      <c r="V736">
        <v>2</v>
      </c>
      <c r="W736" t="s">
        <v>228</v>
      </c>
      <c r="X736" t="s">
        <v>79</v>
      </c>
      <c r="Y736" t="s">
        <v>97</v>
      </c>
      <c r="Z736" t="s">
        <v>229</v>
      </c>
      <c r="AB736" s="17">
        <v>2</v>
      </c>
      <c r="AC736" s="17">
        <v>402133</v>
      </c>
      <c r="AD736">
        <v>2</v>
      </c>
      <c r="AE736">
        <v>1</v>
      </c>
      <c r="AF736">
        <v>0</v>
      </c>
      <c r="AG736" t="s">
        <v>81</v>
      </c>
      <c r="AH736" t="s">
        <v>82</v>
      </c>
      <c r="AI736" t="s">
        <v>83</v>
      </c>
      <c r="AJ736" t="s">
        <v>83</v>
      </c>
      <c r="AK736" t="s">
        <v>84</v>
      </c>
      <c r="AL736" t="s">
        <v>85</v>
      </c>
      <c r="AM736" t="s">
        <v>86</v>
      </c>
      <c r="AN736" t="s">
        <v>87</v>
      </c>
      <c r="AO736" t="s">
        <v>430</v>
      </c>
      <c r="AP736" t="s">
        <v>431</v>
      </c>
      <c r="AQ736" t="s">
        <v>430</v>
      </c>
      <c r="AR736" t="s">
        <v>431</v>
      </c>
      <c r="AS736" t="s">
        <v>83</v>
      </c>
      <c r="AV736" s="17"/>
      <c r="AX736">
        <v>0</v>
      </c>
      <c r="AY736" t="s">
        <v>83</v>
      </c>
      <c r="AZ736" t="s">
        <v>83</v>
      </c>
      <c r="BH736">
        <v>900</v>
      </c>
      <c r="BL736" t="s">
        <v>872</v>
      </c>
      <c r="BM736" s="17">
        <v>43005</v>
      </c>
      <c r="BN736" t="s">
        <v>230</v>
      </c>
      <c r="BO736" t="s">
        <v>230</v>
      </c>
      <c r="BP736">
        <v>13</v>
      </c>
      <c r="BQ736" t="s">
        <v>88</v>
      </c>
      <c r="BR736" t="s">
        <v>79</v>
      </c>
      <c r="BS736" t="s">
        <v>89</v>
      </c>
      <c r="BT736" t="s">
        <v>90</v>
      </c>
      <c r="BU736" t="s">
        <v>181</v>
      </c>
      <c r="BV736" t="s">
        <v>83</v>
      </c>
      <c r="BY736" t="s">
        <v>92</v>
      </c>
      <c r="BZ736" t="s">
        <v>87</v>
      </c>
      <c r="CC736">
        <f>IFERROR(IF(AKORDT[[#This Row],[CZAS]]=1,VLOOKUP(AKORDT[[#This Row],[RAPORTY_TMP_ID]]&amp;AKORDT[[#This Row],[CZYNNOSCI_OPIS]],#REF!,5,FALSE),AKORDT[[#This Row],[CZAS]]),1)</f>
        <v>107</v>
      </c>
      <c r="CD736" t="str">
        <f>AKORDT[[#This Row],[RAPORTY_TMP_ID]]&amp;" "&amp;MID(AKORDT[[#This Row],[NAZWA1_WG]],1,30)</f>
        <v xml:space="preserve">26170 AVANT 1,5                     </v>
      </c>
      <c r="CE736" s="11">
        <f>AKORDT[[#This Row],[DATA]]</f>
        <v>43035</v>
      </c>
      <c r="CF736">
        <f>IFERROR(ROUND(AVERAGEIF(Tabela_Kwerenda_z_AKORD[CZAS RZECZYWISTY],LEFT(AKORDT[[#This Row],[PZP_NR_ZLECENIA]],5),Tabela_Kwerenda_z_AKORD[LACZNY_CZAS]),0),0)</f>
        <v>0</v>
      </c>
    </row>
    <row r="737" spans="1:84">
      <c r="A737" t="e">
        <f>VLOOKUP(AKORDT[[#This Row],[NAZWISKO]],IMIE[],2,FALSE)</f>
        <v>#N/A</v>
      </c>
      <c r="B737">
        <v>11172</v>
      </c>
      <c r="F737">
        <v>26171</v>
      </c>
      <c r="G737">
        <v>1</v>
      </c>
      <c r="H737">
        <v>1</v>
      </c>
      <c r="I737">
        <v>1</v>
      </c>
      <c r="J737">
        <v>10561</v>
      </c>
      <c r="K737">
        <v>10561</v>
      </c>
      <c r="L737">
        <v>40</v>
      </c>
      <c r="M737">
        <v>5</v>
      </c>
      <c r="N737">
        <v>7</v>
      </c>
      <c r="O737">
        <v>118</v>
      </c>
      <c r="P737">
        <v>0</v>
      </c>
      <c r="Q737" s="17">
        <v>43035</v>
      </c>
      <c r="R737" t="s">
        <v>1826</v>
      </c>
      <c r="S737">
        <v>0</v>
      </c>
      <c r="T737">
        <v>0</v>
      </c>
      <c r="U737">
        <v>0</v>
      </c>
      <c r="V737">
        <v>2</v>
      </c>
      <c r="W737" t="s">
        <v>228</v>
      </c>
      <c r="X737" t="s">
        <v>79</v>
      </c>
      <c r="Y737" t="s">
        <v>97</v>
      </c>
      <c r="Z737" t="s">
        <v>229</v>
      </c>
      <c r="AB737" s="17">
        <v>2</v>
      </c>
      <c r="AC737" s="17">
        <v>402133</v>
      </c>
      <c r="AD737">
        <v>2</v>
      </c>
      <c r="AE737">
        <v>1</v>
      </c>
      <c r="AF737">
        <v>0</v>
      </c>
      <c r="AG737" t="s">
        <v>81</v>
      </c>
      <c r="AH737" t="s">
        <v>82</v>
      </c>
      <c r="AI737" t="s">
        <v>83</v>
      </c>
      <c r="AJ737" t="s">
        <v>83</v>
      </c>
      <c r="AK737" t="s">
        <v>84</v>
      </c>
      <c r="AL737" t="s">
        <v>85</v>
      </c>
      <c r="AM737" t="s">
        <v>86</v>
      </c>
      <c r="AN737" t="s">
        <v>87</v>
      </c>
      <c r="AO737" t="s">
        <v>231</v>
      </c>
      <c r="AP737" t="s">
        <v>232</v>
      </c>
      <c r="AQ737" t="s">
        <v>231</v>
      </c>
      <c r="AR737" t="s">
        <v>232</v>
      </c>
      <c r="AS737" t="s">
        <v>83</v>
      </c>
      <c r="AV737" s="17"/>
      <c r="AX737">
        <v>0</v>
      </c>
      <c r="AY737" t="s">
        <v>83</v>
      </c>
      <c r="AZ737" t="s">
        <v>83</v>
      </c>
      <c r="BH737">
        <v>901</v>
      </c>
      <c r="BL737" t="s">
        <v>872</v>
      </c>
      <c r="BM737" s="17">
        <v>43005</v>
      </c>
      <c r="BN737" t="s">
        <v>230</v>
      </c>
      <c r="BO737" t="s">
        <v>230</v>
      </c>
      <c r="BP737">
        <v>13</v>
      </c>
      <c r="BQ737" t="s">
        <v>88</v>
      </c>
      <c r="BR737" t="s">
        <v>79</v>
      </c>
      <c r="BS737" t="s">
        <v>89</v>
      </c>
      <c r="BT737" t="s">
        <v>90</v>
      </c>
      <c r="BU737" t="s">
        <v>181</v>
      </c>
      <c r="BV737" t="s">
        <v>83</v>
      </c>
      <c r="BY737" t="s">
        <v>92</v>
      </c>
      <c r="BZ737" t="s">
        <v>87</v>
      </c>
      <c r="CC737">
        <f>IFERROR(IF(AKORDT[[#This Row],[CZAS]]=1,VLOOKUP(AKORDT[[#This Row],[RAPORTY_TMP_ID]]&amp;AKORDT[[#This Row],[CZYNNOSCI_OPIS]],#REF!,5,FALSE),AKORDT[[#This Row],[CZAS]]),1)</f>
        <v>118</v>
      </c>
      <c r="CD737" t="str">
        <f>AKORDT[[#This Row],[RAPORTY_TMP_ID]]&amp;" "&amp;MID(AKORDT[[#This Row],[NAZWA1_WG]],1,30)</f>
        <v xml:space="preserve">26171 AVANT 1,5]                    </v>
      </c>
      <c r="CE737" s="11">
        <f>AKORDT[[#This Row],[DATA]]</f>
        <v>43035</v>
      </c>
      <c r="CF737">
        <f>IFERROR(ROUND(AVERAGEIF(Tabela_Kwerenda_z_AKORD[CZAS RZECZYWISTY],LEFT(AKORDT[[#This Row],[PZP_NR_ZLECENIA]],5),Tabela_Kwerenda_z_AKORD[LACZNY_CZAS]),0),0)</f>
        <v>0</v>
      </c>
    </row>
    <row r="738" spans="1:84">
      <c r="A738" t="e">
        <f>VLOOKUP(AKORDT[[#This Row],[NAZWISKO]],IMIE[],2,FALSE)</f>
        <v>#N/A</v>
      </c>
      <c r="B738">
        <v>11177</v>
      </c>
      <c r="F738">
        <v>27290</v>
      </c>
      <c r="G738">
        <v>1</v>
      </c>
      <c r="H738">
        <v>1</v>
      </c>
      <c r="I738">
        <v>1</v>
      </c>
      <c r="J738">
        <v>24008</v>
      </c>
      <c r="K738">
        <v>24008</v>
      </c>
      <c r="L738">
        <v>38</v>
      </c>
      <c r="M738">
        <v>5</v>
      </c>
      <c r="N738">
        <v>7</v>
      </c>
      <c r="O738">
        <v>209</v>
      </c>
      <c r="P738">
        <v>0</v>
      </c>
      <c r="Q738" s="17">
        <v>43035</v>
      </c>
      <c r="R738" t="s">
        <v>1827</v>
      </c>
      <c r="S738">
        <v>0</v>
      </c>
      <c r="T738">
        <v>0</v>
      </c>
      <c r="U738">
        <v>0</v>
      </c>
      <c r="V738">
        <v>2</v>
      </c>
      <c r="W738" t="s">
        <v>281</v>
      </c>
      <c r="X738" t="s">
        <v>79</v>
      </c>
      <c r="Y738" t="s">
        <v>102</v>
      </c>
      <c r="Z738" t="s">
        <v>282</v>
      </c>
      <c r="AB738" s="17">
        <v>2</v>
      </c>
      <c r="AC738" s="17">
        <v>402133</v>
      </c>
      <c r="AD738">
        <v>2</v>
      </c>
      <c r="AE738">
        <v>1</v>
      </c>
      <c r="AF738">
        <v>0</v>
      </c>
      <c r="AG738" t="s">
        <v>81</v>
      </c>
      <c r="AH738" t="s">
        <v>82</v>
      </c>
      <c r="AI738" t="s">
        <v>83</v>
      </c>
      <c r="AJ738" t="s">
        <v>83</v>
      </c>
      <c r="AK738" t="s">
        <v>84</v>
      </c>
      <c r="AL738" t="s">
        <v>85</v>
      </c>
      <c r="AM738" t="s">
        <v>86</v>
      </c>
      <c r="AN738" t="s">
        <v>87</v>
      </c>
      <c r="AO738" t="s">
        <v>543</v>
      </c>
      <c r="AP738" t="s">
        <v>544</v>
      </c>
      <c r="AQ738" t="s">
        <v>543</v>
      </c>
      <c r="AR738" t="s">
        <v>544</v>
      </c>
      <c r="AS738" t="s">
        <v>83</v>
      </c>
      <c r="AV738" s="17"/>
      <c r="AX738">
        <v>0</v>
      </c>
      <c r="AY738" t="s">
        <v>83</v>
      </c>
      <c r="AZ738" t="s">
        <v>83</v>
      </c>
      <c r="BH738">
        <v>906</v>
      </c>
      <c r="BL738" t="s">
        <v>1662</v>
      </c>
      <c r="BM738" s="17">
        <v>43026</v>
      </c>
      <c r="BN738" t="s">
        <v>230</v>
      </c>
      <c r="BO738" t="s">
        <v>230</v>
      </c>
      <c r="BP738">
        <v>13</v>
      </c>
      <c r="BQ738" t="s">
        <v>88</v>
      </c>
      <c r="BR738" t="s">
        <v>79</v>
      </c>
      <c r="BS738" t="s">
        <v>89</v>
      </c>
      <c r="BT738" t="s">
        <v>90</v>
      </c>
      <c r="BU738" t="s">
        <v>181</v>
      </c>
      <c r="BV738" t="s">
        <v>83</v>
      </c>
      <c r="BY738" t="s">
        <v>92</v>
      </c>
      <c r="BZ738" t="s">
        <v>87</v>
      </c>
      <c r="CC738">
        <f>IFERROR(IF(AKORDT[[#This Row],[CZAS]]=1,VLOOKUP(AKORDT[[#This Row],[RAPORTY_TMP_ID]]&amp;AKORDT[[#This Row],[CZYNNOSCI_OPIS]],#REF!,5,FALSE),AKORDT[[#This Row],[CZAS]]),1)</f>
        <v>209</v>
      </c>
      <c r="CD738" t="str">
        <f>AKORDT[[#This Row],[RAPORTY_TMP_ID]]&amp;" "&amp;MID(AKORDT[[#This Row],[NAZWA1_WG]],1,30)</f>
        <v xml:space="preserve">27290 AVANT [3,5]                   </v>
      </c>
      <c r="CE738" s="11">
        <f>AKORDT[[#This Row],[DATA]]</f>
        <v>43035</v>
      </c>
      <c r="CF738">
        <f>IFERROR(ROUND(AVERAGEIF(Tabela_Kwerenda_z_AKORD[CZAS RZECZYWISTY],LEFT(AKORDT[[#This Row],[PZP_NR_ZLECENIA]],5),Tabela_Kwerenda_z_AKORD[LACZNY_CZAS]),0),0)</f>
        <v>0</v>
      </c>
    </row>
    <row r="739" spans="1:84">
      <c r="A739" t="e">
        <f>VLOOKUP(AKORDT[[#This Row],[NAZWISKO]],IMIE[],2,FALSE)</f>
        <v>#N/A</v>
      </c>
      <c r="B739">
        <v>11178</v>
      </c>
      <c r="F739">
        <v>26556</v>
      </c>
      <c r="G739">
        <v>1</v>
      </c>
      <c r="H739">
        <v>1</v>
      </c>
      <c r="I739">
        <v>1</v>
      </c>
      <c r="J739">
        <v>56085</v>
      </c>
      <c r="K739">
        <v>56085</v>
      </c>
      <c r="L739">
        <v>35</v>
      </c>
      <c r="M739">
        <v>20</v>
      </c>
      <c r="N739">
        <v>7</v>
      </c>
      <c r="O739">
        <v>52</v>
      </c>
      <c r="Q739" s="17">
        <v>43035</v>
      </c>
      <c r="R739" t="s">
        <v>1828</v>
      </c>
      <c r="S739">
        <v>0</v>
      </c>
      <c r="T739">
        <v>0</v>
      </c>
      <c r="U739">
        <v>0</v>
      </c>
      <c r="V739">
        <v>2</v>
      </c>
      <c r="W739" t="s">
        <v>203</v>
      </c>
      <c r="X739" t="s">
        <v>79</v>
      </c>
      <c r="Y739" t="s">
        <v>100</v>
      </c>
      <c r="Z739" t="s">
        <v>204</v>
      </c>
      <c r="AB739" s="17">
        <v>2</v>
      </c>
      <c r="AC739" s="17">
        <v>402133</v>
      </c>
      <c r="AD739">
        <v>2</v>
      </c>
      <c r="AE739">
        <v>1</v>
      </c>
      <c r="AF739">
        <v>0</v>
      </c>
      <c r="AG739" t="s">
        <v>81</v>
      </c>
      <c r="AH739" t="s">
        <v>82</v>
      </c>
      <c r="AI739" t="s">
        <v>83</v>
      </c>
      <c r="AJ739" t="s">
        <v>83</v>
      </c>
      <c r="AK739" t="s">
        <v>84</v>
      </c>
      <c r="AL739" t="s">
        <v>85</v>
      </c>
      <c r="AM739" t="s">
        <v>205</v>
      </c>
      <c r="AN739" t="s">
        <v>95</v>
      </c>
      <c r="AO739" t="s">
        <v>296</v>
      </c>
      <c r="AP739" t="s">
        <v>297</v>
      </c>
      <c r="AQ739" t="s">
        <v>296</v>
      </c>
      <c r="AR739" t="s">
        <v>297</v>
      </c>
      <c r="AS739" t="s">
        <v>83</v>
      </c>
      <c r="AV739" s="17"/>
      <c r="AX739">
        <v>0</v>
      </c>
      <c r="AY739" t="s">
        <v>83</v>
      </c>
      <c r="AZ739" t="s">
        <v>83</v>
      </c>
      <c r="BH739">
        <v>907</v>
      </c>
      <c r="BL739" t="s">
        <v>1829</v>
      </c>
      <c r="BM739" s="17">
        <v>43019</v>
      </c>
      <c r="BN739" t="s">
        <v>210</v>
      </c>
      <c r="BO739" t="s">
        <v>210</v>
      </c>
      <c r="BP739">
        <v>68</v>
      </c>
      <c r="BQ739" t="s">
        <v>196</v>
      </c>
      <c r="BR739" t="s">
        <v>197</v>
      </c>
      <c r="BS739" t="s">
        <v>89</v>
      </c>
      <c r="BT739" t="s">
        <v>90</v>
      </c>
      <c r="BU739" t="s">
        <v>181</v>
      </c>
      <c r="BV739" t="s">
        <v>83</v>
      </c>
      <c r="BY739" t="s">
        <v>92</v>
      </c>
      <c r="BZ739" t="s">
        <v>87</v>
      </c>
      <c r="CC739">
        <f>IFERROR(IF(AKORDT[[#This Row],[CZAS]]=1,VLOOKUP(AKORDT[[#This Row],[RAPORTY_TMP_ID]]&amp;AKORDT[[#This Row],[CZYNNOSCI_OPIS]],#REF!,5,FALSE),AKORDT[[#This Row],[CZAS]]),1)</f>
        <v>52</v>
      </c>
      <c r="CD739" t="str">
        <f>AKORDT[[#This Row],[RAPORTY_TMP_ID]]&amp;" "&amp;MID(AKORDT[[#This Row],[NAZWA1_WG]],1,30)</f>
        <v xml:space="preserve">26556 HORIZON B L2Hz]               </v>
      </c>
      <c r="CE739" s="11">
        <f>AKORDT[[#This Row],[DATA]]</f>
        <v>43035</v>
      </c>
      <c r="CF739">
        <f>IFERROR(ROUND(AVERAGEIF(Tabela_Kwerenda_z_AKORD[CZAS RZECZYWISTY],LEFT(AKORDT[[#This Row],[PZP_NR_ZLECENIA]],5),Tabela_Kwerenda_z_AKORD[LACZNY_CZAS]),0),0)</f>
        <v>0</v>
      </c>
    </row>
    <row r="740" spans="1:84">
      <c r="A740" t="e">
        <f>VLOOKUP(AKORDT[[#This Row],[NAZWISKO]],IMIE[],2,FALSE)</f>
        <v>#N/A</v>
      </c>
      <c r="B740">
        <v>11179</v>
      </c>
      <c r="F740">
        <v>26555</v>
      </c>
      <c r="G740">
        <v>1</v>
      </c>
      <c r="H740">
        <v>1</v>
      </c>
      <c r="I740">
        <v>1</v>
      </c>
      <c r="J740">
        <v>52759</v>
      </c>
      <c r="K740">
        <v>52759</v>
      </c>
      <c r="L740">
        <v>35</v>
      </c>
      <c r="M740">
        <v>20</v>
      </c>
      <c r="N740">
        <v>7</v>
      </c>
      <c r="O740">
        <v>39</v>
      </c>
      <c r="P740">
        <v>0</v>
      </c>
      <c r="Q740" s="17">
        <v>43035</v>
      </c>
      <c r="R740" t="s">
        <v>1830</v>
      </c>
      <c r="S740">
        <v>0</v>
      </c>
      <c r="T740">
        <v>0</v>
      </c>
      <c r="U740">
        <v>0</v>
      </c>
      <c r="V740">
        <v>2</v>
      </c>
      <c r="W740" t="s">
        <v>203</v>
      </c>
      <c r="X740" t="s">
        <v>79</v>
      </c>
      <c r="Y740" t="s">
        <v>100</v>
      </c>
      <c r="Z740" t="s">
        <v>204</v>
      </c>
      <c r="AB740" s="17">
        <v>2</v>
      </c>
      <c r="AC740" s="17">
        <v>402133</v>
      </c>
      <c r="AD740">
        <v>2</v>
      </c>
      <c r="AE740">
        <v>1</v>
      </c>
      <c r="AF740">
        <v>0</v>
      </c>
      <c r="AG740" t="s">
        <v>81</v>
      </c>
      <c r="AH740" t="s">
        <v>82</v>
      </c>
      <c r="AI740" t="s">
        <v>83</v>
      </c>
      <c r="AJ740" t="s">
        <v>83</v>
      </c>
      <c r="AK740" t="s">
        <v>84</v>
      </c>
      <c r="AL740" t="s">
        <v>85</v>
      </c>
      <c r="AM740" t="s">
        <v>205</v>
      </c>
      <c r="AN740" t="s">
        <v>95</v>
      </c>
      <c r="AO740" t="s">
        <v>293</v>
      </c>
      <c r="AP740" t="s">
        <v>294</v>
      </c>
      <c r="AQ740" t="s">
        <v>293</v>
      </c>
      <c r="AR740" t="s">
        <v>294</v>
      </c>
      <c r="AS740" t="s">
        <v>83</v>
      </c>
      <c r="AV740" s="17"/>
      <c r="AX740">
        <v>0</v>
      </c>
      <c r="AY740" t="s">
        <v>83</v>
      </c>
      <c r="AZ740" t="s">
        <v>83</v>
      </c>
      <c r="BH740">
        <v>908</v>
      </c>
      <c r="BL740" t="s">
        <v>1829</v>
      </c>
      <c r="BM740" s="17">
        <v>43019</v>
      </c>
      <c r="BN740" t="s">
        <v>210</v>
      </c>
      <c r="BO740" t="s">
        <v>210</v>
      </c>
      <c r="BP740">
        <v>0</v>
      </c>
      <c r="BQ740" t="s">
        <v>83</v>
      </c>
      <c r="BR740" t="s">
        <v>83</v>
      </c>
      <c r="BS740" t="s">
        <v>89</v>
      </c>
      <c r="BT740" t="s">
        <v>90</v>
      </c>
      <c r="BU740" t="s">
        <v>181</v>
      </c>
      <c r="BV740" t="s">
        <v>83</v>
      </c>
      <c r="BY740" t="s">
        <v>92</v>
      </c>
      <c r="BZ740" t="s">
        <v>87</v>
      </c>
      <c r="CC740">
        <f>IFERROR(IF(AKORDT[[#This Row],[CZAS]]=1,VLOOKUP(AKORDT[[#This Row],[RAPORTY_TMP_ID]]&amp;AKORDT[[#This Row],[CZYNNOSCI_OPIS]],#REF!,5,FALSE),AKORDT[[#This Row],[CZAS]]),1)</f>
        <v>39</v>
      </c>
      <c r="CD740" t="str">
        <f>AKORDT[[#This Row],[RAPORTY_TMP_ID]]&amp;" "&amp;MID(AKORDT[[#This Row],[NAZWA1_WG]],1,30)</f>
        <v xml:space="preserve">26555 HORIZON B [3,5z               </v>
      </c>
      <c r="CE740" s="11">
        <f>AKORDT[[#This Row],[DATA]]</f>
        <v>43035</v>
      </c>
      <c r="CF740">
        <f>IFERROR(ROUND(AVERAGEIF(Tabela_Kwerenda_z_AKORD[CZAS RZECZYWISTY],LEFT(AKORDT[[#This Row],[PZP_NR_ZLECENIA]],5),Tabela_Kwerenda_z_AKORD[LACZNY_CZAS]),0),0)</f>
        <v>0</v>
      </c>
    </row>
    <row r="741" spans="1:84">
      <c r="A741" t="e">
        <f>VLOOKUP(AKORDT[[#This Row],[NAZWISKO]],IMIE[],2,FALSE)</f>
        <v>#N/A</v>
      </c>
      <c r="B741">
        <v>11190</v>
      </c>
      <c r="F741">
        <v>26548</v>
      </c>
      <c r="G741">
        <v>1</v>
      </c>
      <c r="H741">
        <v>1</v>
      </c>
      <c r="I741">
        <v>1</v>
      </c>
      <c r="J741">
        <v>52645</v>
      </c>
      <c r="K741">
        <v>52645</v>
      </c>
      <c r="L741">
        <v>50</v>
      </c>
      <c r="M741">
        <v>5</v>
      </c>
      <c r="N741">
        <v>7</v>
      </c>
      <c r="O741">
        <v>224</v>
      </c>
      <c r="P741">
        <v>0</v>
      </c>
      <c r="Q741" s="17">
        <v>43038</v>
      </c>
      <c r="R741" t="s">
        <v>1831</v>
      </c>
      <c r="S741">
        <v>0</v>
      </c>
      <c r="T741">
        <v>0</v>
      </c>
      <c r="U741">
        <v>0</v>
      </c>
      <c r="V741">
        <v>2</v>
      </c>
      <c r="W741" t="s">
        <v>211</v>
      </c>
      <c r="X741" t="s">
        <v>79</v>
      </c>
      <c r="Y741" t="s">
        <v>101</v>
      </c>
      <c r="Z741" t="s">
        <v>212</v>
      </c>
      <c r="AB741" s="17">
        <v>2</v>
      </c>
      <c r="AC741" s="17">
        <v>402133</v>
      </c>
      <c r="AD741">
        <v>2</v>
      </c>
      <c r="AE741">
        <v>1</v>
      </c>
      <c r="AF741">
        <v>0</v>
      </c>
      <c r="AG741" t="s">
        <v>81</v>
      </c>
      <c r="AH741" t="s">
        <v>82</v>
      </c>
      <c r="AI741" t="s">
        <v>83</v>
      </c>
      <c r="AJ741" t="s">
        <v>83</v>
      </c>
      <c r="AK741" t="s">
        <v>84</v>
      </c>
      <c r="AL741" t="s">
        <v>85</v>
      </c>
      <c r="AM741" t="s">
        <v>86</v>
      </c>
      <c r="AN741" t="s">
        <v>87</v>
      </c>
      <c r="AO741" t="s">
        <v>1019</v>
      </c>
      <c r="AP741" t="s">
        <v>1020</v>
      </c>
      <c r="AQ741" t="s">
        <v>1019</v>
      </c>
      <c r="AR741" t="s">
        <v>1020</v>
      </c>
      <c r="AS741" t="s">
        <v>83</v>
      </c>
      <c r="AV741" s="17"/>
      <c r="AX741">
        <v>0</v>
      </c>
      <c r="AY741" t="s">
        <v>83</v>
      </c>
      <c r="AZ741" t="s">
        <v>83</v>
      </c>
      <c r="BH741">
        <v>919</v>
      </c>
      <c r="BL741" t="s">
        <v>1206</v>
      </c>
      <c r="BM741" s="17">
        <v>43019</v>
      </c>
      <c r="BN741" t="s">
        <v>847</v>
      </c>
      <c r="BO741" t="s">
        <v>847</v>
      </c>
      <c r="BP741">
        <v>0</v>
      </c>
      <c r="BQ741" t="s">
        <v>83</v>
      </c>
      <c r="BR741" t="s">
        <v>83</v>
      </c>
      <c r="BS741" t="s">
        <v>89</v>
      </c>
      <c r="BT741" t="s">
        <v>90</v>
      </c>
      <c r="BU741" t="s">
        <v>181</v>
      </c>
      <c r="BV741" t="s">
        <v>83</v>
      </c>
      <c r="BY741" t="s">
        <v>92</v>
      </c>
      <c r="BZ741" t="s">
        <v>87</v>
      </c>
      <c r="CC741">
        <f>IFERROR(IF(AKORDT[[#This Row],[CZAS]]=1,VLOOKUP(AKORDT[[#This Row],[RAPORTY_TMP_ID]]&amp;AKORDT[[#This Row],[CZYNNOSCI_OPIS]],#REF!,5,FALSE),AKORDT[[#This Row],[CZAS]]),1)</f>
        <v>224</v>
      </c>
      <c r="CD741" t="str">
        <f>AKORDT[[#This Row],[RAPORTY_TMP_ID]]&amp;" "&amp;MID(AKORDT[[#This Row],[NAZWA1_WG]],1,30)</f>
        <v xml:space="preserve">26548 HORIZON A 3,5z]               </v>
      </c>
      <c r="CE741" s="11">
        <f>AKORDT[[#This Row],[DATA]]</f>
        <v>43038</v>
      </c>
      <c r="CF741">
        <f>IFERROR(ROUND(AVERAGEIF(Tabela_Kwerenda_z_AKORD[CZAS RZECZYWISTY],LEFT(AKORDT[[#This Row],[PZP_NR_ZLECENIA]],5),Tabela_Kwerenda_z_AKORD[LACZNY_CZAS]),0),0)</f>
        <v>0</v>
      </c>
    </row>
    <row r="742" spans="1:84">
      <c r="A742" t="e">
        <f>VLOOKUP(AKORDT[[#This Row],[NAZWISKO]],IMIE[],2,FALSE)</f>
        <v>#N/A</v>
      </c>
      <c r="B742">
        <v>11191</v>
      </c>
      <c r="F742">
        <v>26547</v>
      </c>
      <c r="G742">
        <v>1</v>
      </c>
      <c r="H742">
        <v>1</v>
      </c>
      <c r="I742">
        <v>1</v>
      </c>
      <c r="J742">
        <v>56717</v>
      </c>
      <c r="K742">
        <v>56717</v>
      </c>
      <c r="L742">
        <v>50</v>
      </c>
      <c r="M742">
        <v>5</v>
      </c>
      <c r="N742">
        <v>7</v>
      </c>
      <c r="O742">
        <v>1</v>
      </c>
      <c r="P742">
        <v>0</v>
      </c>
      <c r="Q742" s="17">
        <v>43038</v>
      </c>
      <c r="R742" t="s">
        <v>1832</v>
      </c>
      <c r="S742">
        <v>0</v>
      </c>
      <c r="T742">
        <v>0</v>
      </c>
      <c r="U742">
        <v>0</v>
      </c>
      <c r="V742">
        <v>2</v>
      </c>
      <c r="W742" t="s">
        <v>211</v>
      </c>
      <c r="X742" t="s">
        <v>79</v>
      </c>
      <c r="Y742" t="s">
        <v>101</v>
      </c>
      <c r="Z742" t="s">
        <v>212</v>
      </c>
      <c r="AB742" s="17">
        <v>2</v>
      </c>
      <c r="AC742" s="17">
        <v>402133</v>
      </c>
      <c r="AD742">
        <v>2</v>
      </c>
      <c r="AE742">
        <v>1</v>
      </c>
      <c r="AF742">
        <v>0</v>
      </c>
      <c r="AG742" t="s">
        <v>81</v>
      </c>
      <c r="AH742" t="s">
        <v>82</v>
      </c>
      <c r="AI742" t="s">
        <v>83</v>
      </c>
      <c r="AJ742" t="s">
        <v>83</v>
      </c>
      <c r="AK742" t="s">
        <v>84</v>
      </c>
      <c r="AL742" t="s">
        <v>85</v>
      </c>
      <c r="AM742" t="s">
        <v>86</v>
      </c>
      <c r="AN742" t="s">
        <v>87</v>
      </c>
      <c r="AO742" t="s">
        <v>1022</v>
      </c>
      <c r="AP742" t="s">
        <v>1023</v>
      </c>
      <c r="AQ742" t="s">
        <v>1022</v>
      </c>
      <c r="AR742" t="s">
        <v>1023</v>
      </c>
      <c r="AS742" t="s">
        <v>83</v>
      </c>
      <c r="AV742" s="17"/>
      <c r="AX742">
        <v>0</v>
      </c>
      <c r="AY742" t="s">
        <v>83</v>
      </c>
      <c r="AZ742" t="s">
        <v>83</v>
      </c>
      <c r="BH742">
        <v>920</v>
      </c>
      <c r="BL742" t="s">
        <v>1206</v>
      </c>
      <c r="BM742" s="17">
        <v>43019</v>
      </c>
      <c r="BN742" t="s">
        <v>847</v>
      </c>
      <c r="BO742" t="s">
        <v>847</v>
      </c>
      <c r="BP742">
        <v>0</v>
      </c>
      <c r="BQ742" t="s">
        <v>83</v>
      </c>
      <c r="BR742" t="s">
        <v>83</v>
      </c>
      <c r="BS742" t="s">
        <v>89</v>
      </c>
      <c r="BT742" t="s">
        <v>90</v>
      </c>
      <c r="BU742" t="s">
        <v>181</v>
      </c>
      <c r="BV742" t="s">
        <v>83</v>
      </c>
      <c r="BY742" t="s">
        <v>92</v>
      </c>
      <c r="BZ742" t="s">
        <v>87</v>
      </c>
      <c r="CC742">
        <f>IFERROR(IF(AKORDT[[#This Row],[CZAS]]=1,VLOOKUP(AKORDT[[#This Row],[RAPORTY_TMP_ID]]&amp;AKORDT[[#This Row],[CZYNNOSCI_OPIS]],#REF!,5,FALSE),AKORDT[[#This Row],[CZAS]]),1)</f>
        <v>1</v>
      </c>
      <c r="CD742" t="str">
        <f>AKORDT[[#This Row],[RAPORTY_TMP_ID]]&amp;" "&amp;MID(AKORDT[[#This Row],[NAZWA1_WG]],1,30)</f>
        <v xml:space="preserve">26547 HORIZON A [L2Hz               </v>
      </c>
      <c r="CE742" s="11">
        <f>AKORDT[[#This Row],[DATA]]</f>
        <v>43038</v>
      </c>
      <c r="CF742">
        <f>IFERROR(ROUND(AVERAGEIF(Tabela_Kwerenda_z_AKORD[CZAS RZECZYWISTY],LEFT(AKORDT[[#This Row],[PZP_NR_ZLECENIA]],5),Tabela_Kwerenda_z_AKORD[LACZNY_CZAS]),0),0)</f>
        <v>0</v>
      </c>
    </row>
    <row r="743" spans="1:84">
      <c r="A743" t="e">
        <f>VLOOKUP(AKORDT[[#This Row],[NAZWISKO]],IMIE[],2,FALSE)</f>
        <v>#N/A</v>
      </c>
      <c r="B743">
        <v>11192</v>
      </c>
      <c r="F743">
        <v>27185</v>
      </c>
      <c r="G743">
        <v>1</v>
      </c>
      <c r="H743">
        <v>1</v>
      </c>
      <c r="I743">
        <v>1</v>
      </c>
      <c r="J743">
        <v>13984</v>
      </c>
      <c r="K743">
        <v>13984</v>
      </c>
      <c r="L743">
        <v>35</v>
      </c>
      <c r="M743">
        <v>20</v>
      </c>
      <c r="N743">
        <v>7</v>
      </c>
      <c r="O743">
        <v>13</v>
      </c>
      <c r="Q743" s="17">
        <v>43038</v>
      </c>
      <c r="R743" t="s">
        <v>1833</v>
      </c>
      <c r="S743">
        <v>0</v>
      </c>
      <c r="T743">
        <v>0</v>
      </c>
      <c r="U743">
        <v>0</v>
      </c>
      <c r="V743">
        <v>2</v>
      </c>
      <c r="W743" t="s">
        <v>203</v>
      </c>
      <c r="X743" t="s">
        <v>79</v>
      </c>
      <c r="Y743" t="s">
        <v>100</v>
      </c>
      <c r="Z743" t="s">
        <v>204</v>
      </c>
      <c r="AB743" s="17">
        <v>2</v>
      </c>
      <c r="AC743" s="17">
        <v>402133</v>
      </c>
      <c r="AD743">
        <v>2</v>
      </c>
      <c r="AE743">
        <v>1</v>
      </c>
      <c r="AF743">
        <v>0</v>
      </c>
      <c r="AG743" t="s">
        <v>81</v>
      </c>
      <c r="AH743" t="s">
        <v>82</v>
      </c>
      <c r="AI743" t="s">
        <v>83</v>
      </c>
      <c r="AJ743" t="s">
        <v>83</v>
      </c>
      <c r="AK743" t="s">
        <v>84</v>
      </c>
      <c r="AL743" t="s">
        <v>85</v>
      </c>
      <c r="AM743" t="s">
        <v>205</v>
      </c>
      <c r="AN743" t="s">
        <v>95</v>
      </c>
      <c r="AO743" t="s">
        <v>264</v>
      </c>
      <c r="AP743" t="s">
        <v>265</v>
      </c>
      <c r="AQ743" t="s">
        <v>264</v>
      </c>
      <c r="AR743" t="s">
        <v>265</v>
      </c>
      <c r="AS743" t="s">
        <v>83</v>
      </c>
      <c r="AV743" s="17"/>
      <c r="AX743">
        <v>0</v>
      </c>
      <c r="AY743" t="s">
        <v>83</v>
      </c>
      <c r="AZ743" t="s">
        <v>83</v>
      </c>
      <c r="BH743">
        <v>921</v>
      </c>
      <c r="BL743" t="s">
        <v>1834</v>
      </c>
      <c r="BM743" s="17">
        <v>43026</v>
      </c>
      <c r="BN743" t="s">
        <v>266</v>
      </c>
      <c r="BO743" t="s">
        <v>266</v>
      </c>
      <c r="BP743">
        <v>68</v>
      </c>
      <c r="BQ743" t="s">
        <v>196</v>
      </c>
      <c r="BR743" t="s">
        <v>197</v>
      </c>
      <c r="BS743" t="s">
        <v>89</v>
      </c>
      <c r="BT743" t="s">
        <v>90</v>
      </c>
      <c r="BU743" t="s">
        <v>206</v>
      </c>
      <c r="BV743" t="s">
        <v>83</v>
      </c>
      <c r="BY743" t="s">
        <v>92</v>
      </c>
      <c r="BZ743" t="s">
        <v>87</v>
      </c>
      <c r="CC743">
        <f>IFERROR(IF(AKORDT[[#This Row],[CZAS]]=1,VLOOKUP(AKORDT[[#This Row],[RAPORTY_TMP_ID]]&amp;AKORDT[[#This Row],[CZYNNOSCI_OPIS]],#REF!,5,FALSE),AKORDT[[#This Row],[CZAS]]),1)</f>
        <v>13</v>
      </c>
      <c r="CD743" t="str">
        <f>AKORDT[[#This Row],[RAPORTY_TMP_ID]]&amp;" "&amp;MID(AKORDT[[#This Row],[NAZWA1_WG]],1,30)</f>
        <v xml:space="preserve">27185 PIANO L]                      </v>
      </c>
      <c r="CE743" s="11">
        <f>AKORDT[[#This Row],[DATA]]</f>
        <v>43038</v>
      </c>
      <c r="CF743">
        <f>IFERROR(ROUND(AVERAGEIF(Tabela_Kwerenda_z_AKORD[CZAS RZECZYWISTY],LEFT(AKORDT[[#This Row],[PZP_NR_ZLECENIA]],5),Tabela_Kwerenda_z_AKORD[LACZNY_CZAS]),0),0)</f>
        <v>0</v>
      </c>
    </row>
    <row r="744" spans="1:84">
      <c r="A744" t="e">
        <f>VLOOKUP(AKORDT[[#This Row],[NAZWISKO]],IMIE[],2,FALSE)</f>
        <v>#N/A</v>
      </c>
      <c r="B744">
        <v>11193</v>
      </c>
      <c r="F744">
        <v>27184</v>
      </c>
      <c r="G744">
        <v>1</v>
      </c>
      <c r="H744">
        <v>1</v>
      </c>
      <c r="I744">
        <v>1</v>
      </c>
      <c r="J744">
        <v>13966</v>
      </c>
      <c r="K744">
        <v>13966</v>
      </c>
      <c r="L744">
        <v>35</v>
      </c>
      <c r="M744">
        <v>20</v>
      </c>
      <c r="N744">
        <v>7</v>
      </c>
      <c r="O744">
        <v>13</v>
      </c>
      <c r="Q744" s="17">
        <v>43038</v>
      </c>
      <c r="R744" t="s">
        <v>1835</v>
      </c>
      <c r="S744">
        <v>0</v>
      </c>
      <c r="T744">
        <v>0</v>
      </c>
      <c r="U744">
        <v>0</v>
      </c>
      <c r="V744">
        <v>2</v>
      </c>
      <c r="W744" t="s">
        <v>203</v>
      </c>
      <c r="X744" t="s">
        <v>79</v>
      </c>
      <c r="Y744" t="s">
        <v>100</v>
      </c>
      <c r="Z744" t="s">
        <v>204</v>
      </c>
      <c r="AB744" s="17">
        <v>2</v>
      </c>
      <c r="AC744" s="17">
        <v>402133</v>
      </c>
      <c r="AD744">
        <v>2</v>
      </c>
      <c r="AE744">
        <v>1</v>
      </c>
      <c r="AF744">
        <v>0</v>
      </c>
      <c r="AG744" t="s">
        <v>81</v>
      </c>
      <c r="AH744" t="s">
        <v>82</v>
      </c>
      <c r="AI744" t="s">
        <v>83</v>
      </c>
      <c r="AJ744" t="s">
        <v>83</v>
      </c>
      <c r="AK744" t="s">
        <v>84</v>
      </c>
      <c r="AL744" t="s">
        <v>85</v>
      </c>
      <c r="AM744" t="s">
        <v>205</v>
      </c>
      <c r="AN744" t="s">
        <v>95</v>
      </c>
      <c r="AO744" t="s">
        <v>267</v>
      </c>
      <c r="AP744" t="s">
        <v>268</v>
      </c>
      <c r="AQ744" t="s">
        <v>267</v>
      </c>
      <c r="AR744" t="s">
        <v>268</v>
      </c>
      <c r="AS744" t="s">
        <v>83</v>
      </c>
      <c r="AV744" s="17"/>
      <c r="AX744">
        <v>0</v>
      </c>
      <c r="AY744" t="s">
        <v>83</v>
      </c>
      <c r="AZ744" t="s">
        <v>83</v>
      </c>
      <c r="BH744">
        <v>922</v>
      </c>
      <c r="BL744" t="s">
        <v>1834</v>
      </c>
      <c r="BM744" s="17">
        <v>43026</v>
      </c>
      <c r="BN744" t="s">
        <v>266</v>
      </c>
      <c r="BO744" t="s">
        <v>266</v>
      </c>
      <c r="BP744">
        <v>68</v>
      </c>
      <c r="BQ744" t="s">
        <v>196</v>
      </c>
      <c r="BR744" t="s">
        <v>197</v>
      </c>
      <c r="BS744" t="s">
        <v>89</v>
      </c>
      <c r="BT744" t="s">
        <v>90</v>
      </c>
      <c r="BU744" t="s">
        <v>206</v>
      </c>
      <c r="BV744" t="s">
        <v>83</v>
      </c>
      <c r="BY744" t="s">
        <v>92</v>
      </c>
      <c r="BZ744" t="s">
        <v>87</v>
      </c>
      <c r="CC744">
        <f>IFERROR(IF(AKORDT[[#This Row],[CZAS]]=1,VLOOKUP(AKORDT[[#This Row],[RAPORTY_TMP_ID]]&amp;AKORDT[[#This Row],[CZYNNOSCI_OPIS]],#REF!,5,FALSE),AKORDT[[#This Row],[CZAS]]),1)</f>
        <v>13</v>
      </c>
      <c r="CD744" t="str">
        <f>AKORDT[[#This Row],[RAPORTY_TMP_ID]]&amp;" "&amp;MID(AKORDT[[#This Row],[NAZWA1_WG]],1,30)</f>
        <v xml:space="preserve">27184 PIANO 2,5                     </v>
      </c>
      <c r="CE744" s="11">
        <f>AKORDT[[#This Row],[DATA]]</f>
        <v>43038</v>
      </c>
      <c r="CF744">
        <f>IFERROR(ROUND(AVERAGEIF(Tabela_Kwerenda_z_AKORD[CZAS RZECZYWISTY],LEFT(AKORDT[[#This Row],[PZP_NR_ZLECENIA]],5),Tabela_Kwerenda_z_AKORD[LACZNY_CZAS]),0),0)</f>
        <v>0</v>
      </c>
    </row>
    <row r="745" spans="1:84">
      <c r="A745" t="e">
        <f>VLOOKUP(AKORDT[[#This Row],[NAZWISKO]],IMIE[],2,FALSE)</f>
        <v>#N/A</v>
      </c>
      <c r="B745">
        <v>11194</v>
      </c>
      <c r="F745">
        <v>27183</v>
      </c>
      <c r="G745">
        <v>1</v>
      </c>
      <c r="H745">
        <v>1</v>
      </c>
      <c r="I745">
        <v>1</v>
      </c>
      <c r="J745">
        <v>13985</v>
      </c>
      <c r="K745">
        <v>13985</v>
      </c>
      <c r="L745">
        <v>35</v>
      </c>
      <c r="M745">
        <v>20</v>
      </c>
      <c r="N745">
        <v>7</v>
      </c>
      <c r="O745">
        <v>10</v>
      </c>
      <c r="Q745" s="17">
        <v>43038</v>
      </c>
      <c r="R745" t="s">
        <v>1836</v>
      </c>
      <c r="S745">
        <v>0</v>
      </c>
      <c r="T745">
        <v>0</v>
      </c>
      <c r="U745">
        <v>0</v>
      </c>
      <c r="V745">
        <v>2</v>
      </c>
      <c r="W745" t="s">
        <v>203</v>
      </c>
      <c r="X745" t="s">
        <v>79</v>
      </c>
      <c r="Y745" t="s">
        <v>100</v>
      </c>
      <c r="Z745" t="s">
        <v>204</v>
      </c>
      <c r="AB745" s="17">
        <v>2</v>
      </c>
      <c r="AC745" s="17">
        <v>402133</v>
      </c>
      <c r="AD745">
        <v>2</v>
      </c>
      <c r="AE745">
        <v>1</v>
      </c>
      <c r="AF745">
        <v>0</v>
      </c>
      <c r="AG745" t="s">
        <v>81</v>
      </c>
      <c r="AH745" t="s">
        <v>82</v>
      </c>
      <c r="AI745" t="s">
        <v>83</v>
      </c>
      <c r="AJ745" t="s">
        <v>83</v>
      </c>
      <c r="AK745" t="s">
        <v>84</v>
      </c>
      <c r="AL745" t="s">
        <v>85</v>
      </c>
      <c r="AM745" t="s">
        <v>205</v>
      </c>
      <c r="AN745" t="s">
        <v>95</v>
      </c>
      <c r="AO745" t="s">
        <v>269</v>
      </c>
      <c r="AP745" t="s">
        <v>270</v>
      </c>
      <c r="AQ745" t="s">
        <v>269</v>
      </c>
      <c r="AR745" t="s">
        <v>270</v>
      </c>
      <c r="AS745" t="s">
        <v>83</v>
      </c>
      <c r="AV745" s="17"/>
      <c r="AX745">
        <v>0</v>
      </c>
      <c r="AY745" t="s">
        <v>83</v>
      </c>
      <c r="AZ745" t="s">
        <v>83</v>
      </c>
      <c r="BH745">
        <v>923</v>
      </c>
      <c r="BL745" t="s">
        <v>1834</v>
      </c>
      <c r="BM745" s="17">
        <v>43026</v>
      </c>
      <c r="BN745" t="s">
        <v>266</v>
      </c>
      <c r="BO745" t="s">
        <v>266</v>
      </c>
      <c r="BP745">
        <v>68</v>
      </c>
      <c r="BQ745" t="s">
        <v>196</v>
      </c>
      <c r="BR745" t="s">
        <v>197</v>
      </c>
      <c r="BS745" t="s">
        <v>89</v>
      </c>
      <c r="BT745" t="s">
        <v>90</v>
      </c>
      <c r="BU745" t="s">
        <v>206</v>
      </c>
      <c r="BV745" t="s">
        <v>83</v>
      </c>
      <c r="BY745" t="s">
        <v>92</v>
      </c>
      <c r="BZ745" t="s">
        <v>87</v>
      </c>
      <c r="CC745">
        <f>IFERROR(IF(AKORDT[[#This Row],[CZAS]]=1,VLOOKUP(AKORDT[[#This Row],[RAPORTY_TMP_ID]]&amp;AKORDT[[#This Row],[CZYNNOSCI_OPIS]],#REF!,5,FALSE),AKORDT[[#This Row],[CZAS]]),1)</f>
        <v>10</v>
      </c>
      <c r="CD745" t="str">
        <f>AKORDT[[#This Row],[RAPORTY_TMP_ID]]&amp;" "&amp;MID(AKORDT[[#This Row],[NAZWA1_WG]],1,30)</f>
        <v xml:space="preserve">27183 PIANO N                       </v>
      </c>
      <c r="CE745" s="11">
        <f>AKORDT[[#This Row],[DATA]]</f>
        <v>43038</v>
      </c>
      <c r="CF745">
        <f>IFERROR(ROUND(AVERAGEIF(Tabela_Kwerenda_z_AKORD[CZAS RZECZYWISTY],LEFT(AKORDT[[#This Row],[PZP_NR_ZLECENIA]],5),Tabela_Kwerenda_z_AKORD[LACZNY_CZAS]),0),0)</f>
        <v>0</v>
      </c>
    </row>
    <row r="746" spans="1:84">
      <c r="A746" t="e">
        <f>VLOOKUP(AKORDT[[#This Row],[NAZWISKO]],IMIE[],2,FALSE)</f>
        <v>#N/A</v>
      </c>
      <c r="B746">
        <v>11195</v>
      </c>
      <c r="F746">
        <v>27182</v>
      </c>
      <c r="G746">
        <v>1</v>
      </c>
      <c r="H746">
        <v>1</v>
      </c>
      <c r="I746">
        <v>1</v>
      </c>
      <c r="J746">
        <v>13967</v>
      </c>
      <c r="K746">
        <v>13967</v>
      </c>
      <c r="L746">
        <v>35</v>
      </c>
      <c r="M746">
        <v>20</v>
      </c>
      <c r="N746">
        <v>7</v>
      </c>
      <c r="O746">
        <v>15</v>
      </c>
      <c r="Q746" s="17">
        <v>43038</v>
      </c>
      <c r="R746" t="s">
        <v>1837</v>
      </c>
      <c r="S746">
        <v>0</v>
      </c>
      <c r="T746">
        <v>0</v>
      </c>
      <c r="U746">
        <v>0</v>
      </c>
      <c r="V746">
        <v>2</v>
      </c>
      <c r="W746" t="s">
        <v>203</v>
      </c>
      <c r="X746" t="s">
        <v>79</v>
      </c>
      <c r="Y746" t="s">
        <v>100</v>
      </c>
      <c r="Z746" t="s">
        <v>204</v>
      </c>
      <c r="AB746" s="17">
        <v>2</v>
      </c>
      <c r="AC746" s="17">
        <v>402133</v>
      </c>
      <c r="AD746">
        <v>2</v>
      </c>
      <c r="AE746">
        <v>1</v>
      </c>
      <c r="AF746">
        <v>0</v>
      </c>
      <c r="AG746" t="s">
        <v>81</v>
      </c>
      <c r="AH746" t="s">
        <v>82</v>
      </c>
      <c r="AI746" t="s">
        <v>83</v>
      </c>
      <c r="AJ746" t="s">
        <v>83</v>
      </c>
      <c r="AK746" t="s">
        <v>84</v>
      </c>
      <c r="AL746" t="s">
        <v>85</v>
      </c>
      <c r="AM746" t="s">
        <v>205</v>
      </c>
      <c r="AN746" t="s">
        <v>95</v>
      </c>
      <c r="AO746" t="s">
        <v>445</v>
      </c>
      <c r="AP746" t="s">
        <v>446</v>
      </c>
      <c r="AQ746" t="s">
        <v>445</v>
      </c>
      <c r="AR746" t="s">
        <v>446</v>
      </c>
      <c r="AS746" t="s">
        <v>83</v>
      </c>
      <c r="AV746" s="17"/>
      <c r="AX746">
        <v>0</v>
      </c>
      <c r="AY746" t="s">
        <v>83</v>
      </c>
      <c r="AZ746" t="s">
        <v>83</v>
      </c>
      <c r="BH746">
        <v>924</v>
      </c>
      <c r="BL746" t="s">
        <v>1834</v>
      </c>
      <c r="BM746" s="17">
        <v>43026</v>
      </c>
      <c r="BN746" t="s">
        <v>266</v>
      </c>
      <c r="BO746" t="s">
        <v>266</v>
      </c>
      <c r="BP746">
        <v>68</v>
      </c>
      <c r="BQ746" t="s">
        <v>196</v>
      </c>
      <c r="BR746" t="s">
        <v>197</v>
      </c>
      <c r="BS746" t="s">
        <v>89</v>
      </c>
      <c r="BT746" t="s">
        <v>90</v>
      </c>
      <c r="BU746" t="s">
        <v>206</v>
      </c>
      <c r="BV746" t="s">
        <v>83</v>
      </c>
      <c r="BY746" t="s">
        <v>92</v>
      </c>
      <c r="BZ746" t="s">
        <v>87</v>
      </c>
      <c r="CC746">
        <f>IFERROR(IF(AKORDT[[#This Row],[CZAS]]=1,VLOOKUP(AKORDT[[#This Row],[RAPORTY_TMP_ID]]&amp;AKORDT[[#This Row],[CZYNNOSCI_OPIS]],#REF!,5,FALSE),AKORDT[[#This Row],[CZAS]]),1)</f>
        <v>15</v>
      </c>
      <c r="CD746" t="str">
        <f>AKORDT[[#This Row],[RAPORTY_TMP_ID]]&amp;" "&amp;MID(AKORDT[[#This Row],[NAZWA1_WG]],1,30)</f>
        <v xml:space="preserve">27182 PIANO [2,5                    </v>
      </c>
      <c r="CE746" s="11">
        <f>AKORDT[[#This Row],[DATA]]</f>
        <v>43038</v>
      </c>
      <c r="CF746">
        <f>IFERROR(ROUND(AVERAGEIF(Tabela_Kwerenda_z_AKORD[CZAS RZECZYWISTY],LEFT(AKORDT[[#This Row],[PZP_NR_ZLECENIA]],5),Tabela_Kwerenda_z_AKORD[LACZNY_CZAS]),0),0)</f>
        <v>0</v>
      </c>
    </row>
    <row r="747" spans="1:84">
      <c r="A747" t="e">
        <f>VLOOKUP(AKORDT[[#This Row],[NAZWISKO]],IMIE[],2,FALSE)</f>
        <v>#N/A</v>
      </c>
      <c r="B747">
        <v>11196</v>
      </c>
      <c r="F747">
        <v>26575</v>
      </c>
      <c r="G747">
        <v>1</v>
      </c>
      <c r="H747">
        <v>1</v>
      </c>
      <c r="I747">
        <v>1</v>
      </c>
      <c r="J747">
        <v>52747</v>
      </c>
      <c r="K747">
        <v>52747</v>
      </c>
      <c r="L747">
        <v>35</v>
      </c>
      <c r="M747">
        <v>20</v>
      </c>
      <c r="N747">
        <v>7</v>
      </c>
      <c r="O747">
        <v>7</v>
      </c>
      <c r="Q747" s="17">
        <v>43038</v>
      </c>
      <c r="R747" t="s">
        <v>1838</v>
      </c>
      <c r="S747">
        <v>0</v>
      </c>
      <c r="T747">
        <v>0</v>
      </c>
      <c r="U747">
        <v>0</v>
      </c>
      <c r="V747">
        <v>2</v>
      </c>
      <c r="W747" t="s">
        <v>203</v>
      </c>
      <c r="X747" t="s">
        <v>79</v>
      </c>
      <c r="Y747" t="s">
        <v>100</v>
      </c>
      <c r="Z747" t="s">
        <v>204</v>
      </c>
      <c r="AB747" s="17">
        <v>2</v>
      </c>
      <c r="AC747" s="17">
        <v>402133</v>
      </c>
      <c r="AD747">
        <v>2</v>
      </c>
      <c r="AE747">
        <v>1</v>
      </c>
      <c r="AF747">
        <v>0</v>
      </c>
      <c r="AG747" t="s">
        <v>81</v>
      </c>
      <c r="AH747" t="s">
        <v>82</v>
      </c>
      <c r="AI747" t="s">
        <v>83</v>
      </c>
      <c r="AJ747" t="s">
        <v>83</v>
      </c>
      <c r="AK747" t="s">
        <v>84</v>
      </c>
      <c r="AL747" t="s">
        <v>85</v>
      </c>
      <c r="AM747" t="s">
        <v>205</v>
      </c>
      <c r="AN747" t="s">
        <v>95</v>
      </c>
      <c r="AO747" t="s">
        <v>271</v>
      </c>
      <c r="AP747" t="s">
        <v>272</v>
      </c>
      <c r="AQ747" t="s">
        <v>271</v>
      </c>
      <c r="AR747" t="s">
        <v>272</v>
      </c>
      <c r="AS747" t="s">
        <v>83</v>
      </c>
      <c r="AV747" s="17"/>
      <c r="AX747">
        <v>0</v>
      </c>
      <c r="AY747" t="s">
        <v>83</v>
      </c>
      <c r="AZ747" t="s">
        <v>83</v>
      </c>
      <c r="BH747">
        <v>925</v>
      </c>
      <c r="BL747" t="s">
        <v>273</v>
      </c>
      <c r="BM747" s="17">
        <v>43019</v>
      </c>
      <c r="BN747" t="s">
        <v>210</v>
      </c>
      <c r="BO747" t="s">
        <v>210</v>
      </c>
      <c r="BP747">
        <v>68</v>
      </c>
      <c r="BQ747" t="s">
        <v>196</v>
      </c>
      <c r="BR747" t="s">
        <v>197</v>
      </c>
      <c r="BS747" t="s">
        <v>89</v>
      </c>
      <c r="BT747" t="s">
        <v>90</v>
      </c>
      <c r="BU747" t="s">
        <v>181</v>
      </c>
      <c r="BV747" t="s">
        <v>83</v>
      </c>
      <c r="BY747" t="s">
        <v>92</v>
      </c>
      <c r="BZ747" t="s">
        <v>87</v>
      </c>
      <c r="CC747">
        <f>IFERROR(IF(AKORDT[[#This Row],[CZAS]]=1,VLOOKUP(AKORDT[[#This Row],[RAPORTY_TMP_ID]]&amp;AKORDT[[#This Row],[CZYNNOSCI_OPIS]],#REF!,5,FALSE),AKORDT[[#This Row],[CZAS]]),1)</f>
        <v>7</v>
      </c>
      <c r="CD747" t="str">
        <f>AKORDT[[#This Row],[RAPORTY_TMP_ID]]&amp;" "&amp;MID(AKORDT[[#This Row],[NAZWA1_WG]],1,30)</f>
        <v xml:space="preserve">26575 HORIZON B P102x82             </v>
      </c>
      <c r="CE747" s="11">
        <f>AKORDT[[#This Row],[DATA]]</f>
        <v>43038</v>
      </c>
      <c r="CF747">
        <f>IFERROR(ROUND(AVERAGEIF(Tabela_Kwerenda_z_AKORD[CZAS RZECZYWISTY],LEFT(AKORDT[[#This Row],[PZP_NR_ZLECENIA]],5),Tabela_Kwerenda_z_AKORD[LACZNY_CZAS]),0),0)</f>
        <v>0</v>
      </c>
    </row>
    <row r="748" spans="1:84">
      <c r="A748" t="e">
        <f>VLOOKUP(AKORDT[[#This Row],[NAZWISKO]],IMIE[],2,FALSE)</f>
        <v>#N/A</v>
      </c>
      <c r="B748">
        <v>11197</v>
      </c>
      <c r="F748">
        <v>26574</v>
      </c>
      <c r="G748">
        <v>1</v>
      </c>
      <c r="H748">
        <v>1</v>
      </c>
      <c r="I748">
        <v>1</v>
      </c>
      <c r="J748">
        <v>52703</v>
      </c>
      <c r="K748">
        <v>52703</v>
      </c>
      <c r="L748">
        <v>35</v>
      </c>
      <c r="M748">
        <v>20</v>
      </c>
      <c r="N748">
        <v>7</v>
      </c>
      <c r="O748">
        <v>21</v>
      </c>
      <c r="P748">
        <v>0</v>
      </c>
      <c r="Q748" s="17">
        <v>43038</v>
      </c>
      <c r="R748" t="s">
        <v>1839</v>
      </c>
      <c r="S748">
        <v>0</v>
      </c>
      <c r="T748">
        <v>0</v>
      </c>
      <c r="U748">
        <v>0</v>
      </c>
      <c r="V748">
        <v>2</v>
      </c>
      <c r="W748" t="s">
        <v>203</v>
      </c>
      <c r="X748" t="s">
        <v>79</v>
      </c>
      <c r="Y748" t="s">
        <v>100</v>
      </c>
      <c r="Z748" t="s">
        <v>204</v>
      </c>
      <c r="AB748" s="17">
        <v>2</v>
      </c>
      <c r="AC748" s="17">
        <v>402133</v>
      </c>
      <c r="AD748">
        <v>2</v>
      </c>
      <c r="AE748">
        <v>1</v>
      </c>
      <c r="AF748">
        <v>0</v>
      </c>
      <c r="AG748" t="s">
        <v>81</v>
      </c>
      <c r="AH748" t="s">
        <v>82</v>
      </c>
      <c r="AI748" t="s">
        <v>83</v>
      </c>
      <c r="AJ748" t="s">
        <v>83</v>
      </c>
      <c r="AK748" t="s">
        <v>84</v>
      </c>
      <c r="AL748" t="s">
        <v>85</v>
      </c>
      <c r="AM748" t="s">
        <v>205</v>
      </c>
      <c r="AN748" t="s">
        <v>95</v>
      </c>
      <c r="AO748" t="s">
        <v>274</v>
      </c>
      <c r="AP748" t="s">
        <v>275</v>
      </c>
      <c r="AQ748" t="s">
        <v>274</v>
      </c>
      <c r="AR748" t="s">
        <v>275</v>
      </c>
      <c r="AS748" t="s">
        <v>83</v>
      </c>
      <c r="AV748" s="17"/>
      <c r="AX748">
        <v>0</v>
      </c>
      <c r="AY748" t="s">
        <v>83</v>
      </c>
      <c r="AZ748" t="s">
        <v>83</v>
      </c>
      <c r="BH748">
        <v>926</v>
      </c>
      <c r="BL748" t="s">
        <v>273</v>
      </c>
      <c r="BM748" s="17">
        <v>43019</v>
      </c>
      <c r="BN748" t="s">
        <v>210</v>
      </c>
      <c r="BO748" t="s">
        <v>210</v>
      </c>
      <c r="BP748">
        <v>0</v>
      </c>
      <c r="BQ748" t="s">
        <v>83</v>
      </c>
      <c r="BR748" t="s">
        <v>83</v>
      </c>
      <c r="BS748" t="s">
        <v>89</v>
      </c>
      <c r="BT748" t="s">
        <v>90</v>
      </c>
      <c r="BU748" t="s">
        <v>181</v>
      </c>
      <c r="BV748" t="s">
        <v>83</v>
      </c>
      <c r="BY748" t="s">
        <v>92</v>
      </c>
      <c r="BZ748" t="s">
        <v>87</v>
      </c>
      <c r="CC748">
        <f>IFERROR(IF(AKORDT[[#This Row],[CZAS]]=1,VLOOKUP(AKORDT[[#This Row],[RAPORTY_TMP_ID]]&amp;AKORDT[[#This Row],[CZYNNOSCI_OPIS]],#REF!,5,FALSE),AKORDT[[#This Row],[CZAS]]),1)</f>
        <v>21</v>
      </c>
      <c r="CD748" t="str">
        <f>AKORDT[[#This Row],[RAPORTY_TMP_ID]]&amp;" "&amp;MID(AKORDT[[#This Row],[NAZWA1_WG]],1,30)</f>
        <v xml:space="preserve">26574 HORIZON B 1z]                 </v>
      </c>
      <c r="CE748" s="11">
        <f>AKORDT[[#This Row],[DATA]]</f>
        <v>43038</v>
      </c>
      <c r="CF748">
        <f>IFERROR(ROUND(AVERAGEIF(Tabela_Kwerenda_z_AKORD[CZAS RZECZYWISTY],LEFT(AKORDT[[#This Row],[PZP_NR_ZLECENIA]],5),Tabela_Kwerenda_z_AKORD[LACZNY_CZAS]),0),0)</f>
        <v>0</v>
      </c>
    </row>
    <row r="749" spans="1:84">
      <c r="A749" t="e">
        <f>VLOOKUP(AKORDT[[#This Row],[NAZWISKO]],IMIE[],2,FALSE)</f>
        <v>#N/A</v>
      </c>
      <c r="B749">
        <v>11198</v>
      </c>
      <c r="F749">
        <v>26573</v>
      </c>
      <c r="G749">
        <v>1</v>
      </c>
      <c r="H749">
        <v>1</v>
      </c>
      <c r="I749">
        <v>1</v>
      </c>
      <c r="J749">
        <v>52739</v>
      </c>
      <c r="K749">
        <v>52739</v>
      </c>
      <c r="L749">
        <v>35</v>
      </c>
      <c r="M749">
        <v>20</v>
      </c>
      <c r="N749">
        <v>7</v>
      </c>
      <c r="O749">
        <v>41</v>
      </c>
      <c r="Q749" s="17">
        <v>43038</v>
      </c>
      <c r="R749" t="s">
        <v>1840</v>
      </c>
      <c r="S749">
        <v>0</v>
      </c>
      <c r="T749">
        <v>0</v>
      </c>
      <c r="U749">
        <v>0</v>
      </c>
      <c r="V749">
        <v>2</v>
      </c>
      <c r="W749" t="s">
        <v>203</v>
      </c>
      <c r="X749" t="s">
        <v>79</v>
      </c>
      <c r="Y749" t="s">
        <v>100</v>
      </c>
      <c r="Z749" t="s">
        <v>204</v>
      </c>
      <c r="AB749" s="17">
        <v>2</v>
      </c>
      <c r="AC749" s="17">
        <v>402133</v>
      </c>
      <c r="AD749">
        <v>2</v>
      </c>
      <c r="AE749">
        <v>1</v>
      </c>
      <c r="AF749">
        <v>0</v>
      </c>
      <c r="AG749" t="s">
        <v>81</v>
      </c>
      <c r="AH749" t="s">
        <v>82</v>
      </c>
      <c r="AI749" t="s">
        <v>83</v>
      </c>
      <c r="AJ749" t="s">
        <v>83</v>
      </c>
      <c r="AK749" t="s">
        <v>84</v>
      </c>
      <c r="AL749" t="s">
        <v>85</v>
      </c>
      <c r="AM749" t="s">
        <v>205</v>
      </c>
      <c r="AN749" t="s">
        <v>95</v>
      </c>
      <c r="AO749" t="s">
        <v>259</v>
      </c>
      <c r="AP749" t="s">
        <v>260</v>
      </c>
      <c r="AQ749" t="s">
        <v>259</v>
      </c>
      <c r="AR749" t="s">
        <v>260</v>
      </c>
      <c r="AS749" t="s">
        <v>83</v>
      </c>
      <c r="AV749" s="17"/>
      <c r="AX749">
        <v>0</v>
      </c>
      <c r="AY749" t="s">
        <v>83</v>
      </c>
      <c r="AZ749" t="s">
        <v>83</v>
      </c>
      <c r="BH749">
        <v>927</v>
      </c>
      <c r="BL749" t="s">
        <v>273</v>
      </c>
      <c r="BM749" s="17">
        <v>43019</v>
      </c>
      <c r="BN749" t="s">
        <v>210</v>
      </c>
      <c r="BO749" t="s">
        <v>210</v>
      </c>
      <c r="BP749">
        <v>68</v>
      </c>
      <c r="BQ749" t="s">
        <v>196</v>
      </c>
      <c r="BR749" t="s">
        <v>197</v>
      </c>
      <c r="BS749" t="s">
        <v>89</v>
      </c>
      <c r="BT749" t="s">
        <v>90</v>
      </c>
      <c r="BU749" t="s">
        <v>181</v>
      </c>
      <c r="BV749" t="s">
        <v>83</v>
      </c>
      <c r="BY749" t="s">
        <v>92</v>
      </c>
      <c r="BZ749" t="s">
        <v>87</v>
      </c>
      <c r="CC749">
        <f>IFERROR(IF(AKORDT[[#This Row],[CZAS]]=1,VLOOKUP(AKORDT[[#This Row],[RAPORTY_TMP_ID]]&amp;AKORDT[[#This Row],[CZYNNOSCI_OPIS]],#REF!,5,FALSE),AKORDT[[#This Row],[CZAS]]),1)</f>
        <v>41</v>
      </c>
      <c r="CD749" t="str">
        <f>AKORDT[[#This Row],[RAPORTY_TMP_ID]]&amp;" "&amp;MID(AKORDT[[#This Row],[NAZWA1_WG]],1,30)</f>
        <v xml:space="preserve">26573 HORIZON B ONz                 </v>
      </c>
      <c r="CE749" s="11">
        <f>AKORDT[[#This Row],[DATA]]</f>
        <v>43038</v>
      </c>
      <c r="CF749">
        <f>IFERROR(ROUND(AVERAGEIF(Tabela_Kwerenda_z_AKORD[CZAS RZECZYWISTY],LEFT(AKORDT[[#This Row],[PZP_NR_ZLECENIA]],5),Tabela_Kwerenda_z_AKORD[LACZNY_CZAS]),0),0)</f>
        <v>0</v>
      </c>
    </row>
    <row r="750" spans="1:84">
      <c r="A750" t="e">
        <f>VLOOKUP(AKORDT[[#This Row],[NAZWISKO]],IMIE[],2,FALSE)</f>
        <v>#N/A</v>
      </c>
      <c r="B750">
        <v>11199</v>
      </c>
      <c r="F750">
        <v>26572</v>
      </c>
      <c r="G750">
        <v>1</v>
      </c>
      <c r="H750">
        <v>1</v>
      </c>
      <c r="I750">
        <v>1</v>
      </c>
      <c r="J750">
        <v>52701</v>
      </c>
      <c r="K750">
        <v>52701</v>
      </c>
      <c r="L750">
        <v>35</v>
      </c>
      <c r="M750">
        <v>20</v>
      </c>
      <c r="N750">
        <v>7</v>
      </c>
      <c r="O750">
        <v>38</v>
      </c>
      <c r="P750">
        <v>0</v>
      </c>
      <c r="Q750" s="17">
        <v>43038</v>
      </c>
      <c r="R750" t="s">
        <v>1841</v>
      </c>
      <c r="S750">
        <v>0</v>
      </c>
      <c r="T750">
        <v>0</v>
      </c>
      <c r="U750">
        <v>0</v>
      </c>
      <c r="V750">
        <v>2</v>
      </c>
      <c r="W750" t="s">
        <v>203</v>
      </c>
      <c r="X750" t="s">
        <v>79</v>
      </c>
      <c r="Y750" t="s">
        <v>100</v>
      </c>
      <c r="Z750" t="s">
        <v>204</v>
      </c>
      <c r="AB750" s="17">
        <v>2</v>
      </c>
      <c r="AC750" s="17">
        <v>402133</v>
      </c>
      <c r="AD750">
        <v>2</v>
      </c>
      <c r="AE750">
        <v>1</v>
      </c>
      <c r="AF750">
        <v>0</v>
      </c>
      <c r="AG750" t="s">
        <v>81</v>
      </c>
      <c r="AH750" t="s">
        <v>82</v>
      </c>
      <c r="AI750" t="s">
        <v>83</v>
      </c>
      <c r="AJ750" t="s">
        <v>83</v>
      </c>
      <c r="AK750" t="s">
        <v>84</v>
      </c>
      <c r="AL750" t="s">
        <v>85</v>
      </c>
      <c r="AM750" t="s">
        <v>205</v>
      </c>
      <c r="AN750" t="s">
        <v>95</v>
      </c>
      <c r="AO750" t="s">
        <v>261</v>
      </c>
      <c r="AP750" t="s">
        <v>262</v>
      </c>
      <c r="AQ750" t="s">
        <v>261</v>
      </c>
      <c r="AR750" t="s">
        <v>262</v>
      </c>
      <c r="AS750" t="s">
        <v>83</v>
      </c>
      <c r="AV750" s="17"/>
      <c r="AX750">
        <v>0</v>
      </c>
      <c r="AY750" t="s">
        <v>83</v>
      </c>
      <c r="AZ750" t="s">
        <v>83</v>
      </c>
      <c r="BH750">
        <v>928</v>
      </c>
      <c r="BL750" t="s">
        <v>273</v>
      </c>
      <c r="BM750" s="17">
        <v>43019</v>
      </c>
      <c r="BN750" t="s">
        <v>210</v>
      </c>
      <c r="BO750" t="s">
        <v>210</v>
      </c>
      <c r="BP750">
        <v>0</v>
      </c>
      <c r="BQ750" t="s">
        <v>83</v>
      </c>
      <c r="BR750" t="s">
        <v>83</v>
      </c>
      <c r="BS750" t="s">
        <v>89</v>
      </c>
      <c r="BT750" t="s">
        <v>90</v>
      </c>
      <c r="BU750" t="s">
        <v>181</v>
      </c>
      <c r="BV750" t="s">
        <v>83</v>
      </c>
      <c r="BY750" t="s">
        <v>92</v>
      </c>
      <c r="BZ750" t="s">
        <v>87</v>
      </c>
      <c r="CC750">
        <f>IFERROR(IF(AKORDT[[#This Row],[CZAS]]=1,VLOOKUP(AKORDT[[#This Row],[RAPORTY_TMP_ID]]&amp;AKORDT[[#This Row],[CZYNNOSCI_OPIS]],#REF!,5,FALSE),AKORDT[[#This Row],[CZAS]]),1)</f>
        <v>38</v>
      </c>
      <c r="CD750" t="str">
        <f>AKORDT[[#This Row],[RAPORTY_TMP_ID]]&amp;" "&amp;MID(AKORDT[[#This Row],[NAZWA1_WG]],1,30)</f>
        <v xml:space="preserve">26572 HORIZON B [3z                 </v>
      </c>
      <c r="CE750" s="11">
        <f>AKORDT[[#This Row],[DATA]]</f>
        <v>43038</v>
      </c>
      <c r="CF750">
        <f>IFERROR(ROUND(AVERAGEIF(Tabela_Kwerenda_z_AKORD[CZAS RZECZYWISTY],LEFT(AKORDT[[#This Row],[PZP_NR_ZLECENIA]],5),Tabela_Kwerenda_z_AKORD[LACZNY_CZAS]),0),0)</f>
        <v>0</v>
      </c>
    </row>
    <row r="751" spans="1:84">
      <c r="A751" t="e">
        <f>VLOOKUP(AKORDT[[#This Row],[NAZWISKO]],IMIE[],2,FALSE)</f>
        <v>#N/A</v>
      </c>
      <c r="B751">
        <v>11200</v>
      </c>
      <c r="F751">
        <v>27457</v>
      </c>
      <c r="G751">
        <v>1</v>
      </c>
      <c r="H751">
        <v>1</v>
      </c>
      <c r="I751">
        <v>1</v>
      </c>
      <c r="J751">
        <v>14393</v>
      </c>
      <c r="K751">
        <v>14393</v>
      </c>
      <c r="L751">
        <v>36</v>
      </c>
      <c r="M751">
        <v>20</v>
      </c>
      <c r="N751">
        <v>7</v>
      </c>
      <c r="O751">
        <v>18</v>
      </c>
      <c r="Q751" s="17">
        <v>43038</v>
      </c>
      <c r="R751" t="s">
        <v>1842</v>
      </c>
      <c r="S751">
        <v>0</v>
      </c>
      <c r="T751">
        <v>0</v>
      </c>
      <c r="U751">
        <v>0</v>
      </c>
      <c r="V751">
        <v>2</v>
      </c>
      <c r="W751" t="s">
        <v>208</v>
      </c>
      <c r="X751" t="s">
        <v>79</v>
      </c>
      <c r="Y751" t="s">
        <v>94</v>
      </c>
      <c r="Z751" t="s">
        <v>209</v>
      </c>
      <c r="AB751" s="17">
        <v>2</v>
      </c>
      <c r="AC751" s="17">
        <v>402133</v>
      </c>
      <c r="AD751">
        <v>2</v>
      </c>
      <c r="AE751">
        <v>1</v>
      </c>
      <c r="AF751">
        <v>0</v>
      </c>
      <c r="AG751" t="s">
        <v>81</v>
      </c>
      <c r="AH751" t="s">
        <v>82</v>
      </c>
      <c r="AI751" t="s">
        <v>83</v>
      </c>
      <c r="AJ751" t="s">
        <v>83</v>
      </c>
      <c r="AK751" t="s">
        <v>84</v>
      </c>
      <c r="AL751" t="s">
        <v>85</v>
      </c>
      <c r="AM751" t="s">
        <v>205</v>
      </c>
      <c r="AN751" t="s">
        <v>95</v>
      </c>
      <c r="AO751" t="s">
        <v>276</v>
      </c>
      <c r="AP751" t="s">
        <v>277</v>
      </c>
      <c r="AQ751" t="s">
        <v>276</v>
      </c>
      <c r="AR751" t="s">
        <v>277</v>
      </c>
      <c r="AS751" t="s">
        <v>83</v>
      </c>
      <c r="AV751" s="17"/>
      <c r="AX751">
        <v>0</v>
      </c>
      <c r="AY751" t="s">
        <v>83</v>
      </c>
      <c r="AZ751" t="s">
        <v>83</v>
      </c>
      <c r="BH751">
        <v>929</v>
      </c>
      <c r="BL751" t="s">
        <v>1843</v>
      </c>
      <c r="BM751" s="17">
        <v>43033</v>
      </c>
      <c r="BN751" t="s">
        <v>278</v>
      </c>
      <c r="BO751" t="s">
        <v>278</v>
      </c>
      <c r="BP751">
        <v>68</v>
      </c>
      <c r="BQ751" t="s">
        <v>196</v>
      </c>
      <c r="BR751" t="s">
        <v>197</v>
      </c>
      <c r="BS751" t="s">
        <v>89</v>
      </c>
      <c r="BT751" t="s">
        <v>90</v>
      </c>
      <c r="BU751" t="s">
        <v>206</v>
      </c>
      <c r="BV751" t="s">
        <v>83</v>
      </c>
      <c r="BY751" t="s">
        <v>92</v>
      </c>
      <c r="BZ751" t="s">
        <v>87</v>
      </c>
      <c r="CC751">
        <f>IFERROR(IF(AKORDT[[#This Row],[CZAS]]=1,VLOOKUP(AKORDT[[#This Row],[RAPORTY_TMP_ID]]&amp;AKORDT[[#This Row],[CZYNNOSCI_OPIS]],#REF!,5,FALSE),AKORDT[[#This Row],[CZAS]]),1)</f>
        <v>18</v>
      </c>
      <c r="CD751" t="str">
        <f>AKORDT[[#This Row],[RAPORTY_TMP_ID]]&amp;" "&amp;MID(AKORDT[[#This Row],[NAZWA1_WG]],1,30)</f>
        <v xml:space="preserve">27457 SAMOA 1,5z]                   </v>
      </c>
      <c r="CE751" s="11">
        <f>AKORDT[[#This Row],[DATA]]</f>
        <v>43038</v>
      </c>
      <c r="CF751">
        <f>IFERROR(ROUND(AVERAGEIF(Tabela_Kwerenda_z_AKORD[CZAS RZECZYWISTY],LEFT(AKORDT[[#This Row],[PZP_NR_ZLECENIA]],5),Tabela_Kwerenda_z_AKORD[LACZNY_CZAS]),0),0)</f>
        <v>0</v>
      </c>
    </row>
    <row r="752" spans="1:84">
      <c r="A752" t="e">
        <f>VLOOKUP(AKORDT[[#This Row],[NAZWISKO]],IMIE[],2,FALSE)</f>
        <v>#N/A</v>
      </c>
      <c r="B752">
        <v>11201</v>
      </c>
      <c r="F752">
        <v>27456</v>
      </c>
      <c r="G752">
        <v>1</v>
      </c>
      <c r="H752">
        <v>1</v>
      </c>
      <c r="I752">
        <v>1</v>
      </c>
      <c r="J752">
        <v>14392</v>
      </c>
      <c r="K752">
        <v>14392</v>
      </c>
      <c r="L752">
        <v>36</v>
      </c>
      <c r="M752">
        <v>20</v>
      </c>
      <c r="N752">
        <v>7</v>
      </c>
      <c r="O752">
        <v>18</v>
      </c>
      <c r="Q752" s="17">
        <v>43038</v>
      </c>
      <c r="R752" t="s">
        <v>1844</v>
      </c>
      <c r="S752">
        <v>0</v>
      </c>
      <c r="T752">
        <v>0</v>
      </c>
      <c r="U752">
        <v>0</v>
      </c>
      <c r="V752">
        <v>2</v>
      </c>
      <c r="W752" t="s">
        <v>208</v>
      </c>
      <c r="X752" t="s">
        <v>79</v>
      </c>
      <c r="Y752" t="s">
        <v>94</v>
      </c>
      <c r="Z752" t="s">
        <v>209</v>
      </c>
      <c r="AB752" s="17">
        <v>2</v>
      </c>
      <c r="AC752" s="17">
        <v>402133</v>
      </c>
      <c r="AD752">
        <v>2</v>
      </c>
      <c r="AE752">
        <v>1</v>
      </c>
      <c r="AF752">
        <v>0</v>
      </c>
      <c r="AG752" t="s">
        <v>81</v>
      </c>
      <c r="AH752" t="s">
        <v>82</v>
      </c>
      <c r="AI752" t="s">
        <v>83</v>
      </c>
      <c r="AJ752" t="s">
        <v>83</v>
      </c>
      <c r="AK752" t="s">
        <v>84</v>
      </c>
      <c r="AL752" t="s">
        <v>85</v>
      </c>
      <c r="AM752" t="s">
        <v>205</v>
      </c>
      <c r="AN752" t="s">
        <v>95</v>
      </c>
      <c r="AO752" t="s">
        <v>279</v>
      </c>
      <c r="AP752" t="s">
        <v>280</v>
      </c>
      <c r="AQ752" t="s">
        <v>279</v>
      </c>
      <c r="AR752" t="s">
        <v>280</v>
      </c>
      <c r="AS752" t="s">
        <v>83</v>
      </c>
      <c r="AV752" s="17"/>
      <c r="AX752">
        <v>0</v>
      </c>
      <c r="AY752" t="s">
        <v>83</v>
      </c>
      <c r="AZ752" t="s">
        <v>83</v>
      </c>
      <c r="BH752">
        <v>930</v>
      </c>
      <c r="BL752" t="s">
        <v>1843</v>
      </c>
      <c r="BM752" s="17">
        <v>43033</v>
      </c>
      <c r="BN752" t="s">
        <v>278</v>
      </c>
      <c r="BO752" t="s">
        <v>278</v>
      </c>
      <c r="BP752">
        <v>68</v>
      </c>
      <c r="BQ752" t="s">
        <v>196</v>
      </c>
      <c r="BR752" t="s">
        <v>197</v>
      </c>
      <c r="BS752" t="s">
        <v>89</v>
      </c>
      <c r="BT752" t="s">
        <v>90</v>
      </c>
      <c r="BU752" t="s">
        <v>206</v>
      </c>
      <c r="BV752" t="s">
        <v>83</v>
      </c>
      <c r="BY752" t="s">
        <v>92</v>
      </c>
      <c r="BZ752" t="s">
        <v>87</v>
      </c>
      <c r="CC752">
        <f>IFERROR(IF(AKORDT[[#This Row],[CZAS]]=1,VLOOKUP(AKORDT[[#This Row],[RAPORTY_TMP_ID]]&amp;AKORDT[[#This Row],[CZYNNOSCI_OPIS]],#REF!,5,FALSE),AKORDT[[#This Row],[CZAS]]),1)</f>
        <v>18</v>
      </c>
      <c r="CD752" t="str">
        <f>AKORDT[[#This Row],[RAPORTY_TMP_ID]]&amp;" "&amp;MID(AKORDT[[#This Row],[NAZWA1_WG]],1,30)</f>
        <v xml:space="preserve">27456 SAMOA [1,5z                   </v>
      </c>
      <c r="CE752" s="11">
        <f>AKORDT[[#This Row],[DATA]]</f>
        <v>43038</v>
      </c>
      <c r="CF752">
        <f>IFERROR(ROUND(AVERAGEIF(Tabela_Kwerenda_z_AKORD[CZAS RZECZYWISTY],LEFT(AKORDT[[#This Row],[PZP_NR_ZLECENIA]],5),Tabela_Kwerenda_z_AKORD[LACZNY_CZAS]),0),0)</f>
        <v>0</v>
      </c>
    </row>
    <row r="753" spans="1:84">
      <c r="A753" t="e">
        <f>VLOOKUP(AKORDT[[#This Row],[NAZWISKO]],IMIE[],2,FALSE)</f>
        <v>#N/A</v>
      </c>
      <c r="B753">
        <v>11202</v>
      </c>
      <c r="F753">
        <v>27271</v>
      </c>
      <c r="G753">
        <v>1</v>
      </c>
      <c r="H753">
        <v>1</v>
      </c>
      <c r="I753">
        <v>1</v>
      </c>
      <c r="J753">
        <v>15487</v>
      </c>
      <c r="K753">
        <v>14082</v>
      </c>
      <c r="L753">
        <v>36</v>
      </c>
      <c r="M753">
        <v>20</v>
      </c>
      <c r="N753">
        <v>7</v>
      </c>
      <c r="O753">
        <v>17</v>
      </c>
      <c r="Q753" s="17">
        <v>43038</v>
      </c>
      <c r="R753" t="s">
        <v>1845</v>
      </c>
      <c r="S753">
        <v>0</v>
      </c>
      <c r="T753">
        <v>0</v>
      </c>
      <c r="U753">
        <v>0</v>
      </c>
      <c r="V753">
        <v>2</v>
      </c>
      <c r="W753" t="s">
        <v>208</v>
      </c>
      <c r="X753" t="s">
        <v>79</v>
      </c>
      <c r="Y753" t="s">
        <v>94</v>
      </c>
      <c r="Z753" t="s">
        <v>209</v>
      </c>
      <c r="AB753" s="17">
        <v>2</v>
      </c>
      <c r="AC753" s="17">
        <v>402133</v>
      </c>
      <c r="AD753">
        <v>2</v>
      </c>
      <c r="AE753">
        <v>1</v>
      </c>
      <c r="AF753">
        <v>0</v>
      </c>
      <c r="AG753" t="s">
        <v>81</v>
      </c>
      <c r="AH753" t="s">
        <v>82</v>
      </c>
      <c r="AI753" t="s">
        <v>83</v>
      </c>
      <c r="AJ753" t="s">
        <v>83</v>
      </c>
      <c r="AK753" t="s">
        <v>84</v>
      </c>
      <c r="AL753" t="s">
        <v>85</v>
      </c>
      <c r="AM753" t="s">
        <v>205</v>
      </c>
      <c r="AN753" t="s">
        <v>95</v>
      </c>
      <c r="AO753" t="s">
        <v>770</v>
      </c>
      <c r="AP753" t="s">
        <v>771</v>
      </c>
      <c r="AQ753" t="s">
        <v>772</v>
      </c>
      <c r="AR753" t="s">
        <v>773</v>
      </c>
      <c r="AS753" t="s">
        <v>83</v>
      </c>
      <c r="AV753" s="17"/>
      <c r="AX753">
        <v>0</v>
      </c>
      <c r="AY753" t="s">
        <v>83</v>
      </c>
      <c r="AZ753" t="s">
        <v>83</v>
      </c>
      <c r="BH753">
        <v>931</v>
      </c>
      <c r="BL753" t="s">
        <v>1846</v>
      </c>
      <c r="BM753" s="17">
        <v>43026</v>
      </c>
      <c r="BN753" t="s">
        <v>526</v>
      </c>
      <c r="BO753" t="s">
        <v>526</v>
      </c>
      <c r="BP753">
        <v>68</v>
      </c>
      <c r="BQ753" t="s">
        <v>196</v>
      </c>
      <c r="BR753" t="s">
        <v>197</v>
      </c>
      <c r="BS753" t="s">
        <v>89</v>
      </c>
      <c r="BT753" t="s">
        <v>90</v>
      </c>
      <c r="BU753" t="s">
        <v>206</v>
      </c>
      <c r="BV753" t="s">
        <v>83</v>
      </c>
      <c r="BY753" t="s">
        <v>92</v>
      </c>
      <c r="BZ753" t="s">
        <v>87</v>
      </c>
      <c r="CC753">
        <f>IFERROR(IF(AKORDT[[#This Row],[CZAS]]=1,VLOOKUP(AKORDT[[#This Row],[RAPORTY_TMP_ID]]&amp;AKORDT[[#This Row],[CZYNNOSCI_OPIS]],#REF!,5,FALSE),AKORDT[[#This Row],[CZAS]]),1)</f>
        <v>17</v>
      </c>
      <c r="CD753" t="str">
        <f>AKORDT[[#This Row],[RAPORTY_TMP_ID]]&amp;" "&amp;MID(AKORDT[[#This Row],[NAZWA1_WG]],1,30)</f>
        <v xml:space="preserve">27271 SHIVA [1H]                    </v>
      </c>
      <c r="CE753" s="11">
        <f>AKORDT[[#This Row],[DATA]]</f>
        <v>43038</v>
      </c>
      <c r="CF753">
        <f>IFERROR(ROUND(AVERAGEIF(Tabela_Kwerenda_z_AKORD[CZAS RZECZYWISTY],LEFT(AKORDT[[#This Row],[PZP_NR_ZLECENIA]],5),Tabela_Kwerenda_z_AKORD[LACZNY_CZAS]),0),0)</f>
        <v>0</v>
      </c>
    </row>
    <row r="754" spans="1:84">
      <c r="A754" t="e">
        <f>VLOOKUP(AKORDT[[#This Row],[NAZWISKO]],IMIE[],2,FALSE)</f>
        <v>#N/A</v>
      </c>
      <c r="B754">
        <v>11205</v>
      </c>
      <c r="F754">
        <v>26677</v>
      </c>
      <c r="G754">
        <v>1</v>
      </c>
      <c r="H754">
        <v>1</v>
      </c>
      <c r="I754">
        <v>1</v>
      </c>
      <c r="J754">
        <v>13955</v>
      </c>
      <c r="K754">
        <v>13955</v>
      </c>
      <c r="L754">
        <v>35</v>
      </c>
      <c r="M754">
        <v>20</v>
      </c>
      <c r="N754">
        <v>7</v>
      </c>
      <c r="O754">
        <v>8</v>
      </c>
      <c r="Q754" s="17">
        <v>43038</v>
      </c>
      <c r="R754" t="s">
        <v>1847</v>
      </c>
      <c r="S754">
        <v>0</v>
      </c>
      <c r="T754">
        <v>0</v>
      </c>
      <c r="U754">
        <v>0</v>
      </c>
      <c r="V754">
        <v>2</v>
      </c>
      <c r="W754" t="s">
        <v>203</v>
      </c>
      <c r="X754" t="s">
        <v>79</v>
      </c>
      <c r="Y754" t="s">
        <v>100</v>
      </c>
      <c r="Z754" t="s">
        <v>204</v>
      </c>
      <c r="AB754" s="17">
        <v>2</v>
      </c>
      <c r="AC754" s="17">
        <v>402133</v>
      </c>
      <c r="AD754">
        <v>2</v>
      </c>
      <c r="AE754">
        <v>1</v>
      </c>
      <c r="AF754">
        <v>0</v>
      </c>
      <c r="AG754" t="s">
        <v>81</v>
      </c>
      <c r="AH754" t="s">
        <v>82</v>
      </c>
      <c r="AI754" t="s">
        <v>83</v>
      </c>
      <c r="AJ754" t="s">
        <v>83</v>
      </c>
      <c r="AK754" t="s">
        <v>84</v>
      </c>
      <c r="AL754" t="s">
        <v>85</v>
      </c>
      <c r="AM754" t="s">
        <v>205</v>
      </c>
      <c r="AN754" t="s">
        <v>95</v>
      </c>
      <c r="AO754" t="s">
        <v>198</v>
      </c>
      <c r="AP754" t="s">
        <v>199</v>
      </c>
      <c r="AQ754" t="s">
        <v>198</v>
      </c>
      <c r="AR754" t="s">
        <v>199</v>
      </c>
      <c r="AS754" t="s">
        <v>83</v>
      </c>
      <c r="AV754" s="17"/>
      <c r="AX754">
        <v>0</v>
      </c>
      <c r="AY754" t="s">
        <v>83</v>
      </c>
      <c r="AZ754" t="s">
        <v>83</v>
      </c>
      <c r="BH754">
        <v>934</v>
      </c>
      <c r="BL754" t="s">
        <v>1848</v>
      </c>
      <c r="BM754" s="17">
        <v>43019</v>
      </c>
      <c r="BN754" t="s">
        <v>200</v>
      </c>
      <c r="BO754" t="s">
        <v>200</v>
      </c>
      <c r="BP754">
        <v>68</v>
      </c>
      <c r="BQ754" t="s">
        <v>196</v>
      </c>
      <c r="BR754" t="s">
        <v>197</v>
      </c>
      <c r="BS754" t="s">
        <v>89</v>
      </c>
      <c r="BT754" t="s">
        <v>90</v>
      </c>
      <c r="BU754" t="s">
        <v>206</v>
      </c>
      <c r="BV754" t="s">
        <v>83</v>
      </c>
      <c r="BY754" t="s">
        <v>92</v>
      </c>
      <c r="BZ754" t="s">
        <v>87</v>
      </c>
      <c r="CC754">
        <f>IFERROR(IF(AKORDT[[#This Row],[CZAS]]=1,VLOOKUP(AKORDT[[#This Row],[RAPORTY_TMP_ID]]&amp;AKORDT[[#This Row],[CZYNNOSCI_OPIS]],#REF!,5,FALSE),AKORDT[[#This Row],[CZAS]]),1)</f>
        <v>8</v>
      </c>
      <c r="CD754" t="str">
        <f>AKORDT[[#This Row],[RAPORTY_TMP_ID]]&amp;" "&amp;MID(AKORDT[[#This Row],[NAZWA1_WG]],1,30)</f>
        <v xml:space="preserve">26677 OVAL [1o]                     </v>
      </c>
      <c r="CE754" s="11">
        <f>AKORDT[[#This Row],[DATA]]</f>
        <v>43038</v>
      </c>
      <c r="CF754">
        <f>IFERROR(ROUND(AVERAGEIF(Tabela_Kwerenda_z_AKORD[CZAS RZECZYWISTY],LEFT(AKORDT[[#This Row],[PZP_NR_ZLECENIA]],5),Tabela_Kwerenda_z_AKORD[LACZNY_CZAS]),0),0)</f>
        <v>0</v>
      </c>
    </row>
    <row r="755" spans="1:84">
      <c r="A755" t="e">
        <f>VLOOKUP(AKORDT[[#This Row],[NAZWISKO]],IMIE[],2,FALSE)</f>
        <v>#N/A</v>
      </c>
      <c r="B755">
        <v>11206</v>
      </c>
      <c r="F755">
        <v>27324</v>
      </c>
      <c r="G755">
        <v>1</v>
      </c>
      <c r="H755">
        <v>1</v>
      </c>
      <c r="I755">
        <v>1</v>
      </c>
      <c r="J755">
        <v>14306</v>
      </c>
      <c r="K755">
        <v>14306</v>
      </c>
      <c r="L755">
        <v>37</v>
      </c>
      <c r="M755">
        <v>5</v>
      </c>
      <c r="N755">
        <v>7</v>
      </c>
      <c r="O755">
        <v>12</v>
      </c>
      <c r="Q755" s="17">
        <v>43038</v>
      </c>
      <c r="R755" t="s">
        <v>1849</v>
      </c>
      <c r="S755">
        <v>0</v>
      </c>
      <c r="T755">
        <v>0</v>
      </c>
      <c r="U755">
        <v>0</v>
      </c>
      <c r="V755">
        <v>2</v>
      </c>
      <c r="W755" t="s">
        <v>201</v>
      </c>
      <c r="X755" t="s">
        <v>79</v>
      </c>
      <c r="Y755" t="s">
        <v>106</v>
      </c>
      <c r="Z755" t="s">
        <v>202</v>
      </c>
      <c r="AB755" s="17">
        <v>2</v>
      </c>
      <c r="AC755" s="17">
        <v>402133</v>
      </c>
      <c r="AD755">
        <v>2</v>
      </c>
      <c r="AE755">
        <v>1</v>
      </c>
      <c r="AF755">
        <v>0</v>
      </c>
      <c r="AG755" t="s">
        <v>81</v>
      </c>
      <c r="AH755" t="s">
        <v>82</v>
      </c>
      <c r="AI755" t="s">
        <v>83</v>
      </c>
      <c r="AJ755" t="s">
        <v>83</v>
      </c>
      <c r="AK755" t="s">
        <v>84</v>
      </c>
      <c r="AL755" t="s">
        <v>85</v>
      </c>
      <c r="AM755" t="s">
        <v>86</v>
      </c>
      <c r="AN755" t="s">
        <v>87</v>
      </c>
      <c r="AO755" t="s">
        <v>224</v>
      </c>
      <c r="AP755" t="s">
        <v>225</v>
      </c>
      <c r="AQ755" t="s">
        <v>224</v>
      </c>
      <c r="AR755" t="s">
        <v>225</v>
      </c>
      <c r="AS755" t="s">
        <v>83</v>
      </c>
      <c r="AV755" s="17"/>
      <c r="AX755">
        <v>0</v>
      </c>
      <c r="AY755" t="s">
        <v>83</v>
      </c>
      <c r="AZ755" t="s">
        <v>83</v>
      </c>
      <c r="BH755">
        <v>935</v>
      </c>
      <c r="BL755" t="s">
        <v>1493</v>
      </c>
      <c r="BM755" s="17">
        <v>43026</v>
      </c>
      <c r="BN755" t="s">
        <v>213</v>
      </c>
      <c r="BO755" t="s">
        <v>213</v>
      </c>
      <c r="BP755">
        <v>13</v>
      </c>
      <c r="BQ755" t="s">
        <v>88</v>
      </c>
      <c r="BR755" t="s">
        <v>79</v>
      </c>
      <c r="BS755" t="s">
        <v>89</v>
      </c>
      <c r="BT755" t="s">
        <v>90</v>
      </c>
      <c r="BU755" t="s">
        <v>91</v>
      </c>
      <c r="BV755" t="s">
        <v>83</v>
      </c>
      <c r="BY755" t="s">
        <v>92</v>
      </c>
      <c r="BZ755" t="s">
        <v>87</v>
      </c>
      <c r="CC755">
        <f>IFERROR(IF(AKORDT[[#This Row],[CZAS]]=1,VLOOKUP(AKORDT[[#This Row],[RAPORTY_TMP_ID]]&amp;AKORDT[[#This Row],[CZYNNOSCI_OPIS]],#REF!,5,FALSE),AKORDT[[#This Row],[CZAS]]),1)</f>
        <v>12</v>
      </c>
      <c r="CD755" t="str">
        <f>AKORDT[[#This Row],[RAPORTY_TMP_ID]]&amp;" "&amp;MID(AKORDT[[#This Row],[NAZWA1_WG]],1,30)</f>
        <v xml:space="preserve">27324 ALIZE Z60/12                  </v>
      </c>
      <c r="CE755" s="11">
        <f>AKORDT[[#This Row],[DATA]]</f>
        <v>43038</v>
      </c>
      <c r="CF755">
        <f>IFERROR(ROUND(AVERAGEIF(Tabela_Kwerenda_z_AKORD[CZAS RZECZYWISTY],LEFT(AKORDT[[#This Row],[PZP_NR_ZLECENIA]],5),Tabela_Kwerenda_z_AKORD[LACZNY_CZAS]),0),0)</f>
        <v>0</v>
      </c>
    </row>
    <row r="756" spans="1:84">
      <c r="A756" t="e">
        <f>VLOOKUP(AKORDT[[#This Row],[NAZWISKO]],IMIE[],2,FALSE)</f>
        <v>#N/A</v>
      </c>
      <c r="B756">
        <v>11207</v>
      </c>
      <c r="F756">
        <v>27066</v>
      </c>
      <c r="G756">
        <v>1</v>
      </c>
      <c r="H756">
        <v>1</v>
      </c>
      <c r="I756">
        <v>1</v>
      </c>
      <c r="J756">
        <v>14304</v>
      </c>
      <c r="K756">
        <v>14304</v>
      </c>
      <c r="L756">
        <v>37</v>
      </c>
      <c r="M756">
        <v>5</v>
      </c>
      <c r="N756">
        <v>7</v>
      </c>
      <c r="O756">
        <v>157</v>
      </c>
      <c r="Q756" s="17">
        <v>43038</v>
      </c>
      <c r="R756" t="s">
        <v>1850</v>
      </c>
      <c r="S756">
        <v>0</v>
      </c>
      <c r="T756">
        <v>0</v>
      </c>
      <c r="U756">
        <v>0</v>
      </c>
      <c r="V756">
        <v>2</v>
      </c>
      <c r="W756" t="s">
        <v>201</v>
      </c>
      <c r="X756" t="s">
        <v>79</v>
      </c>
      <c r="Y756" t="s">
        <v>106</v>
      </c>
      <c r="Z756" t="s">
        <v>202</v>
      </c>
      <c r="AB756" s="17">
        <v>2</v>
      </c>
      <c r="AC756" s="17">
        <v>402133</v>
      </c>
      <c r="AD756">
        <v>2</v>
      </c>
      <c r="AE756">
        <v>1</v>
      </c>
      <c r="AF756">
        <v>0</v>
      </c>
      <c r="AG756" t="s">
        <v>81</v>
      </c>
      <c r="AH756" t="s">
        <v>82</v>
      </c>
      <c r="AI756" t="s">
        <v>83</v>
      </c>
      <c r="AJ756" t="s">
        <v>83</v>
      </c>
      <c r="AK756" t="s">
        <v>84</v>
      </c>
      <c r="AL756" t="s">
        <v>85</v>
      </c>
      <c r="AM756" t="s">
        <v>86</v>
      </c>
      <c r="AN756" t="s">
        <v>87</v>
      </c>
      <c r="AO756" t="s">
        <v>222</v>
      </c>
      <c r="AP756" t="s">
        <v>223</v>
      </c>
      <c r="AQ756" t="s">
        <v>222</v>
      </c>
      <c r="AR756" t="s">
        <v>223</v>
      </c>
      <c r="AS756" t="s">
        <v>83</v>
      </c>
      <c r="AV756" s="17"/>
      <c r="AX756">
        <v>0</v>
      </c>
      <c r="AY756" t="s">
        <v>83</v>
      </c>
      <c r="AZ756" t="s">
        <v>83</v>
      </c>
      <c r="BH756">
        <v>936</v>
      </c>
      <c r="BL756" t="s">
        <v>1493</v>
      </c>
      <c r="BM756" s="17">
        <v>43026</v>
      </c>
      <c r="BN756" t="s">
        <v>213</v>
      </c>
      <c r="BO756" t="s">
        <v>213</v>
      </c>
      <c r="BP756">
        <v>13</v>
      </c>
      <c r="BQ756" t="s">
        <v>88</v>
      </c>
      <c r="BR756" t="s">
        <v>79</v>
      </c>
      <c r="BS756" t="s">
        <v>89</v>
      </c>
      <c r="BT756" t="s">
        <v>90</v>
      </c>
      <c r="BU756" t="s">
        <v>91</v>
      </c>
      <c r="BV756" t="s">
        <v>83</v>
      </c>
      <c r="BY756" t="s">
        <v>92</v>
      </c>
      <c r="BZ756" t="s">
        <v>87</v>
      </c>
      <c r="CC756">
        <f>IFERROR(IF(AKORDT[[#This Row],[CZAS]]=1,VLOOKUP(AKORDT[[#This Row],[RAPORTY_TMP_ID]]&amp;AKORDT[[#This Row],[CZYNNOSCI_OPIS]],#REF!,5,FALSE),AKORDT[[#This Row],[CZAS]]),1)</f>
        <v>157</v>
      </c>
      <c r="CD756" t="str">
        <f>AKORDT[[#This Row],[RAPORTY_TMP_ID]]&amp;" "&amp;MID(AKORDT[[#This Row],[NAZWA1_WG]],1,30)</f>
        <v xml:space="preserve">27066 ALIZE L]                      </v>
      </c>
      <c r="CE756" s="11">
        <f>AKORDT[[#This Row],[DATA]]</f>
        <v>43038</v>
      </c>
      <c r="CF756">
        <f>IFERROR(ROUND(AVERAGEIF(Tabela_Kwerenda_z_AKORD[CZAS RZECZYWISTY],LEFT(AKORDT[[#This Row],[PZP_NR_ZLECENIA]],5),Tabela_Kwerenda_z_AKORD[LACZNY_CZAS]),0),0)</f>
        <v>0</v>
      </c>
    </row>
    <row r="757" spans="1:84">
      <c r="A757" t="e">
        <f>VLOOKUP(AKORDT[[#This Row],[NAZWISKO]],IMIE[],2,FALSE)</f>
        <v>#N/A</v>
      </c>
      <c r="B757">
        <v>11208</v>
      </c>
      <c r="F757">
        <v>27065</v>
      </c>
      <c r="G757">
        <v>1</v>
      </c>
      <c r="H757">
        <v>1</v>
      </c>
      <c r="I757">
        <v>1</v>
      </c>
      <c r="J757">
        <v>14292</v>
      </c>
      <c r="K757">
        <v>14292</v>
      </c>
      <c r="L757">
        <v>37</v>
      </c>
      <c r="M757">
        <v>5</v>
      </c>
      <c r="N757">
        <v>7</v>
      </c>
      <c r="O757">
        <v>206</v>
      </c>
      <c r="Q757" s="17">
        <v>43038</v>
      </c>
      <c r="R757" t="s">
        <v>1851</v>
      </c>
      <c r="S757">
        <v>0</v>
      </c>
      <c r="T757">
        <v>0</v>
      </c>
      <c r="U757">
        <v>0</v>
      </c>
      <c r="V757">
        <v>2</v>
      </c>
      <c r="W757" t="s">
        <v>201</v>
      </c>
      <c r="X757" t="s">
        <v>79</v>
      </c>
      <c r="Y757" t="s">
        <v>106</v>
      </c>
      <c r="Z757" t="s">
        <v>202</v>
      </c>
      <c r="AB757" s="17">
        <v>2</v>
      </c>
      <c r="AC757" s="17">
        <v>402133</v>
      </c>
      <c r="AD757">
        <v>2</v>
      </c>
      <c r="AE757">
        <v>1</v>
      </c>
      <c r="AF757">
        <v>0</v>
      </c>
      <c r="AG757" t="s">
        <v>81</v>
      </c>
      <c r="AH757" t="s">
        <v>82</v>
      </c>
      <c r="AI757" t="s">
        <v>83</v>
      </c>
      <c r="AJ757" t="s">
        <v>83</v>
      </c>
      <c r="AK757" t="s">
        <v>84</v>
      </c>
      <c r="AL757" t="s">
        <v>85</v>
      </c>
      <c r="AM757" t="s">
        <v>86</v>
      </c>
      <c r="AN757" t="s">
        <v>87</v>
      </c>
      <c r="AO757" t="s">
        <v>1491</v>
      </c>
      <c r="AP757" t="s">
        <v>1492</v>
      </c>
      <c r="AQ757" t="s">
        <v>1491</v>
      </c>
      <c r="AR757" t="s">
        <v>1492</v>
      </c>
      <c r="AS757" t="s">
        <v>83</v>
      </c>
      <c r="AV757" s="17"/>
      <c r="AX757">
        <v>0</v>
      </c>
      <c r="AY757" t="s">
        <v>83</v>
      </c>
      <c r="AZ757" t="s">
        <v>83</v>
      </c>
      <c r="BH757">
        <v>937</v>
      </c>
      <c r="BL757" t="s">
        <v>1493</v>
      </c>
      <c r="BM757" s="17">
        <v>43026</v>
      </c>
      <c r="BN757" t="s">
        <v>213</v>
      </c>
      <c r="BO757" t="s">
        <v>213</v>
      </c>
      <c r="BP757">
        <v>13</v>
      </c>
      <c r="BQ757" t="s">
        <v>88</v>
      </c>
      <c r="BR757" t="s">
        <v>79</v>
      </c>
      <c r="BS757" t="s">
        <v>89</v>
      </c>
      <c r="BT757" t="s">
        <v>90</v>
      </c>
      <c r="BU757" t="s">
        <v>91</v>
      </c>
      <c r="BV757" t="s">
        <v>83</v>
      </c>
      <c r="BY757" t="s">
        <v>92</v>
      </c>
      <c r="BZ757" t="s">
        <v>87</v>
      </c>
      <c r="CC757">
        <f>IFERROR(IF(AKORDT[[#This Row],[CZAS]]=1,VLOOKUP(AKORDT[[#This Row],[RAPORTY_TMP_ID]]&amp;AKORDT[[#This Row],[CZYNNOSCI_OPIS]],#REF!,5,FALSE),AKORDT[[#This Row],[CZAS]]),1)</f>
        <v>206</v>
      </c>
      <c r="CD757" t="str">
        <f>AKORDT[[#This Row],[RAPORTY_TMP_ID]]&amp;" "&amp;MID(AKORDT[[#This Row],[NAZWA1_WG]],1,30)</f>
        <v xml:space="preserve">27065 ALIZE [2,5                    </v>
      </c>
      <c r="CE757" s="11">
        <f>AKORDT[[#This Row],[DATA]]</f>
        <v>43038</v>
      </c>
      <c r="CF757">
        <f>IFERROR(ROUND(AVERAGEIF(Tabela_Kwerenda_z_AKORD[CZAS RZECZYWISTY],LEFT(AKORDT[[#This Row],[PZP_NR_ZLECENIA]],5),Tabela_Kwerenda_z_AKORD[LACZNY_CZAS]),0),0)</f>
        <v>0</v>
      </c>
    </row>
    <row r="758" spans="1:84">
      <c r="A758" t="e">
        <f>VLOOKUP(AKORDT[[#This Row],[NAZWISKO]],IMIE[],2,FALSE)</f>
        <v>#N/A</v>
      </c>
      <c r="B758">
        <v>11209</v>
      </c>
      <c r="F758">
        <v>26678</v>
      </c>
      <c r="G758">
        <v>1</v>
      </c>
      <c r="H758">
        <v>1</v>
      </c>
      <c r="I758">
        <v>1</v>
      </c>
      <c r="J758">
        <v>53412</v>
      </c>
      <c r="K758">
        <v>52573</v>
      </c>
      <c r="L758">
        <v>52</v>
      </c>
      <c r="M758">
        <v>5</v>
      </c>
      <c r="N758">
        <v>7</v>
      </c>
      <c r="O758">
        <v>165</v>
      </c>
      <c r="Q758" s="17">
        <v>43038</v>
      </c>
      <c r="R758" t="s">
        <v>432</v>
      </c>
      <c r="S758">
        <v>0</v>
      </c>
      <c r="T758">
        <v>0</v>
      </c>
      <c r="U758">
        <v>0</v>
      </c>
      <c r="V758">
        <v>2</v>
      </c>
      <c r="W758" t="s">
        <v>233</v>
      </c>
      <c r="X758" t="s">
        <v>79</v>
      </c>
      <c r="Y758" t="s">
        <v>105</v>
      </c>
      <c r="Z758" t="s">
        <v>234</v>
      </c>
      <c r="AB758" s="17">
        <v>2</v>
      </c>
      <c r="AC758" s="17">
        <v>402133</v>
      </c>
      <c r="AD758">
        <v>2</v>
      </c>
      <c r="AE758">
        <v>1</v>
      </c>
      <c r="AF758">
        <v>0</v>
      </c>
      <c r="AG758" t="s">
        <v>81</v>
      </c>
      <c r="AH758" t="s">
        <v>82</v>
      </c>
      <c r="AI758" t="s">
        <v>83</v>
      </c>
      <c r="AJ758" t="s">
        <v>83</v>
      </c>
      <c r="AK758" t="s">
        <v>84</v>
      </c>
      <c r="AL758" t="s">
        <v>85</v>
      </c>
      <c r="AM758" t="s">
        <v>86</v>
      </c>
      <c r="AN758" t="s">
        <v>87</v>
      </c>
      <c r="AO758" t="s">
        <v>646</v>
      </c>
      <c r="AP758" t="s">
        <v>647</v>
      </c>
      <c r="AQ758" t="s">
        <v>648</v>
      </c>
      <c r="AR758" t="s">
        <v>649</v>
      </c>
      <c r="AS758" t="s">
        <v>83</v>
      </c>
      <c r="AV758" s="17"/>
      <c r="AX758">
        <v>0</v>
      </c>
      <c r="AY758" t="s">
        <v>83</v>
      </c>
      <c r="AZ758" t="s">
        <v>83</v>
      </c>
      <c r="BH758">
        <v>938</v>
      </c>
      <c r="BL758" t="s">
        <v>1358</v>
      </c>
      <c r="BM758" s="17">
        <v>43019</v>
      </c>
      <c r="BN758" t="s">
        <v>250</v>
      </c>
      <c r="BO758" t="s">
        <v>250</v>
      </c>
      <c r="BP758">
        <v>13</v>
      </c>
      <c r="BQ758" t="s">
        <v>88</v>
      </c>
      <c r="BR758" t="s">
        <v>79</v>
      </c>
      <c r="BS758" t="s">
        <v>89</v>
      </c>
      <c r="BT758" t="s">
        <v>90</v>
      </c>
      <c r="BU758" t="s">
        <v>181</v>
      </c>
      <c r="BV758" t="s">
        <v>83</v>
      </c>
      <c r="BY758" t="s">
        <v>92</v>
      </c>
      <c r="BZ758" t="s">
        <v>87</v>
      </c>
      <c r="CC758">
        <f>IFERROR(IF(AKORDT[[#This Row],[CZAS]]=1,VLOOKUP(AKORDT[[#This Row],[RAPORTY_TMP_ID]]&amp;AKORDT[[#This Row],[CZYNNOSCI_OPIS]],#REF!,5,FALSE),AKORDT[[#This Row],[CZAS]]),1)</f>
        <v>165</v>
      </c>
      <c r="CD758" t="str">
        <f>AKORDT[[#This Row],[RAPORTY_TMP_ID]]&amp;" "&amp;MID(AKORDT[[#This Row],[NAZWA1_WG]],1,30)</f>
        <v xml:space="preserve">26678 TUNDRA [3                     </v>
      </c>
      <c r="CE758" s="11">
        <f>AKORDT[[#This Row],[DATA]]</f>
        <v>43038</v>
      </c>
      <c r="CF758">
        <f>IFERROR(ROUND(AVERAGEIF(Tabela_Kwerenda_z_AKORD[CZAS RZECZYWISTY],LEFT(AKORDT[[#This Row],[PZP_NR_ZLECENIA]],5),Tabela_Kwerenda_z_AKORD[LACZNY_CZAS]),0),0)</f>
        <v>0</v>
      </c>
    </row>
    <row r="759" spans="1:84">
      <c r="A759" t="e">
        <f>VLOOKUP(AKORDT[[#This Row],[NAZWISKO]],IMIE[],2,FALSE)</f>
        <v>#N/A</v>
      </c>
      <c r="B759">
        <v>11210</v>
      </c>
      <c r="F759">
        <v>26679</v>
      </c>
      <c r="G759">
        <v>1</v>
      </c>
      <c r="H759">
        <v>1</v>
      </c>
      <c r="I759">
        <v>1</v>
      </c>
      <c r="J759">
        <v>53422</v>
      </c>
      <c r="K759">
        <v>53191</v>
      </c>
      <c r="L759">
        <v>52</v>
      </c>
      <c r="M759">
        <v>5</v>
      </c>
      <c r="N759">
        <v>7</v>
      </c>
      <c r="O759">
        <v>191</v>
      </c>
      <c r="Q759" s="17">
        <v>43038</v>
      </c>
      <c r="R759" t="s">
        <v>1852</v>
      </c>
      <c r="S759">
        <v>0</v>
      </c>
      <c r="T759">
        <v>0</v>
      </c>
      <c r="U759">
        <v>0</v>
      </c>
      <c r="V759">
        <v>2</v>
      </c>
      <c r="W759" t="s">
        <v>233</v>
      </c>
      <c r="X759" t="s">
        <v>79</v>
      </c>
      <c r="Y759" t="s">
        <v>105</v>
      </c>
      <c r="Z759" t="s">
        <v>234</v>
      </c>
      <c r="AB759" s="17">
        <v>2</v>
      </c>
      <c r="AC759" s="17">
        <v>402133</v>
      </c>
      <c r="AD759">
        <v>2</v>
      </c>
      <c r="AE759">
        <v>1</v>
      </c>
      <c r="AF759">
        <v>0</v>
      </c>
      <c r="AG759" t="s">
        <v>81</v>
      </c>
      <c r="AH759" t="s">
        <v>82</v>
      </c>
      <c r="AI759" t="s">
        <v>83</v>
      </c>
      <c r="AJ759" t="s">
        <v>83</v>
      </c>
      <c r="AK759" t="s">
        <v>84</v>
      </c>
      <c r="AL759" t="s">
        <v>85</v>
      </c>
      <c r="AM759" t="s">
        <v>86</v>
      </c>
      <c r="AN759" t="s">
        <v>87</v>
      </c>
      <c r="AO759" t="s">
        <v>246</v>
      </c>
      <c r="AP759" t="s">
        <v>247</v>
      </c>
      <c r="AQ759" t="s">
        <v>248</v>
      </c>
      <c r="AR759" t="s">
        <v>249</v>
      </c>
      <c r="AS759" t="s">
        <v>83</v>
      </c>
      <c r="AV759" s="17"/>
      <c r="AX759">
        <v>0</v>
      </c>
      <c r="AY759" t="s">
        <v>83</v>
      </c>
      <c r="AZ759" t="s">
        <v>83</v>
      </c>
      <c r="BH759">
        <v>939</v>
      </c>
      <c r="BL759" t="s">
        <v>1358</v>
      </c>
      <c r="BM759" s="17">
        <v>43019</v>
      </c>
      <c r="BN759" t="s">
        <v>250</v>
      </c>
      <c r="BO759" t="s">
        <v>250</v>
      </c>
      <c r="BP759">
        <v>13</v>
      </c>
      <c r="BQ759" t="s">
        <v>88</v>
      </c>
      <c r="BR759" t="s">
        <v>79</v>
      </c>
      <c r="BS759" t="s">
        <v>89</v>
      </c>
      <c r="BT759" t="s">
        <v>90</v>
      </c>
      <c r="BU759" t="s">
        <v>181</v>
      </c>
      <c r="BV759" t="s">
        <v>83</v>
      </c>
      <c r="BY759" t="s">
        <v>92</v>
      </c>
      <c r="BZ759" t="s">
        <v>87</v>
      </c>
      <c r="CC759">
        <f>IFERROR(IF(AKORDT[[#This Row],[CZAS]]=1,VLOOKUP(AKORDT[[#This Row],[RAPORTY_TMP_ID]]&amp;AKORDT[[#This Row],[CZYNNOSCI_OPIS]],#REF!,5,FALSE),AKORDT[[#This Row],[CZAS]]),1)</f>
        <v>191</v>
      </c>
      <c r="CD759" t="str">
        <f>AKORDT[[#This Row],[RAPORTY_TMP_ID]]&amp;" "&amp;MID(AKORDT[[#This Row],[NAZWA1_WG]],1,30)</f>
        <v xml:space="preserve">26679 TUNDRA LH]                    </v>
      </c>
      <c r="CE759" s="11">
        <f>AKORDT[[#This Row],[DATA]]</f>
        <v>43038</v>
      </c>
      <c r="CF759">
        <f>IFERROR(ROUND(AVERAGEIF(Tabela_Kwerenda_z_AKORD[CZAS RZECZYWISTY],LEFT(AKORDT[[#This Row],[PZP_NR_ZLECENIA]],5),Tabela_Kwerenda_z_AKORD[LACZNY_CZAS]),0),0)</f>
        <v>0</v>
      </c>
    </row>
    <row r="760" spans="1:84">
      <c r="A760" t="e">
        <f>VLOOKUP(AKORDT[[#This Row],[NAZWISKO]],IMIE[],2,FALSE)</f>
        <v>#N/A</v>
      </c>
      <c r="B760">
        <v>11215</v>
      </c>
      <c r="F760">
        <v>27334</v>
      </c>
      <c r="G760">
        <v>1</v>
      </c>
      <c r="H760">
        <v>1</v>
      </c>
      <c r="I760">
        <v>1</v>
      </c>
      <c r="J760">
        <v>10575</v>
      </c>
      <c r="K760">
        <v>10575</v>
      </c>
      <c r="L760">
        <v>38</v>
      </c>
      <c r="M760">
        <v>5</v>
      </c>
      <c r="N760">
        <v>7</v>
      </c>
      <c r="O760">
        <v>143</v>
      </c>
      <c r="P760">
        <v>0</v>
      </c>
      <c r="Q760" s="17">
        <v>43038</v>
      </c>
      <c r="R760" t="s">
        <v>1853</v>
      </c>
      <c r="S760">
        <v>0</v>
      </c>
      <c r="T760">
        <v>0</v>
      </c>
      <c r="U760">
        <v>0</v>
      </c>
      <c r="V760">
        <v>2</v>
      </c>
      <c r="W760" t="s">
        <v>281</v>
      </c>
      <c r="X760" t="s">
        <v>79</v>
      </c>
      <c r="Y760" t="s">
        <v>102</v>
      </c>
      <c r="Z760" t="s">
        <v>282</v>
      </c>
      <c r="AB760" s="17">
        <v>2</v>
      </c>
      <c r="AC760" s="17">
        <v>402133</v>
      </c>
      <c r="AD760">
        <v>2</v>
      </c>
      <c r="AE760">
        <v>1</v>
      </c>
      <c r="AF760">
        <v>0</v>
      </c>
      <c r="AG760" t="s">
        <v>81</v>
      </c>
      <c r="AH760" t="s">
        <v>82</v>
      </c>
      <c r="AI760" t="s">
        <v>83</v>
      </c>
      <c r="AJ760" t="s">
        <v>83</v>
      </c>
      <c r="AK760" t="s">
        <v>84</v>
      </c>
      <c r="AL760" t="s">
        <v>85</v>
      </c>
      <c r="AM760" t="s">
        <v>86</v>
      </c>
      <c r="AN760" t="s">
        <v>87</v>
      </c>
      <c r="AO760" t="s">
        <v>627</v>
      </c>
      <c r="AP760" t="s">
        <v>628</v>
      </c>
      <c r="AQ760" t="s">
        <v>627</v>
      </c>
      <c r="AR760" t="s">
        <v>628</v>
      </c>
      <c r="AS760" t="s">
        <v>83</v>
      </c>
      <c r="AV760" s="17"/>
      <c r="AX760">
        <v>0</v>
      </c>
      <c r="AY760" t="s">
        <v>83</v>
      </c>
      <c r="AZ760" t="s">
        <v>83</v>
      </c>
      <c r="BH760">
        <v>944</v>
      </c>
      <c r="BL760" t="s">
        <v>1318</v>
      </c>
      <c r="BM760" s="17">
        <v>43026</v>
      </c>
      <c r="BN760" t="s">
        <v>230</v>
      </c>
      <c r="BO760" t="s">
        <v>230</v>
      </c>
      <c r="BP760">
        <v>13</v>
      </c>
      <c r="BQ760" t="s">
        <v>88</v>
      </c>
      <c r="BR760" t="s">
        <v>79</v>
      </c>
      <c r="BS760" t="s">
        <v>89</v>
      </c>
      <c r="BT760" t="s">
        <v>90</v>
      </c>
      <c r="BU760" t="s">
        <v>181</v>
      </c>
      <c r="BV760" t="s">
        <v>83</v>
      </c>
      <c r="BY760" t="s">
        <v>92</v>
      </c>
      <c r="BZ760" t="s">
        <v>87</v>
      </c>
      <c r="CC760">
        <f>IFERROR(IF(AKORDT[[#This Row],[CZAS]]=1,VLOOKUP(AKORDT[[#This Row],[RAPORTY_TMP_ID]]&amp;AKORDT[[#This Row],[CZYNNOSCI_OPIS]],#REF!,5,FALSE),AKORDT[[#This Row],[CZAS]]),1)</f>
        <v>143</v>
      </c>
      <c r="CD760" t="str">
        <f>AKORDT[[#This Row],[RAPORTY_TMP_ID]]&amp;" "&amp;MID(AKORDT[[#This Row],[NAZWA1_WG]],1,30)</f>
        <v xml:space="preserve">27334 AVANT L]                      </v>
      </c>
      <c r="CE760" s="11">
        <f>AKORDT[[#This Row],[DATA]]</f>
        <v>43038</v>
      </c>
      <c r="CF760">
        <f>IFERROR(ROUND(AVERAGEIF(Tabela_Kwerenda_z_AKORD[CZAS RZECZYWISTY],LEFT(AKORDT[[#This Row],[PZP_NR_ZLECENIA]],5),Tabela_Kwerenda_z_AKORD[LACZNY_CZAS]),0),0)</f>
        <v>0</v>
      </c>
    </row>
    <row r="761" spans="1:84">
      <c r="A761" t="e">
        <f>VLOOKUP(AKORDT[[#This Row],[NAZWISKO]],IMIE[],2,FALSE)</f>
        <v>#N/A</v>
      </c>
      <c r="B761">
        <v>11216</v>
      </c>
      <c r="F761">
        <v>27333</v>
      </c>
      <c r="G761">
        <v>1</v>
      </c>
      <c r="H761">
        <v>1</v>
      </c>
      <c r="I761">
        <v>1</v>
      </c>
      <c r="J761">
        <v>24014</v>
      </c>
      <c r="K761">
        <v>24014</v>
      </c>
      <c r="L761">
        <v>38</v>
      </c>
      <c r="M761">
        <v>5</v>
      </c>
      <c r="N761">
        <v>7</v>
      </c>
      <c r="O761">
        <v>178</v>
      </c>
      <c r="P761">
        <v>0</v>
      </c>
      <c r="Q761" s="17">
        <v>43038</v>
      </c>
      <c r="R761" t="s">
        <v>1854</v>
      </c>
      <c r="S761">
        <v>0</v>
      </c>
      <c r="T761">
        <v>0</v>
      </c>
      <c r="U761">
        <v>0</v>
      </c>
      <c r="V761">
        <v>2</v>
      </c>
      <c r="W761" t="s">
        <v>281</v>
      </c>
      <c r="X761" t="s">
        <v>79</v>
      </c>
      <c r="Y761" t="s">
        <v>102</v>
      </c>
      <c r="Z761" t="s">
        <v>282</v>
      </c>
      <c r="AB761" s="17">
        <v>2</v>
      </c>
      <c r="AC761" s="17">
        <v>402133</v>
      </c>
      <c r="AD761">
        <v>2</v>
      </c>
      <c r="AE761">
        <v>1</v>
      </c>
      <c r="AF761">
        <v>0</v>
      </c>
      <c r="AG761" t="s">
        <v>81</v>
      </c>
      <c r="AH761" t="s">
        <v>82</v>
      </c>
      <c r="AI761" t="s">
        <v>83</v>
      </c>
      <c r="AJ761" t="s">
        <v>83</v>
      </c>
      <c r="AK761" t="s">
        <v>84</v>
      </c>
      <c r="AL761" t="s">
        <v>85</v>
      </c>
      <c r="AM761" t="s">
        <v>86</v>
      </c>
      <c r="AN761" t="s">
        <v>87</v>
      </c>
      <c r="AO761" t="s">
        <v>283</v>
      </c>
      <c r="AP761" t="s">
        <v>284</v>
      </c>
      <c r="AQ761" t="s">
        <v>283</v>
      </c>
      <c r="AR761" t="s">
        <v>284</v>
      </c>
      <c r="AS761" t="s">
        <v>83</v>
      </c>
      <c r="AV761" s="17"/>
      <c r="AX761">
        <v>0</v>
      </c>
      <c r="AY761" t="s">
        <v>83</v>
      </c>
      <c r="AZ761" t="s">
        <v>83</v>
      </c>
      <c r="BH761">
        <v>945</v>
      </c>
      <c r="BL761" t="s">
        <v>1318</v>
      </c>
      <c r="BM761" s="17">
        <v>43026</v>
      </c>
      <c r="BN761" t="s">
        <v>230</v>
      </c>
      <c r="BO761" t="s">
        <v>230</v>
      </c>
      <c r="BP761">
        <v>13</v>
      </c>
      <c r="BQ761" t="s">
        <v>88</v>
      </c>
      <c r="BR761" t="s">
        <v>79</v>
      </c>
      <c r="BS761" t="s">
        <v>89</v>
      </c>
      <c r="BT761" t="s">
        <v>90</v>
      </c>
      <c r="BU761" t="s">
        <v>181</v>
      </c>
      <c r="BV761" t="s">
        <v>83</v>
      </c>
      <c r="BY761" t="s">
        <v>92</v>
      </c>
      <c r="BZ761" t="s">
        <v>87</v>
      </c>
      <c r="CC761">
        <f>IFERROR(IF(AKORDT[[#This Row],[CZAS]]=1,VLOOKUP(AKORDT[[#This Row],[RAPORTY_TMP_ID]]&amp;AKORDT[[#This Row],[CZYNNOSCI_OPIS]],#REF!,5,FALSE),AKORDT[[#This Row],[CZAS]]),1)</f>
        <v>178</v>
      </c>
      <c r="CD761" t="str">
        <f>AKORDT[[#This Row],[RAPORTY_TMP_ID]]&amp;" "&amp;MID(AKORDT[[#This Row],[NAZWA1_WG]],1,30)</f>
        <v xml:space="preserve">27333 AVANT [3                      </v>
      </c>
      <c r="CE761" s="11">
        <f>AKORDT[[#This Row],[DATA]]</f>
        <v>43038</v>
      </c>
      <c r="CF761">
        <f>IFERROR(ROUND(AVERAGEIF(Tabela_Kwerenda_z_AKORD[CZAS RZECZYWISTY],LEFT(AKORDT[[#This Row],[PZP_NR_ZLECENIA]],5),Tabela_Kwerenda_z_AKORD[LACZNY_CZAS]),0),0)</f>
        <v>0</v>
      </c>
    </row>
    <row r="762" spans="1:84">
      <c r="A762" t="e">
        <f>VLOOKUP(AKORDT[[#This Row],[NAZWISKO]],IMIE[],2,FALSE)</f>
        <v>#N/A</v>
      </c>
      <c r="B762">
        <v>11219</v>
      </c>
      <c r="F762">
        <v>26633</v>
      </c>
      <c r="G762">
        <v>1</v>
      </c>
      <c r="H762">
        <v>1</v>
      </c>
      <c r="I762">
        <v>1</v>
      </c>
      <c r="J762">
        <v>52956</v>
      </c>
      <c r="K762">
        <v>52956</v>
      </c>
      <c r="L762">
        <v>39</v>
      </c>
      <c r="M762">
        <v>21</v>
      </c>
      <c r="N762">
        <v>7</v>
      </c>
      <c r="O762">
        <v>21</v>
      </c>
      <c r="Q762" s="17">
        <v>43038</v>
      </c>
      <c r="R762" t="s">
        <v>1855</v>
      </c>
      <c r="S762">
        <v>0</v>
      </c>
      <c r="T762">
        <v>0</v>
      </c>
      <c r="U762">
        <v>0</v>
      </c>
      <c r="V762">
        <v>1</v>
      </c>
      <c r="W762" t="s">
        <v>251</v>
      </c>
      <c r="X762" t="s">
        <v>79</v>
      </c>
      <c r="Y762" t="s">
        <v>99</v>
      </c>
      <c r="Z762" t="s">
        <v>252</v>
      </c>
      <c r="AB762" s="17">
        <v>2</v>
      </c>
      <c r="AC762" s="17">
        <v>402133</v>
      </c>
      <c r="AD762">
        <v>2</v>
      </c>
      <c r="AE762">
        <v>1</v>
      </c>
      <c r="AF762">
        <v>0</v>
      </c>
      <c r="AG762" t="s">
        <v>81</v>
      </c>
      <c r="AH762" t="s">
        <v>82</v>
      </c>
      <c r="AI762" t="s">
        <v>83</v>
      </c>
      <c r="AJ762" t="s">
        <v>83</v>
      </c>
      <c r="AK762" t="s">
        <v>84</v>
      </c>
      <c r="AL762" t="s">
        <v>85</v>
      </c>
      <c r="AM762" t="s">
        <v>253</v>
      </c>
      <c r="AN762" t="s">
        <v>111</v>
      </c>
      <c r="AO762" t="s">
        <v>530</v>
      </c>
      <c r="AP762" t="s">
        <v>531</v>
      </c>
      <c r="AQ762" t="s">
        <v>530</v>
      </c>
      <c r="AR762" t="s">
        <v>531</v>
      </c>
      <c r="AS762" t="s">
        <v>83</v>
      </c>
      <c r="AV762" s="17"/>
      <c r="AX762">
        <v>0</v>
      </c>
      <c r="AY762" t="s">
        <v>83</v>
      </c>
      <c r="AZ762" t="s">
        <v>83</v>
      </c>
      <c r="BH762">
        <v>948</v>
      </c>
      <c r="BL762" t="s">
        <v>1856</v>
      </c>
      <c r="BM762" s="17">
        <v>43019</v>
      </c>
      <c r="BN762" t="s">
        <v>532</v>
      </c>
      <c r="BO762" t="s">
        <v>532</v>
      </c>
      <c r="BP762">
        <v>68</v>
      </c>
      <c r="BQ762" t="s">
        <v>196</v>
      </c>
      <c r="BR762" t="s">
        <v>197</v>
      </c>
      <c r="BS762" t="s">
        <v>89</v>
      </c>
      <c r="BT762" t="s">
        <v>90</v>
      </c>
      <c r="BU762" t="s">
        <v>258</v>
      </c>
      <c r="BV762" t="s">
        <v>83</v>
      </c>
      <c r="BY762" t="s">
        <v>92</v>
      </c>
      <c r="BZ762" t="s">
        <v>87</v>
      </c>
      <c r="CC762">
        <f>IFERROR(IF(AKORDT[[#This Row],[CZAS]]=1,VLOOKUP(AKORDT[[#This Row],[RAPORTY_TMP_ID]]&amp;AKORDT[[#This Row],[CZYNNOSCI_OPIS]],#REF!,5,FALSE),AKORDT[[#This Row],[CZAS]]),1)</f>
        <v>21</v>
      </c>
      <c r="CD762" t="str">
        <f>AKORDT[[#This Row],[RAPORTY_TMP_ID]]&amp;" "&amp;MID(AKORDT[[#This Row],[NAZWA1_WG]],1,30)</f>
        <v xml:space="preserve">26633 DAKAR [1,5Re                  </v>
      </c>
      <c r="CE762" s="11">
        <f>AKORDT[[#This Row],[DATA]]</f>
        <v>43038</v>
      </c>
      <c r="CF762">
        <f>IFERROR(ROUND(AVERAGEIF(Tabela_Kwerenda_z_AKORD[CZAS RZECZYWISTY],LEFT(AKORDT[[#This Row],[PZP_NR_ZLECENIA]],5),Tabela_Kwerenda_z_AKORD[LACZNY_CZAS]),0),0)</f>
        <v>0</v>
      </c>
    </row>
    <row r="763" spans="1:84">
      <c r="A763" t="e">
        <f>VLOOKUP(AKORDT[[#This Row],[NAZWISKO]],IMIE[],2,FALSE)</f>
        <v>#N/A</v>
      </c>
      <c r="B763">
        <v>11220</v>
      </c>
      <c r="F763">
        <v>26634</v>
      </c>
      <c r="G763">
        <v>1</v>
      </c>
      <c r="H763">
        <v>1</v>
      </c>
      <c r="I763">
        <v>1</v>
      </c>
      <c r="J763">
        <v>53000</v>
      </c>
      <c r="K763">
        <v>53000</v>
      </c>
      <c r="L763">
        <v>39</v>
      </c>
      <c r="M763">
        <v>21</v>
      </c>
      <c r="N763">
        <v>7</v>
      </c>
      <c r="O763">
        <v>20</v>
      </c>
      <c r="Q763" s="17">
        <v>43038</v>
      </c>
      <c r="R763" t="s">
        <v>1857</v>
      </c>
      <c r="S763">
        <v>0</v>
      </c>
      <c r="T763">
        <v>0</v>
      </c>
      <c r="U763">
        <v>0</v>
      </c>
      <c r="V763">
        <v>1</v>
      </c>
      <c r="W763" t="s">
        <v>251</v>
      </c>
      <c r="X763" t="s">
        <v>79</v>
      </c>
      <c r="Y763" t="s">
        <v>99</v>
      </c>
      <c r="Z763" t="s">
        <v>252</v>
      </c>
      <c r="AB763" s="17">
        <v>2</v>
      </c>
      <c r="AC763" s="17">
        <v>402133</v>
      </c>
      <c r="AD763">
        <v>2</v>
      </c>
      <c r="AE763">
        <v>1</v>
      </c>
      <c r="AF763">
        <v>0</v>
      </c>
      <c r="AG763" t="s">
        <v>81</v>
      </c>
      <c r="AH763" t="s">
        <v>82</v>
      </c>
      <c r="AI763" t="s">
        <v>83</v>
      </c>
      <c r="AJ763" t="s">
        <v>83</v>
      </c>
      <c r="AK763" t="s">
        <v>84</v>
      </c>
      <c r="AL763" t="s">
        <v>85</v>
      </c>
      <c r="AM763" t="s">
        <v>253</v>
      </c>
      <c r="AN763" t="s">
        <v>111</v>
      </c>
      <c r="AO763" t="s">
        <v>1858</v>
      </c>
      <c r="AP763" t="s">
        <v>1859</v>
      </c>
      <c r="AQ763" t="s">
        <v>1858</v>
      </c>
      <c r="AR763" t="s">
        <v>1859</v>
      </c>
      <c r="AS763" t="s">
        <v>83</v>
      </c>
      <c r="AV763" s="17"/>
      <c r="AX763">
        <v>0</v>
      </c>
      <c r="AY763" t="s">
        <v>83</v>
      </c>
      <c r="AZ763" t="s">
        <v>83</v>
      </c>
      <c r="BH763">
        <v>949</v>
      </c>
      <c r="BL763" t="s">
        <v>1856</v>
      </c>
      <c r="BM763" s="17">
        <v>43019</v>
      </c>
      <c r="BN763" t="s">
        <v>532</v>
      </c>
      <c r="BO763" t="s">
        <v>532</v>
      </c>
      <c r="BP763">
        <v>68</v>
      </c>
      <c r="BQ763" t="s">
        <v>196</v>
      </c>
      <c r="BR763" t="s">
        <v>197</v>
      </c>
      <c r="BS763" t="s">
        <v>89</v>
      </c>
      <c r="BT763" t="s">
        <v>90</v>
      </c>
      <c r="BU763" t="s">
        <v>258</v>
      </c>
      <c r="BV763" t="s">
        <v>83</v>
      </c>
      <c r="BY763" t="s">
        <v>92</v>
      </c>
      <c r="BZ763" t="s">
        <v>87</v>
      </c>
      <c r="CC763">
        <f>IFERROR(IF(AKORDT[[#This Row],[CZAS]]=1,VLOOKUP(AKORDT[[#This Row],[RAPORTY_TMP_ID]]&amp;AKORDT[[#This Row],[CZYNNOSCI_OPIS]],#REF!,5,FALSE),AKORDT[[#This Row],[CZAS]]),1)</f>
        <v>20</v>
      </c>
      <c r="CD763" t="str">
        <f>AKORDT[[#This Row],[RAPORTY_TMP_ID]]&amp;" "&amp;MID(AKORDT[[#This Row],[NAZWA1_WG]],1,30)</f>
        <v xml:space="preserve">26634 DAKAR 1,5z                    </v>
      </c>
      <c r="CE763" s="11">
        <f>AKORDT[[#This Row],[DATA]]</f>
        <v>43038</v>
      </c>
      <c r="CF763">
        <f>IFERROR(ROUND(AVERAGEIF(Tabela_Kwerenda_z_AKORD[CZAS RZECZYWISTY],LEFT(AKORDT[[#This Row],[PZP_NR_ZLECENIA]],5),Tabela_Kwerenda_z_AKORD[LACZNY_CZAS]),0),0)</f>
        <v>0</v>
      </c>
    </row>
    <row r="764" spans="1:84">
      <c r="A764" t="e">
        <f>VLOOKUP(AKORDT[[#This Row],[NAZWISKO]],IMIE[],2,FALSE)</f>
        <v>#N/A</v>
      </c>
      <c r="B764">
        <v>11221</v>
      </c>
      <c r="F764">
        <v>26635</v>
      </c>
      <c r="G764">
        <v>1</v>
      </c>
      <c r="H764">
        <v>1</v>
      </c>
      <c r="I764">
        <v>1</v>
      </c>
      <c r="J764">
        <v>53022</v>
      </c>
      <c r="K764">
        <v>53022</v>
      </c>
      <c r="L764">
        <v>39</v>
      </c>
      <c r="M764">
        <v>21</v>
      </c>
      <c r="N764">
        <v>7</v>
      </c>
      <c r="O764">
        <v>20</v>
      </c>
      <c r="Q764" s="17">
        <v>43038</v>
      </c>
      <c r="R764" t="s">
        <v>1860</v>
      </c>
      <c r="S764">
        <v>0</v>
      </c>
      <c r="T764">
        <v>0</v>
      </c>
      <c r="U764">
        <v>0</v>
      </c>
      <c r="V764">
        <v>1</v>
      </c>
      <c r="W764" t="s">
        <v>251</v>
      </c>
      <c r="X764" t="s">
        <v>79</v>
      </c>
      <c r="Y764" t="s">
        <v>99</v>
      </c>
      <c r="Z764" t="s">
        <v>252</v>
      </c>
      <c r="AB764" s="17">
        <v>2</v>
      </c>
      <c r="AC764" s="17">
        <v>402133</v>
      </c>
      <c r="AD764">
        <v>2</v>
      </c>
      <c r="AE764">
        <v>1</v>
      </c>
      <c r="AF764">
        <v>0</v>
      </c>
      <c r="AG764" t="s">
        <v>81</v>
      </c>
      <c r="AH764" t="s">
        <v>82</v>
      </c>
      <c r="AI764" t="s">
        <v>83</v>
      </c>
      <c r="AJ764" t="s">
        <v>83</v>
      </c>
      <c r="AK764" t="s">
        <v>84</v>
      </c>
      <c r="AL764" t="s">
        <v>85</v>
      </c>
      <c r="AM764" t="s">
        <v>253</v>
      </c>
      <c r="AN764" t="s">
        <v>111</v>
      </c>
      <c r="AO764" t="s">
        <v>864</v>
      </c>
      <c r="AP764" t="s">
        <v>865</v>
      </c>
      <c r="AQ764" t="s">
        <v>864</v>
      </c>
      <c r="AR764" t="s">
        <v>865</v>
      </c>
      <c r="AS764" t="s">
        <v>83</v>
      </c>
      <c r="AV764" s="17"/>
      <c r="AX764">
        <v>0</v>
      </c>
      <c r="AY764" t="s">
        <v>83</v>
      </c>
      <c r="AZ764" t="s">
        <v>83</v>
      </c>
      <c r="BH764">
        <v>950</v>
      </c>
      <c r="BL764" t="s">
        <v>1856</v>
      </c>
      <c r="BM764" s="17">
        <v>43019</v>
      </c>
      <c r="BN764" t="s">
        <v>532</v>
      </c>
      <c r="BO764" t="s">
        <v>532</v>
      </c>
      <c r="BP764">
        <v>68</v>
      </c>
      <c r="BQ764" t="s">
        <v>196</v>
      </c>
      <c r="BR764" t="s">
        <v>197</v>
      </c>
      <c r="BS764" t="s">
        <v>89</v>
      </c>
      <c r="BT764" t="s">
        <v>90</v>
      </c>
      <c r="BU764" t="s">
        <v>258</v>
      </c>
      <c r="BV764" t="s">
        <v>83</v>
      </c>
      <c r="BY764" t="s">
        <v>92</v>
      </c>
      <c r="BZ764" t="s">
        <v>87</v>
      </c>
      <c r="CC764">
        <f>IFERROR(IF(AKORDT[[#This Row],[CZAS]]=1,VLOOKUP(AKORDT[[#This Row],[RAPORTY_TMP_ID]]&amp;AKORDT[[#This Row],[CZYNNOSCI_OPIS]],#REF!,5,FALSE),AKORDT[[#This Row],[CZAS]]),1)</f>
        <v>20</v>
      </c>
      <c r="CD764" t="str">
        <f>AKORDT[[#This Row],[RAPORTY_TMP_ID]]&amp;" "&amp;MID(AKORDT[[#This Row],[NAZWA1_WG]],1,30)</f>
        <v xml:space="preserve">26635 DAKAR Nzz                     </v>
      </c>
      <c r="CE764" s="11">
        <f>AKORDT[[#This Row],[DATA]]</f>
        <v>43038</v>
      </c>
      <c r="CF764">
        <f>IFERROR(ROUND(AVERAGEIF(Tabela_Kwerenda_z_AKORD[CZAS RZECZYWISTY],LEFT(AKORDT[[#This Row],[PZP_NR_ZLECENIA]],5),Tabela_Kwerenda_z_AKORD[LACZNY_CZAS]),0),0)</f>
        <v>0</v>
      </c>
    </row>
    <row r="765" spans="1:84">
      <c r="A765" t="e">
        <f>VLOOKUP(AKORDT[[#This Row],[NAZWISKO]],IMIE[],2,FALSE)</f>
        <v>#N/A</v>
      </c>
      <c r="B765">
        <v>11222</v>
      </c>
      <c r="F765">
        <v>26636</v>
      </c>
      <c r="G765">
        <v>1</v>
      </c>
      <c r="H765">
        <v>1</v>
      </c>
      <c r="I765">
        <v>1</v>
      </c>
      <c r="J765">
        <v>52984</v>
      </c>
      <c r="K765">
        <v>52984</v>
      </c>
      <c r="L765">
        <v>39</v>
      </c>
      <c r="M765">
        <v>21</v>
      </c>
      <c r="N765">
        <v>7</v>
      </c>
      <c r="O765">
        <v>23</v>
      </c>
      <c r="Q765" s="17">
        <v>43038</v>
      </c>
      <c r="R765" t="s">
        <v>1861</v>
      </c>
      <c r="S765">
        <v>0</v>
      </c>
      <c r="T765">
        <v>0</v>
      </c>
      <c r="U765">
        <v>0</v>
      </c>
      <c r="V765">
        <v>1</v>
      </c>
      <c r="W765" t="s">
        <v>251</v>
      </c>
      <c r="X765" t="s">
        <v>79</v>
      </c>
      <c r="Y765" t="s">
        <v>99</v>
      </c>
      <c r="Z765" t="s">
        <v>252</v>
      </c>
      <c r="AB765" s="17">
        <v>2</v>
      </c>
      <c r="AC765" s="17">
        <v>402133</v>
      </c>
      <c r="AD765">
        <v>2</v>
      </c>
      <c r="AE765">
        <v>1</v>
      </c>
      <c r="AF765">
        <v>0</v>
      </c>
      <c r="AG765" t="s">
        <v>81</v>
      </c>
      <c r="AH765" t="s">
        <v>82</v>
      </c>
      <c r="AI765" t="s">
        <v>83</v>
      </c>
      <c r="AJ765" t="s">
        <v>83</v>
      </c>
      <c r="AK765" t="s">
        <v>84</v>
      </c>
      <c r="AL765" t="s">
        <v>85</v>
      </c>
      <c r="AM765" t="s">
        <v>253</v>
      </c>
      <c r="AN765" t="s">
        <v>111</v>
      </c>
      <c r="AO765" t="s">
        <v>1862</v>
      </c>
      <c r="AP765" t="s">
        <v>1863</v>
      </c>
      <c r="AQ765" t="s">
        <v>1862</v>
      </c>
      <c r="AR765" t="s">
        <v>1863</v>
      </c>
      <c r="AS765" t="s">
        <v>83</v>
      </c>
      <c r="AV765" s="17"/>
      <c r="AX765">
        <v>0</v>
      </c>
      <c r="AY765" t="s">
        <v>83</v>
      </c>
      <c r="AZ765" t="s">
        <v>83</v>
      </c>
      <c r="BH765">
        <v>951</v>
      </c>
      <c r="BL765" t="s">
        <v>1856</v>
      </c>
      <c r="BM765" s="17">
        <v>43019</v>
      </c>
      <c r="BN765" t="s">
        <v>532</v>
      </c>
      <c r="BO765" t="s">
        <v>532</v>
      </c>
      <c r="BP765">
        <v>68</v>
      </c>
      <c r="BQ765" t="s">
        <v>196</v>
      </c>
      <c r="BR765" t="s">
        <v>197</v>
      </c>
      <c r="BS765" t="s">
        <v>89</v>
      </c>
      <c r="BT765" t="s">
        <v>90</v>
      </c>
      <c r="BU765" t="s">
        <v>258</v>
      </c>
      <c r="BV765" t="s">
        <v>83</v>
      </c>
      <c r="BY765" t="s">
        <v>92</v>
      </c>
      <c r="BZ765" t="s">
        <v>87</v>
      </c>
      <c r="CC765">
        <f>IFERROR(IF(AKORDT[[#This Row],[CZAS]]=1,VLOOKUP(AKORDT[[#This Row],[RAPORTY_TMP_ID]]&amp;AKORDT[[#This Row],[CZYNNOSCI_OPIS]],#REF!,5,FALSE),AKORDT[[#This Row],[CZAS]]),1)</f>
        <v>23</v>
      </c>
      <c r="CD765" t="str">
        <f>AKORDT[[#This Row],[RAPORTY_TMP_ID]]&amp;" "&amp;MID(AKORDT[[#This Row],[NAZWA1_WG]],1,30)</f>
        <v xml:space="preserve">26636 DAKAR 1z/60E                  </v>
      </c>
      <c r="CE765" s="11">
        <f>AKORDT[[#This Row],[DATA]]</f>
        <v>43038</v>
      </c>
      <c r="CF765">
        <f>IFERROR(ROUND(AVERAGEIF(Tabela_Kwerenda_z_AKORD[CZAS RZECZYWISTY],LEFT(AKORDT[[#This Row],[PZP_NR_ZLECENIA]],5),Tabela_Kwerenda_z_AKORD[LACZNY_CZAS]),0),0)</f>
        <v>0</v>
      </c>
    </row>
    <row r="766" spans="1:84">
      <c r="A766" t="e">
        <f>VLOOKUP(AKORDT[[#This Row],[NAZWISKO]],IMIE[],2,FALSE)</f>
        <v>#N/A</v>
      </c>
      <c r="B766">
        <v>11223</v>
      </c>
      <c r="F766">
        <v>26578</v>
      </c>
      <c r="G766">
        <v>1</v>
      </c>
      <c r="H766">
        <v>1</v>
      </c>
      <c r="I766">
        <v>1</v>
      </c>
      <c r="J766">
        <v>52697</v>
      </c>
      <c r="K766">
        <v>52697</v>
      </c>
      <c r="L766">
        <v>36</v>
      </c>
      <c r="M766">
        <v>20</v>
      </c>
      <c r="N766">
        <v>7</v>
      </c>
      <c r="O766">
        <v>23</v>
      </c>
      <c r="Q766" s="17">
        <v>43038</v>
      </c>
      <c r="R766" t="s">
        <v>1864</v>
      </c>
      <c r="S766">
        <v>0</v>
      </c>
      <c r="T766">
        <v>0</v>
      </c>
      <c r="U766">
        <v>0</v>
      </c>
      <c r="V766">
        <v>2</v>
      </c>
      <c r="W766" t="s">
        <v>208</v>
      </c>
      <c r="X766" t="s">
        <v>79</v>
      </c>
      <c r="Y766" t="s">
        <v>94</v>
      </c>
      <c r="Z766" t="s">
        <v>209</v>
      </c>
      <c r="AB766" s="17">
        <v>2</v>
      </c>
      <c r="AC766" s="17">
        <v>402133</v>
      </c>
      <c r="AD766">
        <v>2</v>
      </c>
      <c r="AE766">
        <v>1</v>
      </c>
      <c r="AF766">
        <v>0</v>
      </c>
      <c r="AG766" t="s">
        <v>81</v>
      </c>
      <c r="AH766" t="s">
        <v>82</v>
      </c>
      <c r="AI766" t="s">
        <v>83</v>
      </c>
      <c r="AJ766" t="s">
        <v>83</v>
      </c>
      <c r="AK766" t="s">
        <v>84</v>
      </c>
      <c r="AL766" t="s">
        <v>85</v>
      </c>
      <c r="AM766" t="s">
        <v>205</v>
      </c>
      <c r="AN766" t="s">
        <v>95</v>
      </c>
      <c r="AO766" t="s">
        <v>1865</v>
      </c>
      <c r="AP766" t="s">
        <v>1866</v>
      </c>
      <c r="AQ766" t="s">
        <v>1865</v>
      </c>
      <c r="AR766" t="s">
        <v>1866</v>
      </c>
      <c r="AS766" t="s">
        <v>83</v>
      </c>
      <c r="AV766" s="17"/>
      <c r="AX766">
        <v>0</v>
      </c>
      <c r="AY766" t="s">
        <v>83</v>
      </c>
      <c r="AZ766" t="s">
        <v>83</v>
      </c>
      <c r="BH766">
        <v>952</v>
      </c>
      <c r="BL766" t="s">
        <v>1867</v>
      </c>
      <c r="BM766" s="17">
        <v>43019</v>
      </c>
      <c r="BN766" t="s">
        <v>210</v>
      </c>
      <c r="BO766" t="s">
        <v>210</v>
      </c>
      <c r="BP766">
        <v>68</v>
      </c>
      <c r="BQ766" t="s">
        <v>196</v>
      </c>
      <c r="BR766" t="s">
        <v>197</v>
      </c>
      <c r="BS766" t="s">
        <v>89</v>
      </c>
      <c r="BT766" t="s">
        <v>90</v>
      </c>
      <c r="BU766" t="s">
        <v>181</v>
      </c>
      <c r="BV766" t="s">
        <v>83</v>
      </c>
      <c r="BY766" t="s">
        <v>92</v>
      </c>
      <c r="BZ766" t="s">
        <v>87</v>
      </c>
      <c r="CC766">
        <f>IFERROR(IF(AKORDT[[#This Row],[CZAS]]=1,VLOOKUP(AKORDT[[#This Row],[RAPORTY_TMP_ID]]&amp;AKORDT[[#This Row],[CZYNNOSCI_OPIS]],#REF!,5,FALSE),AKORDT[[#This Row],[CZAS]]),1)</f>
        <v>23</v>
      </c>
      <c r="CD766" t="str">
        <f>AKORDT[[#This Row],[RAPORTY_TMP_ID]]&amp;" "&amp;MID(AKORDT[[#This Row],[NAZWA1_WG]],1,30)</f>
        <v xml:space="preserve">26578 HORIZON B [1,5z               </v>
      </c>
      <c r="CE766" s="11">
        <f>AKORDT[[#This Row],[DATA]]</f>
        <v>43038</v>
      </c>
      <c r="CF766">
        <f>IFERROR(ROUND(AVERAGEIF(Tabela_Kwerenda_z_AKORD[CZAS RZECZYWISTY],LEFT(AKORDT[[#This Row],[PZP_NR_ZLECENIA]],5),Tabela_Kwerenda_z_AKORD[LACZNY_CZAS]),0),0)</f>
        <v>0</v>
      </c>
    </row>
    <row r="767" spans="1:84">
      <c r="A767" t="e">
        <f>VLOOKUP(AKORDT[[#This Row],[NAZWISKO]],IMIE[],2,FALSE)</f>
        <v>#N/A</v>
      </c>
      <c r="B767">
        <v>11224</v>
      </c>
      <c r="F767">
        <v>26579</v>
      </c>
      <c r="G767">
        <v>1</v>
      </c>
      <c r="H767">
        <v>1</v>
      </c>
      <c r="I767">
        <v>1</v>
      </c>
      <c r="J767">
        <v>52739</v>
      </c>
      <c r="K767">
        <v>52739</v>
      </c>
      <c r="L767">
        <v>36</v>
      </c>
      <c r="M767">
        <v>20</v>
      </c>
      <c r="N767">
        <v>7</v>
      </c>
      <c r="O767">
        <v>41</v>
      </c>
      <c r="Q767" s="17">
        <v>43038</v>
      </c>
      <c r="R767" t="s">
        <v>1868</v>
      </c>
      <c r="S767">
        <v>0</v>
      </c>
      <c r="T767">
        <v>0</v>
      </c>
      <c r="U767">
        <v>0</v>
      </c>
      <c r="V767">
        <v>2</v>
      </c>
      <c r="W767" t="s">
        <v>208</v>
      </c>
      <c r="X767" t="s">
        <v>79</v>
      </c>
      <c r="Y767" t="s">
        <v>94</v>
      </c>
      <c r="Z767" t="s">
        <v>209</v>
      </c>
      <c r="AB767" s="17">
        <v>2</v>
      </c>
      <c r="AC767" s="17">
        <v>402133</v>
      </c>
      <c r="AD767">
        <v>2</v>
      </c>
      <c r="AE767">
        <v>1</v>
      </c>
      <c r="AF767">
        <v>0</v>
      </c>
      <c r="AG767" t="s">
        <v>81</v>
      </c>
      <c r="AH767" t="s">
        <v>82</v>
      </c>
      <c r="AI767" t="s">
        <v>83</v>
      </c>
      <c r="AJ767" t="s">
        <v>83</v>
      </c>
      <c r="AK767" t="s">
        <v>84</v>
      </c>
      <c r="AL767" t="s">
        <v>85</v>
      </c>
      <c r="AM767" t="s">
        <v>205</v>
      </c>
      <c r="AN767" t="s">
        <v>95</v>
      </c>
      <c r="AO767" t="s">
        <v>259</v>
      </c>
      <c r="AP767" t="s">
        <v>260</v>
      </c>
      <c r="AQ767" t="s">
        <v>259</v>
      </c>
      <c r="AR767" t="s">
        <v>260</v>
      </c>
      <c r="AS767" t="s">
        <v>83</v>
      </c>
      <c r="AV767" s="17"/>
      <c r="AX767">
        <v>0</v>
      </c>
      <c r="AY767" t="s">
        <v>83</v>
      </c>
      <c r="AZ767" t="s">
        <v>83</v>
      </c>
      <c r="BH767">
        <v>953</v>
      </c>
      <c r="BL767" t="s">
        <v>1867</v>
      </c>
      <c r="BM767" s="17">
        <v>43019</v>
      </c>
      <c r="BN767" t="s">
        <v>210</v>
      </c>
      <c r="BO767" t="s">
        <v>210</v>
      </c>
      <c r="BP767">
        <v>68</v>
      </c>
      <c r="BQ767" t="s">
        <v>196</v>
      </c>
      <c r="BR767" t="s">
        <v>197</v>
      </c>
      <c r="BS767" t="s">
        <v>89</v>
      </c>
      <c r="BT767" t="s">
        <v>90</v>
      </c>
      <c r="BU767" t="s">
        <v>181</v>
      </c>
      <c r="BV767" t="s">
        <v>83</v>
      </c>
      <c r="BY767" t="s">
        <v>92</v>
      </c>
      <c r="BZ767" t="s">
        <v>87</v>
      </c>
      <c r="CC767">
        <f>IFERROR(IF(AKORDT[[#This Row],[CZAS]]=1,VLOOKUP(AKORDT[[#This Row],[RAPORTY_TMP_ID]]&amp;AKORDT[[#This Row],[CZYNNOSCI_OPIS]],#REF!,5,FALSE),AKORDT[[#This Row],[CZAS]]),1)</f>
        <v>41</v>
      </c>
      <c r="CD767" t="str">
        <f>AKORDT[[#This Row],[RAPORTY_TMP_ID]]&amp;" "&amp;MID(AKORDT[[#This Row],[NAZWA1_WG]],1,30)</f>
        <v xml:space="preserve">26579 HORIZON B ONz                 </v>
      </c>
      <c r="CE767" s="11">
        <f>AKORDT[[#This Row],[DATA]]</f>
        <v>43038</v>
      </c>
      <c r="CF767">
        <f>IFERROR(ROUND(AVERAGEIF(Tabela_Kwerenda_z_AKORD[CZAS RZECZYWISTY],LEFT(AKORDT[[#This Row],[PZP_NR_ZLECENIA]],5),Tabela_Kwerenda_z_AKORD[LACZNY_CZAS]),0),0)</f>
        <v>0</v>
      </c>
    </row>
    <row r="768" spans="1:84">
      <c r="A768" t="e">
        <f>VLOOKUP(AKORDT[[#This Row],[NAZWISKO]],IMIE[],2,FALSE)</f>
        <v>#N/A</v>
      </c>
      <c r="B768">
        <v>11225</v>
      </c>
      <c r="F768">
        <v>26580</v>
      </c>
      <c r="G768">
        <v>1</v>
      </c>
      <c r="H768">
        <v>1</v>
      </c>
      <c r="I768">
        <v>1</v>
      </c>
      <c r="J768">
        <v>52709</v>
      </c>
      <c r="K768">
        <v>52709</v>
      </c>
      <c r="L768">
        <v>36</v>
      </c>
      <c r="M768">
        <v>20</v>
      </c>
      <c r="N768">
        <v>7</v>
      </c>
      <c r="O768">
        <v>38</v>
      </c>
      <c r="Q768" s="17">
        <v>43038</v>
      </c>
      <c r="R768" t="s">
        <v>1869</v>
      </c>
      <c r="S768">
        <v>0</v>
      </c>
      <c r="T768">
        <v>0</v>
      </c>
      <c r="U768">
        <v>0</v>
      </c>
      <c r="V768">
        <v>2</v>
      </c>
      <c r="W768" t="s">
        <v>208</v>
      </c>
      <c r="X768" t="s">
        <v>79</v>
      </c>
      <c r="Y768" t="s">
        <v>94</v>
      </c>
      <c r="Z768" t="s">
        <v>209</v>
      </c>
      <c r="AB768" s="17">
        <v>2</v>
      </c>
      <c r="AC768" s="17">
        <v>402133</v>
      </c>
      <c r="AD768">
        <v>2</v>
      </c>
      <c r="AE768">
        <v>1</v>
      </c>
      <c r="AF768">
        <v>0</v>
      </c>
      <c r="AG768" t="s">
        <v>81</v>
      </c>
      <c r="AH768" t="s">
        <v>82</v>
      </c>
      <c r="AI768" t="s">
        <v>83</v>
      </c>
      <c r="AJ768" t="s">
        <v>83</v>
      </c>
      <c r="AK768" t="s">
        <v>84</v>
      </c>
      <c r="AL768" t="s">
        <v>85</v>
      </c>
      <c r="AM768" t="s">
        <v>205</v>
      </c>
      <c r="AN768" t="s">
        <v>95</v>
      </c>
      <c r="AO768" t="s">
        <v>1870</v>
      </c>
      <c r="AP768" t="s">
        <v>1871</v>
      </c>
      <c r="AQ768" t="s">
        <v>1870</v>
      </c>
      <c r="AR768" t="s">
        <v>1871</v>
      </c>
      <c r="AS768" t="s">
        <v>83</v>
      </c>
      <c r="AV768" s="17"/>
      <c r="AX768">
        <v>0</v>
      </c>
      <c r="AY768" t="s">
        <v>83</v>
      </c>
      <c r="AZ768" t="s">
        <v>83</v>
      </c>
      <c r="BH768">
        <v>954</v>
      </c>
      <c r="BL768" t="s">
        <v>1867</v>
      </c>
      <c r="BM768" s="17">
        <v>43019</v>
      </c>
      <c r="BN768" t="s">
        <v>210</v>
      </c>
      <c r="BO768" t="s">
        <v>210</v>
      </c>
      <c r="BP768">
        <v>68</v>
      </c>
      <c r="BQ768" t="s">
        <v>196</v>
      </c>
      <c r="BR768" t="s">
        <v>197</v>
      </c>
      <c r="BS768" t="s">
        <v>89</v>
      </c>
      <c r="BT768" t="s">
        <v>90</v>
      </c>
      <c r="BU768" t="s">
        <v>181</v>
      </c>
      <c r="BV768" t="s">
        <v>83</v>
      </c>
      <c r="BY768" t="s">
        <v>92</v>
      </c>
      <c r="BZ768" t="s">
        <v>87</v>
      </c>
      <c r="CC768">
        <f>IFERROR(IF(AKORDT[[#This Row],[CZAS]]=1,VLOOKUP(AKORDT[[#This Row],[RAPORTY_TMP_ID]]&amp;AKORDT[[#This Row],[CZYNNOSCI_OPIS]],#REF!,5,FALSE),AKORDT[[#This Row],[CZAS]]),1)</f>
        <v>38</v>
      </c>
      <c r="CD768" t="str">
        <f>AKORDT[[#This Row],[RAPORTY_TMP_ID]]&amp;" "&amp;MID(AKORDT[[#This Row],[NAZWA1_WG]],1,30)</f>
        <v xml:space="preserve">26580 HORIZON B 3z]                 </v>
      </c>
      <c r="CE768" s="11">
        <f>AKORDT[[#This Row],[DATA]]</f>
        <v>43038</v>
      </c>
      <c r="CF768">
        <f>IFERROR(ROUND(AVERAGEIF(Tabela_Kwerenda_z_AKORD[CZAS RZECZYWISTY],LEFT(AKORDT[[#This Row],[PZP_NR_ZLECENIA]],5),Tabela_Kwerenda_z_AKORD[LACZNY_CZAS]),0),0)</f>
        <v>0</v>
      </c>
    </row>
    <row r="769" spans="1:84">
      <c r="A769" t="e">
        <f>VLOOKUP(AKORDT[[#This Row],[NAZWISKO]],IMIE[],2,FALSE)</f>
        <v>#N/A</v>
      </c>
      <c r="B769">
        <v>11226</v>
      </c>
      <c r="F769">
        <v>26628</v>
      </c>
      <c r="G769">
        <v>1</v>
      </c>
      <c r="H769">
        <v>1</v>
      </c>
      <c r="I769">
        <v>1</v>
      </c>
      <c r="J769">
        <v>41536</v>
      </c>
      <c r="K769">
        <v>41536</v>
      </c>
      <c r="L769">
        <v>45</v>
      </c>
      <c r="M769">
        <v>5</v>
      </c>
      <c r="N769">
        <v>7</v>
      </c>
      <c r="O769">
        <v>167</v>
      </c>
      <c r="P769">
        <v>0</v>
      </c>
      <c r="Q769" s="17">
        <v>43038</v>
      </c>
      <c r="R769" t="s">
        <v>1872</v>
      </c>
      <c r="S769">
        <v>0</v>
      </c>
      <c r="T769">
        <v>0</v>
      </c>
      <c r="U769">
        <v>0</v>
      </c>
      <c r="V769">
        <v>2</v>
      </c>
      <c r="W769" t="s">
        <v>192</v>
      </c>
      <c r="X769" t="s">
        <v>79</v>
      </c>
      <c r="Y769" t="s">
        <v>80</v>
      </c>
      <c r="Z769" t="s">
        <v>193</v>
      </c>
      <c r="AB769" s="17">
        <v>2</v>
      </c>
      <c r="AC769" s="17">
        <v>402133</v>
      </c>
      <c r="AD769">
        <v>2</v>
      </c>
      <c r="AE769">
        <v>1</v>
      </c>
      <c r="AF769">
        <v>0</v>
      </c>
      <c r="AG769" t="s">
        <v>81</v>
      </c>
      <c r="AH769" t="s">
        <v>82</v>
      </c>
      <c r="AI769" t="s">
        <v>83</v>
      </c>
      <c r="AJ769" t="s">
        <v>83</v>
      </c>
      <c r="AK769" t="s">
        <v>84</v>
      </c>
      <c r="AL769" t="s">
        <v>85</v>
      </c>
      <c r="AM769" t="s">
        <v>86</v>
      </c>
      <c r="AN769" t="s">
        <v>87</v>
      </c>
      <c r="AO769" t="s">
        <v>839</v>
      </c>
      <c r="AP769" t="s">
        <v>840</v>
      </c>
      <c r="AQ769" t="s">
        <v>839</v>
      </c>
      <c r="AR769" t="s">
        <v>840</v>
      </c>
      <c r="AS769" t="s">
        <v>83</v>
      </c>
      <c r="AV769" s="17"/>
      <c r="AX769">
        <v>0</v>
      </c>
      <c r="AY769" t="s">
        <v>83</v>
      </c>
      <c r="AZ769" t="s">
        <v>83</v>
      </c>
      <c r="BH769">
        <v>955</v>
      </c>
      <c r="BL769" t="s">
        <v>1499</v>
      </c>
      <c r="BM769" s="17">
        <v>43019</v>
      </c>
      <c r="BN769" t="s">
        <v>285</v>
      </c>
      <c r="BO769" t="s">
        <v>285</v>
      </c>
      <c r="BP769">
        <v>13</v>
      </c>
      <c r="BQ769" t="s">
        <v>88</v>
      </c>
      <c r="BR769" t="s">
        <v>79</v>
      </c>
      <c r="BS769" t="s">
        <v>89</v>
      </c>
      <c r="BT769" t="s">
        <v>90</v>
      </c>
      <c r="BU769" t="s">
        <v>181</v>
      </c>
      <c r="BV769" t="s">
        <v>83</v>
      </c>
      <c r="BY769" t="s">
        <v>92</v>
      </c>
      <c r="BZ769" t="s">
        <v>87</v>
      </c>
      <c r="CC769">
        <f>IFERROR(IF(AKORDT[[#This Row],[CZAS]]=1,VLOOKUP(AKORDT[[#This Row],[RAPORTY_TMP_ID]]&amp;AKORDT[[#This Row],[CZYNNOSCI_OPIS]],#REF!,5,FALSE),AKORDT[[#This Row],[CZAS]]),1)</f>
        <v>167</v>
      </c>
      <c r="CD769" t="str">
        <f>AKORDT[[#This Row],[RAPORTY_TMP_ID]]&amp;" "&amp;MID(AKORDT[[#This Row],[NAZWA1_WG]],1,30)</f>
        <v xml:space="preserve">26628 BROADWAY [2,5]                </v>
      </c>
      <c r="CE769" s="11">
        <f>AKORDT[[#This Row],[DATA]]</f>
        <v>43038</v>
      </c>
      <c r="CF769">
        <f>IFERROR(ROUND(AVERAGEIF(Tabela_Kwerenda_z_AKORD[CZAS RZECZYWISTY],LEFT(AKORDT[[#This Row],[PZP_NR_ZLECENIA]],5),Tabela_Kwerenda_z_AKORD[LACZNY_CZAS]),0),0)</f>
        <v>0</v>
      </c>
    </row>
    <row r="770" spans="1:84">
      <c r="A770" t="e">
        <f>VLOOKUP(AKORDT[[#This Row],[NAZWISKO]],IMIE[],2,FALSE)</f>
        <v>#N/A</v>
      </c>
      <c r="B770">
        <v>11227</v>
      </c>
      <c r="F770">
        <v>26627</v>
      </c>
      <c r="G770">
        <v>1</v>
      </c>
      <c r="H770">
        <v>1</v>
      </c>
      <c r="I770">
        <v>1</v>
      </c>
      <c r="J770">
        <v>41538</v>
      </c>
      <c r="K770">
        <v>41538</v>
      </c>
      <c r="L770">
        <v>45</v>
      </c>
      <c r="M770">
        <v>5</v>
      </c>
      <c r="N770">
        <v>7</v>
      </c>
      <c r="O770">
        <v>177</v>
      </c>
      <c r="Q770" s="17">
        <v>43038</v>
      </c>
      <c r="R770" t="s">
        <v>1873</v>
      </c>
      <c r="S770">
        <v>0</v>
      </c>
      <c r="T770">
        <v>0</v>
      </c>
      <c r="U770">
        <v>0</v>
      </c>
      <c r="V770">
        <v>2</v>
      </c>
      <c r="W770" t="s">
        <v>192</v>
      </c>
      <c r="X770" t="s">
        <v>79</v>
      </c>
      <c r="Y770" t="s">
        <v>80</v>
      </c>
      <c r="Z770" t="s">
        <v>193</v>
      </c>
      <c r="AB770" s="17">
        <v>2</v>
      </c>
      <c r="AC770" s="17">
        <v>402133</v>
      </c>
      <c r="AD770">
        <v>2</v>
      </c>
      <c r="AE770">
        <v>1</v>
      </c>
      <c r="AF770">
        <v>0</v>
      </c>
      <c r="AG770" t="s">
        <v>81</v>
      </c>
      <c r="AH770" t="s">
        <v>82</v>
      </c>
      <c r="AI770" t="s">
        <v>83</v>
      </c>
      <c r="AJ770" t="s">
        <v>83</v>
      </c>
      <c r="AK770" t="s">
        <v>84</v>
      </c>
      <c r="AL770" t="s">
        <v>85</v>
      </c>
      <c r="AM770" t="s">
        <v>86</v>
      </c>
      <c r="AN770" t="s">
        <v>87</v>
      </c>
      <c r="AO770" t="s">
        <v>841</v>
      </c>
      <c r="AP770" t="s">
        <v>842</v>
      </c>
      <c r="AQ770" t="s">
        <v>841</v>
      </c>
      <c r="AR770" t="s">
        <v>842</v>
      </c>
      <c r="AS770" t="s">
        <v>83</v>
      </c>
      <c r="AV770" s="17"/>
      <c r="AX770">
        <v>0</v>
      </c>
      <c r="AY770" t="s">
        <v>83</v>
      </c>
      <c r="AZ770" t="s">
        <v>83</v>
      </c>
      <c r="BH770">
        <v>956</v>
      </c>
      <c r="BL770" t="s">
        <v>1499</v>
      </c>
      <c r="BM770" s="17">
        <v>43019</v>
      </c>
      <c r="BN770" t="s">
        <v>285</v>
      </c>
      <c r="BO770" t="s">
        <v>285</v>
      </c>
      <c r="BP770">
        <v>13</v>
      </c>
      <c r="BQ770" t="s">
        <v>88</v>
      </c>
      <c r="BR770" t="s">
        <v>79</v>
      </c>
      <c r="BS770" t="s">
        <v>89</v>
      </c>
      <c r="BT770" t="s">
        <v>90</v>
      </c>
      <c r="BU770" t="s">
        <v>91</v>
      </c>
      <c r="BV770" t="s">
        <v>83</v>
      </c>
      <c r="BY770" t="s">
        <v>92</v>
      </c>
      <c r="BZ770" t="s">
        <v>87</v>
      </c>
      <c r="CC770">
        <f>IFERROR(IF(AKORDT[[#This Row],[CZAS]]=1,VLOOKUP(AKORDT[[#This Row],[RAPORTY_TMP_ID]]&amp;AKORDT[[#This Row],[CZYNNOSCI_OPIS]],#REF!,5,FALSE),AKORDT[[#This Row],[CZAS]]),1)</f>
        <v>177</v>
      </c>
      <c r="CD770" t="str">
        <f>AKORDT[[#This Row],[RAPORTY_TMP_ID]]&amp;" "&amp;MID(AKORDT[[#This Row],[NAZWA1_WG]],1,30)</f>
        <v xml:space="preserve">26627 BROADWAY [3,5]                </v>
      </c>
      <c r="CE770" s="11">
        <f>AKORDT[[#This Row],[DATA]]</f>
        <v>43038</v>
      </c>
      <c r="CF770">
        <f>IFERROR(ROUND(AVERAGEIF(Tabela_Kwerenda_z_AKORD[CZAS RZECZYWISTY],LEFT(AKORDT[[#This Row],[PZP_NR_ZLECENIA]],5),Tabela_Kwerenda_z_AKORD[LACZNY_CZAS]),0),0)</f>
        <v>0</v>
      </c>
    </row>
    <row r="771" spans="1:84">
      <c r="A771" t="e">
        <f>VLOOKUP(AKORDT[[#This Row],[NAZWISKO]],IMIE[],2,FALSE)</f>
        <v>#N/A</v>
      </c>
      <c r="B771">
        <v>11228</v>
      </c>
      <c r="F771">
        <v>26939</v>
      </c>
      <c r="G771">
        <v>1</v>
      </c>
      <c r="H771">
        <v>1</v>
      </c>
      <c r="I771">
        <v>1</v>
      </c>
      <c r="J771">
        <v>13907</v>
      </c>
      <c r="K771">
        <v>13907</v>
      </c>
      <c r="L771">
        <v>36</v>
      </c>
      <c r="M771">
        <v>20</v>
      </c>
      <c r="N771">
        <v>7</v>
      </c>
      <c r="O771">
        <v>18</v>
      </c>
      <c r="Q771" s="17">
        <v>43038</v>
      </c>
      <c r="R771" t="s">
        <v>1874</v>
      </c>
      <c r="S771">
        <v>0</v>
      </c>
      <c r="T771">
        <v>0</v>
      </c>
      <c r="U771">
        <v>0</v>
      </c>
      <c r="V771">
        <v>2</v>
      </c>
      <c r="W771" t="s">
        <v>208</v>
      </c>
      <c r="X771" t="s">
        <v>79</v>
      </c>
      <c r="Y771" t="s">
        <v>94</v>
      </c>
      <c r="Z771" t="s">
        <v>209</v>
      </c>
      <c r="AB771" s="17">
        <v>2</v>
      </c>
      <c r="AC771" s="17">
        <v>402133</v>
      </c>
      <c r="AD771">
        <v>2</v>
      </c>
      <c r="AE771">
        <v>1</v>
      </c>
      <c r="AF771">
        <v>0</v>
      </c>
      <c r="AG771" t="s">
        <v>81</v>
      </c>
      <c r="AH771" t="s">
        <v>82</v>
      </c>
      <c r="AI771" t="s">
        <v>83</v>
      </c>
      <c r="AJ771" t="s">
        <v>83</v>
      </c>
      <c r="AK771" t="s">
        <v>84</v>
      </c>
      <c r="AL771" t="s">
        <v>85</v>
      </c>
      <c r="AM771" t="s">
        <v>205</v>
      </c>
      <c r="AN771" t="s">
        <v>95</v>
      </c>
      <c r="AO771" t="s">
        <v>1875</v>
      </c>
      <c r="AP771" t="s">
        <v>1876</v>
      </c>
      <c r="AQ771" t="s">
        <v>1875</v>
      </c>
      <c r="AR771" t="s">
        <v>1876</v>
      </c>
      <c r="AS771" t="s">
        <v>83</v>
      </c>
      <c r="AV771" s="17"/>
      <c r="AX771">
        <v>0</v>
      </c>
      <c r="AY771" t="s">
        <v>83</v>
      </c>
      <c r="AZ771" t="s">
        <v>83</v>
      </c>
      <c r="BH771">
        <v>957</v>
      </c>
      <c r="BL771" t="s">
        <v>1877</v>
      </c>
      <c r="BM771" s="17">
        <v>43019</v>
      </c>
      <c r="BN771" t="s">
        <v>535</v>
      </c>
      <c r="BO771" t="s">
        <v>535</v>
      </c>
      <c r="BP771">
        <v>68</v>
      </c>
      <c r="BQ771" t="s">
        <v>196</v>
      </c>
      <c r="BR771" t="s">
        <v>197</v>
      </c>
      <c r="BS771" t="s">
        <v>89</v>
      </c>
      <c r="BT771" t="s">
        <v>90</v>
      </c>
      <c r="BU771" t="s">
        <v>206</v>
      </c>
      <c r="BV771" t="s">
        <v>83</v>
      </c>
      <c r="BY771" t="s">
        <v>92</v>
      </c>
      <c r="BZ771" t="s">
        <v>87</v>
      </c>
      <c r="CC771">
        <f>IFERROR(IF(AKORDT[[#This Row],[CZAS]]=1,VLOOKUP(AKORDT[[#This Row],[RAPORTY_TMP_ID]]&amp;AKORDT[[#This Row],[CZYNNOSCI_OPIS]],#REF!,5,FALSE),AKORDT[[#This Row],[CZAS]]),1)</f>
        <v>18</v>
      </c>
      <c r="CD771" t="str">
        <f>AKORDT[[#This Row],[RAPORTY_TMP_ID]]&amp;" "&amp;MID(AKORDT[[#This Row],[NAZWA1_WG]],1,30)</f>
        <v xml:space="preserve">26939 MASTIC [3]                    </v>
      </c>
      <c r="CE771" s="11">
        <f>AKORDT[[#This Row],[DATA]]</f>
        <v>43038</v>
      </c>
      <c r="CF771">
        <f>IFERROR(ROUND(AVERAGEIF(Tabela_Kwerenda_z_AKORD[CZAS RZECZYWISTY],LEFT(AKORDT[[#This Row],[PZP_NR_ZLECENIA]],5),Tabela_Kwerenda_z_AKORD[LACZNY_CZAS]),0),0)</f>
        <v>0</v>
      </c>
    </row>
    <row r="772" spans="1:84">
      <c r="A772" t="e">
        <f>VLOOKUP(AKORDT[[#This Row],[NAZWISKO]],IMIE[],2,FALSE)</f>
        <v>#N/A</v>
      </c>
      <c r="B772">
        <v>11233</v>
      </c>
      <c r="F772">
        <v>26127</v>
      </c>
      <c r="G772">
        <v>1</v>
      </c>
      <c r="H772">
        <v>1</v>
      </c>
      <c r="I772">
        <v>1</v>
      </c>
      <c r="J772">
        <v>14392</v>
      </c>
      <c r="K772">
        <v>14392</v>
      </c>
      <c r="L772">
        <v>51</v>
      </c>
      <c r="M772">
        <v>5</v>
      </c>
      <c r="N772">
        <v>7</v>
      </c>
      <c r="O772">
        <v>134</v>
      </c>
      <c r="Q772" s="17">
        <v>43038</v>
      </c>
      <c r="R772" t="s">
        <v>1878</v>
      </c>
      <c r="S772">
        <v>0</v>
      </c>
      <c r="T772">
        <v>0</v>
      </c>
      <c r="U772">
        <v>0</v>
      </c>
      <c r="V772">
        <v>2</v>
      </c>
      <c r="W772" t="s">
        <v>214</v>
      </c>
      <c r="X772" t="s">
        <v>79</v>
      </c>
      <c r="Y772" t="s">
        <v>103</v>
      </c>
      <c r="Z772" t="s">
        <v>215</v>
      </c>
      <c r="AB772" s="17">
        <v>2</v>
      </c>
      <c r="AC772" s="17">
        <v>402133</v>
      </c>
      <c r="AD772">
        <v>2</v>
      </c>
      <c r="AE772">
        <v>1</v>
      </c>
      <c r="AF772">
        <v>0</v>
      </c>
      <c r="AG772" t="s">
        <v>81</v>
      </c>
      <c r="AH772" t="s">
        <v>82</v>
      </c>
      <c r="AI772" t="s">
        <v>83</v>
      </c>
      <c r="AJ772" t="s">
        <v>83</v>
      </c>
      <c r="AK772" t="s">
        <v>84</v>
      </c>
      <c r="AL772" t="s">
        <v>85</v>
      </c>
      <c r="AM772" t="s">
        <v>86</v>
      </c>
      <c r="AN772" t="s">
        <v>87</v>
      </c>
      <c r="AO772" t="s">
        <v>279</v>
      </c>
      <c r="AP772" t="s">
        <v>280</v>
      </c>
      <c r="AQ772" t="s">
        <v>279</v>
      </c>
      <c r="AR772" t="s">
        <v>280</v>
      </c>
      <c r="AS772" t="s">
        <v>83</v>
      </c>
      <c r="AV772" s="17"/>
      <c r="AX772">
        <v>0</v>
      </c>
      <c r="AY772" t="s">
        <v>83</v>
      </c>
      <c r="AZ772" t="s">
        <v>83</v>
      </c>
      <c r="BH772">
        <v>962</v>
      </c>
      <c r="BL772" t="s">
        <v>932</v>
      </c>
      <c r="BM772" s="17">
        <v>43012</v>
      </c>
      <c r="BN772" t="s">
        <v>278</v>
      </c>
      <c r="BO772" t="s">
        <v>278</v>
      </c>
      <c r="BP772">
        <v>13</v>
      </c>
      <c r="BQ772" t="s">
        <v>88</v>
      </c>
      <c r="BR772" t="s">
        <v>79</v>
      </c>
      <c r="BS772" t="s">
        <v>89</v>
      </c>
      <c r="BT772" t="s">
        <v>90</v>
      </c>
      <c r="BU772" t="s">
        <v>91</v>
      </c>
      <c r="BV772" t="s">
        <v>83</v>
      </c>
      <c r="BY772" t="s">
        <v>92</v>
      </c>
      <c r="BZ772" t="s">
        <v>87</v>
      </c>
      <c r="CC772">
        <f>IFERROR(IF(AKORDT[[#This Row],[CZAS]]=1,VLOOKUP(AKORDT[[#This Row],[RAPORTY_TMP_ID]]&amp;AKORDT[[#This Row],[CZYNNOSCI_OPIS]],#REF!,5,FALSE),AKORDT[[#This Row],[CZAS]]),1)</f>
        <v>134</v>
      </c>
      <c r="CD772" t="str">
        <f>AKORDT[[#This Row],[RAPORTY_TMP_ID]]&amp;" "&amp;MID(AKORDT[[#This Row],[NAZWA1_WG]],1,30)</f>
        <v xml:space="preserve">26127 SAMOA [1,5z                   </v>
      </c>
      <c r="CE772" s="11">
        <f>AKORDT[[#This Row],[DATA]]</f>
        <v>43038</v>
      </c>
      <c r="CF772">
        <f>IFERROR(ROUND(AVERAGEIF(Tabela_Kwerenda_z_AKORD[CZAS RZECZYWISTY],LEFT(AKORDT[[#This Row],[PZP_NR_ZLECENIA]],5),Tabela_Kwerenda_z_AKORD[LACZNY_CZAS]),0),0)</f>
        <v>0</v>
      </c>
    </row>
    <row r="773" spans="1:84">
      <c r="A773" t="e">
        <f>VLOOKUP(AKORDT[[#This Row],[NAZWISKO]],IMIE[],2,FALSE)</f>
        <v>#N/A</v>
      </c>
      <c r="B773">
        <v>11234</v>
      </c>
      <c r="F773">
        <v>26128</v>
      </c>
      <c r="G773">
        <v>1</v>
      </c>
      <c r="H773">
        <v>1</v>
      </c>
      <c r="I773">
        <v>1</v>
      </c>
      <c r="J773">
        <v>14391</v>
      </c>
      <c r="K773">
        <v>14391</v>
      </c>
      <c r="L773">
        <v>51</v>
      </c>
      <c r="M773">
        <v>5</v>
      </c>
      <c r="N773">
        <v>7</v>
      </c>
      <c r="O773">
        <v>130</v>
      </c>
      <c r="Q773" s="17">
        <v>43038</v>
      </c>
      <c r="R773" t="s">
        <v>1879</v>
      </c>
      <c r="S773">
        <v>0</v>
      </c>
      <c r="T773">
        <v>0</v>
      </c>
      <c r="U773">
        <v>0</v>
      </c>
      <c r="V773">
        <v>2</v>
      </c>
      <c r="W773" t="s">
        <v>214</v>
      </c>
      <c r="X773" t="s">
        <v>79</v>
      </c>
      <c r="Y773" t="s">
        <v>103</v>
      </c>
      <c r="Z773" t="s">
        <v>215</v>
      </c>
      <c r="AB773" s="17">
        <v>2</v>
      </c>
      <c r="AC773" s="17">
        <v>402133</v>
      </c>
      <c r="AD773">
        <v>2</v>
      </c>
      <c r="AE773">
        <v>1</v>
      </c>
      <c r="AF773">
        <v>0</v>
      </c>
      <c r="AG773" t="s">
        <v>81</v>
      </c>
      <c r="AH773" t="s">
        <v>82</v>
      </c>
      <c r="AI773" t="s">
        <v>83</v>
      </c>
      <c r="AJ773" t="s">
        <v>83</v>
      </c>
      <c r="AK773" t="s">
        <v>84</v>
      </c>
      <c r="AL773" t="s">
        <v>85</v>
      </c>
      <c r="AM773" t="s">
        <v>86</v>
      </c>
      <c r="AN773" t="s">
        <v>87</v>
      </c>
      <c r="AO773" t="s">
        <v>286</v>
      </c>
      <c r="AP773" t="s">
        <v>287</v>
      </c>
      <c r="AQ773" t="s">
        <v>286</v>
      </c>
      <c r="AR773" t="s">
        <v>287</v>
      </c>
      <c r="AS773" t="s">
        <v>83</v>
      </c>
      <c r="AV773" s="17"/>
      <c r="AX773">
        <v>0</v>
      </c>
      <c r="AY773" t="s">
        <v>83</v>
      </c>
      <c r="AZ773" t="s">
        <v>83</v>
      </c>
      <c r="BH773">
        <v>963</v>
      </c>
      <c r="BL773" t="s">
        <v>932</v>
      </c>
      <c r="BM773" s="17">
        <v>43012</v>
      </c>
      <c r="BN773" t="s">
        <v>278</v>
      </c>
      <c r="BO773" t="s">
        <v>278</v>
      </c>
      <c r="BP773">
        <v>13</v>
      </c>
      <c r="BQ773" t="s">
        <v>88</v>
      </c>
      <c r="BR773" t="s">
        <v>79</v>
      </c>
      <c r="BS773" t="s">
        <v>89</v>
      </c>
      <c r="BT773" t="s">
        <v>90</v>
      </c>
      <c r="BU773" t="s">
        <v>91</v>
      </c>
      <c r="BV773" t="s">
        <v>83</v>
      </c>
      <c r="BY773" t="s">
        <v>92</v>
      </c>
      <c r="BZ773" t="s">
        <v>87</v>
      </c>
      <c r="CC773">
        <f>IFERROR(IF(AKORDT[[#This Row],[CZAS]]=1,VLOOKUP(AKORDT[[#This Row],[RAPORTY_TMP_ID]]&amp;AKORDT[[#This Row],[CZYNNOSCI_OPIS]],#REF!,5,FALSE),AKORDT[[#This Row],[CZAS]]),1)</f>
        <v>130</v>
      </c>
      <c r="CD773" t="str">
        <f>AKORDT[[#This Row],[RAPORTY_TMP_ID]]&amp;" "&amp;MID(AKORDT[[#This Row],[NAZWA1_WG]],1,30)</f>
        <v xml:space="preserve">26128 SAMOA 1,5z                    </v>
      </c>
      <c r="CE773" s="11">
        <f>AKORDT[[#This Row],[DATA]]</f>
        <v>43038</v>
      </c>
      <c r="CF773">
        <f>IFERROR(ROUND(AVERAGEIF(Tabela_Kwerenda_z_AKORD[CZAS RZECZYWISTY],LEFT(AKORDT[[#This Row],[PZP_NR_ZLECENIA]],5),Tabela_Kwerenda_z_AKORD[LACZNY_CZAS]),0),0)</f>
        <v>0</v>
      </c>
    </row>
    <row r="774" spans="1:84">
      <c r="A774" t="e">
        <f>VLOOKUP(AKORDT[[#This Row],[NAZWISKO]],IMIE[],2,FALSE)</f>
        <v>#N/A</v>
      </c>
      <c r="B774">
        <v>11235</v>
      </c>
      <c r="F774">
        <v>26129</v>
      </c>
      <c r="G774">
        <v>1</v>
      </c>
      <c r="H774">
        <v>1</v>
      </c>
      <c r="I774">
        <v>1</v>
      </c>
      <c r="J774">
        <v>14389</v>
      </c>
      <c r="K774">
        <v>14389</v>
      </c>
      <c r="L774">
        <v>51</v>
      </c>
      <c r="M774">
        <v>5</v>
      </c>
      <c r="N774">
        <v>7</v>
      </c>
      <c r="O774">
        <v>115</v>
      </c>
      <c r="Q774" s="17">
        <v>43038</v>
      </c>
      <c r="R774" t="s">
        <v>1880</v>
      </c>
      <c r="S774">
        <v>0</v>
      </c>
      <c r="T774">
        <v>0</v>
      </c>
      <c r="U774">
        <v>0</v>
      </c>
      <c r="V774">
        <v>2</v>
      </c>
      <c r="W774" t="s">
        <v>214</v>
      </c>
      <c r="X774" t="s">
        <v>79</v>
      </c>
      <c r="Y774" t="s">
        <v>103</v>
      </c>
      <c r="Z774" t="s">
        <v>215</v>
      </c>
      <c r="AB774" s="17">
        <v>2</v>
      </c>
      <c r="AC774" s="17">
        <v>402133</v>
      </c>
      <c r="AD774">
        <v>2</v>
      </c>
      <c r="AE774">
        <v>1</v>
      </c>
      <c r="AF774">
        <v>0</v>
      </c>
      <c r="AG774" t="s">
        <v>81</v>
      </c>
      <c r="AH774" t="s">
        <v>82</v>
      </c>
      <c r="AI774" t="s">
        <v>83</v>
      </c>
      <c r="AJ774" t="s">
        <v>83</v>
      </c>
      <c r="AK774" t="s">
        <v>84</v>
      </c>
      <c r="AL774" t="s">
        <v>85</v>
      </c>
      <c r="AM774" t="s">
        <v>86</v>
      </c>
      <c r="AN774" t="s">
        <v>87</v>
      </c>
      <c r="AO774" t="s">
        <v>288</v>
      </c>
      <c r="AP774" t="s">
        <v>289</v>
      </c>
      <c r="AQ774" t="s">
        <v>288</v>
      </c>
      <c r="AR774" t="s">
        <v>289</v>
      </c>
      <c r="AS774" t="s">
        <v>83</v>
      </c>
      <c r="AV774" s="17"/>
      <c r="AX774">
        <v>0</v>
      </c>
      <c r="AY774" t="s">
        <v>83</v>
      </c>
      <c r="AZ774" t="s">
        <v>83</v>
      </c>
      <c r="BH774">
        <v>964</v>
      </c>
      <c r="BL774" t="s">
        <v>932</v>
      </c>
      <c r="BM774" s="17">
        <v>43012</v>
      </c>
      <c r="BN774" t="s">
        <v>278</v>
      </c>
      <c r="BO774" t="s">
        <v>278</v>
      </c>
      <c r="BP774">
        <v>13</v>
      </c>
      <c r="BQ774" t="s">
        <v>88</v>
      </c>
      <c r="BR774" t="s">
        <v>79</v>
      </c>
      <c r="BS774" t="s">
        <v>89</v>
      </c>
      <c r="BT774" t="s">
        <v>90</v>
      </c>
      <c r="BU774" t="s">
        <v>91</v>
      </c>
      <c r="BV774" t="s">
        <v>83</v>
      </c>
      <c r="BY774" t="s">
        <v>92</v>
      </c>
      <c r="BZ774" t="s">
        <v>87</v>
      </c>
      <c r="CC774">
        <f>IFERROR(IF(AKORDT[[#This Row],[CZAS]]=1,VLOOKUP(AKORDT[[#This Row],[RAPORTY_TMP_ID]]&amp;AKORDT[[#This Row],[CZYNNOSCI_OPIS]],#REF!,5,FALSE),AKORDT[[#This Row],[CZAS]]),1)</f>
        <v>115</v>
      </c>
      <c r="CD774" t="str">
        <f>AKORDT[[#This Row],[RAPORTY_TMP_ID]]&amp;" "&amp;MID(AKORDT[[#This Row],[NAZWA1_WG]],1,30)</f>
        <v xml:space="preserve">26129 SAMOA 1z]                     </v>
      </c>
      <c r="CE774" s="11">
        <f>AKORDT[[#This Row],[DATA]]</f>
        <v>43038</v>
      </c>
      <c r="CF774">
        <f>IFERROR(ROUND(AVERAGEIF(Tabela_Kwerenda_z_AKORD[CZAS RZECZYWISTY],LEFT(AKORDT[[#This Row],[PZP_NR_ZLECENIA]],5),Tabela_Kwerenda_z_AKORD[LACZNY_CZAS]),0),0)</f>
        <v>0</v>
      </c>
    </row>
    <row r="775" spans="1:84">
      <c r="A775" t="e">
        <f>VLOOKUP(AKORDT[[#This Row],[NAZWISKO]],IMIE[],2,FALSE)</f>
        <v>#N/A</v>
      </c>
      <c r="B775">
        <v>11236</v>
      </c>
      <c r="F775">
        <v>26130</v>
      </c>
      <c r="G775">
        <v>1</v>
      </c>
      <c r="H775">
        <v>1</v>
      </c>
      <c r="I775">
        <v>1</v>
      </c>
      <c r="J775">
        <v>14391</v>
      </c>
      <c r="K775">
        <v>14391</v>
      </c>
      <c r="L775">
        <v>51</v>
      </c>
      <c r="M775">
        <v>5</v>
      </c>
      <c r="N775">
        <v>7</v>
      </c>
      <c r="O775">
        <v>130</v>
      </c>
      <c r="Q775" s="17">
        <v>43038</v>
      </c>
      <c r="R775" t="s">
        <v>1881</v>
      </c>
      <c r="S775">
        <v>0</v>
      </c>
      <c r="T775">
        <v>0</v>
      </c>
      <c r="U775">
        <v>0</v>
      </c>
      <c r="V775">
        <v>2</v>
      </c>
      <c r="W775" t="s">
        <v>214</v>
      </c>
      <c r="X775" t="s">
        <v>79</v>
      </c>
      <c r="Y775" t="s">
        <v>103</v>
      </c>
      <c r="Z775" t="s">
        <v>215</v>
      </c>
      <c r="AB775" s="17">
        <v>2</v>
      </c>
      <c r="AC775" s="17">
        <v>402133</v>
      </c>
      <c r="AD775">
        <v>2</v>
      </c>
      <c r="AE775">
        <v>1</v>
      </c>
      <c r="AF775">
        <v>0</v>
      </c>
      <c r="AG775" t="s">
        <v>81</v>
      </c>
      <c r="AH775" t="s">
        <v>82</v>
      </c>
      <c r="AI775" t="s">
        <v>83</v>
      </c>
      <c r="AJ775" t="s">
        <v>83</v>
      </c>
      <c r="AK775" t="s">
        <v>84</v>
      </c>
      <c r="AL775" t="s">
        <v>85</v>
      </c>
      <c r="AM775" t="s">
        <v>86</v>
      </c>
      <c r="AN775" t="s">
        <v>87</v>
      </c>
      <c r="AO775" t="s">
        <v>286</v>
      </c>
      <c r="AP775" t="s">
        <v>287</v>
      </c>
      <c r="AQ775" t="s">
        <v>286</v>
      </c>
      <c r="AR775" t="s">
        <v>287</v>
      </c>
      <c r="AS775" t="s">
        <v>83</v>
      </c>
      <c r="AV775" s="17"/>
      <c r="AX775">
        <v>0</v>
      </c>
      <c r="AY775" t="s">
        <v>83</v>
      </c>
      <c r="AZ775" t="s">
        <v>83</v>
      </c>
      <c r="BH775">
        <v>965</v>
      </c>
      <c r="BL775" t="s">
        <v>932</v>
      </c>
      <c r="BM775" s="17">
        <v>43012</v>
      </c>
      <c r="BN775" t="s">
        <v>278</v>
      </c>
      <c r="BO775" t="s">
        <v>278</v>
      </c>
      <c r="BP775">
        <v>13</v>
      </c>
      <c r="BQ775" t="s">
        <v>88</v>
      </c>
      <c r="BR775" t="s">
        <v>79</v>
      </c>
      <c r="BS775" t="s">
        <v>89</v>
      </c>
      <c r="BT775" t="s">
        <v>90</v>
      </c>
      <c r="BU775" t="s">
        <v>91</v>
      </c>
      <c r="BV775" t="s">
        <v>83</v>
      </c>
      <c r="BY775" t="s">
        <v>92</v>
      </c>
      <c r="BZ775" t="s">
        <v>87</v>
      </c>
      <c r="CC775">
        <f>IFERROR(IF(AKORDT[[#This Row],[CZAS]]=1,VLOOKUP(AKORDT[[#This Row],[RAPORTY_TMP_ID]]&amp;AKORDT[[#This Row],[CZYNNOSCI_OPIS]],#REF!,5,FALSE),AKORDT[[#This Row],[CZAS]]),1)</f>
        <v>130</v>
      </c>
      <c r="CD775" t="str">
        <f>AKORDT[[#This Row],[RAPORTY_TMP_ID]]&amp;" "&amp;MID(AKORDT[[#This Row],[NAZWA1_WG]],1,30)</f>
        <v xml:space="preserve">26130 SAMOA 1,5z                    </v>
      </c>
      <c r="CE775" s="11">
        <f>AKORDT[[#This Row],[DATA]]</f>
        <v>43038</v>
      </c>
      <c r="CF775">
        <f>IFERROR(ROUND(AVERAGEIF(Tabela_Kwerenda_z_AKORD[CZAS RZECZYWISTY],LEFT(AKORDT[[#This Row],[PZP_NR_ZLECENIA]],5),Tabela_Kwerenda_z_AKORD[LACZNY_CZAS]),0),0)</f>
        <v>0</v>
      </c>
    </row>
    <row r="776" spans="1:84">
      <c r="A776" t="e">
        <f>VLOOKUP(AKORDT[[#This Row],[NAZWISKO]],IMIE[],2,FALSE)</f>
        <v>#N/A</v>
      </c>
      <c r="B776">
        <v>11237</v>
      </c>
      <c r="F776">
        <v>26131</v>
      </c>
      <c r="G776">
        <v>1</v>
      </c>
      <c r="H776">
        <v>1</v>
      </c>
      <c r="I776">
        <v>1</v>
      </c>
      <c r="J776">
        <v>14396</v>
      </c>
      <c r="K776">
        <v>14396</v>
      </c>
      <c r="L776">
        <v>51</v>
      </c>
      <c r="M776">
        <v>5</v>
      </c>
      <c r="N776">
        <v>7</v>
      </c>
      <c r="O776">
        <v>41</v>
      </c>
      <c r="Q776" s="17">
        <v>43038</v>
      </c>
      <c r="R776" t="s">
        <v>1882</v>
      </c>
      <c r="S776">
        <v>0</v>
      </c>
      <c r="T776">
        <v>0</v>
      </c>
      <c r="U776">
        <v>0</v>
      </c>
      <c r="V776">
        <v>2</v>
      </c>
      <c r="W776" t="s">
        <v>214</v>
      </c>
      <c r="X776" t="s">
        <v>79</v>
      </c>
      <c r="Y776" t="s">
        <v>103</v>
      </c>
      <c r="Z776" t="s">
        <v>215</v>
      </c>
      <c r="AB776" s="17">
        <v>2</v>
      </c>
      <c r="AC776" s="17">
        <v>402133</v>
      </c>
      <c r="AD776">
        <v>2</v>
      </c>
      <c r="AE776">
        <v>1</v>
      </c>
      <c r="AF776">
        <v>0</v>
      </c>
      <c r="AG776" t="s">
        <v>81</v>
      </c>
      <c r="AH776" t="s">
        <v>82</v>
      </c>
      <c r="AI776" t="s">
        <v>83</v>
      </c>
      <c r="AJ776" t="s">
        <v>83</v>
      </c>
      <c r="AK776" t="s">
        <v>84</v>
      </c>
      <c r="AL776" t="s">
        <v>85</v>
      </c>
      <c r="AM776" t="s">
        <v>86</v>
      </c>
      <c r="AN776" t="s">
        <v>87</v>
      </c>
      <c r="AO776" t="s">
        <v>516</v>
      </c>
      <c r="AP776" t="s">
        <v>517</v>
      </c>
      <c r="AQ776" t="s">
        <v>516</v>
      </c>
      <c r="AR776" t="s">
        <v>517</v>
      </c>
      <c r="AS776" t="s">
        <v>83</v>
      </c>
      <c r="AV776" s="17"/>
      <c r="AX776">
        <v>0</v>
      </c>
      <c r="AY776" t="s">
        <v>83</v>
      </c>
      <c r="AZ776" t="s">
        <v>83</v>
      </c>
      <c r="BH776">
        <v>966</v>
      </c>
      <c r="BL776" t="s">
        <v>932</v>
      </c>
      <c r="BM776" s="17">
        <v>43012</v>
      </c>
      <c r="BN776" t="s">
        <v>278</v>
      </c>
      <c r="BO776" t="s">
        <v>278</v>
      </c>
      <c r="BP776">
        <v>13</v>
      </c>
      <c r="BQ776" t="s">
        <v>88</v>
      </c>
      <c r="BR776" t="s">
        <v>79</v>
      </c>
      <c r="BS776" t="s">
        <v>89</v>
      </c>
      <c r="BT776" t="s">
        <v>90</v>
      </c>
      <c r="BU776" t="s">
        <v>91</v>
      </c>
      <c r="BV776" t="s">
        <v>83</v>
      </c>
      <c r="BY776" t="s">
        <v>92</v>
      </c>
      <c r="BZ776" t="s">
        <v>87</v>
      </c>
      <c r="CC776">
        <f>IFERROR(IF(AKORDT[[#This Row],[CZAS]]=1,VLOOKUP(AKORDT[[#This Row],[RAPORTY_TMP_ID]]&amp;AKORDT[[#This Row],[CZYNNOSCI_OPIS]],#REF!,5,FALSE),AKORDT[[#This Row],[CZAS]]),1)</f>
        <v>41</v>
      </c>
      <c r="CD776" t="str">
        <f>AKORDT[[#This Row],[RAPORTY_TMP_ID]]&amp;" "&amp;MID(AKORDT[[#This Row],[NAZWA1_WG]],1,30)</f>
        <v xml:space="preserve">26131 SAMOA P100x100                </v>
      </c>
      <c r="CE776" s="11">
        <f>AKORDT[[#This Row],[DATA]]</f>
        <v>43038</v>
      </c>
      <c r="CF776">
        <f>IFERROR(ROUND(AVERAGEIF(Tabela_Kwerenda_z_AKORD[CZAS RZECZYWISTY],LEFT(AKORDT[[#This Row],[PZP_NR_ZLECENIA]],5),Tabela_Kwerenda_z_AKORD[LACZNY_CZAS]),0),0)</f>
        <v>0</v>
      </c>
    </row>
    <row r="777" spans="1:84">
      <c r="A777" t="e">
        <f>VLOOKUP(AKORDT[[#This Row],[NAZWISKO]],IMIE[],2,FALSE)</f>
        <v>#N/A</v>
      </c>
      <c r="B777">
        <v>11238</v>
      </c>
      <c r="F777">
        <v>26934</v>
      </c>
      <c r="G777">
        <v>1</v>
      </c>
      <c r="H777">
        <v>1</v>
      </c>
      <c r="I777">
        <v>1</v>
      </c>
      <c r="J777">
        <v>42942</v>
      </c>
      <c r="K777">
        <v>42942</v>
      </c>
      <c r="L777">
        <v>35</v>
      </c>
      <c r="M777">
        <v>20</v>
      </c>
      <c r="N777">
        <v>7</v>
      </c>
      <c r="O777">
        <v>24</v>
      </c>
      <c r="Q777" s="17">
        <v>43038</v>
      </c>
      <c r="R777" t="s">
        <v>1883</v>
      </c>
      <c r="S777">
        <v>0</v>
      </c>
      <c r="T777">
        <v>0</v>
      </c>
      <c r="U777">
        <v>0</v>
      </c>
      <c r="V777">
        <v>2</v>
      </c>
      <c r="W777" t="s">
        <v>203</v>
      </c>
      <c r="X777" t="s">
        <v>79</v>
      </c>
      <c r="Y777" t="s">
        <v>100</v>
      </c>
      <c r="Z777" t="s">
        <v>204</v>
      </c>
      <c r="AB777" s="17">
        <v>2</v>
      </c>
      <c r="AC777" s="17">
        <v>402133</v>
      </c>
      <c r="AD777">
        <v>2</v>
      </c>
      <c r="AE777">
        <v>1</v>
      </c>
      <c r="AF777">
        <v>0</v>
      </c>
      <c r="AG777" t="s">
        <v>81</v>
      </c>
      <c r="AH777" t="s">
        <v>82</v>
      </c>
      <c r="AI777" t="s">
        <v>83</v>
      </c>
      <c r="AJ777" t="s">
        <v>83</v>
      </c>
      <c r="AK777" t="s">
        <v>84</v>
      </c>
      <c r="AL777" t="s">
        <v>85</v>
      </c>
      <c r="AM777" t="s">
        <v>205</v>
      </c>
      <c r="AN777" t="s">
        <v>95</v>
      </c>
      <c r="AO777" t="s">
        <v>290</v>
      </c>
      <c r="AP777" t="s">
        <v>291</v>
      </c>
      <c r="AQ777" t="s">
        <v>290</v>
      </c>
      <c r="AR777" t="s">
        <v>291</v>
      </c>
      <c r="AS777" t="s">
        <v>83</v>
      </c>
      <c r="AV777" s="17"/>
      <c r="AX777">
        <v>0</v>
      </c>
      <c r="AY777" t="s">
        <v>83</v>
      </c>
      <c r="AZ777" t="s">
        <v>83</v>
      </c>
      <c r="BH777">
        <v>967</v>
      </c>
      <c r="BL777" t="s">
        <v>1884</v>
      </c>
      <c r="BM777" s="17">
        <v>43019</v>
      </c>
      <c r="BN777" t="s">
        <v>285</v>
      </c>
      <c r="BO777" t="s">
        <v>285</v>
      </c>
      <c r="BP777">
        <v>68</v>
      </c>
      <c r="BQ777" t="s">
        <v>196</v>
      </c>
      <c r="BR777" t="s">
        <v>197</v>
      </c>
      <c r="BS777" t="s">
        <v>89</v>
      </c>
      <c r="BT777" t="s">
        <v>90</v>
      </c>
      <c r="BU777" t="s">
        <v>181</v>
      </c>
      <c r="BV777" t="s">
        <v>83</v>
      </c>
      <c r="BY777" t="s">
        <v>92</v>
      </c>
      <c r="BZ777" t="s">
        <v>87</v>
      </c>
      <c r="CC777">
        <f>IFERROR(IF(AKORDT[[#This Row],[CZAS]]=1,VLOOKUP(AKORDT[[#This Row],[RAPORTY_TMP_ID]]&amp;AKORDT[[#This Row],[CZYNNOSCI_OPIS]],#REF!,5,FALSE),AKORDT[[#This Row],[CZAS]]),1)</f>
        <v>24</v>
      </c>
      <c r="CD777" t="str">
        <f>AKORDT[[#This Row],[RAPORTY_TMP_ID]]&amp;" "&amp;MID(AKORDT[[#This Row],[NAZWA1_WG]],1,30)</f>
        <v xml:space="preserve">26934 BROADWAY LH]                  </v>
      </c>
      <c r="CE777" s="11">
        <f>AKORDT[[#This Row],[DATA]]</f>
        <v>43038</v>
      </c>
      <c r="CF777">
        <f>IFERROR(ROUND(AVERAGEIF(Tabela_Kwerenda_z_AKORD[CZAS RZECZYWISTY],LEFT(AKORDT[[#This Row],[PZP_NR_ZLECENIA]],5),Tabela_Kwerenda_z_AKORD[LACZNY_CZAS]),0),0)</f>
        <v>0</v>
      </c>
    </row>
    <row r="778" spans="1:84">
      <c r="A778" t="e">
        <f>VLOOKUP(AKORDT[[#This Row],[NAZWISKO]],IMIE[],2,FALSE)</f>
        <v>#N/A</v>
      </c>
      <c r="B778">
        <v>11239</v>
      </c>
      <c r="F778">
        <v>26933</v>
      </c>
      <c r="G778">
        <v>1</v>
      </c>
      <c r="H778">
        <v>1</v>
      </c>
      <c r="I778">
        <v>1</v>
      </c>
      <c r="J778">
        <v>42906</v>
      </c>
      <c r="K778">
        <v>42906</v>
      </c>
      <c r="L778">
        <v>35</v>
      </c>
      <c r="M778">
        <v>20</v>
      </c>
      <c r="N778">
        <v>7</v>
      </c>
      <c r="O778">
        <v>20</v>
      </c>
      <c r="Q778" s="17">
        <v>43038</v>
      </c>
      <c r="R778" t="s">
        <v>547</v>
      </c>
      <c r="S778">
        <v>0</v>
      </c>
      <c r="T778">
        <v>0</v>
      </c>
      <c r="U778">
        <v>0</v>
      </c>
      <c r="V778">
        <v>2</v>
      </c>
      <c r="W778" t="s">
        <v>203</v>
      </c>
      <c r="X778" t="s">
        <v>79</v>
      </c>
      <c r="Y778" t="s">
        <v>100</v>
      </c>
      <c r="Z778" t="s">
        <v>204</v>
      </c>
      <c r="AB778" s="17">
        <v>2</v>
      </c>
      <c r="AC778" s="17">
        <v>402133</v>
      </c>
      <c r="AD778">
        <v>2</v>
      </c>
      <c r="AE778">
        <v>1</v>
      </c>
      <c r="AF778">
        <v>0</v>
      </c>
      <c r="AG778" t="s">
        <v>81</v>
      </c>
      <c r="AH778" t="s">
        <v>82</v>
      </c>
      <c r="AI778" t="s">
        <v>83</v>
      </c>
      <c r="AJ778" t="s">
        <v>83</v>
      </c>
      <c r="AK778" t="s">
        <v>84</v>
      </c>
      <c r="AL778" t="s">
        <v>85</v>
      </c>
      <c r="AM778" t="s">
        <v>205</v>
      </c>
      <c r="AN778" t="s">
        <v>95</v>
      </c>
      <c r="AO778" t="s">
        <v>1885</v>
      </c>
      <c r="AP778" t="s">
        <v>1886</v>
      </c>
      <c r="AQ778" t="s">
        <v>1885</v>
      </c>
      <c r="AR778" t="s">
        <v>1886</v>
      </c>
      <c r="AS778" t="s">
        <v>83</v>
      </c>
      <c r="AV778" s="17"/>
      <c r="AX778">
        <v>0</v>
      </c>
      <c r="AY778" t="s">
        <v>83</v>
      </c>
      <c r="AZ778" t="s">
        <v>83</v>
      </c>
      <c r="BH778">
        <v>968</v>
      </c>
      <c r="BL778" t="s">
        <v>1884</v>
      </c>
      <c r="BM778" s="17">
        <v>43019</v>
      </c>
      <c r="BN778" t="s">
        <v>285</v>
      </c>
      <c r="BO778" t="s">
        <v>285</v>
      </c>
      <c r="BP778">
        <v>68</v>
      </c>
      <c r="BQ778" t="s">
        <v>196</v>
      </c>
      <c r="BR778" t="s">
        <v>197</v>
      </c>
      <c r="BS778" t="s">
        <v>89</v>
      </c>
      <c r="BT778" t="s">
        <v>90</v>
      </c>
      <c r="BU778" t="s">
        <v>181</v>
      </c>
      <c r="BV778" t="s">
        <v>83</v>
      </c>
      <c r="BY778" t="s">
        <v>92</v>
      </c>
      <c r="BZ778" t="s">
        <v>87</v>
      </c>
      <c r="CC778">
        <f>IFERROR(IF(AKORDT[[#This Row],[CZAS]]=1,VLOOKUP(AKORDT[[#This Row],[RAPORTY_TMP_ID]]&amp;AKORDT[[#This Row],[CZYNNOSCI_OPIS]],#REF!,5,FALSE),AKORDT[[#This Row],[CZAS]]),1)</f>
        <v>20</v>
      </c>
      <c r="CD778" t="str">
        <f>AKORDT[[#This Row],[RAPORTY_TMP_ID]]&amp;" "&amp;MID(AKORDT[[#This Row],[NAZWA1_WG]],1,30)</f>
        <v xml:space="preserve">26933 BROADWAY [3F                  </v>
      </c>
      <c r="CE778" s="11">
        <f>AKORDT[[#This Row],[DATA]]</f>
        <v>43038</v>
      </c>
      <c r="CF778">
        <f>IFERROR(ROUND(AVERAGEIF(Tabela_Kwerenda_z_AKORD[CZAS RZECZYWISTY],LEFT(AKORDT[[#This Row],[PZP_NR_ZLECENIA]],5),Tabela_Kwerenda_z_AKORD[LACZNY_CZAS]),0),0)</f>
        <v>0</v>
      </c>
    </row>
    <row r="779" spans="1:84">
      <c r="A779" t="e">
        <f>VLOOKUP(AKORDT[[#This Row],[NAZWISKO]],IMIE[],2,FALSE)</f>
        <v>#N/A</v>
      </c>
      <c r="B779">
        <v>11240</v>
      </c>
      <c r="F779">
        <v>26938</v>
      </c>
      <c r="G779">
        <v>1</v>
      </c>
      <c r="H779">
        <v>1</v>
      </c>
      <c r="I779">
        <v>1</v>
      </c>
      <c r="J779">
        <v>14443</v>
      </c>
      <c r="K779">
        <v>14443</v>
      </c>
      <c r="L779">
        <v>35</v>
      </c>
      <c r="M779">
        <v>20</v>
      </c>
      <c r="N779">
        <v>7</v>
      </c>
      <c r="O779">
        <v>27</v>
      </c>
      <c r="Q779" s="17">
        <v>43038</v>
      </c>
      <c r="R779" t="s">
        <v>678</v>
      </c>
      <c r="S779">
        <v>0</v>
      </c>
      <c r="T779">
        <v>0</v>
      </c>
      <c r="U779">
        <v>0</v>
      </c>
      <c r="V779">
        <v>2</v>
      </c>
      <c r="W779" t="s">
        <v>203</v>
      </c>
      <c r="X779" t="s">
        <v>79</v>
      </c>
      <c r="Y779" t="s">
        <v>100</v>
      </c>
      <c r="Z779" t="s">
        <v>204</v>
      </c>
      <c r="AB779" s="17">
        <v>2</v>
      </c>
      <c r="AC779" s="17">
        <v>402133</v>
      </c>
      <c r="AD779">
        <v>2</v>
      </c>
      <c r="AE779">
        <v>1</v>
      </c>
      <c r="AF779">
        <v>0</v>
      </c>
      <c r="AG779" t="s">
        <v>81</v>
      </c>
      <c r="AH779" t="s">
        <v>82</v>
      </c>
      <c r="AI779" t="s">
        <v>83</v>
      </c>
      <c r="AJ779" t="s">
        <v>83</v>
      </c>
      <c r="AK779" t="s">
        <v>84</v>
      </c>
      <c r="AL779" t="s">
        <v>85</v>
      </c>
      <c r="AM779" t="s">
        <v>205</v>
      </c>
      <c r="AN779" t="s">
        <v>95</v>
      </c>
      <c r="AO779" t="s">
        <v>1887</v>
      </c>
      <c r="AP779" t="s">
        <v>1888</v>
      </c>
      <c r="AQ779" t="s">
        <v>1887</v>
      </c>
      <c r="AR779" t="s">
        <v>1888</v>
      </c>
      <c r="AS779" t="s">
        <v>83</v>
      </c>
      <c r="AV779" s="17"/>
      <c r="AX779">
        <v>0</v>
      </c>
      <c r="AY779" t="s">
        <v>83</v>
      </c>
      <c r="AZ779" t="s">
        <v>83</v>
      </c>
      <c r="BH779">
        <v>969</v>
      </c>
      <c r="BL779" t="s">
        <v>1889</v>
      </c>
      <c r="BM779" s="17">
        <v>43019</v>
      </c>
      <c r="BN779" t="s">
        <v>1890</v>
      </c>
      <c r="BO779" t="s">
        <v>1890</v>
      </c>
      <c r="BP779">
        <v>68</v>
      </c>
      <c r="BQ779" t="s">
        <v>196</v>
      </c>
      <c r="BR779" t="s">
        <v>197</v>
      </c>
      <c r="BS779" t="s">
        <v>89</v>
      </c>
      <c r="BT779" t="s">
        <v>90</v>
      </c>
      <c r="BU779" t="s">
        <v>206</v>
      </c>
      <c r="BV779" t="s">
        <v>83</v>
      </c>
      <c r="BY779" t="s">
        <v>92</v>
      </c>
      <c r="BZ779" t="s">
        <v>87</v>
      </c>
      <c r="CC779">
        <f>IFERROR(IF(AKORDT[[#This Row],[CZAS]]=1,VLOOKUP(AKORDT[[#This Row],[RAPORTY_TMP_ID]]&amp;AKORDT[[#This Row],[CZYNNOSCI_OPIS]],#REF!,5,FALSE),AKORDT[[#This Row],[CZAS]]),1)</f>
        <v>27</v>
      </c>
      <c r="CD779" t="str">
        <f>AKORDT[[#This Row],[RAPORTY_TMP_ID]]&amp;" "&amp;MID(AKORDT[[#This Row],[NAZWA1_WG]],1,30)</f>
        <v xml:space="preserve">26938 CUBA [4-2P]                   </v>
      </c>
      <c r="CE779" s="11">
        <f>AKORDT[[#This Row],[DATA]]</f>
        <v>43038</v>
      </c>
      <c r="CF779">
        <f>IFERROR(ROUND(AVERAGEIF(Tabela_Kwerenda_z_AKORD[CZAS RZECZYWISTY],LEFT(AKORDT[[#This Row],[PZP_NR_ZLECENIA]],5),Tabela_Kwerenda_z_AKORD[LACZNY_CZAS]),0),0)</f>
        <v>0</v>
      </c>
    </row>
    <row r="780" spans="1:84">
      <c r="A780" t="e">
        <f>VLOOKUP(AKORDT[[#This Row],[NAZWISKO]],IMIE[],2,FALSE)</f>
        <v>#N/A</v>
      </c>
      <c r="B780">
        <v>11241</v>
      </c>
      <c r="F780">
        <v>27227</v>
      </c>
      <c r="G780">
        <v>1</v>
      </c>
      <c r="H780">
        <v>1</v>
      </c>
      <c r="I780">
        <v>1</v>
      </c>
      <c r="J780">
        <v>15487</v>
      </c>
      <c r="K780">
        <v>14082</v>
      </c>
      <c r="L780">
        <v>35</v>
      </c>
      <c r="M780">
        <v>20</v>
      </c>
      <c r="N780">
        <v>7</v>
      </c>
      <c r="O780">
        <v>17</v>
      </c>
      <c r="Q780" s="17">
        <v>43038</v>
      </c>
      <c r="R780" t="s">
        <v>1891</v>
      </c>
      <c r="S780">
        <v>0</v>
      </c>
      <c r="T780">
        <v>0</v>
      </c>
      <c r="U780">
        <v>0</v>
      </c>
      <c r="V780">
        <v>2</v>
      </c>
      <c r="W780" t="s">
        <v>203</v>
      </c>
      <c r="X780" t="s">
        <v>79</v>
      </c>
      <c r="Y780" t="s">
        <v>100</v>
      </c>
      <c r="Z780" t="s">
        <v>204</v>
      </c>
      <c r="AB780" s="17">
        <v>2</v>
      </c>
      <c r="AC780" s="17">
        <v>402133</v>
      </c>
      <c r="AD780">
        <v>2</v>
      </c>
      <c r="AE780">
        <v>1</v>
      </c>
      <c r="AF780">
        <v>0</v>
      </c>
      <c r="AG780" t="s">
        <v>81</v>
      </c>
      <c r="AH780" t="s">
        <v>82</v>
      </c>
      <c r="AI780" t="s">
        <v>83</v>
      </c>
      <c r="AJ780" t="s">
        <v>83</v>
      </c>
      <c r="AK780" t="s">
        <v>84</v>
      </c>
      <c r="AL780" t="s">
        <v>85</v>
      </c>
      <c r="AM780" t="s">
        <v>205</v>
      </c>
      <c r="AN780" t="s">
        <v>95</v>
      </c>
      <c r="AO780" t="s">
        <v>770</v>
      </c>
      <c r="AP780" t="s">
        <v>771</v>
      </c>
      <c r="AQ780" t="s">
        <v>772</v>
      </c>
      <c r="AR780" t="s">
        <v>773</v>
      </c>
      <c r="AS780" t="s">
        <v>83</v>
      </c>
      <c r="AV780" s="17"/>
      <c r="AX780">
        <v>0</v>
      </c>
      <c r="AY780" t="s">
        <v>83</v>
      </c>
      <c r="AZ780" t="s">
        <v>83</v>
      </c>
      <c r="BH780">
        <v>970</v>
      </c>
      <c r="BL780" t="s">
        <v>1892</v>
      </c>
      <c r="BM780" s="17">
        <v>43026</v>
      </c>
      <c r="BN780" t="s">
        <v>526</v>
      </c>
      <c r="BO780" t="s">
        <v>526</v>
      </c>
      <c r="BP780">
        <v>68</v>
      </c>
      <c r="BQ780" t="s">
        <v>196</v>
      </c>
      <c r="BR780" t="s">
        <v>197</v>
      </c>
      <c r="BS780" t="s">
        <v>89</v>
      </c>
      <c r="BT780" t="s">
        <v>90</v>
      </c>
      <c r="BU780" t="s">
        <v>206</v>
      </c>
      <c r="BV780" t="s">
        <v>83</v>
      </c>
      <c r="BY780" t="s">
        <v>92</v>
      </c>
      <c r="BZ780" t="s">
        <v>87</v>
      </c>
      <c r="CC780">
        <f>IFERROR(IF(AKORDT[[#This Row],[CZAS]]=1,VLOOKUP(AKORDT[[#This Row],[RAPORTY_TMP_ID]]&amp;AKORDT[[#This Row],[CZYNNOSCI_OPIS]],#REF!,5,FALSE),AKORDT[[#This Row],[CZAS]]),1)</f>
        <v>17</v>
      </c>
      <c r="CD780" t="str">
        <f>AKORDT[[#This Row],[RAPORTY_TMP_ID]]&amp;" "&amp;MID(AKORDT[[#This Row],[NAZWA1_WG]],1,30)</f>
        <v xml:space="preserve">27227 SHIVA [1H]                    </v>
      </c>
      <c r="CE780" s="11">
        <f>AKORDT[[#This Row],[DATA]]</f>
        <v>43038</v>
      </c>
      <c r="CF780">
        <f>IFERROR(ROUND(AVERAGEIF(Tabela_Kwerenda_z_AKORD[CZAS RZECZYWISTY],LEFT(AKORDT[[#This Row],[PZP_NR_ZLECENIA]],5),Tabela_Kwerenda_z_AKORD[LACZNY_CZAS]),0),0)</f>
        <v>0</v>
      </c>
    </row>
    <row r="781" spans="1:84">
      <c r="A781" t="e">
        <f>VLOOKUP(AKORDT[[#This Row],[NAZWISKO]],IMIE[],2,FALSE)</f>
        <v>#N/A</v>
      </c>
      <c r="B781">
        <v>11242</v>
      </c>
      <c r="F781">
        <v>27226</v>
      </c>
      <c r="G781">
        <v>1</v>
      </c>
      <c r="H781">
        <v>1</v>
      </c>
      <c r="I781">
        <v>1</v>
      </c>
      <c r="J781">
        <v>15487</v>
      </c>
      <c r="K781">
        <v>14082</v>
      </c>
      <c r="L781">
        <v>35</v>
      </c>
      <c r="M781">
        <v>20</v>
      </c>
      <c r="N781">
        <v>7</v>
      </c>
      <c r="O781">
        <v>17</v>
      </c>
      <c r="Q781" s="17">
        <v>43038</v>
      </c>
      <c r="R781" t="s">
        <v>1893</v>
      </c>
      <c r="S781">
        <v>0</v>
      </c>
      <c r="T781">
        <v>0</v>
      </c>
      <c r="U781">
        <v>0</v>
      </c>
      <c r="V781">
        <v>2</v>
      </c>
      <c r="W781" t="s">
        <v>203</v>
      </c>
      <c r="X781" t="s">
        <v>79</v>
      </c>
      <c r="Y781" t="s">
        <v>100</v>
      </c>
      <c r="Z781" t="s">
        <v>204</v>
      </c>
      <c r="AB781" s="17">
        <v>2</v>
      </c>
      <c r="AC781" s="17">
        <v>402133</v>
      </c>
      <c r="AD781">
        <v>2</v>
      </c>
      <c r="AE781">
        <v>1</v>
      </c>
      <c r="AF781">
        <v>0</v>
      </c>
      <c r="AG781" t="s">
        <v>81</v>
      </c>
      <c r="AH781" t="s">
        <v>82</v>
      </c>
      <c r="AI781" t="s">
        <v>83</v>
      </c>
      <c r="AJ781" t="s">
        <v>83</v>
      </c>
      <c r="AK781" t="s">
        <v>84</v>
      </c>
      <c r="AL781" t="s">
        <v>85</v>
      </c>
      <c r="AM781" t="s">
        <v>205</v>
      </c>
      <c r="AN781" t="s">
        <v>95</v>
      </c>
      <c r="AO781" t="s">
        <v>770</v>
      </c>
      <c r="AP781" t="s">
        <v>771</v>
      </c>
      <c r="AQ781" t="s">
        <v>772</v>
      </c>
      <c r="AR781" t="s">
        <v>773</v>
      </c>
      <c r="AS781" t="s">
        <v>83</v>
      </c>
      <c r="AV781" s="17"/>
      <c r="AX781">
        <v>0</v>
      </c>
      <c r="AY781" t="s">
        <v>83</v>
      </c>
      <c r="AZ781" t="s">
        <v>83</v>
      </c>
      <c r="BH781">
        <v>971</v>
      </c>
      <c r="BL781" t="s">
        <v>1892</v>
      </c>
      <c r="BM781" s="17">
        <v>43026</v>
      </c>
      <c r="BN781" t="s">
        <v>526</v>
      </c>
      <c r="BO781" t="s">
        <v>526</v>
      </c>
      <c r="BP781">
        <v>68</v>
      </c>
      <c r="BQ781" t="s">
        <v>196</v>
      </c>
      <c r="BR781" t="s">
        <v>197</v>
      </c>
      <c r="BS781" t="s">
        <v>89</v>
      </c>
      <c r="BT781" t="s">
        <v>90</v>
      </c>
      <c r="BU781" t="s">
        <v>206</v>
      </c>
      <c r="BV781" t="s">
        <v>83</v>
      </c>
      <c r="BY781" t="s">
        <v>92</v>
      </c>
      <c r="BZ781" t="s">
        <v>87</v>
      </c>
      <c r="CC781">
        <f>IFERROR(IF(AKORDT[[#This Row],[CZAS]]=1,VLOOKUP(AKORDT[[#This Row],[RAPORTY_TMP_ID]]&amp;AKORDT[[#This Row],[CZYNNOSCI_OPIS]],#REF!,5,FALSE),AKORDT[[#This Row],[CZAS]]),1)</f>
        <v>17</v>
      </c>
      <c r="CD781" t="str">
        <f>AKORDT[[#This Row],[RAPORTY_TMP_ID]]&amp;" "&amp;MID(AKORDT[[#This Row],[NAZWA1_WG]],1,30)</f>
        <v xml:space="preserve">27226 SHIVA [1H]                    </v>
      </c>
      <c r="CE781" s="11">
        <f>AKORDT[[#This Row],[DATA]]</f>
        <v>43038</v>
      </c>
      <c r="CF781">
        <f>IFERROR(ROUND(AVERAGEIF(Tabela_Kwerenda_z_AKORD[CZAS RZECZYWISTY],LEFT(AKORDT[[#This Row],[PZP_NR_ZLECENIA]],5),Tabela_Kwerenda_z_AKORD[LACZNY_CZAS]),0),0)</f>
        <v>0</v>
      </c>
    </row>
    <row r="782" spans="1:84">
      <c r="A782" t="e">
        <f>VLOOKUP(AKORDT[[#This Row],[NAZWISKO]],IMIE[],2,FALSE)</f>
        <v>#N/A</v>
      </c>
      <c r="B782">
        <v>11243</v>
      </c>
      <c r="F782">
        <v>27229</v>
      </c>
      <c r="G782">
        <v>1</v>
      </c>
      <c r="H782">
        <v>1</v>
      </c>
      <c r="I782">
        <v>1</v>
      </c>
      <c r="J782">
        <v>15496</v>
      </c>
      <c r="K782">
        <v>14091</v>
      </c>
      <c r="L782">
        <v>35</v>
      </c>
      <c r="M782">
        <v>20</v>
      </c>
      <c r="N782">
        <v>7</v>
      </c>
      <c r="O782">
        <v>6</v>
      </c>
      <c r="Q782" s="17">
        <v>43038</v>
      </c>
      <c r="R782" t="s">
        <v>1894</v>
      </c>
      <c r="S782">
        <v>0</v>
      </c>
      <c r="T782">
        <v>0</v>
      </c>
      <c r="U782">
        <v>0</v>
      </c>
      <c r="V782">
        <v>2</v>
      </c>
      <c r="W782" t="s">
        <v>203</v>
      </c>
      <c r="X782" t="s">
        <v>79</v>
      </c>
      <c r="Y782" t="s">
        <v>100</v>
      </c>
      <c r="Z782" t="s">
        <v>204</v>
      </c>
      <c r="AB782" s="17">
        <v>2</v>
      </c>
      <c r="AC782" s="17">
        <v>402133</v>
      </c>
      <c r="AD782">
        <v>2</v>
      </c>
      <c r="AE782">
        <v>1</v>
      </c>
      <c r="AF782">
        <v>0</v>
      </c>
      <c r="AG782" t="s">
        <v>81</v>
      </c>
      <c r="AH782" t="s">
        <v>82</v>
      </c>
      <c r="AI782" t="s">
        <v>83</v>
      </c>
      <c r="AJ782" t="s">
        <v>83</v>
      </c>
      <c r="AK782" t="s">
        <v>84</v>
      </c>
      <c r="AL782" t="s">
        <v>85</v>
      </c>
      <c r="AM782" t="s">
        <v>205</v>
      </c>
      <c r="AN782" t="s">
        <v>95</v>
      </c>
      <c r="AO782" t="s">
        <v>579</v>
      </c>
      <c r="AP782" t="s">
        <v>580</v>
      </c>
      <c r="AQ782" t="s">
        <v>581</v>
      </c>
      <c r="AR782" t="s">
        <v>582</v>
      </c>
      <c r="AS782" t="s">
        <v>83</v>
      </c>
      <c r="AV782" s="17"/>
      <c r="AX782">
        <v>0</v>
      </c>
      <c r="AY782" t="s">
        <v>83</v>
      </c>
      <c r="AZ782" t="s">
        <v>83</v>
      </c>
      <c r="BH782">
        <v>972</v>
      </c>
      <c r="BL782" t="s">
        <v>1892</v>
      </c>
      <c r="BM782" s="17">
        <v>43026</v>
      </c>
      <c r="BN782" t="s">
        <v>526</v>
      </c>
      <c r="BO782" t="s">
        <v>526</v>
      </c>
      <c r="BP782">
        <v>68</v>
      </c>
      <c r="BQ782" t="s">
        <v>196</v>
      </c>
      <c r="BR782" t="s">
        <v>197</v>
      </c>
      <c r="BS782" t="s">
        <v>89</v>
      </c>
      <c r="BT782" t="s">
        <v>90</v>
      </c>
      <c r="BU782" t="s">
        <v>206</v>
      </c>
      <c r="BV782" t="s">
        <v>83</v>
      </c>
      <c r="BY782" t="s">
        <v>92</v>
      </c>
      <c r="BZ782" t="s">
        <v>87</v>
      </c>
      <c r="CC782">
        <f>IFERROR(IF(AKORDT[[#This Row],[CZAS]]=1,VLOOKUP(AKORDT[[#This Row],[RAPORTY_TMP_ID]]&amp;AKORDT[[#This Row],[CZYNNOSCI_OPIS]],#REF!,5,FALSE),AKORDT[[#This Row],[CZAS]]),1)</f>
        <v>6</v>
      </c>
      <c r="CD782" t="str">
        <f>AKORDT[[#This Row],[RAPORTY_TMP_ID]]&amp;" "&amp;MID(AKORDT[[#This Row],[NAZWA1_WG]],1,30)</f>
        <v xml:space="preserve">27229 SHIVA P76x43                  </v>
      </c>
      <c r="CE782" s="11">
        <f>AKORDT[[#This Row],[DATA]]</f>
        <v>43038</v>
      </c>
      <c r="CF782">
        <f>IFERROR(ROUND(AVERAGEIF(Tabela_Kwerenda_z_AKORD[CZAS RZECZYWISTY],LEFT(AKORDT[[#This Row],[PZP_NR_ZLECENIA]],5),Tabela_Kwerenda_z_AKORD[LACZNY_CZAS]),0),0)</f>
        <v>0</v>
      </c>
    </row>
    <row r="783" spans="1:84">
      <c r="A783" t="e">
        <f>VLOOKUP(AKORDT[[#This Row],[NAZWISKO]],IMIE[],2,FALSE)</f>
        <v>#N/A</v>
      </c>
      <c r="B783">
        <v>11244</v>
      </c>
      <c r="F783">
        <v>27228</v>
      </c>
      <c r="G783">
        <v>1</v>
      </c>
      <c r="H783">
        <v>1</v>
      </c>
      <c r="I783">
        <v>1</v>
      </c>
      <c r="J783">
        <v>15496</v>
      </c>
      <c r="K783">
        <v>14091</v>
      </c>
      <c r="L783">
        <v>35</v>
      </c>
      <c r="M783">
        <v>20</v>
      </c>
      <c r="N783">
        <v>7</v>
      </c>
      <c r="O783">
        <v>6</v>
      </c>
      <c r="Q783" s="17">
        <v>43038</v>
      </c>
      <c r="R783" t="s">
        <v>1895</v>
      </c>
      <c r="S783">
        <v>0</v>
      </c>
      <c r="T783">
        <v>0</v>
      </c>
      <c r="U783">
        <v>0</v>
      </c>
      <c r="V783">
        <v>2</v>
      </c>
      <c r="W783" t="s">
        <v>203</v>
      </c>
      <c r="X783" t="s">
        <v>79</v>
      </c>
      <c r="Y783" t="s">
        <v>100</v>
      </c>
      <c r="Z783" t="s">
        <v>204</v>
      </c>
      <c r="AB783" s="17">
        <v>2</v>
      </c>
      <c r="AC783" s="17">
        <v>402133</v>
      </c>
      <c r="AD783">
        <v>2</v>
      </c>
      <c r="AE783">
        <v>1</v>
      </c>
      <c r="AF783">
        <v>0</v>
      </c>
      <c r="AG783" t="s">
        <v>81</v>
      </c>
      <c r="AH783" t="s">
        <v>82</v>
      </c>
      <c r="AI783" t="s">
        <v>83</v>
      </c>
      <c r="AJ783" t="s">
        <v>83</v>
      </c>
      <c r="AK783" t="s">
        <v>84</v>
      </c>
      <c r="AL783" t="s">
        <v>85</v>
      </c>
      <c r="AM783" t="s">
        <v>205</v>
      </c>
      <c r="AN783" t="s">
        <v>95</v>
      </c>
      <c r="AO783" t="s">
        <v>579</v>
      </c>
      <c r="AP783" t="s">
        <v>580</v>
      </c>
      <c r="AQ783" t="s">
        <v>581</v>
      </c>
      <c r="AR783" t="s">
        <v>582</v>
      </c>
      <c r="AS783" t="s">
        <v>83</v>
      </c>
      <c r="AV783" s="17"/>
      <c r="AX783">
        <v>0</v>
      </c>
      <c r="AY783" t="s">
        <v>83</v>
      </c>
      <c r="AZ783" t="s">
        <v>83</v>
      </c>
      <c r="BH783">
        <v>973</v>
      </c>
      <c r="BL783" t="s">
        <v>1892</v>
      </c>
      <c r="BM783" s="17">
        <v>43026</v>
      </c>
      <c r="BN783" t="s">
        <v>526</v>
      </c>
      <c r="BO783" t="s">
        <v>526</v>
      </c>
      <c r="BP783">
        <v>68</v>
      </c>
      <c r="BQ783" t="s">
        <v>196</v>
      </c>
      <c r="BR783" t="s">
        <v>197</v>
      </c>
      <c r="BS783" t="s">
        <v>89</v>
      </c>
      <c r="BT783" t="s">
        <v>90</v>
      </c>
      <c r="BU783" t="s">
        <v>206</v>
      </c>
      <c r="BV783" t="s">
        <v>83</v>
      </c>
      <c r="BY783" t="s">
        <v>92</v>
      </c>
      <c r="BZ783" t="s">
        <v>87</v>
      </c>
      <c r="CC783">
        <f>IFERROR(IF(AKORDT[[#This Row],[CZAS]]=1,VLOOKUP(AKORDT[[#This Row],[RAPORTY_TMP_ID]]&amp;AKORDT[[#This Row],[CZYNNOSCI_OPIS]],#REF!,5,FALSE),AKORDT[[#This Row],[CZAS]]),1)</f>
        <v>6</v>
      </c>
      <c r="CD783" t="str">
        <f>AKORDT[[#This Row],[RAPORTY_TMP_ID]]&amp;" "&amp;MID(AKORDT[[#This Row],[NAZWA1_WG]],1,30)</f>
        <v xml:space="preserve">27228 SHIVA P76x43                  </v>
      </c>
      <c r="CE783" s="11">
        <f>AKORDT[[#This Row],[DATA]]</f>
        <v>43038</v>
      </c>
      <c r="CF783">
        <f>IFERROR(ROUND(AVERAGEIF(Tabela_Kwerenda_z_AKORD[CZAS RZECZYWISTY],LEFT(AKORDT[[#This Row],[PZP_NR_ZLECENIA]],5),Tabela_Kwerenda_z_AKORD[LACZNY_CZAS]),0),0)</f>
        <v>0</v>
      </c>
    </row>
    <row r="784" spans="1:84">
      <c r="A784" t="e">
        <f>VLOOKUP(AKORDT[[#This Row],[NAZWISKO]],IMIE[],2,FALSE)</f>
        <v>#N/A</v>
      </c>
      <c r="B784">
        <v>11245</v>
      </c>
      <c r="F784">
        <v>27151</v>
      </c>
      <c r="G784">
        <v>1</v>
      </c>
      <c r="H784">
        <v>1</v>
      </c>
      <c r="I784">
        <v>1</v>
      </c>
      <c r="J784">
        <v>14308</v>
      </c>
      <c r="K784">
        <v>14308</v>
      </c>
      <c r="L784">
        <v>35</v>
      </c>
      <c r="M784">
        <v>20</v>
      </c>
      <c r="N784">
        <v>7</v>
      </c>
      <c r="O784">
        <v>7</v>
      </c>
      <c r="Q784" s="17">
        <v>43038</v>
      </c>
      <c r="R784" t="s">
        <v>1896</v>
      </c>
      <c r="S784">
        <v>0</v>
      </c>
      <c r="T784">
        <v>0</v>
      </c>
      <c r="U784">
        <v>0</v>
      </c>
      <c r="V784">
        <v>2</v>
      </c>
      <c r="W784" t="s">
        <v>203</v>
      </c>
      <c r="X784" t="s">
        <v>79</v>
      </c>
      <c r="Y784" t="s">
        <v>100</v>
      </c>
      <c r="Z784" t="s">
        <v>204</v>
      </c>
      <c r="AB784" s="17">
        <v>2</v>
      </c>
      <c r="AC784" s="17">
        <v>402133</v>
      </c>
      <c r="AD784">
        <v>2</v>
      </c>
      <c r="AE784">
        <v>1</v>
      </c>
      <c r="AF784">
        <v>0</v>
      </c>
      <c r="AG784" t="s">
        <v>81</v>
      </c>
      <c r="AH784" t="s">
        <v>82</v>
      </c>
      <c r="AI784" t="s">
        <v>83</v>
      </c>
      <c r="AJ784" t="s">
        <v>83</v>
      </c>
      <c r="AK784" t="s">
        <v>84</v>
      </c>
      <c r="AL784" t="s">
        <v>85</v>
      </c>
      <c r="AM784" t="s">
        <v>205</v>
      </c>
      <c r="AN784" t="s">
        <v>95</v>
      </c>
      <c r="AO784" t="s">
        <v>1897</v>
      </c>
      <c r="AP784" t="s">
        <v>1898</v>
      </c>
      <c r="AQ784" t="s">
        <v>1897</v>
      </c>
      <c r="AR784" t="s">
        <v>1898</v>
      </c>
      <c r="AS784" t="s">
        <v>83</v>
      </c>
      <c r="AV784" s="17"/>
      <c r="AX784">
        <v>0</v>
      </c>
      <c r="AY784" t="s">
        <v>83</v>
      </c>
      <c r="AZ784" t="s">
        <v>83</v>
      </c>
      <c r="BH784">
        <v>974</v>
      </c>
      <c r="BL784" t="s">
        <v>1899</v>
      </c>
      <c r="BM784" s="17">
        <v>43026</v>
      </c>
      <c r="BN784" t="s">
        <v>213</v>
      </c>
      <c r="BO784" t="s">
        <v>213</v>
      </c>
      <c r="BP784">
        <v>68</v>
      </c>
      <c r="BQ784" t="s">
        <v>196</v>
      </c>
      <c r="BR784" t="s">
        <v>197</v>
      </c>
      <c r="BS784" t="s">
        <v>89</v>
      </c>
      <c r="BT784" t="s">
        <v>90</v>
      </c>
      <c r="BU784" t="s">
        <v>206</v>
      </c>
      <c r="BV784" t="s">
        <v>83</v>
      </c>
      <c r="BY784" t="s">
        <v>92</v>
      </c>
      <c r="BZ784" t="s">
        <v>87</v>
      </c>
      <c r="CC784">
        <f>IFERROR(IF(AKORDT[[#This Row],[CZAS]]=1,VLOOKUP(AKORDT[[#This Row],[RAPORTY_TMP_ID]]&amp;AKORDT[[#This Row],[CZYNNOSCI_OPIS]],#REF!,5,FALSE),AKORDT[[#This Row],[CZAS]]),1)</f>
        <v>7</v>
      </c>
      <c r="CD784" t="str">
        <f>AKORDT[[#This Row],[RAPORTY_TMP_ID]]&amp;" "&amp;MID(AKORDT[[#This Row],[NAZWA1_WG]],1,30)</f>
        <v xml:space="preserve">27151 ALIZE P103x82                 </v>
      </c>
      <c r="CE784" s="11">
        <f>AKORDT[[#This Row],[DATA]]</f>
        <v>43038</v>
      </c>
      <c r="CF784">
        <f>IFERROR(ROUND(AVERAGEIF(Tabela_Kwerenda_z_AKORD[CZAS RZECZYWISTY],LEFT(AKORDT[[#This Row],[PZP_NR_ZLECENIA]],5),Tabela_Kwerenda_z_AKORD[LACZNY_CZAS]),0),0)</f>
        <v>0</v>
      </c>
    </row>
    <row r="785" spans="1:84">
      <c r="A785" t="e">
        <f>VLOOKUP(AKORDT[[#This Row],[NAZWISKO]],IMIE[],2,FALSE)</f>
        <v>#N/A</v>
      </c>
      <c r="B785">
        <v>11246</v>
      </c>
      <c r="F785">
        <v>26603</v>
      </c>
      <c r="G785">
        <v>1</v>
      </c>
      <c r="H785">
        <v>1</v>
      </c>
      <c r="I785">
        <v>1</v>
      </c>
      <c r="J785">
        <v>36330</v>
      </c>
      <c r="K785">
        <v>46795</v>
      </c>
      <c r="L785">
        <v>39</v>
      </c>
      <c r="M785">
        <v>19</v>
      </c>
      <c r="N785">
        <v>7</v>
      </c>
      <c r="O785">
        <v>326</v>
      </c>
      <c r="Q785" s="17">
        <v>43038</v>
      </c>
      <c r="R785" t="s">
        <v>553</v>
      </c>
      <c r="S785">
        <v>0</v>
      </c>
      <c r="T785">
        <v>0</v>
      </c>
      <c r="U785">
        <v>0</v>
      </c>
      <c r="V785">
        <v>1</v>
      </c>
      <c r="W785" t="s">
        <v>251</v>
      </c>
      <c r="X785" t="s">
        <v>79</v>
      </c>
      <c r="Y785" t="s">
        <v>99</v>
      </c>
      <c r="Z785" t="s">
        <v>252</v>
      </c>
      <c r="AB785" s="17">
        <v>2</v>
      </c>
      <c r="AC785" s="17">
        <v>402133</v>
      </c>
      <c r="AD785">
        <v>2</v>
      </c>
      <c r="AE785">
        <v>1</v>
      </c>
      <c r="AF785">
        <v>0</v>
      </c>
      <c r="AG785" t="s">
        <v>81</v>
      </c>
      <c r="AH785" t="s">
        <v>82</v>
      </c>
      <c r="AI785" t="s">
        <v>83</v>
      </c>
      <c r="AJ785" t="s">
        <v>83</v>
      </c>
      <c r="AK785" t="s">
        <v>84</v>
      </c>
      <c r="AL785" t="s">
        <v>85</v>
      </c>
      <c r="AM785" t="s">
        <v>292</v>
      </c>
      <c r="AN785" t="s">
        <v>112</v>
      </c>
      <c r="AO785" t="s">
        <v>254</v>
      </c>
      <c r="AP785" t="s">
        <v>255</v>
      </c>
      <c r="AQ785" t="s">
        <v>256</v>
      </c>
      <c r="AR785" t="s">
        <v>257</v>
      </c>
      <c r="AS785" t="s">
        <v>83</v>
      </c>
      <c r="AV785" s="17"/>
      <c r="AX785">
        <v>0</v>
      </c>
      <c r="AY785" t="s">
        <v>83</v>
      </c>
      <c r="AZ785" t="s">
        <v>83</v>
      </c>
      <c r="BH785">
        <v>975</v>
      </c>
      <c r="BL785" t="s">
        <v>1724</v>
      </c>
      <c r="BM785" s="17">
        <v>43019</v>
      </c>
      <c r="BN785" t="s">
        <v>207</v>
      </c>
      <c r="BO785" t="s">
        <v>207</v>
      </c>
      <c r="BP785">
        <v>13</v>
      </c>
      <c r="BQ785" t="s">
        <v>88</v>
      </c>
      <c r="BR785" t="s">
        <v>79</v>
      </c>
      <c r="BS785" t="s">
        <v>89</v>
      </c>
      <c r="BT785" t="s">
        <v>90</v>
      </c>
      <c r="BU785" t="s">
        <v>258</v>
      </c>
      <c r="BV785" t="s">
        <v>83</v>
      </c>
      <c r="BY785" t="s">
        <v>92</v>
      </c>
      <c r="BZ785" t="s">
        <v>87</v>
      </c>
      <c r="CC785">
        <f>IFERROR(IF(AKORDT[[#This Row],[CZAS]]=1,VLOOKUP(AKORDT[[#This Row],[RAPORTY_TMP_ID]]&amp;AKORDT[[#This Row],[CZYNNOSCI_OPIS]],#REF!,5,FALSE),AKORDT[[#This Row],[CZAS]]),1)</f>
        <v>326</v>
      </c>
      <c r="CD785" t="str">
        <f>AKORDT[[#This Row],[RAPORTY_TMP_ID]]&amp;" "&amp;MID(AKORDT[[#This Row],[NAZWA1_WG]],1,30)</f>
        <v xml:space="preserve">26603 ELIXIR 3,5                    </v>
      </c>
      <c r="CE785" s="11">
        <f>AKORDT[[#This Row],[DATA]]</f>
        <v>43038</v>
      </c>
      <c r="CF785">
        <f>IFERROR(ROUND(AVERAGEIF(Tabela_Kwerenda_z_AKORD[CZAS RZECZYWISTY],LEFT(AKORDT[[#This Row],[PZP_NR_ZLECENIA]],5),Tabela_Kwerenda_z_AKORD[LACZNY_CZAS]),0),0)</f>
        <v>0</v>
      </c>
    </row>
    <row r="786" spans="1:84">
      <c r="A786" t="e">
        <f>VLOOKUP(AKORDT[[#This Row],[NAZWISKO]],IMIE[],2,FALSE)</f>
        <v>#N/A</v>
      </c>
      <c r="B786">
        <v>11247</v>
      </c>
      <c r="F786">
        <v>26604</v>
      </c>
      <c r="G786">
        <v>1</v>
      </c>
      <c r="H786">
        <v>1</v>
      </c>
      <c r="I786">
        <v>1</v>
      </c>
      <c r="J786">
        <v>36326</v>
      </c>
      <c r="K786">
        <v>46763</v>
      </c>
      <c r="L786">
        <v>39</v>
      </c>
      <c r="M786">
        <v>19</v>
      </c>
      <c r="N786">
        <v>7</v>
      </c>
      <c r="O786">
        <v>433</v>
      </c>
      <c r="Q786" s="17">
        <v>43038</v>
      </c>
      <c r="R786" t="s">
        <v>1900</v>
      </c>
      <c r="S786">
        <v>0</v>
      </c>
      <c r="T786">
        <v>0</v>
      </c>
      <c r="U786">
        <v>0</v>
      </c>
      <c r="V786">
        <v>1</v>
      </c>
      <c r="W786" t="s">
        <v>251</v>
      </c>
      <c r="X786" t="s">
        <v>79</v>
      </c>
      <c r="Y786" t="s">
        <v>99</v>
      </c>
      <c r="Z786" t="s">
        <v>252</v>
      </c>
      <c r="AB786" s="17">
        <v>2</v>
      </c>
      <c r="AC786" s="17">
        <v>402133</v>
      </c>
      <c r="AD786">
        <v>2</v>
      </c>
      <c r="AE786">
        <v>1</v>
      </c>
      <c r="AF786">
        <v>0</v>
      </c>
      <c r="AG786" t="s">
        <v>81</v>
      </c>
      <c r="AH786" t="s">
        <v>82</v>
      </c>
      <c r="AI786" t="s">
        <v>83</v>
      </c>
      <c r="AJ786" t="s">
        <v>83</v>
      </c>
      <c r="AK786" t="s">
        <v>84</v>
      </c>
      <c r="AL786" t="s">
        <v>85</v>
      </c>
      <c r="AM786" t="s">
        <v>292</v>
      </c>
      <c r="AN786" t="s">
        <v>112</v>
      </c>
      <c r="AO786" t="s">
        <v>486</v>
      </c>
      <c r="AP786" t="s">
        <v>487</v>
      </c>
      <c r="AQ786" t="s">
        <v>488</v>
      </c>
      <c r="AR786" t="s">
        <v>489</v>
      </c>
      <c r="AS786" t="s">
        <v>83</v>
      </c>
      <c r="AV786" s="17"/>
      <c r="AX786">
        <v>0</v>
      </c>
      <c r="AY786" t="s">
        <v>83</v>
      </c>
      <c r="AZ786" t="s">
        <v>83</v>
      </c>
      <c r="BH786">
        <v>976</v>
      </c>
      <c r="BL786" t="s">
        <v>1724</v>
      </c>
      <c r="BM786" s="17">
        <v>43019</v>
      </c>
      <c r="BN786" t="s">
        <v>207</v>
      </c>
      <c r="BO786" t="s">
        <v>207</v>
      </c>
      <c r="BP786">
        <v>13</v>
      </c>
      <c r="BQ786" t="s">
        <v>88</v>
      </c>
      <c r="BR786" t="s">
        <v>79</v>
      </c>
      <c r="BS786" t="s">
        <v>89</v>
      </c>
      <c r="BT786" t="s">
        <v>90</v>
      </c>
      <c r="BU786" t="s">
        <v>258</v>
      </c>
      <c r="BV786" t="s">
        <v>83</v>
      </c>
      <c r="BY786" t="s">
        <v>92</v>
      </c>
      <c r="BZ786" t="s">
        <v>87</v>
      </c>
      <c r="CC786">
        <f>IFERROR(IF(AKORDT[[#This Row],[CZAS]]=1,VLOOKUP(AKORDT[[#This Row],[RAPORTY_TMP_ID]]&amp;AKORDT[[#This Row],[CZYNNOSCI_OPIS]],#REF!,5,FALSE),AKORDT[[#This Row],[CZAS]]),1)</f>
        <v>433</v>
      </c>
      <c r="CD786" t="str">
        <f>AKORDT[[#This Row],[RAPORTY_TMP_ID]]&amp;" "&amp;MID(AKORDT[[#This Row],[NAZWA1_WG]],1,30)</f>
        <v xml:space="preserve">26604 ELIXIR N3,5]                  </v>
      </c>
      <c r="CE786" s="11">
        <f>AKORDT[[#This Row],[DATA]]</f>
        <v>43038</v>
      </c>
      <c r="CF786">
        <f>IFERROR(ROUND(AVERAGEIF(Tabela_Kwerenda_z_AKORD[CZAS RZECZYWISTY],LEFT(AKORDT[[#This Row],[PZP_NR_ZLECENIA]],5),Tabela_Kwerenda_z_AKORD[LACZNY_CZAS]),0),0)</f>
        <v>0</v>
      </c>
    </row>
    <row r="787" spans="1:84">
      <c r="A787" t="e">
        <f>VLOOKUP(AKORDT[[#This Row],[NAZWISKO]],IMIE[],2,FALSE)</f>
        <v>#N/A</v>
      </c>
      <c r="B787">
        <v>11248</v>
      </c>
      <c r="F787">
        <v>27037</v>
      </c>
      <c r="G787">
        <v>1</v>
      </c>
      <c r="H787">
        <v>1</v>
      </c>
      <c r="I787">
        <v>1</v>
      </c>
      <c r="J787">
        <v>13955</v>
      </c>
      <c r="K787">
        <v>13955</v>
      </c>
      <c r="L787">
        <v>38</v>
      </c>
      <c r="M787">
        <v>5</v>
      </c>
      <c r="N787">
        <v>7</v>
      </c>
      <c r="O787">
        <v>85</v>
      </c>
      <c r="Q787" s="17">
        <v>43038</v>
      </c>
      <c r="R787" t="s">
        <v>1901</v>
      </c>
      <c r="S787">
        <v>0</v>
      </c>
      <c r="T787">
        <v>0</v>
      </c>
      <c r="U787">
        <v>0</v>
      </c>
      <c r="V787">
        <v>2</v>
      </c>
      <c r="W787" t="s">
        <v>281</v>
      </c>
      <c r="X787" t="s">
        <v>79</v>
      </c>
      <c r="Y787" t="s">
        <v>102</v>
      </c>
      <c r="Z787" t="s">
        <v>282</v>
      </c>
      <c r="AB787" s="17">
        <v>2</v>
      </c>
      <c r="AC787" s="17">
        <v>402133</v>
      </c>
      <c r="AD787">
        <v>2</v>
      </c>
      <c r="AE787">
        <v>1</v>
      </c>
      <c r="AF787">
        <v>0</v>
      </c>
      <c r="AG787" t="s">
        <v>81</v>
      </c>
      <c r="AH787" t="s">
        <v>82</v>
      </c>
      <c r="AI787" t="s">
        <v>83</v>
      </c>
      <c r="AJ787" t="s">
        <v>83</v>
      </c>
      <c r="AK787" t="s">
        <v>84</v>
      </c>
      <c r="AL787" t="s">
        <v>85</v>
      </c>
      <c r="AM787" t="s">
        <v>86</v>
      </c>
      <c r="AN787" t="s">
        <v>87</v>
      </c>
      <c r="AO787" t="s">
        <v>198</v>
      </c>
      <c r="AP787" t="s">
        <v>199</v>
      </c>
      <c r="AQ787" t="s">
        <v>198</v>
      </c>
      <c r="AR787" t="s">
        <v>199</v>
      </c>
      <c r="AS787" t="s">
        <v>83</v>
      </c>
      <c r="AV787" s="17"/>
      <c r="AX787">
        <v>0</v>
      </c>
      <c r="AY787" t="s">
        <v>83</v>
      </c>
      <c r="AZ787" t="s">
        <v>83</v>
      </c>
      <c r="BH787">
        <v>977</v>
      </c>
      <c r="BL787" t="s">
        <v>1464</v>
      </c>
      <c r="BM787" s="17">
        <v>43026</v>
      </c>
      <c r="BN787" t="s">
        <v>200</v>
      </c>
      <c r="BO787" t="s">
        <v>200</v>
      </c>
      <c r="BP787">
        <v>13</v>
      </c>
      <c r="BQ787" t="s">
        <v>88</v>
      </c>
      <c r="BR787" t="s">
        <v>79</v>
      </c>
      <c r="BS787" t="s">
        <v>89</v>
      </c>
      <c r="BT787" t="s">
        <v>90</v>
      </c>
      <c r="BU787" t="s">
        <v>91</v>
      </c>
      <c r="BV787" t="s">
        <v>83</v>
      </c>
      <c r="BY787" t="s">
        <v>92</v>
      </c>
      <c r="BZ787" t="s">
        <v>87</v>
      </c>
      <c r="CC787">
        <f>IFERROR(IF(AKORDT[[#This Row],[CZAS]]=1,VLOOKUP(AKORDT[[#This Row],[RAPORTY_TMP_ID]]&amp;AKORDT[[#This Row],[CZYNNOSCI_OPIS]],#REF!,5,FALSE),AKORDT[[#This Row],[CZAS]]),1)</f>
        <v>85</v>
      </c>
      <c r="CD787" t="str">
        <f>AKORDT[[#This Row],[RAPORTY_TMP_ID]]&amp;" "&amp;MID(AKORDT[[#This Row],[NAZWA1_WG]],1,30)</f>
        <v xml:space="preserve">27037 OVAL [1o]                     </v>
      </c>
      <c r="CE787" s="11">
        <f>AKORDT[[#This Row],[DATA]]</f>
        <v>43038</v>
      </c>
      <c r="CF787">
        <f>IFERROR(ROUND(AVERAGEIF(Tabela_Kwerenda_z_AKORD[CZAS RZECZYWISTY],LEFT(AKORDT[[#This Row],[PZP_NR_ZLECENIA]],5),Tabela_Kwerenda_z_AKORD[LACZNY_CZAS]),0),0)</f>
        <v>0</v>
      </c>
    </row>
    <row r="788" spans="1:84">
      <c r="A788" t="e">
        <f>VLOOKUP(AKORDT[[#This Row],[NAZWISKO]],IMIE[],2,FALSE)</f>
        <v>#N/A</v>
      </c>
      <c r="B788">
        <v>11249</v>
      </c>
      <c r="F788">
        <v>27036</v>
      </c>
      <c r="G788">
        <v>1</v>
      </c>
      <c r="H788">
        <v>1</v>
      </c>
      <c r="I788">
        <v>1</v>
      </c>
      <c r="J788">
        <v>13955</v>
      </c>
      <c r="K788">
        <v>13955</v>
      </c>
      <c r="L788">
        <v>38</v>
      </c>
      <c r="M788">
        <v>5</v>
      </c>
      <c r="N788">
        <v>7</v>
      </c>
      <c r="O788">
        <v>85</v>
      </c>
      <c r="Q788" s="17">
        <v>43038</v>
      </c>
      <c r="R788" t="s">
        <v>1902</v>
      </c>
      <c r="S788">
        <v>0</v>
      </c>
      <c r="T788">
        <v>0</v>
      </c>
      <c r="U788">
        <v>0</v>
      </c>
      <c r="V788">
        <v>2</v>
      </c>
      <c r="W788" t="s">
        <v>281</v>
      </c>
      <c r="X788" t="s">
        <v>79</v>
      </c>
      <c r="Y788" t="s">
        <v>102</v>
      </c>
      <c r="Z788" t="s">
        <v>282</v>
      </c>
      <c r="AB788" s="17">
        <v>2</v>
      </c>
      <c r="AC788" s="17">
        <v>402133</v>
      </c>
      <c r="AD788">
        <v>2</v>
      </c>
      <c r="AE788">
        <v>1</v>
      </c>
      <c r="AF788">
        <v>0</v>
      </c>
      <c r="AG788" t="s">
        <v>81</v>
      </c>
      <c r="AH788" t="s">
        <v>82</v>
      </c>
      <c r="AI788" t="s">
        <v>83</v>
      </c>
      <c r="AJ788" t="s">
        <v>83</v>
      </c>
      <c r="AK788" t="s">
        <v>84</v>
      </c>
      <c r="AL788" t="s">
        <v>85</v>
      </c>
      <c r="AM788" t="s">
        <v>86</v>
      </c>
      <c r="AN788" t="s">
        <v>87</v>
      </c>
      <c r="AO788" t="s">
        <v>198</v>
      </c>
      <c r="AP788" t="s">
        <v>199</v>
      </c>
      <c r="AQ788" t="s">
        <v>198</v>
      </c>
      <c r="AR788" t="s">
        <v>199</v>
      </c>
      <c r="AS788" t="s">
        <v>83</v>
      </c>
      <c r="AV788" s="17"/>
      <c r="AX788">
        <v>0</v>
      </c>
      <c r="AY788" t="s">
        <v>83</v>
      </c>
      <c r="AZ788" t="s">
        <v>83</v>
      </c>
      <c r="BH788">
        <v>978</v>
      </c>
      <c r="BL788" t="s">
        <v>1464</v>
      </c>
      <c r="BM788" s="17">
        <v>43026</v>
      </c>
      <c r="BN788" t="s">
        <v>200</v>
      </c>
      <c r="BO788" t="s">
        <v>200</v>
      </c>
      <c r="BP788">
        <v>13</v>
      </c>
      <c r="BQ788" t="s">
        <v>88</v>
      </c>
      <c r="BR788" t="s">
        <v>79</v>
      </c>
      <c r="BS788" t="s">
        <v>89</v>
      </c>
      <c r="BT788" t="s">
        <v>90</v>
      </c>
      <c r="BU788" t="s">
        <v>91</v>
      </c>
      <c r="BV788" t="s">
        <v>83</v>
      </c>
      <c r="BY788" t="s">
        <v>92</v>
      </c>
      <c r="BZ788" t="s">
        <v>87</v>
      </c>
      <c r="CC788">
        <f>IFERROR(IF(AKORDT[[#This Row],[CZAS]]=1,VLOOKUP(AKORDT[[#This Row],[RAPORTY_TMP_ID]]&amp;AKORDT[[#This Row],[CZYNNOSCI_OPIS]],#REF!,5,FALSE),AKORDT[[#This Row],[CZAS]]),1)</f>
        <v>85</v>
      </c>
      <c r="CD788" t="str">
        <f>AKORDT[[#This Row],[RAPORTY_TMP_ID]]&amp;" "&amp;MID(AKORDT[[#This Row],[NAZWA1_WG]],1,30)</f>
        <v xml:space="preserve">27036 OVAL [1o]                     </v>
      </c>
      <c r="CE788" s="11">
        <f>AKORDT[[#This Row],[DATA]]</f>
        <v>43038</v>
      </c>
      <c r="CF788">
        <f>IFERROR(ROUND(AVERAGEIF(Tabela_Kwerenda_z_AKORD[CZAS RZECZYWISTY],LEFT(AKORDT[[#This Row],[PZP_NR_ZLECENIA]],5),Tabela_Kwerenda_z_AKORD[LACZNY_CZAS]),0),0)</f>
        <v>0</v>
      </c>
    </row>
    <row r="789" spans="1:84">
      <c r="A789" t="e">
        <f>VLOOKUP(AKORDT[[#This Row],[NAZWISKO]],IMIE[],2,FALSE)</f>
        <v>#N/A</v>
      </c>
      <c r="B789">
        <v>11250</v>
      </c>
      <c r="F789">
        <v>26581</v>
      </c>
      <c r="G789">
        <v>1</v>
      </c>
      <c r="H789">
        <v>1</v>
      </c>
      <c r="I789">
        <v>1</v>
      </c>
      <c r="J789">
        <v>52697</v>
      </c>
      <c r="K789">
        <v>52697</v>
      </c>
      <c r="L789">
        <v>35</v>
      </c>
      <c r="M789">
        <v>20</v>
      </c>
      <c r="N789">
        <v>7</v>
      </c>
      <c r="O789">
        <v>23</v>
      </c>
      <c r="Q789" s="17">
        <v>43038</v>
      </c>
      <c r="R789" t="s">
        <v>1903</v>
      </c>
      <c r="S789">
        <v>0</v>
      </c>
      <c r="T789">
        <v>0</v>
      </c>
      <c r="U789">
        <v>0</v>
      </c>
      <c r="V789">
        <v>2</v>
      </c>
      <c r="W789" t="s">
        <v>203</v>
      </c>
      <c r="X789" t="s">
        <v>79</v>
      </c>
      <c r="Y789" t="s">
        <v>100</v>
      </c>
      <c r="Z789" t="s">
        <v>204</v>
      </c>
      <c r="AB789" s="17">
        <v>2</v>
      </c>
      <c r="AC789" s="17">
        <v>402133</v>
      </c>
      <c r="AD789">
        <v>2</v>
      </c>
      <c r="AE789">
        <v>1</v>
      </c>
      <c r="AF789">
        <v>0</v>
      </c>
      <c r="AG789" t="s">
        <v>81</v>
      </c>
      <c r="AH789" t="s">
        <v>82</v>
      </c>
      <c r="AI789" t="s">
        <v>83</v>
      </c>
      <c r="AJ789" t="s">
        <v>83</v>
      </c>
      <c r="AK789" t="s">
        <v>84</v>
      </c>
      <c r="AL789" t="s">
        <v>85</v>
      </c>
      <c r="AM789" t="s">
        <v>205</v>
      </c>
      <c r="AN789" t="s">
        <v>95</v>
      </c>
      <c r="AO789" t="s">
        <v>1865</v>
      </c>
      <c r="AP789" t="s">
        <v>1866</v>
      </c>
      <c r="AQ789" t="s">
        <v>1865</v>
      </c>
      <c r="AR789" t="s">
        <v>1866</v>
      </c>
      <c r="AS789" t="s">
        <v>83</v>
      </c>
      <c r="AV789" s="17"/>
      <c r="AX789">
        <v>0</v>
      </c>
      <c r="AY789" t="s">
        <v>83</v>
      </c>
      <c r="AZ789" t="s">
        <v>83</v>
      </c>
      <c r="BH789">
        <v>979</v>
      </c>
      <c r="BL789" t="s">
        <v>1904</v>
      </c>
      <c r="BM789" s="17">
        <v>43019</v>
      </c>
      <c r="BN789" t="s">
        <v>210</v>
      </c>
      <c r="BO789" t="s">
        <v>210</v>
      </c>
      <c r="BP789">
        <v>68</v>
      </c>
      <c r="BQ789" t="s">
        <v>196</v>
      </c>
      <c r="BR789" t="s">
        <v>197</v>
      </c>
      <c r="BS789" t="s">
        <v>89</v>
      </c>
      <c r="BT789" t="s">
        <v>90</v>
      </c>
      <c r="BU789" t="s">
        <v>181</v>
      </c>
      <c r="BV789" t="s">
        <v>83</v>
      </c>
      <c r="BY789" t="s">
        <v>92</v>
      </c>
      <c r="BZ789" t="s">
        <v>87</v>
      </c>
      <c r="CC789">
        <f>IFERROR(IF(AKORDT[[#This Row],[CZAS]]=1,VLOOKUP(AKORDT[[#This Row],[RAPORTY_TMP_ID]]&amp;AKORDT[[#This Row],[CZYNNOSCI_OPIS]],#REF!,5,FALSE),AKORDT[[#This Row],[CZAS]]),1)</f>
        <v>23</v>
      </c>
      <c r="CD789" t="str">
        <f>AKORDT[[#This Row],[RAPORTY_TMP_ID]]&amp;" "&amp;MID(AKORDT[[#This Row],[NAZWA1_WG]],1,30)</f>
        <v xml:space="preserve">26581 HORIZON B [1,5z               </v>
      </c>
      <c r="CE789" s="11">
        <f>AKORDT[[#This Row],[DATA]]</f>
        <v>43038</v>
      </c>
      <c r="CF789">
        <f>IFERROR(ROUND(AVERAGEIF(Tabela_Kwerenda_z_AKORD[CZAS RZECZYWISTY],LEFT(AKORDT[[#This Row],[PZP_NR_ZLECENIA]],5),Tabela_Kwerenda_z_AKORD[LACZNY_CZAS]),0),0)</f>
        <v>0</v>
      </c>
    </row>
    <row r="790" spans="1:84">
      <c r="A790" t="e">
        <f>VLOOKUP(AKORDT[[#This Row],[NAZWISKO]],IMIE[],2,FALSE)</f>
        <v>#N/A</v>
      </c>
      <c r="B790">
        <v>11251</v>
      </c>
      <c r="F790">
        <v>26582</v>
      </c>
      <c r="G790">
        <v>1</v>
      </c>
      <c r="H790">
        <v>1</v>
      </c>
      <c r="I790">
        <v>1</v>
      </c>
      <c r="J790">
        <v>52739</v>
      </c>
      <c r="K790">
        <v>52739</v>
      </c>
      <c r="L790">
        <v>35</v>
      </c>
      <c r="M790">
        <v>20</v>
      </c>
      <c r="N790">
        <v>7</v>
      </c>
      <c r="O790">
        <v>41</v>
      </c>
      <c r="Q790" s="17">
        <v>43038</v>
      </c>
      <c r="R790" t="s">
        <v>1905</v>
      </c>
      <c r="S790">
        <v>0</v>
      </c>
      <c r="T790">
        <v>0</v>
      </c>
      <c r="U790">
        <v>0</v>
      </c>
      <c r="V790">
        <v>2</v>
      </c>
      <c r="W790" t="s">
        <v>203</v>
      </c>
      <c r="X790" t="s">
        <v>79</v>
      </c>
      <c r="Y790" t="s">
        <v>100</v>
      </c>
      <c r="Z790" t="s">
        <v>204</v>
      </c>
      <c r="AB790" s="17">
        <v>2</v>
      </c>
      <c r="AC790" s="17">
        <v>402133</v>
      </c>
      <c r="AD790">
        <v>2</v>
      </c>
      <c r="AE790">
        <v>1</v>
      </c>
      <c r="AF790">
        <v>0</v>
      </c>
      <c r="AG790" t="s">
        <v>81</v>
      </c>
      <c r="AH790" t="s">
        <v>82</v>
      </c>
      <c r="AI790" t="s">
        <v>83</v>
      </c>
      <c r="AJ790" t="s">
        <v>83</v>
      </c>
      <c r="AK790" t="s">
        <v>84</v>
      </c>
      <c r="AL790" t="s">
        <v>85</v>
      </c>
      <c r="AM790" t="s">
        <v>205</v>
      </c>
      <c r="AN790" t="s">
        <v>95</v>
      </c>
      <c r="AO790" t="s">
        <v>259</v>
      </c>
      <c r="AP790" t="s">
        <v>260</v>
      </c>
      <c r="AQ790" t="s">
        <v>259</v>
      </c>
      <c r="AR790" t="s">
        <v>260</v>
      </c>
      <c r="AS790" t="s">
        <v>83</v>
      </c>
      <c r="AV790" s="17"/>
      <c r="AX790">
        <v>0</v>
      </c>
      <c r="AY790" t="s">
        <v>83</v>
      </c>
      <c r="AZ790" t="s">
        <v>83</v>
      </c>
      <c r="BH790">
        <v>980</v>
      </c>
      <c r="BL790" t="s">
        <v>1904</v>
      </c>
      <c r="BM790" s="17">
        <v>43019</v>
      </c>
      <c r="BN790" t="s">
        <v>210</v>
      </c>
      <c r="BO790" t="s">
        <v>210</v>
      </c>
      <c r="BP790">
        <v>68</v>
      </c>
      <c r="BQ790" t="s">
        <v>196</v>
      </c>
      <c r="BR790" t="s">
        <v>197</v>
      </c>
      <c r="BS790" t="s">
        <v>89</v>
      </c>
      <c r="BT790" t="s">
        <v>90</v>
      </c>
      <c r="BU790" t="s">
        <v>181</v>
      </c>
      <c r="BV790" t="s">
        <v>83</v>
      </c>
      <c r="BY790" t="s">
        <v>92</v>
      </c>
      <c r="BZ790" t="s">
        <v>87</v>
      </c>
      <c r="CC790">
        <f>IFERROR(IF(AKORDT[[#This Row],[CZAS]]=1,VLOOKUP(AKORDT[[#This Row],[RAPORTY_TMP_ID]]&amp;AKORDT[[#This Row],[CZYNNOSCI_OPIS]],#REF!,5,FALSE),AKORDT[[#This Row],[CZAS]]),1)</f>
        <v>41</v>
      </c>
      <c r="CD790" t="str">
        <f>AKORDT[[#This Row],[RAPORTY_TMP_ID]]&amp;" "&amp;MID(AKORDT[[#This Row],[NAZWA1_WG]],1,30)</f>
        <v xml:space="preserve">26582 HORIZON B ONz                 </v>
      </c>
      <c r="CE790" s="11">
        <f>AKORDT[[#This Row],[DATA]]</f>
        <v>43038</v>
      </c>
      <c r="CF790">
        <f>IFERROR(ROUND(AVERAGEIF(Tabela_Kwerenda_z_AKORD[CZAS RZECZYWISTY],LEFT(AKORDT[[#This Row],[PZP_NR_ZLECENIA]],5),Tabela_Kwerenda_z_AKORD[LACZNY_CZAS]),0),0)</f>
        <v>0</v>
      </c>
    </row>
    <row r="791" spans="1:84">
      <c r="A791" t="e">
        <f>VLOOKUP(AKORDT[[#This Row],[NAZWISKO]],IMIE[],2,FALSE)</f>
        <v>#N/A</v>
      </c>
      <c r="B791">
        <v>11252</v>
      </c>
      <c r="F791">
        <v>26583</v>
      </c>
      <c r="G791">
        <v>1</v>
      </c>
      <c r="H791">
        <v>1</v>
      </c>
      <c r="I791">
        <v>1</v>
      </c>
      <c r="J791">
        <v>52709</v>
      </c>
      <c r="K791">
        <v>52709</v>
      </c>
      <c r="L791">
        <v>35</v>
      </c>
      <c r="M791">
        <v>20</v>
      </c>
      <c r="N791">
        <v>7</v>
      </c>
      <c r="O791">
        <v>38</v>
      </c>
      <c r="Q791" s="17">
        <v>43038</v>
      </c>
      <c r="R791" t="s">
        <v>451</v>
      </c>
      <c r="S791">
        <v>0</v>
      </c>
      <c r="T791">
        <v>0</v>
      </c>
      <c r="U791">
        <v>0</v>
      </c>
      <c r="V791">
        <v>2</v>
      </c>
      <c r="W791" t="s">
        <v>203</v>
      </c>
      <c r="X791" t="s">
        <v>79</v>
      </c>
      <c r="Y791" t="s">
        <v>100</v>
      </c>
      <c r="Z791" t="s">
        <v>204</v>
      </c>
      <c r="AB791" s="17">
        <v>2</v>
      </c>
      <c r="AC791" s="17">
        <v>402133</v>
      </c>
      <c r="AD791">
        <v>2</v>
      </c>
      <c r="AE791">
        <v>1</v>
      </c>
      <c r="AF791">
        <v>0</v>
      </c>
      <c r="AG791" t="s">
        <v>81</v>
      </c>
      <c r="AH791" t="s">
        <v>82</v>
      </c>
      <c r="AI791" t="s">
        <v>83</v>
      </c>
      <c r="AJ791" t="s">
        <v>83</v>
      </c>
      <c r="AK791" t="s">
        <v>84</v>
      </c>
      <c r="AL791" t="s">
        <v>85</v>
      </c>
      <c r="AM791" t="s">
        <v>205</v>
      </c>
      <c r="AN791" t="s">
        <v>95</v>
      </c>
      <c r="AO791" t="s">
        <v>1870</v>
      </c>
      <c r="AP791" t="s">
        <v>1871</v>
      </c>
      <c r="AQ791" t="s">
        <v>1870</v>
      </c>
      <c r="AR791" t="s">
        <v>1871</v>
      </c>
      <c r="AS791" t="s">
        <v>83</v>
      </c>
      <c r="AV791" s="17"/>
      <c r="AX791">
        <v>0</v>
      </c>
      <c r="AY791" t="s">
        <v>83</v>
      </c>
      <c r="AZ791" t="s">
        <v>83</v>
      </c>
      <c r="BH791">
        <v>981</v>
      </c>
      <c r="BL791" t="s">
        <v>1904</v>
      </c>
      <c r="BM791" s="17">
        <v>43019</v>
      </c>
      <c r="BN791" t="s">
        <v>210</v>
      </c>
      <c r="BO791" t="s">
        <v>210</v>
      </c>
      <c r="BP791">
        <v>68</v>
      </c>
      <c r="BQ791" t="s">
        <v>196</v>
      </c>
      <c r="BR791" t="s">
        <v>197</v>
      </c>
      <c r="BS791" t="s">
        <v>89</v>
      </c>
      <c r="BT791" t="s">
        <v>90</v>
      </c>
      <c r="BU791" t="s">
        <v>181</v>
      </c>
      <c r="BV791" t="s">
        <v>83</v>
      </c>
      <c r="BY791" t="s">
        <v>92</v>
      </c>
      <c r="BZ791" t="s">
        <v>87</v>
      </c>
      <c r="CC791">
        <f>IFERROR(IF(AKORDT[[#This Row],[CZAS]]=1,VLOOKUP(AKORDT[[#This Row],[RAPORTY_TMP_ID]]&amp;AKORDT[[#This Row],[CZYNNOSCI_OPIS]],#REF!,5,FALSE),AKORDT[[#This Row],[CZAS]]),1)</f>
        <v>38</v>
      </c>
      <c r="CD791" t="str">
        <f>AKORDT[[#This Row],[RAPORTY_TMP_ID]]&amp;" "&amp;MID(AKORDT[[#This Row],[NAZWA1_WG]],1,30)</f>
        <v xml:space="preserve">26583 HORIZON B 3z]                 </v>
      </c>
      <c r="CE791" s="11">
        <f>AKORDT[[#This Row],[DATA]]</f>
        <v>43038</v>
      </c>
      <c r="CF791">
        <f>IFERROR(ROUND(AVERAGEIF(Tabela_Kwerenda_z_AKORD[CZAS RZECZYWISTY],LEFT(AKORDT[[#This Row],[PZP_NR_ZLECENIA]],5),Tabela_Kwerenda_z_AKORD[LACZNY_CZAS]),0),0)</f>
        <v>0</v>
      </c>
    </row>
    <row r="792" spans="1:84">
      <c r="A792" t="e">
        <f>VLOOKUP(AKORDT[[#This Row],[NAZWISKO]],IMIE[],2,FALSE)</f>
        <v>#N/A</v>
      </c>
      <c r="B792">
        <v>11253</v>
      </c>
      <c r="F792">
        <v>26584</v>
      </c>
      <c r="G792">
        <v>1</v>
      </c>
      <c r="H792">
        <v>1</v>
      </c>
      <c r="I792">
        <v>1</v>
      </c>
      <c r="J792">
        <v>14455</v>
      </c>
      <c r="K792">
        <v>14455</v>
      </c>
      <c r="L792">
        <v>35</v>
      </c>
      <c r="M792">
        <v>20</v>
      </c>
      <c r="N792">
        <v>7</v>
      </c>
      <c r="O792">
        <v>2</v>
      </c>
      <c r="Q792" s="17">
        <v>43038</v>
      </c>
      <c r="R792" t="s">
        <v>452</v>
      </c>
      <c r="S792">
        <v>0</v>
      </c>
      <c r="T792">
        <v>0</v>
      </c>
      <c r="U792">
        <v>0</v>
      </c>
      <c r="V792">
        <v>2</v>
      </c>
      <c r="W792" t="s">
        <v>203</v>
      </c>
      <c r="X792" t="s">
        <v>79</v>
      </c>
      <c r="Y792" t="s">
        <v>100</v>
      </c>
      <c r="Z792" t="s">
        <v>204</v>
      </c>
      <c r="AB792" s="17">
        <v>2</v>
      </c>
      <c r="AC792" s="17">
        <v>402133</v>
      </c>
      <c r="AD792">
        <v>2</v>
      </c>
      <c r="AE792">
        <v>1</v>
      </c>
      <c r="AF792">
        <v>0</v>
      </c>
      <c r="AG792" t="s">
        <v>81</v>
      </c>
      <c r="AH792" t="s">
        <v>82</v>
      </c>
      <c r="AI792" t="s">
        <v>83</v>
      </c>
      <c r="AJ792" t="s">
        <v>83</v>
      </c>
      <c r="AK792" t="s">
        <v>84</v>
      </c>
      <c r="AL792" t="s">
        <v>85</v>
      </c>
      <c r="AM792" t="s">
        <v>205</v>
      </c>
      <c r="AN792" t="s">
        <v>95</v>
      </c>
      <c r="AO792" t="s">
        <v>194</v>
      </c>
      <c r="AP792" t="s">
        <v>195</v>
      </c>
      <c r="AQ792" t="s">
        <v>194</v>
      </c>
      <c r="AR792" t="s">
        <v>195</v>
      </c>
      <c r="AS792" t="s">
        <v>83</v>
      </c>
      <c r="AV792" s="17"/>
      <c r="AX792">
        <v>0</v>
      </c>
      <c r="AY792" t="s">
        <v>83</v>
      </c>
      <c r="AZ792" t="s">
        <v>83</v>
      </c>
      <c r="BH792">
        <v>982</v>
      </c>
      <c r="BL792" t="s">
        <v>1904</v>
      </c>
      <c r="BM792" s="17">
        <v>43019</v>
      </c>
      <c r="BN792" t="s">
        <v>191</v>
      </c>
      <c r="BO792" t="s">
        <v>191</v>
      </c>
      <c r="BP792">
        <v>68</v>
      </c>
      <c r="BQ792" t="s">
        <v>196</v>
      </c>
      <c r="BR792" t="s">
        <v>197</v>
      </c>
      <c r="BS792" t="s">
        <v>89</v>
      </c>
      <c r="BT792" t="s">
        <v>90</v>
      </c>
      <c r="BU792" t="s">
        <v>182</v>
      </c>
      <c r="BV792" t="s">
        <v>83</v>
      </c>
      <c r="BY792" t="s">
        <v>92</v>
      </c>
      <c r="BZ792" t="s">
        <v>87</v>
      </c>
      <c r="CC792">
        <f>IFERROR(IF(AKORDT[[#This Row],[CZAS]]=1,VLOOKUP(AKORDT[[#This Row],[RAPORTY_TMP_ID]]&amp;AKORDT[[#This Row],[CZYNNOSCI_OPIS]],#REF!,5,FALSE),AKORDT[[#This Row],[CZAS]]),1)</f>
        <v>2</v>
      </c>
      <c r="CD792" t="str">
        <f>AKORDT[[#This Row],[RAPORTY_TMP_ID]]&amp;" "&amp;MID(AKORDT[[#This Row],[NAZWA1_WG]],1,30)</f>
        <v xml:space="preserve">26584 PD 078 VI 50x50               </v>
      </c>
      <c r="CE792" s="11">
        <f>AKORDT[[#This Row],[DATA]]</f>
        <v>43038</v>
      </c>
      <c r="CF792">
        <f>IFERROR(ROUND(AVERAGEIF(Tabela_Kwerenda_z_AKORD[CZAS RZECZYWISTY],LEFT(AKORDT[[#This Row],[PZP_NR_ZLECENIA]],5),Tabela_Kwerenda_z_AKORD[LACZNY_CZAS]),0),0)</f>
        <v>0</v>
      </c>
    </row>
    <row r="793" spans="1:84">
      <c r="A793" t="e">
        <f>VLOOKUP(AKORDT[[#This Row],[NAZWISKO]],IMIE[],2,FALSE)</f>
        <v>#N/A</v>
      </c>
      <c r="B793">
        <v>11254</v>
      </c>
      <c r="F793">
        <v>26584</v>
      </c>
      <c r="G793">
        <v>1</v>
      </c>
      <c r="H793">
        <v>2</v>
      </c>
      <c r="I793">
        <v>1</v>
      </c>
      <c r="J793">
        <v>14455</v>
      </c>
      <c r="K793">
        <v>14455</v>
      </c>
      <c r="L793">
        <v>35</v>
      </c>
      <c r="M793">
        <v>20</v>
      </c>
      <c r="N793">
        <v>7</v>
      </c>
      <c r="O793">
        <v>2</v>
      </c>
      <c r="Q793" s="17">
        <v>43038</v>
      </c>
      <c r="R793" t="s">
        <v>1906</v>
      </c>
      <c r="S793">
        <v>0</v>
      </c>
      <c r="T793">
        <v>0</v>
      </c>
      <c r="U793">
        <v>0</v>
      </c>
      <c r="V793">
        <v>2</v>
      </c>
      <c r="W793" t="s">
        <v>203</v>
      </c>
      <c r="X793" t="s">
        <v>79</v>
      </c>
      <c r="Y793" t="s">
        <v>100</v>
      </c>
      <c r="Z793" t="s">
        <v>204</v>
      </c>
      <c r="AB793" s="17">
        <v>2</v>
      </c>
      <c r="AC793" s="17">
        <v>402133</v>
      </c>
      <c r="AD793">
        <v>2</v>
      </c>
      <c r="AE793">
        <v>1</v>
      </c>
      <c r="AF793">
        <v>0</v>
      </c>
      <c r="AG793" t="s">
        <v>81</v>
      </c>
      <c r="AH793" t="s">
        <v>82</v>
      </c>
      <c r="AI793" t="s">
        <v>83</v>
      </c>
      <c r="AJ793" t="s">
        <v>83</v>
      </c>
      <c r="AK793" t="s">
        <v>84</v>
      </c>
      <c r="AL793" t="s">
        <v>85</v>
      </c>
      <c r="AM793" t="s">
        <v>205</v>
      </c>
      <c r="AN793" t="s">
        <v>95</v>
      </c>
      <c r="AO793" t="s">
        <v>194</v>
      </c>
      <c r="AP793" t="s">
        <v>195</v>
      </c>
      <c r="AQ793" t="s">
        <v>194</v>
      </c>
      <c r="AR793" t="s">
        <v>195</v>
      </c>
      <c r="AS793" t="s">
        <v>83</v>
      </c>
      <c r="AV793" s="17"/>
      <c r="AX793">
        <v>0</v>
      </c>
      <c r="AY793" t="s">
        <v>83</v>
      </c>
      <c r="AZ793" t="s">
        <v>83</v>
      </c>
      <c r="BH793">
        <v>983</v>
      </c>
      <c r="BL793" t="s">
        <v>1904</v>
      </c>
      <c r="BM793" s="17">
        <v>43019</v>
      </c>
      <c r="BN793" t="s">
        <v>191</v>
      </c>
      <c r="BO793" t="s">
        <v>191</v>
      </c>
      <c r="BP793">
        <v>68</v>
      </c>
      <c r="BQ793" t="s">
        <v>196</v>
      </c>
      <c r="BR793" t="s">
        <v>197</v>
      </c>
      <c r="BS793" t="s">
        <v>89</v>
      </c>
      <c r="BT793" t="s">
        <v>90</v>
      </c>
      <c r="BU793" t="s">
        <v>182</v>
      </c>
      <c r="BV793" t="s">
        <v>83</v>
      </c>
      <c r="BY793" t="s">
        <v>92</v>
      </c>
      <c r="BZ793" t="s">
        <v>87</v>
      </c>
      <c r="CC793">
        <f>IFERROR(IF(AKORDT[[#This Row],[CZAS]]=1,VLOOKUP(AKORDT[[#This Row],[RAPORTY_TMP_ID]]&amp;AKORDT[[#This Row],[CZYNNOSCI_OPIS]],#REF!,5,FALSE),AKORDT[[#This Row],[CZAS]]),1)</f>
        <v>2</v>
      </c>
      <c r="CD793" t="str">
        <f>AKORDT[[#This Row],[RAPORTY_TMP_ID]]&amp;" "&amp;MID(AKORDT[[#This Row],[NAZWA1_WG]],1,30)</f>
        <v xml:space="preserve">26584 PD 078 VI 50x50               </v>
      </c>
      <c r="CE793" s="11">
        <f>AKORDT[[#This Row],[DATA]]</f>
        <v>43038</v>
      </c>
      <c r="CF793">
        <f>IFERROR(ROUND(AVERAGEIF(Tabela_Kwerenda_z_AKORD[CZAS RZECZYWISTY],LEFT(AKORDT[[#This Row],[PZP_NR_ZLECENIA]],5),Tabela_Kwerenda_z_AKORD[LACZNY_CZAS]),0),0)</f>
        <v>0</v>
      </c>
    </row>
    <row r="794" spans="1:84">
      <c r="A794" t="e">
        <f>VLOOKUP(AKORDT[[#This Row],[NAZWISKO]],IMIE[],2,FALSE)</f>
        <v>#N/A</v>
      </c>
      <c r="B794">
        <v>11255</v>
      </c>
      <c r="F794">
        <v>26319</v>
      </c>
      <c r="G794">
        <v>1</v>
      </c>
      <c r="H794">
        <v>1</v>
      </c>
      <c r="I794">
        <v>1</v>
      </c>
      <c r="J794">
        <v>10561</v>
      </c>
      <c r="K794">
        <v>10561</v>
      </c>
      <c r="L794">
        <v>35</v>
      </c>
      <c r="M794">
        <v>20</v>
      </c>
      <c r="N794">
        <v>7</v>
      </c>
      <c r="O794">
        <v>17</v>
      </c>
      <c r="P794">
        <v>0</v>
      </c>
      <c r="Q794" s="17">
        <v>43038</v>
      </c>
      <c r="R794" t="s">
        <v>856</v>
      </c>
      <c r="S794">
        <v>0</v>
      </c>
      <c r="T794">
        <v>0</v>
      </c>
      <c r="U794">
        <v>0</v>
      </c>
      <c r="V794">
        <v>2</v>
      </c>
      <c r="W794" t="s">
        <v>203</v>
      </c>
      <c r="X794" t="s">
        <v>79</v>
      </c>
      <c r="Y794" t="s">
        <v>100</v>
      </c>
      <c r="Z794" t="s">
        <v>204</v>
      </c>
      <c r="AB794" s="17">
        <v>2</v>
      </c>
      <c r="AC794" s="17">
        <v>402133</v>
      </c>
      <c r="AD794">
        <v>2</v>
      </c>
      <c r="AE794">
        <v>1</v>
      </c>
      <c r="AF794">
        <v>0</v>
      </c>
      <c r="AG794" t="s">
        <v>81</v>
      </c>
      <c r="AH794" t="s">
        <v>82</v>
      </c>
      <c r="AI794" t="s">
        <v>83</v>
      </c>
      <c r="AJ794" t="s">
        <v>83</v>
      </c>
      <c r="AK794" t="s">
        <v>84</v>
      </c>
      <c r="AL794" t="s">
        <v>85</v>
      </c>
      <c r="AM794" t="s">
        <v>205</v>
      </c>
      <c r="AN794" t="s">
        <v>95</v>
      </c>
      <c r="AO794" t="s">
        <v>231</v>
      </c>
      <c r="AP794" t="s">
        <v>232</v>
      </c>
      <c r="AQ794" t="s">
        <v>231</v>
      </c>
      <c r="AR794" t="s">
        <v>232</v>
      </c>
      <c r="AS794" t="s">
        <v>83</v>
      </c>
      <c r="AV794" s="17"/>
      <c r="AX794">
        <v>0</v>
      </c>
      <c r="AY794" t="s">
        <v>83</v>
      </c>
      <c r="AZ794" t="s">
        <v>83</v>
      </c>
      <c r="BH794">
        <v>984</v>
      </c>
      <c r="BL794" t="s">
        <v>1907</v>
      </c>
      <c r="BM794" s="17">
        <v>43012</v>
      </c>
      <c r="BN794" t="s">
        <v>230</v>
      </c>
      <c r="BO794" t="s">
        <v>230</v>
      </c>
      <c r="BP794">
        <v>68</v>
      </c>
      <c r="BQ794" t="s">
        <v>196</v>
      </c>
      <c r="BR794" t="s">
        <v>197</v>
      </c>
      <c r="BS794" t="s">
        <v>89</v>
      </c>
      <c r="BT794" t="s">
        <v>90</v>
      </c>
      <c r="BU794" t="s">
        <v>181</v>
      </c>
      <c r="BV794" t="s">
        <v>83</v>
      </c>
      <c r="BY794" t="s">
        <v>92</v>
      </c>
      <c r="BZ794" t="s">
        <v>87</v>
      </c>
      <c r="CC794">
        <f>IFERROR(IF(AKORDT[[#This Row],[CZAS]]=1,VLOOKUP(AKORDT[[#This Row],[RAPORTY_TMP_ID]]&amp;AKORDT[[#This Row],[CZYNNOSCI_OPIS]],#REF!,5,FALSE),AKORDT[[#This Row],[CZAS]]),1)</f>
        <v>17</v>
      </c>
      <c r="CD794" t="str">
        <f>AKORDT[[#This Row],[RAPORTY_TMP_ID]]&amp;" "&amp;MID(AKORDT[[#This Row],[NAZWA1_WG]],1,30)</f>
        <v xml:space="preserve">26319 AVANT 1,5]                    </v>
      </c>
      <c r="CE794" s="11">
        <f>AKORDT[[#This Row],[DATA]]</f>
        <v>43038</v>
      </c>
      <c r="CF794">
        <f>IFERROR(ROUND(AVERAGEIF(Tabela_Kwerenda_z_AKORD[CZAS RZECZYWISTY],LEFT(AKORDT[[#This Row],[PZP_NR_ZLECENIA]],5),Tabela_Kwerenda_z_AKORD[LACZNY_CZAS]),0),0)</f>
        <v>0</v>
      </c>
    </row>
    <row r="795" spans="1:84">
      <c r="A795" t="e">
        <f>VLOOKUP(AKORDT[[#This Row],[NAZWISKO]],IMIE[],2,FALSE)</f>
        <v>#N/A</v>
      </c>
      <c r="B795">
        <v>11256</v>
      </c>
      <c r="F795">
        <v>26318</v>
      </c>
      <c r="G795">
        <v>1</v>
      </c>
      <c r="H795">
        <v>1</v>
      </c>
      <c r="I795">
        <v>1</v>
      </c>
      <c r="J795">
        <v>24024</v>
      </c>
      <c r="K795">
        <v>24024</v>
      </c>
      <c r="L795">
        <v>35</v>
      </c>
      <c r="M795">
        <v>20</v>
      </c>
      <c r="N795">
        <v>7</v>
      </c>
      <c r="O795">
        <v>19</v>
      </c>
      <c r="P795">
        <v>0</v>
      </c>
      <c r="Q795" s="17">
        <v>43038</v>
      </c>
      <c r="R795" t="s">
        <v>1908</v>
      </c>
      <c r="S795">
        <v>0</v>
      </c>
      <c r="T795">
        <v>0</v>
      </c>
      <c r="U795">
        <v>0</v>
      </c>
      <c r="V795">
        <v>2</v>
      </c>
      <c r="W795" t="s">
        <v>203</v>
      </c>
      <c r="X795" t="s">
        <v>79</v>
      </c>
      <c r="Y795" t="s">
        <v>100</v>
      </c>
      <c r="Z795" t="s">
        <v>204</v>
      </c>
      <c r="AB795" s="17">
        <v>2</v>
      </c>
      <c r="AC795" s="17">
        <v>402133</v>
      </c>
      <c r="AD795">
        <v>2</v>
      </c>
      <c r="AE795">
        <v>1</v>
      </c>
      <c r="AF795">
        <v>0</v>
      </c>
      <c r="AG795" t="s">
        <v>81</v>
      </c>
      <c r="AH795" t="s">
        <v>82</v>
      </c>
      <c r="AI795" t="s">
        <v>83</v>
      </c>
      <c r="AJ795" t="s">
        <v>83</v>
      </c>
      <c r="AK795" t="s">
        <v>84</v>
      </c>
      <c r="AL795" t="s">
        <v>85</v>
      </c>
      <c r="AM795" t="s">
        <v>205</v>
      </c>
      <c r="AN795" t="s">
        <v>95</v>
      </c>
      <c r="AO795" t="s">
        <v>235</v>
      </c>
      <c r="AP795" t="s">
        <v>236</v>
      </c>
      <c r="AQ795" t="s">
        <v>235</v>
      </c>
      <c r="AR795" t="s">
        <v>236</v>
      </c>
      <c r="AS795" t="s">
        <v>83</v>
      </c>
      <c r="AV795" s="17"/>
      <c r="AX795">
        <v>0</v>
      </c>
      <c r="AY795" t="s">
        <v>83</v>
      </c>
      <c r="AZ795" t="s">
        <v>83</v>
      </c>
      <c r="BH795">
        <v>985</v>
      </c>
      <c r="BL795" t="s">
        <v>1907</v>
      </c>
      <c r="BM795" s="17">
        <v>43012</v>
      </c>
      <c r="BN795" t="s">
        <v>230</v>
      </c>
      <c r="BO795" t="s">
        <v>230</v>
      </c>
      <c r="BP795">
        <v>68</v>
      </c>
      <c r="BQ795" t="s">
        <v>196</v>
      </c>
      <c r="BR795" t="s">
        <v>197</v>
      </c>
      <c r="BS795" t="s">
        <v>89</v>
      </c>
      <c r="BT795" t="s">
        <v>90</v>
      </c>
      <c r="BU795" t="s">
        <v>181</v>
      </c>
      <c r="BV795" t="s">
        <v>83</v>
      </c>
      <c r="BY795" t="s">
        <v>92</v>
      </c>
      <c r="BZ795" t="s">
        <v>87</v>
      </c>
      <c r="CC795">
        <f>IFERROR(IF(AKORDT[[#This Row],[CZAS]]=1,VLOOKUP(AKORDT[[#This Row],[RAPORTY_TMP_ID]]&amp;AKORDT[[#This Row],[CZYNNOSCI_OPIS]],#REF!,5,FALSE),AKORDT[[#This Row],[CZAS]]),1)</f>
        <v>19</v>
      </c>
      <c r="CD795" t="str">
        <f>AKORDT[[#This Row],[RAPORTY_TMP_ID]]&amp;" "&amp;MID(AKORDT[[#This Row],[NAZWA1_WG]],1,30)</f>
        <v xml:space="preserve">26318 AVANT N                       </v>
      </c>
      <c r="CE795" s="11">
        <f>AKORDT[[#This Row],[DATA]]</f>
        <v>43038</v>
      </c>
      <c r="CF795">
        <f>IFERROR(ROUND(AVERAGEIF(Tabela_Kwerenda_z_AKORD[CZAS RZECZYWISTY],LEFT(AKORDT[[#This Row],[PZP_NR_ZLECENIA]],5),Tabela_Kwerenda_z_AKORD[LACZNY_CZAS]),0),0)</f>
        <v>0</v>
      </c>
    </row>
    <row r="796" spans="1:84">
      <c r="A796" t="e">
        <f>VLOOKUP(AKORDT[[#This Row],[NAZWISKO]],IMIE[],2,FALSE)</f>
        <v>#N/A</v>
      </c>
      <c r="B796">
        <v>11257</v>
      </c>
      <c r="F796">
        <v>26317</v>
      </c>
      <c r="G796">
        <v>1</v>
      </c>
      <c r="H796">
        <v>1</v>
      </c>
      <c r="I796">
        <v>1</v>
      </c>
      <c r="J796">
        <v>24019</v>
      </c>
      <c r="K796">
        <v>24019</v>
      </c>
      <c r="L796">
        <v>35</v>
      </c>
      <c r="M796">
        <v>20</v>
      </c>
      <c r="N796">
        <v>7</v>
      </c>
      <c r="O796">
        <v>15</v>
      </c>
      <c r="P796">
        <v>0</v>
      </c>
      <c r="Q796" s="17">
        <v>43038</v>
      </c>
      <c r="R796" t="s">
        <v>1909</v>
      </c>
      <c r="S796">
        <v>0</v>
      </c>
      <c r="T796">
        <v>0</v>
      </c>
      <c r="U796">
        <v>0</v>
      </c>
      <c r="V796">
        <v>2</v>
      </c>
      <c r="W796" t="s">
        <v>203</v>
      </c>
      <c r="X796" t="s">
        <v>79</v>
      </c>
      <c r="Y796" t="s">
        <v>100</v>
      </c>
      <c r="Z796" t="s">
        <v>204</v>
      </c>
      <c r="AB796" s="17">
        <v>2</v>
      </c>
      <c r="AC796" s="17">
        <v>402133</v>
      </c>
      <c r="AD796">
        <v>2</v>
      </c>
      <c r="AE796">
        <v>1</v>
      </c>
      <c r="AF796">
        <v>0</v>
      </c>
      <c r="AG796" t="s">
        <v>81</v>
      </c>
      <c r="AH796" t="s">
        <v>82</v>
      </c>
      <c r="AI796" t="s">
        <v>83</v>
      </c>
      <c r="AJ796" t="s">
        <v>83</v>
      </c>
      <c r="AK796" t="s">
        <v>84</v>
      </c>
      <c r="AL796" t="s">
        <v>85</v>
      </c>
      <c r="AM796" t="s">
        <v>205</v>
      </c>
      <c r="AN796" t="s">
        <v>95</v>
      </c>
      <c r="AO796" t="s">
        <v>430</v>
      </c>
      <c r="AP796" t="s">
        <v>431</v>
      </c>
      <c r="AQ796" t="s">
        <v>430</v>
      </c>
      <c r="AR796" t="s">
        <v>431</v>
      </c>
      <c r="AS796" t="s">
        <v>83</v>
      </c>
      <c r="AV796" s="17"/>
      <c r="AX796">
        <v>0</v>
      </c>
      <c r="AY796" t="s">
        <v>83</v>
      </c>
      <c r="AZ796" t="s">
        <v>83</v>
      </c>
      <c r="BH796">
        <v>986</v>
      </c>
      <c r="BL796" t="s">
        <v>1907</v>
      </c>
      <c r="BM796" s="17">
        <v>43012</v>
      </c>
      <c r="BN796" t="s">
        <v>230</v>
      </c>
      <c r="BO796" t="s">
        <v>230</v>
      </c>
      <c r="BP796">
        <v>68</v>
      </c>
      <c r="BQ796" t="s">
        <v>196</v>
      </c>
      <c r="BR796" t="s">
        <v>197</v>
      </c>
      <c r="BS796" t="s">
        <v>89</v>
      </c>
      <c r="BT796" t="s">
        <v>90</v>
      </c>
      <c r="BU796" t="s">
        <v>181</v>
      </c>
      <c r="BV796" t="s">
        <v>83</v>
      </c>
      <c r="BY796" t="s">
        <v>92</v>
      </c>
      <c r="BZ796" t="s">
        <v>87</v>
      </c>
      <c r="CC796">
        <f>IFERROR(IF(AKORDT[[#This Row],[CZAS]]=1,VLOOKUP(AKORDT[[#This Row],[RAPORTY_TMP_ID]]&amp;AKORDT[[#This Row],[CZYNNOSCI_OPIS]],#REF!,5,FALSE),AKORDT[[#This Row],[CZAS]]),1)</f>
        <v>15</v>
      </c>
      <c r="CD796" t="str">
        <f>AKORDT[[#This Row],[RAPORTY_TMP_ID]]&amp;" "&amp;MID(AKORDT[[#This Row],[NAZWA1_WG]],1,30)</f>
        <v xml:space="preserve">26317 AVANT 1,5                     </v>
      </c>
      <c r="CE796" s="11">
        <f>AKORDT[[#This Row],[DATA]]</f>
        <v>43038</v>
      </c>
      <c r="CF796">
        <f>IFERROR(ROUND(AVERAGEIF(Tabela_Kwerenda_z_AKORD[CZAS RZECZYWISTY],LEFT(AKORDT[[#This Row],[PZP_NR_ZLECENIA]],5),Tabela_Kwerenda_z_AKORD[LACZNY_CZAS]),0),0)</f>
        <v>0</v>
      </c>
    </row>
    <row r="797" spans="1:84">
      <c r="A797" t="e">
        <f>VLOOKUP(AKORDT[[#This Row],[NAZWISKO]],IMIE[],2,FALSE)</f>
        <v>#N/A</v>
      </c>
      <c r="B797">
        <v>11258</v>
      </c>
      <c r="F797">
        <v>26316</v>
      </c>
      <c r="G797">
        <v>1</v>
      </c>
      <c r="H797">
        <v>1</v>
      </c>
      <c r="I797">
        <v>1</v>
      </c>
      <c r="J797">
        <v>24019</v>
      </c>
      <c r="K797">
        <v>24019</v>
      </c>
      <c r="L797">
        <v>35</v>
      </c>
      <c r="M797">
        <v>20</v>
      </c>
      <c r="N797">
        <v>7</v>
      </c>
      <c r="O797">
        <v>15</v>
      </c>
      <c r="P797">
        <v>0</v>
      </c>
      <c r="Q797" s="17">
        <v>43038</v>
      </c>
      <c r="R797" t="s">
        <v>1910</v>
      </c>
      <c r="S797">
        <v>0</v>
      </c>
      <c r="T797">
        <v>0</v>
      </c>
      <c r="U797">
        <v>0</v>
      </c>
      <c r="V797">
        <v>2</v>
      </c>
      <c r="W797" t="s">
        <v>203</v>
      </c>
      <c r="X797" t="s">
        <v>79</v>
      </c>
      <c r="Y797" t="s">
        <v>100</v>
      </c>
      <c r="Z797" t="s">
        <v>204</v>
      </c>
      <c r="AB797" s="17">
        <v>2</v>
      </c>
      <c r="AC797" s="17">
        <v>402133</v>
      </c>
      <c r="AD797">
        <v>2</v>
      </c>
      <c r="AE797">
        <v>1</v>
      </c>
      <c r="AF797">
        <v>0</v>
      </c>
      <c r="AG797" t="s">
        <v>81</v>
      </c>
      <c r="AH797" t="s">
        <v>82</v>
      </c>
      <c r="AI797" t="s">
        <v>83</v>
      </c>
      <c r="AJ797" t="s">
        <v>83</v>
      </c>
      <c r="AK797" t="s">
        <v>84</v>
      </c>
      <c r="AL797" t="s">
        <v>85</v>
      </c>
      <c r="AM797" t="s">
        <v>205</v>
      </c>
      <c r="AN797" t="s">
        <v>95</v>
      </c>
      <c r="AO797" t="s">
        <v>430</v>
      </c>
      <c r="AP797" t="s">
        <v>431</v>
      </c>
      <c r="AQ797" t="s">
        <v>430</v>
      </c>
      <c r="AR797" t="s">
        <v>431</v>
      </c>
      <c r="AS797" t="s">
        <v>83</v>
      </c>
      <c r="AV797" s="17"/>
      <c r="AX797">
        <v>0</v>
      </c>
      <c r="AY797" t="s">
        <v>83</v>
      </c>
      <c r="AZ797" t="s">
        <v>83</v>
      </c>
      <c r="BH797">
        <v>987</v>
      </c>
      <c r="BL797" t="s">
        <v>1907</v>
      </c>
      <c r="BM797" s="17">
        <v>43012</v>
      </c>
      <c r="BN797" t="s">
        <v>230</v>
      </c>
      <c r="BO797" t="s">
        <v>230</v>
      </c>
      <c r="BP797">
        <v>68</v>
      </c>
      <c r="BQ797" t="s">
        <v>196</v>
      </c>
      <c r="BR797" t="s">
        <v>197</v>
      </c>
      <c r="BS797" t="s">
        <v>89</v>
      </c>
      <c r="BT797" t="s">
        <v>90</v>
      </c>
      <c r="BU797" t="s">
        <v>181</v>
      </c>
      <c r="BV797" t="s">
        <v>83</v>
      </c>
      <c r="BY797" t="s">
        <v>92</v>
      </c>
      <c r="BZ797" t="s">
        <v>87</v>
      </c>
      <c r="CC797">
        <f>IFERROR(IF(AKORDT[[#This Row],[CZAS]]=1,VLOOKUP(AKORDT[[#This Row],[RAPORTY_TMP_ID]]&amp;AKORDT[[#This Row],[CZYNNOSCI_OPIS]],#REF!,5,FALSE),AKORDT[[#This Row],[CZAS]]),1)</f>
        <v>15</v>
      </c>
      <c r="CD797" t="str">
        <f>AKORDT[[#This Row],[RAPORTY_TMP_ID]]&amp;" "&amp;MID(AKORDT[[#This Row],[NAZWA1_WG]],1,30)</f>
        <v xml:space="preserve">26316 AVANT 1,5                     </v>
      </c>
      <c r="CE797" s="11">
        <f>AKORDT[[#This Row],[DATA]]</f>
        <v>43038</v>
      </c>
      <c r="CF797">
        <f>IFERROR(ROUND(AVERAGEIF(Tabela_Kwerenda_z_AKORD[CZAS RZECZYWISTY],LEFT(AKORDT[[#This Row],[PZP_NR_ZLECENIA]],5),Tabela_Kwerenda_z_AKORD[LACZNY_CZAS]),0),0)</f>
        <v>0</v>
      </c>
    </row>
    <row r="798" spans="1:84">
      <c r="A798" t="e">
        <f>VLOOKUP(AKORDT[[#This Row],[NAZWISKO]],IMIE[],2,FALSE)</f>
        <v>#N/A</v>
      </c>
      <c r="B798">
        <v>11259</v>
      </c>
      <c r="F798">
        <v>26315</v>
      </c>
      <c r="G798">
        <v>1</v>
      </c>
      <c r="H798">
        <v>1</v>
      </c>
      <c r="I798">
        <v>1</v>
      </c>
      <c r="J798">
        <v>24036</v>
      </c>
      <c r="K798">
        <v>24036</v>
      </c>
      <c r="L798">
        <v>35</v>
      </c>
      <c r="M798">
        <v>20</v>
      </c>
      <c r="N798">
        <v>7</v>
      </c>
      <c r="O798">
        <v>11</v>
      </c>
      <c r="P798">
        <v>0</v>
      </c>
      <c r="Q798" s="17">
        <v>43038</v>
      </c>
      <c r="R798" t="s">
        <v>1911</v>
      </c>
      <c r="S798">
        <v>0</v>
      </c>
      <c r="T798">
        <v>0</v>
      </c>
      <c r="U798">
        <v>0</v>
      </c>
      <c r="V798">
        <v>2</v>
      </c>
      <c r="W798" t="s">
        <v>203</v>
      </c>
      <c r="X798" t="s">
        <v>79</v>
      </c>
      <c r="Y798" t="s">
        <v>100</v>
      </c>
      <c r="Z798" t="s">
        <v>204</v>
      </c>
      <c r="AB798" s="17">
        <v>2</v>
      </c>
      <c r="AC798" s="17">
        <v>402133</v>
      </c>
      <c r="AD798">
        <v>2</v>
      </c>
      <c r="AE798">
        <v>1</v>
      </c>
      <c r="AF798">
        <v>0</v>
      </c>
      <c r="AG798" t="s">
        <v>81</v>
      </c>
      <c r="AH798" t="s">
        <v>82</v>
      </c>
      <c r="AI798" t="s">
        <v>83</v>
      </c>
      <c r="AJ798" t="s">
        <v>83</v>
      </c>
      <c r="AK798" t="s">
        <v>84</v>
      </c>
      <c r="AL798" t="s">
        <v>85</v>
      </c>
      <c r="AM798" t="s">
        <v>205</v>
      </c>
      <c r="AN798" t="s">
        <v>95</v>
      </c>
      <c r="AO798" t="s">
        <v>428</v>
      </c>
      <c r="AP798" t="s">
        <v>429</v>
      </c>
      <c r="AQ798" t="s">
        <v>428</v>
      </c>
      <c r="AR798" t="s">
        <v>429</v>
      </c>
      <c r="AS798" t="s">
        <v>83</v>
      </c>
      <c r="AV798" s="17"/>
      <c r="AX798">
        <v>0</v>
      </c>
      <c r="AY798" t="s">
        <v>83</v>
      </c>
      <c r="AZ798" t="s">
        <v>83</v>
      </c>
      <c r="BH798">
        <v>988</v>
      </c>
      <c r="BL798" t="s">
        <v>1907</v>
      </c>
      <c r="BM798" s="17">
        <v>43012</v>
      </c>
      <c r="BN798" t="s">
        <v>230</v>
      </c>
      <c r="BO798" t="s">
        <v>230</v>
      </c>
      <c r="BP798">
        <v>68</v>
      </c>
      <c r="BQ798" t="s">
        <v>196</v>
      </c>
      <c r="BR798" t="s">
        <v>197</v>
      </c>
      <c r="BS798" t="s">
        <v>89</v>
      </c>
      <c r="BT798" t="s">
        <v>90</v>
      </c>
      <c r="BU798" t="s">
        <v>181</v>
      </c>
      <c r="BV798" t="s">
        <v>83</v>
      </c>
      <c r="BY798" t="s">
        <v>92</v>
      </c>
      <c r="BZ798" t="s">
        <v>87</v>
      </c>
      <c r="CC798">
        <f>IFERROR(IF(AKORDT[[#This Row],[CZAS]]=1,VLOOKUP(AKORDT[[#This Row],[RAPORTY_TMP_ID]]&amp;AKORDT[[#This Row],[CZYNNOSCI_OPIS]],#REF!,5,FALSE),AKORDT[[#This Row],[CZAS]]),1)</f>
        <v>11</v>
      </c>
      <c r="CD798" t="str">
        <f>AKORDT[[#This Row],[RAPORTY_TMP_ID]]&amp;" "&amp;MID(AKORDT[[#This Row],[NAZWA1_WG]],1,30)</f>
        <v xml:space="preserve">26315 AVANT P112x97                 </v>
      </c>
      <c r="CE798" s="11">
        <f>AKORDT[[#This Row],[DATA]]</f>
        <v>43038</v>
      </c>
      <c r="CF798">
        <f>IFERROR(ROUND(AVERAGEIF(Tabela_Kwerenda_z_AKORD[CZAS RZECZYWISTY],LEFT(AKORDT[[#This Row],[PZP_NR_ZLECENIA]],5),Tabela_Kwerenda_z_AKORD[LACZNY_CZAS]),0),0)</f>
        <v>0</v>
      </c>
    </row>
    <row r="799" spans="1:84">
      <c r="A799" t="e">
        <f>VLOOKUP(AKORDT[[#This Row],[NAZWISKO]],IMIE[],2,FALSE)</f>
        <v>#N/A</v>
      </c>
      <c r="B799">
        <v>11260</v>
      </c>
      <c r="F799">
        <v>26608</v>
      </c>
      <c r="G799">
        <v>1</v>
      </c>
      <c r="H799">
        <v>2</v>
      </c>
      <c r="I799">
        <v>1</v>
      </c>
      <c r="J799">
        <v>14455</v>
      </c>
      <c r="K799">
        <v>14455</v>
      </c>
      <c r="L799">
        <v>36</v>
      </c>
      <c r="M799">
        <v>20</v>
      </c>
      <c r="N799">
        <v>7</v>
      </c>
      <c r="O799">
        <v>2</v>
      </c>
      <c r="Q799" s="17">
        <v>43038</v>
      </c>
      <c r="R799" t="s">
        <v>1912</v>
      </c>
      <c r="S799">
        <v>0</v>
      </c>
      <c r="T799">
        <v>0</v>
      </c>
      <c r="U799">
        <v>0</v>
      </c>
      <c r="V799">
        <v>2</v>
      </c>
      <c r="W799" t="s">
        <v>208</v>
      </c>
      <c r="X799" t="s">
        <v>79</v>
      </c>
      <c r="Y799" t="s">
        <v>94</v>
      </c>
      <c r="Z799" t="s">
        <v>209</v>
      </c>
      <c r="AB799" s="17">
        <v>2</v>
      </c>
      <c r="AC799" s="17">
        <v>402133</v>
      </c>
      <c r="AD799">
        <v>2</v>
      </c>
      <c r="AE799">
        <v>1</v>
      </c>
      <c r="AF799">
        <v>0</v>
      </c>
      <c r="AG799" t="s">
        <v>81</v>
      </c>
      <c r="AH799" t="s">
        <v>82</v>
      </c>
      <c r="AI799" t="s">
        <v>83</v>
      </c>
      <c r="AJ799" t="s">
        <v>83</v>
      </c>
      <c r="AK799" t="s">
        <v>84</v>
      </c>
      <c r="AL799" t="s">
        <v>85</v>
      </c>
      <c r="AM799" t="s">
        <v>205</v>
      </c>
      <c r="AN799" t="s">
        <v>95</v>
      </c>
      <c r="AO799" t="s">
        <v>194</v>
      </c>
      <c r="AP799" t="s">
        <v>195</v>
      </c>
      <c r="AQ799" t="s">
        <v>194</v>
      </c>
      <c r="AR799" t="s">
        <v>195</v>
      </c>
      <c r="AS799" t="s">
        <v>83</v>
      </c>
      <c r="AV799" s="17"/>
      <c r="AX799">
        <v>0</v>
      </c>
      <c r="AY799" t="s">
        <v>83</v>
      </c>
      <c r="AZ799" t="s">
        <v>83</v>
      </c>
      <c r="BH799">
        <v>989</v>
      </c>
      <c r="BL799" t="s">
        <v>1913</v>
      </c>
      <c r="BM799" s="17">
        <v>43019</v>
      </c>
      <c r="BN799" t="s">
        <v>191</v>
      </c>
      <c r="BO799" t="s">
        <v>191</v>
      </c>
      <c r="BP799">
        <v>68</v>
      </c>
      <c r="BQ799" t="s">
        <v>196</v>
      </c>
      <c r="BR799" t="s">
        <v>197</v>
      </c>
      <c r="BS799" t="s">
        <v>89</v>
      </c>
      <c r="BT799" t="s">
        <v>90</v>
      </c>
      <c r="BU799" t="s">
        <v>182</v>
      </c>
      <c r="BV799" t="s">
        <v>83</v>
      </c>
      <c r="BY799" t="s">
        <v>92</v>
      </c>
      <c r="BZ799" t="s">
        <v>87</v>
      </c>
      <c r="CC799">
        <f>IFERROR(IF(AKORDT[[#This Row],[CZAS]]=1,VLOOKUP(AKORDT[[#This Row],[RAPORTY_TMP_ID]]&amp;AKORDT[[#This Row],[CZYNNOSCI_OPIS]],#REF!,5,FALSE),AKORDT[[#This Row],[CZAS]]),1)</f>
        <v>2</v>
      </c>
      <c r="CD799" t="str">
        <f>AKORDT[[#This Row],[RAPORTY_TMP_ID]]&amp;" "&amp;MID(AKORDT[[#This Row],[NAZWA1_WG]],1,30)</f>
        <v xml:space="preserve">26608 PD 078 VI 50x50               </v>
      </c>
      <c r="CE799" s="11">
        <f>AKORDT[[#This Row],[DATA]]</f>
        <v>43038</v>
      </c>
      <c r="CF799">
        <f>IFERROR(ROUND(AVERAGEIF(Tabela_Kwerenda_z_AKORD[CZAS RZECZYWISTY],LEFT(AKORDT[[#This Row],[PZP_NR_ZLECENIA]],5),Tabela_Kwerenda_z_AKORD[LACZNY_CZAS]),0),0)</f>
        <v>0</v>
      </c>
    </row>
    <row r="800" spans="1:84">
      <c r="A800" t="e">
        <f>VLOOKUP(AKORDT[[#This Row],[NAZWISKO]],IMIE[],2,FALSE)</f>
        <v>#N/A</v>
      </c>
      <c r="B800">
        <v>11261</v>
      </c>
      <c r="F800">
        <v>26608</v>
      </c>
      <c r="G800">
        <v>1</v>
      </c>
      <c r="H800">
        <v>1</v>
      </c>
      <c r="I800">
        <v>1</v>
      </c>
      <c r="J800">
        <v>14455</v>
      </c>
      <c r="K800">
        <v>14455</v>
      </c>
      <c r="L800">
        <v>36</v>
      </c>
      <c r="M800">
        <v>20</v>
      </c>
      <c r="N800">
        <v>7</v>
      </c>
      <c r="O800">
        <v>2</v>
      </c>
      <c r="Q800" s="17">
        <v>43038</v>
      </c>
      <c r="R800" t="s">
        <v>1914</v>
      </c>
      <c r="S800">
        <v>0</v>
      </c>
      <c r="T800">
        <v>0</v>
      </c>
      <c r="U800">
        <v>0</v>
      </c>
      <c r="V800">
        <v>2</v>
      </c>
      <c r="W800" t="s">
        <v>208</v>
      </c>
      <c r="X800" t="s">
        <v>79</v>
      </c>
      <c r="Y800" t="s">
        <v>94</v>
      </c>
      <c r="Z800" t="s">
        <v>209</v>
      </c>
      <c r="AB800" s="17">
        <v>2</v>
      </c>
      <c r="AC800" s="17">
        <v>402133</v>
      </c>
      <c r="AD800">
        <v>2</v>
      </c>
      <c r="AE800">
        <v>1</v>
      </c>
      <c r="AF800">
        <v>0</v>
      </c>
      <c r="AG800" t="s">
        <v>81</v>
      </c>
      <c r="AH800" t="s">
        <v>82</v>
      </c>
      <c r="AI800" t="s">
        <v>83</v>
      </c>
      <c r="AJ800" t="s">
        <v>83</v>
      </c>
      <c r="AK800" t="s">
        <v>84</v>
      </c>
      <c r="AL800" t="s">
        <v>85</v>
      </c>
      <c r="AM800" t="s">
        <v>205</v>
      </c>
      <c r="AN800" t="s">
        <v>95</v>
      </c>
      <c r="AO800" t="s">
        <v>194</v>
      </c>
      <c r="AP800" t="s">
        <v>195</v>
      </c>
      <c r="AQ800" t="s">
        <v>194</v>
      </c>
      <c r="AR800" t="s">
        <v>195</v>
      </c>
      <c r="AS800" t="s">
        <v>83</v>
      </c>
      <c r="AV800" s="17"/>
      <c r="AX800">
        <v>0</v>
      </c>
      <c r="AY800" t="s">
        <v>83</v>
      </c>
      <c r="AZ800" t="s">
        <v>83</v>
      </c>
      <c r="BH800">
        <v>990</v>
      </c>
      <c r="BL800" t="s">
        <v>1913</v>
      </c>
      <c r="BM800" s="17">
        <v>43019</v>
      </c>
      <c r="BN800" t="s">
        <v>191</v>
      </c>
      <c r="BO800" t="s">
        <v>191</v>
      </c>
      <c r="BP800">
        <v>68</v>
      </c>
      <c r="BQ800" t="s">
        <v>196</v>
      </c>
      <c r="BR800" t="s">
        <v>197</v>
      </c>
      <c r="BS800" t="s">
        <v>89</v>
      </c>
      <c r="BT800" t="s">
        <v>90</v>
      </c>
      <c r="BU800" t="s">
        <v>182</v>
      </c>
      <c r="BV800" t="s">
        <v>83</v>
      </c>
      <c r="BY800" t="s">
        <v>92</v>
      </c>
      <c r="BZ800" t="s">
        <v>87</v>
      </c>
      <c r="CC800">
        <f>IFERROR(IF(AKORDT[[#This Row],[CZAS]]=1,VLOOKUP(AKORDT[[#This Row],[RAPORTY_TMP_ID]]&amp;AKORDT[[#This Row],[CZYNNOSCI_OPIS]],#REF!,5,FALSE),AKORDT[[#This Row],[CZAS]]),1)</f>
        <v>2</v>
      </c>
      <c r="CD800" t="str">
        <f>AKORDT[[#This Row],[RAPORTY_TMP_ID]]&amp;" "&amp;MID(AKORDT[[#This Row],[NAZWA1_WG]],1,30)</f>
        <v xml:space="preserve">26608 PD 078 VI 50x50               </v>
      </c>
      <c r="CE800" s="11">
        <f>AKORDT[[#This Row],[DATA]]</f>
        <v>43038</v>
      </c>
      <c r="CF800">
        <f>IFERROR(ROUND(AVERAGEIF(Tabela_Kwerenda_z_AKORD[CZAS RZECZYWISTY],LEFT(AKORDT[[#This Row],[PZP_NR_ZLECENIA]],5),Tabela_Kwerenda_z_AKORD[LACZNY_CZAS]),0),0)</f>
        <v>0</v>
      </c>
    </row>
    <row r="801" spans="1:84">
      <c r="A801" t="e">
        <f>VLOOKUP(AKORDT[[#This Row],[NAZWISKO]],IMIE[],2,FALSE)</f>
        <v>#N/A</v>
      </c>
      <c r="B801">
        <v>11262</v>
      </c>
      <c r="F801">
        <v>26607</v>
      </c>
      <c r="G801">
        <v>1</v>
      </c>
      <c r="H801">
        <v>1</v>
      </c>
      <c r="I801">
        <v>1</v>
      </c>
      <c r="J801">
        <v>55346</v>
      </c>
      <c r="K801">
        <v>50635</v>
      </c>
      <c r="L801">
        <v>36</v>
      </c>
      <c r="M801">
        <v>20</v>
      </c>
      <c r="N801">
        <v>7</v>
      </c>
      <c r="O801">
        <v>32</v>
      </c>
      <c r="Q801" s="17">
        <v>43038</v>
      </c>
      <c r="R801" t="s">
        <v>1915</v>
      </c>
      <c r="S801">
        <v>0</v>
      </c>
      <c r="T801">
        <v>0</v>
      </c>
      <c r="U801">
        <v>0</v>
      </c>
      <c r="V801">
        <v>2</v>
      </c>
      <c r="W801" t="s">
        <v>208</v>
      </c>
      <c r="X801" t="s">
        <v>79</v>
      </c>
      <c r="Y801" t="s">
        <v>94</v>
      </c>
      <c r="Z801" t="s">
        <v>209</v>
      </c>
      <c r="AB801" s="17">
        <v>2</v>
      </c>
      <c r="AC801" s="17">
        <v>402133</v>
      </c>
      <c r="AD801">
        <v>2</v>
      </c>
      <c r="AE801">
        <v>1</v>
      </c>
      <c r="AF801">
        <v>0</v>
      </c>
      <c r="AG801" t="s">
        <v>81</v>
      </c>
      <c r="AH801" t="s">
        <v>82</v>
      </c>
      <c r="AI801" t="s">
        <v>83</v>
      </c>
      <c r="AJ801" t="s">
        <v>83</v>
      </c>
      <c r="AK801" t="s">
        <v>84</v>
      </c>
      <c r="AL801" t="s">
        <v>85</v>
      </c>
      <c r="AM801" t="s">
        <v>205</v>
      </c>
      <c r="AN801" t="s">
        <v>95</v>
      </c>
      <c r="AO801" t="s">
        <v>1916</v>
      </c>
      <c r="AP801" t="s">
        <v>1917</v>
      </c>
      <c r="AQ801" t="s">
        <v>1918</v>
      </c>
      <c r="AR801" t="s">
        <v>1919</v>
      </c>
      <c r="AS801" t="s">
        <v>83</v>
      </c>
      <c r="AV801" s="17"/>
      <c r="AX801">
        <v>0</v>
      </c>
      <c r="AY801" t="s">
        <v>83</v>
      </c>
      <c r="AZ801" t="s">
        <v>83</v>
      </c>
      <c r="BH801">
        <v>991</v>
      </c>
      <c r="BL801" t="s">
        <v>1913</v>
      </c>
      <c r="BM801" s="17">
        <v>43019</v>
      </c>
      <c r="BN801" t="s">
        <v>502</v>
      </c>
      <c r="BO801" t="s">
        <v>502</v>
      </c>
      <c r="BP801">
        <v>68</v>
      </c>
      <c r="BQ801" t="s">
        <v>196</v>
      </c>
      <c r="BR801" t="s">
        <v>197</v>
      </c>
      <c r="BS801" t="s">
        <v>89</v>
      </c>
      <c r="BT801" t="s">
        <v>90</v>
      </c>
      <c r="BU801" t="s">
        <v>181</v>
      </c>
      <c r="BV801" t="s">
        <v>83</v>
      </c>
      <c r="BY801" t="s">
        <v>92</v>
      </c>
      <c r="BZ801" t="s">
        <v>87</v>
      </c>
      <c r="CC801">
        <f>IFERROR(IF(AKORDT[[#This Row],[CZAS]]=1,VLOOKUP(AKORDT[[#This Row],[RAPORTY_TMP_ID]]&amp;AKORDT[[#This Row],[CZYNNOSCI_OPIS]],#REF!,5,FALSE),AKORDT[[#This Row],[CZAS]]),1)</f>
        <v>32</v>
      </c>
      <c r="CD801" t="str">
        <f>AKORDT[[#This Row],[RAPORTY_TMP_ID]]&amp;" "&amp;MID(AKORDT[[#This Row],[NAZWA1_WG]],1,30)</f>
        <v xml:space="preserve">26607 MYSTIC N3                     </v>
      </c>
      <c r="CE801" s="11">
        <f>AKORDT[[#This Row],[DATA]]</f>
        <v>43038</v>
      </c>
      <c r="CF801">
        <f>IFERROR(ROUND(AVERAGEIF(Tabela_Kwerenda_z_AKORD[CZAS RZECZYWISTY],LEFT(AKORDT[[#This Row],[PZP_NR_ZLECENIA]],5),Tabela_Kwerenda_z_AKORD[LACZNY_CZAS]),0),0)</f>
        <v>0</v>
      </c>
    </row>
    <row r="802" spans="1:84">
      <c r="A802" t="e">
        <f>VLOOKUP(AKORDT[[#This Row],[NAZWISKO]],IMIE[],2,FALSE)</f>
        <v>#N/A</v>
      </c>
      <c r="B802">
        <v>11263</v>
      </c>
      <c r="F802">
        <v>26606</v>
      </c>
      <c r="G802">
        <v>1</v>
      </c>
      <c r="H802">
        <v>1</v>
      </c>
      <c r="I802">
        <v>1</v>
      </c>
      <c r="J802">
        <v>44289</v>
      </c>
      <c r="K802">
        <v>44157</v>
      </c>
      <c r="L802">
        <v>36</v>
      </c>
      <c r="M802">
        <v>20</v>
      </c>
      <c r="N802">
        <v>7</v>
      </c>
      <c r="O802">
        <v>26</v>
      </c>
      <c r="Q802" s="17">
        <v>43038</v>
      </c>
      <c r="R802" t="s">
        <v>515</v>
      </c>
      <c r="S802">
        <v>0</v>
      </c>
      <c r="T802">
        <v>0</v>
      </c>
      <c r="U802">
        <v>0</v>
      </c>
      <c r="V802">
        <v>2</v>
      </c>
      <c r="W802" t="s">
        <v>208</v>
      </c>
      <c r="X802" t="s">
        <v>79</v>
      </c>
      <c r="Y802" t="s">
        <v>94</v>
      </c>
      <c r="Z802" t="s">
        <v>209</v>
      </c>
      <c r="AB802" s="17">
        <v>2</v>
      </c>
      <c r="AC802" s="17">
        <v>402133</v>
      </c>
      <c r="AD802">
        <v>2</v>
      </c>
      <c r="AE802">
        <v>1</v>
      </c>
      <c r="AF802">
        <v>0</v>
      </c>
      <c r="AG802" t="s">
        <v>81</v>
      </c>
      <c r="AH802" t="s">
        <v>82</v>
      </c>
      <c r="AI802" t="s">
        <v>83</v>
      </c>
      <c r="AJ802" t="s">
        <v>83</v>
      </c>
      <c r="AK802" t="s">
        <v>84</v>
      </c>
      <c r="AL802" t="s">
        <v>85</v>
      </c>
      <c r="AM802" t="s">
        <v>205</v>
      </c>
      <c r="AN802" t="s">
        <v>95</v>
      </c>
      <c r="AO802" t="s">
        <v>698</v>
      </c>
      <c r="AP802" t="s">
        <v>699</v>
      </c>
      <c r="AQ802" t="s">
        <v>700</v>
      </c>
      <c r="AR802" t="s">
        <v>701</v>
      </c>
      <c r="AS802" t="s">
        <v>83</v>
      </c>
      <c r="AV802" s="17"/>
      <c r="AX802">
        <v>0</v>
      </c>
      <c r="AY802" t="s">
        <v>83</v>
      </c>
      <c r="AZ802" t="s">
        <v>83</v>
      </c>
      <c r="BH802">
        <v>992</v>
      </c>
      <c r="BL802" t="s">
        <v>1913</v>
      </c>
      <c r="BM802" s="17">
        <v>43019</v>
      </c>
      <c r="BN802" t="s">
        <v>502</v>
      </c>
      <c r="BO802" t="s">
        <v>502</v>
      </c>
      <c r="BP802">
        <v>68</v>
      </c>
      <c r="BQ802" t="s">
        <v>196</v>
      </c>
      <c r="BR802" t="s">
        <v>197</v>
      </c>
      <c r="BS802" t="s">
        <v>89</v>
      </c>
      <c r="BT802" t="s">
        <v>90</v>
      </c>
      <c r="BU802" t="s">
        <v>181</v>
      </c>
      <c r="BV802" t="s">
        <v>83</v>
      </c>
      <c r="BY802" t="s">
        <v>92</v>
      </c>
      <c r="BZ802" t="s">
        <v>87</v>
      </c>
      <c r="CC802">
        <f>IFERROR(IF(AKORDT[[#This Row],[CZAS]]=1,VLOOKUP(AKORDT[[#This Row],[RAPORTY_TMP_ID]]&amp;AKORDT[[#This Row],[CZYNNOSCI_OPIS]],#REF!,5,FALSE),AKORDT[[#This Row],[CZAS]]),1)</f>
        <v>26</v>
      </c>
      <c r="CD802" t="str">
        <f>AKORDT[[#This Row],[RAPORTY_TMP_ID]]&amp;" "&amp;MID(AKORDT[[#This Row],[NAZWA1_WG]],1,30)</f>
        <v xml:space="preserve">26606 MYSTIC D3,5                   </v>
      </c>
      <c r="CE802" s="11">
        <f>AKORDT[[#This Row],[DATA]]</f>
        <v>43038</v>
      </c>
      <c r="CF802">
        <f>IFERROR(ROUND(AVERAGEIF(Tabela_Kwerenda_z_AKORD[CZAS RZECZYWISTY],LEFT(AKORDT[[#This Row],[PZP_NR_ZLECENIA]],5),Tabela_Kwerenda_z_AKORD[LACZNY_CZAS]),0),0)</f>
        <v>0</v>
      </c>
    </row>
    <row r="803" spans="1:84">
      <c r="A803" t="e">
        <f>VLOOKUP(AKORDT[[#This Row],[NAZWISKO]],IMIE[],2,FALSE)</f>
        <v>#N/A</v>
      </c>
      <c r="B803">
        <v>11264</v>
      </c>
      <c r="F803">
        <v>26559</v>
      </c>
      <c r="G803">
        <v>1</v>
      </c>
      <c r="H803">
        <v>1</v>
      </c>
      <c r="I803">
        <v>1</v>
      </c>
      <c r="J803">
        <v>52759</v>
      </c>
      <c r="K803">
        <v>52759</v>
      </c>
      <c r="L803">
        <v>36</v>
      </c>
      <c r="M803">
        <v>20</v>
      </c>
      <c r="N803">
        <v>7</v>
      </c>
      <c r="O803">
        <v>39</v>
      </c>
      <c r="P803">
        <v>0</v>
      </c>
      <c r="Q803" s="17">
        <v>43038</v>
      </c>
      <c r="R803" t="s">
        <v>1365</v>
      </c>
      <c r="S803">
        <v>0</v>
      </c>
      <c r="T803">
        <v>0</v>
      </c>
      <c r="U803">
        <v>0</v>
      </c>
      <c r="V803">
        <v>2</v>
      </c>
      <c r="W803" t="s">
        <v>208</v>
      </c>
      <c r="X803" t="s">
        <v>79</v>
      </c>
      <c r="Y803" t="s">
        <v>94</v>
      </c>
      <c r="Z803" t="s">
        <v>209</v>
      </c>
      <c r="AB803" s="17">
        <v>2</v>
      </c>
      <c r="AC803" s="17">
        <v>402133</v>
      </c>
      <c r="AD803">
        <v>2</v>
      </c>
      <c r="AE803">
        <v>1</v>
      </c>
      <c r="AF803">
        <v>0</v>
      </c>
      <c r="AG803" t="s">
        <v>81</v>
      </c>
      <c r="AH803" t="s">
        <v>82</v>
      </c>
      <c r="AI803" t="s">
        <v>83</v>
      </c>
      <c r="AJ803" t="s">
        <v>83</v>
      </c>
      <c r="AK803" t="s">
        <v>84</v>
      </c>
      <c r="AL803" t="s">
        <v>85</v>
      </c>
      <c r="AM803" t="s">
        <v>205</v>
      </c>
      <c r="AN803" t="s">
        <v>95</v>
      </c>
      <c r="AO803" t="s">
        <v>293</v>
      </c>
      <c r="AP803" t="s">
        <v>294</v>
      </c>
      <c r="AQ803" t="s">
        <v>293</v>
      </c>
      <c r="AR803" t="s">
        <v>294</v>
      </c>
      <c r="AS803" t="s">
        <v>83</v>
      </c>
      <c r="AV803" s="17"/>
      <c r="AX803">
        <v>0</v>
      </c>
      <c r="AY803" t="s">
        <v>83</v>
      </c>
      <c r="AZ803" t="s">
        <v>83</v>
      </c>
      <c r="BH803">
        <v>993</v>
      </c>
      <c r="BL803" t="s">
        <v>295</v>
      </c>
      <c r="BM803" s="17">
        <v>43019</v>
      </c>
      <c r="BN803" t="s">
        <v>210</v>
      </c>
      <c r="BO803" t="s">
        <v>210</v>
      </c>
      <c r="BP803">
        <v>0</v>
      </c>
      <c r="BQ803" t="s">
        <v>83</v>
      </c>
      <c r="BR803" t="s">
        <v>83</v>
      </c>
      <c r="BS803" t="s">
        <v>89</v>
      </c>
      <c r="BT803" t="s">
        <v>90</v>
      </c>
      <c r="BU803" t="s">
        <v>181</v>
      </c>
      <c r="BV803" t="s">
        <v>83</v>
      </c>
      <c r="BY803" t="s">
        <v>92</v>
      </c>
      <c r="BZ803" t="s">
        <v>87</v>
      </c>
      <c r="CC803">
        <f>IFERROR(IF(AKORDT[[#This Row],[CZAS]]=1,VLOOKUP(AKORDT[[#This Row],[RAPORTY_TMP_ID]]&amp;AKORDT[[#This Row],[CZYNNOSCI_OPIS]],#REF!,5,FALSE),AKORDT[[#This Row],[CZAS]]),1)</f>
        <v>39</v>
      </c>
      <c r="CD803" t="str">
        <f>AKORDT[[#This Row],[RAPORTY_TMP_ID]]&amp;" "&amp;MID(AKORDT[[#This Row],[NAZWA1_WG]],1,30)</f>
        <v xml:space="preserve">26559 HORIZON B [3,5z               </v>
      </c>
      <c r="CE803" s="11">
        <f>AKORDT[[#This Row],[DATA]]</f>
        <v>43038</v>
      </c>
      <c r="CF803">
        <f>IFERROR(ROUND(AVERAGEIF(Tabela_Kwerenda_z_AKORD[CZAS RZECZYWISTY],LEFT(AKORDT[[#This Row],[PZP_NR_ZLECENIA]],5),Tabela_Kwerenda_z_AKORD[LACZNY_CZAS]),0),0)</f>
        <v>0</v>
      </c>
    </row>
    <row r="804" spans="1:84">
      <c r="A804" t="e">
        <f>VLOOKUP(AKORDT[[#This Row],[NAZWISKO]],IMIE[],2,FALSE)</f>
        <v>#N/A</v>
      </c>
      <c r="B804">
        <v>11265</v>
      </c>
      <c r="F804">
        <v>26560</v>
      </c>
      <c r="G804">
        <v>1</v>
      </c>
      <c r="H804">
        <v>1</v>
      </c>
      <c r="I804">
        <v>1</v>
      </c>
      <c r="J804">
        <v>56085</v>
      </c>
      <c r="K804">
        <v>56085</v>
      </c>
      <c r="L804">
        <v>36</v>
      </c>
      <c r="M804">
        <v>20</v>
      </c>
      <c r="N804">
        <v>7</v>
      </c>
      <c r="O804">
        <v>52</v>
      </c>
      <c r="Q804" s="17">
        <v>43038</v>
      </c>
      <c r="R804" t="s">
        <v>1920</v>
      </c>
      <c r="S804">
        <v>0</v>
      </c>
      <c r="T804">
        <v>0</v>
      </c>
      <c r="U804">
        <v>0</v>
      </c>
      <c r="V804">
        <v>2</v>
      </c>
      <c r="W804" t="s">
        <v>208</v>
      </c>
      <c r="X804" t="s">
        <v>79</v>
      </c>
      <c r="Y804" t="s">
        <v>94</v>
      </c>
      <c r="Z804" t="s">
        <v>209</v>
      </c>
      <c r="AB804" s="17">
        <v>2</v>
      </c>
      <c r="AC804" s="17">
        <v>402133</v>
      </c>
      <c r="AD804">
        <v>2</v>
      </c>
      <c r="AE804">
        <v>1</v>
      </c>
      <c r="AF804">
        <v>0</v>
      </c>
      <c r="AG804" t="s">
        <v>81</v>
      </c>
      <c r="AH804" t="s">
        <v>82</v>
      </c>
      <c r="AI804" t="s">
        <v>83</v>
      </c>
      <c r="AJ804" t="s">
        <v>83</v>
      </c>
      <c r="AK804" t="s">
        <v>84</v>
      </c>
      <c r="AL804" t="s">
        <v>85</v>
      </c>
      <c r="AM804" t="s">
        <v>205</v>
      </c>
      <c r="AN804" t="s">
        <v>95</v>
      </c>
      <c r="AO804" t="s">
        <v>296</v>
      </c>
      <c r="AP804" t="s">
        <v>297</v>
      </c>
      <c r="AQ804" t="s">
        <v>296</v>
      </c>
      <c r="AR804" t="s">
        <v>297</v>
      </c>
      <c r="AS804" t="s">
        <v>83</v>
      </c>
      <c r="AV804" s="17"/>
      <c r="AX804">
        <v>0</v>
      </c>
      <c r="AY804" t="s">
        <v>83</v>
      </c>
      <c r="AZ804" t="s">
        <v>83</v>
      </c>
      <c r="BH804">
        <v>994</v>
      </c>
      <c r="BL804" t="s">
        <v>295</v>
      </c>
      <c r="BM804" s="17">
        <v>43019</v>
      </c>
      <c r="BN804" t="s">
        <v>210</v>
      </c>
      <c r="BO804" t="s">
        <v>210</v>
      </c>
      <c r="BP804">
        <v>68</v>
      </c>
      <c r="BQ804" t="s">
        <v>196</v>
      </c>
      <c r="BR804" t="s">
        <v>197</v>
      </c>
      <c r="BS804" t="s">
        <v>89</v>
      </c>
      <c r="BT804" t="s">
        <v>90</v>
      </c>
      <c r="BU804" t="s">
        <v>181</v>
      </c>
      <c r="BV804" t="s">
        <v>83</v>
      </c>
      <c r="BY804" t="s">
        <v>92</v>
      </c>
      <c r="BZ804" t="s">
        <v>87</v>
      </c>
      <c r="CC804">
        <f>IFERROR(IF(AKORDT[[#This Row],[CZAS]]=1,VLOOKUP(AKORDT[[#This Row],[RAPORTY_TMP_ID]]&amp;AKORDT[[#This Row],[CZYNNOSCI_OPIS]],#REF!,5,FALSE),AKORDT[[#This Row],[CZAS]]),1)</f>
        <v>52</v>
      </c>
      <c r="CD804" t="str">
        <f>AKORDT[[#This Row],[RAPORTY_TMP_ID]]&amp;" "&amp;MID(AKORDT[[#This Row],[NAZWA1_WG]],1,30)</f>
        <v xml:space="preserve">26560 HORIZON B L2Hz]               </v>
      </c>
      <c r="CE804" s="11">
        <f>AKORDT[[#This Row],[DATA]]</f>
        <v>43038</v>
      </c>
      <c r="CF804">
        <f>IFERROR(ROUND(AVERAGEIF(Tabela_Kwerenda_z_AKORD[CZAS RZECZYWISTY],LEFT(AKORDT[[#This Row],[PZP_NR_ZLECENIA]],5),Tabela_Kwerenda_z_AKORD[LACZNY_CZAS]),0),0)</f>
        <v>0</v>
      </c>
    </row>
    <row r="805" spans="1:84">
      <c r="A805" t="e">
        <f>VLOOKUP(AKORDT[[#This Row],[NAZWISKO]],IMIE[],2,FALSE)</f>
        <v>#N/A</v>
      </c>
      <c r="B805">
        <v>11266</v>
      </c>
      <c r="F805">
        <v>27038</v>
      </c>
      <c r="G805">
        <v>1</v>
      </c>
      <c r="H805">
        <v>1</v>
      </c>
      <c r="I805">
        <v>1</v>
      </c>
      <c r="J805">
        <v>35973</v>
      </c>
      <c r="K805">
        <v>35973</v>
      </c>
      <c r="L805">
        <v>40</v>
      </c>
      <c r="M805">
        <v>5</v>
      </c>
      <c r="N805">
        <v>7</v>
      </c>
      <c r="O805">
        <v>201</v>
      </c>
      <c r="Q805" s="17">
        <v>43038</v>
      </c>
      <c r="R805" t="s">
        <v>1921</v>
      </c>
      <c r="S805">
        <v>0</v>
      </c>
      <c r="T805">
        <v>0</v>
      </c>
      <c r="U805">
        <v>0</v>
      </c>
      <c r="V805">
        <v>2</v>
      </c>
      <c r="W805" t="s">
        <v>228</v>
      </c>
      <c r="X805" t="s">
        <v>79</v>
      </c>
      <c r="Y805" t="s">
        <v>97</v>
      </c>
      <c r="Z805" t="s">
        <v>229</v>
      </c>
      <c r="AB805" s="17">
        <v>2</v>
      </c>
      <c r="AC805" s="17">
        <v>402133</v>
      </c>
      <c r="AD805">
        <v>2</v>
      </c>
      <c r="AE805">
        <v>1</v>
      </c>
      <c r="AF805">
        <v>0</v>
      </c>
      <c r="AG805" t="s">
        <v>81</v>
      </c>
      <c r="AH805" t="s">
        <v>82</v>
      </c>
      <c r="AI805" t="s">
        <v>83</v>
      </c>
      <c r="AJ805" t="s">
        <v>83</v>
      </c>
      <c r="AK805" t="s">
        <v>84</v>
      </c>
      <c r="AL805" t="s">
        <v>85</v>
      </c>
      <c r="AM805" t="s">
        <v>86</v>
      </c>
      <c r="AN805" t="s">
        <v>87</v>
      </c>
      <c r="AO805" t="s">
        <v>566</v>
      </c>
      <c r="AP805" t="s">
        <v>567</v>
      </c>
      <c r="AQ805" t="s">
        <v>566</v>
      </c>
      <c r="AR805" t="s">
        <v>567</v>
      </c>
      <c r="AS805" t="s">
        <v>83</v>
      </c>
      <c r="AV805" s="17"/>
      <c r="AX805">
        <v>0</v>
      </c>
      <c r="AY805" t="s">
        <v>83</v>
      </c>
      <c r="AZ805" t="s">
        <v>83</v>
      </c>
      <c r="BH805">
        <v>995</v>
      </c>
      <c r="BL805" t="s">
        <v>1354</v>
      </c>
      <c r="BM805" s="17">
        <v>43026</v>
      </c>
      <c r="BN805" t="s">
        <v>527</v>
      </c>
      <c r="BO805" t="s">
        <v>527</v>
      </c>
      <c r="BP805">
        <v>13</v>
      </c>
      <c r="BQ805" t="s">
        <v>88</v>
      </c>
      <c r="BR805" t="s">
        <v>79</v>
      </c>
      <c r="BS805" t="s">
        <v>89</v>
      </c>
      <c r="BT805" t="s">
        <v>90</v>
      </c>
      <c r="BU805" t="s">
        <v>181</v>
      </c>
      <c r="BV805" t="s">
        <v>83</v>
      </c>
      <c r="BY805" t="s">
        <v>92</v>
      </c>
      <c r="BZ805" t="s">
        <v>87</v>
      </c>
      <c r="CC805">
        <f>IFERROR(IF(AKORDT[[#This Row],[CZAS]]=1,VLOOKUP(AKORDT[[#This Row],[RAPORTY_TMP_ID]]&amp;AKORDT[[#This Row],[CZYNNOSCI_OPIS]],#REF!,5,FALSE),AKORDT[[#This Row],[CZAS]]),1)</f>
        <v>201</v>
      </c>
      <c r="CD805" t="str">
        <f>AKORDT[[#This Row],[RAPORTY_TMP_ID]]&amp;" "&amp;MID(AKORDT[[#This Row],[NAZWA1_WG]],1,30)</f>
        <v xml:space="preserve">27038 OREGON [2,5]                  </v>
      </c>
      <c r="CE805" s="11">
        <f>AKORDT[[#This Row],[DATA]]</f>
        <v>43038</v>
      </c>
      <c r="CF805">
        <f>IFERROR(ROUND(AVERAGEIF(Tabela_Kwerenda_z_AKORD[CZAS RZECZYWISTY],LEFT(AKORDT[[#This Row],[PZP_NR_ZLECENIA]],5),Tabela_Kwerenda_z_AKORD[LACZNY_CZAS]),0),0)</f>
        <v>0</v>
      </c>
    </row>
    <row r="806" spans="1:84">
      <c r="A806" t="e">
        <f>VLOOKUP(AKORDT[[#This Row],[NAZWISKO]],IMIE[],2,FALSE)</f>
        <v>#N/A</v>
      </c>
      <c r="B806">
        <v>11267</v>
      </c>
      <c r="F806">
        <v>27039</v>
      </c>
      <c r="G806">
        <v>1</v>
      </c>
      <c r="H806">
        <v>1</v>
      </c>
      <c r="I806">
        <v>1</v>
      </c>
      <c r="J806">
        <v>35973</v>
      </c>
      <c r="K806">
        <v>35973</v>
      </c>
      <c r="L806">
        <v>40</v>
      </c>
      <c r="M806">
        <v>5</v>
      </c>
      <c r="N806">
        <v>7</v>
      </c>
      <c r="O806">
        <v>201</v>
      </c>
      <c r="Q806" s="17">
        <v>43038</v>
      </c>
      <c r="R806" t="s">
        <v>729</v>
      </c>
      <c r="S806">
        <v>0</v>
      </c>
      <c r="T806">
        <v>0</v>
      </c>
      <c r="U806">
        <v>0</v>
      </c>
      <c r="V806">
        <v>2</v>
      </c>
      <c r="W806" t="s">
        <v>228</v>
      </c>
      <c r="X806" t="s">
        <v>79</v>
      </c>
      <c r="Y806" t="s">
        <v>97</v>
      </c>
      <c r="Z806" t="s">
        <v>229</v>
      </c>
      <c r="AB806" s="17">
        <v>2</v>
      </c>
      <c r="AC806" s="17">
        <v>402133</v>
      </c>
      <c r="AD806">
        <v>2</v>
      </c>
      <c r="AE806">
        <v>1</v>
      </c>
      <c r="AF806">
        <v>0</v>
      </c>
      <c r="AG806" t="s">
        <v>81</v>
      </c>
      <c r="AH806" t="s">
        <v>82</v>
      </c>
      <c r="AI806" t="s">
        <v>83</v>
      </c>
      <c r="AJ806" t="s">
        <v>83</v>
      </c>
      <c r="AK806" t="s">
        <v>84</v>
      </c>
      <c r="AL806" t="s">
        <v>85</v>
      </c>
      <c r="AM806" t="s">
        <v>86</v>
      </c>
      <c r="AN806" t="s">
        <v>87</v>
      </c>
      <c r="AO806" t="s">
        <v>566</v>
      </c>
      <c r="AP806" t="s">
        <v>567</v>
      </c>
      <c r="AQ806" t="s">
        <v>566</v>
      </c>
      <c r="AR806" t="s">
        <v>567</v>
      </c>
      <c r="AS806" t="s">
        <v>83</v>
      </c>
      <c r="AV806" s="17"/>
      <c r="AX806">
        <v>0</v>
      </c>
      <c r="AY806" t="s">
        <v>83</v>
      </c>
      <c r="AZ806" t="s">
        <v>83</v>
      </c>
      <c r="BH806">
        <v>996</v>
      </c>
      <c r="BL806" t="s">
        <v>1354</v>
      </c>
      <c r="BM806" s="17">
        <v>43026</v>
      </c>
      <c r="BN806" t="s">
        <v>527</v>
      </c>
      <c r="BO806" t="s">
        <v>527</v>
      </c>
      <c r="BP806">
        <v>13</v>
      </c>
      <c r="BQ806" t="s">
        <v>88</v>
      </c>
      <c r="BR806" t="s">
        <v>79</v>
      </c>
      <c r="BS806" t="s">
        <v>89</v>
      </c>
      <c r="BT806" t="s">
        <v>90</v>
      </c>
      <c r="BU806" t="s">
        <v>181</v>
      </c>
      <c r="BV806" t="s">
        <v>83</v>
      </c>
      <c r="BY806" t="s">
        <v>92</v>
      </c>
      <c r="BZ806" t="s">
        <v>87</v>
      </c>
      <c r="CC806">
        <f>IFERROR(IF(AKORDT[[#This Row],[CZAS]]=1,VLOOKUP(AKORDT[[#This Row],[RAPORTY_TMP_ID]]&amp;AKORDT[[#This Row],[CZYNNOSCI_OPIS]],#REF!,5,FALSE),AKORDT[[#This Row],[CZAS]]),1)</f>
        <v>201</v>
      </c>
      <c r="CD806" t="str">
        <f>AKORDT[[#This Row],[RAPORTY_TMP_ID]]&amp;" "&amp;MID(AKORDT[[#This Row],[NAZWA1_WG]],1,30)</f>
        <v xml:space="preserve">27039 OREGON [2,5]                  </v>
      </c>
      <c r="CE806" s="11">
        <f>AKORDT[[#This Row],[DATA]]</f>
        <v>43038</v>
      </c>
      <c r="CF806">
        <f>IFERROR(ROUND(AVERAGEIF(Tabela_Kwerenda_z_AKORD[CZAS RZECZYWISTY],LEFT(AKORDT[[#This Row],[PZP_NR_ZLECENIA]],5),Tabela_Kwerenda_z_AKORD[LACZNY_CZAS]),0),0)</f>
        <v>0</v>
      </c>
    </row>
    <row r="807" spans="1:84">
      <c r="A807" t="e">
        <f>VLOOKUP(AKORDT[[#This Row],[NAZWISKO]],IMIE[],2,FALSE)</f>
        <v>#N/A</v>
      </c>
      <c r="B807">
        <v>11273</v>
      </c>
      <c r="F807">
        <v>25873</v>
      </c>
      <c r="G807">
        <v>1</v>
      </c>
      <c r="H807">
        <v>1</v>
      </c>
      <c r="I807">
        <v>1</v>
      </c>
      <c r="J807">
        <v>44518</v>
      </c>
      <c r="K807">
        <v>44518</v>
      </c>
      <c r="L807">
        <v>46</v>
      </c>
      <c r="M807">
        <v>5</v>
      </c>
      <c r="N807">
        <v>7</v>
      </c>
      <c r="O807">
        <v>198</v>
      </c>
      <c r="Q807" s="17">
        <v>43038</v>
      </c>
      <c r="R807" t="s">
        <v>1922</v>
      </c>
      <c r="S807">
        <v>0</v>
      </c>
      <c r="T807">
        <v>0</v>
      </c>
      <c r="U807">
        <v>0</v>
      </c>
      <c r="V807">
        <v>2</v>
      </c>
      <c r="W807" t="s">
        <v>484</v>
      </c>
      <c r="X807" t="s">
        <v>79</v>
      </c>
      <c r="Y807" t="s">
        <v>96</v>
      </c>
      <c r="Z807" t="s">
        <v>485</v>
      </c>
      <c r="AB807" s="17">
        <v>2</v>
      </c>
      <c r="AC807" s="17">
        <v>402133</v>
      </c>
      <c r="AD807">
        <v>2</v>
      </c>
      <c r="AE807">
        <v>1</v>
      </c>
      <c r="AF807">
        <v>0</v>
      </c>
      <c r="AG807" t="s">
        <v>81</v>
      </c>
      <c r="AH807" t="s">
        <v>82</v>
      </c>
      <c r="AI807" t="s">
        <v>83</v>
      </c>
      <c r="AJ807" t="s">
        <v>83</v>
      </c>
      <c r="AK807" t="s">
        <v>84</v>
      </c>
      <c r="AL807" t="s">
        <v>85</v>
      </c>
      <c r="AM807" t="s">
        <v>86</v>
      </c>
      <c r="AN807" t="s">
        <v>87</v>
      </c>
      <c r="AO807" t="s">
        <v>1923</v>
      </c>
      <c r="AP807" t="s">
        <v>1924</v>
      </c>
      <c r="AQ807" t="s">
        <v>1923</v>
      </c>
      <c r="AR807" t="s">
        <v>1924</v>
      </c>
      <c r="AS807" t="s">
        <v>83</v>
      </c>
      <c r="AV807" s="17"/>
      <c r="AX807">
        <v>0</v>
      </c>
      <c r="AY807" t="s">
        <v>83</v>
      </c>
      <c r="AZ807" t="s">
        <v>83</v>
      </c>
      <c r="BH807">
        <v>1002</v>
      </c>
      <c r="BL807" t="s">
        <v>1925</v>
      </c>
      <c r="BM807" s="17">
        <v>42998</v>
      </c>
      <c r="BN807" t="s">
        <v>298</v>
      </c>
      <c r="BO807" t="s">
        <v>298</v>
      </c>
      <c r="BP807">
        <v>13</v>
      </c>
      <c r="BQ807" t="s">
        <v>88</v>
      </c>
      <c r="BR807" t="s">
        <v>79</v>
      </c>
      <c r="BS807" t="s">
        <v>89</v>
      </c>
      <c r="BT807" t="s">
        <v>90</v>
      </c>
      <c r="BU807" t="s">
        <v>181</v>
      </c>
      <c r="BV807" t="s">
        <v>83</v>
      </c>
      <c r="BY807" t="s">
        <v>92</v>
      </c>
      <c r="BZ807" t="s">
        <v>87</v>
      </c>
      <c r="CC807">
        <f>IFERROR(IF(AKORDT[[#This Row],[CZAS]]=1,VLOOKUP(AKORDT[[#This Row],[RAPORTY_TMP_ID]]&amp;AKORDT[[#This Row],[CZYNNOSCI_OPIS]],#REF!,5,FALSE),AKORDT[[#This Row],[CZAS]]),1)</f>
        <v>198</v>
      </c>
      <c r="CD807" t="str">
        <f>AKORDT[[#This Row],[RAPORTY_TMP_ID]]&amp;" "&amp;MID(AKORDT[[#This Row],[NAZWA1_WG]],1,30)</f>
        <v xml:space="preserve">25873 TOPAZ 3z]                     </v>
      </c>
      <c r="CE807" s="11">
        <f>AKORDT[[#This Row],[DATA]]</f>
        <v>43038</v>
      </c>
      <c r="CF807">
        <f>IFERROR(ROUND(AVERAGEIF(Tabela_Kwerenda_z_AKORD[CZAS RZECZYWISTY],LEFT(AKORDT[[#This Row],[PZP_NR_ZLECENIA]],5),Tabela_Kwerenda_z_AKORD[LACZNY_CZAS]),0),0)</f>
        <v>0</v>
      </c>
    </row>
    <row r="808" spans="1:84">
      <c r="A808" t="e">
        <f>VLOOKUP(AKORDT[[#This Row],[NAZWISKO]],IMIE[],2,FALSE)</f>
        <v>#N/A</v>
      </c>
      <c r="B808">
        <v>11274</v>
      </c>
      <c r="F808">
        <v>25872</v>
      </c>
      <c r="G808">
        <v>1</v>
      </c>
      <c r="H808">
        <v>1</v>
      </c>
      <c r="I808">
        <v>1</v>
      </c>
      <c r="J808">
        <v>50300</v>
      </c>
      <c r="K808">
        <v>50300</v>
      </c>
      <c r="L808">
        <v>46</v>
      </c>
      <c r="M808">
        <v>5</v>
      </c>
      <c r="N808">
        <v>7</v>
      </c>
      <c r="O808">
        <v>152</v>
      </c>
      <c r="Q808" s="17">
        <v>43038</v>
      </c>
      <c r="R808" t="s">
        <v>1926</v>
      </c>
      <c r="S808">
        <v>0</v>
      </c>
      <c r="T808">
        <v>0</v>
      </c>
      <c r="U808">
        <v>0</v>
      </c>
      <c r="V808">
        <v>2</v>
      </c>
      <c r="W808" t="s">
        <v>484</v>
      </c>
      <c r="X808" t="s">
        <v>79</v>
      </c>
      <c r="Y808" t="s">
        <v>96</v>
      </c>
      <c r="Z808" t="s">
        <v>485</v>
      </c>
      <c r="AB808" s="17">
        <v>2</v>
      </c>
      <c r="AC808" s="17">
        <v>402133</v>
      </c>
      <c r="AD808">
        <v>2</v>
      </c>
      <c r="AE808">
        <v>1</v>
      </c>
      <c r="AF808">
        <v>0</v>
      </c>
      <c r="AG808" t="s">
        <v>81</v>
      </c>
      <c r="AH808" t="s">
        <v>82</v>
      </c>
      <c r="AI808" t="s">
        <v>83</v>
      </c>
      <c r="AJ808" t="s">
        <v>83</v>
      </c>
      <c r="AK808" t="s">
        <v>84</v>
      </c>
      <c r="AL808" t="s">
        <v>85</v>
      </c>
      <c r="AM808" t="s">
        <v>86</v>
      </c>
      <c r="AN808" t="s">
        <v>87</v>
      </c>
      <c r="AO808" t="s">
        <v>1927</v>
      </c>
      <c r="AP808" t="s">
        <v>1928</v>
      </c>
      <c r="AQ808" t="s">
        <v>1927</v>
      </c>
      <c r="AR808" t="s">
        <v>1928</v>
      </c>
      <c r="AS808" t="s">
        <v>83</v>
      </c>
      <c r="AV808" s="17"/>
      <c r="AX808">
        <v>0</v>
      </c>
      <c r="AY808" t="s">
        <v>83</v>
      </c>
      <c r="AZ808" t="s">
        <v>83</v>
      </c>
      <c r="BH808">
        <v>1003</v>
      </c>
      <c r="BL808" t="s">
        <v>1925</v>
      </c>
      <c r="BM808" s="17">
        <v>42998</v>
      </c>
      <c r="BN808" t="s">
        <v>298</v>
      </c>
      <c r="BO808" t="s">
        <v>298</v>
      </c>
      <c r="BP808">
        <v>13</v>
      </c>
      <c r="BQ808" t="s">
        <v>88</v>
      </c>
      <c r="BR808" t="s">
        <v>79</v>
      </c>
      <c r="BS808" t="s">
        <v>89</v>
      </c>
      <c r="BT808" t="s">
        <v>90</v>
      </c>
      <c r="BU808" t="s">
        <v>181</v>
      </c>
      <c r="BV808" t="s">
        <v>83</v>
      </c>
      <c r="BY808" t="s">
        <v>92</v>
      </c>
      <c r="BZ808" t="s">
        <v>87</v>
      </c>
      <c r="CC808">
        <f>IFERROR(IF(AKORDT[[#This Row],[CZAS]]=1,VLOOKUP(AKORDT[[#This Row],[RAPORTY_TMP_ID]]&amp;AKORDT[[#This Row],[CZYNNOSCI_OPIS]],#REF!,5,FALSE),AKORDT[[#This Row],[CZAS]]),1)</f>
        <v>152</v>
      </c>
      <c r="CD808" t="str">
        <f>AKORDT[[#This Row],[RAPORTY_TMP_ID]]&amp;" "&amp;MID(AKORDT[[#This Row],[NAZWA1_WG]],1,30)</f>
        <v xml:space="preserve">25872 TOPAZ 117Nz                   </v>
      </c>
      <c r="CE808" s="11">
        <f>AKORDT[[#This Row],[DATA]]</f>
        <v>43038</v>
      </c>
      <c r="CF808">
        <f>IFERROR(ROUND(AVERAGEIF(Tabela_Kwerenda_z_AKORD[CZAS RZECZYWISTY],LEFT(AKORDT[[#This Row],[PZP_NR_ZLECENIA]],5),Tabela_Kwerenda_z_AKORD[LACZNY_CZAS]),0),0)</f>
        <v>0</v>
      </c>
    </row>
    <row r="809" spans="1:84">
      <c r="A809" t="e">
        <f>VLOOKUP(AKORDT[[#This Row],[NAZWISKO]],IMIE[],2,FALSE)</f>
        <v>#N/A</v>
      </c>
      <c r="B809">
        <v>11275</v>
      </c>
      <c r="F809">
        <v>25871</v>
      </c>
      <c r="G809">
        <v>1</v>
      </c>
      <c r="H809">
        <v>1</v>
      </c>
      <c r="I809">
        <v>1</v>
      </c>
      <c r="J809">
        <v>44506</v>
      </c>
      <c r="K809">
        <v>44506</v>
      </c>
      <c r="L809">
        <v>46</v>
      </c>
      <c r="M809">
        <v>5</v>
      </c>
      <c r="N809">
        <v>7</v>
      </c>
      <c r="O809">
        <v>193</v>
      </c>
      <c r="Q809" s="17">
        <v>43038</v>
      </c>
      <c r="R809" t="s">
        <v>1929</v>
      </c>
      <c r="S809">
        <v>0</v>
      </c>
      <c r="T809">
        <v>0</v>
      </c>
      <c r="U809">
        <v>0</v>
      </c>
      <c r="V809">
        <v>2</v>
      </c>
      <c r="W809" t="s">
        <v>484</v>
      </c>
      <c r="X809" t="s">
        <v>79</v>
      </c>
      <c r="Y809" t="s">
        <v>96</v>
      </c>
      <c r="Z809" t="s">
        <v>485</v>
      </c>
      <c r="AB809" s="17">
        <v>2</v>
      </c>
      <c r="AC809" s="17">
        <v>402133</v>
      </c>
      <c r="AD809">
        <v>2</v>
      </c>
      <c r="AE809">
        <v>1</v>
      </c>
      <c r="AF809">
        <v>0</v>
      </c>
      <c r="AG809" t="s">
        <v>81</v>
      </c>
      <c r="AH809" t="s">
        <v>82</v>
      </c>
      <c r="AI809" t="s">
        <v>83</v>
      </c>
      <c r="AJ809" t="s">
        <v>83</v>
      </c>
      <c r="AK809" t="s">
        <v>84</v>
      </c>
      <c r="AL809" t="s">
        <v>85</v>
      </c>
      <c r="AM809" t="s">
        <v>86</v>
      </c>
      <c r="AN809" t="s">
        <v>87</v>
      </c>
      <c r="AO809" t="s">
        <v>715</v>
      </c>
      <c r="AP809" t="s">
        <v>716</v>
      </c>
      <c r="AQ809" t="s">
        <v>715</v>
      </c>
      <c r="AR809" t="s">
        <v>716</v>
      </c>
      <c r="AS809" t="s">
        <v>83</v>
      </c>
      <c r="AV809" s="17"/>
      <c r="AX809">
        <v>0</v>
      </c>
      <c r="AY809" t="s">
        <v>83</v>
      </c>
      <c r="AZ809" t="s">
        <v>83</v>
      </c>
      <c r="BH809">
        <v>1004</v>
      </c>
      <c r="BL809" t="s">
        <v>1925</v>
      </c>
      <c r="BM809" s="17">
        <v>42998</v>
      </c>
      <c r="BN809" t="s">
        <v>298</v>
      </c>
      <c r="BO809" t="s">
        <v>298</v>
      </c>
      <c r="BP809">
        <v>13</v>
      </c>
      <c r="BQ809" t="s">
        <v>88</v>
      </c>
      <c r="BR809" t="s">
        <v>79</v>
      </c>
      <c r="BS809" t="s">
        <v>89</v>
      </c>
      <c r="BT809" t="s">
        <v>90</v>
      </c>
      <c r="BU809" t="s">
        <v>181</v>
      </c>
      <c r="BV809" t="s">
        <v>83</v>
      </c>
      <c r="BY809" t="s">
        <v>92</v>
      </c>
      <c r="BZ809" t="s">
        <v>87</v>
      </c>
      <c r="CC809">
        <f>IFERROR(IF(AKORDT[[#This Row],[CZAS]]=1,VLOOKUP(AKORDT[[#This Row],[RAPORTY_TMP_ID]]&amp;AKORDT[[#This Row],[CZYNNOSCI_OPIS]],#REF!,5,FALSE),AKORDT[[#This Row],[CZAS]]),1)</f>
        <v>193</v>
      </c>
      <c r="CD809" t="str">
        <f>AKORDT[[#This Row],[RAPORTY_TMP_ID]]&amp;" "&amp;MID(AKORDT[[#This Row],[NAZWA1_WG]],1,30)</f>
        <v xml:space="preserve">25871 TOPAZ [2,5z                   </v>
      </c>
      <c r="CE809" s="11">
        <f>AKORDT[[#This Row],[DATA]]</f>
        <v>43038</v>
      </c>
      <c r="CF809">
        <f>IFERROR(ROUND(AVERAGEIF(Tabela_Kwerenda_z_AKORD[CZAS RZECZYWISTY],LEFT(AKORDT[[#This Row],[PZP_NR_ZLECENIA]],5),Tabela_Kwerenda_z_AKORD[LACZNY_CZAS]),0),0)</f>
        <v>0</v>
      </c>
    </row>
    <row r="810" spans="1:84">
      <c r="A810" t="e">
        <f>VLOOKUP(AKORDT[[#This Row],[NAZWISKO]],IMIE[],2,FALSE)</f>
        <v>#N/A</v>
      </c>
      <c r="B810">
        <v>11276</v>
      </c>
      <c r="F810">
        <v>26546</v>
      </c>
      <c r="G810">
        <v>1</v>
      </c>
      <c r="H810">
        <v>1</v>
      </c>
      <c r="I810">
        <v>1</v>
      </c>
      <c r="J810">
        <v>56721</v>
      </c>
      <c r="K810">
        <v>56721</v>
      </c>
      <c r="L810">
        <v>47</v>
      </c>
      <c r="M810">
        <v>5</v>
      </c>
      <c r="N810">
        <v>7</v>
      </c>
      <c r="O810">
        <v>1</v>
      </c>
      <c r="Q810" s="17">
        <v>43038</v>
      </c>
      <c r="R810" t="s">
        <v>1930</v>
      </c>
      <c r="S810">
        <v>0</v>
      </c>
      <c r="T810">
        <v>0</v>
      </c>
      <c r="U810">
        <v>0</v>
      </c>
      <c r="V810">
        <v>2</v>
      </c>
      <c r="W810" t="s">
        <v>226</v>
      </c>
      <c r="X810" t="s">
        <v>79</v>
      </c>
      <c r="Y810" t="s">
        <v>98</v>
      </c>
      <c r="Z810" t="s">
        <v>227</v>
      </c>
      <c r="AB810" s="17">
        <v>2</v>
      </c>
      <c r="AC810" s="17">
        <v>402133</v>
      </c>
      <c r="AD810">
        <v>2</v>
      </c>
      <c r="AE810">
        <v>1</v>
      </c>
      <c r="AF810">
        <v>0</v>
      </c>
      <c r="AG810" t="s">
        <v>81</v>
      </c>
      <c r="AH810" t="s">
        <v>82</v>
      </c>
      <c r="AI810" t="s">
        <v>83</v>
      </c>
      <c r="AJ810" t="s">
        <v>83</v>
      </c>
      <c r="AK810" t="s">
        <v>84</v>
      </c>
      <c r="AL810" t="s">
        <v>85</v>
      </c>
      <c r="AM810" t="s">
        <v>86</v>
      </c>
      <c r="AN810" t="s">
        <v>87</v>
      </c>
      <c r="AO810" t="s">
        <v>848</v>
      </c>
      <c r="AP810" t="s">
        <v>849</v>
      </c>
      <c r="AQ810" t="s">
        <v>848</v>
      </c>
      <c r="AR810" t="s">
        <v>849</v>
      </c>
      <c r="AS810" t="s">
        <v>83</v>
      </c>
      <c r="AV810" s="17"/>
      <c r="AX810">
        <v>0</v>
      </c>
      <c r="AY810" t="s">
        <v>83</v>
      </c>
      <c r="AZ810" t="s">
        <v>83</v>
      </c>
      <c r="BH810">
        <v>1005</v>
      </c>
      <c r="BL810" t="s">
        <v>1203</v>
      </c>
      <c r="BM810" s="17">
        <v>43019</v>
      </c>
      <c r="BN810" t="s">
        <v>847</v>
      </c>
      <c r="BO810" t="s">
        <v>847</v>
      </c>
      <c r="BP810">
        <v>13</v>
      </c>
      <c r="BQ810" t="s">
        <v>88</v>
      </c>
      <c r="BR810" t="s">
        <v>79</v>
      </c>
      <c r="BS810" t="s">
        <v>89</v>
      </c>
      <c r="BT810" t="s">
        <v>90</v>
      </c>
      <c r="BU810" t="s">
        <v>181</v>
      </c>
      <c r="BV810" t="s">
        <v>83</v>
      </c>
      <c r="BY810" t="s">
        <v>92</v>
      </c>
      <c r="BZ810" t="s">
        <v>87</v>
      </c>
      <c r="CC810">
        <f>IFERROR(IF(AKORDT[[#This Row],[CZAS]]=1,VLOOKUP(AKORDT[[#This Row],[RAPORTY_TMP_ID]]&amp;AKORDT[[#This Row],[CZYNNOSCI_OPIS]],#REF!,5,FALSE),AKORDT[[#This Row],[CZAS]]),1)</f>
        <v>1</v>
      </c>
      <c r="CD810" t="str">
        <f>AKORDT[[#This Row],[RAPORTY_TMP_ID]]&amp;" "&amp;MID(AKORDT[[#This Row],[NAZWA1_WG]],1,30)</f>
        <v xml:space="preserve">26546 HORIZON A L2Hz]               </v>
      </c>
      <c r="CE810" s="11">
        <f>AKORDT[[#This Row],[DATA]]</f>
        <v>43038</v>
      </c>
      <c r="CF810">
        <f>IFERROR(ROUND(AVERAGEIF(Tabela_Kwerenda_z_AKORD[CZAS RZECZYWISTY],LEFT(AKORDT[[#This Row],[PZP_NR_ZLECENIA]],5),Tabela_Kwerenda_z_AKORD[LACZNY_CZAS]),0),0)</f>
        <v>0</v>
      </c>
    </row>
    <row r="811" spans="1:84">
      <c r="A811" t="e">
        <f>VLOOKUP(AKORDT[[#This Row],[NAZWISKO]],IMIE[],2,FALSE)</f>
        <v>#N/A</v>
      </c>
      <c r="B811">
        <v>11277</v>
      </c>
      <c r="F811">
        <v>26545</v>
      </c>
      <c r="G811">
        <v>1</v>
      </c>
      <c r="H811">
        <v>1</v>
      </c>
      <c r="I811">
        <v>1</v>
      </c>
      <c r="J811">
        <v>52635</v>
      </c>
      <c r="K811">
        <v>52635</v>
      </c>
      <c r="L811">
        <v>47</v>
      </c>
      <c r="M811">
        <v>5</v>
      </c>
      <c r="N811">
        <v>7</v>
      </c>
      <c r="O811">
        <v>224</v>
      </c>
      <c r="Q811" s="17">
        <v>43038</v>
      </c>
      <c r="R811" t="s">
        <v>1931</v>
      </c>
      <c r="S811">
        <v>0</v>
      </c>
      <c r="T811">
        <v>0</v>
      </c>
      <c r="U811">
        <v>0</v>
      </c>
      <c r="V811">
        <v>2</v>
      </c>
      <c r="W811" t="s">
        <v>226</v>
      </c>
      <c r="X811" t="s">
        <v>79</v>
      </c>
      <c r="Y811" t="s">
        <v>98</v>
      </c>
      <c r="Z811" t="s">
        <v>227</v>
      </c>
      <c r="AB811" s="17">
        <v>2</v>
      </c>
      <c r="AC811" s="17">
        <v>402133</v>
      </c>
      <c r="AD811">
        <v>2</v>
      </c>
      <c r="AE811">
        <v>1</v>
      </c>
      <c r="AF811">
        <v>0</v>
      </c>
      <c r="AG811" t="s">
        <v>81</v>
      </c>
      <c r="AH811" t="s">
        <v>82</v>
      </c>
      <c r="AI811" t="s">
        <v>83</v>
      </c>
      <c r="AJ811" t="s">
        <v>83</v>
      </c>
      <c r="AK811" t="s">
        <v>84</v>
      </c>
      <c r="AL811" t="s">
        <v>85</v>
      </c>
      <c r="AM811" t="s">
        <v>86</v>
      </c>
      <c r="AN811" t="s">
        <v>87</v>
      </c>
      <c r="AO811" t="s">
        <v>851</v>
      </c>
      <c r="AP811" t="s">
        <v>852</v>
      </c>
      <c r="AQ811" t="s">
        <v>851</v>
      </c>
      <c r="AR811" t="s">
        <v>852</v>
      </c>
      <c r="AS811" t="s">
        <v>83</v>
      </c>
      <c r="AV811" s="17"/>
      <c r="AX811">
        <v>0</v>
      </c>
      <c r="AY811" t="s">
        <v>83</v>
      </c>
      <c r="AZ811" t="s">
        <v>83</v>
      </c>
      <c r="BH811">
        <v>1006</v>
      </c>
      <c r="BL811" t="s">
        <v>1203</v>
      </c>
      <c r="BM811" s="17">
        <v>43019</v>
      </c>
      <c r="BN811" t="s">
        <v>847</v>
      </c>
      <c r="BO811" t="s">
        <v>847</v>
      </c>
      <c r="BP811">
        <v>13</v>
      </c>
      <c r="BQ811" t="s">
        <v>88</v>
      </c>
      <c r="BR811" t="s">
        <v>79</v>
      </c>
      <c r="BS811" t="s">
        <v>89</v>
      </c>
      <c r="BT811" t="s">
        <v>90</v>
      </c>
      <c r="BU811" t="s">
        <v>181</v>
      </c>
      <c r="BV811" t="s">
        <v>83</v>
      </c>
      <c r="BY811" t="s">
        <v>92</v>
      </c>
      <c r="BZ811" t="s">
        <v>87</v>
      </c>
      <c r="CC811">
        <f>IFERROR(IF(AKORDT[[#This Row],[CZAS]]=1,VLOOKUP(AKORDT[[#This Row],[RAPORTY_TMP_ID]]&amp;AKORDT[[#This Row],[CZYNNOSCI_OPIS]],#REF!,5,FALSE),AKORDT[[#This Row],[CZAS]]),1)</f>
        <v>224</v>
      </c>
      <c r="CD811" t="str">
        <f>AKORDT[[#This Row],[RAPORTY_TMP_ID]]&amp;" "&amp;MID(AKORDT[[#This Row],[NAZWA1_WG]],1,30)</f>
        <v xml:space="preserve">26545 HORIZON A [3,5z               </v>
      </c>
      <c r="CE811" s="11">
        <f>AKORDT[[#This Row],[DATA]]</f>
        <v>43038</v>
      </c>
      <c r="CF811">
        <f>IFERROR(ROUND(AVERAGEIF(Tabela_Kwerenda_z_AKORD[CZAS RZECZYWISTY],LEFT(AKORDT[[#This Row],[PZP_NR_ZLECENIA]],5),Tabela_Kwerenda_z_AKORD[LACZNY_CZAS]),0),0)</f>
        <v>0</v>
      </c>
    </row>
    <row r="812" spans="1:84">
      <c r="A812" t="e">
        <f>VLOOKUP(AKORDT[[#This Row],[NAZWISKO]],IMIE[],2,FALSE)</f>
        <v>#N/A</v>
      </c>
      <c r="B812">
        <v>11278</v>
      </c>
      <c r="F812">
        <v>26199</v>
      </c>
      <c r="G812">
        <v>1</v>
      </c>
      <c r="H812">
        <v>1</v>
      </c>
      <c r="I812">
        <v>1</v>
      </c>
      <c r="J812">
        <v>24036</v>
      </c>
      <c r="K812">
        <v>24036</v>
      </c>
      <c r="L812">
        <v>36</v>
      </c>
      <c r="M812">
        <v>20</v>
      </c>
      <c r="N812">
        <v>7</v>
      </c>
      <c r="O812">
        <v>11</v>
      </c>
      <c r="P812">
        <v>0</v>
      </c>
      <c r="Q812" s="17">
        <v>43038</v>
      </c>
      <c r="R812" t="s">
        <v>1932</v>
      </c>
      <c r="S812">
        <v>0</v>
      </c>
      <c r="T812">
        <v>0</v>
      </c>
      <c r="U812">
        <v>0</v>
      </c>
      <c r="V812">
        <v>2</v>
      </c>
      <c r="W812" t="s">
        <v>208</v>
      </c>
      <c r="X812" t="s">
        <v>79</v>
      </c>
      <c r="Y812" t="s">
        <v>94</v>
      </c>
      <c r="Z812" t="s">
        <v>209</v>
      </c>
      <c r="AB812" s="17">
        <v>2</v>
      </c>
      <c r="AC812" s="17">
        <v>402133</v>
      </c>
      <c r="AD812">
        <v>2</v>
      </c>
      <c r="AE812">
        <v>1</v>
      </c>
      <c r="AF812">
        <v>0</v>
      </c>
      <c r="AG812" t="s">
        <v>81</v>
      </c>
      <c r="AH812" t="s">
        <v>82</v>
      </c>
      <c r="AI812" t="s">
        <v>83</v>
      </c>
      <c r="AJ812" t="s">
        <v>83</v>
      </c>
      <c r="AK812" t="s">
        <v>84</v>
      </c>
      <c r="AL812" t="s">
        <v>85</v>
      </c>
      <c r="AM812" t="s">
        <v>205</v>
      </c>
      <c r="AN812" t="s">
        <v>95</v>
      </c>
      <c r="AO812" t="s">
        <v>428</v>
      </c>
      <c r="AP812" t="s">
        <v>429</v>
      </c>
      <c r="AQ812" t="s">
        <v>428</v>
      </c>
      <c r="AR812" t="s">
        <v>429</v>
      </c>
      <c r="AS812" t="s">
        <v>83</v>
      </c>
      <c r="AV812" s="17"/>
      <c r="AX812">
        <v>0</v>
      </c>
      <c r="AY812" t="s">
        <v>83</v>
      </c>
      <c r="AZ812" t="s">
        <v>83</v>
      </c>
      <c r="BH812">
        <v>1007</v>
      </c>
      <c r="BL812" t="s">
        <v>1933</v>
      </c>
      <c r="BM812" s="17">
        <v>43005</v>
      </c>
      <c r="BN812" t="s">
        <v>230</v>
      </c>
      <c r="BO812" t="s">
        <v>230</v>
      </c>
      <c r="BP812">
        <v>68</v>
      </c>
      <c r="BQ812" t="s">
        <v>196</v>
      </c>
      <c r="BR812" t="s">
        <v>197</v>
      </c>
      <c r="BS812" t="s">
        <v>89</v>
      </c>
      <c r="BT812" t="s">
        <v>90</v>
      </c>
      <c r="BU812" t="s">
        <v>181</v>
      </c>
      <c r="BV812" t="s">
        <v>83</v>
      </c>
      <c r="BY812" t="s">
        <v>92</v>
      </c>
      <c r="BZ812" t="s">
        <v>87</v>
      </c>
      <c r="CC812">
        <f>IFERROR(IF(AKORDT[[#This Row],[CZAS]]=1,VLOOKUP(AKORDT[[#This Row],[RAPORTY_TMP_ID]]&amp;AKORDT[[#This Row],[CZYNNOSCI_OPIS]],#REF!,5,FALSE),AKORDT[[#This Row],[CZAS]]),1)</f>
        <v>11</v>
      </c>
      <c r="CD812" t="str">
        <f>AKORDT[[#This Row],[RAPORTY_TMP_ID]]&amp;" "&amp;MID(AKORDT[[#This Row],[NAZWA1_WG]],1,30)</f>
        <v xml:space="preserve">26199 AVANT P112x97                 </v>
      </c>
      <c r="CE812" s="11">
        <f>AKORDT[[#This Row],[DATA]]</f>
        <v>43038</v>
      </c>
      <c r="CF812">
        <f>IFERROR(ROUND(AVERAGEIF(Tabela_Kwerenda_z_AKORD[CZAS RZECZYWISTY],LEFT(AKORDT[[#This Row],[PZP_NR_ZLECENIA]],5),Tabela_Kwerenda_z_AKORD[LACZNY_CZAS]),0),0)</f>
        <v>0</v>
      </c>
    </row>
    <row r="813" spans="1:84">
      <c r="A813" t="e">
        <f>VLOOKUP(AKORDT[[#This Row],[NAZWISKO]],IMIE[],2,FALSE)</f>
        <v>#N/A</v>
      </c>
      <c r="B813">
        <v>11279</v>
      </c>
      <c r="F813">
        <v>26200</v>
      </c>
      <c r="G813">
        <v>1</v>
      </c>
      <c r="H813">
        <v>1</v>
      </c>
      <c r="I813">
        <v>1</v>
      </c>
      <c r="J813">
        <v>24019</v>
      </c>
      <c r="K813">
        <v>24019</v>
      </c>
      <c r="L813">
        <v>36</v>
      </c>
      <c r="M813">
        <v>20</v>
      </c>
      <c r="N813">
        <v>7</v>
      </c>
      <c r="O813">
        <v>15</v>
      </c>
      <c r="P813">
        <v>0</v>
      </c>
      <c r="Q813" s="17">
        <v>43038</v>
      </c>
      <c r="R813" t="s">
        <v>1934</v>
      </c>
      <c r="S813">
        <v>0</v>
      </c>
      <c r="T813">
        <v>0</v>
      </c>
      <c r="U813">
        <v>0</v>
      </c>
      <c r="V813">
        <v>2</v>
      </c>
      <c r="W813" t="s">
        <v>208</v>
      </c>
      <c r="X813" t="s">
        <v>79</v>
      </c>
      <c r="Y813" t="s">
        <v>94</v>
      </c>
      <c r="Z813" t="s">
        <v>209</v>
      </c>
      <c r="AB813" s="17">
        <v>2</v>
      </c>
      <c r="AC813" s="17">
        <v>402133</v>
      </c>
      <c r="AD813">
        <v>2</v>
      </c>
      <c r="AE813">
        <v>1</v>
      </c>
      <c r="AF813">
        <v>0</v>
      </c>
      <c r="AG813" t="s">
        <v>81</v>
      </c>
      <c r="AH813" t="s">
        <v>82</v>
      </c>
      <c r="AI813" t="s">
        <v>83</v>
      </c>
      <c r="AJ813" t="s">
        <v>83</v>
      </c>
      <c r="AK813" t="s">
        <v>84</v>
      </c>
      <c r="AL813" t="s">
        <v>85</v>
      </c>
      <c r="AM813" t="s">
        <v>205</v>
      </c>
      <c r="AN813" t="s">
        <v>95</v>
      </c>
      <c r="AO813" t="s">
        <v>430</v>
      </c>
      <c r="AP813" t="s">
        <v>431</v>
      </c>
      <c r="AQ813" t="s">
        <v>430</v>
      </c>
      <c r="AR813" t="s">
        <v>431</v>
      </c>
      <c r="AS813" t="s">
        <v>83</v>
      </c>
      <c r="AV813" s="17"/>
      <c r="AX813">
        <v>0</v>
      </c>
      <c r="AY813" t="s">
        <v>83</v>
      </c>
      <c r="AZ813" t="s">
        <v>83</v>
      </c>
      <c r="BH813">
        <v>1008</v>
      </c>
      <c r="BL813" t="s">
        <v>1933</v>
      </c>
      <c r="BM813" s="17">
        <v>43005</v>
      </c>
      <c r="BN813" t="s">
        <v>230</v>
      </c>
      <c r="BO813" t="s">
        <v>230</v>
      </c>
      <c r="BP813">
        <v>68</v>
      </c>
      <c r="BQ813" t="s">
        <v>196</v>
      </c>
      <c r="BR813" t="s">
        <v>197</v>
      </c>
      <c r="BS813" t="s">
        <v>89</v>
      </c>
      <c r="BT813" t="s">
        <v>90</v>
      </c>
      <c r="BU813" t="s">
        <v>181</v>
      </c>
      <c r="BV813" t="s">
        <v>83</v>
      </c>
      <c r="BY813" t="s">
        <v>92</v>
      </c>
      <c r="BZ813" t="s">
        <v>87</v>
      </c>
      <c r="CC813">
        <f>IFERROR(IF(AKORDT[[#This Row],[CZAS]]=1,VLOOKUP(AKORDT[[#This Row],[RAPORTY_TMP_ID]]&amp;AKORDT[[#This Row],[CZYNNOSCI_OPIS]],#REF!,5,FALSE),AKORDT[[#This Row],[CZAS]]),1)</f>
        <v>15</v>
      </c>
      <c r="CD813" t="str">
        <f>AKORDT[[#This Row],[RAPORTY_TMP_ID]]&amp;" "&amp;MID(AKORDT[[#This Row],[NAZWA1_WG]],1,30)</f>
        <v xml:space="preserve">26200 AVANT 1,5                     </v>
      </c>
      <c r="CE813" s="11">
        <f>AKORDT[[#This Row],[DATA]]</f>
        <v>43038</v>
      </c>
      <c r="CF813">
        <f>IFERROR(ROUND(AVERAGEIF(Tabela_Kwerenda_z_AKORD[CZAS RZECZYWISTY],LEFT(AKORDT[[#This Row],[PZP_NR_ZLECENIA]],5),Tabela_Kwerenda_z_AKORD[LACZNY_CZAS]),0),0)</f>
        <v>0</v>
      </c>
    </row>
    <row r="814" spans="1:84">
      <c r="A814" t="e">
        <f>VLOOKUP(AKORDT[[#This Row],[NAZWISKO]],IMIE[],2,FALSE)</f>
        <v>#N/A</v>
      </c>
      <c r="B814">
        <v>11280</v>
      </c>
      <c r="F814">
        <v>26201</v>
      </c>
      <c r="G814">
        <v>1</v>
      </c>
      <c r="H814">
        <v>1</v>
      </c>
      <c r="I814">
        <v>1</v>
      </c>
      <c r="J814">
        <v>24024</v>
      </c>
      <c r="K814">
        <v>24024</v>
      </c>
      <c r="L814">
        <v>36</v>
      </c>
      <c r="M814">
        <v>20</v>
      </c>
      <c r="N814">
        <v>7</v>
      </c>
      <c r="O814">
        <v>19</v>
      </c>
      <c r="P814">
        <v>0</v>
      </c>
      <c r="Q814" s="17">
        <v>43038</v>
      </c>
      <c r="R814" t="s">
        <v>1935</v>
      </c>
      <c r="S814">
        <v>0</v>
      </c>
      <c r="T814">
        <v>0</v>
      </c>
      <c r="U814">
        <v>0</v>
      </c>
      <c r="V814">
        <v>2</v>
      </c>
      <c r="W814" t="s">
        <v>208</v>
      </c>
      <c r="X814" t="s">
        <v>79</v>
      </c>
      <c r="Y814" t="s">
        <v>94</v>
      </c>
      <c r="Z814" t="s">
        <v>209</v>
      </c>
      <c r="AB814" s="17">
        <v>2</v>
      </c>
      <c r="AC814" s="17">
        <v>402133</v>
      </c>
      <c r="AD814">
        <v>2</v>
      </c>
      <c r="AE814">
        <v>1</v>
      </c>
      <c r="AF814">
        <v>0</v>
      </c>
      <c r="AG814" t="s">
        <v>81</v>
      </c>
      <c r="AH814" t="s">
        <v>82</v>
      </c>
      <c r="AI814" t="s">
        <v>83</v>
      </c>
      <c r="AJ814" t="s">
        <v>83</v>
      </c>
      <c r="AK814" t="s">
        <v>84</v>
      </c>
      <c r="AL814" t="s">
        <v>85</v>
      </c>
      <c r="AM814" t="s">
        <v>205</v>
      </c>
      <c r="AN814" t="s">
        <v>95</v>
      </c>
      <c r="AO814" t="s">
        <v>235</v>
      </c>
      <c r="AP814" t="s">
        <v>236</v>
      </c>
      <c r="AQ814" t="s">
        <v>235</v>
      </c>
      <c r="AR814" t="s">
        <v>236</v>
      </c>
      <c r="AS814" t="s">
        <v>83</v>
      </c>
      <c r="AV814" s="17"/>
      <c r="AX814">
        <v>0</v>
      </c>
      <c r="AY814" t="s">
        <v>83</v>
      </c>
      <c r="AZ814" t="s">
        <v>83</v>
      </c>
      <c r="BH814">
        <v>1009</v>
      </c>
      <c r="BL814" t="s">
        <v>1933</v>
      </c>
      <c r="BM814" s="17">
        <v>43005</v>
      </c>
      <c r="BN814" t="s">
        <v>230</v>
      </c>
      <c r="BO814" t="s">
        <v>230</v>
      </c>
      <c r="BP814">
        <v>68</v>
      </c>
      <c r="BQ814" t="s">
        <v>196</v>
      </c>
      <c r="BR814" t="s">
        <v>197</v>
      </c>
      <c r="BS814" t="s">
        <v>89</v>
      </c>
      <c r="BT814" t="s">
        <v>90</v>
      </c>
      <c r="BU814" t="s">
        <v>181</v>
      </c>
      <c r="BV814" t="s">
        <v>83</v>
      </c>
      <c r="BY814" t="s">
        <v>92</v>
      </c>
      <c r="BZ814" t="s">
        <v>87</v>
      </c>
      <c r="CC814">
        <f>IFERROR(IF(AKORDT[[#This Row],[CZAS]]=1,VLOOKUP(AKORDT[[#This Row],[RAPORTY_TMP_ID]]&amp;AKORDT[[#This Row],[CZYNNOSCI_OPIS]],#REF!,5,FALSE),AKORDT[[#This Row],[CZAS]]),1)</f>
        <v>19</v>
      </c>
      <c r="CD814" t="str">
        <f>AKORDT[[#This Row],[RAPORTY_TMP_ID]]&amp;" "&amp;MID(AKORDT[[#This Row],[NAZWA1_WG]],1,30)</f>
        <v xml:space="preserve">26201 AVANT N                       </v>
      </c>
      <c r="CE814" s="11">
        <f>AKORDT[[#This Row],[DATA]]</f>
        <v>43038</v>
      </c>
      <c r="CF814">
        <f>IFERROR(ROUND(AVERAGEIF(Tabela_Kwerenda_z_AKORD[CZAS RZECZYWISTY],LEFT(AKORDT[[#This Row],[PZP_NR_ZLECENIA]],5),Tabela_Kwerenda_z_AKORD[LACZNY_CZAS]),0),0)</f>
        <v>0</v>
      </c>
    </row>
    <row r="815" spans="1:84">
      <c r="A815" t="e">
        <f>VLOOKUP(AKORDT[[#This Row],[NAZWISKO]],IMIE[],2,FALSE)</f>
        <v>#N/A</v>
      </c>
      <c r="B815">
        <v>11281</v>
      </c>
      <c r="F815">
        <v>26202</v>
      </c>
      <c r="G815">
        <v>1</v>
      </c>
      <c r="H815">
        <v>1</v>
      </c>
      <c r="I815">
        <v>1</v>
      </c>
      <c r="J815">
        <v>24022</v>
      </c>
      <c r="K815">
        <v>24022</v>
      </c>
      <c r="L815">
        <v>36</v>
      </c>
      <c r="M815">
        <v>20</v>
      </c>
      <c r="N815">
        <v>7</v>
      </c>
      <c r="O815">
        <v>24</v>
      </c>
      <c r="P815">
        <v>0</v>
      </c>
      <c r="Q815" s="17">
        <v>43038</v>
      </c>
      <c r="R815" t="s">
        <v>1936</v>
      </c>
      <c r="S815">
        <v>0</v>
      </c>
      <c r="T815">
        <v>0</v>
      </c>
      <c r="U815">
        <v>0</v>
      </c>
      <c r="V815">
        <v>2</v>
      </c>
      <c r="W815" t="s">
        <v>208</v>
      </c>
      <c r="X815" t="s">
        <v>79</v>
      </c>
      <c r="Y815" t="s">
        <v>94</v>
      </c>
      <c r="Z815" t="s">
        <v>209</v>
      </c>
      <c r="AB815" s="17">
        <v>2</v>
      </c>
      <c r="AC815" s="17">
        <v>402133</v>
      </c>
      <c r="AD815">
        <v>2</v>
      </c>
      <c r="AE815">
        <v>1</v>
      </c>
      <c r="AF815">
        <v>0</v>
      </c>
      <c r="AG815" t="s">
        <v>81</v>
      </c>
      <c r="AH815" t="s">
        <v>82</v>
      </c>
      <c r="AI815" t="s">
        <v>83</v>
      </c>
      <c r="AJ815" t="s">
        <v>83</v>
      </c>
      <c r="AK815" t="s">
        <v>84</v>
      </c>
      <c r="AL815" t="s">
        <v>85</v>
      </c>
      <c r="AM815" t="s">
        <v>205</v>
      </c>
      <c r="AN815" t="s">
        <v>95</v>
      </c>
      <c r="AO815" t="s">
        <v>601</v>
      </c>
      <c r="AP815" t="s">
        <v>602</v>
      </c>
      <c r="AQ815" t="s">
        <v>601</v>
      </c>
      <c r="AR815" t="s">
        <v>602</v>
      </c>
      <c r="AS815" t="s">
        <v>83</v>
      </c>
      <c r="AV815" s="17"/>
      <c r="AX815">
        <v>0</v>
      </c>
      <c r="AY815" t="s">
        <v>83</v>
      </c>
      <c r="AZ815" t="s">
        <v>83</v>
      </c>
      <c r="BH815">
        <v>1010</v>
      </c>
      <c r="BL815" t="s">
        <v>1933</v>
      </c>
      <c r="BM815" s="17">
        <v>43005</v>
      </c>
      <c r="BN815" t="s">
        <v>230</v>
      </c>
      <c r="BO815" t="s">
        <v>230</v>
      </c>
      <c r="BP815">
        <v>68</v>
      </c>
      <c r="BQ815" t="s">
        <v>196</v>
      </c>
      <c r="BR815" t="s">
        <v>197</v>
      </c>
      <c r="BS815" t="s">
        <v>89</v>
      </c>
      <c r="BT815" t="s">
        <v>90</v>
      </c>
      <c r="BU815" t="s">
        <v>181</v>
      </c>
      <c r="BV815" t="s">
        <v>83</v>
      </c>
      <c r="BY815" t="s">
        <v>92</v>
      </c>
      <c r="BZ815" t="s">
        <v>87</v>
      </c>
      <c r="CC815">
        <f>IFERROR(IF(AKORDT[[#This Row],[CZAS]]=1,VLOOKUP(AKORDT[[#This Row],[RAPORTY_TMP_ID]]&amp;AKORDT[[#This Row],[CZYNNOSCI_OPIS]],#REF!,5,FALSE),AKORDT[[#This Row],[CZAS]]),1)</f>
        <v>24</v>
      </c>
      <c r="CD815" t="str">
        <f>AKORDT[[#This Row],[RAPORTY_TMP_ID]]&amp;" "&amp;MID(AKORDT[[#This Row],[NAZWA1_WG]],1,30)</f>
        <v xml:space="preserve">26202 AVANT 3                       </v>
      </c>
      <c r="CE815" s="11">
        <f>AKORDT[[#This Row],[DATA]]</f>
        <v>43038</v>
      </c>
      <c r="CF815">
        <f>IFERROR(ROUND(AVERAGEIF(Tabela_Kwerenda_z_AKORD[CZAS RZECZYWISTY],LEFT(AKORDT[[#This Row],[PZP_NR_ZLECENIA]],5),Tabela_Kwerenda_z_AKORD[LACZNY_CZAS]),0),0)</f>
        <v>0</v>
      </c>
    </row>
    <row r="816" spans="1:84">
      <c r="A816" t="e">
        <f>VLOOKUP(AKORDT[[#This Row],[NAZWISKO]],IMIE[],2,FALSE)</f>
        <v>#N/A</v>
      </c>
      <c r="B816">
        <v>11282</v>
      </c>
      <c r="F816">
        <v>26203</v>
      </c>
      <c r="G816">
        <v>1</v>
      </c>
      <c r="H816">
        <v>1</v>
      </c>
      <c r="I816">
        <v>1</v>
      </c>
      <c r="J816">
        <v>10577</v>
      </c>
      <c r="K816">
        <v>10577</v>
      </c>
      <c r="L816">
        <v>36</v>
      </c>
      <c r="M816">
        <v>20</v>
      </c>
      <c r="N816">
        <v>7</v>
      </c>
      <c r="O816">
        <v>18</v>
      </c>
      <c r="P816">
        <v>0</v>
      </c>
      <c r="Q816" s="17">
        <v>43038</v>
      </c>
      <c r="R816" t="s">
        <v>1937</v>
      </c>
      <c r="S816">
        <v>0</v>
      </c>
      <c r="T816">
        <v>0</v>
      </c>
      <c r="U816">
        <v>0</v>
      </c>
      <c r="V816">
        <v>2</v>
      </c>
      <c r="W816" t="s">
        <v>208</v>
      </c>
      <c r="X816" t="s">
        <v>79</v>
      </c>
      <c r="Y816" t="s">
        <v>94</v>
      </c>
      <c r="Z816" t="s">
        <v>209</v>
      </c>
      <c r="AB816" s="17">
        <v>2</v>
      </c>
      <c r="AC816" s="17">
        <v>402133</v>
      </c>
      <c r="AD816">
        <v>2</v>
      </c>
      <c r="AE816">
        <v>1</v>
      </c>
      <c r="AF816">
        <v>0</v>
      </c>
      <c r="AG816" t="s">
        <v>81</v>
      </c>
      <c r="AH816" t="s">
        <v>82</v>
      </c>
      <c r="AI816" t="s">
        <v>83</v>
      </c>
      <c r="AJ816" t="s">
        <v>83</v>
      </c>
      <c r="AK816" t="s">
        <v>84</v>
      </c>
      <c r="AL816" t="s">
        <v>85</v>
      </c>
      <c r="AM816" t="s">
        <v>205</v>
      </c>
      <c r="AN816" t="s">
        <v>95</v>
      </c>
      <c r="AO816" t="s">
        <v>682</v>
      </c>
      <c r="AP816" t="s">
        <v>683</v>
      </c>
      <c r="AQ816" t="s">
        <v>682</v>
      </c>
      <c r="AR816" t="s">
        <v>683</v>
      </c>
      <c r="AS816" t="s">
        <v>83</v>
      </c>
      <c r="AV816" s="17"/>
      <c r="AX816">
        <v>0</v>
      </c>
      <c r="AY816" t="s">
        <v>83</v>
      </c>
      <c r="AZ816" t="s">
        <v>83</v>
      </c>
      <c r="BH816">
        <v>1011</v>
      </c>
      <c r="BL816" t="s">
        <v>1933</v>
      </c>
      <c r="BM816" s="17">
        <v>43005</v>
      </c>
      <c r="BN816" t="s">
        <v>230</v>
      </c>
      <c r="BO816" t="s">
        <v>230</v>
      </c>
      <c r="BP816">
        <v>68</v>
      </c>
      <c r="BQ816" t="s">
        <v>196</v>
      </c>
      <c r="BR816" t="s">
        <v>197</v>
      </c>
      <c r="BS816" t="s">
        <v>89</v>
      </c>
      <c r="BT816" t="s">
        <v>90</v>
      </c>
      <c r="BU816" t="s">
        <v>181</v>
      </c>
      <c r="BV816" t="s">
        <v>83</v>
      </c>
      <c r="BY816" t="s">
        <v>92</v>
      </c>
      <c r="BZ816" t="s">
        <v>87</v>
      </c>
      <c r="CC816">
        <f>IFERROR(IF(AKORDT[[#This Row],[CZAS]]=1,VLOOKUP(AKORDT[[#This Row],[RAPORTY_TMP_ID]]&amp;AKORDT[[#This Row],[CZYNNOSCI_OPIS]],#REF!,5,FALSE),AKORDT[[#This Row],[CZAS]]),1)</f>
        <v>18</v>
      </c>
      <c r="CD816" t="str">
        <f>AKORDT[[#This Row],[RAPORTY_TMP_ID]]&amp;" "&amp;MID(AKORDT[[#This Row],[NAZWA1_WG]],1,30)</f>
        <v xml:space="preserve">26203 AVANT LM]                     </v>
      </c>
      <c r="CE816" s="11">
        <f>AKORDT[[#This Row],[DATA]]</f>
        <v>43038</v>
      </c>
      <c r="CF816">
        <f>IFERROR(ROUND(AVERAGEIF(Tabela_Kwerenda_z_AKORD[CZAS RZECZYWISTY],LEFT(AKORDT[[#This Row],[PZP_NR_ZLECENIA]],5),Tabela_Kwerenda_z_AKORD[LACZNY_CZAS]),0),0)</f>
        <v>0</v>
      </c>
    </row>
    <row r="817" spans="1:84">
      <c r="A817" t="e">
        <f>VLOOKUP(AKORDT[[#This Row],[NAZWISKO]],IMIE[],2,FALSE)</f>
        <v>#N/A</v>
      </c>
      <c r="B817">
        <v>11283</v>
      </c>
      <c r="F817">
        <v>26204</v>
      </c>
      <c r="G817">
        <v>1</v>
      </c>
      <c r="H817">
        <v>1</v>
      </c>
      <c r="I817">
        <v>1</v>
      </c>
      <c r="J817">
        <v>14455</v>
      </c>
      <c r="K817">
        <v>14455</v>
      </c>
      <c r="L817">
        <v>36</v>
      </c>
      <c r="M817">
        <v>20</v>
      </c>
      <c r="N817">
        <v>7</v>
      </c>
      <c r="O817">
        <v>2</v>
      </c>
      <c r="Q817" s="17">
        <v>43038</v>
      </c>
      <c r="R817" t="s">
        <v>1938</v>
      </c>
      <c r="S817">
        <v>0</v>
      </c>
      <c r="T817">
        <v>0</v>
      </c>
      <c r="U817">
        <v>0</v>
      </c>
      <c r="V817">
        <v>2</v>
      </c>
      <c r="W817" t="s">
        <v>208</v>
      </c>
      <c r="X817" t="s">
        <v>79</v>
      </c>
      <c r="Y817" t="s">
        <v>94</v>
      </c>
      <c r="Z817" t="s">
        <v>209</v>
      </c>
      <c r="AB817" s="17">
        <v>2</v>
      </c>
      <c r="AC817" s="17">
        <v>402133</v>
      </c>
      <c r="AD817">
        <v>2</v>
      </c>
      <c r="AE817">
        <v>1</v>
      </c>
      <c r="AF817">
        <v>0</v>
      </c>
      <c r="AG817" t="s">
        <v>81</v>
      </c>
      <c r="AH817" t="s">
        <v>82</v>
      </c>
      <c r="AI817" t="s">
        <v>83</v>
      </c>
      <c r="AJ817" t="s">
        <v>83</v>
      </c>
      <c r="AK817" t="s">
        <v>84</v>
      </c>
      <c r="AL817" t="s">
        <v>85</v>
      </c>
      <c r="AM817" t="s">
        <v>205</v>
      </c>
      <c r="AN817" t="s">
        <v>95</v>
      </c>
      <c r="AO817" t="s">
        <v>194</v>
      </c>
      <c r="AP817" t="s">
        <v>195</v>
      </c>
      <c r="AQ817" t="s">
        <v>194</v>
      </c>
      <c r="AR817" t="s">
        <v>195</v>
      </c>
      <c r="AS817" t="s">
        <v>83</v>
      </c>
      <c r="AV817" s="17"/>
      <c r="AX817">
        <v>0</v>
      </c>
      <c r="AY817" t="s">
        <v>83</v>
      </c>
      <c r="AZ817" t="s">
        <v>83</v>
      </c>
      <c r="BH817">
        <v>1012</v>
      </c>
      <c r="BL817" t="s">
        <v>1933</v>
      </c>
      <c r="BM817" s="17">
        <v>43005</v>
      </c>
      <c r="BN817" t="s">
        <v>191</v>
      </c>
      <c r="BO817" t="s">
        <v>191</v>
      </c>
      <c r="BP817">
        <v>68</v>
      </c>
      <c r="BQ817" t="s">
        <v>196</v>
      </c>
      <c r="BR817" t="s">
        <v>197</v>
      </c>
      <c r="BS817" t="s">
        <v>89</v>
      </c>
      <c r="BT817" t="s">
        <v>90</v>
      </c>
      <c r="BU817" t="s">
        <v>182</v>
      </c>
      <c r="BV817" t="s">
        <v>83</v>
      </c>
      <c r="BY817" t="s">
        <v>92</v>
      </c>
      <c r="BZ817" t="s">
        <v>87</v>
      </c>
      <c r="CC817">
        <f>IFERROR(IF(AKORDT[[#This Row],[CZAS]]=1,VLOOKUP(AKORDT[[#This Row],[RAPORTY_TMP_ID]]&amp;AKORDT[[#This Row],[CZYNNOSCI_OPIS]],#REF!,5,FALSE),AKORDT[[#This Row],[CZAS]]),1)</f>
        <v>2</v>
      </c>
      <c r="CD817" t="str">
        <f>AKORDT[[#This Row],[RAPORTY_TMP_ID]]&amp;" "&amp;MID(AKORDT[[#This Row],[NAZWA1_WG]],1,30)</f>
        <v xml:space="preserve">26204 PD 078 VI 50x50               </v>
      </c>
      <c r="CE817" s="11">
        <f>AKORDT[[#This Row],[DATA]]</f>
        <v>43038</v>
      </c>
      <c r="CF817">
        <f>IFERROR(ROUND(AVERAGEIF(Tabela_Kwerenda_z_AKORD[CZAS RZECZYWISTY],LEFT(AKORDT[[#This Row],[PZP_NR_ZLECENIA]],5),Tabela_Kwerenda_z_AKORD[LACZNY_CZAS]),0),0)</f>
        <v>0</v>
      </c>
    </row>
    <row r="818" spans="1:84">
      <c r="A818" t="e">
        <f>VLOOKUP(AKORDT[[#This Row],[NAZWISKO]],IMIE[],2,FALSE)</f>
        <v>#N/A</v>
      </c>
      <c r="B818">
        <v>11284</v>
      </c>
      <c r="F818">
        <v>26204</v>
      </c>
      <c r="G818">
        <v>1</v>
      </c>
      <c r="H818">
        <v>2</v>
      </c>
      <c r="I818">
        <v>1</v>
      </c>
      <c r="J818">
        <v>14455</v>
      </c>
      <c r="K818">
        <v>14455</v>
      </c>
      <c r="L818">
        <v>36</v>
      </c>
      <c r="M818">
        <v>20</v>
      </c>
      <c r="N818">
        <v>7</v>
      </c>
      <c r="O818">
        <v>2</v>
      </c>
      <c r="Q818" s="17">
        <v>43038</v>
      </c>
      <c r="R818" t="s">
        <v>1939</v>
      </c>
      <c r="S818">
        <v>0</v>
      </c>
      <c r="T818">
        <v>0</v>
      </c>
      <c r="U818">
        <v>0</v>
      </c>
      <c r="V818">
        <v>2</v>
      </c>
      <c r="W818" t="s">
        <v>208</v>
      </c>
      <c r="X818" t="s">
        <v>79</v>
      </c>
      <c r="Y818" t="s">
        <v>94</v>
      </c>
      <c r="Z818" t="s">
        <v>209</v>
      </c>
      <c r="AB818" s="17">
        <v>2</v>
      </c>
      <c r="AC818" s="17">
        <v>402133</v>
      </c>
      <c r="AD818">
        <v>2</v>
      </c>
      <c r="AE818">
        <v>1</v>
      </c>
      <c r="AF818">
        <v>0</v>
      </c>
      <c r="AG818" t="s">
        <v>81</v>
      </c>
      <c r="AH818" t="s">
        <v>82</v>
      </c>
      <c r="AI818" t="s">
        <v>83</v>
      </c>
      <c r="AJ818" t="s">
        <v>83</v>
      </c>
      <c r="AK818" t="s">
        <v>84</v>
      </c>
      <c r="AL818" t="s">
        <v>85</v>
      </c>
      <c r="AM818" t="s">
        <v>205</v>
      </c>
      <c r="AN818" t="s">
        <v>95</v>
      </c>
      <c r="AO818" t="s">
        <v>194</v>
      </c>
      <c r="AP818" t="s">
        <v>195</v>
      </c>
      <c r="AQ818" t="s">
        <v>194</v>
      </c>
      <c r="AR818" t="s">
        <v>195</v>
      </c>
      <c r="AS818" t="s">
        <v>83</v>
      </c>
      <c r="AV818" s="17"/>
      <c r="AX818">
        <v>0</v>
      </c>
      <c r="AY818" t="s">
        <v>83</v>
      </c>
      <c r="AZ818" t="s">
        <v>83</v>
      </c>
      <c r="BH818">
        <v>1013</v>
      </c>
      <c r="BL818" t="s">
        <v>1933</v>
      </c>
      <c r="BM818" s="17">
        <v>43005</v>
      </c>
      <c r="BN818" t="s">
        <v>191</v>
      </c>
      <c r="BO818" t="s">
        <v>191</v>
      </c>
      <c r="BP818">
        <v>68</v>
      </c>
      <c r="BQ818" t="s">
        <v>196</v>
      </c>
      <c r="BR818" t="s">
        <v>197</v>
      </c>
      <c r="BS818" t="s">
        <v>89</v>
      </c>
      <c r="BT818" t="s">
        <v>90</v>
      </c>
      <c r="BU818" t="s">
        <v>182</v>
      </c>
      <c r="BV818" t="s">
        <v>83</v>
      </c>
      <c r="BY818" t="s">
        <v>92</v>
      </c>
      <c r="BZ818" t="s">
        <v>87</v>
      </c>
      <c r="CC818">
        <f>IFERROR(IF(AKORDT[[#This Row],[CZAS]]=1,VLOOKUP(AKORDT[[#This Row],[RAPORTY_TMP_ID]]&amp;AKORDT[[#This Row],[CZYNNOSCI_OPIS]],#REF!,5,FALSE),AKORDT[[#This Row],[CZAS]]),1)</f>
        <v>2</v>
      </c>
      <c r="CD818" t="str">
        <f>AKORDT[[#This Row],[RAPORTY_TMP_ID]]&amp;" "&amp;MID(AKORDT[[#This Row],[NAZWA1_WG]],1,30)</f>
        <v xml:space="preserve">26204 PD 078 VI 50x50               </v>
      </c>
      <c r="CE818" s="11">
        <f>AKORDT[[#This Row],[DATA]]</f>
        <v>43038</v>
      </c>
      <c r="CF818">
        <f>IFERROR(ROUND(AVERAGEIF(Tabela_Kwerenda_z_AKORD[CZAS RZECZYWISTY],LEFT(AKORDT[[#This Row],[PZP_NR_ZLECENIA]],5),Tabela_Kwerenda_z_AKORD[LACZNY_CZAS]),0),0)</f>
        <v>0</v>
      </c>
    </row>
    <row r="819" spans="1:84">
      <c r="A819" t="e">
        <f>VLOOKUP(AKORDT[[#This Row],[NAZWISKO]],IMIE[],2,FALSE)</f>
        <v>#N/A</v>
      </c>
      <c r="B819">
        <v>11285</v>
      </c>
      <c r="F819">
        <v>26348</v>
      </c>
      <c r="G819">
        <v>1</v>
      </c>
      <c r="H819">
        <v>1</v>
      </c>
      <c r="I819">
        <v>1</v>
      </c>
      <c r="J819">
        <v>24008</v>
      </c>
      <c r="K819">
        <v>24008</v>
      </c>
      <c r="L819">
        <v>36</v>
      </c>
      <c r="M819">
        <v>20</v>
      </c>
      <c r="N819">
        <v>7</v>
      </c>
      <c r="O819">
        <v>29</v>
      </c>
      <c r="P819">
        <v>0</v>
      </c>
      <c r="Q819" s="17">
        <v>43038</v>
      </c>
      <c r="R819" t="s">
        <v>1940</v>
      </c>
      <c r="S819">
        <v>0</v>
      </c>
      <c r="T819">
        <v>0</v>
      </c>
      <c r="U819">
        <v>0</v>
      </c>
      <c r="V819">
        <v>2</v>
      </c>
      <c r="W819" t="s">
        <v>208</v>
      </c>
      <c r="X819" t="s">
        <v>79</v>
      </c>
      <c r="Y819" t="s">
        <v>94</v>
      </c>
      <c r="Z819" t="s">
        <v>209</v>
      </c>
      <c r="AB819" s="17">
        <v>2</v>
      </c>
      <c r="AC819" s="17">
        <v>402133</v>
      </c>
      <c r="AD819">
        <v>2</v>
      </c>
      <c r="AE819">
        <v>1</v>
      </c>
      <c r="AF819">
        <v>0</v>
      </c>
      <c r="AG819" t="s">
        <v>81</v>
      </c>
      <c r="AH819" t="s">
        <v>82</v>
      </c>
      <c r="AI819" t="s">
        <v>83</v>
      </c>
      <c r="AJ819" t="s">
        <v>83</v>
      </c>
      <c r="AK819" t="s">
        <v>84</v>
      </c>
      <c r="AL819" t="s">
        <v>85</v>
      </c>
      <c r="AM819" t="s">
        <v>205</v>
      </c>
      <c r="AN819" t="s">
        <v>95</v>
      </c>
      <c r="AO819" t="s">
        <v>543</v>
      </c>
      <c r="AP819" t="s">
        <v>544</v>
      </c>
      <c r="AQ819" t="s">
        <v>543</v>
      </c>
      <c r="AR819" t="s">
        <v>544</v>
      </c>
      <c r="AS819" t="s">
        <v>83</v>
      </c>
      <c r="AV819" s="17"/>
      <c r="AX819">
        <v>0</v>
      </c>
      <c r="AY819" t="s">
        <v>83</v>
      </c>
      <c r="AZ819" t="s">
        <v>83</v>
      </c>
      <c r="BH819">
        <v>1014</v>
      </c>
      <c r="BL819" t="s">
        <v>1941</v>
      </c>
      <c r="BM819" s="17">
        <v>43012</v>
      </c>
      <c r="BN819" t="s">
        <v>230</v>
      </c>
      <c r="BO819" t="s">
        <v>230</v>
      </c>
      <c r="BP819">
        <v>68</v>
      </c>
      <c r="BQ819" t="s">
        <v>196</v>
      </c>
      <c r="BR819" t="s">
        <v>197</v>
      </c>
      <c r="BS819" t="s">
        <v>89</v>
      </c>
      <c r="BT819" t="s">
        <v>90</v>
      </c>
      <c r="BU819" t="s">
        <v>181</v>
      </c>
      <c r="BV819" t="s">
        <v>83</v>
      </c>
      <c r="BY819" t="s">
        <v>92</v>
      </c>
      <c r="BZ819" t="s">
        <v>87</v>
      </c>
      <c r="CC819">
        <f>IFERROR(IF(AKORDT[[#This Row],[CZAS]]=1,VLOOKUP(AKORDT[[#This Row],[RAPORTY_TMP_ID]]&amp;AKORDT[[#This Row],[CZYNNOSCI_OPIS]],#REF!,5,FALSE),AKORDT[[#This Row],[CZAS]]),1)</f>
        <v>29</v>
      </c>
      <c r="CD819" t="str">
        <f>AKORDT[[#This Row],[RAPORTY_TMP_ID]]&amp;" "&amp;MID(AKORDT[[#This Row],[NAZWA1_WG]],1,30)</f>
        <v xml:space="preserve">26348 AVANT [3,5]                   </v>
      </c>
      <c r="CE819" s="11">
        <f>AKORDT[[#This Row],[DATA]]</f>
        <v>43038</v>
      </c>
      <c r="CF819">
        <f>IFERROR(ROUND(AVERAGEIF(Tabela_Kwerenda_z_AKORD[CZAS RZECZYWISTY],LEFT(AKORDT[[#This Row],[PZP_NR_ZLECENIA]],5),Tabela_Kwerenda_z_AKORD[LACZNY_CZAS]),0),0)</f>
        <v>0</v>
      </c>
    </row>
    <row r="820" spans="1:84">
      <c r="A820" t="e">
        <f>VLOOKUP(AKORDT[[#This Row],[NAZWISKO]],IMIE[],2,FALSE)</f>
        <v>#N/A</v>
      </c>
      <c r="B820">
        <v>11286</v>
      </c>
      <c r="F820">
        <v>26349</v>
      </c>
      <c r="G820">
        <v>1</v>
      </c>
      <c r="H820">
        <v>1</v>
      </c>
      <c r="I820">
        <v>1</v>
      </c>
      <c r="J820">
        <v>24031</v>
      </c>
      <c r="K820">
        <v>24031</v>
      </c>
      <c r="L820">
        <v>36</v>
      </c>
      <c r="M820">
        <v>20</v>
      </c>
      <c r="N820">
        <v>7</v>
      </c>
      <c r="O820">
        <v>9</v>
      </c>
      <c r="P820">
        <v>0</v>
      </c>
      <c r="Q820" s="17">
        <v>43038</v>
      </c>
      <c r="R820" t="s">
        <v>1942</v>
      </c>
      <c r="S820">
        <v>0</v>
      </c>
      <c r="T820">
        <v>0</v>
      </c>
      <c r="U820">
        <v>0</v>
      </c>
      <c r="V820">
        <v>2</v>
      </c>
      <c r="W820" t="s">
        <v>208</v>
      </c>
      <c r="X820" t="s">
        <v>79</v>
      </c>
      <c r="Y820" t="s">
        <v>94</v>
      </c>
      <c r="Z820" t="s">
        <v>209</v>
      </c>
      <c r="AB820" s="17">
        <v>2</v>
      </c>
      <c r="AC820" s="17">
        <v>402133</v>
      </c>
      <c r="AD820">
        <v>2</v>
      </c>
      <c r="AE820">
        <v>1</v>
      </c>
      <c r="AF820">
        <v>0</v>
      </c>
      <c r="AG820" t="s">
        <v>81</v>
      </c>
      <c r="AH820" t="s">
        <v>82</v>
      </c>
      <c r="AI820" t="s">
        <v>83</v>
      </c>
      <c r="AJ820" t="s">
        <v>83</v>
      </c>
      <c r="AK820" t="s">
        <v>84</v>
      </c>
      <c r="AL820" t="s">
        <v>85</v>
      </c>
      <c r="AM820" t="s">
        <v>205</v>
      </c>
      <c r="AN820" t="s">
        <v>95</v>
      </c>
      <c r="AO820" t="s">
        <v>299</v>
      </c>
      <c r="AP820" t="s">
        <v>300</v>
      </c>
      <c r="AQ820" t="s">
        <v>299</v>
      </c>
      <c r="AR820" t="s">
        <v>300</v>
      </c>
      <c r="AS820" t="s">
        <v>83</v>
      </c>
      <c r="AV820" s="17"/>
      <c r="AX820">
        <v>0</v>
      </c>
      <c r="AY820" t="s">
        <v>83</v>
      </c>
      <c r="AZ820" t="s">
        <v>83</v>
      </c>
      <c r="BH820">
        <v>1015</v>
      </c>
      <c r="BL820" t="s">
        <v>1941</v>
      </c>
      <c r="BM820" s="17">
        <v>43012</v>
      </c>
      <c r="BN820" t="s">
        <v>230</v>
      </c>
      <c r="BO820" t="s">
        <v>230</v>
      </c>
      <c r="BP820">
        <v>68</v>
      </c>
      <c r="BQ820" t="s">
        <v>196</v>
      </c>
      <c r="BR820" t="s">
        <v>197</v>
      </c>
      <c r="BS820" t="s">
        <v>89</v>
      </c>
      <c r="BT820" t="s">
        <v>90</v>
      </c>
      <c r="BU820" t="s">
        <v>181</v>
      </c>
      <c r="BV820" t="s">
        <v>83</v>
      </c>
      <c r="BY820" t="s">
        <v>92</v>
      </c>
      <c r="BZ820" t="s">
        <v>87</v>
      </c>
      <c r="CC820">
        <f>IFERROR(IF(AKORDT[[#This Row],[CZAS]]=1,VLOOKUP(AKORDT[[#This Row],[RAPORTY_TMP_ID]]&amp;AKORDT[[#This Row],[CZYNNOSCI_OPIS]],#REF!,5,FALSE),AKORDT[[#This Row],[CZAS]]),1)</f>
        <v>9</v>
      </c>
      <c r="CD820" t="str">
        <f>AKORDT[[#This Row],[RAPORTY_TMP_ID]]&amp;" "&amp;MID(AKORDT[[#This Row],[NAZWA1_WG]],1,30)</f>
        <v xml:space="preserve">26349 AVANT P64x64                  </v>
      </c>
      <c r="CE820" s="11">
        <f>AKORDT[[#This Row],[DATA]]</f>
        <v>43038</v>
      </c>
      <c r="CF820">
        <f>IFERROR(ROUND(AVERAGEIF(Tabela_Kwerenda_z_AKORD[CZAS RZECZYWISTY],LEFT(AKORDT[[#This Row],[PZP_NR_ZLECENIA]],5),Tabela_Kwerenda_z_AKORD[LACZNY_CZAS]),0),0)</f>
        <v>0</v>
      </c>
    </row>
    <row r="821" spans="1:84">
      <c r="A821" t="e">
        <f>VLOOKUP(AKORDT[[#This Row],[NAZWISKO]],IMIE[],2,FALSE)</f>
        <v>#N/A</v>
      </c>
      <c r="B821">
        <v>11287</v>
      </c>
      <c r="F821">
        <v>27457</v>
      </c>
      <c r="G821">
        <v>1</v>
      </c>
      <c r="H821">
        <v>1</v>
      </c>
      <c r="I821">
        <v>1</v>
      </c>
      <c r="J821">
        <v>14393</v>
      </c>
      <c r="K821">
        <v>14393</v>
      </c>
      <c r="L821">
        <v>37</v>
      </c>
      <c r="M821">
        <v>5</v>
      </c>
      <c r="N821">
        <v>7</v>
      </c>
      <c r="O821">
        <v>134</v>
      </c>
      <c r="Q821" s="17">
        <v>43038</v>
      </c>
      <c r="R821" t="s">
        <v>1943</v>
      </c>
      <c r="S821">
        <v>0</v>
      </c>
      <c r="T821">
        <v>0</v>
      </c>
      <c r="U821">
        <v>0</v>
      </c>
      <c r="V821">
        <v>2</v>
      </c>
      <c r="W821" t="s">
        <v>201</v>
      </c>
      <c r="X821" t="s">
        <v>79</v>
      </c>
      <c r="Y821" t="s">
        <v>106</v>
      </c>
      <c r="Z821" t="s">
        <v>202</v>
      </c>
      <c r="AB821" s="17">
        <v>2</v>
      </c>
      <c r="AC821" s="17">
        <v>402133</v>
      </c>
      <c r="AD821">
        <v>2</v>
      </c>
      <c r="AE821">
        <v>1</v>
      </c>
      <c r="AF821">
        <v>0</v>
      </c>
      <c r="AG821" t="s">
        <v>81</v>
      </c>
      <c r="AH821" t="s">
        <v>82</v>
      </c>
      <c r="AI821" t="s">
        <v>83</v>
      </c>
      <c r="AJ821" t="s">
        <v>83</v>
      </c>
      <c r="AK821" t="s">
        <v>84</v>
      </c>
      <c r="AL821" t="s">
        <v>85</v>
      </c>
      <c r="AM821" t="s">
        <v>86</v>
      </c>
      <c r="AN821" t="s">
        <v>87</v>
      </c>
      <c r="AO821" t="s">
        <v>276</v>
      </c>
      <c r="AP821" t="s">
        <v>277</v>
      </c>
      <c r="AQ821" t="s">
        <v>276</v>
      </c>
      <c r="AR821" t="s">
        <v>277</v>
      </c>
      <c r="AS821" t="s">
        <v>83</v>
      </c>
      <c r="AV821" s="17"/>
      <c r="AX821">
        <v>0</v>
      </c>
      <c r="AY821" t="s">
        <v>83</v>
      </c>
      <c r="AZ821" t="s">
        <v>83</v>
      </c>
      <c r="BH821">
        <v>1016</v>
      </c>
      <c r="BL821" t="s">
        <v>1843</v>
      </c>
      <c r="BM821" s="17">
        <v>43033</v>
      </c>
      <c r="BN821" t="s">
        <v>278</v>
      </c>
      <c r="BO821" t="s">
        <v>278</v>
      </c>
      <c r="BP821">
        <v>13</v>
      </c>
      <c r="BQ821" t="s">
        <v>88</v>
      </c>
      <c r="BR821" t="s">
        <v>79</v>
      </c>
      <c r="BS821" t="s">
        <v>89</v>
      </c>
      <c r="BT821" t="s">
        <v>90</v>
      </c>
      <c r="BU821" t="s">
        <v>91</v>
      </c>
      <c r="BV821" t="s">
        <v>83</v>
      </c>
      <c r="BY821" t="s">
        <v>92</v>
      </c>
      <c r="BZ821" t="s">
        <v>87</v>
      </c>
      <c r="CC821">
        <f>IFERROR(IF(AKORDT[[#This Row],[CZAS]]=1,VLOOKUP(AKORDT[[#This Row],[RAPORTY_TMP_ID]]&amp;AKORDT[[#This Row],[CZYNNOSCI_OPIS]],#REF!,5,FALSE),AKORDT[[#This Row],[CZAS]]),1)</f>
        <v>134</v>
      </c>
      <c r="CD821" t="str">
        <f>AKORDT[[#This Row],[RAPORTY_TMP_ID]]&amp;" "&amp;MID(AKORDT[[#This Row],[NAZWA1_WG]],1,30)</f>
        <v xml:space="preserve">27457 SAMOA 1,5z]                   </v>
      </c>
      <c r="CE821" s="11">
        <f>AKORDT[[#This Row],[DATA]]</f>
        <v>43038</v>
      </c>
      <c r="CF821">
        <f>IFERROR(ROUND(AVERAGEIF(Tabela_Kwerenda_z_AKORD[CZAS RZECZYWISTY],LEFT(AKORDT[[#This Row],[PZP_NR_ZLECENIA]],5),Tabela_Kwerenda_z_AKORD[LACZNY_CZAS]),0),0)</f>
        <v>0</v>
      </c>
    </row>
    <row r="822" spans="1:84">
      <c r="A822" t="e">
        <f>VLOOKUP(AKORDT[[#This Row],[NAZWISKO]],IMIE[],2,FALSE)</f>
        <v>#N/A</v>
      </c>
      <c r="B822">
        <v>11288</v>
      </c>
      <c r="F822">
        <v>27456</v>
      </c>
      <c r="G822">
        <v>1</v>
      </c>
      <c r="H822">
        <v>1</v>
      </c>
      <c r="I822">
        <v>1</v>
      </c>
      <c r="J822">
        <v>14392</v>
      </c>
      <c r="K822">
        <v>14392</v>
      </c>
      <c r="L822">
        <v>37</v>
      </c>
      <c r="M822">
        <v>5</v>
      </c>
      <c r="N822">
        <v>7</v>
      </c>
      <c r="O822">
        <v>134</v>
      </c>
      <c r="Q822" s="17">
        <v>43038</v>
      </c>
      <c r="R822" t="s">
        <v>1944</v>
      </c>
      <c r="S822">
        <v>0</v>
      </c>
      <c r="T822">
        <v>0</v>
      </c>
      <c r="U822">
        <v>0</v>
      </c>
      <c r="V822">
        <v>2</v>
      </c>
      <c r="W822" t="s">
        <v>201</v>
      </c>
      <c r="X822" t="s">
        <v>79</v>
      </c>
      <c r="Y822" t="s">
        <v>106</v>
      </c>
      <c r="Z822" t="s">
        <v>202</v>
      </c>
      <c r="AB822" s="17">
        <v>2</v>
      </c>
      <c r="AC822" s="17">
        <v>402133</v>
      </c>
      <c r="AD822">
        <v>2</v>
      </c>
      <c r="AE822">
        <v>1</v>
      </c>
      <c r="AF822">
        <v>0</v>
      </c>
      <c r="AG822" t="s">
        <v>81</v>
      </c>
      <c r="AH822" t="s">
        <v>82</v>
      </c>
      <c r="AI822" t="s">
        <v>83</v>
      </c>
      <c r="AJ822" t="s">
        <v>83</v>
      </c>
      <c r="AK822" t="s">
        <v>84</v>
      </c>
      <c r="AL822" t="s">
        <v>85</v>
      </c>
      <c r="AM822" t="s">
        <v>86</v>
      </c>
      <c r="AN822" t="s">
        <v>87</v>
      </c>
      <c r="AO822" t="s">
        <v>279</v>
      </c>
      <c r="AP822" t="s">
        <v>280</v>
      </c>
      <c r="AQ822" t="s">
        <v>279</v>
      </c>
      <c r="AR822" t="s">
        <v>280</v>
      </c>
      <c r="AS822" t="s">
        <v>83</v>
      </c>
      <c r="AV822" s="17"/>
      <c r="AX822">
        <v>0</v>
      </c>
      <c r="AY822" t="s">
        <v>83</v>
      </c>
      <c r="AZ822" t="s">
        <v>83</v>
      </c>
      <c r="BH822">
        <v>1017</v>
      </c>
      <c r="BL822" t="s">
        <v>1843</v>
      </c>
      <c r="BM822" s="17">
        <v>43033</v>
      </c>
      <c r="BN822" t="s">
        <v>278</v>
      </c>
      <c r="BO822" t="s">
        <v>278</v>
      </c>
      <c r="BP822">
        <v>13</v>
      </c>
      <c r="BQ822" t="s">
        <v>88</v>
      </c>
      <c r="BR822" t="s">
        <v>79</v>
      </c>
      <c r="BS822" t="s">
        <v>89</v>
      </c>
      <c r="BT822" t="s">
        <v>90</v>
      </c>
      <c r="BU822" t="s">
        <v>91</v>
      </c>
      <c r="BV822" t="s">
        <v>83</v>
      </c>
      <c r="BY822" t="s">
        <v>92</v>
      </c>
      <c r="BZ822" t="s">
        <v>87</v>
      </c>
      <c r="CC822">
        <f>IFERROR(IF(AKORDT[[#This Row],[CZAS]]=1,VLOOKUP(AKORDT[[#This Row],[RAPORTY_TMP_ID]]&amp;AKORDT[[#This Row],[CZYNNOSCI_OPIS]],#REF!,5,FALSE),AKORDT[[#This Row],[CZAS]]),1)</f>
        <v>134</v>
      </c>
      <c r="CD822" t="str">
        <f>AKORDT[[#This Row],[RAPORTY_TMP_ID]]&amp;" "&amp;MID(AKORDT[[#This Row],[NAZWA1_WG]],1,30)</f>
        <v xml:space="preserve">27456 SAMOA [1,5z                   </v>
      </c>
      <c r="CE822" s="11">
        <f>AKORDT[[#This Row],[DATA]]</f>
        <v>43038</v>
      </c>
      <c r="CF822">
        <f>IFERROR(ROUND(AVERAGEIF(Tabela_Kwerenda_z_AKORD[CZAS RZECZYWISTY],LEFT(AKORDT[[#This Row],[PZP_NR_ZLECENIA]],5),Tabela_Kwerenda_z_AKORD[LACZNY_CZAS]),0),0)</f>
        <v>0</v>
      </c>
    </row>
    <row r="823" spans="1:84">
      <c r="A823" t="e">
        <f>VLOOKUP(AKORDT[[#This Row],[NAZWISKO]],IMIE[],2,FALSE)</f>
        <v>#N/A</v>
      </c>
      <c r="B823">
        <v>11293</v>
      </c>
      <c r="F823">
        <v>26722</v>
      </c>
      <c r="G823">
        <v>1</v>
      </c>
      <c r="H823">
        <v>1</v>
      </c>
      <c r="I823">
        <v>1</v>
      </c>
      <c r="J823">
        <v>56220</v>
      </c>
      <c r="K823">
        <v>56220</v>
      </c>
      <c r="L823">
        <v>49</v>
      </c>
      <c r="M823">
        <v>5</v>
      </c>
      <c r="N823">
        <v>7</v>
      </c>
      <c r="O823">
        <v>17</v>
      </c>
      <c r="Q823" s="17">
        <v>43038</v>
      </c>
      <c r="R823" t="s">
        <v>1945</v>
      </c>
      <c r="S823">
        <v>0</v>
      </c>
      <c r="T823">
        <v>0</v>
      </c>
      <c r="U823">
        <v>0</v>
      </c>
      <c r="V823">
        <v>2</v>
      </c>
      <c r="W823" t="s">
        <v>457</v>
      </c>
      <c r="X823" t="s">
        <v>79</v>
      </c>
      <c r="Y823" t="s">
        <v>93</v>
      </c>
      <c r="Z823" t="s">
        <v>458</v>
      </c>
      <c r="AB823" s="17">
        <v>2</v>
      </c>
      <c r="AC823" s="17">
        <v>402133</v>
      </c>
      <c r="AD823">
        <v>2</v>
      </c>
      <c r="AE823">
        <v>1</v>
      </c>
      <c r="AF823">
        <v>0</v>
      </c>
      <c r="AG823" t="s">
        <v>81</v>
      </c>
      <c r="AH823" t="s">
        <v>82</v>
      </c>
      <c r="AI823" t="s">
        <v>83</v>
      </c>
      <c r="AJ823" t="s">
        <v>83</v>
      </c>
      <c r="AK823" t="s">
        <v>84</v>
      </c>
      <c r="AL823" t="s">
        <v>85</v>
      </c>
      <c r="AM823" t="s">
        <v>86</v>
      </c>
      <c r="AN823" t="s">
        <v>87</v>
      </c>
      <c r="AO823" t="s">
        <v>301</v>
      </c>
      <c r="AP823" t="s">
        <v>302</v>
      </c>
      <c r="AQ823" t="s">
        <v>301</v>
      </c>
      <c r="AR823" t="s">
        <v>302</v>
      </c>
      <c r="AS823" t="s">
        <v>83</v>
      </c>
      <c r="AV823" s="17"/>
      <c r="AX823">
        <v>0</v>
      </c>
      <c r="AY823" t="s">
        <v>83</v>
      </c>
      <c r="AZ823" t="s">
        <v>83</v>
      </c>
      <c r="BH823">
        <v>1022</v>
      </c>
      <c r="BL823" t="s">
        <v>1715</v>
      </c>
      <c r="BM823" s="17">
        <v>43019</v>
      </c>
      <c r="BN823" t="s">
        <v>303</v>
      </c>
      <c r="BO823" t="s">
        <v>303</v>
      </c>
      <c r="BP823">
        <v>13</v>
      </c>
      <c r="BQ823" t="s">
        <v>88</v>
      </c>
      <c r="BR823" t="s">
        <v>79</v>
      </c>
      <c r="BS823" t="s">
        <v>89</v>
      </c>
      <c r="BT823" t="s">
        <v>90</v>
      </c>
      <c r="BU823" t="s">
        <v>181</v>
      </c>
      <c r="BV823" t="s">
        <v>83</v>
      </c>
      <c r="BY823" t="s">
        <v>92</v>
      </c>
      <c r="BZ823" t="s">
        <v>87</v>
      </c>
      <c r="CC823">
        <f>IFERROR(IF(AKORDT[[#This Row],[CZAS]]=1,VLOOKUP(AKORDT[[#This Row],[RAPORTY_TMP_ID]]&amp;AKORDT[[#This Row],[CZYNNOSCI_OPIS]],#REF!,5,FALSE),AKORDT[[#This Row],[CZAS]]),1)</f>
        <v>17</v>
      </c>
      <c r="CD823" t="str">
        <f>AKORDT[[#This Row],[RAPORTY_TMP_ID]]&amp;" "&amp;MID(AKORDT[[#This Row],[NAZWA1_WG]],1,30)</f>
        <v xml:space="preserve">26722 MANGO PD 487 VI 50x50         </v>
      </c>
      <c r="CE823" s="11">
        <f>AKORDT[[#This Row],[DATA]]</f>
        <v>43038</v>
      </c>
      <c r="CF823">
        <f>IFERROR(ROUND(AVERAGEIF(Tabela_Kwerenda_z_AKORD[CZAS RZECZYWISTY],LEFT(AKORDT[[#This Row],[PZP_NR_ZLECENIA]],5),Tabela_Kwerenda_z_AKORD[LACZNY_CZAS]),0),0)</f>
        <v>0</v>
      </c>
    </row>
    <row r="824" spans="1:84">
      <c r="A824" t="e">
        <f>VLOOKUP(AKORDT[[#This Row],[NAZWISKO]],IMIE[],2,FALSE)</f>
        <v>#N/A</v>
      </c>
      <c r="B824">
        <v>11294</v>
      </c>
      <c r="F824">
        <v>26721</v>
      </c>
      <c r="G824">
        <v>1</v>
      </c>
      <c r="H824">
        <v>1</v>
      </c>
      <c r="I824">
        <v>1</v>
      </c>
      <c r="J824">
        <v>56218</v>
      </c>
      <c r="K824">
        <v>56218</v>
      </c>
      <c r="L824">
        <v>49</v>
      </c>
      <c r="M824">
        <v>5</v>
      </c>
      <c r="N824">
        <v>7</v>
      </c>
      <c r="O824">
        <v>15</v>
      </c>
      <c r="Q824" s="17">
        <v>43038</v>
      </c>
      <c r="R824" t="s">
        <v>1946</v>
      </c>
      <c r="S824">
        <v>0</v>
      </c>
      <c r="T824">
        <v>0</v>
      </c>
      <c r="U824">
        <v>0</v>
      </c>
      <c r="V824">
        <v>2</v>
      </c>
      <c r="W824" t="s">
        <v>457</v>
      </c>
      <c r="X824" t="s">
        <v>79</v>
      </c>
      <c r="Y824" t="s">
        <v>93</v>
      </c>
      <c r="Z824" t="s">
        <v>458</v>
      </c>
      <c r="AB824" s="17">
        <v>2</v>
      </c>
      <c r="AC824" s="17">
        <v>402133</v>
      </c>
      <c r="AD824">
        <v>2</v>
      </c>
      <c r="AE824">
        <v>1</v>
      </c>
      <c r="AF824">
        <v>0</v>
      </c>
      <c r="AG824" t="s">
        <v>81</v>
      </c>
      <c r="AH824" t="s">
        <v>82</v>
      </c>
      <c r="AI824" t="s">
        <v>83</v>
      </c>
      <c r="AJ824" t="s">
        <v>83</v>
      </c>
      <c r="AK824" t="s">
        <v>84</v>
      </c>
      <c r="AL824" t="s">
        <v>85</v>
      </c>
      <c r="AM824" t="s">
        <v>86</v>
      </c>
      <c r="AN824" t="s">
        <v>87</v>
      </c>
      <c r="AO824" t="s">
        <v>611</v>
      </c>
      <c r="AP824" t="s">
        <v>612</v>
      </c>
      <c r="AQ824" t="s">
        <v>611</v>
      </c>
      <c r="AR824" t="s">
        <v>612</v>
      </c>
      <c r="AS824" t="s">
        <v>83</v>
      </c>
      <c r="AV824" s="17"/>
      <c r="AX824">
        <v>0</v>
      </c>
      <c r="AY824" t="s">
        <v>83</v>
      </c>
      <c r="AZ824" t="s">
        <v>83</v>
      </c>
      <c r="BH824">
        <v>1023</v>
      </c>
      <c r="BL824" t="s">
        <v>1715</v>
      </c>
      <c r="BM824" s="17">
        <v>43019</v>
      </c>
      <c r="BN824" t="s">
        <v>303</v>
      </c>
      <c r="BO824" t="s">
        <v>303</v>
      </c>
      <c r="BP824">
        <v>13</v>
      </c>
      <c r="BQ824" t="s">
        <v>88</v>
      </c>
      <c r="BR824" t="s">
        <v>79</v>
      </c>
      <c r="BS824" t="s">
        <v>89</v>
      </c>
      <c r="BT824" t="s">
        <v>90</v>
      </c>
      <c r="BU824" t="s">
        <v>181</v>
      </c>
      <c r="BV824" t="s">
        <v>83</v>
      </c>
      <c r="BY824" t="s">
        <v>92</v>
      </c>
      <c r="BZ824" t="s">
        <v>87</v>
      </c>
      <c r="CC824">
        <f>IFERROR(IF(AKORDT[[#This Row],[CZAS]]=1,VLOOKUP(AKORDT[[#This Row],[RAPORTY_TMP_ID]]&amp;AKORDT[[#This Row],[CZYNNOSCI_OPIS]],#REF!,5,FALSE),AKORDT[[#This Row],[CZAS]]),1)</f>
        <v>15</v>
      </c>
      <c r="CD824" t="str">
        <f>AKORDT[[#This Row],[RAPORTY_TMP_ID]]&amp;" "&amp;MID(AKORDT[[#This Row],[NAZWA1_WG]],1,30)</f>
        <v xml:space="preserve">26721 MANGO PD 486 VI 28x55         </v>
      </c>
      <c r="CE824" s="11">
        <f>AKORDT[[#This Row],[DATA]]</f>
        <v>43038</v>
      </c>
      <c r="CF824">
        <f>IFERROR(ROUND(AVERAGEIF(Tabela_Kwerenda_z_AKORD[CZAS RZECZYWISTY],LEFT(AKORDT[[#This Row],[PZP_NR_ZLECENIA]],5),Tabela_Kwerenda_z_AKORD[LACZNY_CZAS]),0),0)</f>
        <v>0</v>
      </c>
    </row>
    <row r="825" spans="1:84">
      <c r="A825" t="e">
        <f>VLOOKUP(AKORDT[[#This Row],[NAZWISKO]],IMIE[],2,FALSE)</f>
        <v>#N/A</v>
      </c>
      <c r="B825">
        <v>11295</v>
      </c>
      <c r="F825">
        <v>26720</v>
      </c>
      <c r="G825">
        <v>1</v>
      </c>
      <c r="H825">
        <v>1</v>
      </c>
      <c r="I825">
        <v>1</v>
      </c>
      <c r="J825">
        <v>55868</v>
      </c>
      <c r="K825">
        <v>55868</v>
      </c>
      <c r="L825">
        <v>49</v>
      </c>
      <c r="M825">
        <v>5</v>
      </c>
      <c r="N825">
        <v>7</v>
      </c>
      <c r="O825">
        <v>123</v>
      </c>
      <c r="Q825" s="17">
        <v>43038</v>
      </c>
      <c r="R825" t="s">
        <v>1699</v>
      </c>
      <c r="S825">
        <v>0</v>
      </c>
      <c r="T825">
        <v>0</v>
      </c>
      <c r="U825">
        <v>0</v>
      </c>
      <c r="V825">
        <v>2</v>
      </c>
      <c r="W825" t="s">
        <v>457</v>
      </c>
      <c r="X825" t="s">
        <v>79</v>
      </c>
      <c r="Y825" t="s">
        <v>93</v>
      </c>
      <c r="Z825" t="s">
        <v>458</v>
      </c>
      <c r="AB825" s="17">
        <v>2</v>
      </c>
      <c r="AC825" s="17">
        <v>402133</v>
      </c>
      <c r="AD825">
        <v>2</v>
      </c>
      <c r="AE825">
        <v>1</v>
      </c>
      <c r="AF825">
        <v>0</v>
      </c>
      <c r="AG825" t="s">
        <v>81</v>
      </c>
      <c r="AH825" t="s">
        <v>82</v>
      </c>
      <c r="AI825" t="s">
        <v>83</v>
      </c>
      <c r="AJ825" t="s">
        <v>83</v>
      </c>
      <c r="AK825" t="s">
        <v>84</v>
      </c>
      <c r="AL825" t="s">
        <v>85</v>
      </c>
      <c r="AM825" t="s">
        <v>86</v>
      </c>
      <c r="AN825" t="s">
        <v>87</v>
      </c>
      <c r="AO825" t="s">
        <v>468</v>
      </c>
      <c r="AP825" t="s">
        <v>469</v>
      </c>
      <c r="AQ825" t="s">
        <v>468</v>
      </c>
      <c r="AR825" t="s">
        <v>469</v>
      </c>
      <c r="AS825" t="s">
        <v>83</v>
      </c>
      <c r="AV825" s="17"/>
      <c r="AX825">
        <v>0</v>
      </c>
      <c r="AY825" t="s">
        <v>83</v>
      </c>
      <c r="AZ825" t="s">
        <v>83</v>
      </c>
      <c r="BH825">
        <v>1024</v>
      </c>
      <c r="BL825" t="s">
        <v>1715</v>
      </c>
      <c r="BM825" s="17">
        <v>43019</v>
      </c>
      <c r="BN825" t="s">
        <v>303</v>
      </c>
      <c r="BO825" t="s">
        <v>303</v>
      </c>
      <c r="BP825">
        <v>13</v>
      </c>
      <c r="BQ825" t="s">
        <v>88</v>
      </c>
      <c r="BR825" t="s">
        <v>79</v>
      </c>
      <c r="BS825" t="s">
        <v>89</v>
      </c>
      <c r="BT825" t="s">
        <v>90</v>
      </c>
      <c r="BU825" t="s">
        <v>181</v>
      </c>
      <c r="BV825" t="s">
        <v>83</v>
      </c>
      <c r="BY825" t="s">
        <v>92</v>
      </c>
      <c r="BZ825" t="s">
        <v>87</v>
      </c>
      <c r="CC825">
        <f>IFERROR(IF(AKORDT[[#This Row],[CZAS]]=1,VLOOKUP(AKORDT[[#This Row],[RAPORTY_TMP_ID]]&amp;AKORDT[[#This Row],[CZYNNOSCI_OPIS]],#REF!,5,FALSE),AKORDT[[#This Row],[CZAS]]),1)</f>
        <v>123</v>
      </c>
      <c r="CD825" t="str">
        <f>AKORDT[[#This Row],[RAPORTY_TMP_ID]]&amp;" "&amp;MID(AKORDT[[#This Row],[NAZWA1_WG]],1,30)</f>
        <v xml:space="preserve">26720 MANGO L                       </v>
      </c>
      <c r="CE825" s="11">
        <f>AKORDT[[#This Row],[DATA]]</f>
        <v>43038</v>
      </c>
      <c r="CF825">
        <f>IFERROR(ROUND(AVERAGEIF(Tabela_Kwerenda_z_AKORD[CZAS RZECZYWISTY],LEFT(AKORDT[[#This Row],[PZP_NR_ZLECENIA]],5),Tabela_Kwerenda_z_AKORD[LACZNY_CZAS]),0),0)</f>
        <v>0</v>
      </c>
    </row>
    <row r="826" spans="1:84">
      <c r="A826" t="e">
        <f>VLOOKUP(AKORDT[[#This Row],[NAZWISKO]],IMIE[],2,FALSE)</f>
        <v>#N/A</v>
      </c>
      <c r="B826">
        <v>11296</v>
      </c>
      <c r="F826">
        <v>26719</v>
      </c>
      <c r="G826">
        <v>1</v>
      </c>
      <c r="H826">
        <v>1</v>
      </c>
      <c r="I826">
        <v>1</v>
      </c>
      <c r="J826">
        <v>55862</v>
      </c>
      <c r="K826">
        <v>55862</v>
      </c>
      <c r="L826">
        <v>49</v>
      </c>
      <c r="M826">
        <v>5</v>
      </c>
      <c r="N826">
        <v>7</v>
      </c>
      <c r="O826">
        <v>152</v>
      </c>
      <c r="Q826" s="17">
        <v>43038</v>
      </c>
      <c r="R826" t="s">
        <v>1947</v>
      </c>
      <c r="S826">
        <v>0</v>
      </c>
      <c r="T826">
        <v>0</v>
      </c>
      <c r="U826">
        <v>0</v>
      </c>
      <c r="V826">
        <v>2</v>
      </c>
      <c r="W826" t="s">
        <v>457</v>
      </c>
      <c r="X826" t="s">
        <v>79</v>
      </c>
      <c r="Y826" t="s">
        <v>93</v>
      </c>
      <c r="Z826" t="s">
        <v>458</v>
      </c>
      <c r="AB826" s="17">
        <v>2</v>
      </c>
      <c r="AC826" s="17">
        <v>402133</v>
      </c>
      <c r="AD826">
        <v>2</v>
      </c>
      <c r="AE826">
        <v>1</v>
      </c>
      <c r="AF826">
        <v>0</v>
      </c>
      <c r="AG826" t="s">
        <v>81</v>
      </c>
      <c r="AH826" t="s">
        <v>82</v>
      </c>
      <c r="AI826" t="s">
        <v>83</v>
      </c>
      <c r="AJ826" t="s">
        <v>83</v>
      </c>
      <c r="AK826" t="s">
        <v>84</v>
      </c>
      <c r="AL826" t="s">
        <v>85</v>
      </c>
      <c r="AM826" t="s">
        <v>86</v>
      </c>
      <c r="AN826" t="s">
        <v>87</v>
      </c>
      <c r="AO826" t="s">
        <v>613</v>
      </c>
      <c r="AP826" t="s">
        <v>614</v>
      </c>
      <c r="AQ826" t="s">
        <v>613</v>
      </c>
      <c r="AR826" t="s">
        <v>614</v>
      </c>
      <c r="AS826" t="s">
        <v>83</v>
      </c>
      <c r="AV826" s="17"/>
      <c r="AX826">
        <v>0</v>
      </c>
      <c r="AY826" t="s">
        <v>83</v>
      </c>
      <c r="AZ826" t="s">
        <v>83</v>
      </c>
      <c r="BH826">
        <v>1025</v>
      </c>
      <c r="BL826" t="s">
        <v>1715</v>
      </c>
      <c r="BM826" s="17">
        <v>43019</v>
      </c>
      <c r="BN826" t="s">
        <v>303</v>
      </c>
      <c r="BO826" t="s">
        <v>303</v>
      </c>
      <c r="BP826">
        <v>13</v>
      </c>
      <c r="BQ826" t="s">
        <v>88</v>
      </c>
      <c r="BR826" t="s">
        <v>79</v>
      </c>
      <c r="BS826" t="s">
        <v>89</v>
      </c>
      <c r="BT826" t="s">
        <v>90</v>
      </c>
      <c r="BU826" t="s">
        <v>181</v>
      </c>
      <c r="BV826" t="s">
        <v>83</v>
      </c>
      <c r="BY826" t="s">
        <v>92</v>
      </c>
      <c r="BZ826" t="s">
        <v>87</v>
      </c>
      <c r="CC826">
        <f>IFERROR(IF(AKORDT[[#This Row],[CZAS]]=1,VLOOKUP(AKORDT[[#This Row],[RAPORTY_TMP_ID]]&amp;AKORDT[[#This Row],[CZYNNOSCI_OPIS]],#REF!,5,FALSE),AKORDT[[#This Row],[CZAS]]),1)</f>
        <v>152</v>
      </c>
      <c r="CD826" t="str">
        <f>AKORDT[[#This Row],[RAPORTY_TMP_ID]]&amp;" "&amp;MID(AKORDT[[#This Row],[NAZWA1_WG]],1,30)</f>
        <v xml:space="preserve">26719 MANGO 2                       </v>
      </c>
      <c r="CE826" s="11">
        <f>AKORDT[[#This Row],[DATA]]</f>
        <v>43038</v>
      </c>
      <c r="CF826">
        <f>IFERROR(ROUND(AVERAGEIF(Tabela_Kwerenda_z_AKORD[CZAS RZECZYWISTY],LEFT(AKORDT[[#This Row],[PZP_NR_ZLECENIA]],5),Tabela_Kwerenda_z_AKORD[LACZNY_CZAS]),0),0)</f>
        <v>0</v>
      </c>
    </row>
    <row r="827" spans="1:84">
      <c r="A827" t="e">
        <f>VLOOKUP(AKORDT[[#This Row],[NAZWISKO]],IMIE[],2,FALSE)</f>
        <v>#N/A</v>
      </c>
      <c r="B827">
        <v>11297</v>
      </c>
      <c r="F827">
        <v>26718</v>
      </c>
      <c r="G827">
        <v>1</v>
      </c>
      <c r="H827">
        <v>1</v>
      </c>
      <c r="I827">
        <v>1</v>
      </c>
      <c r="J827">
        <v>55864</v>
      </c>
      <c r="K827">
        <v>55864</v>
      </c>
      <c r="L827">
        <v>49</v>
      </c>
      <c r="M827">
        <v>5</v>
      </c>
      <c r="N827">
        <v>7</v>
      </c>
      <c r="O827">
        <v>213</v>
      </c>
      <c r="Q827" s="17">
        <v>43038</v>
      </c>
      <c r="R827" t="s">
        <v>1948</v>
      </c>
      <c r="S827">
        <v>0</v>
      </c>
      <c r="T827">
        <v>0</v>
      </c>
      <c r="U827">
        <v>0</v>
      </c>
      <c r="V827">
        <v>2</v>
      </c>
      <c r="W827" t="s">
        <v>457</v>
      </c>
      <c r="X827" t="s">
        <v>79</v>
      </c>
      <c r="Y827" t="s">
        <v>93</v>
      </c>
      <c r="Z827" t="s">
        <v>458</v>
      </c>
      <c r="AB827" s="17">
        <v>2</v>
      </c>
      <c r="AC827" s="17">
        <v>402133</v>
      </c>
      <c r="AD827">
        <v>2</v>
      </c>
      <c r="AE827">
        <v>1</v>
      </c>
      <c r="AF827">
        <v>0</v>
      </c>
      <c r="AG827" t="s">
        <v>81</v>
      </c>
      <c r="AH827" t="s">
        <v>82</v>
      </c>
      <c r="AI827" t="s">
        <v>83</v>
      </c>
      <c r="AJ827" t="s">
        <v>83</v>
      </c>
      <c r="AK827" t="s">
        <v>84</v>
      </c>
      <c r="AL827" t="s">
        <v>85</v>
      </c>
      <c r="AM827" t="s">
        <v>86</v>
      </c>
      <c r="AN827" t="s">
        <v>87</v>
      </c>
      <c r="AO827" t="s">
        <v>617</v>
      </c>
      <c r="AP827" t="s">
        <v>618</v>
      </c>
      <c r="AQ827" t="s">
        <v>617</v>
      </c>
      <c r="AR827" t="s">
        <v>618</v>
      </c>
      <c r="AS827" t="s">
        <v>83</v>
      </c>
      <c r="AV827" s="17"/>
      <c r="AX827">
        <v>0</v>
      </c>
      <c r="AY827" t="s">
        <v>83</v>
      </c>
      <c r="AZ827" t="s">
        <v>83</v>
      </c>
      <c r="BH827">
        <v>1026</v>
      </c>
      <c r="BL827" t="s">
        <v>1715</v>
      </c>
      <c r="BM827" s="17">
        <v>43019</v>
      </c>
      <c r="BN827" t="s">
        <v>303</v>
      </c>
      <c r="BO827" t="s">
        <v>303</v>
      </c>
      <c r="BP827">
        <v>13</v>
      </c>
      <c r="BQ827" t="s">
        <v>88</v>
      </c>
      <c r="BR827" t="s">
        <v>79</v>
      </c>
      <c r="BS827" t="s">
        <v>89</v>
      </c>
      <c r="BT827" t="s">
        <v>90</v>
      </c>
      <c r="BU827" t="s">
        <v>181</v>
      </c>
      <c r="BV827" t="s">
        <v>83</v>
      </c>
      <c r="BY827" t="s">
        <v>92</v>
      </c>
      <c r="BZ827" t="s">
        <v>87</v>
      </c>
      <c r="CC827">
        <f>IFERROR(IF(AKORDT[[#This Row],[CZAS]]=1,VLOOKUP(AKORDT[[#This Row],[RAPORTY_TMP_ID]]&amp;AKORDT[[#This Row],[CZYNNOSCI_OPIS]],#REF!,5,FALSE),AKORDT[[#This Row],[CZAS]]),1)</f>
        <v>213</v>
      </c>
      <c r="CD827" t="str">
        <f>AKORDT[[#This Row],[RAPORTY_TMP_ID]]&amp;" "&amp;MID(AKORDT[[#This Row],[NAZWA1_WG]],1,30)</f>
        <v xml:space="preserve">26718 MANGO 3                       </v>
      </c>
      <c r="CE827" s="11">
        <f>AKORDT[[#This Row],[DATA]]</f>
        <v>43038</v>
      </c>
      <c r="CF827">
        <f>IFERROR(ROUND(AVERAGEIF(Tabela_Kwerenda_z_AKORD[CZAS RZECZYWISTY],LEFT(AKORDT[[#This Row],[PZP_NR_ZLECENIA]],5),Tabela_Kwerenda_z_AKORD[LACZNY_CZAS]),0),0)</f>
        <v>0</v>
      </c>
    </row>
    <row r="828" spans="1:84">
      <c r="A828" t="e">
        <f>VLOOKUP(AKORDT[[#This Row],[NAZWISKO]],IMIE[],2,FALSE)</f>
        <v>#N/A</v>
      </c>
      <c r="B828">
        <v>11298</v>
      </c>
      <c r="F828">
        <v>27051</v>
      </c>
      <c r="G828">
        <v>1</v>
      </c>
      <c r="H828">
        <v>1</v>
      </c>
      <c r="I828">
        <v>1</v>
      </c>
      <c r="J828">
        <v>13955</v>
      </c>
      <c r="K828">
        <v>13955</v>
      </c>
      <c r="L828">
        <v>38</v>
      </c>
      <c r="M828">
        <v>5</v>
      </c>
      <c r="N828">
        <v>7</v>
      </c>
      <c r="O828">
        <v>85</v>
      </c>
      <c r="Q828" s="17">
        <v>43038</v>
      </c>
      <c r="R828" t="s">
        <v>1949</v>
      </c>
      <c r="S828">
        <v>0</v>
      </c>
      <c r="T828">
        <v>0</v>
      </c>
      <c r="U828">
        <v>0</v>
      </c>
      <c r="V828">
        <v>2</v>
      </c>
      <c r="W828" t="s">
        <v>281</v>
      </c>
      <c r="X828" t="s">
        <v>79</v>
      </c>
      <c r="Y828" t="s">
        <v>102</v>
      </c>
      <c r="Z828" t="s">
        <v>282</v>
      </c>
      <c r="AB828" s="17">
        <v>2</v>
      </c>
      <c r="AC828" s="17">
        <v>402133</v>
      </c>
      <c r="AD828">
        <v>2</v>
      </c>
      <c r="AE828">
        <v>1</v>
      </c>
      <c r="AF828">
        <v>0</v>
      </c>
      <c r="AG828" t="s">
        <v>81</v>
      </c>
      <c r="AH828" t="s">
        <v>82</v>
      </c>
      <c r="AI828" t="s">
        <v>83</v>
      </c>
      <c r="AJ828" t="s">
        <v>83</v>
      </c>
      <c r="AK828" t="s">
        <v>84</v>
      </c>
      <c r="AL828" t="s">
        <v>85</v>
      </c>
      <c r="AM828" t="s">
        <v>86</v>
      </c>
      <c r="AN828" t="s">
        <v>87</v>
      </c>
      <c r="AO828" t="s">
        <v>198</v>
      </c>
      <c r="AP828" t="s">
        <v>199</v>
      </c>
      <c r="AQ828" t="s">
        <v>198</v>
      </c>
      <c r="AR828" t="s">
        <v>199</v>
      </c>
      <c r="AS828" t="s">
        <v>83</v>
      </c>
      <c r="AV828" s="17"/>
      <c r="AX828">
        <v>0</v>
      </c>
      <c r="AY828" t="s">
        <v>83</v>
      </c>
      <c r="AZ828" t="s">
        <v>83</v>
      </c>
      <c r="BH828">
        <v>1027</v>
      </c>
      <c r="BL828" t="s">
        <v>1528</v>
      </c>
      <c r="BM828" s="17">
        <v>43026</v>
      </c>
      <c r="BN828" t="s">
        <v>200</v>
      </c>
      <c r="BO828" t="s">
        <v>200</v>
      </c>
      <c r="BP828">
        <v>13</v>
      </c>
      <c r="BQ828" t="s">
        <v>88</v>
      </c>
      <c r="BR828" t="s">
        <v>79</v>
      </c>
      <c r="BS828" t="s">
        <v>89</v>
      </c>
      <c r="BT828" t="s">
        <v>90</v>
      </c>
      <c r="BU828" t="s">
        <v>91</v>
      </c>
      <c r="BV828" t="s">
        <v>83</v>
      </c>
      <c r="BY828" t="s">
        <v>92</v>
      </c>
      <c r="BZ828" t="s">
        <v>87</v>
      </c>
      <c r="CC828">
        <f>IFERROR(IF(AKORDT[[#This Row],[CZAS]]=1,VLOOKUP(AKORDT[[#This Row],[RAPORTY_TMP_ID]]&amp;AKORDT[[#This Row],[CZYNNOSCI_OPIS]],#REF!,5,FALSE),AKORDT[[#This Row],[CZAS]]),1)</f>
        <v>85</v>
      </c>
      <c r="CD828" t="str">
        <f>AKORDT[[#This Row],[RAPORTY_TMP_ID]]&amp;" "&amp;MID(AKORDT[[#This Row],[NAZWA1_WG]],1,30)</f>
        <v xml:space="preserve">27051 OVAL [1o]                     </v>
      </c>
      <c r="CE828" s="11">
        <f>AKORDT[[#This Row],[DATA]]</f>
        <v>43038</v>
      </c>
      <c r="CF828">
        <f>IFERROR(ROUND(AVERAGEIF(Tabela_Kwerenda_z_AKORD[CZAS RZECZYWISTY],LEFT(AKORDT[[#This Row],[PZP_NR_ZLECENIA]],5),Tabela_Kwerenda_z_AKORD[LACZNY_CZAS]),0),0)</f>
        <v>0</v>
      </c>
    </row>
    <row r="829" spans="1:84">
      <c r="A829" t="e">
        <f>VLOOKUP(AKORDT[[#This Row],[NAZWISKO]],IMIE[],2,FALSE)</f>
        <v>#N/A</v>
      </c>
      <c r="B829">
        <v>11299</v>
      </c>
      <c r="F829">
        <v>27050</v>
      </c>
      <c r="G829">
        <v>1</v>
      </c>
      <c r="H829">
        <v>1</v>
      </c>
      <c r="I829">
        <v>1</v>
      </c>
      <c r="J829">
        <v>13955</v>
      </c>
      <c r="K829">
        <v>13955</v>
      </c>
      <c r="L829">
        <v>38</v>
      </c>
      <c r="M829">
        <v>5</v>
      </c>
      <c r="N829">
        <v>7</v>
      </c>
      <c r="O829">
        <v>85</v>
      </c>
      <c r="Q829" s="17">
        <v>43038</v>
      </c>
      <c r="R829" t="s">
        <v>1950</v>
      </c>
      <c r="S829">
        <v>0</v>
      </c>
      <c r="T829">
        <v>0</v>
      </c>
      <c r="U829">
        <v>0</v>
      </c>
      <c r="V829">
        <v>2</v>
      </c>
      <c r="W829" t="s">
        <v>281</v>
      </c>
      <c r="X829" t="s">
        <v>79</v>
      </c>
      <c r="Y829" t="s">
        <v>102</v>
      </c>
      <c r="Z829" t="s">
        <v>282</v>
      </c>
      <c r="AB829" s="17">
        <v>2</v>
      </c>
      <c r="AC829" s="17">
        <v>402133</v>
      </c>
      <c r="AD829">
        <v>2</v>
      </c>
      <c r="AE829">
        <v>1</v>
      </c>
      <c r="AF829">
        <v>0</v>
      </c>
      <c r="AG829" t="s">
        <v>81</v>
      </c>
      <c r="AH829" t="s">
        <v>82</v>
      </c>
      <c r="AI829" t="s">
        <v>83</v>
      </c>
      <c r="AJ829" t="s">
        <v>83</v>
      </c>
      <c r="AK829" t="s">
        <v>84</v>
      </c>
      <c r="AL829" t="s">
        <v>85</v>
      </c>
      <c r="AM829" t="s">
        <v>86</v>
      </c>
      <c r="AN829" t="s">
        <v>87</v>
      </c>
      <c r="AO829" t="s">
        <v>198</v>
      </c>
      <c r="AP829" t="s">
        <v>199</v>
      </c>
      <c r="AQ829" t="s">
        <v>198</v>
      </c>
      <c r="AR829" t="s">
        <v>199</v>
      </c>
      <c r="AS829" t="s">
        <v>83</v>
      </c>
      <c r="AV829" s="17"/>
      <c r="AX829">
        <v>0</v>
      </c>
      <c r="AY829" t="s">
        <v>83</v>
      </c>
      <c r="AZ829" t="s">
        <v>83</v>
      </c>
      <c r="BH829">
        <v>1028</v>
      </c>
      <c r="BL829" t="s">
        <v>1528</v>
      </c>
      <c r="BM829" s="17">
        <v>43026</v>
      </c>
      <c r="BN829" t="s">
        <v>200</v>
      </c>
      <c r="BO829" t="s">
        <v>200</v>
      </c>
      <c r="BP829">
        <v>13</v>
      </c>
      <c r="BQ829" t="s">
        <v>88</v>
      </c>
      <c r="BR829" t="s">
        <v>79</v>
      </c>
      <c r="BS829" t="s">
        <v>89</v>
      </c>
      <c r="BT829" t="s">
        <v>90</v>
      </c>
      <c r="BU829" t="s">
        <v>91</v>
      </c>
      <c r="BV829" t="s">
        <v>83</v>
      </c>
      <c r="BY829" t="s">
        <v>92</v>
      </c>
      <c r="BZ829" t="s">
        <v>87</v>
      </c>
      <c r="CC829">
        <f>IFERROR(IF(AKORDT[[#This Row],[CZAS]]=1,VLOOKUP(AKORDT[[#This Row],[RAPORTY_TMP_ID]]&amp;AKORDT[[#This Row],[CZYNNOSCI_OPIS]],#REF!,5,FALSE),AKORDT[[#This Row],[CZAS]]),1)</f>
        <v>85</v>
      </c>
      <c r="CD829" t="str">
        <f>AKORDT[[#This Row],[RAPORTY_TMP_ID]]&amp;" "&amp;MID(AKORDT[[#This Row],[NAZWA1_WG]],1,30)</f>
        <v xml:space="preserve">27050 OVAL [1o]                     </v>
      </c>
      <c r="CE829" s="11">
        <f>AKORDT[[#This Row],[DATA]]</f>
        <v>43038</v>
      </c>
      <c r="CF829">
        <f>IFERROR(ROUND(AVERAGEIF(Tabela_Kwerenda_z_AKORD[CZAS RZECZYWISTY],LEFT(AKORDT[[#This Row],[PZP_NR_ZLECENIA]],5),Tabela_Kwerenda_z_AKORD[LACZNY_CZAS]),0),0)</f>
        <v>0</v>
      </c>
    </row>
    <row r="830" spans="1:84">
      <c r="A830" t="e">
        <f>VLOOKUP(AKORDT[[#This Row],[NAZWISKO]],IMIE[],2,FALSE)</f>
        <v>#N/A</v>
      </c>
      <c r="B830">
        <v>11300</v>
      </c>
      <c r="F830">
        <v>26098</v>
      </c>
      <c r="G830">
        <v>1</v>
      </c>
      <c r="H830">
        <v>4</v>
      </c>
      <c r="I830">
        <v>1</v>
      </c>
      <c r="J830">
        <v>14455</v>
      </c>
      <c r="K830">
        <v>14455</v>
      </c>
      <c r="L830">
        <v>38</v>
      </c>
      <c r="M830">
        <v>5</v>
      </c>
      <c r="N830">
        <v>7</v>
      </c>
      <c r="O830">
        <v>6</v>
      </c>
      <c r="Q830" s="17">
        <v>43039</v>
      </c>
      <c r="R830" t="s">
        <v>1951</v>
      </c>
      <c r="S830">
        <v>0</v>
      </c>
      <c r="T830">
        <v>0</v>
      </c>
      <c r="U830">
        <v>0</v>
      </c>
      <c r="V830">
        <v>2</v>
      </c>
      <c r="W830" t="s">
        <v>281</v>
      </c>
      <c r="X830" t="s">
        <v>79</v>
      </c>
      <c r="Y830" t="s">
        <v>102</v>
      </c>
      <c r="Z830" t="s">
        <v>282</v>
      </c>
      <c r="AB830" s="17">
        <v>2</v>
      </c>
      <c r="AC830" s="17">
        <v>402133</v>
      </c>
      <c r="AD830">
        <v>2</v>
      </c>
      <c r="AE830">
        <v>1</v>
      </c>
      <c r="AF830">
        <v>0</v>
      </c>
      <c r="AG830" t="s">
        <v>81</v>
      </c>
      <c r="AH830" t="s">
        <v>82</v>
      </c>
      <c r="AI830" t="s">
        <v>83</v>
      </c>
      <c r="AJ830" t="s">
        <v>83</v>
      </c>
      <c r="AK830" t="s">
        <v>84</v>
      </c>
      <c r="AL830" t="s">
        <v>85</v>
      </c>
      <c r="AM830" t="s">
        <v>86</v>
      </c>
      <c r="AN830" t="s">
        <v>87</v>
      </c>
      <c r="AO830" t="s">
        <v>194</v>
      </c>
      <c r="AP830" t="s">
        <v>195</v>
      </c>
      <c r="AQ830" t="s">
        <v>194</v>
      </c>
      <c r="AR830" t="s">
        <v>195</v>
      </c>
      <c r="AS830" t="s">
        <v>83</v>
      </c>
      <c r="AV830" s="17"/>
      <c r="AX830">
        <v>0</v>
      </c>
      <c r="AY830" t="s">
        <v>83</v>
      </c>
      <c r="AZ830" t="s">
        <v>83</v>
      </c>
      <c r="BH830">
        <v>1029</v>
      </c>
      <c r="BL830" t="s">
        <v>1037</v>
      </c>
      <c r="BM830" s="17">
        <v>43005</v>
      </c>
      <c r="BN830" t="s">
        <v>191</v>
      </c>
      <c r="BO830" t="s">
        <v>191</v>
      </c>
      <c r="BP830">
        <v>13</v>
      </c>
      <c r="BQ830" t="s">
        <v>88</v>
      </c>
      <c r="BR830" t="s">
        <v>79</v>
      </c>
      <c r="BS830" t="s">
        <v>89</v>
      </c>
      <c r="BT830" t="s">
        <v>90</v>
      </c>
      <c r="BU830" t="s">
        <v>182</v>
      </c>
      <c r="BV830" t="s">
        <v>83</v>
      </c>
      <c r="BY830" t="s">
        <v>92</v>
      </c>
      <c r="BZ830" t="s">
        <v>87</v>
      </c>
      <c r="CC830">
        <f>IFERROR(IF(AKORDT[[#This Row],[CZAS]]=1,VLOOKUP(AKORDT[[#This Row],[RAPORTY_TMP_ID]]&amp;AKORDT[[#This Row],[CZYNNOSCI_OPIS]],#REF!,5,FALSE),AKORDT[[#This Row],[CZAS]]),1)</f>
        <v>6</v>
      </c>
      <c r="CD830" t="str">
        <f>AKORDT[[#This Row],[RAPORTY_TMP_ID]]&amp;" "&amp;MID(AKORDT[[#This Row],[NAZWA1_WG]],1,30)</f>
        <v xml:space="preserve">26098 PD 078 VI 50x50               </v>
      </c>
      <c r="CE830" s="11">
        <f>AKORDT[[#This Row],[DATA]]</f>
        <v>43039</v>
      </c>
      <c r="CF830">
        <f>IFERROR(ROUND(AVERAGEIF(Tabela_Kwerenda_z_AKORD[CZAS RZECZYWISTY],LEFT(AKORDT[[#This Row],[PZP_NR_ZLECENIA]],5),Tabela_Kwerenda_z_AKORD[LACZNY_CZAS]),0),0)</f>
        <v>0</v>
      </c>
    </row>
    <row r="831" spans="1:84">
      <c r="A831" t="e">
        <f>VLOOKUP(AKORDT[[#This Row],[NAZWISKO]],IMIE[],2,FALSE)</f>
        <v>#N/A</v>
      </c>
      <c r="B831">
        <v>11302</v>
      </c>
      <c r="F831">
        <v>26164</v>
      </c>
      <c r="G831">
        <v>1</v>
      </c>
      <c r="H831">
        <v>1</v>
      </c>
      <c r="I831">
        <v>1</v>
      </c>
      <c r="J831">
        <v>50559</v>
      </c>
      <c r="K831">
        <v>50559</v>
      </c>
      <c r="L831">
        <v>53</v>
      </c>
      <c r="M831">
        <v>5</v>
      </c>
      <c r="N831">
        <v>7</v>
      </c>
      <c r="O831">
        <v>50</v>
      </c>
      <c r="Q831" s="17">
        <v>43039</v>
      </c>
      <c r="R831" t="s">
        <v>1952</v>
      </c>
      <c r="S831">
        <v>0</v>
      </c>
      <c r="T831">
        <v>0</v>
      </c>
      <c r="U831">
        <v>0</v>
      </c>
      <c r="V831">
        <v>2</v>
      </c>
      <c r="W831" t="s">
        <v>336</v>
      </c>
      <c r="X831" t="s">
        <v>79</v>
      </c>
      <c r="Y831" t="s">
        <v>104</v>
      </c>
      <c r="Z831" t="s">
        <v>337</v>
      </c>
      <c r="AB831" s="17">
        <v>2</v>
      </c>
      <c r="AC831" s="17">
        <v>402133</v>
      </c>
      <c r="AD831">
        <v>2</v>
      </c>
      <c r="AE831">
        <v>1</v>
      </c>
      <c r="AF831">
        <v>0</v>
      </c>
      <c r="AG831" t="s">
        <v>81</v>
      </c>
      <c r="AH831" t="s">
        <v>82</v>
      </c>
      <c r="AI831" t="s">
        <v>83</v>
      </c>
      <c r="AJ831" t="s">
        <v>83</v>
      </c>
      <c r="AK831" t="s">
        <v>84</v>
      </c>
      <c r="AL831" t="s">
        <v>85</v>
      </c>
      <c r="AM831" t="s">
        <v>86</v>
      </c>
      <c r="AN831" t="s">
        <v>87</v>
      </c>
      <c r="AO831" t="s">
        <v>507</v>
      </c>
      <c r="AP831" t="s">
        <v>508</v>
      </c>
      <c r="AQ831" t="s">
        <v>507</v>
      </c>
      <c r="AR831" t="s">
        <v>508</v>
      </c>
      <c r="AS831" t="s">
        <v>83</v>
      </c>
      <c r="AV831" s="17"/>
      <c r="AX831">
        <v>0</v>
      </c>
      <c r="AY831" t="s">
        <v>83</v>
      </c>
      <c r="AZ831" t="s">
        <v>83</v>
      </c>
      <c r="BH831">
        <v>1031</v>
      </c>
      <c r="BL831" t="s">
        <v>874</v>
      </c>
      <c r="BM831" s="17">
        <v>43005</v>
      </c>
      <c r="BN831" t="s">
        <v>502</v>
      </c>
      <c r="BO831" t="s">
        <v>502</v>
      </c>
      <c r="BP831">
        <v>13</v>
      </c>
      <c r="BQ831" t="s">
        <v>88</v>
      </c>
      <c r="BR831" t="s">
        <v>79</v>
      </c>
      <c r="BS831" t="s">
        <v>89</v>
      </c>
      <c r="BT831" t="s">
        <v>90</v>
      </c>
      <c r="BU831" t="s">
        <v>181</v>
      </c>
      <c r="BV831" t="s">
        <v>83</v>
      </c>
      <c r="BY831" t="s">
        <v>92</v>
      </c>
      <c r="BZ831" t="s">
        <v>87</v>
      </c>
      <c r="CC831">
        <f>IFERROR(IF(AKORDT[[#This Row],[CZAS]]=1,VLOOKUP(AKORDT[[#This Row],[RAPORTY_TMP_ID]]&amp;AKORDT[[#This Row],[CZYNNOSCI_OPIS]],#REF!,5,FALSE),AKORDT[[#This Row],[CZAS]]),1)</f>
        <v>50</v>
      </c>
      <c r="CD831" t="str">
        <f>AKORDT[[#This Row],[RAPORTY_TMP_ID]]&amp;" "&amp;MID(AKORDT[[#This Row],[NAZWA1_WG]],1,30)</f>
        <v xml:space="preserve">26164 MYSTIC P100x98                </v>
      </c>
      <c r="CE831" s="11">
        <f>AKORDT[[#This Row],[DATA]]</f>
        <v>43039</v>
      </c>
      <c r="CF831">
        <f>IFERROR(ROUND(AVERAGEIF(Tabela_Kwerenda_z_AKORD[CZAS RZECZYWISTY],LEFT(AKORDT[[#This Row],[PZP_NR_ZLECENIA]],5),Tabela_Kwerenda_z_AKORD[LACZNY_CZAS]),0),0)</f>
        <v>0</v>
      </c>
    </row>
    <row r="832" spans="1:84">
      <c r="A832" t="e">
        <f>VLOOKUP(AKORDT[[#This Row],[NAZWISKO]],IMIE[],2,FALSE)</f>
        <v>#N/A</v>
      </c>
      <c r="B832">
        <v>11303</v>
      </c>
      <c r="F832">
        <v>26165</v>
      </c>
      <c r="G832">
        <v>1</v>
      </c>
      <c r="H832">
        <v>1</v>
      </c>
      <c r="I832">
        <v>1</v>
      </c>
      <c r="J832">
        <v>44309</v>
      </c>
      <c r="K832">
        <v>44123</v>
      </c>
      <c r="L832">
        <v>53</v>
      </c>
      <c r="M832">
        <v>5</v>
      </c>
      <c r="N832">
        <v>7</v>
      </c>
      <c r="O832">
        <v>164</v>
      </c>
      <c r="Q832" s="17">
        <v>43039</v>
      </c>
      <c r="R832" t="s">
        <v>1953</v>
      </c>
      <c r="S832">
        <v>0</v>
      </c>
      <c r="T832">
        <v>0</v>
      </c>
      <c r="U832">
        <v>0</v>
      </c>
      <c r="V832">
        <v>2</v>
      </c>
      <c r="W832" t="s">
        <v>336</v>
      </c>
      <c r="X832" t="s">
        <v>79</v>
      </c>
      <c r="Y832" t="s">
        <v>104</v>
      </c>
      <c r="Z832" t="s">
        <v>337</v>
      </c>
      <c r="AB832" s="17">
        <v>2</v>
      </c>
      <c r="AC832" s="17">
        <v>402133</v>
      </c>
      <c r="AD832">
        <v>2</v>
      </c>
      <c r="AE832">
        <v>1</v>
      </c>
      <c r="AF832">
        <v>0</v>
      </c>
      <c r="AG832" t="s">
        <v>81</v>
      </c>
      <c r="AH832" t="s">
        <v>82</v>
      </c>
      <c r="AI832" t="s">
        <v>83</v>
      </c>
      <c r="AJ832" t="s">
        <v>83</v>
      </c>
      <c r="AK832" t="s">
        <v>84</v>
      </c>
      <c r="AL832" t="s">
        <v>85</v>
      </c>
      <c r="AM832" t="s">
        <v>86</v>
      </c>
      <c r="AN832" t="s">
        <v>87</v>
      </c>
      <c r="AO832" t="s">
        <v>503</v>
      </c>
      <c r="AP832" t="s">
        <v>504</v>
      </c>
      <c r="AQ832" t="s">
        <v>505</v>
      </c>
      <c r="AR832" t="s">
        <v>506</v>
      </c>
      <c r="AS832" t="s">
        <v>83</v>
      </c>
      <c r="AV832" s="17"/>
      <c r="AX832">
        <v>0</v>
      </c>
      <c r="AY832" t="s">
        <v>83</v>
      </c>
      <c r="AZ832" t="s">
        <v>83</v>
      </c>
      <c r="BH832">
        <v>1032</v>
      </c>
      <c r="BL832" t="s">
        <v>874</v>
      </c>
      <c r="BM832" s="17">
        <v>43005</v>
      </c>
      <c r="BN832" t="s">
        <v>502</v>
      </c>
      <c r="BO832" t="s">
        <v>502</v>
      </c>
      <c r="BP832">
        <v>13</v>
      </c>
      <c r="BQ832" t="s">
        <v>88</v>
      </c>
      <c r="BR832" t="s">
        <v>79</v>
      </c>
      <c r="BS832" t="s">
        <v>89</v>
      </c>
      <c r="BT832" t="s">
        <v>90</v>
      </c>
      <c r="BU832" t="s">
        <v>181</v>
      </c>
      <c r="BV832" t="s">
        <v>83</v>
      </c>
      <c r="BY832" t="s">
        <v>92</v>
      </c>
      <c r="BZ832" t="s">
        <v>87</v>
      </c>
      <c r="CC832">
        <f>IFERROR(IF(AKORDT[[#This Row],[CZAS]]=1,VLOOKUP(AKORDT[[#This Row],[RAPORTY_TMP_ID]]&amp;AKORDT[[#This Row],[CZYNNOSCI_OPIS]],#REF!,5,FALSE),AKORDT[[#This Row],[CZAS]]),1)</f>
        <v>164</v>
      </c>
      <c r="CD832" t="str">
        <f>AKORDT[[#This Row],[RAPORTY_TMP_ID]]&amp;" "&amp;MID(AKORDT[[#This Row],[NAZWA1_WG]],1,30)</f>
        <v xml:space="preserve">26165 MYSTIC N126                   </v>
      </c>
      <c r="CE832" s="11">
        <f>AKORDT[[#This Row],[DATA]]</f>
        <v>43039</v>
      </c>
      <c r="CF832">
        <f>IFERROR(ROUND(AVERAGEIF(Tabela_Kwerenda_z_AKORD[CZAS RZECZYWISTY],LEFT(AKORDT[[#This Row],[PZP_NR_ZLECENIA]],5),Tabela_Kwerenda_z_AKORD[LACZNY_CZAS]),0),0)</f>
        <v>0</v>
      </c>
    </row>
    <row r="833" spans="1:84">
      <c r="A833" t="e">
        <f>VLOOKUP(AKORDT[[#This Row],[NAZWISKO]],IMIE[],2,FALSE)</f>
        <v>#N/A</v>
      </c>
      <c r="B833">
        <v>11304</v>
      </c>
      <c r="F833">
        <v>26166</v>
      </c>
      <c r="G833">
        <v>1</v>
      </c>
      <c r="H833">
        <v>1</v>
      </c>
      <c r="I833">
        <v>1</v>
      </c>
      <c r="J833">
        <v>44247</v>
      </c>
      <c r="K833">
        <v>44067</v>
      </c>
      <c r="L833">
        <v>53</v>
      </c>
      <c r="M833">
        <v>5</v>
      </c>
      <c r="N833">
        <v>7</v>
      </c>
      <c r="O833">
        <v>166</v>
      </c>
      <c r="Q833" s="17">
        <v>43039</v>
      </c>
      <c r="R833" t="s">
        <v>1954</v>
      </c>
      <c r="S833">
        <v>0</v>
      </c>
      <c r="T833">
        <v>0</v>
      </c>
      <c r="U833">
        <v>0</v>
      </c>
      <c r="V833">
        <v>2</v>
      </c>
      <c r="W833" t="s">
        <v>336</v>
      </c>
      <c r="X833" t="s">
        <v>79</v>
      </c>
      <c r="Y833" t="s">
        <v>104</v>
      </c>
      <c r="Z833" t="s">
        <v>337</v>
      </c>
      <c r="AB833" s="17">
        <v>2</v>
      </c>
      <c r="AC833" s="17">
        <v>402133</v>
      </c>
      <c r="AD833">
        <v>2</v>
      </c>
      <c r="AE833">
        <v>1</v>
      </c>
      <c r="AF833">
        <v>0</v>
      </c>
      <c r="AG833" t="s">
        <v>81</v>
      </c>
      <c r="AH833" t="s">
        <v>82</v>
      </c>
      <c r="AI833" t="s">
        <v>83</v>
      </c>
      <c r="AJ833" t="s">
        <v>83</v>
      </c>
      <c r="AK833" t="s">
        <v>84</v>
      </c>
      <c r="AL833" t="s">
        <v>85</v>
      </c>
      <c r="AM833" t="s">
        <v>86</v>
      </c>
      <c r="AN833" t="s">
        <v>87</v>
      </c>
      <c r="AO833" t="s">
        <v>668</v>
      </c>
      <c r="AP833" t="s">
        <v>669</v>
      </c>
      <c r="AQ833" t="s">
        <v>670</v>
      </c>
      <c r="AR833" t="s">
        <v>671</v>
      </c>
      <c r="AS833" t="s">
        <v>83</v>
      </c>
      <c r="AV833" s="17"/>
      <c r="AX833">
        <v>0</v>
      </c>
      <c r="AY833" t="s">
        <v>83</v>
      </c>
      <c r="AZ833" t="s">
        <v>83</v>
      </c>
      <c r="BH833">
        <v>1033</v>
      </c>
      <c r="BL833" t="s">
        <v>874</v>
      </c>
      <c r="BM833" s="17">
        <v>43005</v>
      </c>
      <c r="BN833" t="s">
        <v>502</v>
      </c>
      <c r="BO833" t="s">
        <v>502</v>
      </c>
      <c r="BP833">
        <v>13</v>
      </c>
      <c r="BQ833" t="s">
        <v>88</v>
      </c>
      <c r="BR833" t="s">
        <v>79</v>
      </c>
      <c r="BS833" t="s">
        <v>89</v>
      </c>
      <c r="BT833" t="s">
        <v>90</v>
      </c>
      <c r="BU833" t="s">
        <v>181</v>
      </c>
      <c r="BV833" t="s">
        <v>83</v>
      </c>
      <c r="BY833" t="s">
        <v>92</v>
      </c>
      <c r="BZ833" t="s">
        <v>87</v>
      </c>
      <c r="CC833">
        <f>IFERROR(IF(AKORDT[[#This Row],[CZAS]]=1,VLOOKUP(AKORDT[[#This Row],[RAPORTY_TMP_ID]]&amp;AKORDT[[#This Row],[CZYNNOSCI_OPIS]],#REF!,5,FALSE),AKORDT[[#This Row],[CZAS]]),1)</f>
        <v>166</v>
      </c>
      <c r="CD833" t="str">
        <f>AKORDT[[#This Row],[RAPORTY_TMP_ID]]&amp;" "&amp;MID(AKORDT[[#This Row],[NAZWA1_WG]],1,30)</f>
        <v xml:space="preserve">26166 MYSTIC 2,5                    </v>
      </c>
      <c r="CE833" s="11">
        <f>AKORDT[[#This Row],[DATA]]</f>
        <v>43039</v>
      </c>
      <c r="CF833">
        <f>IFERROR(ROUND(AVERAGEIF(Tabela_Kwerenda_z_AKORD[CZAS RZECZYWISTY],LEFT(AKORDT[[#This Row],[PZP_NR_ZLECENIA]],5),Tabela_Kwerenda_z_AKORD[LACZNY_CZAS]),0),0)</f>
        <v>0</v>
      </c>
    </row>
    <row r="834" spans="1:84">
      <c r="A834" t="e">
        <f>VLOOKUP(AKORDT[[#This Row],[NAZWISKO]],IMIE[],2,FALSE)</f>
        <v>#N/A</v>
      </c>
      <c r="B834">
        <v>11317</v>
      </c>
      <c r="F834">
        <v>26435</v>
      </c>
      <c r="G834">
        <v>1</v>
      </c>
      <c r="H834">
        <v>1</v>
      </c>
      <c r="I834">
        <v>1</v>
      </c>
      <c r="J834">
        <v>24022</v>
      </c>
      <c r="K834">
        <v>24022</v>
      </c>
      <c r="L834">
        <v>36</v>
      </c>
      <c r="M834">
        <v>20</v>
      </c>
      <c r="N834">
        <v>7</v>
      </c>
      <c r="O834">
        <v>24</v>
      </c>
      <c r="P834">
        <v>0</v>
      </c>
      <c r="Q834" s="17">
        <v>43039</v>
      </c>
      <c r="R834" t="s">
        <v>1955</v>
      </c>
      <c r="S834">
        <v>0</v>
      </c>
      <c r="T834">
        <v>0</v>
      </c>
      <c r="U834">
        <v>0</v>
      </c>
      <c r="V834">
        <v>2</v>
      </c>
      <c r="W834" t="s">
        <v>208</v>
      </c>
      <c r="X834" t="s">
        <v>79</v>
      </c>
      <c r="Y834" t="s">
        <v>94</v>
      </c>
      <c r="Z834" t="s">
        <v>209</v>
      </c>
      <c r="AB834" s="17">
        <v>2</v>
      </c>
      <c r="AC834" s="17">
        <v>402133</v>
      </c>
      <c r="AD834">
        <v>2</v>
      </c>
      <c r="AE834">
        <v>1</v>
      </c>
      <c r="AF834">
        <v>0</v>
      </c>
      <c r="AG834" t="s">
        <v>81</v>
      </c>
      <c r="AH834" t="s">
        <v>82</v>
      </c>
      <c r="AI834" t="s">
        <v>83</v>
      </c>
      <c r="AJ834" t="s">
        <v>83</v>
      </c>
      <c r="AK834" t="s">
        <v>84</v>
      </c>
      <c r="AL834" t="s">
        <v>85</v>
      </c>
      <c r="AM834" t="s">
        <v>205</v>
      </c>
      <c r="AN834" t="s">
        <v>95</v>
      </c>
      <c r="AO834" t="s">
        <v>601</v>
      </c>
      <c r="AP834" t="s">
        <v>602</v>
      </c>
      <c r="AQ834" t="s">
        <v>601</v>
      </c>
      <c r="AR834" t="s">
        <v>602</v>
      </c>
      <c r="AS834" t="s">
        <v>83</v>
      </c>
      <c r="AV834" s="17"/>
      <c r="AX834">
        <v>0</v>
      </c>
      <c r="AY834" t="s">
        <v>83</v>
      </c>
      <c r="AZ834" t="s">
        <v>83</v>
      </c>
      <c r="BH834">
        <v>1046</v>
      </c>
      <c r="BL834" t="s">
        <v>1956</v>
      </c>
      <c r="BM834" s="17">
        <v>43012</v>
      </c>
      <c r="BN834" t="s">
        <v>230</v>
      </c>
      <c r="BO834" t="s">
        <v>230</v>
      </c>
      <c r="BP834">
        <v>68</v>
      </c>
      <c r="BQ834" t="s">
        <v>196</v>
      </c>
      <c r="BR834" t="s">
        <v>197</v>
      </c>
      <c r="BS834" t="s">
        <v>89</v>
      </c>
      <c r="BT834" t="s">
        <v>90</v>
      </c>
      <c r="BU834" t="s">
        <v>181</v>
      </c>
      <c r="BV834" t="s">
        <v>83</v>
      </c>
      <c r="BY834" t="s">
        <v>92</v>
      </c>
      <c r="BZ834" t="s">
        <v>87</v>
      </c>
      <c r="CC834">
        <f>IFERROR(IF(AKORDT[[#This Row],[CZAS]]=1,VLOOKUP(AKORDT[[#This Row],[RAPORTY_TMP_ID]]&amp;AKORDT[[#This Row],[CZYNNOSCI_OPIS]],#REF!,5,FALSE),AKORDT[[#This Row],[CZAS]]),1)</f>
        <v>24</v>
      </c>
      <c r="CD834" t="str">
        <f>AKORDT[[#This Row],[RAPORTY_TMP_ID]]&amp;" "&amp;MID(AKORDT[[#This Row],[NAZWA1_WG]],1,30)</f>
        <v xml:space="preserve">26435 AVANT 3                       </v>
      </c>
      <c r="CE834" s="11">
        <f>AKORDT[[#This Row],[DATA]]</f>
        <v>43039</v>
      </c>
      <c r="CF834">
        <f>IFERROR(ROUND(AVERAGEIF(Tabela_Kwerenda_z_AKORD[CZAS RZECZYWISTY],LEFT(AKORDT[[#This Row],[PZP_NR_ZLECENIA]],5),Tabela_Kwerenda_z_AKORD[LACZNY_CZAS]),0),0)</f>
        <v>0</v>
      </c>
    </row>
    <row r="835" spans="1:84">
      <c r="A835" t="e">
        <f>VLOOKUP(AKORDT[[#This Row],[NAZWISKO]],IMIE[],2,FALSE)</f>
        <v>#N/A</v>
      </c>
      <c r="B835">
        <v>11318</v>
      </c>
      <c r="F835">
        <v>26436</v>
      </c>
      <c r="G835">
        <v>1</v>
      </c>
      <c r="H835">
        <v>1</v>
      </c>
      <c r="I835">
        <v>1</v>
      </c>
      <c r="J835">
        <v>24024</v>
      </c>
      <c r="K835">
        <v>24024</v>
      </c>
      <c r="L835">
        <v>36</v>
      </c>
      <c r="M835">
        <v>20</v>
      </c>
      <c r="N835">
        <v>7</v>
      </c>
      <c r="O835">
        <v>19</v>
      </c>
      <c r="P835">
        <v>0</v>
      </c>
      <c r="Q835" s="17">
        <v>43039</v>
      </c>
      <c r="R835" t="s">
        <v>1957</v>
      </c>
      <c r="S835">
        <v>0</v>
      </c>
      <c r="T835">
        <v>0</v>
      </c>
      <c r="U835">
        <v>0</v>
      </c>
      <c r="V835">
        <v>2</v>
      </c>
      <c r="W835" t="s">
        <v>208</v>
      </c>
      <c r="X835" t="s">
        <v>79</v>
      </c>
      <c r="Y835" t="s">
        <v>94</v>
      </c>
      <c r="Z835" t="s">
        <v>209</v>
      </c>
      <c r="AB835" s="17">
        <v>2</v>
      </c>
      <c r="AC835" s="17">
        <v>402133</v>
      </c>
      <c r="AD835">
        <v>2</v>
      </c>
      <c r="AE835">
        <v>1</v>
      </c>
      <c r="AF835">
        <v>0</v>
      </c>
      <c r="AG835" t="s">
        <v>81</v>
      </c>
      <c r="AH835" t="s">
        <v>82</v>
      </c>
      <c r="AI835" t="s">
        <v>83</v>
      </c>
      <c r="AJ835" t="s">
        <v>83</v>
      </c>
      <c r="AK835" t="s">
        <v>84</v>
      </c>
      <c r="AL835" t="s">
        <v>85</v>
      </c>
      <c r="AM835" t="s">
        <v>205</v>
      </c>
      <c r="AN835" t="s">
        <v>95</v>
      </c>
      <c r="AO835" t="s">
        <v>235</v>
      </c>
      <c r="AP835" t="s">
        <v>236</v>
      </c>
      <c r="AQ835" t="s">
        <v>235</v>
      </c>
      <c r="AR835" t="s">
        <v>236</v>
      </c>
      <c r="AS835" t="s">
        <v>83</v>
      </c>
      <c r="AV835" s="17"/>
      <c r="AX835">
        <v>0</v>
      </c>
      <c r="AY835" t="s">
        <v>83</v>
      </c>
      <c r="AZ835" t="s">
        <v>83</v>
      </c>
      <c r="BH835">
        <v>1047</v>
      </c>
      <c r="BL835" t="s">
        <v>1956</v>
      </c>
      <c r="BM835" s="17">
        <v>43012</v>
      </c>
      <c r="BN835" t="s">
        <v>230</v>
      </c>
      <c r="BO835" t="s">
        <v>230</v>
      </c>
      <c r="BP835">
        <v>68</v>
      </c>
      <c r="BQ835" t="s">
        <v>196</v>
      </c>
      <c r="BR835" t="s">
        <v>197</v>
      </c>
      <c r="BS835" t="s">
        <v>89</v>
      </c>
      <c r="BT835" t="s">
        <v>90</v>
      </c>
      <c r="BU835" t="s">
        <v>181</v>
      </c>
      <c r="BV835" t="s">
        <v>83</v>
      </c>
      <c r="BY835" t="s">
        <v>92</v>
      </c>
      <c r="BZ835" t="s">
        <v>87</v>
      </c>
      <c r="CC835">
        <f>IFERROR(IF(AKORDT[[#This Row],[CZAS]]=1,VLOOKUP(AKORDT[[#This Row],[RAPORTY_TMP_ID]]&amp;AKORDT[[#This Row],[CZYNNOSCI_OPIS]],#REF!,5,FALSE),AKORDT[[#This Row],[CZAS]]),1)</f>
        <v>19</v>
      </c>
      <c r="CD835" t="str">
        <f>AKORDT[[#This Row],[RAPORTY_TMP_ID]]&amp;" "&amp;MID(AKORDT[[#This Row],[NAZWA1_WG]],1,30)</f>
        <v xml:space="preserve">26436 AVANT N                       </v>
      </c>
      <c r="CE835" s="11">
        <f>AKORDT[[#This Row],[DATA]]</f>
        <v>43039</v>
      </c>
      <c r="CF835">
        <f>IFERROR(ROUND(AVERAGEIF(Tabela_Kwerenda_z_AKORD[CZAS RZECZYWISTY],LEFT(AKORDT[[#This Row],[PZP_NR_ZLECENIA]],5),Tabela_Kwerenda_z_AKORD[LACZNY_CZAS]),0),0)</f>
        <v>0</v>
      </c>
    </row>
    <row r="836" spans="1:84">
      <c r="A836" t="e">
        <f>VLOOKUP(AKORDT[[#This Row],[NAZWISKO]],IMIE[],2,FALSE)</f>
        <v>#N/A</v>
      </c>
      <c r="B836">
        <v>11319</v>
      </c>
      <c r="F836">
        <v>26437</v>
      </c>
      <c r="G836">
        <v>1</v>
      </c>
      <c r="H836">
        <v>1</v>
      </c>
      <c r="I836">
        <v>1</v>
      </c>
      <c r="J836">
        <v>10567</v>
      </c>
      <c r="K836">
        <v>10567</v>
      </c>
      <c r="L836">
        <v>36</v>
      </c>
      <c r="M836">
        <v>20</v>
      </c>
      <c r="N836">
        <v>7</v>
      </c>
      <c r="O836">
        <v>26</v>
      </c>
      <c r="P836">
        <v>0</v>
      </c>
      <c r="Q836" s="17">
        <v>43039</v>
      </c>
      <c r="R836" t="s">
        <v>1958</v>
      </c>
      <c r="S836">
        <v>0</v>
      </c>
      <c r="T836">
        <v>0</v>
      </c>
      <c r="U836">
        <v>0</v>
      </c>
      <c r="V836">
        <v>2</v>
      </c>
      <c r="W836" t="s">
        <v>208</v>
      </c>
      <c r="X836" t="s">
        <v>79</v>
      </c>
      <c r="Y836" t="s">
        <v>94</v>
      </c>
      <c r="Z836" t="s">
        <v>209</v>
      </c>
      <c r="AB836" s="17">
        <v>2</v>
      </c>
      <c r="AC836" s="17">
        <v>402133</v>
      </c>
      <c r="AD836">
        <v>2</v>
      </c>
      <c r="AE836">
        <v>1</v>
      </c>
      <c r="AF836">
        <v>0</v>
      </c>
      <c r="AG836" t="s">
        <v>81</v>
      </c>
      <c r="AH836" t="s">
        <v>82</v>
      </c>
      <c r="AI836" t="s">
        <v>83</v>
      </c>
      <c r="AJ836" t="s">
        <v>83</v>
      </c>
      <c r="AK836" t="s">
        <v>84</v>
      </c>
      <c r="AL836" t="s">
        <v>85</v>
      </c>
      <c r="AM836" t="s">
        <v>205</v>
      </c>
      <c r="AN836" t="s">
        <v>95</v>
      </c>
      <c r="AO836" t="s">
        <v>642</v>
      </c>
      <c r="AP836" t="s">
        <v>643</v>
      </c>
      <c r="AQ836" t="s">
        <v>642</v>
      </c>
      <c r="AR836" t="s">
        <v>643</v>
      </c>
      <c r="AS836" t="s">
        <v>83</v>
      </c>
      <c r="AV836" s="17"/>
      <c r="AX836">
        <v>0</v>
      </c>
      <c r="AY836" t="s">
        <v>83</v>
      </c>
      <c r="AZ836" t="s">
        <v>83</v>
      </c>
      <c r="BH836">
        <v>1048</v>
      </c>
      <c r="BL836" t="s">
        <v>1956</v>
      </c>
      <c r="BM836" s="17">
        <v>43012</v>
      </c>
      <c r="BN836" t="s">
        <v>230</v>
      </c>
      <c r="BO836" t="s">
        <v>230</v>
      </c>
      <c r="BP836">
        <v>68</v>
      </c>
      <c r="BQ836" t="s">
        <v>196</v>
      </c>
      <c r="BR836" t="s">
        <v>197</v>
      </c>
      <c r="BS836" t="s">
        <v>89</v>
      </c>
      <c r="BT836" t="s">
        <v>90</v>
      </c>
      <c r="BU836" t="s">
        <v>181</v>
      </c>
      <c r="BV836" t="s">
        <v>83</v>
      </c>
      <c r="BY836" t="s">
        <v>92</v>
      </c>
      <c r="BZ836" t="s">
        <v>87</v>
      </c>
      <c r="CC836">
        <f>IFERROR(IF(AKORDT[[#This Row],[CZAS]]=1,VLOOKUP(AKORDT[[#This Row],[RAPORTY_TMP_ID]]&amp;AKORDT[[#This Row],[CZYNNOSCI_OPIS]],#REF!,5,FALSE),AKORDT[[#This Row],[CZAS]]),1)</f>
        <v>26</v>
      </c>
      <c r="CD836" t="str">
        <f>AKORDT[[#This Row],[RAPORTY_TMP_ID]]&amp;" "&amp;MID(AKORDT[[#This Row],[NAZWA1_WG]],1,30)</f>
        <v xml:space="preserve">26437 AVANT 3]                      </v>
      </c>
      <c r="CE836" s="11">
        <f>AKORDT[[#This Row],[DATA]]</f>
        <v>43039</v>
      </c>
      <c r="CF836">
        <f>IFERROR(ROUND(AVERAGEIF(Tabela_Kwerenda_z_AKORD[CZAS RZECZYWISTY],LEFT(AKORDT[[#This Row],[PZP_NR_ZLECENIA]],5),Tabela_Kwerenda_z_AKORD[LACZNY_CZAS]),0),0)</f>
        <v>0</v>
      </c>
    </row>
    <row r="837" spans="1:84">
      <c r="A837" t="e">
        <f>VLOOKUP(AKORDT[[#This Row],[NAZWISKO]],IMIE[],2,FALSE)</f>
        <v>#N/A</v>
      </c>
      <c r="B837">
        <v>11320</v>
      </c>
      <c r="F837">
        <v>27040</v>
      </c>
      <c r="G837">
        <v>1</v>
      </c>
      <c r="H837">
        <v>1</v>
      </c>
      <c r="I837">
        <v>1</v>
      </c>
      <c r="J837">
        <v>35972</v>
      </c>
      <c r="K837">
        <v>35972</v>
      </c>
      <c r="L837">
        <v>40</v>
      </c>
      <c r="M837">
        <v>5</v>
      </c>
      <c r="N837">
        <v>7</v>
      </c>
      <c r="O837">
        <v>212</v>
      </c>
      <c r="Q837" s="17">
        <v>43039</v>
      </c>
      <c r="R837" t="s">
        <v>1959</v>
      </c>
      <c r="S837">
        <v>0</v>
      </c>
      <c r="T837">
        <v>0</v>
      </c>
      <c r="U837">
        <v>0</v>
      </c>
      <c r="V837">
        <v>2</v>
      </c>
      <c r="W837" t="s">
        <v>228</v>
      </c>
      <c r="X837" t="s">
        <v>79</v>
      </c>
      <c r="Y837" t="s">
        <v>97</v>
      </c>
      <c r="Z837" t="s">
        <v>229</v>
      </c>
      <c r="AB837" s="17">
        <v>2</v>
      </c>
      <c r="AC837" s="17">
        <v>402133</v>
      </c>
      <c r="AD837">
        <v>2</v>
      </c>
      <c r="AE837">
        <v>1</v>
      </c>
      <c r="AF837">
        <v>0</v>
      </c>
      <c r="AG837" t="s">
        <v>81</v>
      </c>
      <c r="AH837" t="s">
        <v>82</v>
      </c>
      <c r="AI837" t="s">
        <v>83</v>
      </c>
      <c r="AJ837" t="s">
        <v>83</v>
      </c>
      <c r="AK837" t="s">
        <v>84</v>
      </c>
      <c r="AL837" t="s">
        <v>85</v>
      </c>
      <c r="AM837" t="s">
        <v>86</v>
      </c>
      <c r="AN837" t="s">
        <v>87</v>
      </c>
      <c r="AO837" t="s">
        <v>644</v>
      </c>
      <c r="AP837" t="s">
        <v>645</v>
      </c>
      <c r="AQ837" t="s">
        <v>644</v>
      </c>
      <c r="AR837" t="s">
        <v>645</v>
      </c>
      <c r="AS837" t="s">
        <v>83</v>
      </c>
      <c r="AV837" s="17"/>
      <c r="AX837">
        <v>0</v>
      </c>
      <c r="AY837" t="s">
        <v>83</v>
      </c>
      <c r="AZ837" t="s">
        <v>83</v>
      </c>
      <c r="BH837">
        <v>1049</v>
      </c>
      <c r="BL837" t="s">
        <v>1352</v>
      </c>
      <c r="BM837" s="17">
        <v>43026</v>
      </c>
      <c r="BN837" t="s">
        <v>527</v>
      </c>
      <c r="BO837" t="s">
        <v>527</v>
      </c>
      <c r="BP837">
        <v>13</v>
      </c>
      <c r="BQ837" t="s">
        <v>88</v>
      </c>
      <c r="BR837" t="s">
        <v>79</v>
      </c>
      <c r="BS837" t="s">
        <v>89</v>
      </c>
      <c r="BT837" t="s">
        <v>90</v>
      </c>
      <c r="BU837" t="s">
        <v>181</v>
      </c>
      <c r="BV837" t="s">
        <v>83</v>
      </c>
      <c r="BY837" t="s">
        <v>92</v>
      </c>
      <c r="BZ837" t="s">
        <v>87</v>
      </c>
      <c r="CC837">
        <f>IFERROR(IF(AKORDT[[#This Row],[CZAS]]=1,VLOOKUP(AKORDT[[#This Row],[RAPORTY_TMP_ID]]&amp;AKORDT[[#This Row],[CZYNNOSCI_OPIS]],#REF!,5,FALSE),AKORDT[[#This Row],[CZAS]]),1)</f>
        <v>212</v>
      </c>
      <c r="CD837" t="str">
        <f>AKORDT[[#This Row],[RAPORTY_TMP_ID]]&amp;" "&amp;MID(AKORDT[[#This Row],[NAZWA1_WG]],1,30)</f>
        <v xml:space="preserve">27040 OREGON [3]                    </v>
      </c>
      <c r="CE837" s="11">
        <f>AKORDT[[#This Row],[DATA]]</f>
        <v>43039</v>
      </c>
      <c r="CF837">
        <f>IFERROR(ROUND(AVERAGEIF(Tabela_Kwerenda_z_AKORD[CZAS RZECZYWISTY],LEFT(AKORDT[[#This Row],[PZP_NR_ZLECENIA]],5),Tabela_Kwerenda_z_AKORD[LACZNY_CZAS]),0),0)</f>
        <v>0</v>
      </c>
    </row>
    <row r="838" spans="1:84">
      <c r="A838" t="e">
        <f>VLOOKUP(AKORDT[[#This Row],[NAZWISKO]],IMIE[],2,FALSE)</f>
        <v>#N/A</v>
      </c>
      <c r="B838">
        <v>11321</v>
      </c>
      <c r="F838">
        <v>26133</v>
      </c>
      <c r="G838">
        <v>1</v>
      </c>
      <c r="H838">
        <v>1</v>
      </c>
      <c r="I838">
        <v>1</v>
      </c>
      <c r="J838">
        <v>24013</v>
      </c>
      <c r="K838">
        <v>24013</v>
      </c>
      <c r="L838">
        <v>52</v>
      </c>
      <c r="M838">
        <v>5</v>
      </c>
      <c r="N838">
        <v>7</v>
      </c>
      <c r="O838">
        <v>167</v>
      </c>
      <c r="P838">
        <v>0</v>
      </c>
      <c r="Q838" s="17">
        <v>43039</v>
      </c>
      <c r="R838" t="s">
        <v>1960</v>
      </c>
      <c r="S838">
        <v>0</v>
      </c>
      <c r="T838">
        <v>0</v>
      </c>
      <c r="U838">
        <v>0</v>
      </c>
      <c r="V838">
        <v>2</v>
      </c>
      <c r="W838" t="s">
        <v>233</v>
      </c>
      <c r="X838" t="s">
        <v>79</v>
      </c>
      <c r="Y838" t="s">
        <v>105</v>
      </c>
      <c r="Z838" t="s">
        <v>234</v>
      </c>
      <c r="AB838" s="17">
        <v>2</v>
      </c>
      <c r="AC838" s="17">
        <v>402133</v>
      </c>
      <c r="AD838">
        <v>2</v>
      </c>
      <c r="AE838">
        <v>1</v>
      </c>
      <c r="AF838">
        <v>0</v>
      </c>
      <c r="AG838" t="s">
        <v>81</v>
      </c>
      <c r="AH838" t="s">
        <v>82</v>
      </c>
      <c r="AI838" t="s">
        <v>83</v>
      </c>
      <c r="AJ838" t="s">
        <v>83</v>
      </c>
      <c r="AK838" t="s">
        <v>84</v>
      </c>
      <c r="AL838" t="s">
        <v>85</v>
      </c>
      <c r="AM838" t="s">
        <v>86</v>
      </c>
      <c r="AN838" t="s">
        <v>87</v>
      </c>
      <c r="AO838" t="s">
        <v>656</v>
      </c>
      <c r="AP838" t="s">
        <v>657</v>
      </c>
      <c r="AQ838" t="s">
        <v>656</v>
      </c>
      <c r="AR838" t="s">
        <v>657</v>
      </c>
      <c r="AS838" t="s">
        <v>83</v>
      </c>
      <c r="AV838" s="17"/>
      <c r="AX838">
        <v>0</v>
      </c>
      <c r="AY838" t="s">
        <v>83</v>
      </c>
      <c r="AZ838" t="s">
        <v>83</v>
      </c>
      <c r="BH838">
        <v>1050</v>
      </c>
      <c r="BL838" t="s">
        <v>985</v>
      </c>
      <c r="BM838" s="17">
        <v>43005</v>
      </c>
      <c r="BN838" t="s">
        <v>230</v>
      </c>
      <c r="BO838" t="s">
        <v>230</v>
      </c>
      <c r="BP838">
        <v>13</v>
      </c>
      <c r="BQ838" t="s">
        <v>88</v>
      </c>
      <c r="BR838" t="s">
        <v>79</v>
      </c>
      <c r="BS838" t="s">
        <v>89</v>
      </c>
      <c r="BT838" t="s">
        <v>90</v>
      </c>
      <c r="BU838" t="s">
        <v>181</v>
      </c>
      <c r="BV838" t="s">
        <v>83</v>
      </c>
      <c r="BY838" t="s">
        <v>92</v>
      </c>
      <c r="BZ838" t="s">
        <v>87</v>
      </c>
      <c r="CC838">
        <f>IFERROR(IF(AKORDT[[#This Row],[CZAS]]=1,VLOOKUP(AKORDT[[#This Row],[RAPORTY_TMP_ID]]&amp;AKORDT[[#This Row],[CZYNNOSCI_OPIS]],#REF!,5,FALSE),AKORDT[[#This Row],[CZAS]]),1)</f>
        <v>167</v>
      </c>
      <c r="CD838" t="str">
        <f>AKORDT[[#This Row],[RAPORTY_TMP_ID]]&amp;" "&amp;MID(AKORDT[[#This Row],[NAZWA1_WG]],1,30)</f>
        <v xml:space="preserve">26133 AVANT [2,5                    </v>
      </c>
      <c r="CE838" s="11">
        <f>AKORDT[[#This Row],[DATA]]</f>
        <v>43039</v>
      </c>
      <c r="CF838">
        <f>IFERROR(ROUND(AVERAGEIF(Tabela_Kwerenda_z_AKORD[CZAS RZECZYWISTY],LEFT(AKORDT[[#This Row],[PZP_NR_ZLECENIA]],5),Tabela_Kwerenda_z_AKORD[LACZNY_CZAS]),0),0)</f>
        <v>0</v>
      </c>
    </row>
    <row r="839" spans="1:84">
      <c r="A839" t="e">
        <f>VLOOKUP(AKORDT[[#This Row],[NAZWISKO]],IMIE[],2,FALSE)</f>
        <v>#N/A</v>
      </c>
      <c r="B839">
        <v>11322</v>
      </c>
      <c r="F839">
        <v>26134</v>
      </c>
      <c r="G839">
        <v>1</v>
      </c>
      <c r="H839">
        <v>1</v>
      </c>
      <c r="I839">
        <v>1</v>
      </c>
      <c r="J839">
        <v>24024</v>
      </c>
      <c r="K839">
        <v>24024</v>
      </c>
      <c r="L839">
        <v>52</v>
      </c>
      <c r="M839">
        <v>5</v>
      </c>
      <c r="N839">
        <v>7</v>
      </c>
      <c r="O839">
        <v>154</v>
      </c>
      <c r="P839">
        <v>0</v>
      </c>
      <c r="Q839" s="17">
        <v>43039</v>
      </c>
      <c r="R839" t="s">
        <v>1961</v>
      </c>
      <c r="S839">
        <v>0</v>
      </c>
      <c r="T839">
        <v>0</v>
      </c>
      <c r="U839">
        <v>0</v>
      </c>
      <c r="V839">
        <v>2</v>
      </c>
      <c r="W839" t="s">
        <v>233</v>
      </c>
      <c r="X839" t="s">
        <v>79</v>
      </c>
      <c r="Y839" t="s">
        <v>105</v>
      </c>
      <c r="Z839" t="s">
        <v>234</v>
      </c>
      <c r="AB839" s="17">
        <v>2</v>
      </c>
      <c r="AC839" s="17">
        <v>402133</v>
      </c>
      <c r="AD839">
        <v>2</v>
      </c>
      <c r="AE839">
        <v>1</v>
      </c>
      <c r="AF839">
        <v>0</v>
      </c>
      <c r="AG839" t="s">
        <v>81</v>
      </c>
      <c r="AH839" t="s">
        <v>82</v>
      </c>
      <c r="AI839" t="s">
        <v>83</v>
      </c>
      <c r="AJ839" t="s">
        <v>83</v>
      </c>
      <c r="AK839" t="s">
        <v>84</v>
      </c>
      <c r="AL839" t="s">
        <v>85</v>
      </c>
      <c r="AM839" t="s">
        <v>86</v>
      </c>
      <c r="AN839" t="s">
        <v>87</v>
      </c>
      <c r="AO839" t="s">
        <v>235</v>
      </c>
      <c r="AP839" t="s">
        <v>236</v>
      </c>
      <c r="AQ839" t="s">
        <v>235</v>
      </c>
      <c r="AR839" t="s">
        <v>236</v>
      </c>
      <c r="AS839" t="s">
        <v>83</v>
      </c>
      <c r="AV839" s="17"/>
      <c r="AX839">
        <v>0</v>
      </c>
      <c r="AY839" t="s">
        <v>83</v>
      </c>
      <c r="AZ839" t="s">
        <v>83</v>
      </c>
      <c r="BH839">
        <v>1051</v>
      </c>
      <c r="BL839" t="s">
        <v>985</v>
      </c>
      <c r="BM839" s="17">
        <v>43005</v>
      </c>
      <c r="BN839" t="s">
        <v>230</v>
      </c>
      <c r="BO839" t="s">
        <v>230</v>
      </c>
      <c r="BP839">
        <v>13</v>
      </c>
      <c r="BQ839" t="s">
        <v>88</v>
      </c>
      <c r="BR839" t="s">
        <v>79</v>
      </c>
      <c r="BS839" t="s">
        <v>89</v>
      </c>
      <c r="BT839" t="s">
        <v>90</v>
      </c>
      <c r="BU839" t="s">
        <v>181</v>
      </c>
      <c r="BV839" t="s">
        <v>83</v>
      </c>
      <c r="BY839" t="s">
        <v>92</v>
      </c>
      <c r="BZ839" t="s">
        <v>87</v>
      </c>
      <c r="CC839">
        <f>IFERROR(IF(AKORDT[[#This Row],[CZAS]]=1,VLOOKUP(AKORDT[[#This Row],[RAPORTY_TMP_ID]]&amp;AKORDT[[#This Row],[CZYNNOSCI_OPIS]],#REF!,5,FALSE),AKORDT[[#This Row],[CZAS]]),1)</f>
        <v>154</v>
      </c>
      <c r="CD839" t="str">
        <f>AKORDT[[#This Row],[RAPORTY_TMP_ID]]&amp;" "&amp;MID(AKORDT[[#This Row],[NAZWA1_WG]],1,30)</f>
        <v xml:space="preserve">26134 AVANT N                       </v>
      </c>
      <c r="CE839" s="11">
        <f>AKORDT[[#This Row],[DATA]]</f>
        <v>43039</v>
      </c>
      <c r="CF839">
        <f>IFERROR(ROUND(AVERAGEIF(Tabela_Kwerenda_z_AKORD[CZAS RZECZYWISTY],LEFT(AKORDT[[#This Row],[PZP_NR_ZLECENIA]],5),Tabela_Kwerenda_z_AKORD[LACZNY_CZAS]),0),0)</f>
        <v>0</v>
      </c>
    </row>
    <row r="840" spans="1:84">
      <c r="A840" t="e">
        <f>VLOOKUP(AKORDT[[#This Row],[NAZWISKO]],IMIE[],2,FALSE)</f>
        <v>#N/A</v>
      </c>
      <c r="B840">
        <v>11324</v>
      </c>
      <c r="F840">
        <v>26135</v>
      </c>
      <c r="G840">
        <v>1</v>
      </c>
      <c r="H840">
        <v>1</v>
      </c>
      <c r="I840">
        <v>1</v>
      </c>
      <c r="J840">
        <v>24019</v>
      </c>
      <c r="K840">
        <v>24019</v>
      </c>
      <c r="L840">
        <v>52</v>
      </c>
      <c r="M840">
        <v>5</v>
      </c>
      <c r="N840">
        <v>7</v>
      </c>
      <c r="O840">
        <v>107</v>
      </c>
      <c r="P840">
        <v>0</v>
      </c>
      <c r="Q840" s="17">
        <v>43039</v>
      </c>
      <c r="R840" t="s">
        <v>1962</v>
      </c>
      <c r="S840">
        <v>0</v>
      </c>
      <c r="T840">
        <v>0</v>
      </c>
      <c r="U840">
        <v>0</v>
      </c>
      <c r="V840">
        <v>2</v>
      </c>
      <c r="W840" t="s">
        <v>233</v>
      </c>
      <c r="X840" t="s">
        <v>79</v>
      </c>
      <c r="Y840" t="s">
        <v>105</v>
      </c>
      <c r="Z840" t="s">
        <v>234</v>
      </c>
      <c r="AB840" s="17">
        <v>2</v>
      </c>
      <c r="AC840" s="17">
        <v>402133</v>
      </c>
      <c r="AD840">
        <v>2</v>
      </c>
      <c r="AE840">
        <v>1</v>
      </c>
      <c r="AF840">
        <v>0</v>
      </c>
      <c r="AG840" t="s">
        <v>81</v>
      </c>
      <c r="AH840" t="s">
        <v>82</v>
      </c>
      <c r="AI840" t="s">
        <v>83</v>
      </c>
      <c r="AJ840" t="s">
        <v>83</v>
      </c>
      <c r="AK840" t="s">
        <v>84</v>
      </c>
      <c r="AL840" t="s">
        <v>85</v>
      </c>
      <c r="AM840" t="s">
        <v>86</v>
      </c>
      <c r="AN840" t="s">
        <v>87</v>
      </c>
      <c r="AO840" t="s">
        <v>430</v>
      </c>
      <c r="AP840" t="s">
        <v>431</v>
      </c>
      <c r="AQ840" t="s">
        <v>430</v>
      </c>
      <c r="AR840" t="s">
        <v>431</v>
      </c>
      <c r="AS840" t="s">
        <v>83</v>
      </c>
      <c r="AV840" s="17"/>
      <c r="AX840">
        <v>0</v>
      </c>
      <c r="AY840" t="s">
        <v>83</v>
      </c>
      <c r="AZ840" t="s">
        <v>83</v>
      </c>
      <c r="BH840">
        <v>1053</v>
      </c>
      <c r="BL840" t="s">
        <v>985</v>
      </c>
      <c r="BM840" s="17">
        <v>43005</v>
      </c>
      <c r="BN840" t="s">
        <v>230</v>
      </c>
      <c r="BO840" t="s">
        <v>230</v>
      </c>
      <c r="BP840">
        <v>13</v>
      </c>
      <c r="BQ840" t="s">
        <v>88</v>
      </c>
      <c r="BR840" t="s">
        <v>79</v>
      </c>
      <c r="BS840" t="s">
        <v>89</v>
      </c>
      <c r="BT840" t="s">
        <v>90</v>
      </c>
      <c r="BU840" t="s">
        <v>181</v>
      </c>
      <c r="BV840" t="s">
        <v>83</v>
      </c>
      <c r="BY840" t="s">
        <v>92</v>
      </c>
      <c r="BZ840" t="s">
        <v>87</v>
      </c>
      <c r="CC840">
        <f>IFERROR(IF(AKORDT[[#This Row],[CZAS]]=1,VLOOKUP(AKORDT[[#This Row],[RAPORTY_TMP_ID]]&amp;AKORDT[[#This Row],[CZYNNOSCI_OPIS]],#REF!,5,FALSE),AKORDT[[#This Row],[CZAS]]),1)</f>
        <v>107</v>
      </c>
      <c r="CD840" t="str">
        <f>AKORDT[[#This Row],[RAPORTY_TMP_ID]]&amp;" "&amp;MID(AKORDT[[#This Row],[NAZWA1_WG]],1,30)</f>
        <v xml:space="preserve">26135 AVANT 1,5                     </v>
      </c>
      <c r="CE840" s="11">
        <f>AKORDT[[#This Row],[DATA]]</f>
        <v>43039</v>
      </c>
      <c r="CF840">
        <f>IFERROR(ROUND(AVERAGEIF(Tabela_Kwerenda_z_AKORD[CZAS RZECZYWISTY],LEFT(AKORDT[[#This Row],[PZP_NR_ZLECENIA]],5),Tabela_Kwerenda_z_AKORD[LACZNY_CZAS]),0),0)</f>
        <v>0</v>
      </c>
    </row>
    <row r="841" spans="1:84">
      <c r="A841" t="e">
        <f>VLOOKUP(AKORDT[[#This Row],[NAZWISKO]],IMIE[],2,FALSE)</f>
        <v>#N/A</v>
      </c>
      <c r="B841">
        <v>11327</v>
      </c>
      <c r="F841">
        <v>26629</v>
      </c>
      <c r="G841">
        <v>1</v>
      </c>
      <c r="H841">
        <v>1</v>
      </c>
      <c r="I841">
        <v>1</v>
      </c>
      <c r="J841">
        <v>52956</v>
      </c>
      <c r="K841">
        <v>52956</v>
      </c>
      <c r="L841">
        <v>39</v>
      </c>
      <c r="M841">
        <v>21</v>
      </c>
      <c r="N841">
        <v>7</v>
      </c>
      <c r="O841">
        <v>21</v>
      </c>
      <c r="Q841" s="17">
        <v>43039</v>
      </c>
      <c r="R841" t="s">
        <v>1963</v>
      </c>
      <c r="S841">
        <v>0</v>
      </c>
      <c r="T841">
        <v>0</v>
      </c>
      <c r="U841">
        <v>0</v>
      </c>
      <c r="V841">
        <v>1</v>
      </c>
      <c r="W841" t="s">
        <v>251</v>
      </c>
      <c r="X841" t="s">
        <v>79</v>
      </c>
      <c r="Y841" t="s">
        <v>99</v>
      </c>
      <c r="Z841" t="s">
        <v>252</v>
      </c>
      <c r="AB841" s="17">
        <v>2</v>
      </c>
      <c r="AC841" s="17">
        <v>402133</v>
      </c>
      <c r="AD841">
        <v>2</v>
      </c>
      <c r="AE841">
        <v>1</v>
      </c>
      <c r="AF841">
        <v>0</v>
      </c>
      <c r="AG841" t="s">
        <v>81</v>
      </c>
      <c r="AH841" t="s">
        <v>82</v>
      </c>
      <c r="AI841" t="s">
        <v>83</v>
      </c>
      <c r="AJ841" t="s">
        <v>83</v>
      </c>
      <c r="AK841" t="s">
        <v>84</v>
      </c>
      <c r="AL841" t="s">
        <v>85</v>
      </c>
      <c r="AM841" t="s">
        <v>253</v>
      </c>
      <c r="AN841" t="s">
        <v>111</v>
      </c>
      <c r="AO841" t="s">
        <v>530</v>
      </c>
      <c r="AP841" t="s">
        <v>531</v>
      </c>
      <c r="AQ841" t="s">
        <v>530</v>
      </c>
      <c r="AR841" t="s">
        <v>531</v>
      </c>
      <c r="AS841" t="s">
        <v>83</v>
      </c>
      <c r="AV841" s="17"/>
      <c r="AX841">
        <v>0</v>
      </c>
      <c r="AY841" t="s">
        <v>83</v>
      </c>
      <c r="AZ841" t="s">
        <v>83</v>
      </c>
      <c r="BH841">
        <v>1056</v>
      </c>
      <c r="BL841" t="s">
        <v>1964</v>
      </c>
      <c r="BM841" s="17">
        <v>43019</v>
      </c>
      <c r="BN841" t="s">
        <v>532</v>
      </c>
      <c r="BO841" t="s">
        <v>532</v>
      </c>
      <c r="BP841">
        <v>68</v>
      </c>
      <c r="BQ841" t="s">
        <v>196</v>
      </c>
      <c r="BR841" t="s">
        <v>197</v>
      </c>
      <c r="BS841" t="s">
        <v>89</v>
      </c>
      <c r="BT841" t="s">
        <v>90</v>
      </c>
      <c r="BU841" t="s">
        <v>258</v>
      </c>
      <c r="BV841" t="s">
        <v>83</v>
      </c>
      <c r="BY841" t="s">
        <v>92</v>
      </c>
      <c r="BZ841" t="s">
        <v>87</v>
      </c>
      <c r="CC841">
        <f>IFERROR(IF(AKORDT[[#This Row],[CZAS]]=1,VLOOKUP(AKORDT[[#This Row],[RAPORTY_TMP_ID]]&amp;AKORDT[[#This Row],[CZYNNOSCI_OPIS]],#REF!,5,FALSE),AKORDT[[#This Row],[CZAS]]),1)</f>
        <v>21</v>
      </c>
      <c r="CD841" t="str">
        <f>AKORDT[[#This Row],[RAPORTY_TMP_ID]]&amp;" "&amp;MID(AKORDT[[#This Row],[NAZWA1_WG]],1,30)</f>
        <v xml:space="preserve">26629 DAKAR [1,5Re                  </v>
      </c>
      <c r="CE841" s="11">
        <f>AKORDT[[#This Row],[DATA]]</f>
        <v>43039</v>
      </c>
      <c r="CF841">
        <f>IFERROR(ROUND(AVERAGEIF(Tabela_Kwerenda_z_AKORD[CZAS RZECZYWISTY],LEFT(AKORDT[[#This Row],[PZP_NR_ZLECENIA]],5),Tabela_Kwerenda_z_AKORD[LACZNY_CZAS]),0),0)</f>
        <v>0</v>
      </c>
    </row>
    <row r="842" spans="1:84">
      <c r="A842" t="e">
        <f>VLOOKUP(AKORDT[[#This Row],[NAZWISKO]],IMIE[],2,FALSE)</f>
        <v>#N/A</v>
      </c>
      <c r="B842">
        <v>11328</v>
      </c>
      <c r="F842">
        <v>26630</v>
      </c>
      <c r="G842">
        <v>1</v>
      </c>
      <c r="H842">
        <v>1</v>
      </c>
      <c r="I842">
        <v>1</v>
      </c>
      <c r="J842">
        <v>53000</v>
      </c>
      <c r="K842">
        <v>53000</v>
      </c>
      <c r="L842">
        <v>39</v>
      </c>
      <c r="M842">
        <v>21</v>
      </c>
      <c r="N842">
        <v>7</v>
      </c>
      <c r="O842">
        <v>20</v>
      </c>
      <c r="Q842" s="17">
        <v>43039</v>
      </c>
      <c r="R842" t="s">
        <v>1965</v>
      </c>
      <c r="S842">
        <v>0</v>
      </c>
      <c r="T842">
        <v>0</v>
      </c>
      <c r="U842">
        <v>0</v>
      </c>
      <c r="V842">
        <v>1</v>
      </c>
      <c r="W842" t="s">
        <v>251</v>
      </c>
      <c r="X842" t="s">
        <v>79</v>
      </c>
      <c r="Y842" t="s">
        <v>99</v>
      </c>
      <c r="Z842" t="s">
        <v>252</v>
      </c>
      <c r="AB842" s="17">
        <v>2</v>
      </c>
      <c r="AC842" s="17">
        <v>402133</v>
      </c>
      <c r="AD842">
        <v>2</v>
      </c>
      <c r="AE842">
        <v>1</v>
      </c>
      <c r="AF842">
        <v>0</v>
      </c>
      <c r="AG842" t="s">
        <v>81</v>
      </c>
      <c r="AH842" t="s">
        <v>82</v>
      </c>
      <c r="AI842" t="s">
        <v>83</v>
      </c>
      <c r="AJ842" t="s">
        <v>83</v>
      </c>
      <c r="AK842" t="s">
        <v>84</v>
      </c>
      <c r="AL842" t="s">
        <v>85</v>
      </c>
      <c r="AM842" t="s">
        <v>253</v>
      </c>
      <c r="AN842" t="s">
        <v>111</v>
      </c>
      <c r="AO842" t="s">
        <v>1858</v>
      </c>
      <c r="AP842" t="s">
        <v>1859</v>
      </c>
      <c r="AQ842" t="s">
        <v>1858</v>
      </c>
      <c r="AR842" t="s">
        <v>1859</v>
      </c>
      <c r="AS842" t="s">
        <v>83</v>
      </c>
      <c r="AV842" s="17"/>
      <c r="AX842">
        <v>0</v>
      </c>
      <c r="AY842" t="s">
        <v>83</v>
      </c>
      <c r="AZ842" t="s">
        <v>83</v>
      </c>
      <c r="BH842">
        <v>1057</v>
      </c>
      <c r="BL842" t="s">
        <v>1964</v>
      </c>
      <c r="BM842" s="17">
        <v>43019</v>
      </c>
      <c r="BN842" t="s">
        <v>532</v>
      </c>
      <c r="BO842" t="s">
        <v>532</v>
      </c>
      <c r="BP842">
        <v>68</v>
      </c>
      <c r="BQ842" t="s">
        <v>196</v>
      </c>
      <c r="BR842" t="s">
        <v>197</v>
      </c>
      <c r="BS842" t="s">
        <v>89</v>
      </c>
      <c r="BT842" t="s">
        <v>90</v>
      </c>
      <c r="BU842" t="s">
        <v>258</v>
      </c>
      <c r="BV842" t="s">
        <v>83</v>
      </c>
      <c r="BY842" t="s">
        <v>92</v>
      </c>
      <c r="BZ842" t="s">
        <v>87</v>
      </c>
      <c r="CC842">
        <f>IFERROR(IF(AKORDT[[#This Row],[CZAS]]=1,VLOOKUP(AKORDT[[#This Row],[RAPORTY_TMP_ID]]&amp;AKORDT[[#This Row],[CZYNNOSCI_OPIS]],#REF!,5,FALSE),AKORDT[[#This Row],[CZAS]]),1)</f>
        <v>20</v>
      </c>
      <c r="CD842" t="str">
        <f>AKORDT[[#This Row],[RAPORTY_TMP_ID]]&amp;" "&amp;MID(AKORDT[[#This Row],[NAZWA1_WG]],1,30)</f>
        <v xml:space="preserve">26630 DAKAR 1,5z                    </v>
      </c>
      <c r="CE842" s="11">
        <f>AKORDT[[#This Row],[DATA]]</f>
        <v>43039</v>
      </c>
      <c r="CF842">
        <f>IFERROR(ROUND(AVERAGEIF(Tabela_Kwerenda_z_AKORD[CZAS RZECZYWISTY],LEFT(AKORDT[[#This Row],[PZP_NR_ZLECENIA]],5),Tabela_Kwerenda_z_AKORD[LACZNY_CZAS]),0),0)</f>
        <v>0</v>
      </c>
    </row>
    <row r="843" spans="1:84">
      <c r="A843" t="e">
        <f>VLOOKUP(AKORDT[[#This Row],[NAZWISKO]],IMIE[],2,FALSE)</f>
        <v>#N/A</v>
      </c>
      <c r="B843">
        <v>11329</v>
      </c>
      <c r="F843">
        <v>26631</v>
      </c>
      <c r="G843">
        <v>1</v>
      </c>
      <c r="H843">
        <v>1</v>
      </c>
      <c r="I843">
        <v>1</v>
      </c>
      <c r="J843">
        <v>53022</v>
      </c>
      <c r="K843">
        <v>53022</v>
      </c>
      <c r="L843">
        <v>39</v>
      </c>
      <c r="M843">
        <v>21</v>
      </c>
      <c r="N843">
        <v>7</v>
      </c>
      <c r="O843">
        <v>20</v>
      </c>
      <c r="Q843" s="17">
        <v>43039</v>
      </c>
      <c r="R843" t="s">
        <v>1966</v>
      </c>
      <c r="S843">
        <v>0</v>
      </c>
      <c r="T843">
        <v>0</v>
      </c>
      <c r="U843">
        <v>0</v>
      </c>
      <c r="V843">
        <v>1</v>
      </c>
      <c r="W843" t="s">
        <v>251</v>
      </c>
      <c r="X843" t="s">
        <v>79</v>
      </c>
      <c r="Y843" t="s">
        <v>99</v>
      </c>
      <c r="Z843" t="s">
        <v>252</v>
      </c>
      <c r="AB843" s="17">
        <v>2</v>
      </c>
      <c r="AC843" s="17">
        <v>402133</v>
      </c>
      <c r="AD843">
        <v>2</v>
      </c>
      <c r="AE843">
        <v>1</v>
      </c>
      <c r="AF843">
        <v>0</v>
      </c>
      <c r="AG843" t="s">
        <v>81</v>
      </c>
      <c r="AH843" t="s">
        <v>82</v>
      </c>
      <c r="AI843" t="s">
        <v>83</v>
      </c>
      <c r="AJ843" t="s">
        <v>83</v>
      </c>
      <c r="AK843" t="s">
        <v>84</v>
      </c>
      <c r="AL843" t="s">
        <v>85</v>
      </c>
      <c r="AM843" t="s">
        <v>253</v>
      </c>
      <c r="AN843" t="s">
        <v>111</v>
      </c>
      <c r="AO843" t="s">
        <v>864</v>
      </c>
      <c r="AP843" t="s">
        <v>865</v>
      </c>
      <c r="AQ843" t="s">
        <v>864</v>
      </c>
      <c r="AR843" t="s">
        <v>865</v>
      </c>
      <c r="AS843" t="s">
        <v>83</v>
      </c>
      <c r="AV843" s="17"/>
      <c r="AX843">
        <v>0</v>
      </c>
      <c r="AY843" t="s">
        <v>83</v>
      </c>
      <c r="AZ843" t="s">
        <v>83</v>
      </c>
      <c r="BH843">
        <v>1058</v>
      </c>
      <c r="BL843" t="s">
        <v>1964</v>
      </c>
      <c r="BM843" s="17">
        <v>43019</v>
      </c>
      <c r="BN843" t="s">
        <v>532</v>
      </c>
      <c r="BO843" t="s">
        <v>532</v>
      </c>
      <c r="BP843">
        <v>68</v>
      </c>
      <c r="BQ843" t="s">
        <v>196</v>
      </c>
      <c r="BR843" t="s">
        <v>197</v>
      </c>
      <c r="BS843" t="s">
        <v>89</v>
      </c>
      <c r="BT843" t="s">
        <v>90</v>
      </c>
      <c r="BU843" t="s">
        <v>258</v>
      </c>
      <c r="BV843" t="s">
        <v>83</v>
      </c>
      <c r="BY843" t="s">
        <v>92</v>
      </c>
      <c r="BZ843" t="s">
        <v>87</v>
      </c>
      <c r="CC843">
        <f>IFERROR(IF(AKORDT[[#This Row],[CZAS]]=1,VLOOKUP(AKORDT[[#This Row],[RAPORTY_TMP_ID]]&amp;AKORDT[[#This Row],[CZYNNOSCI_OPIS]],#REF!,5,FALSE),AKORDT[[#This Row],[CZAS]]),1)</f>
        <v>20</v>
      </c>
      <c r="CD843" t="str">
        <f>AKORDT[[#This Row],[RAPORTY_TMP_ID]]&amp;" "&amp;MID(AKORDT[[#This Row],[NAZWA1_WG]],1,30)</f>
        <v xml:space="preserve">26631 DAKAR Nzz                     </v>
      </c>
      <c r="CE843" s="11">
        <f>AKORDT[[#This Row],[DATA]]</f>
        <v>43039</v>
      </c>
      <c r="CF843">
        <f>IFERROR(ROUND(AVERAGEIF(Tabela_Kwerenda_z_AKORD[CZAS RZECZYWISTY],LEFT(AKORDT[[#This Row],[PZP_NR_ZLECENIA]],5),Tabela_Kwerenda_z_AKORD[LACZNY_CZAS]),0),0)</f>
        <v>0</v>
      </c>
    </row>
    <row r="844" spans="1:84">
      <c r="A844" t="e">
        <f>VLOOKUP(AKORDT[[#This Row],[NAZWISKO]],IMIE[],2,FALSE)</f>
        <v>#N/A</v>
      </c>
      <c r="B844">
        <v>11330</v>
      </c>
      <c r="F844">
        <v>26632</v>
      </c>
      <c r="G844">
        <v>1</v>
      </c>
      <c r="H844">
        <v>1</v>
      </c>
      <c r="I844">
        <v>1</v>
      </c>
      <c r="J844">
        <v>52984</v>
      </c>
      <c r="K844">
        <v>52984</v>
      </c>
      <c r="L844">
        <v>39</v>
      </c>
      <c r="M844">
        <v>21</v>
      </c>
      <c r="N844">
        <v>7</v>
      </c>
      <c r="O844">
        <v>23</v>
      </c>
      <c r="Q844" s="17">
        <v>43039</v>
      </c>
      <c r="R844" t="s">
        <v>1967</v>
      </c>
      <c r="S844">
        <v>0</v>
      </c>
      <c r="T844">
        <v>0</v>
      </c>
      <c r="U844">
        <v>0</v>
      </c>
      <c r="V844">
        <v>1</v>
      </c>
      <c r="W844" t="s">
        <v>251</v>
      </c>
      <c r="X844" t="s">
        <v>79</v>
      </c>
      <c r="Y844" t="s">
        <v>99</v>
      </c>
      <c r="Z844" t="s">
        <v>252</v>
      </c>
      <c r="AB844" s="17">
        <v>2</v>
      </c>
      <c r="AC844" s="17">
        <v>402133</v>
      </c>
      <c r="AD844">
        <v>2</v>
      </c>
      <c r="AE844">
        <v>1</v>
      </c>
      <c r="AF844">
        <v>0</v>
      </c>
      <c r="AG844" t="s">
        <v>81</v>
      </c>
      <c r="AH844" t="s">
        <v>82</v>
      </c>
      <c r="AI844" t="s">
        <v>83</v>
      </c>
      <c r="AJ844" t="s">
        <v>83</v>
      </c>
      <c r="AK844" t="s">
        <v>84</v>
      </c>
      <c r="AL844" t="s">
        <v>85</v>
      </c>
      <c r="AM844" t="s">
        <v>253</v>
      </c>
      <c r="AN844" t="s">
        <v>111</v>
      </c>
      <c r="AO844" t="s">
        <v>1862</v>
      </c>
      <c r="AP844" t="s">
        <v>1863</v>
      </c>
      <c r="AQ844" t="s">
        <v>1862</v>
      </c>
      <c r="AR844" t="s">
        <v>1863</v>
      </c>
      <c r="AS844" t="s">
        <v>83</v>
      </c>
      <c r="AV844" s="17"/>
      <c r="AX844">
        <v>0</v>
      </c>
      <c r="AY844" t="s">
        <v>83</v>
      </c>
      <c r="AZ844" t="s">
        <v>83</v>
      </c>
      <c r="BH844">
        <v>1059</v>
      </c>
      <c r="BL844" t="s">
        <v>1964</v>
      </c>
      <c r="BM844" s="17">
        <v>43019</v>
      </c>
      <c r="BN844" t="s">
        <v>532</v>
      </c>
      <c r="BO844" t="s">
        <v>532</v>
      </c>
      <c r="BP844">
        <v>68</v>
      </c>
      <c r="BQ844" t="s">
        <v>196</v>
      </c>
      <c r="BR844" t="s">
        <v>197</v>
      </c>
      <c r="BS844" t="s">
        <v>89</v>
      </c>
      <c r="BT844" t="s">
        <v>90</v>
      </c>
      <c r="BU844" t="s">
        <v>258</v>
      </c>
      <c r="BV844" t="s">
        <v>83</v>
      </c>
      <c r="BY844" t="s">
        <v>92</v>
      </c>
      <c r="BZ844" t="s">
        <v>87</v>
      </c>
      <c r="CC844">
        <f>IFERROR(IF(AKORDT[[#This Row],[CZAS]]=1,VLOOKUP(AKORDT[[#This Row],[RAPORTY_TMP_ID]]&amp;AKORDT[[#This Row],[CZYNNOSCI_OPIS]],#REF!,5,FALSE),AKORDT[[#This Row],[CZAS]]),1)</f>
        <v>23</v>
      </c>
      <c r="CD844" t="str">
        <f>AKORDT[[#This Row],[RAPORTY_TMP_ID]]&amp;" "&amp;MID(AKORDT[[#This Row],[NAZWA1_WG]],1,30)</f>
        <v xml:space="preserve">26632 DAKAR 1z/60E                  </v>
      </c>
      <c r="CE844" s="11">
        <f>AKORDT[[#This Row],[DATA]]</f>
        <v>43039</v>
      </c>
      <c r="CF844">
        <f>IFERROR(ROUND(AVERAGEIF(Tabela_Kwerenda_z_AKORD[CZAS RZECZYWISTY],LEFT(AKORDT[[#This Row],[PZP_NR_ZLECENIA]],5),Tabela_Kwerenda_z_AKORD[LACZNY_CZAS]),0),0)</f>
        <v>0</v>
      </c>
    </row>
    <row r="845" spans="1:84">
      <c r="A845" t="e">
        <f>VLOOKUP(AKORDT[[#This Row],[NAZWISKO]],IMIE[],2,FALSE)</f>
        <v>#N/A</v>
      </c>
      <c r="B845">
        <v>11332</v>
      </c>
      <c r="F845">
        <v>27158</v>
      </c>
      <c r="G845">
        <v>1</v>
      </c>
      <c r="H845">
        <v>1</v>
      </c>
      <c r="I845">
        <v>1</v>
      </c>
      <c r="J845">
        <v>42944</v>
      </c>
      <c r="K845">
        <v>42944</v>
      </c>
      <c r="L845">
        <v>36</v>
      </c>
      <c r="M845">
        <v>20</v>
      </c>
      <c r="N845">
        <v>7</v>
      </c>
      <c r="O845">
        <v>24</v>
      </c>
      <c r="Q845" s="17">
        <v>43039</v>
      </c>
      <c r="R845" t="s">
        <v>1968</v>
      </c>
      <c r="S845">
        <v>0</v>
      </c>
      <c r="T845">
        <v>0</v>
      </c>
      <c r="U845">
        <v>0</v>
      </c>
      <c r="V845">
        <v>2</v>
      </c>
      <c r="W845" t="s">
        <v>208</v>
      </c>
      <c r="X845" t="s">
        <v>79</v>
      </c>
      <c r="Y845" t="s">
        <v>94</v>
      </c>
      <c r="Z845" t="s">
        <v>209</v>
      </c>
      <c r="AB845" s="17">
        <v>2</v>
      </c>
      <c r="AC845" s="17">
        <v>402133</v>
      </c>
      <c r="AD845">
        <v>2</v>
      </c>
      <c r="AE845">
        <v>1</v>
      </c>
      <c r="AF845">
        <v>0</v>
      </c>
      <c r="AG845" t="s">
        <v>81</v>
      </c>
      <c r="AH845" t="s">
        <v>82</v>
      </c>
      <c r="AI845" t="s">
        <v>83</v>
      </c>
      <c r="AJ845" t="s">
        <v>83</v>
      </c>
      <c r="AK845" t="s">
        <v>84</v>
      </c>
      <c r="AL845" t="s">
        <v>85</v>
      </c>
      <c r="AM845" t="s">
        <v>205</v>
      </c>
      <c r="AN845" t="s">
        <v>95</v>
      </c>
      <c r="AO845" t="s">
        <v>1969</v>
      </c>
      <c r="AP845" t="s">
        <v>1970</v>
      </c>
      <c r="AQ845" t="s">
        <v>1969</v>
      </c>
      <c r="AR845" t="s">
        <v>1970</v>
      </c>
      <c r="AS845" t="s">
        <v>83</v>
      </c>
      <c r="AV845" s="17"/>
      <c r="AX845">
        <v>0</v>
      </c>
      <c r="AY845" t="s">
        <v>83</v>
      </c>
      <c r="AZ845" t="s">
        <v>83</v>
      </c>
      <c r="BH845">
        <v>1061</v>
      </c>
      <c r="BL845" t="s">
        <v>1971</v>
      </c>
      <c r="BM845" s="17">
        <v>43026</v>
      </c>
      <c r="BN845" t="s">
        <v>285</v>
      </c>
      <c r="BO845" t="s">
        <v>285</v>
      </c>
      <c r="BP845">
        <v>68</v>
      </c>
      <c r="BQ845" t="s">
        <v>196</v>
      </c>
      <c r="BR845" t="s">
        <v>197</v>
      </c>
      <c r="BS845" t="s">
        <v>89</v>
      </c>
      <c r="BT845" t="s">
        <v>90</v>
      </c>
      <c r="BU845" t="s">
        <v>181</v>
      </c>
      <c r="BV845" t="s">
        <v>83</v>
      </c>
      <c r="BY845" t="s">
        <v>92</v>
      </c>
      <c r="BZ845" t="s">
        <v>87</v>
      </c>
      <c r="CC845">
        <f>IFERROR(IF(AKORDT[[#This Row],[CZAS]]=1,VLOOKUP(AKORDT[[#This Row],[RAPORTY_TMP_ID]]&amp;AKORDT[[#This Row],[CZYNNOSCI_OPIS]],#REF!,5,FALSE),AKORDT[[#This Row],[CZAS]]),1)</f>
        <v>24</v>
      </c>
      <c r="CD845" t="str">
        <f>AKORDT[[#This Row],[RAPORTY_TMP_ID]]&amp;" "&amp;MID(AKORDT[[#This Row],[NAZWA1_WG]],1,30)</f>
        <v xml:space="preserve">27158 BROADWAY [LH                  </v>
      </c>
      <c r="CE845" s="11">
        <f>AKORDT[[#This Row],[DATA]]</f>
        <v>43039</v>
      </c>
      <c r="CF845">
        <f>IFERROR(ROUND(AVERAGEIF(Tabela_Kwerenda_z_AKORD[CZAS RZECZYWISTY],LEFT(AKORDT[[#This Row],[PZP_NR_ZLECENIA]],5),Tabela_Kwerenda_z_AKORD[LACZNY_CZAS]),0),0)</f>
        <v>0</v>
      </c>
    </row>
    <row r="846" spans="1:84">
      <c r="A846" t="e">
        <f>VLOOKUP(AKORDT[[#This Row],[NAZWISKO]],IMIE[],2,FALSE)</f>
        <v>#N/A</v>
      </c>
      <c r="B846">
        <v>11333</v>
      </c>
      <c r="F846">
        <v>27159</v>
      </c>
      <c r="G846">
        <v>1</v>
      </c>
      <c r="H846">
        <v>1</v>
      </c>
      <c r="I846">
        <v>1</v>
      </c>
      <c r="J846">
        <v>42918</v>
      </c>
      <c r="K846">
        <v>42918</v>
      </c>
      <c r="L846">
        <v>36</v>
      </c>
      <c r="M846">
        <v>20</v>
      </c>
      <c r="N846">
        <v>7</v>
      </c>
      <c r="O846">
        <v>20</v>
      </c>
      <c r="Q846" s="17">
        <v>43039</v>
      </c>
      <c r="R846" t="s">
        <v>1972</v>
      </c>
      <c r="S846">
        <v>0</v>
      </c>
      <c r="T846">
        <v>0</v>
      </c>
      <c r="U846">
        <v>0</v>
      </c>
      <c r="V846">
        <v>2</v>
      </c>
      <c r="W846" t="s">
        <v>208</v>
      </c>
      <c r="X846" t="s">
        <v>79</v>
      </c>
      <c r="Y846" t="s">
        <v>94</v>
      </c>
      <c r="Z846" t="s">
        <v>209</v>
      </c>
      <c r="AB846" s="17">
        <v>2</v>
      </c>
      <c r="AC846" s="17">
        <v>402133</v>
      </c>
      <c r="AD846">
        <v>2</v>
      </c>
      <c r="AE846">
        <v>1</v>
      </c>
      <c r="AF846">
        <v>0</v>
      </c>
      <c r="AG846" t="s">
        <v>81</v>
      </c>
      <c r="AH846" t="s">
        <v>82</v>
      </c>
      <c r="AI846" t="s">
        <v>83</v>
      </c>
      <c r="AJ846" t="s">
        <v>83</v>
      </c>
      <c r="AK846" t="s">
        <v>84</v>
      </c>
      <c r="AL846" t="s">
        <v>85</v>
      </c>
      <c r="AM846" t="s">
        <v>205</v>
      </c>
      <c r="AN846" t="s">
        <v>95</v>
      </c>
      <c r="AO846" t="s">
        <v>1973</v>
      </c>
      <c r="AP846" t="s">
        <v>1974</v>
      </c>
      <c r="AQ846" t="s">
        <v>1973</v>
      </c>
      <c r="AR846" t="s">
        <v>1974</v>
      </c>
      <c r="AS846" t="s">
        <v>83</v>
      </c>
      <c r="AV846" s="17"/>
      <c r="AX846">
        <v>0</v>
      </c>
      <c r="AY846" t="s">
        <v>83</v>
      </c>
      <c r="AZ846" t="s">
        <v>83</v>
      </c>
      <c r="BH846">
        <v>1062</v>
      </c>
      <c r="BL846" t="s">
        <v>1971</v>
      </c>
      <c r="BM846" s="17">
        <v>43026</v>
      </c>
      <c r="BN846" t="s">
        <v>285</v>
      </c>
      <c r="BO846" t="s">
        <v>285</v>
      </c>
      <c r="BP846">
        <v>68</v>
      </c>
      <c r="BQ846" t="s">
        <v>196</v>
      </c>
      <c r="BR846" t="s">
        <v>197</v>
      </c>
      <c r="BS846" t="s">
        <v>89</v>
      </c>
      <c r="BT846" t="s">
        <v>90</v>
      </c>
      <c r="BU846" t="s">
        <v>181</v>
      </c>
      <c r="BV846" t="s">
        <v>83</v>
      </c>
      <c r="BY846" t="s">
        <v>92</v>
      </c>
      <c r="BZ846" t="s">
        <v>87</v>
      </c>
      <c r="CC846">
        <f>IFERROR(IF(AKORDT[[#This Row],[CZAS]]=1,VLOOKUP(AKORDT[[#This Row],[RAPORTY_TMP_ID]]&amp;AKORDT[[#This Row],[CZYNNOSCI_OPIS]],#REF!,5,FALSE),AKORDT[[#This Row],[CZAS]]),1)</f>
        <v>20</v>
      </c>
      <c r="CD846" t="str">
        <f>AKORDT[[#This Row],[RAPORTY_TMP_ID]]&amp;" "&amp;MID(AKORDT[[#This Row],[NAZWA1_WG]],1,30)</f>
        <v xml:space="preserve">27159 BROADWAY 3]                   </v>
      </c>
      <c r="CE846" s="11">
        <f>AKORDT[[#This Row],[DATA]]</f>
        <v>43039</v>
      </c>
      <c r="CF846">
        <f>IFERROR(ROUND(AVERAGEIF(Tabela_Kwerenda_z_AKORD[CZAS RZECZYWISTY],LEFT(AKORDT[[#This Row],[PZP_NR_ZLECENIA]],5),Tabela_Kwerenda_z_AKORD[LACZNY_CZAS]),0),0)</f>
        <v>0</v>
      </c>
    </row>
    <row r="847" spans="1:84">
      <c r="A847" t="e">
        <f>VLOOKUP(AKORDT[[#This Row],[NAZWISKO]],IMIE[],2,FALSE)</f>
        <v>#N/A</v>
      </c>
      <c r="B847">
        <v>11334</v>
      </c>
      <c r="F847">
        <v>27160</v>
      </c>
      <c r="G847">
        <v>1</v>
      </c>
      <c r="H847">
        <v>1</v>
      </c>
      <c r="I847">
        <v>1</v>
      </c>
      <c r="J847">
        <v>41537</v>
      </c>
      <c r="K847">
        <v>41537</v>
      </c>
      <c r="L847">
        <v>36</v>
      </c>
      <c r="M847">
        <v>20</v>
      </c>
      <c r="N847">
        <v>7</v>
      </c>
      <c r="O847">
        <v>1</v>
      </c>
      <c r="P847">
        <v>0</v>
      </c>
      <c r="Q847" s="17">
        <v>43039</v>
      </c>
      <c r="R847" t="s">
        <v>1975</v>
      </c>
      <c r="S847">
        <v>0</v>
      </c>
      <c r="T847">
        <v>0</v>
      </c>
      <c r="U847">
        <v>0</v>
      </c>
      <c r="V847">
        <v>2</v>
      </c>
      <c r="W847" t="s">
        <v>208</v>
      </c>
      <c r="X847" t="s">
        <v>79</v>
      </c>
      <c r="Y847" t="s">
        <v>94</v>
      </c>
      <c r="Z847" t="s">
        <v>209</v>
      </c>
      <c r="AB847" s="17">
        <v>2</v>
      </c>
      <c r="AC847" s="17">
        <v>402133</v>
      </c>
      <c r="AD847">
        <v>2</v>
      </c>
      <c r="AE847">
        <v>1</v>
      </c>
      <c r="AF847">
        <v>0</v>
      </c>
      <c r="AG847" t="s">
        <v>81</v>
      </c>
      <c r="AH847" t="s">
        <v>82</v>
      </c>
      <c r="AI847" t="s">
        <v>83</v>
      </c>
      <c r="AJ847" t="s">
        <v>83</v>
      </c>
      <c r="AK847" t="s">
        <v>84</v>
      </c>
      <c r="AL847" t="s">
        <v>85</v>
      </c>
      <c r="AM847" t="s">
        <v>205</v>
      </c>
      <c r="AN847" t="s">
        <v>95</v>
      </c>
      <c r="AO847" t="s">
        <v>1976</v>
      </c>
      <c r="AP847" t="s">
        <v>1977</v>
      </c>
      <c r="AQ847" t="s">
        <v>1976</v>
      </c>
      <c r="AR847" t="s">
        <v>1977</v>
      </c>
      <c r="AS847" t="s">
        <v>83</v>
      </c>
      <c r="AV847" s="17"/>
      <c r="AX847">
        <v>0</v>
      </c>
      <c r="AY847" t="s">
        <v>83</v>
      </c>
      <c r="AZ847" t="s">
        <v>83</v>
      </c>
      <c r="BH847">
        <v>1063</v>
      </c>
      <c r="BL847" t="s">
        <v>1971</v>
      </c>
      <c r="BM847" s="17">
        <v>43026</v>
      </c>
      <c r="BN847" t="s">
        <v>285</v>
      </c>
      <c r="BO847" t="s">
        <v>285</v>
      </c>
      <c r="BP847">
        <v>68</v>
      </c>
      <c r="BQ847" t="s">
        <v>196</v>
      </c>
      <c r="BR847" t="s">
        <v>197</v>
      </c>
      <c r="BS847" t="s">
        <v>89</v>
      </c>
      <c r="BT847" t="s">
        <v>90</v>
      </c>
      <c r="BU847" t="s">
        <v>181</v>
      </c>
      <c r="BV847" t="s">
        <v>83</v>
      </c>
      <c r="BY847" t="s">
        <v>92</v>
      </c>
      <c r="BZ847" t="s">
        <v>87</v>
      </c>
      <c r="CC847">
        <f>IFERROR(IF(AKORDT[[#This Row],[CZAS]]=1,VLOOKUP(AKORDT[[#This Row],[RAPORTY_TMP_ID]]&amp;AKORDT[[#This Row],[CZYNNOSCI_OPIS]],#REF!,5,FALSE),AKORDT[[#This Row],[CZAS]]),1)</f>
        <v>1</v>
      </c>
      <c r="CD847" t="str">
        <f>AKORDT[[#This Row],[RAPORTY_TMP_ID]]&amp;" "&amp;MID(AKORDT[[#This Row],[NAZWA1_WG]],1,30)</f>
        <v xml:space="preserve">27160 BROADWAY [3]                  </v>
      </c>
      <c r="CE847" s="11">
        <f>AKORDT[[#This Row],[DATA]]</f>
        <v>43039</v>
      </c>
      <c r="CF847">
        <f>IFERROR(ROUND(AVERAGEIF(Tabela_Kwerenda_z_AKORD[CZAS RZECZYWISTY],LEFT(AKORDT[[#This Row],[PZP_NR_ZLECENIA]],5),Tabela_Kwerenda_z_AKORD[LACZNY_CZAS]),0),0)</f>
        <v>0</v>
      </c>
    </row>
    <row r="848" spans="1:84">
      <c r="A848" t="e">
        <f>VLOOKUP(AKORDT[[#This Row],[NAZWISKO]],IMIE[],2,FALSE)</f>
        <v>#N/A</v>
      </c>
      <c r="B848">
        <v>11337</v>
      </c>
      <c r="F848">
        <v>26633</v>
      </c>
      <c r="G848">
        <v>1</v>
      </c>
      <c r="H848">
        <v>1</v>
      </c>
      <c r="I848">
        <v>1</v>
      </c>
      <c r="J848">
        <v>52956</v>
      </c>
      <c r="K848">
        <v>52956</v>
      </c>
      <c r="L848">
        <v>39</v>
      </c>
      <c r="M848">
        <v>19</v>
      </c>
      <c r="N848">
        <v>7</v>
      </c>
      <c r="O848">
        <v>177</v>
      </c>
      <c r="Q848" s="17">
        <v>43039</v>
      </c>
      <c r="R848" t="s">
        <v>1978</v>
      </c>
      <c r="S848">
        <v>0</v>
      </c>
      <c r="T848">
        <v>0</v>
      </c>
      <c r="U848">
        <v>0</v>
      </c>
      <c r="V848">
        <v>1</v>
      </c>
      <c r="W848" t="s">
        <v>251</v>
      </c>
      <c r="X848" t="s">
        <v>79</v>
      </c>
      <c r="Y848" t="s">
        <v>99</v>
      </c>
      <c r="Z848" t="s">
        <v>252</v>
      </c>
      <c r="AB848" s="17">
        <v>2</v>
      </c>
      <c r="AC848" s="17">
        <v>402133</v>
      </c>
      <c r="AD848">
        <v>2</v>
      </c>
      <c r="AE848">
        <v>1</v>
      </c>
      <c r="AF848">
        <v>0</v>
      </c>
      <c r="AG848" t="s">
        <v>81</v>
      </c>
      <c r="AH848" t="s">
        <v>82</v>
      </c>
      <c r="AI848" t="s">
        <v>83</v>
      </c>
      <c r="AJ848" t="s">
        <v>83</v>
      </c>
      <c r="AK848" t="s">
        <v>84</v>
      </c>
      <c r="AL848" t="s">
        <v>85</v>
      </c>
      <c r="AM848" t="s">
        <v>292</v>
      </c>
      <c r="AN848" t="s">
        <v>112</v>
      </c>
      <c r="AO848" t="s">
        <v>530</v>
      </c>
      <c r="AP848" t="s">
        <v>531</v>
      </c>
      <c r="AQ848" t="s">
        <v>530</v>
      </c>
      <c r="AR848" t="s">
        <v>531</v>
      </c>
      <c r="AS848" t="s">
        <v>83</v>
      </c>
      <c r="AV848" s="17"/>
      <c r="AX848">
        <v>0</v>
      </c>
      <c r="AY848" t="s">
        <v>83</v>
      </c>
      <c r="AZ848" t="s">
        <v>83</v>
      </c>
      <c r="BH848">
        <v>1066</v>
      </c>
      <c r="BL848" t="s">
        <v>1856</v>
      </c>
      <c r="BM848" s="17">
        <v>43019</v>
      </c>
      <c r="BN848" t="s">
        <v>532</v>
      </c>
      <c r="BO848" t="s">
        <v>532</v>
      </c>
      <c r="BP848">
        <v>13</v>
      </c>
      <c r="BQ848" t="s">
        <v>88</v>
      </c>
      <c r="BR848" t="s">
        <v>79</v>
      </c>
      <c r="BS848" t="s">
        <v>89</v>
      </c>
      <c r="BT848" t="s">
        <v>90</v>
      </c>
      <c r="BU848" t="s">
        <v>258</v>
      </c>
      <c r="BV848" t="s">
        <v>83</v>
      </c>
      <c r="BY848" t="s">
        <v>92</v>
      </c>
      <c r="BZ848" t="s">
        <v>87</v>
      </c>
      <c r="CC848">
        <f>IFERROR(IF(AKORDT[[#This Row],[CZAS]]=1,VLOOKUP(AKORDT[[#This Row],[RAPORTY_TMP_ID]]&amp;AKORDT[[#This Row],[CZYNNOSCI_OPIS]],#REF!,5,FALSE),AKORDT[[#This Row],[CZAS]]),1)</f>
        <v>177</v>
      </c>
      <c r="CD848" t="str">
        <f>AKORDT[[#This Row],[RAPORTY_TMP_ID]]&amp;" "&amp;MID(AKORDT[[#This Row],[NAZWA1_WG]],1,30)</f>
        <v xml:space="preserve">26633 DAKAR [1,5Re                  </v>
      </c>
      <c r="CE848" s="11">
        <f>AKORDT[[#This Row],[DATA]]</f>
        <v>43039</v>
      </c>
      <c r="CF848">
        <f>IFERROR(ROUND(AVERAGEIF(Tabela_Kwerenda_z_AKORD[CZAS RZECZYWISTY],LEFT(AKORDT[[#This Row],[PZP_NR_ZLECENIA]],5),Tabela_Kwerenda_z_AKORD[LACZNY_CZAS]),0),0)</f>
        <v>0</v>
      </c>
    </row>
    <row r="849" spans="1:84">
      <c r="A849" t="e">
        <f>VLOOKUP(AKORDT[[#This Row],[NAZWISKO]],IMIE[],2,FALSE)</f>
        <v>#N/A</v>
      </c>
      <c r="B849">
        <v>11338</v>
      </c>
      <c r="F849">
        <v>26634</v>
      </c>
      <c r="G849">
        <v>1</v>
      </c>
      <c r="H849">
        <v>1</v>
      </c>
      <c r="I849">
        <v>1</v>
      </c>
      <c r="J849">
        <v>53000</v>
      </c>
      <c r="K849">
        <v>53000</v>
      </c>
      <c r="L849">
        <v>39</v>
      </c>
      <c r="M849">
        <v>19</v>
      </c>
      <c r="N849">
        <v>7</v>
      </c>
      <c r="O849">
        <v>125</v>
      </c>
      <c r="Q849" s="17">
        <v>43039</v>
      </c>
      <c r="R849" t="s">
        <v>1979</v>
      </c>
      <c r="S849">
        <v>0</v>
      </c>
      <c r="T849">
        <v>0</v>
      </c>
      <c r="U849">
        <v>0</v>
      </c>
      <c r="V849">
        <v>1</v>
      </c>
      <c r="W849" t="s">
        <v>251</v>
      </c>
      <c r="X849" t="s">
        <v>79</v>
      </c>
      <c r="Y849" t="s">
        <v>99</v>
      </c>
      <c r="Z849" t="s">
        <v>252</v>
      </c>
      <c r="AB849" s="17">
        <v>2</v>
      </c>
      <c r="AC849" s="17">
        <v>402133</v>
      </c>
      <c r="AD849">
        <v>2</v>
      </c>
      <c r="AE849">
        <v>1</v>
      </c>
      <c r="AF849">
        <v>0</v>
      </c>
      <c r="AG849" t="s">
        <v>81</v>
      </c>
      <c r="AH849" t="s">
        <v>82</v>
      </c>
      <c r="AI849" t="s">
        <v>83</v>
      </c>
      <c r="AJ849" t="s">
        <v>83</v>
      </c>
      <c r="AK849" t="s">
        <v>84</v>
      </c>
      <c r="AL849" t="s">
        <v>85</v>
      </c>
      <c r="AM849" t="s">
        <v>292</v>
      </c>
      <c r="AN849" t="s">
        <v>112</v>
      </c>
      <c r="AO849" t="s">
        <v>1858</v>
      </c>
      <c r="AP849" t="s">
        <v>1859</v>
      </c>
      <c r="AQ849" t="s">
        <v>1858</v>
      </c>
      <c r="AR849" t="s">
        <v>1859</v>
      </c>
      <c r="AS849" t="s">
        <v>83</v>
      </c>
      <c r="AV849" s="17"/>
      <c r="AX849">
        <v>0</v>
      </c>
      <c r="AY849" t="s">
        <v>83</v>
      </c>
      <c r="AZ849" t="s">
        <v>83</v>
      </c>
      <c r="BH849">
        <v>1067</v>
      </c>
      <c r="BL849" t="s">
        <v>1856</v>
      </c>
      <c r="BM849" s="17">
        <v>43019</v>
      </c>
      <c r="BN849" t="s">
        <v>532</v>
      </c>
      <c r="BO849" t="s">
        <v>532</v>
      </c>
      <c r="BP849">
        <v>13</v>
      </c>
      <c r="BQ849" t="s">
        <v>88</v>
      </c>
      <c r="BR849" t="s">
        <v>79</v>
      </c>
      <c r="BS849" t="s">
        <v>89</v>
      </c>
      <c r="BT849" t="s">
        <v>90</v>
      </c>
      <c r="BU849" t="s">
        <v>258</v>
      </c>
      <c r="BV849" t="s">
        <v>83</v>
      </c>
      <c r="BY849" t="s">
        <v>92</v>
      </c>
      <c r="BZ849" t="s">
        <v>87</v>
      </c>
      <c r="CC849">
        <f>IFERROR(IF(AKORDT[[#This Row],[CZAS]]=1,VLOOKUP(AKORDT[[#This Row],[RAPORTY_TMP_ID]]&amp;AKORDT[[#This Row],[CZYNNOSCI_OPIS]],#REF!,5,FALSE),AKORDT[[#This Row],[CZAS]]),1)</f>
        <v>125</v>
      </c>
      <c r="CD849" t="str">
        <f>AKORDT[[#This Row],[RAPORTY_TMP_ID]]&amp;" "&amp;MID(AKORDT[[#This Row],[NAZWA1_WG]],1,30)</f>
        <v xml:space="preserve">26634 DAKAR 1,5z                    </v>
      </c>
      <c r="CE849" s="11">
        <f>AKORDT[[#This Row],[DATA]]</f>
        <v>43039</v>
      </c>
      <c r="CF849">
        <f>IFERROR(ROUND(AVERAGEIF(Tabela_Kwerenda_z_AKORD[CZAS RZECZYWISTY],LEFT(AKORDT[[#This Row],[PZP_NR_ZLECENIA]],5),Tabela_Kwerenda_z_AKORD[LACZNY_CZAS]),0),0)</f>
        <v>0</v>
      </c>
    </row>
    <row r="850" spans="1:84">
      <c r="A850" t="e">
        <f>VLOOKUP(AKORDT[[#This Row],[NAZWISKO]],IMIE[],2,FALSE)</f>
        <v>#N/A</v>
      </c>
      <c r="B850">
        <v>11339</v>
      </c>
      <c r="F850">
        <v>26635</v>
      </c>
      <c r="G850">
        <v>1</v>
      </c>
      <c r="H850">
        <v>1</v>
      </c>
      <c r="I850">
        <v>1</v>
      </c>
      <c r="J850">
        <v>53022</v>
      </c>
      <c r="K850">
        <v>53022</v>
      </c>
      <c r="L850">
        <v>39</v>
      </c>
      <c r="M850">
        <v>19</v>
      </c>
      <c r="N850">
        <v>7</v>
      </c>
      <c r="O850">
        <v>202</v>
      </c>
      <c r="Q850" s="17">
        <v>43039</v>
      </c>
      <c r="R850" t="s">
        <v>1980</v>
      </c>
      <c r="S850">
        <v>0</v>
      </c>
      <c r="T850">
        <v>0</v>
      </c>
      <c r="U850">
        <v>0</v>
      </c>
      <c r="V850">
        <v>1</v>
      </c>
      <c r="W850" t="s">
        <v>251</v>
      </c>
      <c r="X850" t="s">
        <v>79</v>
      </c>
      <c r="Y850" t="s">
        <v>99</v>
      </c>
      <c r="Z850" t="s">
        <v>252</v>
      </c>
      <c r="AB850" s="17">
        <v>2</v>
      </c>
      <c r="AC850" s="17">
        <v>402133</v>
      </c>
      <c r="AD850">
        <v>2</v>
      </c>
      <c r="AE850">
        <v>1</v>
      </c>
      <c r="AF850">
        <v>0</v>
      </c>
      <c r="AG850" t="s">
        <v>81</v>
      </c>
      <c r="AH850" t="s">
        <v>82</v>
      </c>
      <c r="AI850" t="s">
        <v>83</v>
      </c>
      <c r="AJ850" t="s">
        <v>83</v>
      </c>
      <c r="AK850" t="s">
        <v>84</v>
      </c>
      <c r="AL850" t="s">
        <v>85</v>
      </c>
      <c r="AM850" t="s">
        <v>292</v>
      </c>
      <c r="AN850" t="s">
        <v>112</v>
      </c>
      <c r="AO850" t="s">
        <v>864</v>
      </c>
      <c r="AP850" t="s">
        <v>865</v>
      </c>
      <c r="AQ850" t="s">
        <v>864</v>
      </c>
      <c r="AR850" t="s">
        <v>865</v>
      </c>
      <c r="AS850" t="s">
        <v>83</v>
      </c>
      <c r="AV850" s="17"/>
      <c r="AX850">
        <v>0</v>
      </c>
      <c r="AY850" t="s">
        <v>83</v>
      </c>
      <c r="AZ850" t="s">
        <v>83</v>
      </c>
      <c r="BH850">
        <v>1068</v>
      </c>
      <c r="BL850" t="s">
        <v>1856</v>
      </c>
      <c r="BM850" s="17">
        <v>43019</v>
      </c>
      <c r="BN850" t="s">
        <v>532</v>
      </c>
      <c r="BO850" t="s">
        <v>532</v>
      </c>
      <c r="BP850">
        <v>13</v>
      </c>
      <c r="BQ850" t="s">
        <v>88</v>
      </c>
      <c r="BR850" t="s">
        <v>79</v>
      </c>
      <c r="BS850" t="s">
        <v>89</v>
      </c>
      <c r="BT850" t="s">
        <v>90</v>
      </c>
      <c r="BU850" t="s">
        <v>258</v>
      </c>
      <c r="BV850" t="s">
        <v>83</v>
      </c>
      <c r="BY850" t="s">
        <v>92</v>
      </c>
      <c r="BZ850" t="s">
        <v>87</v>
      </c>
      <c r="CC850">
        <f>IFERROR(IF(AKORDT[[#This Row],[CZAS]]=1,VLOOKUP(AKORDT[[#This Row],[RAPORTY_TMP_ID]]&amp;AKORDT[[#This Row],[CZYNNOSCI_OPIS]],#REF!,5,FALSE),AKORDT[[#This Row],[CZAS]]),1)</f>
        <v>202</v>
      </c>
      <c r="CD850" t="str">
        <f>AKORDT[[#This Row],[RAPORTY_TMP_ID]]&amp;" "&amp;MID(AKORDT[[#This Row],[NAZWA1_WG]],1,30)</f>
        <v xml:space="preserve">26635 DAKAR Nzz                     </v>
      </c>
      <c r="CE850" s="11">
        <f>AKORDT[[#This Row],[DATA]]</f>
        <v>43039</v>
      </c>
      <c r="CF850">
        <f>IFERROR(ROUND(AVERAGEIF(Tabela_Kwerenda_z_AKORD[CZAS RZECZYWISTY],LEFT(AKORDT[[#This Row],[PZP_NR_ZLECENIA]],5),Tabela_Kwerenda_z_AKORD[LACZNY_CZAS]),0),0)</f>
        <v>0</v>
      </c>
    </row>
    <row r="851" spans="1:84">
      <c r="A851" t="e">
        <f>VLOOKUP(AKORDT[[#This Row],[NAZWISKO]],IMIE[],2,FALSE)</f>
        <v>#N/A</v>
      </c>
      <c r="B851">
        <v>11340</v>
      </c>
      <c r="F851">
        <v>26636</v>
      </c>
      <c r="G851">
        <v>1</v>
      </c>
      <c r="H851">
        <v>1</v>
      </c>
      <c r="I851">
        <v>1</v>
      </c>
      <c r="J851">
        <v>52984</v>
      </c>
      <c r="K851">
        <v>52984</v>
      </c>
      <c r="L851">
        <v>39</v>
      </c>
      <c r="M851">
        <v>19</v>
      </c>
      <c r="N851">
        <v>7</v>
      </c>
      <c r="O851">
        <v>163</v>
      </c>
      <c r="Q851" s="17">
        <v>43039</v>
      </c>
      <c r="R851" t="s">
        <v>1981</v>
      </c>
      <c r="S851">
        <v>0</v>
      </c>
      <c r="T851">
        <v>0</v>
      </c>
      <c r="U851">
        <v>0</v>
      </c>
      <c r="V851">
        <v>1</v>
      </c>
      <c r="W851" t="s">
        <v>251</v>
      </c>
      <c r="X851" t="s">
        <v>79</v>
      </c>
      <c r="Y851" t="s">
        <v>99</v>
      </c>
      <c r="Z851" t="s">
        <v>252</v>
      </c>
      <c r="AB851" s="17">
        <v>2</v>
      </c>
      <c r="AC851" s="17">
        <v>402133</v>
      </c>
      <c r="AD851">
        <v>2</v>
      </c>
      <c r="AE851">
        <v>1</v>
      </c>
      <c r="AF851">
        <v>0</v>
      </c>
      <c r="AG851" t="s">
        <v>81</v>
      </c>
      <c r="AH851" t="s">
        <v>82</v>
      </c>
      <c r="AI851" t="s">
        <v>83</v>
      </c>
      <c r="AJ851" t="s">
        <v>83</v>
      </c>
      <c r="AK851" t="s">
        <v>84</v>
      </c>
      <c r="AL851" t="s">
        <v>85</v>
      </c>
      <c r="AM851" t="s">
        <v>292</v>
      </c>
      <c r="AN851" t="s">
        <v>112</v>
      </c>
      <c r="AO851" t="s">
        <v>1862</v>
      </c>
      <c r="AP851" t="s">
        <v>1863</v>
      </c>
      <c r="AQ851" t="s">
        <v>1862</v>
      </c>
      <c r="AR851" t="s">
        <v>1863</v>
      </c>
      <c r="AS851" t="s">
        <v>83</v>
      </c>
      <c r="AV851" s="17"/>
      <c r="AX851">
        <v>0</v>
      </c>
      <c r="AY851" t="s">
        <v>83</v>
      </c>
      <c r="AZ851" t="s">
        <v>83</v>
      </c>
      <c r="BH851">
        <v>1069</v>
      </c>
      <c r="BL851" t="s">
        <v>1856</v>
      </c>
      <c r="BM851" s="17">
        <v>43019</v>
      </c>
      <c r="BN851" t="s">
        <v>532</v>
      </c>
      <c r="BO851" t="s">
        <v>532</v>
      </c>
      <c r="BP851">
        <v>13</v>
      </c>
      <c r="BQ851" t="s">
        <v>88</v>
      </c>
      <c r="BR851" t="s">
        <v>79</v>
      </c>
      <c r="BS851" t="s">
        <v>89</v>
      </c>
      <c r="BT851" t="s">
        <v>90</v>
      </c>
      <c r="BU851" t="s">
        <v>258</v>
      </c>
      <c r="BV851" t="s">
        <v>83</v>
      </c>
      <c r="BY851" t="s">
        <v>92</v>
      </c>
      <c r="BZ851" t="s">
        <v>87</v>
      </c>
      <c r="CC851">
        <f>IFERROR(IF(AKORDT[[#This Row],[CZAS]]=1,VLOOKUP(AKORDT[[#This Row],[RAPORTY_TMP_ID]]&amp;AKORDT[[#This Row],[CZYNNOSCI_OPIS]],#REF!,5,FALSE),AKORDT[[#This Row],[CZAS]]),1)</f>
        <v>163</v>
      </c>
      <c r="CD851" t="str">
        <f>AKORDT[[#This Row],[RAPORTY_TMP_ID]]&amp;" "&amp;MID(AKORDT[[#This Row],[NAZWA1_WG]],1,30)</f>
        <v xml:space="preserve">26636 DAKAR 1z/60E                  </v>
      </c>
      <c r="CE851" s="11">
        <f>AKORDT[[#This Row],[DATA]]</f>
        <v>43039</v>
      </c>
      <c r="CF851">
        <f>IFERROR(ROUND(AVERAGEIF(Tabela_Kwerenda_z_AKORD[CZAS RZECZYWISTY],LEFT(AKORDT[[#This Row],[PZP_NR_ZLECENIA]],5),Tabela_Kwerenda_z_AKORD[LACZNY_CZAS]),0),0)</f>
        <v>0</v>
      </c>
    </row>
    <row r="852" spans="1:84">
      <c r="A852" t="e">
        <f>VLOOKUP(AKORDT[[#This Row],[NAZWISKO]],IMIE[],2,FALSE)</f>
        <v>#N/A</v>
      </c>
      <c r="B852">
        <v>11341</v>
      </c>
      <c r="F852">
        <v>26558</v>
      </c>
      <c r="G852">
        <v>1</v>
      </c>
      <c r="H852">
        <v>1</v>
      </c>
      <c r="I852">
        <v>1</v>
      </c>
      <c r="J852">
        <v>56085</v>
      </c>
      <c r="K852">
        <v>56085</v>
      </c>
      <c r="L852">
        <v>50</v>
      </c>
      <c r="M852">
        <v>5</v>
      </c>
      <c r="N852">
        <v>7</v>
      </c>
      <c r="O852">
        <v>1</v>
      </c>
      <c r="Q852" s="17">
        <v>43039</v>
      </c>
      <c r="R852" t="s">
        <v>1982</v>
      </c>
      <c r="S852">
        <v>0</v>
      </c>
      <c r="T852">
        <v>0</v>
      </c>
      <c r="U852">
        <v>0</v>
      </c>
      <c r="V852">
        <v>2</v>
      </c>
      <c r="W852" t="s">
        <v>211</v>
      </c>
      <c r="X852" t="s">
        <v>79</v>
      </c>
      <c r="Y852" t="s">
        <v>101</v>
      </c>
      <c r="Z852" t="s">
        <v>212</v>
      </c>
      <c r="AB852" s="17">
        <v>2</v>
      </c>
      <c r="AC852" s="17">
        <v>402133</v>
      </c>
      <c r="AD852">
        <v>2</v>
      </c>
      <c r="AE852">
        <v>1</v>
      </c>
      <c r="AF852">
        <v>0</v>
      </c>
      <c r="AG852" t="s">
        <v>81</v>
      </c>
      <c r="AH852" t="s">
        <v>82</v>
      </c>
      <c r="AI852" t="s">
        <v>83</v>
      </c>
      <c r="AJ852" t="s">
        <v>83</v>
      </c>
      <c r="AK852" t="s">
        <v>84</v>
      </c>
      <c r="AL852" t="s">
        <v>85</v>
      </c>
      <c r="AM852" t="s">
        <v>86</v>
      </c>
      <c r="AN852" t="s">
        <v>87</v>
      </c>
      <c r="AO852" t="s">
        <v>296</v>
      </c>
      <c r="AP852" t="s">
        <v>297</v>
      </c>
      <c r="AQ852" t="s">
        <v>296</v>
      </c>
      <c r="AR852" t="s">
        <v>297</v>
      </c>
      <c r="AS852" t="s">
        <v>83</v>
      </c>
      <c r="AV852" s="17"/>
      <c r="AX852">
        <v>0</v>
      </c>
      <c r="AY852" t="s">
        <v>83</v>
      </c>
      <c r="AZ852" t="s">
        <v>83</v>
      </c>
      <c r="BH852">
        <v>1070</v>
      </c>
      <c r="BL852" t="s">
        <v>1804</v>
      </c>
      <c r="BM852" s="17">
        <v>43019</v>
      </c>
      <c r="BN852" t="s">
        <v>210</v>
      </c>
      <c r="BO852" t="s">
        <v>210</v>
      </c>
      <c r="BP852">
        <v>13</v>
      </c>
      <c r="BQ852" t="s">
        <v>88</v>
      </c>
      <c r="BR852" t="s">
        <v>79</v>
      </c>
      <c r="BS852" t="s">
        <v>89</v>
      </c>
      <c r="BT852" t="s">
        <v>90</v>
      </c>
      <c r="BU852" t="s">
        <v>181</v>
      </c>
      <c r="BV852" t="s">
        <v>83</v>
      </c>
      <c r="BY852" t="s">
        <v>92</v>
      </c>
      <c r="BZ852" t="s">
        <v>87</v>
      </c>
      <c r="CC852">
        <f>IFERROR(IF(AKORDT[[#This Row],[CZAS]]=1,VLOOKUP(AKORDT[[#This Row],[RAPORTY_TMP_ID]]&amp;AKORDT[[#This Row],[CZYNNOSCI_OPIS]],#REF!,5,FALSE),AKORDT[[#This Row],[CZAS]]),1)</f>
        <v>1</v>
      </c>
      <c r="CD852" t="str">
        <f>AKORDT[[#This Row],[RAPORTY_TMP_ID]]&amp;" "&amp;MID(AKORDT[[#This Row],[NAZWA1_WG]],1,30)</f>
        <v xml:space="preserve">26558 HORIZON B L2Hz]               </v>
      </c>
      <c r="CE852" s="11">
        <f>AKORDT[[#This Row],[DATA]]</f>
        <v>43039</v>
      </c>
      <c r="CF852">
        <f>IFERROR(ROUND(AVERAGEIF(Tabela_Kwerenda_z_AKORD[CZAS RZECZYWISTY],LEFT(AKORDT[[#This Row],[PZP_NR_ZLECENIA]],5),Tabela_Kwerenda_z_AKORD[LACZNY_CZAS]),0),0)</f>
        <v>0</v>
      </c>
    </row>
    <row r="853" spans="1:84">
      <c r="A853" t="e">
        <f>VLOOKUP(AKORDT[[#This Row],[NAZWISKO]],IMIE[],2,FALSE)</f>
        <v>#N/A</v>
      </c>
      <c r="B853">
        <v>11342</v>
      </c>
      <c r="F853">
        <v>26557</v>
      </c>
      <c r="G853">
        <v>1</v>
      </c>
      <c r="H853">
        <v>1</v>
      </c>
      <c r="I853">
        <v>1</v>
      </c>
      <c r="J853">
        <v>52759</v>
      </c>
      <c r="K853">
        <v>52759</v>
      </c>
      <c r="L853">
        <v>50</v>
      </c>
      <c r="M853">
        <v>5</v>
      </c>
      <c r="N853">
        <v>7</v>
      </c>
      <c r="O853">
        <v>244</v>
      </c>
      <c r="P853">
        <v>0</v>
      </c>
      <c r="Q853" s="17">
        <v>43039</v>
      </c>
      <c r="R853" t="s">
        <v>1983</v>
      </c>
      <c r="S853">
        <v>0</v>
      </c>
      <c r="T853">
        <v>0</v>
      </c>
      <c r="U853">
        <v>0</v>
      </c>
      <c r="V853">
        <v>2</v>
      </c>
      <c r="W853" t="s">
        <v>211</v>
      </c>
      <c r="X853" t="s">
        <v>79</v>
      </c>
      <c r="Y853" t="s">
        <v>101</v>
      </c>
      <c r="Z853" t="s">
        <v>212</v>
      </c>
      <c r="AB853" s="17">
        <v>2</v>
      </c>
      <c r="AC853" s="17">
        <v>402133</v>
      </c>
      <c r="AD853">
        <v>2</v>
      </c>
      <c r="AE853">
        <v>1</v>
      </c>
      <c r="AF853">
        <v>0</v>
      </c>
      <c r="AG853" t="s">
        <v>81</v>
      </c>
      <c r="AH853" t="s">
        <v>82</v>
      </c>
      <c r="AI853" t="s">
        <v>83</v>
      </c>
      <c r="AJ853" t="s">
        <v>83</v>
      </c>
      <c r="AK853" t="s">
        <v>84</v>
      </c>
      <c r="AL853" t="s">
        <v>85</v>
      </c>
      <c r="AM853" t="s">
        <v>86</v>
      </c>
      <c r="AN853" t="s">
        <v>87</v>
      </c>
      <c r="AO853" t="s">
        <v>293</v>
      </c>
      <c r="AP853" t="s">
        <v>294</v>
      </c>
      <c r="AQ853" t="s">
        <v>293</v>
      </c>
      <c r="AR853" t="s">
        <v>294</v>
      </c>
      <c r="AS853" t="s">
        <v>83</v>
      </c>
      <c r="AV853" s="17"/>
      <c r="AX853">
        <v>0</v>
      </c>
      <c r="AY853" t="s">
        <v>83</v>
      </c>
      <c r="AZ853" t="s">
        <v>83</v>
      </c>
      <c r="BH853">
        <v>1071</v>
      </c>
      <c r="BL853" t="s">
        <v>1804</v>
      </c>
      <c r="BM853" s="17">
        <v>43019</v>
      </c>
      <c r="BN853" t="s">
        <v>210</v>
      </c>
      <c r="BO853" t="s">
        <v>210</v>
      </c>
      <c r="BP853">
        <v>0</v>
      </c>
      <c r="BQ853" t="s">
        <v>83</v>
      </c>
      <c r="BR853" t="s">
        <v>83</v>
      </c>
      <c r="BS853" t="s">
        <v>89</v>
      </c>
      <c r="BT853" t="s">
        <v>90</v>
      </c>
      <c r="BU853" t="s">
        <v>181</v>
      </c>
      <c r="BV853" t="s">
        <v>83</v>
      </c>
      <c r="BY853" t="s">
        <v>92</v>
      </c>
      <c r="BZ853" t="s">
        <v>87</v>
      </c>
      <c r="CC853">
        <f>IFERROR(IF(AKORDT[[#This Row],[CZAS]]=1,VLOOKUP(AKORDT[[#This Row],[RAPORTY_TMP_ID]]&amp;AKORDT[[#This Row],[CZYNNOSCI_OPIS]],#REF!,5,FALSE),AKORDT[[#This Row],[CZAS]]),1)</f>
        <v>244</v>
      </c>
      <c r="CD853" t="str">
        <f>AKORDT[[#This Row],[RAPORTY_TMP_ID]]&amp;" "&amp;MID(AKORDT[[#This Row],[NAZWA1_WG]],1,30)</f>
        <v xml:space="preserve">26557 HORIZON B [3,5z               </v>
      </c>
      <c r="CE853" s="11">
        <f>AKORDT[[#This Row],[DATA]]</f>
        <v>43039</v>
      </c>
      <c r="CF853">
        <f>IFERROR(ROUND(AVERAGEIF(Tabela_Kwerenda_z_AKORD[CZAS RZECZYWISTY],LEFT(AKORDT[[#This Row],[PZP_NR_ZLECENIA]],5),Tabela_Kwerenda_z_AKORD[LACZNY_CZAS]),0),0)</f>
        <v>0</v>
      </c>
    </row>
    <row r="854" spans="1:84">
      <c r="A854" t="e">
        <f>VLOOKUP(AKORDT[[#This Row],[NAZWISKO]],IMIE[],2,FALSE)</f>
        <v>#N/A</v>
      </c>
      <c r="B854">
        <v>11346</v>
      </c>
      <c r="F854">
        <v>25832</v>
      </c>
      <c r="G854">
        <v>1</v>
      </c>
      <c r="H854">
        <v>1</v>
      </c>
      <c r="I854">
        <v>1</v>
      </c>
      <c r="J854">
        <v>24011</v>
      </c>
      <c r="K854">
        <v>24011</v>
      </c>
      <c r="L854">
        <v>41</v>
      </c>
      <c r="M854">
        <v>5</v>
      </c>
      <c r="N854">
        <v>7</v>
      </c>
      <c r="O854">
        <v>118</v>
      </c>
      <c r="P854">
        <v>0</v>
      </c>
      <c r="Q854" s="17">
        <v>43039</v>
      </c>
      <c r="R854" t="s">
        <v>1984</v>
      </c>
      <c r="S854">
        <v>0</v>
      </c>
      <c r="T854">
        <v>0</v>
      </c>
      <c r="U854">
        <v>0</v>
      </c>
      <c r="V854">
        <v>2</v>
      </c>
      <c r="W854" t="s">
        <v>312</v>
      </c>
      <c r="X854" t="s">
        <v>79</v>
      </c>
      <c r="Y854" t="s">
        <v>108</v>
      </c>
      <c r="Z854" t="s">
        <v>313</v>
      </c>
      <c r="AB854" s="17">
        <v>2</v>
      </c>
      <c r="AC854" s="17">
        <v>402133</v>
      </c>
      <c r="AD854">
        <v>2</v>
      </c>
      <c r="AE854">
        <v>1</v>
      </c>
      <c r="AF854">
        <v>0</v>
      </c>
      <c r="AG854" t="s">
        <v>81</v>
      </c>
      <c r="AH854" t="s">
        <v>82</v>
      </c>
      <c r="AI854" t="s">
        <v>83</v>
      </c>
      <c r="AJ854" t="s">
        <v>83</v>
      </c>
      <c r="AK854" t="s">
        <v>84</v>
      </c>
      <c r="AL854" t="s">
        <v>85</v>
      </c>
      <c r="AM854" t="s">
        <v>86</v>
      </c>
      <c r="AN854" t="s">
        <v>87</v>
      </c>
      <c r="AO854" t="s">
        <v>541</v>
      </c>
      <c r="AP854" t="s">
        <v>542</v>
      </c>
      <c r="AQ854" t="s">
        <v>541</v>
      </c>
      <c r="AR854" t="s">
        <v>542</v>
      </c>
      <c r="AS854" t="s">
        <v>83</v>
      </c>
      <c r="AV854" s="17"/>
      <c r="AX854">
        <v>0</v>
      </c>
      <c r="AY854" t="s">
        <v>83</v>
      </c>
      <c r="AZ854" t="s">
        <v>83</v>
      </c>
      <c r="BH854">
        <v>1075</v>
      </c>
      <c r="BL854" t="s">
        <v>769</v>
      </c>
      <c r="BM854" s="17">
        <v>42998</v>
      </c>
      <c r="BN854" t="s">
        <v>230</v>
      </c>
      <c r="BO854" t="s">
        <v>230</v>
      </c>
      <c r="BP854">
        <v>13</v>
      </c>
      <c r="BQ854" t="s">
        <v>88</v>
      </c>
      <c r="BR854" t="s">
        <v>79</v>
      </c>
      <c r="BS854" t="s">
        <v>89</v>
      </c>
      <c r="BT854" t="s">
        <v>90</v>
      </c>
      <c r="BU854" t="s">
        <v>181</v>
      </c>
      <c r="BV854" t="s">
        <v>83</v>
      </c>
      <c r="BY854" t="s">
        <v>92</v>
      </c>
      <c r="BZ854" t="s">
        <v>87</v>
      </c>
      <c r="CC854">
        <f>IFERROR(IF(AKORDT[[#This Row],[CZAS]]=1,VLOOKUP(AKORDT[[#This Row],[RAPORTY_TMP_ID]]&amp;AKORDT[[#This Row],[CZYNNOSCI_OPIS]],#REF!,5,FALSE),AKORDT[[#This Row],[CZAS]]),1)</f>
        <v>118</v>
      </c>
      <c r="CD854" t="str">
        <f>AKORDT[[#This Row],[RAPORTY_TMP_ID]]&amp;" "&amp;MID(AKORDT[[#This Row],[NAZWA1_WG]],1,30)</f>
        <v xml:space="preserve">25832 AVANT [1,5                    </v>
      </c>
      <c r="CE854" s="11">
        <f>AKORDT[[#This Row],[DATA]]</f>
        <v>43039</v>
      </c>
      <c r="CF854">
        <f>IFERROR(ROUND(AVERAGEIF(Tabela_Kwerenda_z_AKORD[CZAS RZECZYWISTY],LEFT(AKORDT[[#This Row],[PZP_NR_ZLECENIA]],5),Tabela_Kwerenda_z_AKORD[LACZNY_CZAS]),0),0)</f>
        <v>0</v>
      </c>
    </row>
    <row r="855" spans="1:84">
      <c r="A855" t="e">
        <f>VLOOKUP(AKORDT[[#This Row],[NAZWISKO]],IMIE[],2,FALSE)</f>
        <v>#N/A</v>
      </c>
      <c r="B855">
        <v>11347</v>
      </c>
      <c r="F855">
        <v>25833</v>
      </c>
      <c r="G855">
        <v>1</v>
      </c>
      <c r="H855">
        <v>1</v>
      </c>
      <c r="I855">
        <v>1</v>
      </c>
      <c r="J855">
        <v>24019</v>
      </c>
      <c r="K855">
        <v>24019</v>
      </c>
      <c r="L855">
        <v>41</v>
      </c>
      <c r="M855">
        <v>5</v>
      </c>
      <c r="N855">
        <v>7</v>
      </c>
      <c r="O855">
        <v>107</v>
      </c>
      <c r="P855">
        <v>0</v>
      </c>
      <c r="Q855" s="17">
        <v>43039</v>
      </c>
      <c r="R855" t="s">
        <v>1985</v>
      </c>
      <c r="S855">
        <v>0</v>
      </c>
      <c r="T855">
        <v>0</v>
      </c>
      <c r="U855">
        <v>0</v>
      </c>
      <c r="V855">
        <v>2</v>
      </c>
      <c r="W855" t="s">
        <v>312</v>
      </c>
      <c r="X855" t="s">
        <v>79</v>
      </c>
      <c r="Y855" t="s">
        <v>108</v>
      </c>
      <c r="Z855" t="s">
        <v>313</v>
      </c>
      <c r="AB855" s="17">
        <v>2</v>
      </c>
      <c r="AC855" s="17">
        <v>402133</v>
      </c>
      <c r="AD855">
        <v>2</v>
      </c>
      <c r="AE855">
        <v>1</v>
      </c>
      <c r="AF855">
        <v>0</v>
      </c>
      <c r="AG855" t="s">
        <v>81</v>
      </c>
      <c r="AH855" t="s">
        <v>82</v>
      </c>
      <c r="AI855" t="s">
        <v>83</v>
      </c>
      <c r="AJ855" t="s">
        <v>83</v>
      </c>
      <c r="AK855" t="s">
        <v>84</v>
      </c>
      <c r="AL855" t="s">
        <v>85</v>
      </c>
      <c r="AM855" t="s">
        <v>86</v>
      </c>
      <c r="AN855" t="s">
        <v>87</v>
      </c>
      <c r="AO855" t="s">
        <v>430</v>
      </c>
      <c r="AP855" t="s">
        <v>431</v>
      </c>
      <c r="AQ855" t="s">
        <v>430</v>
      </c>
      <c r="AR855" t="s">
        <v>431</v>
      </c>
      <c r="AS855" t="s">
        <v>83</v>
      </c>
      <c r="AV855" s="17"/>
      <c r="AX855">
        <v>0</v>
      </c>
      <c r="AY855" t="s">
        <v>83</v>
      </c>
      <c r="AZ855" t="s">
        <v>83</v>
      </c>
      <c r="BH855">
        <v>1076</v>
      </c>
      <c r="BL855" t="s">
        <v>769</v>
      </c>
      <c r="BM855" s="17">
        <v>42998</v>
      </c>
      <c r="BN855" t="s">
        <v>230</v>
      </c>
      <c r="BO855" t="s">
        <v>230</v>
      </c>
      <c r="BP855">
        <v>13</v>
      </c>
      <c r="BQ855" t="s">
        <v>88</v>
      </c>
      <c r="BR855" t="s">
        <v>79</v>
      </c>
      <c r="BS855" t="s">
        <v>89</v>
      </c>
      <c r="BT855" t="s">
        <v>90</v>
      </c>
      <c r="BU855" t="s">
        <v>181</v>
      </c>
      <c r="BV855" t="s">
        <v>83</v>
      </c>
      <c r="BY855" t="s">
        <v>92</v>
      </c>
      <c r="BZ855" t="s">
        <v>87</v>
      </c>
      <c r="CC855">
        <f>IFERROR(IF(AKORDT[[#This Row],[CZAS]]=1,VLOOKUP(AKORDT[[#This Row],[RAPORTY_TMP_ID]]&amp;AKORDT[[#This Row],[CZYNNOSCI_OPIS]],#REF!,5,FALSE),AKORDT[[#This Row],[CZAS]]),1)</f>
        <v>107</v>
      </c>
      <c r="CD855" t="str">
        <f>AKORDT[[#This Row],[RAPORTY_TMP_ID]]&amp;" "&amp;MID(AKORDT[[#This Row],[NAZWA1_WG]],1,30)</f>
        <v xml:space="preserve">25833 AVANT 1,5                     </v>
      </c>
      <c r="CE855" s="11">
        <f>AKORDT[[#This Row],[DATA]]</f>
        <v>43039</v>
      </c>
      <c r="CF855">
        <f>IFERROR(ROUND(AVERAGEIF(Tabela_Kwerenda_z_AKORD[CZAS RZECZYWISTY],LEFT(AKORDT[[#This Row],[PZP_NR_ZLECENIA]],5),Tabela_Kwerenda_z_AKORD[LACZNY_CZAS]),0),0)</f>
        <v>0</v>
      </c>
    </row>
    <row r="856" spans="1:84">
      <c r="A856" t="e">
        <f>VLOOKUP(AKORDT[[#This Row],[NAZWISKO]],IMIE[],2,FALSE)</f>
        <v>#N/A</v>
      </c>
      <c r="B856">
        <v>11348</v>
      </c>
      <c r="F856">
        <v>25834</v>
      </c>
      <c r="G856">
        <v>1</v>
      </c>
      <c r="H856">
        <v>1</v>
      </c>
      <c r="I856">
        <v>1</v>
      </c>
      <c r="J856">
        <v>10561</v>
      </c>
      <c r="K856">
        <v>10561</v>
      </c>
      <c r="L856">
        <v>41</v>
      </c>
      <c r="M856">
        <v>5</v>
      </c>
      <c r="N856">
        <v>7</v>
      </c>
      <c r="O856">
        <v>118</v>
      </c>
      <c r="P856">
        <v>0</v>
      </c>
      <c r="Q856" s="17">
        <v>43039</v>
      </c>
      <c r="R856" t="s">
        <v>1986</v>
      </c>
      <c r="S856">
        <v>0</v>
      </c>
      <c r="T856">
        <v>0</v>
      </c>
      <c r="U856">
        <v>0</v>
      </c>
      <c r="V856">
        <v>2</v>
      </c>
      <c r="W856" t="s">
        <v>312</v>
      </c>
      <c r="X856" t="s">
        <v>79</v>
      </c>
      <c r="Y856" t="s">
        <v>108</v>
      </c>
      <c r="Z856" t="s">
        <v>313</v>
      </c>
      <c r="AB856" s="17">
        <v>2</v>
      </c>
      <c r="AC856" s="17">
        <v>402133</v>
      </c>
      <c r="AD856">
        <v>2</v>
      </c>
      <c r="AE856">
        <v>1</v>
      </c>
      <c r="AF856">
        <v>0</v>
      </c>
      <c r="AG856" t="s">
        <v>81</v>
      </c>
      <c r="AH856" t="s">
        <v>82</v>
      </c>
      <c r="AI856" t="s">
        <v>83</v>
      </c>
      <c r="AJ856" t="s">
        <v>83</v>
      </c>
      <c r="AK856" t="s">
        <v>84</v>
      </c>
      <c r="AL856" t="s">
        <v>85</v>
      </c>
      <c r="AM856" t="s">
        <v>86</v>
      </c>
      <c r="AN856" t="s">
        <v>87</v>
      </c>
      <c r="AO856" t="s">
        <v>231</v>
      </c>
      <c r="AP856" t="s">
        <v>232</v>
      </c>
      <c r="AQ856" t="s">
        <v>231</v>
      </c>
      <c r="AR856" t="s">
        <v>232</v>
      </c>
      <c r="AS856" t="s">
        <v>83</v>
      </c>
      <c r="AV856" s="17"/>
      <c r="AX856">
        <v>0</v>
      </c>
      <c r="AY856" t="s">
        <v>83</v>
      </c>
      <c r="AZ856" t="s">
        <v>83</v>
      </c>
      <c r="BH856">
        <v>1077</v>
      </c>
      <c r="BL856" t="s">
        <v>769</v>
      </c>
      <c r="BM856" s="17">
        <v>42998</v>
      </c>
      <c r="BN856" t="s">
        <v>230</v>
      </c>
      <c r="BO856" t="s">
        <v>230</v>
      </c>
      <c r="BP856">
        <v>13</v>
      </c>
      <c r="BQ856" t="s">
        <v>88</v>
      </c>
      <c r="BR856" t="s">
        <v>79</v>
      </c>
      <c r="BS856" t="s">
        <v>89</v>
      </c>
      <c r="BT856" t="s">
        <v>90</v>
      </c>
      <c r="BU856" t="s">
        <v>181</v>
      </c>
      <c r="BV856" t="s">
        <v>83</v>
      </c>
      <c r="BY856" t="s">
        <v>92</v>
      </c>
      <c r="BZ856" t="s">
        <v>87</v>
      </c>
      <c r="CC856">
        <f>IFERROR(IF(AKORDT[[#This Row],[CZAS]]=1,VLOOKUP(AKORDT[[#This Row],[RAPORTY_TMP_ID]]&amp;AKORDT[[#This Row],[CZYNNOSCI_OPIS]],#REF!,5,FALSE),AKORDT[[#This Row],[CZAS]]),1)</f>
        <v>118</v>
      </c>
      <c r="CD856" t="str">
        <f>AKORDT[[#This Row],[RAPORTY_TMP_ID]]&amp;" "&amp;MID(AKORDT[[#This Row],[NAZWA1_WG]],1,30)</f>
        <v xml:space="preserve">25834 AVANT 1,5]                    </v>
      </c>
      <c r="CE856" s="11">
        <f>AKORDT[[#This Row],[DATA]]</f>
        <v>43039</v>
      </c>
      <c r="CF856">
        <f>IFERROR(ROUND(AVERAGEIF(Tabela_Kwerenda_z_AKORD[CZAS RZECZYWISTY],LEFT(AKORDT[[#This Row],[PZP_NR_ZLECENIA]],5),Tabela_Kwerenda_z_AKORD[LACZNY_CZAS]),0),0)</f>
        <v>0</v>
      </c>
    </row>
    <row r="857" spans="1:84">
      <c r="A857" t="e">
        <f>VLOOKUP(AKORDT[[#This Row],[NAZWISKO]],IMIE[],2,FALSE)</f>
        <v>#N/A</v>
      </c>
      <c r="B857">
        <v>11349</v>
      </c>
      <c r="F857">
        <v>27451</v>
      </c>
      <c r="G857">
        <v>1</v>
      </c>
      <c r="H857">
        <v>1</v>
      </c>
      <c r="I857">
        <v>1</v>
      </c>
      <c r="J857">
        <v>14275</v>
      </c>
      <c r="K857">
        <v>14275</v>
      </c>
      <c r="L857">
        <v>35</v>
      </c>
      <c r="M857">
        <v>20</v>
      </c>
      <c r="N857">
        <v>7</v>
      </c>
      <c r="O857">
        <v>6</v>
      </c>
      <c r="Q857" s="17">
        <v>43039</v>
      </c>
      <c r="R857" t="s">
        <v>1735</v>
      </c>
      <c r="S857">
        <v>0</v>
      </c>
      <c r="T857">
        <v>0</v>
      </c>
      <c r="U857">
        <v>0</v>
      </c>
      <c r="V857">
        <v>2</v>
      </c>
      <c r="W857" t="s">
        <v>203</v>
      </c>
      <c r="X857" t="s">
        <v>79</v>
      </c>
      <c r="Y857" t="s">
        <v>100</v>
      </c>
      <c r="Z857" t="s">
        <v>204</v>
      </c>
      <c r="AB857" s="17">
        <v>2</v>
      </c>
      <c r="AC857" s="17">
        <v>402133</v>
      </c>
      <c r="AD857">
        <v>2</v>
      </c>
      <c r="AE857">
        <v>1</v>
      </c>
      <c r="AF857">
        <v>0</v>
      </c>
      <c r="AG857" t="s">
        <v>81</v>
      </c>
      <c r="AH857" t="s">
        <v>82</v>
      </c>
      <c r="AI857" t="s">
        <v>83</v>
      </c>
      <c r="AJ857" t="s">
        <v>83</v>
      </c>
      <c r="AK857" t="s">
        <v>84</v>
      </c>
      <c r="AL857" t="s">
        <v>85</v>
      </c>
      <c r="AM857" t="s">
        <v>205</v>
      </c>
      <c r="AN857" t="s">
        <v>95</v>
      </c>
      <c r="AO857" t="s">
        <v>1987</v>
      </c>
      <c r="AP857" t="s">
        <v>1988</v>
      </c>
      <c r="AQ857" t="s">
        <v>1987</v>
      </c>
      <c r="AR857" t="s">
        <v>1988</v>
      </c>
      <c r="AS857" t="s">
        <v>83</v>
      </c>
      <c r="AV857" s="17"/>
      <c r="AX857">
        <v>0</v>
      </c>
      <c r="AY857" t="s">
        <v>83</v>
      </c>
      <c r="AZ857" t="s">
        <v>83</v>
      </c>
      <c r="BH857">
        <v>1078</v>
      </c>
      <c r="BL857" t="s">
        <v>1989</v>
      </c>
      <c r="BM857" s="17">
        <v>43033</v>
      </c>
      <c r="BN857" t="s">
        <v>423</v>
      </c>
      <c r="BO857" t="s">
        <v>423</v>
      </c>
      <c r="BP857">
        <v>68</v>
      </c>
      <c r="BQ857" t="s">
        <v>196</v>
      </c>
      <c r="BR857" t="s">
        <v>197</v>
      </c>
      <c r="BS857" t="s">
        <v>89</v>
      </c>
      <c r="BT857" t="s">
        <v>90</v>
      </c>
      <c r="BU857" t="s">
        <v>206</v>
      </c>
      <c r="BV857" t="s">
        <v>83</v>
      </c>
      <c r="BY857" t="s">
        <v>92</v>
      </c>
      <c r="BZ857" t="s">
        <v>87</v>
      </c>
      <c r="CC857">
        <f>IFERROR(IF(AKORDT[[#This Row],[CZAS]]=1,VLOOKUP(AKORDT[[#This Row],[RAPORTY_TMP_ID]]&amp;AKORDT[[#This Row],[CZYNNOSCI_OPIS]],#REF!,5,FALSE),AKORDT[[#This Row],[CZAS]]),1)</f>
        <v>6</v>
      </c>
      <c r="CD857" t="str">
        <f>AKORDT[[#This Row],[RAPORTY_TMP_ID]]&amp;" "&amp;MID(AKORDT[[#This Row],[NAZWA1_WG]],1,30)</f>
        <v xml:space="preserve">27451 VANITY P62x62                 </v>
      </c>
      <c r="CE857" s="11">
        <f>AKORDT[[#This Row],[DATA]]</f>
        <v>43039</v>
      </c>
      <c r="CF857">
        <f>IFERROR(ROUND(AVERAGEIF(Tabela_Kwerenda_z_AKORD[CZAS RZECZYWISTY],LEFT(AKORDT[[#This Row],[PZP_NR_ZLECENIA]],5),Tabela_Kwerenda_z_AKORD[LACZNY_CZAS]),0),0)</f>
        <v>0</v>
      </c>
    </row>
    <row r="858" spans="1:84">
      <c r="A858" t="e">
        <f>VLOOKUP(AKORDT[[#This Row],[NAZWISKO]],IMIE[],2,FALSE)</f>
        <v>#N/A</v>
      </c>
      <c r="B858">
        <v>11350</v>
      </c>
      <c r="F858">
        <v>27450</v>
      </c>
      <c r="G858">
        <v>1</v>
      </c>
      <c r="H858">
        <v>1</v>
      </c>
      <c r="I858">
        <v>1</v>
      </c>
      <c r="J858">
        <v>35899</v>
      </c>
      <c r="K858">
        <v>35899</v>
      </c>
      <c r="L858">
        <v>35</v>
      </c>
      <c r="M858">
        <v>20</v>
      </c>
      <c r="N858">
        <v>7</v>
      </c>
      <c r="O858">
        <v>23</v>
      </c>
      <c r="Q858" s="17">
        <v>43039</v>
      </c>
      <c r="R858" t="s">
        <v>1990</v>
      </c>
      <c r="S858">
        <v>0</v>
      </c>
      <c r="T858">
        <v>0</v>
      </c>
      <c r="U858">
        <v>0</v>
      </c>
      <c r="V858">
        <v>2</v>
      </c>
      <c r="W858" t="s">
        <v>203</v>
      </c>
      <c r="X858" t="s">
        <v>79</v>
      </c>
      <c r="Y858" t="s">
        <v>100</v>
      </c>
      <c r="Z858" t="s">
        <v>204</v>
      </c>
      <c r="AB858" s="17">
        <v>2</v>
      </c>
      <c r="AC858" s="17">
        <v>402133</v>
      </c>
      <c r="AD858">
        <v>2</v>
      </c>
      <c r="AE858">
        <v>1</v>
      </c>
      <c r="AF858">
        <v>0</v>
      </c>
      <c r="AG858" t="s">
        <v>81</v>
      </c>
      <c r="AH858" t="s">
        <v>82</v>
      </c>
      <c r="AI858" t="s">
        <v>83</v>
      </c>
      <c r="AJ858" t="s">
        <v>83</v>
      </c>
      <c r="AK858" t="s">
        <v>84</v>
      </c>
      <c r="AL858" t="s">
        <v>85</v>
      </c>
      <c r="AM858" t="s">
        <v>205</v>
      </c>
      <c r="AN858" t="s">
        <v>95</v>
      </c>
      <c r="AO858" t="s">
        <v>1991</v>
      </c>
      <c r="AP858" t="s">
        <v>1992</v>
      </c>
      <c r="AQ858" t="s">
        <v>1991</v>
      </c>
      <c r="AR858" t="s">
        <v>1992</v>
      </c>
      <c r="AS858" t="s">
        <v>83</v>
      </c>
      <c r="AV858" s="17"/>
      <c r="AX858">
        <v>0</v>
      </c>
      <c r="AY858" t="s">
        <v>83</v>
      </c>
      <c r="AZ858" t="s">
        <v>83</v>
      </c>
      <c r="BH858">
        <v>1079</v>
      </c>
      <c r="BL858" t="s">
        <v>1989</v>
      </c>
      <c r="BM858" s="17">
        <v>43033</v>
      </c>
      <c r="BN858" t="s">
        <v>423</v>
      </c>
      <c r="BO858" t="s">
        <v>423</v>
      </c>
      <c r="BP858">
        <v>68</v>
      </c>
      <c r="BQ858" t="s">
        <v>196</v>
      </c>
      <c r="BR858" t="s">
        <v>197</v>
      </c>
      <c r="BS858" t="s">
        <v>89</v>
      </c>
      <c r="BT858" t="s">
        <v>90</v>
      </c>
      <c r="BU858" t="s">
        <v>181</v>
      </c>
      <c r="BV858" t="s">
        <v>83</v>
      </c>
      <c r="BY858" t="s">
        <v>92</v>
      </c>
      <c r="BZ858" t="s">
        <v>87</v>
      </c>
      <c r="CC858">
        <f>IFERROR(IF(AKORDT[[#This Row],[CZAS]]=1,VLOOKUP(AKORDT[[#This Row],[RAPORTY_TMP_ID]]&amp;AKORDT[[#This Row],[CZYNNOSCI_OPIS]],#REF!,5,FALSE),AKORDT[[#This Row],[CZAS]]),1)</f>
        <v>23</v>
      </c>
      <c r="CD858" t="str">
        <f>AKORDT[[#This Row],[RAPORTY_TMP_ID]]&amp;" "&amp;MID(AKORDT[[#This Row],[NAZWA1_WG]],1,30)</f>
        <v xml:space="preserve">27450 VANITY [LH                    </v>
      </c>
      <c r="CE858" s="11">
        <f>AKORDT[[#This Row],[DATA]]</f>
        <v>43039</v>
      </c>
      <c r="CF858">
        <f>IFERROR(ROUND(AVERAGEIF(Tabela_Kwerenda_z_AKORD[CZAS RZECZYWISTY],LEFT(AKORDT[[#This Row],[PZP_NR_ZLECENIA]],5),Tabela_Kwerenda_z_AKORD[LACZNY_CZAS]),0),0)</f>
        <v>0</v>
      </c>
    </row>
    <row r="859" spans="1:84">
      <c r="A859" t="e">
        <f>VLOOKUP(AKORDT[[#This Row],[NAZWISKO]],IMIE[],2,FALSE)</f>
        <v>#N/A</v>
      </c>
      <c r="B859">
        <v>11351</v>
      </c>
      <c r="F859">
        <v>27155</v>
      </c>
      <c r="G859">
        <v>1</v>
      </c>
      <c r="H859">
        <v>1</v>
      </c>
      <c r="I859">
        <v>1</v>
      </c>
      <c r="J859">
        <v>14357</v>
      </c>
      <c r="K859">
        <v>14357</v>
      </c>
      <c r="L859">
        <v>35</v>
      </c>
      <c r="M859">
        <v>20</v>
      </c>
      <c r="N859">
        <v>7</v>
      </c>
      <c r="O859">
        <v>17</v>
      </c>
      <c r="Q859" s="17">
        <v>43039</v>
      </c>
      <c r="R859" t="s">
        <v>1993</v>
      </c>
      <c r="S859">
        <v>0</v>
      </c>
      <c r="T859">
        <v>0</v>
      </c>
      <c r="U859">
        <v>0</v>
      </c>
      <c r="V859">
        <v>2</v>
      </c>
      <c r="W859" t="s">
        <v>203</v>
      </c>
      <c r="X859" t="s">
        <v>79</v>
      </c>
      <c r="Y859" t="s">
        <v>100</v>
      </c>
      <c r="Z859" t="s">
        <v>204</v>
      </c>
      <c r="AB859" s="17">
        <v>2</v>
      </c>
      <c r="AC859" s="17">
        <v>402133</v>
      </c>
      <c r="AD859">
        <v>2</v>
      </c>
      <c r="AE859">
        <v>1</v>
      </c>
      <c r="AF859">
        <v>0</v>
      </c>
      <c r="AG859" t="s">
        <v>81</v>
      </c>
      <c r="AH859" t="s">
        <v>82</v>
      </c>
      <c r="AI859" t="s">
        <v>83</v>
      </c>
      <c r="AJ859" t="s">
        <v>83</v>
      </c>
      <c r="AK859" t="s">
        <v>84</v>
      </c>
      <c r="AL859" t="s">
        <v>85</v>
      </c>
      <c r="AM859" t="s">
        <v>205</v>
      </c>
      <c r="AN859" t="s">
        <v>95</v>
      </c>
      <c r="AO859" t="s">
        <v>570</v>
      </c>
      <c r="AP859" t="s">
        <v>571</v>
      </c>
      <c r="AQ859" t="s">
        <v>570</v>
      </c>
      <c r="AR859" t="s">
        <v>571</v>
      </c>
      <c r="AS859" t="s">
        <v>83</v>
      </c>
      <c r="AV859" s="17"/>
      <c r="AX859">
        <v>0</v>
      </c>
      <c r="AY859" t="s">
        <v>83</v>
      </c>
      <c r="AZ859" t="s">
        <v>83</v>
      </c>
      <c r="BH859">
        <v>1080</v>
      </c>
      <c r="BL859" t="s">
        <v>1994</v>
      </c>
      <c r="BM859" s="17">
        <v>43026</v>
      </c>
      <c r="BN859" t="s">
        <v>338</v>
      </c>
      <c r="BO859" t="s">
        <v>338</v>
      </c>
      <c r="BP859">
        <v>68</v>
      </c>
      <c r="BQ859" t="s">
        <v>196</v>
      </c>
      <c r="BR859" t="s">
        <v>197</v>
      </c>
      <c r="BS859" t="s">
        <v>89</v>
      </c>
      <c r="BT859" t="s">
        <v>90</v>
      </c>
      <c r="BU859" t="s">
        <v>206</v>
      </c>
      <c r="BV859" t="s">
        <v>83</v>
      </c>
      <c r="BY859" t="s">
        <v>92</v>
      </c>
      <c r="BZ859" t="s">
        <v>87</v>
      </c>
      <c r="CC859">
        <f>IFERROR(IF(AKORDT[[#This Row],[CZAS]]=1,VLOOKUP(AKORDT[[#This Row],[RAPORTY_TMP_ID]]&amp;AKORDT[[#This Row],[CZYNNOSCI_OPIS]],#REF!,5,FALSE),AKORDT[[#This Row],[CZAS]]),1)</f>
        <v>17</v>
      </c>
      <c r="CD859" t="str">
        <f>AKORDT[[#This Row],[RAPORTY_TMP_ID]]&amp;" "&amp;MID(AKORDT[[#This Row],[NAZWA1_WG]],1,30)</f>
        <v xml:space="preserve">27155 BORNEO [2,5]                  </v>
      </c>
      <c r="CE859" s="11">
        <f>AKORDT[[#This Row],[DATA]]</f>
        <v>43039</v>
      </c>
      <c r="CF859">
        <f>IFERROR(ROUND(AVERAGEIF(Tabela_Kwerenda_z_AKORD[CZAS RZECZYWISTY],LEFT(AKORDT[[#This Row],[PZP_NR_ZLECENIA]],5),Tabela_Kwerenda_z_AKORD[LACZNY_CZAS]),0),0)</f>
        <v>0</v>
      </c>
    </row>
    <row r="860" spans="1:84">
      <c r="A860" t="e">
        <f>VLOOKUP(AKORDT[[#This Row],[NAZWISKO]],IMIE[],2,FALSE)</f>
        <v>#N/A</v>
      </c>
      <c r="B860">
        <v>11352</v>
      </c>
      <c r="F860">
        <v>27154</v>
      </c>
      <c r="G860">
        <v>1</v>
      </c>
      <c r="H860">
        <v>1</v>
      </c>
      <c r="I860">
        <v>1</v>
      </c>
      <c r="J860">
        <v>14359</v>
      </c>
      <c r="K860">
        <v>14359</v>
      </c>
      <c r="L860">
        <v>35</v>
      </c>
      <c r="M860">
        <v>20</v>
      </c>
      <c r="N860">
        <v>7</v>
      </c>
      <c r="O860">
        <v>19</v>
      </c>
      <c r="Q860" s="17">
        <v>43039</v>
      </c>
      <c r="R860" t="s">
        <v>1995</v>
      </c>
      <c r="S860">
        <v>0</v>
      </c>
      <c r="T860">
        <v>0</v>
      </c>
      <c r="U860">
        <v>0</v>
      </c>
      <c r="V860">
        <v>2</v>
      </c>
      <c r="W860" t="s">
        <v>203</v>
      </c>
      <c r="X860" t="s">
        <v>79</v>
      </c>
      <c r="Y860" t="s">
        <v>100</v>
      </c>
      <c r="Z860" t="s">
        <v>204</v>
      </c>
      <c r="AB860" s="17">
        <v>2</v>
      </c>
      <c r="AC860" s="17">
        <v>402133</v>
      </c>
      <c r="AD860">
        <v>2</v>
      </c>
      <c r="AE860">
        <v>1</v>
      </c>
      <c r="AF860">
        <v>0</v>
      </c>
      <c r="AG860" t="s">
        <v>81</v>
      </c>
      <c r="AH860" t="s">
        <v>82</v>
      </c>
      <c r="AI860" t="s">
        <v>83</v>
      </c>
      <c r="AJ860" t="s">
        <v>83</v>
      </c>
      <c r="AK860" t="s">
        <v>84</v>
      </c>
      <c r="AL860" t="s">
        <v>85</v>
      </c>
      <c r="AM860" t="s">
        <v>205</v>
      </c>
      <c r="AN860" t="s">
        <v>95</v>
      </c>
      <c r="AO860" t="s">
        <v>352</v>
      </c>
      <c r="AP860" t="s">
        <v>353</v>
      </c>
      <c r="AQ860" t="s">
        <v>352</v>
      </c>
      <c r="AR860" t="s">
        <v>353</v>
      </c>
      <c r="AS860" t="s">
        <v>83</v>
      </c>
      <c r="AV860" s="17"/>
      <c r="AX860">
        <v>0</v>
      </c>
      <c r="AY860" t="s">
        <v>83</v>
      </c>
      <c r="AZ860" t="s">
        <v>83</v>
      </c>
      <c r="BH860">
        <v>1081</v>
      </c>
      <c r="BL860" t="s">
        <v>1994</v>
      </c>
      <c r="BM860" s="17">
        <v>43026</v>
      </c>
      <c r="BN860" t="s">
        <v>338</v>
      </c>
      <c r="BO860" t="s">
        <v>338</v>
      </c>
      <c r="BP860">
        <v>68</v>
      </c>
      <c r="BQ860" t="s">
        <v>196</v>
      </c>
      <c r="BR860" t="s">
        <v>197</v>
      </c>
      <c r="BS860" t="s">
        <v>89</v>
      </c>
      <c r="BT860" t="s">
        <v>90</v>
      </c>
      <c r="BU860" t="s">
        <v>206</v>
      </c>
      <c r="BV860" t="s">
        <v>83</v>
      </c>
      <c r="BY860" t="s">
        <v>92</v>
      </c>
      <c r="BZ860" t="s">
        <v>87</v>
      </c>
      <c r="CC860">
        <f>IFERROR(IF(AKORDT[[#This Row],[CZAS]]=1,VLOOKUP(AKORDT[[#This Row],[RAPORTY_TMP_ID]]&amp;AKORDT[[#This Row],[CZYNNOSCI_OPIS]],#REF!,5,FALSE),AKORDT[[#This Row],[CZAS]]),1)</f>
        <v>19</v>
      </c>
      <c r="CD860" t="str">
        <f>AKORDT[[#This Row],[RAPORTY_TMP_ID]]&amp;" "&amp;MID(AKORDT[[#This Row],[NAZWA1_WG]],1,30)</f>
        <v xml:space="preserve">27154 BORNEO [3,5]                  </v>
      </c>
      <c r="CE860" s="11">
        <f>AKORDT[[#This Row],[DATA]]</f>
        <v>43039</v>
      </c>
      <c r="CF860">
        <f>IFERROR(ROUND(AVERAGEIF(Tabela_Kwerenda_z_AKORD[CZAS RZECZYWISTY],LEFT(AKORDT[[#This Row],[PZP_NR_ZLECENIA]],5),Tabela_Kwerenda_z_AKORD[LACZNY_CZAS]),0),0)</f>
        <v>0</v>
      </c>
    </row>
    <row r="861" spans="1:84">
      <c r="A861" t="e">
        <f>VLOOKUP(AKORDT[[#This Row],[NAZWISKO]],IMIE[],2,FALSE)</f>
        <v>#N/A</v>
      </c>
      <c r="B861">
        <v>11353</v>
      </c>
      <c r="F861">
        <v>26714</v>
      </c>
      <c r="G861">
        <v>1</v>
      </c>
      <c r="H861">
        <v>1</v>
      </c>
      <c r="I861">
        <v>1</v>
      </c>
      <c r="J861">
        <v>52747</v>
      </c>
      <c r="K861">
        <v>52747</v>
      </c>
      <c r="L861">
        <v>35</v>
      </c>
      <c r="M861">
        <v>20</v>
      </c>
      <c r="N861">
        <v>7</v>
      </c>
      <c r="O861">
        <v>7</v>
      </c>
      <c r="Q861" s="17">
        <v>43039</v>
      </c>
      <c r="R861" t="s">
        <v>1996</v>
      </c>
      <c r="S861">
        <v>0</v>
      </c>
      <c r="T861">
        <v>0</v>
      </c>
      <c r="U861">
        <v>0</v>
      </c>
      <c r="V861">
        <v>2</v>
      </c>
      <c r="W861" t="s">
        <v>203</v>
      </c>
      <c r="X861" t="s">
        <v>79</v>
      </c>
      <c r="Y861" t="s">
        <v>100</v>
      </c>
      <c r="Z861" t="s">
        <v>204</v>
      </c>
      <c r="AB861" s="17">
        <v>2</v>
      </c>
      <c r="AC861" s="17">
        <v>402133</v>
      </c>
      <c r="AD861">
        <v>2</v>
      </c>
      <c r="AE861">
        <v>1</v>
      </c>
      <c r="AF861">
        <v>0</v>
      </c>
      <c r="AG861" t="s">
        <v>81</v>
      </c>
      <c r="AH861" t="s">
        <v>82</v>
      </c>
      <c r="AI861" t="s">
        <v>83</v>
      </c>
      <c r="AJ861" t="s">
        <v>83</v>
      </c>
      <c r="AK861" t="s">
        <v>84</v>
      </c>
      <c r="AL861" t="s">
        <v>85</v>
      </c>
      <c r="AM861" t="s">
        <v>205</v>
      </c>
      <c r="AN861" t="s">
        <v>95</v>
      </c>
      <c r="AO861" t="s">
        <v>271</v>
      </c>
      <c r="AP861" t="s">
        <v>272</v>
      </c>
      <c r="AQ861" t="s">
        <v>271</v>
      </c>
      <c r="AR861" t="s">
        <v>272</v>
      </c>
      <c r="AS861" t="s">
        <v>83</v>
      </c>
      <c r="AV861" s="17"/>
      <c r="AX861">
        <v>0</v>
      </c>
      <c r="AY861" t="s">
        <v>83</v>
      </c>
      <c r="AZ861" t="s">
        <v>83</v>
      </c>
      <c r="BH861">
        <v>1082</v>
      </c>
      <c r="BL861" t="s">
        <v>1997</v>
      </c>
      <c r="BM861" s="17">
        <v>43019</v>
      </c>
      <c r="BN861" t="s">
        <v>210</v>
      </c>
      <c r="BO861" t="s">
        <v>210</v>
      </c>
      <c r="BP861">
        <v>68</v>
      </c>
      <c r="BQ861" t="s">
        <v>196</v>
      </c>
      <c r="BR861" t="s">
        <v>197</v>
      </c>
      <c r="BS861" t="s">
        <v>89</v>
      </c>
      <c r="BT861" t="s">
        <v>90</v>
      </c>
      <c r="BU861" t="s">
        <v>181</v>
      </c>
      <c r="BV861" t="s">
        <v>83</v>
      </c>
      <c r="BY861" t="s">
        <v>92</v>
      </c>
      <c r="BZ861" t="s">
        <v>87</v>
      </c>
      <c r="CC861">
        <f>IFERROR(IF(AKORDT[[#This Row],[CZAS]]=1,VLOOKUP(AKORDT[[#This Row],[RAPORTY_TMP_ID]]&amp;AKORDT[[#This Row],[CZYNNOSCI_OPIS]],#REF!,5,FALSE),AKORDT[[#This Row],[CZAS]]),1)</f>
        <v>7</v>
      </c>
      <c r="CD861" t="str">
        <f>AKORDT[[#This Row],[RAPORTY_TMP_ID]]&amp;" "&amp;MID(AKORDT[[#This Row],[NAZWA1_WG]],1,30)</f>
        <v xml:space="preserve">26714 HORIZON B P102x82             </v>
      </c>
      <c r="CE861" s="11">
        <f>AKORDT[[#This Row],[DATA]]</f>
        <v>43039</v>
      </c>
      <c r="CF861">
        <f>IFERROR(ROUND(AVERAGEIF(Tabela_Kwerenda_z_AKORD[CZAS RZECZYWISTY],LEFT(AKORDT[[#This Row],[PZP_NR_ZLECENIA]],5),Tabela_Kwerenda_z_AKORD[LACZNY_CZAS]),0),0)</f>
        <v>0</v>
      </c>
    </row>
    <row r="862" spans="1:84">
      <c r="A862" t="e">
        <f>VLOOKUP(AKORDT[[#This Row],[NAZWISKO]],IMIE[],2,FALSE)</f>
        <v>#N/A</v>
      </c>
      <c r="B862">
        <v>11354</v>
      </c>
      <c r="F862">
        <v>26713</v>
      </c>
      <c r="G862">
        <v>1</v>
      </c>
      <c r="H862">
        <v>1</v>
      </c>
      <c r="I862">
        <v>1</v>
      </c>
      <c r="J862">
        <v>52709</v>
      </c>
      <c r="K862">
        <v>52709</v>
      </c>
      <c r="L862">
        <v>35</v>
      </c>
      <c r="M862">
        <v>20</v>
      </c>
      <c r="N862">
        <v>7</v>
      </c>
      <c r="O862">
        <v>38</v>
      </c>
      <c r="Q862" s="17">
        <v>43039</v>
      </c>
      <c r="R862" t="s">
        <v>665</v>
      </c>
      <c r="S862">
        <v>0</v>
      </c>
      <c r="T862">
        <v>0</v>
      </c>
      <c r="U862">
        <v>0</v>
      </c>
      <c r="V862">
        <v>2</v>
      </c>
      <c r="W862" t="s">
        <v>203</v>
      </c>
      <c r="X862" t="s">
        <v>79</v>
      </c>
      <c r="Y862" t="s">
        <v>100</v>
      </c>
      <c r="Z862" t="s">
        <v>204</v>
      </c>
      <c r="AB862" s="17">
        <v>2</v>
      </c>
      <c r="AC862" s="17">
        <v>402133</v>
      </c>
      <c r="AD862">
        <v>2</v>
      </c>
      <c r="AE862">
        <v>1</v>
      </c>
      <c r="AF862">
        <v>0</v>
      </c>
      <c r="AG862" t="s">
        <v>81</v>
      </c>
      <c r="AH862" t="s">
        <v>82</v>
      </c>
      <c r="AI862" t="s">
        <v>83</v>
      </c>
      <c r="AJ862" t="s">
        <v>83</v>
      </c>
      <c r="AK862" t="s">
        <v>84</v>
      </c>
      <c r="AL862" t="s">
        <v>85</v>
      </c>
      <c r="AM862" t="s">
        <v>205</v>
      </c>
      <c r="AN862" t="s">
        <v>95</v>
      </c>
      <c r="AO862" t="s">
        <v>1870</v>
      </c>
      <c r="AP862" t="s">
        <v>1871</v>
      </c>
      <c r="AQ862" t="s">
        <v>1870</v>
      </c>
      <c r="AR862" t="s">
        <v>1871</v>
      </c>
      <c r="AS862" t="s">
        <v>83</v>
      </c>
      <c r="AV862" s="17"/>
      <c r="AX862">
        <v>0</v>
      </c>
      <c r="AY862" t="s">
        <v>83</v>
      </c>
      <c r="AZ862" t="s">
        <v>83</v>
      </c>
      <c r="BH862">
        <v>1083</v>
      </c>
      <c r="BL862" t="s">
        <v>1997</v>
      </c>
      <c r="BM862" s="17">
        <v>43019</v>
      </c>
      <c r="BN862" t="s">
        <v>210</v>
      </c>
      <c r="BO862" t="s">
        <v>210</v>
      </c>
      <c r="BP862">
        <v>68</v>
      </c>
      <c r="BQ862" t="s">
        <v>196</v>
      </c>
      <c r="BR862" t="s">
        <v>197</v>
      </c>
      <c r="BS862" t="s">
        <v>89</v>
      </c>
      <c r="BT862" t="s">
        <v>90</v>
      </c>
      <c r="BU862" t="s">
        <v>181</v>
      </c>
      <c r="BV862" t="s">
        <v>83</v>
      </c>
      <c r="BY862" t="s">
        <v>92</v>
      </c>
      <c r="BZ862" t="s">
        <v>87</v>
      </c>
      <c r="CC862">
        <f>IFERROR(IF(AKORDT[[#This Row],[CZAS]]=1,VLOOKUP(AKORDT[[#This Row],[RAPORTY_TMP_ID]]&amp;AKORDT[[#This Row],[CZYNNOSCI_OPIS]],#REF!,5,FALSE),AKORDT[[#This Row],[CZAS]]),1)</f>
        <v>38</v>
      </c>
      <c r="CD862" t="str">
        <f>AKORDT[[#This Row],[RAPORTY_TMP_ID]]&amp;" "&amp;MID(AKORDT[[#This Row],[NAZWA1_WG]],1,30)</f>
        <v xml:space="preserve">26713 HORIZON B 3z]                 </v>
      </c>
      <c r="CE862" s="11">
        <f>AKORDT[[#This Row],[DATA]]</f>
        <v>43039</v>
      </c>
      <c r="CF862">
        <f>IFERROR(ROUND(AVERAGEIF(Tabela_Kwerenda_z_AKORD[CZAS RZECZYWISTY],LEFT(AKORDT[[#This Row],[PZP_NR_ZLECENIA]],5),Tabela_Kwerenda_z_AKORD[LACZNY_CZAS]),0),0)</f>
        <v>0</v>
      </c>
    </row>
    <row r="863" spans="1:84">
      <c r="A863" t="e">
        <f>VLOOKUP(AKORDT[[#This Row],[NAZWISKO]],IMIE[],2,FALSE)</f>
        <v>#N/A</v>
      </c>
      <c r="B863">
        <v>11355</v>
      </c>
      <c r="F863">
        <v>26712</v>
      </c>
      <c r="G863">
        <v>1</v>
      </c>
      <c r="H863">
        <v>1</v>
      </c>
      <c r="I863">
        <v>1</v>
      </c>
      <c r="J863">
        <v>52739</v>
      </c>
      <c r="K863">
        <v>52739</v>
      </c>
      <c r="L863">
        <v>35</v>
      </c>
      <c r="M863">
        <v>20</v>
      </c>
      <c r="N863">
        <v>7</v>
      </c>
      <c r="O863">
        <v>41</v>
      </c>
      <c r="Q863" s="17">
        <v>43039</v>
      </c>
      <c r="R863" t="s">
        <v>1998</v>
      </c>
      <c r="S863">
        <v>0</v>
      </c>
      <c r="T863">
        <v>0</v>
      </c>
      <c r="U863">
        <v>0</v>
      </c>
      <c r="V863">
        <v>2</v>
      </c>
      <c r="W863" t="s">
        <v>203</v>
      </c>
      <c r="X863" t="s">
        <v>79</v>
      </c>
      <c r="Y863" t="s">
        <v>100</v>
      </c>
      <c r="Z863" t="s">
        <v>204</v>
      </c>
      <c r="AB863" s="17">
        <v>2</v>
      </c>
      <c r="AC863" s="17">
        <v>402133</v>
      </c>
      <c r="AD863">
        <v>2</v>
      </c>
      <c r="AE863">
        <v>1</v>
      </c>
      <c r="AF863">
        <v>0</v>
      </c>
      <c r="AG863" t="s">
        <v>81</v>
      </c>
      <c r="AH863" t="s">
        <v>82</v>
      </c>
      <c r="AI863" t="s">
        <v>83</v>
      </c>
      <c r="AJ863" t="s">
        <v>83</v>
      </c>
      <c r="AK863" t="s">
        <v>84</v>
      </c>
      <c r="AL863" t="s">
        <v>85</v>
      </c>
      <c r="AM863" t="s">
        <v>205</v>
      </c>
      <c r="AN863" t="s">
        <v>95</v>
      </c>
      <c r="AO863" t="s">
        <v>259</v>
      </c>
      <c r="AP863" t="s">
        <v>260</v>
      </c>
      <c r="AQ863" t="s">
        <v>259</v>
      </c>
      <c r="AR863" t="s">
        <v>260</v>
      </c>
      <c r="AS863" t="s">
        <v>83</v>
      </c>
      <c r="AV863" s="17"/>
      <c r="AX863">
        <v>0</v>
      </c>
      <c r="AY863" t="s">
        <v>83</v>
      </c>
      <c r="AZ863" t="s">
        <v>83</v>
      </c>
      <c r="BH863">
        <v>1084</v>
      </c>
      <c r="BL863" t="s">
        <v>1997</v>
      </c>
      <c r="BM863" s="17">
        <v>43019</v>
      </c>
      <c r="BN863" t="s">
        <v>210</v>
      </c>
      <c r="BO863" t="s">
        <v>210</v>
      </c>
      <c r="BP863">
        <v>68</v>
      </c>
      <c r="BQ863" t="s">
        <v>196</v>
      </c>
      <c r="BR863" t="s">
        <v>197</v>
      </c>
      <c r="BS863" t="s">
        <v>89</v>
      </c>
      <c r="BT863" t="s">
        <v>90</v>
      </c>
      <c r="BU863" t="s">
        <v>181</v>
      </c>
      <c r="BV863" t="s">
        <v>83</v>
      </c>
      <c r="BY863" t="s">
        <v>92</v>
      </c>
      <c r="BZ863" t="s">
        <v>87</v>
      </c>
      <c r="CC863">
        <f>IFERROR(IF(AKORDT[[#This Row],[CZAS]]=1,VLOOKUP(AKORDT[[#This Row],[RAPORTY_TMP_ID]]&amp;AKORDT[[#This Row],[CZYNNOSCI_OPIS]],#REF!,5,FALSE),AKORDT[[#This Row],[CZAS]]),1)</f>
        <v>41</v>
      </c>
      <c r="CD863" t="str">
        <f>AKORDT[[#This Row],[RAPORTY_TMP_ID]]&amp;" "&amp;MID(AKORDT[[#This Row],[NAZWA1_WG]],1,30)</f>
        <v xml:space="preserve">26712 HORIZON B ONz                 </v>
      </c>
      <c r="CE863" s="11">
        <f>AKORDT[[#This Row],[DATA]]</f>
        <v>43039</v>
      </c>
      <c r="CF863">
        <f>IFERROR(ROUND(AVERAGEIF(Tabela_Kwerenda_z_AKORD[CZAS RZECZYWISTY],LEFT(AKORDT[[#This Row],[PZP_NR_ZLECENIA]],5),Tabela_Kwerenda_z_AKORD[LACZNY_CZAS]),0),0)</f>
        <v>0</v>
      </c>
    </row>
    <row r="864" spans="1:84">
      <c r="A864" t="e">
        <f>VLOOKUP(AKORDT[[#This Row],[NAZWISKO]],IMIE[],2,FALSE)</f>
        <v>#N/A</v>
      </c>
      <c r="B864">
        <v>11356</v>
      </c>
      <c r="F864">
        <v>26711</v>
      </c>
      <c r="G864">
        <v>1</v>
      </c>
      <c r="H864">
        <v>1</v>
      </c>
      <c r="I864">
        <v>1</v>
      </c>
      <c r="J864">
        <v>52697</v>
      </c>
      <c r="K864">
        <v>52697</v>
      </c>
      <c r="L864">
        <v>35</v>
      </c>
      <c r="M864">
        <v>20</v>
      </c>
      <c r="N864">
        <v>7</v>
      </c>
      <c r="O864">
        <v>23</v>
      </c>
      <c r="Q864" s="17">
        <v>43039</v>
      </c>
      <c r="R864" t="s">
        <v>1999</v>
      </c>
      <c r="S864">
        <v>0</v>
      </c>
      <c r="T864">
        <v>0</v>
      </c>
      <c r="U864">
        <v>0</v>
      </c>
      <c r="V864">
        <v>2</v>
      </c>
      <c r="W864" t="s">
        <v>203</v>
      </c>
      <c r="X864" t="s">
        <v>79</v>
      </c>
      <c r="Y864" t="s">
        <v>100</v>
      </c>
      <c r="Z864" t="s">
        <v>204</v>
      </c>
      <c r="AB864" s="17">
        <v>2</v>
      </c>
      <c r="AC864" s="17">
        <v>402133</v>
      </c>
      <c r="AD864">
        <v>2</v>
      </c>
      <c r="AE864">
        <v>1</v>
      </c>
      <c r="AF864">
        <v>0</v>
      </c>
      <c r="AG864" t="s">
        <v>81</v>
      </c>
      <c r="AH864" t="s">
        <v>82</v>
      </c>
      <c r="AI864" t="s">
        <v>83</v>
      </c>
      <c r="AJ864" t="s">
        <v>83</v>
      </c>
      <c r="AK864" t="s">
        <v>84</v>
      </c>
      <c r="AL864" t="s">
        <v>85</v>
      </c>
      <c r="AM864" t="s">
        <v>205</v>
      </c>
      <c r="AN864" t="s">
        <v>95</v>
      </c>
      <c r="AO864" t="s">
        <v>1865</v>
      </c>
      <c r="AP864" t="s">
        <v>1866</v>
      </c>
      <c r="AQ864" t="s">
        <v>1865</v>
      </c>
      <c r="AR864" t="s">
        <v>1866</v>
      </c>
      <c r="AS864" t="s">
        <v>83</v>
      </c>
      <c r="AV864" s="17"/>
      <c r="AX864">
        <v>0</v>
      </c>
      <c r="AY864" t="s">
        <v>83</v>
      </c>
      <c r="AZ864" t="s">
        <v>83</v>
      </c>
      <c r="BH864">
        <v>1085</v>
      </c>
      <c r="BL864" t="s">
        <v>1997</v>
      </c>
      <c r="BM864" s="17">
        <v>43019</v>
      </c>
      <c r="BN864" t="s">
        <v>210</v>
      </c>
      <c r="BO864" t="s">
        <v>210</v>
      </c>
      <c r="BP864">
        <v>68</v>
      </c>
      <c r="BQ864" t="s">
        <v>196</v>
      </c>
      <c r="BR864" t="s">
        <v>197</v>
      </c>
      <c r="BS864" t="s">
        <v>89</v>
      </c>
      <c r="BT864" t="s">
        <v>90</v>
      </c>
      <c r="BU864" t="s">
        <v>181</v>
      </c>
      <c r="BV864" t="s">
        <v>83</v>
      </c>
      <c r="BY864" t="s">
        <v>92</v>
      </c>
      <c r="BZ864" t="s">
        <v>87</v>
      </c>
      <c r="CC864">
        <f>IFERROR(IF(AKORDT[[#This Row],[CZAS]]=1,VLOOKUP(AKORDT[[#This Row],[RAPORTY_TMP_ID]]&amp;AKORDT[[#This Row],[CZYNNOSCI_OPIS]],#REF!,5,FALSE),AKORDT[[#This Row],[CZAS]]),1)</f>
        <v>23</v>
      </c>
      <c r="CD864" t="str">
        <f>AKORDT[[#This Row],[RAPORTY_TMP_ID]]&amp;" "&amp;MID(AKORDT[[#This Row],[NAZWA1_WG]],1,30)</f>
        <v xml:space="preserve">26711 HORIZON B [1,5z               </v>
      </c>
      <c r="CE864" s="11">
        <f>AKORDT[[#This Row],[DATA]]</f>
        <v>43039</v>
      </c>
      <c r="CF864">
        <f>IFERROR(ROUND(AVERAGEIF(Tabela_Kwerenda_z_AKORD[CZAS RZECZYWISTY],LEFT(AKORDT[[#This Row],[PZP_NR_ZLECENIA]],5),Tabela_Kwerenda_z_AKORD[LACZNY_CZAS]),0),0)</f>
        <v>0</v>
      </c>
    </row>
    <row r="865" spans="1:84">
      <c r="A865" t="e">
        <f>VLOOKUP(AKORDT[[#This Row],[NAZWISKO]],IMIE[],2,FALSE)</f>
        <v>#N/A</v>
      </c>
      <c r="B865">
        <v>11357</v>
      </c>
      <c r="F865">
        <v>26949</v>
      </c>
      <c r="G865">
        <v>1</v>
      </c>
      <c r="H865">
        <v>1</v>
      </c>
      <c r="I865">
        <v>1</v>
      </c>
      <c r="J865">
        <v>13879</v>
      </c>
      <c r="K865">
        <v>13879</v>
      </c>
      <c r="L865">
        <v>35</v>
      </c>
      <c r="M865">
        <v>20</v>
      </c>
      <c r="N865">
        <v>7</v>
      </c>
      <c r="O865">
        <v>23</v>
      </c>
      <c r="Q865" s="17">
        <v>43039</v>
      </c>
      <c r="R865" t="s">
        <v>2000</v>
      </c>
      <c r="S865">
        <v>0</v>
      </c>
      <c r="T865">
        <v>0</v>
      </c>
      <c r="U865">
        <v>0</v>
      </c>
      <c r="V865">
        <v>2</v>
      </c>
      <c r="W865" t="s">
        <v>203</v>
      </c>
      <c r="X865" t="s">
        <v>79</v>
      </c>
      <c r="Y865" t="s">
        <v>100</v>
      </c>
      <c r="Z865" t="s">
        <v>204</v>
      </c>
      <c r="AB865" s="17">
        <v>2</v>
      </c>
      <c r="AC865" s="17">
        <v>402133</v>
      </c>
      <c r="AD865">
        <v>2</v>
      </c>
      <c r="AE865">
        <v>1</v>
      </c>
      <c r="AF865">
        <v>0</v>
      </c>
      <c r="AG865" t="s">
        <v>81</v>
      </c>
      <c r="AH865" t="s">
        <v>82</v>
      </c>
      <c r="AI865" t="s">
        <v>83</v>
      </c>
      <c r="AJ865" t="s">
        <v>83</v>
      </c>
      <c r="AK865" t="s">
        <v>84</v>
      </c>
      <c r="AL865" t="s">
        <v>85</v>
      </c>
      <c r="AM865" t="s">
        <v>205</v>
      </c>
      <c r="AN865" t="s">
        <v>95</v>
      </c>
      <c r="AO865" t="s">
        <v>2001</v>
      </c>
      <c r="AP865" t="s">
        <v>2002</v>
      </c>
      <c r="AQ865" t="s">
        <v>2001</v>
      </c>
      <c r="AR865" t="s">
        <v>2002</v>
      </c>
      <c r="AS865" t="s">
        <v>83</v>
      </c>
      <c r="AV865" s="17"/>
      <c r="AX865">
        <v>0</v>
      </c>
      <c r="AY865" t="s">
        <v>83</v>
      </c>
      <c r="AZ865" t="s">
        <v>83</v>
      </c>
      <c r="BH865">
        <v>1086</v>
      </c>
      <c r="BL865" t="s">
        <v>2003</v>
      </c>
      <c r="BM865" s="17">
        <v>43019</v>
      </c>
      <c r="BN865" t="s">
        <v>325</v>
      </c>
      <c r="BO865" t="s">
        <v>325</v>
      </c>
      <c r="BP865">
        <v>68</v>
      </c>
      <c r="BQ865" t="s">
        <v>196</v>
      </c>
      <c r="BR865" t="s">
        <v>197</v>
      </c>
      <c r="BS865" t="s">
        <v>89</v>
      </c>
      <c r="BT865" t="s">
        <v>90</v>
      </c>
      <c r="BU865" t="s">
        <v>206</v>
      </c>
      <c r="BV865" t="s">
        <v>83</v>
      </c>
      <c r="BY865" t="s">
        <v>92</v>
      </c>
      <c r="BZ865" t="s">
        <v>87</v>
      </c>
      <c r="CC865">
        <f>IFERROR(IF(AKORDT[[#This Row],[CZAS]]=1,VLOOKUP(AKORDT[[#This Row],[RAPORTY_TMP_ID]]&amp;AKORDT[[#This Row],[CZYNNOSCI_OPIS]],#REF!,5,FALSE),AKORDT[[#This Row],[CZAS]]),1)</f>
        <v>23</v>
      </c>
      <c r="CD865" t="str">
        <f>AKORDT[[#This Row],[RAPORTY_TMP_ID]]&amp;" "&amp;MID(AKORDT[[#This Row],[NAZWA1_WG]],1,30)</f>
        <v xml:space="preserve">26949 MALTA [1MRe]                  </v>
      </c>
      <c r="CE865" s="11">
        <f>AKORDT[[#This Row],[DATA]]</f>
        <v>43039</v>
      </c>
      <c r="CF865">
        <f>IFERROR(ROUND(AVERAGEIF(Tabela_Kwerenda_z_AKORD[CZAS RZECZYWISTY],LEFT(AKORDT[[#This Row],[PZP_NR_ZLECENIA]],5),Tabela_Kwerenda_z_AKORD[LACZNY_CZAS]),0),0)</f>
        <v>0</v>
      </c>
    </row>
    <row r="866" spans="1:84">
      <c r="A866" t="e">
        <f>VLOOKUP(AKORDT[[#This Row],[NAZWISKO]],IMIE[],2,FALSE)</f>
        <v>#N/A</v>
      </c>
      <c r="B866">
        <v>11358</v>
      </c>
      <c r="F866">
        <v>26948</v>
      </c>
      <c r="G866">
        <v>1</v>
      </c>
      <c r="H866">
        <v>1</v>
      </c>
      <c r="I866">
        <v>1</v>
      </c>
      <c r="J866">
        <v>13879</v>
      </c>
      <c r="K866">
        <v>13879</v>
      </c>
      <c r="L866">
        <v>35</v>
      </c>
      <c r="M866">
        <v>20</v>
      </c>
      <c r="N866">
        <v>7</v>
      </c>
      <c r="O866">
        <v>23</v>
      </c>
      <c r="Q866" s="17">
        <v>43039</v>
      </c>
      <c r="R866" t="s">
        <v>2004</v>
      </c>
      <c r="S866">
        <v>0</v>
      </c>
      <c r="T866">
        <v>0</v>
      </c>
      <c r="U866">
        <v>0</v>
      </c>
      <c r="V866">
        <v>2</v>
      </c>
      <c r="W866" t="s">
        <v>203</v>
      </c>
      <c r="X866" t="s">
        <v>79</v>
      </c>
      <c r="Y866" t="s">
        <v>100</v>
      </c>
      <c r="Z866" t="s">
        <v>204</v>
      </c>
      <c r="AB866" s="17">
        <v>2</v>
      </c>
      <c r="AC866" s="17">
        <v>402133</v>
      </c>
      <c r="AD866">
        <v>2</v>
      </c>
      <c r="AE866">
        <v>1</v>
      </c>
      <c r="AF866">
        <v>0</v>
      </c>
      <c r="AG866" t="s">
        <v>81</v>
      </c>
      <c r="AH866" t="s">
        <v>82</v>
      </c>
      <c r="AI866" t="s">
        <v>83</v>
      </c>
      <c r="AJ866" t="s">
        <v>83</v>
      </c>
      <c r="AK866" t="s">
        <v>84</v>
      </c>
      <c r="AL866" t="s">
        <v>85</v>
      </c>
      <c r="AM866" t="s">
        <v>205</v>
      </c>
      <c r="AN866" t="s">
        <v>95</v>
      </c>
      <c r="AO866" t="s">
        <v>2001</v>
      </c>
      <c r="AP866" t="s">
        <v>2002</v>
      </c>
      <c r="AQ866" t="s">
        <v>2001</v>
      </c>
      <c r="AR866" t="s">
        <v>2002</v>
      </c>
      <c r="AS866" t="s">
        <v>83</v>
      </c>
      <c r="AV866" s="17"/>
      <c r="AX866">
        <v>0</v>
      </c>
      <c r="AY866" t="s">
        <v>83</v>
      </c>
      <c r="AZ866" t="s">
        <v>83</v>
      </c>
      <c r="BH866">
        <v>1087</v>
      </c>
      <c r="BL866" t="s">
        <v>2003</v>
      </c>
      <c r="BM866" s="17">
        <v>43019</v>
      </c>
      <c r="BN866" t="s">
        <v>325</v>
      </c>
      <c r="BO866" t="s">
        <v>325</v>
      </c>
      <c r="BP866">
        <v>68</v>
      </c>
      <c r="BQ866" t="s">
        <v>196</v>
      </c>
      <c r="BR866" t="s">
        <v>197</v>
      </c>
      <c r="BS866" t="s">
        <v>89</v>
      </c>
      <c r="BT866" t="s">
        <v>90</v>
      </c>
      <c r="BU866" t="s">
        <v>206</v>
      </c>
      <c r="BV866" t="s">
        <v>83</v>
      </c>
      <c r="BY866" t="s">
        <v>92</v>
      </c>
      <c r="BZ866" t="s">
        <v>87</v>
      </c>
      <c r="CC866">
        <f>IFERROR(IF(AKORDT[[#This Row],[CZAS]]=1,VLOOKUP(AKORDT[[#This Row],[RAPORTY_TMP_ID]]&amp;AKORDT[[#This Row],[CZYNNOSCI_OPIS]],#REF!,5,FALSE),AKORDT[[#This Row],[CZAS]]),1)</f>
        <v>23</v>
      </c>
      <c r="CD866" t="str">
        <f>AKORDT[[#This Row],[RAPORTY_TMP_ID]]&amp;" "&amp;MID(AKORDT[[#This Row],[NAZWA1_WG]],1,30)</f>
        <v xml:space="preserve">26948 MALTA [1MRe]                  </v>
      </c>
      <c r="CE866" s="11">
        <f>AKORDT[[#This Row],[DATA]]</f>
        <v>43039</v>
      </c>
      <c r="CF866">
        <f>IFERROR(ROUND(AVERAGEIF(Tabela_Kwerenda_z_AKORD[CZAS RZECZYWISTY],LEFT(AKORDT[[#This Row],[PZP_NR_ZLECENIA]],5),Tabela_Kwerenda_z_AKORD[LACZNY_CZAS]),0),0)</f>
        <v>0</v>
      </c>
    </row>
    <row r="867" spans="1:84">
      <c r="A867" t="e">
        <f>VLOOKUP(AKORDT[[#This Row],[NAZWISKO]],IMIE[],2,FALSE)</f>
        <v>#N/A</v>
      </c>
      <c r="B867">
        <v>11359</v>
      </c>
      <c r="F867">
        <v>26947</v>
      </c>
      <c r="G867">
        <v>1</v>
      </c>
      <c r="H867">
        <v>1</v>
      </c>
      <c r="I867">
        <v>1</v>
      </c>
      <c r="J867">
        <v>13882</v>
      </c>
      <c r="K867">
        <v>13882</v>
      </c>
      <c r="L867">
        <v>35</v>
      </c>
      <c r="M867">
        <v>20</v>
      </c>
      <c r="N867">
        <v>7</v>
      </c>
      <c r="O867">
        <v>14</v>
      </c>
      <c r="Q867" s="17">
        <v>43039</v>
      </c>
      <c r="R867" t="s">
        <v>2005</v>
      </c>
      <c r="S867">
        <v>0</v>
      </c>
      <c r="T867">
        <v>0</v>
      </c>
      <c r="U867">
        <v>0</v>
      </c>
      <c r="V867">
        <v>2</v>
      </c>
      <c r="W867" t="s">
        <v>203</v>
      </c>
      <c r="X867" t="s">
        <v>79</v>
      </c>
      <c r="Y867" t="s">
        <v>100</v>
      </c>
      <c r="Z867" t="s">
        <v>204</v>
      </c>
      <c r="AB867" s="17">
        <v>2</v>
      </c>
      <c r="AC867" s="17">
        <v>402133</v>
      </c>
      <c r="AD867">
        <v>2</v>
      </c>
      <c r="AE867">
        <v>1</v>
      </c>
      <c r="AF867">
        <v>0</v>
      </c>
      <c r="AG867" t="s">
        <v>81</v>
      </c>
      <c r="AH867" t="s">
        <v>82</v>
      </c>
      <c r="AI867" t="s">
        <v>83</v>
      </c>
      <c r="AJ867" t="s">
        <v>83</v>
      </c>
      <c r="AK867" t="s">
        <v>84</v>
      </c>
      <c r="AL867" t="s">
        <v>85</v>
      </c>
      <c r="AM867" t="s">
        <v>205</v>
      </c>
      <c r="AN867" t="s">
        <v>95</v>
      </c>
      <c r="AO867" t="s">
        <v>2006</v>
      </c>
      <c r="AP867" t="s">
        <v>2007</v>
      </c>
      <c r="AQ867" t="s">
        <v>2006</v>
      </c>
      <c r="AR867" t="s">
        <v>2007</v>
      </c>
      <c r="AS867" t="s">
        <v>83</v>
      </c>
      <c r="AV867" s="17"/>
      <c r="AX867">
        <v>0</v>
      </c>
      <c r="AY867" t="s">
        <v>83</v>
      </c>
      <c r="AZ867" t="s">
        <v>83</v>
      </c>
      <c r="BH867">
        <v>1088</v>
      </c>
      <c r="BL867" t="s">
        <v>2003</v>
      </c>
      <c r="BM867" s="17">
        <v>43019</v>
      </c>
      <c r="BN867" t="s">
        <v>325</v>
      </c>
      <c r="BO867" t="s">
        <v>325</v>
      </c>
      <c r="BP867">
        <v>68</v>
      </c>
      <c r="BQ867" t="s">
        <v>196</v>
      </c>
      <c r="BR867" t="s">
        <v>197</v>
      </c>
      <c r="BS867" t="s">
        <v>89</v>
      </c>
      <c r="BT867" t="s">
        <v>90</v>
      </c>
      <c r="BU867" t="s">
        <v>206</v>
      </c>
      <c r="BV867" t="s">
        <v>83</v>
      </c>
      <c r="BY867" t="s">
        <v>92</v>
      </c>
      <c r="BZ867" t="s">
        <v>87</v>
      </c>
      <c r="CC867">
        <f>IFERROR(IF(AKORDT[[#This Row],[CZAS]]=1,VLOOKUP(AKORDT[[#This Row],[RAPORTY_TMP_ID]]&amp;AKORDT[[#This Row],[CZYNNOSCI_OPIS]],#REF!,5,FALSE),AKORDT[[#This Row],[CZAS]]),1)</f>
        <v>14</v>
      </c>
      <c r="CD867" t="str">
        <f>AKORDT[[#This Row],[RAPORTY_TMP_ID]]&amp;" "&amp;MID(AKORDT[[#This Row],[NAZWA1_WG]],1,30)</f>
        <v xml:space="preserve">26947 MALTA 1Mz]                    </v>
      </c>
      <c r="CE867" s="11">
        <f>AKORDT[[#This Row],[DATA]]</f>
        <v>43039</v>
      </c>
      <c r="CF867">
        <f>IFERROR(ROUND(AVERAGEIF(Tabela_Kwerenda_z_AKORD[CZAS RZECZYWISTY],LEFT(AKORDT[[#This Row],[PZP_NR_ZLECENIA]],5),Tabela_Kwerenda_z_AKORD[LACZNY_CZAS]),0),0)</f>
        <v>0</v>
      </c>
    </row>
    <row r="868" spans="1:84">
      <c r="A868" t="e">
        <f>VLOOKUP(AKORDT[[#This Row],[NAZWISKO]],IMIE[],2,FALSE)</f>
        <v>#N/A</v>
      </c>
      <c r="B868">
        <v>11360</v>
      </c>
      <c r="F868">
        <v>26946</v>
      </c>
      <c r="G868">
        <v>1</v>
      </c>
      <c r="H868">
        <v>1</v>
      </c>
      <c r="I868">
        <v>1</v>
      </c>
      <c r="J868">
        <v>13881</v>
      </c>
      <c r="K868">
        <v>13881</v>
      </c>
      <c r="L868">
        <v>35</v>
      </c>
      <c r="M868">
        <v>20</v>
      </c>
      <c r="N868">
        <v>7</v>
      </c>
      <c r="O868">
        <v>14</v>
      </c>
      <c r="Q868" s="17">
        <v>43039</v>
      </c>
      <c r="R868" t="s">
        <v>2008</v>
      </c>
      <c r="S868">
        <v>0</v>
      </c>
      <c r="T868">
        <v>0</v>
      </c>
      <c r="U868">
        <v>0</v>
      </c>
      <c r="V868">
        <v>2</v>
      </c>
      <c r="W868" t="s">
        <v>203</v>
      </c>
      <c r="X868" t="s">
        <v>79</v>
      </c>
      <c r="Y868" t="s">
        <v>100</v>
      </c>
      <c r="Z868" t="s">
        <v>204</v>
      </c>
      <c r="AB868" s="17">
        <v>2</v>
      </c>
      <c r="AC868" s="17">
        <v>402133</v>
      </c>
      <c r="AD868">
        <v>2</v>
      </c>
      <c r="AE868">
        <v>1</v>
      </c>
      <c r="AF868">
        <v>0</v>
      </c>
      <c r="AG868" t="s">
        <v>81</v>
      </c>
      <c r="AH868" t="s">
        <v>82</v>
      </c>
      <c r="AI868" t="s">
        <v>83</v>
      </c>
      <c r="AJ868" t="s">
        <v>83</v>
      </c>
      <c r="AK868" t="s">
        <v>84</v>
      </c>
      <c r="AL868" t="s">
        <v>85</v>
      </c>
      <c r="AM868" t="s">
        <v>205</v>
      </c>
      <c r="AN868" t="s">
        <v>95</v>
      </c>
      <c r="AO868" t="s">
        <v>2009</v>
      </c>
      <c r="AP868" t="s">
        <v>2010</v>
      </c>
      <c r="AQ868" t="s">
        <v>2009</v>
      </c>
      <c r="AR868" t="s">
        <v>2010</v>
      </c>
      <c r="AS868" t="s">
        <v>83</v>
      </c>
      <c r="AV868" s="17"/>
      <c r="AX868">
        <v>0</v>
      </c>
      <c r="AY868" t="s">
        <v>83</v>
      </c>
      <c r="AZ868" t="s">
        <v>83</v>
      </c>
      <c r="BH868">
        <v>1089</v>
      </c>
      <c r="BL868" t="s">
        <v>2003</v>
      </c>
      <c r="BM868" s="17">
        <v>43019</v>
      </c>
      <c r="BN868" t="s">
        <v>325</v>
      </c>
      <c r="BO868" t="s">
        <v>325</v>
      </c>
      <c r="BP868">
        <v>68</v>
      </c>
      <c r="BQ868" t="s">
        <v>196</v>
      </c>
      <c r="BR868" t="s">
        <v>197</v>
      </c>
      <c r="BS868" t="s">
        <v>89</v>
      </c>
      <c r="BT868" t="s">
        <v>90</v>
      </c>
      <c r="BU868" t="s">
        <v>206</v>
      </c>
      <c r="BV868" t="s">
        <v>83</v>
      </c>
      <c r="BY868" t="s">
        <v>92</v>
      </c>
      <c r="BZ868" t="s">
        <v>87</v>
      </c>
      <c r="CC868">
        <f>IFERROR(IF(AKORDT[[#This Row],[CZAS]]=1,VLOOKUP(AKORDT[[#This Row],[RAPORTY_TMP_ID]]&amp;AKORDT[[#This Row],[CZYNNOSCI_OPIS]],#REF!,5,FALSE),AKORDT[[#This Row],[CZAS]]),1)</f>
        <v>14</v>
      </c>
      <c r="CD868" t="str">
        <f>AKORDT[[#This Row],[RAPORTY_TMP_ID]]&amp;" "&amp;MID(AKORDT[[#This Row],[NAZWA1_WG]],1,30)</f>
        <v xml:space="preserve">26946 MALTA [1Mz                    </v>
      </c>
      <c r="CE868" s="11">
        <f>AKORDT[[#This Row],[DATA]]</f>
        <v>43039</v>
      </c>
      <c r="CF868">
        <f>IFERROR(ROUND(AVERAGEIF(Tabela_Kwerenda_z_AKORD[CZAS RZECZYWISTY],LEFT(AKORDT[[#This Row],[PZP_NR_ZLECENIA]],5),Tabela_Kwerenda_z_AKORD[LACZNY_CZAS]),0),0)</f>
        <v>0</v>
      </c>
    </row>
    <row r="869" spans="1:84">
      <c r="A869" t="e">
        <f>VLOOKUP(AKORDT[[#This Row],[NAZWISKO]],IMIE[],2,FALSE)</f>
        <v>#N/A</v>
      </c>
      <c r="B869">
        <v>11361</v>
      </c>
      <c r="F869">
        <v>27294</v>
      </c>
      <c r="G869">
        <v>1</v>
      </c>
      <c r="H869">
        <v>1</v>
      </c>
      <c r="I869">
        <v>1</v>
      </c>
      <c r="J869">
        <v>14395</v>
      </c>
      <c r="K869">
        <v>14395</v>
      </c>
      <c r="L869">
        <v>35</v>
      </c>
      <c r="M869">
        <v>20</v>
      </c>
      <c r="N869">
        <v>7</v>
      </c>
      <c r="O869">
        <v>5</v>
      </c>
      <c r="Q869" s="17">
        <v>43039</v>
      </c>
      <c r="R869" t="s">
        <v>2011</v>
      </c>
      <c r="S869">
        <v>0</v>
      </c>
      <c r="T869">
        <v>0</v>
      </c>
      <c r="U869">
        <v>0</v>
      </c>
      <c r="V869">
        <v>2</v>
      </c>
      <c r="W869" t="s">
        <v>203</v>
      </c>
      <c r="X869" t="s">
        <v>79</v>
      </c>
      <c r="Y869" t="s">
        <v>100</v>
      </c>
      <c r="Z869" t="s">
        <v>204</v>
      </c>
      <c r="AB869" s="17">
        <v>2</v>
      </c>
      <c r="AC869" s="17">
        <v>402133</v>
      </c>
      <c r="AD869">
        <v>2</v>
      </c>
      <c r="AE869">
        <v>1</v>
      </c>
      <c r="AF869">
        <v>0</v>
      </c>
      <c r="AG869" t="s">
        <v>81</v>
      </c>
      <c r="AH869" t="s">
        <v>82</v>
      </c>
      <c r="AI869" t="s">
        <v>83</v>
      </c>
      <c r="AJ869" t="s">
        <v>83</v>
      </c>
      <c r="AK869" t="s">
        <v>84</v>
      </c>
      <c r="AL869" t="s">
        <v>85</v>
      </c>
      <c r="AM869" t="s">
        <v>205</v>
      </c>
      <c r="AN869" t="s">
        <v>95</v>
      </c>
      <c r="AO869" t="s">
        <v>354</v>
      </c>
      <c r="AP869" t="s">
        <v>355</v>
      </c>
      <c r="AQ869" t="s">
        <v>354</v>
      </c>
      <c r="AR869" t="s">
        <v>355</v>
      </c>
      <c r="AS869" t="s">
        <v>83</v>
      </c>
      <c r="AV869" s="17"/>
      <c r="AX869">
        <v>0</v>
      </c>
      <c r="AY869" t="s">
        <v>83</v>
      </c>
      <c r="AZ869" t="s">
        <v>83</v>
      </c>
      <c r="BH869">
        <v>1090</v>
      </c>
      <c r="BL869" t="s">
        <v>412</v>
      </c>
      <c r="BM869" s="17">
        <v>43026</v>
      </c>
      <c r="BN869" t="s">
        <v>278</v>
      </c>
      <c r="BO869" t="s">
        <v>278</v>
      </c>
      <c r="BP869">
        <v>68</v>
      </c>
      <c r="BQ869" t="s">
        <v>196</v>
      </c>
      <c r="BR869" t="s">
        <v>197</v>
      </c>
      <c r="BS869" t="s">
        <v>89</v>
      </c>
      <c r="BT869" t="s">
        <v>90</v>
      </c>
      <c r="BU869" t="s">
        <v>206</v>
      </c>
      <c r="BV869" t="s">
        <v>83</v>
      </c>
      <c r="BY869" t="s">
        <v>92</v>
      </c>
      <c r="BZ869" t="s">
        <v>87</v>
      </c>
      <c r="CC869">
        <f>IFERROR(IF(AKORDT[[#This Row],[CZAS]]=1,VLOOKUP(AKORDT[[#This Row],[RAPORTY_TMP_ID]]&amp;AKORDT[[#This Row],[CZYNNOSCI_OPIS]],#REF!,5,FALSE),AKORDT[[#This Row],[CZAS]]),1)</f>
        <v>5</v>
      </c>
      <c r="CD869" t="str">
        <f>AKORDT[[#This Row],[RAPORTY_TMP_ID]]&amp;" "&amp;MID(AKORDT[[#This Row],[NAZWA1_WG]],1,30)</f>
        <v xml:space="preserve">27294 SAMOA P82x82                  </v>
      </c>
      <c r="CE869" s="11">
        <f>AKORDT[[#This Row],[DATA]]</f>
        <v>43039</v>
      </c>
      <c r="CF869">
        <f>IFERROR(ROUND(AVERAGEIF(Tabela_Kwerenda_z_AKORD[CZAS RZECZYWISTY],LEFT(AKORDT[[#This Row],[PZP_NR_ZLECENIA]],5),Tabela_Kwerenda_z_AKORD[LACZNY_CZAS]),0),0)</f>
        <v>0</v>
      </c>
    </row>
    <row r="870" spans="1:84">
      <c r="A870" t="e">
        <f>VLOOKUP(AKORDT[[#This Row],[NAZWISKO]],IMIE[],2,FALSE)</f>
        <v>#N/A</v>
      </c>
      <c r="B870">
        <v>11362</v>
      </c>
      <c r="F870">
        <v>27293</v>
      </c>
      <c r="G870">
        <v>1</v>
      </c>
      <c r="H870">
        <v>1</v>
      </c>
      <c r="I870">
        <v>1</v>
      </c>
      <c r="J870">
        <v>14394</v>
      </c>
      <c r="K870">
        <v>14394</v>
      </c>
      <c r="L870">
        <v>35</v>
      </c>
      <c r="M870">
        <v>20</v>
      </c>
      <c r="N870">
        <v>7</v>
      </c>
      <c r="O870">
        <v>18</v>
      </c>
      <c r="Q870" s="17">
        <v>43039</v>
      </c>
      <c r="R870" t="s">
        <v>2012</v>
      </c>
      <c r="S870">
        <v>0</v>
      </c>
      <c r="T870">
        <v>0</v>
      </c>
      <c r="U870">
        <v>0</v>
      </c>
      <c r="V870">
        <v>2</v>
      </c>
      <c r="W870" t="s">
        <v>203</v>
      </c>
      <c r="X870" t="s">
        <v>79</v>
      </c>
      <c r="Y870" t="s">
        <v>100</v>
      </c>
      <c r="Z870" t="s">
        <v>204</v>
      </c>
      <c r="AB870" s="17">
        <v>2</v>
      </c>
      <c r="AC870" s="17">
        <v>402133</v>
      </c>
      <c r="AD870">
        <v>2</v>
      </c>
      <c r="AE870">
        <v>1</v>
      </c>
      <c r="AF870">
        <v>0</v>
      </c>
      <c r="AG870" t="s">
        <v>81</v>
      </c>
      <c r="AH870" t="s">
        <v>82</v>
      </c>
      <c r="AI870" t="s">
        <v>83</v>
      </c>
      <c r="AJ870" t="s">
        <v>83</v>
      </c>
      <c r="AK870" t="s">
        <v>84</v>
      </c>
      <c r="AL870" t="s">
        <v>85</v>
      </c>
      <c r="AM870" t="s">
        <v>205</v>
      </c>
      <c r="AN870" t="s">
        <v>95</v>
      </c>
      <c r="AO870" t="s">
        <v>308</v>
      </c>
      <c r="AP870" t="s">
        <v>309</v>
      </c>
      <c r="AQ870" t="s">
        <v>308</v>
      </c>
      <c r="AR870" t="s">
        <v>309</v>
      </c>
      <c r="AS870" t="s">
        <v>83</v>
      </c>
      <c r="AV870" s="17"/>
      <c r="AX870">
        <v>0</v>
      </c>
      <c r="AY870" t="s">
        <v>83</v>
      </c>
      <c r="AZ870" t="s">
        <v>83</v>
      </c>
      <c r="BH870">
        <v>1091</v>
      </c>
      <c r="BL870" t="s">
        <v>412</v>
      </c>
      <c r="BM870" s="17">
        <v>43026</v>
      </c>
      <c r="BN870" t="s">
        <v>278</v>
      </c>
      <c r="BO870" t="s">
        <v>278</v>
      </c>
      <c r="BP870">
        <v>68</v>
      </c>
      <c r="BQ870" t="s">
        <v>196</v>
      </c>
      <c r="BR870" t="s">
        <v>197</v>
      </c>
      <c r="BS870" t="s">
        <v>89</v>
      </c>
      <c r="BT870" t="s">
        <v>90</v>
      </c>
      <c r="BU870" t="s">
        <v>206</v>
      </c>
      <c r="BV870" t="s">
        <v>83</v>
      </c>
      <c r="BY870" t="s">
        <v>92</v>
      </c>
      <c r="BZ870" t="s">
        <v>87</v>
      </c>
      <c r="CC870">
        <f>IFERROR(IF(AKORDT[[#This Row],[CZAS]]=1,VLOOKUP(AKORDT[[#This Row],[RAPORTY_TMP_ID]]&amp;AKORDT[[#This Row],[CZYNNOSCI_OPIS]],#REF!,5,FALSE),AKORDT[[#This Row],[CZAS]]),1)</f>
        <v>18</v>
      </c>
      <c r="CD870" t="str">
        <f>AKORDT[[#This Row],[RAPORTY_TMP_ID]]&amp;" "&amp;MID(AKORDT[[#This Row],[NAZWA1_WG]],1,30)</f>
        <v xml:space="preserve">27293 SAMOA N                       </v>
      </c>
      <c r="CE870" s="11">
        <f>AKORDT[[#This Row],[DATA]]</f>
        <v>43039</v>
      </c>
      <c r="CF870">
        <f>IFERROR(ROUND(AVERAGEIF(Tabela_Kwerenda_z_AKORD[CZAS RZECZYWISTY],LEFT(AKORDT[[#This Row],[PZP_NR_ZLECENIA]],5),Tabela_Kwerenda_z_AKORD[LACZNY_CZAS]),0),0)</f>
        <v>0</v>
      </c>
    </row>
    <row r="871" spans="1:84">
      <c r="A871" t="e">
        <f>VLOOKUP(AKORDT[[#This Row],[NAZWISKO]],IMIE[],2,FALSE)</f>
        <v>#N/A</v>
      </c>
      <c r="B871">
        <v>11363</v>
      </c>
      <c r="F871">
        <v>27292</v>
      </c>
      <c r="G871">
        <v>1</v>
      </c>
      <c r="H871">
        <v>1</v>
      </c>
      <c r="I871">
        <v>1</v>
      </c>
      <c r="J871">
        <v>14387</v>
      </c>
      <c r="K871">
        <v>14387</v>
      </c>
      <c r="L871">
        <v>35</v>
      </c>
      <c r="M871">
        <v>20</v>
      </c>
      <c r="N871">
        <v>7</v>
      </c>
      <c r="O871">
        <v>16</v>
      </c>
      <c r="Q871" s="17">
        <v>43039</v>
      </c>
      <c r="R871" t="s">
        <v>2013</v>
      </c>
      <c r="S871">
        <v>0</v>
      </c>
      <c r="T871">
        <v>0</v>
      </c>
      <c r="U871">
        <v>0</v>
      </c>
      <c r="V871">
        <v>2</v>
      </c>
      <c r="W871" t="s">
        <v>203</v>
      </c>
      <c r="X871" t="s">
        <v>79</v>
      </c>
      <c r="Y871" t="s">
        <v>100</v>
      </c>
      <c r="Z871" t="s">
        <v>204</v>
      </c>
      <c r="AB871" s="17">
        <v>2</v>
      </c>
      <c r="AC871" s="17">
        <v>402133</v>
      </c>
      <c r="AD871">
        <v>2</v>
      </c>
      <c r="AE871">
        <v>1</v>
      </c>
      <c r="AF871">
        <v>0</v>
      </c>
      <c r="AG871" t="s">
        <v>81</v>
      </c>
      <c r="AH871" t="s">
        <v>82</v>
      </c>
      <c r="AI871" t="s">
        <v>83</v>
      </c>
      <c r="AJ871" t="s">
        <v>83</v>
      </c>
      <c r="AK871" t="s">
        <v>84</v>
      </c>
      <c r="AL871" t="s">
        <v>85</v>
      </c>
      <c r="AM871" t="s">
        <v>205</v>
      </c>
      <c r="AN871" t="s">
        <v>95</v>
      </c>
      <c r="AO871" t="s">
        <v>306</v>
      </c>
      <c r="AP871" t="s">
        <v>307</v>
      </c>
      <c r="AQ871" t="s">
        <v>306</v>
      </c>
      <c r="AR871" t="s">
        <v>307</v>
      </c>
      <c r="AS871" t="s">
        <v>83</v>
      </c>
      <c r="AV871" s="17"/>
      <c r="AX871">
        <v>0</v>
      </c>
      <c r="AY871" t="s">
        <v>83</v>
      </c>
      <c r="AZ871" t="s">
        <v>83</v>
      </c>
      <c r="BH871">
        <v>1092</v>
      </c>
      <c r="BL871" t="s">
        <v>412</v>
      </c>
      <c r="BM871" s="17">
        <v>43026</v>
      </c>
      <c r="BN871" t="s">
        <v>278</v>
      </c>
      <c r="BO871" t="s">
        <v>278</v>
      </c>
      <c r="BP871">
        <v>68</v>
      </c>
      <c r="BQ871" t="s">
        <v>196</v>
      </c>
      <c r="BR871" t="s">
        <v>197</v>
      </c>
      <c r="BS871" t="s">
        <v>89</v>
      </c>
      <c r="BT871" t="s">
        <v>90</v>
      </c>
      <c r="BU871" t="s">
        <v>206</v>
      </c>
      <c r="BV871" t="s">
        <v>83</v>
      </c>
      <c r="BY871" t="s">
        <v>92</v>
      </c>
      <c r="BZ871" t="s">
        <v>87</v>
      </c>
      <c r="CC871">
        <f>IFERROR(IF(AKORDT[[#This Row],[CZAS]]=1,VLOOKUP(AKORDT[[#This Row],[RAPORTY_TMP_ID]]&amp;AKORDT[[#This Row],[CZYNNOSCI_OPIS]],#REF!,5,FALSE),AKORDT[[#This Row],[CZAS]]),1)</f>
        <v>16</v>
      </c>
      <c r="CD871" t="str">
        <f>AKORDT[[#This Row],[RAPORTY_TMP_ID]]&amp;" "&amp;MID(AKORDT[[#This Row],[NAZWA1_WG]],1,30)</f>
        <v xml:space="preserve">27292 SAMOA 1z                      </v>
      </c>
      <c r="CE871" s="11">
        <f>AKORDT[[#This Row],[DATA]]</f>
        <v>43039</v>
      </c>
      <c r="CF871">
        <f>IFERROR(ROUND(AVERAGEIF(Tabela_Kwerenda_z_AKORD[CZAS RZECZYWISTY],LEFT(AKORDT[[#This Row],[PZP_NR_ZLECENIA]],5),Tabela_Kwerenda_z_AKORD[LACZNY_CZAS]),0),0)</f>
        <v>0</v>
      </c>
    </row>
    <row r="872" spans="1:84">
      <c r="A872" t="e">
        <f>VLOOKUP(AKORDT[[#This Row],[NAZWISKO]],IMIE[],2,FALSE)</f>
        <v>#N/A</v>
      </c>
      <c r="B872">
        <v>11364</v>
      </c>
      <c r="F872">
        <v>27291</v>
      </c>
      <c r="G872">
        <v>1</v>
      </c>
      <c r="H872">
        <v>1</v>
      </c>
      <c r="I872">
        <v>1</v>
      </c>
      <c r="J872">
        <v>14388</v>
      </c>
      <c r="K872">
        <v>14388</v>
      </c>
      <c r="L872">
        <v>35</v>
      </c>
      <c r="M872">
        <v>20</v>
      </c>
      <c r="N872">
        <v>7</v>
      </c>
      <c r="O872">
        <v>17</v>
      </c>
      <c r="Q872" s="17">
        <v>43039</v>
      </c>
      <c r="R872" t="s">
        <v>2014</v>
      </c>
      <c r="S872">
        <v>0</v>
      </c>
      <c r="T872">
        <v>0</v>
      </c>
      <c r="U872">
        <v>0</v>
      </c>
      <c r="V872">
        <v>2</v>
      </c>
      <c r="W872" t="s">
        <v>203</v>
      </c>
      <c r="X872" t="s">
        <v>79</v>
      </c>
      <c r="Y872" t="s">
        <v>100</v>
      </c>
      <c r="Z872" t="s">
        <v>204</v>
      </c>
      <c r="AB872" s="17">
        <v>2</v>
      </c>
      <c r="AC872" s="17">
        <v>402133</v>
      </c>
      <c r="AD872">
        <v>2</v>
      </c>
      <c r="AE872">
        <v>1</v>
      </c>
      <c r="AF872">
        <v>0</v>
      </c>
      <c r="AG872" t="s">
        <v>81</v>
      </c>
      <c r="AH872" t="s">
        <v>82</v>
      </c>
      <c r="AI872" t="s">
        <v>83</v>
      </c>
      <c r="AJ872" t="s">
        <v>83</v>
      </c>
      <c r="AK872" t="s">
        <v>84</v>
      </c>
      <c r="AL872" t="s">
        <v>85</v>
      </c>
      <c r="AM872" t="s">
        <v>205</v>
      </c>
      <c r="AN872" t="s">
        <v>95</v>
      </c>
      <c r="AO872" t="s">
        <v>310</v>
      </c>
      <c r="AP872" t="s">
        <v>311</v>
      </c>
      <c r="AQ872" t="s">
        <v>310</v>
      </c>
      <c r="AR872" t="s">
        <v>311</v>
      </c>
      <c r="AS872" t="s">
        <v>83</v>
      </c>
      <c r="AV872" s="17"/>
      <c r="AX872">
        <v>0</v>
      </c>
      <c r="AY872" t="s">
        <v>83</v>
      </c>
      <c r="AZ872" t="s">
        <v>83</v>
      </c>
      <c r="BH872">
        <v>1093</v>
      </c>
      <c r="BL872" t="s">
        <v>412</v>
      </c>
      <c r="BM872" s="17">
        <v>43026</v>
      </c>
      <c r="BN872" t="s">
        <v>278</v>
      </c>
      <c r="BO872" t="s">
        <v>278</v>
      </c>
      <c r="BP872">
        <v>68</v>
      </c>
      <c r="BQ872" t="s">
        <v>196</v>
      </c>
      <c r="BR872" t="s">
        <v>197</v>
      </c>
      <c r="BS872" t="s">
        <v>89</v>
      </c>
      <c r="BT872" t="s">
        <v>90</v>
      </c>
      <c r="BU872" t="s">
        <v>206</v>
      </c>
      <c r="BV872" t="s">
        <v>83</v>
      </c>
      <c r="BY872" t="s">
        <v>92</v>
      </c>
      <c r="BZ872" t="s">
        <v>87</v>
      </c>
      <c r="CC872">
        <f>IFERROR(IF(AKORDT[[#This Row],[CZAS]]=1,VLOOKUP(AKORDT[[#This Row],[RAPORTY_TMP_ID]]&amp;AKORDT[[#This Row],[CZYNNOSCI_OPIS]],#REF!,5,FALSE),AKORDT[[#This Row],[CZAS]]),1)</f>
        <v>17</v>
      </c>
      <c r="CD872" t="str">
        <f>AKORDT[[#This Row],[RAPORTY_TMP_ID]]&amp;" "&amp;MID(AKORDT[[#This Row],[NAZWA1_WG]],1,30)</f>
        <v xml:space="preserve">27291 SAMOA [1z                     </v>
      </c>
      <c r="CE872" s="11">
        <f>AKORDT[[#This Row],[DATA]]</f>
        <v>43039</v>
      </c>
      <c r="CF872">
        <f>IFERROR(ROUND(AVERAGEIF(Tabela_Kwerenda_z_AKORD[CZAS RZECZYWISTY],LEFT(AKORDT[[#This Row],[PZP_NR_ZLECENIA]],5),Tabela_Kwerenda_z_AKORD[LACZNY_CZAS]),0),0)</f>
        <v>0</v>
      </c>
    </row>
    <row r="873" spans="1:84">
      <c r="A873" t="e">
        <f>VLOOKUP(AKORDT[[#This Row],[NAZWISKO]],IMIE[],2,FALSE)</f>
        <v>#N/A</v>
      </c>
      <c r="B873">
        <v>11365</v>
      </c>
      <c r="F873">
        <v>26146</v>
      </c>
      <c r="G873">
        <v>1</v>
      </c>
      <c r="H873">
        <v>1</v>
      </c>
      <c r="I873">
        <v>1</v>
      </c>
      <c r="J873">
        <v>47894</v>
      </c>
      <c r="K873">
        <v>47817</v>
      </c>
      <c r="L873">
        <v>45</v>
      </c>
      <c r="M873">
        <v>5</v>
      </c>
      <c r="N873">
        <v>7</v>
      </c>
      <c r="O873">
        <v>112</v>
      </c>
      <c r="Q873" s="17">
        <v>43039</v>
      </c>
      <c r="R873" t="s">
        <v>846</v>
      </c>
      <c r="S873">
        <v>0</v>
      </c>
      <c r="T873">
        <v>0</v>
      </c>
      <c r="U873">
        <v>0</v>
      </c>
      <c r="V873">
        <v>2</v>
      </c>
      <c r="W873" t="s">
        <v>192</v>
      </c>
      <c r="X873" t="s">
        <v>79</v>
      </c>
      <c r="Y873" t="s">
        <v>80</v>
      </c>
      <c r="Z873" t="s">
        <v>193</v>
      </c>
      <c r="AB873" s="17">
        <v>2</v>
      </c>
      <c r="AC873" s="17">
        <v>402133</v>
      </c>
      <c r="AD873">
        <v>2</v>
      </c>
      <c r="AE873">
        <v>1</v>
      </c>
      <c r="AF873">
        <v>0</v>
      </c>
      <c r="AG873" t="s">
        <v>81</v>
      </c>
      <c r="AH873" t="s">
        <v>82</v>
      </c>
      <c r="AI873" t="s">
        <v>83</v>
      </c>
      <c r="AJ873" t="s">
        <v>83</v>
      </c>
      <c r="AK873" t="s">
        <v>84</v>
      </c>
      <c r="AL873" t="s">
        <v>85</v>
      </c>
      <c r="AM873" t="s">
        <v>86</v>
      </c>
      <c r="AN873" t="s">
        <v>87</v>
      </c>
      <c r="AO873" t="s">
        <v>1427</v>
      </c>
      <c r="AP873" t="s">
        <v>1428</v>
      </c>
      <c r="AQ873" t="s">
        <v>1429</v>
      </c>
      <c r="AR873" t="s">
        <v>1430</v>
      </c>
      <c r="AS873" t="s">
        <v>83</v>
      </c>
      <c r="AV873" s="17"/>
      <c r="AX873">
        <v>0</v>
      </c>
      <c r="AY873" t="s">
        <v>83</v>
      </c>
      <c r="AZ873" t="s">
        <v>83</v>
      </c>
      <c r="BH873">
        <v>1094</v>
      </c>
      <c r="BL873" t="s">
        <v>1431</v>
      </c>
      <c r="BM873" s="17">
        <v>43005</v>
      </c>
      <c r="BN873" t="s">
        <v>574</v>
      </c>
      <c r="BO873" t="s">
        <v>574</v>
      </c>
      <c r="BP873">
        <v>13</v>
      </c>
      <c r="BQ873" t="s">
        <v>88</v>
      </c>
      <c r="BR873" t="s">
        <v>79</v>
      </c>
      <c r="BS873" t="s">
        <v>89</v>
      </c>
      <c r="BT873" t="s">
        <v>90</v>
      </c>
      <c r="BU873" t="s">
        <v>181</v>
      </c>
      <c r="BV873" t="s">
        <v>83</v>
      </c>
      <c r="BY873" t="s">
        <v>92</v>
      </c>
      <c r="BZ873" t="s">
        <v>87</v>
      </c>
      <c r="CC873">
        <f>IFERROR(IF(AKORDT[[#This Row],[CZAS]]=1,VLOOKUP(AKORDT[[#This Row],[RAPORTY_TMP_ID]]&amp;AKORDT[[#This Row],[CZYNNOSCI_OPIS]],#REF!,5,FALSE),AKORDT[[#This Row],[CZAS]]),1)</f>
        <v>112</v>
      </c>
      <c r="CD873" t="str">
        <f>AKORDT[[#This Row],[RAPORTY_TMP_ID]]&amp;" "&amp;MID(AKORDT[[#This Row],[NAZWA1_WG]],1,30)</f>
        <v xml:space="preserve">26146 CRYSTAL [1,5                  </v>
      </c>
      <c r="CE873" s="11">
        <f>AKORDT[[#This Row],[DATA]]</f>
        <v>43039</v>
      </c>
      <c r="CF873">
        <f>IFERROR(ROUND(AVERAGEIF(Tabela_Kwerenda_z_AKORD[CZAS RZECZYWISTY],LEFT(AKORDT[[#This Row],[PZP_NR_ZLECENIA]],5),Tabela_Kwerenda_z_AKORD[LACZNY_CZAS]),0),0)</f>
        <v>0</v>
      </c>
    </row>
    <row r="874" spans="1:84">
      <c r="A874" t="e">
        <f>VLOOKUP(AKORDT[[#This Row],[NAZWISKO]],IMIE[],2,FALSE)</f>
        <v>#N/A</v>
      </c>
      <c r="B874">
        <v>11366</v>
      </c>
      <c r="F874">
        <v>26147</v>
      </c>
      <c r="G874">
        <v>1</v>
      </c>
      <c r="H874">
        <v>1</v>
      </c>
      <c r="I874">
        <v>1</v>
      </c>
      <c r="J874">
        <v>47948</v>
      </c>
      <c r="K874">
        <v>47805</v>
      </c>
      <c r="L874">
        <v>45</v>
      </c>
      <c r="M874">
        <v>5</v>
      </c>
      <c r="N874">
        <v>7</v>
      </c>
      <c r="O874">
        <v>128</v>
      </c>
      <c r="Q874" s="17">
        <v>43039</v>
      </c>
      <c r="R874" t="s">
        <v>2015</v>
      </c>
      <c r="S874">
        <v>0</v>
      </c>
      <c r="T874">
        <v>0</v>
      </c>
      <c r="U874">
        <v>0</v>
      </c>
      <c r="V874">
        <v>2</v>
      </c>
      <c r="W874" t="s">
        <v>192</v>
      </c>
      <c r="X874" t="s">
        <v>79</v>
      </c>
      <c r="Y874" t="s">
        <v>80</v>
      </c>
      <c r="Z874" t="s">
        <v>193</v>
      </c>
      <c r="AB874" s="17">
        <v>2</v>
      </c>
      <c r="AC874" s="17">
        <v>402133</v>
      </c>
      <c r="AD874">
        <v>2</v>
      </c>
      <c r="AE874">
        <v>1</v>
      </c>
      <c r="AF874">
        <v>0</v>
      </c>
      <c r="AG874" t="s">
        <v>81</v>
      </c>
      <c r="AH874" t="s">
        <v>82</v>
      </c>
      <c r="AI874" t="s">
        <v>83</v>
      </c>
      <c r="AJ874" t="s">
        <v>83</v>
      </c>
      <c r="AK874" t="s">
        <v>84</v>
      </c>
      <c r="AL874" t="s">
        <v>85</v>
      </c>
      <c r="AM874" t="s">
        <v>86</v>
      </c>
      <c r="AN874" t="s">
        <v>87</v>
      </c>
      <c r="AO874" t="s">
        <v>1433</v>
      </c>
      <c r="AP874" t="s">
        <v>1434</v>
      </c>
      <c r="AQ874" t="s">
        <v>1435</v>
      </c>
      <c r="AR874" t="s">
        <v>1436</v>
      </c>
      <c r="AS874" t="s">
        <v>83</v>
      </c>
      <c r="AV874" s="17"/>
      <c r="AX874">
        <v>0</v>
      </c>
      <c r="AY874" t="s">
        <v>83</v>
      </c>
      <c r="AZ874" t="s">
        <v>83</v>
      </c>
      <c r="BH874">
        <v>1095</v>
      </c>
      <c r="BL874" t="s">
        <v>1431</v>
      </c>
      <c r="BM874" s="17">
        <v>43005</v>
      </c>
      <c r="BN874" t="s">
        <v>574</v>
      </c>
      <c r="BO874" t="s">
        <v>574</v>
      </c>
      <c r="BP874">
        <v>13</v>
      </c>
      <c r="BQ874" t="s">
        <v>88</v>
      </c>
      <c r="BR874" t="s">
        <v>79</v>
      </c>
      <c r="BS874" t="s">
        <v>89</v>
      </c>
      <c r="BT874" t="s">
        <v>90</v>
      </c>
      <c r="BU874" t="s">
        <v>181</v>
      </c>
      <c r="BV874" t="s">
        <v>83</v>
      </c>
      <c r="BY874" t="s">
        <v>92</v>
      </c>
      <c r="BZ874" t="s">
        <v>87</v>
      </c>
      <c r="CC874">
        <f>IFERROR(IF(AKORDT[[#This Row],[CZAS]]=1,VLOOKUP(AKORDT[[#This Row],[RAPORTY_TMP_ID]]&amp;AKORDT[[#This Row],[CZYNNOSCI_OPIS]],#REF!,5,FALSE),AKORDT[[#This Row],[CZAS]]),1)</f>
        <v>128</v>
      </c>
      <c r="CD874" t="str">
        <f>AKORDT[[#This Row],[RAPORTY_TMP_ID]]&amp;" "&amp;MID(AKORDT[[#This Row],[NAZWA1_WG]],1,30)</f>
        <v xml:space="preserve">26147 CRYSTAL 124N                  </v>
      </c>
      <c r="CE874" s="11">
        <f>AKORDT[[#This Row],[DATA]]</f>
        <v>43039</v>
      </c>
      <c r="CF874">
        <f>IFERROR(ROUND(AVERAGEIF(Tabela_Kwerenda_z_AKORD[CZAS RZECZYWISTY],LEFT(AKORDT[[#This Row],[PZP_NR_ZLECENIA]],5),Tabela_Kwerenda_z_AKORD[LACZNY_CZAS]),0),0)</f>
        <v>0</v>
      </c>
    </row>
    <row r="875" spans="1:84">
      <c r="A875" t="e">
        <f>VLOOKUP(AKORDT[[#This Row],[NAZWISKO]],IMIE[],2,FALSE)</f>
        <v>#N/A</v>
      </c>
      <c r="B875">
        <v>11367</v>
      </c>
      <c r="F875">
        <v>26148</v>
      </c>
      <c r="G875">
        <v>1</v>
      </c>
      <c r="H875">
        <v>1</v>
      </c>
      <c r="I875">
        <v>1</v>
      </c>
      <c r="J875">
        <v>47910</v>
      </c>
      <c r="K875">
        <v>47767</v>
      </c>
      <c r="L875">
        <v>45</v>
      </c>
      <c r="M875">
        <v>5</v>
      </c>
      <c r="N875">
        <v>7</v>
      </c>
      <c r="O875">
        <v>170</v>
      </c>
      <c r="Q875" s="17">
        <v>43039</v>
      </c>
      <c r="R875" t="s">
        <v>2016</v>
      </c>
      <c r="S875">
        <v>0</v>
      </c>
      <c r="T875">
        <v>0</v>
      </c>
      <c r="U875">
        <v>0</v>
      </c>
      <c r="V875">
        <v>2</v>
      </c>
      <c r="W875" t="s">
        <v>192</v>
      </c>
      <c r="X875" t="s">
        <v>79</v>
      </c>
      <c r="Y875" t="s">
        <v>80</v>
      </c>
      <c r="Z875" t="s">
        <v>193</v>
      </c>
      <c r="AB875" s="17">
        <v>2</v>
      </c>
      <c r="AC875" s="17">
        <v>402133</v>
      </c>
      <c r="AD875">
        <v>2</v>
      </c>
      <c r="AE875">
        <v>1</v>
      </c>
      <c r="AF875">
        <v>0</v>
      </c>
      <c r="AG875" t="s">
        <v>81</v>
      </c>
      <c r="AH875" t="s">
        <v>82</v>
      </c>
      <c r="AI875" t="s">
        <v>83</v>
      </c>
      <c r="AJ875" t="s">
        <v>83</v>
      </c>
      <c r="AK875" t="s">
        <v>84</v>
      </c>
      <c r="AL875" t="s">
        <v>85</v>
      </c>
      <c r="AM875" t="s">
        <v>86</v>
      </c>
      <c r="AN875" t="s">
        <v>87</v>
      </c>
      <c r="AO875" t="s">
        <v>1438</v>
      </c>
      <c r="AP875" t="s">
        <v>1439</v>
      </c>
      <c r="AQ875" t="s">
        <v>1440</v>
      </c>
      <c r="AR875" t="s">
        <v>1441</v>
      </c>
      <c r="AS875" t="s">
        <v>83</v>
      </c>
      <c r="AV875" s="17"/>
      <c r="AX875">
        <v>0</v>
      </c>
      <c r="AY875" t="s">
        <v>83</v>
      </c>
      <c r="AZ875" t="s">
        <v>83</v>
      </c>
      <c r="BH875">
        <v>1096</v>
      </c>
      <c r="BL875" t="s">
        <v>1431</v>
      </c>
      <c r="BM875" s="17">
        <v>43005</v>
      </c>
      <c r="BN875" t="s">
        <v>574</v>
      </c>
      <c r="BO875" t="s">
        <v>574</v>
      </c>
      <c r="BP875">
        <v>13</v>
      </c>
      <c r="BQ875" t="s">
        <v>88</v>
      </c>
      <c r="BR875" t="s">
        <v>79</v>
      </c>
      <c r="BS875" t="s">
        <v>89</v>
      </c>
      <c r="BT875" t="s">
        <v>90</v>
      </c>
      <c r="BU875" t="s">
        <v>181</v>
      </c>
      <c r="BV875" t="s">
        <v>83</v>
      </c>
      <c r="BY875" t="s">
        <v>92</v>
      </c>
      <c r="BZ875" t="s">
        <v>87</v>
      </c>
      <c r="CC875">
        <f>IFERROR(IF(AKORDT[[#This Row],[CZAS]]=1,VLOOKUP(AKORDT[[#This Row],[RAPORTY_TMP_ID]]&amp;AKORDT[[#This Row],[CZYNNOSCI_OPIS]],#REF!,5,FALSE),AKORDT[[#This Row],[CZAS]]),1)</f>
        <v>170</v>
      </c>
      <c r="CD875" t="str">
        <f>AKORDT[[#This Row],[RAPORTY_TMP_ID]]&amp;" "&amp;MID(AKORDT[[#This Row],[NAZWA1_WG]],1,30)</f>
        <v xml:space="preserve">26148 CRYSTAL 2,5]                  </v>
      </c>
      <c r="CE875" s="11">
        <f>AKORDT[[#This Row],[DATA]]</f>
        <v>43039</v>
      </c>
      <c r="CF875">
        <f>IFERROR(ROUND(AVERAGEIF(Tabela_Kwerenda_z_AKORD[CZAS RZECZYWISTY],LEFT(AKORDT[[#This Row],[PZP_NR_ZLECENIA]],5),Tabela_Kwerenda_z_AKORD[LACZNY_CZAS]),0),0)</f>
        <v>0</v>
      </c>
    </row>
    <row r="876" spans="1:84">
      <c r="A876" t="e">
        <f>VLOOKUP(AKORDT[[#This Row],[NAZWISKO]],IMIE[],2,FALSE)</f>
        <v>#N/A</v>
      </c>
      <c r="B876">
        <v>11368</v>
      </c>
      <c r="F876">
        <v>26703</v>
      </c>
      <c r="G876">
        <v>1</v>
      </c>
      <c r="H876">
        <v>1</v>
      </c>
      <c r="I876">
        <v>1</v>
      </c>
      <c r="J876">
        <v>35971</v>
      </c>
      <c r="K876">
        <v>35971</v>
      </c>
      <c r="L876">
        <v>42</v>
      </c>
      <c r="M876">
        <v>21</v>
      </c>
      <c r="N876">
        <v>0</v>
      </c>
      <c r="O876">
        <v>45</v>
      </c>
      <c r="P876">
        <v>0</v>
      </c>
      <c r="Q876" s="17">
        <v>43039</v>
      </c>
      <c r="R876" t="s">
        <v>2017</v>
      </c>
      <c r="S876">
        <v>0</v>
      </c>
      <c r="T876">
        <v>0</v>
      </c>
      <c r="U876">
        <v>0</v>
      </c>
      <c r="V876">
        <v>1</v>
      </c>
      <c r="W876" t="s">
        <v>314</v>
      </c>
      <c r="X876" t="s">
        <v>79</v>
      </c>
      <c r="Y876" t="s">
        <v>114</v>
      </c>
      <c r="Z876" t="s">
        <v>315</v>
      </c>
      <c r="AB876" s="17">
        <v>2</v>
      </c>
      <c r="AC876" s="17">
        <v>402133</v>
      </c>
      <c r="AD876">
        <v>2</v>
      </c>
      <c r="AE876">
        <v>1</v>
      </c>
      <c r="AF876">
        <v>0</v>
      </c>
      <c r="AG876" t="s">
        <v>81</v>
      </c>
      <c r="AH876" t="s">
        <v>82</v>
      </c>
      <c r="AI876" t="s">
        <v>83</v>
      </c>
      <c r="AJ876" t="s">
        <v>83</v>
      </c>
      <c r="AK876" t="s">
        <v>334</v>
      </c>
      <c r="AL876" t="s">
        <v>335</v>
      </c>
      <c r="AM876" t="s">
        <v>253</v>
      </c>
      <c r="AN876" t="s">
        <v>111</v>
      </c>
      <c r="AO876" t="s">
        <v>828</v>
      </c>
      <c r="AP876" t="s">
        <v>829</v>
      </c>
      <c r="AQ876" t="s">
        <v>828</v>
      </c>
      <c r="AR876" t="s">
        <v>829</v>
      </c>
      <c r="AS876" t="s">
        <v>83</v>
      </c>
      <c r="AV876" s="17"/>
      <c r="AX876">
        <v>0</v>
      </c>
      <c r="AY876" t="s">
        <v>83</v>
      </c>
      <c r="AZ876" t="s">
        <v>83</v>
      </c>
      <c r="BH876">
        <v>1097</v>
      </c>
      <c r="BL876" t="s">
        <v>2018</v>
      </c>
      <c r="BM876" s="17">
        <v>43019</v>
      </c>
      <c r="BN876" t="s">
        <v>527</v>
      </c>
      <c r="BO876" t="s">
        <v>527</v>
      </c>
      <c r="BP876">
        <v>0</v>
      </c>
      <c r="BQ876" t="s">
        <v>83</v>
      </c>
      <c r="BR876" t="s">
        <v>83</v>
      </c>
      <c r="BS876" t="s">
        <v>89</v>
      </c>
      <c r="BT876" t="s">
        <v>90</v>
      </c>
      <c r="BU876" t="s">
        <v>181</v>
      </c>
      <c r="BV876" t="s">
        <v>83</v>
      </c>
      <c r="BY876" t="s">
        <v>92</v>
      </c>
      <c r="BZ876" t="s">
        <v>87</v>
      </c>
      <c r="CC876">
        <f>IFERROR(IF(AKORDT[[#This Row],[CZAS]]=1,VLOOKUP(AKORDT[[#This Row],[RAPORTY_TMP_ID]]&amp;AKORDT[[#This Row],[CZYNNOSCI_OPIS]],#REF!,5,FALSE),AKORDT[[#This Row],[CZAS]]),1)</f>
        <v>45</v>
      </c>
      <c r="CD876" t="str">
        <f>AKORDT[[#This Row],[RAPORTY_TMP_ID]]&amp;" "&amp;MID(AKORDT[[#This Row],[NAZWA1_WG]],1,30)</f>
        <v xml:space="preserve">26703 OREGON [3,5]                  </v>
      </c>
      <c r="CE876" s="11">
        <f>AKORDT[[#This Row],[DATA]]</f>
        <v>43039</v>
      </c>
      <c r="CF876">
        <f>IFERROR(ROUND(AVERAGEIF(Tabela_Kwerenda_z_AKORD[CZAS RZECZYWISTY],LEFT(AKORDT[[#This Row],[PZP_NR_ZLECENIA]],5),Tabela_Kwerenda_z_AKORD[LACZNY_CZAS]),0),0)</f>
        <v>0</v>
      </c>
    </row>
    <row r="877" spans="1:84">
      <c r="A877" t="e">
        <f>VLOOKUP(AKORDT[[#This Row],[NAZWISKO]],IMIE[],2,FALSE)</f>
        <v>#N/A</v>
      </c>
      <c r="B877">
        <v>11369</v>
      </c>
      <c r="F877">
        <v>26704</v>
      </c>
      <c r="G877">
        <v>1</v>
      </c>
      <c r="H877">
        <v>1</v>
      </c>
      <c r="I877">
        <v>1</v>
      </c>
      <c r="J877">
        <v>35973</v>
      </c>
      <c r="K877">
        <v>35973</v>
      </c>
      <c r="L877">
        <v>42</v>
      </c>
      <c r="M877">
        <v>21</v>
      </c>
      <c r="N877">
        <v>0</v>
      </c>
      <c r="O877">
        <v>42</v>
      </c>
      <c r="P877">
        <v>0</v>
      </c>
      <c r="Q877" s="17">
        <v>43039</v>
      </c>
      <c r="R877" t="s">
        <v>2019</v>
      </c>
      <c r="S877">
        <v>0</v>
      </c>
      <c r="T877">
        <v>0</v>
      </c>
      <c r="U877">
        <v>0</v>
      </c>
      <c r="V877">
        <v>1</v>
      </c>
      <c r="W877" t="s">
        <v>314</v>
      </c>
      <c r="X877" t="s">
        <v>79</v>
      </c>
      <c r="Y877" t="s">
        <v>114</v>
      </c>
      <c r="Z877" t="s">
        <v>315</v>
      </c>
      <c r="AB877" s="17">
        <v>2</v>
      </c>
      <c r="AC877" s="17">
        <v>402133</v>
      </c>
      <c r="AD877">
        <v>2</v>
      </c>
      <c r="AE877">
        <v>1</v>
      </c>
      <c r="AF877">
        <v>0</v>
      </c>
      <c r="AG877" t="s">
        <v>81</v>
      </c>
      <c r="AH877" t="s">
        <v>82</v>
      </c>
      <c r="AI877" t="s">
        <v>83</v>
      </c>
      <c r="AJ877" t="s">
        <v>83</v>
      </c>
      <c r="AK877" t="s">
        <v>334</v>
      </c>
      <c r="AL877" t="s">
        <v>335</v>
      </c>
      <c r="AM877" t="s">
        <v>253</v>
      </c>
      <c r="AN877" t="s">
        <v>111</v>
      </c>
      <c r="AO877" t="s">
        <v>566</v>
      </c>
      <c r="AP877" t="s">
        <v>567</v>
      </c>
      <c r="AQ877" t="s">
        <v>566</v>
      </c>
      <c r="AR877" t="s">
        <v>567</v>
      </c>
      <c r="AS877" t="s">
        <v>83</v>
      </c>
      <c r="AV877" s="17"/>
      <c r="AX877">
        <v>0</v>
      </c>
      <c r="AY877" t="s">
        <v>83</v>
      </c>
      <c r="AZ877" t="s">
        <v>83</v>
      </c>
      <c r="BH877">
        <v>1098</v>
      </c>
      <c r="BL877" t="s">
        <v>2018</v>
      </c>
      <c r="BM877" s="17">
        <v>43019</v>
      </c>
      <c r="BN877" t="s">
        <v>527</v>
      </c>
      <c r="BO877" t="s">
        <v>527</v>
      </c>
      <c r="BP877">
        <v>0</v>
      </c>
      <c r="BQ877" t="s">
        <v>83</v>
      </c>
      <c r="BR877" t="s">
        <v>83</v>
      </c>
      <c r="BS877" t="s">
        <v>89</v>
      </c>
      <c r="BT877" t="s">
        <v>90</v>
      </c>
      <c r="BU877" t="s">
        <v>181</v>
      </c>
      <c r="BV877" t="s">
        <v>83</v>
      </c>
      <c r="BY877" t="s">
        <v>92</v>
      </c>
      <c r="BZ877" t="s">
        <v>87</v>
      </c>
      <c r="CC877">
        <f>IFERROR(IF(AKORDT[[#This Row],[CZAS]]=1,VLOOKUP(AKORDT[[#This Row],[RAPORTY_TMP_ID]]&amp;AKORDT[[#This Row],[CZYNNOSCI_OPIS]],#REF!,5,FALSE),AKORDT[[#This Row],[CZAS]]),1)</f>
        <v>42</v>
      </c>
      <c r="CD877" t="str">
        <f>AKORDT[[#This Row],[RAPORTY_TMP_ID]]&amp;" "&amp;MID(AKORDT[[#This Row],[NAZWA1_WG]],1,30)</f>
        <v xml:space="preserve">26704 OREGON [2,5]                  </v>
      </c>
      <c r="CE877" s="11">
        <f>AKORDT[[#This Row],[DATA]]</f>
        <v>43039</v>
      </c>
      <c r="CF877">
        <f>IFERROR(ROUND(AVERAGEIF(Tabela_Kwerenda_z_AKORD[CZAS RZECZYWISTY],LEFT(AKORDT[[#This Row],[PZP_NR_ZLECENIA]],5),Tabela_Kwerenda_z_AKORD[LACZNY_CZAS]),0),0)</f>
        <v>0</v>
      </c>
    </row>
    <row r="878" spans="1:84">
      <c r="A878" t="e">
        <f>VLOOKUP(AKORDT[[#This Row],[NAZWISKO]],IMIE[],2,FALSE)</f>
        <v>#N/A</v>
      </c>
      <c r="B878">
        <v>11370</v>
      </c>
      <c r="F878">
        <v>26705</v>
      </c>
      <c r="G878">
        <v>1</v>
      </c>
      <c r="H878">
        <v>1</v>
      </c>
      <c r="I878">
        <v>1</v>
      </c>
      <c r="J878">
        <v>42788</v>
      </c>
      <c r="K878">
        <v>42788</v>
      </c>
      <c r="L878">
        <v>42</v>
      </c>
      <c r="M878">
        <v>21</v>
      </c>
      <c r="N878">
        <v>7</v>
      </c>
      <c r="O878">
        <v>1</v>
      </c>
      <c r="Q878" s="17">
        <v>43039</v>
      </c>
      <c r="R878" t="s">
        <v>2020</v>
      </c>
      <c r="S878">
        <v>0</v>
      </c>
      <c r="T878">
        <v>0</v>
      </c>
      <c r="U878">
        <v>0</v>
      </c>
      <c r="V878">
        <v>1</v>
      </c>
      <c r="W878" t="s">
        <v>314</v>
      </c>
      <c r="X878" t="s">
        <v>79</v>
      </c>
      <c r="Y878" t="s">
        <v>114</v>
      </c>
      <c r="Z878" t="s">
        <v>315</v>
      </c>
      <c r="AB878" s="17">
        <v>2</v>
      </c>
      <c r="AC878" s="17">
        <v>402133</v>
      </c>
      <c r="AD878">
        <v>2</v>
      </c>
      <c r="AE878">
        <v>1</v>
      </c>
      <c r="AF878">
        <v>0</v>
      </c>
      <c r="AG878" t="s">
        <v>81</v>
      </c>
      <c r="AH878" t="s">
        <v>82</v>
      </c>
      <c r="AI878" t="s">
        <v>83</v>
      </c>
      <c r="AJ878" t="s">
        <v>83</v>
      </c>
      <c r="AK878" t="s">
        <v>84</v>
      </c>
      <c r="AL878" t="s">
        <v>85</v>
      </c>
      <c r="AM878" t="s">
        <v>253</v>
      </c>
      <c r="AN878" t="s">
        <v>111</v>
      </c>
      <c r="AO878" t="s">
        <v>2021</v>
      </c>
      <c r="AP878" t="s">
        <v>2022</v>
      </c>
      <c r="AQ878" t="s">
        <v>2021</v>
      </c>
      <c r="AR878" t="s">
        <v>2022</v>
      </c>
      <c r="AS878" t="s">
        <v>83</v>
      </c>
      <c r="AV878" s="17"/>
      <c r="AX878">
        <v>0</v>
      </c>
      <c r="AY878" t="s">
        <v>83</v>
      </c>
      <c r="AZ878" t="s">
        <v>83</v>
      </c>
      <c r="BH878">
        <v>1099</v>
      </c>
      <c r="BL878" t="s">
        <v>2018</v>
      </c>
      <c r="BM878" s="17">
        <v>43019</v>
      </c>
      <c r="BN878" t="s">
        <v>527</v>
      </c>
      <c r="BO878" t="s">
        <v>527</v>
      </c>
      <c r="BP878">
        <v>68</v>
      </c>
      <c r="BQ878" t="s">
        <v>196</v>
      </c>
      <c r="BR878" t="s">
        <v>197</v>
      </c>
      <c r="BS878" t="s">
        <v>89</v>
      </c>
      <c r="BT878" t="s">
        <v>90</v>
      </c>
      <c r="BU878" t="s">
        <v>474</v>
      </c>
      <c r="BV878" t="s">
        <v>83</v>
      </c>
      <c r="BY878" t="s">
        <v>92</v>
      </c>
      <c r="BZ878" t="s">
        <v>87</v>
      </c>
      <c r="CC878">
        <f>IFERROR(IF(AKORDT[[#This Row],[CZAS]]=1,VLOOKUP(AKORDT[[#This Row],[RAPORTY_TMP_ID]]&amp;AKORDT[[#This Row],[CZYNNOSCI_OPIS]],#REF!,5,FALSE),AKORDT[[#This Row],[CZAS]]),1)</f>
        <v>1</v>
      </c>
      <c r="CD878" t="str">
        <f>AKORDT[[#This Row],[RAPORTY_TMP_ID]]&amp;" "&amp;MID(AKORDT[[#This Row],[NAZWA1_WG]],1,30)</f>
        <v xml:space="preserve">26705 OREGON Z60/11                 </v>
      </c>
      <c r="CE878" s="11">
        <f>AKORDT[[#This Row],[DATA]]</f>
        <v>43039</v>
      </c>
      <c r="CF878">
        <f>IFERROR(ROUND(AVERAGEIF(Tabela_Kwerenda_z_AKORD[CZAS RZECZYWISTY],LEFT(AKORDT[[#This Row],[PZP_NR_ZLECENIA]],5),Tabela_Kwerenda_z_AKORD[LACZNY_CZAS]),0),0)</f>
        <v>0</v>
      </c>
    </row>
    <row r="879" spans="1:84">
      <c r="A879" t="e">
        <f>VLOOKUP(AKORDT[[#This Row],[NAZWISKO]],IMIE[],2,FALSE)</f>
        <v>#N/A</v>
      </c>
      <c r="B879">
        <v>11371</v>
      </c>
      <c r="F879">
        <v>26705</v>
      </c>
      <c r="G879">
        <v>1</v>
      </c>
      <c r="H879">
        <v>1</v>
      </c>
      <c r="I879">
        <v>1</v>
      </c>
      <c r="J879">
        <v>42788</v>
      </c>
      <c r="K879">
        <v>42788</v>
      </c>
      <c r="L879">
        <v>42</v>
      </c>
      <c r="M879">
        <v>21</v>
      </c>
      <c r="N879">
        <v>7</v>
      </c>
      <c r="O879">
        <v>1</v>
      </c>
      <c r="Q879" s="17">
        <v>43039</v>
      </c>
      <c r="R879" t="s">
        <v>2020</v>
      </c>
      <c r="S879">
        <v>0</v>
      </c>
      <c r="T879">
        <v>0</v>
      </c>
      <c r="U879">
        <v>0</v>
      </c>
      <c r="V879">
        <v>1</v>
      </c>
      <c r="W879" t="s">
        <v>314</v>
      </c>
      <c r="X879" t="s">
        <v>79</v>
      </c>
      <c r="Y879" t="s">
        <v>114</v>
      </c>
      <c r="Z879" t="s">
        <v>315</v>
      </c>
      <c r="AB879" s="17">
        <v>2</v>
      </c>
      <c r="AC879" s="17">
        <v>402133</v>
      </c>
      <c r="AD879">
        <v>2</v>
      </c>
      <c r="AE879">
        <v>1</v>
      </c>
      <c r="AF879">
        <v>0</v>
      </c>
      <c r="AG879" t="s">
        <v>81</v>
      </c>
      <c r="AH879" t="s">
        <v>82</v>
      </c>
      <c r="AI879" t="s">
        <v>83</v>
      </c>
      <c r="AJ879" t="s">
        <v>83</v>
      </c>
      <c r="AK879" t="s">
        <v>84</v>
      </c>
      <c r="AL879" t="s">
        <v>85</v>
      </c>
      <c r="AM879" t="s">
        <v>253</v>
      </c>
      <c r="AN879" t="s">
        <v>111</v>
      </c>
      <c r="AO879" t="s">
        <v>2021</v>
      </c>
      <c r="AP879" t="s">
        <v>2022</v>
      </c>
      <c r="AQ879" t="s">
        <v>2021</v>
      </c>
      <c r="AR879" t="s">
        <v>2022</v>
      </c>
      <c r="AS879" t="s">
        <v>83</v>
      </c>
      <c r="AV879" s="17"/>
      <c r="AX879">
        <v>0</v>
      </c>
      <c r="AY879" t="s">
        <v>83</v>
      </c>
      <c r="AZ879" t="s">
        <v>83</v>
      </c>
      <c r="BH879">
        <v>1100</v>
      </c>
      <c r="BL879" t="s">
        <v>2018</v>
      </c>
      <c r="BM879" s="17">
        <v>43019</v>
      </c>
      <c r="BN879" t="s">
        <v>527</v>
      </c>
      <c r="BO879" t="s">
        <v>527</v>
      </c>
      <c r="BP879">
        <v>68</v>
      </c>
      <c r="BQ879" t="s">
        <v>196</v>
      </c>
      <c r="BR879" t="s">
        <v>197</v>
      </c>
      <c r="BS879" t="s">
        <v>89</v>
      </c>
      <c r="BT879" t="s">
        <v>90</v>
      </c>
      <c r="BU879" t="s">
        <v>606</v>
      </c>
      <c r="BV879" t="s">
        <v>83</v>
      </c>
      <c r="BY879" t="s">
        <v>92</v>
      </c>
      <c r="BZ879" t="s">
        <v>87</v>
      </c>
      <c r="CC879">
        <f>IFERROR(IF(AKORDT[[#This Row],[CZAS]]=1,VLOOKUP(AKORDT[[#This Row],[RAPORTY_TMP_ID]]&amp;AKORDT[[#This Row],[CZYNNOSCI_OPIS]],#REF!,5,FALSE),AKORDT[[#This Row],[CZAS]]),1)</f>
        <v>1</v>
      </c>
      <c r="CD879" t="str">
        <f>AKORDT[[#This Row],[RAPORTY_TMP_ID]]&amp;" "&amp;MID(AKORDT[[#This Row],[NAZWA1_WG]],1,30)</f>
        <v xml:space="preserve">26705 OREGON Z60/11                 </v>
      </c>
      <c r="CE879" s="11">
        <f>AKORDT[[#This Row],[DATA]]</f>
        <v>43039</v>
      </c>
      <c r="CF879">
        <f>IFERROR(ROUND(AVERAGEIF(Tabela_Kwerenda_z_AKORD[CZAS RZECZYWISTY],LEFT(AKORDT[[#This Row],[PZP_NR_ZLECENIA]],5),Tabela_Kwerenda_z_AKORD[LACZNY_CZAS]),0),0)</f>
        <v>0</v>
      </c>
    </row>
    <row r="880" spans="1:84">
      <c r="A880" t="e">
        <f>VLOOKUP(AKORDT[[#This Row],[NAZWISKO]],IMIE[],2,FALSE)</f>
        <v>#N/A</v>
      </c>
      <c r="B880">
        <v>11372</v>
      </c>
      <c r="F880">
        <v>26703</v>
      </c>
      <c r="G880">
        <v>1</v>
      </c>
      <c r="H880">
        <v>1</v>
      </c>
      <c r="I880">
        <v>1</v>
      </c>
      <c r="J880">
        <v>35971</v>
      </c>
      <c r="K880">
        <v>35971</v>
      </c>
      <c r="L880">
        <v>42</v>
      </c>
      <c r="M880">
        <v>19</v>
      </c>
      <c r="N880">
        <v>0</v>
      </c>
      <c r="O880">
        <v>350</v>
      </c>
      <c r="P880">
        <v>0</v>
      </c>
      <c r="Q880" s="17">
        <v>43039</v>
      </c>
      <c r="R880" t="s">
        <v>2023</v>
      </c>
      <c r="S880">
        <v>0</v>
      </c>
      <c r="T880">
        <v>0</v>
      </c>
      <c r="U880">
        <v>0</v>
      </c>
      <c r="V880">
        <v>1</v>
      </c>
      <c r="W880" t="s">
        <v>314</v>
      </c>
      <c r="X880" t="s">
        <v>79</v>
      </c>
      <c r="Y880" t="s">
        <v>114</v>
      </c>
      <c r="Z880" t="s">
        <v>315</v>
      </c>
      <c r="AB880" s="17">
        <v>2</v>
      </c>
      <c r="AC880" s="17">
        <v>402133</v>
      </c>
      <c r="AD880">
        <v>2</v>
      </c>
      <c r="AE880">
        <v>1</v>
      </c>
      <c r="AF880">
        <v>0</v>
      </c>
      <c r="AG880" t="s">
        <v>81</v>
      </c>
      <c r="AH880" t="s">
        <v>82</v>
      </c>
      <c r="AI880" t="s">
        <v>83</v>
      </c>
      <c r="AJ880" t="s">
        <v>83</v>
      </c>
      <c r="AK880" t="s">
        <v>334</v>
      </c>
      <c r="AL880" t="s">
        <v>335</v>
      </c>
      <c r="AM880" t="s">
        <v>292</v>
      </c>
      <c r="AN880" t="s">
        <v>112</v>
      </c>
      <c r="AO880" t="s">
        <v>828</v>
      </c>
      <c r="AP880" t="s">
        <v>829</v>
      </c>
      <c r="AQ880" t="s">
        <v>828</v>
      </c>
      <c r="AR880" t="s">
        <v>829</v>
      </c>
      <c r="AS880" t="s">
        <v>83</v>
      </c>
      <c r="AV880" s="17"/>
      <c r="AX880">
        <v>0</v>
      </c>
      <c r="AY880" t="s">
        <v>83</v>
      </c>
      <c r="AZ880" t="s">
        <v>83</v>
      </c>
      <c r="BH880">
        <v>1101</v>
      </c>
      <c r="BL880" t="s">
        <v>2018</v>
      </c>
      <c r="BM880" s="17">
        <v>43019</v>
      </c>
      <c r="BN880" t="s">
        <v>527</v>
      </c>
      <c r="BO880" t="s">
        <v>527</v>
      </c>
      <c r="BP880">
        <v>0</v>
      </c>
      <c r="BQ880" t="s">
        <v>83</v>
      </c>
      <c r="BR880" t="s">
        <v>83</v>
      </c>
      <c r="BS880" t="s">
        <v>89</v>
      </c>
      <c r="BT880" t="s">
        <v>90</v>
      </c>
      <c r="BU880" t="s">
        <v>181</v>
      </c>
      <c r="BV880" t="s">
        <v>83</v>
      </c>
      <c r="BY880" t="s">
        <v>92</v>
      </c>
      <c r="BZ880" t="s">
        <v>87</v>
      </c>
      <c r="CC880">
        <f>IFERROR(IF(AKORDT[[#This Row],[CZAS]]=1,VLOOKUP(AKORDT[[#This Row],[RAPORTY_TMP_ID]]&amp;AKORDT[[#This Row],[CZYNNOSCI_OPIS]],#REF!,5,FALSE),AKORDT[[#This Row],[CZAS]]),1)</f>
        <v>350</v>
      </c>
      <c r="CD880" t="str">
        <f>AKORDT[[#This Row],[RAPORTY_TMP_ID]]&amp;" "&amp;MID(AKORDT[[#This Row],[NAZWA1_WG]],1,30)</f>
        <v xml:space="preserve">26703 OREGON [3,5]                  </v>
      </c>
      <c r="CE880" s="11">
        <f>AKORDT[[#This Row],[DATA]]</f>
        <v>43039</v>
      </c>
      <c r="CF880">
        <f>IFERROR(ROUND(AVERAGEIF(Tabela_Kwerenda_z_AKORD[CZAS RZECZYWISTY],LEFT(AKORDT[[#This Row],[PZP_NR_ZLECENIA]],5),Tabela_Kwerenda_z_AKORD[LACZNY_CZAS]),0),0)</f>
        <v>0</v>
      </c>
    </row>
    <row r="881" spans="1:84">
      <c r="A881" t="e">
        <f>VLOOKUP(AKORDT[[#This Row],[NAZWISKO]],IMIE[],2,FALSE)</f>
        <v>#N/A</v>
      </c>
      <c r="B881">
        <v>11373</v>
      </c>
      <c r="F881">
        <v>26704</v>
      </c>
      <c r="G881">
        <v>1</v>
      </c>
      <c r="H881">
        <v>1</v>
      </c>
      <c r="I881">
        <v>1</v>
      </c>
      <c r="J881">
        <v>35973</v>
      </c>
      <c r="K881">
        <v>35973</v>
      </c>
      <c r="L881">
        <v>42</v>
      </c>
      <c r="M881">
        <v>19</v>
      </c>
      <c r="N881">
        <v>0</v>
      </c>
      <c r="O881">
        <v>328</v>
      </c>
      <c r="P881">
        <v>0</v>
      </c>
      <c r="Q881" s="17">
        <v>43039</v>
      </c>
      <c r="R881" t="s">
        <v>2024</v>
      </c>
      <c r="S881">
        <v>0</v>
      </c>
      <c r="T881">
        <v>0</v>
      </c>
      <c r="U881">
        <v>0</v>
      </c>
      <c r="V881">
        <v>1</v>
      </c>
      <c r="W881" t="s">
        <v>314</v>
      </c>
      <c r="X881" t="s">
        <v>79</v>
      </c>
      <c r="Y881" t="s">
        <v>114</v>
      </c>
      <c r="Z881" t="s">
        <v>315</v>
      </c>
      <c r="AB881" s="17">
        <v>2</v>
      </c>
      <c r="AC881" s="17">
        <v>402133</v>
      </c>
      <c r="AD881">
        <v>2</v>
      </c>
      <c r="AE881">
        <v>1</v>
      </c>
      <c r="AF881">
        <v>0</v>
      </c>
      <c r="AG881" t="s">
        <v>81</v>
      </c>
      <c r="AH881" t="s">
        <v>82</v>
      </c>
      <c r="AI881" t="s">
        <v>83</v>
      </c>
      <c r="AJ881" t="s">
        <v>83</v>
      </c>
      <c r="AK881" t="s">
        <v>334</v>
      </c>
      <c r="AL881" t="s">
        <v>335</v>
      </c>
      <c r="AM881" t="s">
        <v>292</v>
      </c>
      <c r="AN881" t="s">
        <v>112</v>
      </c>
      <c r="AO881" t="s">
        <v>566</v>
      </c>
      <c r="AP881" t="s">
        <v>567</v>
      </c>
      <c r="AQ881" t="s">
        <v>566</v>
      </c>
      <c r="AR881" t="s">
        <v>567</v>
      </c>
      <c r="AS881" t="s">
        <v>83</v>
      </c>
      <c r="AV881" s="17"/>
      <c r="AX881">
        <v>0</v>
      </c>
      <c r="AY881" t="s">
        <v>83</v>
      </c>
      <c r="AZ881" t="s">
        <v>83</v>
      </c>
      <c r="BH881">
        <v>1102</v>
      </c>
      <c r="BL881" t="s">
        <v>2018</v>
      </c>
      <c r="BM881" s="17">
        <v>43019</v>
      </c>
      <c r="BN881" t="s">
        <v>527</v>
      </c>
      <c r="BO881" t="s">
        <v>527</v>
      </c>
      <c r="BP881">
        <v>0</v>
      </c>
      <c r="BQ881" t="s">
        <v>83</v>
      </c>
      <c r="BR881" t="s">
        <v>83</v>
      </c>
      <c r="BS881" t="s">
        <v>89</v>
      </c>
      <c r="BT881" t="s">
        <v>90</v>
      </c>
      <c r="BU881" t="s">
        <v>181</v>
      </c>
      <c r="BV881" t="s">
        <v>83</v>
      </c>
      <c r="BY881" t="s">
        <v>92</v>
      </c>
      <c r="BZ881" t="s">
        <v>87</v>
      </c>
      <c r="CC881">
        <f>IFERROR(IF(AKORDT[[#This Row],[CZAS]]=1,VLOOKUP(AKORDT[[#This Row],[RAPORTY_TMP_ID]]&amp;AKORDT[[#This Row],[CZYNNOSCI_OPIS]],#REF!,5,FALSE),AKORDT[[#This Row],[CZAS]]),1)</f>
        <v>328</v>
      </c>
      <c r="CD881" t="str">
        <f>AKORDT[[#This Row],[RAPORTY_TMP_ID]]&amp;" "&amp;MID(AKORDT[[#This Row],[NAZWA1_WG]],1,30)</f>
        <v xml:space="preserve">26704 OREGON [2,5]                  </v>
      </c>
      <c r="CE881" s="11">
        <f>AKORDT[[#This Row],[DATA]]</f>
        <v>43039</v>
      </c>
      <c r="CF881">
        <f>IFERROR(ROUND(AVERAGEIF(Tabela_Kwerenda_z_AKORD[CZAS RZECZYWISTY],LEFT(AKORDT[[#This Row],[PZP_NR_ZLECENIA]],5),Tabela_Kwerenda_z_AKORD[LACZNY_CZAS]),0),0)</f>
        <v>0</v>
      </c>
    </row>
    <row r="882" spans="1:84">
      <c r="A882" t="e">
        <f>VLOOKUP(AKORDT[[#This Row],[NAZWISKO]],IMIE[],2,FALSE)</f>
        <v>#N/A</v>
      </c>
      <c r="B882">
        <v>11374</v>
      </c>
      <c r="F882">
        <v>26705</v>
      </c>
      <c r="G882">
        <v>1</v>
      </c>
      <c r="H882">
        <v>1</v>
      </c>
      <c r="I882">
        <v>1</v>
      </c>
      <c r="J882">
        <v>42788</v>
      </c>
      <c r="K882">
        <v>42788</v>
      </c>
      <c r="L882">
        <v>42</v>
      </c>
      <c r="M882">
        <v>19</v>
      </c>
      <c r="N882">
        <v>7</v>
      </c>
      <c r="O882">
        <v>21</v>
      </c>
      <c r="Q882" s="17">
        <v>43039</v>
      </c>
      <c r="R882" t="s">
        <v>2025</v>
      </c>
      <c r="S882">
        <v>0</v>
      </c>
      <c r="T882">
        <v>0</v>
      </c>
      <c r="U882">
        <v>0</v>
      </c>
      <c r="V882">
        <v>1</v>
      </c>
      <c r="W882" t="s">
        <v>314</v>
      </c>
      <c r="X882" t="s">
        <v>79</v>
      </c>
      <c r="Y882" t="s">
        <v>114</v>
      </c>
      <c r="Z882" t="s">
        <v>315</v>
      </c>
      <c r="AB882" s="17">
        <v>2</v>
      </c>
      <c r="AC882" s="17">
        <v>402133</v>
      </c>
      <c r="AD882">
        <v>2</v>
      </c>
      <c r="AE882">
        <v>1</v>
      </c>
      <c r="AF882">
        <v>0</v>
      </c>
      <c r="AG882" t="s">
        <v>81</v>
      </c>
      <c r="AH882" t="s">
        <v>82</v>
      </c>
      <c r="AI882" t="s">
        <v>83</v>
      </c>
      <c r="AJ882" t="s">
        <v>83</v>
      </c>
      <c r="AK882" t="s">
        <v>84</v>
      </c>
      <c r="AL882" t="s">
        <v>85</v>
      </c>
      <c r="AM882" t="s">
        <v>292</v>
      </c>
      <c r="AN882" t="s">
        <v>112</v>
      </c>
      <c r="AO882" t="s">
        <v>2021</v>
      </c>
      <c r="AP882" t="s">
        <v>2022</v>
      </c>
      <c r="AQ882" t="s">
        <v>2021</v>
      </c>
      <c r="AR882" t="s">
        <v>2022</v>
      </c>
      <c r="AS882" t="s">
        <v>83</v>
      </c>
      <c r="AV882" s="17"/>
      <c r="AX882">
        <v>0</v>
      </c>
      <c r="AY882" t="s">
        <v>83</v>
      </c>
      <c r="AZ882" t="s">
        <v>83</v>
      </c>
      <c r="BH882">
        <v>1103</v>
      </c>
      <c r="BL882" t="s">
        <v>2018</v>
      </c>
      <c r="BM882" s="17">
        <v>43019</v>
      </c>
      <c r="BN882" t="s">
        <v>527</v>
      </c>
      <c r="BO882" t="s">
        <v>527</v>
      </c>
      <c r="BP882">
        <v>13</v>
      </c>
      <c r="BQ882" t="s">
        <v>88</v>
      </c>
      <c r="BR882" t="s">
        <v>79</v>
      </c>
      <c r="BS882" t="s">
        <v>89</v>
      </c>
      <c r="BT882" t="s">
        <v>90</v>
      </c>
      <c r="BU882" t="s">
        <v>258</v>
      </c>
      <c r="BV882" t="s">
        <v>83</v>
      </c>
      <c r="BY882" t="s">
        <v>92</v>
      </c>
      <c r="BZ882" t="s">
        <v>87</v>
      </c>
      <c r="CC882">
        <f>IFERROR(IF(AKORDT[[#This Row],[CZAS]]=1,VLOOKUP(AKORDT[[#This Row],[RAPORTY_TMP_ID]]&amp;AKORDT[[#This Row],[CZYNNOSCI_OPIS]],#REF!,5,FALSE),AKORDT[[#This Row],[CZAS]]),1)</f>
        <v>21</v>
      </c>
      <c r="CD882" t="str">
        <f>AKORDT[[#This Row],[RAPORTY_TMP_ID]]&amp;" "&amp;MID(AKORDT[[#This Row],[NAZWA1_WG]],1,30)</f>
        <v xml:space="preserve">26705 OREGON Z60/11                 </v>
      </c>
      <c r="CE882" s="11">
        <f>AKORDT[[#This Row],[DATA]]</f>
        <v>43039</v>
      </c>
      <c r="CF882">
        <f>IFERROR(ROUND(AVERAGEIF(Tabela_Kwerenda_z_AKORD[CZAS RZECZYWISTY],LEFT(AKORDT[[#This Row],[PZP_NR_ZLECENIA]],5),Tabela_Kwerenda_z_AKORD[LACZNY_CZAS]),0),0)</f>
        <v>0</v>
      </c>
    </row>
    <row r="883" spans="1:84">
      <c r="A883" t="e">
        <f>VLOOKUP(AKORDT[[#This Row],[NAZWISKO]],IMIE[],2,FALSE)</f>
        <v>#N/A</v>
      </c>
      <c r="B883">
        <v>11375</v>
      </c>
      <c r="F883">
        <v>26800</v>
      </c>
      <c r="G883">
        <v>1</v>
      </c>
      <c r="H883">
        <v>1</v>
      </c>
      <c r="I883">
        <v>1</v>
      </c>
      <c r="J883">
        <v>55862</v>
      </c>
      <c r="K883">
        <v>55862</v>
      </c>
      <c r="L883">
        <v>36</v>
      </c>
      <c r="M883">
        <v>20</v>
      </c>
      <c r="N883">
        <v>7</v>
      </c>
      <c r="O883">
        <v>16</v>
      </c>
      <c r="Q883" s="17">
        <v>43039</v>
      </c>
      <c r="R883" t="s">
        <v>2026</v>
      </c>
      <c r="S883">
        <v>0</v>
      </c>
      <c r="T883">
        <v>0</v>
      </c>
      <c r="U883">
        <v>0</v>
      </c>
      <c r="V883">
        <v>2</v>
      </c>
      <c r="W883" t="s">
        <v>208</v>
      </c>
      <c r="X883" t="s">
        <v>79</v>
      </c>
      <c r="Y883" t="s">
        <v>94</v>
      </c>
      <c r="Z883" t="s">
        <v>209</v>
      </c>
      <c r="AB883" s="17">
        <v>2</v>
      </c>
      <c r="AC883" s="17">
        <v>402133</v>
      </c>
      <c r="AD883">
        <v>2</v>
      </c>
      <c r="AE883">
        <v>1</v>
      </c>
      <c r="AF883">
        <v>0</v>
      </c>
      <c r="AG883" t="s">
        <v>81</v>
      </c>
      <c r="AH883" t="s">
        <v>82</v>
      </c>
      <c r="AI883" t="s">
        <v>83</v>
      </c>
      <c r="AJ883" t="s">
        <v>83</v>
      </c>
      <c r="AK883" t="s">
        <v>84</v>
      </c>
      <c r="AL883" t="s">
        <v>85</v>
      </c>
      <c r="AM883" t="s">
        <v>205</v>
      </c>
      <c r="AN883" t="s">
        <v>95</v>
      </c>
      <c r="AO883" t="s">
        <v>613</v>
      </c>
      <c r="AP883" t="s">
        <v>614</v>
      </c>
      <c r="AQ883" t="s">
        <v>613</v>
      </c>
      <c r="AR883" t="s">
        <v>614</v>
      </c>
      <c r="AS883" t="s">
        <v>83</v>
      </c>
      <c r="AV883" s="17"/>
      <c r="AX883">
        <v>0</v>
      </c>
      <c r="AY883" t="s">
        <v>83</v>
      </c>
      <c r="AZ883" t="s">
        <v>83</v>
      </c>
      <c r="BH883">
        <v>1104</v>
      </c>
      <c r="BL883" t="s">
        <v>2027</v>
      </c>
      <c r="BM883" s="17">
        <v>43019</v>
      </c>
      <c r="BN883" t="s">
        <v>303</v>
      </c>
      <c r="BO883" t="s">
        <v>303</v>
      </c>
      <c r="BP883">
        <v>68</v>
      </c>
      <c r="BQ883" t="s">
        <v>196</v>
      </c>
      <c r="BR883" t="s">
        <v>197</v>
      </c>
      <c r="BS883" t="s">
        <v>89</v>
      </c>
      <c r="BT883" t="s">
        <v>90</v>
      </c>
      <c r="BU883" t="s">
        <v>181</v>
      </c>
      <c r="BV883" t="s">
        <v>83</v>
      </c>
      <c r="BY883" t="s">
        <v>92</v>
      </c>
      <c r="BZ883" t="s">
        <v>87</v>
      </c>
      <c r="CC883">
        <f>IFERROR(IF(AKORDT[[#This Row],[CZAS]]=1,VLOOKUP(AKORDT[[#This Row],[RAPORTY_TMP_ID]]&amp;AKORDT[[#This Row],[CZYNNOSCI_OPIS]],#REF!,5,FALSE),AKORDT[[#This Row],[CZAS]]),1)</f>
        <v>16</v>
      </c>
      <c r="CD883" t="str">
        <f>AKORDT[[#This Row],[RAPORTY_TMP_ID]]&amp;" "&amp;MID(AKORDT[[#This Row],[NAZWA1_WG]],1,30)</f>
        <v xml:space="preserve">26800 MANGO 2                       </v>
      </c>
      <c r="CE883" s="11">
        <f>AKORDT[[#This Row],[DATA]]</f>
        <v>43039</v>
      </c>
      <c r="CF883">
        <f>IFERROR(ROUND(AVERAGEIF(Tabela_Kwerenda_z_AKORD[CZAS RZECZYWISTY],LEFT(AKORDT[[#This Row],[PZP_NR_ZLECENIA]],5),Tabela_Kwerenda_z_AKORD[LACZNY_CZAS]),0),0)</f>
        <v>0</v>
      </c>
    </row>
    <row r="884" spans="1:84">
      <c r="A884" t="e">
        <f>VLOOKUP(AKORDT[[#This Row],[NAZWISKO]],IMIE[],2,FALSE)</f>
        <v>#N/A</v>
      </c>
      <c r="B884">
        <v>11376</v>
      </c>
      <c r="F884">
        <v>26799</v>
      </c>
      <c r="G884">
        <v>1</v>
      </c>
      <c r="H884">
        <v>1</v>
      </c>
      <c r="I884">
        <v>1</v>
      </c>
      <c r="J884">
        <v>55866</v>
      </c>
      <c r="K884">
        <v>55866</v>
      </c>
      <c r="L884">
        <v>36</v>
      </c>
      <c r="M884">
        <v>20</v>
      </c>
      <c r="N884">
        <v>7</v>
      </c>
      <c r="O884">
        <v>12</v>
      </c>
      <c r="Q884" s="17">
        <v>43039</v>
      </c>
      <c r="R884" t="s">
        <v>2028</v>
      </c>
      <c r="S884">
        <v>0</v>
      </c>
      <c r="T884">
        <v>0</v>
      </c>
      <c r="U884">
        <v>0</v>
      </c>
      <c r="V884">
        <v>2</v>
      </c>
      <c r="W884" t="s">
        <v>208</v>
      </c>
      <c r="X884" t="s">
        <v>79</v>
      </c>
      <c r="Y884" t="s">
        <v>94</v>
      </c>
      <c r="Z884" t="s">
        <v>209</v>
      </c>
      <c r="AB884" s="17">
        <v>2</v>
      </c>
      <c r="AC884" s="17">
        <v>402133</v>
      </c>
      <c r="AD884">
        <v>2</v>
      </c>
      <c r="AE884">
        <v>1</v>
      </c>
      <c r="AF884">
        <v>0</v>
      </c>
      <c r="AG884" t="s">
        <v>81</v>
      </c>
      <c r="AH884" t="s">
        <v>82</v>
      </c>
      <c r="AI884" t="s">
        <v>83</v>
      </c>
      <c r="AJ884" t="s">
        <v>83</v>
      </c>
      <c r="AK884" t="s">
        <v>84</v>
      </c>
      <c r="AL884" t="s">
        <v>85</v>
      </c>
      <c r="AM884" t="s">
        <v>205</v>
      </c>
      <c r="AN884" t="s">
        <v>95</v>
      </c>
      <c r="AO884" t="s">
        <v>615</v>
      </c>
      <c r="AP884" t="s">
        <v>616</v>
      </c>
      <c r="AQ884" t="s">
        <v>615</v>
      </c>
      <c r="AR884" t="s">
        <v>616</v>
      </c>
      <c r="AS884" t="s">
        <v>83</v>
      </c>
      <c r="AV884" s="17"/>
      <c r="AX884">
        <v>0</v>
      </c>
      <c r="AY884" t="s">
        <v>83</v>
      </c>
      <c r="AZ884" t="s">
        <v>83</v>
      </c>
      <c r="BH884">
        <v>1105</v>
      </c>
      <c r="BL884" t="s">
        <v>2027</v>
      </c>
      <c r="BM884" s="17">
        <v>43019</v>
      </c>
      <c r="BN884" t="s">
        <v>303</v>
      </c>
      <c r="BO884" t="s">
        <v>303</v>
      </c>
      <c r="BP884">
        <v>68</v>
      </c>
      <c r="BQ884" t="s">
        <v>196</v>
      </c>
      <c r="BR884" t="s">
        <v>197</v>
      </c>
      <c r="BS884" t="s">
        <v>89</v>
      </c>
      <c r="BT884" t="s">
        <v>90</v>
      </c>
      <c r="BU884" t="s">
        <v>181</v>
      </c>
      <c r="BV884" t="s">
        <v>83</v>
      </c>
      <c r="BY884" t="s">
        <v>92</v>
      </c>
      <c r="BZ884" t="s">
        <v>87</v>
      </c>
      <c r="CC884">
        <f>IFERROR(IF(AKORDT[[#This Row],[CZAS]]=1,VLOOKUP(AKORDT[[#This Row],[RAPORTY_TMP_ID]]&amp;AKORDT[[#This Row],[CZYNNOSCI_OPIS]],#REF!,5,FALSE),AKORDT[[#This Row],[CZAS]]),1)</f>
        <v>12</v>
      </c>
      <c r="CD884" t="str">
        <f>AKORDT[[#This Row],[RAPORTY_TMP_ID]]&amp;" "&amp;MID(AKORDT[[#This Row],[NAZWA1_WG]],1,30)</f>
        <v xml:space="preserve">26799 MANGO N                       </v>
      </c>
      <c r="CE884" s="11">
        <f>AKORDT[[#This Row],[DATA]]</f>
        <v>43039</v>
      </c>
      <c r="CF884">
        <f>IFERROR(ROUND(AVERAGEIF(Tabela_Kwerenda_z_AKORD[CZAS RZECZYWISTY],LEFT(AKORDT[[#This Row],[PZP_NR_ZLECENIA]],5),Tabela_Kwerenda_z_AKORD[LACZNY_CZAS]),0),0)</f>
        <v>0</v>
      </c>
    </row>
    <row r="885" spans="1:84">
      <c r="A885" t="e">
        <f>VLOOKUP(AKORDT[[#This Row],[NAZWISKO]],IMIE[],2,FALSE)</f>
        <v>#N/A</v>
      </c>
      <c r="B885">
        <v>11377</v>
      </c>
      <c r="F885">
        <v>26798</v>
      </c>
      <c r="G885">
        <v>1</v>
      </c>
      <c r="H885">
        <v>1</v>
      </c>
      <c r="I885">
        <v>1</v>
      </c>
      <c r="J885">
        <v>55864</v>
      </c>
      <c r="K885">
        <v>55864</v>
      </c>
      <c r="L885">
        <v>36</v>
      </c>
      <c r="M885">
        <v>20</v>
      </c>
      <c r="N885">
        <v>7</v>
      </c>
      <c r="O885">
        <v>19</v>
      </c>
      <c r="Q885" s="17">
        <v>43039</v>
      </c>
      <c r="R885" t="s">
        <v>2029</v>
      </c>
      <c r="S885">
        <v>0</v>
      </c>
      <c r="T885">
        <v>0</v>
      </c>
      <c r="U885">
        <v>0</v>
      </c>
      <c r="V885">
        <v>2</v>
      </c>
      <c r="W885" t="s">
        <v>208</v>
      </c>
      <c r="X885" t="s">
        <v>79</v>
      </c>
      <c r="Y885" t="s">
        <v>94</v>
      </c>
      <c r="Z885" t="s">
        <v>209</v>
      </c>
      <c r="AB885" s="17">
        <v>2</v>
      </c>
      <c r="AC885" s="17">
        <v>402133</v>
      </c>
      <c r="AD885">
        <v>2</v>
      </c>
      <c r="AE885">
        <v>1</v>
      </c>
      <c r="AF885">
        <v>0</v>
      </c>
      <c r="AG885" t="s">
        <v>81</v>
      </c>
      <c r="AH885" t="s">
        <v>82</v>
      </c>
      <c r="AI885" t="s">
        <v>83</v>
      </c>
      <c r="AJ885" t="s">
        <v>83</v>
      </c>
      <c r="AK885" t="s">
        <v>84</v>
      </c>
      <c r="AL885" t="s">
        <v>85</v>
      </c>
      <c r="AM885" t="s">
        <v>205</v>
      </c>
      <c r="AN885" t="s">
        <v>95</v>
      </c>
      <c r="AO885" t="s">
        <v>617</v>
      </c>
      <c r="AP885" t="s">
        <v>618</v>
      </c>
      <c r="AQ885" t="s">
        <v>617</v>
      </c>
      <c r="AR885" t="s">
        <v>618</v>
      </c>
      <c r="AS885" t="s">
        <v>83</v>
      </c>
      <c r="AV885" s="17"/>
      <c r="AX885">
        <v>0</v>
      </c>
      <c r="AY885" t="s">
        <v>83</v>
      </c>
      <c r="AZ885" t="s">
        <v>83</v>
      </c>
      <c r="BH885">
        <v>1106</v>
      </c>
      <c r="BL885" t="s">
        <v>2027</v>
      </c>
      <c r="BM885" s="17">
        <v>43019</v>
      </c>
      <c r="BN885" t="s">
        <v>303</v>
      </c>
      <c r="BO885" t="s">
        <v>303</v>
      </c>
      <c r="BP885">
        <v>68</v>
      </c>
      <c r="BQ885" t="s">
        <v>196</v>
      </c>
      <c r="BR885" t="s">
        <v>197</v>
      </c>
      <c r="BS885" t="s">
        <v>89</v>
      </c>
      <c r="BT885" t="s">
        <v>90</v>
      </c>
      <c r="BU885" t="s">
        <v>181</v>
      </c>
      <c r="BV885" t="s">
        <v>83</v>
      </c>
      <c r="BY885" t="s">
        <v>92</v>
      </c>
      <c r="BZ885" t="s">
        <v>87</v>
      </c>
      <c r="CC885">
        <f>IFERROR(IF(AKORDT[[#This Row],[CZAS]]=1,VLOOKUP(AKORDT[[#This Row],[RAPORTY_TMP_ID]]&amp;AKORDT[[#This Row],[CZYNNOSCI_OPIS]],#REF!,5,FALSE),AKORDT[[#This Row],[CZAS]]),1)</f>
        <v>19</v>
      </c>
      <c r="CD885" t="str">
        <f>AKORDT[[#This Row],[RAPORTY_TMP_ID]]&amp;" "&amp;MID(AKORDT[[#This Row],[NAZWA1_WG]],1,30)</f>
        <v xml:space="preserve">26798 MANGO 3                       </v>
      </c>
      <c r="CE885" s="11">
        <f>AKORDT[[#This Row],[DATA]]</f>
        <v>43039</v>
      </c>
      <c r="CF885">
        <f>IFERROR(ROUND(AVERAGEIF(Tabela_Kwerenda_z_AKORD[CZAS RZECZYWISTY],LEFT(AKORDT[[#This Row],[PZP_NR_ZLECENIA]],5),Tabela_Kwerenda_z_AKORD[LACZNY_CZAS]),0),0)</f>
        <v>0</v>
      </c>
    </row>
    <row r="886" spans="1:84">
      <c r="A886" t="e">
        <f>VLOOKUP(AKORDT[[#This Row],[NAZWISKO]],IMIE[],2,FALSE)</f>
        <v>#N/A</v>
      </c>
      <c r="B886">
        <v>11378</v>
      </c>
      <c r="F886">
        <v>26797</v>
      </c>
      <c r="G886">
        <v>1</v>
      </c>
      <c r="H886">
        <v>1</v>
      </c>
      <c r="I886">
        <v>1</v>
      </c>
      <c r="J886">
        <v>56220</v>
      </c>
      <c r="K886">
        <v>56220</v>
      </c>
      <c r="L886">
        <v>36</v>
      </c>
      <c r="M886">
        <v>20</v>
      </c>
      <c r="N886">
        <v>7</v>
      </c>
      <c r="O886">
        <v>2</v>
      </c>
      <c r="Q886" s="17">
        <v>43039</v>
      </c>
      <c r="R886" t="s">
        <v>2030</v>
      </c>
      <c r="S886">
        <v>0</v>
      </c>
      <c r="T886">
        <v>0</v>
      </c>
      <c r="U886">
        <v>0</v>
      </c>
      <c r="V886">
        <v>2</v>
      </c>
      <c r="W886" t="s">
        <v>208</v>
      </c>
      <c r="X886" t="s">
        <v>79</v>
      </c>
      <c r="Y886" t="s">
        <v>94</v>
      </c>
      <c r="Z886" t="s">
        <v>209</v>
      </c>
      <c r="AB886" s="17">
        <v>2</v>
      </c>
      <c r="AC886" s="17">
        <v>402133</v>
      </c>
      <c r="AD886">
        <v>2</v>
      </c>
      <c r="AE886">
        <v>1</v>
      </c>
      <c r="AF886">
        <v>0</v>
      </c>
      <c r="AG886" t="s">
        <v>81</v>
      </c>
      <c r="AH886" t="s">
        <v>82</v>
      </c>
      <c r="AI886" t="s">
        <v>83</v>
      </c>
      <c r="AJ886" t="s">
        <v>83</v>
      </c>
      <c r="AK886" t="s">
        <v>84</v>
      </c>
      <c r="AL886" t="s">
        <v>85</v>
      </c>
      <c r="AM886" t="s">
        <v>205</v>
      </c>
      <c r="AN886" t="s">
        <v>95</v>
      </c>
      <c r="AO886" t="s">
        <v>301</v>
      </c>
      <c r="AP886" t="s">
        <v>302</v>
      </c>
      <c r="AQ886" t="s">
        <v>301</v>
      </c>
      <c r="AR886" t="s">
        <v>302</v>
      </c>
      <c r="AS886" t="s">
        <v>83</v>
      </c>
      <c r="AV886" s="17"/>
      <c r="AX886">
        <v>0</v>
      </c>
      <c r="AY886" t="s">
        <v>83</v>
      </c>
      <c r="AZ886" t="s">
        <v>83</v>
      </c>
      <c r="BH886">
        <v>1107</v>
      </c>
      <c r="BL886" t="s">
        <v>2027</v>
      </c>
      <c r="BM886" s="17">
        <v>43019</v>
      </c>
      <c r="BN886" t="s">
        <v>303</v>
      </c>
      <c r="BO886" t="s">
        <v>303</v>
      </c>
      <c r="BP886">
        <v>68</v>
      </c>
      <c r="BQ886" t="s">
        <v>196</v>
      </c>
      <c r="BR886" t="s">
        <v>197</v>
      </c>
      <c r="BS886" t="s">
        <v>89</v>
      </c>
      <c r="BT886" t="s">
        <v>90</v>
      </c>
      <c r="BU886" t="s">
        <v>181</v>
      </c>
      <c r="BV886" t="s">
        <v>83</v>
      </c>
      <c r="BY886" t="s">
        <v>92</v>
      </c>
      <c r="BZ886" t="s">
        <v>87</v>
      </c>
      <c r="CC886">
        <f>IFERROR(IF(AKORDT[[#This Row],[CZAS]]=1,VLOOKUP(AKORDT[[#This Row],[RAPORTY_TMP_ID]]&amp;AKORDT[[#This Row],[CZYNNOSCI_OPIS]],#REF!,5,FALSE),AKORDT[[#This Row],[CZAS]]),1)</f>
        <v>2</v>
      </c>
      <c r="CD886" t="str">
        <f>AKORDT[[#This Row],[RAPORTY_TMP_ID]]&amp;" "&amp;MID(AKORDT[[#This Row],[NAZWA1_WG]],1,30)</f>
        <v xml:space="preserve">26797 MANGO PD 487 VI 50x50         </v>
      </c>
      <c r="CE886" s="11">
        <f>AKORDT[[#This Row],[DATA]]</f>
        <v>43039</v>
      </c>
      <c r="CF886">
        <f>IFERROR(ROUND(AVERAGEIF(Tabela_Kwerenda_z_AKORD[CZAS RZECZYWISTY],LEFT(AKORDT[[#This Row],[PZP_NR_ZLECENIA]],5),Tabela_Kwerenda_z_AKORD[LACZNY_CZAS]),0),0)</f>
        <v>0</v>
      </c>
    </row>
    <row r="887" spans="1:84">
      <c r="A887" t="e">
        <f>VLOOKUP(AKORDT[[#This Row],[NAZWISKO]],IMIE[],2,FALSE)</f>
        <v>#N/A</v>
      </c>
      <c r="B887">
        <v>11379</v>
      </c>
      <c r="F887">
        <v>26796</v>
      </c>
      <c r="G887">
        <v>1</v>
      </c>
      <c r="H887">
        <v>2</v>
      </c>
      <c r="I887">
        <v>1</v>
      </c>
      <c r="J887">
        <v>56218</v>
      </c>
      <c r="K887">
        <v>56218</v>
      </c>
      <c r="L887">
        <v>36</v>
      </c>
      <c r="M887">
        <v>20</v>
      </c>
      <c r="N887">
        <v>7</v>
      </c>
      <c r="O887">
        <v>2</v>
      </c>
      <c r="Q887" s="17">
        <v>43039</v>
      </c>
      <c r="R887" t="s">
        <v>2031</v>
      </c>
      <c r="S887">
        <v>0</v>
      </c>
      <c r="T887">
        <v>0</v>
      </c>
      <c r="U887">
        <v>0</v>
      </c>
      <c r="V887">
        <v>2</v>
      </c>
      <c r="W887" t="s">
        <v>208</v>
      </c>
      <c r="X887" t="s">
        <v>79</v>
      </c>
      <c r="Y887" t="s">
        <v>94</v>
      </c>
      <c r="Z887" t="s">
        <v>209</v>
      </c>
      <c r="AB887" s="17">
        <v>2</v>
      </c>
      <c r="AC887" s="17">
        <v>402133</v>
      </c>
      <c r="AD887">
        <v>2</v>
      </c>
      <c r="AE887">
        <v>1</v>
      </c>
      <c r="AF887">
        <v>0</v>
      </c>
      <c r="AG887" t="s">
        <v>81</v>
      </c>
      <c r="AH887" t="s">
        <v>82</v>
      </c>
      <c r="AI887" t="s">
        <v>83</v>
      </c>
      <c r="AJ887" t="s">
        <v>83</v>
      </c>
      <c r="AK887" t="s">
        <v>84</v>
      </c>
      <c r="AL887" t="s">
        <v>85</v>
      </c>
      <c r="AM887" t="s">
        <v>205</v>
      </c>
      <c r="AN887" t="s">
        <v>95</v>
      </c>
      <c r="AO887" t="s">
        <v>611</v>
      </c>
      <c r="AP887" t="s">
        <v>612</v>
      </c>
      <c r="AQ887" t="s">
        <v>611</v>
      </c>
      <c r="AR887" t="s">
        <v>612</v>
      </c>
      <c r="AS887" t="s">
        <v>83</v>
      </c>
      <c r="AV887" s="17"/>
      <c r="AX887">
        <v>0</v>
      </c>
      <c r="AY887" t="s">
        <v>83</v>
      </c>
      <c r="AZ887" t="s">
        <v>83</v>
      </c>
      <c r="BH887">
        <v>1108</v>
      </c>
      <c r="BL887" t="s">
        <v>2027</v>
      </c>
      <c r="BM887" s="17">
        <v>43019</v>
      </c>
      <c r="BN887" t="s">
        <v>303</v>
      </c>
      <c r="BO887" t="s">
        <v>303</v>
      </c>
      <c r="BP887">
        <v>68</v>
      </c>
      <c r="BQ887" t="s">
        <v>196</v>
      </c>
      <c r="BR887" t="s">
        <v>197</v>
      </c>
      <c r="BS887" t="s">
        <v>89</v>
      </c>
      <c r="BT887" t="s">
        <v>90</v>
      </c>
      <c r="BU887" t="s">
        <v>181</v>
      </c>
      <c r="BV887" t="s">
        <v>83</v>
      </c>
      <c r="BY887" t="s">
        <v>92</v>
      </c>
      <c r="BZ887" t="s">
        <v>87</v>
      </c>
      <c r="CC887">
        <f>IFERROR(IF(AKORDT[[#This Row],[CZAS]]=1,VLOOKUP(AKORDT[[#This Row],[RAPORTY_TMP_ID]]&amp;AKORDT[[#This Row],[CZYNNOSCI_OPIS]],#REF!,5,FALSE),AKORDT[[#This Row],[CZAS]]),1)</f>
        <v>2</v>
      </c>
      <c r="CD887" t="str">
        <f>AKORDT[[#This Row],[RAPORTY_TMP_ID]]&amp;" "&amp;MID(AKORDT[[#This Row],[NAZWA1_WG]],1,30)</f>
        <v xml:space="preserve">26796 MANGO PD 486 VI 28x55         </v>
      </c>
      <c r="CE887" s="11">
        <f>AKORDT[[#This Row],[DATA]]</f>
        <v>43039</v>
      </c>
      <c r="CF887">
        <f>IFERROR(ROUND(AVERAGEIF(Tabela_Kwerenda_z_AKORD[CZAS RZECZYWISTY],LEFT(AKORDT[[#This Row],[PZP_NR_ZLECENIA]],5),Tabela_Kwerenda_z_AKORD[LACZNY_CZAS]),0),0)</f>
        <v>0</v>
      </c>
    </row>
    <row r="888" spans="1:84">
      <c r="A888" t="e">
        <f>VLOOKUP(AKORDT[[#This Row],[NAZWISKO]],IMIE[],2,FALSE)</f>
        <v>#N/A</v>
      </c>
      <c r="B888">
        <v>11380</v>
      </c>
      <c r="F888">
        <v>26796</v>
      </c>
      <c r="G888">
        <v>1</v>
      </c>
      <c r="H888">
        <v>1</v>
      </c>
      <c r="I888">
        <v>1</v>
      </c>
      <c r="J888">
        <v>56218</v>
      </c>
      <c r="K888">
        <v>56218</v>
      </c>
      <c r="L888">
        <v>36</v>
      </c>
      <c r="M888">
        <v>20</v>
      </c>
      <c r="N888">
        <v>7</v>
      </c>
      <c r="O888">
        <v>2</v>
      </c>
      <c r="Q888" s="17">
        <v>43039</v>
      </c>
      <c r="R888" t="s">
        <v>2032</v>
      </c>
      <c r="S888">
        <v>0</v>
      </c>
      <c r="T888">
        <v>0</v>
      </c>
      <c r="U888">
        <v>0</v>
      </c>
      <c r="V888">
        <v>2</v>
      </c>
      <c r="W888" t="s">
        <v>208</v>
      </c>
      <c r="X888" t="s">
        <v>79</v>
      </c>
      <c r="Y888" t="s">
        <v>94</v>
      </c>
      <c r="Z888" t="s">
        <v>209</v>
      </c>
      <c r="AB888" s="17">
        <v>2</v>
      </c>
      <c r="AC888" s="17">
        <v>402133</v>
      </c>
      <c r="AD888">
        <v>2</v>
      </c>
      <c r="AE888">
        <v>1</v>
      </c>
      <c r="AF888">
        <v>0</v>
      </c>
      <c r="AG888" t="s">
        <v>81</v>
      </c>
      <c r="AH888" t="s">
        <v>82</v>
      </c>
      <c r="AI888" t="s">
        <v>83</v>
      </c>
      <c r="AJ888" t="s">
        <v>83</v>
      </c>
      <c r="AK888" t="s">
        <v>84</v>
      </c>
      <c r="AL888" t="s">
        <v>85</v>
      </c>
      <c r="AM888" t="s">
        <v>205</v>
      </c>
      <c r="AN888" t="s">
        <v>95</v>
      </c>
      <c r="AO888" t="s">
        <v>611</v>
      </c>
      <c r="AP888" t="s">
        <v>612</v>
      </c>
      <c r="AQ888" t="s">
        <v>611</v>
      </c>
      <c r="AR888" t="s">
        <v>612</v>
      </c>
      <c r="AS888" t="s">
        <v>83</v>
      </c>
      <c r="AV888" s="17"/>
      <c r="AX888">
        <v>0</v>
      </c>
      <c r="AY888" t="s">
        <v>83</v>
      </c>
      <c r="AZ888" t="s">
        <v>83</v>
      </c>
      <c r="BH888">
        <v>1109</v>
      </c>
      <c r="BL888" t="s">
        <v>2027</v>
      </c>
      <c r="BM888" s="17">
        <v>43019</v>
      </c>
      <c r="BN888" t="s">
        <v>303</v>
      </c>
      <c r="BO888" t="s">
        <v>303</v>
      </c>
      <c r="BP888">
        <v>68</v>
      </c>
      <c r="BQ888" t="s">
        <v>196</v>
      </c>
      <c r="BR888" t="s">
        <v>197</v>
      </c>
      <c r="BS888" t="s">
        <v>89</v>
      </c>
      <c r="BT888" t="s">
        <v>90</v>
      </c>
      <c r="BU888" t="s">
        <v>181</v>
      </c>
      <c r="BV888" t="s">
        <v>83</v>
      </c>
      <c r="BY888" t="s">
        <v>92</v>
      </c>
      <c r="BZ888" t="s">
        <v>87</v>
      </c>
      <c r="CC888">
        <f>IFERROR(IF(AKORDT[[#This Row],[CZAS]]=1,VLOOKUP(AKORDT[[#This Row],[RAPORTY_TMP_ID]]&amp;AKORDT[[#This Row],[CZYNNOSCI_OPIS]],#REF!,5,FALSE),AKORDT[[#This Row],[CZAS]]),1)</f>
        <v>2</v>
      </c>
      <c r="CD888" t="str">
        <f>AKORDT[[#This Row],[RAPORTY_TMP_ID]]&amp;" "&amp;MID(AKORDT[[#This Row],[NAZWA1_WG]],1,30)</f>
        <v xml:space="preserve">26796 MANGO PD 486 VI 28x55         </v>
      </c>
      <c r="CE888" s="11">
        <f>AKORDT[[#This Row],[DATA]]</f>
        <v>43039</v>
      </c>
      <c r="CF888">
        <f>IFERROR(ROUND(AVERAGEIF(Tabela_Kwerenda_z_AKORD[CZAS RZECZYWISTY],LEFT(AKORDT[[#This Row],[PZP_NR_ZLECENIA]],5),Tabela_Kwerenda_z_AKORD[LACZNY_CZAS]),0),0)</f>
        <v>0</v>
      </c>
    </row>
    <row r="889" spans="1:84">
      <c r="A889" t="e">
        <f>VLOOKUP(AKORDT[[#This Row],[NAZWISKO]],IMIE[],2,FALSE)</f>
        <v>#N/A</v>
      </c>
      <c r="B889">
        <v>11381</v>
      </c>
      <c r="F889">
        <v>26795</v>
      </c>
      <c r="G889">
        <v>1</v>
      </c>
      <c r="H889">
        <v>1</v>
      </c>
      <c r="I889">
        <v>1</v>
      </c>
      <c r="J889">
        <v>55870</v>
      </c>
      <c r="K889">
        <v>55870</v>
      </c>
      <c r="L889">
        <v>36</v>
      </c>
      <c r="M889">
        <v>20</v>
      </c>
      <c r="N889">
        <v>7</v>
      </c>
      <c r="O889">
        <v>16</v>
      </c>
      <c r="Q889" s="17">
        <v>43039</v>
      </c>
      <c r="R889" t="s">
        <v>2033</v>
      </c>
      <c r="S889">
        <v>0</v>
      </c>
      <c r="T889">
        <v>0</v>
      </c>
      <c r="U889">
        <v>0</v>
      </c>
      <c r="V889">
        <v>2</v>
      </c>
      <c r="W889" t="s">
        <v>208</v>
      </c>
      <c r="X889" t="s">
        <v>79</v>
      </c>
      <c r="Y889" t="s">
        <v>94</v>
      </c>
      <c r="Z889" t="s">
        <v>209</v>
      </c>
      <c r="AB889" s="17">
        <v>2</v>
      </c>
      <c r="AC889" s="17">
        <v>402133</v>
      </c>
      <c r="AD889">
        <v>2</v>
      </c>
      <c r="AE889">
        <v>1</v>
      </c>
      <c r="AF889">
        <v>0</v>
      </c>
      <c r="AG889" t="s">
        <v>81</v>
      </c>
      <c r="AH889" t="s">
        <v>82</v>
      </c>
      <c r="AI889" t="s">
        <v>83</v>
      </c>
      <c r="AJ889" t="s">
        <v>83</v>
      </c>
      <c r="AK889" t="s">
        <v>84</v>
      </c>
      <c r="AL889" t="s">
        <v>85</v>
      </c>
      <c r="AM889" t="s">
        <v>205</v>
      </c>
      <c r="AN889" t="s">
        <v>95</v>
      </c>
      <c r="AO889" t="s">
        <v>410</v>
      </c>
      <c r="AP889" t="s">
        <v>411</v>
      </c>
      <c r="AQ889" t="s">
        <v>410</v>
      </c>
      <c r="AR889" t="s">
        <v>411</v>
      </c>
      <c r="AS889" t="s">
        <v>83</v>
      </c>
      <c r="AV889" s="17"/>
      <c r="AX889">
        <v>0</v>
      </c>
      <c r="AY889" t="s">
        <v>83</v>
      </c>
      <c r="AZ889" t="s">
        <v>83</v>
      </c>
      <c r="BH889">
        <v>1110</v>
      </c>
      <c r="BL889" t="s">
        <v>2027</v>
      </c>
      <c r="BM889" s="17">
        <v>43019</v>
      </c>
      <c r="BN889" t="s">
        <v>303</v>
      </c>
      <c r="BO889" t="s">
        <v>303</v>
      </c>
      <c r="BP889">
        <v>68</v>
      </c>
      <c r="BQ889" t="s">
        <v>196</v>
      </c>
      <c r="BR889" t="s">
        <v>197</v>
      </c>
      <c r="BS889" t="s">
        <v>89</v>
      </c>
      <c r="BT889" t="s">
        <v>90</v>
      </c>
      <c r="BU889" t="s">
        <v>181</v>
      </c>
      <c r="BV889" t="s">
        <v>83</v>
      </c>
      <c r="BY889" t="s">
        <v>92</v>
      </c>
      <c r="BZ889" t="s">
        <v>87</v>
      </c>
      <c r="CC889">
        <f>IFERROR(IF(AKORDT[[#This Row],[CZAS]]=1,VLOOKUP(AKORDT[[#This Row],[RAPORTY_TMP_ID]]&amp;AKORDT[[#This Row],[CZYNNOSCI_OPIS]],#REF!,5,FALSE),AKORDT[[#This Row],[CZAS]]),1)</f>
        <v>16</v>
      </c>
      <c r="CD889" t="str">
        <f>AKORDT[[#This Row],[RAPORTY_TMP_ID]]&amp;" "&amp;MID(AKORDT[[#This Row],[NAZWA1_WG]],1,30)</f>
        <v xml:space="preserve">26795 MANGO LD                      </v>
      </c>
      <c r="CE889" s="11">
        <f>AKORDT[[#This Row],[DATA]]</f>
        <v>43039</v>
      </c>
      <c r="CF889">
        <f>IFERROR(ROUND(AVERAGEIF(Tabela_Kwerenda_z_AKORD[CZAS RZECZYWISTY],LEFT(AKORDT[[#This Row],[PZP_NR_ZLECENIA]],5),Tabela_Kwerenda_z_AKORD[LACZNY_CZAS]),0),0)</f>
        <v>0</v>
      </c>
    </row>
    <row r="890" spans="1:84">
      <c r="A890" t="e">
        <f>VLOOKUP(AKORDT[[#This Row],[NAZWISKO]],IMIE[],2,FALSE)</f>
        <v>#N/A</v>
      </c>
      <c r="B890">
        <v>11382</v>
      </c>
      <c r="F890">
        <v>26305</v>
      </c>
      <c r="G890">
        <v>1</v>
      </c>
      <c r="H890">
        <v>1</v>
      </c>
      <c r="I890">
        <v>1</v>
      </c>
      <c r="J890">
        <v>40318</v>
      </c>
      <c r="K890">
        <v>40318</v>
      </c>
      <c r="L890">
        <v>36</v>
      </c>
      <c r="M890">
        <v>20</v>
      </c>
      <c r="N890">
        <v>7</v>
      </c>
      <c r="O890">
        <v>1</v>
      </c>
      <c r="Q890" s="17">
        <v>43039</v>
      </c>
      <c r="R890" t="s">
        <v>2034</v>
      </c>
      <c r="S890">
        <v>0</v>
      </c>
      <c r="T890">
        <v>0</v>
      </c>
      <c r="U890">
        <v>0</v>
      </c>
      <c r="V890">
        <v>2</v>
      </c>
      <c r="W890" t="s">
        <v>208</v>
      </c>
      <c r="X890" t="s">
        <v>79</v>
      </c>
      <c r="Y890" t="s">
        <v>94</v>
      </c>
      <c r="Z890" t="s">
        <v>209</v>
      </c>
      <c r="AB890" s="17">
        <v>2</v>
      </c>
      <c r="AC890" s="17">
        <v>402133</v>
      </c>
      <c r="AD890">
        <v>2</v>
      </c>
      <c r="AE890">
        <v>1</v>
      </c>
      <c r="AF890">
        <v>0</v>
      </c>
      <c r="AG890" t="s">
        <v>81</v>
      </c>
      <c r="AH890" t="s">
        <v>82</v>
      </c>
      <c r="AI890" t="s">
        <v>83</v>
      </c>
      <c r="AJ890" t="s">
        <v>83</v>
      </c>
      <c r="AK890" t="s">
        <v>84</v>
      </c>
      <c r="AL890" t="s">
        <v>85</v>
      </c>
      <c r="AM890" t="s">
        <v>205</v>
      </c>
      <c r="AN890" t="s">
        <v>95</v>
      </c>
      <c r="AO890" t="s">
        <v>2035</v>
      </c>
      <c r="AP890" t="s">
        <v>2036</v>
      </c>
      <c r="AQ890" t="s">
        <v>2035</v>
      </c>
      <c r="AR890" t="s">
        <v>2036</v>
      </c>
      <c r="AS890" t="s">
        <v>83</v>
      </c>
      <c r="AV890" s="17"/>
      <c r="AX890">
        <v>0</v>
      </c>
      <c r="AY890" t="s">
        <v>83</v>
      </c>
      <c r="AZ890" t="s">
        <v>83</v>
      </c>
      <c r="BH890">
        <v>1111</v>
      </c>
      <c r="BL890" t="s">
        <v>2037</v>
      </c>
      <c r="BM890" s="17">
        <v>43012</v>
      </c>
      <c r="BN890" t="s">
        <v>178</v>
      </c>
      <c r="BO890" t="s">
        <v>178</v>
      </c>
      <c r="BP890">
        <v>68</v>
      </c>
      <c r="BQ890" t="s">
        <v>196</v>
      </c>
      <c r="BR890" t="s">
        <v>197</v>
      </c>
      <c r="BS890" t="s">
        <v>89</v>
      </c>
      <c r="BT890" t="s">
        <v>90</v>
      </c>
      <c r="BU890" t="s">
        <v>206</v>
      </c>
      <c r="BV890" t="s">
        <v>83</v>
      </c>
      <c r="BY890" t="s">
        <v>92</v>
      </c>
      <c r="BZ890" t="s">
        <v>87</v>
      </c>
      <c r="CC890">
        <f>IFERROR(IF(AKORDT[[#This Row],[CZAS]]=1,VLOOKUP(AKORDT[[#This Row],[RAPORTY_TMP_ID]]&amp;AKORDT[[#This Row],[CZYNNOSCI_OPIS]],#REF!,5,FALSE),AKORDT[[#This Row],[CZAS]]),1)</f>
        <v>1</v>
      </c>
      <c r="CD890" t="str">
        <f>AKORDT[[#This Row],[RAPORTY_TMP_ID]]&amp;" "&amp;MID(AKORDT[[#This Row],[NAZWA1_WG]],1,30)</f>
        <v xml:space="preserve">26305 DUO PUFA NIETYPOWA            </v>
      </c>
      <c r="CE890" s="11">
        <f>AKORDT[[#This Row],[DATA]]</f>
        <v>43039</v>
      </c>
      <c r="CF890">
        <f>IFERROR(ROUND(AVERAGEIF(Tabela_Kwerenda_z_AKORD[CZAS RZECZYWISTY],LEFT(AKORDT[[#This Row],[PZP_NR_ZLECENIA]],5),Tabela_Kwerenda_z_AKORD[LACZNY_CZAS]),0),0)</f>
        <v>0</v>
      </c>
    </row>
    <row r="891" spans="1:84">
      <c r="A891" t="e">
        <f>VLOOKUP(AKORDT[[#This Row],[NAZWISKO]],IMIE[],2,FALSE)</f>
        <v>#N/A</v>
      </c>
      <c r="B891">
        <v>11383</v>
      </c>
      <c r="F891">
        <v>26819</v>
      </c>
      <c r="G891">
        <v>1</v>
      </c>
      <c r="H891">
        <v>2</v>
      </c>
      <c r="I891">
        <v>1</v>
      </c>
      <c r="J891">
        <v>14455</v>
      </c>
      <c r="K891">
        <v>14455</v>
      </c>
      <c r="L891">
        <v>41</v>
      </c>
      <c r="M891">
        <v>5</v>
      </c>
      <c r="N891">
        <v>7</v>
      </c>
      <c r="O891">
        <v>6</v>
      </c>
      <c r="Q891" s="17">
        <v>43039</v>
      </c>
      <c r="R891" t="s">
        <v>2038</v>
      </c>
      <c r="S891">
        <v>0</v>
      </c>
      <c r="T891">
        <v>0</v>
      </c>
      <c r="U891">
        <v>0</v>
      </c>
      <c r="V891">
        <v>2</v>
      </c>
      <c r="W891" t="s">
        <v>312</v>
      </c>
      <c r="X891" t="s">
        <v>79</v>
      </c>
      <c r="Y891" t="s">
        <v>108</v>
      </c>
      <c r="Z891" t="s">
        <v>313</v>
      </c>
      <c r="AB891" s="17">
        <v>2</v>
      </c>
      <c r="AC891" s="17">
        <v>402133</v>
      </c>
      <c r="AD891">
        <v>2</v>
      </c>
      <c r="AE891">
        <v>1</v>
      </c>
      <c r="AF891">
        <v>0</v>
      </c>
      <c r="AG891" t="s">
        <v>81</v>
      </c>
      <c r="AH891" t="s">
        <v>82</v>
      </c>
      <c r="AI891" t="s">
        <v>83</v>
      </c>
      <c r="AJ891" t="s">
        <v>83</v>
      </c>
      <c r="AK891" t="s">
        <v>84</v>
      </c>
      <c r="AL891" t="s">
        <v>85</v>
      </c>
      <c r="AM891" t="s">
        <v>86</v>
      </c>
      <c r="AN891" t="s">
        <v>87</v>
      </c>
      <c r="AO891" t="s">
        <v>194</v>
      </c>
      <c r="AP891" t="s">
        <v>195</v>
      </c>
      <c r="AQ891" t="s">
        <v>194</v>
      </c>
      <c r="AR891" t="s">
        <v>195</v>
      </c>
      <c r="AS891" t="s">
        <v>83</v>
      </c>
      <c r="AV891" s="17"/>
      <c r="AX891">
        <v>0</v>
      </c>
      <c r="AY891" t="s">
        <v>83</v>
      </c>
      <c r="AZ891" t="s">
        <v>83</v>
      </c>
      <c r="BH891">
        <v>1112</v>
      </c>
      <c r="BL891" t="s">
        <v>1708</v>
      </c>
      <c r="BM891" s="17">
        <v>43019</v>
      </c>
      <c r="BN891" t="s">
        <v>191</v>
      </c>
      <c r="BO891" t="s">
        <v>191</v>
      </c>
      <c r="BP891">
        <v>13</v>
      </c>
      <c r="BQ891" t="s">
        <v>88</v>
      </c>
      <c r="BR891" t="s">
        <v>79</v>
      </c>
      <c r="BS891" t="s">
        <v>89</v>
      </c>
      <c r="BT891" t="s">
        <v>90</v>
      </c>
      <c r="BU891" t="s">
        <v>182</v>
      </c>
      <c r="BV891" t="s">
        <v>83</v>
      </c>
      <c r="BY891" t="s">
        <v>92</v>
      </c>
      <c r="BZ891" t="s">
        <v>87</v>
      </c>
      <c r="CC891">
        <f>IFERROR(IF(AKORDT[[#This Row],[CZAS]]=1,VLOOKUP(AKORDT[[#This Row],[RAPORTY_TMP_ID]]&amp;AKORDT[[#This Row],[CZYNNOSCI_OPIS]],#REF!,5,FALSE),AKORDT[[#This Row],[CZAS]]),1)</f>
        <v>6</v>
      </c>
      <c r="CD891" t="str">
        <f>AKORDT[[#This Row],[RAPORTY_TMP_ID]]&amp;" "&amp;MID(AKORDT[[#This Row],[NAZWA1_WG]],1,30)</f>
        <v xml:space="preserve">26819 PD 078 VI 50x50               </v>
      </c>
      <c r="CE891" s="11">
        <f>AKORDT[[#This Row],[DATA]]</f>
        <v>43039</v>
      </c>
      <c r="CF891">
        <f>IFERROR(ROUND(AVERAGEIF(Tabela_Kwerenda_z_AKORD[CZAS RZECZYWISTY],LEFT(AKORDT[[#This Row],[PZP_NR_ZLECENIA]],5),Tabela_Kwerenda_z_AKORD[LACZNY_CZAS]),0),0)</f>
        <v>0</v>
      </c>
    </row>
    <row r="892" spans="1:84">
      <c r="A892" t="e">
        <f>VLOOKUP(AKORDT[[#This Row],[NAZWISKO]],IMIE[],2,FALSE)</f>
        <v>#N/A</v>
      </c>
      <c r="B892">
        <v>11384</v>
      </c>
      <c r="F892">
        <v>26819</v>
      </c>
      <c r="G892">
        <v>1</v>
      </c>
      <c r="H892">
        <v>1</v>
      </c>
      <c r="I892">
        <v>1</v>
      </c>
      <c r="J892">
        <v>14455</v>
      </c>
      <c r="K892">
        <v>14455</v>
      </c>
      <c r="L892">
        <v>41</v>
      </c>
      <c r="M892">
        <v>5</v>
      </c>
      <c r="N892">
        <v>7</v>
      </c>
      <c r="O892">
        <v>6</v>
      </c>
      <c r="Q892" s="17">
        <v>43039</v>
      </c>
      <c r="R892" t="s">
        <v>2039</v>
      </c>
      <c r="S892">
        <v>0</v>
      </c>
      <c r="T892">
        <v>0</v>
      </c>
      <c r="U892">
        <v>0</v>
      </c>
      <c r="V892">
        <v>2</v>
      </c>
      <c r="W892" t="s">
        <v>312</v>
      </c>
      <c r="X892" t="s">
        <v>79</v>
      </c>
      <c r="Y892" t="s">
        <v>108</v>
      </c>
      <c r="Z892" t="s">
        <v>313</v>
      </c>
      <c r="AB892" s="17">
        <v>2</v>
      </c>
      <c r="AC892" s="17">
        <v>402133</v>
      </c>
      <c r="AD892">
        <v>2</v>
      </c>
      <c r="AE892">
        <v>1</v>
      </c>
      <c r="AF892">
        <v>0</v>
      </c>
      <c r="AG892" t="s">
        <v>81</v>
      </c>
      <c r="AH892" t="s">
        <v>82</v>
      </c>
      <c r="AI892" t="s">
        <v>83</v>
      </c>
      <c r="AJ892" t="s">
        <v>83</v>
      </c>
      <c r="AK892" t="s">
        <v>84</v>
      </c>
      <c r="AL892" t="s">
        <v>85</v>
      </c>
      <c r="AM892" t="s">
        <v>86</v>
      </c>
      <c r="AN892" t="s">
        <v>87</v>
      </c>
      <c r="AO892" t="s">
        <v>194</v>
      </c>
      <c r="AP892" t="s">
        <v>195</v>
      </c>
      <c r="AQ892" t="s">
        <v>194</v>
      </c>
      <c r="AR892" t="s">
        <v>195</v>
      </c>
      <c r="AS892" t="s">
        <v>83</v>
      </c>
      <c r="AV892" s="17"/>
      <c r="AX892">
        <v>0</v>
      </c>
      <c r="AY892" t="s">
        <v>83</v>
      </c>
      <c r="AZ892" t="s">
        <v>83</v>
      </c>
      <c r="BH892">
        <v>1113</v>
      </c>
      <c r="BL892" t="s">
        <v>1708</v>
      </c>
      <c r="BM892" s="17">
        <v>43019</v>
      </c>
      <c r="BN892" t="s">
        <v>191</v>
      </c>
      <c r="BO892" t="s">
        <v>191</v>
      </c>
      <c r="BP892">
        <v>13</v>
      </c>
      <c r="BQ892" t="s">
        <v>88</v>
      </c>
      <c r="BR892" t="s">
        <v>79</v>
      </c>
      <c r="BS892" t="s">
        <v>89</v>
      </c>
      <c r="BT892" t="s">
        <v>90</v>
      </c>
      <c r="BU892" t="s">
        <v>182</v>
      </c>
      <c r="BV892" t="s">
        <v>83</v>
      </c>
      <c r="BY892" t="s">
        <v>92</v>
      </c>
      <c r="BZ892" t="s">
        <v>87</v>
      </c>
      <c r="CC892">
        <f>IFERROR(IF(AKORDT[[#This Row],[CZAS]]=1,VLOOKUP(AKORDT[[#This Row],[RAPORTY_TMP_ID]]&amp;AKORDT[[#This Row],[CZYNNOSCI_OPIS]],#REF!,5,FALSE),AKORDT[[#This Row],[CZAS]]),1)</f>
        <v>6</v>
      </c>
      <c r="CD892" t="str">
        <f>AKORDT[[#This Row],[RAPORTY_TMP_ID]]&amp;" "&amp;MID(AKORDT[[#This Row],[NAZWA1_WG]],1,30)</f>
        <v xml:space="preserve">26819 PD 078 VI 50x50               </v>
      </c>
      <c r="CE892" s="11">
        <f>AKORDT[[#This Row],[DATA]]</f>
        <v>43039</v>
      </c>
      <c r="CF892">
        <f>IFERROR(ROUND(AVERAGEIF(Tabela_Kwerenda_z_AKORD[CZAS RZECZYWISTY],LEFT(AKORDT[[#This Row],[PZP_NR_ZLECENIA]],5),Tabela_Kwerenda_z_AKORD[LACZNY_CZAS]),0),0)</f>
        <v>0</v>
      </c>
    </row>
    <row r="893" spans="1:84">
      <c r="A893" t="e">
        <f>VLOOKUP(AKORDT[[#This Row],[NAZWISKO]],IMIE[],2,FALSE)</f>
        <v>#N/A</v>
      </c>
      <c r="B893">
        <v>11394</v>
      </c>
      <c r="F893">
        <v>26432</v>
      </c>
      <c r="G893">
        <v>1</v>
      </c>
      <c r="H893">
        <v>1</v>
      </c>
      <c r="I893">
        <v>1</v>
      </c>
      <c r="J893">
        <v>44508</v>
      </c>
      <c r="K893">
        <v>44508</v>
      </c>
      <c r="L893">
        <v>36</v>
      </c>
      <c r="M893">
        <v>20</v>
      </c>
      <c r="N893">
        <v>7</v>
      </c>
      <c r="O893">
        <v>32</v>
      </c>
      <c r="Q893" s="17">
        <v>43039</v>
      </c>
      <c r="R893" t="s">
        <v>2040</v>
      </c>
      <c r="S893">
        <v>0</v>
      </c>
      <c r="T893">
        <v>0</v>
      </c>
      <c r="U893">
        <v>0</v>
      </c>
      <c r="V893">
        <v>2</v>
      </c>
      <c r="W893" t="s">
        <v>208</v>
      </c>
      <c r="X893" t="s">
        <v>79</v>
      </c>
      <c r="Y893" t="s">
        <v>94</v>
      </c>
      <c r="Z893" t="s">
        <v>209</v>
      </c>
      <c r="AB893" s="17">
        <v>2</v>
      </c>
      <c r="AC893" s="17">
        <v>402133</v>
      </c>
      <c r="AD893">
        <v>2</v>
      </c>
      <c r="AE893">
        <v>1</v>
      </c>
      <c r="AF893">
        <v>0</v>
      </c>
      <c r="AG893" t="s">
        <v>81</v>
      </c>
      <c r="AH893" t="s">
        <v>82</v>
      </c>
      <c r="AI893" t="s">
        <v>83</v>
      </c>
      <c r="AJ893" t="s">
        <v>83</v>
      </c>
      <c r="AK893" t="s">
        <v>84</v>
      </c>
      <c r="AL893" t="s">
        <v>85</v>
      </c>
      <c r="AM893" t="s">
        <v>205</v>
      </c>
      <c r="AN893" t="s">
        <v>95</v>
      </c>
      <c r="AO893" t="s">
        <v>381</v>
      </c>
      <c r="AP893" t="s">
        <v>382</v>
      </c>
      <c r="AQ893" t="s">
        <v>381</v>
      </c>
      <c r="AR893" t="s">
        <v>382</v>
      </c>
      <c r="AS893" t="s">
        <v>83</v>
      </c>
      <c r="AV893" s="17"/>
      <c r="AX893">
        <v>0</v>
      </c>
      <c r="AY893" t="s">
        <v>83</v>
      </c>
      <c r="AZ893" t="s">
        <v>83</v>
      </c>
      <c r="BH893">
        <v>1123</v>
      </c>
      <c r="BL893" t="s">
        <v>2041</v>
      </c>
      <c r="BM893" s="17">
        <v>43012</v>
      </c>
      <c r="BN893" t="s">
        <v>298</v>
      </c>
      <c r="BO893" t="s">
        <v>298</v>
      </c>
      <c r="BP893">
        <v>68</v>
      </c>
      <c r="BQ893" t="s">
        <v>196</v>
      </c>
      <c r="BR893" t="s">
        <v>197</v>
      </c>
      <c r="BS893" t="s">
        <v>89</v>
      </c>
      <c r="BT893" t="s">
        <v>90</v>
      </c>
      <c r="BU893" t="s">
        <v>181</v>
      </c>
      <c r="BV893" t="s">
        <v>83</v>
      </c>
      <c r="BY893" t="s">
        <v>92</v>
      </c>
      <c r="BZ893" t="s">
        <v>87</v>
      </c>
      <c r="CC893">
        <f>IFERROR(IF(AKORDT[[#This Row],[CZAS]]=1,VLOOKUP(AKORDT[[#This Row],[RAPORTY_TMP_ID]]&amp;AKORDT[[#This Row],[CZYNNOSCI_OPIS]],#REF!,5,FALSE),AKORDT[[#This Row],[CZAS]]),1)</f>
        <v>32</v>
      </c>
      <c r="CD893" t="str">
        <f>AKORDT[[#This Row],[RAPORTY_TMP_ID]]&amp;" "&amp;MID(AKORDT[[#This Row],[NAZWA1_WG]],1,30)</f>
        <v xml:space="preserve">26432 TOPAZ [3z                     </v>
      </c>
      <c r="CE893" s="11">
        <f>AKORDT[[#This Row],[DATA]]</f>
        <v>43039</v>
      </c>
      <c r="CF893">
        <f>IFERROR(ROUND(AVERAGEIF(Tabela_Kwerenda_z_AKORD[CZAS RZECZYWISTY],LEFT(AKORDT[[#This Row],[PZP_NR_ZLECENIA]],5),Tabela_Kwerenda_z_AKORD[LACZNY_CZAS]),0),0)</f>
        <v>0</v>
      </c>
    </row>
    <row r="894" spans="1:84">
      <c r="A894" t="e">
        <f>VLOOKUP(AKORDT[[#This Row],[NAZWISKO]],IMIE[],2,FALSE)</f>
        <v>#N/A</v>
      </c>
      <c r="B894">
        <v>11395</v>
      </c>
      <c r="F894">
        <v>26433</v>
      </c>
      <c r="G894">
        <v>1</v>
      </c>
      <c r="H894">
        <v>1</v>
      </c>
      <c r="I894">
        <v>1</v>
      </c>
      <c r="J894">
        <v>50302</v>
      </c>
      <c r="K894">
        <v>50302</v>
      </c>
      <c r="L894">
        <v>36</v>
      </c>
      <c r="M894">
        <v>20</v>
      </c>
      <c r="N894">
        <v>7</v>
      </c>
      <c r="O894">
        <v>32</v>
      </c>
      <c r="Q894" s="17">
        <v>43039</v>
      </c>
      <c r="R894" t="s">
        <v>2042</v>
      </c>
      <c r="S894">
        <v>0</v>
      </c>
      <c r="T894">
        <v>0</v>
      </c>
      <c r="U894">
        <v>0</v>
      </c>
      <c r="V894">
        <v>2</v>
      </c>
      <c r="W894" t="s">
        <v>208</v>
      </c>
      <c r="X894" t="s">
        <v>79</v>
      </c>
      <c r="Y894" t="s">
        <v>94</v>
      </c>
      <c r="Z894" t="s">
        <v>209</v>
      </c>
      <c r="AB894" s="17">
        <v>2</v>
      </c>
      <c r="AC894" s="17">
        <v>402133</v>
      </c>
      <c r="AD894">
        <v>2</v>
      </c>
      <c r="AE894">
        <v>1</v>
      </c>
      <c r="AF894">
        <v>0</v>
      </c>
      <c r="AG894" t="s">
        <v>81</v>
      </c>
      <c r="AH894" t="s">
        <v>82</v>
      </c>
      <c r="AI894" t="s">
        <v>83</v>
      </c>
      <c r="AJ894" t="s">
        <v>83</v>
      </c>
      <c r="AK894" t="s">
        <v>84</v>
      </c>
      <c r="AL894" t="s">
        <v>85</v>
      </c>
      <c r="AM894" t="s">
        <v>205</v>
      </c>
      <c r="AN894" t="s">
        <v>95</v>
      </c>
      <c r="AO894" t="s">
        <v>708</v>
      </c>
      <c r="AP894" t="s">
        <v>709</v>
      </c>
      <c r="AQ894" t="s">
        <v>708</v>
      </c>
      <c r="AR894" t="s">
        <v>709</v>
      </c>
      <c r="AS894" t="s">
        <v>83</v>
      </c>
      <c r="AV894" s="17"/>
      <c r="AX894">
        <v>0</v>
      </c>
      <c r="AY894" t="s">
        <v>83</v>
      </c>
      <c r="AZ894" t="s">
        <v>83</v>
      </c>
      <c r="BH894">
        <v>1124</v>
      </c>
      <c r="BL894" t="s">
        <v>2041</v>
      </c>
      <c r="BM894" s="17">
        <v>43012</v>
      </c>
      <c r="BN894" t="s">
        <v>298</v>
      </c>
      <c r="BO894" t="s">
        <v>298</v>
      </c>
      <c r="BP894">
        <v>68</v>
      </c>
      <c r="BQ894" t="s">
        <v>196</v>
      </c>
      <c r="BR894" t="s">
        <v>197</v>
      </c>
      <c r="BS894" t="s">
        <v>89</v>
      </c>
      <c r="BT894" t="s">
        <v>90</v>
      </c>
      <c r="BU894" t="s">
        <v>181</v>
      </c>
      <c r="BV894" t="s">
        <v>83</v>
      </c>
      <c r="BY894" t="s">
        <v>92</v>
      </c>
      <c r="BZ894" t="s">
        <v>87</v>
      </c>
      <c r="CC894">
        <f>IFERROR(IF(AKORDT[[#This Row],[CZAS]]=1,VLOOKUP(AKORDT[[#This Row],[RAPORTY_TMP_ID]]&amp;AKORDT[[#This Row],[CZYNNOSCI_OPIS]],#REF!,5,FALSE),AKORDT[[#This Row],[CZAS]]),1)</f>
        <v>32</v>
      </c>
      <c r="CD894" t="str">
        <f>AKORDT[[#This Row],[RAPORTY_TMP_ID]]&amp;" "&amp;MID(AKORDT[[#This Row],[NAZWA1_WG]],1,30)</f>
        <v xml:space="preserve">26433 TOPAZ Nz117                   </v>
      </c>
      <c r="CE894" s="11">
        <f>AKORDT[[#This Row],[DATA]]</f>
        <v>43039</v>
      </c>
      <c r="CF894">
        <f>IFERROR(ROUND(AVERAGEIF(Tabela_Kwerenda_z_AKORD[CZAS RZECZYWISTY],LEFT(AKORDT[[#This Row],[PZP_NR_ZLECENIA]],5),Tabela_Kwerenda_z_AKORD[LACZNY_CZAS]),0),0)</f>
        <v>0</v>
      </c>
    </row>
    <row r="895" spans="1:84">
      <c r="A895" t="e">
        <f>VLOOKUP(AKORDT[[#This Row],[NAZWISKO]],IMIE[],2,FALSE)</f>
        <v>#N/A</v>
      </c>
      <c r="B895">
        <v>11396</v>
      </c>
      <c r="F895">
        <v>26434</v>
      </c>
      <c r="G895">
        <v>1</v>
      </c>
      <c r="H895">
        <v>1</v>
      </c>
      <c r="I895">
        <v>1</v>
      </c>
      <c r="J895">
        <v>44556</v>
      </c>
      <c r="K895">
        <v>44556</v>
      </c>
      <c r="L895">
        <v>36</v>
      </c>
      <c r="M895">
        <v>20</v>
      </c>
      <c r="N895">
        <v>7</v>
      </c>
      <c r="O895">
        <v>8</v>
      </c>
      <c r="Q895" s="17">
        <v>43039</v>
      </c>
      <c r="R895" t="s">
        <v>2043</v>
      </c>
      <c r="S895">
        <v>0</v>
      </c>
      <c r="T895">
        <v>0</v>
      </c>
      <c r="U895">
        <v>0</v>
      </c>
      <c r="V895">
        <v>2</v>
      </c>
      <c r="W895" t="s">
        <v>208</v>
      </c>
      <c r="X895" t="s">
        <v>79</v>
      </c>
      <c r="Y895" t="s">
        <v>94</v>
      </c>
      <c r="Z895" t="s">
        <v>209</v>
      </c>
      <c r="AB895" s="17">
        <v>2</v>
      </c>
      <c r="AC895" s="17">
        <v>402133</v>
      </c>
      <c r="AD895">
        <v>2</v>
      </c>
      <c r="AE895">
        <v>1</v>
      </c>
      <c r="AF895">
        <v>0</v>
      </c>
      <c r="AG895" t="s">
        <v>81</v>
      </c>
      <c r="AH895" t="s">
        <v>82</v>
      </c>
      <c r="AI895" t="s">
        <v>83</v>
      </c>
      <c r="AJ895" t="s">
        <v>83</v>
      </c>
      <c r="AK895" t="s">
        <v>84</v>
      </c>
      <c r="AL895" t="s">
        <v>85</v>
      </c>
      <c r="AM895" t="s">
        <v>205</v>
      </c>
      <c r="AN895" t="s">
        <v>95</v>
      </c>
      <c r="AO895" t="s">
        <v>2044</v>
      </c>
      <c r="AP895" t="s">
        <v>2045</v>
      </c>
      <c r="AQ895" t="s">
        <v>2044</v>
      </c>
      <c r="AR895" t="s">
        <v>2045</v>
      </c>
      <c r="AS895" t="s">
        <v>83</v>
      </c>
      <c r="AV895" s="17"/>
      <c r="AX895">
        <v>0</v>
      </c>
      <c r="AY895" t="s">
        <v>83</v>
      </c>
      <c r="AZ895" t="s">
        <v>83</v>
      </c>
      <c r="BH895">
        <v>1125</v>
      </c>
      <c r="BL895" t="s">
        <v>2041</v>
      </c>
      <c r="BM895" s="17">
        <v>43012</v>
      </c>
      <c r="BN895" t="s">
        <v>298</v>
      </c>
      <c r="BO895" t="s">
        <v>298</v>
      </c>
      <c r="BP895">
        <v>68</v>
      </c>
      <c r="BQ895" t="s">
        <v>196</v>
      </c>
      <c r="BR895" t="s">
        <v>197</v>
      </c>
      <c r="BS895" t="s">
        <v>89</v>
      </c>
      <c r="BT895" t="s">
        <v>90</v>
      </c>
      <c r="BU895" t="s">
        <v>181</v>
      </c>
      <c r="BV895" t="s">
        <v>83</v>
      </c>
      <c r="BY895" t="s">
        <v>92</v>
      </c>
      <c r="BZ895" t="s">
        <v>87</v>
      </c>
      <c r="CC895">
        <f>IFERROR(IF(AKORDT[[#This Row],[CZAS]]=1,VLOOKUP(AKORDT[[#This Row],[RAPORTY_TMP_ID]]&amp;AKORDT[[#This Row],[CZYNNOSCI_OPIS]],#REF!,5,FALSE),AKORDT[[#This Row],[CZAS]]),1)</f>
        <v>8</v>
      </c>
      <c r="CD895" t="str">
        <f>AKORDT[[#This Row],[RAPORTY_TMP_ID]]&amp;" "&amp;MID(AKORDT[[#This Row],[NAZWA1_WG]],1,30)</f>
        <v xml:space="preserve">26434 TOPAZ P101x101                </v>
      </c>
      <c r="CE895" s="11">
        <f>AKORDT[[#This Row],[DATA]]</f>
        <v>43039</v>
      </c>
      <c r="CF895">
        <f>IFERROR(ROUND(AVERAGEIF(Tabela_Kwerenda_z_AKORD[CZAS RZECZYWISTY],LEFT(AKORDT[[#This Row],[PZP_NR_ZLECENIA]],5),Tabela_Kwerenda_z_AKORD[LACZNY_CZAS]),0),0)</f>
        <v>0</v>
      </c>
    </row>
    <row r="896" spans="1:84">
      <c r="A896" t="e">
        <f>VLOOKUP(AKORDT[[#This Row],[NAZWISKO]],IMIE[],2,FALSE)</f>
        <v>#N/A</v>
      </c>
      <c r="B896">
        <v>11402</v>
      </c>
      <c r="F896">
        <v>26953</v>
      </c>
      <c r="G896">
        <v>1</v>
      </c>
      <c r="H896">
        <v>1</v>
      </c>
      <c r="I896">
        <v>1</v>
      </c>
      <c r="J896">
        <v>36295</v>
      </c>
      <c r="K896">
        <v>35893</v>
      </c>
      <c r="L896">
        <v>36</v>
      </c>
      <c r="M896">
        <v>20</v>
      </c>
      <c r="N896">
        <v>7</v>
      </c>
      <c r="O896">
        <v>25</v>
      </c>
      <c r="Q896" s="17">
        <v>43039</v>
      </c>
      <c r="R896" t="s">
        <v>2046</v>
      </c>
      <c r="S896">
        <v>0</v>
      </c>
      <c r="T896">
        <v>0</v>
      </c>
      <c r="U896">
        <v>0</v>
      </c>
      <c r="V896">
        <v>2</v>
      </c>
      <c r="W896" t="s">
        <v>208</v>
      </c>
      <c r="X896" t="s">
        <v>79</v>
      </c>
      <c r="Y896" t="s">
        <v>94</v>
      </c>
      <c r="Z896" t="s">
        <v>209</v>
      </c>
      <c r="AB896" s="17">
        <v>2</v>
      </c>
      <c r="AC896" s="17">
        <v>402133</v>
      </c>
      <c r="AD896">
        <v>2</v>
      </c>
      <c r="AE896">
        <v>1</v>
      </c>
      <c r="AF896">
        <v>0</v>
      </c>
      <c r="AG896" t="s">
        <v>81</v>
      </c>
      <c r="AH896" t="s">
        <v>82</v>
      </c>
      <c r="AI896" t="s">
        <v>83</v>
      </c>
      <c r="AJ896" t="s">
        <v>83</v>
      </c>
      <c r="AK896" t="s">
        <v>84</v>
      </c>
      <c r="AL896" t="s">
        <v>85</v>
      </c>
      <c r="AM896" t="s">
        <v>205</v>
      </c>
      <c r="AN896" t="s">
        <v>95</v>
      </c>
      <c r="AO896" t="s">
        <v>2047</v>
      </c>
      <c r="AP896" t="s">
        <v>2048</v>
      </c>
      <c r="AQ896" t="s">
        <v>2049</v>
      </c>
      <c r="AR896" t="s">
        <v>2050</v>
      </c>
      <c r="AS896" t="s">
        <v>83</v>
      </c>
      <c r="AV896" s="17"/>
      <c r="AX896">
        <v>0</v>
      </c>
      <c r="AY896" t="s">
        <v>83</v>
      </c>
      <c r="AZ896" t="s">
        <v>83</v>
      </c>
      <c r="BH896">
        <v>1131</v>
      </c>
      <c r="BL896" t="s">
        <v>2051</v>
      </c>
      <c r="BM896" s="17">
        <v>43019</v>
      </c>
      <c r="BN896" t="s">
        <v>605</v>
      </c>
      <c r="BO896" t="s">
        <v>605</v>
      </c>
      <c r="BP896">
        <v>68</v>
      </c>
      <c r="BQ896" t="s">
        <v>196</v>
      </c>
      <c r="BR896" t="s">
        <v>197</v>
      </c>
      <c r="BS896" t="s">
        <v>89</v>
      </c>
      <c r="BT896" t="s">
        <v>90</v>
      </c>
      <c r="BU896" t="s">
        <v>91</v>
      </c>
      <c r="BV896" t="s">
        <v>83</v>
      </c>
      <c r="BY896" t="s">
        <v>92</v>
      </c>
      <c r="BZ896" t="s">
        <v>87</v>
      </c>
      <c r="CC896">
        <f>IFERROR(IF(AKORDT[[#This Row],[CZAS]]=1,VLOOKUP(AKORDT[[#This Row],[RAPORTY_TMP_ID]]&amp;AKORDT[[#This Row],[CZYNNOSCI_OPIS]],#REF!,5,FALSE),AKORDT[[#This Row],[CZAS]]),1)</f>
        <v>25</v>
      </c>
      <c r="CD896" t="str">
        <f>AKORDT[[#This Row],[RAPORTY_TMP_ID]]&amp;" "&amp;MID(AKORDT[[#This Row],[NAZWA1_WG]],1,30)</f>
        <v xml:space="preserve">26953 SILVER LH]                    </v>
      </c>
      <c r="CE896" s="11">
        <f>AKORDT[[#This Row],[DATA]]</f>
        <v>43039</v>
      </c>
      <c r="CF896">
        <f>IFERROR(ROUND(AVERAGEIF(Tabela_Kwerenda_z_AKORD[CZAS RZECZYWISTY],LEFT(AKORDT[[#This Row],[PZP_NR_ZLECENIA]],5),Tabela_Kwerenda_z_AKORD[LACZNY_CZAS]),0),0)</f>
        <v>0</v>
      </c>
    </row>
    <row r="897" spans="1:84">
      <c r="A897" t="e">
        <f>VLOOKUP(AKORDT[[#This Row],[NAZWISKO]],IMIE[],2,FALSE)</f>
        <v>#N/A</v>
      </c>
      <c r="B897">
        <v>11403</v>
      </c>
      <c r="F897">
        <v>26954</v>
      </c>
      <c r="G897">
        <v>1</v>
      </c>
      <c r="H897">
        <v>1</v>
      </c>
      <c r="I897">
        <v>1</v>
      </c>
      <c r="J897">
        <v>14419</v>
      </c>
      <c r="K897">
        <v>14419</v>
      </c>
      <c r="L897">
        <v>36</v>
      </c>
      <c r="M897">
        <v>20</v>
      </c>
      <c r="N897">
        <v>7</v>
      </c>
      <c r="O897">
        <v>2</v>
      </c>
      <c r="Q897" s="17">
        <v>43039</v>
      </c>
      <c r="R897" t="s">
        <v>2052</v>
      </c>
      <c r="S897">
        <v>0</v>
      </c>
      <c r="T897">
        <v>0</v>
      </c>
      <c r="U897">
        <v>0</v>
      </c>
      <c r="V897">
        <v>2</v>
      </c>
      <c r="W897" t="s">
        <v>208</v>
      </c>
      <c r="X897" t="s">
        <v>79</v>
      </c>
      <c r="Y897" t="s">
        <v>94</v>
      </c>
      <c r="Z897" t="s">
        <v>209</v>
      </c>
      <c r="AB897" s="17">
        <v>2</v>
      </c>
      <c r="AC897" s="17">
        <v>402133</v>
      </c>
      <c r="AD897">
        <v>2</v>
      </c>
      <c r="AE897">
        <v>1</v>
      </c>
      <c r="AF897">
        <v>0</v>
      </c>
      <c r="AG897" t="s">
        <v>81</v>
      </c>
      <c r="AH897" t="s">
        <v>82</v>
      </c>
      <c r="AI897" t="s">
        <v>83</v>
      </c>
      <c r="AJ897" t="s">
        <v>83</v>
      </c>
      <c r="AK897" t="s">
        <v>84</v>
      </c>
      <c r="AL897" t="s">
        <v>85</v>
      </c>
      <c r="AM897" t="s">
        <v>205</v>
      </c>
      <c r="AN897" t="s">
        <v>95</v>
      </c>
      <c r="AO897" t="s">
        <v>603</v>
      </c>
      <c r="AP897" t="s">
        <v>604</v>
      </c>
      <c r="AQ897" t="s">
        <v>603</v>
      </c>
      <c r="AR897" t="s">
        <v>604</v>
      </c>
      <c r="AS897" t="s">
        <v>83</v>
      </c>
      <c r="AV897" s="17"/>
      <c r="AX897">
        <v>0</v>
      </c>
      <c r="AY897" t="s">
        <v>83</v>
      </c>
      <c r="AZ897" t="s">
        <v>83</v>
      </c>
      <c r="BH897">
        <v>1132</v>
      </c>
      <c r="BL897" t="s">
        <v>2051</v>
      </c>
      <c r="BM897" s="17">
        <v>43019</v>
      </c>
      <c r="BN897" t="s">
        <v>605</v>
      </c>
      <c r="BO897" t="s">
        <v>605</v>
      </c>
      <c r="BP897">
        <v>68</v>
      </c>
      <c r="BQ897" t="s">
        <v>196</v>
      </c>
      <c r="BR897" t="s">
        <v>197</v>
      </c>
      <c r="BS897" t="s">
        <v>89</v>
      </c>
      <c r="BT897" t="s">
        <v>90</v>
      </c>
      <c r="BU897" t="s">
        <v>206</v>
      </c>
      <c r="BV897" t="s">
        <v>83</v>
      </c>
      <c r="BY897" t="s">
        <v>92</v>
      </c>
      <c r="BZ897" t="s">
        <v>87</v>
      </c>
      <c r="CC897">
        <f>IFERROR(IF(AKORDT[[#This Row],[CZAS]]=1,VLOOKUP(AKORDT[[#This Row],[RAPORTY_TMP_ID]]&amp;AKORDT[[#This Row],[CZYNNOSCI_OPIS]],#REF!,5,FALSE),AKORDT[[#This Row],[CZAS]]),1)</f>
        <v>2</v>
      </c>
      <c r="CD897" t="str">
        <f>AKORDT[[#This Row],[RAPORTY_TMP_ID]]&amp;" "&amp;MID(AKORDT[[#This Row],[NAZWA1_WG]],1,30)</f>
        <v xml:space="preserve">26954 SILVER Z60/11                 </v>
      </c>
      <c r="CE897" s="11">
        <f>AKORDT[[#This Row],[DATA]]</f>
        <v>43039</v>
      </c>
      <c r="CF897">
        <f>IFERROR(ROUND(AVERAGEIF(Tabela_Kwerenda_z_AKORD[CZAS RZECZYWISTY],LEFT(AKORDT[[#This Row],[PZP_NR_ZLECENIA]],5),Tabela_Kwerenda_z_AKORD[LACZNY_CZAS]),0),0)</f>
        <v>0</v>
      </c>
    </row>
    <row r="898" spans="1:84">
      <c r="A898" t="e">
        <f>VLOOKUP(AKORDT[[#This Row],[NAZWISKO]],IMIE[],2,FALSE)</f>
        <v>#N/A</v>
      </c>
      <c r="B898">
        <v>11404</v>
      </c>
      <c r="F898">
        <v>26618</v>
      </c>
      <c r="G898">
        <v>1</v>
      </c>
      <c r="H898">
        <v>1</v>
      </c>
      <c r="I898">
        <v>1</v>
      </c>
      <c r="J898">
        <v>44562</v>
      </c>
      <c r="K898">
        <v>44562</v>
      </c>
      <c r="L898">
        <v>46</v>
      </c>
      <c r="M898">
        <v>5</v>
      </c>
      <c r="N898">
        <v>7</v>
      </c>
      <c r="O898">
        <v>9</v>
      </c>
      <c r="Q898" s="17">
        <v>43039</v>
      </c>
      <c r="R898" t="s">
        <v>2053</v>
      </c>
      <c r="S898">
        <v>0</v>
      </c>
      <c r="T898">
        <v>0</v>
      </c>
      <c r="U898">
        <v>0</v>
      </c>
      <c r="V898">
        <v>2</v>
      </c>
      <c r="W898" t="s">
        <v>484</v>
      </c>
      <c r="X898" t="s">
        <v>79</v>
      </c>
      <c r="Y898" t="s">
        <v>96</v>
      </c>
      <c r="Z898" t="s">
        <v>485</v>
      </c>
      <c r="AB898" s="17">
        <v>2</v>
      </c>
      <c r="AC898" s="17">
        <v>402133</v>
      </c>
      <c r="AD898">
        <v>2</v>
      </c>
      <c r="AE898">
        <v>1</v>
      </c>
      <c r="AF898">
        <v>0</v>
      </c>
      <c r="AG898" t="s">
        <v>81</v>
      </c>
      <c r="AH898" t="s">
        <v>82</v>
      </c>
      <c r="AI898" t="s">
        <v>83</v>
      </c>
      <c r="AJ898" t="s">
        <v>83</v>
      </c>
      <c r="AK898" t="s">
        <v>84</v>
      </c>
      <c r="AL898" t="s">
        <v>85</v>
      </c>
      <c r="AM898" t="s">
        <v>86</v>
      </c>
      <c r="AN898" t="s">
        <v>87</v>
      </c>
      <c r="AO898" t="s">
        <v>375</v>
      </c>
      <c r="AP898" t="s">
        <v>376</v>
      </c>
      <c r="AQ898" t="s">
        <v>375</v>
      </c>
      <c r="AR898" t="s">
        <v>376</v>
      </c>
      <c r="AS898" t="s">
        <v>83</v>
      </c>
      <c r="AV898" s="17"/>
      <c r="AX898">
        <v>0</v>
      </c>
      <c r="AY898" t="s">
        <v>83</v>
      </c>
      <c r="AZ898" t="s">
        <v>83</v>
      </c>
      <c r="BH898">
        <v>1133</v>
      </c>
      <c r="BL898" t="s">
        <v>1460</v>
      </c>
      <c r="BM898" s="17">
        <v>43019</v>
      </c>
      <c r="BN898" t="s">
        <v>298</v>
      </c>
      <c r="BO898" t="s">
        <v>298</v>
      </c>
      <c r="BP898">
        <v>13</v>
      </c>
      <c r="BQ898" t="s">
        <v>88</v>
      </c>
      <c r="BR898" t="s">
        <v>79</v>
      </c>
      <c r="BS898" t="s">
        <v>89</v>
      </c>
      <c r="BT898" t="s">
        <v>90</v>
      </c>
      <c r="BU898" t="s">
        <v>181</v>
      </c>
      <c r="BV898" t="s">
        <v>83</v>
      </c>
      <c r="BY898" t="s">
        <v>92</v>
      </c>
      <c r="BZ898" t="s">
        <v>87</v>
      </c>
      <c r="CC898">
        <f>IFERROR(IF(AKORDT[[#This Row],[CZAS]]=1,VLOOKUP(AKORDT[[#This Row],[RAPORTY_TMP_ID]]&amp;AKORDT[[#This Row],[CZYNNOSCI_OPIS]],#REF!,5,FALSE),AKORDT[[#This Row],[CZAS]]),1)</f>
        <v>9</v>
      </c>
      <c r="CD898" t="str">
        <f>AKORDT[[#This Row],[RAPORTY_TMP_ID]]&amp;" "&amp;MID(AKORDT[[#This Row],[NAZWA1_WG]],1,30)</f>
        <v xml:space="preserve">26618 TOPAZ PD 447 III 28x75        </v>
      </c>
      <c r="CE898" s="11">
        <f>AKORDT[[#This Row],[DATA]]</f>
        <v>43039</v>
      </c>
      <c r="CF898">
        <f>IFERROR(ROUND(AVERAGEIF(Tabela_Kwerenda_z_AKORD[CZAS RZECZYWISTY],LEFT(AKORDT[[#This Row],[PZP_NR_ZLECENIA]],5),Tabela_Kwerenda_z_AKORD[LACZNY_CZAS]),0),0)</f>
        <v>0</v>
      </c>
    </row>
    <row r="899" spans="1:84">
      <c r="A899" t="e">
        <f>VLOOKUP(AKORDT[[#This Row],[NAZWISKO]],IMIE[],2,FALSE)</f>
        <v>#N/A</v>
      </c>
      <c r="B899">
        <v>11405</v>
      </c>
      <c r="F899">
        <v>26617</v>
      </c>
      <c r="G899">
        <v>1</v>
      </c>
      <c r="H899">
        <v>1</v>
      </c>
      <c r="I899">
        <v>1</v>
      </c>
      <c r="J899">
        <v>52493</v>
      </c>
      <c r="K899">
        <v>52493</v>
      </c>
      <c r="L899">
        <v>46</v>
      </c>
      <c r="M899">
        <v>5</v>
      </c>
      <c r="N899">
        <v>7</v>
      </c>
      <c r="O899">
        <v>141</v>
      </c>
      <c r="Q899" s="17">
        <v>43039</v>
      </c>
      <c r="R899" t="s">
        <v>2054</v>
      </c>
      <c r="S899">
        <v>0</v>
      </c>
      <c r="T899">
        <v>0</v>
      </c>
      <c r="U899">
        <v>0</v>
      </c>
      <c r="V899">
        <v>2</v>
      </c>
      <c r="W899" t="s">
        <v>484</v>
      </c>
      <c r="X899" t="s">
        <v>79</v>
      </c>
      <c r="Y899" t="s">
        <v>96</v>
      </c>
      <c r="Z899" t="s">
        <v>485</v>
      </c>
      <c r="AB899" s="17">
        <v>2</v>
      </c>
      <c r="AC899" s="17">
        <v>402133</v>
      </c>
      <c r="AD899">
        <v>2</v>
      </c>
      <c r="AE899">
        <v>1</v>
      </c>
      <c r="AF899">
        <v>0</v>
      </c>
      <c r="AG899" t="s">
        <v>81</v>
      </c>
      <c r="AH899" t="s">
        <v>82</v>
      </c>
      <c r="AI899" t="s">
        <v>83</v>
      </c>
      <c r="AJ899" t="s">
        <v>83</v>
      </c>
      <c r="AK899" t="s">
        <v>84</v>
      </c>
      <c r="AL899" t="s">
        <v>85</v>
      </c>
      <c r="AM899" t="s">
        <v>86</v>
      </c>
      <c r="AN899" t="s">
        <v>87</v>
      </c>
      <c r="AO899" t="s">
        <v>400</v>
      </c>
      <c r="AP899" t="s">
        <v>401</v>
      </c>
      <c r="AQ899" t="s">
        <v>400</v>
      </c>
      <c r="AR899" t="s">
        <v>401</v>
      </c>
      <c r="AS899" t="s">
        <v>83</v>
      </c>
      <c r="AV899" s="17"/>
      <c r="AX899">
        <v>0</v>
      </c>
      <c r="AY899" t="s">
        <v>83</v>
      </c>
      <c r="AZ899" t="s">
        <v>83</v>
      </c>
      <c r="BH899">
        <v>1134</v>
      </c>
      <c r="BL899" t="s">
        <v>1460</v>
      </c>
      <c r="BM899" s="17">
        <v>43019</v>
      </c>
      <c r="BN899" t="s">
        <v>298</v>
      </c>
      <c r="BO899" t="s">
        <v>298</v>
      </c>
      <c r="BP899">
        <v>13</v>
      </c>
      <c r="BQ899" t="s">
        <v>88</v>
      </c>
      <c r="BR899" t="s">
        <v>79</v>
      </c>
      <c r="BS899" t="s">
        <v>89</v>
      </c>
      <c r="BT899" t="s">
        <v>90</v>
      </c>
      <c r="BU899" t="s">
        <v>181</v>
      </c>
      <c r="BV899" t="s">
        <v>83</v>
      </c>
      <c r="BY899" t="s">
        <v>92</v>
      </c>
      <c r="BZ899" t="s">
        <v>87</v>
      </c>
      <c r="CC899">
        <f>IFERROR(IF(AKORDT[[#This Row],[CZAS]]=1,VLOOKUP(AKORDT[[#This Row],[RAPORTY_TMP_ID]]&amp;AKORDT[[#This Row],[CZYNNOSCI_OPIS]],#REF!,5,FALSE),AKORDT[[#This Row],[CZAS]]),1)</f>
        <v>141</v>
      </c>
      <c r="CD899" t="str">
        <f>AKORDT[[#This Row],[RAPORTY_TMP_ID]]&amp;" "&amp;MID(AKORDT[[#This Row],[NAZWA1_WG]],1,30)</f>
        <v xml:space="preserve">26617 TOPAZ Lz]                     </v>
      </c>
      <c r="CE899" s="11">
        <f>AKORDT[[#This Row],[DATA]]</f>
        <v>43039</v>
      </c>
      <c r="CF899">
        <f>IFERROR(ROUND(AVERAGEIF(Tabela_Kwerenda_z_AKORD[CZAS RZECZYWISTY],LEFT(AKORDT[[#This Row],[PZP_NR_ZLECENIA]],5),Tabela_Kwerenda_z_AKORD[LACZNY_CZAS]),0),0)</f>
        <v>0</v>
      </c>
    </row>
    <row r="900" spans="1:84">
      <c r="A900" t="e">
        <f>VLOOKUP(AKORDT[[#This Row],[NAZWISKO]],IMIE[],2,FALSE)</f>
        <v>#N/A</v>
      </c>
      <c r="B900">
        <v>11406</v>
      </c>
      <c r="F900">
        <v>26616</v>
      </c>
      <c r="G900">
        <v>1</v>
      </c>
      <c r="H900">
        <v>1</v>
      </c>
      <c r="I900">
        <v>1</v>
      </c>
      <c r="J900">
        <v>44508</v>
      </c>
      <c r="K900">
        <v>44508</v>
      </c>
      <c r="L900">
        <v>46</v>
      </c>
      <c r="M900">
        <v>5</v>
      </c>
      <c r="N900">
        <v>7</v>
      </c>
      <c r="O900">
        <v>198</v>
      </c>
      <c r="Q900" s="17">
        <v>43039</v>
      </c>
      <c r="R900" t="s">
        <v>2055</v>
      </c>
      <c r="S900">
        <v>0</v>
      </c>
      <c r="T900">
        <v>0</v>
      </c>
      <c r="U900">
        <v>0</v>
      </c>
      <c r="V900">
        <v>2</v>
      </c>
      <c r="W900" t="s">
        <v>484</v>
      </c>
      <c r="X900" t="s">
        <v>79</v>
      </c>
      <c r="Y900" t="s">
        <v>96</v>
      </c>
      <c r="Z900" t="s">
        <v>485</v>
      </c>
      <c r="AB900" s="17">
        <v>2</v>
      </c>
      <c r="AC900" s="17">
        <v>402133</v>
      </c>
      <c r="AD900">
        <v>2</v>
      </c>
      <c r="AE900">
        <v>1</v>
      </c>
      <c r="AF900">
        <v>0</v>
      </c>
      <c r="AG900" t="s">
        <v>81</v>
      </c>
      <c r="AH900" t="s">
        <v>82</v>
      </c>
      <c r="AI900" t="s">
        <v>83</v>
      </c>
      <c r="AJ900" t="s">
        <v>83</v>
      </c>
      <c r="AK900" t="s">
        <v>84</v>
      </c>
      <c r="AL900" t="s">
        <v>85</v>
      </c>
      <c r="AM900" t="s">
        <v>86</v>
      </c>
      <c r="AN900" t="s">
        <v>87</v>
      </c>
      <c r="AO900" t="s">
        <v>381</v>
      </c>
      <c r="AP900" t="s">
        <v>382</v>
      </c>
      <c r="AQ900" t="s">
        <v>381</v>
      </c>
      <c r="AR900" t="s">
        <v>382</v>
      </c>
      <c r="AS900" t="s">
        <v>83</v>
      </c>
      <c r="AV900" s="17"/>
      <c r="AX900">
        <v>0</v>
      </c>
      <c r="AY900" t="s">
        <v>83</v>
      </c>
      <c r="AZ900" t="s">
        <v>83</v>
      </c>
      <c r="BH900">
        <v>1135</v>
      </c>
      <c r="BL900" t="s">
        <v>1460</v>
      </c>
      <c r="BM900" s="17">
        <v>43019</v>
      </c>
      <c r="BN900" t="s">
        <v>298</v>
      </c>
      <c r="BO900" t="s">
        <v>298</v>
      </c>
      <c r="BP900">
        <v>13</v>
      </c>
      <c r="BQ900" t="s">
        <v>88</v>
      </c>
      <c r="BR900" t="s">
        <v>79</v>
      </c>
      <c r="BS900" t="s">
        <v>89</v>
      </c>
      <c r="BT900" t="s">
        <v>90</v>
      </c>
      <c r="BU900" t="s">
        <v>181</v>
      </c>
      <c r="BV900" t="s">
        <v>83</v>
      </c>
      <c r="BY900" t="s">
        <v>92</v>
      </c>
      <c r="BZ900" t="s">
        <v>87</v>
      </c>
      <c r="CC900">
        <f>IFERROR(IF(AKORDT[[#This Row],[CZAS]]=1,VLOOKUP(AKORDT[[#This Row],[RAPORTY_TMP_ID]]&amp;AKORDT[[#This Row],[CZYNNOSCI_OPIS]],#REF!,5,FALSE),AKORDT[[#This Row],[CZAS]]),1)</f>
        <v>198</v>
      </c>
      <c r="CD900" t="str">
        <f>AKORDT[[#This Row],[RAPORTY_TMP_ID]]&amp;" "&amp;MID(AKORDT[[#This Row],[NAZWA1_WG]],1,30)</f>
        <v xml:space="preserve">26616 TOPAZ [3z                     </v>
      </c>
      <c r="CE900" s="11">
        <f>AKORDT[[#This Row],[DATA]]</f>
        <v>43039</v>
      </c>
      <c r="CF900">
        <f>IFERROR(ROUND(AVERAGEIF(Tabela_Kwerenda_z_AKORD[CZAS RZECZYWISTY],LEFT(AKORDT[[#This Row],[PZP_NR_ZLECENIA]],5),Tabela_Kwerenda_z_AKORD[LACZNY_CZAS]),0),0)</f>
        <v>0</v>
      </c>
    </row>
    <row r="901" spans="1:84">
      <c r="A901" t="e">
        <f>VLOOKUP(AKORDT[[#This Row],[NAZWISKO]],IMIE[],2,FALSE)</f>
        <v>#N/A</v>
      </c>
      <c r="B901">
        <v>11407</v>
      </c>
      <c r="F901">
        <v>26205</v>
      </c>
      <c r="G901">
        <v>1</v>
      </c>
      <c r="H901">
        <v>1</v>
      </c>
      <c r="I901">
        <v>1</v>
      </c>
      <c r="J901">
        <v>24025</v>
      </c>
      <c r="K901">
        <v>24025</v>
      </c>
      <c r="L901">
        <v>35</v>
      </c>
      <c r="M901">
        <v>20</v>
      </c>
      <c r="N901">
        <v>7</v>
      </c>
      <c r="O901">
        <v>18</v>
      </c>
      <c r="P901">
        <v>0</v>
      </c>
      <c r="Q901" s="17">
        <v>43039</v>
      </c>
      <c r="R901" t="s">
        <v>2056</v>
      </c>
      <c r="S901">
        <v>0</v>
      </c>
      <c r="T901">
        <v>0</v>
      </c>
      <c r="U901">
        <v>0</v>
      </c>
      <c r="V901">
        <v>2</v>
      </c>
      <c r="W901" t="s">
        <v>203</v>
      </c>
      <c r="X901" t="s">
        <v>79</v>
      </c>
      <c r="Y901" t="s">
        <v>100</v>
      </c>
      <c r="Z901" t="s">
        <v>204</v>
      </c>
      <c r="AB901" s="17">
        <v>2</v>
      </c>
      <c r="AC901" s="17">
        <v>402133</v>
      </c>
      <c r="AD901">
        <v>2</v>
      </c>
      <c r="AE901">
        <v>1</v>
      </c>
      <c r="AF901">
        <v>0</v>
      </c>
      <c r="AG901" t="s">
        <v>81</v>
      </c>
      <c r="AH901" t="s">
        <v>82</v>
      </c>
      <c r="AI901" t="s">
        <v>83</v>
      </c>
      <c r="AJ901" t="s">
        <v>83</v>
      </c>
      <c r="AK901" t="s">
        <v>84</v>
      </c>
      <c r="AL901" t="s">
        <v>85</v>
      </c>
      <c r="AM901" t="s">
        <v>205</v>
      </c>
      <c r="AN901" t="s">
        <v>95</v>
      </c>
      <c r="AO901" t="s">
        <v>809</v>
      </c>
      <c r="AP901" t="s">
        <v>810</v>
      </c>
      <c r="AQ901" t="s">
        <v>809</v>
      </c>
      <c r="AR901" t="s">
        <v>810</v>
      </c>
      <c r="AS901" t="s">
        <v>83</v>
      </c>
      <c r="AV901" s="17"/>
      <c r="AX901">
        <v>0</v>
      </c>
      <c r="AY901" t="s">
        <v>83</v>
      </c>
      <c r="AZ901" t="s">
        <v>83</v>
      </c>
      <c r="BH901">
        <v>1136</v>
      </c>
      <c r="BL901" t="s">
        <v>2057</v>
      </c>
      <c r="BM901" s="17">
        <v>43005</v>
      </c>
      <c r="BN901" t="s">
        <v>230</v>
      </c>
      <c r="BO901" t="s">
        <v>230</v>
      </c>
      <c r="BP901">
        <v>68</v>
      </c>
      <c r="BQ901" t="s">
        <v>196</v>
      </c>
      <c r="BR901" t="s">
        <v>197</v>
      </c>
      <c r="BS901" t="s">
        <v>89</v>
      </c>
      <c r="BT901" t="s">
        <v>90</v>
      </c>
      <c r="BU901" t="s">
        <v>181</v>
      </c>
      <c r="BV901" t="s">
        <v>83</v>
      </c>
      <c r="BY901" t="s">
        <v>92</v>
      </c>
      <c r="BZ901" t="s">
        <v>87</v>
      </c>
      <c r="CC901">
        <f>IFERROR(IF(AKORDT[[#This Row],[CZAS]]=1,VLOOKUP(AKORDT[[#This Row],[RAPORTY_TMP_ID]]&amp;AKORDT[[#This Row],[CZYNNOSCI_OPIS]],#REF!,5,FALSE),AKORDT[[#This Row],[CZAS]]),1)</f>
        <v>18</v>
      </c>
      <c r="CD901" t="str">
        <f>AKORDT[[#This Row],[RAPORTY_TMP_ID]]&amp;" "&amp;MID(AKORDT[[#This Row],[NAZWA1_WG]],1,30)</f>
        <v xml:space="preserve">26205 AVANT [LM                     </v>
      </c>
      <c r="CE901" s="11">
        <f>AKORDT[[#This Row],[DATA]]</f>
        <v>43039</v>
      </c>
      <c r="CF901">
        <f>IFERROR(ROUND(AVERAGEIF(Tabela_Kwerenda_z_AKORD[CZAS RZECZYWISTY],LEFT(AKORDT[[#This Row],[PZP_NR_ZLECENIA]],5),Tabela_Kwerenda_z_AKORD[LACZNY_CZAS]),0),0)</f>
        <v>0</v>
      </c>
    </row>
    <row r="902" spans="1:84">
      <c r="A902" t="e">
        <f>VLOOKUP(AKORDT[[#This Row],[NAZWISKO]],IMIE[],2,FALSE)</f>
        <v>#N/A</v>
      </c>
      <c r="B902">
        <v>11408</v>
      </c>
      <c r="F902">
        <v>26206</v>
      </c>
      <c r="G902">
        <v>1</v>
      </c>
      <c r="H902">
        <v>1</v>
      </c>
      <c r="I902">
        <v>1</v>
      </c>
      <c r="J902">
        <v>24022</v>
      </c>
      <c r="K902">
        <v>24022</v>
      </c>
      <c r="L902">
        <v>35</v>
      </c>
      <c r="M902">
        <v>20</v>
      </c>
      <c r="N902">
        <v>7</v>
      </c>
      <c r="O902">
        <v>24</v>
      </c>
      <c r="P902">
        <v>0</v>
      </c>
      <c r="Q902" s="17">
        <v>43039</v>
      </c>
      <c r="R902" t="s">
        <v>2058</v>
      </c>
      <c r="S902">
        <v>0</v>
      </c>
      <c r="T902">
        <v>0</v>
      </c>
      <c r="U902">
        <v>0</v>
      </c>
      <c r="V902">
        <v>2</v>
      </c>
      <c r="W902" t="s">
        <v>203</v>
      </c>
      <c r="X902" t="s">
        <v>79</v>
      </c>
      <c r="Y902" t="s">
        <v>100</v>
      </c>
      <c r="Z902" t="s">
        <v>204</v>
      </c>
      <c r="AB902" s="17">
        <v>2</v>
      </c>
      <c r="AC902" s="17">
        <v>402133</v>
      </c>
      <c r="AD902">
        <v>2</v>
      </c>
      <c r="AE902">
        <v>1</v>
      </c>
      <c r="AF902">
        <v>0</v>
      </c>
      <c r="AG902" t="s">
        <v>81</v>
      </c>
      <c r="AH902" t="s">
        <v>82</v>
      </c>
      <c r="AI902" t="s">
        <v>83</v>
      </c>
      <c r="AJ902" t="s">
        <v>83</v>
      </c>
      <c r="AK902" t="s">
        <v>84</v>
      </c>
      <c r="AL902" t="s">
        <v>85</v>
      </c>
      <c r="AM902" t="s">
        <v>205</v>
      </c>
      <c r="AN902" t="s">
        <v>95</v>
      </c>
      <c r="AO902" t="s">
        <v>601</v>
      </c>
      <c r="AP902" t="s">
        <v>602</v>
      </c>
      <c r="AQ902" t="s">
        <v>601</v>
      </c>
      <c r="AR902" t="s">
        <v>602</v>
      </c>
      <c r="AS902" t="s">
        <v>83</v>
      </c>
      <c r="AV902" s="17"/>
      <c r="AX902">
        <v>0</v>
      </c>
      <c r="AY902" t="s">
        <v>83</v>
      </c>
      <c r="AZ902" t="s">
        <v>83</v>
      </c>
      <c r="BH902">
        <v>1137</v>
      </c>
      <c r="BL902" t="s">
        <v>2057</v>
      </c>
      <c r="BM902" s="17">
        <v>43005</v>
      </c>
      <c r="BN902" t="s">
        <v>230</v>
      </c>
      <c r="BO902" t="s">
        <v>230</v>
      </c>
      <c r="BP902">
        <v>68</v>
      </c>
      <c r="BQ902" t="s">
        <v>196</v>
      </c>
      <c r="BR902" t="s">
        <v>197</v>
      </c>
      <c r="BS902" t="s">
        <v>89</v>
      </c>
      <c r="BT902" t="s">
        <v>90</v>
      </c>
      <c r="BU902" t="s">
        <v>181</v>
      </c>
      <c r="BV902" t="s">
        <v>83</v>
      </c>
      <c r="BY902" t="s">
        <v>92</v>
      </c>
      <c r="BZ902" t="s">
        <v>87</v>
      </c>
      <c r="CC902">
        <f>IFERROR(IF(AKORDT[[#This Row],[CZAS]]=1,VLOOKUP(AKORDT[[#This Row],[RAPORTY_TMP_ID]]&amp;AKORDT[[#This Row],[CZYNNOSCI_OPIS]],#REF!,5,FALSE),AKORDT[[#This Row],[CZAS]]),1)</f>
        <v>24</v>
      </c>
      <c r="CD902" t="str">
        <f>AKORDT[[#This Row],[RAPORTY_TMP_ID]]&amp;" "&amp;MID(AKORDT[[#This Row],[NAZWA1_WG]],1,30)</f>
        <v xml:space="preserve">26206 AVANT 3                       </v>
      </c>
      <c r="CE902" s="11">
        <f>AKORDT[[#This Row],[DATA]]</f>
        <v>43039</v>
      </c>
      <c r="CF902">
        <f>IFERROR(ROUND(AVERAGEIF(Tabela_Kwerenda_z_AKORD[CZAS RZECZYWISTY],LEFT(AKORDT[[#This Row],[PZP_NR_ZLECENIA]],5),Tabela_Kwerenda_z_AKORD[LACZNY_CZAS]),0),0)</f>
        <v>0</v>
      </c>
    </row>
    <row r="903" spans="1:84">
      <c r="A903" t="e">
        <f>VLOOKUP(AKORDT[[#This Row],[NAZWISKO]],IMIE[],2,FALSE)</f>
        <v>#N/A</v>
      </c>
      <c r="B903">
        <v>11409</v>
      </c>
      <c r="F903">
        <v>26207</v>
      </c>
      <c r="G903">
        <v>1</v>
      </c>
      <c r="H903">
        <v>1</v>
      </c>
      <c r="I903">
        <v>1</v>
      </c>
      <c r="J903">
        <v>24024</v>
      </c>
      <c r="K903">
        <v>24024</v>
      </c>
      <c r="L903">
        <v>35</v>
      </c>
      <c r="M903">
        <v>20</v>
      </c>
      <c r="N903">
        <v>7</v>
      </c>
      <c r="O903">
        <v>19</v>
      </c>
      <c r="P903">
        <v>0</v>
      </c>
      <c r="Q903" s="17">
        <v>43039</v>
      </c>
      <c r="R903" t="s">
        <v>1029</v>
      </c>
      <c r="S903">
        <v>0</v>
      </c>
      <c r="T903">
        <v>0</v>
      </c>
      <c r="U903">
        <v>0</v>
      </c>
      <c r="V903">
        <v>2</v>
      </c>
      <c r="W903" t="s">
        <v>203</v>
      </c>
      <c r="X903" t="s">
        <v>79</v>
      </c>
      <c r="Y903" t="s">
        <v>100</v>
      </c>
      <c r="Z903" t="s">
        <v>204</v>
      </c>
      <c r="AB903" s="17">
        <v>2</v>
      </c>
      <c r="AC903" s="17">
        <v>402133</v>
      </c>
      <c r="AD903">
        <v>2</v>
      </c>
      <c r="AE903">
        <v>1</v>
      </c>
      <c r="AF903">
        <v>0</v>
      </c>
      <c r="AG903" t="s">
        <v>81</v>
      </c>
      <c r="AH903" t="s">
        <v>82</v>
      </c>
      <c r="AI903" t="s">
        <v>83</v>
      </c>
      <c r="AJ903" t="s">
        <v>83</v>
      </c>
      <c r="AK903" t="s">
        <v>84</v>
      </c>
      <c r="AL903" t="s">
        <v>85</v>
      </c>
      <c r="AM903" t="s">
        <v>205</v>
      </c>
      <c r="AN903" t="s">
        <v>95</v>
      </c>
      <c r="AO903" t="s">
        <v>235</v>
      </c>
      <c r="AP903" t="s">
        <v>236</v>
      </c>
      <c r="AQ903" t="s">
        <v>235</v>
      </c>
      <c r="AR903" t="s">
        <v>236</v>
      </c>
      <c r="AS903" t="s">
        <v>83</v>
      </c>
      <c r="AV903" s="17"/>
      <c r="AX903">
        <v>0</v>
      </c>
      <c r="AY903" t="s">
        <v>83</v>
      </c>
      <c r="AZ903" t="s">
        <v>83</v>
      </c>
      <c r="BH903">
        <v>1138</v>
      </c>
      <c r="BL903" t="s">
        <v>2057</v>
      </c>
      <c r="BM903" s="17">
        <v>43005</v>
      </c>
      <c r="BN903" t="s">
        <v>230</v>
      </c>
      <c r="BO903" t="s">
        <v>230</v>
      </c>
      <c r="BP903">
        <v>68</v>
      </c>
      <c r="BQ903" t="s">
        <v>196</v>
      </c>
      <c r="BR903" t="s">
        <v>197</v>
      </c>
      <c r="BS903" t="s">
        <v>89</v>
      </c>
      <c r="BT903" t="s">
        <v>90</v>
      </c>
      <c r="BU903" t="s">
        <v>181</v>
      </c>
      <c r="BV903" t="s">
        <v>83</v>
      </c>
      <c r="BY903" t="s">
        <v>92</v>
      </c>
      <c r="BZ903" t="s">
        <v>87</v>
      </c>
      <c r="CC903">
        <f>IFERROR(IF(AKORDT[[#This Row],[CZAS]]=1,VLOOKUP(AKORDT[[#This Row],[RAPORTY_TMP_ID]]&amp;AKORDT[[#This Row],[CZYNNOSCI_OPIS]],#REF!,5,FALSE),AKORDT[[#This Row],[CZAS]]),1)</f>
        <v>19</v>
      </c>
      <c r="CD903" t="str">
        <f>AKORDT[[#This Row],[RAPORTY_TMP_ID]]&amp;" "&amp;MID(AKORDT[[#This Row],[NAZWA1_WG]],1,30)</f>
        <v xml:space="preserve">26207 AVANT N                       </v>
      </c>
      <c r="CE903" s="11">
        <f>AKORDT[[#This Row],[DATA]]</f>
        <v>43039</v>
      </c>
      <c r="CF903">
        <f>IFERROR(ROUND(AVERAGEIF(Tabela_Kwerenda_z_AKORD[CZAS RZECZYWISTY],LEFT(AKORDT[[#This Row],[PZP_NR_ZLECENIA]],5),Tabela_Kwerenda_z_AKORD[LACZNY_CZAS]),0),0)</f>
        <v>0</v>
      </c>
    </row>
    <row r="904" spans="1:84">
      <c r="A904" t="e">
        <f>VLOOKUP(AKORDT[[#This Row],[NAZWISKO]],IMIE[],2,FALSE)</f>
        <v>#N/A</v>
      </c>
      <c r="B904">
        <v>11410</v>
      </c>
      <c r="F904">
        <v>26208</v>
      </c>
      <c r="G904">
        <v>1</v>
      </c>
      <c r="H904">
        <v>1</v>
      </c>
      <c r="I904">
        <v>1</v>
      </c>
      <c r="J904">
        <v>24019</v>
      </c>
      <c r="K904">
        <v>24019</v>
      </c>
      <c r="L904">
        <v>35</v>
      </c>
      <c r="M904">
        <v>20</v>
      </c>
      <c r="N904">
        <v>7</v>
      </c>
      <c r="O904">
        <v>15</v>
      </c>
      <c r="P904">
        <v>0</v>
      </c>
      <c r="Q904" s="17">
        <v>43039</v>
      </c>
      <c r="R904" t="s">
        <v>2059</v>
      </c>
      <c r="S904">
        <v>0</v>
      </c>
      <c r="T904">
        <v>0</v>
      </c>
      <c r="U904">
        <v>0</v>
      </c>
      <c r="V904">
        <v>2</v>
      </c>
      <c r="W904" t="s">
        <v>203</v>
      </c>
      <c r="X904" t="s">
        <v>79</v>
      </c>
      <c r="Y904" t="s">
        <v>100</v>
      </c>
      <c r="Z904" t="s">
        <v>204</v>
      </c>
      <c r="AB904" s="17">
        <v>2</v>
      </c>
      <c r="AC904" s="17">
        <v>402133</v>
      </c>
      <c r="AD904">
        <v>2</v>
      </c>
      <c r="AE904">
        <v>1</v>
      </c>
      <c r="AF904">
        <v>0</v>
      </c>
      <c r="AG904" t="s">
        <v>81</v>
      </c>
      <c r="AH904" t="s">
        <v>82</v>
      </c>
      <c r="AI904" t="s">
        <v>83</v>
      </c>
      <c r="AJ904" t="s">
        <v>83</v>
      </c>
      <c r="AK904" t="s">
        <v>84</v>
      </c>
      <c r="AL904" t="s">
        <v>85</v>
      </c>
      <c r="AM904" t="s">
        <v>205</v>
      </c>
      <c r="AN904" t="s">
        <v>95</v>
      </c>
      <c r="AO904" t="s">
        <v>430</v>
      </c>
      <c r="AP904" t="s">
        <v>431</v>
      </c>
      <c r="AQ904" t="s">
        <v>430</v>
      </c>
      <c r="AR904" t="s">
        <v>431</v>
      </c>
      <c r="AS904" t="s">
        <v>83</v>
      </c>
      <c r="AV904" s="17"/>
      <c r="AX904">
        <v>0</v>
      </c>
      <c r="AY904" t="s">
        <v>83</v>
      </c>
      <c r="AZ904" t="s">
        <v>83</v>
      </c>
      <c r="BH904">
        <v>1139</v>
      </c>
      <c r="BL904" t="s">
        <v>2057</v>
      </c>
      <c r="BM904" s="17">
        <v>43005</v>
      </c>
      <c r="BN904" t="s">
        <v>230</v>
      </c>
      <c r="BO904" t="s">
        <v>230</v>
      </c>
      <c r="BP904">
        <v>68</v>
      </c>
      <c r="BQ904" t="s">
        <v>196</v>
      </c>
      <c r="BR904" t="s">
        <v>197</v>
      </c>
      <c r="BS904" t="s">
        <v>89</v>
      </c>
      <c r="BT904" t="s">
        <v>90</v>
      </c>
      <c r="BU904" t="s">
        <v>181</v>
      </c>
      <c r="BV904" t="s">
        <v>83</v>
      </c>
      <c r="BY904" t="s">
        <v>92</v>
      </c>
      <c r="BZ904" t="s">
        <v>87</v>
      </c>
      <c r="CC904">
        <f>IFERROR(IF(AKORDT[[#This Row],[CZAS]]=1,VLOOKUP(AKORDT[[#This Row],[RAPORTY_TMP_ID]]&amp;AKORDT[[#This Row],[CZYNNOSCI_OPIS]],#REF!,5,FALSE),AKORDT[[#This Row],[CZAS]]),1)</f>
        <v>15</v>
      </c>
      <c r="CD904" t="str">
        <f>AKORDT[[#This Row],[RAPORTY_TMP_ID]]&amp;" "&amp;MID(AKORDT[[#This Row],[NAZWA1_WG]],1,30)</f>
        <v xml:space="preserve">26208 AVANT 1,5                     </v>
      </c>
      <c r="CE904" s="11">
        <f>AKORDT[[#This Row],[DATA]]</f>
        <v>43039</v>
      </c>
      <c r="CF904">
        <f>IFERROR(ROUND(AVERAGEIF(Tabela_Kwerenda_z_AKORD[CZAS RZECZYWISTY],LEFT(AKORDT[[#This Row],[PZP_NR_ZLECENIA]],5),Tabela_Kwerenda_z_AKORD[LACZNY_CZAS]),0),0)</f>
        <v>0</v>
      </c>
    </row>
    <row r="905" spans="1:84">
      <c r="A905" t="e">
        <f>VLOOKUP(AKORDT[[#This Row],[NAZWISKO]],IMIE[],2,FALSE)</f>
        <v>#N/A</v>
      </c>
      <c r="B905">
        <v>11411</v>
      </c>
      <c r="F905">
        <v>26209</v>
      </c>
      <c r="G905">
        <v>1</v>
      </c>
      <c r="H905">
        <v>1</v>
      </c>
      <c r="I905">
        <v>1</v>
      </c>
      <c r="J905">
        <v>24037</v>
      </c>
      <c r="K905">
        <v>24037</v>
      </c>
      <c r="L905">
        <v>35</v>
      </c>
      <c r="M905">
        <v>20</v>
      </c>
      <c r="N905">
        <v>7</v>
      </c>
      <c r="O905">
        <v>11</v>
      </c>
      <c r="P905">
        <v>0</v>
      </c>
      <c r="Q905" s="17">
        <v>43039</v>
      </c>
      <c r="R905" t="s">
        <v>2060</v>
      </c>
      <c r="S905">
        <v>0</v>
      </c>
      <c r="T905">
        <v>0</v>
      </c>
      <c r="U905">
        <v>0</v>
      </c>
      <c r="V905">
        <v>2</v>
      </c>
      <c r="W905" t="s">
        <v>203</v>
      </c>
      <c r="X905" t="s">
        <v>79</v>
      </c>
      <c r="Y905" t="s">
        <v>100</v>
      </c>
      <c r="Z905" t="s">
        <v>204</v>
      </c>
      <c r="AB905" s="17">
        <v>2</v>
      </c>
      <c r="AC905" s="17">
        <v>402133</v>
      </c>
      <c r="AD905">
        <v>2</v>
      </c>
      <c r="AE905">
        <v>1</v>
      </c>
      <c r="AF905">
        <v>0</v>
      </c>
      <c r="AG905" t="s">
        <v>81</v>
      </c>
      <c r="AH905" t="s">
        <v>82</v>
      </c>
      <c r="AI905" t="s">
        <v>83</v>
      </c>
      <c r="AJ905" t="s">
        <v>83</v>
      </c>
      <c r="AK905" t="s">
        <v>84</v>
      </c>
      <c r="AL905" t="s">
        <v>85</v>
      </c>
      <c r="AM905" t="s">
        <v>205</v>
      </c>
      <c r="AN905" t="s">
        <v>95</v>
      </c>
      <c r="AO905" t="s">
        <v>434</v>
      </c>
      <c r="AP905" t="s">
        <v>435</v>
      </c>
      <c r="AQ905" t="s">
        <v>434</v>
      </c>
      <c r="AR905" t="s">
        <v>435</v>
      </c>
      <c r="AS905" t="s">
        <v>83</v>
      </c>
      <c r="AV905" s="17"/>
      <c r="AX905">
        <v>0</v>
      </c>
      <c r="AY905" t="s">
        <v>83</v>
      </c>
      <c r="AZ905" t="s">
        <v>83</v>
      </c>
      <c r="BH905">
        <v>1140</v>
      </c>
      <c r="BL905" t="s">
        <v>2057</v>
      </c>
      <c r="BM905" s="17">
        <v>43005</v>
      </c>
      <c r="BN905" t="s">
        <v>230</v>
      </c>
      <c r="BO905" t="s">
        <v>230</v>
      </c>
      <c r="BP905">
        <v>68</v>
      </c>
      <c r="BQ905" t="s">
        <v>196</v>
      </c>
      <c r="BR905" t="s">
        <v>197</v>
      </c>
      <c r="BS905" t="s">
        <v>89</v>
      </c>
      <c r="BT905" t="s">
        <v>90</v>
      </c>
      <c r="BU905" t="s">
        <v>181</v>
      </c>
      <c r="BV905" t="s">
        <v>83</v>
      </c>
      <c r="BY905" t="s">
        <v>92</v>
      </c>
      <c r="BZ905" t="s">
        <v>87</v>
      </c>
      <c r="CC905">
        <f>IFERROR(IF(AKORDT[[#This Row],[CZAS]]=1,VLOOKUP(AKORDT[[#This Row],[RAPORTY_TMP_ID]]&amp;AKORDT[[#This Row],[CZYNNOSCI_OPIS]],#REF!,5,FALSE),AKORDT[[#This Row],[CZAS]]),1)</f>
        <v>11</v>
      </c>
      <c r="CD905" t="str">
        <f>AKORDT[[#This Row],[RAPORTY_TMP_ID]]&amp;" "&amp;MID(AKORDT[[#This Row],[NAZWA1_WG]],1,30)</f>
        <v xml:space="preserve">26209 AVANT P112x84                 </v>
      </c>
      <c r="CE905" s="11">
        <f>AKORDT[[#This Row],[DATA]]</f>
        <v>43039</v>
      </c>
      <c r="CF905">
        <f>IFERROR(ROUND(AVERAGEIF(Tabela_Kwerenda_z_AKORD[CZAS RZECZYWISTY],LEFT(AKORDT[[#This Row],[PZP_NR_ZLECENIA]],5),Tabela_Kwerenda_z_AKORD[LACZNY_CZAS]),0),0)</f>
        <v>0</v>
      </c>
    </row>
    <row r="906" spans="1:84">
      <c r="A906" t="e">
        <f>VLOOKUP(AKORDT[[#This Row],[NAZWISKO]],IMIE[],2,FALSE)</f>
        <v>#N/A</v>
      </c>
      <c r="B906">
        <v>11412</v>
      </c>
      <c r="F906">
        <v>27747</v>
      </c>
      <c r="G906">
        <v>1</v>
      </c>
      <c r="H906">
        <v>1</v>
      </c>
      <c r="I906">
        <v>1</v>
      </c>
      <c r="J906">
        <v>14359</v>
      </c>
      <c r="K906">
        <v>14359</v>
      </c>
      <c r="L906">
        <v>36</v>
      </c>
      <c r="M906">
        <v>20</v>
      </c>
      <c r="N906">
        <v>7</v>
      </c>
      <c r="O906">
        <v>19</v>
      </c>
      <c r="Q906" s="17">
        <v>43039</v>
      </c>
      <c r="R906" t="s">
        <v>2061</v>
      </c>
      <c r="S906">
        <v>0</v>
      </c>
      <c r="T906">
        <v>0</v>
      </c>
      <c r="U906">
        <v>0</v>
      </c>
      <c r="V906">
        <v>2</v>
      </c>
      <c r="W906" t="s">
        <v>208</v>
      </c>
      <c r="X906" t="s">
        <v>79</v>
      </c>
      <c r="Y906" t="s">
        <v>94</v>
      </c>
      <c r="Z906" t="s">
        <v>209</v>
      </c>
      <c r="AB906" s="17">
        <v>2</v>
      </c>
      <c r="AC906" s="17">
        <v>402133</v>
      </c>
      <c r="AD906">
        <v>2</v>
      </c>
      <c r="AE906">
        <v>1</v>
      </c>
      <c r="AF906">
        <v>0</v>
      </c>
      <c r="AG906" t="s">
        <v>81</v>
      </c>
      <c r="AH906" t="s">
        <v>82</v>
      </c>
      <c r="AI906" t="s">
        <v>83</v>
      </c>
      <c r="AJ906" t="s">
        <v>83</v>
      </c>
      <c r="AK906" t="s">
        <v>84</v>
      </c>
      <c r="AL906" t="s">
        <v>85</v>
      </c>
      <c r="AM906" t="s">
        <v>205</v>
      </c>
      <c r="AN906" t="s">
        <v>95</v>
      </c>
      <c r="AO906" t="s">
        <v>352</v>
      </c>
      <c r="AP906" t="s">
        <v>353</v>
      </c>
      <c r="AQ906" t="s">
        <v>352</v>
      </c>
      <c r="AR906" t="s">
        <v>353</v>
      </c>
      <c r="AS906" t="s">
        <v>83</v>
      </c>
      <c r="AV906" s="17"/>
      <c r="AX906">
        <v>0</v>
      </c>
      <c r="AY906" t="s">
        <v>83</v>
      </c>
      <c r="AZ906" t="s">
        <v>83</v>
      </c>
      <c r="BH906">
        <v>1141</v>
      </c>
      <c r="BL906" t="s">
        <v>413</v>
      </c>
      <c r="BM906" s="17">
        <v>43035</v>
      </c>
      <c r="BN906" t="s">
        <v>338</v>
      </c>
      <c r="BO906" t="s">
        <v>338</v>
      </c>
      <c r="BP906">
        <v>68</v>
      </c>
      <c r="BQ906" t="s">
        <v>196</v>
      </c>
      <c r="BR906" t="s">
        <v>197</v>
      </c>
      <c r="BS906" t="s">
        <v>89</v>
      </c>
      <c r="BT906" t="s">
        <v>90</v>
      </c>
      <c r="BU906" t="s">
        <v>206</v>
      </c>
      <c r="BV906" t="s">
        <v>83</v>
      </c>
      <c r="BY906" t="s">
        <v>92</v>
      </c>
      <c r="BZ906" t="s">
        <v>87</v>
      </c>
      <c r="CC906">
        <f>IFERROR(IF(AKORDT[[#This Row],[CZAS]]=1,VLOOKUP(AKORDT[[#This Row],[RAPORTY_TMP_ID]]&amp;AKORDT[[#This Row],[CZYNNOSCI_OPIS]],#REF!,5,FALSE),AKORDT[[#This Row],[CZAS]]),1)</f>
        <v>19</v>
      </c>
      <c r="CD906" t="str">
        <f>AKORDT[[#This Row],[RAPORTY_TMP_ID]]&amp;" "&amp;MID(AKORDT[[#This Row],[NAZWA1_WG]],1,30)</f>
        <v xml:space="preserve">27747 BORNEO [3,5]                  </v>
      </c>
      <c r="CE906" s="11">
        <f>AKORDT[[#This Row],[DATA]]</f>
        <v>43039</v>
      </c>
      <c r="CF906">
        <f>IFERROR(ROUND(AVERAGEIF(Tabela_Kwerenda_z_AKORD[CZAS RZECZYWISTY],LEFT(AKORDT[[#This Row],[PZP_NR_ZLECENIA]],5),Tabela_Kwerenda_z_AKORD[LACZNY_CZAS]),0),0)</f>
        <v>0</v>
      </c>
    </row>
    <row r="907" spans="1:84">
      <c r="A907" t="e">
        <f>VLOOKUP(AKORDT[[#This Row],[NAZWISKO]],IMIE[],2,FALSE)</f>
        <v>#N/A</v>
      </c>
      <c r="B907">
        <v>11429</v>
      </c>
      <c r="F907">
        <v>26629</v>
      </c>
      <c r="G907">
        <v>1</v>
      </c>
      <c r="H907">
        <v>1</v>
      </c>
      <c r="I907">
        <v>1</v>
      </c>
      <c r="J907">
        <v>52956</v>
      </c>
      <c r="K907">
        <v>52956</v>
      </c>
      <c r="L907">
        <v>39</v>
      </c>
      <c r="M907">
        <v>19</v>
      </c>
      <c r="N907">
        <v>7</v>
      </c>
      <c r="O907">
        <v>177</v>
      </c>
      <c r="Q907" s="17">
        <v>43039</v>
      </c>
      <c r="R907" t="s">
        <v>2062</v>
      </c>
      <c r="S907">
        <v>0</v>
      </c>
      <c r="T907">
        <v>0</v>
      </c>
      <c r="U907">
        <v>0</v>
      </c>
      <c r="V907">
        <v>1</v>
      </c>
      <c r="W907" t="s">
        <v>251</v>
      </c>
      <c r="X907" t="s">
        <v>79</v>
      </c>
      <c r="Y907" t="s">
        <v>99</v>
      </c>
      <c r="Z907" t="s">
        <v>252</v>
      </c>
      <c r="AB907" s="17">
        <v>2</v>
      </c>
      <c r="AC907" s="17">
        <v>402133</v>
      </c>
      <c r="AD907">
        <v>2</v>
      </c>
      <c r="AE907">
        <v>1</v>
      </c>
      <c r="AF907">
        <v>0</v>
      </c>
      <c r="AG907" t="s">
        <v>81</v>
      </c>
      <c r="AH907" t="s">
        <v>82</v>
      </c>
      <c r="AI907" t="s">
        <v>83</v>
      </c>
      <c r="AJ907" t="s">
        <v>83</v>
      </c>
      <c r="AK907" t="s">
        <v>84</v>
      </c>
      <c r="AL907" t="s">
        <v>85</v>
      </c>
      <c r="AM907" t="s">
        <v>292</v>
      </c>
      <c r="AN907" t="s">
        <v>112</v>
      </c>
      <c r="AO907" t="s">
        <v>530</v>
      </c>
      <c r="AP907" t="s">
        <v>531</v>
      </c>
      <c r="AQ907" t="s">
        <v>530</v>
      </c>
      <c r="AR907" t="s">
        <v>531</v>
      </c>
      <c r="AS907" t="s">
        <v>83</v>
      </c>
      <c r="AV907" s="17"/>
      <c r="AX907">
        <v>0</v>
      </c>
      <c r="AY907" t="s">
        <v>83</v>
      </c>
      <c r="AZ907" t="s">
        <v>83</v>
      </c>
      <c r="BH907">
        <v>1158</v>
      </c>
      <c r="BL907" t="s">
        <v>1964</v>
      </c>
      <c r="BM907" s="17">
        <v>43019</v>
      </c>
      <c r="BN907" t="s">
        <v>532</v>
      </c>
      <c r="BO907" t="s">
        <v>532</v>
      </c>
      <c r="BP907">
        <v>13</v>
      </c>
      <c r="BQ907" t="s">
        <v>88</v>
      </c>
      <c r="BR907" t="s">
        <v>79</v>
      </c>
      <c r="BS907" t="s">
        <v>89</v>
      </c>
      <c r="BT907" t="s">
        <v>90</v>
      </c>
      <c r="BU907" t="s">
        <v>258</v>
      </c>
      <c r="BV907" t="s">
        <v>83</v>
      </c>
      <c r="BY907" t="s">
        <v>92</v>
      </c>
      <c r="BZ907" t="s">
        <v>87</v>
      </c>
      <c r="CC907">
        <f>IFERROR(IF(AKORDT[[#This Row],[CZAS]]=1,VLOOKUP(AKORDT[[#This Row],[RAPORTY_TMP_ID]]&amp;AKORDT[[#This Row],[CZYNNOSCI_OPIS]],#REF!,5,FALSE),AKORDT[[#This Row],[CZAS]]),1)</f>
        <v>177</v>
      </c>
      <c r="CD907" t="str">
        <f>AKORDT[[#This Row],[RAPORTY_TMP_ID]]&amp;" "&amp;MID(AKORDT[[#This Row],[NAZWA1_WG]],1,30)</f>
        <v xml:space="preserve">26629 DAKAR [1,5Re                  </v>
      </c>
      <c r="CE907" s="11">
        <f>AKORDT[[#This Row],[DATA]]</f>
        <v>43039</v>
      </c>
      <c r="CF907">
        <f>IFERROR(ROUND(AVERAGEIF(Tabela_Kwerenda_z_AKORD[CZAS RZECZYWISTY],LEFT(AKORDT[[#This Row],[PZP_NR_ZLECENIA]],5),Tabela_Kwerenda_z_AKORD[LACZNY_CZAS]),0),0)</f>
        <v>0</v>
      </c>
    </row>
    <row r="908" spans="1:84">
      <c r="A908" t="e">
        <f>VLOOKUP(AKORDT[[#This Row],[NAZWISKO]],IMIE[],2,FALSE)</f>
        <v>#N/A</v>
      </c>
      <c r="B908">
        <v>11430</v>
      </c>
      <c r="F908">
        <v>26630</v>
      </c>
      <c r="G908">
        <v>1</v>
      </c>
      <c r="H908">
        <v>1</v>
      </c>
      <c r="I908">
        <v>1</v>
      </c>
      <c r="J908">
        <v>53000</v>
      </c>
      <c r="K908">
        <v>53000</v>
      </c>
      <c r="L908">
        <v>39</v>
      </c>
      <c r="M908">
        <v>19</v>
      </c>
      <c r="N908">
        <v>7</v>
      </c>
      <c r="O908">
        <v>125</v>
      </c>
      <c r="Q908" s="17">
        <v>43039</v>
      </c>
      <c r="R908" t="s">
        <v>2063</v>
      </c>
      <c r="S908">
        <v>0</v>
      </c>
      <c r="T908">
        <v>0</v>
      </c>
      <c r="U908">
        <v>0</v>
      </c>
      <c r="V908">
        <v>1</v>
      </c>
      <c r="W908" t="s">
        <v>251</v>
      </c>
      <c r="X908" t="s">
        <v>79</v>
      </c>
      <c r="Y908" t="s">
        <v>99</v>
      </c>
      <c r="Z908" t="s">
        <v>252</v>
      </c>
      <c r="AB908" s="17">
        <v>2</v>
      </c>
      <c r="AC908" s="17">
        <v>402133</v>
      </c>
      <c r="AD908">
        <v>2</v>
      </c>
      <c r="AE908">
        <v>1</v>
      </c>
      <c r="AF908">
        <v>0</v>
      </c>
      <c r="AG908" t="s">
        <v>81</v>
      </c>
      <c r="AH908" t="s">
        <v>82</v>
      </c>
      <c r="AI908" t="s">
        <v>83</v>
      </c>
      <c r="AJ908" t="s">
        <v>83</v>
      </c>
      <c r="AK908" t="s">
        <v>84</v>
      </c>
      <c r="AL908" t="s">
        <v>85</v>
      </c>
      <c r="AM908" t="s">
        <v>292</v>
      </c>
      <c r="AN908" t="s">
        <v>112</v>
      </c>
      <c r="AO908" t="s">
        <v>1858</v>
      </c>
      <c r="AP908" t="s">
        <v>1859</v>
      </c>
      <c r="AQ908" t="s">
        <v>1858</v>
      </c>
      <c r="AR908" t="s">
        <v>1859</v>
      </c>
      <c r="AS908" t="s">
        <v>83</v>
      </c>
      <c r="AV908" s="17"/>
      <c r="AX908">
        <v>0</v>
      </c>
      <c r="AY908" t="s">
        <v>83</v>
      </c>
      <c r="AZ908" t="s">
        <v>83</v>
      </c>
      <c r="BH908">
        <v>1159</v>
      </c>
      <c r="BL908" t="s">
        <v>1964</v>
      </c>
      <c r="BM908" s="17">
        <v>43019</v>
      </c>
      <c r="BN908" t="s">
        <v>532</v>
      </c>
      <c r="BO908" t="s">
        <v>532</v>
      </c>
      <c r="BP908">
        <v>13</v>
      </c>
      <c r="BQ908" t="s">
        <v>88</v>
      </c>
      <c r="BR908" t="s">
        <v>79</v>
      </c>
      <c r="BS908" t="s">
        <v>89</v>
      </c>
      <c r="BT908" t="s">
        <v>90</v>
      </c>
      <c r="BU908" t="s">
        <v>258</v>
      </c>
      <c r="BV908" t="s">
        <v>83</v>
      </c>
      <c r="BY908" t="s">
        <v>92</v>
      </c>
      <c r="BZ908" t="s">
        <v>87</v>
      </c>
      <c r="CC908">
        <f>IFERROR(IF(AKORDT[[#This Row],[CZAS]]=1,VLOOKUP(AKORDT[[#This Row],[RAPORTY_TMP_ID]]&amp;AKORDT[[#This Row],[CZYNNOSCI_OPIS]],#REF!,5,FALSE),AKORDT[[#This Row],[CZAS]]),1)</f>
        <v>125</v>
      </c>
      <c r="CD908" t="str">
        <f>AKORDT[[#This Row],[RAPORTY_TMP_ID]]&amp;" "&amp;MID(AKORDT[[#This Row],[NAZWA1_WG]],1,30)</f>
        <v xml:space="preserve">26630 DAKAR 1,5z                    </v>
      </c>
      <c r="CE908" s="11">
        <f>AKORDT[[#This Row],[DATA]]</f>
        <v>43039</v>
      </c>
      <c r="CF908">
        <f>IFERROR(ROUND(AVERAGEIF(Tabela_Kwerenda_z_AKORD[CZAS RZECZYWISTY],LEFT(AKORDT[[#This Row],[PZP_NR_ZLECENIA]],5),Tabela_Kwerenda_z_AKORD[LACZNY_CZAS]),0),0)</f>
        <v>0</v>
      </c>
    </row>
    <row r="909" spans="1:84">
      <c r="A909" t="e">
        <f>VLOOKUP(AKORDT[[#This Row],[NAZWISKO]],IMIE[],2,FALSE)</f>
        <v>#N/A</v>
      </c>
      <c r="B909">
        <v>11431</v>
      </c>
      <c r="F909">
        <v>26631</v>
      </c>
      <c r="G909">
        <v>1</v>
      </c>
      <c r="H909">
        <v>1</v>
      </c>
      <c r="I909">
        <v>1</v>
      </c>
      <c r="J909">
        <v>53022</v>
      </c>
      <c r="K909">
        <v>53022</v>
      </c>
      <c r="L909">
        <v>39</v>
      </c>
      <c r="M909">
        <v>19</v>
      </c>
      <c r="N909">
        <v>7</v>
      </c>
      <c r="O909">
        <v>202</v>
      </c>
      <c r="Q909" s="17">
        <v>43039</v>
      </c>
      <c r="R909" t="s">
        <v>2064</v>
      </c>
      <c r="S909">
        <v>0</v>
      </c>
      <c r="T909">
        <v>0</v>
      </c>
      <c r="U909">
        <v>0</v>
      </c>
      <c r="V909">
        <v>1</v>
      </c>
      <c r="W909" t="s">
        <v>251</v>
      </c>
      <c r="X909" t="s">
        <v>79</v>
      </c>
      <c r="Y909" t="s">
        <v>99</v>
      </c>
      <c r="Z909" t="s">
        <v>252</v>
      </c>
      <c r="AB909" s="17">
        <v>2</v>
      </c>
      <c r="AC909" s="17">
        <v>402133</v>
      </c>
      <c r="AD909">
        <v>2</v>
      </c>
      <c r="AE909">
        <v>1</v>
      </c>
      <c r="AF909">
        <v>0</v>
      </c>
      <c r="AG909" t="s">
        <v>81</v>
      </c>
      <c r="AH909" t="s">
        <v>82</v>
      </c>
      <c r="AI909" t="s">
        <v>83</v>
      </c>
      <c r="AJ909" t="s">
        <v>83</v>
      </c>
      <c r="AK909" t="s">
        <v>84</v>
      </c>
      <c r="AL909" t="s">
        <v>85</v>
      </c>
      <c r="AM909" t="s">
        <v>292</v>
      </c>
      <c r="AN909" t="s">
        <v>112</v>
      </c>
      <c r="AO909" t="s">
        <v>864</v>
      </c>
      <c r="AP909" t="s">
        <v>865</v>
      </c>
      <c r="AQ909" t="s">
        <v>864</v>
      </c>
      <c r="AR909" t="s">
        <v>865</v>
      </c>
      <c r="AS909" t="s">
        <v>83</v>
      </c>
      <c r="AV909" s="17"/>
      <c r="AX909">
        <v>0</v>
      </c>
      <c r="AY909" t="s">
        <v>83</v>
      </c>
      <c r="AZ909" t="s">
        <v>83</v>
      </c>
      <c r="BH909">
        <v>1160</v>
      </c>
      <c r="BL909" t="s">
        <v>1964</v>
      </c>
      <c r="BM909" s="17">
        <v>43019</v>
      </c>
      <c r="BN909" t="s">
        <v>532</v>
      </c>
      <c r="BO909" t="s">
        <v>532</v>
      </c>
      <c r="BP909">
        <v>13</v>
      </c>
      <c r="BQ909" t="s">
        <v>88</v>
      </c>
      <c r="BR909" t="s">
        <v>79</v>
      </c>
      <c r="BS909" t="s">
        <v>89</v>
      </c>
      <c r="BT909" t="s">
        <v>90</v>
      </c>
      <c r="BU909" t="s">
        <v>258</v>
      </c>
      <c r="BV909" t="s">
        <v>83</v>
      </c>
      <c r="BY909" t="s">
        <v>92</v>
      </c>
      <c r="BZ909" t="s">
        <v>87</v>
      </c>
      <c r="CC909">
        <f>IFERROR(IF(AKORDT[[#This Row],[CZAS]]=1,VLOOKUP(AKORDT[[#This Row],[RAPORTY_TMP_ID]]&amp;AKORDT[[#This Row],[CZYNNOSCI_OPIS]],#REF!,5,FALSE),AKORDT[[#This Row],[CZAS]]),1)</f>
        <v>202</v>
      </c>
      <c r="CD909" t="str">
        <f>AKORDT[[#This Row],[RAPORTY_TMP_ID]]&amp;" "&amp;MID(AKORDT[[#This Row],[NAZWA1_WG]],1,30)</f>
        <v xml:space="preserve">26631 DAKAR Nzz                     </v>
      </c>
      <c r="CE909" s="11">
        <f>AKORDT[[#This Row],[DATA]]</f>
        <v>43039</v>
      </c>
      <c r="CF909">
        <f>IFERROR(ROUND(AVERAGEIF(Tabela_Kwerenda_z_AKORD[CZAS RZECZYWISTY],LEFT(AKORDT[[#This Row],[PZP_NR_ZLECENIA]],5),Tabela_Kwerenda_z_AKORD[LACZNY_CZAS]),0),0)</f>
        <v>0</v>
      </c>
    </row>
    <row r="910" spans="1:84">
      <c r="A910" t="e">
        <f>VLOOKUP(AKORDT[[#This Row],[NAZWISKO]],IMIE[],2,FALSE)</f>
        <v>#N/A</v>
      </c>
      <c r="B910">
        <v>11432</v>
      </c>
      <c r="F910">
        <v>26632</v>
      </c>
      <c r="G910">
        <v>1</v>
      </c>
      <c r="H910">
        <v>1</v>
      </c>
      <c r="I910">
        <v>1</v>
      </c>
      <c r="J910">
        <v>52984</v>
      </c>
      <c r="K910">
        <v>52984</v>
      </c>
      <c r="L910">
        <v>39</v>
      </c>
      <c r="M910">
        <v>19</v>
      </c>
      <c r="N910">
        <v>7</v>
      </c>
      <c r="O910">
        <v>163</v>
      </c>
      <c r="Q910" s="17">
        <v>43039</v>
      </c>
      <c r="R910" t="s">
        <v>2065</v>
      </c>
      <c r="S910">
        <v>0</v>
      </c>
      <c r="T910">
        <v>0</v>
      </c>
      <c r="U910">
        <v>0</v>
      </c>
      <c r="V910">
        <v>1</v>
      </c>
      <c r="W910" t="s">
        <v>251</v>
      </c>
      <c r="X910" t="s">
        <v>79</v>
      </c>
      <c r="Y910" t="s">
        <v>99</v>
      </c>
      <c r="Z910" t="s">
        <v>252</v>
      </c>
      <c r="AB910" s="17">
        <v>2</v>
      </c>
      <c r="AC910" s="17">
        <v>402133</v>
      </c>
      <c r="AD910">
        <v>2</v>
      </c>
      <c r="AE910">
        <v>1</v>
      </c>
      <c r="AF910">
        <v>0</v>
      </c>
      <c r="AG910" t="s">
        <v>81</v>
      </c>
      <c r="AH910" t="s">
        <v>82</v>
      </c>
      <c r="AI910" t="s">
        <v>83</v>
      </c>
      <c r="AJ910" t="s">
        <v>83</v>
      </c>
      <c r="AK910" t="s">
        <v>84</v>
      </c>
      <c r="AL910" t="s">
        <v>85</v>
      </c>
      <c r="AM910" t="s">
        <v>292</v>
      </c>
      <c r="AN910" t="s">
        <v>112</v>
      </c>
      <c r="AO910" t="s">
        <v>1862</v>
      </c>
      <c r="AP910" t="s">
        <v>1863</v>
      </c>
      <c r="AQ910" t="s">
        <v>1862</v>
      </c>
      <c r="AR910" t="s">
        <v>1863</v>
      </c>
      <c r="AS910" t="s">
        <v>83</v>
      </c>
      <c r="AV910" s="17"/>
      <c r="AX910">
        <v>0</v>
      </c>
      <c r="AY910" t="s">
        <v>83</v>
      </c>
      <c r="AZ910" t="s">
        <v>83</v>
      </c>
      <c r="BH910">
        <v>1161</v>
      </c>
      <c r="BL910" t="s">
        <v>1964</v>
      </c>
      <c r="BM910" s="17">
        <v>43019</v>
      </c>
      <c r="BN910" t="s">
        <v>532</v>
      </c>
      <c r="BO910" t="s">
        <v>532</v>
      </c>
      <c r="BP910">
        <v>13</v>
      </c>
      <c r="BQ910" t="s">
        <v>88</v>
      </c>
      <c r="BR910" t="s">
        <v>79</v>
      </c>
      <c r="BS910" t="s">
        <v>89</v>
      </c>
      <c r="BT910" t="s">
        <v>90</v>
      </c>
      <c r="BU910" t="s">
        <v>258</v>
      </c>
      <c r="BV910" t="s">
        <v>83</v>
      </c>
      <c r="BY910" t="s">
        <v>92</v>
      </c>
      <c r="BZ910" t="s">
        <v>87</v>
      </c>
      <c r="CC910">
        <f>IFERROR(IF(AKORDT[[#This Row],[CZAS]]=1,VLOOKUP(AKORDT[[#This Row],[RAPORTY_TMP_ID]]&amp;AKORDT[[#This Row],[CZYNNOSCI_OPIS]],#REF!,5,FALSE),AKORDT[[#This Row],[CZAS]]),1)</f>
        <v>163</v>
      </c>
      <c r="CD910" t="str">
        <f>AKORDT[[#This Row],[RAPORTY_TMP_ID]]&amp;" "&amp;MID(AKORDT[[#This Row],[NAZWA1_WG]],1,30)</f>
        <v xml:space="preserve">26632 DAKAR 1z/60E                  </v>
      </c>
      <c r="CE910" s="11">
        <f>AKORDT[[#This Row],[DATA]]</f>
        <v>43039</v>
      </c>
      <c r="CF910">
        <f>IFERROR(ROUND(AVERAGEIF(Tabela_Kwerenda_z_AKORD[CZAS RZECZYWISTY],LEFT(AKORDT[[#This Row],[PZP_NR_ZLECENIA]],5),Tabela_Kwerenda_z_AKORD[LACZNY_CZAS]),0),0)</f>
        <v>0</v>
      </c>
    </row>
    <row r="911" spans="1:84">
      <c r="A911" t="e">
        <f>VLOOKUP(AKORDT[[#This Row],[NAZWISKO]],IMIE[],2,FALSE)</f>
        <v>#N/A</v>
      </c>
      <c r="B911">
        <v>11433</v>
      </c>
      <c r="F911">
        <v>26952</v>
      </c>
      <c r="G911">
        <v>1</v>
      </c>
      <c r="H911">
        <v>1</v>
      </c>
      <c r="I911">
        <v>1</v>
      </c>
      <c r="J911">
        <v>13965</v>
      </c>
      <c r="K911">
        <v>13965</v>
      </c>
      <c r="L911">
        <v>35</v>
      </c>
      <c r="M911">
        <v>20</v>
      </c>
      <c r="N911">
        <v>7</v>
      </c>
      <c r="O911">
        <v>16</v>
      </c>
      <c r="Q911" s="17">
        <v>43039</v>
      </c>
      <c r="R911" t="s">
        <v>2066</v>
      </c>
      <c r="S911">
        <v>0</v>
      </c>
      <c r="T911">
        <v>0</v>
      </c>
      <c r="U911">
        <v>0</v>
      </c>
      <c r="V911">
        <v>2</v>
      </c>
      <c r="W911" t="s">
        <v>203</v>
      </c>
      <c r="X911" t="s">
        <v>79</v>
      </c>
      <c r="Y911" t="s">
        <v>100</v>
      </c>
      <c r="Z911" t="s">
        <v>204</v>
      </c>
      <c r="AB911" s="17">
        <v>2</v>
      </c>
      <c r="AC911" s="17">
        <v>402133</v>
      </c>
      <c r="AD911">
        <v>2</v>
      </c>
      <c r="AE911">
        <v>1</v>
      </c>
      <c r="AF911">
        <v>0</v>
      </c>
      <c r="AG911" t="s">
        <v>81</v>
      </c>
      <c r="AH911" t="s">
        <v>82</v>
      </c>
      <c r="AI911" t="s">
        <v>83</v>
      </c>
      <c r="AJ911" t="s">
        <v>83</v>
      </c>
      <c r="AK911" t="s">
        <v>84</v>
      </c>
      <c r="AL911" t="s">
        <v>85</v>
      </c>
      <c r="AM911" t="s">
        <v>205</v>
      </c>
      <c r="AN911" t="s">
        <v>95</v>
      </c>
      <c r="AO911" t="s">
        <v>619</v>
      </c>
      <c r="AP911" t="s">
        <v>620</v>
      </c>
      <c r="AQ911" t="s">
        <v>619</v>
      </c>
      <c r="AR911" t="s">
        <v>620</v>
      </c>
      <c r="AS911" t="s">
        <v>83</v>
      </c>
      <c r="AV911" s="17"/>
      <c r="AX911">
        <v>0</v>
      </c>
      <c r="AY911" t="s">
        <v>83</v>
      </c>
      <c r="AZ911" t="s">
        <v>83</v>
      </c>
      <c r="BH911">
        <v>1162</v>
      </c>
      <c r="BL911" t="s">
        <v>2067</v>
      </c>
      <c r="BM911" s="17">
        <v>43019</v>
      </c>
      <c r="BN911" t="s">
        <v>266</v>
      </c>
      <c r="BO911" t="s">
        <v>266</v>
      </c>
      <c r="BP911">
        <v>68</v>
      </c>
      <c r="BQ911" t="s">
        <v>196</v>
      </c>
      <c r="BR911" t="s">
        <v>197</v>
      </c>
      <c r="BS911" t="s">
        <v>89</v>
      </c>
      <c r="BT911" t="s">
        <v>90</v>
      </c>
      <c r="BU911" t="s">
        <v>206</v>
      </c>
      <c r="BV911" t="s">
        <v>83</v>
      </c>
      <c r="BY911" t="s">
        <v>92</v>
      </c>
      <c r="BZ911" t="s">
        <v>87</v>
      </c>
      <c r="CC911">
        <f>IFERROR(IF(AKORDT[[#This Row],[CZAS]]=1,VLOOKUP(AKORDT[[#This Row],[RAPORTY_TMP_ID]]&amp;AKORDT[[#This Row],[CZYNNOSCI_OPIS]],#REF!,5,FALSE),AKORDT[[#This Row],[CZAS]]),1)</f>
        <v>16</v>
      </c>
      <c r="CD911" t="str">
        <f>AKORDT[[#This Row],[RAPORTY_TMP_ID]]&amp;" "&amp;MID(AKORDT[[#This Row],[NAZWA1_WG]],1,30)</f>
        <v xml:space="preserve">26952 PIANO [2]                     </v>
      </c>
      <c r="CE911" s="11">
        <f>AKORDT[[#This Row],[DATA]]</f>
        <v>43039</v>
      </c>
      <c r="CF911">
        <f>IFERROR(ROUND(AVERAGEIF(Tabela_Kwerenda_z_AKORD[CZAS RZECZYWISTY],LEFT(AKORDT[[#This Row],[PZP_NR_ZLECENIA]],5),Tabela_Kwerenda_z_AKORD[LACZNY_CZAS]),0),0)</f>
        <v>0</v>
      </c>
    </row>
    <row r="912" spans="1:84">
      <c r="A912" t="e">
        <f>VLOOKUP(AKORDT[[#This Row],[NAZWISKO]],IMIE[],2,FALSE)</f>
        <v>#N/A</v>
      </c>
      <c r="B912">
        <v>11434</v>
      </c>
      <c r="F912">
        <v>26951</v>
      </c>
      <c r="G912">
        <v>1</v>
      </c>
      <c r="H912">
        <v>1</v>
      </c>
      <c r="I912">
        <v>1</v>
      </c>
      <c r="J912">
        <v>13973</v>
      </c>
      <c r="K912">
        <v>13973</v>
      </c>
      <c r="L912">
        <v>35</v>
      </c>
      <c r="M912">
        <v>20</v>
      </c>
      <c r="N912">
        <v>7</v>
      </c>
      <c r="O912">
        <v>18</v>
      </c>
      <c r="Q912" s="17">
        <v>43039</v>
      </c>
      <c r="R912" t="s">
        <v>2068</v>
      </c>
      <c r="S912">
        <v>0</v>
      </c>
      <c r="T912">
        <v>0</v>
      </c>
      <c r="U912">
        <v>0</v>
      </c>
      <c r="V912">
        <v>2</v>
      </c>
      <c r="W912" t="s">
        <v>203</v>
      </c>
      <c r="X912" t="s">
        <v>79</v>
      </c>
      <c r="Y912" t="s">
        <v>100</v>
      </c>
      <c r="Z912" t="s">
        <v>204</v>
      </c>
      <c r="AB912" s="17">
        <v>2</v>
      </c>
      <c r="AC912" s="17">
        <v>402133</v>
      </c>
      <c r="AD912">
        <v>2</v>
      </c>
      <c r="AE912">
        <v>1</v>
      </c>
      <c r="AF912">
        <v>0</v>
      </c>
      <c r="AG912" t="s">
        <v>81</v>
      </c>
      <c r="AH912" t="s">
        <v>82</v>
      </c>
      <c r="AI912" t="s">
        <v>83</v>
      </c>
      <c r="AJ912" t="s">
        <v>83</v>
      </c>
      <c r="AK912" t="s">
        <v>84</v>
      </c>
      <c r="AL912" t="s">
        <v>85</v>
      </c>
      <c r="AM912" t="s">
        <v>205</v>
      </c>
      <c r="AN912" t="s">
        <v>95</v>
      </c>
      <c r="AO912" t="s">
        <v>666</v>
      </c>
      <c r="AP912" t="s">
        <v>667</v>
      </c>
      <c r="AQ912" t="s">
        <v>666</v>
      </c>
      <c r="AR912" t="s">
        <v>667</v>
      </c>
      <c r="AS912" t="s">
        <v>83</v>
      </c>
      <c r="AV912" s="17"/>
      <c r="AX912">
        <v>0</v>
      </c>
      <c r="AY912" t="s">
        <v>83</v>
      </c>
      <c r="AZ912" t="s">
        <v>83</v>
      </c>
      <c r="BH912">
        <v>1163</v>
      </c>
      <c r="BL912" t="s">
        <v>2067</v>
      </c>
      <c r="BM912" s="17">
        <v>43019</v>
      </c>
      <c r="BN912" t="s">
        <v>266</v>
      </c>
      <c r="BO912" t="s">
        <v>266</v>
      </c>
      <c r="BP912">
        <v>68</v>
      </c>
      <c r="BQ912" t="s">
        <v>196</v>
      </c>
      <c r="BR912" t="s">
        <v>197</v>
      </c>
      <c r="BS912" t="s">
        <v>89</v>
      </c>
      <c r="BT912" t="s">
        <v>90</v>
      </c>
      <c r="BU912" t="s">
        <v>206</v>
      </c>
      <c r="BV912" t="s">
        <v>83</v>
      </c>
      <c r="BY912" t="s">
        <v>92</v>
      </c>
      <c r="BZ912" t="s">
        <v>87</v>
      </c>
      <c r="CC912">
        <f>IFERROR(IF(AKORDT[[#This Row],[CZAS]]=1,VLOOKUP(AKORDT[[#This Row],[RAPORTY_TMP_ID]]&amp;AKORDT[[#This Row],[CZYNNOSCI_OPIS]],#REF!,5,FALSE),AKORDT[[#This Row],[CZAS]]),1)</f>
        <v>18</v>
      </c>
      <c r="CD912" t="str">
        <f>AKORDT[[#This Row],[RAPORTY_TMP_ID]]&amp;" "&amp;MID(AKORDT[[#This Row],[NAZWA1_WG]],1,30)</f>
        <v xml:space="preserve">26951 PIANO [3]                     </v>
      </c>
      <c r="CE912" s="11">
        <f>AKORDT[[#This Row],[DATA]]</f>
        <v>43039</v>
      </c>
      <c r="CF912">
        <f>IFERROR(ROUND(AVERAGEIF(Tabela_Kwerenda_z_AKORD[CZAS RZECZYWISTY],LEFT(AKORDT[[#This Row],[PZP_NR_ZLECENIA]],5),Tabela_Kwerenda_z_AKORD[LACZNY_CZAS]),0),0)</f>
        <v>0</v>
      </c>
    </row>
    <row r="913" spans="1:84">
      <c r="A913" t="e">
        <f>VLOOKUP(AKORDT[[#This Row],[NAZWISKO]],IMIE[],2,FALSE)</f>
        <v>#N/A</v>
      </c>
      <c r="B913">
        <v>11435</v>
      </c>
      <c r="F913">
        <v>27455</v>
      </c>
      <c r="G913">
        <v>1</v>
      </c>
      <c r="H913">
        <v>1</v>
      </c>
      <c r="I913">
        <v>1</v>
      </c>
      <c r="J913">
        <v>13954</v>
      </c>
      <c r="K913">
        <v>13954</v>
      </c>
      <c r="L913">
        <v>35</v>
      </c>
      <c r="M913">
        <v>20</v>
      </c>
      <c r="N913">
        <v>7</v>
      </c>
      <c r="O913">
        <v>8</v>
      </c>
      <c r="Q913" s="17">
        <v>43039</v>
      </c>
      <c r="R913" t="s">
        <v>2069</v>
      </c>
      <c r="S913">
        <v>0</v>
      </c>
      <c r="T913">
        <v>0</v>
      </c>
      <c r="U913">
        <v>0</v>
      </c>
      <c r="V913">
        <v>2</v>
      </c>
      <c r="W913" t="s">
        <v>203</v>
      </c>
      <c r="X913" t="s">
        <v>79</v>
      </c>
      <c r="Y913" t="s">
        <v>100</v>
      </c>
      <c r="Z913" t="s">
        <v>204</v>
      </c>
      <c r="AB913" s="17">
        <v>2</v>
      </c>
      <c r="AC913" s="17">
        <v>402133</v>
      </c>
      <c r="AD913">
        <v>2</v>
      </c>
      <c r="AE913">
        <v>1</v>
      </c>
      <c r="AF913">
        <v>0</v>
      </c>
      <c r="AG913" t="s">
        <v>81</v>
      </c>
      <c r="AH913" t="s">
        <v>82</v>
      </c>
      <c r="AI913" t="s">
        <v>83</v>
      </c>
      <c r="AJ913" t="s">
        <v>83</v>
      </c>
      <c r="AK913" t="s">
        <v>84</v>
      </c>
      <c r="AL913" t="s">
        <v>85</v>
      </c>
      <c r="AM913" t="s">
        <v>205</v>
      </c>
      <c r="AN913" t="s">
        <v>95</v>
      </c>
      <c r="AO913" t="s">
        <v>377</v>
      </c>
      <c r="AP913" t="s">
        <v>378</v>
      </c>
      <c r="AQ913" t="s">
        <v>377</v>
      </c>
      <c r="AR913" t="s">
        <v>378</v>
      </c>
      <c r="AS913" t="s">
        <v>83</v>
      </c>
      <c r="AV913" s="17"/>
      <c r="AX913">
        <v>0</v>
      </c>
      <c r="AY913" t="s">
        <v>83</v>
      </c>
      <c r="AZ913" t="s">
        <v>83</v>
      </c>
      <c r="BH913">
        <v>1164</v>
      </c>
      <c r="BL913" t="s">
        <v>414</v>
      </c>
      <c r="BM913" s="17">
        <v>43033</v>
      </c>
      <c r="BN913" t="s">
        <v>200</v>
      </c>
      <c r="BO913" t="s">
        <v>200</v>
      </c>
      <c r="BP913">
        <v>68</v>
      </c>
      <c r="BQ913" t="s">
        <v>196</v>
      </c>
      <c r="BR913" t="s">
        <v>197</v>
      </c>
      <c r="BS913" t="s">
        <v>89</v>
      </c>
      <c r="BT913" t="s">
        <v>90</v>
      </c>
      <c r="BU913" t="s">
        <v>206</v>
      </c>
      <c r="BV913" t="s">
        <v>83</v>
      </c>
      <c r="BY913" t="s">
        <v>92</v>
      </c>
      <c r="BZ913" t="s">
        <v>87</v>
      </c>
      <c r="CC913">
        <f>IFERROR(IF(AKORDT[[#This Row],[CZAS]]=1,VLOOKUP(AKORDT[[#This Row],[RAPORTY_TMP_ID]]&amp;AKORDT[[#This Row],[CZYNNOSCI_OPIS]],#REF!,5,FALSE),AKORDT[[#This Row],[CZAS]]),1)</f>
        <v>8</v>
      </c>
      <c r="CD913" t="str">
        <f>AKORDT[[#This Row],[RAPORTY_TMP_ID]]&amp;" "&amp;MID(AKORDT[[#This Row],[NAZWA1_WG]],1,30)</f>
        <v xml:space="preserve">27455 OVAL [1]                      </v>
      </c>
      <c r="CE913" s="11">
        <f>AKORDT[[#This Row],[DATA]]</f>
        <v>43039</v>
      </c>
      <c r="CF913">
        <f>IFERROR(ROUND(AVERAGEIF(Tabela_Kwerenda_z_AKORD[CZAS RZECZYWISTY],LEFT(AKORDT[[#This Row],[PZP_NR_ZLECENIA]],5),Tabela_Kwerenda_z_AKORD[LACZNY_CZAS]),0),0)</f>
        <v>0</v>
      </c>
    </row>
    <row r="914" spans="1:84">
      <c r="A914" t="e">
        <f>VLOOKUP(AKORDT[[#This Row],[NAZWISKO]],IMIE[],2,FALSE)</f>
        <v>#N/A</v>
      </c>
      <c r="B914">
        <v>11436</v>
      </c>
      <c r="F914">
        <v>27459</v>
      </c>
      <c r="G914">
        <v>1</v>
      </c>
      <c r="H914">
        <v>1</v>
      </c>
      <c r="I914">
        <v>1</v>
      </c>
      <c r="J914">
        <v>13955</v>
      </c>
      <c r="K914">
        <v>13955</v>
      </c>
      <c r="L914">
        <v>35</v>
      </c>
      <c r="M914">
        <v>20</v>
      </c>
      <c r="N914">
        <v>7</v>
      </c>
      <c r="O914">
        <v>8</v>
      </c>
      <c r="Q914" s="17">
        <v>43039</v>
      </c>
      <c r="R914" t="s">
        <v>2070</v>
      </c>
      <c r="S914">
        <v>0</v>
      </c>
      <c r="T914">
        <v>0</v>
      </c>
      <c r="U914">
        <v>0</v>
      </c>
      <c r="V914">
        <v>2</v>
      </c>
      <c r="W914" t="s">
        <v>203</v>
      </c>
      <c r="X914" t="s">
        <v>79</v>
      </c>
      <c r="Y914" t="s">
        <v>100</v>
      </c>
      <c r="Z914" t="s">
        <v>204</v>
      </c>
      <c r="AB914" s="17">
        <v>2</v>
      </c>
      <c r="AC914" s="17">
        <v>402133</v>
      </c>
      <c r="AD914">
        <v>2</v>
      </c>
      <c r="AE914">
        <v>1</v>
      </c>
      <c r="AF914">
        <v>0</v>
      </c>
      <c r="AG914" t="s">
        <v>81</v>
      </c>
      <c r="AH914" t="s">
        <v>82</v>
      </c>
      <c r="AI914" t="s">
        <v>83</v>
      </c>
      <c r="AJ914" t="s">
        <v>83</v>
      </c>
      <c r="AK914" t="s">
        <v>84</v>
      </c>
      <c r="AL914" t="s">
        <v>85</v>
      </c>
      <c r="AM914" t="s">
        <v>205</v>
      </c>
      <c r="AN914" t="s">
        <v>95</v>
      </c>
      <c r="AO914" t="s">
        <v>198</v>
      </c>
      <c r="AP914" t="s">
        <v>199</v>
      </c>
      <c r="AQ914" t="s">
        <v>198</v>
      </c>
      <c r="AR914" t="s">
        <v>199</v>
      </c>
      <c r="AS914" t="s">
        <v>83</v>
      </c>
      <c r="AV914" s="17"/>
      <c r="AX914">
        <v>0</v>
      </c>
      <c r="AY914" t="s">
        <v>83</v>
      </c>
      <c r="AZ914" t="s">
        <v>83</v>
      </c>
      <c r="BH914">
        <v>1165</v>
      </c>
      <c r="BL914" t="s">
        <v>415</v>
      </c>
      <c r="BM914" s="17">
        <v>43033</v>
      </c>
      <c r="BN914" t="s">
        <v>200</v>
      </c>
      <c r="BO914" t="s">
        <v>200</v>
      </c>
      <c r="BP914">
        <v>68</v>
      </c>
      <c r="BQ914" t="s">
        <v>196</v>
      </c>
      <c r="BR914" t="s">
        <v>197</v>
      </c>
      <c r="BS914" t="s">
        <v>89</v>
      </c>
      <c r="BT914" t="s">
        <v>90</v>
      </c>
      <c r="BU914" t="s">
        <v>206</v>
      </c>
      <c r="BV914" t="s">
        <v>83</v>
      </c>
      <c r="BY914" t="s">
        <v>92</v>
      </c>
      <c r="BZ914" t="s">
        <v>87</v>
      </c>
      <c r="CC914">
        <f>IFERROR(IF(AKORDT[[#This Row],[CZAS]]=1,VLOOKUP(AKORDT[[#This Row],[RAPORTY_TMP_ID]]&amp;AKORDT[[#This Row],[CZYNNOSCI_OPIS]],#REF!,5,FALSE),AKORDT[[#This Row],[CZAS]]),1)</f>
        <v>8</v>
      </c>
      <c r="CD914" t="str">
        <f>AKORDT[[#This Row],[RAPORTY_TMP_ID]]&amp;" "&amp;MID(AKORDT[[#This Row],[NAZWA1_WG]],1,30)</f>
        <v xml:space="preserve">27459 OVAL [1o]                     </v>
      </c>
      <c r="CE914" s="11">
        <f>AKORDT[[#This Row],[DATA]]</f>
        <v>43039</v>
      </c>
      <c r="CF914">
        <f>IFERROR(ROUND(AVERAGEIF(Tabela_Kwerenda_z_AKORD[CZAS RZECZYWISTY],LEFT(AKORDT[[#This Row],[PZP_NR_ZLECENIA]],5),Tabela_Kwerenda_z_AKORD[LACZNY_CZAS]),0),0)</f>
        <v>0</v>
      </c>
    </row>
    <row r="915" spans="1:84">
      <c r="A915" t="e">
        <f>VLOOKUP(AKORDT[[#This Row],[NAZWISKO]],IMIE[],2,FALSE)</f>
        <v>#N/A</v>
      </c>
      <c r="B915">
        <v>11437</v>
      </c>
      <c r="F915">
        <v>25563</v>
      </c>
      <c r="G915">
        <v>1</v>
      </c>
      <c r="H915">
        <v>1</v>
      </c>
      <c r="I915">
        <v>1</v>
      </c>
      <c r="J915">
        <v>13955</v>
      </c>
      <c r="K915">
        <v>13955</v>
      </c>
      <c r="L915">
        <v>35</v>
      </c>
      <c r="M915">
        <v>20</v>
      </c>
      <c r="N915">
        <v>7</v>
      </c>
      <c r="O915">
        <v>8</v>
      </c>
      <c r="Q915" s="17">
        <v>43039</v>
      </c>
      <c r="R915" t="s">
        <v>2071</v>
      </c>
      <c r="S915">
        <v>0</v>
      </c>
      <c r="T915">
        <v>0</v>
      </c>
      <c r="U915">
        <v>0</v>
      </c>
      <c r="V915">
        <v>2</v>
      </c>
      <c r="W915" t="s">
        <v>203</v>
      </c>
      <c r="X915" t="s">
        <v>79</v>
      </c>
      <c r="Y915" t="s">
        <v>100</v>
      </c>
      <c r="Z915" t="s">
        <v>204</v>
      </c>
      <c r="AB915" s="17">
        <v>2</v>
      </c>
      <c r="AC915" s="17">
        <v>402133</v>
      </c>
      <c r="AD915">
        <v>2</v>
      </c>
      <c r="AE915">
        <v>1</v>
      </c>
      <c r="AF915">
        <v>0</v>
      </c>
      <c r="AG915" t="s">
        <v>81</v>
      </c>
      <c r="AH915" t="s">
        <v>82</v>
      </c>
      <c r="AI915" t="s">
        <v>83</v>
      </c>
      <c r="AJ915" t="s">
        <v>83</v>
      </c>
      <c r="AK915" t="s">
        <v>84</v>
      </c>
      <c r="AL915" t="s">
        <v>85</v>
      </c>
      <c r="AM915" t="s">
        <v>205</v>
      </c>
      <c r="AN915" t="s">
        <v>95</v>
      </c>
      <c r="AO915" t="s">
        <v>198</v>
      </c>
      <c r="AP915" t="s">
        <v>199</v>
      </c>
      <c r="AQ915" t="s">
        <v>198</v>
      </c>
      <c r="AR915" t="s">
        <v>199</v>
      </c>
      <c r="AS915" t="s">
        <v>83</v>
      </c>
      <c r="AV915" s="17"/>
      <c r="AX915">
        <v>0</v>
      </c>
      <c r="AY915" t="s">
        <v>83</v>
      </c>
      <c r="AZ915" t="s">
        <v>83</v>
      </c>
      <c r="BH915">
        <v>1166</v>
      </c>
      <c r="BL915" t="s">
        <v>416</v>
      </c>
      <c r="BM915" s="17">
        <v>42998</v>
      </c>
      <c r="BN915" t="s">
        <v>200</v>
      </c>
      <c r="BO915" t="s">
        <v>200</v>
      </c>
      <c r="BP915">
        <v>68</v>
      </c>
      <c r="BQ915" t="s">
        <v>196</v>
      </c>
      <c r="BR915" t="s">
        <v>197</v>
      </c>
      <c r="BS915" t="s">
        <v>89</v>
      </c>
      <c r="BT915" t="s">
        <v>90</v>
      </c>
      <c r="BU915" t="s">
        <v>206</v>
      </c>
      <c r="BV915" t="s">
        <v>83</v>
      </c>
      <c r="BY915" t="s">
        <v>92</v>
      </c>
      <c r="BZ915" t="s">
        <v>87</v>
      </c>
      <c r="CC915">
        <f>IFERROR(IF(AKORDT[[#This Row],[CZAS]]=1,VLOOKUP(AKORDT[[#This Row],[RAPORTY_TMP_ID]]&amp;AKORDT[[#This Row],[CZYNNOSCI_OPIS]],#REF!,5,FALSE),AKORDT[[#This Row],[CZAS]]),1)</f>
        <v>8</v>
      </c>
      <c r="CD915" t="str">
        <f>AKORDT[[#This Row],[RAPORTY_TMP_ID]]&amp;" "&amp;MID(AKORDT[[#This Row],[NAZWA1_WG]],1,30)</f>
        <v xml:space="preserve">25563 OVAL [1o]                     </v>
      </c>
      <c r="CE915" s="11">
        <f>AKORDT[[#This Row],[DATA]]</f>
        <v>43039</v>
      </c>
      <c r="CF915">
        <f>IFERROR(ROUND(AVERAGEIF(Tabela_Kwerenda_z_AKORD[CZAS RZECZYWISTY],LEFT(AKORDT[[#This Row],[PZP_NR_ZLECENIA]],5),Tabela_Kwerenda_z_AKORD[LACZNY_CZAS]),0),0)</f>
        <v>0</v>
      </c>
    </row>
    <row r="916" spans="1:84">
      <c r="A916" t="e">
        <f>VLOOKUP(AKORDT[[#This Row],[NAZWISKO]],IMIE[],2,FALSE)</f>
        <v>#N/A</v>
      </c>
      <c r="B916">
        <v>11440</v>
      </c>
      <c r="F916">
        <v>27132</v>
      </c>
      <c r="G916">
        <v>1</v>
      </c>
      <c r="H916">
        <v>1</v>
      </c>
      <c r="I916">
        <v>1</v>
      </c>
      <c r="J916">
        <v>15490</v>
      </c>
      <c r="K916">
        <v>14085</v>
      </c>
      <c r="L916">
        <v>36</v>
      </c>
      <c r="M916">
        <v>20</v>
      </c>
      <c r="N916">
        <v>7</v>
      </c>
      <c r="O916">
        <v>25</v>
      </c>
      <c r="Q916" s="17">
        <v>43039</v>
      </c>
      <c r="R916" t="s">
        <v>2072</v>
      </c>
      <c r="S916">
        <v>0</v>
      </c>
      <c r="T916">
        <v>0</v>
      </c>
      <c r="U916">
        <v>0</v>
      </c>
      <c r="V916">
        <v>2</v>
      </c>
      <c r="W916" t="s">
        <v>208</v>
      </c>
      <c r="X916" t="s">
        <v>79</v>
      </c>
      <c r="Y916" t="s">
        <v>94</v>
      </c>
      <c r="Z916" t="s">
        <v>209</v>
      </c>
      <c r="AB916" s="17">
        <v>2</v>
      </c>
      <c r="AC916" s="17">
        <v>402133</v>
      </c>
      <c r="AD916">
        <v>2</v>
      </c>
      <c r="AE916">
        <v>1</v>
      </c>
      <c r="AF916">
        <v>0</v>
      </c>
      <c r="AG916" t="s">
        <v>81</v>
      </c>
      <c r="AH916" t="s">
        <v>82</v>
      </c>
      <c r="AI916" t="s">
        <v>83</v>
      </c>
      <c r="AJ916" t="s">
        <v>83</v>
      </c>
      <c r="AK916" t="s">
        <v>84</v>
      </c>
      <c r="AL916" t="s">
        <v>85</v>
      </c>
      <c r="AM916" t="s">
        <v>205</v>
      </c>
      <c r="AN916" t="s">
        <v>95</v>
      </c>
      <c r="AO916" t="s">
        <v>583</v>
      </c>
      <c r="AP916" t="s">
        <v>584</v>
      </c>
      <c r="AQ916" t="s">
        <v>585</v>
      </c>
      <c r="AR916" t="s">
        <v>586</v>
      </c>
      <c r="AS916" t="s">
        <v>83</v>
      </c>
      <c r="AV916" s="17"/>
      <c r="AX916">
        <v>0</v>
      </c>
      <c r="AY916" t="s">
        <v>83</v>
      </c>
      <c r="AZ916" t="s">
        <v>83</v>
      </c>
      <c r="BH916">
        <v>1169</v>
      </c>
      <c r="BL916" t="s">
        <v>2073</v>
      </c>
      <c r="BM916" s="17">
        <v>43026</v>
      </c>
      <c r="BN916" t="s">
        <v>526</v>
      </c>
      <c r="BO916" t="s">
        <v>526</v>
      </c>
      <c r="BP916">
        <v>68</v>
      </c>
      <c r="BQ916" t="s">
        <v>196</v>
      </c>
      <c r="BR916" t="s">
        <v>197</v>
      </c>
      <c r="BS916" t="s">
        <v>89</v>
      </c>
      <c r="BT916" t="s">
        <v>90</v>
      </c>
      <c r="BU916" t="s">
        <v>206</v>
      </c>
      <c r="BV916" t="s">
        <v>83</v>
      </c>
      <c r="BY916" t="s">
        <v>92</v>
      </c>
      <c r="BZ916" t="s">
        <v>87</v>
      </c>
      <c r="CC916">
        <f>IFERROR(IF(AKORDT[[#This Row],[CZAS]]=1,VLOOKUP(AKORDT[[#This Row],[RAPORTY_TMP_ID]]&amp;AKORDT[[#This Row],[CZYNNOSCI_OPIS]],#REF!,5,FALSE),AKORDT[[#This Row],[CZAS]]),1)</f>
        <v>25</v>
      </c>
      <c r="CD916" t="str">
        <f>AKORDT[[#This Row],[RAPORTY_TMP_ID]]&amp;" "&amp;MID(AKORDT[[#This Row],[NAZWA1_WG]],1,30)</f>
        <v xml:space="preserve">27132 SHIVA [3]                     </v>
      </c>
      <c r="CE916" s="11">
        <f>AKORDT[[#This Row],[DATA]]</f>
        <v>43039</v>
      </c>
      <c r="CF916">
        <f>IFERROR(ROUND(AVERAGEIF(Tabela_Kwerenda_z_AKORD[CZAS RZECZYWISTY],LEFT(AKORDT[[#This Row],[PZP_NR_ZLECENIA]],5),Tabela_Kwerenda_z_AKORD[LACZNY_CZAS]),0),0)</f>
        <v>0</v>
      </c>
    </row>
    <row r="917" spans="1:84">
      <c r="A917" t="e">
        <f>VLOOKUP(AKORDT[[#This Row],[NAZWISKO]],IMIE[],2,FALSE)</f>
        <v>#N/A</v>
      </c>
      <c r="B917">
        <v>11441</v>
      </c>
      <c r="F917">
        <v>27131</v>
      </c>
      <c r="G917">
        <v>1</v>
      </c>
      <c r="H917">
        <v>1</v>
      </c>
      <c r="I917">
        <v>1</v>
      </c>
      <c r="J917">
        <v>15492</v>
      </c>
      <c r="K917">
        <v>14087</v>
      </c>
      <c r="L917">
        <v>36</v>
      </c>
      <c r="M917">
        <v>20</v>
      </c>
      <c r="N917">
        <v>7</v>
      </c>
      <c r="O917">
        <v>28</v>
      </c>
      <c r="Q917" s="17">
        <v>43039</v>
      </c>
      <c r="R917" t="s">
        <v>2074</v>
      </c>
      <c r="S917">
        <v>0</v>
      </c>
      <c r="T917">
        <v>0</v>
      </c>
      <c r="U917">
        <v>0</v>
      </c>
      <c r="V917">
        <v>2</v>
      </c>
      <c r="W917" t="s">
        <v>208</v>
      </c>
      <c r="X917" t="s">
        <v>79</v>
      </c>
      <c r="Y917" t="s">
        <v>94</v>
      </c>
      <c r="Z917" t="s">
        <v>209</v>
      </c>
      <c r="AB917" s="17">
        <v>2</v>
      </c>
      <c r="AC917" s="17">
        <v>402133</v>
      </c>
      <c r="AD917">
        <v>2</v>
      </c>
      <c r="AE917">
        <v>1</v>
      </c>
      <c r="AF917">
        <v>0</v>
      </c>
      <c r="AG917" t="s">
        <v>81</v>
      </c>
      <c r="AH917" t="s">
        <v>82</v>
      </c>
      <c r="AI917" t="s">
        <v>83</v>
      </c>
      <c r="AJ917" t="s">
        <v>83</v>
      </c>
      <c r="AK917" t="s">
        <v>84</v>
      </c>
      <c r="AL917" t="s">
        <v>85</v>
      </c>
      <c r="AM917" t="s">
        <v>205</v>
      </c>
      <c r="AN917" t="s">
        <v>95</v>
      </c>
      <c r="AO917" t="s">
        <v>591</v>
      </c>
      <c r="AP917" t="s">
        <v>592</v>
      </c>
      <c r="AQ917" t="s">
        <v>593</v>
      </c>
      <c r="AR917" t="s">
        <v>594</v>
      </c>
      <c r="AS917" t="s">
        <v>83</v>
      </c>
      <c r="AV917" s="17"/>
      <c r="AX917">
        <v>0</v>
      </c>
      <c r="AY917" t="s">
        <v>83</v>
      </c>
      <c r="AZ917" t="s">
        <v>83</v>
      </c>
      <c r="BH917">
        <v>1170</v>
      </c>
      <c r="BL917" t="s">
        <v>2073</v>
      </c>
      <c r="BM917" s="17">
        <v>43026</v>
      </c>
      <c r="BN917" t="s">
        <v>526</v>
      </c>
      <c r="BO917" t="s">
        <v>526</v>
      </c>
      <c r="BP917">
        <v>68</v>
      </c>
      <c r="BQ917" t="s">
        <v>196</v>
      </c>
      <c r="BR917" t="s">
        <v>197</v>
      </c>
      <c r="BS917" t="s">
        <v>89</v>
      </c>
      <c r="BT917" t="s">
        <v>90</v>
      </c>
      <c r="BU917" t="s">
        <v>206</v>
      </c>
      <c r="BV917" t="s">
        <v>83</v>
      </c>
      <c r="BY917" t="s">
        <v>92</v>
      </c>
      <c r="BZ917" t="s">
        <v>87</v>
      </c>
      <c r="CC917">
        <f>IFERROR(IF(AKORDT[[#This Row],[CZAS]]=1,VLOOKUP(AKORDT[[#This Row],[RAPORTY_TMP_ID]]&amp;AKORDT[[#This Row],[CZYNNOSCI_OPIS]],#REF!,5,FALSE),AKORDT[[#This Row],[CZAS]]),1)</f>
        <v>28</v>
      </c>
      <c r="CD917" t="str">
        <f>AKORDT[[#This Row],[RAPORTY_TMP_ID]]&amp;" "&amp;MID(AKORDT[[#This Row],[NAZWA1_WG]],1,30)</f>
        <v xml:space="preserve">27131 SHIVA [4]                     </v>
      </c>
      <c r="CE917" s="11">
        <f>AKORDT[[#This Row],[DATA]]</f>
        <v>43039</v>
      </c>
      <c r="CF917">
        <f>IFERROR(ROUND(AVERAGEIF(Tabela_Kwerenda_z_AKORD[CZAS RZECZYWISTY],LEFT(AKORDT[[#This Row],[PZP_NR_ZLECENIA]],5),Tabela_Kwerenda_z_AKORD[LACZNY_CZAS]),0),0)</f>
        <v>0</v>
      </c>
    </row>
    <row r="918" spans="1:84">
      <c r="A918" t="e">
        <f>VLOOKUP(AKORDT[[#This Row],[NAZWISKO]],IMIE[],2,FALSE)</f>
        <v>#N/A</v>
      </c>
      <c r="B918">
        <v>11442</v>
      </c>
      <c r="F918">
        <v>27463</v>
      </c>
      <c r="G918">
        <v>1</v>
      </c>
      <c r="H918">
        <v>1</v>
      </c>
      <c r="I918">
        <v>1</v>
      </c>
      <c r="J918">
        <v>13955</v>
      </c>
      <c r="K918">
        <v>13955</v>
      </c>
      <c r="L918">
        <v>36</v>
      </c>
      <c r="M918">
        <v>20</v>
      </c>
      <c r="N918">
        <v>7</v>
      </c>
      <c r="O918">
        <v>8</v>
      </c>
      <c r="Q918" s="17">
        <v>43039</v>
      </c>
      <c r="R918" t="s">
        <v>2075</v>
      </c>
      <c r="S918">
        <v>0</v>
      </c>
      <c r="T918">
        <v>0</v>
      </c>
      <c r="U918">
        <v>0</v>
      </c>
      <c r="V918">
        <v>2</v>
      </c>
      <c r="W918" t="s">
        <v>208</v>
      </c>
      <c r="X918" t="s">
        <v>79</v>
      </c>
      <c r="Y918" t="s">
        <v>94</v>
      </c>
      <c r="Z918" t="s">
        <v>209</v>
      </c>
      <c r="AB918" s="17">
        <v>2</v>
      </c>
      <c r="AC918" s="17">
        <v>402133</v>
      </c>
      <c r="AD918">
        <v>2</v>
      </c>
      <c r="AE918">
        <v>1</v>
      </c>
      <c r="AF918">
        <v>0</v>
      </c>
      <c r="AG918" t="s">
        <v>81</v>
      </c>
      <c r="AH918" t="s">
        <v>82</v>
      </c>
      <c r="AI918" t="s">
        <v>83</v>
      </c>
      <c r="AJ918" t="s">
        <v>83</v>
      </c>
      <c r="AK918" t="s">
        <v>84</v>
      </c>
      <c r="AL918" t="s">
        <v>85</v>
      </c>
      <c r="AM918" t="s">
        <v>205</v>
      </c>
      <c r="AN918" t="s">
        <v>95</v>
      </c>
      <c r="AO918" t="s">
        <v>198</v>
      </c>
      <c r="AP918" t="s">
        <v>199</v>
      </c>
      <c r="AQ918" t="s">
        <v>198</v>
      </c>
      <c r="AR918" t="s">
        <v>199</v>
      </c>
      <c r="AS918" t="s">
        <v>83</v>
      </c>
      <c r="AV918" s="17"/>
      <c r="AX918">
        <v>0</v>
      </c>
      <c r="AY918" t="s">
        <v>83</v>
      </c>
      <c r="AZ918" t="s">
        <v>83</v>
      </c>
      <c r="BH918">
        <v>1171</v>
      </c>
      <c r="BL918" t="s">
        <v>417</v>
      </c>
      <c r="BM918" s="17">
        <v>43033</v>
      </c>
      <c r="BN918" t="s">
        <v>200</v>
      </c>
      <c r="BO918" t="s">
        <v>200</v>
      </c>
      <c r="BP918">
        <v>68</v>
      </c>
      <c r="BQ918" t="s">
        <v>196</v>
      </c>
      <c r="BR918" t="s">
        <v>197</v>
      </c>
      <c r="BS918" t="s">
        <v>89</v>
      </c>
      <c r="BT918" t="s">
        <v>90</v>
      </c>
      <c r="BU918" t="s">
        <v>206</v>
      </c>
      <c r="BV918" t="s">
        <v>83</v>
      </c>
      <c r="BY918" t="s">
        <v>92</v>
      </c>
      <c r="BZ918" t="s">
        <v>87</v>
      </c>
      <c r="CC918">
        <f>IFERROR(IF(AKORDT[[#This Row],[CZAS]]=1,VLOOKUP(AKORDT[[#This Row],[RAPORTY_TMP_ID]]&amp;AKORDT[[#This Row],[CZYNNOSCI_OPIS]],#REF!,5,FALSE),AKORDT[[#This Row],[CZAS]]),1)</f>
        <v>8</v>
      </c>
      <c r="CD918" t="str">
        <f>AKORDT[[#This Row],[RAPORTY_TMP_ID]]&amp;" "&amp;MID(AKORDT[[#This Row],[NAZWA1_WG]],1,30)</f>
        <v xml:space="preserve">27463 OVAL [1o]                     </v>
      </c>
      <c r="CE918" s="11">
        <f>AKORDT[[#This Row],[DATA]]</f>
        <v>43039</v>
      </c>
      <c r="CF918">
        <f>IFERROR(ROUND(AVERAGEIF(Tabela_Kwerenda_z_AKORD[CZAS RZECZYWISTY],LEFT(AKORDT[[#This Row],[PZP_NR_ZLECENIA]],5),Tabela_Kwerenda_z_AKORD[LACZNY_CZAS]),0),0)</f>
        <v>0</v>
      </c>
    </row>
    <row r="919" spans="1:84">
      <c r="A919" t="e">
        <f>VLOOKUP(AKORDT[[#This Row],[NAZWISKO]],IMIE[],2,FALSE)</f>
        <v>#N/A</v>
      </c>
      <c r="B919">
        <v>11443</v>
      </c>
      <c r="F919">
        <v>27464</v>
      </c>
      <c r="G919">
        <v>1</v>
      </c>
      <c r="H919">
        <v>1</v>
      </c>
      <c r="I919">
        <v>1</v>
      </c>
      <c r="J919">
        <v>13955</v>
      </c>
      <c r="K919">
        <v>13955</v>
      </c>
      <c r="L919">
        <v>36</v>
      </c>
      <c r="M919">
        <v>20</v>
      </c>
      <c r="N919">
        <v>7</v>
      </c>
      <c r="O919">
        <v>8</v>
      </c>
      <c r="Q919" s="17">
        <v>43039</v>
      </c>
      <c r="R919" t="s">
        <v>2076</v>
      </c>
      <c r="S919">
        <v>0</v>
      </c>
      <c r="T919">
        <v>0</v>
      </c>
      <c r="U919">
        <v>0</v>
      </c>
      <c r="V919">
        <v>2</v>
      </c>
      <c r="W919" t="s">
        <v>208</v>
      </c>
      <c r="X919" t="s">
        <v>79</v>
      </c>
      <c r="Y919" t="s">
        <v>94</v>
      </c>
      <c r="Z919" t="s">
        <v>209</v>
      </c>
      <c r="AB919" s="17">
        <v>2</v>
      </c>
      <c r="AC919" s="17">
        <v>402133</v>
      </c>
      <c r="AD919">
        <v>2</v>
      </c>
      <c r="AE919">
        <v>1</v>
      </c>
      <c r="AF919">
        <v>0</v>
      </c>
      <c r="AG919" t="s">
        <v>81</v>
      </c>
      <c r="AH919" t="s">
        <v>82</v>
      </c>
      <c r="AI919" t="s">
        <v>83</v>
      </c>
      <c r="AJ919" t="s">
        <v>83</v>
      </c>
      <c r="AK919" t="s">
        <v>84</v>
      </c>
      <c r="AL919" t="s">
        <v>85</v>
      </c>
      <c r="AM919" t="s">
        <v>205</v>
      </c>
      <c r="AN919" t="s">
        <v>95</v>
      </c>
      <c r="AO919" t="s">
        <v>198</v>
      </c>
      <c r="AP919" t="s">
        <v>199</v>
      </c>
      <c r="AQ919" t="s">
        <v>198</v>
      </c>
      <c r="AR919" t="s">
        <v>199</v>
      </c>
      <c r="AS919" t="s">
        <v>83</v>
      </c>
      <c r="AV919" s="17"/>
      <c r="AX919">
        <v>0</v>
      </c>
      <c r="AY919" t="s">
        <v>83</v>
      </c>
      <c r="AZ919" t="s">
        <v>83</v>
      </c>
      <c r="BH919">
        <v>1172</v>
      </c>
      <c r="BL919" t="s">
        <v>417</v>
      </c>
      <c r="BM919" s="17">
        <v>43033</v>
      </c>
      <c r="BN919" t="s">
        <v>200</v>
      </c>
      <c r="BO919" t="s">
        <v>200</v>
      </c>
      <c r="BP919">
        <v>68</v>
      </c>
      <c r="BQ919" t="s">
        <v>196</v>
      </c>
      <c r="BR919" t="s">
        <v>197</v>
      </c>
      <c r="BS919" t="s">
        <v>89</v>
      </c>
      <c r="BT919" t="s">
        <v>90</v>
      </c>
      <c r="BU919" t="s">
        <v>206</v>
      </c>
      <c r="BV919" t="s">
        <v>83</v>
      </c>
      <c r="BY919" t="s">
        <v>92</v>
      </c>
      <c r="BZ919" t="s">
        <v>87</v>
      </c>
      <c r="CC919">
        <f>IFERROR(IF(AKORDT[[#This Row],[CZAS]]=1,VLOOKUP(AKORDT[[#This Row],[RAPORTY_TMP_ID]]&amp;AKORDT[[#This Row],[CZYNNOSCI_OPIS]],#REF!,5,FALSE),AKORDT[[#This Row],[CZAS]]),1)</f>
        <v>8</v>
      </c>
      <c r="CD919" t="str">
        <f>AKORDT[[#This Row],[RAPORTY_TMP_ID]]&amp;" "&amp;MID(AKORDT[[#This Row],[NAZWA1_WG]],1,30)</f>
        <v xml:space="preserve">27464 OVAL [1o]                     </v>
      </c>
      <c r="CE919" s="11">
        <f>AKORDT[[#This Row],[DATA]]</f>
        <v>43039</v>
      </c>
      <c r="CF919">
        <f>IFERROR(ROUND(AVERAGEIF(Tabela_Kwerenda_z_AKORD[CZAS RZECZYWISTY],LEFT(AKORDT[[#This Row],[PZP_NR_ZLECENIA]],5),Tabela_Kwerenda_z_AKORD[LACZNY_CZAS]),0),0)</f>
        <v>0</v>
      </c>
    </row>
    <row r="920" spans="1:84">
      <c r="A920" t="e">
        <f>VLOOKUP(AKORDT[[#This Row],[NAZWISKO]],IMIE[],2,FALSE)</f>
        <v>#N/A</v>
      </c>
      <c r="B920">
        <v>11444</v>
      </c>
      <c r="F920">
        <v>26182</v>
      </c>
      <c r="G920">
        <v>1</v>
      </c>
      <c r="H920">
        <v>1</v>
      </c>
      <c r="I920">
        <v>1</v>
      </c>
      <c r="J920">
        <v>24026</v>
      </c>
      <c r="K920">
        <v>24026</v>
      </c>
      <c r="L920">
        <v>52</v>
      </c>
      <c r="M920">
        <v>5</v>
      </c>
      <c r="N920">
        <v>7</v>
      </c>
      <c r="O920">
        <v>143</v>
      </c>
      <c r="P920">
        <v>0</v>
      </c>
      <c r="Q920" s="17">
        <v>43039</v>
      </c>
      <c r="R920" t="s">
        <v>2077</v>
      </c>
      <c r="S920">
        <v>0</v>
      </c>
      <c r="T920">
        <v>0</v>
      </c>
      <c r="U920">
        <v>0</v>
      </c>
      <c r="V920">
        <v>2</v>
      </c>
      <c r="W920" t="s">
        <v>233</v>
      </c>
      <c r="X920" t="s">
        <v>79</v>
      </c>
      <c r="Y920" t="s">
        <v>105</v>
      </c>
      <c r="Z920" t="s">
        <v>234</v>
      </c>
      <c r="AB920" s="17">
        <v>2</v>
      </c>
      <c r="AC920" s="17">
        <v>402133</v>
      </c>
      <c r="AD920">
        <v>2</v>
      </c>
      <c r="AE920">
        <v>1</v>
      </c>
      <c r="AF920">
        <v>0</v>
      </c>
      <c r="AG920" t="s">
        <v>81</v>
      </c>
      <c r="AH920" t="s">
        <v>82</v>
      </c>
      <c r="AI920" t="s">
        <v>83</v>
      </c>
      <c r="AJ920" t="s">
        <v>83</v>
      </c>
      <c r="AK920" t="s">
        <v>84</v>
      </c>
      <c r="AL920" t="s">
        <v>85</v>
      </c>
      <c r="AM920" t="s">
        <v>86</v>
      </c>
      <c r="AN920" t="s">
        <v>87</v>
      </c>
      <c r="AO920" t="s">
        <v>625</v>
      </c>
      <c r="AP920" t="s">
        <v>626</v>
      </c>
      <c r="AQ920" t="s">
        <v>625</v>
      </c>
      <c r="AR920" t="s">
        <v>626</v>
      </c>
      <c r="AS920" t="s">
        <v>83</v>
      </c>
      <c r="AV920" s="17"/>
      <c r="AX920">
        <v>0</v>
      </c>
      <c r="AY920" t="s">
        <v>83</v>
      </c>
      <c r="AZ920" t="s">
        <v>83</v>
      </c>
      <c r="BH920">
        <v>1173</v>
      </c>
      <c r="BL920" t="s">
        <v>870</v>
      </c>
      <c r="BM920" s="17">
        <v>43005</v>
      </c>
      <c r="BN920" t="s">
        <v>230</v>
      </c>
      <c r="BO920" t="s">
        <v>230</v>
      </c>
      <c r="BP920">
        <v>13</v>
      </c>
      <c r="BQ920" t="s">
        <v>88</v>
      </c>
      <c r="BR920" t="s">
        <v>79</v>
      </c>
      <c r="BS920" t="s">
        <v>89</v>
      </c>
      <c r="BT920" t="s">
        <v>90</v>
      </c>
      <c r="BU920" t="s">
        <v>181</v>
      </c>
      <c r="BV920" t="s">
        <v>83</v>
      </c>
      <c r="BY920" t="s">
        <v>92</v>
      </c>
      <c r="BZ920" t="s">
        <v>87</v>
      </c>
      <c r="CC920">
        <f>IFERROR(IF(AKORDT[[#This Row],[CZAS]]=1,VLOOKUP(AKORDT[[#This Row],[RAPORTY_TMP_ID]]&amp;AKORDT[[#This Row],[CZYNNOSCI_OPIS]],#REF!,5,FALSE),AKORDT[[#This Row],[CZAS]]),1)</f>
        <v>143</v>
      </c>
      <c r="CD920" t="str">
        <f>AKORDT[[#This Row],[RAPORTY_TMP_ID]]&amp;" "&amp;MID(AKORDT[[#This Row],[NAZWA1_WG]],1,30)</f>
        <v xml:space="preserve">26182 AVANT [L                      </v>
      </c>
      <c r="CE920" s="11">
        <f>AKORDT[[#This Row],[DATA]]</f>
        <v>43039</v>
      </c>
      <c r="CF920">
        <f>IFERROR(ROUND(AVERAGEIF(Tabela_Kwerenda_z_AKORD[CZAS RZECZYWISTY],LEFT(AKORDT[[#This Row],[PZP_NR_ZLECENIA]],5),Tabela_Kwerenda_z_AKORD[LACZNY_CZAS]),0),0)</f>
        <v>0</v>
      </c>
    </row>
    <row r="921" spans="1:84">
      <c r="A921" t="e">
        <f>VLOOKUP(AKORDT[[#This Row],[NAZWISKO]],IMIE[],2,FALSE)</f>
        <v>#N/A</v>
      </c>
      <c r="B921">
        <v>11445</v>
      </c>
      <c r="F921">
        <v>26183</v>
      </c>
      <c r="G921">
        <v>1</v>
      </c>
      <c r="H921">
        <v>1</v>
      </c>
      <c r="I921">
        <v>1</v>
      </c>
      <c r="J921">
        <v>24037</v>
      </c>
      <c r="K921">
        <v>24037</v>
      </c>
      <c r="L921">
        <v>52</v>
      </c>
      <c r="M921">
        <v>5</v>
      </c>
      <c r="N921">
        <v>7</v>
      </c>
      <c r="O921">
        <v>49</v>
      </c>
      <c r="P921">
        <v>0</v>
      </c>
      <c r="Q921" s="17">
        <v>43039</v>
      </c>
      <c r="R921" t="s">
        <v>2078</v>
      </c>
      <c r="S921">
        <v>0</v>
      </c>
      <c r="T921">
        <v>0</v>
      </c>
      <c r="U921">
        <v>0</v>
      </c>
      <c r="V921">
        <v>2</v>
      </c>
      <c r="W921" t="s">
        <v>233</v>
      </c>
      <c r="X921" t="s">
        <v>79</v>
      </c>
      <c r="Y921" t="s">
        <v>105</v>
      </c>
      <c r="Z921" t="s">
        <v>234</v>
      </c>
      <c r="AB921" s="17">
        <v>2</v>
      </c>
      <c r="AC921" s="17">
        <v>402133</v>
      </c>
      <c r="AD921">
        <v>2</v>
      </c>
      <c r="AE921">
        <v>1</v>
      </c>
      <c r="AF921">
        <v>0</v>
      </c>
      <c r="AG921" t="s">
        <v>81</v>
      </c>
      <c r="AH921" t="s">
        <v>82</v>
      </c>
      <c r="AI921" t="s">
        <v>83</v>
      </c>
      <c r="AJ921" t="s">
        <v>83</v>
      </c>
      <c r="AK921" t="s">
        <v>84</v>
      </c>
      <c r="AL921" t="s">
        <v>85</v>
      </c>
      <c r="AM921" t="s">
        <v>86</v>
      </c>
      <c r="AN921" t="s">
        <v>87</v>
      </c>
      <c r="AO921" t="s">
        <v>434</v>
      </c>
      <c r="AP921" t="s">
        <v>435</v>
      </c>
      <c r="AQ921" t="s">
        <v>434</v>
      </c>
      <c r="AR921" t="s">
        <v>435</v>
      </c>
      <c r="AS921" t="s">
        <v>83</v>
      </c>
      <c r="AV921" s="17"/>
      <c r="AX921">
        <v>0</v>
      </c>
      <c r="AY921" t="s">
        <v>83</v>
      </c>
      <c r="AZ921" t="s">
        <v>83</v>
      </c>
      <c r="BH921">
        <v>1174</v>
      </c>
      <c r="BL921" t="s">
        <v>870</v>
      </c>
      <c r="BM921" s="17">
        <v>43005</v>
      </c>
      <c r="BN921" t="s">
        <v>230</v>
      </c>
      <c r="BO921" t="s">
        <v>230</v>
      </c>
      <c r="BP921">
        <v>13</v>
      </c>
      <c r="BQ921" t="s">
        <v>88</v>
      </c>
      <c r="BR921" t="s">
        <v>79</v>
      </c>
      <c r="BS921" t="s">
        <v>89</v>
      </c>
      <c r="BT921" t="s">
        <v>90</v>
      </c>
      <c r="BU921" t="s">
        <v>181</v>
      </c>
      <c r="BV921" t="s">
        <v>83</v>
      </c>
      <c r="BY921" t="s">
        <v>92</v>
      </c>
      <c r="BZ921" t="s">
        <v>87</v>
      </c>
      <c r="CC921">
        <f>IFERROR(IF(AKORDT[[#This Row],[CZAS]]=1,VLOOKUP(AKORDT[[#This Row],[RAPORTY_TMP_ID]]&amp;AKORDT[[#This Row],[CZYNNOSCI_OPIS]],#REF!,5,FALSE),AKORDT[[#This Row],[CZAS]]),1)</f>
        <v>49</v>
      </c>
      <c r="CD921" t="str">
        <f>AKORDT[[#This Row],[RAPORTY_TMP_ID]]&amp;" "&amp;MID(AKORDT[[#This Row],[NAZWA1_WG]],1,30)</f>
        <v xml:space="preserve">26183 AVANT P112x84                 </v>
      </c>
      <c r="CE921" s="11">
        <f>AKORDT[[#This Row],[DATA]]</f>
        <v>43039</v>
      </c>
      <c r="CF921">
        <f>IFERROR(ROUND(AVERAGEIF(Tabela_Kwerenda_z_AKORD[CZAS RZECZYWISTY],LEFT(AKORDT[[#This Row],[PZP_NR_ZLECENIA]],5),Tabela_Kwerenda_z_AKORD[LACZNY_CZAS]),0),0)</f>
        <v>0</v>
      </c>
    </row>
    <row r="922" spans="1:84">
      <c r="A922" t="e">
        <f>VLOOKUP(AKORDT[[#This Row],[NAZWISKO]],IMIE[],2,FALSE)</f>
        <v>#N/A</v>
      </c>
      <c r="B922">
        <v>11446</v>
      </c>
      <c r="F922">
        <v>26184</v>
      </c>
      <c r="G922">
        <v>1</v>
      </c>
      <c r="H922">
        <v>1</v>
      </c>
      <c r="I922">
        <v>1</v>
      </c>
      <c r="J922">
        <v>10561</v>
      </c>
      <c r="K922">
        <v>10561</v>
      </c>
      <c r="L922">
        <v>52</v>
      </c>
      <c r="M922">
        <v>5</v>
      </c>
      <c r="N922">
        <v>7</v>
      </c>
      <c r="O922">
        <v>118</v>
      </c>
      <c r="P922">
        <v>0</v>
      </c>
      <c r="Q922" s="17">
        <v>43039</v>
      </c>
      <c r="R922" t="s">
        <v>2079</v>
      </c>
      <c r="S922">
        <v>0</v>
      </c>
      <c r="T922">
        <v>0</v>
      </c>
      <c r="U922">
        <v>0</v>
      </c>
      <c r="V922">
        <v>2</v>
      </c>
      <c r="W922" t="s">
        <v>233</v>
      </c>
      <c r="X922" t="s">
        <v>79</v>
      </c>
      <c r="Y922" t="s">
        <v>105</v>
      </c>
      <c r="Z922" t="s">
        <v>234</v>
      </c>
      <c r="AB922" s="17">
        <v>2</v>
      </c>
      <c r="AC922" s="17">
        <v>402133</v>
      </c>
      <c r="AD922">
        <v>2</v>
      </c>
      <c r="AE922">
        <v>1</v>
      </c>
      <c r="AF922">
        <v>0</v>
      </c>
      <c r="AG922" t="s">
        <v>81</v>
      </c>
      <c r="AH922" t="s">
        <v>82</v>
      </c>
      <c r="AI922" t="s">
        <v>83</v>
      </c>
      <c r="AJ922" t="s">
        <v>83</v>
      </c>
      <c r="AK922" t="s">
        <v>84</v>
      </c>
      <c r="AL922" t="s">
        <v>85</v>
      </c>
      <c r="AM922" t="s">
        <v>86</v>
      </c>
      <c r="AN922" t="s">
        <v>87</v>
      </c>
      <c r="AO922" t="s">
        <v>231</v>
      </c>
      <c r="AP922" t="s">
        <v>232</v>
      </c>
      <c r="AQ922" t="s">
        <v>231</v>
      </c>
      <c r="AR922" t="s">
        <v>232</v>
      </c>
      <c r="AS922" t="s">
        <v>83</v>
      </c>
      <c r="AV922" s="17"/>
      <c r="AX922">
        <v>0</v>
      </c>
      <c r="AY922" t="s">
        <v>83</v>
      </c>
      <c r="AZ922" t="s">
        <v>83</v>
      </c>
      <c r="BH922">
        <v>1175</v>
      </c>
      <c r="BL922" t="s">
        <v>870</v>
      </c>
      <c r="BM922" s="17">
        <v>43005</v>
      </c>
      <c r="BN922" t="s">
        <v>230</v>
      </c>
      <c r="BO922" t="s">
        <v>230</v>
      </c>
      <c r="BP922">
        <v>13</v>
      </c>
      <c r="BQ922" t="s">
        <v>88</v>
      </c>
      <c r="BR922" t="s">
        <v>79</v>
      </c>
      <c r="BS922" t="s">
        <v>89</v>
      </c>
      <c r="BT922" t="s">
        <v>90</v>
      </c>
      <c r="BU922" t="s">
        <v>181</v>
      </c>
      <c r="BV922" t="s">
        <v>83</v>
      </c>
      <c r="BY922" t="s">
        <v>92</v>
      </c>
      <c r="BZ922" t="s">
        <v>87</v>
      </c>
      <c r="CC922">
        <f>IFERROR(IF(AKORDT[[#This Row],[CZAS]]=1,VLOOKUP(AKORDT[[#This Row],[RAPORTY_TMP_ID]]&amp;AKORDT[[#This Row],[CZYNNOSCI_OPIS]],#REF!,5,FALSE),AKORDT[[#This Row],[CZAS]]),1)</f>
        <v>118</v>
      </c>
      <c r="CD922" t="str">
        <f>AKORDT[[#This Row],[RAPORTY_TMP_ID]]&amp;" "&amp;MID(AKORDT[[#This Row],[NAZWA1_WG]],1,30)</f>
        <v xml:space="preserve">26184 AVANT 1,5]                    </v>
      </c>
      <c r="CE922" s="11">
        <f>AKORDT[[#This Row],[DATA]]</f>
        <v>43039</v>
      </c>
      <c r="CF922">
        <f>IFERROR(ROUND(AVERAGEIF(Tabela_Kwerenda_z_AKORD[CZAS RZECZYWISTY],LEFT(AKORDT[[#This Row],[PZP_NR_ZLECENIA]],5),Tabela_Kwerenda_z_AKORD[LACZNY_CZAS]),0),0)</f>
        <v>0</v>
      </c>
    </row>
    <row r="923" spans="1:84">
      <c r="A923" t="e">
        <f>VLOOKUP(AKORDT[[#This Row],[NAZWISKO]],IMIE[],2,FALSE)</f>
        <v>#N/A</v>
      </c>
      <c r="B923">
        <v>11447</v>
      </c>
      <c r="F923">
        <v>26185</v>
      </c>
      <c r="G923">
        <v>1</v>
      </c>
      <c r="H923">
        <v>1</v>
      </c>
      <c r="I923">
        <v>1</v>
      </c>
      <c r="J923">
        <v>24035</v>
      </c>
      <c r="K923">
        <v>24035</v>
      </c>
      <c r="L923">
        <v>52</v>
      </c>
      <c r="M923">
        <v>5</v>
      </c>
      <c r="N923">
        <v>7</v>
      </c>
      <c r="O923">
        <v>44</v>
      </c>
      <c r="P923">
        <v>0</v>
      </c>
      <c r="Q923" s="17">
        <v>43039</v>
      </c>
      <c r="R923" t="s">
        <v>2080</v>
      </c>
      <c r="S923">
        <v>0</v>
      </c>
      <c r="T923">
        <v>0</v>
      </c>
      <c r="U923">
        <v>0</v>
      </c>
      <c r="V923">
        <v>2</v>
      </c>
      <c r="W923" t="s">
        <v>233</v>
      </c>
      <c r="X923" t="s">
        <v>79</v>
      </c>
      <c r="Y923" t="s">
        <v>105</v>
      </c>
      <c r="Z923" t="s">
        <v>234</v>
      </c>
      <c r="AB923" s="17">
        <v>2</v>
      </c>
      <c r="AC923" s="17">
        <v>402133</v>
      </c>
      <c r="AD923">
        <v>2</v>
      </c>
      <c r="AE923">
        <v>1</v>
      </c>
      <c r="AF923">
        <v>0</v>
      </c>
      <c r="AG923" t="s">
        <v>81</v>
      </c>
      <c r="AH923" t="s">
        <v>82</v>
      </c>
      <c r="AI923" t="s">
        <v>83</v>
      </c>
      <c r="AJ923" t="s">
        <v>83</v>
      </c>
      <c r="AK923" t="s">
        <v>84</v>
      </c>
      <c r="AL923" t="s">
        <v>85</v>
      </c>
      <c r="AM923" t="s">
        <v>86</v>
      </c>
      <c r="AN923" t="s">
        <v>87</v>
      </c>
      <c r="AO923" t="s">
        <v>548</v>
      </c>
      <c r="AP923" t="s">
        <v>549</v>
      </c>
      <c r="AQ923" t="s">
        <v>548</v>
      </c>
      <c r="AR923" t="s">
        <v>549</v>
      </c>
      <c r="AS923" t="s">
        <v>83</v>
      </c>
      <c r="AV923" s="17"/>
      <c r="AX923">
        <v>0</v>
      </c>
      <c r="AY923" t="s">
        <v>83</v>
      </c>
      <c r="AZ923" t="s">
        <v>83</v>
      </c>
      <c r="BH923">
        <v>1176</v>
      </c>
      <c r="BL923" t="s">
        <v>870</v>
      </c>
      <c r="BM923" s="17">
        <v>43005</v>
      </c>
      <c r="BN923" t="s">
        <v>230</v>
      </c>
      <c r="BO923" t="s">
        <v>230</v>
      </c>
      <c r="BP923">
        <v>13</v>
      </c>
      <c r="BQ923" t="s">
        <v>88</v>
      </c>
      <c r="BR923" t="s">
        <v>79</v>
      </c>
      <c r="BS923" t="s">
        <v>89</v>
      </c>
      <c r="BT923" t="s">
        <v>90</v>
      </c>
      <c r="BU923" t="s">
        <v>181</v>
      </c>
      <c r="BV923" t="s">
        <v>83</v>
      </c>
      <c r="BY923" t="s">
        <v>92</v>
      </c>
      <c r="BZ923" t="s">
        <v>87</v>
      </c>
      <c r="CC923">
        <f>IFERROR(IF(AKORDT[[#This Row],[CZAS]]=1,VLOOKUP(AKORDT[[#This Row],[RAPORTY_TMP_ID]]&amp;AKORDT[[#This Row],[CZYNNOSCI_OPIS]],#REF!,5,FALSE),AKORDT[[#This Row],[CZAS]]),1)</f>
        <v>44</v>
      </c>
      <c r="CD923" t="str">
        <f>AKORDT[[#This Row],[RAPORTY_TMP_ID]]&amp;" "&amp;MID(AKORDT[[#This Row],[NAZWA1_WG]],1,30)</f>
        <v xml:space="preserve">26185 AVANT P104x64                 </v>
      </c>
      <c r="CE923" s="11">
        <f>AKORDT[[#This Row],[DATA]]</f>
        <v>43039</v>
      </c>
      <c r="CF923">
        <f>IFERROR(ROUND(AVERAGEIF(Tabela_Kwerenda_z_AKORD[CZAS RZECZYWISTY],LEFT(AKORDT[[#This Row],[PZP_NR_ZLECENIA]],5),Tabela_Kwerenda_z_AKORD[LACZNY_CZAS]),0),0)</f>
        <v>0</v>
      </c>
    </row>
    <row r="924" spans="1:84">
      <c r="A924" t="e">
        <f>VLOOKUP(AKORDT[[#This Row],[NAZWISKO]],IMIE[],2,FALSE)</f>
        <v>#N/A</v>
      </c>
      <c r="B924">
        <v>11454</v>
      </c>
      <c r="F924">
        <v>27041</v>
      </c>
      <c r="G924">
        <v>1</v>
      </c>
      <c r="H924">
        <v>1</v>
      </c>
      <c r="I924">
        <v>1</v>
      </c>
      <c r="J924">
        <v>35972</v>
      </c>
      <c r="K924">
        <v>35972</v>
      </c>
      <c r="L924">
        <v>40</v>
      </c>
      <c r="M924">
        <v>5</v>
      </c>
      <c r="N924">
        <v>7</v>
      </c>
      <c r="O924">
        <v>212</v>
      </c>
      <c r="Q924" s="17">
        <v>43039</v>
      </c>
      <c r="R924" t="s">
        <v>2081</v>
      </c>
      <c r="S924">
        <v>0</v>
      </c>
      <c r="T924">
        <v>0</v>
      </c>
      <c r="U924">
        <v>0</v>
      </c>
      <c r="V924">
        <v>2</v>
      </c>
      <c r="W924" t="s">
        <v>228</v>
      </c>
      <c r="X924" t="s">
        <v>79</v>
      </c>
      <c r="Y924" t="s">
        <v>97</v>
      </c>
      <c r="Z924" t="s">
        <v>229</v>
      </c>
      <c r="AB924" s="17">
        <v>2</v>
      </c>
      <c r="AC924" s="17">
        <v>402133</v>
      </c>
      <c r="AD924">
        <v>2</v>
      </c>
      <c r="AE924">
        <v>1</v>
      </c>
      <c r="AF924">
        <v>0</v>
      </c>
      <c r="AG924" t="s">
        <v>81</v>
      </c>
      <c r="AH924" t="s">
        <v>82</v>
      </c>
      <c r="AI924" t="s">
        <v>83</v>
      </c>
      <c r="AJ924" t="s">
        <v>83</v>
      </c>
      <c r="AK924" t="s">
        <v>84</v>
      </c>
      <c r="AL924" t="s">
        <v>85</v>
      </c>
      <c r="AM924" t="s">
        <v>86</v>
      </c>
      <c r="AN924" t="s">
        <v>87</v>
      </c>
      <c r="AO924" t="s">
        <v>644</v>
      </c>
      <c r="AP924" t="s">
        <v>645</v>
      </c>
      <c r="AQ924" t="s">
        <v>644</v>
      </c>
      <c r="AR924" t="s">
        <v>645</v>
      </c>
      <c r="AS924" t="s">
        <v>83</v>
      </c>
      <c r="AV924" s="17"/>
      <c r="AX924">
        <v>0</v>
      </c>
      <c r="AY924" t="s">
        <v>83</v>
      </c>
      <c r="AZ924" t="s">
        <v>83</v>
      </c>
      <c r="BH924">
        <v>1183</v>
      </c>
      <c r="BL924" t="s">
        <v>1346</v>
      </c>
      <c r="BM924" s="17">
        <v>43026</v>
      </c>
      <c r="BN924" t="s">
        <v>527</v>
      </c>
      <c r="BO924" t="s">
        <v>527</v>
      </c>
      <c r="BP924">
        <v>13</v>
      </c>
      <c r="BQ924" t="s">
        <v>88</v>
      </c>
      <c r="BR924" t="s">
        <v>79</v>
      </c>
      <c r="BS924" t="s">
        <v>89</v>
      </c>
      <c r="BT924" t="s">
        <v>90</v>
      </c>
      <c r="BU924" t="s">
        <v>181</v>
      </c>
      <c r="BV924" t="s">
        <v>83</v>
      </c>
      <c r="BY924" t="s">
        <v>92</v>
      </c>
      <c r="BZ924" t="s">
        <v>87</v>
      </c>
      <c r="CC924">
        <f>IFERROR(IF(AKORDT[[#This Row],[CZAS]]=1,VLOOKUP(AKORDT[[#This Row],[RAPORTY_TMP_ID]]&amp;AKORDT[[#This Row],[CZYNNOSCI_OPIS]],#REF!,5,FALSE),AKORDT[[#This Row],[CZAS]]),1)</f>
        <v>212</v>
      </c>
      <c r="CD924" t="str">
        <f>AKORDT[[#This Row],[RAPORTY_TMP_ID]]&amp;" "&amp;MID(AKORDT[[#This Row],[NAZWA1_WG]],1,30)</f>
        <v xml:space="preserve">27041 OREGON [3]                    </v>
      </c>
      <c r="CE924" s="11">
        <f>AKORDT[[#This Row],[DATA]]</f>
        <v>43039</v>
      </c>
      <c r="CF924">
        <f>IFERROR(ROUND(AVERAGEIF(Tabela_Kwerenda_z_AKORD[CZAS RZECZYWISTY],LEFT(AKORDT[[#This Row],[PZP_NR_ZLECENIA]],5),Tabela_Kwerenda_z_AKORD[LACZNY_CZAS]),0),0)</f>
        <v>0</v>
      </c>
    </row>
    <row r="925" spans="1:84">
      <c r="A925" t="e">
        <f>VLOOKUP(AKORDT[[#This Row],[NAZWISKO]],IMIE[],2,FALSE)</f>
        <v>#N/A</v>
      </c>
      <c r="B925">
        <v>11455</v>
      </c>
      <c r="F925">
        <v>27042</v>
      </c>
      <c r="G925">
        <v>1</v>
      </c>
      <c r="H925">
        <v>1</v>
      </c>
      <c r="I925">
        <v>1</v>
      </c>
      <c r="J925">
        <v>35973</v>
      </c>
      <c r="K925">
        <v>35973</v>
      </c>
      <c r="L925">
        <v>40</v>
      </c>
      <c r="M925">
        <v>5</v>
      </c>
      <c r="N925">
        <v>7</v>
      </c>
      <c r="O925">
        <v>201</v>
      </c>
      <c r="Q925" s="17">
        <v>43039</v>
      </c>
      <c r="R925" t="s">
        <v>2082</v>
      </c>
      <c r="S925">
        <v>0</v>
      </c>
      <c r="T925">
        <v>0</v>
      </c>
      <c r="U925">
        <v>0</v>
      </c>
      <c r="V925">
        <v>2</v>
      </c>
      <c r="W925" t="s">
        <v>228</v>
      </c>
      <c r="X925" t="s">
        <v>79</v>
      </c>
      <c r="Y925" t="s">
        <v>97</v>
      </c>
      <c r="Z925" t="s">
        <v>229</v>
      </c>
      <c r="AB925" s="17">
        <v>2</v>
      </c>
      <c r="AC925" s="17">
        <v>402133</v>
      </c>
      <c r="AD925">
        <v>2</v>
      </c>
      <c r="AE925">
        <v>1</v>
      </c>
      <c r="AF925">
        <v>0</v>
      </c>
      <c r="AG925" t="s">
        <v>81</v>
      </c>
      <c r="AH925" t="s">
        <v>82</v>
      </c>
      <c r="AI925" t="s">
        <v>83</v>
      </c>
      <c r="AJ925" t="s">
        <v>83</v>
      </c>
      <c r="AK925" t="s">
        <v>84</v>
      </c>
      <c r="AL925" t="s">
        <v>85</v>
      </c>
      <c r="AM925" t="s">
        <v>86</v>
      </c>
      <c r="AN925" t="s">
        <v>87</v>
      </c>
      <c r="AO925" t="s">
        <v>566</v>
      </c>
      <c r="AP925" t="s">
        <v>567</v>
      </c>
      <c r="AQ925" t="s">
        <v>566</v>
      </c>
      <c r="AR925" t="s">
        <v>567</v>
      </c>
      <c r="AS925" t="s">
        <v>83</v>
      </c>
      <c r="AV925" s="17"/>
      <c r="AX925">
        <v>0</v>
      </c>
      <c r="AY925" t="s">
        <v>83</v>
      </c>
      <c r="AZ925" t="s">
        <v>83</v>
      </c>
      <c r="BH925">
        <v>1184</v>
      </c>
      <c r="BL925" t="s">
        <v>1346</v>
      </c>
      <c r="BM925" s="17">
        <v>43026</v>
      </c>
      <c r="BN925" t="s">
        <v>527</v>
      </c>
      <c r="BO925" t="s">
        <v>527</v>
      </c>
      <c r="BP925">
        <v>13</v>
      </c>
      <c r="BQ925" t="s">
        <v>88</v>
      </c>
      <c r="BR925" t="s">
        <v>79</v>
      </c>
      <c r="BS925" t="s">
        <v>89</v>
      </c>
      <c r="BT925" t="s">
        <v>90</v>
      </c>
      <c r="BU925" t="s">
        <v>181</v>
      </c>
      <c r="BV925" t="s">
        <v>83</v>
      </c>
      <c r="BY925" t="s">
        <v>92</v>
      </c>
      <c r="BZ925" t="s">
        <v>87</v>
      </c>
      <c r="CC925">
        <f>IFERROR(IF(AKORDT[[#This Row],[CZAS]]=1,VLOOKUP(AKORDT[[#This Row],[RAPORTY_TMP_ID]]&amp;AKORDT[[#This Row],[CZYNNOSCI_OPIS]],#REF!,5,FALSE),AKORDT[[#This Row],[CZAS]]),1)</f>
        <v>201</v>
      </c>
      <c r="CD925" t="str">
        <f>AKORDT[[#This Row],[RAPORTY_TMP_ID]]&amp;" "&amp;MID(AKORDT[[#This Row],[NAZWA1_WG]],1,30)</f>
        <v xml:space="preserve">27042 OREGON [2,5]                  </v>
      </c>
      <c r="CE925" s="11">
        <f>AKORDT[[#This Row],[DATA]]</f>
        <v>43039</v>
      </c>
      <c r="CF925">
        <f>IFERROR(ROUND(AVERAGEIF(Tabela_Kwerenda_z_AKORD[CZAS RZECZYWISTY],LEFT(AKORDT[[#This Row],[PZP_NR_ZLECENIA]],5),Tabela_Kwerenda_z_AKORD[LACZNY_CZAS]),0),0)</f>
        <v>0</v>
      </c>
    </row>
    <row r="926" spans="1:84">
      <c r="A926" t="e">
        <f>VLOOKUP(AKORDT[[#This Row],[NAZWISKO]],IMIE[],2,FALSE)</f>
        <v>#N/A</v>
      </c>
      <c r="B926">
        <v>11456</v>
      </c>
      <c r="F926">
        <v>26750</v>
      </c>
      <c r="G926">
        <v>1</v>
      </c>
      <c r="H926">
        <v>1</v>
      </c>
      <c r="I926">
        <v>1</v>
      </c>
      <c r="J926">
        <v>55864</v>
      </c>
      <c r="K926">
        <v>55864</v>
      </c>
      <c r="L926">
        <v>51</v>
      </c>
      <c r="M926">
        <v>5</v>
      </c>
      <c r="N926">
        <v>7</v>
      </c>
      <c r="O926">
        <v>213</v>
      </c>
      <c r="Q926" s="17">
        <v>43039</v>
      </c>
      <c r="R926" t="s">
        <v>2083</v>
      </c>
      <c r="S926">
        <v>0</v>
      </c>
      <c r="T926">
        <v>0</v>
      </c>
      <c r="U926">
        <v>0</v>
      </c>
      <c r="V926">
        <v>2</v>
      </c>
      <c r="W926" t="s">
        <v>214</v>
      </c>
      <c r="X926" t="s">
        <v>79</v>
      </c>
      <c r="Y926" t="s">
        <v>103</v>
      </c>
      <c r="Z926" t="s">
        <v>215</v>
      </c>
      <c r="AB926" s="17">
        <v>2</v>
      </c>
      <c r="AC926" s="17">
        <v>402133</v>
      </c>
      <c r="AD926">
        <v>2</v>
      </c>
      <c r="AE926">
        <v>1</v>
      </c>
      <c r="AF926">
        <v>0</v>
      </c>
      <c r="AG926" t="s">
        <v>81</v>
      </c>
      <c r="AH926" t="s">
        <v>82</v>
      </c>
      <c r="AI926" t="s">
        <v>83</v>
      </c>
      <c r="AJ926" t="s">
        <v>83</v>
      </c>
      <c r="AK926" t="s">
        <v>84</v>
      </c>
      <c r="AL926" t="s">
        <v>85</v>
      </c>
      <c r="AM926" t="s">
        <v>86</v>
      </c>
      <c r="AN926" t="s">
        <v>87</v>
      </c>
      <c r="AO926" t="s">
        <v>617</v>
      </c>
      <c r="AP926" t="s">
        <v>618</v>
      </c>
      <c r="AQ926" t="s">
        <v>617</v>
      </c>
      <c r="AR926" t="s">
        <v>618</v>
      </c>
      <c r="AS926" t="s">
        <v>83</v>
      </c>
      <c r="AV926" s="17"/>
      <c r="AX926">
        <v>0</v>
      </c>
      <c r="AY926" t="s">
        <v>83</v>
      </c>
      <c r="AZ926" t="s">
        <v>83</v>
      </c>
      <c r="BH926">
        <v>1185</v>
      </c>
      <c r="BL926" t="s">
        <v>1738</v>
      </c>
      <c r="BM926" s="17">
        <v>43019</v>
      </c>
      <c r="BN926" t="s">
        <v>303</v>
      </c>
      <c r="BO926" t="s">
        <v>303</v>
      </c>
      <c r="BP926">
        <v>13</v>
      </c>
      <c r="BQ926" t="s">
        <v>88</v>
      </c>
      <c r="BR926" t="s">
        <v>79</v>
      </c>
      <c r="BS926" t="s">
        <v>89</v>
      </c>
      <c r="BT926" t="s">
        <v>90</v>
      </c>
      <c r="BU926" t="s">
        <v>181</v>
      </c>
      <c r="BV926" t="s">
        <v>83</v>
      </c>
      <c r="BY926" t="s">
        <v>92</v>
      </c>
      <c r="BZ926" t="s">
        <v>87</v>
      </c>
      <c r="CC926">
        <f>IFERROR(IF(AKORDT[[#This Row],[CZAS]]=1,VLOOKUP(AKORDT[[#This Row],[RAPORTY_TMP_ID]]&amp;AKORDT[[#This Row],[CZYNNOSCI_OPIS]],#REF!,5,FALSE),AKORDT[[#This Row],[CZAS]]),1)</f>
        <v>213</v>
      </c>
      <c r="CD926" t="str">
        <f>AKORDT[[#This Row],[RAPORTY_TMP_ID]]&amp;" "&amp;MID(AKORDT[[#This Row],[NAZWA1_WG]],1,30)</f>
        <v xml:space="preserve">26750 MANGO 3                       </v>
      </c>
      <c r="CE926" s="11">
        <f>AKORDT[[#This Row],[DATA]]</f>
        <v>43039</v>
      </c>
      <c r="CF926">
        <f>IFERROR(ROUND(AVERAGEIF(Tabela_Kwerenda_z_AKORD[CZAS RZECZYWISTY],LEFT(AKORDT[[#This Row],[PZP_NR_ZLECENIA]],5),Tabela_Kwerenda_z_AKORD[LACZNY_CZAS]),0),0)</f>
        <v>0</v>
      </c>
    </row>
    <row r="927" spans="1:84">
      <c r="A927" t="e">
        <f>VLOOKUP(AKORDT[[#This Row],[NAZWISKO]],IMIE[],2,FALSE)</f>
        <v>#N/A</v>
      </c>
      <c r="B927">
        <v>11457</v>
      </c>
      <c r="F927">
        <v>26751</v>
      </c>
      <c r="G927">
        <v>1</v>
      </c>
      <c r="H927">
        <v>1</v>
      </c>
      <c r="I927">
        <v>1</v>
      </c>
      <c r="J927">
        <v>55866</v>
      </c>
      <c r="K927">
        <v>55866</v>
      </c>
      <c r="L927">
        <v>51</v>
      </c>
      <c r="M927">
        <v>5</v>
      </c>
      <c r="N927">
        <v>7</v>
      </c>
      <c r="O927">
        <v>156</v>
      </c>
      <c r="Q927" s="17">
        <v>43039</v>
      </c>
      <c r="R927" t="s">
        <v>2084</v>
      </c>
      <c r="S927">
        <v>0</v>
      </c>
      <c r="T927">
        <v>0</v>
      </c>
      <c r="U927">
        <v>0</v>
      </c>
      <c r="V927">
        <v>2</v>
      </c>
      <c r="W927" t="s">
        <v>214</v>
      </c>
      <c r="X927" t="s">
        <v>79</v>
      </c>
      <c r="Y927" t="s">
        <v>103</v>
      </c>
      <c r="Z927" t="s">
        <v>215</v>
      </c>
      <c r="AB927" s="17">
        <v>2</v>
      </c>
      <c r="AC927" s="17">
        <v>402133</v>
      </c>
      <c r="AD927">
        <v>2</v>
      </c>
      <c r="AE927">
        <v>1</v>
      </c>
      <c r="AF927">
        <v>0</v>
      </c>
      <c r="AG927" t="s">
        <v>81</v>
      </c>
      <c r="AH927" t="s">
        <v>82</v>
      </c>
      <c r="AI927" t="s">
        <v>83</v>
      </c>
      <c r="AJ927" t="s">
        <v>83</v>
      </c>
      <c r="AK927" t="s">
        <v>84</v>
      </c>
      <c r="AL927" t="s">
        <v>85</v>
      </c>
      <c r="AM927" t="s">
        <v>86</v>
      </c>
      <c r="AN927" t="s">
        <v>87</v>
      </c>
      <c r="AO927" t="s">
        <v>615</v>
      </c>
      <c r="AP927" t="s">
        <v>616</v>
      </c>
      <c r="AQ927" t="s">
        <v>615</v>
      </c>
      <c r="AR927" t="s">
        <v>616</v>
      </c>
      <c r="AS927" t="s">
        <v>83</v>
      </c>
      <c r="AV927" s="17"/>
      <c r="AX927">
        <v>0</v>
      </c>
      <c r="AY927" t="s">
        <v>83</v>
      </c>
      <c r="AZ927" t="s">
        <v>83</v>
      </c>
      <c r="BH927">
        <v>1186</v>
      </c>
      <c r="BL927" t="s">
        <v>1738</v>
      </c>
      <c r="BM927" s="17">
        <v>43019</v>
      </c>
      <c r="BN927" t="s">
        <v>303</v>
      </c>
      <c r="BO927" t="s">
        <v>303</v>
      </c>
      <c r="BP927">
        <v>13</v>
      </c>
      <c r="BQ927" t="s">
        <v>88</v>
      </c>
      <c r="BR927" t="s">
        <v>79</v>
      </c>
      <c r="BS927" t="s">
        <v>89</v>
      </c>
      <c r="BT927" t="s">
        <v>90</v>
      </c>
      <c r="BU927" t="s">
        <v>181</v>
      </c>
      <c r="BV927" t="s">
        <v>83</v>
      </c>
      <c r="BY927" t="s">
        <v>92</v>
      </c>
      <c r="BZ927" t="s">
        <v>87</v>
      </c>
      <c r="CC927">
        <f>IFERROR(IF(AKORDT[[#This Row],[CZAS]]=1,VLOOKUP(AKORDT[[#This Row],[RAPORTY_TMP_ID]]&amp;AKORDT[[#This Row],[CZYNNOSCI_OPIS]],#REF!,5,FALSE),AKORDT[[#This Row],[CZAS]]),1)</f>
        <v>156</v>
      </c>
      <c r="CD927" t="str">
        <f>AKORDT[[#This Row],[RAPORTY_TMP_ID]]&amp;" "&amp;MID(AKORDT[[#This Row],[NAZWA1_WG]],1,30)</f>
        <v xml:space="preserve">26751 MANGO N                       </v>
      </c>
      <c r="CE927" s="11">
        <f>AKORDT[[#This Row],[DATA]]</f>
        <v>43039</v>
      </c>
      <c r="CF927">
        <f>IFERROR(ROUND(AVERAGEIF(Tabela_Kwerenda_z_AKORD[CZAS RZECZYWISTY],LEFT(AKORDT[[#This Row],[PZP_NR_ZLECENIA]],5),Tabela_Kwerenda_z_AKORD[LACZNY_CZAS]),0),0)</f>
        <v>0</v>
      </c>
    </row>
    <row r="928" spans="1:84">
      <c r="A928" t="e">
        <f>VLOOKUP(AKORDT[[#This Row],[NAZWISKO]],IMIE[],2,FALSE)</f>
        <v>#N/A</v>
      </c>
      <c r="B928">
        <v>11458</v>
      </c>
      <c r="F928">
        <v>26752</v>
      </c>
      <c r="G928">
        <v>1</v>
      </c>
      <c r="H928">
        <v>1</v>
      </c>
      <c r="I928">
        <v>1</v>
      </c>
      <c r="J928">
        <v>55862</v>
      </c>
      <c r="K928">
        <v>55862</v>
      </c>
      <c r="L928">
        <v>51</v>
      </c>
      <c r="M928">
        <v>5</v>
      </c>
      <c r="N928">
        <v>7</v>
      </c>
      <c r="O928">
        <v>152</v>
      </c>
      <c r="Q928" s="17">
        <v>43039</v>
      </c>
      <c r="R928" t="s">
        <v>2085</v>
      </c>
      <c r="S928">
        <v>0</v>
      </c>
      <c r="T928">
        <v>0</v>
      </c>
      <c r="U928">
        <v>0</v>
      </c>
      <c r="V928">
        <v>2</v>
      </c>
      <c r="W928" t="s">
        <v>214</v>
      </c>
      <c r="X928" t="s">
        <v>79</v>
      </c>
      <c r="Y928" t="s">
        <v>103</v>
      </c>
      <c r="Z928" t="s">
        <v>215</v>
      </c>
      <c r="AB928" s="17">
        <v>2</v>
      </c>
      <c r="AC928" s="17">
        <v>402133</v>
      </c>
      <c r="AD928">
        <v>2</v>
      </c>
      <c r="AE928">
        <v>1</v>
      </c>
      <c r="AF928">
        <v>0</v>
      </c>
      <c r="AG928" t="s">
        <v>81</v>
      </c>
      <c r="AH928" t="s">
        <v>82</v>
      </c>
      <c r="AI928" t="s">
        <v>83</v>
      </c>
      <c r="AJ928" t="s">
        <v>83</v>
      </c>
      <c r="AK928" t="s">
        <v>84</v>
      </c>
      <c r="AL928" t="s">
        <v>85</v>
      </c>
      <c r="AM928" t="s">
        <v>86</v>
      </c>
      <c r="AN928" t="s">
        <v>87</v>
      </c>
      <c r="AO928" t="s">
        <v>613</v>
      </c>
      <c r="AP928" t="s">
        <v>614</v>
      </c>
      <c r="AQ928" t="s">
        <v>613</v>
      </c>
      <c r="AR928" t="s">
        <v>614</v>
      </c>
      <c r="AS928" t="s">
        <v>83</v>
      </c>
      <c r="AV928" s="17"/>
      <c r="AX928">
        <v>0</v>
      </c>
      <c r="AY928" t="s">
        <v>83</v>
      </c>
      <c r="AZ928" t="s">
        <v>83</v>
      </c>
      <c r="BH928">
        <v>1187</v>
      </c>
      <c r="BL928" t="s">
        <v>1738</v>
      </c>
      <c r="BM928" s="17">
        <v>43019</v>
      </c>
      <c r="BN928" t="s">
        <v>303</v>
      </c>
      <c r="BO928" t="s">
        <v>303</v>
      </c>
      <c r="BP928">
        <v>13</v>
      </c>
      <c r="BQ928" t="s">
        <v>88</v>
      </c>
      <c r="BR928" t="s">
        <v>79</v>
      </c>
      <c r="BS928" t="s">
        <v>89</v>
      </c>
      <c r="BT928" t="s">
        <v>90</v>
      </c>
      <c r="BU928" t="s">
        <v>181</v>
      </c>
      <c r="BV928" t="s">
        <v>83</v>
      </c>
      <c r="BY928" t="s">
        <v>92</v>
      </c>
      <c r="BZ928" t="s">
        <v>87</v>
      </c>
      <c r="CC928">
        <f>IFERROR(IF(AKORDT[[#This Row],[CZAS]]=1,VLOOKUP(AKORDT[[#This Row],[RAPORTY_TMP_ID]]&amp;AKORDT[[#This Row],[CZYNNOSCI_OPIS]],#REF!,5,FALSE),AKORDT[[#This Row],[CZAS]]),1)</f>
        <v>152</v>
      </c>
      <c r="CD928" t="str">
        <f>AKORDT[[#This Row],[RAPORTY_TMP_ID]]&amp;" "&amp;MID(AKORDT[[#This Row],[NAZWA1_WG]],1,30)</f>
        <v xml:space="preserve">26752 MANGO 2                       </v>
      </c>
      <c r="CE928" s="11">
        <f>AKORDT[[#This Row],[DATA]]</f>
        <v>43039</v>
      </c>
      <c r="CF928">
        <f>IFERROR(ROUND(AVERAGEIF(Tabela_Kwerenda_z_AKORD[CZAS RZECZYWISTY],LEFT(AKORDT[[#This Row],[PZP_NR_ZLECENIA]],5),Tabela_Kwerenda_z_AKORD[LACZNY_CZAS]),0),0)</f>
        <v>0</v>
      </c>
    </row>
    <row r="929" spans="1:84">
      <c r="A929" t="e">
        <f>VLOOKUP(AKORDT[[#This Row],[NAZWISKO]],IMIE[],2,FALSE)</f>
        <v>#N/A</v>
      </c>
      <c r="B929">
        <v>11459</v>
      </c>
      <c r="F929">
        <v>26753</v>
      </c>
      <c r="G929">
        <v>1</v>
      </c>
      <c r="H929">
        <v>1</v>
      </c>
      <c r="I929">
        <v>1</v>
      </c>
      <c r="J929">
        <v>55858</v>
      </c>
      <c r="K929">
        <v>55858</v>
      </c>
      <c r="L929">
        <v>51</v>
      </c>
      <c r="M929">
        <v>5</v>
      </c>
      <c r="N929">
        <v>7</v>
      </c>
      <c r="O929">
        <v>110</v>
      </c>
      <c r="Q929" s="17">
        <v>43039</v>
      </c>
      <c r="R929" t="s">
        <v>2086</v>
      </c>
      <c r="S929">
        <v>0</v>
      </c>
      <c r="T929">
        <v>0</v>
      </c>
      <c r="U929">
        <v>0</v>
      </c>
      <c r="V929">
        <v>2</v>
      </c>
      <c r="W929" t="s">
        <v>214</v>
      </c>
      <c r="X929" t="s">
        <v>79</v>
      </c>
      <c r="Y929" t="s">
        <v>103</v>
      </c>
      <c r="Z929" t="s">
        <v>215</v>
      </c>
      <c r="AB929" s="17">
        <v>2</v>
      </c>
      <c r="AC929" s="17">
        <v>402133</v>
      </c>
      <c r="AD929">
        <v>2</v>
      </c>
      <c r="AE929">
        <v>1</v>
      </c>
      <c r="AF929">
        <v>0</v>
      </c>
      <c r="AG929" t="s">
        <v>81</v>
      </c>
      <c r="AH929" t="s">
        <v>82</v>
      </c>
      <c r="AI929" t="s">
        <v>83</v>
      </c>
      <c r="AJ929" t="s">
        <v>83</v>
      </c>
      <c r="AK929" t="s">
        <v>84</v>
      </c>
      <c r="AL929" t="s">
        <v>85</v>
      </c>
      <c r="AM929" t="s">
        <v>86</v>
      </c>
      <c r="AN929" t="s">
        <v>87</v>
      </c>
      <c r="AO929" t="s">
        <v>373</v>
      </c>
      <c r="AP929" t="s">
        <v>374</v>
      </c>
      <c r="AQ929" t="s">
        <v>373</v>
      </c>
      <c r="AR929" t="s">
        <v>374</v>
      </c>
      <c r="AS929" t="s">
        <v>83</v>
      </c>
      <c r="AV929" s="17"/>
      <c r="AX929">
        <v>0</v>
      </c>
      <c r="AY929" t="s">
        <v>83</v>
      </c>
      <c r="AZ929" t="s">
        <v>83</v>
      </c>
      <c r="BH929">
        <v>1188</v>
      </c>
      <c r="BL929" t="s">
        <v>1738</v>
      </c>
      <c r="BM929" s="17">
        <v>43019</v>
      </c>
      <c r="BN929" t="s">
        <v>303</v>
      </c>
      <c r="BO929" t="s">
        <v>303</v>
      </c>
      <c r="BP929">
        <v>13</v>
      </c>
      <c r="BQ929" t="s">
        <v>88</v>
      </c>
      <c r="BR929" t="s">
        <v>79</v>
      </c>
      <c r="BS929" t="s">
        <v>89</v>
      </c>
      <c r="BT929" t="s">
        <v>90</v>
      </c>
      <c r="BU929" t="s">
        <v>181</v>
      </c>
      <c r="BV929" t="s">
        <v>83</v>
      </c>
      <c r="BY929" t="s">
        <v>92</v>
      </c>
      <c r="BZ929" t="s">
        <v>87</v>
      </c>
      <c r="CC929">
        <f>IFERROR(IF(AKORDT[[#This Row],[CZAS]]=1,VLOOKUP(AKORDT[[#This Row],[RAPORTY_TMP_ID]]&amp;AKORDT[[#This Row],[CZYNNOSCI_OPIS]],#REF!,5,FALSE),AKORDT[[#This Row],[CZAS]]),1)</f>
        <v>110</v>
      </c>
      <c r="CD929" t="str">
        <f>AKORDT[[#This Row],[RAPORTY_TMP_ID]]&amp;" "&amp;MID(AKORDT[[#This Row],[NAZWA1_WG]],1,30)</f>
        <v xml:space="preserve">26753 MANGO 1                       </v>
      </c>
      <c r="CE929" s="11">
        <f>AKORDT[[#This Row],[DATA]]</f>
        <v>43039</v>
      </c>
      <c r="CF929">
        <f>IFERROR(ROUND(AVERAGEIF(Tabela_Kwerenda_z_AKORD[CZAS RZECZYWISTY],LEFT(AKORDT[[#This Row],[PZP_NR_ZLECENIA]],5),Tabela_Kwerenda_z_AKORD[LACZNY_CZAS]),0),0)</f>
        <v>0</v>
      </c>
    </row>
    <row r="930" spans="1:84">
      <c r="A930" t="e">
        <f>VLOOKUP(AKORDT[[#This Row],[NAZWISKO]],IMIE[],2,FALSE)</f>
        <v>#N/A</v>
      </c>
      <c r="B930">
        <v>11460</v>
      </c>
      <c r="F930">
        <v>26754</v>
      </c>
      <c r="G930">
        <v>1</v>
      </c>
      <c r="H930">
        <v>1</v>
      </c>
      <c r="I930">
        <v>1</v>
      </c>
      <c r="J930">
        <v>55872</v>
      </c>
      <c r="K930">
        <v>55872</v>
      </c>
      <c r="L930">
        <v>51</v>
      </c>
      <c r="M930">
        <v>5</v>
      </c>
      <c r="N930">
        <v>7</v>
      </c>
      <c r="O930">
        <v>41</v>
      </c>
      <c r="Q930" s="17">
        <v>43039</v>
      </c>
      <c r="R930" t="s">
        <v>2087</v>
      </c>
      <c r="S930">
        <v>0</v>
      </c>
      <c r="T930">
        <v>0</v>
      </c>
      <c r="U930">
        <v>0</v>
      </c>
      <c r="V930">
        <v>2</v>
      </c>
      <c r="W930" t="s">
        <v>214</v>
      </c>
      <c r="X930" t="s">
        <v>79</v>
      </c>
      <c r="Y930" t="s">
        <v>103</v>
      </c>
      <c r="Z930" t="s">
        <v>215</v>
      </c>
      <c r="AB930" s="17">
        <v>2</v>
      </c>
      <c r="AC930" s="17">
        <v>402133</v>
      </c>
      <c r="AD930">
        <v>2</v>
      </c>
      <c r="AE930">
        <v>1</v>
      </c>
      <c r="AF930">
        <v>0</v>
      </c>
      <c r="AG930" t="s">
        <v>81</v>
      </c>
      <c r="AH930" t="s">
        <v>82</v>
      </c>
      <c r="AI930" t="s">
        <v>83</v>
      </c>
      <c r="AJ930" t="s">
        <v>83</v>
      </c>
      <c r="AK930" t="s">
        <v>84</v>
      </c>
      <c r="AL930" t="s">
        <v>85</v>
      </c>
      <c r="AM930" t="s">
        <v>86</v>
      </c>
      <c r="AN930" t="s">
        <v>87</v>
      </c>
      <c r="AO930" t="s">
        <v>402</v>
      </c>
      <c r="AP930" t="s">
        <v>403</v>
      </c>
      <c r="AQ930" t="s">
        <v>402</v>
      </c>
      <c r="AR930" t="s">
        <v>403</v>
      </c>
      <c r="AS930" t="s">
        <v>83</v>
      </c>
      <c r="AV930" s="17"/>
      <c r="AX930">
        <v>0</v>
      </c>
      <c r="AY930" t="s">
        <v>83</v>
      </c>
      <c r="AZ930" t="s">
        <v>83</v>
      </c>
      <c r="BH930">
        <v>1189</v>
      </c>
      <c r="BL930" t="s">
        <v>1738</v>
      </c>
      <c r="BM930" s="17">
        <v>43019</v>
      </c>
      <c r="BN930" t="s">
        <v>303</v>
      </c>
      <c r="BO930" t="s">
        <v>303</v>
      </c>
      <c r="BP930">
        <v>13</v>
      </c>
      <c r="BQ930" t="s">
        <v>88</v>
      </c>
      <c r="BR930" t="s">
        <v>79</v>
      </c>
      <c r="BS930" t="s">
        <v>89</v>
      </c>
      <c r="BT930" t="s">
        <v>90</v>
      </c>
      <c r="BU930" t="s">
        <v>181</v>
      </c>
      <c r="BV930" t="s">
        <v>83</v>
      </c>
      <c r="BY930" t="s">
        <v>92</v>
      </c>
      <c r="BZ930" t="s">
        <v>87</v>
      </c>
      <c r="CC930">
        <f>IFERROR(IF(AKORDT[[#This Row],[CZAS]]=1,VLOOKUP(AKORDT[[#This Row],[RAPORTY_TMP_ID]]&amp;AKORDT[[#This Row],[CZYNNOSCI_OPIS]],#REF!,5,FALSE),AKORDT[[#This Row],[CZAS]]),1)</f>
        <v>41</v>
      </c>
      <c r="CD930" t="str">
        <f>AKORDT[[#This Row],[RAPORTY_TMP_ID]]&amp;" "&amp;MID(AKORDT[[#This Row],[NAZWA1_WG]],1,30)</f>
        <v xml:space="preserve">26754 MANGO P83x60                  </v>
      </c>
      <c r="CE930" s="11">
        <f>AKORDT[[#This Row],[DATA]]</f>
        <v>43039</v>
      </c>
      <c r="CF930">
        <f>IFERROR(ROUND(AVERAGEIF(Tabela_Kwerenda_z_AKORD[CZAS RZECZYWISTY],LEFT(AKORDT[[#This Row],[PZP_NR_ZLECENIA]],5),Tabela_Kwerenda_z_AKORD[LACZNY_CZAS]),0),0)</f>
        <v>0</v>
      </c>
    </row>
    <row r="931" spans="1:84">
      <c r="A931" t="e">
        <f>VLOOKUP(AKORDT[[#This Row],[NAZWISKO]],IMIE[],2,FALSE)</f>
        <v>#N/A</v>
      </c>
      <c r="B931">
        <v>11461</v>
      </c>
      <c r="F931">
        <v>26755</v>
      </c>
      <c r="G931">
        <v>1</v>
      </c>
      <c r="H931">
        <v>1</v>
      </c>
      <c r="I931">
        <v>1</v>
      </c>
      <c r="J931">
        <v>56220</v>
      </c>
      <c r="K931">
        <v>56220</v>
      </c>
      <c r="L931">
        <v>51</v>
      </c>
      <c r="M931">
        <v>5</v>
      </c>
      <c r="N931">
        <v>7</v>
      </c>
      <c r="O931">
        <v>17</v>
      </c>
      <c r="Q931" s="17">
        <v>43039</v>
      </c>
      <c r="R931" t="s">
        <v>2088</v>
      </c>
      <c r="S931">
        <v>0</v>
      </c>
      <c r="T931">
        <v>0</v>
      </c>
      <c r="U931">
        <v>0</v>
      </c>
      <c r="V931">
        <v>2</v>
      </c>
      <c r="W931" t="s">
        <v>214</v>
      </c>
      <c r="X931" t="s">
        <v>79</v>
      </c>
      <c r="Y931" t="s">
        <v>103</v>
      </c>
      <c r="Z931" t="s">
        <v>215</v>
      </c>
      <c r="AB931" s="17">
        <v>2</v>
      </c>
      <c r="AC931" s="17">
        <v>402133</v>
      </c>
      <c r="AD931">
        <v>2</v>
      </c>
      <c r="AE931">
        <v>1</v>
      </c>
      <c r="AF931">
        <v>0</v>
      </c>
      <c r="AG931" t="s">
        <v>81</v>
      </c>
      <c r="AH931" t="s">
        <v>82</v>
      </c>
      <c r="AI931" t="s">
        <v>83</v>
      </c>
      <c r="AJ931" t="s">
        <v>83</v>
      </c>
      <c r="AK931" t="s">
        <v>84</v>
      </c>
      <c r="AL931" t="s">
        <v>85</v>
      </c>
      <c r="AM931" t="s">
        <v>86</v>
      </c>
      <c r="AN931" t="s">
        <v>87</v>
      </c>
      <c r="AO931" t="s">
        <v>301</v>
      </c>
      <c r="AP931" t="s">
        <v>302</v>
      </c>
      <c r="AQ931" t="s">
        <v>301</v>
      </c>
      <c r="AR931" t="s">
        <v>302</v>
      </c>
      <c r="AS931" t="s">
        <v>83</v>
      </c>
      <c r="AV931" s="17"/>
      <c r="AX931">
        <v>0</v>
      </c>
      <c r="AY931" t="s">
        <v>83</v>
      </c>
      <c r="AZ931" t="s">
        <v>83</v>
      </c>
      <c r="BH931">
        <v>1190</v>
      </c>
      <c r="BL931" t="s">
        <v>1738</v>
      </c>
      <c r="BM931" s="17">
        <v>43019</v>
      </c>
      <c r="BN931" t="s">
        <v>303</v>
      </c>
      <c r="BO931" t="s">
        <v>303</v>
      </c>
      <c r="BP931">
        <v>13</v>
      </c>
      <c r="BQ931" t="s">
        <v>88</v>
      </c>
      <c r="BR931" t="s">
        <v>79</v>
      </c>
      <c r="BS931" t="s">
        <v>89</v>
      </c>
      <c r="BT931" t="s">
        <v>90</v>
      </c>
      <c r="BU931" t="s">
        <v>181</v>
      </c>
      <c r="BV931" t="s">
        <v>83</v>
      </c>
      <c r="BY931" t="s">
        <v>92</v>
      </c>
      <c r="BZ931" t="s">
        <v>87</v>
      </c>
      <c r="CC931">
        <f>IFERROR(IF(AKORDT[[#This Row],[CZAS]]=1,VLOOKUP(AKORDT[[#This Row],[RAPORTY_TMP_ID]]&amp;AKORDT[[#This Row],[CZYNNOSCI_OPIS]],#REF!,5,FALSE),AKORDT[[#This Row],[CZAS]]),1)</f>
        <v>17</v>
      </c>
      <c r="CD931" t="str">
        <f>AKORDT[[#This Row],[RAPORTY_TMP_ID]]&amp;" "&amp;MID(AKORDT[[#This Row],[NAZWA1_WG]],1,30)</f>
        <v xml:space="preserve">26755 MANGO PD 487 VI 50x50         </v>
      </c>
      <c r="CE931" s="11">
        <f>AKORDT[[#This Row],[DATA]]</f>
        <v>43039</v>
      </c>
      <c r="CF931">
        <f>IFERROR(ROUND(AVERAGEIF(Tabela_Kwerenda_z_AKORD[CZAS RZECZYWISTY],LEFT(AKORDT[[#This Row],[PZP_NR_ZLECENIA]],5),Tabela_Kwerenda_z_AKORD[LACZNY_CZAS]),0),0)</f>
        <v>0</v>
      </c>
    </row>
    <row r="932" spans="1:84">
      <c r="A932" t="e">
        <f>VLOOKUP(AKORDT[[#This Row],[NAZWISKO]],IMIE[],2,FALSE)</f>
        <v>#N/A</v>
      </c>
      <c r="B932">
        <v>11462</v>
      </c>
      <c r="F932">
        <v>26756</v>
      </c>
      <c r="G932">
        <v>1</v>
      </c>
      <c r="H932">
        <v>1</v>
      </c>
      <c r="I932">
        <v>1</v>
      </c>
      <c r="J932">
        <v>56218</v>
      </c>
      <c r="K932">
        <v>56218</v>
      </c>
      <c r="L932">
        <v>51</v>
      </c>
      <c r="M932">
        <v>5</v>
      </c>
      <c r="N932">
        <v>7</v>
      </c>
      <c r="O932">
        <v>15</v>
      </c>
      <c r="Q932" s="17">
        <v>43039</v>
      </c>
      <c r="R932" t="s">
        <v>2089</v>
      </c>
      <c r="S932">
        <v>0</v>
      </c>
      <c r="T932">
        <v>0</v>
      </c>
      <c r="U932">
        <v>0</v>
      </c>
      <c r="V932">
        <v>2</v>
      </c>
      <c r="W932" t="s">
        <v>214</v>
      </c>
      <c r="X932" t="s">
        <v>79</v>
      </c>
      <c r="Y932" t="s">
        <v>103</v>
      </c>
      <c r="Z932" t="s">
        <v>215</v>
      </c>
      <c r="AB932" s="17">
        <v>2</v>
      </c>
      <c r="AC932" s="17">
        <v>402133</v>
      </c>
      <c r="AD932">
        <v>2</v>
      </c>
      <c r="AE932">
        <v>1</v>
      </c>
      <c r="AF932">
        <v>0</v>
      </c>
      <c r="AG932" t="s">
        <v>81</v>
      </c>
      <c r="AH932" t="s">
        <v>82</v>
      </c>
      <c r="AI932" t="s">
        <v>83</v>
      </c>
      <c r="AJ932" t="s">
        <v>83</v>
      </c>
      <c r="AK932" t="s">
        <v>84</v>
      </c>
      <c r="AL932" t="s">
        <v>85</v>
      </c>
      <c r="AM932" t="s">
        <v>86</v>
      </c>
      <c r="AN932" t="s">
        <v>87</v>
      </c>
      <c r="AO932" t="s">
        <v>611</v>
      </c>
      <c r="AP932" t="s">
        <v>612</v>
      </c>
      <c r="AQ932" t="s">
        <v>611</v>
      </c>
      <c r="AR932" t="s">
        <v>612</v>
      </c>
      <c r="AS932" t="s">
        <v>83</v>
      </c>
      <c r="AV932" s="17"/>
      <c r="AX932">
        <v>0</v>
      </c>
      <c r="AY932" t="s">
        <v>83</v>
      </c>
      <c r="AZ932" t="s">
        <v>83</v>
      </c>
      <c r="BH932">
        <v>1191</v>
      </c>
      <c r="BL932" t="s">
        <v>1738</v>
      </c>
      <c r="BM932" s="17">
        <v>43019</v>
      </c>
      <c r="BN932" t="s">
        <v>303</v>
      </c>
      <c r="BO932" t="s">
        <v>303</v>
      </c>
      <c r="BP932">
        <v>13</v>
      </c>
      <c r="BQ932" t="s">
        <v>88</v>
      </c>
      <c r="BR932" t="s">
        <v>79</v>
      </c>
      <c r="BS932" t="s">
        <v>89</v>
      </c>
      <c r="BT932" t="s">
        <v>90</v>
      </c>
      <c r="BU932" t="s">
        <v>181</v>
      </c>
      <c r="BV932" t="s">
        <v>83</v>
      </c>
      <c r="BY932" t="s">
        <v>92</v>
      </c>
      <c r="BZ932" t="s">
        <v>87</v>
      </c>
      <c r="CC932">
        <f>IFERROR(IF(AKORDT[[#This Row],[CZAS]]=1,VLOOKUP(AKORDT[[#This Row],[RAPORTY_TMP_ID]]&amp;AKORDT[[#This Row],[CZYNNOSCI_OPIS]],#REF!,5,FALSE),AKORDT[[#This Row],[CZAS]]),1)</f>
        <v>15</v>
      </c>
      <c r="CD932" t="str">
        <f>AKORDT[[#This Row],[RAPORTY_TMP_ID]]&amp;" "&amp;MID(AKORDT[[#This Row],[NAZWA1_WG]],1,30)</f>
        <v xml:space="preserve">26756 MANGO PD 486 VI 28x55         </v>
      </c>
      <c r="CE932" s="11">
        <f>AKORDT[[#This Row],[DATA]]</f>
        <v>43039</v>
      </c>
      <c r="CF932">
        <f>IFERROR(ROUND(AVERAGEIF(Tabela_Kwerenda_z_AKORD[CZAS RZECZYWISTY],LEFT(AKORDT[[#This Row],[PZP_NR_ZLECENIA]],5),Tabela_Kwerenda_z_AKORD[LACZNY_CZAS]),0),0)</f>
        <v>0</v>
      </c>
    </row>
    <row r="933" spans="1:84">
      <c r="A933" t="e">
        <f>VLOOKUP(AKORDT[[#This Row],[NAZWISKO]],IMIE[],2,FALSE)</f>
        <v>#N/A</v>
      </c>
      <c r="B933">
        <v>11463</v>
      </c>
      <c r="F933">
        <v>26756</v>
      </c>
      <c r="G933">
        <v>1</v>
      </c>
      <c r="H933">
        <v>2</v>
      </c>
      <c r="I933">
        <v>1</v>
      </c>
      <c r="J933">
        <v>56218</v>
      </c>
      <c r="K933">
        <v>56218</v>
      </c>
      <c r="L933">
        <v>51</v>
      </c>
      <c r="M933">
        <v>5</v>
      </c>
      <c r="N933">
        <v>7</v>
      </c>
      <c r="O933">
        <v>15</v>
      </c>
      <c r="Q933" s="17">
        <v>43039</v>
      </c>
      <c r="R933" t="s">
        <v>2090</v>
      </c>
      <c r="S933">
        <v>0</v>
      </c>
      <c r="T933">
        <v>0</v>
      </c>
      <c r="U933">
        <v>0</v>
      </c>
      <c r="V933">
        <v>2</v>
      </c>
      <c r="W933" t="s">
        <v>214</v>
      </c>
      <c r="X933" t="s">
        <v>79</v>
      </c>
      <c r="Y933" t="s">
        <v>103</v>
      </c>
      <c r="Z933" t="s">
        <v>215</v>
      </c>
      <c r="AB933" s="17">
        <v>2</v>
      </c>
      <c r="AC933" s="17">
        <v>402133</v>
      </c>
      <c r="AD933">
        <v>2</v>
      </c>
      <c r="AE933">
        <v>1</v>
      </c>
      <c r="AF933">
        <v>0</v>
      </c>
      <c r="AG933" t="s">
        <v>81</v>
      </c>
      <c r="AH933" t="s">
        <v>82</v>
      </c>
      <c r="AI933" t="s">
        <v>83</v>
      </c>
      <c r="AJ933" t="s">
        <v>83</v>
      </c>
      <c r="AK933" t="s">
        <v>84</v>
      </c>
      <c r="AL933" t="s">
        <v>85</v>
      </c>
      <c r="AM933" t="s">
        <v>86</v>
      </c>
      <c r="AN933" t="s">
        <v>87</v>
      </c>
      <c r="AO933" t="s">
        <v>611</v>
      </c>
      <c r="AP933" t="s">
        <v>612</v>
      </c>
      <c r="AQ933" t="s">
        <v>611</v>
      </c>
      <c r="AR933" t="s">
        <v>612</v>
      </c>
      <c r="AS933" t="s">
        <v>83</v>
      </c>
      <c r="AV933" s="17"/>
      <c r="AX933">
        <v>0</v>
      </c>
      <c r="AY933" t="s">
        <v>83</v>
      </c>
      <c r="AZ933" t="s">
        <v>83</v>
      </c>
      <c r="BH933">
        <v>1192</v>
      </c>
      <c r="BL933" t="s">
        <v>1738</v>
      </c>
      <c r="BM933" s="17">
        <v>43019</v>
      </c>
      <c r="BN933" t="s">
        <v>303</v>
      </c>
      <c r="BO933" t="s">
        <v>303</v>
      </c>
      <c r="BP933">
        <v>13</v>
      </c>
      <c r="BQ933" t="s">
        <v>88</v>
      </c>
      <c r="BR933" t="s">
        <v>79</v>
      </c>
      <c r="BS933" t="s">
        <v>89</v>
      </c>
      <c r="BT933" t="s">
        <v>90</v>
      </c>
      <c r="BU933" t="s">
        <v>181</v>
      </c>
      <c r="BV933" t="s">
        <v>83</v>
      </c>
      <c r="BY933" t="s">
        <v>92</v>
      </c>
      <c r="BZ933" t="s">
        <v>87</v>
      </c>
      <c r="CC933">
        <f>IFERROR(IF(AKORDT[[#This Row],[CZAS]]=1,VLOOKUP(AKORDT[[#This Row],[RAPORTY_TMP_ID]]&amp;AKORDT[[#This Row],[CZYNNOSCI_OPIS]],#REF!,5,FALSE),AKORDT[[#This Row],[CZAS]]),1)</f>
        <v>15</v>
      </c>
      <c r="CD933" t="str">
        <f>AKORDT[[#This Row],[RAPORTY_TMP_ID]]&amp;" "&amp;MID(AKORDT[[#This Row],[NAZWA1_WG]],1,30)</f>
        <v xml:space="preserve">26756 MANGO PD 486 VI 28x55         </v>
      </c>
      <c r="CE933" s="11">
        <f>AKORDT[[#This Row],[DATA]]</f>
        <v>43039</v>
      </c>
      <c r="CF933">
        <f>IFERROR(ROUND(AVERAGEIF(Tabela_Kwerenda_z_AKORD[CZAS RZECZYWISTY],LEFT(AKORDT[[#This Row],[PZP_NR_ZLECENIA]],5),Tabela_Kwerenda_z_AKORD[LACZNY_CZAS]),0),0)</f>
        <v>0</v>
      </c>
    </row>
    <row r="934" spans="1:84">
      <c r="A934" t="e">
        <f>VLOOKUP(AKORDT[[#This Row],[NAZWISKO]],IMIE[],2,FALSE)</f>
        <v>#N/A</v>
      </c>
      <c r="B934">
        <v>11464</v>
      </c>
      <c r="F934">
        <v>27030</v>
      </c>
      <c r="G934">
        <v>1</v>
      </c>
      <c r="H934">
        <v>2</v>
      </c>
      <c r="I934">
        <v>1</v>
      </c>
      <c r="J934">
        <v>14306</v>
      </c>
      <c r="K934">
        <v>14306</v>
      </c>
      <c r="L934">
        <v>37</v>
      </c>
      <c r="M934">
        <v>5</v>
      </c>
      <c r="N934">
        <v>7</v>
      </c>
      <c r="O934">
        <v>12</v>
      </c>
      <c r="Q934" s="17">
        <v>43039</v>
      </c>
      <c r="R934" t="s">
        <v>2091</v>
      </c>
      <c r="S934">
        <v>0</v>
      </c>
      <c r="T934">
        <v>0</v>
      </c>
      <c r="U934">
        <v>0</v>
      </c>
      <c r="V934">
        <v>2</v>
      </c>
      <c r="W934" t="s">
        <v>201</v>
      </c>
      <c r="X934" t="s">
        <v>79</v>
      </c>
      <c r="Y934" t="s">
        <v>106</v>
      </c>
      <c r="Z934" t="s">
        <v>202</v>
      </c>
      <c r="AB934" s="17">
        <v>2</v>
      </c>
      <c r="AC934" s="17">
        <v>402133</v>
      </c>
      <c r="AD934">
        <v>2</v>
      </c>
      <c r="AE934">
        <v>1</v>
      </c>
      <c r="AF934">
        <v>0</v>
      </c>
      <c r="AG934" t="s">
        <v>81</v>
      </c>
      <c r="AH934" t="s">
        <v>82</v>
      </c>
      <c r="AI934" t="s">
        <v>83</v>
      </c>
      <c r="AJ934" t="s">
        <v>83</v>
      </c>
      <c r="AK934" t="s">
        <v>84</v>
      </c>
      <c r="AL934" t="s">
        <v>85</v>
      </c>
      <c r="AM934" t="s">
        <v>86</v>
      </c>
      <c r="AN934" t="s">
        <v>87</v>
      </c>
      <c r="AO934" t="s">
        <v>224</v>
      </c>
      <c r="AP934" t="s">
        <v>225</v>
      </c>
      <c r="AQ934" t="s">
        <v>224</v>
      </c>
      <c r="AR934" t="s">
        <v>225</v>
      </c>
      <c r="AS934" t="s">
        <v>83</v>
      </c>
      <c r="AV934" s="17"/>
      <c r="AX934">
        <v>0</v>
      </c>
      <c r="AY934" t="s">
        <v>83</v>
      </c>
      <c r="AZ934" t="s">
        <v>83</v>
      </c>
      <c r="BH934">
        <v>1193</v>
      </c>
      <c r="BL934" t="s">
        <v>1543</v>
      </c>
      <c r="BM934" s="17">
        <v>43026</v>
      </c>
      <c r="BN934" t="s">
        <v>213</v>
      </c>
      <c r="BO934" t="s">
        <v>213</v>
      </c>
      <c r="BP934">
        <v>13</v>
      </c>
      <c r="BQ934" t="s">
        <v>88</v>
      </c>
      <c r="BR934" t="s">
        <v>79</v>
      </c>
      <c r="BS934" t="s">
        <v>89</v>
      </c>
      <c r="BT934" t="s">
        <v>90</v>
      </c>
      <c r="BU934" t="s">
        <v>91</v>
      </c>
      <c r="BV934" t="s">
        <v>83</v>
      </c>
      <c r="BY934" t="s">
        <v>92</v>
      </c>
      <c r="BZ934" t="s">
        <v>87</v>
      </c>
      <c r="CC934">
        <f>IFERROR(IF(AKORDT[[#This Row],[CZAS]]=1,VLOOKUP(AKORDT[[#This Row],[RAPORTY_TMP_ID]]&amp;AKORDT[[#This Row],[CZYNNOSCI_OPIS]],#REF!,5,FALSE),AKORDT[[#This Row],[CZAS]]),1)</f>
        <v>12</v>
      </c>
      <c r="CD934" t="str">
        <f>AKORDT[[#This Row],[RAPORTY_TMP_ID]]&amp;" "&amp;MID(AKORDT[[#This Row],[NAZWA1_WG]],1,30)</f>
        <v xml:space="preserve">27030 ALIZE Z60/12                  </v>
      </c>
      <c r="CE934" s="11">
        <f>AKORDT[[#This Row],[DATA]]</f>
        <v>43039</v>
      </c>
      <c r="CF934">
        <f>IFERROR(ROUND(AVERAGEIF(Tabela_Kwerenda_z_AKORD[CZAS RZECZYWISTY],LEFT(AKORDT[[#This Row],[PZP_NR_ZLECENIA]],5),Tabela_Kwerenda_z_AKORD[LACZNY_CZAS]),0),0)</f>
        <v>0</v>
      </c>
    </row>
    <row r="935" spans="1:84">
      <c r="A935" t="e">
        <f>VLOOKUP(AKORDT[[#This Row],[NAZWISKO]],IMIE[],2,FALSE)</f>
        <v>#N/A</v>
      </c>
      <c r="B935">
        <v>11465</v>
      </c>
      <c r="F935">
        <v>27030</v>
      </c>
      <c r="G935">
        <v>1</v>
      </c>
      <c r="H935">
        <v>1</v>
      </c>
      <c r="I935">
        <v>1</v>
      </c>
      <c r="J935">
        <v>14306</v>
      </c>
      <c r="K935">
        <v>14306</v>
      </c>
      <c r="L935">
        <v>37</v>
      </c>
      <c r="M935">
        <v>5</v>
      </c>
      <c r="N935">
        <v>7</v>
      </c>
      <c r="O935">
        <v>12</v>
      </c>
      <c r="Q935" s="17">
        <v>43039</v>
      </c>
      <c r="R935" t="s">
        <v>2092</v>
      </c>
      <c r="S935">
        <v>0</v>
      </c>
      <c r="T935">
        <v>0</v>
      </c>
      <c r="U935">
        <v>0</v>
      </c>
      <c r="V935">
        <v>2</v>
      </c>
      <c r="W935" t="s">
        <v>201</v>
      </c>
      <c r="X935" t="s">
        <v>79</v>
      </c>
      <c r="Y935" t="s">
        <v>106</v>
      </c>
      <c r="Z935" t="s">
        <v>202</v>
      </c>
      <c r="AB935" s="17">
        <v>2</v>
      </c>
      <c r="AC935" s="17">
        <v>402133</v>
      </c>
      <c r="AD935">
        <v>2</v>
      </c>
      <c r="AE935">
        <v>1</v>
      </c>
      <c r="AF935">
        <v>0</v>
      </c>
      <c r="AG935" t="s">
        <v>81</v>
      </c>
      <c r="AH935" t="s">
        <v>82</v>
      </c>
      <c r="AI935" t="s">
        <v>83</v>
      </c>
      <c r="AJ935" t="s">
        <v>83</v>
      </c>
      <c r="AK935" t="s">
        <v>84</v>
      </c>
      <c r="AL935" t="s">
        <v>85</v>
      </c>
      <c r="AM935" t="s">
        <v>86</v>
      </c>
      <c r="AN935" t="s">
        <v>87</v>
      </c>
      <c r="AO935" t="s">
        <v>224</v>
      </c>
      <c r="AP935" t="s">
        <v>225</v>
      </c>
      <c r="AQ935" t="s">
        <v>224</v>
      </c>
      <c r="AR935" t="s">
        <v>225</v>
      </c>
      <c r="AS935" t="s">
        <v>83</v>
      </c>
      <c r="AV935" s="17"/>
      <c r="AX935">
        <v>0</v>
      </c>
      <c r="AY935" t="s">
        <v>83</v>
      </c>
      <c r="AZ935" t="s">
        <v>83</v>
      </c>
      <c r="BH935">
        <v>1194</v>
      </c>
      <c r="BL935" t="s">
        <v>1543</v>
      </c>
      <c r="BM935" s="17">
        <v>43026</v>
      </c>
      <c r="BN935" t="s">
        <v>213</v>
      </c>
      <c r="BO935" t="s">
        <v>213</v>
      </c>
      <c r="BP935">
        <v>13</v>
      </c>
      <c r="BQ935" t="s">
        <v>88</v>
      </c>
      <c r="BR935" t="s">
        <v>79</v>
      </c>
      <c r="BS935" t="s">
        <v>89</v>
      </c>
      <c r="BT935" t="s">
        <v>90</v>
      </c>
      <c r="BU935" t="s">
        <v>91</v>
      </c>
      <c r="BV935" t="s">
        <v>83</v>
      </c>
      <c r="BY935" t="s">
        <v>92</v>
      </c>
      <c r="BZ935" t="s">
        <v>87</v>
      </c>
      <c r="CC935">
        <f>IFERROR(IF(AKORDT[[#This Row],[CZAS]]=1,VLOOKUP(AKORDT[[#This Row],[RAPORTY_TMP_ID]]&amp;AKORDT[[#This Row],[CZYNNOSCI_OPIS]],#REF!,5,FALSE),AKORDT[[#This Row],[CZAS]]),1)</f>
        <v>12</v>
      </c>
      <c r="CD935" t="str">
        <f>AKORDT[[#This Row],[RAPORTY_TMP_ID]]&amp;" "&amp;MID(AKORDT[[#This Row],[NAZWA1_WG]],1,30)</f>
        <v xml:space="preserve">27030 ALIZE Z60/12                  </v>
      </c>
      <c r="CE935" s="11">
        <f>AKORDT[[#This Row],[DATA]]</f>
        <v>43039</v>
      </c>
      <c r="CF935">
        <f>IFERROR(ROUND(AVERAGEIF(Tabela_Kwerenda_z_AKORD[CZAS RZECZYWISTY],LEFT(AKORDT[[#This Row],[PZP_NR_ZLECENIA]],5),Tabela_Kwerenda_z_AKORD[LACZNY_CZAS]),0),0)</f>
        <v>0</v>
      </c>
    </row>
    <row r="936" spans="1:84">
      <c r="A936" t="e">
        <f>VLOOKUP(AKORDT[[#This Row],[NAZWISKO]],IMIE[],2,FALSE)</f>
        <v>#N/A</v>
      </c>
      <c r="B936">
        <v>11466</v>
      </c>
      <c r="F936">
        <v>27029</v>
      </c>
      <c r="G936">
        <v>1</v>
      </c>
      <c r="H936">
        <v>1</v>
      </c>
      <c r="I936">
        <v>1</v>
      </c>
      <c r="J936">
        <v>14298</v>
      </c>
      <c r="K936">
        <v>14298</v>
      </c>
      <c r="L936">
        <v>37</v>
      </c>
      <c r="M936">
        <v>5</v>
      </c>
      <c r="N936">
        <v>7</v>
      </c>
      <c r="O936">
        <v>245</v>
      </c>
      <c r="Q936" s="17">
        <v>43039</v>
      </c>
      <c r="R936" t="s">
        <v>2093</v>
      </c>
      <c r="S936">
        <v>0</v>
      </c>
      <c r="T936">
        <v>0</v>
      </c>
      <c r="U936">
        <v>0</v>
      </c>
      <c r="V936">
        <v>2</v>
      </c>
      <c r="W936" t="s">
        <v>201</v>
      </c>
      <c r="X936" t="s">
        <v>79</v>
      </c>
      <c r="Y936" t="s">
        <v>106</v>
      </c>
      <c r="Z936" t="s">
        <v>202</v>
      </c>
      <c r="AB936" s="17">
        <v>2</v>
      </c>
      <c r="AC936" s="17">
        <v>402133</v>
      </c>
      <c r="AD936">
        <v>2</v>
      </c>
      <c r="AE936">
        <v>1</v>
      </c>
      <c r="AF936">
        <v>0</v>
      </c>
      <c r="AG936" t="s">
        <v>81</v>
      </c>
      <c r="AH936" t="s">
        <v>82</v>
      </c>
      <c r="AI936" t="s">
        <v>83</v>
      </c>
      <c r="AJ936" t="s">
        <v>83</v>
      </c>
      <c r="AK936" t="s">
        <v>84</v>
      </c>
      <c r="AL936" t="s">
        <v>85</v>
      </c>
      <c r="AM936" t="s">
        <v>86</v>
      </c>
      <c r="AN936" t="s">
        <v>87</v>
      </c>
      <c r="AO936" t="s">
        <v>520</v>
      </c>
      <c r="AP936" t="s">
        <v>521</v>
      </c>
      <c r="AQ936" t="s">
        <v>520</v>
      </c>
      <c r="AR936" t="s">
        <v>521</v>
      </c>
      <c r="AS936" t="s">
        <v>83</v>
      </c>
      <c r="AV936" s="17"/>
      <c r="AX936">
        <v>0</v>
      </c>
      <c r="AY936" t="s">
        <v>83</v>
      </c>
      <c r="AZ936" t="s">
        <v>83</v>
      </c>
      <c r="BH936">
        <v>1195</v>
      </c>
      <c r="BL936" t="s">
        <v>1543</v>
      </c>
      <c r="BM936" s="17">
        <v>43026</v>
      </c>
      <c r="BN936" t="s">
        <v>213</v>
      </c>
      <c r="BO936" t="s">
        <v>213</v>
      </c>
      <c r="BP936">
        <v>13</v>
      </c>
      <c r="BQ936" t="s">
        <v>88</v>
      </c>
      <c r="BR936" t="s">
        <v>79</v>
      </c>
      <c r="BS936" t="s">
        <v>89</v>
      </c>
      <c r="BT936" t="s">
        <v>90</v>
      </c>
      <c r="BU936" t="s">
        <v>91</v>
      </c>
      <c r="BV936" t="s">
        <v>83</v>
      </c>
      <c r="BY936" t="s">
        <v>92</v>
      </c>
      <c r="BZ936" t="s">
        <v>87</v>
      </c>
      <c r="CC936">
        <f>IFERROR(IF(AKORDT[[#This Row],[CZAS]]=1,VLOOKUP(AKORDT[[#This Row],[RAPORTY_TMP_ID]]&amp;AKORDT[[#This Row],[CZYNNOSCI_OPIS]],#REF!,5,FALSE),AKORDT[[#This Row],[CZAS]]),1)</f>
        <v>245</v>
      </c>
      <c r="CD936" t="str">
        <f>AKORDT[[#This Row],[RAPORTY_TMP_ID]]&amp;" "&amp;MID(AKORDT[[#This Row],[NAZWA1_WG]],1,30)</f>
        <v xml:space="preserve">27029 ALIZE [3]                     </v>
      </c>
      <c r="CE936" s="11">
        <f>AKORDT[[#This Row],[DATA]]</f>
        <v>43039</v>
      </c>
      <c r="CF936">
        <f>IFERROR(ROUND(AVERAGEIF(Tabela_Kwerenda_z_AKORD[CZAS RZECZYWISTY],LEFT(AKORDT[[#This Row],[PZP_NR_ZLECENIA]],5),Tabela_Kwerenda_z_AKORD[LACZNY_CZAS]),0),0)</f>
        <v>0</v>
      </c>
    </row>
    <row r="937" spans="1:84">
      <c r="A937" t="e">
        <f>VLOOKUP(AKORDT[[#This Row],[NAZWISKO]],IMIE[],2,FALSE)</f>
        <v>#N/A</v>
      </c>
      <c r="B937">
        <v>11467</v>
      </c>
      <c r="F937">
        <v>27028</v>
      </c>
      <c r="G937">
        <v>1</v>
      </c>
      <c r="H937">
        <v>1</v>
      </c>
      <c r="I937">
        <v>1</v>
      </c>
      <c r="J937">
        <v>14301</v>
      </c>
      <c r="K937">
        <v>14301</v>
      </c>
      <c r="L937">
        <v>37</v>
      </c>
      <c r="M937">
        <v>5</v>
      </c>
      <c r="N937">
        <v>7</v>
      </c>
      <c r="O937">
        <v>256</v>
      </c>
      <c r="Q937" s="17">
        <v>43039</v>
      </c>
      <c r="R937" t="s">
        <v>2094</v>
      </c>
      <c r="S937">
        <v>0</v>
      </c>
      <c r="T937">
        <v>0</v>
      </c>
      <c r="U937">
        <v>0</v>
      </c>
      <c r="V937">
        <v>2</v>
      </c>
      <c r="W937" t="s">
        <v>201</v>
      </c>
      <c r="X937" t="s">
        <v>79</v>
      </c>
      <c r="Y937" t="s">
        <v>106</v>
      </c>
      <c r="Z937" t="s">
        <v>202</v>
      </c>
      <c r="AB937" s="17">
        <v>2</v>
      </c>
      <c r="AC937" s="17">
        <v>402133</v>
      </c>
      <c r="AD937">
        <v>2</v>
      </c>
      <c r="AE937">
        <v>1</v>
      </c>
      <c r="AF937">
        <v>0</v>
      </c>
      <c r="AG937" t="s">
        <v>81</v>
      </c>
      <c r="AH937" t="s">
        <v>82</v>
      </c>
      <c r="AI937" t="s">
        <v>83</v>
      </c>
      <c r="AJ937" t="s">
        <v>83</v>
      </c>
      <c r="AK937" t="s">
        <v>84</v>
      </c>
      <c r="AL937" t="s">
        <v>85</v>
      </c>
      <c r="AM937" t="s">
        <v>86</v>
      </c>
      <c r="AN937" t="s">
        <v>87</v>
      </c>
      <c r="AO937" t="s">
        <v>518</v>
      </c>
      <c r="AP937" t="s">
        <v>519</v>
      </c>
      <c r="AQ937" t="s">
        <v>518</v>
      </c>
      <c r="AR937" t="s">
        <v>519</v>
      </c>
      <c r="AS937" t="s">
        <v>83</v>
      </c>
      <c r="AV937" s="17"/>
      <c r="AX937">
        <v>0</v>
      </c>
      <c r="AY937" t="s">
        <v>83</v>
      </c>
      <c r="AZ937" t="s">
        <v>83</v>
      </c>
      <c r="BH937">
        <v>1196</v>
      </c>
      <c r="BL937" t="s">
        <v>1543</v>
      </c>
      <c r="BM937" s="17">
        <v>43026</v>
      </c>
      <c r="BN937" t="s">
        <v>213</v>
      </c>
      <c r="BO937" t="s">
        <v>213</v>
      </c>
      <c r="BP937">
        <v>13</v>
      </c>
      <c r="BQ937" t="s">
        <v>88</v>
      </c>
      <c r="BR937" t="s">
        <v>79</v>
      </c>
      <c r="BS937" t="s">
        <v>89</v>
      </c>
      <c r="BT937" t="s">
        <v>90</v>
      </c>
      <c r="BU937" t="s">
        <v>91</v>
      </c>
      <c r="BV937" t="s">
        <v>83</v>
      </c>
      <c r="BY937" t="s">
        <v>92</v>
      </c>
      <c r="BZ937" t="s">
        <v>87</v>
      </c>
      <c r="CC937">
        <f>IFERROR(IF(AKORDT[[#This Row],[CZAS]]=1,VLOOKUP(AKORDT[[#This Row],[RAPORTY_TMP_ID]]&amp;AKORDT[[#This Row],[CZYNNOSCI_OPIS]],#REF!,5,FALSE),AKORDT[[#This Row],[CZAS]]),1)</f>
        <v>256</v>
      </c>
      <c r="CD937" t="str">
        <f>AKORDT[[#This Row],[RAPORTY_TMP_ID]]&amp;" "&amp;MID(AKORDT[[#This Row],[NAZWA1_WG]],1,30)</f>
        <v xml:space="preserve">27028 ALIZE [3,5]                   </v>
      </c>
      <c r="CE937" s="11">
        <f>AKORDT[[#This Row],[DATA]]</f>
        <v>43039</v>
      </c>
      <c r="CF937">
        <f>IFERROR(ROUND(AVERAGEIF(Tabela_Kwerenda_z_AKORD[CZAS RZECZYWISTY],LEFT(AKORDT[[#This Row],[PZP_NR_ZLECENIA]],5),Tabela_Kwerenda_z_AKORD[LACZNY_CZAS]),0),0)</f>
        <v>0</v>
      </c>
    </row>
    <row r="938" spans="1:84">
      <c r="A938" t="e">
        <f>VLOOKUP(AKORDT[[#This Row],[NAZWISKO]],IMIE[],2,FALSE)</f>
        <v>#N/A</v>
      </c>
      <c r="B938">
        <v>11468</v>
      </c>
      <c r="F938">
        <v>25866</v>
      </c>
      <c r="G938">
        <v>1</v>
      </c>
      <c r="H938">
        <v>1</v>
      </c>
      <c r="I938">
        <v>1</v>
      </c>
      <c r="J938">
        <v>24036</v>
      </c>
      <c r="K938">
        <v>24036</v>
      </c>
      <c r="L938">
        <v>38</v>
      </c>
      <c r="M938">
        <v>5</v>
      </c>
      <c r="N938">
        <v>7</v>
      </c>
      <c r="O938">
        <v>54</v>
      </c>
      <c r="P938">
        <v>0</v>
      </c>
      <c r="Q938" s="17">
        <v>43039</v>
      </c>
      <c r="R938" t="s">
        <v>2095</v>
      </c>
      <c r="S938">
        <v>0</v>
      </c>
      <c r="T938">
        <v>0</v>
      </c>
      <c r="U938">
        <v>0</v>
      </c>
      <c r="V938">
        <v>2</v>
      </c>
      <c r="W938" t="s">
        <v>281</v>
      </c>
      <c r="X938" t="s">
        <v>79</v>
      </c>
      <c r="Y938" t="s">
        <v>102</v>
      </c>
      <c r="Z938" t="s">
        <v>282</v>
      </c>
      <c r="AB938" s="17">
        <v>2</v>
      </c>
      <c r="AC938" s="17">
        <v>402133</v>
      </c>
      <c r="AD938">
        <v>2</v>
      </c>
      <c r="AE938">
        <v>1</v>
      </c>
      <c r="AF938">
        <v>0</v>
      </c>
      <c r="AG938" t="s">
        <v>81</v>
      </c>
      <c r="AH938" t="s">
        <v>82</v>
      </c>
      <c r="AI938" t="s">
        <v>83</v>
      </c>
      <c r="AJ938" t="s">
        <v>83</v>
      </c>
      <c r="AK938" t="s">
        <v>84</v>
      </c>
      <c r="AL938" t="s">
        <v>85</v>
      </c>
      <c r="AM938" t="s">
        <v>86</v>
      </c>
      <c r="AN938" t="s">
        <v>87</v>
      </c>
      <c r="AO938" t="s">
        <v>428</v>
      </c>
      <c r="AP938" t="s">
        <v>429</v>
      </c>
      <c r="AQ938" t="s">
        <v>428</v>
      </c>
      <c r="AR938" t="s">
        <v>429</v>
      </c>
      <c r="AS938" t="s">
        <v>83</v>
      </c>
      <c r="AV938" s="17"/>
      <c r="AX938">
        <v>0</v>
      </c>
      <c r="AY938" t="s">
        <v>83</v>
      </c>
      <c r="AZ938" t="s">
        <v>83</v>
      </c>
      <c r="BH938">
        <v>1197</v>
      </c>
      <c r="BL938" t="s">
        <v>825</v>
      </c>
      <c r="BM938" s="17">
        <v>42998</v>
      </c>
      <c r="BN938" t="s">
        <v>230</v>
      </c>
      <c r="BO938" t="s">
        <v>230</v>
      </c>
      <c r="BP938">
        <v>13</v>
      </c>
      <c r="BQ938" t="s">
        <v>88</v>
      </c>
      <c r="BR938" t="s">
        <v>79</v>
      </c>
      <c r="BS938" t="s">
        <v>89</v>
      </c>
      <c r="BT938" t="s">
        <v>90</v>
      </c>
      <c r="BU938" t="s">
        <v>181</v>
      </c>
      <c r="BV938" t="s">
        <v>83</v>
      </c>
      <c r="BY938" t="s">
        <v>92</v>
      </c>
      <c r="BZ938" t="s">
        <v>87</v>
      </c>
      <c r="CC938">
        <f>IFERROR(IF(AKORDT[[#This Row],[CZAS]]=1,VLOOKUP(AKORDT[[#This Row],[RAPORTY_TMP_ID]]&amp;AKORDT[[#This Row],[CZYNNOSCI_OPIS]],#REF!,5,FALSE),AKORDT[[#This Row],[CZAS]]),1)</f>
        <v>54</v>
      </c>
      <c r="CD938" t="str">
        <f>AKORDT[[#This Row],[RAPORTY_TMP_ID]]&amp;" "&amp;MID(AKORDT[[#This Row],[NAZWA1_WG]],1,30)</f>
        <v xml:space="preserve">25866 AVANT P112x97                 </v>
      </c>
      <c r="CE938" s="11">
        <f>AKORDT[[#This Row],[DATA]]</f>
        <v>43039</v>
      </c>
      <c r="CF938">
        <f>IFERROR(ROUND(AVERAGEIF(Tabela_Kwerenda_z_AKORD[CZAS RZECZYWISTY],LEFT(AKORDT[[#This Row],[PZP_NR_ZLECENIA]],5),Tabela_Kwerenda_z_AKORD[LACZNY_CZAS]),0),0)</f>
        <v>0</v>
      </c>
    </row>
    <row r="939" spans="1:84">
      <c r="A939" t="e">
        <f>VLOOKUP(AKORDT[[#This Row],[NAZWISKO]],IMIE[],2,FALSE)</f>
        <v>#N/A</v>
      </c>
      <c r="B939">
        <v>11469</v>
      </c>
      <c r="F939">
        <v>25865</v>
      </c>
      <c r="G939">
        <v>1</v>
      </c>
      <c r="H939">
        <v>1</v>
      </c>
      <c r="I939">
        <v>1</v>
      </c>
      <c r="J939">
        <v>24019</v>
      </c>
      <c r="K939">
        <v>24019</v>
      </c>
      <c r="L939">
        <v>38</v>
      </c>
      <c r="M939">
        <v>5</v>
      </c>
      <c r="N939">
        <v>7</v>
      </c>
      <c r="O939">
        <v>107</v>
      </c>
      <c r="P939">
        <v>0</v>
      </c>
      <c r="Q939" s="17">
        <v>43039</v>
      </c>
      <c r="R939" t="s">
        <v>2096</v>
      </c>
      <c r="S939">
        <v>0</v>
      </c>
      <c r="T939">
        <v>0</v>
      </c>
      <c r="U939">
        <v>0</v>
      </c>
      <c r="V939">
        <v>2</v>
      </c>
      <c r="W939" t="s">
        <v>281</v>
      </c>
      <c r="X939" t="s">
        <v>79</v>
      </c>
      <c r="Y939" t="s">
        <v>102</v>
      </c>
      <c r="Z939" t="s">
        <v>282</v>
      </c>
      <c r="AB939" s="17">
        <v>2</v>
      </c>
      <c r="AC939" s="17">
        <v>402133</v>
      </c>
      <c r="AD939">
        <v>2</v>
      </c>
      <c r="AE939">
        <v>1</v>
      </c>
      <c r="AF939">
        <v>0</v>
      </c>
      <c r="AG939" t="s">
        <v>81</v>
      </c>
      <c r="AH939" t="s">
        <v>82</v>
      </c>
      <c r="AI939" t="s">
        <v>83</v>
      </c>
      <c r="AJ939" t="s">
        <v>83</v>
      </c>
      <c r="AK939" t="s">
        <v>84</v>
      </c>
      <c r="AL939" t="s">
        <v>85</v>
      </c>
      <c r="AM939" t="s">
        <v>86</v>
      </c>
      <c r="AN939" t="s">
        <v>87</v>
      </c>
      <c r="AO939" t="s">
        <v>430</v>
      </c>
      <c r="AP939" t="s">
        <v>431</v>
      </c>
      <c r="AQ939" t="s">
        <v>430</v>
      </c>
      <c r="AR939" t="s">
        <v>431</v>
      </c>
      <c r="AS939" t="s">
        <v>83</v>
      </c>
      <c r="AV939" s="17"/>
      <c r="AX939">
        <v>0</v>
      </c>
      <c r="AY939" t="s">
        <v>83</v>
      </c>
      <c r="AZ939" t="s">
        <v>83</v>
      </c>
      <c r="BH939">
        <v>1198</v>
      </c>
      <c r="BL939" t="s">
        <v>825</v>
      </c>
      <c r="BM939" s="17">
        <v>42998</v>
      </c>
      <c r="BN939" t="s">
        <v>230</v>
      </c>
      <c r="BO939" t="s">
        <v>230</v>
      </c>
      <c r="BP939">
        <v>13</v>
      </c>
      <c r="BQ939" t="s">
        <v>88</v>
      </c>
      <c r="BR939" t="s">
        <v>79</v>
      </c>
      <c r="BS939" t="s">
        <v>89</v>
      </c>
      <c r="BT939" t="s">
        <v>90</v>
      </c>
      <c r="BU939" t="s">
        <v>181</v>
      </c>
      <c r="BV939" t="s">
        <v>83</v>
      </c>
      <c r="BY939" t="s">
        <v>92</v>
      </c>
      <c r="BZ939" t="s">
        <v>87</v>
      </c>
      <c r="CC939">
        <f>IFERROR(IF(AKORDT[[#This Row],[CZAS]]=1,VLOOKUP(AKORDT[[#This Row],[RAPORTY_TMP_ID]]&amp;AKORDT[[#This Row],[CZYNNOSCI_OPIS]],#REF!,5,FALSE),AKORDT[[#This Row],[CZAS]]),1)</f>
        <v>107</v>
      </c>
      <c r="CD939" t="str">
        <f>AKORDT[[#This Row],[RAPORTY_TMP_ID]]&amp;" "&amp;MID(AKORDT[[#This Row],[NAZWA1_WG]],1,30)</f>
        <v xml:space="preserve">25865 AVANT 1,5                     </v>
      </c>
      <c r="CE939" s="11">
        <f>AKORDT[[#This Row],[DATA]]</f>
        <v>43039</v>
      </c>
      <c r="CF939">
        <f>IFERROR(ROUND(AVERAGEIF(Tabela_Kwerenda_z_AKORD[CZAS RZECZYWISTY],LEFT(AKORDT[[#This Row],[PZP_NR_ZLECENIA]],5),Tabela_Kwerenda_z_AKORD[LACZNY_CZAS]),0),0)</f>
        <v>0</v>
      </c>
    </row>
    <row r="940" spans="1:84">
      <c r="A940" t="e">
        <f>VLOOKUP(AKORDT[[#This Row],[NAZWISKO]],IMIE[],2,FALSE)</f>
        <v>#N/A</v>
      </c>
      <c r="B940">
        <v>11470</v>
      </c>
      <c r="F940">
        <v>25864</v>
      </c>
      <c r="G940">
        <v>1</v>
      </c>
      <c r="H940">
        <v>1</v>
      </c>
      <c r="I940">
        <v>1</v>
      </c>
      <c r="J940">
        <v>24019</v>
      </c>
      <c r="K940">
        <v>24019</v>
      </c>
      <c r="L940">
        <v>38</v>
      </c>
      <c r="M940">
        <v>5</v>
      </c>
      <c r="N940">
        <v>7</v>
      </c>
      <c r="O940">
        <v>107</v>
      </c>
      <c r="P940">
        <v>0</v>
      </c>
      <c r="Q940" s="17">
        <v>43039</v>
      </c>
      <c r="R940" t="s">
        <v>2097</v>
      </c>
      <c r="S940">
        <v>0</v>
      </c>
      <c r="T940">
        <v>0</v>
      </c>
      <c r="U940">
        <v>0</v>
      </c>
      <c r="V940">
        <v>2</v>
      </c>
      <c r="W940" t="s">
        <v>281</v>
      </c>
      <c r="X940" t="s">
        <v>79</v>
      </c>
      <c r="Y940" t="s">
        <v>102</v>
      </c>
      <c r="Z940" t="s">
        <v>282</v>
      </c>
      <c r="AB940" s="17">
        <v>2</v>
      </c>
      <c r="AC940" s="17">
        <v>402133</v>
      </c>
      <c r="AD940">
        <v>2</v>
      </c>
      <c r="AE940">
        <v>1</v>
      </c>
      <c r="AF940">
        <v>0</v>
      </c>
      <c r="AG940" t="s">
        <v>81</v>
      </c>
      <c r="AH940" t="s">
        <v>82</v>
      </c>
      <c r="AI940" t="s">
        <v>83</v>
      </c>
      <c r="AJ940" t="s">
        <v>83</v>
      </c>
      <c r="AK940" t="s">
        <v>84</v>
      </c>
      <c r="AL940" t="s">
        <v>85</v>
      </c>
      <c r="AM940" t="s">
        <v>86</v>
      </c>
      <c r="AN940" t="s">
        <v>87</v>
      </c>
      <c r="AO940" t="s">
        <v>430</v>
      </c>
      <c r="AP940" t="s">
        <v>431</v>
      </c>
      <c r="AQ940" t="s">
        <v>430</v>
      </c>
      <c r="AR940" t="s">
        <v>431</v>
      </c>
      <c r="AS940" t="s">
        <v>83</v>
      </c>
      <c r="AV940" s="17"/>
      <c r="AX940">
        <v>0</v>
      </c>
      <c r="AY940" t="s">
        <v>83</v>
      </c>
      <c r="AZ940" t="s">
        <v>83</v>
      </c>
      <c r="BH940">
        <v>1199</v>
      </c>
      <c r="BL940" t="s">
        <v>825</v>
      </c>
      <c r="BM940" s="17">
        <v>42998</v>
      </c>
      <c r="BN940" t="s">
        <v>230</v>
      </c>
      <c r="BO940" t="s">
        <v>230</v>
      </c>
      <c r="BP940">
        <v>13</v>
      </c>
      <c r="BQ940" t="s">
        <v>88</v>
      </c>
      <c r="BR940" t="s">
        <v>79</v>
      </c>
      <c r="BS940" t="s">
        <v>89</v>
      </c>
      <c r="BT940" t="s">
        <v>90</v>
      </c>
      <c r="BU940" t="s">
        <v>181</v>
      </c>
      <c r="BV940" t="s">
        <v>83</v>
      </c>
      <c r="BY940" t="s">
        <v>92</v>
      </c>
      <c r="BZ940" t="s">
        <v>87</v>
      </c>
      <c r="CC940">
        <f>IFERROR(IF(AKORDT[[#This Row],[CZAS]]=1,VLOOKUP(AKORDT[[#This Row],[RAPORTY_TMP_ID]]&amp;AKORDT[[#This Row],[CZYNNOSCI_OPIS]],#REF!,5,FALSE),AKORDT[[#This Row],[CZAS]]),1)</f>
        <v>107</v>
      </c>
      <c r="CD940" t="str">
        <f>AKORDT[[#This Row],[RAPORTY_TMP_ID]]&amp;" "&amp;MID(AKORDT[[#This Row],[NAZWA1_WG]],1,30)</f>
        <v xml:space="preserve">25864 AVANT 1,5                     </v>
      </c>
      <c r="CE940" s="11">
        <f>AKORDT[[#This Row],[DATA]]</f>
        <v>43039</v>
      </c>
      <c r="CF940">
        <f>IFERROR(ROUND(AVERAGEIF(Tabela_Kwerenda_z_AKORD[CZAS RZECZYWISTY],LEFT(AKORDT[[#This Row],[PZP_NR_ZLECENIA]],5),Tabela_Kwerenda_z_AKORD[LACZNY_CZAS]),0),0)</f>
        <v>0</v>
      </c>
    </row>
    <row r="941" spans="1:84">
      <c r="A941" t="e">
        <f>VLOOKUP(AKORDT[[#This Row],[NAZWISKO]],IMIE[],2,FALSE)</f>
        <v>#N/A</v>
      </c>
      <c r="B941">
        <v>11471</v>
      </c>
      <c r="F941">
        <v>25863</v>
      </c>
      <c r="G941">
        <v>1</v>
      </c>
      <c r="H941">
        <v>1</v>
      </c>
      <c r="I941">
        <v>1</v>
      </c>
      <c r="J941">
        <v>24024</v>
      </c>
      <c r="K941">
        <v>24024</v>
      </c>
      <c r="L941">
        <v>38</v>
      </c>
      <c r="M941">
        <v>5</v>
      </c>
      <c r="N941">
        <v>7</v>
      </c>
      <c r="O941">
        <v>154</v>
      </c>
      <c r="P941">
        <v>0</v>
      </c>
      <c r="Q941" s="17">
        <v>43039</v>
      </c>
      <c r="R941" t="s">
        <v>2098</v>
      </c>
      <c r="S941">
        <v>0</v>
      </c>
      <c r="T941">
        <v>0</v>
      </c>
      <c r="U941">
        <v>0</v>
      </c>
      <c r="V941">
        <v>2</v>
      </c>
      <c r="W941" t="s">
        <v>281</v>
      </c>
      <c r="X941" t="s">
        <v>79</v>
      </c>
      <c r="Y941" t="s">
        <v>102</v>
      </c>
      <c r="Z941" t="s">
        <v>282</v>
      </c>
      <c r="AB941" s="17">
        <v>2</v>
      </c>
      <c r="AC941" s="17">
        <v>402133</v>
      </c>
      <c r="AD941">
        <v>2</v>
      </c>
      <c r="AE941">
        <v>1</v>
      </c>
      <c r="AF941">
        <v>0</v>
      </c>
      <c r="AG941" t="s">
        <v>81</v>
      </c>
      <c r="AH941" t="s">
        <v>82</v>
      </c>
      <c r="AI941" t="s">
        <v>83</v>
      </c>
      <c r="AJ941" t="s">
        <v>83</v>
      </c>
      <c r="AK941" t="s">
        <v>84</v>
      </c>
      <c r="AL941" t="s">
        <v>85</v>
      </c>
      <c r="AM941" t="s">
        <v>86</v>
      </c>
      <c r="AN941" t="s">
        <v>87</v>
      </c>
      <c r="AO941" t="s">
        <v>235</v>
      </c>
      <c r="AP941" t="s">
        <v>236</v>
      </c>
      <c r="AQ941" t="s">
        <v>235</v>
      </c>
      <c r="AR941" t="s">
        <v>236</v>
      </c>
      <c r="AS941" t="s">
        <v>83</v>
      </c>
      <c r="AV941" s="17"/>
      <c r="AX941">
        <v>0</v>
      </c>
      <c r="AY941" t="s">
        <v>83</v>
      </c>
      <c r="AZ941" t="s">
        <v>83</v>
      </c>
      <c r="BH941">
        <v>1200</v>
      </c>
      <c r="BL941" t="s">
        <v>825</v>
      </c>
      <c r="BM941" s="17">
        <v>42998</v>
      </c>
      <c r="BN941" t="s">
        <v>230</v>
      </c>
      <c r="BO941" t="s">
        <v>230</v>
      </c>
      <c r="BP941">
        <v>13</v>
      </c>
      <c r="BQ941" t="s">
        <v>88</v>
      </c>
      <c r="BR941" t="s">
        <v>79</v>
      </c>
      <c r="BS941" t="s">
        <v>89</v>
      </c>
      <c r="BT941" t="s">
        <v>90</v>
      </c>
      <c r="BU941" t="s">
        <v>181</v>
      </c>
      <c r="BV941" t="s">
        <v>83</v>
      </c>
      <c r="BY941" t="s">
        <v>92</v>
      </c>
      <c r="BZ941" t="s">
        <v>87</v>
      </c>
      <c r="CC941">
        <f>IFERROR(IF(AKORDT[[#This Row],[CZAS]]=1,VLOOKUP(AKORDT[[#This Row],[RAPORTY_TMP_ID]]&amp;AKORDT[[#This Row],[CZYNNOSCI_OPIS]],#REF!,5,FALSE),AKORDT[[#This Row],[CZAS]]),1)</f>
        <v>154</v>
      </c>
      <c r="CD941" t="str">
        <f>AKORDT[[#This Row],[RAPORTY_TMP_ID]]&amp;" "&amp;MID(AKORDT[[#This Row],[NAZWA1_WG]],1,30)</f>
        <v xml:space="preserve">25863 AVANT N                       </v>
      </c>
      <c r="CE941" s="11">
        <f>AKORDT[[#This Row],[DATA]]</f>
        <v>43039</v>
      </c>
      <c r="CF941">
        <f>IFERROR(ROUND(AVERAGEIF(Tabela_Kwerenda_z_AKORD[CZAS RZECZYWISTY],LEFT(AKORDT[[#This Row],[PZP_NR_ZLECENIA]],5),Tabela_Kwerenda_z_AKORD[LACZNY_CZAS]),0),0)</f>
        <v>0</v>
      </c>
    </row>
    <row r="942" spans="1:84">
      <c r="A942" t="e">
        <f>VLOOKUP(AKORDT[[#This Row],[NAZWISKO]],IMIE[],2,FALSE)</f>
        <v>#N/A</v>
      </c>
      <c r="B942">
        <v>11472</v>
      </c>
      <c r="F942">
        <v>25862</v>
      </c>
      <c r="G942">
        <v>1</v>
      </c>
      <c r="H942">
        <v>1</v>
      </c>
      <c r="I942">
        <v>1</v>
      </c>
      <c r="J942">
        <v>24011</v>
      </c>
      <c r="K942">
        <v>24011</v>
      </c>
      <c r="L942">
        <v>38</v>
      </c>
      <c r="M942">
        <v>5</v>
      </c>
      <c r="N942">
        <v>7</v>
      </c>
      <c r="O942">
        <v>118</v>
      </c>
      <c r="P942">
        <v>0</v>
      </c>
      <c r="Q942" s="17">
        <v>43039</v>
      </c>
      <c r="R942" t="s">
        <v>2099</v>
      </c>
      <c r="S942">
        <v>0</v>
      </c>
      <c r="T942">
        <v>0</v>
      </c>
      <c r="U942">
        <v>0</v>
      </c>
      <c r="V942">
        <v>2</v>
      </c>
      <c r="W942" t="s">
        <v>281</v>
      </c>
      <c r="X942" t="s">
        <v>79</v>
      </c>
      <c r="Y942" t="s">
        <v>102</v>
      </c>
      <c r="Z942" t="s">
        <v>282</v>
      </c>
      <c r="AB942" s="17">
        <v>2</v>
      </c>
      <c r="AC942" s="17">
        <v>402133</v>
      </c>
      <c r="AD942">
        <v>2</v>
      </c>
      <c r="AE942">
        <v>1</v>
      </c>
      <c r="AF942">
        <v>0</v>
      </c>
      <c r="AG942" t="s">
        <v>81</v>
      </c>
      <c r="AH942" t="s">
        <v>82</v>
      </c>
      <c r="AI942" t="s">
        <v>83</v>
      </c>
      <c r="AJ942" t="s">
        <v>83</v>
      </c>
      <c r="AK942" t="s">
        <v>84</v>
      </c>
      <c r="AL942" t="s">
        <v>85</v>
      </c>
      <c r="AM942" t="s">
        <v>86</v>
      </c>
      <c r="AN942" t="s">
        <v>87</v>
      </c>
      <c r="AO942" t="s">
        <v>541</v>
      </c>
      <c r="AP942" t="s">
        <v>542</v>
      </c>
      <c r="AQ942" t="s">
        <v>541</v>
      </c>
      <c r="AR942" t="s">
        <v>542</v>
      </c>
      <c r="AS942" t="s">
        <v>83</v>
      </c>
      <c r="AV942" s="17"/>
      <c r="AX942">
        <v>0</v>
      </c>
      <c r="AY942" t="s">
        <v>83</v>
      </c>
      <c r="AZ942" t="s">
        <v>83</v>
      </c>
      <c r="BH942">
        <v>1201</v>
      </c>
      <c r="BL942" t="s">
        <v>825</v>
      </c>
      <c r="BM942" s="17">
        <v>42998</v>
      </c>
      <c r="BN942" t="s">
        <v>230</v>
      </c>
      <c r="BO942" t="s">
        <v>230</v>
      </c>
      <c r="BP942">
        <v>13</v>
      </c>
      <c r="BQ942" t="s">
        <v>88</v>
      </c>
      <c r="BR942" t="s">
        <v>79</v>
      </c>
      <c r="BS942" t="s">
        <v>89</v>
      </c>
      <c r="BT942" t="s">
        <v>90</v>
      </c>
      <c r="BU942" t="s">
        <v>181</v>
      </c>
      <c r="BV942" t="s">
        <v>83</v>
      </c>
      <c r="BY942" t="s">
        <v>92</v>
      </c>
      <c r="BZ942" t="s">
        <v>87</v>
      </c>
      <c r="CC942">
        <f>IFERROR(IF(AKORDT[[#This Row],[CZAS]]=1,VLOOKUP(AKORDT[[#This Row],[RAPORTY_TMP_ID]]&amp;AKORDT[[#This Row],[CZYNNOSCI_OPIS]],#REF!,5,FALSE),AKORDT[[#This Row],[CZAS]]),1)</f>
        <v>118</v>
      </c>
      <c r="CD942" t="str">
        <f>AKORDT[[#This Row],[RAPORTY_TMP_ID]]&amp;" "&amp;MID(AKORDT[[#This Row],[NAZWA1_WG]],1,30)</f>
        <v xml:space="preserve">25862 AVANT [1,5                    </v>
      </c>
      <c r="CE942" s="11">
        <f>AKORDT[[#This Row],[DATA]]</f>
        <v>43039</v>
      </c>
      <c r="CF942">
        <f>IFERROR(ROUND(AVERAGEIF(Tabela_Kwerenda_z_AKORD[CZAS RZECZYWISTY],LEFT(AKORDT[[#This Row],[PZP_NR_ZLECENIA]],5),Tabela_Kwerenda_z_AKORD[LACZNY_CZAS]),0),0)</f>
        <v>0</v>
      </c>
    </row>
    <row r="943" spans="1:84">
      <c r="A943" t="e">
        <f>VLOOKUP(AKORDT[[#This Row],[NAZWISKO]],IMIE[],2,FALSE)</f>
        <v>#N/A</v>
      </c>
      <c r="B943">
        <v>11473</v>
      </c>
      <c r="F943">
        <v>26098</v>
      </c>
      <c r="G943">
        <v>1</v>
      </c>
      <c r="H943">
        <v>3</v>
      </c>
      <c r="I943">
        <v>1</v>
      </c>
      <c r="J943">
        <v>14455</v>
      </c>
      <c r="K943">
        <v>14455</v>
      </c>
      <c r="L943">
        <v>38</v>
      </c>
      <c r="M943">
        <v>5</v>
      </c>
      <c r="N943">
        <v>7</v>
      </c>
      <c r="O943">
        <v>6</v>
      </c>
      <c r="Q943" s="17">
        <v>43039</v>
      </c>
      <c r="R943" t="s">
        <v>2100</v>
      </c>
      <c r="S943">
        <v>0</v>
      </c>
      <c r="T943">
        <v>0</v>
      </c>
      <c r="U943">
        <v>0</v>
      </c>
      <c r="V943">
        <v>2</v>
      </c>
      <c r="W943" t="s">
        <v>281</v>
      </c>
      <c r="X943" t="s">
        <v>79</v>
      </c>
      <c r="Y943" t="s">
        <v>102</v>
      </c>
      <c r="Z943" t="s">
        <v>282</v>
      </c>
      <c r="AB943" s="17">
        <v>2</v>
      </c>
      <c r="AC943" s="17">
        <v>402133</v>
      </c>
      <c r="AD943">
        <v>2</v>
      </c>
      <c r="AE943">
        <v>1</v>
      </c>
      <c r="AF943">
        <v>0</v>
      </c>
      <c r="AG943" t="s">
        <v>81</v>
      </c>
      <c r="AH943" t="s">
        <v>82</v>
      </c>
      <c r="AI943" t="s">
        <v>83</v>
      </c>
      <c r="AJ943" t="s">
        <v>83</v>
      </c>
      <c r="AK943" t="s">
        <v>84</v>
      </c>
      <c r="AL943" t="s">
        <v>85</v>
      </c>
      <c r="AM943" t="s">
        <v>86</v>
      </c>
      <c r="AN943" t="s">
        <v>87</v>
      </c>
      <c r="AO943" t="s">
        <v>194</v>
      </c>
      <c r="AP943" t="s">
        <v>195</v>
      </c>
      <c r="AQ943" t="s">
        <v>194</v>
      </c>
      <c r="AR943" t="s">
        <v>195</v>
      </c>
      <c r="AS943" t="s">
        <v>83</v>
      </c>
      <c r="AV943" s="17"/>
      <c r="AX943">
        <v>0</v>
      </c>
      <c r="AY943" t="s">
        <v>83</v>
      </c>
      <c r="AZ943" t="s">
        <v>83</v>
      </c>
      <c r="BH943">
        <v>1202</v>
      </c>
      <c r="BL943" t="s">
        <v>1037</v>
      </c>
      <c r="BM943" s="17">
        <v>43005</v>
      </c>
      <c r="BN943" t="s">
        <v>191</v>
      </c>
      <c r="BO943" t="s">
        <v>191</v>
      </c>
      <c r="BP943">
        <v>13</v>
      </c>
      <c r="BQ943" t="s">
        <v>88</v>
      </c>
      <c r="BR943" t="s">
        <v>79</v>
      </c>
      <c r="BS943" t="s">
        <v>89</v>
      </c>
      <c r="BT943" t="s">
        <v>90</v>
      </c>
      <c r="BU943" t="s">
        <v>182</v>
      </c>
      <c r="BV943" t="s">
        <v>83</v>
      </c>
      <c r="BY943" t="s">
        <v>92</v>
      </c>
      <c r="BZ943" t="s">
        <v>87</v>
      </c>
      <c r="CC943">
        <f>IFERROR(IF(AKORDT[[#This Row],[CZAS]]=1,VLOOKUP(AKORDT[[#This Row],[RAPORTY_TMP_ID]]&amp;AKORDT[[#This Row],[CZYNNOSCI_OPIS]],#REF!,5,FALSE),AKORDT[[#This Row],[CZAS]]),1)</f>
        <v>6</v>
      </c>
      <c r="CD943" t="str">
        <f>AKORDT[[#This Row],[RAPORTY_TMP_ID]]&amp;" "&amp;MID(AKORDT[[#This Row],[NAZWA1_WG]],1,30)</f>
        <v xml:space="preserve">26098 PD 078 VI 50x50               </v>
      </c>
      <c r="CE943" s="11">
        <f>AKORDT[[#This Row],[DATA]]</f>
        <v>43039</v>
      </c>
      <c r="CF943">
        <f>IFERROR(ROUND(AVERAGEIF(Tabela_Kwerenda_z_AKORD[CZAS RZECZYWISTY],LEFT(AKORDT[[#This Row],[PZP_NR_ZLECENIA]],5),Tabela_Kwerenda_z_AKORD[LACZNY_CZAS]),0),0)</f>
        <v>0</v>
      </c>
    </row>
    <row r="944" spans="1:84">
      <c r="A944" t="e">
        <f>VLOOKUP(AKORDT[[#This Row],[NAZWISKO]],IMIE[],2,FALSE)</f>
        <v>#N/A</v>
      </c>
      <c r="B944">
        <v>11474</v>
      </c>
      <c r="F944">
        <v>26098</v>
      </c>
      <c r="G944">
        <v>1</v>
      </c>
      <c r="H944">
        <v>2</v>
      </c>
      <c r="I944">
        <v>1</v>
      </c>
      <c r="J944">
        <v>14455</v>
      </c>
      <c r="K944">
        <v>14455</v>
      </c>
      <c r="L944">
        <v>38</v>
      </c>
      <c r="M944">
        <v>5</v>
      </c>
      <c r="N944">
        <v>7</v>
      </c>
      <c r="O944">
        <v>6</v>
      </c>
      <c r="Q944" s="17">
        <v>43039</v>
      </c>
      <c r="R944" t="s">
        <v>2101</v>
      </c>
      <c r="S944">
        <v>0</v>
      </c>
      <c r="T944">
        <v>0</v>
      </c>
      <c r="U944">
        <v>0</v>
      </c>
      <c r="V944">
        <v>2</v>
      </c>
      <c r="W944" t="s">
        <v>281</v>
      </c>
      <c r="X944" t="s">
        <v>79</v>
      </c>
      <c r="Y944" t="s">
        <v>102</v>
      </c>
      <c r="Z944" t="s">
        <v>282</v>
      </c>
      <c r="AB944" s="17">
        <v>2</v>
      </c>
      <c r="AC944" s="17">
        <v>402133</v>
      </c>
      <c r="AD944">
        <v>2</v>
      </c>
      <c r="AE944">
        <v>1</v>
      </c>
      <c r="AF944">
        <v>0</v>
      </c>
      <c r="AG944" t="s">
        <v>81</v>
      </c>
      <c r="AH944" t="s">
        <v>82</v>
      </c>
      <c r="AI944" t="s">
        <v>83</v>
      </c>
      <c r="AJ944" t="s">
        <v>83</v>
      </c>
      <c r="AK944" t="s">
        <v>84</v>
      </c>
      <c r="AL944" t="s">
        <v>85</v>
      </c>
      <c r="AM944" t="s">
        <v>86</v>
      </c>
      <c r="AN944" t="s">
        <v>87</v>
      </c>
      <c r="AO944" t="s">
        <v>194</v>
      </c>
      <c r="AP944" t="s">
        <v>195</v>
      </c>
      <c r="AQ944" t="s">
        <v>194</v>
      </c>
      <c r="AR944" t="s">
        <v>195</v>
      </c>
      <c r="AS944" t="s">
        <v>83</v>
      </c>
      <c r="AV944" s="17"/>
      <c r="AX944">
        <v>0</v>
      </c>
      <c r="AY944" t="s">
        <v>83</v>
      </c>
      <c r="AZ944" t="s">
        <v>83</v>
      </c>
      <c r="BH944">
        <v>1203</v>
      </c>
      <c r="BL944" t="s">
        <v>1037</v>
      </c>
      <c r="BM944" s="17">
        <v>43005</v>
      </c>
      <c r="BN944" t="s">
        <v>191</v>
      </c>
      <c r="BO944" t="s">
        <v>191</v>
      </c>
      <c r="BP944">
        <v>13</v>
      </c>
      <c r="BQ944" t="s">
        <v>88</v>
      </c>
      <c r="BR944" t="s">
        <v>79</v>
      </c>
      <c r="BS944" t="s">
        <v>89</v>
      </c>
      <c r="BT944" t="s">
        <v>90</v>
      </c>
      <c r="BU944" t="s">
        <v>182</v>
      </c>
      <c r="BV944" t="s">
        <v>83</v>
      </c>
      <c r="BY944" t="s">
        <v>92</v>
      </c>
      <c r="BZ944" t="s">
        <v>87</v>
      </c>
      <c r="CC944">
        <f>IFERROR(IF(AKORDT[[#This Row],[CZAS]]=1,VLOOKUP(AKORDT[[#This Row],[RAPORTY_TMP_ID]]&amp;AKORDT[[#This Row],[CZYNNOSCI_OPIS]],#REF!,5,FALSE),AKORDT[[#This Row],[CZAS]]),1)</f>
        <v>6</v>
      </c>
      <c r="CD944" t="str">
        <f>AKORDT[[#This Row],[RAPORTY_TMP_ID]]&amp;" "&amp;MID(AKORDT[[#This Row],[NAZWA1_WG]],1,30)</f>
        <v xml:space="preserve">26098 PD 078 VI 50x50               </v>
      </c>
      <c r="CE944" s="11">
        <f>AKORDT[[#This Row],[DATA]]</f>
        <v>43039</v>
      </c>
      <c r="CF944">
        <f>IFERROR(ROUND(AVERAGEIF(Tabela_Kwerenda_z_AKORD[CZAS RZECZYWISTY],LEFT(AKORDT[[#This Row],[PZP_NR_ZLECENIA]],5),Tabela_Kwerenda_z_AKORD[LACZNY_CZAS]),0),0)</f>
        <v>0</v>
      </c>
    </row>
    <row r="945" spans="1:84">
      <c r="A945" t="e">
        <f>VLOOKUP(AKORDT[[#This Row],[NAZWISKO]],IMIE[],2,FALSE)</f>
        <v>#N/A</v>
      </c>
      <c r="B945">
        <v>11475</v>
      </c>
      <c r="F945">
        <v>26098</v>
      </c>
      <c r="G945">
        <v>1</v>
      </c>
      <c r="H945">
        <v>1</v>
      </c>
      <c r="I945">
        <v>1</v>
      </c>
      <c r="J945">
        <v>14455</v>
      </c>
      <c r="K945">
        <v>14455</v>
      </c>
      <c r="L945">
        <v>38</v>
      </c>
      <c r="M945">
        <v>5</v>
      </c>
      <c r="N945">
        <v>7</v>
      </c>
      <c r="O945">
        <v>6</v>
      </c>
      <c r="Q945" s="17">
        <v>43039</v>
      </c>
      <c r="R945" t="s">
        <v>2102</v>
      </c>
      <c r="S945">
        <v>0</v>
      </c>
      <c r="T945">
        <v>0</v>
      </c>
      <c r="U945">
        <v>0</v>
      </c>
      <c r="V945">
        <v>2</v>
      </c>
      <c r="W945" t="s">
        <v>281</v>
      </c>
      <c r="X945" t="s">
        <v>79</v>
      </c>
      <c r="Y945" t="s">
        <v>102</v>
      </c>
      <c r="Z945" t="s">
        <v>282</v>
      </c>
      <c r="AB945" s="17">
        <v>2</v>
      </c>
      <c r="AC945" s="17">
        <v>402133</v>
      </c>
      <c r="AD945">
        <v>2</v>
      </c>
      <c r="AE945">
        <v>1</v>
      </c>
      <c r="AF945">
        <v>0</v>
      </c>
      <c r="AG945" t="s">
        <v>81</v>
      </c>
      <c r="AH945" t="s">
        <v>82</v>
      </c>
      <c r="AI945" t="s">
        <v>83</v>
      </c>
      <c r="AJ945" t="s">
        <v>83</v>
      </c>
      <c r="AK945" t="s">
        <v>84</v>
      </c>
      <c r="AL945" t="s">
        <v>85</v>
      </c>
      <c r="AM945" t="s">
        <v>86</v>
      </c>
      <c r="AN945" t="s">
        <v>87</v>
      </c>
      <c r="AO945" t="s">
        <v>194</v>
      </c>
      <c r="AP945" t="s">
        <v>195</v>
      </c>
      <c r="AQ945" t="s">
        <v>194</v>
      </c>
      <c r="AR945" t="s">
        <v>195</v>
      </c>
      <c r="AS945" t="s">
        <v>83</v>
      </c>
      <c r="AV945" s="17"/>
      <c r="AX945">
        <v>0</v>
      </c>
      <c r="AY945" t="s">
        <v>83</v>
      </c>
      <c r="AZ945" t="s">
        <v>83</v>
      </c>
      <c r="BH945">
        <v>1204</v>
      </c>
      <c r="BL945" t="s">
        <v>1037</v>
      </c>
      <c r="BM945" s="17">
        <v>43005</v>
      </c>
      <c r="BN945" t="s">
        <v>191</v>
      </c>
      <c r="BO945" t="s">
        <v>191</v>
      </c>
      <c r="BP945">
        <v>13</v>
      </c>
      <c r="BQ945" t="s">
        <v>88</v>
      </c>
      <c r="BR945" t="s">
        <v>79</v>
      </c>
      <c r="BS945" t="s">
        <v>89</v>
      </c>
      <c r="BT945" t="s">
        <v>90</v>
      </c>
      <c r="BU945" t="s">
        <v>182</v>
      </c>
      <c r="BV945" t="s">
        <v>83</v>
      </c>
      <c r="BY945" t="s">
        <v>92</v>
      </c>
      <c r="BZ945" t="s">
        <v>87</v>
      </c>
      <c r="CC945">
        <f>IFERROR(IF(AKORDT[[#This Row],[CZAS]]=1,VLOOKUP(AKORDT[[#This Row],[RAPORTY_TMP_ID]]&amp;AKORDT[[#This Row],[CZYNNOSCI_OPIS]],#REF!,5,FALSE),AKORDT[[#This Row],[CZAS]]),1)</f>
        <v>6</v>
      </c>
      <c r="CD945" t="str">
        <f>AKORDT[[#This Row],[RAPORTY_TMP_ID]]&amp;" "&amp;MID(AKORDT[[#This Row],[NAZWA1_WG]],1,30)</f>
        <v xml:space="preserve">26098 PD 078 VI 50x50               </v>
      </c>
      <c r="CE945" s="11">
        <f>AKORDT[[#This Row],[DATA]]</f>
        <v>43039</v>
      </c>
      <c r="CF945">
        <f>IFERROR(ROUND(AVERAGEIF(Tabela_Kwerenda_z_AKORD[CZAS RZECZYWISTY],LEFT(AKORDT[[#This Row],[PZP_NR_ZLECENIA]],5),Tabela_Kwerenda_z_AKORD[LACZNY_CZAS]),0),0)</f>
        <v>0</v>
      </c>
    </row>
    <row r="946" spans="1:84">
      <c r="A946" t="e">
        <f>VLOOKUP(AKORDT[[#This Row],[NAZWISKO]],IMIE[],2,FALSE)</f>
        <v>#N/A</v>
      </c>
      <c r="B946">
        <v>11476</v>
      </c>
      <c r="F946">
        <v>26097</v>
      </c>
      <c r="G946">
        <v>1</v>
      </c>
      <c r="H946">
        <v>1</v>
      </c>
      <c r="I946">
        <v>1</v>
      </c>
      <c r="J946">
        <v>10559</v>
      </c>
      <c r="K946">
        <v>10559</v>
      </c>
      <c r="L946">
        <v>38</v>
      </c>
      <c r="M946">
        <v>5</v>
      </c>
      <c r="N946">
        <v>7</v>
      </c>
      <c r="O946">
        <v>107</v>
      </c>
      <c r="P946">
        <v>0</v>
      </c>
      <c r="Q946" s="17">
        <v>43039</v>
      </c>
      <c r="R946" t="s">
        <v>2103</v>
      </c>
      <c r="S946">
        <v>0</v>
      </c>
      <c r="T946">
        <v>0</v>
      </c>
      <c r="U946">
        <v>0</v>
      </c>
      <c r="V946">
        <v>2</v>
      </c>
      <c r="W946" t="s">
        <v>281</v>
      </c>
      <c r="X946" t="s">
        <v>79</v>
      </c>
      <c r="Y946" t="s">
        <v>102</v>
      </c>
      <c r="Z946" t="s">
        <v>282</v>
      </c>
      <c r="AB946" s="17">
        <v>2</v>
      </c>
      <c r="AC946" s="17">
        <v>402133</v>
      </c>
      <c r="AD946">
        <v>2</v>
      </c>
      <c r="AE946">
        <v>1</v>
      </c>
      <c r="AF946">
        <v>0</v>
      </c>
      <c r="AG946" t="s">
        <v>81</v>
      </c>
      <c r="AH946" t="s">
        <v>82</v>
      </c>
      <c r="AI946" t="s">
        <v>83</v>
      </c>
      <c r="AJ946" t="s">
        <v>83</v>
      </c>
      <c r="AK946" t="s">
        <v>84</v>
      </c>
      <c r="AL946" t="s">
        <v>85</v>
      </c>
      <c r="AM946" t="s">
        <v>86</v>
      </c>
      <c r="AN946" t="s">
        <v>87</v>
      </c>
      <c r="AO946" t="s">
        <v>859</v>
      </c>
      <c r="AP946" t="s">
        <v>860</v>
      </c>
      <c r="AQ946" t="s">
        <v>859</v>
      </c>
      <c r="AR946" t="s">
        <v>860</v>
      </c>
      <c r="AS946" t="s">
        <v>83</v>
      </c>
      <c r="AV946" s="17"/>
      <c r="AX946">
        <v>0</v>
      </c>
      <c r="AY946" t="s">
        <v>83</v>
      </c>
      <c r="AZ946" t="s">
        <v>83</v>
      </c>
      <c r="BH946">
        <v>1205</v>
      </c>
      <c r="BL946" t="s">
        <v>1037</v>
      </c>
      <c r="BM946" s="17">
        <v>43005</v>
      </c>
      <c r="BN946" t="s">
        <v>230</v>
      </c>
      <c r="BO946" t="s">
        <v>230</v>
      </c>
      <c r="BP946">
        <v>13</v>
      </c>
      <c r="BQ946" t="s">
        <v>88</v>
      </c>
      <c r="BR946" t="s">
        <v>79</v>
      </c>
      <c r="BS946" t="s">
        <v>89</v>
      </c>
      <c r="BT946" t="s">
        <v>90</v>
      </c>
      <c r="BU946" t="s">
        <v>181</v>
      </c>
      <c r="BV946" t="s">
        <v>83</v>
      </c>
      <c r="BY946" t="s">
        <v>92</v>
      </c>
      <c r="BZ946" t="s">
        <v>87</v>
      </c>
      <c r="CC946">
        <f>IFERROR(IF(AKORDT[[#This Row],[CZAS]]=1,VLOOKUP(AKORDT[[#This Row],[RAPORTY_TMP_ID]]&amp;AKORDT[[#This Row],[CZYNNOSCI_OPIS]],#REF!,5,FALSE),AKORDT[[#This Row],[CZAS]]),1)</f>
        <v>107</v>
      </c>
      <c r="CD946" t="str">
        <f>AKORDT[[#This Row],[RAPORTY_TMP_ID]]&amp;" "&amp;MID(AKORDT[[#This Row],[NAZWA1_WG]],1,30)</f>
        <v xml:space="preserve">26097 AVANT 1]                      </v>
      </c>
      <c r="CE946" s="11">
        <f>AKORDT[[#This Row],[DATA]]</f>
        <v>43039</v>
      </c>
      <c r="CF946">
        <f>IFERROR(ROUND(AVERAGEIF(Tabela_Kwerenda_z_AKORD[CZAS RZECZYWISTY],LEFT(AKORDT[[#This Row],[PZP_NR_ZLECENIA]],5),Tabela_Kwerenda_z_AKORD[LACZNY_CZAS]),0),0)</f>
        <v>0</v>
      </c>
    </row>
    <row r="947" spans="1:84">
      <c r="A947" t="e">
        <f>VLOOKUP(AKORDT[[#This Row],[NAZWISKO]],IMIE[],2,FALSE)</f>
        <v>#N/A</v>
      </c>
      <c r="B947">
        <v>11477</v>
      </c>
      <c r="F947">
        <v>26096</v>
      </c>
      <c r="G947">
        <v>1</v>
      </c>
      <c r="H947">
        <v>1</v>
      </c>
      <c r="I947">
        <v>1</v>
      </c>
      <c r="J947">
        <v>24006</v>
      </c>
      <c r="K947">
        <v>24006</v>
      </c>
      <c r="L947">
        <v>38</v>
      </c>
      <c r="M947">
        <v>5</v>
      </c>
      <c r="N947">
        <v>7</v>
      </c>
      <c r="O947">
        <v>198</v>
      </c>
      <c r="P947">
        <v>0</v>
      </c>
      <c r="Q947" s="17">
        <v>43039</v>
      </c>
      <c r="R947" t="s">
        <v>2104</v>
      </c>
      <c r="S947">
        <v>0</v>
      </c>
      <c r="T947">
        <v>0</v>
      </c>
      <c r="U947">
        <v>0</v>
      </c>
      <c r="V947">
        <v>2</v>
      </c>
      <c r="W947" t="s">
        <v>281</v>
      </c>
      <c r="X947" t="s">
        <v>79</v>
      </c>
      <c r="Y947" t="s">
        <v>102</v>
      </c>
      <c r="Z947" t="s">
        <v>282</v>
      </c>
      <c r="AB947" s="17">
        <v>2</v>
      </c>
      <c r="AC947" s="17">
        <v>402133</v>
      </c>
      <c r="AD947">
        <v>2</v>
      </c>
      <c r="AE947">
        <v>1</v>
      </c>
      <c r="AF947">
        <v>0</v>
      </c>
      <c r="AG947" t="s">
        <v>81</v>
      </c>
      <c r="AH947" t="s">
        <v>82</v>
      </c>
      <c r="AI947" t="s">
        <v>83</v>
      </c>
      <c r="AJ947" t="s">
        <v>83</v>
      </c>
      <c r="AK947" t="s">
        <v>84</v>
      </c>
      <c r="AL947" t="s">
        <v>85</v>
      </c>
      <c r="AM947" t="s">
        <v>86</v>
      </c>
      <c r="AN947" t="s">
        <v>87</v>
      </c>
      <c r="AO947" t="s">
        <v>550</v>
      </c>
      <c r="AP947" t="s">
        <v>551</v>
      </c>
      <c r="AQ947" t="s">
        <v>550</v>
      </c>
      <c r="AR947" t="s">
        <v>551</v>
      </c>
      <c r="AS947" t="s">
        <v>83</v>
      </c>
      <c r="AV947" s="17"/>
      <c r="AX947">
        <v>0</v>
      </c>
      <c r="AY947" t="s">
        <v>83</v>
      </c>
      <c r="AZ947" t="s">
        <v>83</v>
      </c>
      <c r="BH947">
        <v>1206</v>
      </c>
      <c r="BL947" t="s">
        <v>1037</v>
      </c>
      <c r="BM947" s="17">
        <v>43005</v>
      </c>
      <c r="BN947" t="s">
        <v>230</v>
      </c>
      <c r="BO947" t="s">
        <v>230</v>
      </c>
      <c r="BP947">
        <v>13</v>
      </c>
      <c r="BQ947" t="s">
        <v>88</v>
      </c>
      <c r="BR947" t="s">
        <v>79</v>
      </c>
      <c r="BS947" t="s">
        <v>89</v>
      </c>
      <c r="BT947" t="s">
        <v>90</v>
      </c>
      <c r="BU947" t="s">
        <v>181</v>
      </c>
      <c r="BV947" t="s">
        <v>83</v>
      </c>
      <c r="BY947" t="s">
        <v>92</v>
      </c>
      <c r="BZ947" t="s">
        <v>87</v>
      </c>
      <c r="CC947">
        <f>IFERROR(IF(AKORDT[[#This Row],[CZAS]]=1,VLOOKUP(AKORDT[[#This Row],[RAPORTY_TMP_ID]]&amp;AKORDT[[#This Row],[CZYNNOSCI_OPIS]],#REF!,5,FALSE),AKORDT[[#This Row],[CZAS]]),1)</f>
        <v>198</v>
      </c>
      <c r="CD947" t="str">
        <f>AKORDT[[#This Row],[RAPORTY_TMP_ID]]&amp;" "&amp;MID(AKORDT[[#This Row],[NAZWA1_WG]],1,30)</f>
        <v xml:space="preserve">26096 AVANT [3]                     </v>
      </c>
      <c r="CE947" s="11">
        <f>AKORDT[[#This Row],[DATA]]</f>
        <v>43039</v>
      </c>
      <c r="CF947">
        <f>IFERROR(ROUND(AVERAGEIF(Tabela_Kwerenda_z_AKORD[CZAS RZECZYWISTY],LEFT(AKORDT[[#This Row],[PZP_NR_ZLECENIA]],5),Tabela_Kwerenda_z_AKORD[LACZNY_CZAS]),0),0)</f>
        <v>0</v>
      </c>
    </row>
    <row r="948" spans="1:84">
      <c r="A948" t="e">
        <f>VLOOKUP(AKORDT[[#This Row],[NAZWISKO]],IMIE[],2,FALSE)</f>
        <v>#N/A</v>
      </c>
      <c r="B948">
        <v>11478</v>
      </c>
      <c r="F948">
        <v>26095</v>
      </c>
      <c r="G948">
        <v>1</v>
      </c>
      <c r="H948">
        <v>1</v>
      </c>
      <c r="I948">
        <v>1</v>
      </c>
      <c r="J948">
        <v>24008</v>
      </c>
      <c r="K948">
        <v>24008</v>
      </c>
      <c r="L948">
        <v>38</v>
      </c>
      <c r="M948">
        <v>5</v>
      </c>
      <c r="N948">
        <v>7</v>
      </c>
      <c r="O948">
        <v>209</v>
      </c>
      <c r="P948">
        <v>0</v>
      </c>
      <c r="Q948" s="17">
        <v>43039</v>
      </c>
      <c r="R948" t="s">
        <v>2105</v>
      </c>
      <c r="S948">
        <v>0</v>
      </c>
      <c r="T948">
        <v>0</v>
      </c>
      <c r="U948">
        <v>0</v>
      </c>
      <c r="V948">
        <v>2</v>
      </c>
      <c r="W948" t="s">
        <v>281</v>
      </c>
      <c r="X948" t="s">
        <v>79</v>
      </c>
      <c r="Y948" t="s">
        <v>102</v>
      </c>
      <c r="Z948" t="s">
        <v>282</v>
      </c>
      <c r="AB948" s="17">
        <v>2</v>
      </c>
      <c r="AC948" s="17">
        <v>402133</v>
      </c>
      <c r="AD948">
        <v>2</v>
      </c>
      <c r="AE948">
        <v>1</v>
      </c>
      <c r="AF948">
        <v>0</v>
      </c>
      <c r="AG948" t="s">
        <v>81</v>
      </c>
      <c r="AH948" t="s">
        <v>82</v>
      </c>
      <c r="AI948" t="s">
        <v>83</v>
      </c>
      <c r="AJ948" t="s">
        <v>83</v>
      </c>
      <c r="AK948" t="s">
        <v>84</v>
      </c>
      <c r="AL948" t="s">
        <v>85</v>
      </c>
      <c r="AM948" t="s">
        <v>86</v>
      </c>
      <c r="AN948" t="s">
        <v>87</v>
      </c>
      <c r="AO948" t="s">
        <v>543</v>
      </c>
      <c r="AP948" t="s">
        <v>544</v>
      </c>
      <c r="AQ948" t="s">
        <v>543</v>
      </c>
      <c r="AR948" t="s">
        <v>544</v>
      </c>
      <c r="AS948" t="s">
        <v>83</v>
      </c>
      <c r="AV948" s="17"/>
      <c r="AX948">
        <v>0</v>
      </c>
      <c r="AY948" t="s">
        <v>83</v>
      </c>
      <c r="AZ948" t="s">
        <v>83</v>
      </c>
      <c r="BH948">
        <v>1207</v>
      </c>
      <c r="BL948" t="s">
        <v>1037</v>
      </c>
      <c r="BM948" s="17">
        <v>43005</v>
      </c>
      <c r="BN948" t="s">
        <v>230</v>
      </c>
      <c r="BO948" t="s">
        <v>230</v>
      </c>
      <c r="BP948">
        <v>13</v>
      </c>
      <c r="BQ948" t="s">
        <v>88</v>
      </c>
      <c r="BR948" t="s">
        <v>79</v>
      </c>
      <c r="BS948" t="s">
        <v>89</v>
      </c>
      <c r="BT948" t="s">
        <v>90</v>
      </c>
      <c r="BU948" t="s">
        <v>181</v>
      </c>
      <c r="BV948" t="s">
        <v>83</v>
      </c>
      <c r="BY948" t="s">
        <v>92</v>
      </c>
      <c r="BZ948" t="s">
        <v>87</v>
      </c>
      <c r="CC948">
        <f>IFERROR(IF(AKORDT[[#This Row],[CZAS]]=1,VLOOKUP(AKORDT[[#This Row],[RAPORTY_TMP_ID]]&amp;AKORDT[[#This Row],[CZYNNOSCI_OPIS]],#REF!,5,FALSE),AKORDT[[#This Row],[CZAS]]),1)</f>
        <v>209</v>
      </c>
      <c r="CD948" t="str">
        <f>AKORDT[[#This Row],[RAPORTY_TMP_ID]]&amp;" "&amp;MID(AKORDT[[#This Row],[NAZWA1_WG]],1,30)</f>
        <v xml:space="preserve">26095 AVANT [3,5]                   </v>
      </c>
      <c r="CE948" s="11">
        <f>AKORDT[[#This Row],[DATA]]</f>
        <v>43039</v>
      </c>
      <c r="CF948">
        <f>IFERROR(ROUND(AVERAGEIF(Tabela_Kwerenda_z_AKORD[CZAS RZECZYWISTY],LEFT(AKORDT[[#This Row],[PZP_NR_ZLECENIA]],5),Tabela_Kwerenda_z_AKORD[LACZNY_CZAS]),0),0)</f>
        <v>0</v>
      </c>
    </row>
    <row r="949" spans="1:84">
      <c r="A949" t="e">
        <f>VLOOKUP(AKORDT[[#This Row],[NAZWISKO]],IMIE[],2,FALSE)</f>
        <v>#N/A</v>
      </c>
      <c r="B949">
        <v>11479</v>
      </c>
      <c r="F949">
        <v>26626</v>
      </c>
      <c r="G949">
        <v>1</v>
      </c>
      <c r="H949">
        <v>1</v>
      </c>
      <c r="I949">
        <v>1</v>
      </c>
      <c r="J949">
        <v>41536</v>
      </c>
      <c r="K949">
        <v>41536</v>
      </c>
      <c r="L949">
        <v>45</v>
      </c>
      <c r="M949">
        <v>5</v>
      </c>
      <c r="N949">
        <v>7</v>
      </c>
      <c r="O949">
        <v>167</v>
      </c>
      <c r="P949">
        <v>0</v>
      </c>
      <c r="Q949" s="17">
        <v>43039</v>
      </c>
      <c r="R949" t="s">
        <v>2106</v>
      </c>
      <c r="S949">
        <v>0</v>
      </c>
      <c r="T949">
        <v>0</v>
      </c>
      <c r="U949">
        <v>0</v>
      </c>
      <c r="V949">
        <v>2</v>
      </c>
      <c r="W949" t="s">
        <v>192</v>
      </c>
      <c r="X949" t="s">
        <v>79</v>
      </c>
      <c r="Y949" t="s">
        <v>80</v>
      </c>
      <c r="Z949" t="s">
        <v>193</v>
      </c>
      <c r="AB949" s="17">
        <v>2</v>
      </c>
      <c r="AC949" s="17">
        <v>402133</v>
      </c>
      <c r="AD949">
        <v>2</v>
      </c>
      <c r="AE949">
        <v>1</v>
      </c>
      <c r="AF949">
        <v>0</v>
      </c>
      <c r="AG949" t="s">
        <v>81</v>
      </c>
      <c r="AH949" t="s">
        <v>82</v>
      </c>
      <c r="AI949" t="s">
        <v>83</v>
      </c>
      <c r="AJ949" t="s">
        <v>83</v>
      </c>
      <c r="AK949" t="s">
        <v>84</v>
      </c>
      <c r="AL949" t="s">
        <v>85</v>
      </c>
      <c r="AM949" t="s">
        <v>86</v>
      </c>
      <c r="AN949" t="s">
        <v>87</v>
      </c>
      <c r="AO949" t="s">
        <v>839</v>
      </c>
      <c r="AP949" t="s">
        <v>840</v>
      </c>
      <c r="AQ949" t="s">
        <v>839</v>
      </c>
      <c r="AR949" t="s">
        <v>840</v>
      </c>
      <c r="AS949" t="s">
        <v>83</v>
      </c>
      <c r="AV949" s="17"/>
      <c r="AX949">
        <v>0</v>
      </c>
      <c r="AY949" t="s">
        <v>83</v>
      </c>
      <c r="AZ949" t="s">
        <v>83</v>
      </c>
      <c r="BH949">
        <v>1208</v>
      </c>
      <c r="BL949" t="s">
        <v>1087</v>
      </c>
      <c r="BM949" s="17">
        <v>43019</v>
      </c>
      <c r="BN949" t="s">
        <v>285</v>
      </c>
      <c r="BO949" t="s">
        <v>285</v>
      </c>
      <c r="BP949">
        <v>13</v>
      </c>
      <c r="BQ949" t="s">
        <v>88</v>
      </c>
      <c r="BR949" t="s">
        <v>79</v>
      </c>
      <c r="BS949" t="s">
        <v>89</v>
      </c>
      <c r="BT949" t="s">
        <v>90</v>
      </c>
      <c r="BU949" t="s">
        <v>181</v>
      </c>
      <c r="BV949" t="s">
        <v>83</v>
      </c>
      <c r="BY949" t="s">
        <v>92</v>
      </c>
      <c r="BZ949" t="s">
        <v>87</v>
      </c>
      <c r="CC949">
        <f>IFERROR(IF(AKORDT[[#This Row],[CZAS]]=1,VLOOKUP(AKORDT[[#This Row],[RAPORTY_TMP_ID]]&amp;AKORDT[[#This Row],[CZYNNOSCI_OPIS]],#REF!,5,FALSE),AKORDT[[#This Row],[CZAS]]),1)</f>
        <v>167</v>
      </c>
      <c r="CD949" t="str">
        <f>AKORDT[[#This Row],[RAPORTY_TMP_ID]]&amp;" "&amp;MID(AKORDT[[#This Row],[NAZWA1_WG]],1,30)</f>
        <v xml:space="preserve">26626 BROADWAY [2,5]                </v>
      </c>
      <c r="CE949" s="11">
        <f>AKORDT[[#This Row],[DATA]]</f>
        <v>43039</v>
      </c>
      <c r="CF949">
        <f>IFERROR(ROUND(AVERAGEIF(Tabela_Kwerenda_z_AKORD[CZAS RZECZYWISTY],LEFT(AKORDT[[#This Row],[PZP_NR_ZLECENIA]],5),Tabela_Kwerenda_z_AKORD[LACZNY_CZAS]),0),0)</f>
        <v>0</v>
      </c>
    </row>
    <row r="950" spans="1:84">
      <c r="A950" t="e">
        <f>VLOOKUP(AKORDT[[#This Row],[NAZWISKO]],IMIE[],2,FALSE)</f>
        <v>#N/A</v>
      </c>
      <c r="B950">
        <v>11480</v>
      </c>
      <c r="F950">
        <v>26625</v>
      </c>
      <c r="G950">
        <v>1</v>
      </c>
      <c r="H950">
        <v>1</v>
      </c>
      <c r="I950">
        <v>1</v>
      </c>
      <c r="J950">
        <v>41538</v>
      </c>
      <c r="K950">
        <v>41538</v>
      </c>
      <c r="L950">
        <v>45</v>
      </c>
      <c r="M950">
        <v>5</v>
      </c>
      <c r="N950">
        <v>7</v>
      </c>
      <c r="O950">
        <v>177</v>
      </c>
      <c r="Q950" s="17">
        <v>43039</v>
      </c>
      <c r="R950" t="s">
        <v>2107</v>
      </c>
      <c r="S950">
        <v>0</v>
      </c>
      <c r="T950">
        <v>0</v>
      </c>
      <c r="U950">
        <v>0</v>
      </c>
      <c r="V950">
        <v>2</v>
      </c>
      <c r="W950" t="s">
        <v>192</v>
      </c>
      <c r="X950" t="s">
        <v>79</v>
      </c>
      <c r="Y950" t="s">
        <v>80</v>
      </c>
      <c r="Z950" t="s">
        <v>193</v>
      </c>
      <c r="AB950" s="17">
        <v>2</v>
      </c>
      <c r="AC950" s="17">
        <v>402133</v>
      </c>
      <c r="AD950">
        <v>2</v>
      </c>
      <c r="AE950">
        <v>1</v>
      </c>
      <c r="AF950">
        <v>0</v>
      </c>
      <c r="AG950" t="s">
        <v>81</v>
      </c>
      <c r="AH950" t="s">
        <v>82</v>
      </c>
      <c r="AI950" t="s">
        <v>83</v>
      </c>
      <c r="AJ950" t="s">
        <v>83</v>
      </c>
      <c r="AK950" t="s">
        <v>84</v>
      </c>
      <c r="AL950" t="s">
        <v>85</v>
      </c>
      <c r="AM950" t="s">
        <v>86</v>
      </c>
      <c r="AN950" t="s">
        <v>87</v>
      </c>
      <c r="AO950" t="s">
        <v>841</v>
      </c>
      <c r="AP950" t="s">
        <v>842</v>
      </c>
      <c r="AQ950" t="s">
        <v>841</v>
      </c>
      <c r="AR950" t="s">
        <v>842</v>
      </c>
      <c r="AS950" t="s">
        <v>83</v>
      </c>
      <c r="AV950" s="17"/>
      <c r="AX950">
        <v>0</v>
      </c>
      <c r="AY950" t="s">
        <v>83</v>
      </c>
      <c r="AZ950" t="s">
        <v>83</v>
      </c>
      <c r="BH950">
        <v>1209</v>
      </c>
      <c r="BL950" t="s">
        <v>1087</v>
      </c>
      <c r="BM950" s="17">
        <v>43019</v>
      </c>
      <c r="BN950" t="s">
        <v>285</v>
      </c>
      <c r="BO950" t="s">
        <v>285</v>
      </c>
      <c r="BP950">
        <v>13</v>
      </c>
      <c r="BQ950" t="s">
        <v>88</v>
      </c>
      <c r="BR950" t="s">
        <v>79</v>
      </c>
      <c r="BS950" t="s">
        <v>89</v>
      </c>
      <c r="BT950" t="s">
        <v>90</v>
      </c>
      <c r="BU950" t="s">
        <v>91</v>
      </c>
      <c r="BV950" t="s">
        <v>83</v>
      </c>
      <c r="BY950" t="s">
        <v>92</v>
      </c>
      <c r="BZ950" t="s">
        <v>87</v>
      </c>
      <c r="CC950">
        <f>IFERROR(IF(AKORDT[[#This Row],[CZAS]]=1,VLOOKUP(AKORDT[[#This Row],[RAPORTY_TMP_ID]]&amp;AKORDT[[#This Row],[CZYNNOSCI_OPIS]],#REF!,5,FALSE),AKORDT[[#This Row],[CZAS]]),1)</f>
        <v>177</v>
      </c>
      <c r="CD950" t="str">
        <f>AKORDT[[#This Row],[RAPORTY_TMP_ID]]&amp;" "&amp;MID(AKORDT[[#This Row],[NAZWA1_WG]],1,30)</f>
        <v xml:space="preserve">26625 BROADWAY [3,5]                </v>
      </c>
      <c r="CE950" s="11">
        <f>AKORDT[[#This Row],[DATA]]</f>
        <v>43039</v>
      </c>
      <c r="CF950">
        <f>IFERROR(ROUND(AVERAGEIF(Tabela_Kwerenda_z_AKORD[CZAS RZECZYWISTY],LEFT(AKORDT[[#This Row],[PZP_NR_ZLECENIA]],5),Tabela_Kwerenda_z_AKORD[LACZNY_CZAS]),0),0)</f>
        <v>0</v>
      </c>
    </row>
    <row r="951" spans="1:84">
      <c r="A951" t="e">
        <f>VLOOKUP(AKORDT[[#This Row],[NAZWISKO]],IMIE[],2,FALSE)</f>
        <v>#N/A</v>
      </c>
      <c r="B951">
        <v>11481</v>
      </c>
      <c r="F951">
        <v>26556</v>
      </c>
      <c r="G951">
        <v>1</v>
      </c>
      <c r="H951">
        <v>1</v>
      </c>
      <c r="I951">
        <v>1</v>
      </c>
      <c r="J951">
        <v>56085</v>
      </c>
      <c r="K951">
        <v>56085</v>
      </c>
      <c r="L951">
        <v>47</v>
      </c>
      <c r="M951">
        <v>5</v>
      </c>
      <c r="N951">
        <v>7</v>
      </c>
      <c r="O951">
        <v>1</v>
      </c>
      <c r="Q951" s="17">
        <v>43039</v>
      </c>
      <c r="R951" t="s">
        <v>2108</v>
      </c>
      <c r="S951">
        <v>0</v>
      </c>
      <c r="T951">
        <v>0</v>
      </c>
      <c r="U951">
        <v>0</v>
      </c>
      <c r="V951">
        <v>2</v>
      </c>
      <c r="W951" t="s">
        <v>226</v>
      </c>
      <c r="X951" t="s">
        <v>79</v>
      </c>
      <c r="Y951" t="s">
        <v>98</v>
      </c>
      <c r="Z951" t="s">
        <v>227</v>
      </c>
      <c r="AB951" s="17">
        <v>2</v>
      </c>
      <c r="AC951" s="17">
        <v>402133</v>
      </c>
      <c r="AD951">
        <v>2</v>
      </c>
      <c r="AE951">
        <v>1</v>
      </c>
      <c r="AF951">
        <v>0</v>
      </c>
      <c r="AG951" t="s">
        <v>81</v>
      </c>
      <c r="AH951" t="s">
        <v>82</v>
      </c>
      <c r="AI951" t="s">
        <v>83</v>
      </c>
      <c r="AJ951" t="s">
        <v>83</v>
      </c>
      <c r="AK951" t="s">
        <v>84</v>
      </c>
      <c r="AL951" t="s">
        <v>85</v>
      </c>
      <c r="AM951" t="s">
        <v>86</v>
      </c>
      <c r="AN951" t="s">
        <v>87</v>
      </c>
      <c r="AO951" t="s">
        <v>296</v>
      </c>
      <c r="AP951" t="s">
        <v>297</v>
      </c>
      <c r="AQ951" t="s">
        <v>296</v>
      </c>
      <c r="AR951" t="s">
        <v>297</v>
      </c>
      <c r="AS951" t="s">
        <v>83</v>
      </c>
      <c r="AV951" s="17"/>
      <c r="AX951">
        <v>0</v>
      </c>
      <c r="AY951" t="s">
        <v>83</v>
      </c>
      <c r="AZ951" t="s">
        <v>83</v>
      </c>
      <c r="BH951">
        <v>1210</v>
      </c>
      <c r="BL951" t="s">
        <v>1829</v>
      </c>
      <c r="BM951" s="17">
        <v>43019</v>
      </c>
      <c r="BN951" t="s">
        <v>210</v>
      </c>
      <c r="BO951" t="s">
        <v>210</v>
      </c>
      <c r="BP951">
        <v>13</v>
      </c>
      <c r="BQ951" t="s">
        <v>88</v>
      </c>
      <c r="BR951" t="s">
        <v>79</v>
      </c>
      <c r="BS951" t="s">
        <v>89</v>
      </c>
      <c r="BT951" t="s">
        <v>90</v>
      </c>
      <c r="BU951" t="s">
        <v>181</v>
      </c>
      <c r="BV951" t="s">
        <v>83</v>
      </c>
      <c r="BY951" t="s">
        <v>92</v>
      </c>
      <c r="BZ951" t="s">
        <v>87</v>
      </c>
      <c r="CC951">
        <f>IFERROR(IF(AKORDT[[#This Row],[CZAS]]=1,VLOOKUP(AKORDT[[#This Row],[RAPORTY_TMP_ID]]&amp;AKORDT[[#This Row],[CZYNNOSCI_OPIS]],#REF!,5,FALSE),AKORDT[[#This Row],[CZAS]]),1)</f>
        <v>1</v>
      </c>
      <c r="CD951" t="str">
        <f>AKORDT[[#This Row],[RAPORTY_TMP_ID]]&amp;" "&amp;MID(AKORDT[[#This Row],[NAZWA1_WG]],1,30)</f>
        <v xml:space="preserve">26556 HORIZON B L2Hz]               </v>
      </c>
      <c r="CE951" s="11">
        <f>AKORDT[[#This Row],[DATA]]</f>
        <v>43039</v>
      </c>
      <c r="CF951">
        <f>IFERROR(ROUND(AVERAGEIF(Tabela_Kwerenda_z_AKORD[CZAS RZECZYWISTY],LEFT(AKORDT[[#This Row],[PZP_NR_ZLECENIA]],5),Tabela_Kwerenda_z_AKORD[LACZNY_CZAS]),0),0)</f>
        <v>0</v>
      </c>
    </row>
    <row r="952" spans="1:84">
      <c r="A952" t="e">
        <f>VLOOKUP(AKORDT[[#This Row],[NAZWISKO]],IMIE[],2,FALSE)</f>
        <v>#N/A</v>
      </c>
      <c r="B952">
        <v>11482</v>
      </c>
      <c r="F952">
        <v>26555</v>
      </c>
      <c r="G952">
        <v>1</v>
      </c>
      <c r="H952">
        <v>1</v>
      </c>
      <c r="I952">
        <v>1</v>
      </c>
      <c r="J952">
        <v>52759</v>
      </c>
      <c r="K952">
        <v>52759</v>
      </c>
      <c r="L952">
        <v>47</v>
      </c>
      <c r="M952">
        <v>5</v>
      </c>
      <c r="N952">
        <v>7</v>
      </c>
      <c r="O952">
        <v>244</v>
      </c>
      <c r="P952">
        <v>0</v>
      </c>
      <c r="Q952" s="17">
        <v>43039</v>
      </c>
      <c r="R952" t="s">
        <v>2109</v>
      </c>
      <c r="S952">
        <v>0</v>
      </c>
      <c r="T952">
        <v>0</v>
      </c>
      <c r="U952">
        <v>0</v>
      </c>
      <c r="V952">
        <v>2</v>
      </c>
      <c r="W952" t="s">
        <v>226</v>
      </c>
      <c r="X952" t="s">
        <v>79</v>
      </c>
      <c r="Y952" t="s">
        <v>98</v>
      </c>
      <c r="Z952" t="s">
        <v>227</v>
      </c>
      <c r="AB952" s="17">
        <v>2</v>
      </c>
      <c r="AC952" s="17">
        <v>402133</v>
      </c>
      <c r="AD952">
        <v>2</v>
      </c>
      <c r="AE952">
        <v>1</v>
      </c>
      <c r="AF952">
        <v>0</v>
      </c>
      <c r="AG952" t="s">
        <v>81</v>
      </c>
      <c r="AH952" t="s">
        <v>82</v>
      </c>
      <c r="AI952" t="s">
        <v>83</v>
      </c>
      <c r="AJ952" t="s">
        <v>83</v>
      </c>
      <c r="AK952" t="s">
        <v>84</v>
      </c>
      <c r="AL952" t="s">
        <v>85</v>
      </c>
      <c r="AM952" t="s">
        <v>86</v>
      </c>
      <c r="AN952" t="s">
        <v>87</v>
      </c>
      <c r="AO952" t="s">
        <v>293</v>
      </c>
      <c r="AP952" t="s">
        <v>294</v>
      </c>
      <c r="AQ952" t="s">
        <v>293</v>
      </c>
      <c r="AR952" t="s">
        <v>294</v>
      </c>
      <c r="AS952" t="s">
        <v>83</v>
      </c>
      <c r="AV952" s="17"/>
      <c r="AX952">
        <v>0</v>
      </c>
      <c r="AY952" t="s">
        <v>83</v>
      </c>
      <c r="AZ952" t="s">
        <v>83</v>
      </c>
      <c r="BH952">
        <v>1211</v>
      </c>
      <c r="BL952" t="s">
        <v>1829</v>
      </c>
      <c r="BM952" s="17">
        <v>43019</v>
      </c>
      <c r="BN952" t="s">
        <v>210</v>
      </c>
      <c r="BO952" t="s">
        <v>210</v>
      </c>
      <c r="BP952">
        <v>0</v>
      </c>
      <c r="BQ952" t="s">
        <v>83</v>
      </c>
      <c r="BR952" t="s">
        <v>83</v>
      </c>
      <c r="BS952" t="s">
        <v>89</v>
      </c>
      <c r="BT952" t="s">
        <v>90</v>
      </c>
      <c r="BU952" t="s">
        <v>181</v>
      </c>
      <c r="BV952" t="s">
        <v>83</v>
      </c>
      <c r="BY952" t="s">
        <v>92</v>
      </c>
      <c r="BZ952" t="s">
        <v>87</v>
      </c>
      <c r="CC952">
        <f>IFERROR(IF(AKORDT[[#This Row],[CZAS]]=1,VLOOKUP(AKORDT[[#This Row],[RAPORTY_TMP_ID]]&amp;AKORDT[[#This Row],[CZYNNOSCI_OPIS]],#REF!,5,FALSE),AKORDT[[#This Row],[CZAS]]),1)</f>
        <v>244</v>
      </c>
      <c r="CD952" t="str">
        <f>AKORDT[[#This Row],[RAPORTY_TMP_ID]]&amp;" "&amp;MID(AKORDT[[#This Row],[NAZWA1_WG]],1,30)</f>
        <v xml:space="preserve">26555 HORIZON B [3,5z               </v>
      </c>
      <c r="CE952" s="11">
        <f>AKORDT[[#This Row],[DATA]]</f>
        <v>43039</v>
      </c>
      <c r="CF952">
        <f>IFERROR(ROUND(AVERAGEIF(Tabela_Kwerenda_z_AKORD[CZAS RZECZYWISTY],LEFT(AKORDT[[#This Row],[PZP_NR_ZLECENIA]],5),Tabela_Kwerenda_z_AKORD[LACZNY_CZAS]),0),0)</f>
        <v>0</v>
      </c>
    </row>
    <row r="953" spans="1:84">
      <c r="A953" t="e">
        <f>VLOOKUP(AKORDT[[#This Row],[NAZWISKO]],IMIE[],2,FALSE)</f>
        <v>#N/A</v>
      </c>
      <c r="B953">
        <v>11483</v>
      </c>
      <c r="F953">
        <v>26788</v>
      </c>
      <c r="G953">
        <v>1</v>
      </c>
      <c r="H953">
        <v>1</v>
      </c>
      <c r="I953">
        <v>1</v>
      </c>
      <c r="J953">
        <v>56220</v>
      </c>
      <c r="K953">
        <v>56220</v>
      </c>
      <c r="L953">
        <v>49</v>
      </c>
      <c r="M953">
        <v>5</v>
      </c>
      <c r="N953">
        <v>7</v>
      </c>
      <c r="O953">
        <v>17</v>
      </c>
      <c r="Q953" s="17">
        <v>43039</v>
      </c>
      <c r="R953" t="s">
        <v>2110</v>
      </c>
      <c r="S953">
        <v>0</v>
      </c>
      <c r="T953">
        <v>0</v>
      </c>
      <c r="U953">
        <v>0</v>
      </c>
      <c r="V953">
        <v>2</v>
      </c>
      <c r="W953" t="s">
        <v>457</v>
      </c>
      <c r="X953" t="s">
        <v>79</v>
      </c>
      <c r="Y953" t="s">
        <v>93</v>
      </c>
      <c r="Z953" t="s">
        <v>458</v>
      </c>
      <c r="AB953" s="17">
        <v>2</v>
      </c>
      <c r="AC953" s="17">
        <v>402133</v>
      </c>
      <c r="AD953">
        <v>2</v>
      </c>
      <c r="AE953">
        <v>1</v>
      </c>
      <c r="AF953">
        <v>0</v>
      </c>
      <c r="AG953" t="s">
        <v>81</v>
      </c>
      <c r="AH953" t="s">
        <v>82</v>
      </c>
      <c r="AI953" t="s">
        <v>83</v>
      </c>
      <c r="AJ953" t="s">
        <v>83</v>
      </c>
      <c r="AK953" t="s">
        <v>84</v>
      </c>
      <c r="AL953" t="s">
        <v>85</v>
      </c>
      <c r="AM953" t="s">
        <v>86</v>
      </c>
      <c r="AN953" t="s">
        <v>87</v>
      </c>
      <c r="AO953" t="s">
        <v>301</v>
      </c>
      <c r="AP953" t="s">
        <v>302</v>
      </c>
      <c r="AQ953" t="s">
        <v>301</v>
      </c>
      <c r="AR953" t="s">
        <v>302</v>
      </c>
      <c r="AS953" t="s">
        <v>83</v>
      </c>
      <c r="AV953" s="17"/>
      <c r="AX953">
        <v>0</v>
      </c>
      <c r="AY953" t="s">
        <v>83</v>
      </c>
      <c r="AZ953" t="s">
        <v>83</v>
      </c>
      <c r="BH953">
        <v>1212</v>
      </c>
      <c r="BL953" t="s">
        <v>1797</v>
      </c>
      <c r="BM953" s="17">
        <v>43019</v>
      </c>
      <c r="BN953" t="s">
        <v>303</v>
      </c>
      <c r="BO953" t="s">
        <v>303</v>
      </c>
      <c r="BP953">
        <v>13</v>
      </c>
      <c r="BQ953" t="s">
        <v>88</v>
      </c>
      <c r="BR953" t="s">
        <v>79</v>
      </c>
      <c r="BS953" t="s">
        <v>89</v>
      </c>
      <c r="BT953" t="s">
        <v>90</v>
      </c>
      <c r="BU953" t="s">
        <v>181</v>
      </c>
      <c r="BV953" t="s">
        <v>83</v>
      </c>
      <c r="BY953" t="s">
        <v>92</v>
      </c>
      <c r="BZ953" t="s">
        <v>87</v>
      </c>
      <c r="CC953">
        <f>IFERROR(IF(AKORDT[[#This Row],[CZAS]]=1,VLOOKUP(AKORDT[[#This Row],[RAPORTY_TMP_ID]]&amp;AKORDT[[#This Row],[CZYNNOSCI_OPIS]],#REF!,5,FALSE),AKORDT[[#This Row],[CZAS]]),1)</f>
        <v>17</v>
      </c>
      <c r="CD953" t="str">
        <f>AKORDT[[#This Row],[RAPORTY_TMP_ID]]&amp;" "&amp;MID(AKORDT[[#This Row],[NAZWA1_WG]],1,30)</f>
        <v xml:space="preserve">26788 MANGO PD 487 VI 50x50         </v>
      </c>
      <c r="CE953" s="11">
        <f>AKORDT[[#This Row],[DATA]]</f>
        <v>43039</v>
      </c>
      <c r="CF953">
        <f>IFERROR(ROUND(AVERAGEIF(Tabela_Kwerenda_z_AKORD[CZAS RZECZYWISTY],LEFT(AKORDT[[#This Row],[PZP_NR_ZLECENIA]],5),Tabela_Kwerenda_z_AKORD[LACZNY_CZAS]),0),0)</f>
        <v>0</v>
      </c>
    </row>
    <row r="954" spans="1:84">
      <c r="A954" t="e">
        <f>VLOOKUP(AKORDT[[#This Row],[NAZWISKO]],IMIE[],2,FALSE)</f>
        <v>#N/A</v>
      </c>
      <c r="B954">
        <v>11484</v>
      </c>
      <c r="F954">
        <v>26787</v>
      </c>
      <c r="G954">
        <v>1</v>
      </c>
      <c r="H954">
        <v>1</v>
      </c>
      <c r="I954">
        <v>1</v>
      </c>
      <c r="J954">
        <v>56218</v>
      </c>
      <c r="K954">
        <v>56218</v>
      </c>
      <c r="L954">
        <v>49</v>
      </c>
      <c r="M954">
        <v>5</v>
      </c>
      <c r="N954">
        <v>7</v>
      </c>
      <c r="O954">
        <v>15</v>
      </c>
      <c r="Q954" s="17">
        <v>43039</v>
      </c>
      <c r="R954" t="s">
        <v>2111</v>
      </c>
      <c r="S954">
        <v>0</v>
      </c>
      <c r="T954">
        <v>0</v>
      </c>
      <c r="U954">
        <v>0</v>
      </c>
      <c r="V954">
        <v>2</v>
      </c>
      <c r="W954" t="s">
        <v>457</v>
      </c>
      <c r="X954" t="s">
        <v>79</v>
      </c>
      <c r="Y954" t="s">
        <v>93</v>
      </c>
      <c r="Z954" t="s">
        <v>458</v>
      </c>
      <c r="AB954" s="17">
        <v>2</v>
      </c>
      <c r="AC954" s="17">
        <v>402133</v>
      </c>
      <c r="AD954">
        <v>2</v>
      </c>
      <c r="AE954">
        <v>1</v>
      </c>
      <c r="AF954">
        <v>0</v>
      </c>
      <c r="AG954" t="s">
        <v>81</v>
      </c>
      <c r="AH954" t="s">
        <v>82</v>
      </c>
      <c r="AI954" t="s">
        <v>83</v>
      </c>
      <c r="AJ954" t="s">
        <v>83</v>
      </c>
      <c r="AK954" t="s">
        <v>84</v>
      </c>
      <c r="AL954" t="s">
        <v>85</v>
      </c>
      <c r="AM954" t="s">
        <v>86</v>
      </c>
      <c r="AN954" t="s">
        <v>87</v>
      </c>
      <c r="AO954" t="s">
        <v>611</v>
      </c>
      <c r="AP954" t="s">
        <v>612</v>
      </c>
      <c r="AQ954" t="s">
        <v>611</v>
      </c>
      <c r="AR954" t="s">
        <v>612</v>
      </c>
      <c r="AS954" t="s">
        <v>83</v>
      </c>
      <c r="AV954" s="17"/>
      <c r="AX954">
        <v>0</v>
      </c>
      <c r="AY954" t="s">
        <v>83</v>
      </c>
      <c r="AZ954" t="s">
        <v>83</v>
      </c>
      <c r="BH954">
        <v>1213</v>
      </c>
      <c r="BL954" t="s">
        <v>1797</v>
      </c>
      <c r="BM954" s="17">
        <v>43019</v>
      </c>
      <c r="BN954" t="s">
        <v>303</v>
      </c>
      <c r="BO954" t="s">
        <v>303</v>
      </c>
      <c r="BP954">
        <v>13</v>
      </c>
      <c r="BQ954" t="s">
        <v>88</v>
      </c>
      <c r="BR954" t="s">
        <v>79</v>
      </c>
      <c r="BS954" t="s">
        <v>89</v>
      </c>
      <c r="BT954" t="s">
        <v>90</v>
      </c>
      <c r="BU954" t="s">
        <v>181</v>
      </c>
      <c r="BV954" t="s">
        <v>83</v>
      </c>
      <c r="BY954" t="s">
        <v>92</v>
      </c>
      <c r="BZ954" t="s">
        <v>87</v>
      </c>
      <c r="CC954">
        <f>IFERROR(IF(AKORDT[[#This Row],[CZAS]]=1,VLOOKUP(AKORDT[[#This Row],[RAPORTY_TMP_ID]]&amp;AKORDT[[#This Row],[CZYNNOSCI_OPIS]],#REF!,5,FALSE),AKORDT[[#This Row],[CZAS]]),1)</f>
        <v>15</v>
      </c>
      <c r="CD954" t="str">
        <f>AKORDT[[#This Row],[RAPORTY_TMP_ID]]&amp;" "&amp;MID(AKORDT[[#This Row],[NAZWA1_WG]],1,30)</f>
        <v xml:space="preserve">26787 MANGO PD 486 VI 28x55         </v>
      </c>
      <c r="CE954" s="11">
        <f>AKORDT[[#This Row],[DATA]]</f>
        <v>43039</v>
      </c>
      <c r="CF954">
        <f>IFERROR(ROUND(AVERAGEIF(Tabela_Kwerenda_z_AKORD[CZAS RZECZYWISTY],LEFT(AKORDT[[#This Row],[PZP_NR_ZLECENIA]],5),Tabela_Kwerenda_z_AKORD[LACZNY_CZAS]),0),0)</f>
        <v>0</v>
      </c>
    </row>
    <row r="955" spans="1:84">
      <c r="A955" t="e">
        <f>VLOOKUP(AKORDT[[#This Row],[NAZWISKO]],IMIE[],2,FALSE)</f>
        <v>#N/A</v>
      </c>
      <c r="B955">
        <v>11485</v>
      </c>
      <c r="F955">
        <v>26786</v>
      </c>
      <c r="G955">
        <v>1</v>
      </c>
      <c r="H955">
        <v>1</v>
      </c>
      <c r="I955">
        <v>1</v>
      </c>
      <c r="J955">
        <v>55870</v>
      </c>
      <c r="K955">
        <v>55870</v>
      </c>
      <c r="L955">
        <v>49</v>
      </c>
      <c r="M955">
        <v>5</v>
      </c>
      <c r="N955">
        <v>7</v>
      </c>
      <c r="O955">
        <v>178</v>
      </c>
      <c r="Q955" s="17">
        <v>43039</v>
      </c>
      <c r="R955" t="s">
        <v>2112</v>
      </c>
      <c r="S955">
        <v>0</v>
      </c>
      <c r="T955">
        <v>0</v>
      </c>
      <c r="U955">
        <v>0</v>
      </c>
      <c r="V955">
        <v>2</v>
      </c>
      <c r="W955" t="s">
        <v>457</v>
      </c>
      <c r="X955" t="s">
        <v>79</v>
      </c>
      <c r="Y955" t="s">
        <v>93</v>
      </c>
      <c r="Z955" t="s">
        <v>458</v>
      </c>
      <c r="AB955" s="17">
        <v>2</v>
      </c>
      <c r="AC955" s="17">
        <v>402133</v>
      </c>
      <c r="AD955">
        <v>2</v>
      </c>
      <c r="AE955">
        <v>1</v>
      </c>
      <c r="AF955">
        <v>0</v>
      </c>
      <c r="AG955" t="s">
        <v>81</v>
      </c>
      <c r="AH955" t="s">
        <v>82</v>
      </c>
      <c r="AI955" t="s">
        <v>83</v>
      </c>
      <c r="AJ955" t="s">
        <v>83</v>
      </c>
      <c r="AK955" t="s">
        <v>84</v>
      </c>
      <c r="AL955" t="s">
        <v>85</v>
      </c>
      <c r="AM955" t="s">
        <v>86</v>
      </c>
      <c r="AN955" t="s">
        <v>87</v>
      </c>
      <c r="AO955" t="s">
        <v>410</v>
      </c>
      <c r="AP955" t="s">
        <v>411</v>
      </c>
      <c r="AQ955" t="s">
        <v>410</v>
      </c>
      <c r="AR955" t="s">
        <v>411</v>
      </c>
      <c r="AS955" t="s">
        <v>83</v>
      </c>
      <c r="AV955" s="17"/>
      <c r="AX955">
        <v>0</v>
      </c>
      <c r="AY955" t="s">
        <v>83</v>
      </c>
      <c r="AZ955" t="s">
        <v>83</v>
      </c>
      <c r="BH955">
        <v>1214</v>
      </c>
      <c r="BL955" t="s">
        <v>1797</v>
      </c>
      <c r="BM955" s="17">
        <v>43019</v>
      </c>
      <c r="BN955" t="s">
        <v>303</v>
      </c>
      <c r="BO955" t="s">
        <v>303</v>
      </c>
      <c r="BP955">
        <v>13</v>
      </c>
      <c r="BQ955" t="s">
        <v>88</v>
      </c>
      <c r="BR955" t="s">
        <v>79</v>
      </c>
      <c r="BS955" t="s">
        <v>89</v>
      </c>
      <c r="BT955" t="s">
        <v>90</v>
      </c>
      <c r="BU955" t="s">
        <v>181</v>
      </c>
      <c r="BV955" t="s">
        <v>83</v>
      </c>
      <c r="BY955" t="s">
        <v>92</v>
      </c>
      <c r="BZ955" t="s">
        <v>87</v>
      </c>
      <c r="CC955">
        <f>IFERROR(IF(AKORDT[[#This Row],[CZAS]]=1,VLOOKUP(AKORDT[[#This Row],[RAPORTY_TMP_ID]]&amp;AKORDT[[#This Row],[CZYNNOSCI_OPIS]],#REF!,5,FALSE),AKORDT[[#This Row],[CZAS]]),1)</f>
        <v>178</v>
      </c>
      <c r="CD955" t="str">
        <f>AKORDT[[#This Row],[RAPORTY_TMP_ID]]&amp;" "&amp;MID(AKORDT[[#This Row],[NAZWA1_WG]],1,30)</f>
        <v xml:space="preserve">26786 MANGO LD                      </v>
      </c>
      <c r="CE955" s="11">
        <f>AKORDT[[#This Row],[DATA]]</f>
        <v>43039</v>
      </c>
      <c r="CF955">
        <f>IFERROR(ROUND(AVERAGEIF(Tabela_Kwerenda_z_AKORD[CZAS RZECZYWISTY],LEFT(AKORDT[[#This Row],[PZP_NR_ZLECENIA]],5),Tabela_Kwerenda_z_AKORD[LACZNY_CZAS]),0),0)</f>
        <v>0</v>
      </c>
    </row>
    <row r="956" spans="1:84">
      <c r="A956" t="e">
        <f>VLOOKUP(AKORDT[[#This Row],[NAZWISKO]],IMIE[],2,FALSE)</f>
        <v>#N/A</v>
      </c>
      <c r="B956">
        <v>11486</v>
      </c>
      <c r="F956">
        <v>26785</v>
      </c>
      <c r="G956">
        <v>1</v>
      </c>
      <c r="H956">
        <v>1</v>
      </c>
      <c r="I956">
        <v>1</v>
      </c>
      <c r="J956">
        <v>56220</v>
      </c>
      <c r="K956">
        <v>56220</v>
      </c>
      <c r="L956">
        <v>49</v>
      </c>
      <c r="M956">
        <v>5</v>
      </c>
      <c r="N956">
        <v>7</v>
      </c>
      <c r="O956">
        <v>17</v>
      </c>
      <c r="Q956" s="17">
        <v>43039</v>
      </c>
      <c r="R956" t="s">
        <v>685</v>
      </c>
      <c r="S956">
        <v>0</v>
      </c>
      <c r="T956">
        <v>0</v>
      </c>
      <c r="U956">
        <v>0</v>
      </c>
      <c r="V956">
        <v>2</v>
      </c>
      <c r="W956" t="s">
        <v>457</v>
      </c>
      <c r="X956" t="s">
        <v>79</v>
      </c>
      <c r="Y956" t="s">
        <v>93</v>
      </c>
      <c r="Z956" t="s">
        <v>458</v>
      </c>
      <c r="AB956" s="17">
        <v>2</v>
      </c>
      <c r="AC956" s="17">
        <v>402133</v>
      </c>
      <c r="AD956">
        <v>2</v>
      </c>
      <c r="AE956">
        <v>1</v>
      </c>
      <c r="AF956">
        <v>0</v>
      </c>
      <c r="AG956" t="s">
        <v>81</v>
      </c>
      <c r="AH956" t="s">
        <v>82</v>
      </c>
      <c r="AI956" t="s">
        <v>83</v>
      </c>
      <c r="AJ956" t="s">
        <v>83</v>
      </c>
      <c r="AK956" t="s">
        <v>84</v>
      </c>
      <c r="AL956" t="s">
        <v>85</v>
      </c>
      <c r="AM956" t="s">
        <v>86</v>
      </c>
      <c r="AN956" t="s">
        <v>87</v>
      </c>
      <c r="AO956" t="s">
        <v>301</v>
      </c>
      <c r="AP956" t="s">
        <v>302</v>
      </c>
      <c r="AQ956" t="s">
        <v>301</v>
      </c>
      <c r="AR956" t="s">
        <v>302</v>
      </c>
      <c r="AS956" t="s">
        <v>83</v>
      </c>
      <c r="AV956" s="17"/>
      <c r="AX956">
        <v>0</v>
      </c>
      <c r="AY956" t="s">
        <v>83</v>
      </c>
      <c r="AZ956" t="s">
        <v>83</v>
      </c>
      <c r="BH956">
        <v>1215</v>
      </c>
      <c r="BL956" t="s">
        <v>1797</v>
      </c>
      <c r="BM956" s="17">
        <v>43019</v>
      </c>
      <c r="BN956" t="s">
        <v>303</v>
      </c>
      <c r="BO956" t="s">
        <v>303</v>
      </c>
      <c r="BP956">
        <v>13</v>
      </c>
      <c r="BQ956" t="s">
        <v>88</v>
      </c>
      <c r="BR956" t="s">
        <v>79</v>
      </c>
      <c r="BS956" t="s">
        <v>89</v>
      </c>
      <c r="BT956" t="s">
        <v>90</v>
      </c>
      <c r="BU956" t="s">
        <v>181</v>
      </c>
      <c r="BV956" t="s">
        <v>83</v>
      </c>
      <c r="BY956" t="s">
        <v>92</v>
      </c>
      <c r="BZ956" t="s">
        <v>87</v>
      </c>
      <c r="CC956">
        <f>IFERROR(IF(AKORDT[[#This Row],[CZAS]]=1,VLOOKUP(AKORDT[[#This Row],[RAPORTY_TMP_ID]]&amp;AKORDT[[#This Row],[CZYNNOSCI_OPIS]],#REF!,5,FALSE),AKORDT[[#This Row],[CZAS]]),1)</f>
        <v>17</v>
      </c>
      <c r="CD956" t="str">
        <f>AKORDT[[#This Row],[RAPORTY_TMP_ID]]&amp;" "&amp;MID(AKORDT[[#This Row],[NAZWA1_WG]],1,30)</f>
        <v xml:space="preserve">26785 MANGO PD 487 VI 50x50         </v>
      </c>
      <c r="CE956" s="11">
        <f>AKORDT[[#This Row],[DATA]]</f>
        <v>43039</v>
      </c>
      <c r="CF956">
        <f>IFERROR(ROUND(AVERAGEIF(Tabela_Kwerenda_z_AKORD[CZAS RZECZYWISTY],LEFT(AKORDT[[#This Row],[PZP_NR_ZLECENIA]],5),Tabela_Kwerenda_z_AKORD[LACZNY_CZAS]),0),0)</f>
        <v>0</v>
      </c>
    </row>
    <row r="957" spans="1:84">
      <c r="A957" t="e">
        <f>VLOOKUP(AKORDT[[#This Row],[NAZWISKO]],IMIE[],2,FALSE)</f>
        <v>#N/A</v>
      </c>
      <c r="B957">
        <v>11487</v>
      </c>
      <c r="F957">
        <v>26784</v>
      </c>
      <c r="G957">
        <v>1</v>
      </c>
      <c r="H957">
        <v>1</v>
      </c>
      <c r="I957">
        <v>1</v>
      </c>
      <c r="J957">
        <v>55858</v>
      </c>
      <c r="K957">
        <v>55858</v>
      </c>
      <c r="L957">
        <v>49</v>
      </c>
      <c r="M957">
        <v>5</v>
      </c>
      <c r="N957">
        <v>7</v>
      </c>
      <c r="O957">
        <v>110</v>
      </c>
      <c r="Q957" s="17">
        <v>43039</v>
      </c>
      <c r="R957" t="s">
        <v>686</v>
      </c>
      <c r="S957">
        <v>0</v>
      </c>
      <c r="T957">
        <v>0</v>
      </c>
      <c r="U957">
        <v>0</v>
      </c>
      <c r="V957">
        <v>2</v>
      </c>
      <c r="W957" t="s">
        <v>457</v>
      </c>
      <c r="X957" t="s">
        <v>79</v>
      </c>
      <c r="Y957" t="s">
        <v>93</v>
      </c>
      <c r="Z957" t="s">
        <v>458</v>
      </c>
      <c r="AB957" s="17">
        <v>2</v>
      </c>
      <c r="AC957" s="17">
        <v>402133</v>
      </c>
      <c r="AD957">
        <v>2</v>
      </c>
      <c r="AE957">
        <v>1</v>
      </c>
      <c r="AF957">
        <v>0</v>
      </c>
      <c r="AG957" t="s">
        <v>81</v>
      </c>
      <c r="AH957" t="s">
        <v>82</v>
      </c>
      <c r="AI957" t="s">
        <v>83</v>
      </c>
      <c r="AJ957" t="s">
        <v>83</v>
      </c>
      <c r="AK957" t="s">
        <v>84</v>
      </c>
      <c r="AL957" t="s">
        <v>85</v>
      </c>
      <c r="AM957" t="s">
        <v>86</v>
      </c>
      <c r="AN957" t="s">
        <v>87</v>
      </c>
      <c r="AO957" t="s">
        <v>373</v>
      </c>
      <c r="AP957" t="s">
        <v>374</v>
      </c>
      <c r="AQ957" t="s">
        <v>373</v>
      </c>
      <c r="AR957" t="s">
        <v>374</v>
      </c>
      <c r="AS957" t="s">
        <v>83</v>
      </c>
      <c r="AV957" s="17"/>
      <c r="AX957">
        <v>0</v>
      </c>
      <c r="AY957" t="s">
        <v>83</v>
      </c>
      <c r="AZ957" t="s">
        <v>83</v>
      </c>
      <c r="BH957">
        <v>1216</v>
      </c>
      <c r="BL957" t="s">
        <v>1797</v>
      </c>
      <c r="BM957" s="17">
        <v>43019</v>
      </c>
      <c r="BN957" t="s">
        <v>303</v>
      </c>
      <c r="BO957" t="s">
        <v>303</v>
      </c>
      <c r="BP957">
        <v>13</v>
      </c>
      <c r="BQ957" t="s">
        <v>88</v>
      </c>
      <c r="BR957" t="s">
        <v>79</v>
      </c>
      <c r="BS957" t="s">
        <v>89</v>
      </c>
      <c r="BT957" t="s">
        <v>90</v>
      </c>
      <c r="BU957" t="s">
        <v>181</v>
      </c>
      <c r="BV957" t="s">
        <v>83</v>
      </c>
      <c r="BY957" t="s">
        <v>92</v>
      </c>
      <c r="BZ957" t="s">
        <v>87</v>
      </c>
      <c r="CC957">
        <f>IFERROR(IF(AKORDT[[#This Row],[CZAS]]=1,VLOOKUP(AKORDT[[#This Row],[RAPORTY_TMP_ID]]&amp;AKORDT[[#This Row],[CZYNNOSCI_OPIS]],#REF!,5,FALSE),AKORDT[[#This Row],[CZAS]]),1)</f>
        <v>110</v>
      </c>
      <c r="CD957" t="str">
        <f>AKORDT[[#This Row],[RAPORTY_TMP_ID]]&amp;" "&amp;MID(AKORDT[[#This Row],[NAZWA1_WG]],1,30)</f>
        <v xml:space="preserve">26784 MANGO 1                       </v>
      </c>
      <c r="CE957" s="11">
        <f>AKORDT[[#This Row],[DATA]]</f>
        <v>43039</v>
      </c>
      <c r="CF957">
        <f>IFERROR(ROUND(AVERAGEIF(Tabela_Kwerenda_z_AKORD[CZAS RZECZYWISTY],LEFT(AKORDT[[#This Row],[PZP_NR_ZLECENIA]],5),Tabela_Kwerenda_z_AKORD[LACZNY_CZAS]),0),0)</f>
        <v>0</v>
      </c>
    </row>
    <row r="958" spans="1:84">
      <c r="A958" t="e">
        <f>VLOOKUP(AKORDT[[#This Row],[NAZWISKO]],IMIE[],2,FALSE)</f>
        <v>#N/A</v>
      </c>
      <c r="B958">
        <v>11488</v>
      </c>
      <c r="F958">
        <v>26783</v>
      </c>
      <c r="G958">
        <v>1</v>
      </c>
      <c r="H958">
        <v>1</v>
      </c>
      <c r="I958">
        <v>1</v>
      </c>
      <c r="J958">
        <v>55864</v>
      </c>
      <c r="K958">
        <v>55864</v>
      </c>
      <c r="L958">
        <v>49</v>
      </c>
      <c r="M958">
        <v>5</v>
      </c>
      <c r="N958">
        <v>7</v>
      </c>
      <c r="O958">
        <v>213</v>
      </c>
      <c r="Q958" s="17">
        <v>43039</v>
      </c>
      <c r="R958" t="s">
        <v>2113</v>
      </c>
      <c r="S958">
        <v>0</v>
      </c>
      <c r="T958">
        <v>0</v>
      </c>
      <c r="U958">
        <v>0</v>
      </c>
      <c r="V958">
        <v>2</v>
      </c>
      <c r="W958" t="s">
        <v>457</v>
      </c>
      <c r="X958" t="s">
        <v>79</v>
      </c>
      <c r="Y958" t="s">
        <v>93</v>
      </c>
      <c r="Z958" t="s">
        <v>458</v>
      </c>
      <c r="AB958" s="17">
        <v>2</v>
      </c>
      <c r="AC958" s="17">
        <v>402133</v>
      </c>
      <c r="AD958">
        <v>2</v>
      </c>
      <c r="AE958">
        <v>1</v>
      </c>
      <c r="AF958">
        <v>0</v>
      </c>
      <c r="AG958" t="s">
        <v>81</v>
      </c>
      <c r="AH958" t="s">
        <v>82</v>
      </c>
      <c r="AI958" t="s">
        <v>83</v>
      </c>
      <c r="AJ958" t="s">
        <v>83</v>
      </c>
      <c r="AK958" t="s">
        <v>84</v>
      </c>
      <c r="AL958" t="s">
        <v>85</v>
      </c>
      <c r="AM958" t="s">
        <v>86</v>
      </c>
      <c r="AN958" t="s">
        <v>87</v>
      </c>
      <c r="AO958" t="s">
        <v>617</v>
      </c>
      <c r="AP958" t="s">
        <v>618</v>
      </c>
      <c r="AQ958" t="s">
        <v>617</v>
      </c>
      <c r="AR958" t="s">
        <v>618</v>
      </c>
      <c r="AS958" t="s">
        <v>83</v>
      </c>
      <c r="AV958" s="17"/>
      <c r="AX958">
        <v>0</v>
      </c>
      <c r="AY958" t="s">
        <v>83</v>
      </c>
      <c r="AZ958" t="s">
        <v>83</v>
      </c>
      <c r="BH958">
        <v>1217</v>
      </c>
      <c r="BL958" t="s">
        <v>1797</v>
      </c>
      <c r="BM958" s="17">
        <v>43019</v>
      </c>
      <c r="BN958" t="s">
        <v>303</v>
      </c>
      <c r="BO958" t="s">
        <v>303</v>
      </c>
      <c r="BP958">
        <v>13</v>
      </c>
      <c r="BQ958" t="s">
        <v>88</v>
      </c>
      <c r="BR958" t="s">
        <v>79</v>
      </c>
      <c r="BS958" t="s">
        <v>89</v>
      </c>
      <c r="BT958" t="s">
        <v>90</v>
      </c>
      <c r="BU958" t="s">
        <v>181</v>
      </c>
      <c r="BV958" t="s">
        <v>83</v>
      </c>
      <c r="BY958" t="s">
        <v>92</v>
      </c>
      <c r="BZ958" t="s">
        <v>87</v>
      </c>
      <c r="CC958">
        <f>IFERROR(IF(AKORDT[[#This Row],[CZAS]]=1,VLOOKUP(AKORDT[[#This Row],[RAPORTY_TMP_ID]]&amp;AKORDT[[#This Row],[CZYNNOSCI_OPIS]],#REF!,5,FALSE),AKORDT[[#This Row],[CZAS]]),1)</f>
        <v>213</v>
      </c>
      <c r="CD958" t="str">
        <f>AKORDT[[#This Row],[RAPORTY_TMP_ID]]&amp;" "&amp;MID(AKORDT[[#This Row],[NAZWA1_WG]],1,30)</f>
        <v xml:space="preserve">26783 MANGO 3                       </v>
      </c>
      <c r="CE958" s="11">
        <f>AKORDT[[#This Row],[DATA]]</f>
        <v>43039</v>
      </c>
      <c r="CF958">
        <f>IFERROR(ROUND(AVERAGEIF(Tabela_Kwerenda_z_AKORD[CZAS RZECZYWISTY],LEFT(AKORDT[[#This Row],[PZP_NR_ZLECENIA]],5),Tabela_Kwerenda_z_AKORD[LACZNY_CZAS]),0),0)</f>
        <v>0</v>
      </c>
    </row>
    <row r="959" spans="1:84">
      <c r="A959" t="e">
        <f>VLOOKUP(AKORDT[[#This Row],[NAZWISKO]],IMIE[],2,FALSE)</f>
        <v>#N/A</v>
      </c>
      <c r="B959">
        <v>11489</v>
      </c>
      <c r="F959">
        <v>26623</v>
      </c>
      <c r="G959">
        <v>1</v>
      </c>
      <c r="H959">
        <v>1</v>
      </c>
      <c r="I959">
        <v>1</v>
      </c>
      <c r="J959">
        <v>14357</v>
      </c>
      <c r="K959">
        <v>14357</v>
      </c>
      <c r="L959">
        <v>41</v>
      </c>
      <c r="M959">
        <v>5</v>
      </c>
      <c r="N959">
        <v>7</v>
      </c>
      <c r="O959">
        <v>150</v>
      </c>
      <c r="Q959" s="17">
        <v>43039</v>
      </c>
      <c r="R959" t="s">
        <v>2114</v>
      </c>
      <c r="S959">
        <v>0</v>
      </c>
      <c r="T959">
        <v>0</v>
      </c>
      <c r="U959">
        <v>0</v>
      </c>
      <c r="V959">
        <v>2</v>
      </c>
      <c r="W959" t="s">
        <v>312</v>
      </c>
      <c r="X959" t="s">
        <v>79</v>
      </c>
      <c r="Y959" t="s">
        <v>108</v>
      </c>
      <c r="Z959" t="s">
        <v>313</v>
      </c>
      <c r="AB959" s="17">
        <v>2</v>
      </c>
      <c r="AC959" s="17">
        <v>402133</v>
      </c>
      <c r="AD959">
        <v>2</v>
      </c>
      <c r="AE959">
        <v>1</v>
      </c>
      <c r="AF959">
        <v>0</v>
      </c>
      <c r="AG959" t="s">
        <v>81</v>
      </c>
      <c r="AH959" t="s">
        <v>82</v>
      </c>
      <c r="AI959" t="s">
        <v>83</v>
      </c>
      <c r="AJ959" t="s">
        <v>83</v>
      </c>
      <c r="AK959" t="s">
        <v>84</v>
      </c>
      <c r="AL959" t="s">
        <v>85</v>
      </c>
      <c r="AM959" t="s">
        <v>86</v>
      </c>
      <c r="AN959" t="s">
        <v>87</v>
      </c>
      <c r="AO959" t="s">
        <v>570</v>
      </c>
      <c r="AP959" t="s">
        <v>571</v>
      </c>
      <c r="AQ959" t="s">
        <v>570</v>
      </c>
      <c r="AR959" t="s">
        <v>571</v>
      </c>
      <c r="AS959" t="s">
        <v>83</v>
      </c>
      <c r="AV959" s="17"/>
      <c r="AX959">
        <v>0</v>
      </c>
      <c r="AY959" t="s">
        <v>83</v>
      </c>
      <c r="AZ959" t="s">
        <v>83</v>
      </c>
      <c r="BH959">
        <v>1218</v>
      </c>
      <c r="BL959" t="s">
        <v>1271</v>
      </c>
      <c r="BM959" s="17">
        <v>43019</v>
      </c>
      <c r="BN959" t="s">
        <v>338</v>
      </c>
      <c r="BO959" t="s">
        <v>338</v>
      </c>
      <c r="BP959">
        <v>13</v>
      </c>
      <c r="BQ959" t="s">
        <v>88</v>
      </c>
      <c r="BR959" t="s">
        <v>79</v>
      </c>
      <c r="BS959" t="s">
        <v>89</v>
      </c>
      <c r="BT959" t="s">
        <v>90</v>
      </c>
      <c r="BU959" t="s">
        <v>91</v>
      </c>
      <c r="BV959" t="s">
        <v>83</v>
      </c>
      <c r="BY959" t="s">
        <v>92</v>
      </c>
      <c r="BZ959" t="s">
        <v>87</v>
      </c>
      <c r="CC959">
        <f>IFERROR(IF(AKORDT[[#This Row],[CZAS]]=1,VLOOKUP(AKORDT[[#This Row],[RAPORTY_TMP_ID]]&amp;AKORDT[[#This Row],[CZYNNOSCI_OPIS]],#REF!,5,FALSE),AKORDT[[#This Row],[CZAS]]),1)</f>
        <v>150</v>
      </c>
      <c r="CD959" t="str">
        <f>AKORDT[[#This Row],[RAPORTY_TMP_ID]]&amp;" "&amp;MID(AKORDT[[#This Row],[NAZWA1_WG]],1,30)</f>
        <v xml:space="preserve">26623 BORNEO [2,5]                  </v>
      </c>
      <c r="CE959" s="11">
        <f>AKORDT[[#This Row],[DATA]]</f>
        <v>43039</v>
      </c>
      <c r="CF959">
        <f>IFERROR(ROUND(AVERAGEIF(Tabela_Kwerenda_z_AKORD[CZAS RZECZYWISTY],LEFT(AKORDT[[#This Row],[PZP_NR_ZLECENIA]],5),Tabela_Kwerenda_z_AKORD[LACZNY_CZAS]),0),0)</f>
        <v>0</v>
      </c>
    </row>
    <row r="960" spans="1:84">
      <c r="A960" t="e">
        <f>VLOOKUP(AKORDT[[#This Row],[NAZWISKO]],IMIE[],2,FALSE)</f>
        <v>#N/A</v>
      </c>
      <c r="B960">
        <v>11490</v>
      </c>
      <c r="F960">
        <v>26622</v>
      </c>
      <c r="G960">
        <v>1</v>
      </c>
      <c r="H960">
        <v>1</v>
      </c>
      <c r="I960">
        <v>1</v>
      </c>
      <c r="J960">
        <v>14359</v>
      </c>
      <c r="K960">
        <v>14359</v>
      </c>
      <c r="L960">
        <v>41</v>
      </c>
      <c r="M960">
        <v>5</v>
      </c>
      <c r="N960">
        <v>7</v>
      </c>
      <c r="O960">
        <v>182</v>
      </c>
      <c r="Q960" s="17">
        <v>43039</v>
      </c>
      <c r="R960" t="s">
        <v>2115</v>
      </c>
      <c r="S960">
        <v>0</v>
      </c>
      <c r="T960">
        <v>0</v>
      </c>
      <c r="U960">
        <v>0</v>
      </c>
      <c r="V960">
        <v>2</v>
      </c>
      <c r="W960" t="s">
        <v>312</v>
      </c>
      <c r="X960" t="s">
        <v>79</v>
      </c>
      <c r="Y960" t="s">
        <v>108</v>
      </c>
      <c r="Z960" t="s">
        <v>313</v>
      </c>
      <c r="AB960" s="17">
        <v>2</v>
      </c>
      <c r="AC960" s="17">
        <v>402133</v>
      </c>
      <c r="AD960">
        <v>2</v>
      </c>
      <c r="AE960">
        <v>1</v>
      </c>
      <c r="AF960">
        <v>0</v>
      </c>
      <c r="AG960" t="s">
        <v>81</v>
      </c>
      <c r="AH960" t="s">
        <v>82</v>
      </c>
      <c r="AI960" t="s">
        <v>83</v>
      </c>
      <c r="AJ960" t="s">
        <v>83</v>
      </c>
      <c r="AK960" t="s">
        <v>84</v>
      </c>
      <c r="AL960" t="s">
        <v>85</v>
      </c>
      <c r="AM960" t="s">
        <v>86</v>
      </c>
      <c r="AN960" t="s">
        <v>87</v>
      </c>
      <c r="AO960" t="s">
        <v>352</v>
      </c>
      <c r="AP960" t="s">
        <v>353</v>
      </c>
      <c r="AQ960" t="s">
        <v>352</v>
      </c>
      <c r="AR960" t="s">
        <v>353</v>
      </c>
      <c r="AS960" t="s">
        <v>83</v>
      </c>
      <c r="AV960" s="17"/>
      <c r="AX960">
        <v>0</v>
      </c>
      <c r="AY960" t="s">
        <v>83</v>
      </c>
      <c r="AZ960" t="s">
        <v>83</v>
      </c>
      <c r="BH960">
        <v>1219</v>
      </c>
      <c r="BL960" t="s">
        <v>1271</v>
      </c>
      <c r="BM960" s="17">
        <v>43019</v>
      </c>
      <c r="BN960" t="s">
        <v>338</v>
      </c>
      <c r="BO960" t="s">
        <v>338</v>
      </c>
      <c r="BP960">
        <v>13</v>
      </c>
      <c r="BQ960" t="s">
        <v>88</v>
      </c>
      <c r="BR960" t="s">
        <v>79</v>
      </c>
      <c r="BS960" t="s">
        <v>89</v>
      </c>
      <c r="BT960" t="s">
        <v>90</v>
      </c>
      <c r="BU960" t="s">
        <v>91</v>
      </c>
      <c r="BV960" t="s">
        <v>83</v>
      </c>
      <c r="BY960" t="s">
        <v>92</v>
      </c>
      <c r="BZ960" t="s">
        <v>87</v>
      </c>
      <c r="CC960">
        <f>IFERROR(IF(AKORDT[[#This Row],[CZAS]]=1,VLOOKUP(AKORDT[[#This Row],[RAPORTY_TMP_ID]]&amp;AKORDT[[#This Row],[CZYNNOSCI_OPIS]],#REF!,5,FALSE),AKORDT[[#This Row],[CZAS]]),1)</f>
        <v>182</v>
      </c>
      <c r="CD960" t="str">
        <f>AKORDT[[#This Row],[RAPORTY_TMP_ID]]&amp;" "&amp;MID(AKORDT[[#This Row],[NAZWA1_WG]],1,30)</f>
        <v xml:space="preserve">26622 BORNEO [3,5]                  </v>
      </c>
      <c r="CE960" s="11">
        <f>AKORDT[[#This Row],[DATA]]</f>
        <v>43039</v>
      </c>
      <c r="CF960">
        <f>IFERROR(ROUND(AVERAGEIF(Tabela_Kwerenda_z_AKORD[CZAS RZECZYWISTY],LEFT(AKORDT[[#This Row],[PZP_NR_ZLECENIA]],5),Tabela_Kwerenda_z_AKORD[LACZNY_CZAS]),0),0)</f>
        <v>0</v>
      </c>
    </row>
    <row r="961" spans="1:84">
      <c r="A961" t="e">
        <f>VLOOKUP(AKORDT[[#This Row],[NAZWISKO]],IMIE[],2,FALSE)</f>
        <v>#N/A</v>
      </c>
      <c r="F961" t="s">
        <v>117</v>
      </c>
      <c r="O961">
        <v>15</v>
      </c>
      <c r="Q961" s="17">
        <v>43028</v>
      </c>
      <c r="Y961" t="s">
        <v>94</v>
      </c>
      <c r="AB961" s="17"/>
      <c r="AC961" s="17"/>
      <c r="AN961" t="s">
        <v>117</v>
      </c>
      <c r="AP961" t="s">
        <v>183</v>
      </c>
      <c r="AV961" s="17"/>
      <c r="BL961" t="s">
        <v>117</v>
      </c>
      <c r="BM961" s="17"/>
      <c r="CC961">
        <f>IFERROR(IF(AKORDT[[#This Row],[CZAS]]=1,VLOOKUP(AKORDT[[#This Row],[RAPORTY_TMP_ID]]&amp;AKORDT[[#This Row],[CZYNNOSCI_OPIS]],#REF!,5,FALSE),AKORDT[[#This Row],[CZAS]]),1)</f>
        <v>15</v>
      </c>
      <c r="CD961" t="str">
        <f>AKORDT[[#This Row],[RAPORTY_TMP_ID]]&amp;" "&amp;MID(AKORDT[[#This Row],[NAZWA1_WG]],1,30)</f>
        <v>WZ OWERLOK -SEGREGACJA ŚMIECI</v>
      </c>
      <c r="CE961" s="11">
        <f>AKORDT[[#This Row],[DATA]]</f>
        <v>43028</v>
      </c>
      <c r="CF961">
        <f>IFERROR(ROUND(AVERAGEIF(Tabela_Kwerenda_z_AKORD[CZAS RZECZYWISTY],LEFT(AKORDT[[#This Row],[PZP_NR_ZLECENIA]],5),Tabela_Kwerenda_z_AKORD[LACZNY_CZAS]),0),0)</f>
        <v>0</v>
      </c>
    </row>
    <row r="962" spans="1:84">
      <c r="A962" t="e">
        <f>VLOOKUP(AKORDT[[#This Row],[NAZWISKO]],IMIE[],2,FALSE)</f>
        <v>#N/A</v>
      </c>
      <c r="F962" t="s">
        <v>117</v>
      </c>
      <c r="O962">
        <v>18</v>
      </c>
      <c r="Q962" s="17">
        <v>43028</v>
      </c>
      <c r="Y962" t="s">
        <v>107</v>
      </c>
      <c r="AB962" s="17"/>
      <c r="AC962" s="17"/>
      <c r="AN962" t="s">
        <v>117</v>
      </c>
      <c r="AP962" t="s">
        <v>177</v>
      </c>
      <c r="AV962" s="17"/>
      <c r="BL962" t="s">
        <v>117</v>
      </c>
      <c r="BM962" s="17"/>
      <c r="CC962">
        <f>IFERROR(IF(AKORDT[[#This Row],[CZAS]]=1,VLOOKUP(AKORDT[[#This Row],[RAPORTY_TMP_ID]]&amp;AKORDT[[#This Row],[CZYNNOSCI_OPIS]],#REF!,5,FALSE),AKORDT[[#This Row],[CZAS]]),1)</f>
        <v>18</v>
      </c>
      <c r="CD962" t="str">
        <f>AKORDT[[#This Row],[RAPORTY_TMP_ID]]&amp;" "&amp;MID(AKORDT[[#This Row],[NAZWA1_WG]],1,30)</f>
        <v>WZ SZYCIE SKÓRA - ZMIANA NICI</v>
      </c>
      <c r="CE962" s="11">
        <f>AKORDT[[#This Row],[DATA]]</f>
        <v>43028</v>
      </c>
      <c r="CF962">
        <f>IFERROR(ROUND(AVERAGEIF(Tabela_Kwerenda_z_AKORD[CZAS RZECZYWISTY],LEFT(AKORDT[[#This Row],[PZP_NR_ZLECENIA]],5),Tabela_Kwerenda_z_AKORD[LACZNY_CZAS]),0),0)</f>
        <v>0</v>
      </c>
    </row>
    <row r="963" spans="1:84">
      <c r="A963" t="e">
        <f>VLOOKUP(AKORDT[[#This Row],[NAZWISKO]],IMIE[],2,FALSE)</f>
        <v>#N/A</v>
      </c>
      <c r="F963" t="s">
        <v>117</v>
      </c>
      <c r="O963">
        <v>50</v>
      </c>
      <c r="Q963" s="17">
        <v>43028</v>
      </c>
      <c r="Y963" t="s">
        <v>107</v>
      </c>
      <c r="AB963" s="17"/>
      <c r="AC963" s="17"/>
      <c r="AN963" t="s">
        <v>117</v>
      </c>
      <c r="AP963" t="s">
        <v>176</v>
      </c>
      <c r="AV963" s="17"/>
      <c r="BL963" t="s">
        <v>117</v>
      </c>
      <c r="BM963" s="17"/>
      <c r="CC963">
        <f>IFERROR(IF(AKORDT[[#This Row],[CZAS]]=1,VLOOKUP(AKORDT[[#This Row],[RAPORTY_TMP_ID]]&amp;AKORDT[[#This Row],[CZYNNOSCI_OPIS]],#REF!,5,FALSE),AKORDT[[#This Row],[CZAS]]),1)</f>
        <v>50</v>
      </c>
      <c r="CD963" t="str">
        <f>AKORDT[[#This Row],[RAPORTY_TMP_ID]]&amp;" "&amp;MID(AKORDT[[#This Row],[NAZWA1_WG]],1,30)</f>
        <v>WZ SZYCIE SKÓRA - PĘTELKI</v>
      </c>
      <c r="CE963" s="11">
        <f>AKORDT[[#This Row],[DATA]]</f>
        <v>43028</v>
      </c>
      <c r="CF963">
        <f>IFERROR(ROUND(AVERAGEIF(Tabela_Kwerenda_z_AKORD[CZAS RZECZYWISTY],LEFT(AKORDT[[#This Row],[PZP_NR_ZLECENIA]],5),Tabela_Kwerenda_z_AKORD[LACZNY_CZAS]),0),0)</f>
        <v>0</v>
      </c>
    </row>
    <row r="964" spans="1:84">
      <c r="A964" t="e">
        <f>VLOOKUP(AKORDT[[#This Row],[NAZWISKO]],IMIE[],2,FALSE)</f>
        <v>#N/A</v>
      </c>
      <c r="F964" t="s">
        <v>117</v>
      </c>
      <c r="O964">
        <v>20</v>
      </c>
      <c r="Q964" s="17">
        <v>43032</v>
      </c>
      <c r="Y964" t="s">
        <v>101</v>
      </c>
      <c r="AB964" s="17"/>
      <c r="AC964" s="17"/>
      <c r="AN964" t="s">
        <v>117</v>
      </c>
      <c r="AP964" t="s">
        <v>87</v>
      </c>
      <c r="AV964" s="17"/>
      <c r="BL964" t="s">
        <v>117</v>
      </c>
      <c r="BM964" s="17"/>
      <c r="CC964">
        <f>IFERROR(IF(AKORDT[[#This Row],[CZAS]]=1,VLOOKUP(AKORDT[[#This Row],[RAPORTY_TMP_ID]]&amp;AKORDT[[#This Row],[CZYNNOSCI_OPIS]],#REF!,5,FALSE),AKORDT[[#This Row],[CZAS]]),1)</f>
        <v>20</v>
      </c>
      <c r="CD964" t="str">
        <f>AKORDT[[#This Row],[RAPORTY_TMP_ID]]&amp;" "&amp;MID(AKORDT[[#This Row],[NAZWA1_WG]],1,30)</f>
        <v>WZ SZYCIE TKANINA</v>
      </c>
      <c r="CE964" s="11">
        <f>AKORDT[[#This Row],[DATA]]</f>
        <v>43032</v>
      </c>
      <c r="CF964">
        <f>IFERROR(ROUND(AVERAGEIF(Tabela_Kwerenda_z_AKORD[CZAS RZECZYWISTY],LEFT(AKORDT[[#This Row],[PZP_NR_ZLECENIA]],5),Tabela_Kwerenda_z_AKORD[LACZNY_CZAS]),0),0)</f>
        <v>0</v>
      </c>
    </row>
    <row r="965" spans="1:84">
      <c r="A965" t="e">
        <f>VLOOKUP(AKORDT[[#This Row],[NAZWISKO]],IMIE[],2,FALSE)</f>
        <v>#N/A</v>
      </c>
      <c r="F965" t="s">
        <v>117</v>
      </c>
      <c r="O965">
        <v>60</v>
      </c>
      <c r="Q965" s="17">
        <v>43032</v>
      </c>
      <c r="Y965" t="s">
        <v>100</v>
      </c>
      <c r="AB965" s="17"/>
      <c r="AC965" s="17"/>
      <c r="AN965" t="s">
        <v>117</v>
      </c>
      <c r="AP965" t="s">
        <v>187</v>
      </c>
      <c r="AV965" s="17"/>
      <c r="BL965" t="s">
        <v>117</v>
      </c>
      <c r="BM965" s="17"/>
      <c r="CC965">
        <f>IFERROR(IF(AKORDT[[#This Row],[CZAS]]=1,VLOOKUP(AKORDT[[#This Row],[RAPORTY_TMP_ID]]&amp;AKORDT[[#This Row],[CZYNNOSCI_OPIS]],#REF!,5,FALSE),AKORDT[[#This Row],[CZAS]]),1)</f>
        <v>60</v>
      </c>
      <c r="CD965" t="str">
        <f>AKORDT[[#This Row],[RAPORTY_TMP_ID]]&amp;" "&amp;MID(AKORDT[[#This Row],[NAZWA1_WG]],1,30)</f>
        <v>WZ OWERLOK - PRÓBNIKI</v>
      </c>
      <c r="CE965" s="11">
        <f>AKORDT[[#This Row],[DATA]]</f>
        <v>43032</v>
      </c>
      <c r="CF965">
        <f>IFERROR(ROUND(AVERAGEIF(Tabela_Kwerenda_z_AKORD[CZAS RZECZYWISTY],LEFT(AKORDT[[#This Row],[PZP_NR_ZLECENIA]],5),Tabela_Kwerenda_z_AKORD[LACZNY_CZAS]),0),0)</f>
        <v>0</v>
      </c>
    </row>
    <row r="966" spans="1:84">
      <c r="A966" t="e">
        <f>VLOOKUP(AKORDT[[#This Row],[NAZWISKO]],IMIE[],2,FALSE)</f>
        <v>#N/A</v>
      </c>
      <c r="F966" t="s">
        <v>117</v>
      </c>
      <c r="O966">
        <v>40</v>
      </c>
      <c r="Q966" s="17">
        <v>43032</v>
      </c>
      <c r="Y966" t="s">
        <v>106</v>
      </c>
      <c r="AB966" s="17"/>
      <c r="AC966" s="17"/>
      <c r="AN966" t="s">
        <v>117</v>
      </c>
      <c r="AP966" t="s">
        <v>216</v>
      </c>
      <c r="AV966" s="17"/>
      <c r="BL966" t="s">
        <v>117</v>
      </c>
      <c r="BM966" s="17"/>
      <c r="CC966">
        <f>IFERROR(IF(AKORDT[[#This Row],[CZAS]]=1,VLOOKUP(AKORDT[[#This Row],[RAPORTY_TMP_ID]]&amp;AKORDT[[#This Row],[CZYNNOSCI_OPIS]],#REF!,5,FALSE),AKORDT[[#This Row],[CZAS]]),1)</f>
        <v>40</v>
      </c>
      <c r="CD966" t="str">
        <f>AKORDT[[#This Row],[RAPORTY_TMP_ID]]&amp;" "&amp;MID(AKORDT[[#This Row],[NAZWA1_WG]],1,30)</f>
        <v>WZ SZYCIE TKANINA - NAUKA [LH PIA</v>
      </c>
      <c r="CE966" s="11">
        <f>AKORDT[[#This Row],[DATA]]</f>
        <v>43032</v>
      </c>
      <c r="CF966">
        <f>IFERROR(ROUND(AVERAGEIF(Tabela_Kwerenda_z_AKORD[CZAS RZECZYWISTY],LEFT(AKORDT[[#This Row],[PZP_NR_ZLECENIA]],5),Tabela_Kwerenda_z_AKORD[LACZNY_CZAS]),0),0)</f>
        <v>0</v>
      </c>
    </row>
    <row r="967" spans="1:84">
      <c r="A967" t="e">
        <f>VLOOKUP(AKORDT[[#This Row],[NAZWISKO]],IMIE[],2,FALSE)</f>
        <v>#N/A</v>
      </c>
      <c r="F967" t="s">
        <v>117</v>
      </c>
      <c r="O967">
        <v>40</v>
      </c>
      <c r="Q967" s="17">
        <v>43031</v>
      </c>
      <c r="Y967" t="s">
        <v>106</v>
      </c>
      <c r="AB967" s="17"/>
      <c r="AC967" s="17"/>
      <c r="AN967" t="s">
        <v>117</v>
      </c>
      <c r="AP967" t="s">
        <v>216</v>
      </c>
      <c r="AV967" s="17"/>
      <c r="BL967" t="s">
        <v>117</v>
      </c>
      <c r="BM967" s="17"/>
      <c r="CC967">
        <f>IFERROR(IF(AKORDT[[#This Row],[CZAS]]=1,VLOOKUP(AKORDT[[#This Row],[RAPORTY_TMP_ID]]&amp;AKORDT[[#This Row],[CZYNNOSCI_OPIS]],#REF!,5,FALSE),AKORDT[[#This Row],[CZAS]]),1)</f>
        <v>40</v>
      </c>
      <c r="CD967" t="str">
        <f>AKORDT[[#This Row],[RAPORTY_TMP_ID]]&amp;" "&amp;MID(AKORDT[[#This Row],[NAZWA1_WG]],1,30)</f>
        <v>WZ SZYCIE TKANINA - NAUKA [LH PIA</v>
      </c>
      <c r="CE967" s="11">
        <f>AKORDT[[#This Row],[DATA]]</f>
        <v>43031</v>
      </c>
      <c r="CF967">
        <f>IFERROR(ROUND(AVERAGEIF(Tabela_Kwerenda_z_AKORD[CZAS RZECZYWISTY],LEFT(AKORDT[[#This Row],[PZP_NR_ZLECENIA]],5),Tabela_Kwerenda_z_AKORD[LACZNY_CZAS]),0),0)</f>
        <v>0</v>
      </c>
    </row>
    <row r="968" spans="1:84">
      <c r="A968" t="e">
        <f>VLOOKUP(AKORDT[[#This Row],[NAZWISKO]],IMIE[],2,FALSE)</f>
        <v>#N/A</v>
      </c>
      <c r="F968" t="s">
        <v>117</v>
      </c>
      <c r="O968">
        <v>12</v>
      </c>
      <c r="Q968" s="17">
        <v>43032</v>
      </c>
      <c r="Y968" t="s">
        <v>98</v>
      </c>
      <c r="AB968" s="17"/>
      <c r="AC968" s="17"/>
      <c r="AN968" t="s">
        <v>117</v>
      </c>
      <c r="AP968" t="s">
        <v>217</v>
      </c>
      <c r="AV968" s="17"/>
      <c r="BL968" t="s">
        <v>117</v>
      </c>
      <c r="BM968" s="17"/>
      <c r="CC968">
        <f>IFERROR(IF(AKORDT[[#This Row],[CZAS]]=1,VLOOKUP(AKORDT[[#This Row],[RAPORTY_TMP_ID]]&amp;AKORDT[[#This Row],[CZYNNOSCI_OPIS]],#REF!,5,FALSE),AKORDT[[#This Row],[CZAS]]),1)</f>
        <v>12</v>
      </c>
      <c r="CD968" t="str">
        <f>AKORDT[[#This Row],[RAPORTY_TMP_ID]]&amp;" "&amp;MID(AKORDT[[#This Row],[NAZWA1_WG]],1,30)</f>
        <v>WZ SZYCIE TKANINA - NAUKA HOR PUF</v>
      </c>
      <c r="CE968" s="11">
        <f>AKORDT[[#This Row],[DATA]]</f>
        <v>43032</v>
      </c>
      <c r="CF968">
        <f>IFERROR(ROUND(AVERAGEIF(Tabela_Kwerenda_z_AKORD[CZAS RZECZYWISTY],LEFT(AKORDT[[#This Row],[PZP_NR_ZLECENIA]],5),Tabela_Kwerenda_z_AKORD[LACZNY_CZAS]),0),0)</f>
        <v>0</v>
      </c>
    </row>
    <row r="969" spans="1:84">
      <c r="A969" t="e">
        <f>VLOOKUP(AKORDT[[#This Row],[NAZWISKO]],IMIE[],2,FALSE)</f>
        <v>#N/A</v>
      </c>
      <c r="F969" t="s">
        <v>117</v>
      </c>
      <c r="O969">
        <v>15</v>
      </c>
      <c r="Q969" s="17">
        <v>43031</v>
      </c>
      <c r="Y969" t="s">
        <v>114</v>
      </c>
      <c r="AB969" s="17"/>
      <c r="AC969" s="17"/>
      <c r="AN969" t="s">
        <v>117</v>
      </c>
      <c r="AP969" t="s">
        <v>218</v>
      </c>
      <c r="AV969" s="17"/>
      <c r="BL969" t="s">
        <v>117</v>
      </c>
      <c r="BM969" s="17"/>
      <c r="CC969">
        <f>IFERROR(IF(AKORDT[[#This Row],[CZAS]]=1,VLOOKUP(AKORDT[[#This Row],[RAPORTY_TMP_ID]]&amp;AKORDT[[#This Row],[CZYNNOSCI_OPIS]],#REF!,5,FALSE),AKORDT[[#This Row],[CZAS]]),1)</f>
        <v>15</v>
      </c>
      <c r="CD969" t="str">
        <f>AKORDT[[#This Row],[RAPORTY_TMP_ID]]&amp;" "&amp;MID(AKORDT[[#This Row],[NAZWA1_WG]],1,30)</f>
        <v>WZ SZYCIE SKÓRA - PĘTELKI 26229</v>
      </c>
      <c r="CE969" s="11">
        <f>AKORDT[[#This Row],[DATA]]</f>
        <v>43031</v>
      </c>
      <c r="CF969">
        <f>IFERROR(ROUND(AVERAGEIF(Tabela_Kwerenda_z_AKORD[CZAS RZECZYWISTY],LEFT(AKORDT[[#This Row],[PZP_NR_ZLECENIA]],5),Tabela_Kwerenda_z_AKORD[LACZNY_CZAS]),0),0)</f>
        <v>0</v>
      </c>
    </row>
    <row r="970" spans="1:84">
      <c r="A970" t="e">
        <f>VLOOKUP(AKORDT[[#This Row],[NAZWISKO]],IMIE[],2,FALSE)</f>
        <v>#N/A</v>
      </c>
      <c r="F970" t="s">
        <v>117</v>
      </c>
      <c r="O970">
        <v>30</v>
      </c>
      <c r="Q970" s="17">
        <v>43032</v>
      </c>
      <c r="Y970" t="s">
        <v>114</v>
      </c>
      <c r="AB970" s="17"/>
      <c r="AC970" s="17"/>
      <c r="AN970" t="s">
        <v>117</v>
      </c>
      <c r="AP970" t="s">
        <v>219</v>
      </c>
      <c r="AV970" s="17"/>
      <c r="BL970" t="s">
        <v>117</v>
      </c>
      <c r="BM970" s="17"/>
      <c r="CC970">
        <f>IFERROR(IF(AKORDT[[#This Row],[CZAS]]=1,VLOOKUP(AKORDT[[#This Row],[RAPORTY_TMP_ID]]&amp;AKORDT[[#This Row],[CZYNNOSCI_OPIS]],#REF!,5,FALSE),AKORDT[[#This Row],[CZAS]]),1)</f>
        <v>30</v>
      </c>
      <c r="CD970" t="str">
        <f>AKORDT[[#This Row],[RAPORTY_TMP_ID]]&amp;" "&amp;MID(AKORDT[[#This Row],[NAZWA1_WG]],1,30)</f>
        <v>WZ SZYCIE SKÓRA - PĘTELKI 26471</v>
      </c>
      <c r="CE970" s="11">
        <f>AKORDT[[#This Row],[DATA]]</f>
        <v>43032</v>
      </c>
      <c r="CF970">
        <f>IFERROR(ROUND(AVERAGEIF(Tabela_Kwerenda_z_AKORD[CZAS RZECZYWISTY],LEFT(AKORDT[[#This Row],[PZP_NR_ZLECENIA]],5),Tabela_Kwerenda_z_AKORD[LACZNY_CZAS]),0),0)</f>
        <v>0</v>
      </c>
    </row>
    <row r="971" spans="1:84">
      <c r="A971" t="e">
        <f>VLOOKUP(AKORDT[[#This Row],[NAZWISKO]],IMIE[],2,FALSE)</f>
        <v>#N/A</v>
      </c>
      <c r="F971" t="s">
        <v>117</v>
      </c>
      <c r="O971">
        <v>21</v>
      </c>
      <c r="Q971" s="17">
        <v>43032</v>
      </c>
      <c r="Y971" t="s">
        <v>114</v>
      </c>
      <c r="AB971" s="17"/>
      <c r="AC971" s="17"/>
      <c r="AN971" t="s">
        <v>117</v>
      </c>
      <c r="AP971" t="s">
        <v>190</v>
      </c>
      <c r="AV971" s="17"/>
      <c r="BL971" t="s">
        <v>117</v>
      </c>
      <c r="BM971" s="17"/>
      <c r="CC971">
        <f>IFERROR(IF(AKORDT[[#This Row],[CZAS]]=1,VLOOKUP(AKORDT[[#This Row],[RAPORTY_TMP_ID]]&amp;AKORDT[[#This Row],[CZYNNOSCI_OPIS]],#REF!,5,FALSE),AKORDT[[#This Row],[CZAS]]),1)</f>
        <v>21</v>
      </c>
      <c r="CD971" t="str">
        <f>AKORDT[[#This Row],[RAPORTY_TMP_ID]]&amp;" "&amp;MID(AKORDT[[#This Row],[NAZWA1_WG]],1,30)</f>
        <v>WZ SZYCIE TKANINA - PRÓBKI NICI 1</v>
      </c>
      <c r="CE971" s="11">
        <f>AKORDT[[#This Row],[DATA]]</f>
        <v>43032</v>
      </c>
      <c r="CF971">
        <f>IFERROR(ROUND(AVERAGEIF(Tabela_Kwerenda_z_AKORD[CZAS RZECZYWISTY],LEFT(AKORDT[[#This Row],[PZP_NR_ZLECENIA]],5),Tabela_Kwerenda_z_AKORD[LACZNY_CZAS]),0),0)</f>
        <v>0</v>
      </c>
    </row>
    <row r="972" spans="1:84">
      <c r="A972" t="e">
        <f>VLOOKUP(AKORDT[[#This Row],[NAZWISKO]],IMIE[],2,FALSE)</f>
        <v>#N/A</v>
      </c>
      <c r="F972" t="s">
        <v>117</v>
      </c>
      <c r="O972">
        <v>15</v>
      </c>
      <c r="Q972" s="17">
        <v>43032</v>
      </c>
      <c r="Y972" t="s">
        <v>99</v>
      </c>
      <c r="AB972" s="17"/>
      <c r="AC972" s="17"/>
      <c r="AN972" t="s">
        <v>117</v>
      </c>
      <c r="AP972" t="s">
        <v>177</v>
      </c>
      <c r="AV972" s="17"/>
      <c r="BL972" t="s">
        <v>117</v>
      </c>
      <c r="BM972" s="17"/>
      <c r="CC972">
        <f>IFERROR(IF(AKORDT[[#This Row],[CZAS]]=1,VLOOKUP(AKORDT[[#This Row],[RAPORTY_TMP_ID]]&amp;AKORDT[[#This Row],[CZYNNOSCI_OPIS]],#REF!,5,FALSE),AKORDT[[#This Row],[CZAS]]),1)</f>
        <v>15</v>
      </c>
      <c r="CD972" t="str">
        <f>AKORDT[[#This Row],[RAPORTY_TMP_ID]]&amp;" "&amp;MID(AKORDT[[#This Row],[NAZWA1_WG]],1,30)</f>
        <v>WZ SZYCIE SKÓRA - ZMIANA NICI</v>
      </c>
      <c r="CE972" s="11">
        <f>AKORDT[[#This Row],[DATA]]</f>
        <v>43032</v>
      </c>
      <c r="CF972">
        <f>IFERROR(ROUND(AVERAGEIF(Tabela_Kwerenda_z_AKORD[CZAS RZECZYWISTY],LEFT(AKORDT[[#This Row],[PZP_NR_ZLECENIA]],5),Tabela_Kwerenda_z_AKORD[LACZNY_CZAS]),0),0)</f>
        <v>0</v>
      </c>
    </row>
    <row r="973" spans="1:84">
      <c r="A973" t="e">
        <f>VLOOKUP(AKORDT[[#This Row],[NAZWISKO]],IMIE[],2,FALSE)</f>
        <v>#N/A</v>
      </c>
      <c r="F973" t="s">
        <v>117</v>
      </c>
      <c r="O973">
        <v>30</v>
      </c>
      <c r="Q973" s="17">
        <v>43032</v>
      </c>
      <c r="Y973" t="s">
        <v>99</v>
      </c>
      <c r="AB973" s="17"/>
      <c r="AC973" s="17"/>
      <c r="AN973" t="s">
        <v>117</v>
      </c>
      <c r="AP973" t="s">
        <v>220</v>
      </c>
      <c r="AV973" s="17"/>
      <c r="BL973" t="s">
        <v>117</v>
      </c>
      <c r="BM973" s="17"/>
      <c r="CC973">
        <f>IFERROR(IF(AKORDT[[#This Row],[CZAS]]=1,VLOOKUP(AKORDT[[#This Row],[RAPORTY_TMP_ID]]&amp;AKORDT[[#This Row],[CZYNNOSCI_OPIS]],#REF!,5,FALSE),AKORDT[[#This Row],[CZAS]]),1)</f>
        <v>30</v>
      </c>
      <c r="CD973" t="str">
        <f>AKORDT[[#This Row],[RAPORTY_TMP_ID]]&amp;" "&amp;MID(AKORDT[[#This Row],[NAZWA1_WG]],1,30)</f>
        <v>WZ SZYCIE SKÓRA - WYMIANA SKAZA</v>
      </c>
      <c r="CE973" s="11">
        <f>AKORDT[[#This Row],[DATA]]</f>
        <v>43032</v>
      </c>
      <c r="CF973">
        <f>IFERROR(ROUND(AVERAGEIF(Tabela_Kwerenda_z_AKORD[CZAS RZECZYWISTY],LEFT(AKORDT[[#This Row],[PZP_NR_ZLECENIA]],5),Tabela_Kwerenda_z_AKORD[LACZNY_CZAS]),0),0)</f>
        <v>0</v>
      </c>
    </row>
    <row r="974" spans="1:84">
      <c r="A974" t="e">
        <f>VLOOKUP(AKORDT[[#This Row],[NAZWISKO]],IMIE[],2,FALSE)</f>
        <v>#N/A</v>
      </c>
      <c r="F974" t="s">
        <v>117</v>
      </c>
      <c r="O974">
        <v>4</v>
      </c>
      <c r="Q974" s="17">
        <v>43032</v>
      </c>
      <c r="Y974" t="s">
        <v>94</v>
      </c>
      <c r="AB974" s="17"/>
      <c r="AC974" s="17"/>
      <c r="AN974" t="s">
        <v>117</v>
      </c>
      <c r="AP974" t="s">
        <v>221</v>
      </c>
      <c r="AV974" s="17"/>
      <c r="BL974" t="s">
        <v>117</v>
      </c>
      <c r="BM974" s="17"/>
      <c r="CC974">
        <f>IFERROR(IF(AKORDT[[#This Row],[CZAS]]=1,VLOOKUP(AKORDT[[#This Row],[RAPORTY_TMP_ID]]&amp;AKORDT[[#This Row],[CZYNNOSCI_OPIS]],#REF!,5,FALSE),AKORDT[[#This Row],[CZAS]]),1)</f>
        <v>4</v>
      </c>
      <c r="CD974" t="str">
        <f>AKORDT[[#This Row],[RAPORTY_TMP_ID]]&amp;" "&amp;MID(AKORDT[[#This Row],[NAZWA1_WG]],1,30)</f>
        <v>WZ BRAK SKANU 27016/POI</v>
      </c>
      <c r="CE974" s="11">
        <f>AKORDT[[#This Row],[DATA]]</f>
        <v>43032</v>
      </c>
      <c r="CF974">
        <f>IFERROR(ROUND(AVERAGEIF(Tabela_Kwerenda_z_AKORD[CZAS RZECZYWISTY],LEFT(AKORDT[[#This Row],[PZP_NR_ZLECENIA]],5),Tabela_Kwerenda_z_AKORD[LACZNY_CZAS]),0),0)</f>
        <v>0</v>
      </c>
    </row>
    <row r="975" spans="1:84">
      <c r="A975" t="e">
        <f>VLOOKUP(AKORDT[[#This Row],[NAZWISKO]],IMIE[],2,FALSE)</f>
        <v>#N/A</v>
      </c>
      <c r="F975" t="s">
        <v>117</v>
      </c>
      <c r="O975">
        <v>65</v>
      </c>
      <c r="Q975" s="17">
        <v>43033</v>
      </c>
      <c r="Y975" t="s">
        <v>114</v>
      </c>
      <c r="AB975" s="17"/>
      <c r="AC975" s="17"/>
      <c r="AN975" t="s">
        <v>117</v>
      </c>
      <c r="AP975" t="s">
        <v>221</v>
      </c>
      <c r="AV975" s="17"/>
      <c r="BL975" t="s">
        <v>117</v>
      </c>
      <c r="BM975" s="17"/>
      <c r="CC975">
        <f>IFERROR(IF(AKORDT[[#This Row],[CZAS]]=1,VLOOKUP(AKORDT[[#This Row],[RAPORTY_TMP_ID]]&amp;AKORDT[[#This Row],[CZYNNOSCI_OPIS]],#REF!,5,FALSE),AKORDT[[#This Row],[CZAS]]),1)</f>
        <v>65</v>
      </c>
      <c r="CD975" t="str">
        <f>AKORDT[[#This Row],[RAPORTY_TMP_ID]]&amp;" "&amp;MID(AKORDT[[#This Row],[NAZWA1_WG]],1,30)</f>
        <v>WZ BRAK SKANU 27016/POI</v>
      </c>
      <c r="CE975" s="11">
        <f>AKORDT[[#This Row],[DATA]]</f>
        <v>43033</v>
      </c>
      <c r="CF975">
        <f>IFERROR(ROUND(AVERAGEIF(Tabela_Kwerenda_z_AKORD[CZAS RZECZYWISTY],LEFT(AKORDT[[#This Row],[PZP_NR_ZLECENIA]],5),Tabela_Kwerenda_z_AKORD[LACZNY_CZAS]),0),0)</f>
        <v>0</v>
      </c>
    </row>
    <row r="976" spans="1:84">
      <c r="A976" t="e">
        <f>VLOOKUP(AKORDT[[#This Row],[NAZWISKO]],IMIE[],2,FALSE)</f>
        <v>#N/A</v>
      </c>
      <c r="F976" t="s">
        <v>117</v>
      </c>
      <c r="O976">
        <v>70</v>
      </c>
      <c r="Q976" s="17">
        <v>43033</v>
      </c>
      <c r="Y976" t="s">
        <v>100</v>
      </c>
      <c r="AB976" s="17"/>
      <c r="AC976" s="17"/>
      <c r="AN976" t="s">
        <v>117</v>
      </c>
      <c r="AP976" t="s">
        <v>188</v>
      </c>
      <c r="AV976" s="17"/>
      <c r="BL976" t="s">
        <v>117</v>
      </c>
      <c r="BM976" s="17"/>
      <c r="CC976">
        <f>IFERROR(IF(AKORDT[[#This Row],[CZAS]]=1,VLOOKUP(AKORDT[[#This Row],[RAPORTY_TMP_ID]]&amp;AKORDT[[#This Row],[CZYNNOSCI_OPIS]],#REF!,5,FALSE),AKORDT[[#This Row],[CZAS]]),1)</f>
        <v>70</v>
      </c>
      <c r="CD976" t="str">
        <f>AKORDT[[#This Row],[RAPORTY_TMP_ID]]&amp;" "&amp;MID(AKORDT[[#This Row],[NAZWA1_WG]],1,30)</f>
        <v>WZ OWERLOK -PODUSZKI</v>
      </c>
      <c r="CE976" s="11">
        <f>AKORDT[[#This Row],[DATA]]</f>
        <v>43033</v>
      </c>
      <c r="CF976">
        <f>IFERROR(ROUND(AVERAGEIF(Tabela_Kwerenda_z_AKORD[CZAS RZECZYWISTY],LEFT(AKORDT[[#This Row],[PZP_NR_ZLECENIA]],5),Tabela_Kwerenda_z_AKORD[LACZNY_CZAS]),0),0)</f>
        <v>0</v>
      </c>
    </row>
    <row r="977" spans="1:84">
      <c r="A977" t="e">
        <f>VLOOKUP(AKORDT[[#This Row],[NAZWISKO]],IMIE[],2,FALSE)</f>
        <v>#N/A</v>
      </c>
      <c r="F977" t="s">
        <v>117</v>
      </c>
      <c r="O977">
        <v>195</v>
      </c>
      <c r="Q977" s="17">
        <v>43033</v>
      </c>
      <c r="Y977" t="s">
        <v>100</v>
      </c>
      <c r="AB977" s="17"/>
      <c r="AC977" s="17"/>
      <c r="AN977" t="s">
        <v>117</v>
      </c>
      <c r="AP977" t="s">
        <v>188</v>
      </c>
      <c r="AV977" s="17"/>
      <c r="BL977" t="s">
        <v>117</v>
      </c>
      <c r="BM977" s="17"/>
      <c r="CC977">
        <f>IFERROR(IF(AKORDT[[#This Row],[CZAS]]=1,VLOOKUP(AKORDT[[#This Row],[RAPORTY_TMP_ID]]&amp;AKORDT[[#This Row],[CZYNNOSCI_OPIS]],#REF!,5,FALSE),AKORDT[[#This Row],[CZAS]]),1)</f>
        <v>195</v>
      </c>
      <c r="CD977" t="str">
        <f>AKORDT[[#This Row],[RAPORTY_TMP_ID]]&amp;" "&amp;MID(AKORDT[[#This Row],[NAZWA1_WG]],1,30)</f>
        <v>WZ OWERLOK -PODUSZKI</v>
      </c>
      <c r="CE977" s="11">
        <f>AKORDT[[#This Row],[DATA]]</f>
        <v>43033</v>
      </c>
      <c r="CF977">
        <f>IFERROR(ROUND(AVERAGEIF(Tabela_Kwerenda_z_AKORD[CZAS RZECZYWISTY],LEFT(AKORDT[[#This Row],[PZP_NR_ZLECENIA]],5),Tabela_Kwerenda_z_AKORD[LACZNY_CZAS]),0),0)</f>
        <v>0</v>
      </c>
    </row>
    <row r="978" spans="1:84">
      <c r="A978" t="e">
        <f>VLOOKUP(AKORDT[[#This Row],[NAZWISKO]],IMIE[],2,FALSE)</f>
        <v>#N/A</v>
      </c>
      <c r="F978" t="s">
        <v>117</v>
      </c>
      <c r="O978">
        <v>5</v>
      </c>
      <c r="Q978" s="17">
        <v>43033</v>
      </c>
      <c r="Y978" t="s">
        <v>96</v>
      </c>
      <c r="AB978" s="17"/>
      <c r="AC978" s="17"/>
      <c r="AN978" t="s">
        <v>117</v>
      </c>
      <c r="AP978" t="s">
        <v>237</v>
      </c>
      <c r="AV978" s="17"/>
      <c r="BL978" t="s">
        <v>117</v>
      </c>
      <c r="BM978" s="17"/>
      <c r="CC978">
        <f>IFERROR(IF(AKORDT[[#This Row],[CZAS]]=1,VLOOKUP(AKORDT[[#This Row],[RAPORTY_TMP_ID]]&amp;AKORDT[[#This Row],[CZYNNOSCI_OPIS]],#REF!,5,FALSE),AKORDT[[#This Row],[CZAS]]),1)</f>
        <v>5</v>
      </c>
      <c r="CD978" t="str">
        <f>AKORDT[[#This Row],[RAPORTY_TMP_ID]]&amp;" "&amp;MID(AKORDT[[#This Row],[NAZWA1_WG]],1,30)</f>
        <v>WZ SZYCIE TKANINA - RZEPY DODAT.</v>
      </c>
      <c r="CE978" s="11">
        <f>AKORDT[[#This Row],[DATA]]</f>
        <v>43033</v>
      </c>
      <c r="CF978">
        <f>IFERROR(ROUND(AVERAGEIF(Tabela_Kwerenda_z_AKORD[CZAS RZECZYWISTY],LEFT(AKORDT[[#This Row],[PZP_NR_ZLECENIA]],5),Tabela_Kwerenda_z_AKORD[LACZNY_CZAS]),0),0)</f>
        <v>0</v>
      </c>
    </row>
    <row r="979" spans="1:84">
      <c r="A979" t="e">
        <f>VLOOKUP(AKORDT[[#This Row],[NAZWISKO]],IMIE[],2,FALSE)</f>
        <v>#N/A</v>
      </c>
      <c r="F979" t="s">
        <v>117</v>
      </c>
      <c r="O979">
        <v>30</v>
      </c>
      <c r="Q979" s="17">
        <v>43033</v>
      </c>
      <c r="Y979" t="s">
        <v>101</v>
      </c>
      <c r="AB979" s="17"/>
      <c r="AC979" s="17"/>
      <c r="AN979" t="s">
        <v>117</v>
      </c>
      <c r="AP979" t="s">
        <v>238</v>
      </c>
      <c r="AV979" s="17"/>
      <c r="BL979" t="s">
        <v>117</v>
      </c>
      <c r="BM979" s="17"/>
      <c r="CC979">
        <f>IFERROR(IF(AKORDT[[#This Row],[CZAS]]=1,VLOOKUP(AKORDT[[#This Row],[RAPORTY_TMP_ID]]&amp;AKORDT[[#This Row],[CZYNNOSCI_OPIS]],#REF!,5,FALSE),AKORDT[[#This Row],[CZAS]]),1)</f>
        <v>30</v>
      </c>
      <c r="CD979" t="str">
        <f>AKORDT[[#This Row],[RAPORTY_TMP_ID]]&amp;" "&amp;MID(AKORDT[[#This Row],[NAZWA1_WG]],1,30)</f>
        <v>WZ SZYCIE TKANINA -  POPRAWKA TOP</v>
      </c>
      <c r="CE979" s="11">
        <f>AKORDT[[#This Row],[DATA]]</f>
        <v>43033</v>
      </c>
      <c r="CF979">
        <f>IFERROR(ROUND(AVERAGEIF(Tabela_Kwerenda_z_AKORD[CZAS RZECZYWISTY],LEFT(AKORDT[[#This Row],[PZP_NR_ZLECENIA]],5),Tabela_Kwerenda_z_AKORD[LACZNY_CZAS]),0),0)</f>
        <v>0</v>
      </c>
    </row>
    <row r="980" spans="1:84">
      <c r="A980" t="e">
        <f>VLOOKUP(AKORDT[[#This Row],[NAZWISKO]],IMIE[],2,FALSE)</f>
        <v>#N/A</v>
      </c>
      <c r="F980" t="s">
        <v>117</v>
      </c>
      <c r="O980">
        <v>20</v>
      </c>
      <c r="Q980" s="17">
        <v>43033</v>
      </c>
      <c r="Y980" t="s">
        <v>106</v>
      </c>
      <c r="AB980" s="17"/>
      <c r="AC980" s="17"/>
      <c r="AN980" t="s">
        <v>117</v>
      </c>
      <c r="AP980" t="s">
        <v>239</v>
      </c>
      <c r="AV980" s="17"/>
      <c r="BL980" t="s">
        <v>117</v>
      </c>
      <c r="BM980" s="17"/>
      <c r="CC980">
        <f>IFERROR(IF(AKORDT[[#This Row],[CZAS]]=1,VLOOKUP(AKORDT[[#This Row],[RAPORTY_TMP_ID]]&amp;AKORDT[[#This Row],[CZYNNOSCI_OPIS]],#REF!,5,FALSE),AKORDT[[#This Row],[CZAS]]),1)</f>
        <v>20</v>
      </c>
      <c r="CD980" t="str">
        <f>AKORDT[[#This Row],[RAPORTY_TMP_ID]]&amp;" "&amp;MID(AKORDT[[#This Row],[NAZWA1_WG]],1,30)</f>
        <v>WZ SZYCIE TKANINA -POD.WSYPA</v>
      </c>
      <c r="CE980" s="11">
        <f>AKORDT[[#This Row],[DATA]]</f>
        <v>43033</v>
      </c>
      <c r="CF980">
        <f>IFERROR(ROUND(AVERAGEIF(Tabela_Kwerenda_z_AKORD[CZAS RZECZYWISTY],LEFT(AKORDT[[#This Row],[PZP_NR_ZLECENIA]],5),Tabela_Kwerenda_z_AKORD[LACZNY_CZAS]),0),0)</f>
        <v>0</v>
      </c>
    </row>
    <row r="981" spans="1:84">
      <c r="A981" t="e">
        <f>VLOOKUP(AKORDT[[#This Row],[NAZWISKO]],IMIE[],2,FALSE)</f>
        <v>#N/A</v>
      </c>
      <c r="F981" t="s">
        <v>117</v>
      </c>
      <c r="O981">
        <v>60</v>
      </c>
      <c r="Q981" s="17">
        <v>43033</v>
      </c>
      <c r="Y981" t="s">
        <v>105</v>
      </c>
      <c r="AB981" s="17"/>
      <c r="AC981" s="17"/>
      <c r="AN981" t="s">
        <v>117</v>
      </c>
      <c r="AP981" t="s">
        <v>240</v>
      </c>
      <c r="AV981" s="17"/>
      <c r="BL981" t="s">
        <v>117</v>
      </c>
      <c r="BM981" s="17"/>
      <c r="CC981">
        <f>IFERROR(IF(AKORDT[[#This Row],[CZAS]]=1,VLOOKUP(AKORDT[[#This Row],[RAPORTY_TMP_ID]]&amp;AKORDT[[#This Row],[CZYNNOSCI_OPIS]],#REF!,5,FALSE),AKORDT[[#This Row],[CZAS]]),1)</f>
        <v>60</v>
      </c>
      <c r="CD981" t="str">
        <f>AKORDT[[#This Row],[RAPORTY_TMP_ID]]&amp;" "&amp;MID(AKORDT[[#This Row],[NAZWA1_WG]],1,30)</f>
        <v>WZ SZYCIE TKANINA -CERATA</v>
      </c>
      <c r="CE981" s="11">
        <f>AKORDT[[#This Row],[DATA]]</f>
        <v>43033</v>
      </c>
      <c r="CF981">
        <f>IFERROR(ROUND(AVERAGEIF(Tabela_Kwerenda_z_AKORD[CZAS RZECZYWISTY],LEFT(AKORDT[[#This Row],[PZP_NR_ZLECENIA]],5),Tabela_Kwerenda_z_AKORD[LACZNY_CZAS]),0),0)</f>
        <v>0</v>
      </c>
    </row>
    <row r="982" spans="1:84">
      <c r="A982" t="e">
        <f>VLOOKUP(AKORDT[[#This Row],[NAZWISKO]],IMIE[],2,FALSE)</f>
        <v>#N/A</v>
      </c>
      <c r="F982" t="s">
        <v>117</v>
      </c>
      <c r="O982">
        <v>15</v>
      </c>
      <c r="Q982" s="17">
        <v>43032</v>
      </c>
      <c r="Y982" t="s">
        <v>98</v>
      </c>
      <c r="AB982" s="17"/>
      <c r="AC982" s="17"/>
      <c r="AN982" t="s">
        <v>117</v>
      </c>
      <c r="AP982" t="s">
        <v>241</v>
      </c>
      <c r="AV982" s="17"/>
      <c r="BL982" t="s">
        <v>117</v>
      </c>
      <c r="BM982" s="17"/>
      <c r="CC982">
        <f>IFERROR(IF(AKORDT[[#This Row],[CZAS]]=1,VLOOKUP(AKORDT[[#This Row],[RAPORTY_TMP_ID]]&amp;AKORDT[[#This Row],[CZYNNOSCI_OPIS]],#REF!,5,FALSE),AKORDT[[#This Row],[CZAS]]),1)</f>
        <v>15</v>
      </c>
      <c r="CD982" t="str">
        <f>AKORDT[[#This Row],[RAPORTY_TMP_ID]]&amp;" "&amp;MID(AKORDT[[#This Row],[NAZWA1_WG]],1,30)</f>
        <v>WZ SZYCIE TKANINA -  POPRAWKA HOR</v>
      </c>
      <c r="CE982" s="11">
        <f>AKORDT[[#This Row],[DATA]]</f>
        <v>43032</v>
      </c>
      <c r="CF982">
        <f>IFERROR(ROUND(AVERAGEIF(Tabela_Kwerenda_z_AKORD[CZAS RZECZYWISTY],LEFT(AKORDT[[#This Row],[PZP_NR_ZLECENIA]],5),Tabela_Kwerenda_z_AKORD[LACZNY_CZAS]),0),0)</f>
        <v>0</v>
      </c>
    </row>
    <row r="983" spans="1:84">
      <c r="A983" t="e">
        <f>VLOOKUP(AKORDT[[#This Row],[NAZWISKO]],IMIE[],2,FALSE)</f>
        <v>#N/A</v>
      </c>
      <c r="F983" t="s">
        <v>117</v>
      </c>
      <c r="O983">
        <v>75</v>
      </c>
      <c r="Q983" s="17">
        <v>43032</v>
      </c>
      <c r="Y983" t="s">
        <v>93</v>
      </c>
      <c r="AB983" s="17"/>
      <c r="AC983" s="17"/>
      <c r="AN983" t="s">
        <v>117</v>
      </c>
      <c r="AP983" t="s">
        <v>186</v>
      </c>
      <c r="AV983" s="17"/>
      <c r="BL983" t="s">
        <v>117</v>
      </c>
      <c r="BM983" s="17"/>
      <c r="CC983">
        <f>IFERROR(IF(AKORDT[[#This Row],[CZAS]]=1,VLOOKUP(AKORDT[[#This Row],[RAPORTY_TMP_ID]]&amp;AKORDT[[#This Row],[CZYNNOSCI_OPIS]],#REF!,5,FALSE),AKORDT[[#This Row],[CZAS]]),1)</f>
        <v>75</v>
      </c>
      <c r="CD983" t="str">
        <f>AKORDT[[#This Row],[RAPORTY_TMP_ID]]&amp;" "&amp;MID(AKORDT[[#This Row],[NAZWA1_WG]],1,30)</f>
        <v>WZ SZYCIE TKANINA -PRÓBNIKI</v>
      </c>
      <c r="CE983" s="11">
        <f>AKORDT[[#This Row],[DATA]]</f>
        <v>43032</v>
      </c>
      <c r="CF983">
        <f>IFERROR(ROUND(AVERAGEIF(Tabela_Kwerenda_z_AKORD[CZAS RZECZYWISTY],LEFT(AKORDT[[#This Row],[PZP_NR_ZLECENIA]],5),Tabela_Kwerenda_z_AKORD[LACZNY_CZAS]),0),0)</f>
        <v>0</v>
      </c>
    </row>
    <row r="984" spans="1:84">
      <c r="A984" t="e">
        <f>VLOOKUP(AKORDT[[#This Row],[NAZWISKO]],IMIE[],2,FALSE)</f>
        <v>#N/A</v>
      </c>
      <c r="F984" t="s">
        <v>117</v>
      </c>
      <c r="O984">
        <v>430</v>
      </c>
      <c r="Q984" s="17">
        <v>43033</v>
      </c>
      <c r="Y984" t="s">
        <v>93</v>
      </c>
      <c r="AB984" s="17"/>
      <c r="AC984" s="17"/>
      <c r="AN984" t="s">
        <v>117</v>
      </c>
      <c r="AP984" t="s">
        <v>186</v>
      </c>
      <c r="AV984" s="17"/>
      <c r="BL984" t="s">
        <v>117</v>
      </c>
      <c r="BM984" s="17"/>
      <c r="CC984">
        <f>IFERROR(IF(AKORDT[[#This Row],[CZAS]]=1,VLOOKUP(AKORDT[[#This Row],[RAPORTY_TMP_ID]]&amp;AKORDT[[#This Row],[CZYNNOSCI_OPIS]],#REF!,5,FALSE),AKORDT[[#This Row],[CZAS]]),1)</f>
        <v>430</v>
      </c>
      <c r="CD984" t="str">
        <f>AKORDT[[#This Row],[RAPORTY_TMP_ID]]&amp;" "&amp;MID(AKORDT[[#This Row],[NAZWA1_WG]],1,30)</f>
        <v>WZ SZYCIE TKANINA -PRÓBNIKI</v>
      </c>
      <c r="CE984" s="11">
        <f>AKORDT[[#This Row],[DATA]]</f>
        <v>43033</v>
      </c>
      <c r="CF984">
        <f>IFERROR(ROUND(AVERAGEIF(Tabela_Kwerenda_z_AKORD[CZAS RZECZYWISTY],LEFT(AKORDT[[#This Row],[PZP_NR_ZLECENIA]],5),Tabela_Kwerenda_z_AKORD[LACZNY_CZAS]),0),0)</f>
        <v>0</v>
      </c>
    </row>
    <row r="985" spans="1:84">
      <c r="A985" t="e">
        <f>VLOOKUP(AKORDT[[#This Row],[NAZWISKO]],IMIE[],2,FALSE)</f>
        <v>#N/A</v>
      </c>
      <c r="F985" t="s">
        <v>117</v>
      </c>
      <c r="O985">
        <v>90</v>
      </c>
      <c r="Q985" s="17">
        <v>43032</v>
      </c>
      <c r="Y985" t="s">
        <v>103</v>
      </c>
      <c r="AB985" s="17"/>
      <c r="AC985" s="17"/>
      <c r="AN985" t="s">
        <v>117</v>
      </c>
      <c r="AP985" t="s">
        <v>242</v>
      </c>
      <c r="AV985" s="17"/>
      <c r="BL985" t="s">
        <v>117</v>
      </c>
      <c r="BM985" s="17"/>
      <c r="CC985">
        <f>IFERROR(IF(AKORDT[[#This Row],[CZAS]]=1,VLOOKUP(AKORDT[[#This Row],[RAPORTY_TMP_ID]]&amp;AKORDT[[#This Row],[CZYNNOSCI_OPIS]],#REF!,5,FALSE),AKORDT[[#This Row],[CZAS]]),1)</f>
        <v>90</v>
      </c>
      <c r="CD985" t="str">
        <f>AKORDT[[#This Row],[RAPORTY_TMP_ID]]&amp;" "&amp;MID(AKORDT[[#This Row],[NAZWA1_WG]],1,30)</f>
        <v>WZ SZYCIE TKANINA - NADGODZINY AK</v>
      </c>
      <c r="CE985" s="11">
        <f>AKORDT[[#This Row],[DATA]]</f>
        <v>43032</v>
      </c>
      <c r="CF985">
        <f>IFERROR(ROUND(AVERAGEIF(Tabela_Kwerenda_z_AKORD[CZAS RZECZYWISTY],LEFT(AKORDT[[#This Row],[PZP_NR_ZLECENIA]],5),Tabela_Kwerenda_z_AKORD[LACZNY_CZAS]),0),0)</f>
        <v>0</v>
      </c>
    </row>
    <row r="986" spans="1:84">
      <c r="A986" t="e">
        <f>VLOOKUP(AKORDT[[#This Row],[NAZWISKO]],IMIE[],2,FALSE)</f>
        <v>#N/A</v>
      </c>
      <c r="F986" t="s">
        <v>117</v>
      </c>
      <c r="O986">
        <v>120</v>
      </c>
      <c r="Q986" s="17">
        <v>43033</v>
      </c>
      <c r="Y986" t="s">
        <v>103</v>
      </c>
      <c r="AB986" s="17"/>
      <c r="AC986" s="17"/>
      <c r="AN986" t="s">
        <v>117</v>
      </c>
      <c r="AP986" t="s">
        <v>242</v>
      </c>
      <c r="AV986" s="17"/>
      <c r="BL986" t="s">
        <v>117</v>
      </c>
      <c r="BM986" s="17"/>
      <c r="CC986">
        <f>IFERROR(IF(AKORDT[[#This Row],[CZAS]]=1,VLOOKUP(AKORDT[[#This Row],[RAPORTY_TMP_ID]]&amp;AKORDT[[#This Row],[CZYNNOSCI_OPIS]],#REF!,5,FALSE),AKORDT[[#This Row],[CZAS]]),1)</f>
        <v>120</v>
      </c>
      <c r="CD986" t="str">
        <f>AKORDT[[#This Row],[RAPORTY_TMP_ID]]&amp;" "&amp;MID(AKORDT[[#This Row],[NAZWA1_WG]],1,30)</f>
        <v>WZ SZYCIE TKANINA - NADGODZINY AK</v>
      </c>
      <c r="CE986" s="11">
        <f>AKORDT[[#This Row],[DATA]]</f>
        <v>43033</v>
      </c>
      <c r="CF986">
        <f>IFERROR(ROUND(AVERAGEIF(Tabela_Kwerenda_z_AKORD[CZAS RZECZYWISTY],LEFT(AKORDT[[#This Row],[PZP_NR_ZLECENIA]],5),Tabela_Kwerenda_z_AKORD[LACZNY_CZAS]),0),0)</f>
        <v>0</v>
      </c>
    </row>
    <row r="987" spans="1:84">
      <c r="A987" t="e">
        <f>VLOOKUP(AKORDT[[#This Row],[NAZWISKO]],IMIE[],2,FALSE)</f>
        <v>#N/A</v>
      </c>
      <c r="F987" t="s">
        <v>117</v>
      </c>
      <c r="O987">
        <v>25</v>
      </c>
      <c r="Q987" s="17">
        <v>43035</v>
      </c>
      <c r="Y987" t="s">
        <v>108</v>
      </c>
      <c r="AB987" s="17"/>
      <c r="AC987" s="17"/>
      <c r="AN987" t="s">
        <v>117</v>
      </c>
      <c r="AP987" t="s">
        <v>243</v>
      </c>
      <c r="AV987" s="17"/>
      <c r="BL987" t="s">
        <v>117</v>
      </c>
      <c r="BM987" s="17"/>
      <c r="CC987">
        <f>IFERROR(IF(AKORDT[[#This Row],[CZAS]]=1,VLOOKUP(AKORDT[[#This Row],[RAPORTY_TMP_ID]]&amp;AKORDT[[#This Row],[CZYNNOSCI_OPIS]],#REF!,5,FALSE),AKORDT[[#This Row],[CZAS]]),1)</f>
        <v>25</v>
      </c>
      <c r="CD987" t="str">
        <f>AKORDT[[#This Row],[RAPORTY_TMP_ID]]&amp;" "&amp;MID(AKORDT[[#This Row],[NAZWA1_WG]],1,30)</f>
        <v>WZ SZYCIE TKANINA -WYM FIBERTEXU</v>
      </c>
      <c r="CE987" s="11">
        <f>AKORDT[[#This Row],[DATA]]</f>
        <v>43035</v>
      </c>
      <c r="CF987">
        <f>IFERROR(ROUND(AVERAGEIF(Tabela_Kwerenda_z_AKORD[CZAS RZECZYWISTY],LEFT(AKORDT[[#This Row],[PZP_NR_ZLECENIA]],5),Tabela_Kwerenda_z_AKORD[LACZNY_CZAS]),0),0)</f>
        <v>0</v>
      </c>
    </row>
    <row r="988" spans="1:84">
      <c r="A988" t="e">
        <f>VLOOKUP(AKORDT[[#This Row],[NAZWISKO]],IMIE[],2,FALSE)</f>
        <v>#N/A</v>
      </c>
      <c r="F988" t="s">
        <v>117</v>
      </c>
      <c r="O988">
        <v>55</v>
      </c>
      <c r="Q988" s="17">
        <v>43035</v>
      </c>
      <c r="Y988" t="s">
        <v>114</v>
      </c>
      <c r="AB988" s="17"/>
      <c r="AC988" s="17"/>
      <c r="AN988" t="s">
        <v>117</v>
      </c>
      <c r="AP988" t="s">
        <v>244</v>
      </c>
      <c r="AV988" s="17"/>
      <c r="BL988" t="s">
        <v>117</v>
      </c>
      <c r="BM988" s="17"/>
      <c r="CC988">
        <f>IFERROR(IF(AKORDT[[#This Row],[CZAS]]=1,VLOOKUP(AKORDT[[#This Row],[RAPORTY_TMP_ID]]&amp;AKORDT[[#This Row],[CZYNNOSCI_OPIS]],#REF!,5,FALSE),AKORDT[[#This Row],[CZAS]]),1)</f>
        <v>55</v>
      </c>
      <c r="CD988" t="str">
        <f>AKORDT[[#This Row],[RAPORTY_TMP_ID]]&amp;" "&amp;MID(AKORDT[[#This Row],[NAZWA1_WG]],1,30)</f>
        <v>WZ SZYCIE TKANINA -REKLAMACJA ALA</v>
      </c>
      <c r="CE988" s="11">
        <f>AKORDT[[#This Row],[DATA]]</f>
        <v>43035</v>
      </c>
      <c r="CF988">
        <f>IFERROR(ROUND(AVERAGEIF(Tabela_Kwerenda_z_AKORD[CZAS RZECZYWISTY],LEFT(AKORDT[[#This Row],[PZP_NR_ZLECENIA]],5),Tabela_Kwerenda_z_AKORD[LACZNY_CZAS]),0),0)</f>
        <v>0</v>
      </c>
    </row>
    <row r="989" spans="1:84">
      <c r="A989" t="e">
        <f>VLOOKUP(AKORDT[[#This Row],[NAZWISKO]],IMIE[],2,FALSE)</f>
        <v>#N/A</v>
      </c>
      <c r="F989" t="s">
        <v>117</v>
      </c>
      <c r="O989">
        <v>80</v>
      </c>
      <c r="Q989" s="17">
        <v>43034</v>
      </c>
      <c r="Y989" t="s">
        <v>101</v>
      </c>
      <c r="AB989" s="17"/>
      <c r="AC989" s="17"/>
      <c r="AN989" t="s">
        <v>117</v>
      </c>
      <c r="AP989" t="s">
        <v>245</v>
      </c>
      <c r="AV989" s="17"/>
      <c r="BL989" t="s">
        <v>117</v>
      </c>
      <c r="BM989" s="17"/>
      <c r="CC989">
        <f>IFERROR(IF(AKORDT[[#This Row],[CZAS]]=1,VLOOKUP(AKORDT[[#This Row],[RAPORTY_TMP_ID]]&amp;AKORDT[[#This Row],[CZYNNOSCI_OPIS]],#REF!,5,FALSE),AKORDT[[#This Row],[CZAS]]),1)</f>
        <v>80</v>
      </c>
      <c r="CD989" t="str">
        <f>AKORDT[[#This Row],[RAPORTY_TMP_ID]]&amp;" "&amp;MID(AKORDT[[#This Row],[NAZWA1_WG]],1,30)</f>
        <v>WZ SZYCIE TKANINA -POMIAR CZASU</v>
      </c>
      <c r="CE989" s="11">
        <f>AKORDT[[#This Row],[DATA]]</f>
        <v>43034</v>
      </c>
      <c r="CF989">
        <f>IFERROR(ROUND(AVERAGEIF(Tabela_Kwerenda_z_AKORD[CZAS RZECZYWISTY],LEFT(AKORDT[[#This Row],[PZP_NR_ZLECENIA]],5),Tabela_Kwerenda_z_AKORD[LACZNY_CZAS]),0),0)</f>
        <v>0</v>
      </c>
    </row>
    <row r="990" spans="1:84">
      <c r="A990" t="e">
        <f>VLOOKUP(AKORDT[[#This Row],[NAZWISKO]],IMIE[],2,FALSE)</f>
        <v>#N/A</v>
      </c>
      <c r="F990" t="s">
        <v>117</v>
      </c>
      <c r="O990">
        <v>15</v>
      </c>
      <c r="Q990" s="17">
        <v>43035</v>
      </c>
      <c r="Y990" t="s">
        <v>94</v>
      </c>
      <c r="AB990" s="17"/>
      <c r="AC990" s="17"/>
      <c r="AN990" t="s">
        <v>117</v>
      </c>
      <c r="AP990" t="s">
        <v>183</v>
      </c>
      <c r="AV990" s="17"/>
      <c r="BL990" t="s">
        <v>117</v>
      </c>
      <c r="BM990" s="17"/>
      <c r="CC990">
        <f>IFERROR(IF(AKORDT[[#This Row],[CZAS]]=1,VLOOKUP(AKORDT[[#This Row],[RAPORTY_TMP_ID]]&amp;AKORDT[[#This Row],[CZYNNOSCI_OPIS]],#REF!,5,FALSE),AKORDT[[#This Row],[CZAS]]),1)</f>
        <v>15</v>
      </c>
      <c r="CD990" t="str">
        <f>AKORDT[[#This Row],[RAPORTY_TMP_ID]]&amp;" "&amp;MID(AKORDT[[#This Row],[NAZWA1_WG]],1,30)</f>
        <v>WZ OWERLOK -SEGREGACJA ŚMIECI</v>
      </c>
      <c r="CE990" s="11">
        <f>AKORDT[[#This Row],[DATA]]</f>
        <v>43035</v>
      </c>
      <c r="CF990">
        <f>IFERROR(ROUND(AVERAGEIF(Tabela_Kwerenda_z_AKORD[CZAS RZECZYWISTY],LEFT(AKORDT[[#This Row],[PZP_NR_ZLECENIA]],5),Tabela_Kwerenda_z_AKORD[LACZNY_CZAS]),0),0)</f>
        <v>0</v>
      </c>
    </row>
    <row r="991" spans="1:84">
      <c r="A991" t="e">
        <f>VLOOKUP(AKORDT[[#This Row],[NAZWISKO]],IMIE[],2,FALSE)</f>
        <v>#N/A</v>
      </c>
      <c r="F991" t="s">
        <v>117</v>
      </c>
      <c r="O991">
        <v>20</v>
      </c>
      <c r="Q991" s="17">
        <v>43034</v>
      </c>
      <c r="Y991" t="s">
        <v>100</v>
      </c>
      <c r="AB991" s="17"/>
      <c r="AC991" s="17"/>
      <c r="AN991" t="s">
        <v>117</v>
      </c>
      <c r="AP991" t="s">
        <v>188</v>
      </c>
      <c r="AV991" s="17"/>
      <c r="BL991" t="s">
        <v>117</v>
      </c>
      <c r="BM991" s="17"/>
      <c r="CC991">
        <f>IFERROR(IF(AKORDT[[#This Row],[CZAS]]=1,VLOOKUP(AKORDT[[#This Row],[RAPORTY_TMP_ID]]&amp;AKORDT[[#This Row],[CZYNNOSCI_OPIS]],#REF!,5,FALSE),AKORDT[[#This Row],[CZAS]]),1)</f>
        <v>20</v>
      </c>
      <c r="CD991" t="str">
        <f>AKORDT[[#This Row],[RAPORTY_TMP_ID]]&amp;" "&amp;MID(AKORDT[[#This Row],[NAZWA1_WG]],1,30)</f>
        <v>WZ OWERLOK -PODUSZKI</v>
      </c>
      <c r="CE991" s="11">
        <f>AKORDT[[#This Row],[DATA]]</f>
        <v>43034</v>
      </c>
      <c r="CF991">
        <f>IFERROR(ROUND(AVERAGEIF(Tabela_Kwerenda_z_AKORD[CZAS RZECZYWISTY],LEFT(AKORDT[[#This Row],[PZP_NR_ZLECENIA]],5),Tabela_Kwerenda_z_AKORD[LACZNY_CZAS]),0),0)</f>
        <v>0</v>
      </c>
    </row>
    <row r="992" spans="1:84">
      <c r="A992" t="e">
        <f>VLOOKUP(AKORDT[[#This Row],[NAZWISKO]],IMIE[],2,FALSE)</f>
        <v>#N/A</v>
      </c>
      <c r="F992" t="s">
        <v>117</v>
      </c>
      <c r="O992">
        <v>50</v>
      </c>
      <c r="Q992" s="17">
        <v>43038</v>
      </c>
      <c r="Y992" t="s">
        <v>98</v>
      </c>
      <c r="AB992" s="17"/>
      <c r="AC992" s="17"/>
      <c r="AN992" t="s">
        <v>117</v>
      </c>
      <c r="AP992" t="s">
        <v>185</v>
      </c>
      <c r="AV992" s="17"/>
      <c r="BL992" t="s">
        <v>117</v>
      </c>
      <c r="BM992" s="17"/>
      <c r="CC992">
        <f>IFERROR(IF(AKORDT[[#This Row],[CZAS]]=1,VLOOKUP(AKORDT[[#This Row],[RAPORTY_TMP_ID]]&amp;AKORDT[[#This Row],[CZYNNOSCI_OPIS]],#REF!,5,FALSE),AKORDT[[#This Row],[CZAS]]),1)</f>
        <v>50</v>
      </c>
      <c r="CD992" t="str">
        <f>AKORDT[[#This Row],[RAPORTY_TMP_ID]]&amp;" "&amp;MID(AKORDT[[#This Row],[NAZWA1_WG]],1,30)</f>
        <v>WZ SZYCIE TKANINA -SKAZA</v>
      </c>
      <c r="CE992" s="11">
        <f>AKORDT[[#This Row],[DATA]]</f>
        <v>43038</v>
      </c>
      <c r="CF992">
        <f>IFERROR(ROUND(AVERAGEIF(Tabela_Kwerenda_z_AKORD[CZAS RZECZYWISTY],LEFT(AKORDT[[#This Row],[PZP_NR_ZLECENIA]],5),Tabela_Kwerenda_z_AKORD[LACZNY_CZAS]),0),0)</f>
        <v>0</v>
      </c>
    </row>
    <row r="993" spans="1:84">
      <c r="A993" t="e">
        <f>VLOOKUP(AKORDT[[#This Row],[NAZWISKO]],IMIE[],2,FALSE)</f>
        <v>#N/A</v>
      </c>
      <c r="F993" t="s">
        <v>117</v>
      </c>
      <c r="O993">
        <v>18</v>
      </c>
      <c r="Q993" s="17">
        <v>43038</v>
      </c>
      <c r="Y993" t="s">
        <v>99</v>
      </c>
      <c r="AB993" s="17"/>
      <c r="AC993" s="17"/>
      <c r="AN993" t="s">
        <v>117</v>
      </c>
      <c r="AP993" t="s">
        <v>177</v>
      </c>
      <c r="AV993" s="17"/>
      <c r="BL993" t="s">
        <v>117</v>
      </c>
      <c r="BM993" s="17"/>
      <c r="CC993">
        <f>IFERROR(IF(AKORDT[[#This Row],[CZAS]]=1,VLOOKUP(AKORDT[[#This Row],[RAPORTY_TMP_ID]]&amp;AKORDT[[#This Row],[CZYNNOSCI_OPIS]],#REF!,5,FALSE),AKORDT[[#This Row],[CZAS]]),1)</f>
        <v>18</v>
      </c>
      <c r="CD993" t="str">
        <f>AKORDT[[#This Row],[RAPORTY_TMP_ID]]&amp;" "&amp;MID(AKORDT[[#This Row],[NAZWA1_WG]],1,30)</f>
        <v>WZ SZYCIE SKÓRA - ZMIANA NICI</v>
      </c>
      <c r="CE993" s="11">
        <f>AKORDT[[#This Row],[DATA]]</f>
        <v>43038</v>
      </c>
      <c r="CF993">
        <f>IFERROR(ROUND(AVERAGEIF(Tabela_Kwerenda_z_AKORD[CZAS RZECZYWISTY],LEFT(AKORDT[[#This Row],[PZP_NR_ZLECENIA]],5),Tabela_Kwerenda_z_AKORD[LACZNY_CZAS]),0),0)</f>
        <v>0</v>
      </c>
    </row>
    <row r="994" spans="1:84">
      <c r="A994" t="e">
        <f>VLOOKUP(AKORDT[[#This Row],[NAZWISKO]],IMIE[],2,FALSE)</f>
        <v>#N/A</v>
      </c>
      <c r="F994" t="s">
        <v>117</v>
      </c>
      <c r="O994">
        <v>5</v>
      </c>
      <c r="Q994" s="17">
        <v>43038</v>
      </c>
      <c r="Y994" t="s">
        <v>100</v>
      </c>
      <c r="AB994" s="17"/>
      <c r="AC994" s="17"/>
      <c r="AN994" t="s">
        <v>117</v>
      </c>
      <c r="AP994" t="s">
        <v>263</v>
      </c>
      <c r="AV994" s="17"/>
      <c r="BL994" t="s">
        <v>117</v>
      </c>
      <c r="BM994" s="17"/>
      <c r="CC994">
        <f>IFERROR(IF(AKORDT[[#This Row],[CZAS]]=1,VLOOKUP(AKORDT[[#This Row],[RAPORTY_TMP_ID]]&amp;AKORDT[[#This Row],[CZYNNOSCI_OPIS]],#REF!,5,FALSE),AKORDT[[#This Row],[CZAS]]),1)</f>
        <v>5</v>
      </c>
      <c r="CD994" t="str">
        <f>AKORDT[[#This Row],[RAPORTY_TMP_ID]]&amp;" "&amp;MID(AKORDT[[#This Row],[NAZWA1_WG]],1,30)</f>
        <v>WZ OWERLOK -MYS/26911</v>
      </c>
      <c r="CE994" s="11">
        <f>AKORDT[[#This Row],[DATA]]</f>
        <v>43038</v>
      </c>
      <c r="CF994">
        <f>IFERROR(ROUND(AVERAGEIF(Tabela_Kwerenda_z_AKORD[CZAS RZECZYWISTY],LEFT(AKORDT[[#This Row],[PZP_NR_ZLECENIA]],5),Tabela_Kwerenda_z_AKORD[LACZNY_CZAS]),0),0)</f>
        <v>0</v>
      </c>
    </row>
    <row r="995" spans="1:84">
      <c r="A995" t="e">
        <f>VLOOKUP(AKORDT[[#This Row],[NAZWISKO]],IMIE[],2,FALSE)</f>
        <v>#N/A</v>
      </c>
      <c r="F995" t="s">
        <v>117</v>
      </c>
      <c r="O995">
        <v>48</v>
      </c>
      <c r="Q995" s="17">
        <v>43039</v>
      </c>
      <c r="Y995" t="s">
        <v>114</v>
      </c>
      <c r="AB995" s="17"/>
      <c r="AC995" s="17"/>
      <c r="AN995" t="s">
        <v>117</v>
      </c>
      <c r="AP995" t="s">
        <v>177</v>
      </c>
      <c r="AV995" s="17"/>
      <c r="BL995" t="s">
        <v>117</v>
      </c>
      <c r="BM995" s="17"/>
      <c r="CC995">
        <f>IFERROR(IF(AKORDT[[#This Row],[CZAS]]=1,VLOOKUP(AKORDT[[#This Row],[RAPORTY_TMP_ID]]&amp;AKORDT[[#This Row],[CZYNNOSCI_OPIS]],#REF!,5,FALSE),AKORDT[[#This Row],[CZAS]]),1)</f>
        <v>48</v>
      </c>
      <c r="CD995" t="str">
        <f>AKORDT[[#This Row],[RAPORTY_TMP_ID]]&amp;" "&amp;MID(AKORDT[[#This Row],[NAZWA1_WG]],1,30)</f>
        <v>WZ SZYCIE SKÓRA - ZMIANA NICI</v>
      </c>
      <c r="CE995" s="11">
        <f>AKORDT[[#This Row],[DATA]]</f>
        <v>43039</v>
      </c>
      <c r="CF995">
        <f>IFERROR(ROUND(AVERAGEIF(Tabela_Kwerenda_z_AKORD[CZAS RZECZYWISTY],LEFT(AKORDT[[#This Row],[PZP_NR_ZLECENIA]],5),Tabela_Kwerenda_z_AKORD[LACZNY_CZAS]),0),0)</f>
        <v>0</v>
      </c>
    </row>
    <row r="996" spans="1:84">
      <c r="A996" t="e">
        <f>VLOOKUP(AKORDT[[#This Row],[NAZWISKO]],IMIE[],2,FALSE)</f>
        <v>#N/A</v>
      </c>
      <c r="F996" t="s">
        <v>117</v>
      </c>
      <c r="O996">
        <v>215</v>
      </c>
      <c r="Q996" s="17">
        <v>43039</v>
      </c>
      <c r="Y996" t="s">
        <v>103</v>
      </c>
      <c r="AB996" s="17"/>
      <c r="AC996" s="17"/>
      <c r="AN996" t="s">
        <v>117</v>
      </c>
      <c r="AP996" t="s">
        <v>184</v>
      </c>
      <c r="AV996" s="17"/>
      <c r="BL996" t="s">
        <v>117</v>
      </c>
      <c r="BM996" s="17"/>
      <c r="CC996">
        <f>IFERROR(IF(AKORDT[[#This Row],[CZAS]]=1,VLOOKUP(AKORDT[[#This Row],[RAPORTY_TMP_ID]]&amp;AKORDT[[#This Row],[CZYNNOSCI_OPIS]],#REF!,5,FALSE),AKORDT[[#This Row],[CZAS]]),1)</f>
        <v>215</v>
      </c>
      <c r="CD996" t="str">
        <f>AKORDT[[#This Row],[RAPORTY_TMP_ID]]&amp;" "&amp;MID(AKORDT[[#This Row],[NAZWA1_WG]],1,30)</f>
        <v>WZ SZYCIE TKANINA - NAUKA</v>
      </c>
      <c r="CE996" s="11">
        <f>AKORDT[[#This Row],[DATA]]</f>
        <v>43039</v>
      </c>
      <c r="CF996">
        <f>IFERROR(ROUND(AVERAGEIF(Tabela_Kwerenda_z_AKORD[CZAS RZECZYWISTY],LEFT(AKORDT[[#This Row],[PZP_NR_ZLECENIA]],5),Tabela_Kwerenda_z_AKORD[LACZNY_CZAS]),0),0)</f>
        <v>0</v>
      </c>
    </row>
    <row r="997" spans="1:84">
      <c r="A997" t="e">
        <f>VLOOKUP(AKORDT[[#This Row],[NAZWISKO]],IMIE[],2,FALSE)</f>
        <v>#N/A</v>
      </c>
      <c r="F997" t="s">
        <v>117</v>
      </c>
      <c r="O997">
        <v>60</v>
      </c>
      <c r="Q997" s="17">
        <v>43039</v>
      </c>
      <c r="Y997" t="s">
        <v>100</v>
      </c>
      <c r="AB997" s="17"/>
      <c r="AC997" s="17"/>
      <c r="AN997" t="s">
        <v>117</v>
      </c>
      <c r="AP997" t="s">
        <v>418</v>
      </c>
      <c r="AV997" s="17"/>
      <c r="BL997" t="s">
        <v>117</v>
      </c>
      <c r="BM997" s="17"/>
      <c r="CC997">
        <f>IFERROR(IF(AKORDT[[#This Row],[CZAS]]=1,VLOOKUP(AKORDT[[#This Row],[RAPORTY_TMP_ID]]&amp;AKORDT[[#This Row],[CZYNNOSCI_OPIS]],#REF!,5,FALSE),AKORDT[[#This Row],[CZAS]]),1)</f>
        <v>60</v>
      </c>
      <c r="CD997" t="str">
        <f>AKORDT[[#This Row],[RAPORTY_TMP_ID]]&amp;" "&amp;MID(AKORDT[[#This Row],[NAZWA1_WG]],1,30)</f>
        <v>WZ OWERLOK - WYMIANY PAŹDZIERNIK</v>
      </c>
      <c r="CE997" s="11">
        <f>AKORDT[[#This Row],[DATA]]</f>
        <v>43039</v>
      </c>
      <c r="CF997">
        <f>IFERROR(ROUND(AVERAGEIF(Tabela_Kwerenda_z_AKORD[CZAS RZECZYWISTY],LEFT(AKORDT[[#This Row],[PZP_NR_ZLECENIA]],5),Tabela_Kwerenda_z_AKORD[LACZNY_CZAS]),0),0)</f>
        <v>0</v>
      </c>
    </row>
    <row r="998" spans="1:84">
      <c r="A998" t="e">
        <f>VLOOKUP(AKORDT[[#This Row],[NAZWISKO]],IMIE[],2,FALSE)</f>
        <v>#N/A</v>
      </c>
      <c r="F998" t="s">
        <v>117</v>
      </c>
      <c r="O998">
        <v>60</v>
      </c>
      <c r="Q998" s="17">
        <v>43039</v>
      </c>
      <c r="Y998" t="s">
        <v>94</v>
      </c>
      <c r="AB998" s="17"/>
      <c r="AC998" s="17"/>
      <c r="AN998" t="s">
        <v>117</v>
      </c>
      <c r="AP998" t="s">
        <v>418</v>
      </c>
      <c r="AV998" s="17"/>
      <c r="BL998" t="s">
        <v>117</v>
      </c>
      <c r="BM998" s="17"/>
      <c r="CC998">
        <f>IFERROR(IF(AKORDT[[#This Row],[CZAS]]=1,VLOOKUP(AKORDT[[#This Row],[RAPORTY_TMP_ID]]&amp;AKORDT[[#This Row],[CZYNNOSCI_OPIS]],#REF!,5,FALSE),AKORDT[[#This Row],[CZAS]]),1)</f>
        <v>60</v>
      </c>
      <c r="CD998" t="str">
        <f>AKORDT[[#This Row],[RAPORTY_TMP_ID]]&amp;" "&amp;MID(AKORDT[[#This Row],[NAZWA1_WG]],1,30)</f>
        <v>WZ OWERLOK - WYMIANY PAŹDZIERNIK</v>
      </c>
      <c r="CE998" s="11">
        <f>AKORDT[[#This Row],[DATA]]</f>
        <v>43039</v>
      </c>
      <c r="CF998">
        <f>IFERROR(ROUND(AVERAGEIF(Tabela_Kwerenda_z_AKORD[CZAS RZECZYWISTY],LEFT(AKORDT[[#This Row],[PZP_NR_ZLECENIA]],5),Tabela_Kwerenda_z_AKORD[LACZNY_CZAS]),0),0)</f>
        <v>0</v>
      </c>
    </row>
    <row r="999" spans="1:84">
      <c r="A999" t="e">
        <f>VLOOKUP(AKORDT[[#This Row],[NAZWISKO]],IMIE[],2,FALSE)</f>
        <v>#N/A</v>
      </c>
      <c r="F999" t="s">
        <v>117</v>
      </c>
      <c r="O999">
        <v>23</v>
      </c>
      <c r="Q999" s="17">
        <v>43039</v>
      </c>
      <c r="Y999" t="s">
        <v>94</v>
      </c>
      <c r="AB999" s="17"/>
      <c r="AC999" s="17"/>
      <c r="AN999" t="s">
        <v>117</v>
      </c>
      <c r="AP999" t="s">
        <v>419</v>
      </c>
      <c r="AV999" s="17"/>
      <c r="BL999" t="s">
        <v>117</v>
      </c>
      <c r="BM999" s="17"/>
      <c r="CC999">
        <f>IFERROR(IF(AKORDT[[#This Row],[CZAS]]=1,VLOOKUP(AKORDT[[#This Row],[RAPORTY_TMP_ID]]&amp;AKORDT[[#This Row],[CZYNNOSCI_OPIS]],#REF!,5,FALSE),AKORDT[[#This Row],[CZAS]]),1)</f>
        <v>23</v>
      </c>
      <c r="CD999" t="str">
        <f>AKORDT[[#This Row],[RAPORTY_TMP_ID]]&amp;" "&amp;MID(AKORDT[[#This Row],[NAZWA1_WG]],1,30)</f>
        <v>WZ OWERLOK -GLOW</v>
      </c>
      <c r="CE999" s="11">
        <f>AKORDT[[#This Row],[DATA]]</f>
        <v>43039</v>
      </c>
      <c r="CF999">
        <f>IFERROR(ROUND(AVERAGEIF(Tabela_Kwerenda_z_AKORD[CZAS RZECZYWISTY],LEFT(AKORDT[[#This Row],[PZP_NR_ZLECENIA]],5),Tabela_Kwerenda_z_AKORD[LACZNY_CZAS]),0),0)</f>
        <v>0</v>
      </c>
    </row>
    <row r="1000" spans="1:84">
      <c r="A1000" t="e">
        <f>VLOOKUP(AKORDT[[#This Row],[NAZWISKO]],IMIE[],2,FALSE)</f>
        <v>#N/A</v>
      </c>
      <c r="F1000" t="s">
        <v>117</v>
      </c>
      <c r="O1000">
        <v>30</v>
      </c>
      <c r="Q1000" s="17">
        <v>43039</v>
      </c>
      <c r="Y1000" t="s">
        <v>104</v>
      </c>
      <c r="AB1000" s="17"/>
      <c r="AC1000" s="17"/>
      <c r="AN1000" t="s">
        <v>117</v>
      </c>
      <c r="AP1000" t="s">
        <v>420</v>
      </c>
      <c r="AV1000" s="17"/>
      <c r="BL1000" t="s">
        <v>117</v>
      </c>
      <c r="BM1000" s="17"/>
      <c r="CC1000">
        <f>IFERROR(IF(AKORDT[[#This Row],[CZAS]]=1,VLOOKUP(AKORDT[[#This Row],[RAPORTY_TMP_ID]]&amp;AKORDT[[#This Row],[CZYNNOSCI_OPIS]],#REF!,5,FALSE),AKORDT[[#This Row],[CZAS]]),1)</f>
        <v>30</v>
      </c>
      <c r="CD1000" t="str">
        <f>AKORDT[[#This Row],[RAPORTY_TMP_ID]]&amp;" "&amp;MID(AKORDT[[#This Row],[NAZWA1_WG]],1,30)</f>
        <v>WZ SZYCIE TKANINA -WYMIANA</v>
      </c>
      <c r="CE1000" s="11">
        <f>AKORDT[[#This Row],[DATA]]</f>
        <v>43039</v>
      </c>
      <c r="CF1000">
        <f>IFERROR(ROUND(AVERAGEIF(Tabela_Kwerenda_z_AKORD[CZAS RZECZYWISTY],LEFT(AKORDT[[#This Row],[PZP_NR_ZLECENIA]],5),Tabela_Kwerenda_z_AKORD[LACZNY_CZAS]),0),0)</f>
        <v>0</v>
      </c>
    </row>
    <row r="1001" spans="1:84">
      <c r="A1001" t="e">
        <f>VLOOKUP(AKORDT[[#This Row],[NAZWISKO]],IMIE[],2,FALSE)</f>
        <v>#N/A</v>
      </c>
      <c r="F1001" t="s">
        <v>117</v>
      </c>
      <c r="O1001">
        <v>420</v>
      </c>
      <c r="Q1001" s="17">
        <v>43039</v>
      </c>
      <c r="Y1001" t="s">
        <v>104</v>
      </c>
      <c r="AB1001" s="17"/>
      <c r="AC1001" s="17"/>
      <c r="AN1001" t="s">
        <v>117</v>
      </c>
      <c r="AP1001" t="s">
        <v>421</v>
      </c>
      <c r="AV1001" s="17"/>
      <c r="BL1001" t="s">
        <v>117</v>
      </c>
      <c r="BM1001" s="17"/>
      <c r="CC1001">
        <f>IFERROR(IF(AKORDT[[#This Row],[CZAS]]=1,VLOOKUP(AKORDT[[#This Row],[RAPORTY_TMP_ID]]&amp;AKORDT[[#This Row],[CZYNNOSCI_OPIS]],#REF!,5,FALSE),AKORDT[[#This Row],[CZAS]]),1)</f>
        <v>420</v>
      </c>
      <c r="CD1001" t="str">
        <f>AKORDT[[#This Row],[RAPORTY_TMP_ID]]&amp;" "&amp;MID(AKORDT[[#This Row],[NAZWA1_WG]],1,30)</f>
        <v>WZ SZYCIE TKANINA -WZORCOWNIA</v>
      </c>
      <c r="CE1001" s="11">
        <f>AKORDT[[#This Row],[DATA]]</f>
        <v>43039</v>
      </c>
      <c r="CF1001">
        <f>IFERROR(ROUND(AVERAGEIF(Tabela_Kwerenda_z_AKORD[CZAS RZECZYWISTY],LEFT(AKORDT[[#This Row],[PZP_NR_ZLECENIA]],5),Tabela_Kwerenda_z_AKORD[LACZNY_CZAS]),0),0)</f>
        <v>0</v>
      </c>
    </row>
    <row r="1002" spans="1:84">
      <c r="A1002" t="e">
        <f>VLOOKUP(AKORDT[[#This Row],[NAZWISKO]],IMIE[],2,FALSE)</f>
        <v>#N/A</v>
      </c>
      <c r="F1002" t="s">
        <v>117</v>
      </c>
      <c r="O1002">
        <v>480</v>
      </c>
      <c r="Q1002" s="17">
        <v>43039</v>
      </c>
      <c r="Y1002" t="s">
        <v>114</v>
      </c>
      <c r="AB1002" s="17"/>
      <c r="AC1002" s="17"/>
      <c r="AN1002" t="s">
        <v>117</v>
      </c>
      <c r="AP1002" t="s">
        <v>2116</v>
      </c>
      <c r="AV1002" s="17"/>
      <c r="BL1002" t="s">
        <v>117</v>
      </c>
      <c r="BM1002" s="17"/>
      <c r="CC1002">
        <f>IFERROR(IF(AKORDT[[#This Row],[CZAS]]=1,VLOOKUP(AKORDT[[#This Row],[RAPORTY_TMP_ID]]&amp;AKORDT[[#This Row],[CZYNNOSCI_OPIS]],#REF!,5,FALSE),AKORDT[[#This Row],[CZAS]]),1)</f>
        <v>480</v>
      </c>
      <c r="CD1002" t="str">
        <f>AKORDT[[#This Row],[RAPORTY_TMP_ID]]&amp;" "&amp;MID(AKORDT[[#This Row],[NAZWA1_WG]],1,30)</f>
        <v xml:space="preserve">WZ SZYCIE SKÓRA + CIENI. (26971, </v>
      </c>
      <c r="CE1002" s="11">
        <f>AKORDT[[#This Row],[DATA]]</f>
        <v>43039</v>
      </c>
      <c r="CF1002">
        <f>IFERROR(ROUND(AVERAGEIF(Tabela_Kwerenda_z_AKORD[CZAS RZECZYWISTY],LEFT(AKORDT[[#This Row],[PZP_NR_ZLECENIA]],5),Tabela_Kwerenda_z_AKORD[LACZNY_CZAS]),0),0)</f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2EB3D-8ECB-44AC-B81E-C1A3E4FDE256}">
  <sheetPr>
    <pageSetUpPr fitToPage="1"/>
  </sheetPr>
  <dimension ref="A5:F25"/>
  <sheetViews>
    <sheetView workbookViewId="0">
      <selection activeCell="C8" sqref="C8"/>
    </sheetView>
  </sheetViews>
  <sheetFormatPr defaultRowHeight="14.25"/>
  <cols>
    <col min="1" max="1" width="20.875" bestFit="1" customWidth="1"/>
    <col min="2" max="2" width="24.25" bestFit="1" customWidth="1"/>
    <col min="3" max="5" width="9.875" bestFit="1" customWidth="1"/>
    <col min="6" max="7" width="14.125" bestFit="1" customWidth="1"/>
    <col min="8" max="16" width="9.875" bestFit="1" customWidth="1"/>
    <col min="17" max="18" width="14.125" bestFit="1" customWidth="1"/>
    <col min="19" max="21" width="9.875" bestFit="1" customWidth="1"/>
    <col min="22" max="23" width="14.125" bestFit="1" customWidth="1"/>
  </cols>
  <sheetData>
    <row r="5" spans="1:6">
      <c r="A5" s="22" t="s">
        <v>22</v>
      </c>
      <c r="B5" t="s">
        <v>3551</v>
      </c>
    </row>
    <row r="7" spans="1:6">
      <c r="A7" s="22" t="s">
        <v>7039</v>
      </c>
      <c r="B7" s="22" t="s">
        <v>7038</v>
      </c>
    </row>
    <row r="8" spans="1:6">
      <c r="A8" s="22" t="s">
        <v>7032</v>
      </c>
      <c r="B8" s="11">
        <v>45838</v>
      </c>
      <c r="C8" s="11">
        <v>45839</v>
      </c>
      <c r="D8" s="11">
        <v>45840</v>
      </c>
      <c r="E8" s="11">
        <v>45841</v>
      </c>
      <c r="F8" t="s">
        <v>7033</v>
      </c>
    </row>
    <row r="9" spans="1:6">
      <c r="A9" s="87" t="s">
        <v>2307</v>
      </c>
      <c r="B9" s="178"/>
      <c r="C9" s="178"/>
      <c r="D9" s="178">
        <v>174</v>
      </c>
      <c r="E9" s="178"/>
      <c r="F9" s="178">
        <v>174</v>
      </c>
    </row>
    <row r="10" spans="1:6">
      <c r="A10" s="160" t="s">
        <v>7609</v>
      </c>
      <c r="B10" s="178"/>
      <c r="C10" s="178"/>
      <c r="D10" s="178">
        <v>109</v>
      </c>
      <c r="E10" s="178"/>
      <c r="F10" s="178">
        <v>109</v>
      </c>
    </row>
    <row r="11" spans="1:6">
      <c r="A11" s="160" t="s">
        <v>7610</v>
      </c>
      <c r="B11" s="178"/>
      <c r="C11" s="178"/>
      <c r="D11" s="178">
        <v>65</v>
      </c>
      <c r="E11" s="178"/>
      <c r="F11" s="178">
        <v>65</v>
      </c>
    </row>
    <row r="12" spans="1:6">
      <c r="A12" s="87" t="s">
        <v>2136</v>
      </c>
      <c r="B12" s="178">
        <v>151</v>
      </c>
      <c r="C12" s="178"/>
      <c r="D12" s="178"/>
      <c r="E12" s="178">
        <v>54</v>
      </c>
      <c r="F12" s="178">
        <v>205</v>
      </c>
    </row>
    <row r="13" spans="1:6">
      <c r="A13" s="160" t="s">
        <v>7227</v>
      </c>
      <c r="B13" s="178">
        <v>72</v>
      </c>
      <c r="C13" s="178"/>
      <c r="D13" s="178"/>
      <c r="E13" s="178"/>
      <c r="F13" s="178">
        <v>72</v>
      </c>
    </row>
    <row r="14" spans="1:6">
      <c r="A14" s="160" t="s">
        <v>7228</v>
      </c>
      <c r="B14" s="178">
        <v>79</v>
      </c>
      <c r="C14" s="178"/>
      <c r="D14" s="178"/>
      <c r="E14" s="178"/>
      <c r="F14" s="178">
        <v>79</v>
      </c>
    </row>
    <row r="15" spans="1:6">
      <c r="A15" s="160" t="s">
        <v>7650</v>
      </c>
      <c r="B15" s="178"/>
      <c r="C15" s="178"/>
      <c r="D15" s="178"/>
      <c r="E15" s="178">
        <v>54</v>
      </c>
      <c r="F15" s="178">
        <v>54</v>
      </c>
    </row>
    <row r="16" spans="1:6">
      <c r="A16" s="161" t="s">
        <v>2370</v>
      </c>
      <c r="B16" s="178">
        <v>252</v>
      </c>
      <c r="C16" s="178">
        <v>384</v>
      </c>
      <c r="D16" s="178">
        <v>256</v>
      </c>
      <c r="E16" s="178"/>
      <c r="F16" s="178">
        <v>892</v>
      </c>
    </row>
    <row r="17" spans="1:6">
      <c r="A17" s="160" t="s">
        <v>7140</v>
      </c>
      <c r="B17" s="178">
        <v>252</v>
      </c>
      <c r="C17" s="178"/>
      <c r="D17" s="178"/>
      <c r="E17" s="178"/>
      <c r="F17" s="178">
        <v>252</v>
      </c>
    </row>
    <row r="18" spans="1:6">
      <c r="A18" s="160" t="s">
        <v>7408</v>
      </c>
      <c r="B18" s="178"/>
      <c r="C18" s="178">
        <v>320</v>
      </c>
      <c r="D18" s="178"/>
      <c r="E18" s="178"/>
      <c r="F18" s="178">
        <v>320</v>
      </c>
    </row>
    <row r="19" spans="1:6">
      <c r="A19" s="160" t="s">
        <v>7409</v>
      </c>
      <c r="B19" s="178"/>
      <c r="C19" s="178">
        <v>64</v>
      </c>
      <c r="D19" s="178">
        <v>256</v>
      </c>
      <c r="E19" s="178"/>
      <c r="F19" s="178">
        <v>320</v>
      </c>
    </row>
    <row r="20" spans="1:6">
      <c r="A20" s="87" t="s">
        <v>2141</v>
      </c>
      <c r="B20" s="178"/>
      <c r="C20" s="178"/>
      <c r="D20" s="178">
        <v>76</v>
      </c>
      <c r="E20" s="178">
        <v>129</v>
      </c>
      <c r="F20" s="178">
        <v>205</v>
      </c>
    </row>
    <row r="21" spans="1:6">
      <c r="A21" s="160" t="s">
        <v>7611</v>
      </c>
      <c r="B21" s="178"/>
      <c r="C21" s="178"/>
      <c r="D21" s="178">
        <v>76</v>
      </c>
      <c r="E21" s="178"/>
      <c r="F21" s="178">
        <v>76</v>
      </c>
    </row>
    <row r="22" spans="1:6">
      <c r="A22" s="160" t="s">
        <v>7651</v>
      </c>
      <c r="B22" s="178"/>
      <c r="C22" s="178"/>
      <c r="D22" s="178"/>
      <c r="E22" s="178">
        <v>129</v>
      </c>
      <c r="F22" s="178">
        <v>129</v>
      </c>
    </row>
    <row r="23" spans="1:6">
      <c r="A23" s="87" t="s">
        <v>2235</v>
      </c>
      <c r="B23" s="178"/>
      <c r="C23" s="178"/>
      <c r="D23" s="178"/>
      <c r="E23" s="178">
        <v>96</v>
      </c>
      <c r="F23" s="178">
        <v>96</v>
      </c>
    </row>
    <row r="24" spans="1:6">
      <c r="A24" s="160" t="s">
        <v>7759</v>
      </c>
      <c r="B24" s="178"/>
      <c r="C24" s="178"/>
      <c r="D24" s="178"/>
      <c r="E24" s="178">
        <v>96</v>
      </c>
      <c r="F24" s="178">
        <v>96</v>
      </c>
    </row>
    <row r="25" spans="1:6">
      <c r="A25" s="87" t="s">
        <v>7033</v>
      </c>
      <c r="B25" s="178">
        <v>403</v>
      </c>
      <c r="C25" s="178">
        <v>384</v>
      </c>
      <c r="D25" s="178">
        <v>506</v>
      </c>
      <c r="E25" s="178">
        <v>279</v>
      </c>
      <c r="F25" s="178">
        <v>1572</v>
      </c>
    </row>
  </sheetData>
  <pageMargins left="0.7" right="0.7" top="0.75" bottom="0.75" header="0.3" footer="0.3"/>
  <pageSetup paperSize="8" orientation="landscape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usz4">
    <pageSetUpPr fitToPage="1"/>
  </sheetPr>
  <dimension ref="A1:ES58"/>
  <sheetViews>
    <sheetView zoomScaleNormal="100" zoomScaleSheetLayoutView="80" workbookViewId="0">
      <pane xSplit="73" topLeftCell="DK1" activePane="topRight" state="frozen"/>
      <selection pane="topRight" activeCell="ES18" sqref="ES18"/>
    </sheetView>
  </sheetViews>
  <sheetFormatPr defaultRowHeight="14.25"/>
  <cols>
    <col min="1" max="1" width="4" customWidth="1"/>
    <col min="2" max="2" width="56.375" customWidth="1"/>
    <col min="3" max="3" width="17.375" customWidth="1"/>
    <col min="4" max="4" width="10.375" customWidth="1"/>
    <col min="5" max="21" width="9" hidden="1" customWidth="1"/>
    <col min="22" max="22" width="9.125" hidden="1" customWidth="1"/>
    <col min="23" max="83" width="9" hidden="1" customWidth="1"/>
    <col min="84" max="86" width="9.625" hidden="1" customWidth="1"/>
    <col min="87" max="87" width="10.75" hidden="1" customWidth="1"/>
    <col min="88" max="88" width="9.375" hidden="1" customWidth="1"/>
    <col min="89" max="89" width="10.125" hidden="1" customWidth="1"/>
    <col min="90" max="90" width="0" hidden="1" customWidth="1"/>
    <col min="91" max="91" width="9.125" hidden="1" customWidth="1"/>
    <col min="92" max="95" width="0" hidden="1" customWidth="1"/>
    <col min="96" max="96" width="9.625" hidden="1" customWidth="1"/>
    <col min="97" max="99" width="0" hidden="1" customWidth="1"/>
    <col min="100" max="100" width="11.375" hidden="1" customWidth="1"/>
    <col min="101" max="105" width="0" hidden="1" customWidth="1"/>
    <col min="106" max="106" width="9.375" hidden="1" customWidth="1"/>
    <col min="107" max="132" width="0" hidden="1" customWidth="1"/>
  </cols>
  <sheetData>
    <row r="1" spans="1:149">
      <c r="B1" t="s">
        <v>6653</v>
      </c>
    </row>
    <row r="2" spans="1:149">
      <c r="ES2">
        <v>27</v>
      </c>
    </row>
    <row r="3" spans="1:149" ht="42.75">
      <c r="B3" s="68"/>
      <c r="C3" s="72" t="s">
        <v>6654</v>
      </c>
      <c r="D3" s="73" t="s">
        <v>6655</v>
      </c>
      <c r="E3" s="74" t="s">
        <v>6656</v>
      </c>
      <c r="F3" s="74" t="s">
        <v>6657</v>
      </c>
      <c r="G3" s="74" t="s">
        <v>6658</v>
      </c>
      <c r="H3" s="74" t="s">
        <v>6659</v>
      </c>
      <c r="I3" s="74" t="s">
        <v>6660</v>
      </c>
      <c r="J3" s="74" t="s">
        <v>6661</v>
      </c>
      <c r="K3" s="74" t="s">
        <v>6662</v>
      </c>
      <c r="L3" s="74" t="s">
        <v>6663</v>
      </c>
      <c r="M3" s="74" t="s">
        <v>6664</v>
      </c>
      <c r="N3" s="74" t="s">
        <v>6665</v>
      </c>
      <c r="O3" s="74" t="s">
        <v>6666</v>
      </c>
      <c r="P3" s="74" t="s">
        <v>6667</v>
      </c>
      <c r="Q3" s="74" t="s">
        <v>6668</v>
      </c>
      <c r="R3" s="74" t="s">
        <v>6669</v>
      </c>
      <c r="S3" s="74" t="s">
        <v>6670</v>
      </c>
      <c r="T3" s="74" t="s">
        <v>6671</v>
      </c>
      <c r="U3" s="74" t="s">
        <v>6672</v>
      </c>
      <c r="V3" s="74" t="s">
        <v>6673</v>
      </c>
      <c r="W3" s="74" t="s">
        <v>6674</v>
      </c>
      <c r="X3" s="74" t="s">
        <v>6675</v>
      </c>
      <c r="Y3" s="74" t="s">
        <v>6676</v>
      </c>
      <c r="Z3" s="74" t="s">
        <v>6677</v>
      </c>
      <c r="AA3" s="74" t="s">
        <v>6678</v>
      </c>
      <c r="AB3" s="74" t="s">
        <v>6679</v>
      </c>
      <c r="AC3" s="74" t="s">
        <v>6680</v>
      </c>
      <c r="AD3" s="74" t="s">
        <v>6681</v>
      </c>
      <c r="AE3" s="74" t="s">
        <v>6682</v>
      </c>
      <c r="AF3" s="74" t="s">
        <v>6683</v>
      </c>
      <c r="AG3" s="74" t="s">
        <v>6684</v>
      </c>
      <c r="AH3" s="74" t="s">
        <v>6685</v>
      </c>
      <c r="AI3" s="74" t="s">
        <v>6686</v>
      </c>
      <c r="AJ3" s="74" t="s">
        <v>6687</v>
      </c>
      <c r="AK3" s="74" t="s">
        <v>6688</v>
      </c>
      <c r="AL3" s="74" t="s">
        <v>6689</v>
      </c>
      <c r="AM3" s="74" t="s">
        <v>6690</v>
      </c>
      <c r="AN3" s="74" t="s">
        <v>6691</v>
      </c>
      <c r="AO3" s="74" t="s">
        <v>6692</v>
      </c>
      <c r="AP3" s="74" t="s">
        <v>6693</v>
      </c>
      <c r="AQ3" s="74" t="s">
        <v>6694</v>
      </c>
      <c r="AR3" s="74" t="s">
        <v>6695</v>
      </c>
      <c r="AS3" s="74" t="s">
        <v>6696</v>
      </c>
      <c r="AT3" s="74" t="s">
        <v>6697</v>
      </c>
      <c r="AU3" s="74" t="s">
        <v>6698</v>
      </c>
      <c r="AV3" s="74" t="s">
        <v>6699</v>
      </c>
      <c r="AW3" s="74" t="s">
        <v>6700</v>
      </c>
      <c r="AX3" s="74" t="s">
        <v>6701</v>
      </c>
      <c r="AY3" s="74" t="s">
        <v>6702</v>
      </c>
      <c r="AZ3" s="74" t="s">
        <v>6703</v>
      </c>
      <c r="BA3" s="74" t="s">
        <v>6658</v>
      </c>
      <c r="BB3" s="74" t="s">
        <v>6659</v>
      </c>
      <c r="BC3" s="74" t="s">
        <v>6660</v>
      </c>
      <c r="BD3" s="74" t="s">
        <v>6661</v>
      </c>
      <c r="BE3" s="74" t="s">
        <v>6662</v>
      </c>
      <c r="BF3" s="74" t="s">
        <v>6663</v>
      </c>
      <c r="BG3" s="74" t="s">
        <v>6664</v>
      </c>
      <c r="BH3" s="74" t="s">
        <v>6665</v>
      </c>
      <c r="BI3" s="74" t="s">
        <v>6666</v>
      </c>
      <c r="BJ3" s="74" t="s">
        <v>6667</v>
      </c>
      <c r="BK3" s="74" t="s">
        <v>6668</v>
      </c>
      <c r="BL3" s="74" t="s">
        <v>6669</v>
      </c>
      <c r="BM3" s="74" t="s">
        <v>6670</v>
      </c>
      <c r="BN3" s="74" t="s">
        <v>6704</v>
      </c>
      <c r="BO3" s="74" t="s">
        <v>6671</v>
      </c>
      <c r="BP3" s="74" t="s">
        <v>6672</v>
      </c>
      <c r="BQ3" s="74" t="s">
        <v>6673</v>
      </c>
      <c r="BR3" s="74" t="s">
        <v>6674</v>
      </c>
      <c r="BS3" s="74" t="s">
        <v>6675</v>
      </c>
      <c r="BT3" s="74" t="s">
        <v>6676</v>
      </c>
      <c r="BU3" s="74" t="s">
        <v>6677</v>
      </c>
      <c r="BV3" s="74" t="s">
        <v>6705</v>
      </c>
      <c r="BW3" s="74" t="s">
        <v>6678</v>
      </c>
      <c r="BX3" s="74" t="s">
        <v>6679</v>
      </c>
      <c r="BY3" s="74" t="s">
        <v>6680</v>
      </c>
      <c r="BZ3" s="74" t="s">
        <v>6681</v>
      </c>
      <c r="CA3" s="74" t="s">
        <v>6682</v>
      </c>
      <c r="CB3" s="74" t="s">
        <v>6683</v>
      </c>
      <c r="CC3" s="74" t="s">
        <v>6684</v>
      </c>
      <c r="CD3" s="74" t="s">
        <v>6685</v>
      </c>
      <c r="CE3" s="74" t="s">
        <v>6686</v>
      </c>
      <c r="CF3" s="74" t="s">
        <v>6687</v>
      </c>
      <c r="CG3" s="74" t="s">
        <v>6688</v>
      </c>
      <c r="CH3" s="74" t="s">
        <v>6689</v>
      </c>
      <c r="CI3" s="74" t="s">
        <v>6690</v>
      </c>
      <c r="CJ3" s="74" t="s">
        <v>6691</v>
      </c>
      <c r="CK3" s="74" t="s">
        <v>6692</v>
      </c>
      <c r="CL3" s="74" t="s">
        <v>6693</v>
      </c>
      <c r="CM3" s="74" t="s">
        <v>6706</v>
      </c>
      <c r="CN3" s="74" t="s">
        <v>6694</v>
      </c>
      <c r="CO3" s="74" t="s">
        <v>6695</v>
      </c>
      <c r="CP3" s="74" t="s">
        <v>6696</v>
      </c>
      <c r="CQ3" s="74" t="s">
        <v>6697</v>
      </c>
      <c r="CR3" s="74" t="s">
        <v>6698</v>
      </c>
      <c r="CS3" s="74" t="s">
        <v>6699</v>
      </c>
      <c r="CT3" s="74" t="s">
        <v>6700</v>
      </c>
      <c r="CU3" s="74" t="s">
        <v>6701</v>
      </c>
      <c r="CV3" s="74" t="s">
        <v>6702</v>
      </c>
      <c r="CW3" s="74" t="s">
        <v>6703</v>
      </c>
      <c r="CX3" s="74" t="s">
        <v>6656</v>
      </c>
      <c r="CY3" s="74" t="s">
        <v>6657</v>
      </c>
      <c r="CZ3" s="74" t="s">
        <v>6658</v>
      </c>
      <c r="DA3" s="74" t="s">
        <v>6659</v>
      </c>
      <c r="DB3" s="74" t="s">
        <v>6660</v>
      </c>
      <c r="DC3" s="74" t="s">
        <v>6661</v>
      </c>
      <c r="DD3" s="74" t="s">
        <v>6662</v>
      </c>
      <c r="DE3" s="74" t="s">
        <v>6663</v>
      </c>
      <c r="DF3" s="74" t="s">
        <v>6664</v>
      </c>
      <c r="DG3" s="74" t="s">
        <v>6665</v>
      </c>
      <c r="DH3" s="74" t="s">
        <v>6666</v>
      </c>
      <c r="DI3" s="74" t="s">
        <v>6667</v>
      </c>
      <c r="DJ3" s="74" t="s">
        <v>6668</v>
      </c>
      <c r="DK3" s="74" t="s">
        <v>6669</v>
      </c>
      <c r="DL3" s="74" t="s">
        <v>6670</v>
      </c>
      <c r="DM3" s="74" t="s">
        <v>6704</v>
      </c>
      <c r="DN3" s="74" t="s">
        <v>6671</v>
      </c>
      <c r="DO3" s="74" t="s">
        <v>6672</v>
      </c>
      <c r="DP3" s="74" t="s">
        <v>6673</v>
      </c>
      <c r="DQ3" s="74" t="s">
        <v>6674</v>
      </c>
      <c r="DR3" s="74" t="s">
        <v>6675</v>
      </c>
      <c r="DS3" s="74" t="s">
        <v>6676</v>
      </c>
      <c r="DT3" s="74" t="s">
        <v>6677</v>
      </c>
      <c r="DU3" s="74" t="s">
        <v>6678</v>
      </c>
      <c r="DV3" s="74" t="s">
        <v>6679</v>
      </c>
      <c r="DW3" s="74" t="s">
        <v>6680</v>
      </c>
      <c r="DX3" s="74" t="s">
        <v>6681</v>
      </c>
      <c r="DY3" s="74" t="s">
        <v>6682</v>
      </c>
      <c r="DZ3" s="74" t="s">
        <v>6683</v>
      </c>
      <c r="EA3" s="74" t="s">
        <v>6684</v>
      </c>
      <c r="EB3" s="74" t="s">
        <v>6685</v>
      </c>
      <c r="EC3" s="74" t="s">
        <v>6686</v>
      </c>
      <c r="ED3" s="74" t="s">
        <v>6687</v>
      </c>
      <c r="EE3" s="74" t="s">
        <v>6688</v>
      </c>
      <c r="EF3" s="74" t="s">
        <v>6689</v>
      </c>
      <c r="EG3" s="74" t="s">
        <v>6690</v>
      </c>
      <c r="EH3" s="74" t="s">
        <v>6691</v>
      </c>
      <c r="EI3" s="74" t="s">
        <v>6692</v>
      </c>
      <c r="EJ3" s="74" t="s">
        <v>6693</v>
      </c>
      <c r="EK3" s="74" t="s">
        <v>6694</v>
      </c>
      <c r="EL3" s="74" t="s">
        <v>6695</v>
      </c>
      <c r="EM3" s="74" t="s">
        <v>6696</v>
      </c>
      <c r="EN3" s="74" t="s">
        <v>6697</v>
      </c>
      <c r="EO3" s="74" t="s">
        <v>6698</v>
      </c>
      <c r="EP3" s="74" t="s">
        <v>6699</v>
      </c>
      <c r="EQ3" s="74" t="s">
        <v>6700</v>
      </c>
      <c r="ER3" s="74" t="s">
        <v>6701</v>
      </c>
      <c r="ES3" s="74" t="s">
        <v>6702</v>
      </c>
    </row>
    <row r="4" spans="1:149" s="75" customFormat="1" ht="15">
      <c r="A4" s="112" t="s">
        <v>6707</v>
      </c>
      <c r="B4" s="109" t="s">
        <v>2121</v>
      </c>
      <c r="C4" s="113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113"/>
      <c r="AE4" s="113"/>
      <c r="AF4" s="113"/>
      <c r="AG4" s="113"/>
      <c r="AH4" s="113"/>
      <c r="AI4" s="113"/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  <c r="AW4" s="113"/>
      <c r="AX4" s="113"/>
      <c r="AY4" s="113"/>
      <c r="AZ4" s="113"/>
      <c r="BA4" s="113"/>
      <c r="BB4" s="113"/>
      <c r="BC4" s="113"/>
      <c r="BD4" s="113"/>
      <c r="BE4" s="113"/>
      <c r="BF4" s="113"/>
      <c r="BG4" s="113"/>
      <c r="BH4" s="113"/>
      <c r="BI4" s="113"/>
      <c r="BJ4" s="113"/>
      <c r="BK4" s="113"/>
      <c r="BL4" s="113"/>
      <c r="BM4" s="113"/>
      <c r="BN4" s="113"/>
      <c r="BO4" s="113"/>
      <c r="BP4" s="113"/>
      <c r="BQ4" s="113"/>
      <c r="BR4" s="113"/>
      <c r="BS4" s="113"/>
      <c r="BT4" s="113"/>
      <c r="BU4" s="113"/>
      <c r="BV4" s="113"/>
      <c r="BW4" s="113"/>
      <c r="BX4" s="113"/>
      <c r="BY4" s="113"/>
      <c r="BZ4" s="113"/>
      <c r="CA4" s="113"/>
      <c r="CB4" s="113"/>
      <c r="CC4" s="113"/>
      <c r="CD4" s="113"/>
      <c r="CE4" s="113"/>
      <c r="CF4" s="113"/>
      <c r="CG4" s="113"/>
      <c r="CH4" s="113"/>
      <c r="CI4" s="113"/>
      <c r="CJ4" s="113"/>
      <c r="CK4" s="113"/>
      <c r="CL4" s="113"/>
      <c r="CM4" s="113"/>
      <c r="CN4" s="113"/>
      <c r="CO4" s="113"/>
      <c r="CP4" s="113"/>
      <c r="CQ4" s="113"/>
      <c r="CR4" s="113"/>
      <c r="CS4" s="114"/>
      <c r="CT4" s="114"/>
      <c r="CU4" s="114"/>
      <c r="CV4" s="114"/>
      <c r="CW4" s="114"/>
      <c r="CX4" s="114"/>
      <c r="CY4" s="114"/>
      <c r="CZ4" s="114"/>
      <c r="DA4" s="114"/>
      <c r="DB4" s="114"/>
      <c r="DC4" s="114"/>
      <c r="DD4" s="114"/>
      <c r="DE4" s="114"/>
      <c r="DF4" s="114"/>
      <c r="DG4" s="114"/>
      <c r="DH4" s="114"/>
      <c r="DI4" s="114"/>
      <c r="DJ4" s="114"/>
      <c r="DK4" s="114"/>
      <c r="DL4" s="114"/>
      <c r="DM4" s="114"/>
      <c r="DN4" s="114"/>
      <c r="DO4" s="114"/>
      <c r="DP4" s="114"/>
      <c r="DQ4" s="114"/>
      <c r="DR4" s="114"/>
      <c r="DS4" s="114"/>
      <c r="DT4" s="114"/>
      <c r="DU4" s="114"/>
      <c r="DV4" s="114"/>
      <c r="DW4" s="114"/>
      <c r="DX4" s="114"/>
      <c r="DY4" s="114"/>
      <c r="DZ4" s="114"/>
      <c r="EA4" s="114"/>
      <c r="EB4" s="114"/>
      <c r="EC4" s="114"/>
      <c r="ED4" s="114"/>
      <c r="EE4" s="114"/>
      <c r="EF4" s="114"/>
      <c r="EG4" s="114"/>
      <c r="EH4" s="114"/>
      <c r="EI4" s="114"/>
      <c r="EJ4" s="114"/>
      <c r="EK4" s="114"/>
      <c r="EL4" s="114"/>
      <c r="EM4" s="114"/>
      <c r="EN4" s="114"/>
      <c r="EO4" s="114"/>
      <c r="EP4" s="114"/>
      <c r="EQ4" s="114"/>
      <c r="ER4" s="114"/>
      <c r="ES4" s="114"/>
    </row>
    <row r="5" spans="1:149">
      <c r="A5">
        <v>1</v>
      </c>
      <c r="B5" s="119" t="s">
        <v>2127</v>
      </c>
      <c r="C5" s="77">
        <v>1.42</v>
      </c>
      <c r="D5" s="124">
        <f>AVERAGE(DU5:ES5)</f>
        <v>1.4491197007167651</v>
      </c>
      <c r="E5" s="124"/>
      <c r="F5" s="124"/>
      <c r="G5" s="124">
        <v>1.6096774193548387</v>
      </c>
      <c r="H5" s="124">
        <v>1.7621505376344087</v>
      </c>
      <c r="I5" s="124">
        <v>1.24</v>
      </c>
      <c r="J5" s="124">
        <v>1.2124731182795698</v>
      </c>
      <c r="K5" s="124">
        <v>1.4854838709677418</v>
      </c>
      <c r="L5" s="124">
        <v>1.6580645161290322</v>
      </c>
      <c r="M5" s="124">
        <v>1.3440860215053765</v>
      </c>
      <c r="N5" s="124">
        <v>1.4150537634408602</v>
      </c>
      <c r="O5" s="124">
        <v>1.8378494623655914</v>
      </c>
      <c r="P5" s="124">
        <v>1.5518279569892472</v>
      </c>
      <c r="Q5" s="124">
        <v>1.5281720430107528</v>
      </c>
      <c r="R5" s="124">
        <v>1.6283870967741936</v>
      </c>
      <c r="S5" s="124">
        <v>1.53</v>
      </c>
      <c r="T5" s="124">
        <v>1.44247311827957</v>
      </c>
      <c r="U5" s="124">
        <v>1.8477419354838709</v>
      </c>
      <c r="V5" s="124">
        <v>1.3673118279569894</v>
      </c>
      <c r="W5" s="124">
        <v>1.4382795698924731</v>
      </c>
      <c r="X5" s="124">
        <v>1.183225806451613</v>
      </c>
      <c r="Y5" s="124">
        <v>1.6120430107526882</v>
      </c>
      <c r="Z5" s="124">
        <v>1.5220430107526881</v>
      </c>
      <c r="AA5" s="124">
        <v>1.6421505376344085</v>
      </c>
      <c r="AB5" s="124">
        <v>1.6705376344086023</v>
      </c>
      <c r="AC5" s="124">
        <v>1.4451612903225806</v>
      </c>
      <c r="AD5" s="124">
        <v>1.6752688172043011</v>
      </c>
      <c r="AE5" s="124">
        <v>1.5913978494623655</v>
      </c>
      <c r="AF5" s="124">
        <v>1.6369892473118279</v>
      </c>
      <c r="AG5" s="124">
        <v>1.4873118279569892</v>
      </c>
      <c r="AH5" s="124">
        <v>1.6485470085470084</v>
      </c>
      <c r="AI5" s="124">
        <v>1.47</v>
      </c>
      <c r="AJ5" s="124">
        <v>1.4313978494623656</v>
      </c>
      <c r="AK5" s="124">
        <v>1.5341935483870968</v>
      </c>
      <c r="AL5" s="124">
        <v>1.5341935483870968</v>
      </c>
      <c r="AM5" s="124">
        <v>1.630967741935484</v>
      </c>
      <c r="AN5" s="124">
        <v>1.6112903225806452</v>
      </c>
      <c r="AO5" s="124">
        <v>1.5541218637992831</v>
      </c>
      <c r="AP5" s="124">
        <v>1.6516129032258065</v>
      </c>
      <c r="AQ5" s="124">
        <v>1.6163440860215053</v>
      </c>
      <c r="AR5" s="124">
        <v>1.8167741935483872</v>
      </c>
      <c r="AS5" s="124">
        <v>1.6</v>
      </c>
      <c r="AT5" s="124">
        <v>1.5453763440860215</v>
      </c>
      <c r="AU5" s="124">
        <v>1.5720430107526882</v>
      </c>
      <c r="AV5" s="124">
        <v>1.5535483870967743</v>
      </c>
      <c r="AW5" s="124">
        <v>1.7236559139784946</v>
      </c>
      <c r="AX5" s="124">
        <v>1.7372043010752687</v>
      </c>
      <c r="AY5" s="124">
        <v>1.4774193548387098</v>
      </c>
      <c r="AZ5" s="124">
        <v>1.6163440860215053</v>
      </c>
      <c r="BA5" s="124">
        <v>1.533763440860215</v>
      </c>
      <c r="BB5" s="124">
        <v>1.5819354838709676</v>
      </c>
      <c r="BC5" s="124">
        <v>1.5992831541218637</v>
      </c>
      <c r="BD5" s="124">
        <v>1.6434408602150536</v>
      </c>
      <c r="BE5" s="124">
        <v>1.8060215053763442</v>
      </c>
      <c r="BF5" s="124">
        <v>1.5935483870967742</v>
      </c>
      <c r="BG5" s="124">
        <v>1.6090322580645162</v>
      </c>
      <c r="BH5" s="124">
        <v>1.6610752688172041</v>
      </c>
      <c r="BI5" s="124">
        <v>1.4057347670250895</v>
      </c>
      <c r="BJ5" s="124">
        <v>1.1169892473118279</v>
      </c>
      <c r="BK5" s="124">
        <v>1.5741935483870968</v>
      </c>
      <c r="BL5" s="124">
        <v>1.6718279569892474</v>
      </c>
      <c r="BM5" s="124">
        <v>1.4489247311827955</v>
      </c>
      <c r="BN5" s="124">
        <v>1.6360215053763441</v>
      </c>
      <c r="BO5" s="124">
        <v>1.4989247311827958</v>
      </c>
      <c r="BP5" s="124">
        <v>1.1600000000000001</v>
      </c>
      <c r="BQ5" s="124">
        <v>1.0591397849462365</v>
      </c>
      <c r="BR5" s="124">
        <v>1.3935483870967742</v>
      </c>
      <c r="BS5" s="124">
        <v>1.7376344086021505</v>
      </c>
      <c r="BT5" s="124">
        <v>1.4787096774193547</v>
      </c>
      <c r="BU5" s="124">
        <v>1.7148387096774194</v>
      </c>
      <c r="BV5" s="124">
        <v>1.36</v>
      </c>
      <c r="BW5" s="124">
        <v>1.4503225806451614</v>
      </c>
      <c r="BX5" s="124">
        <v>1.2602150537634409</v>
      </c>
      <c r="BY5" s="124">
        <v>1.1578494623655915</v>
      </c>
      <c r="BZ5" s="124">
        <v>1.2369175627240143</v>
      </c>
      <c r="CA5" s="124">
        <v>1.5776344086021501</v>
      </c>
      <c r="CB5" s="124">
        <v>1.4008602150537635</v>
      </c>
      <c r="CC5" s="124">
        <v>1.1415770609318996</v>
      </c>
      <c r="CD5" s="124">
        <v>1.0354838709677419</v>
      </c>
      <c r="CE5" s="124">
        <v>1.37</v>
      </c>
      <c r="CF5" s="124">
        <v>1.31</v>
      </c>
      <c r="CG5" s="124">
        <v>1.1499999999999999</v>
      </c>
      <c r="CH5" s="124">
        <v>1.43</v>
      </c>
      <c r="CI5" s="124">
        <v>1.46</v>
      </c>
      <c r="CJ5" s="124">
        <v>1.39</v>
      </c>
      <c r="CK5" s="124">
        <v>1.46</v>
      </c>
      <c r="CL5" s="124">
        <v>1.31</v>
      </c>
      <c r="CM5" s="124"/>
      <c r="CN5" s="124">
        <v>1.3</v>
      </c>
      <c r="CO5" s="124">
        <v>1.28</v>
      </c>
      <c r="CP5" s="124">
        <v>1.31</v>
      </c>
      <c r="CQ5" s="124">
        <v>1.28</v>
      </c>
      <c r="CR5" s="124">
        <v>1.23</v>
      </c>
      <c r="CS5" s="125">
        <v>1.28</v>
      </c>
      <c r="CT5" s="125">
        <v>1.2924731182795699</v>
      </c>
      <c r="CU5" s="125">
        <v>1.39</v>
      </c>
      <c r="CV5" s="125">
        <v>1.3070967741935484</v>
      </c>
      <c r="CW5" s="125">
        <v>1.35</v>
      </c>
      <c r="CX5" s="125" t="str">
        <f>IFERROR(VLOOKUP(LEFT($B5,3),'KALENDARZ NEW'!$A:$AAA,MATCH(CX$2,'KALENDARZ NEW'!$1:$1,0),FALSE),"")</f>
        <v/>
      </c>
      <c r="CY5" s="125" t="str">
        <f>IFERROR(VLOOKUP(LEFT($B5,3),'KALENDARZ NEW'!$A:$AAA,MATCH(CY$2,'KALENDARZ NEW'!$1:$1,0),FALSE),"")</f>
        <v/>
      </c>
      <c r="CZ5" s="125">
        <v>1.33</v>
      </c>
      <c r="DA5" s="125">
        <v>1.24</v>
      </c>
      <c r="DB5" s="125">
        <v>1.42</v>
      </c>
      <c r="DC5" s="125">
        <v>1.41</v>
      </c>
      <c r="DD5" s="125">
        <v>1.27</v>
      </c>
      <c r="DE5" s="125">
        <v>1.29</v>
      </c>
      <c r="DF5" s="125">
        <v>1.48</v>
      </c>
      <c r="DG5" s="125">
        <v>1.25</v>
      </c>
      <c r="DH5" s="125">
        <v>1.4</v>
      </c>
      <c r="DI5" s="125">
        <v>1.32</v>
      </c>
      <c r="DJ5" s="125">
        <v>1.27</v>
      </c>
      <c r="DK5" s="125">
        <v>1.19</v>
      </c>
      <c r="DL5" s="125">
        <v>1.35</v>
      </c>
      <c r="DM5" s="125">
        <v>1.3</v>
      </c>
      <c r="DN5" s="125">
        <v>1.32</v>
      </c>
      <c r="DO5" s="125">
        <v>1.35</v>
      </c>
      <c r="DP5" s="125">
        <v>1.3</v>
      </c>
      <c r="DQ5" s="125">
        <v>1.25</v>
      </c>
      <c r="DR5" s="125">
        <v>1.4</v>
      </c>
      <c r="DS5" s="125">
        <v>1.3623655913978494</v>
      </c>
      <c r="DT5" s="125">
        <v>1.4615740740740741</v>
      </c>
      <c r="DU5" s="125">
        <v>1.3844086021505375</v>
      </c>
      <c r="DV5" s="125">
        <v>1.3716129032258064</v>
      </c>
      <c r="DW5" s="125">
        <v>1.580215053763441</v>
      </c>
      <c r="DX5" s="125">
        <v>1.4370689655172415</v>
      </c>
      <c r="DY5" s="125">
        <v>1.5311827956989248</v>
      </c>
      <c r="DZ5" s="125">
        <v>1.2029761904761904</v>
      </c>
      <c r="EA5" s="125">
        <v>1.2886021505376344</v>
      </c>
      <c r="EB5" s="125">
        <v>1.4806451612903226</v>
      </c>
      <c r="EC5" s="125">
        <v>1.4958963282937365</v>
      </c>
      <c r="ED5" s="125">
        <v>1.5320430107526881</v>
      </c>
      <c r="EE5" s="125">
        <v>1.4758064516129032</v>
      </c>
      <c r="EF5" s="125">
        <v>1.4232258064516128</v>
      </c>
      <c r="EG5" s="125">
        <v>1.3316129032258064</v>
      </c>
      <c r="EH5" s="125">
        <v>1.2726477024070022</v>
      </c>
      <c r="EI5" s="125">
        <v>1.4917562724014335</v>
      </c>
      <c r="EJ5" s="125">
        <v>1.5096774193548388</v>
      </c>
      <c r="EK5" s="125">
        <v>1.547956989247312</v>
      </c>
      <c r="EL5" s="125">
        <v>1.3496774193548386</v>
      </c>
      <c r="EM5" s="125">
        <v>1.4597849462365593</v>
      </c>
      <c r="EN5" s="125">
        <v>1.4645161290322581</v>
      </c>
      <c r="EO5" s="125">
        <v>1.4193548387096775</v>
      </c>
      <c r="EP5" s="125">
        <v>1.4451612903225806</v>
      </c>
      <c r="EQ5" s="125">
        <v>1.4917562724014335</v>
      </c>
      <c r="ER5" s="125">
        <v>1.6065359477124184</v>
      </c>
      <c r="ES5" s="125">
        <f>IFERROR(VLOOKUP(LEFT($B5,3),'KALENDARZ NEW'!$A:$AAA,MATCH(ES$2,'KALENDARZ NEW'!$1:$1,0),FALSE),"")</f>
        <v>1.6338709677419354</v>
      </c>
    </row>
    <row r="6" spans="1:149" ht="14.25" hidden="1" customHeight="1">
      <c r="B6" s="131" t="s">
        <v>7049</v>
      </c>
      <c r="C6" s="77">
        <v>1.1000000000000001</v>
      </c>
      <c r="D6" s="124"/>
      <c r="E6" s="124"/>
      <c r="F6" s="124"/>
      <c r="G6" s="124">
        <v>1.1064516129032258</v>
      </c>
      <c r="H6" s="124">
        <v>1.4073118279569892</v>
      </c>
      <c r="I6" s="124">
        <v>1.3930107526881719</v>
      </c>
      <c r="J6" s="124">
        <v>1.4263440860215055</v>
      </c>
      <c r="K6" s="124">
        <v>1.2709677419354839</v>
      </c>
      <c r="L6" s="124">
        <v>1.4494623655913978</v>
      </c>
      <c r="M6" s="124">
        <v>1.3380645161290323</v>
      </c>
      <c r="N6" s="124">
        <v>1.0876344086021505</v>
      </c>
      <c r="O6" s="124">
        <v>1.681720430107527</v>
      </c>
      <c r="P6" s="124">
        <v>1.4748387096774194</v>
      </c>
      <c r="Q6" s="124">
        <v>1.4275268817204303</v>
      </c>
      <c r="R6" s="124">
        <v>1.4894623655913979</v>
      </c>
      <c r="S6" s="124">
        <v>1.1789247311827955</v>
      </c>
      <c r="T6" s="124">
        <v>1.3048387096774194</v>
      </c>
      <c r="U6" s="124">
        <v>1.4404301075268817</v>
      </c>
      <c r="V6" s="124">
        <v>1.5139784946236559</v>
      </c>
      <c r="W6" s="124">
        <v>1.1221505376344085</v>
      </c>
      <c r="X6" s="124">
        <v>1.1264516129032258</v>
      </c>
      <c r="Y6" s="124">
        <v>1.3161290322580645</v>
      </c>
      <c r="Z6" s="124">
        <v>1.6956989247311829</v>
      </c>
      <c r="AA6" s="124">
        <v>1.0903225806451613</v>
      </c>
      <c r="AB6" s="124">
        <v>1.4670967741935483</v>
      </c>
      <c r="AC6" s="124">
        <v>1.3746236559139784</v>
      </c>
      <c r="AD6" s="124">
        <v>1.4610752688172044</v>
      </c>
      <c r="AE6" s="124">
        <v>1.3836559139784947</v>
      </c>
      <c r="AF6" s="124">
        <v>1.5066666666666666</v>
      </c>
      <c r="AG6" s="124">
        <v>1.3772043010752688</v>
      </c>
      <c r="AH6" s="124">
        <v>1.3709401709401707</v>
      </c>
      <c r="AI6" s="124">
        <v>1.4</v>
      </c>
      <c r="AJ6" s="124">
        <v>1.3926881720430109</v>
      </c>
      <c r="AK6" s="124">
        <v>1.4286738351254482</v>
      </c>
      <c r="AL6" s="124">
        <v>1.4286738351254482</v>
      </c>
      <c r="AM6" s="124">
        <v>1.2335483870967741</v>
      </c>
      <c r="AN6" s="124">
        <v>1.3666666666666667</v>
      </c>
      <c r="AO6" s="124">
        <v>1.2422939068100358</v>
      </c>
      <c r="AP6" s="124">
        <v>1.5251612903225806</v>
      </c>
      <c r="AQ6" s="124">
        <v>1.2589247311827956</v>
      </c>
      <c r="AR6" s="124">
        <v>1.3268817204301075</v>
      </c>
      <c r="AS6" s="124">
        <v>1.3329032258064515</v>
      </c>
      <c r="AT6" s="124">
        <v>1.4920430107526883</v>
      </c>
      <c r="AU6" s="124">
        <v>1.3311827956989246</v>
      </c>
      <c r="AV6" s="124">
        <v>1.52</v>
      </c>
      <c r="AW6" s="124">
        <v>1.650537634408602</v>
      </c>
      <c r="AX6" s="124">
        <v>1.3303225806451613</v>
      </c>
      <c r="AY6" s="124">
        <v>1.1817204301075268</v>
      </c>
      <c r="AZ6" s="124">
        <v>1.4589247311827958</v>
      </c>
      <c r="BA6" s="124">
        <v>1.4249462365591399</v>
      </c>
      <c r="BB6" s="124">
        <v>1.3423655913978494</v>
      </c>
      <c r="BC6" s="124">
        <v>1.4896057347670251</v>
      </c>
      <c r="BD6" s="124">
        <v>1.3217204301075269</v>
      </c>
      <c r="BE6" s="124">
        <v>1.3243010752688174</v>
      </c>
      <c r="BF6" s="124">
        <v>1.3182795698924732</v>
      </c>
      <c r="BG6" s="124">
        <v>1.9531182795698925</v>
      </c>
      <c r="BH6" s="124">
        <v>1.4296774193548387</v>
      </c>
      <c r="BI6" s="124">
        <v>1.1199999999999999</v>
      </c>
      <c r="BJ6" s="124">
        <v>1.1770609318996417</v>
      </c>
      <c r="BK6" s="124">
        <v>1.2490322580645161</v>
      </c>
      <c r="BL6" s="124">
        <v>1.3263440860215054</v>
      </c>
      <c r="BM6" s="124">
        <v>1.3060931899641577</v>
      </c>
      <c r="BN6" s="124">
        <v>1.6365591397849462</v>
      </c>
      <c r="BO6" s="124">
        <v>1.5384946236559141</v>
      </c>
      <c r="BP6" s="124">
        <v>1.3101075268817204</v>
      </c>
      <c r="BQ6" s="124">
        <v>0.90179211469534049</v>
      </c>
      <c r="BR6" s="124">
        <v>1.2974910394265233</v>
      </c>
      <c r="BS6" s="124">
        <v>1.3410752688172043</v>
      </c>
      <c r="BT6" s="124">
        <v>1.3105376344086022</v>
      </c>
      <c r="BU6" s="124">
        <v>1.3892473118279571</v>
      </c>
      <c r="BV6" s="124">
        <v>1.0913978494623657</v>
      </c>
      <c r="BW6" s="124">
        <v>1.207741935483871</v>
      </c>
      <c r="BX6" s="124">
        <v>1.3101075268817204</v>
      </c>
      <c r="BY6" s="124">
        <v>1.2025806451612904</v>
      </c>
      <c r="BZ6" s="124">
        <v>1.3905376344086022</v>
      </c>
      <c r="CA6" s="124">
        <v>1.2266666666666666</v>
      </c>
      <c r="CB6" s="124">
        <v>1.2701075268817206</v>
      </c>
      <c r="CC6" s="124">
        <v>1.2060215053763441</v>
      </c>
      <c r="CD6" s="124">
        <v>1.1587096774193548</v>
      </c>
      <c r="CE6" s="124"/>
      <c r="CF6" s="124"/>
      <c r="CG6" s="124"/>
      <c r="CH6" s="124"/>
      <c r="CI6" s="124"/>
      <c r="CJ6" s="124"/>
      <c r="CK6" s="124"/>
      <c r="CL6" s="124"/>
      <c r="CM6" s="124"/>
      <c r="CN6" s="124"/>
      <c r="CO6" s="124"/>
      <c r="CP6" s="124"/>
      <c r="CQ6" s="124"/>
      <c r="CR6" s="124"/>
      <c r="CS6" s="125"/>
      <c r="CT6" s="125"/>
      <c r="CU6" s="125"/>
      <c r="CV6" s="125" t="s">
        <v>2221</v>
      </c>
      <c r="CW6" s="125"/>
      <c r="CX6" s="125" t="str">
        <f>IFERROR(VLOOKUP(LEFT($B6,3),'KALENDARZ NEW'!$A:$AAA,MATCH(CX$2,'KALENDARZ NEW'!$1:$1,0),FALSE),"")</f>
        <v/>
      </c>
      <c r="CY6" s="125" t="str">
        <f>IFERROR(VLOOKUP(LEFT($B6,3),'KALENDARZ NEW'!$A:$AAA,MATCH(CY$2,'KALENDARZ NEW'!$1:$1,0),FALSE),"")</f>
        <v/>
      </c>
      <c r="CZ6" s="125"/>
      <c r="DA6" s="125"/>
      <c r="DB6" s="125"/>
      <c r="DC6" s="125"/>
      <c r="DD6" s="125"/>
      <c r="DE6" s="125"/>
      <c r="DF6" s="125"/>
      <c r="DG6" s="125"/>
      <c r="DH6" s="125"/>
      <c r="DI6" s="125"/>
      <c r="DJ6" s="125"/>
      <c r="DK6" s="125"/>
      <c r="DL6" s="125"/>
      <c r="DM6" s="125"/>
      <c r="DN6" s="125"/>
      <c r="DO6" s="125"/>
      <c r="DP6" s="125"/>
      <c r="DQ6" s="125"/>
      <c r="DR6" s="125"/>
      <c r="DS6" s="125"/>
      <c r="DT6" s="125"/>
      <c r="DU6" s="125"/>
      <c r="DV6" s="125"/>
      <c r="DW6" s="125"/>
      <c r="DX6" s="125"/>
      <c r="DY6" s="125"/>
      <c r="DZ6" s="125"/>
      <c r="EA6" s="125"/>
      <c r="EB6" s="125"/>
      <c r="EC6" s="125"/>
      <c r="ED6" s="125"/>
      <c r="EE6" s="125"/>
      <c r="EF6" s="125"/>
      <c r="EG6" s="125"/>
      <c r="EH6" s="125"/>
      <c r="EI6" s="125"/>
      <c r="EJ6" s="125"/>
      <c r="EK6" s="125"/>
      <c r="EL6" s="125"/>
      <c r="EM6" s="125"/>
      <c r="EN6" s="125"/>
      <c r="EO6" s="125"/>
      <c r="EP6" s="125"/>
      <c r="EQ6" s="125"/>
      <c r="ER6" s="125"/>
      <c r="ES6" s="125"/>
    </row>
    <row r="7" spans="1:149">
      <c r="A7">
        <v>2</v>
      </c>
      <c r="B7" s="108" t="s">
        <v>2129</v>
      </c>
      <c r="C7" s="77">
        <v>1.35</v>
      </c>
      <c r="D7" s="124">
        <f>AVERAGE(DU7:ES7)</f>
        <v>1.3816536767974308</v>
      </c>
      <c r="E7" s="124"/>
      <c r="F7" s="124"/>
      <c r="G7" s="124">
        <v>1.1860215053763441</v>
      </c>
      <c r="H7" s="124">
        <v>1.5118279569892474</v>
      </c>
      <c r="I7" s="124">
        <v>1.3080645161290321</v>
      </c>
      <c r="J7" s="124">
        <v>1.0541935483870968</v>
      </c>
      <c r="K7" s="124">
        <v>1.182795698924731</v>
      </c>
      <c r="L7" s="124">
        <v>1.2443010752688173</v>
      </c>
      <c r="M7" s="124">
        <v>1.3070967741935484</v>
      </c>
      <c r="N7" s="124">
        <v>1.3580645161290323</v>
      </c>
      <c r="O7" s="124">
        <v>1.4417204301075268</v>
      </c>
      <c r="P7" s="124">
        <v>1.3969892473118279</v>
      </c>
      <c r="Q7" s="124">
        <v>1.2976344086021505</v>
      </c>
      <c r="R7" s="124">
        <v>1.0129032258064516</v>
      </c>
      <c r="S7" s="124">
        <v>1.3290322580645162</v>
      </c>
      <c r="T7" s="124">
        <v>1.2612903225806451</v>
      </c>
      <c r="U7" s="124">
        <v>1.3458064516129031</v>
      </c>
      <c r="V7" s="124">
        <v>1.2120430107526883</v>
      </c>
      <c r="W7" s="124">
        <v>1.0559139784946237</v>
      </c>
      <c r="X7" s="124">
        <v>1.2266666666666666</v>
      </c>
      <c r="Y7" s="124">
        <v>1.4137634408602151</v>
      </c>
      <c r="Z7" s="124">
        <v>1.0043010752688173</v>
      </c>
      <c r="AA7" s="124">
        <v>1.1763440860215055</v>
      </c>
      <c r="AB7" s="124">
        <v>1.4748387096774194</v>
      </c>
      <c r="AC7" s="124">
        <v>1.4331182795698925</v>
      </c>
      <c r="AD7" s="124">
        <v>1.4825806451612904</v>
      </c>
      <c r="AE7" s="124">
        <v>1.3483870967741935</v>
      </c>
      <c r="AF7" s="124">
        <v>1.6675268817204298</v>
      </c>
      <c r="AG7" s="124">
        <v>1.3574193548387097</v>
      </c>
      <c r="AH7" s="124">
        <v>1.26528</v>
      </c>
      <c r="AI7" s="124">
        <v>1.31</v>
      </c>
      <c r="AJ7" s="124">
        <v>1.3019354838709678</v>
      </c>
      <c r="AK7" s="124">
        <v>1.415483870967742</v>
      </c>
      <c r="AL7" s="124">
        <v>1.415483870967742</v>
      </c>
      <c r="AM7" s="124">
        <v>1.5286021505376344</v>
      </c>
      <c r="AN7" s="124">
        <v>1.5448028673835124</v>
      </c>
      <c r="AO7" s="124" t="s">
        <v>2221</v>
      </c>
      <c r="AP7" s="124">
        <v>1.7187096774193547</v>
      </c>
      <c r="AQ7" s="124">
        <v>1.2825806451612904</v>
      </c>
      <c r="AR7" s="124">
        <v>1.4602150537634409</v>
      </c>
      <c r="AS7" s="124">
        <v>1.3759139784946237</v>
      </c>
      <c r="AT7" s="124">
        <v>1.7978494623655916</v>
      </c>
      <c r="AU7" s="124">
        <v>1.3338709677419356</v>
      </c>
      <c r="AV7" s="124">
        <v>1.369462365591398</v>
      </c>
      <c r="AW7" s="124">
        <v>1.3747311827956989</v>
      </c>
      <c r="AX7" s="124">
        <v>2.1311827956989244</v>
      </c>
      <c r="AY7" s="124">
        <v>1.339784946236559</v>
      </c>
      <c r="AZ7" s="124">
        <v>1.4795698924731184</v>
      </c>
      <c r="BA7" s="124">
        <v>1.6993548387096773</v>
      </c>
      <c r="BB7" s="124">
        <v>1.5853763440860213</v>
      </c>
      <c r="BC7" s="124">
        <v>1.4838709677419355</v>
      </c>
      <c r="BD7" s="124">
        <v>1.6356989247311828</v>
      </c>
      <c r="BE7" s="124">
        <v>1.7032258064516128</v>
      </c>
      <c r="BF7" s="124">
        <v>1.2725806451612904</v>
      </c>
      <c r="BG7" s="124">
        <v>1.4258064516129032</v>
      </c>
      <c r="BH7" s="124">
        <v>1.5569892473118281</v>
      </c>
      <c r="BI7" s="124">
        <v>1.5469534050179212</v>
      </c>
      <c r="BJ7" s="124">
        <v>1.3109677419354837</v>
      </c>
      <c r="BK7" s="124">
        <v>1.4929032258064516</v>
      </c>
      <c r="BL7" s="124">
        <v>1.5888172043010753</v>
      </c>
      <c r="BM7" s="124">
        <v>1.3451612903225807</v>
      </c>
      <c r="BN7" s="124">
        <v>1.7725806451612904</v>
      </c>
      <c r="BO7" s="124">
        <v>1.3526881720430106</v>
      </c>
      <c r="BP7" s="124">
        <v>1.2008602150537635</v>
      </c>
      <c r="BQ7" s="124">
        <v>0.85892473118279566</v>
      </c>
      <c r="BR7" s="124">
        <v>1.3949820788530465</v>
      </c>
      <c r="BS7" s="124">
        <v>1.4172043010752688</v>
      </c>
      <c r="BT7" s="124">
        <v>1.566451612903226</v>
      </c>
      <c r="BU7" s="124">
        <v>1.4567741935483871</v>
      </c>
      <c r="BV7" s="124">
        <v>1.3263440860215054</v>
      </c>
      <c r="BW7" s="124">
        <v>1.3234408602150538</v>
      </c>
      <c r="BX7" s="124">
        <v>1.6494623655913978</v>
      </c>
      <c r="BY7" s="124" t="s">
        <v>2221</v>
      </c>
      <c r="BZ7" s="124" t="s">
        <v>2221</v>
      </c>
      <c r="CA7" s="124" t="s">
        <v>2221</v>
      </c>
      <c r="CB7" s="124">
        <v>1.2000000000000002</v>
      </c>
      <c r="CC7" s="124">
        <v>1.2132616487455197</v>
      </c>
      <c r="CD7" s="124">
        <v>1.478494623655914</v>
      </c>
      <c r="CE7" s="124">
        <v>1.59</v>
      </c>
      <c r="CF7" s="124">
        <v>1.35</v>
      </c>
      <c r="CG7" s="124">
        <v>1.27</v>
      </c>
      <c r="CH7" s="124">
        <v>1.5</v>
      </c>
      <c r="CI7" s="124">
        <v>1.39</v>
      </c>
      <c r="CJ7" s="124">
        <v>1.24</v>
      </c>
      <c r="CK7" s="124">
        <v>1.41</v>
      </c>
      <c r="CL7" s="124">
        <v>1.46</v>
      </c>
      <c r="CM7" s="124"/>
      <c r="CN7" s="124">
        <v>1.42</v>
      </c>
      <c r="CO7" s="124">
        <v>1.28</v>
      </c>
      <c r="CP7" s="124">
        <v>1.39</v>
      </c>
      <c r="CQ7" s="124">
        <v>1.44</v>
      </c>
      <c r="CR7" s="124">
        <v>1.38</v>
      </c>
      <c r="CS7" s="125">
        <v>1.38</v>
      </c>
      <c r="CT7" s="125">
        <v>1.339784946236559</v>
      </c>
      <c r="CU7" s="125">
        <v>1.37</v>
      </c>
      <c r="CV7" s="125">
        <v>1.3294623655913977</v>
      </c>
      <c r="CW7" s="125">
        <v>1.43</v>
      </c>
      <c r="CX7" s="125" t="str">
        <f>IFERROR(VLOOKUP(LEFT($B7,3),'KALENDARZ NEW'!$A:$AAA,MATCH(CX$2,'KALENDARZ NEW'!$1:$1,0),FALSE),"")</f>
        <v/>
      </c>
      <c r="CY7" s="125" t="str">
        <f>IFERROR(VLOOKUP(LEFT($B7,3),'KALENDARZ NEW'!$A:$AAA,MATCH(CY$2,'KALENDARZ NEW'!$1:$1,0),FALSE),"")</f>
        <v/>
      </c>
      <c r="CZ7" s="125">
        <v>1.4</v>
      </c>
      <c r="DA7" s="125">
        <v>1.33</v>
      </c>
      <c r="DB7" s="125">
        <v>1.5</v>
      </c>
      <c r="DC7" s="125">
        <v>1.45</v>
      </c>
      <c r="DD7" s="125"/>
      <c r="DE7" s="125">
        <v>1.31</v>
      </c>
      <c r="DF7" s="125">
        <v>1.23</v>
      </c>
      <c r="DG7" s="125">
        <v>1.45</v>
      </c>
      <c r="DH7" s="125">
        <v>1.56</v>
      </c>
      <c r="DI7" s="125">
        <v>1.43</v>
      </c>
      <c r="DJ7" s="125">
        <v>1.22</v>
      </c>
      <c r="DK7" s="125">
        <v>1.29</v>
      </c>
      <c r="DL7" s="125">
        <v>1.1399999999999999</v>
      </c>
      <c r="DM7" s="125">
        <v>1.4</v>
      </c>
      <c r="DN7" s="125">
        <v>1.24</v>
      </c>
      <c r="DO7" s="125">
        <v>1.18</v>
      </c>
      <c r="DP7" s="125">
        <v>1.4</v>
      </c>
      <c r="DQ7" s="125">
        <v>1.41</v>
      </c>
      <c r="DR7" s="125">
        <v>1.41</v>
      </c>
      <c r="DS7" s="125">
        <v>1.4301075268817205</v>
      </c>
      <c r="DT7" s="125">
        <v>1.4985250737463127</v>
      </c>
      <c r="DU7" s="125">
        <v>1.3483870967741935</v>
      </c>
      <c r="DV7" s="125">
        <v>1.430967741935484</v>
      </c>
      <c r="DW7" s="125">
        <v>1.3763440860215055</v>
      </c>
      <c r="DX7" s="125">
        <v>1.4900369003690037</v>
      </c>
      <c r="DY7" s="125">
        <v>1.3746236559139784</v>
      </c>
      <c r="DZ7" s="125">
        <v>1.3516129032258064</v>
      </c>
      <c r="EA7" s="125">
        <v>1.52</v>
      </c>
      <c r="EB7" s="125">
        <v>1.3892473118279571</v>
      </c>
      <c r="EC7" s="125">
        <v>1.3258134490238611</v>
      </c>
      <c r="ED7" s="125">
        <v>1.2951111111111111</v>
      </c>
      <c r="EE7" s="125">
        <v>1.485632183908046</v>
      </c>
      <c r="EF7" s="125">
        <v>1.3789247311827957</v>
      </c>
      <c r="EG7" s="125">
        <v>1.358279569892473</v>
      </c>
      <c r="EH7" s="125">
        <v>1.3002150537634409</v>
      </c>
      <c r="EI7" s="125">
        <v>1.4107526881720429</v>
      </c>
      <c r="EJ7" s="125">
        <v>1.4</v>
      </c>
      <c r="EK7" s="125">
        <v>1.3861297539149888</v>
      </c>
      <c r="EL7" s="125">
        <v>1.293763440860215</v>
      </c>
      <c r="EM7" s="125">
        <v>1.443400447427293</v>
      </c>
      <c r="EN7" s="125">
        <v>1.3303225806451613</v>
      </c>
      <c r="EO7" s="125">
        <v>1.3204301075268816</v>
      </c>
      <c r="EP7" s="125">
        <v>1.3470967741935485</v>
      </c>
      <c r="EQ7" s="125">
        <v>1.3438202247191011</v>
      </c>
      <c r="ER7" s="125">
        <v>1.3845161290322581</v>
      </c>
      <c r="ES7" s="125">
        <f>IFERROR(VLOOKUP(LEFT($B7,3),'KALENDARZ NEW'!$A:$AAA,MATCH(ES$2,'KALENDARZ NEW'!$1:$1,0),FALSE),"")</f>
        <v>1.4559139784946236</v>
      </c>
    </row>
    <row r="8" spans="1:149">
      <c r="A8">
        <v>3</v>
      </c>
      <c r="B8" s="108" t="s">
        <v>6708</v>
      </c>
      <c r="C8" s="77">
        <v>0.9</v>
      </c>
      <c r="D8" s="124">
        <f>AVERAGE(DU8:ES8)</f>
        <v>0.90825191795311422</v>
      </c>
      <c r="E8" s="124"/>
      <c r="F8" s="124"/>
      <c r="G8" s="124"/>
      <c r="H8" s="124"/>
      <c r="I8" s="124"/>
      <c r="J8" s="124"/>
      <c r="K8" s="124"/>
      <c r="L8" s="124"/>
      <c r="M8" s="124"/>
      <c r="N8" s="124"/>
      <c r="O8" s="124"/>
      <c r="P8" s="124"/>
      <c r="Q8" s="124"/>
      <c r="R8" s="124"/>
      <c r="S8" s="124"/>
      <c r="T8" s="124"/>
      <c r="U8" s="124"/>
      <c r="V8" s="124"/>
      <c r="W8" s="124"/>
      <c r="X8" s="124"/>
      <c r="Y8" s="124"/>
      <c r="Z8" s="124"/>
      <c r="AA8" s="124"/>
      <c r="AB8" s="124"/>
      <c r="AC8" s="124"/>
      <c r="AD8" s="124"/>
      <c r="AE8" s="124"/>
      <c r="AF8" s="124"/>
      <c r="AG8" s="124"/>
      <c r="AH8" s="124"/>
      <c r="AI8" s="124"/>
      <c r="AJ8" s="124"/>
      <c r="AK8" s="124"/>
      <c r="AL8" s="124"/>
      <c r="AM8" s="124"/>
      <c r="AN8" s="124"/>
      <c r="AO8" s="124"/>
      <c r="AP8" s="124"/>
      <c r="AQ8" s="124"/>
      <c r="AR8" s="124"/>
      <c r="AS8" s="124"/>
      <c r="AT8" s="124"/>
      <c r="AU8" s="124"/>
      <c r="AV8" s="124"/>
      <c r="AW8" s="124"/>
      <c r="AX8" s="124"/>
      <c r="AY8" s="124"/>
      <c r="AZ8" s="124"/>
      <c r="BA8" s="124"/>
      <c r="BB8" s="124"/>
      <c r="BC8" s="124"/>
      <c r="BD8" s="124"/>
      <c r="BE8" s="124"/>
      <c r="BF8" s="124"/>
      <c r="BG8" s="124"/>
      <c r="BH8" s="124"/>
      <c r="BI8" s="124"/>
      <c r="BJ8" s="124"/>
      <c r="BK8" s="124"/>
      <c r="BL8" s="124"/>
      <c r="BM8" s="124"/>
      <c r="BN8" s="124"/>
      <c r="BO8" s="124"/>
      <c r="BP8" s="124"/>
      <c r="BQ8" s="124"/>
      <c r="BR8" s="124"/>
      <c r="BS8" s="124">
        <v>0.35</v>
      </c>
      <c r="BT8" s="124">
        <v>0.44</v>
      </c>
      <c r="BU8" s="124">
        <v>0.64</v>
      </c>
      <c r="BV8" s="124">
        <v>0.52</v>
      </c>
      <c r="BW8" s="124">
        <v>0.65</v>
      </c>
      <c r="BX8" s="124">
        <v>0.77849462365591404</v>
      </c>
      <c r="BY8" s="124">
        <v>0.70838709677419354</v>
      </c>
      <c r="BZ8" s="124">
        <v>0.73548387096774204</v>
      </c>
      <c r="CA8" s="124">
        <v>0.72580645161290325</v>
      </c>
      <c r="CB8" s="124">
        <v>0.858494623655914</v>
      </c>
      <c r="CC8" s="124">
        <v>0.88817204301075259</v>
      </c>
      <c r="CD8" s="124">
        <v>0.72043010752688175</v>
      </c>
      <c r="CE8" s="124">
        <v>0.85</v>
      </c>
      <c r="CF8" s="124">
        <v>0.95</v>
      </c>
      <c r="CG8" s="124">
        <v>0.83</v>
      </c>
      <c r="CH8" s="124">
        <v>0.79</v>
      </c>
      <c r="CI8" s="124">
        <v>0.82</v>
      </c>
      <c r="CJ8" s="124">
        <v>0.88</v>
      </c>
      <c r="CK8" s="124">
        <v>0.97</v>
      </c>
      <c r="CL8" s="124">
        <v>0.91</v>
      </c>
      <c r="CM8" s="124"/>
      <c r="CN8" s="124">
        <v>0.72</v>
      </c>
      <c r="CO8" s="124">
        <v>0.82</v>
      </c>
      <c r="CP8" s="124">
        <v>1</v>
      </c>
      <c r="CQ8" s="124">
        <v>0.83</v>
      </c>
      <c r="CR8" s="124">
        <v>1.01</v>
      </c>
      <c r="CS8" s="125">
        <v>1.01</v>
      </c>
      <c r="CT8" s="125">
        <v>0.93922902494331062</v>
      </c>
      <c r="CU8" s="125">
        <v>0.9</v>
      </c>
      <c r="CV8" s="125">
        <v>0.96903225806451609</v>
      </c>
      <c r="CW8" s="125">
        <v>0.82</v>
      </c>
      <c r="CX8" s="125" t="str">
        <f>IFERROR(VLOOKUP(LEFT($B8,3),'KALENDARZ NEW'!$A:$AAA,MATCH(CX$2,'KALENDARZ NEW'!$1:$1,0),FALSE),"")</f>
        <v/>
      </c>
      <c r="CY8" s="125" t="str">
        <f>IFERROR(VLOOKUP(LEFT($B8,3),'KALENDARZ NEW'!$A:$AAA,MATCH(CY$2,'KALENDARZ NEW'!$1:$1,0),FALSE),"")</f>
        <v/>
      </c>
      <c r="CZ8" s="125">
        <v>0.93</v>
      </c>
      <c r="DA8" s="125">
        <v>0.91</v>
      </c>
      <c r="DB8" s="125">
        <v>0.84</v>
      </c>
      <c r="DC8" s="125">
        <v>0.72</v>
      </c>
      <c r="DD8" s="125">
        <v>0.91</v>
      </c>
      <c r="DE8" s="125">
        <v>0.77</v>
      </c>
      <c r="DF8" s="125">
        <v>0.9</v>
      </c>
      <c r="DG8" s="125">
        <v>0.9</v>
      </c>
      <c r="DH8" s="125">
        <v>0.95</v>
      </c>
      <c r="DI8" s="125">
        <v>0.97</v>
      </c>
      <c r="DJ8" s="125"/>
      <c r="DK8" s="125">
        <v>0.82</v>
      </c>
      <c r="DL8" s="125">
        <v>0.92</v>
      </c>
      <c r="DM8" s="125">
        <v>0.96</v>
      </c>
      <c r="DN8" s="125">
        <v>0.89</v>
      </c>
      <c r="DO8" s="125">
        <v>0.96</v>
      </c>
      <c r="DP8" s="125">
        <v>0.94</v>
      </c>
      <c r="DQ8" s="125">
        <v>0.98</v>
      </c>
      <c r="DR8" s="125">
        <v>1.02</v>
      </c>
      <c r="DS8" s="125">
        <v>1.0433604336043361</v>
      </c>
      <c r="DT8" s="125">
        <v>0.95000000000000007</v>
      </c>
      <c r="DU8" s="125">
        <v>0.9311827956989247</v>
      </c>
      <c r="DV8" s="125">
        <v>0.93677419354838698</v>
      </c>
      <c r="DW8" s="125">
        <v>0.8582781456953642</v>
      </c>
      <c r="DX8" s="125">
        <v>0.84827586206896555</v>
      </c>
      <c r="DY8" s="125">
        <v>0.92430107526881733</v>
      </c>
      <c r="DZ8" s="125">
        <v>1.0655913978494622</v>
      </c>
      <c r="EA8" s="125">
        <v>0.87213822894168458</v>
      </c>
      <c r="EB8" s="125">
        <v>0.95189189189189194</v>
      </c>
      <c r="EC8" s="125">
        <v>0.93172043010752692</v>
      </c>
      <c r="ED8" s="125">
        <v>0.88172043010752688</v>
      </c>
      <c r="EE8" s="125">
        <v>0.8989247311827957</v>
      </c>
      <c r="EF8" s="125">
        <v>0.84675324675324681</v>
      </c>
      <c r="EG8" s="125">
        <v>0.94451612903225812</v>
      </c>
      <c r="EH8" s="125">
        <v>0.92516129032258065</v>
      </c>
      <c r="EI8" s="125">
        <v>0.81182795698924737</v>
      </c>
      <c r="EJ8" s="125">
        <v>0.85053763440860219</v>
      </c>
      <c r="EK8" s="125">
        <v>0.97118279569892474</v>
      </c>
      <c r="EL8" s="125">
        <v>0.92301075268817201</v>
      </c>
      <c r="EM8" s="125">
        <v>0.89118279569892467</v>
      </c>
      <c r="EN8" s="125">
        <v>0.85333333333333339</v>
      </c>
      <c r="EO8" s="125">
        <v>0.88763440860215048</v>
      </c>
      <c r="EP8" s="125">
        <v>0.9475268817204302</v>
      </c>
      <c r="EQ8" s="125">
        <v>0.90250896057347674</v>
      </c>
      <c r="ER8" s="125">
        <v>0.98365591397849461</v>
      </c>
      <c r="ES8" s="125">
        <f>IFERROR(VLOOKUP(LEFT($B8,3),'KALENDARZ NEW'!$A:$AAA,MATCH(ES$2,'KALENDARZ NEW'!$1:$1,0),FALSE),"")</f>
        <v>0.8666666666666667</v>
      </c>
    </row>
    <row r="9" spans="1:149" hidden="1">
      <c r="B9" s="108" t="s">
        <v>7047</v>
      </c>
      <c r="C9" s="77"/>
      <c r="D9" s="124"/>
      <c r="E9" s="124"/>
      <c r="F9" s="124"/>
      <c r="G9" s="124" t="s">
        <v>2221</v>
      </c>
      <c r="H9" s="124">
        <v>0.8787096774193548</v>
      </c>
      <c r="I9" s="124">
        <v>1.2209677419354839</v>
      </c>
      <c r="J9" s="124">
        <v>1.1660215053763441</v>
      </c>
      <c r="K9" s="124">
        <v>1.1736559139784946</v>
      </c>
      <c r="L9" s="124">
        <v>0.96000000000000008</v>
      </c>
      <c r="M9" s="124">
        <v>1.0670967741935484</v>
      </c>
      <c r="N9" s="124">
        <v>1.1435483870967742</v>
      </c>
      <c r="O9" s="124">
        <v>1.1010752688172043</v>
      </c>
      <c r="P9" s="124">
        <v>1.1746236559139784</v>
      </c>
      <c r="Q9" s="124">
        <v>1.2632258064516131</v>
      </c>
      <c r="R9" s="124">
        <v>1.061505376344086</v>
      </c>
      <c r="S9" s="124">
        <v>1.3724731182795697</v>
      </c>
      <c r="T9" s="124">
        <v>1</v>
      </c>
      <c r="U9" s="124">
        <v>1.2779569892473119</v>
      </c>
      <c r="V9" s="124">
        <v>1.0679569892473117</v>
      </c>
      <c r="W9" s="124">
        <v>1.1989247311827955</v>
      </c>
      <c r="X9" s="124" t="s">
        <v>2221</v>
      </c>
      <c r="Y9" s="124">
        <v>0.8490322580645161</v>
      </c>
      <c r="Z9" s="124">
        <v>0.79193548387096779</v>
      </c>
      <c r="AA9" s="124"/>
      <c r="AB9" s="124"/>
      <c r="AC9" s="124"/>
      <c r="AD9" s="124"/>
      <c r="AE9" s="124"/>
      <c r="AF9" s="124"/>
      <c r="AG9" s="124"/>
      <c r="AH9" s="124"/>
      <c r="AI9" s="124"/>
      <c r="AJ9" s="124"/>
      <c r="AK9" s="124"/>
      <c r="AL9" s="124"/>
      <c r="AM9" s="124" t="s">
        <v>2221</v>
      </c>
      <c r="AN9" s="124" t="s">
        <v>2221</v>
      </c>
      <c r="AO9" s="124">
        <v>0.88</v>
      </c>
      <c r="AP9" s="124">
        <v>1.02</v>
      </c>
      <c r="AQ9" s="124">
        <v>1.1000000000000001</v>
      </c>
      <c r="AR9" s="124">
        <v>1.1827956989247312</v>
      </c>
      <c r="AS9" s="124">
        <v>1.1329032258064515</v>
      </c>
      <c r="AT9" s="124">
        <v>1.3698924731182796</v>
      </c>
      <c r="AU9" s="124">
        <v>1.3080645161290321</v>
      </c>
      <c r="AV9" s="124">
        <v>1.0344086021505376</v>
      </c>
      <c r="AW9" s="124">
        <v>1.3688172043010751</v>
      </c>
      <c r="AX9" s="124">
        <v>1.4886021505376343</v>
      </c>
      <c r="AY9" s="124">
        <v>1.0096774193548388</v>
      </c>
      <c r="AZ9" s="124">
        <v>1.1896774193548387</v>
      </c>
      <c r="BA9" s="124">
        <v>1.2898924731182797</v>
      </c>
      <c r="BB9" s="124">
        <v>1.2890322580645162</v>
      </c>
      <c r="BC9" s="124" t="s">
        <v>2221</v>
      </c>
      <c r="BD9" s="124" t="s">
        <v>2221</v>
      </c>
      <c r="BE9" s="124">
        <v>1.2073118279569892</v>
      </c>
      <c r="BF9" s="124">
        <v>1.3209677419354839</v>
      </c>
      <c r="BG9" s="124">
        <v>1.3810752688172043</v>
      </c>
      <c r="BH9" s="124">
        <v>1.4268817204301076</v>
      </c>
      <c r="BI9" s="124">
        <v>1.4186379928315414</v>
      </c>
      <c r="BJ9" s="124">
        <v>1.2288172043010752</v>
      </c>
      <c r="BK9" s="124">
        <v>1.3384946236559141</v>
      </c>
      <c r="BL9" s="124">
        <v>1.5059139784946236</v>
      </c>
      <c r="BM9" s="124" t="s">
        <v>2221</v>
      </c>
      <c r="BN9" s="124">
        <v>0.15698924731182795</v>
      </c>
      <c r="BO9" s="124"/>
      <c r="BP9" s="124"/>
      <c r="BQ9" s="124" t="s">
        <v>2221</v>
      </c>
      <c r="BR9" s="124" t="s">
        <v>2221</v>
      </c>
      <c r="BS9" s="124" t="s">
        <v>2221</v>
      </c>
      <c r="BT9" s="124" t="s">
        <v>2221</v>
      </c>
      <c r="BU9" s="124" t="s">
        <v>2221</v>
      </c>
      <c r="BV9" s="124" t="s">
        <v>2221</v>
      </c>
      <c r="BW9" s="124"/>
      <c r="BX9" s="124"/>
      <c r="BY9" s="124" t="s">
        <v>2221</v>
      </c>
      <c r="BZ9" s="124" t="s">
        <v>2221</v>
      </c>
      <c r="CA9" s="124" t="s">
        <v>2221</v>
      </c>
      <c r="CB9" s="124" t="s">
        <v>2221</v>
      </c>
      <c r="CC9" s="124" t="s">
        <v>2221</v>
      </c>
      <c r="CD9" s="124">
        <v>0</v>
      </c>
      <c r="CE9" s="124"/>
      <c r="CF9" s="124"/>
      <c r="CG9" s="124"/>
      <c r="CH9" s="124"/>
      <c r="CI9" s="124"/>
      <c r="CJ9" s="124"/>
      <c r="CK9" s="124"/>
      <c r="CL9" s="124"/>
      <c r="CM9" s="124"/>
      <c r="CN9" s="124"/>
      <c r="CO9" s="124"/>
      <c r="CP9" s="124"/>
      <c r="CQ9" s="124"/>
      <c r="CR9" s="124" t="str">
        <f>IFERROR(VLOOKUP(LEFT(B9,3),'[1]KALENDARZ NEW'!A:ZZ,MATCH(CR$2,'[1]KALENDARZ NEW'!$1:$1,0),FALSE),"")</f>
        <v/>
      </c>
      <c r="CS9" s="125"/>
      <c r="CT9" s="125"/>
      <c r="CU9" s="125"/>
      <c r="CV9" s="125"/>
      <c r="CW9" s="125"/>
      <c r="CX9" s="125"/>
      <c r="CY9" s="125"/>
      <c r="CZ9" s="125"/>
      <c r="DA9" s="125"/>
      <c r="DB9" s="125"/>
      <c r="DC9" s="125"/>
      <c r="DD9" s="125"/>
      <c r="DE9" s="125"/>
      <c r="DF9" s="125"/>
      <c r="DG9" s="125"/>
      <c r="DH9" s="125"/>
      <c r="DI9" s="125"/>
      <c r="DJ9" s="125"/>
      <c r="DK9" s="125"/>
      <c r="DL9" s="125"/>
      <c r="DM9" s="125"/>
      <c r="DN9" s="125"/>
      <c r="DO9" s="125"/>
      <c r="DP9" s="125"/>
      <c r="DQ9" s="125"/>
      <c r="DR9" s="125"/>
      <c r="DS9" s="125"/>
      <c r="DT9" s="125">
        <v>1.0940860215053763</v>
      </c>
      <c r="DU9" s="125"/>
      <c r="DV9" s="125"/>
      <c r="DW9" s="125"/>
      <c r="DX9" s="125"/>
      <c r="DY9" s="125"/>
      <c r="DZ9" s="125"/>
      <c r="EA9" s="125"/>
      <c r="EB9" s="125"/>
      <c r="EC9" s="125"/>
      <c r="ED9" s="125"/>
      <c r="EE9" s="125"/>
      <c r="EF9" s="125"/>
      <c r="EG9" s="125"/>
      <c r="EH9" s="125"/>
      <c r="EI9" s="125"/>
      <c r="EJ9" s="125"/>
      <c r="EK9" s="125"/>
      <c r="EL9" s="125"/>
      <c r="EM9" s="125"/>
      <c r="EN9" s="125"/>
      <c r="EO9" s="125"/>
      <c r="EP9" s="125"/>
      <c r="EQ9" s="125"/>
      <c r="ER9" s="125"/>
      <c r="ES9" s="125"/>
    </row>
    <row r="10" spans="1:149">
      <c r="A10">
        <v>4</v>
      </c>
      <c r="B10" s="108" t="s">
        <v>2148</v>
      </c>
      <c r="C10" s="77">
        <v>1</v>
      </c>
      <c r="D10" s="124">
        <f>AVERAGE(DU10:ES10)</f>
        <v>1.0739573985708186</v>
      </c>
      <c r="E10" s="124"/>
      <c r="F10" s="124"/>
      <c r="G10" s="124">
        <v>0.90860215053763449</v>
      </c>
      <c r="H10" s="124">
        <v>1.053763440860215</v>
      </c>
      <c r="I10" s="124">
        <v>0.8019047619047619</v>
      </c>
      <c r="J10" s="124">
        <v>0.76881720430107525</v>
      </c>
      <c r="K10" s="124">
        <v>1.2164874551971327</v>
      </c>
      <c r="L10" s="124">
        <v>1.1896774193548387</v>
      </c>
      <c r="M10" s="124">
        <v>1.0584946236559138</v>
      </c>
      <c r="N10" s="124">
        <v>0.90107526881720423</v>
      </c>
      <c r="O10" s="124">
        <v>0.9475268817204302</v>
      </c>
      <c r="P10" s="124">
        <v>1.0812903225806452</v>
      </c>
      <c r="Q10" s="124">
        <v>1.1478494623655915</v>
      </c>
      <c r="R10" s="124">
        <v>0.97204301075268806</v>
      </c>
      <c r="S10" s="124">
        <v>1.1625806451612903</v>
      </c>
      <c r="T10" s="124"/>
      <c r="U10" s="124" t="s">
        <v>2221</v>
      </c>
      <c r="V10" s="124" t="s">
        <v>2221</v>
      </c>
      <c r="W10" s="124" t="s">
        <v>2221</v>
      </c>
      <c r="X10" s="124" t="s">
        <v>2221</v>
      </c>
      <c r="Y10" s="124">
        <v>0.72759856630824382</v>
      </c>
      <c r="Z10" s="124">
        <v>0.95376344086021503</v>
      </c>
      <c r="AA10" s="124">
        <v>1.0172043010752689</v>
      </c>
      <c r="AB10" s="124" t="s">
        <v>2221</v>
      </c>
      <c r="AC10" s="124" t="s">
        <v>2221</v>
      </c>
      <c r="AD10" s="124" t="s">
        <v>2221</v>
      </c>
      <c r="AE10" s="124" t="s">
        <v>2221</v>
      </c>
      <c r="AF10" s="124" t="s">
        <v>2221</v>
      </c>
      <c r="AG10" s="124" t="s">
        <v>2221</v>
      </c>
      <c r="AH10" s="124" t="s">
        <v>2221</v>
      </c>
      <c r="AI10" s="124"/>
      <c r="AJ10" s="124" t="s">
        <v>2221</v>
      </c>
      <c r="AK10" s="124">
        <v>0.76505376344086018</v>
      </c>
      <c r="AL10" s="124">
        <v>0.76505376344086018</v>
      </c>
      <c r="AM10" s="124">
        <v>1.2219354838709677</v>
      </c>
      <c r="AN10" s="124">
        <v>1.1731182795698925</v>
      </c>
      <c r="AO10" s="124">
        <v>1.1015053763440859</v>
      </c>
      <c r="AP10" s="124">
        <v>1.1995698924731184</v>
      </c>
      <c r="AQ10" s="124">
        <v>0.95010752688172051</v>
      </c>
      <c r="AR10" s="124">
        <v>1.0787096774193548</v>
      </c>
      <c r="AS10" s="124"/>
      <c r="AT10" s="124" t="s">
        <v>2221</v>
      </c>
      <c r="AU10" s="124" t="s">
        <v>2221</v>
      </c>
      <c r="AV10" s="124" t="s">
        <v>2221</v>
      </c>
      <c r="AW10" s="124" t="s">
        <v>2221</v>
      </c>
      <c r="AX10" s="124" t="s">
        <v>2221</v>
      </c>
      <c r="AY10" s="124"/>
      <c r="AZ10" s="124"/>
      <c r="BA10" s="124" t="s">
        <v>2221</v>
      </c>
      <c r="BB10" s="124" t="s">
        <v>2221</v>
      </c>
      <c r="BC10" s="124" t="s">
        <v>2221</v>
      </c>
      <c r="BD10" s="124">
        <v>1.1172043010752688</v>
      </c>
      <c r="BE10" s="124" t="s">
        <v>2221</v>
      </c>
      <c r="BF10" s="124" t="s">
        <v>2221</v>
      </c>
      <c r="BG10" s="124" t="s">
        <v>2221</v>
      </c>
      <c r="BH10" s="124" t="s">
        <v>2221</v>
      </c>
      <c r="BI10" s="124" t="s">
        <v>2221</v>
      </c>
      <c r="BJ10" s="124" t="s">
        <v>2221</v>
      </c>
      <c r="BK10" s="124" t="s">
        <v>2221</v>
      </c>
      <c r="BL10" s="124" t="s">
        <v>2221</v>
      </c>
      <c r="BM10" s="124" t="s">
        <v>2221</v>
      </c>
      <c r="BN10" s="124" t="s">
        <v>2221</v>
      </c>
      <c r="BO10" s="124">
        <v>1.201720430107527</v>
      </c>
      <c r="BP10" s="124">
        <v>1.0365591397849461</v>
      </c>
      <c r="BQ10" s="124">
        <v>0.89677419354838717</v>
      </c>
      <c r="BR10" s="124">
        <v>1.0167741935483872</v>
      </c>
      <c r="BS10" s="124">
        <v>1.0916129032258064</v>
      </c>
      <c r="BT10" s="124">
        <v>0.90494623655913986</v>
      </c>
      <c r="BU10" s="124">
        <v>0.98752688172043013</v>
      </c>
      <c r="BV10" s="124">
        <v>0.91075268817204302</v>
      </c>
      <c r="BW10" s="124">
        <v>0.94795698924731187</v>
      </c>
      <c r="BX10" s="124">
        <v>1.1978494623655913</v>
      </c>
      <c r="BY10" s="124">
        <v>1.0249462365591397</v>
      </c>
      <c r="BZ10" s="124">
        <v>1.1664516129032259</v>
      </c>
      <c r="CA10" s="124">
        <v>1.1896774193548387</v>
      </c>
      <c r="CB10" s="124">
        <v>1.1079569892473118</v>
      </c>
      <c r="CC10" s="124">
        <v>1.2315412186379928</v>
      </c>
      <c r="CD10" s="124">
        <v>1.3734767025089605</v>
      </c>
      <c r="CE10" s="124">
        <v>1.1399999999999999</v>
      </c>
      <c r="CF10" s="124">
        <v>1.1399999999999999</v>
      </c>
      <c r="CG10" s="124">
        <v>1.02</v>
      </c>
      <c r="CH10" s="124">
        <v>1</v>
      </c>
      <c r="CI10" s="124">
        <v>1</v>
      </c>
      <c r="CJ10" s="124">
        <v>1.01</v>
      </c>
      <c r="CK10" s="124">
        <v>0.9</v>
      </c>
      <c r="CL10" s="124">
        <v>1</v>
      </c>
      <c r="CM10" s="124"/>
      <c r="CN10" s="124">
        <v>0.79</v>
      </c>
      <c r="CO10" s="124">
        <v>0.96</v>
      </c>
      <c r="CP10" s="124">
        <v>0.79</v>
      </c>
      <c r="CQ10" s="124">
        <v>0.89</v>
      </c>
      <c r="CR10" s="124">
        <v>0.89</v>
      </c>
      <c r="CS10" s="125">
        <v>0.89</v>
      </c>
      <c r="CT10" s="125">
        <v>0.94064516129032261</v>
      </c>
      <c r="CU10" s="125">
        <v>0.86</v>
      </c>
      <c r="CV10" s="125">
        <v>1.156989247311828</v>
      </c>
      <c r="CW10" s="125">
        <v>0.96</v>
      </c>
      <c r="CX10" s="125" t="str">
        <f>IFERROR(VLOOKUP(LEFT($B10,3),'KALENDARZ NEW'!$A:$AAA,MATCH(CX$2,'KALENDARZ NEW'!$1:$1,0),FALSE),"")</f>
        <v/>
      </c>
      <c r="CY10" s="125" t="str">
        <f>IFERROR(VLOOKUP(LEFT($B10,3),'KALENDARZ NEW'!$A:$AAA,MATCH(CY$2,'KALENDARZ NEW'!$1:$1,0),FALSE),"")</f>
        <v/>
      </c>
      <c r="CZ10" s="125">
        <v>1.22</v>
      </c>
      <c r="DA10" s="125">
        <v>1.05</v>
      </c>
      <c r="DB10" s="125">
        <v>1.04</v>
      </c>
      <c r="DC10" s="125">
        <v>0.86</v>
      </c>
      <c r="DD10" s="125">
        <v>0.87</v>
      </c>
      <c r="DE10" s="125">
        <v>0.84</v>
      </c>
      <c r="DF10" s="125">
        <v>1.08</v>
      </c>
      <c r="DG10" s="125">
        <v>1.04</v>
      </c>
      <c r="DH10" s="125">
        <v>1.1200000000000001</v>
      </c>
      <c r="DI10" s="125">
        <v>1.1200000000000001</v>
      </c>
      <c r="DJ10" s="125">
        <v>0.98</v>
      </c>
      <c r="DK10" s="125">
        <v>0.98</v>
      </c>
      <c r="DL10" s="125">
        <v>1.08</v>
      </c>
      <c r="DM10" s="125">
        <v>1.1499999999999999</v>
      </c>
      <c r="DN10" s="125">
        <v>1.1100000000000001</v>
      </c>
      <c r="DO10" s="125">
        <v>1.08</v>
      </c>
      <c r="DP10" s="125">
        <v>0.98</v>
      </c>
      <c r="DQ10" s="125">
        <v>0.96</v>
      </c>
      <c r="DR10" s="125">
        <v>0.98</v>
      </c>
      <c r="DS10" s="125">
        <v>0.84</v>
      </c>
      <c r="DT10" s="125" t="s">
        <v>2221</v>
      </c>
      <c r="DU10" s="125">
        <v>0.89063670411985019</v>
      </c>
      <c r="DV10" s="125">
        <v>0.9475268817204302</v>
      </c>
      <c r="DW10" s="125">
        <v>1.0176344086021505</v>
      </c>
      <c r="DX10" s="125">
        <v>1.1156989247311828</v>
      </c>
      <c r="DY10" s="125">
        <v>1.2148796498905907</v>
      </c>
      <c r="DZ10" s="125">
        <v>1.0817204301075267</v>
      </c>
      <c r="EA10" s="125">
        <v>0.97935483870967754</v>
      </c>
      <c r="EB10" s="125">
        <v>0.97849462365591389</v>
      </c>
      <c r="EC10" s="125">
        <v>1.1408207343412526</v>
      </c>
      <c r="ED10" s="125">
        <v>1.1680345572354212</v>
      </c>
      <c r="EE10" s="125">
        <v>1.1311827956989249</v>
      </c>
      <c r="EF10" s="125">
        <v>1.1381720430107527</v>
      </c>
      <c r="EG10" s="125">
        <v>1.2008602150537635</v>
      </c>
      <c r="EH10" s="125">
        <v>1.1223684210526315</v>
      </c>
      <c r="EI10" s="125">
        <v>1.1614325068870524</v>
      </c>
      <c r="EJ10" s="125">
        <v>1.067396798652064</v>
      </c>
      <c r="EK10" s="125">
        <v>1.121720430107527</v>
      </c>
      <c r="EL10" s="125">
        <v>1.0890322580645162</v>
      </c>
      <c r="EM10" s="125">
        <v>1.1646376811594203</v>
      </c>
      <c r="EN10" s="125">
        <v>1.0167741935483872</v>
      </c>
      <c r="EO10" s="125">
        <v>1.0655172413793104</v>
      </c>
      <c r="EP10" s="125">
        <v>0.95354838709677425</v>
      </c>
      <c r="EQ10" s="125">
        <v>1.1060931899641577</v>
      </c>
      <c r="ER10" s="125">
        <v>1.0512035010940919</v>
      </c>
      <c r="ES10" s="125">
        <f>IFERROR(VLOOKUP(LEFT($B10,3),'KALENDARZ NEW'!$A:$AAA,MATCH(ES$2,'KALENDARZ NEW'!$1:$1,0),FALSE),"")</f>
        <v>0.92419354838709677</v>
      </c>
    </row>
    <row r="11" spans="1:149" hidden="1">
      <c r="A11">
        <v>5</v>
      </c>
      <c r="B11" s="108" t="s">
        <v>2265</v>
      </c>
      <c r="C11" s="77">
        <v>1</v>
      </c>
      <c r="D11" s="124"/>
      <c r="E11" s="124"/>
      <c r="F11" s="124"/>
      <c r="G11" s="124">
        <v>0.90537634408602152</v>
      </c>
      <c r="H11" s="124">
        <v>1.0744086021505377</v>
      </c>
      <c r="I11" s="124">
        <v>1.2220430107526881</v>
      </c>
      <c r="J11" s="124">
        <v>1.1049462365591398</v>
      </c>
      <c r="K11" s="124">
        <v>1.1645161290322581</v>
      </c>
      <c r="L11" s="124">
        <v>0.87139784946236554</v>
      </c>
      <c r="M11" s="124">
        <v>1.1273118279569891</v>
      </c>
      <c r="N11" s="124">
        <v>1.2774193548387096</v>
      </c>
      <c r="O11" s="124" t="s">
        <v>2221</v>
      </c>
      <c r="P11" s="124">
        <v>1.2081720430107528</v>
      </c>
      <c r="Q11" s="124">
        <v>0.99526881720430116</v>
      </c>
      <c r="R11" s="124">
        <v>1.1724731182795698</v>
      </c>
      <c r="S11" s="124">
        <v>1.2180645161290324</v>
      </c>
      <c r="T11" s="124">
        <v>1.2440860215053764</v>
      </c>
      <c r="U11" s="124">
        <v>1.1772043010752689</v>
      </c>
      <c r="V11" s="124">
        <v>1.4365591397849462</v>
      </c>
      <c r="W11" s="124">
        <v>1.3359139784946237</v>
      </c>
      <c r="X11" s="124">
        <v>1.1754838709677418</v>
      </c>
      <c r="Y11" s="124">
        <v>1.4159139784946237</v>
      </c>
      <c r="Z11" s="124">
        <v>1.4209677419354838</v>
      </c>
      <c r="AA11" s="124">
        <v>1.2860215053763442</v>
      </c>
      <c r="AB11" s="124">
        <v>1.1406451612903226</v>
      </c>
      <c r="AC11" s="124">
        <v>1.0747311827956991</v>
      </c>
      <c r="AD11" s="124">
        <v>1.5591397849462367</v>
      </c>
      <c r="AE11" s="124">
        <v>1.0916129032258064</v>
      </c>
      <c r="AF11" s="124">
        <v>1.293763440860215</v>
      </c>
      <c r="AG11" s="124">
        <v>1.2016129032258065</v>
      </c>
      <c r="AH11" s="124" t="s">
        <v>2221</v>
      </c>
      <c r="AI11" s="124">
        <v>1.26</v>
      </c>
      <c r="AJ11" s="124">
        <v>1.3741935483870968</v>
      </c>
      <c r="AK11" s="124">
        <v>1.430967741935484</v>
      </c>
      <c r="AL11" s="124">
        <v>1.430967741935484</v>
      </c>
      <c r="AM11" s="124">
        <v>1.150967741935484</v>
      </c>
      <c r="AN11" s="124">
        <v>1.3774193548387097</v>
      </c>
      <c r="AO11" s="124">
        <v>1.196989247311828</v>
      </c>
      <c r="AP11" s="124">
        <v>1.430537634408602</v>
      </c>
      <c r="AQ11" s="124">
        <v>1.4460215053763441</v>
      </c>
      <c r="AR11" s="124">
        <v>1.5273118279569891</v>
      </c>
      <c r="AS11" s="124">
        <v>1.5247311827956991</v>
      </c>
      <c r="AT11" s="124">
        <v>1.6133333333333333</v>
      </c>
      <c r="AU11" s="124">
        <v>1.4258064516129034</v>
      </c>
      <c r="AV11" s="124">
        <v>1.4236559139784948</v>
      </c>
      <c r="AW11" s="124">
        <v>1.510752688172043</v>
      </c>
      <c r="AX11" s="124">
        <v>1.2511827956989248</v>
      </c>
      <c r="AY11" s="124">
        <v>1.3931182795698924</v>
      </c>
      <c r="AZ11" s="124">
        <v>1.2688172043010753</v>
      </c>
      <c r="BA11" s="124">
        <v>1.278494623655914</v>
      </c>
      <c r="BB11" s="124" t="s">
        <v>2221</v>
      </c>
      <c r="BC11" s="124" t="s">
        <v>2221</v>
      </c>
      <c r="BD11" s="124">
        <v>1.2610752688172042</v>
      </c>
      <c r="BE11" s="124">
        <v>1.9165591397849462</v>
      </c>
      <c r="BF11" s="124">
        <v>1.5661290322580643</v>
      </c>
      <c r="BG11" s="124">
        <v>1.158279569892473</v>
      </c>
      <c r="BH11" s="124" t="s">
        <v>2221</v>
      </c>
      <c r="BI11" s="124">
        <v>1.1686021505376343</v>
      </c>
      <c r="BJ11" s="124">
        <v>1.4920430107526883</v>
      </c>
      <c r="BK11" s="124">
        <v>1.2959139784946236</v>
      </c>
      <c r="BL11" s="124">
        <v>1.3948387096774193</v>
      </c>
      <c r="BM11" s="124">
        <v>1.1032258064516129</v>
      </c>
      <c r="BN11" s="124">
        <v>1.8650537634408604</v>
      </c>
      <c r="BO11" s="124">
        <v>0.92329749103942649</v>
      </c>
      <c r="BP11" s="124">
        <v>1.3419354838709676</v>
      </c>
      <c r="BQ11" s="124">
        <v>1.2258064516129032</v>
      </c>
      <c r="BR11" s="124" t="s">
        <v>2221</v>
      </c>
      <c r="BS11" s="124" t="s">
        <v>2221</v>
      </c>
      <c r="BT11" s="124" t="s">
        <v>2221</v>
      </c>
      <c r="BU11" s="124" t="s">
        <v>2221</v>
      </c>
      <c r="BV11" s="124" t="s">
        <v>2221</v>
      </c>
      <c r="BW11" s="124"/>
      <c r="BX11" s="124"/>
      <c r="BY11" s="124" t="s">
        <v>2221</v>
      </c>
      <c r="BZ11" s="124" t="s">
        <v>2221</v>
      </c>
      <c r="CA11" s="124" t="s">
        <v>2221</v>
      </c>
      <c r="CB11" s="124" t="s">
        <v>2221</v>
      </c>
      <c r="CC11" s="124" t="s">
        <v>2221</v>
      </c>
      <c r="CD11" s="124" t="s">
        <v>2221</v>
      </c>
      <c r="CE11" s="124"/>
      <c r="CF11" s="124"/>
      <c r="CG11" s="124"/>
      <c r="CH11" s="124"/>
      <c r="CI11" s="124"/>
      <c r="CJ11" s="124"/>
      <c r="CK11" s="124"/>
      <c r="CL11" s="124"/>
      <c r="CM11" s="124"/>
      <c r="CN11" s="124"/>
      <c r="CO11" s="124"/>
      <c r="CP11" s="124">
        <v>0.95</v>
      </c>
      <c r="CQ11" s="124">
        <v>1</v>
      </c>
      <c r="CR11" s="124">
        <v>1</v>
      </c>
      <c r="CS11" s="125">
        <v>1</v>
      </c>
      <c r="CT11" s="125">
        <v>1</v>
      </c>
      <c r="CU11" s="125">
        <v>1</v>
      </c>
      <c r="CV11" s="125">
        <v>1</v>
      </c>
      <c r="CW11" s="125"/>
      <c r="CX11" s="125" t="str">
        <f>IFERROR(VLOOKUP(LEFT($B11,3),'KALENDARZ NEW'!$A:$AAA,MATCH(CX$2,'KALENDARZ NEW'!$1:$1,0),FALSE),"")</f>
        <v/>
      </c>
      <c r="CY11" s="125" t="str">
        <f>IFERROR(VLOOKUP(LEFT($B11,3),'KALENDARZ NEW'!$A:$AAA,MATCH(CY$2,'KALENDARZ NEW'!$1:$1,0),FALSE),"")</f>
        <v/>
      </c>
      <c r="CZ11" s="125"/>
      <c r="DA11" s="125"/>
      <c r="DB11" s="125"/>
      <c r="DC11" s="125"/>
      <c r="DD11" s="125"/>
      <c r="DE11" s="125"/>
      <c r="DF11" s="125"/>
      <c r="DG11" s="125"/>
      <c r="DH11" s="125"/>
      <c r="DI11" s="125"/>
      <c r="DJ11" s="125"/>
      <c r="DK11" s="125"/>
      <c r="DL11" s="125"/>
      <c r="DM11" s="125"/>
      <c r="DN11" s="125"/>
      <c r="DO11" s="125"/>
      <c r="DP11" s="125"/>
      <c r="DQ11" s="125"/>
      <c r="DR11" s="125"/>
      <c r="DS11" s="125"/>
      <c r="DT11" s="125"/>
      <c r="DU11" s="125"/>
      <c r="DV11" s="125"/>
      <c r="DW11" s="125"/>
      <c r="DX11" s="125"/>
      <c r="DY11" s="125"/>
      <c r="DZ11" s="125"/>
      <c r="EA11" s="125"/>
      <c r="EB11" s="125"/>
      <c r="EC11" s="125"/>
      <c r="ED11" s="125"/>
      <c r="EE11" s="125"/>
      <c r="EF11" s="125"/>
      <c r="EG11" s="125"/>
      <c r="EH11" s="125"/>
      <c r="EI11" s="125"/>
      <c r="EJ11" s="125"/>
      <c r="EK11" s="125"/>
      <c r="EL11" s="125"/>
      <c r="EM11" s="125"/>
      <c r="EN11" s="125"/>
      <c r="EO11" s="125"/>
      <c r="EP11" s="125"/>
      <c r="EQ11" s="125"/>
      <c r="ER11" s="125"/>
      <c r="ES11" s="125"/>
    </row>
    <row r="12" spans="1:149">
      <c r="A12">
        <v>5</v>
      </c>
      <c r="B12" s="108" t="s">
        <v>6709</v>
      </c>
      <c r="C12" s="77">
        <v>0.9</v>
      </c>
      <c r="D12" s="124">
        <f>AVERAGE(DU12:ES12)</f>
        <v>0.93976626552305509</v>
      </c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 t="s">
        <v>2221</v>
      </c>
      <c r="T12" s="124"/>
      <c r="U12" s="124" t="s">
        <v>2221</v>
      </c>
      <c r="V12" s="124" t="s">
        <v>2221</v>
      </c>
      <c r="W12" s="124" t="s">
        <v>2221</v>
      </c>
      <c r="X12" s="124" t="s">
        <v>2221</v>
      </c>
      <c r="Y12" s="124" t="s">
        <v>2221</v>
      </c>
      <c r="Z12" s="124" t="s">
        <v>2221</v>
      </c>
      <c r="AA12" s="124" t="s">
        <v>2221</v>
      </c>
      <c r="AB12" s="124" t="s">
        <v>2221</v>
      </c>
      <c r="AC12" s="124" t="s">
        <v>2221</v>
      </c>
      <c r="AD12" s="124" t="s">
        <v>2221</v>
      </c>
      <c r="AE12" s="124" t="s">
        <v>2221</v>
      </c>
      <c r="AF12" s="124" t="s">
        <v>2221</v>
      </c>
      <c r="AG12" s="124" t="s">
        <v>2221</v>
      </c>
      <c r="AH12" s="124" t="s">
        <v>2221</v>
      </c>
      <c r="AI12" s="124"/>
      <c r="AJ12" s="124" t="s">
        <v>2221</v>
      </c>
      <c r="AK12" s="124" t="s">
        <v>2221</v>
      </c>
      <c r="AL12" s="124" t="s">
        <v>2221</v>
      </c>
      <c r="AM12" s="124" t="s">
        <v>2221</v>
      </c>
      <c r="AN12" s="124" t="s">
        <v>2221</v>
      </c>
      <c r="AO12" s="124"/>
      <c r="AP12" s="124"/>
      <c r="AQ12" s="124"/>
      <c r="AR12" s="124" t="s">
        <v>2221</v>
      </c>
      <c r="AS12" s="124" t="s">
        <v>2221</v>
      </c>
      <c r="AT12" s="124" t="s">
        <v>2221</v>
      </c>
      <c r="AU12" s="124" t="s">
        <v>2221</v>
      </c>
      <c r="AV12" s="124" t="s">
        <v>2221</v>
      </c>
      <c r="AW12" s="124" t="s">
        <v>2221</v>
      </c>
      <c r="AX12" s="124" t="s">
        <v>2221</v>
      </c>
      <c r="AY12" s="124" t="s">
        <v>2221</v>
      </c>
      <c r="AZ12" s="124" t="s">
        <v>2221</v>
      </c>
      <c r="BA12" s="124" t="s">
        <v>2221</v>
      </c>
      <c r="BB12" s="124" t="s">
        <v>2221</v>
      </c>
      <c r="BC12" s="124" t="s">
        <v>2221</v>
      </c>
      <c r="BD12" s="124" t="s">
        <v>2221</v>
      </c>
      <c r="BE12" s="124" t="s">
        <v>2221</v>
      </c>
      <c r="BF12" s="124" t="s">
        <v>2221</v>
      </c>
      <c r="BG12" s="124" t="s">
        <v>2221</v>
      </c>
      <c r="BH12" s="124" t="s">
        <v>2221</v>
      </c>
      <c r="BI12" s="124" t="s">
        <v>2221</v>
      </c>
      <c r="BJ12" s="124" t="s">
        <v>2221</v>
      </c>
      <c r="BK12" s="124" t="s">
        <v>2221</v>
      </c>
      <c r="BL12" s="124" t="s">
        <v>2221</v>
      </c>
      <c r="BM12" s="124" t="s">
        <v>2221</v>
      </c>
      <c r="BN12" s="124" t="s">
        <v>2221</v>
      </c>
      <c r="BO12" s="124" t="s">
        <v>2221</v>
      </c>
      <c r="BP12" s="124" t="s">
        <v>2221</v>
      </c>
      <c r="BQ12" s="124" t="s">
        <v>2221</v>
      </c>
      <c r="BR12" s="124" t="s">
        <v>2221</v>
      </c>
      <c r="BS12" s="124" t="s">
        <v>2221</v>
      </c>
      <c r="BT12" s="124" t="s">
        <v>2221</v>
      </c>
      <c r="BU12" s="124" t="s">
        <v>2221</v>
      </c>
      <c r="BV12" s="124"/>
      <c r="BW12" s="124"/>
      <c r="BX12" s="124"/>
      <c r="BY12" s="124"/>
      <c r="BZ12" s="124"/>
      <c r="CA12" s="124"/>
      <c r="CB12" s="124"/>
      <c r="CC12" s="124" t="s">
        <v>2221</v>
      </c>
      <c r="CD12" s="124" t="s">
        <v>2221</v>
      </c>
      <c r="CE12" s="124"/>
      <c r="CF12" s="124"/>
      <c r="CG12" s="124">
        <v>0.3</v>
      </c>
      <c r="CH12" s="124">
        <v>0.47</v>
      </c>
      <c r="CI12" s="124">
        <v>0.56000000000000005</v>
      </c>
      <c r="CJ12" s="124">
        <v>0.62</v>
      </c>
      <c r="CK12" s="124">
        <v>0.63</v>
      </c>
      <c r="CL12" s="124">
        <v>0.6</v>
      </c>
      <c r="CM12" s="124"/>
      <c r="CN12" s="124">
        <v>0.63</v>
      </c>
      <c r="CO12" s="124">
        <v>0.59</v>
      </c>
      <c r="CP12" s="124">
        <v>0.72</v>
      </c>
      <c r="CQ12" s="124">
        <v>0.68</v>
      </c>
      <c r="CR12" s="124">
        <v>0.61</v>
      </c>
      <c r="CS12" s="125">
        <v>0.61</v>
      </c>
      <c r="CT12" s="125">
        <v>0.64731182795698927</v>
      </c>
      <c r="CU12" s="125">
        <v>0.73</v>
      </c>
      <c r="CV12" s="125">
        <v>0.61548387096774193</v>
      </c>
      <c r="CW12" s="125">
        <v>0.78</v>
      </c>
      <c r="CX12" s="125" t="str">
        <f>IFERROR(VLOOKUP(LEFT($B12,3),'KALENDARZ NEW'!$A:$AAA,MATCH(CX$2,'KALENDARZ NEW'!$1:$1,0),FALSE),"")</f>
        <v/>
      </c>
      <c r="CY12" s="125" t="str">
        <f>IFERROR(VLOOKUP(LEFT($B12,3),'KALENDARZ NEW'!$A:$AAA,MATCH(CY$2,'KALENDARZ NEW'!$1:$1,0),FALSE),"")</f>
        <v/>
      </c>
      <c r="CZ12" s="125">
        <v>0.74</v>
      </c>
      <c r="DA12" s="125">
        <v>0.81</v>
      </c>
      <c r="DB12" s="125">
        <v>0.79</v>
      </c>
      <c r="DC12" s="125">
        <v>0.73</v>
      </c>
      <c r="DD12" s="125">
        <v>0.94</v>
      </c>
      <c r="DE12" s="125">
        <v>0.82</v>
      </c>
      <c r="DF12" s="125">
        <v>0.8</v>
      </c>
      <c r="DG12" s="125">
        <v>0.84</v>
      </c>
      <c r="DH12" s="125">
        <v>0.76</v>
      </c>
      <c r="DI12" s="125">
        <v>0.73</v>
      </c>
      <c r="DJ12" s="125">
        <v>0.75</v>
      </c>
      <c r="DK12" s="125">
        <v>0.64</v>
      </c>
      <c r="DL12" s="125"/>
      <c r="DM12" s="125" t="str">
        <f>IFERROR(VLOOKUP(LEFT($B12,3),'KALENDARZ NEW'!$A:$AAA,MATCH(DM$2,'KALENDARZ NEW'!$1:$1,0),FALSE),"")</f>
        <v/>
      </c>
      <c r="DN12" s="125" t="str">
        <f>IFERROR(VLOOKUP(LEFT($B12,3),'KALENDARZ NEW'!$A:$AAA,MATCH(DN$2,'KALENDARZ NEW'!$1:$1,0),FALSE),"")</f>
        <v/>
      </c>
      <c r="DO12" s="125">
        <v>0.86</v>
      </c>
      <c r="DP12" s="125">
        <v>1.02</v>
      </c>
      <c r="DQ12" s="125">
        <v>0.89</v>
      </c>
      <c r="DR12" s="125">
        <v>0.89</v>
      </c>
      <c r="DS12" s="125">
        <v>1.0081300813008129</v>
      </c>
      <c r="DT12" s="125">
        <v>1.0940860215053763</v>
      </c>
      <c r="DU12" s="125">
        <v>0.92494481236203097</v>
      </c>
      <c r="DV12" s="125">
        <v>1.075283446712018</v>
      </c>
      <c r="DW12" s="125">
        <v>0.94451612903225812</v>
      </c>
      <c r="DX12" s="125">
        <v>0.91956989247311827</v>
      </c>
      <c r="DY12" s="125">
        <v>0.99569892473118282</v>
      </c>
      <c r="DZ12" s="125">
        <v>0.77161290322580645</v>
      </c>
      <c r="EA12" s="125">
        <v>0.91612903225806452</v>
      </c>
      <c r="EB12" s="125">
        <v>0.90082644628099173</v>
      </c>
      <c r="EC12" s="125">
        <v>0.98451612903225805</v>
      </c>
      <c r="ED12" s="125">
        <v>0.94599807135969138</v>
      </c>
      <c r="EE12" s="125">
        <v>0.8881720430107527</v>
      </c>
      <c r="EF12" s="125">
        <v>0.8855913978494625</v>
      </c>
      <c r="EG12" s="125">
        <v>1.0308026030368764</v>
      </c>
      <c r="EH12" s="125">
        <v>0.98260869565217379</v>
      </c>
      <c r="EI12" s="125">
        <v>0.7978494623655914</v>
      </c>
      <c r="EJ12" s="125">
        <v>0.81212121212121213</v>
      </c>
      <c r="EK12" s="125">
        <v>0.93505376344086022</v>
      </c>
      <c r="EL12" s="125">
        <v>0.9204301075268817</v>
      </c>
      <c r="EM12" s="125">
        <v>0.90322580645161288</v>
      </c>
      <c r="EN12" s="125" t="s">
        <v>2221</v>
      </c>
      <c r="EO12" s="125">
        <v>0.9413978494623656</v>
      </c>
      <c r="EP12" s="125">
        <v>1.0324705882352943</v>
      </c>
      <c r="EQ12" s="125">
        <v>1.0194756554307116</v>
      </c>
      <c r="ER12" s="125">
        <v>1.030396475770925</v>
      </c>
      <c r="ES12" s="125">
        <f>IFERROR(VLOOKUP(LEFT($B12,3),'KALENDARZ NEW'!$A:$AAA,MATCH(ES$2,'KALENDARZ NEW'!$1:$1,0),FALSE),"")</f>
        <v>0.99569892473118282</v>
      </c>
    </row>
    <row r="13" spans="1:149">
      <c r="A13">
        <v>6</v>
      </c>
      <c r="B13" s="108" t="s">
        <v>2298</v>
      </c>
      <c r="C13" s="77">
        <v>1.35</v>
      </c>
      <c r="D13" s="124">
        <f>AVERAGE(DU13:ES13)</f>
        <v>1.3568457823447704</v>
      </c>
      <c r="E13" s="124"/>
      <c r="F13" s="124"/>
      <c r="G13" s="124">
        <v>0.96451612903225803</v>
      </c>
      <c r="H13" s="124">
        <v>1.14752688172043</v>
      </c>
      <c r="I13" s="124">
        <v>1.4295698924731184</v>
      </c>
      <c r="J13" s="124">
        <v>1.2524731182795699</v>
      </c>
      <c r="K13" s="124">
        <v>1.3763440860215053</v>
      </c>
      <c r="L13" s="124" t="s">
        <v>2221</v>
      </c>
      <c r="M13" s="124">
        <v>1.2774193548387096</v>
      </c>
      <c r="N13" s="124">
        <v>1.2096774193548387</v>
      </c>
      <c r="O13" s="124">
        <v>1.2735483870967743</v>
      </c>
      <c r="P13" s="124">
        <v>1.5427956989247311</v>
      </c>
      <c r="Q13" s="124">
        <v>1.3784946236559139</v>
      </c>
      <c r="R13" s="124">
        <v>1.4030107526881721</v>
      </c>
      <c r="S13" s="124">
        <v>1.38</v>
      </c>
      <c r="T13" s="124">
        <v>1.5247311827956989</v>
      </c>
      <c r="U13" s="124">
        <v>1.6692473118279572</v>
      </c>
      <c r="V13" s="124">
        <v>1.5496774193548386</v>
      </c>
      <c r="W13" s="124">
        <v>1.2038709677419355</v>
      </c>
      <c r="X13" s="124">
        <v>1.0012903225806451</v>
      </c>
      <c r="Y13" s="124">
        <v>1.3109677419354837</v>
      </c>
      <c r="Z13" s="124">
        <v>0.94784946236559142</v>
      </c>
      <c r="AA13" s="124">
        <v>1.210752688172043</v>
      </c>
      <c r="AB13" s="124">
        <v>1.5750537634408601</v>
      </c>
      <c r="AC13" s="124">
        <v>1.2417204301075269</v>
      </c>
      <c r="AD13" s="124">
        <v>1.7569892473118278</v>
      </c>
      <c r="AE13" s="124">
        <v>1.4275268817204303</v>
      </c>
      <c r="AF13" s="124">
        <v>1.4705376344086021</v>
      </c>
      <c r="AG13" s="124">
        <v>1.2649462365591397</v>
      </c>
      <c r="AH13" s="124">
        <v>1.4430069930069931</v>
      </c>
      <c r="AI13" s="124">
        <v>1.27</v>
      </c>
      <c r="AJ13" s="124" t="s">
        <v>2221</v>
      </c>
      <c r="AK13" s="124">
        <v>1.0989247311827957</v>
      </c>
      <c r="AL13" s="124">
        <v>1.0989247311827957</v>
      </c>
      <c r="AM13" s="124" t="s">
        <v>2221</v>
      </c>
      <c r="AN13" s="124">
        <v>1.5064516129032259</v>
      </c>
      <c r="AO13" s="124">
        <v>1.2748387096774194</v>
      </c>
      <c r="AP13" s="124">
        <v>1.3591397849462366</v>
      </c>
      <c r="AQ13" s="124">
        <v>1.0997849462365592</v>
      </c>
      <c r="AR13" s="124">
        <v>1.4172043010752688</v>
      </c>
      <c r="AS13" s="124">
        <v>1.3380645161290323</v>
      </c>
      <c r="AT13" s="124">
        <v>1.4245161290322581</v>
      </c>
      <c r="AU13" s="124">
        <v>1.4053763440860216</v>
      </c>
      <c r="AV13" s="124">
        <v>1.4210752688172044</v>
      </c>
      <c r="AW13" s="124">
        <v>1.4548387096774194</v>
      </c>
      <c r="AX13" s="124">
        <v>1.293763440860215</v>
      </c>
      <c r="AY13" s="124">
        <v>1.1403225806451613</v>
      </c>
      <c r="AZ13" s="124">
        <v>1.4120430107526882</v>
      </c>
      <c r="BA13" s="124">
        <v>1.4344086021505378</v>
      </c>
      <c r="BB13" s="124">
        <v>1.3212903225806452</v>
      </c>
      <c r="BC13" s="124">
        <v>1.6673835125448029</v>
      </c>
      <c r="BD13" s="124">
        <v>1.555268817204301</v>
      </c>
      <c r="BE13" s="124">
        <v>1.7494623655913979</v>
      </c>
      <c r="BF13" s="124">
        <v>1.593010752688172</v>
      </c>
      <c r="BG13" s="124">
        <v>1.8344086021505377</v>
      </c>
      <c r="BH13" s="124">
        <v>1.6193548387096774</v>
      </c>
      <c r="BI13" s="124">
        <v>1.584516129032258</v>
      </c>
      <c r="BJ13" s="124">
        <v>2.3645161290322578</v>
      </c>
      <c r="BK13" s="124">
        <v>1.4163440860215053</v>
      </c>
      <c r="BL13" s="124">
        <v>1.4795698924731184</v>
      </c>
      <c r="BM13" s="124">
        <v>1.3989247311827957</v>
      </c>
      <c r="BN13" s="124">
        <v>2.0344086021505379</v>
      </c>
      <c r="BO13" s="124">
        <v>1.4008602150537635</v>
      </c>
      <c r="BP13" s="124">
        <v>1.2808602150537634</v>
      </c>
      <c r="BQ13" s="124">
        <v>0.88301075268817208</v>
      </c>
      <c r="BR13" s="124">
        <v>1.506236559139785</v>
      </c>
      <c r="BS13" s="124">
        <v>1.3948387096774193</v>
      </c>
      <c r="BT13" s="124">
        <v>1.3888172043010754</v>
      </c>
      <c r="BU13" s="124">
        <v>1.4559139784946236</v>
      </c>
      <c r="BV13" s="124">
        <v>1.3741935483870968</v>
      </c>
      <c r="BW13" s="124">
        <v>1.1944086021505376</v>
      </c>
      <c r="BX13" s="124">
        <v>1.4451612903225806</v>
      </c>
      <c r="BY13" s="124">
        <v>1.4184946236559139</v>
      </c>
      <c r="BZ13" s="124">
        <v>1.2533333333333334</v>
      </c>
      <c r="CA13" s="124">
        <v>1.4081720430107527</v>
      </c>
      <c r="CB13" s="124">
        <v>1.3311827956989248</v>
      </c>
      <c r="CC13" s="124">
        <v>1.355268817204301</v>
      </c>
      <c r="CD13" s="124">
        <v>1.52</v>
      </c>
      <c r="CE13" s="124">
        <v>1.1599999999999999</v>
      </c>
      <c r="CF13" s="124">
        <v>1.1299999999999999</v>
      </c>
      <c r="CG13" s="124">
        <v>1.28</v>
      </c>
      <c r="CH13" s="124">
        <v>1.22</v>
      </c>
      <c r="CI13" s="124">
        <v>1.36</v>
      </c>
      <c r="CJ13" s="124">
        <v>1.3</v>
      </c>
      <c r="CK13" s="124">
        <v>1.28</v>
      </c>
      <c r="CL13" s="124">
        <v>1.35</v>
      </c>
      <c r="CM13" s="124"/>
      <c r="CN13" s="124">
        <v>1.2</v>
      </c>
      <c r="CO13" s="124">
        <v>1.1599999999999999</v>
      </c>
      <c r="CP13" s="124">
        <v>1.31</v>
      </c>
      <c r="CQ13" s="124">
        <v>1.25</v>
      </c>
      <c r="CR13" s="124">
        <v>1.24</v>
      </c>
      <c r="CS13" s="125">
        <v>1.24</v>
      </c>
      <c r="CT13" s="125">
        <v>1.3155913978494622</v>
      </c>
      <c r="CU13" s="125">
        <v>1.41</v>
      </c>
      <c r="CV13" s="125">
        <v>1.3595698924731181</v>
      </c>
      <c r="CW13" s="125">
        <v>1.32</v>
      </c>
      <c r="CX13" s="125" t="str">
        <f>IFERROR(VLOOKUP(LEFT($B13,3),'KALENDARZ NEW'!$A:$AAA,MATCH(CX$2,'KALENDARZ NEW'!$1:$1,0),FALSE),"")</f>
        <v/>
      </c>
      <c r="CY13" s="125" t="str">
        <f>IFERROR(VLOOKUP(LEFT($B13,3),'KALENDARZ NEW'!$A:$AAA,MATCH(CY$2,'KALENDARZ NEW'!$1:$1,0),FALSE),"")</f>
        <v/>
      </c>
      <c r="CZ13" s="125">
        <v>1.28</v>
      </c>
      <c r="DA13" s="125">
        <v>1.35</v>
      </c>
      <c r="DB13" s="125">
        <v>1.43</v>
      </c>
      <c r="DC13" s="125">
        <v>1.46</v>
      </c>
      <c r="DD13" s="125">
        <v>1.31</v>
      </c>
      <c r="DE13" s="125">
        <v>1.34</v>
      </c>
      <c r="DF13" s="125">
        <v>1.46</v>
      </c>
      <c r="DG13" s="125">
        <v>1.26</v>
      </c>
      <c r="DH13" s="125">
        <v>1.37</v>
      </c>
      <c r="DI13" s="125">
        <v>1.35</v>
      </c>
      <c r="DJ13" s="125">
        <v>1.38</v>
      </c>
      <c r="DK13" s="125">
        <v>1.34</v>
      </c>
      <c r="DL13" s="125">
        <v>1.41</v>
      </c>
      <c r="DM13" s="125">
        <v>1.31</v>
      </c>
      <c r="DN13" s="125">
        <v>1.38</v>
      </c>
      <c r="DO13" s="125">
        <v>1.28</v>
      </c>
      <c r="DP13" s="125">
        <v>1.29</v>
      </c>
      <c r="DQ13" s="125">
        <v>1.39</v>
      </c>
      <c r="DR13" s="125">
        <v>1.4</v>
      </c>
      <c r="DS13" s="125">
        <v>1.3537634408602151</v>
      </c>
      <c r="DT13" s="125">
        <v>1.4395280235988199</v>
      </c>
      <c r="DU13" s="125">
        <v>1.0440860215053764</v>
      </c>
      <c r="DV13" s="125">
        <v>1.2713978494623657</v>
      </c>
      <c r="DW13" s="125">
        <v>1.381720430107527</v>
      </c>
      <c r="DX13" s="125" t="s">
        <v>2221</v>
      </c>
      <c r="DY13" s="125">
        <v>1.3076023391812865</v>
      </c>
      <c r="DZ13" s="125">
        <v>1.3931182795698924</v>
      </c>
      <c r="EA13" s="125">
        <v>1.3711827956989247</v>
      </c>
      <c r="EB13" s="125">
        <v>1.3387096774193548</v>
      </c>
      <c r="EC13" s="125">
        <v>0.84731182795698923</v>
      </c>
      <c r="ED13" s="125">
        <v>1.3152688172043012</v>
      </c>
      <c r="EE13" s="125">
        <v>1.3706896551724137</v>
      </c>
      <c r="EF13" s="125">
        <v>1.4004301075268817</v>
      </c>
      <c r="EG13" s="125">
        <v>1.104516129032258</v>
      </c>
      <c r="EH13" s="125">
        <v>1.3252699784017301</v>
      </c>
      <c r="EI13" s="125">
        <v>1.2517045454545457</v>
      </c>
      <c r="EJ13" s="125">
        <v>1.4618279569892474</v>
      </c>
      <c r="EK13" s="125">
        <v>1.4481720430107528</v>
      </c>
      <c r="EL13" s="125">
        <v>1.3423655913978494</v>
      </c>
      <c r="EM13" s="125">
        <v>1.4576344086021507</v>
      </c>
      <c r="EN13" s="125">
        <v>1.5380645161290323</v>
      </c>
      <c r="EO13" s="125">
        <v>1.4559139784946236</v>
      </c>
      <c r="EP13" s="125">
        <v>1.1415053763440861</v>
      </c>
      <c r="EQ13" s="125">
        <v>1.5462365591397851</v>
      </c>
      <c r="ER13" s="125">
        <v>1.5909677419354837</v>
      </c>
      <c r="ES13" s="125">
        <f>IFERROR(VLOOKUP(LEFT($B13,3),'KALENDARZ NEW'!$A:$AAA,MATCH(ES$2,'KALENDARZ NEW'!$1:$1,0),FALSE),"")</f>
        <v>1.8586021505376344</v>
      </c>
    </row>
    <row r="14" spans="1:149" hidden="1">
      <c r="B14" s="108" t="s">
        <v>7048</v>
      </c>
      <c r="C14" s="77"/>
      <c r="D14" s="124"/>
      <c r="E14" s="124"/>
      <c r="F14" s="124"/>
      <c r="G14" s="124"/>
      <c r="H14" s="124"/>
      <c r="I14" s="124"/>
      <c r="J14" s="124"/>
      <c r="K14" s="124"/>
      <c r="L14" s="124"/>
      <c r="M14" s="124"/>
      <c r="N14" s="124"/>
      <c r="O14" s="124"/>
      <c r="P14" s="124"/>
      <c r="Q14" s="124"/>
      <c r="R14" s="124"/>
      <c r="S14" s="124" t="s">
        <v>2221</v>
      </c>
      <c r="T14" s="124"/>
      <c r="U14" s="124" t="s">
        <v>2221</v>
      </c>
      <c r="V14" s="124" t="s">
        <v>2221</v>
      </c>
      <c r="W14" s="124" t="s">
        <v>2221</v>
      </c>
      <c r="X14" s="124" t="s">
        <v>2221</v>
      </c>
      <c r="Y14" s="124" t="s">
        <v>2221</v>
      </c>
      <c r="Z14" s="124" t="s">
        <v>2221</v>
      </c>
      <c r="AA14" s="124" t="s">
        <v>2221</v>
      </c>
      <c r="AB14" s="124" t="s">
        <v>2221</v>
      </c>
      <c r="AC14" s="124" t="s">
        <v>2221</v>
      </c>
      <c r="AD14" s="124" t="s">
        <v>2221</v>
      </c>
      <c r="AE14" s="124" t="s">
        <v>2221</v>
      </c>
      <c r="AF14" s="124" t="s">
        <v>2221</v>
      </c>
      <c r="AG14" s="124" t="s">
        <v>2221</v>
      </c>
      <c r="AH14" s="124" t="s">
        <v>2221</v>
      </c>
      <c r="AI14" s="124"/>
      <c r="AJ14" s="124" t="s">
        <v>2221</v>
      </c>
      <c r="AK14" s="124" t="s">
        <v>2221</v>
      </c>
      <c r="AL14" s="124" t="s">
        <v>2221</v>
      </c>
      <c r="AM14" s="124" t="s">
        <v>2221</v>
      </c>
      <c r="AN14" s="124" t="s">
        <v>2221</v>
      </c>
      <c r="AO14" s="124">
        <v>0.46</v>
      </c>
      <c r="AP14" s="124">
        <v>0.57999999999999996</v>
      </c>
      <c r="AQ14" s="124">
        <v>0.71</v>
      </c>
      <c r="AR14" s="124">
        <v>0.71</v>
      </c>
      <c r="AS14" s="124"/>
      <c r="AT14" s="124"/>
      <c r="AU14" s="124" t="s">
        <v>2221</v>
      </c>
      <c r="AV14" s="124" t="s">
        <v>2221</v>
      </c>
      <c r="AW14" s="124" t="s">
        <v>2221</v>
      </c>
      <c r="AX14" s="124" t="s">
        <v>2221</v>
      </c>
      <c r="AY14" s="124"/>
      <c r="AZ14" s="124"/>
      <c r="BA14" s="124" t="s">
        <v>2221</v>
      </c>
      <c r="BB14" s="124" t="s">
        <v>2221</v>
      </c>
      <c r="BC14" s="124" t="s">
        <v>2221</v>
      </c>
      <c r="BD14" s="124" t="s">
        <v>2221</v>
      </c>
      <c r="BE14" s="124" t="s">
        <v>2221</v>
      </c>
      <c r="BF14" s="124" t="s">
        <v>2221</v>
      </c>
      <c r="BG14" s="124" t="s">
        <v>2221</v>
      </c>
      <c r="BH14" s="124" t="s">
        <v>2221</v>
      </c>
      <c r="BI14" s="124" t="s">
        <v>2221</v>
      </c>
      <c r="BJ14" s="124" t="s">
        <v>2221</v>
      </c>
      <c r="BK14" s="124" t="s">
        <v>2221</v>
      </c>
      <c r="BL14" s="124" t="s">
        <v>2221</v>
      </c>
      <c r="BM14" s="124" t="s">
        <v>2221</v>
      </c>
      <c r="BN14" s="124" t="s">
        <v>2221</v>
      </c>
      <c r="BO14" s="124" t="s">
        <v>2221</v>
      </c>
      <c r="BP14" s="124" t="s">
        <v>2221</v>
      </c>
      <c r="BQ14" s="124" t="s">
        <v>2221</v>
      </c>
      <c r="BR14" s="124" t="s">
        <v>2221</v>
      </c>
      <c r="BS14" s="124" t="s">
        <v>2221</v>
      </c>
      <c r="BT14" s="124" t="s">
        <v>2221</v>
      </c>
      <c r="BU14" s="124" t="s">
        <v>2221</v>
      </c>
      <c r="BV14" s="124" t="s">
        <v>2221</v>
      </c>
      <c r="BW14" s="124"/>
      <c r="BX14" s="124"/>
      <c r="BY14" s="124" t="s">
        <v>2221</v>
      </c>
      <c r="BZ14" s="124" t="s">
        <v>2221</v>
      </c>
      <c r="CA14" s="124" t="s">
        <v>2221</v>
      </c>
      <c r="CB14" s="124" t="s">
        <v>2221</v>
      </c>
      <c r="CC14" s="124" t="s">
        <v>2221</v>
      </c>
      <c r="CD14" s="124" t="s">
        <v>2221</v>
      </c>
      <c r="CE14" s="124"/>
      <c r="CF14" s="124"/>
      <c r="CG14" s="124"/>
      <c r="CH14" s="124"/>
      <c r="CI14" s="124"/>
      <c r="CJ14" s="124"/>
      <c r="CK14" s="124"/>
      <c r="CL14" s="124"/>
      <c r="CM14" s="124"/>
      <c r="CN14" s="124"/>
      <c r="CO14" s="124"/>
      <c r="CP14" s="124"/>
      <c r="CQ14" s="124"/>
      <c r="CR14" s="124" t="str">
        <f>IFERROR(VLOOKUP(LEFT(B14,3),'[1]KALENDARZ NEW'!A:ZZ,MATCH(CR$2,'[1]KALENDARZ NEW'!$1:$1,0),FALSE),"")</f>
        <v/>
      </c>
      <c r="CS14" s="125"/>
      <c r="CT14" s="125"/>
      <c r="CU14" s="125"/>
      <c r="CV14" s="125"/>
      <c r="CW14" s="125"/>
      <c r="CX14" s="125" t="str">
        <f>IFERROR(VLOOKUP(LEFT($B14,3),'KALENDARZ NEW'!$A:$AAA,MATCH(CX$2,'KALENDARZ NEW'!$1:$1,0),FALSE),"")</f>
        <v/>
      </c>
      <c r="CY14" s="125" t="str">
        <f>IFERROR(VLOOKUP(LEFT($B14,3),'KALENDARZ NEW'!$A:$AAA,MATCH(CY$2,'KALENDARZ NEW'!$1:$1,0),FALSE),"")</f>
        <v/>
      </c>
      <c r="CZ14" s="125"/>
      <c r="DA14" s="125"/>
      <c r="DB14" s="125"/>
      <c r="DC14" s="125"/>
      <c r="DD14" s="125"/>
      <c r="DE14" s="125"/>
      <c r="DF14" s="125"/>
      <c r="DG14" s="125"/>
      <c r="DH14" s="125"/>
      <c r="DI14" s="125"/>
      <c r="DJ14" s="125"/>
      <c r="DK14" s="125"/>
      <c r="DL14" s="125"/>
      <c r="DM14" s="125"/>
      <c r="DN14" s="125"/>
      <c r="DO14" s="125"/>
      <c r="DP14" s="125"/>
      <c r="DQ14" s="125"/>
      <c r="DR14" s="125"/>
      <c r="DS14" s="125"/>
      <c r="DT14" s="125"/>
      <c r="DU14" s="125" t="s">
        <v>2221</v>
      </c>
      <c r="DV14" s="125" t="s">
        <v>2221</v>
      </c>
      <c r="DW14" s="125" t="s">
        <v>2221</v>
      </c>
      <c r="DX14" s="125" t="s">
        <v>2221</v>
      </c>
      <c r="DY14" s="125" t="s">
        <v>2221</v>
      </c>
      <c r="DZ14" s="125" t="s">
        <v>2221</v>
      </c>
      <c r="EA14" s="125" t="s">
        <v>2221</v>
      </c>
      <c r="EB14" s="125" t="s">
        <v>2221</v>
      </c>
      <c r="EC14" s="125" t="s">
        <v>2221</v>
      </c>
      <c r="ED14" s="125" t="s">
        <v>2221</v>
      </c>
      <c r="EE14" s="125" t="s">
        <v>2221</v>
      </c>
      <c r="EF14" s="125" t="s">
        <v>2221</v>
      </c>
      <c r="EG14" s="125" t="s">
        <v>2221</v>
      </c>
      <c r="EH14" s="125" t="s">
        <v>2221</v>
      </c>
      <c r="EI14" s="125" t="s">
        <v>2221</v>
      </c>
      <c r="EJ14" s="125" t="s">
        <v>2221</v>
      </c>
      <c r="EK14" s="125" t="s">
        <v>2221</v>
      </c>
      <c r="EL14" s="125" t="s">
        <v>2221</v>
      </c>
      <c r="EM14" s="125" t="s">
        <v>2221</v>
      </c>
      <c r="EN14" s="125" t="s">
        <v>2221</v>
      </c>
      <c r="EO14" s="125" t="s">
        <v>2221</v>
      </c>
      <c r="EP14" s="125" t="s">
        <v>2221</v>
      </c>
      <c r="EQ14" s="125" t="s">
        <v>2221</v>
      </c>
      <c r="ER14" s="125" t="s">
        <v>2221</v>
      </c>
      <c r="ES14" s="125" t="str">
        <f>IFERROR(VLOOKUP(LEFT($B14,3),'KALENDARZ NEW'!$A:$AAA,MATCH(ES$2,'KALENDARZ NEW'!$1:$1,0),FALSE),"")</f>
        <v/>
      </c>
    </row>
    <row r="15" spans="1:149" ht="15" hidden="1" customHeight="1">
      <c r="A15">
        <v>7</v>
      </c>
      <c r="B15" s="108" t="s">
        <v>7043</v>
      </c>
      <c r="C15" s="77">
        <v>0.5</v>
      </c>
      <c r="D15" s="124"/>
      <c r="E15" s="124"/>
      <c r="F15" s="124"/>
      <c r="G15" s="124"/>
      <c r="H15" s="124"/>
      <c r="I15" s="124"/>
      <c r="J15" s="124"/>
      <c r="K15" s="124"/>
      <c r="L15" s="124"/>
      <c r="M15" s="124"/>
      <c r="N15" s="124"/>
      <c r="O15" s="124"/>
      <c r="P15" s="124"/>
      <c r="Q15" s="124"/>
      <c r="R15" s="124"/>
      <c r="S15" s="124"/>
      <c r="T15" s="124"/>
      <c r="U15" s="124"/>
      <c r="V15" s="124"/>
      <c r="W15" s="124"/>
      <c r="X15" s="124"/>
      <c r="Y15" s="124"/>
      <c r="Z15" s="124"/>
      <c r="AA15" s="124"/>
      <c r="AB15" s="124"/>
      <c r="AC15" s="124"/>
      <c r="AD15" s="124"/>
      <c r="AE15" s="124"/>
      <c r="AF15" s="124"/>
      <c r="AG15" s="124"/>
      <c r="AH15" s="124"/>
      <c r="AI15" s="124"/>
      <c r="AJ15" s="124"/>
      <c r="AK15" s="124"/>
      <c r="AL15" s="124"/>
      <c r="AM15" s="124"/>
      <c r="AN15" s="124"/>
      <c r="AO15" s="124"/>
      <c r="AP15" s="124"/>
      <c r="AQ15" s="124"/>
      <c r="AR15" s="124"/>
      <c r="AS15" s="124"/>
      <c r="AT15" s="124"/>
      <c r="AU15" s="124"/>
      <c r="AV15" s="124"/>
      <c r="AW15" s="124"/>
      <c r="AX15" s="124"/>
      <c r="AY15" s="124"/>
      <c r="AZ15" s="124"/>
      <c r="BA15" s="124"/>
      <c r="BB15" s="124"/>
      <c r="BC15" s="124"/>
      <c r="BD15" s="124"/>
      <c r="BE15" s="124"/>
      <c r="BF15" s="124"/>
      <c r="BG15" s="124"/>
      <c r="BH15" s="124"/>
      <c r="BI15" s="124"/>
      <c r="BJ15" s="124"/>
      <c r="BK15" s="124"/>
      <c r="BL15" s="124"/>
      <c r="BM15" s="124"/>
      <c r="BN15" s="124"/>
      <c r="BO15" s="124"/>
      <c r="BP15" s="124"/>
      <c r="BQ15" s="124"/>
      <c r="BR15" s="124"/>
      <c r="BS15" s="124"/>
      <c r="BT15" s="124"/>
      <c r="BU15" s="124"/>
      <c r="BV15" s="124"/>
      <c r="BW15" s="124">
        <v>0.42</v>
      </c>
      <c r="BX15" s="124">
        <v>0.43440860215053761</v>
      </c>
      <c r="BY15" s="124">
        <v>0.50451612903225806</v>
      </c>
      <c r="BZ15" s="124">
        <v>0.56527777777777777</v>
      </c>
      <c r="CA15" s="124">
        <v>0.50416666666666665</v>
      </c>
      <c r="CB15" s="124">
        <v>0.60516129032258059</v>
      </c>
      <c r="CC15" s="124">
        <v>0.55784946236559141</v>
      </c>
      <c r="CD15" s="124">
        <v>0.66666666666666663</v>
      </c>
      <c r="CE15" s="124"/>
      <c r="CF15" s="124"/>
      <c r="CG15" s="124"/>
      <c r="CH15" s="124"/>
      <c r="CI15" s="124"/>
      <c r="CJ15" s="124"/>
      <c r="CK15" s="124"/>
      <c r="CL15" s="124"/>
      <c r="CM15" s="124"/>
      <c r="CN15" s="124"/>
      <c r="CO15" s="124"/>
      <c r="CP15" s="124"/>
      <c r="CQ15" s="124"/>
      <c r="CR15" s="124" t="str">
        <f>IFERROR(VLOOKUP(LEFT(B15,3),'[1]KALENDARZ NEW'!A:ZZ,MATCH(CR$2,'[1]KALENDARZ NEW'!$1:$1,0),FALSE),"")</f>
        <v/>
      </c>
      <c r="CS15" s="125" t="s">
        <v>2221</v>
      </c>
      <c r="CT15" s="125" t="s">
        <v>2221</v>
      </c>
      <c r="CU15" s="125" t="str">
        <f>IFERROR(VLOOKUP(LEFT($B15,3),'KALENDARZ NEW'!$A:$AAA,MATCH(CU$2,'KALENDARZ NEW'!$1:$1,0),FALSE),"")</f>
        <v/>
      </c>
      <c r="CV15" s="125" t="s">
        <v>2221</v>
      </c>
      <c r="CW15" s="125"/>
      <c r="CX15" s="125" t="str">
        <f>IFERROR(VLOOKUP(LEFT($B15,3),'KALENDARZ NEW'!$A:$AAA,MATCH(CX$2,'KALENDARZ NEW'!$1:$1,0),FALSE),"")</f>
        <v/>
      </c>
      <c r="CY15" s="125" t="str">
        <f>IFERROR(VLOOKUP(LEFT($B15,3),'KALENDARZ NEW'!$A:$AAA,MATCH(CY$2,'KALENDARZ NEW'!$1:$1,0),FALSE),"")</f>
        <v/>
      </c>
      <c r="CZ15" s="125"/>
      <c r="DA15" s="125" t="s">
        <v>7044</v>
      </c>
      <c r="DB15" s="125" t="s">
        <v>7044</v>
      </c>
      <c r="DC15" s="125" t="s">
        <v>7044</v>
      </c>
      <c r="DD15" s="125" t="str">
        <f>IFERROR(VLOOKUP(LEFT($B15,3),'KALENDARZ NEW'!$A:$AAA,MATCH(DD$2,'KALENDARZ NEW'!$1:$1,0),FALSE),"")</f>
        <v/>
      </c>
      <c r="DE15" s="125">
        <v>0.48</v>
      </c>
      <c r="DF15" s="125">
        <v>0.39</v>
      </c>
      <c r="DG15" s="125">
        <v>0.54</v>
      </c>
      <c r="DH15" s="125">
        <v>0.59</v>
      </c>
      <c r="DI15" s="125">
        <v>0.54</v>
      </c>
      <c r="DJ15" s="125">
        <v>0.54</v>
      </c>
      <c r="DK15" s="125">
        <v>0.57999999999999996</v>
      </c>
      <c r="DL15" s="125">
        <v>0.57999999999999996</v>
      </c>
      <c r="DM15" s="125" t="str">
        <f>IFERROR(VLOOKUP(LEFT($B15,3),'KALENDARZ NEW'!$A:$AAA,MATCH(DM$2,'KALENDARZ NEW'!$1:$1,0),FALSE),"")</f>
        <v/>
      </c>
      <c r="DN15" s="125" t="str">
        <f>IFERROR(VLOOKUP(LEFT($B15,3),'KALENDARZ NEW'!$A:$AAA,MATCH(DN$2,'KALENDARZ NEW'!$1:$1,0),FALSE),"")</f>
        <v/>
      </c>
      <c r="DO15" s="125" t="str">
        <f>IFERROR(VLOOKUP(LEFT($B15,3),'KALENDARZ NEW'!$A:$AAA,MATCH(DO$2,'KALENDARZ NEW'!$1:$1,0),FALSE),"")</f>
        <v/>
      </c>
      <c r="DP15" s="125" t="str">
        <f>IFERROR(VLOOKUP(LEFT($B15,3),'KALENDARZ NEW'!$A:$AAA,MATCH(DP$2,'KALENDARZ NEW'!$1:$1,0),FALSE),"")</f>
        <v/>
      </c>
      <c r="DQ15" s="125" t="str">
        <f>IFERROR(VLOOKUP(LEFT($B15,3),'KALENDARZ NEW'!$A:$AAA,MATCH(DQ$2,'KALENDARZ NEW'!$1:$1,0),FALSE),"")</f>
        <v/>
      </c>
      <c r="DR15" s="125" t="str">
        <f>IFERROR(VLOOKUP(LEFT($B15,3),'KALENDARZ NEW'!$A:$AAA,MATCH(DR$2,'KALENDARZ NEW'!$1:$1,0),FALSE),"")</f>
        <v/>
      </c>
      <c r="DS15" s="125" t="s">
        <v>2221</v>
      </c>
      <c r="DT15" s="125" t="s">
        <v>2221</v>
      </c>
      <c r="DU15" s="125" t="s">
        <v>2221</v>
      </c>
      <c r="DV15" s="125" t="s">
        <v>2221</v>
      </c>
      <c r="DW15" s="125" t="s">
        <v>2221</v>
      </c>
      <c r="DX15" s="125" t="s">
        <v>2221</v>
      </c>
      <c r="DY15" s="125" t="s">
        <v>2221</v>
      </c>
      <c r="DZ15" s="125" t="s">
        <v>2221</v>
      </c>
      <c r="EA15" s="125" t="s">
        <v>2221</v>
      </c>
      <c r="EB15" s="125" t="s">
        <v>2221</v>
      </c>
      <c r="EC15" s="125" t="s">
        <v>2221</v>
      </c>
      <c r="ED15" s="125" t="s">
        <v>2221</v>
      </c>
      <c r="EE15" s="125" t="s">
        <v>2221</v>
      </c>
      <c r="EF15" s="125" t="s">
        <v>2221</v>
      </c>
      <c r="EG15" s="125" t="s">
        <v>2221</v>
      </c>
      <c r="EH15" s="125" t="s">
        <v>2221</v>
      </c>
      <c r="EI15" s="125" t="s">
        <v>2221</v>
      </c>
      <c r="EJ15" s="125" t="s">
        <v>2221</v>
      </c>
      <c r="EK15" s="125" t="s">
        <v>2221</v>
      </c>
      <c r="EL15" s="125" t="s">
        <v>2221</v>
      </c>
      <c r="EM15" s="125" t="s">
        <v>2221</v>
      </c>
      <c r="EN15" s="125" t="s">
        <v>2221</v>
      </c>
      <c r="EO15" s="125" t="s">
        <v>2221</v>
      </c>
      <c r="EP15" s="125" t="s">
        <v>2221</v>
      </c>
      <c r="EQ15" s="125" t="s">
        <v>2221</v>
      </c>
      <c r="ER15" s="125" t="s">
        <v>2221</v>
      </c>
      <c r="ES15" s="125" t="str">
        <f>IFERROR(VLOOKUP(LEFT($B15,3),'KALENDARZ NEW'!$A:$AAA,MATCH(ES$2,'KALENDARZ NEW'!$1:$1,0),FALSE),"")</f>
        <v/>
      </c>
    </row>
    <row r="16" spans="1:149" ht="15" hidden="1" customHeight="1">
      <c r="A16">
        <v>7</v>
      </c>
      <c r="B16" s="126" t="s">
        <v>7040</v>
      </c>
      <c r="C16" s="78">
        <v>0.9</v>
      </c>
      <c r="D16" s="124"/>
      <c r="E16" s="124"/>
      <c r="F16" s="124"/>
      <c r="G16" s="124"/>
      <c r="H16" s="124"/>
      <c r="I16" s="124"/>
      <c r="J16" s="124"/>
      <c r="K16" s="124"/>
      <c r="L16" s="124"/>
      <c r="M16" s="124"/>
      <c r="N16" s="124"/>
      <c r="O16" s="124"/>
      <c r="P16" s="124"/>
      <c r="Q16" s="124"/>
      <c r="R16" s="124"/>
      <c r="S16" s="124"/>
      <c r="T16" s="124"/>
      <c r="U16" s="124"/>
      <c r="V16" s="124"/>
      <c r="W16" s="124"/>
      <c r="X16" s="124"/>
      <c r="Y16" s="124"/>
      <c r="Z16" s="124"/>
      <c r="AA16" s="124"/>
      <c r="AB16" s="124"/>
      <c r="AC16" s="124"/>
      <c r="AD16" s="124"/>
      <c r="AE16" s="124"/>
      <c r="AF16" s="124"/>
      <c r="AG16" s="124"/>
      <c r="AH16" s="124"/>
      <c r="AI16" s="124"/>
      <c r="AJ16" s="124"/>
      <c r="AK16" s="124"/>
      <c r="AL16" s="124"/>
      <c r="AM16" s="124"/>
      <c r="AN16" s="124"/>
      <c r="AO16" s="124"/>
      <c r="AP16" s="124"/>
      <c r="AQ16" s="124"/>
      <c r="AR16" s="124"/>
      <c r="AS16" s="124"/>
      <c r="AT16" s="124"/>
      <c r="AU16" s="124"/>
      <c r="AV16" s="124"/>
      <c r="AW16" s="124"/>
      <c r="AX16" s="124"/>
      <c r="AY16" s="124"/>
      <c r="AZ16" s="124"/>
      <c r="BA16" s="124"/>
      <c r="BB16" s="124"/>
      <c r="BC16" s="124"/>
      <c r="BD16" s="124"/>
      <c r="BE16" s="124"/>
      <c r="BF16" s="124"/>
      <c r="BG16" s="124"/>
      <c r="BH16" s="124"/>
      <c r="BI16" s="124"/>
      <c r="BJ16" s="124"/>
      <c r="BK16" s="124"/>
      <c r="BL16" s="124"/>
      <c r="BM16" s="124"/>
      <c r="BN16" s="124"/>
      <c r="BO16" s="124"/>
      <c r="BP16" s="124"/>
      <c r="BQ16" s="124"/>
      <c r="BR16" s="124"/>
      <c r="BS16" s="124"/>
      <c r="BT16" s="124"/>
      <c r="BU16" s="124"/>
      <c r="BV16" s="124"/>
      <c r="BW16" s="124"/>
      <c r="BX16" s="124"/>
      <c r="BY16" s="124"/>
      <c r="BZ16" s="124"/>
      <c r="CA16" s="124"/>
      <c r="CB16" s="124"/>
      <c r="CC16" s="124"/>
      <c r="CD16" s="124"/>
      <c r="CE16" s="124"/>
      <c r="CF16" s="124">
        <v>0.15</v>
      </c>
      <c r="CG16" s="124">
        <v>0.4</v>
      </c>
      <c r="CH16" s="124">
        <v>0.48</v>
      </c>
      <c r="CI16" s="124">
        <v>0.67</v>
      </c>
      <c r="CJ16" s="127">
        <v>0.46</v>
      </c>
      <c r="CK16" s="124">
        <v>0.45</v>
      </c>
      <c r="CL16" s="124">
        <v>0.52</v>
      </c>
      <c r="CM16" s="124"/>
      <c r="CN16" s="124">
        <v>0.57999999999999996</v>
      </c>
      <c r="CO16" s="124">
        <v>0.56999999999999995</v>
      </c>
      <c r="CP16" s="124">
        <v>0.5</v>
      </c>
      <c r="CQ16" s="124">
        <v>0.55000000000000004</v>
      </c>
      <c r="CR16" s="124">
        <v>0.57999999999999996</v>
      </c>
      <c r="CS16" s="125">
        <v>0.57999999999999996</v>
      </c>
      <c r="CT16" s="125">
        <v>0.56946236559139785</v>
      </c>
      <c r="CU16" s="125">
        <v>0.63</v>
      </c>
      <c r="CV16" s="125">
        <v>0.57591397849462367</v>
      </c>
      <c r="CW16" s="125">
        <v>0.56000000000000005</v>
      </c>
      <c r="CX16" s="125" t="str">
        <f>IFERROR(VLOOKUP(LEFT($B16,3),'KALENDARZ NEW'!$A:$AAA,MATCH(CX$2,'KALENDARZ NEW'!$1:$1,0),FALSE),"")</f>
        <v/>
      </c>
      <c r="CY16" s="125" t="str">
        <f>IFERROR(VLOOKUP(LEFT($B16,3),'KALENDARZ NEW'!$A:$AAA,MATCH(CY$2,'KALENDARZ NEW'!$1:$1,0),FALSE),"")</f>
        <v/>
      </c>
      <c r="CZ16" s="125">
        <v>0.56999999999999995</v>
      </c>
      <c r="DA16" s="125">
        <v>0.65</v>
      </c>
      <c r="DB16" s="125">
        <v>0.77</v>
      </c>
      <c r="DC16" s="125">
        <v>0.88</v>
      </c>
      <c r="DD16" s="125">
        <v>0.78</v>
      </c>
      <c r="DE16" s="125">
        <v>0.67</v>
      </c>
      <c r="DF16" s="125">
        <v>0.96</v>
      </c>
      <c r="DG16" s="125">
        <v>0.71</v>
      </c>
      <c r="DH16" s="125">
        <v>0.72</v>
      </c>
      <c r="DI16" s="125">
        <v>0.71</v>
      </c>
      <c r="DJ16" s="125">
        <v>0.54</v>
      </c>
      <c r="DK16" s="125">
        <v>0.88</v>
      </c>
      <c r="DL16" s="125">
        <v>0.72</v>
      </c>
      <c r="DM16" s="125">
        <v>0.8</v>
      </c>
      <c r="DN16" s="125">
        <v>0.96</v>
      </c>
      <c r="DO16" s="125">
        <v>0.87</v>
      </c>
      <c r="DP16" s="125">
        <v>0.87</v>
      </c>
      <c r="DQ16" s="125">
        <v>0.88</v>
      </c>
      <c r="DR16" s="125">
        <v>0.95</v>
      </c>
      <c r="DS16" s="125">
        <v>0.91708683473389363</v>
      </c>
      <c r="DT16" s="125">
        <v>0.87289719626168227</v>
      </c>
      <c r="DU16" s="125" t="s">
        <v>2221</v>
      </c>
      <c r="DV16" s="125" t="s">
        <v>2221</v>
      </c>
      <c r="DW16" s="125" t="s">
        <v>2221</v>
      </c>
      <c r="DX16" s="125" t="s">
        <v>2221</v>
      </c>
      <c r="DY16" s="125" t="s">
        <v>2221</v>
      </c>
      <c r="DZ16" s="125" t="s">
        <v>2221</v>
      </c>
      <c r="EA16" s="125" t="s">
        <v>2221</v>
      </c>
      <c r="EB16" s="125" t="s">
        <v>2221</v>
      </c>
      <c r="EC16" s="125" t="s">
        <v>2221</v>
      </c>
      <c r="ED16" s="125" t="s">
        <v>2221</v>
      </c>
      <c r="EE16" s="125" t="s">
        <v>2221</v>
      </c>
      <c r="EF16" s="125" t="s">
        <v>2221</v>
      </c>
      <c r="EG16" s="125" t="s">
        <v>2221</v>
      </c>
      <c r="EH16" s="125" t="s">
        <v>2221</v>
      </c>
      <c r="EI16" s="125" t="s">
        <v>2221</v>
      </c>
      <c r="EJ16" s="125" t="s">
        <v>2221</v>
      </c>
      <c r="EK16" s="125" t="s">
        <v>2221</v>
      </c>
      <c r="EL16" s="125" t="s">
        <v>2221</v>
      </c>
      <c r="EM16" s="125" t="s">
        <v>2221</v>
      </c>
      <c r="EN16" s="125" t="s">
        <v>2221</v>
      </c>
      <c r="EO16" s="125" t="s">
        <v>2221</v>
      </c>
      <c r="EP16" s="125" t="s">
        <v>2221</v>
      </c>
      <c r="EQ16" s="125" t="s">
        <v>2221</v>
      </c>
      <c r="ER16" s="125" t="s">
        <v>2221</v>
      </c>
      <c r="ES16" s="125" t="str">
        <f>IFERROR(VLOOKUP(LEFT($B16,3),'KALENDARZ NEW'!$A:$AAA,MATCH(ES$2,'KALENDARZ NEW'!$1:$1,0),FALSE),"")</f>
        <v/>
      </c>
    </row>
    <row r="17" spans="1:149" ht="15" customHeight="1">
      <c r="A17">
        <v>7</v>
      </c>
      <c r="B17" s="128" t="s">
        <v>7042</v>
      </c>
      <c r="C17" s="78">
        <v>0.75</v>
      </c>
      <c r="D17" s="124">
        <f>AVERAGE(DU17:ES17)</f>
        <v>0.82020674938161153</v>
      </c>
      <c r="E17" s="124"/>
      <c r="F17" s="124"/>
      <c r="G17" s="124"/>
      <c r="H17" s="124"/>
      <c r="I17" s="124"/>
      <c r="J17" s="124"/>
      <c r="K17" s="124"/>
      <c r="L17" s="124"/>
      <c r="M17" s="124"/>
      <c r="N17" s="124"/>
      <c r="O17" s="124"/>
      <c r="P17" s="124"/>
      <c r="Q17" s="124"/>
      <c r="R17" s="124"/>
      <c r="S17" s="124"/>
      <c r="T17" s="124"/>
      <c r="U17" s="124"/>
      <c r="V17" s="124"/>
      <c r="W17" s="124"/>
      <c r="X17" s="124"/>
      <c r="Y17" s="124"/>
      <c r="Z17" s="124"/>
      <c r="AA17" s="124"/>
      <c r="AB17" s="124"/>
      <c r="AC17" s="124"/>
      <c r="AD17" s="124"/>
      <c r="AE17" s="124"/>
      <c r="AF17" s="124"/>
      <c r="AG17" s="124"/>
      <c r="AH17" s="124"/>
      <c r="AI17" s="124"/>
      <c r="AJ17" s="124"/>
      <c r="AK17" s="124"/>
      <c r="AL17" s="124"/>
      <c r="AM17" s="124"/>
      <c r="AN17" s="124"/>
      <c r="AO17" s="124"/>
      <c r="AP17" s="124"/>
      <c r="AQ17" s="124"/>
      <c r="AR17" s="124"/>
      <c r="AS17" s="124"/>
      <c r="AT17" s="124"/>
      <c r="AU17" s="124"/>
      <c r="AV17" s="124"/>
      <c r="AW17" s="124"/>
      <c r="AX17" s="124"/>
      <c r="AY17" s="124"/>
      <c r="AZ17" s="124"/>
      <c r="BA17" s="124"/>
      <c r="BB17" s="124"/>
      <c r="BC17" s="124"/>
      <c r="BD17" s="124"/>
      <c r="BE17" s="124"/>
      <c r="BF17" s="124"/>
      <c r="BG17" s="124"/>
      <c r="BH17" s="124"/>
      <c r="BI17" s="124"/>
      <c r="BJ17" s="124"/>
      <c r="BK17" s="124"/>
      <c r="BL17" s="124"/>
      <c r="BM17" s="124"/>
      <c r="BN17" s="124"/>
      <c r="BO17" s="124"/>
      <c r="BP17" s="124"/>
      <c r="BQ17" s="124"/>
      <c r="BR17" s="124"/>
      <c r="BS17" s="124"/>
      <c r="BT17" s="124"/>
      <c r="BU17" s="124"/>
      <c r="BV17" s="124"/>
      <c r="BW17" s="124"/>
      <c r="BX17" s="124"/>
      <c r="BY17" s="124"/>
      <c r="BZ17" s="124"/>
      <c r="CA17" s="124"/>
      <c r="CB17" s="124"/>
      <c r="CC17" s="124"/>
      <c r="CD17" s="124"/>
      <c r="CE17" s="124"/>
      <c r="CF17" s="124"/>
      <c r="CG17" s="124"/>
      <c r="CH17" s="124"/>
      <c r="CI17" s="124"/>
      <c r="CJ17" s="129"/>
      <c r="CK17" s="124"/>
      <c r="CL17" s="124"/>
      <c r="CM17" s="124"/>
      <c r="CN17" s="124"/>
      <c r="CO17" s="124"/>
      <c r="CP17" s="124"/>
      <c r="CQ17" s="124"/>
      <c r="CR17" s="124"/>
      <c r="CS17" s="125" t="str">
        <f>IFERROR(VLOOKUP(LEFT($B17,3),'KALENDARZ NEW'!B:AAA,MATCH(CS$2,'KALENDARZ NEW'!$1:$1,0),FALSE),"")</f>
        <v/>
      </c>
      <c r="CT17" s="125"/>
      <c r="CU17" s="125" t="str">
        <f>IFERROR(VLOOKUP(LEFT($B17,3),'KALENDARZ NEW'!D:AAC,MATCH(CU$2,'KALENDARZ NEW'!$1:$1,0),FALSE),"")</f>
        <v/>
      </c>
      <c r="CV17" s="125"/>
      <c r="CW17" s="125"/>
      <c r="CX17" s="125"/>
      <c r="CY17" s="125"/>
      <c r="CZ17" s="125"/>
      <c r="DA17" s="125"/>
      <c r="DB17" s="125"/>
      <c r="DC17" s="125">
        <v>0.51</v>
      </c>
      <c r="DD17" s="125">
        <v>0.59</v>
      </c>
      <c r="DE17" s="125">
        <v>0.73</v>
      </c>
      <c r="DF17" s="125">
        <v>0.62</v>
      </c>
      <c r="DG17" s="125">
        <v>0.83</v>
      </c>
      <c r="DH17" s="125">
        <v>0.62</v>
      </c>
      <c r="DI17" s="125">
        <v>0.81</v>
      </c>
      <c r="DJ17" s="125"/>
      <c r="DK17" s="125">
        <v>0.66</v>
      </c>
      <c r="DL17" s="125"/>
      <c r="DM17" s="125"/>
      <c r="DN17" s="125">
        <v>0.6</v>
      </c>
      <c r="DO17" s="125">
        <v>0.56999999999999995</v>
      </c>
      <c r="DP17" s="125">
        <v>0.57999999999999996</v>
      </c>
      <c r="DQ17" s="125">
        <v>0.81</v>
      </c>
      <c r="DR17" s="125">
        <v>0.69</v>
      </c>
      <c r="DS17" s="125">
        <v>0.72419354838709671</v>
      </c>
      <c r="DT17" s="125">
        <v>0.71157407407407414</v>
      </c>
      <c r="DU17" s="125">
        <v>0.6172043010752688</v>
      </c>
      <c r="DV17" s="125">
        <v>0.84402173913043477</v>
      </c>
      <c r="DW17" s="125">
        <v>0.71291028446389493</v>
      </c>
      <c r="DX17" s="125">
        <v>0.82623655913978489</v>
      </c>
      <c r="DY17" s="125">
        <v>0.93548387096774188</v>
      </c>
      <c r="DZ17" s="125">
        <v>0.65419354838709676</v>
      </c>
      <c r="EA17" s="125">
        <v>0.98709677419354847</v>
      </c>
      <c r="EB17" s="125">
        <v>0.86810035842293909</v>
      </c>
      <c r="EC17" s="125">
        <v>0.75605381165919294</v>
      </c>
      <c r="ED17" s="125">
        <v>0.75428571428571434</v>
      </c>
      <c r="EE17" s="125">
        <v>0.81666666666666665</v>
      </c>
      <c r="EF17" s="125">
        <v>0.76427015250544661</v>
      </c>
      <c r="EG17" s="125">
        <v>0.81147902869757171</v>
      </c>
      <c r="EH17" s="125">
        <v>0.83304347826086955</v>
      </c>
      <c r="EI17" s="125">
        <v>0.70430107526881713</v>
      </c>
      <c r="EJ17" s="125">
        <v>0.81236559139784947</v>
      </c>
      <c r="EK17" s="125">
        <v>0.80220750551876385</v>
      </c>
      <c r="EL17" s="125">
        <v>0.73376344086021505</v>
      </c>
      <c r="EM17" s="125">
        <v>0.73677419354838714</v>
      </c>
      <c r="EN17" s="125">
        <v>0.84129032258064518</v>
      </c>
      <c r="EO17" s="125">
        <v>0.95053763440860206</v>
      </c>
      <c r="EP17" s="125">
        <v>0.86426858513189453</v>
      </c>
      <c r="EQ17" s="125">
        <v>1.0125925925925927</v>
      </c>
      <c r="ER17" s="125">
        <v>0.98</v>
      </c>
      <c r="ES17" s="125">
        <f>IFERROR(VLOOKUP(LEFT($B17,3),'KALENDARZ NEW'!$A:$AAA,MATCH(ES$2,'KALENDARZ NEW'!$1:$1,0),FALSE),"")</f>
        <v>0.88602150537634405</v>
      </c>
    </row>
    <row r="18" spans="1:149" ht="15">
      <c r="B18" s="79" t="s">
        <v>6711</v>
      </c>
      <c r="C18" s="115">
        <f>C5+C7+C8+C10+C12+C13+C16</f>
        <v>7.82</v>
      </c>
      <c r="D18" s="80">
        <f>AVERAGE(D5:D17)</f>
        <v>1.1328287844696521</v>
      </c>
      <c r="E18" s="80"/>
      <c r="F18" s="80"/>
      <c r="G18" s="80">
        <f>AVERAGE(G5:G15)</f>
        <v>1.1134408602150538</v>
      </c>
      <c r="H18" s="80">
        <f t="shared" ref="H18:R18" si="0">AVERAGE(H5:H15)</f>
        <v>1.2622427035330261</v>
      </c>
      <c r="I18" s="80">
        <f t="shared" si="0"/>
        <v>1.2307943822690366</v>
      </c>
      <c r="J18" s="80">
        <f t="shared" si="0"/>
        <v>1.1407526881720429</v>
      </c>
      <c r="K18" s="80">
        <f t="shared" si="0"/>
        <v>1.267178699436764</v>
      </c>
      <c r="L18" s="80">
        <f t="shared" si="0"/>
        <v>1.2288172043010752</v>
      </c>
      <c r="M18" s="80">
        <f t="shared" si="0"/>
        <v>1.2170814132104455</v>
      </c>
      <c r="N18" s="80">
        <f t="shared" si="0"/>
        <v>1.1989247311827957</v>
      </c>
      <c r="O18" s="80">
        <f t="shared" si="0"/>
        <v>1.3805734767025089</v>
      </c>
      <c r="P18" s="80">
        <f t="shared" si="0"/>
        <v>1.3472196620583716</v>
      </c>
      <c r="Q18" s="80">
        <f t="shared" si="0"/>
        <v>1.291167434715822</v>
      </c>
      <c r="R18" s="80">
        <f t="shared" si="0"/>
        <v>1.2485407066052225</v>
      </c>
      <c r="S18" s="80">
        <f>AVERAGE(S5:S15)</f>
        <v>1.3101536098310294</v>
      </c>
      <c r="T18" s="80">
        <f>AVERAGE(T5:T15)</f>
        <v>1.2962365591397849</v>
      </c>
      <c r="U18" s="80">
        <f>AVERAGE(U5:U15)</f>
        <v>1.4597311827956991</v>
      </c>
      <c r="V18" s="80">
        <f>AVERAGE(V5:V15)</f>
        <v>1.3579211469534052</v>
      </c>
      <c r="W18" s="80">
        <f>AVERAGE(W5:W15)</f>
        <v>1.2258422939068099</v>
      </c>
      <c r="X18" s="80">
        <f t="shared" ref="X18:CC18" si="1">AVERAGE(X5:X15)</f>
        <v>1.1426236559139782</v>
      </c>
      <c r="Y18" s="80">
        <f t="shared" si="1"/>
        <v>1.2350640040962622</v>
      </c>
      <c r="Z18" s="80">
        <f t="shared" si="1"/>
        <v>1.1909370199692781</v>
      </c>
      <c r="AA18" s="80">
        <f t="shared" si="1"/>
        <v>1.2371326164874554</v>
      </c>
      <c r="AB18" s="80">
        <f t="shared" si="1"/>
        <v>1.4656344086021504</v>
      </c>
      <c r="AC18" s="80">
        <f t="shared" si="1"/>
        <v>1.3138709677419353</v>
      </c>
      <c r="AD18" s="80">
        <f t="shared" si="1"/>
        <v>1.587010752688172</v>
      </c>
      <c r="AE18" s="80">
        <f t="shared" si="1"/>
        <v>1.3685161290322581</v>
      </c>
      <c r="AF18" s="80">
        <f t="shared" si="1"/>
        <v>1.5150967741935484</v>
      </c>
      <c r="AG18" s="80">
        <f t="shared" si="1"/>
        <v>1.3376989247311828</v>
      </c>
      <c r="AH18" s="80">
        <f t="shared" si="1"/>
        <v>1.431943543123543</v>
      </c>
      <c r="AI18" s="80">
        <f t="shared" si="1"/>
        <v>1.3419999999999999</v>
      </c>
      <c r="AJ18" s="80">
        <f t="shared" si="1"/>
        <v>1.3750537634408602</v>
      </c>
      <c r="AK18" s="80">
        <f t="shared" si="1"/>
        <v>1.2788829151732377</v>
      </c>
      <c r="AL18" s="80">
        <f t="shared" si="1"/>
        <v>1.2788829151732377</v>
      </c>
      <c r="AM18" s="80">
        <f t="shared" si="1"/>
        <v>1.3532043010752688</v>
      </c>
      <c r="AN18" s="80">
        <f t="shared" si="1"/>
        <v>1.4299581839904418</v>
      </c>
      <c r="AO18" s="80">
        <f t="shared" si="1"/>
        <v>1.1013927291346648</v>
      </c>
      <c r="AP18" s="80">
        <f t="shared" si="1"/>
        <v>1.3105913978494623</v>
      </c>
      <c r="AQ18" s="80">
        <f t="shared" si="1"/>
        <v>1.182970430107527</v>
      </c>
      <c r="AR18" s="80">
        <f t="shared" si="1"/>
        <v>1.3149865591397849</v>
      </c>
      <c r="AS18" s="80">
        <f t="shared" si="1"/>
        <v>1.3840860215053763</v>
      </c>
      <c r="AT18" s="80">
        <f t="shared" si="1"/>
        <v>1.5405017921146955</v>
      </c>
      <c r="AU18" s="80">
        <f t="shared" si="1"/>
        <v>1.3960573476702509</v>
      </c>
      <c r="AV18" s="80">
        <f t="shared" si="1"/>
        <v>1.3870250896057348</v>
      </c>
      <c r="AW18" s="80">
        <f t="shared" si="1"/>
        <v>1.5138888888888886</v>
      </c>
      <c r="AX18" s="80">
        <f t="shared" si="1"/>
        <v>1.5387096774193545</v>
      </c>
      <c r="AY18" s="80">
        <f t="shared" si="1"/>
        <v>1.2570071684587816</v>
      </c>
      <c r="AZ18" s="80">
        <f t="shared" si="1"/>
        <v>1.4042293906810037</v>
      </c>
      <c r="BA18" s="80">
        <f t="shared" si="1"/>
        <v>1.4434767025089605</v>
      </c>
      <c r="BB18" s="80">
        <f t="shared" si="1"/>
        <v>1.4239999999999999</v>
      </c>
      <c r="BC18" s="80">
        <f t="shared" si="1"/>
        <v>1.5600358422939069</v>
      </c>
      <c r="BD18" s="80">
        <f t="shared" si="1"/>
        <v>1.4224014336917561</v>
      </c>
      <c r="BE18" s="80">
        <f t="shared" si="1"/>
        <v>1.6178136200716846</v>
      </c>
      <c r="BF18" s="80">
        <f t="shared" si="1"/>
        <v>1.4440860215053766</v>
      </c>
      <c r="BG18" s="80">
        <f t="shared" si="1"/>
        <v>1.5602867383512544</v>
      </c>
      <c r="BH18" s="80">
        <f t="shared" si="1"/>
        <v>1.5387956989247313</v>
      </c>
      <c r="BI18" s="80">
        <f t="shared" si="1"/>
        <v>1.374074074074074</v>
      </c>
      <c r="BJ18" s="80">
        <f t="shared" si="1"/>
        <v>1.4483990442054957</v>
      </c>
      <c r="BK18" s="80">
        <f t="shared" si="1"/>
        <v>1.3944802867383512</v>
      </c>
      <c r="BL18" s="80">
        <f t="shared" si="1"/>
        <v>1.4945519713261648</v>
      </c>
      <c r="BM18" s="80">
        <f t="shared" si="1"/>
        <v>1.3204659498207885</v>
      </c>
      <c r="BN18" s="80">
        <f t="shared" si="1"/>
        <v>1.5169354838709677</v>
      </c>
      <c r="BO18" s="80">
        <f t="shared" si="1"/>
        <v>1.3193309438470731</v>
      </c>
      <c r="BP18" s="80">
        <f t="shared" si="1"/>
        <v>1.2217204301075268</v>
      </c>
      <c r="BQ18" s="80">
        <f t="shared" si="1"/>
        <v>0.97090800477897254</v>
      </c>
      <c r="BR18" s="80">
        <f t="shared" si="1"/>
        <v>1.3218064516129033</v>
      </c>
      <c r="BS18" s="80">
        <f t="shared" si="1"/>
        <v>1.2220609318996416</v>
      </c>
      <c r="BT18" s="80">
        <f t="shared" si="1"/>
        <v>1.1815770609318996</v>
      </c>
      <c r="BU18" s="80">
        <f t="shared" si="1"/>
        <v>1.2740501792114696</v>
      </c>
      <c r="BV18" s="80">
        <f t="shared" si="1"/>
        <v>1.097114695340502</v>
      </c>
      <c r="BW18" s="80">
        <f t="shared" si="1"/>
        <v>1.0276958525345623</v>
      </c>
      <c r="BX18" s="80">
        <f t="shared" si="1"/>
        <v>1.1536712749615974</v>
      </c>
      <c r="BY18" s="80">
        <f t="shared" si="1"/>
        <v>1.0027956989247311</v>
      </c>
      <c r="BZ18" s="80">
        <f t="shared" si="1"/>
        <v>1.0580002986857826</v>
      </c>
      <c r="CA18" s="80">
        <f t="shared" si="1"/>
        <v>1.1053539426523296</v>
      </c>
      <c r="CB18" s="80">
        <f t="shared" si="1"/>
        <v>1.1105376344086022</v>
      </c>
      <c r="CC18" s="80">
        <f t="shared" si="1"/>
        <v>1.0848131080389145</v>
      </c>
      <c r="CD18" s="80">
        <v>0.99415770609318999</v>
      </c>
      <c r="CE18" s="80">
        <f>AVERAGE(CE5:CE15)</f>
        <v>1.222</v>
      </c>
      <c r="CF18" s="80">
        <f>AVERAGE(CF5:CF15)</f>
        <v>1.1759999999999999</v>
      </c>
      <c r="CG18" s="80">
        <f>AVERAGE(CG5:CG16)</f>
        <v>0.8928571428571429</v>
      </c>
      <c r="CH18" s="80">
        <f>AVERAGE(CH5:CH15)</f>
        <v>1.0683333333333331</v>
      </c>
      <c r="CI18" s="80">
        <f>AVERAGE(CI5:CI16)</f>
        <v>1.0371428571428571</v>
      </c>
      <c r="CJ18" s="80">
        <f>AVERAGE(CJ5:CJ16)</f>
        <v>0.98571428571428565</v>
      </c>
      <c r="CK18" s="80">
        <f t="shared" ref="CK18:CQ18" si="2">AVERAGE(CK5:CK17)</f>
        <v>1.0142857142857145</v>
      </c>
      <c r="CL18" s="80">
        <f t="shared" si="2"/>
        <v>1.0214285714285711</v>
      </c>
      <c r="CM18" s="80" t="e">
        <f t="shared" si="2"/>
        <v>#DIV/0!</v>
      </c>
      <c r="CN18" s="80">
        <f t="shared" si="2"/>
        <v>0.94857142857142851</v>
      </c>
      <c r="CO18" s="80">
        <f>AVERAGE(CO5:CO17)</f>
        <v>0.9514285714285714</v>
      </c>
      <c r="CP18" s="80">
        <f t="shared" si="2"/>
        <v>0.99625000000000008</v>
      </c>
      <c r="CQ18" s="80">
        <f t="shared" si="2"/>
        <v>0.98999999999999988</v>
      </c>
      <c r="CR18" s="80">
        <f t="shared" ref="CR18:CW18" si="3">AVERAGE(CR5:CR17)</f>
        <v>0.99250000000000005</v>
      </c>
      <c r="CS18" s="135">
        <f t="shared" si="3"/>
        <v>0.99875000000000003</v>
      </c>
      <c r="CT18" s="135">
        <f t="shared" si="3"/>
        <v>1.0055622302684515</v>
      </c>
      <c r="CU18" s="135">
        <f t="shared" si="3"/>
        <v>1.0362500000000001</v>
      </c>
      <c r="CV18" s="135">
        <v>1.0391935483870967</v>
      </c>
      <c r="CW18" s="135">
        <f t="shared" si="3"/>
        <v>1.0314285714285716</v>
      </c>
      <c r="CX18" s="135" t="e">
        <f t="shared" ref="CX18:DN18" si="4">AVERAGE(CX5:CX17)</f>
        <v>#DIV/0!</v>
      </c>
      <c r="CY18" s="135" t="e">
        <f t="shared" si="4"/>
        <v>#DIV/0!</v>
      </c>
      <c r="CZ18" s="135">
        <f t="shared" si="4"/>
        <v>1.0671428571428572</v>
      </c>
      <c r="DA18" s="135">
        <f t="shared" si="4"/>
        <v>1.0485714285714285</v>
      </c>
      <c r="DB18" s="135">
        <f t="shared" si="4"/>
        <v>1.1128571428571428</v>
      </c>
      <c r="DC18" s="135">
        <f t="shared" si="4"/>
        <v>1.0024999999999999</v>
      </c>
      <c r="DD18" s="135">
        <f t="shared" si="4"/>
        <v>0.95285714285714296</v>
      </c>
      <c r="DE18" s="135">
        <f t="shared" si="4"/>
        <v>0.91666666666666663</v>
      </c>
      <c r="DF18" s="135">
        <f t="shared" si="4"/>
        <v>0.99111111111111094</v>
      </c>
      <c r="DG18" s="135">
        <f t="shared" si="4"/>
        <v>0.98</v>
      </c>
      <c r="DH18" s="135">
        <f t="shared" si="4"/>
        <v>1.01</v>
      </c>
      <c r="DI18" s="135">
        <f t="shared" si="4"/>
        <v>0.99777777777777787</v>
      </c>
      <c r="DJ18" s="135">
        <f t="shared" si="4"/>
        <v>0.9542857142857144</v>
      </c>
      <c r="DK18" s="135">
        <f t="shared" si="4"/>
        <v>0.931111111111111</v>
      </c>
      <c r="DL18" s="135">
        <f t="shared" si="4"/>
        <v>1.0285714285714287</v>
      </c>
      <c r="DM18" s="135">
        <f t="shared" si="4"/>
        <v>1.1533333333333335</v>
      </c>
      <c r="DN18" s="135">
        <f t="shared" si="4"/>
        <v>1.0714285714285714</v>
      </c>
      <c r="DO18" s="135">
        <f>AVERAGE(DO5:DO17)</f>
        <v>1.01875</v>
      </c>
      <c r="DP18" s="135">
        <f>AVERAGE(DP5:DP17)</f>
        <v>1.0475000000000001</v>
      </c>
      <c r="DQ18" s="135">
        <f>AVERAGE(DQ5:DQ17)</f>
        <v>1.0712499999999998</v>
      </c>
      <c r="DR18" s="135">
        <f>AVERAGE(DR5:DR17)</f>
        <v>1.0924999999999998</v>
      </c>
      <c r="DS18" s="135">
        <v>1.0848759321457404</v>
      </c>
      <c r="DT18" s="135">
        <f>AVERAGE(DT5:DT17)</f>
        <v>1.1402838105957143</v>
      </c>
      <c r="DU18" s="135">
        <v>1.020121476240883</v>
      </c>
      <c r="DV18" s="135">
        <f>AVERAGE(DV5:DV17)</f>
        <v>1.1253692508192752</v>
      </c>
      <c r="DW18" s="135">
        <v>1.1245169339551631</v>
      </c>
      <c r="DX18" s="135">
        <v>1.1061478507165496</v>
      </c>
      <c r="DY18" s="135">
        <f>AVERAGE(DY5:DY17)</f>
        <v>1.183396044521789</v>
      </c>
      <c r="DZ18" s="135">
        <v>1.074403664691683</v>
      </c>
      <c r="EA18" s="135">
        <f>AVERAGE(EA5:EA17)</f>
        <v>1.1335005457627907</v>
      </c>
      <c r="EB18" s="135">
        <f>AVERAGE(EB5:EB17)</f>
        <v>1.1297022101127674</v>
      </c>
      <c r="EC18" s="135">
        <v>1.0688761014878312</v>
      </c>
      <c r="ED18" s="135">
        <v>1.1274945302937793</v>
      </c>
      <c r="EE18" s="135">
        <v>1.1524392181789289</v>
      </c>
      <c r="EF18" s="135">
        <v>1.1196239264685997</v>
      </c>
      <c r="EG18" s="135">
        <v>1.1117237968530009</v>
      </c>
      <c r="EH18" s="135">
        <v>1.1087592314086323</v>
      </c>
      <c r="EI18" s="135">
        <v>1.0899463582198188</v>
      </c>
      <c r="EJ18" s="135">
        <v>1.0908263623458689</v>
      </c>
      <c r="EK18" s="135">
        <v>1.1732033258484473</v>
      </c>
      <c r="EL18" s="135">
        <v>1.0931490015360983</v>
      </c>
      <c r="EM18" s="135">
        <v>1.1509486113034784</v>
      </c>
      <c r="EN18" s="135">
        <v>1.1740501792114697</v>
      </c>
      <c r="EO18" s="135">
        <v>1.1486837226548017</v>
      </c>
      <c r="EP18" s="135">
        <v>1.1045111261492297</v>
      </c>
      <c r="EQ18" s="135">
        <v>1.2032119221173228</v>
      </c>
      <c r="ER18" s="135">
        <v>1.2324679585033815</v>
      </c>
      <c r="ES18" s="135">
        <f>AVERAGE(ES5:ES17)</f>
        <v>1.2315668202764978</v>
      </c>
    </row>
    <row r="19" spans="1:149" s="75" customFormat="1" ht="15">
      <c r="B19" s="109" t="s">
        <v>2196</v>
      </c>
      <c r="C19" s="110"/>
      <c r="D19" s="107"/>
      <c r="E19" s="107"/>
      <c r="F19" s="107"/>
      <c r="G19" s="107"/>
      <c r="H19" s="107"/>
      <c r="I19" s="107"/>
      <c r="J19" s="107"/>
      <c r="K19" s="107"/>
      <c r="L19" s="107"/>
      <c r="M19" s="107"/>
      <c r="N19" s="107"/>
      <c r="O19" s="107"/>
      <c r="P19" s="107"/>
      <c r="Q19" s="107"/>
      <c r="R19" s="107"/>
      <c r="S19" s="107"/>
      <c r="T19" s="107"/>
      <c r="U19" s="107"/>
      <c r="V19" s="107"/>
      <c r="W19" s="107"/>
      <c r="X19" s="107"/>
      <c r="Y19" s="107"/>
      <c r="Z19" s="107"/>
      <c r="AA19" s="107"/>
      <c r="AB19" s="107"/>
      <c r="AC19" s="107"/>
      <c r="AD19" s="107"/>
      <c r="AE19" s="107"/>
      <c r="AF19" s="107"/>
      <c r="AG19" s="107"/>
      <c r="AH19" s="107"/>
      <c r="AI19" s="107"/>
      <c r="AJ19" s="107"/>
      <c r="AK19" s="107"/>
      <c r="AL19" s="107"/>
      <c r="AM19" s="107"/>
      <c r="AN19" s="107"/>
      <c r="AO19" s="107"/>
      <c r="AP19" s="107"/>
      <c r="AQ19" s="107"/>
      <c r="AR19" s="107"/>
      <c r="AS19" s="107"/>
      <c r="AT19" s="107"/>
      <c r="AU19" s="107"/>
      <c r="AV19" s="107"/>
      <c r="AW19" s="107"/>
      <c r="AX19" s="107"/>
      <c r="AY19" s="107"/>
      <c r="AZ19" s="107"/>
      <c r="BA19" s="107"/>
      <c r="BB19" s="107"/>
      <c r="BC19" s="107"/>
      <c r="BD19" s="107"/>
      <c r="BE19" s="107"/>
      <c r="BF19" s="107"/>
      <c r="BG19" s="107"/>
      <c r="BH19" s="107"/>
      <c r="BI19" s="107"/>
      <c r="BJ19" s="107"/>
      <c r="BK19" s="107"/>
      <c r="BL19" s="107"/>
      <c r="BM19" s="107"/>
      <c r="BN19" s="107"/>
      <c r="BO19" s="107"/>
      <c r="BP19" s="107"/>
      <c r="BQ19" s="107"/>
      <c r="BR19" s="107"/>
      <c r="BS19" s="107"/>
      <c r="BT19" s="107"/>
      <c r="BU19" s="107"/>
      <c r="BV19" s="107"/>
      <c r="BW19" s="107"/>
      <c r="BX19" s="107"/>
      <c r="BY19" s="107"/>
      <c r="BZ19" s="107"/>
      <c r="CA19" s="107"/>
      <c r="CB19" s="107"/>
      <c r="CC19" s="107"/>
      <c r="CD19" s="107"/>
      <c r="CE19" s="107"/>
      <c r="CF19" s="107"/>
      <c r="CG19" s="107"/>
      <c r="CH19" s="107"/>
      <c r="CI19" s="107"/>
      <c r="CJ19" s="107"/>
      <c r="CK19" s="107"/>
      <c r="CL19" s="107"/>
      <c r="CM19" s="107"/>
      <c r="CN19" s="107"/>
      <c r="CO19" s="107"/>
      <c r="CP19" s="107"/>
      <c r="CQ19" s="107"/>
      <c r="CR19" s="107"/>
      <c r="CS19" s="111"/>
      <c r="CT19" s="111" t="s">
        <v>2221</v>
      </c>
      <c r="CU19" s="111"/>
      <c r="CV19" s="111" t="s">
        <v>2221</v>
      </c>
      <c r="CW19" s="111" t="str">
        <f>IFERROR(VLOOKUP(LEFT($B19,3),'KALENDARZ NEW'!$A:$AAA,MATCH(CW$2,'KALENDARZ NEW'!$1:$1,0),FALSE),"")</f>
        <v/>
      </c>
      <c r="CX19" s="111" t="str">
        <f>IFERROR(VLOOKUP(LEFT($B19,3),'KALENDARZ NEW'!$A:$AAA,MATCH(CX$2,'KALENDARZ NEW'!$1:$1,0),FALSE),"")</f>
        <v/>
      </c>
      <c r="CY19" s="111" t="str">
        <f>IFERROR(VLOOKUP(LEFT($B19,3),'KALENDARZ NEW'!$A:$AAA,MATCH(CY$2,'KALENDARZ NEW'!$1:$1,0),FALSE),"")</f>
        <v/>
      </c>
      <c r="CZ19" s="111" t="str">
        <f>IFERROR(VLOOKUP(LEFT($B19,3),'KALENDARZ NEW'!$A:$AAA,MATCH(CZ$2,'KALENDARZ NEW'!$1:$1,0),FALSE),"")</f>
        <v/>
      </c>
      <c r="DA19" s="111" t="str">
        <f>IFERROR(VLOOKUP(LEFT($B19,3),'KALENDARZ NEW'!$A:$AAA,MATCH(DA$2,'KALENDARZ NEW'!$1:$1,0),FALSE),"")</f>
        <v/>
      </c>
      <c r="DB19" s="111" t="str">
        <f>IFERROR(VLOOKUP(LEFT($B19,3),'KALENDARZ NEW'!$A:$AAA,MATCH(DB$2,'KALENDARZ NEW'!$1:$1,0),FALSE),"")</f>
        <v/>
      </c>
      <c r="DC19" s="111" t="str">
        <f>IFERROR(VLOOKUP(LEFT($B19,3),'KALENDARZ NEW'!$A:$AAA,MATCH(DC$2,'KALENDARZ NEW'!$1:$1,0),FALSE),"")</f>
        <v/>
      </c>
      <c r="DD19" s="111" t="str">
        <f>IFERROR(VLOOKUP(LEFT($B19,3),'KALENDARZ NEW'!$A:$AAA,MATCH(DD$2,'KALENDARZ NEW'!$1:$1,0),FALSE),"")</f>
        <v/>
      </c>
      <c r="DE19" s="111" t="str">
        <f>IFERROR(VLOOKUP(LEFT($B19,3),'KALENDARZ NEW'!$A:$AAA,MATCH(DE$2,'KALENDARZ NEW'!$1:$1,0),FALSE),"")</f>
        <v/>
      </c>
      <c r="DF19" s="111" t="str">
        <f>IFERROR(VLOOKUP(LEFT($B19,3),'KALENDARZ NEW'!$A:$AAA,MATCH(DF$2,'KALENDARZ NEW'!$1:$1,0),FALSE),"")</f>
        <v/>
      </c>
      <c r="DG19" s="111" t="str">
        <f>IFERROR(VLOOKUP(LEFT($B19,3),'KALENDARZ NEW'!$A:$AAA,MATCH(DG$2,'KALENDARZ NEW'!$1:$1,0),FALSE),"")</f>
        <v/>
      </c>
      <c r="DH19" s="111" t="str">
        <f>IFERROR(VLOOKUP(LEFT($B19,3),'KALENDARZ NEW'!$A:$AAA,MATCH(DH$2,'KALENDARZ NEW'!$1:$1,0),FALSE),"")</f>
        <v/>
      </c>
      <c r="DI19" s="111" t="str">
        <f>IFERROR(VLOOKUP(LEFT($B19,3),'KALENDARZ NEW'!$A:$AAA,MATCH(DI$2,'KALENDARZ NEW'!$1:$1,0),FALSE),"")</f>
        <v/>
      </c>
      <c r="DJ19" s="111" t="str">
        <f>IFERROR(VLOOKUP(LEFT($B19,3),'KALENDARZ NEW'!$A:$AAA,MATCH(DJ$2,'KALENDARZ NEW'!$1:$1,0),FALSE),"")</f>
        <v/>
      </c>
      <c r="DK19" s="111" t="str">
        <f>IFERROR(VLOOKUP(LEFT($B19,3),'KALENDARZ NEW'!$A:$AAA,MATCH(DK$2,'KALENDARZ NEW'!$1:$1,0),FALSE),"")</f>
        <v/>
      </c>
      <c r="DL19" s="111" t="str">
        <f>IFERROR(VLOOKUP(LEFT($B19,3),'KALENDARZ NEW'!$A:$AAA,MATCH(DL$2,'KALENDARZ NEW'!$1:$1,0),FALSE),"")</f>
        <v/>
      </c>
      <c r="DM19" s="111" t="str">
        <f>IFERROR(VLOOKUP(LEFT($B19,3),'KALENDARZ NEW'!$A:$AAA,MATCH(DM$2,'KALENDARZ NEW'!$1:$1,0),FALSE),"")</f>
        <v/>
      </c>
      <c r="DN19" s="111" t="str">
        <f>IFERROR(VLOOKUP(LEFT($B19,3),'KALENDARZ NEW'!$A:$AAA,MATCH(DN$2,'KALENDARZ NEW'!$1:$1,0),FALSE),"")</f>
        <v/>
      </c>
      <c r="DO19" s="111" t="str">
        <f>IFERROR(VLOOKUP(LEFT($B19,3),'KALENDARZ NEW'!$A:$AAA,MATCH(DO$2,'KALENDARZ NEW'!$1:$1,0),FALSE),"")</f>
        <v/>
      </c>
      <c r="DP19" s="111" t="str">
        <f>IFERROR(VLOOKUP(LEFT($B19,3),'KALENDARZ NEW'!$A:$AAA,MATCH(DP$2,'KALENDARZ NEW'!$1:$1,0),FALSE),"")</f>
        <v/>
      </c>
      <c r="DQ19" s="111" t="str">
        <f>IFERROR(VLOOKUP(LEFT($B19,3),'KALENDARZ NEW'!$A:$AAA,MATCH(DQ$2,'KALENDARZ NEW'!$1:$1,0),FALSE),"")</f>
        <v/>
      </c>
      <c r="DR19" s="111" t="str">
        <f>IFERROR(VLOOKUP(LEFT($B19,3),'KALENDARZ NEW'!$A:$AAA,MATCH(DR$2,'KALENDARZ NEW'!$1:$1,0),FALSE),"")</f>
        <v/>
      </c>
      <c r="DS19" s="111" t="s">
        <v>2221</v>
      </c>
      <c r="DT19" s="111" t="str">
        <f>IFERROR(VLOOKUP(LEFT($B19,3),'KALENDARZ NEW'!$A:$AAA,MATCH(DT$2,'KALENDARZ NEW'!$1:$1,0),FALSE),"")</f>
        <v/>
      </c>
      <c r="DU19" s="111" t="s">
        <v>2221</v>
      </c>
      <c r="DV19" s="111" t="str">
        <f>IFERROR(VLOOKUP(LEFT($B19,3),'KALENDARZ NEW'!$A:$AAA,MATCH(DV$2,'KALENDARZ NEW'!$1:$1,0),FALSE),"")</f>
        <v/>
      </c>
      <c r="DW19" s="111" t="s">
        <v>2221</v>
      </c>
      <c r="DX19" s="111" t="s">
        <v>2221</v>
      </c>
      <c r="DY19" s="111" t="str">
        <f>IFERROR(VLOOKUP(LEFT($B19,3),'KALENDARZ NEW'!$A:$AAA,MATCH(DY$2,'KALENDARZ NEW'!$1:$1,0),FALSE),"")</f>
        <v/>
      </c>
      <c r="DZ19" s="111" t="s">
        <v>2221</v>
      </c>
      <c r="EA19" s="111" t="str">
        <f>IFERROR(VLOOKUP(LEFT($B19,3),'KALENDARZ NEW'!$A:$AAA,MATCH(EA$2,'KALENDARZ NEW'!$1:$1,0),FALSE),"")</f>
        <v/>
      </c>
      <c r="EB19" s="111" t="str">
        <f>IFERROR(VLOOKUP(LEFT($B19,3),'KALENDARZ NEW'!$A:$AAA,MATCH(EB$2,'KALENDARZ NEW'!$1:$1,0),FALSE),"")</f>
        <v/>
      </c>
      <c r="EC19" s="111" t="s">
        <v>2221</v>
      </c>
      <c r="ED19" s="111" t="s">
        <v>2221</v>
      </c>
      <c r="EE19" s="111" t="s">
        <v>2221</v>
      </c>
      <c r="EF19" s="111" t="s">
        <v>2221</v>
      </c>
      <c r="EG19" s="111" t="s">
        <v>2221</v>
      </c>
      <c r="EH19" s="111" t="s">
        <v>2221</v>
      </c>
      <c r="EI19" s="111" t="s">
        <v>2221</v>
      </c>
      <c r="EJ19" s="111" t="s">
        <v>2221</v>
      </c>
      <c r="EK19" s="111" t="s">
        <v>2221</v>
      </c>
      <c r="EL19" s="111" t="s">
        <v>2221</v>
      </c>
      <c r="EM19" s="111" t="s">
        <v>2221</v>
      </c>
      <c r="EN19" s="111" t="s">
        <v>2221</v>
      </c>
      <c r="EO19" s="111" t="s">
        <v>2221</v>
      </c>
      <c r="EP19" s="111" t="s">
        <v>2221</v>
      </c>
      <c r="EQ19" s="111" t="s">
        <v>2221</v>
      </c>
      <c r="ER19" s="111" t="s">
        <v>2221</v>
      </c>
      <c r="ES19" s="111" t="str">
        <f>IFERROR(VLOOKUP(LEFT($B19,3),'KALENDARZ NEW'!$A:$AAA,MATCH(ES$2,'KALENDARZ NEW'!$1:$1,0),FALSE),"")</f>
        <v/>
      </c>
    </row>
    <row r="20" spans="1:149" s="75" customFormat="1">
      <c r="A20" s="82">
        <v>1</v>
      </c>
      <c r="B20" s="119" t="s">
        <v>2183</v>
      </c>
      <c r="C20" s="81">
        <v>1</v>
      </c>
      <c r="D20" s="124">
        <f>AVERAGE(DU20:ES20)</f>
        <v>1.230017160196019</v>
      </c>
      <c r="E20" s="124"/>
      <c r="F20" s="124"/>
      <c r="G20" s="124">
        <v>0.76630824372759854</v>
      </c>
      <c r="H20" s="124">
        <v>0.80688172043010753</v>
      </c>
      <c r="I20" s="124">
        <v>0.7817204301075269</v>
      </c>
      <c r="J20" s="124">
        <v>0.72043010752688175</v>
      </c>
      <c r="K20" s="124">
        <v>1.275268817204301</v>
      </c>
      <c r="L20" s="124">
        <v>0.85892473118279566</v>
      </c>
      <c r="M20" s="124">
        <v>0.89591397849462373</v>
      </c>
      <c r="N20" s="124">
        <v>0.83064516129032262</v>
      </c>
      <c r="O20" s="124">
        <v>1.0008602150537633</v>
      </c>
      <c r="P20" s="124">
        <v>0.71483870967741936</v>
      </c>
      <c r="Q20" s="124">
        <v>0.92215053763440857</v>
      </c>
      <c r="R20" s="124">
        <v>0.98709677419354835</v>
      </c>
      <c r="S20" s="124">
        <v>1.0124731182795699</v>
      </c>
      <c r="T20" s="124">
        <v>0.69838709677419353</v>
      </c>
      <c r="U20" s="124">
        <v>0.82666666666666666</v>
      </c>
      <c r="V20" s="124">
        <v>0.58924731182795698</v>
      </c>
      <c r="W20" s="124">
        <v>0.64946236559139792</v>
      </c>
      <c r="X20" s="124">
        <v>0.63978494623655913</v>
      </c>
      <c r="Y20" s="124">
        <v>0.79139784946236569</v>
      </c>
      <c r="Z20" s="124">
        <v>1.1715053763440861</v>
      </c>
      <c r="AA20" s="124">
        <v>0.68430107526881723</v>
      </c>
      <c r="AB20" s="124">
        <v>0.95096774193548395</v>
      </c>
      <c r="AC20" s="124">
        <v>0.90795698924731172</v>
      </c>
      <c r="AD20" s="124">
        <v>1.1354838709677419</v>
      </c>
      <c r="AE20" s="124">
        <v>0.81990291262135917</v>
      </c>
      <c r="AF20" s="124">
        <v>0.80817204301075263</v>
      </c>
      <c r="AG20" s="124">
        <v>0.94795698924731187</v>
      </c>
      <c r="AH20" s="124" t="s">
        <v>2221</v>
      </c>
      <c r="AI20" s="124">
        <v>0.98</v>
      </c>
      <c r="AJ20" s="124">
        <v>0.78351254480286736</v>
      </c>
      <c r="AK20" s="124">
        <v>0.95354838709677425</v>
      </c>
      <c r="AL20" s="124">
        <v>0.95354838709677425</v>
      </c>
      <c r="AM20" s="124">
        <v>0.93720430107526886</v>
      </c>
      <c r="AN20" s="124">
        <v>0.8564516129032258</v>
      </c>
      <c r="AO20" s="124">
        <v>0.79946236559139794</v>
      </c>
      <c r="AP20" s="124">
        <v>0.88516129032258062</v>
      </c>
      <c r="AQ20" s="124">
        <v>0.79623655913978497</v>
      </c>
      <c r="AR20" s="124">
        <v>0.82752688172043021</v>
      </c>
      <c r="AS20" s="124">
        <v>0.83612903225806445</v>
      </c>
      <c r="AT20" s="124">
        <v>0.85677419354838713</v>
      </c>
      <c r="AU20" s="124">
        <v>0.71541218637992832</v>
      </c>
      <c r="AV20" s="124">
        <v>0.92344086021505367</v>
      </c>
      <c r="AW20" s="124" t="s">
        <v>2221</v>
      </c>
      <c r="AX20" s="124">
        <v>1.1281720430107527</v>
      </c>
      <c r="AY20" s="124">
        <v>0.87956989247311834</v>
      </c>
      <c r="AZ20" s="124">
        <v>0.98150537634408597</v>
      </c>
      <c r="BA20" s="124">
        <v>0.95870967741935476</v>
      </c>
      <c r="BB20" s="124">
        <v>0.95741935483870977</v>
      </c>
      <c r="BC20" s="124">
        <v>0.85878136200716837</v>
      </c>
      <c r="BD20" s="124">
        <v>0.8529032258064515</v>
      </c>
      <c r="BE20" s="124">
        <v>1.1956989247311829</v>
      </c>
      <c r="BF20" s="124">
        <v>0.956989247311828</v>
      </c>
      <c r="BG20" s="124">
        <v>0.97505376344086014</v>
      </c>
      <c r="BH20" s="124">
        <v>0.84215053763440861</v>
      </c>
      <c r="BI20" s="124">
        <v>0.99956989247311834</v>
      </c>
      <c r="BJ20" s="124">
        <v>0.86537634408602149</v>
      </c>
      <c r="BK20" s="124">
        <v>0.95053763440860217</v>
      </c>
      <c r="BL20" s="124">
        <v>1.0058252427184464</v>
      </c>
      <c r="BM20" s="124">
        <v>0.96516129032258058</v>
      </c>
      <c r="BN20" s="124">
        <v>0.95645161290322578</v>
      </c>
      <c r="BO20" s="124">
        <v>0.89333333333333331</v>
      </c>
      <c r="BP20" s="124">
        <v>0.61075268817204298</v>
      </c>
      <c r="BQ20" s="124">
        <v>0.87139784946236554</v>
      </c>
      <c r="BR20" s="124">
        <v>1.0365591397849461</v>
      </c>
      <c r="BS20" s="124">
        <v>1.0881720430107527</v>
      </c>
      <c r="BT20" s="124">
        <v>1.0576344086021505</v>
      </c>
      <c r="BU20" s="124">
        <v>0.96019417475728153</v>
      </c>
      <c r="BV20" s="124">
        <v>0.96720430107526889</v>
      </c>
      <c r="BW20" s="124">
        <v>1.0270967741935484</v>
      </c>
      <c r="BX20" s="124">
        <v>1.0468817204301075</v>
      </c>
      <c r="BY20" s="124">
        <v>0.9083870967741936</v>
      </c>
      <c r="BZ20" s="124">
        <v>1.2554838709677418</v>
      </c>
      <c r="CA20" s="124">
        <v>1.0012903225806451</v>
      </c>
      <c r="CB20" s="124">
        <v>1.0180645161290323</v>
      </c>
      <c r="CC20" s="124">
        <v>0.97473118279569892</v>
      </c>
      <c r="CD20" s="124">
        <v>0.86064516129032265</v>
      </c>
      <c r="CE20" s="124">
        <v>0.92</v>
      </c>
      <c r="CF20" s="124">
        <v>1.08</v>
      </c>
      <c r="CG20" s="124">
        <v>1.08</v>
      </c>
      <c r="CH20" s="124">
        <v>1.06</v>
      </c>
      <c r="CI20" s="124">
        <v>1.08</v>
      </c>
      <c r="CJ20" s="124">
        <v>1.03</v>
      </c>
      <c r="CK20" s="124">
        <v>1.02</v>
      </c>
      <c r="CL20" s="124">
        <v>1.08</v>
      </c>
      <c r="CM20" s="124"/>
      <c r="CN20" s="124">
        <v>0.83</v>
      </c>
      <c r="CO20" s="124">
        <v>0.99</v>
      </c>
      <c r="CP20" s="124">
        <v>1.06</v>
      </c>
      <c r="CQ20" s="124">
        <v>1</v>
      </c>
      <c r="CR20" s="124">
        <v>1</v>
      </c>
      <c r="CS20" s="125">
        <v>1</v>
      </c>
      <c r="CT20" s="125">
        <v>1.0103225806451612</v>
      </c>
      <c r="CU20" s="125">
        <v>0.97</v>
      </c>
      <c r="CV20" s="125">
        <v>1.1466666666666667</v>
      </c>
      <c r="CW20" s="125">
        <v>1.08</v>
      </c>
      <c r="CX20" s="125" t="str">
        <f>IFERROR(VLOOKUP(LEFT($B20,3),'KALENDARZ NEW'!$A:$AAA,MATCH(CX$2,'KALENDARZ NEW'!$1:$1,0),FALSE),"")</f>
        <v/>
      </c>
      <c r="CY20" s="125" t="str">
        <f>IFERROR(VLOOKUP(LEFT($B20,3),'KALENDARZ NEW'!$A:$AAA,MATCH(CY$2,'KALENDARZ NEW'!$1:$1,0),FALSE),"")</f>
        <v/>
      </c>
      <c r="CZ20" s="125"/>
      <c r="DA20" s="125">
        <v>0.97</v>
      </c>
      <c r="DB20" s="125">
        <v>0.86</v>
      </c>
      <c r="DC20" s="125">
        <v>1.1100000000000001</v>
      </c>
      <c r="DD20" s="125">
        <v>0.98</v>
      </c>
      <c r="DE20" s="125">
        <v>0.94</v>
      </c>
      <c r="DF20" s="125">
        <v>1</v>
      </c>
      <c r="DG20" s="125">
        <v>1</v>
      </c>
      <c r="DH20" s="125">
        <v>1.05</v>
      </c>
      <c r="DI20" s="125">
        <v>0.95</v>
      </c>
      <c r="DJ20" s="125">
        <v>1.1100000000000001</v>
      </c>
      <c r="DK20" s="125">
        <v>0.97</v>
      </c>
      <c r="DL20" s="125">
        <v>1.02</v>
      </c>
      <c r="DM20" s="125">
        <v>1.08</v>
      </c>
      <c r="DN20" s="125">
        <v>0.91</v>
      </c>
      <c r="DO20" s="125"/>
      <c r="DP20" s="125">
        <v>1.03</v>
      </c>
      <c r="DQ20" s="125">
        <v>1.06</v>
      </c>
      <c r="DR20" s="125">
        <v>1.07</v>
      </c>
      <c r="DS20" s="125">
        <v>1.1231182795698926</v>
      </c>
      <c r="DT20" s="125">
        <v>1.0596244131455399</v>
      </c>
      <c r="DU20" s="125">
        <v>1.1096774193548387</v>
      </c>
      <c r="DV20" s="125">
        <v>1.1148526758869512</v>
      </c>
      <c r="DW20" s="125">
        <v>1.3056603773584905</v>
      </c>
      <c r="DX20" s="125">
        <v>1.2367469879518072</v>
      </c>
      <c r="DY20" s="125">
        <v>1.2340009770395701</v>
      </c>
      <c r="DZ20" s="125">
        <v>1.116867469879518</v>
      </c>
      <c r="EA20" s="125">
        <v>1.1565217391304348</v>
      </c>
      <c r="EB20" s="125" t="s">
        <v>2221</v>
      </c>
      <c r="EC20" s="125">
        <v>1.1371237458193979</v>
      </c>
      <c r="ED20" s="125">
        <v>1.235968617984309</v>
      </c>
      <c r="EE20" s="125" t="s">
        <v>2221</v>
      </c>
      <c r="EF20" s="125">
        <v>1.1993920972644376</v>
      </c>
      <c r="EG20" s="125">
        <v>1.2498789346246975</v>
      </c>
      <c r="EH20" s="125">
        <v>1.2309188138065146</v>
      </c>
      <c r="EI20" s="125">
        <v>1.0470588235294118</v>
      </c>
      <c r="EJ20" s="125">
        <v>1.3149532710280374</v>
      </c>
      <c r="EK20" s="125">
        <v>1.1825665859564167</v>
      </c>
      <c r="EL20" s="125">
        <v>1.2649363369245836</v>
      </c>
      <c r="EM20" s="125">
        <v>1.2976338729763388</v>
      </c>
      <c r="EN20" s="125">
        <v>1.0952143569292125</v>
      </c>
      <c r="EO20" s="125">
        <v>1.0751782242384964</v>
      </c>
      <c r="EP20" s="125">
        <v>1.1284119106699753</v>
      </c>
      <c r="EQ20" s="125">
        <v>1.030226700251889</v>
      </c>
      <c r="ER20" s="125">
        <v>1.3500851788756389</v>
      </c>
      <c r="ES20" s="125">
        <f>IFERROR(VLOOKUP(LEFT($B20,3),'KALENDARZ NEW'!$A:$AAA,MATCH(ES$2,'KALENDARZ NEW'!$1:$1,0),FALSE),"")</f>
        <v>2.1765195670274773</v>
      </c>
    </row>
    <row r="21" spans="1:149" s="75" customFormat="1">
      <c r="A21" s="82">
        <v>2</v>
      </c>
      <c r="B21" s="108" t="s">
        <v>2195</v>
      </c>
      <c r="C21" s="77">
        <v>1</v>
      </c>
      <c r="D21" s="124">
        <f>AVERAGE(DU21:ES21)</f>
        <v>1.3152388594927269</v>
      </c>
      <c r="E21" s="124"/>
      <c r="F21" s="124"/>
      <c r="G21" s="124">
        <v>1.0610752688172043</v>
      </c>
      <c r="H21" s="124">
        <v>1.0176344086021505</v>
      </c>
      <c r="I21" s="124">
        <v>1.1069892473118281</v>
      </c>
      <c r="J21" s="124">
        <v>0.88430107526881718</v>
      </c>
      <c r="K21" s="124">
        <v>1.163978494623656</v>
      </c>
      <c r="L21" s="124">
        <v>1.050752688172043</v>
      </c>
      <c r="M21" s="124">
        <v>1.0886021505376344</v>
      </c>
      <c r="N21" s="124">
        <v>1.0150537634408601</v>
      </c>
      <c r="O21" s="124">
        <v>1.1492473118279569</v>
      </c>
      <c r="P21" s="124">
        <v>0.85935483870967733</v>
      </c>
      <c r="Q21" s="124">
        <v>1.0503225806451613</v>
      </c>
      <c r="R21" s="124">
        <v>0.46924731182795698</v>
      </c>
      <c r="S21" s="124">
        <v>0.96430107526881725</v>
      </c>
      <c r="T21" s="124">
        <v>1.0354838709677421</v>
      </c>
      <c r="U21" s="124">
        <v>1.0868817204301076</v>
      </c>
      <c r="V21" s="124">
        <v>0.97978494623655921</v>
      </c>
      <c r="W21" s="124">
        <v>0.74881720430107523</v>
      </c>
      <c r="X21" s="124">
        <v>0.89548387096774196</v>
      </c>
      <c r="Y21" s="124">
        <v>0.98838709677419345</v>
      </c>
      <c r="Z21" s="124">
        <v>0.89516129032258063</v>
      </c>
      <c r="AA21" s="124">
        <v>0.95053763440860217</v>
      </c>
      <c r="AB21" s="124">
        <v>0.97777777777777786</v>
      </c>
      <c r="AC21" s="124">
        <v>1.0150537634408603</v>
      </c>
      <c r="AD21" s="124">
        <v>1.1750537634408602</v>
      </c>
      <c r="AE21" s="124">
        <v>1.0365591397849461</v>
      </c>
      <c r="AF21" s="124">
        <v>0.89548387096774196</v>
      </c>
      <c r="AG21" s="124">
        <v>1.1446236559139786</v>
      </c>
      <c r="AH21" s="124">
        <v>1.1931623931623931</v>
      </c>
      <c r="AI21" s="124">
        <v>1.07</v>
      </c>
      <c r="AJ21" s="124">
        <v>0.92989247311827949</v>
      </c>
      <c r="AK21" s="124">
        <v>0.96860215053763432</v>
      </c>
      <c r="AL21" s="124">
        <v>0.96860215053763432</v>
      </c>
      <c r="AM21" s="124">
        <v>1.0881720430107527</v>
      </c>
      <c r="AN21" s="124">
        <v>1.1376344086021506</v>
      </c>
      <c r="AO21" s="124">
        <v>1.0508960573476702</v>
      </c>
      <c r="AP21" s="124">
        <v>1.0640860215053765</v>
      </c>
      <c r="AQ21" s="124">
        <v>1.02831541218638</v>
      </c>
      <c r="AR21" s="124">
        <v>1.0554838709677419</v>
      </c>
      <c r="AS21" s="124">
        <v>1.1161290322580646</v>
      </c>
      <c r="AT21" s="124">
        <v>1.1896774193548387</v>
      </c>
      <c r="AU21" s="124">
        <v>0.99139784946236564</v>
      </c>
      <c r="AV21" s="124">
        <v>1.0950537634408601</v>
      </c>
      <c r="AW21" s="124">
        <v>1.0976344086021506</v>
      </c>
      <c r="AX21" s="124">
        <v>1.0692473118279568</v>
      </c>
      <c r="AY21" s="124">
        <v>1.0387096774193549</v>
      </c>
      <c r="AZ21" s="124">
        <v>1.0236559139784946</v>
      </c>
      <c r="BA21" s="124">
        <v>1.0744086021505377</v>
      </c>
      <c r="BB21" s="124">
        <v>0.97333333333333338</v>
      </c>
      <c r="BC21" s="124">
        <v>1.0767025089605735</v>
      </c>
      <c r="BD21" s="124">
        <v>0.84946236559139776</v>
      </c>
      <c r="BE21" s="124">
        <v>1.0759856630824371</v>
      </c>
      <c r="BF21" s="124">
        <v>0.87132616487455194</v>
      </c>
      <c r="BG21" s="124">
        <v>1.0630824372759855</v>
      </c>
      <c r="BH21" s="124">
        <v>0.9716129032258064</v>
      </c>
      <c r="BI21" s="124">
        <v>1.1101075268817204</v>
      </c>
      <c r="BJ21" s="124">
        <v>0.90537634408602152</v>
      </c>
      <c r="BK21" s="124">
        <v>1.0296774193548386</v>
      </c>
      <c r="BL21" s="124">
        <v>1.0589247311827956</v>
      </c>
      <c r="BM21" s="124">
        <v>0.98838709677419345</v>
      </c>
      <c r="BN21" s="124">
        <v>0.98763440860215057</v>
      </c>
      <c r="BO21" s="124">
        <v>1.0387096774193549</v>
      </c>
      <c r="BP21" s="124">
        <v>0.7466666666666667</v>
      </c>
      <c r="BQ21" s="124">
        <v>0.78795698924731183</v>
      </c>
      <c r="BR21" s="124">
        <v>1.0498924731182795</v>
      </c>
      <c r="BS21" s="124">
        <v>1.0563440860215052</v>
      </c>
      <c r="BT21" s="124">
        <v>0.95956989247311819</v>
      </c>
      <c r="BU21" s="124">
        <v>0.81892473118279574</v>
      </c>
      <c r="BV21" s="124">
        <v>1.0677419354838711</v>
      </c>
      <c r="BW21" s="124">
        <v>1.0275268817204302</v>
      </c>
      <c r="BX21" s="124">
        <v>1.3876344086021506</v>
      </c>
      <c r="BY21" s="124">
        <v>1.1793548387096775</v>
      </c>
      <c r="BZ21" s="124">
        <v>1.0443010752688173</v>
      </c>
      <c r="CA21" s="124">
        <v>1.0688172043010753</v>
      </c>
      <c r="CB21" s="124">
        <v>1.0167741935483872</v>
      </c>
      <c r="CC21" s="124">
        <v>1.0541935483870968</v>
      </c>
      <c r="CD21" s="124">
        <v>1.1806451612903226</v>
      </c>
      <c r="CE21" s="124">
        <v>0.94</v>
      </c>
      <c r="CF21" s="124">
        <v>1.0900000000000001</v>
      </c>
      <c r="CG21" s="124">
        <v>1.02</v>
      </c>
      <c r="CH21" s="124">
        <v>1.1100000000000001</v>
      </c>
      <c r="CI21" s="124">
        <v>1.04</v>
      </c>
      <c r="CJ21" s="124">
        <v>1.1000000000000001</v>
      </c>
      <c r="CK21" s="124">
        <v>0.95</v>
      </c>
      <c r="CL21" s="124">
        <v>1.07</v>
      </c>
      <c r="CM21" s="124"/>
      <c r="CN21" s="124">
        <v>0.95</v>
      </c>
      <c r="CO21" s="124">
        <v>1.1100000000000001</v>
      </c>
      <c r="CP21" s="124">
        <v>1.01</v>
      </c>
      <c r="CQ21" s="124">
        <v>1.03</v>
      </c>
      <c r="CR21" s="124">
        <v>1.0900000000000001</v>
      </c>
      <c r="CS21" s="125">
        <v>1.0900000000000001</v>
      </c>
      <c r="CT21" s="125">
        <v>1.1221505376344085</v>
      </c>
      <c r="CU21" s="125">
        <v>1.02</v>
      </c>
      <c r="CV21" s="125">
        <v>1.0661290322580643</v>
      </c>
      <c r="CW21" s="125">
        <v>1.1100000000000001</v>
      </c>
      <c r="CX21" s="125" t="str">
        <f>IFERROR(VLOOKUP(LEFT($B21,3),'KALENDARZ NEW'!$A:$AAA,MATCH(CX$2,'KALENDARZ NEW'!$1:$1,0),FALSE),"")</f>
        <v/>
      </c>
      <c r="CY21" s="125" t="str">
        <f>IFERROR(VLOOKUP(LEFT($B21,3),'KALENDARZ NEW'!$A:$AAA,MATCH(CY$2,'KALENDARZ NEW'!$1:$1,0),FALSE),"")</f>
        <v/>
      </c>
      <c r="CZ21" s="125">
        <v>0.95</v>
      </c>
      <c r="DA21" s="125">
        <v>1.01</v>
      </c>
      <c r="DB21" s="125">
        <v>1.04</v>
      </c>
      <c r="DC21" s="125">
        <v>1.1000000000000001</v>
      </c>
      <c r="DD21" s="125">
        <v>1.1399999999999999</v>
      </c>
      <c r="DE21" s="125">
        <v>1.02</v>
      </c>
      <c r="DF21" s="125">
        <v>1</v>
      </c>
      <c r="DG21" s="125">
        <v>1.04</v>
      </c>
      <c r="DH21" s="125">
        <v>1.1000000000000001</v>
      </c>
      <c r="DI21" s="125">
        <v>1.07</v>
      </c>
      <c r="DJ21" s="125">
        <v>1.05</v>
      </c>
      <c r="DK21" s="125">
        <v>0.92</v>
      </c>
      <c r="DL21" s="125">
        <v>1.03</v>
      </c>
      <c r="DM21" s="125">
        <v>0.97</v>
      </c>
      <c r="DN21" s="125">
        <v>1.02</v>
      </c>
      <c r="DO21" s="125">
        <v>1.18</v>
      </c>
      <c r="DP21" s="125">
        <v>1.1000000000000001</v>
      </c>
      <c r="DQ21" s="125">
        <v>1.1599999999999999</v>
      </c>
      <c r="DR21" s="125">
        <v>1.1499999999999999</v>
      </c>
      <c r="DS21" s="125">
        <v>1.05</v>
      </c>
      <c r="DT21" s="125">
        <v>1.1144542772861357</v>
      </c>
      <c r="DU21" s="125">
        <v>1.2207885304659498</v>
      </c>
      <c r="DV21" s="125">
        <v>1.0045325779036827</v>
      </c>
      <c r="DW21" s="125">
        <v>1.4599068804966373</v>
      </c>
      <c r="DX21" s="125">
        <v>1.3739390913629557</v>
      </c>
      <c r="DY21" s="125">
        <v>1.2344656172328086</v>
      </c>
      <c r="DZ21" s="125">
        <v>1.4888888888888889</v>
      </c>
      <c r="EA21" s="125">
        <v>1.2184466019417475</v>
      </c>
      <c r="EB21" s="125">
        <v>1.2679924242424241</v>
      </c>
      <c r="EC21" s="125">
        <v>1.258139534883721</v>
      </c>
      <c r="ED21" s="125">
        <v>1.357849196538937</v>
      </c>
      <c r="EE21" s="125">
        <v>1.327906976744186</v>
      </c>
      <c r="EF21" s="125">
        <v>1.3434650455927053</v>
      </c>
      <c r="EG21" s="125">
        <v>1.34</v>
      </c>
      <c r="EH21" s="125">
        <v>1.4503067484662575</v>
      </c>
      <c r="EI21" s="125">
        <v>1.2662576687116562</v>
      </c>
      <c r="EJ21" s="125">
        <v>1.3159420289855073</v>
      </c>
      <c r="EK21" s="125">
        <v>1.3425837320574161</v>
      </c>
      <c r="EL21" s="125">
        <v>1.3923524522028263</v>
      </c>
      <c r="EM21" s="125">
        <v>1.3790209790209791</v>
      </c>
      <c r="EN21" s="125">
        <v>1.2111392405063293</v>
      </c>
      <c r="EO21" s="125">
        <v>1.2534954407294832</v>
      </c>
      <c r="EP21" s="125">
        <v>1.3057750759878417</v>
      </c>
      <c r="EQ21" s="125" t="s">
        <v>2221</v>
      </c>
      <c r="ER21" s="125" t="s">
        <v>2221</v>
      </c>
      <c r="ES21" s="125">
        <f>IFERROR(VLOOKUP(LEFT($B21,3),'KALENDARZ NEW'!$A:$AAA,MATCH(ES$2,'KALENDARZ NEW'!$1:$1,0),FALSE),"")</f>
        <v>1.4372990353697748</v>
      </c>
    </row>
    <row r="22" spans="1:149" s="75" customFormat="1">
      <c r="A22" s="82">
        <v>3</v>
      </c>
      <c r="B22" s="108" t="s">
        <v>2243</v>
      </c>
      <c r="C22" s="77">
        <v>0.7</v>
      </c>
      <c r="D22" s="124">
        <f>AVERAGE(DU22:ES22)</f>
        <v>0.86961836084401423</v>
      </c>
      <c r="E22" s="124"/>
      <c r="F22" s="124"/>
      <c r="G22" s="124">
        <v>0.71913978494623654</v>
      </c>
      <c r="H22" s="124">
        <v>0.76505376344086018</v>
      </c>
      <c r="I22" s="124">
        <v>0.73333333333333339</v>
      </c>
      <c r="J22" s="124">
        <v>0.76731182795698927</v>
      </c>
      <c r="K22" s="124">
        <v>0.75483870967741939</v>
      </c>
      <c r="L22" s="124">
        <v>0.74494623655913983</v>
      </c>
      <c r="M22" s="124">
        <v>0.69032258064516128</v>
      </c>
      <c r="N22" s="124" t="s">
        <v>2221</v>
      </c>
      <c r="O22" s="124">
        <v>0.70537634408602146</v>
      </c>
      <c r="P22" s="124" t="s">
        <v>2221</v>
      </c>
      <c r="Q22" s="124">
        <v>0.67</v>
      </c>
      <c r="R22" s="124"/>
      <c r="S22" s="124">
        <v>0.81290322580645158</v>
      </c>
      <c r="T22" s="124">
        <v>0.7344086021505376</v>
      </c>
      <c r="U22" s="124">
        <v>0.91655913978494619</v>
      </c>
      <c r="V22" s="124">
        <v>0.94236559139784948</v>
      </c>
      <c r="W22" s="124">
        <v>0.9096774193548387</v>
      </c>
      <c r="X22" s="124">
        <v>0.87885304659498209</v>
      </c>
      <c r="Y22" s="124">
        <v>0.4197849462365591</v>
      </c>
      <c r="Z22" s="124">
        <v>0.99569892473118271</v>
      </c>
      <c r="AA22" s="124">
        <v>0.9286021505376344</v>
      </c>
      <c r="AB22" s="124">
        <v>0.86058252427184467</v>
      </c>
      <c r="AC22" s="124">
        <v>0.86580645161290315</v>
      </c>
      <c r="AD22" s="124">
        <v>0.87139784946236554</v>
      </c>
      <c r="AE22" s="124">
        <v>0.85462365591397849</v>
      </c>
      <c r="AF22" s="124">
        <v>0.8</v>
      </c>
      <c r="AG22" s="124">
        <v>1.0008602150537633</v>
      </c>
      <c r="AH22" s="124">
        <v>0.93835125448028678</v>
      </c>
      <c r="AI22" s="124">
        <v>0.83</v>
      </c>
      <c r="AJ22" s="124">
        <v>0.7694623655913978</v>
      </c>
      <c r="AK22" s="124">
        <v>0.93247311827956991</v>
      </c>
      <c r="AL22" s="124">
        <v>0.93247311827956991</v>
      </c>
      <c r="AM22" s="124">
        <v>0.92645161290322575</v>
      </c>
      <c r="AN22" s="124">
        <v>0.87903225806451613</v>
      </c>
      <c r="AO22" s="124">
        <v>0.79010752688172048</v>
      </c>
      <c r="AP22" s="124">
        <v>1.0778494623655914</v>
      </c>
      <c r="AQ22" s="124">
        <v>0.72078853046594982</v>
      </c>
      <c r="AR22" s="124">
        <v>0.76810035842293911</v>
      </c>
      <c r="AS22" s="124">
        <v>0.82623655913978489</v>
      </c>
      <c r="AT22" s="124">
        <v>0.86236559139784941</v>
      </c>
      <c r="AU22" s="124">
        <v>0.66666666666666674</v>
      </c>
      <c r="AV22" s="124">
        <v>0.90193548387096778</v>
      </c>
      <c r="AW22" s="124">
        <v>0.82881720430107531</v>
      </c>
      <c r="AX22" s="124">
        <v>0.85462365591397849</v>
      </c>
      <c r="AY22" s="124">
        <v>0.85247311827956984</v>
      </c>
      <c r="AZ22" s="124">
        <v>0.80903225806451617</v>
      </c>
      <c r="BA22" s="124">
        <v>0.78440860215053765</v>
      </c>
      <c r="BB22" s="124">
        <v>0.71741935483870967</v>
      </c>
      <c r="BC22" s="124">
        <v>0.71684587813620082</v>
      </c>
      <c r="BD22" s="124">
        <v>0.50107526881720432</v>
      </c>
      <c r="BE22" s="124">
        <v>0.91935483870967738</v>
      </c>
      <c r="BF22" s="124">
        <v>0.71935483870967742</v>
      </c>
      <c r="BG22" s="124" t="s">
        <v>2221</v>
      </c>
      <c r="BH22" s="124">
        <v>0.63763440860215048</v>
      </c>
      <c r="BI22" s="124">
        <v>0.88494623655913984</v>
      </c>
      <c r="BJ22" s="124">
        <v>0.71505376344086025</v>
      </c>
      <c r="BK22" s="124">
        <v>0.72473118279569892</v>
      </c>
      <c r="BL22" s="124">
        <v>0.71182795698924728</v>
      </c>
      <c r="BM22" s="124" t="s">
        <v>2221</v>
      </c>
      <c r="BN22" s="124">
        <v>1.2956989247311828</v>
      </c>
      <c r="BO22" s="124">
        <v>0.89118279569892467</v>
      </c>
      <c r="BP22" s="124">
        <v>0.88043010752688178</v>
      </c>
      <c r="BQ22" s="124">
        <v>0.79268817204301067</v>
      </c>
      <c r="BR22" s="124">
        <v>0.83311827956989237</v>
      </c>
      <c r="BS22" s="124">
        <v>0.79225806451612901</v>
      </c>
      <c r="BT22" s="124">
        <v>0.87483870967741928</v>
      </c>
      <c r="BU22" s="124">
        <v>0.67096774193548392</v>
      </c>
      <c r="BV22" s="124">
        <v>0.81612903225806455</v>
      </c>
      <c r="BW22" s="124">
        <v>0.74967741935483878</v>
      </c>
      <c r="BX22" s="124">
        <v>0.77669902912621358</v>
      </c>
      <c r="BY22" s="124">
        <v>0.7</v>
      </c>
      <c r="BZ22" s="124">
        <v>0.60731182795698924</v>
      </c>
      <c r="CA22" s="124">
        <v>0.64305555555555549</v>
      </c>
      <c r="CB22" s="124" t="s">
        <v>2221</v>
      </c>
      <c r="CC22" s="124" t="s">
        <v>2221</v>
      </c>
      <c r="CD22" s="124">
        <v>0.49677419354838709</v>
      </c>
      <c r="CE22" s="124">
        <v>0</v>
      </c>
      <c r="CF22" s="124">
        <v>0.47</v>
      </c>
      <c r="CG22" s="124">
        <v>0.69</v>
      </c>
      <c r="CH22" s="124">
        <v>0.79</v>
      </c>
      <c r="CI22" s="124">
        <v>0.69</v>
      </c>
      <c r="CJ22" s="124">
        <v>0.81</v>
      </c>
      <c r="CK22" s="124">
        <v>0.74</v>
      </c>
      <c r="CL22" s="124">
        <v>0.78</v>
      </c>
      <c r="CM22" s="124"/>
      <c r="CN22" s="124">
        <v>0.8</v>
      </c>
      <c r="CO22" s="124">
        <v>0.71</v>
      </c>
      <c r="CP22" s="124">
        <v>0.72</v>
      </c>
      <c r="CQ22" s="124">
        <v>0.92</v>
      </c>
      <c r="CR22" s="124">
        <v>0.84</v>
      </c>
      <c r="CS22" s="125">
        <v>0.84</v>
      </c>
      <c r="CT22" s="125">
        <v>0.7694623655913978</v>
      </c>
      <c r="CU22" s="125">
        <v>0.78</v>
      </c>
      <c r="CV22" s="125" t="s">
        <v>2221</v>
      </c>
      <c r="CW22" s="125"/>
      <c r="CX22" s="125" t="str">
        <f>IFERROR(VLOOKUP(LEFT($B22,3),'KALENDARZ NEW'!$A:$AAA,MATCH(CX$2,'KALENDARZ NEW'!$1:$1,0),FALSE),"")</f>
        <v/>
      </c>
      <c r="CY22" s="125" t="str">
        <f>IFERROR(VLOOKUP(LEFT($B22,3),'KALENDARZ NEW'!$A:$AAA,MATCH(CY$2,'KALENDARZ NEW'!$1:$1,0),FALSE),"")</f>
        <v/>
      </c>
      <c r="CZ22" s="125">
        <v>0.85</v>
      </c>
      <c r="DA22" s="125">
        <v>0.78</v>
      </c>
      <c r="DB22" s="125">
        <v>0.82</v>
      </c>
      <c r="DC22" s="125">
        <v>0.76</v>
      </c>
      <c r="DD22" s="125">
        <v>0.79</v>
      </c>
      <c r="DE22" s="125">
        <v>0.68</v>
      </c>
      <c r="DF22" s="136">
        <v>0.81</v>
      </c>
      <c r="DG22" s="125">
        <v>0.78</v>
      </c>
      <c r="DH22" s="125">
        <v>0.88</v>
      </c>
      <c r="DI22" s="125">
        <v>0.89</v>
      </c>
      <c r="DJ22" s="125">
        <v>0.84</v>
      </c>
      <c r="DK22" s="125">
        <v>0.75</v>
      </c>
      <c r="DL22" s="125">
        <v>0.76</v>
      </c>
      <c r="DM22" s="125">
        <v>0.75</v>
      </c>
      <c r="DN22" s="125">
        <v>0.73</v>
      </c>
      <c r="DO22" s="125">
        <v>0.74</v>
      </c>
      <c r="DP22" s="125">
        <v>0.73</v>
      </c>
      <c r="DQ22" s="125">
        <v>0.78</v>
      </c>
      <c r="DR22" s="125">
        <v>0.7</v>
      </c>
      <c r="DS22" s="125">
        <v>0.76876456876456878</v>
      </c>
      <c r="DT22" s="125">
        <v>0.71392722710163103</v>
      </c>
      <c r="DU22" s="125">
        <v>0.63942652329749106</v>
      </c>
      <c r="DV22" s="125">
        <v>0.79779005524861879</v>
      </c>
      <c r="DW22" s="125">
        <v>0.87724014336917555</v>
      </c>
      <c r="DX22" s="125" t="s">
        <v>2221</v>
      </c>
      <c r="DY22" s="125">
        <v>0.86330935251798557</v>
      </c>
      <c r="DZ22" s="125">
        <v>0.84381443298969072</v>
      </c>
      <c r="EA22" s="125">
        <v>0.86914285714285711</v>
      </c>
      <c r="EB22" s="125">
        <v>0.81291989664082687</v>
      </c>
      <c r="EC22" s="125">
        <v>1.0376016260162602</v>
      </c>
      <c r="ED22" s="125">
        <v>0.9732375979112271</v>
      </c>
      <c r="EE22" s="125">
        <v>0.74371859296482423</v>
      </c>
      <c r="EF22" s="125">
        <v>0.72650602409638554</v>
      </c>
      <c r="EG22" s="125">
        <v>0.90351337178814883</v>
      </c>
      <c r="EH22" s="125">
        <v>0.9141439205955334</v>
      </c>
      <c r="EI22" s="125">
        <v>0.88025477707006372</v>
      </c>
      <c r="EJ22" s="125">
        <v>0.89213639526791932</v>
      </c>
      <c r="EK22" s="125">
        <v>0.86239067055393581</v>
      </c>
      <c r="EL22" s="125">
        <v>0.77972972972972976</v>
      </c>
      <c r="EM22" s="125">
        <v>1.1918181818181819</v>
      </c>
      <c r="EN22" s="125" t="s">
        <v>2221</v>
      </c>
      <c r="EO22" s="125">
        <v>1.0193548387096774</v>
      </c>
      <c r="EP22" s="125">
        <v>0.98359310910582454</v>
      </c>
      <c r="EQ22" s="125">
        <v>0.68389319552110239</v>
      </c>
      <c r="ER22" s="125">
        <v>0.86550435865504372</v>
      </c>
      <c r="ES22" s="125">
        <f>IFERROR(VLOOKUP(LEFT($B22,3),'KALENDARZ NEW'!$A:$AAA,MATCH(ES$2,'KALENDARZ NEW'!$1:$1,0),FALSE),"")</f>
        <v>0.84018264840182644</v>
      </c>
    </row>
    <row r="23" spans="1:149" s="75" customFormat="1" hidden="1">
      <c r="A23" s="82"/>
      <c r="B23" s="108" t="s">
        <v>7045</v>
      </c>
      <c r="C23" s="77"/>
      <c r="D23" s="124">
        <f t="shared" ref="D23" si="5">AVERAGE(DU23:EG23)</f>
        <v>1.1021376754744312</v>
      </c>
      <c r="E23" s="124"/>
      <c r="F23" s="124"/>
      <c r="G23" s="124"/>
      <c r="H23" s="124"/>
      <c r="I23" s="124"/>
      <c r="J23" s="124"/>
      <c r="K23" s="124"/>
      <c r="L23" s="124"/>
      <c r="M23" s="124"/>
      <c r="N23" s="124"/>
      <c r="O23" s="124"/>
      <c r="P23" s="124"/>
      <c r="Q23" s="124"/>
      <c r="R23" s="124"/>
      <c r="S23" s="124"/>
      <c r="T23" s="124" t="s">
        <v>2221</v>
      </c>
      <c r="U23" s="124" t="s">
        <v>2221</v>
      </c>
      <c r="V23" s="124" t="s">
        <v>2221</v>
      </c>
      <c r="W23" s="124" t="s">
        <v>2221</v>
      </c>
      <c r="X23" s="124" t="s">
        <v>2221</v>
      </c>
      <c r="Y23" s="124" t="s">
        <v>2221</v>
      </c>
      <c r="Z23" s="124" t="s">
        <v>2221</v>
      </c>
      <c r="AA23" s="124" t="s">
        <v>2221</v>
      </c>
      <c r="AB23" s="124" t="s">
        <v>2221</v>
      </c>
      <c r="AC23" s="124" t="s">
        <v>2221</v>
      </c>
      <c r="AD23" s="124" t="s">
        <v>2221</v>
      </c>
      <c r="AE23" s="124" t="s">
        <v>2221</v>
      </c>
      <c r="AF23" s="124" t="s">
        <v>2221</v>
      </c>
      <c r="AG23" s="124" t="s">
        <v>2221</v>
      </c>
      <c r="AH23" s="124" t="s">
        <v>2221</v>
      </c>
      <c r="AI23" s="124"/>
      <c r="AJ23" s="124" t="s">
        <v>2221</v>
      </c>
      <c r="AK23" s="124" t="s">
        <v>2221</v>
      </c>
      <c r="AL23" s="124" t="s">
        <v>2221</v>
      </c>
      <c r="AM23" s="124" t="s">
        <v>2221</v>
      </c>
      <c r="AN23" s="124" t="s">
        <v>2221</v>
      </c>
      <c r="AO23" s="124" t="s">
        <v>2221</v>
      </c>
      <c r="AP23" s="124" t="s">
        <v>2221</v>
      </c>
      <c r="AQ23" s="124" t="s">
        <v>2221</v>
      </c>
      <c r="AR23" s="124" t="s">
        <v>2221</v>
      </c>
      <c r="AS23" s="124" t="s">
        <v>2221</v>
      </c>
      <c r="AT23" s="124" t="s">
        <v>2221</v>
      </c>
      <c r="AU23" s="124" t="s">
        <v>2221</v>
      </c>
      <c r="AV23" s="124" t="s">
        <v>2221</v>
      </c>
      <c r="AW23" s="124" t="s">
        <v>2221</v>
      </c>
      <c r="AX23" s="124" t="s">
        <v>2221</v>
      </c>
      <c r="AY23" s="124" t="s">
        <v>2221</v>
      </c>
      <c r="AZ23" s="124" t="s">
        <v>2221</v>
      </c>
      <c r="BA23" s="124" t="s">
        <v>2221</v>
      </c>
      <c r="BB23" s="124" t="s">
        <v>2221</v>
      </c>
      <c r="BC23" s="124" t="s">
        <v>2221</v>
      </c>
      <c r="BD23" s="124" t="s">
        <v>2221</v>
      </c>
      <c r="BE23" s="124" t="s">
        <v>2221</v>
      </c>
      <c r="BF23" s="124" t="s">
        <v>2221</v>
      </c>
      <c r="BG23" s="124" t="s">
        <v>2221</v>
      </c>
      <c r="BH23" s="124" t="s">
        <v>2221</v>
      </c>
      <c r="BI23" s="124" t="s">
        <v>2221</v>
      </c>
      <c r="BJ23" s="124" t="s">
        <v>2221</v>
      </c>
      <c r="BK23" s="124" t="s">
        <v>2221</v>
      </c>
      <c r="BL23" s="124">
        <v>0.42</v>
      </c>
      <c r="BM23" s="124">
        <v>0.48</v>
      </c>
      <c r="BN23" s="124">
        <v>0.55000000000000004</v>
      </c>
      <c r="BO23" s="124">
        <v>0.56000000000000005</v>
      </c>
      <c r="BP23" s="124">
        <v>0.59053763440860219</v>
      </c>
      <c r="BQ23" s="124">
        <v>0.66365591397849455</v>
      </c>
      <c r="BR23" s="124">
        <v>0.66</v>
      </c>
      <c r="BS23" s="124" t="s">
        <v>2221</v>
      </c>
      <c r="BT23" s="124" t="s">
        <v>2221</v>
      </c>
      <c r="BU23" s="124" t="s">
        <v>2221</v>
      </c>
      <c r="BV23" s="124" t="s">
        <v>2221</v>
      </c>
      <c r="BW23" s="124" t="s">
        <v>2221</v>
      </c>
      <c r="BX23" s="124" t="s">
        <v>2221</v>
      </c>
      <c r="BY23" s="124" t="s">
        <v>2221</v>
      </c>
      <c r="BZ23" s="124" t="s">
        <v>2221</v>
      </c>
      <c r="CA23" s="124" t="s">
        <v>2221</v>
      </c>
      <c r="CB23" s="124" t="s">
        <v>2221</v>
      </c>
      <c r="CC23" s="124" t="s">
        <v>2221</v>
      </c>
      <c r="CD23" s="124" t="s">
        <v>2221</v>
      </c>
      <c r="CE23" s="124"/>
      <c r="CF23" s="124"/>
      <c r="CG23" s="124"/>
      <c r="CH23" s="124"/>
      <c r="CI23" s="124"/>
      <c r="CJ23" s="124"/>
      <c r="CK23" s="124"/>
      <c r="CL23" s="124"/>
      <c r="CM23" s="124"/>
      <c r="CN23" s="124"/>
      <c r="CO23" s="124"/>
      <c r="CP23" s="124"/>
      <c r="CQ23" s="124"/>
      <c r="CR23" s="124" t="str">
        <f>IFERROR(VLOOKUP(LEFT(B23,3),'[1]KALENDARZ NEW'!A:ZZ,MATCH(CR$2,'[1]KALENDARZ NEW'!$1:$1,0),FALSE),"")</f>
        <v/>
      </c>
      <c r="CS23" s="124"/>
      <c r="CT23" s="125"/>
      <c r="CU23" s="125"/>
      <c r="CV23" s="125"/>
      <c r="CW23" s="125"/>
      <c r="CX23" s="125"/>
      <c r="CY23" s="125"/>
      <c r="CZ23" s="125"/>
      <c r="DA23" s="125"/>
      <c r="DB23" s="125"/>
      <c r="DC23" s="125"/>
      <c r="DD23" s="125"/>
      <c r="DE23" s="125"/>
      <c r="DF23" s="125"/>
      <c r="DG23" s="125"/>
      <c r="DH23" s="125"/>
      <c r="DI23" s="125"/>
      <c r="DJ23" s="125"/>
      <c r="DK23" s="125"/>
      <c r="DL23" s="125"/>
      <c r="DM23" s="125"/>
      <c r="DN23" s="125"/>
      <c r="DO23" s="125"/>
      <c r="DP23" s="125"/>
      <c r="DQ23" s="125"/>
      <c r="DR23" s="125"/>
      <c r="DS23" s="125"/>
      <c r="DT23" s="125"/>
      <c r="DU23" s="125"/>
      <c r="DV23" s="125"/>
      <c r="DW23" s="125">
        <v>1.0883977900552486</v>
      </c>
      <c r="DX23" s="125">
        <v>1.054326923076923</v>
      </c>
      <c r="DY23" s="125">
        <v>0.98093023255813938</v>
      </c>
      <c r="DZ23" s="125">
        <v>1.2145922746781115</v>
      </c>
      <c r="EA23" s="125">
        <v>1.1173333333333333</v>
      </c>
      <c r="EB23" s="125">
        <v>1.0771929824561404</v>
      </c>
      <c r="EC23" s="125">
        <v>1.0511961722488037</v>
      </c>
      <c r="ED23" s="125">
        <v>1.139614855570839</v>
      </c>
      <c r="EE23" s="125">
        <v>1.1336065573770493</v>
      </c>
      <c r="EF23" s="125">
        <v>1.1959349593495934</v>
      </c>
      <c r="EG23" s="125">
        <v>1.070388349514563</v>
      </c>
      <c r="EH23" s="125">
        <v>1.0485436893203883</v>
      </c>
      <c r="EI23" s="125">
        <v>1.0740963855421686</v>
      </c>
      <c r="EJ23" s="125" t="s">
        <v>2221</v>
      </c>
      <c r="EK23" s="125">
        <v>1.021882951653944</v>
      </c>
      <c r="EL23" s="125">
        <v>1.053276505061268</v>
      </c>
      <c r="EM23" s="125">
        <v>1.194078947368421</v>
      </c>
      <c r="EN23" s="125">
        <v>1.1542288557213931</v>
      </c>
      <c r="EO23" s="125">
        <v>0.91059399877526037</v>
      </c>
      <c r="EP23" s="125">
        <v>1.1017751479289941</v>
      </c>
      <c r="EQ23" s="125">
        <v>1.1366255144032922</v>
      </c>
      <c r="ER23" s="125">
        <v>0.95778364116094994</v>
      </c>
      <c r="ES23" s="125">
        <f>IFERROR(VLOOKUP(LEFT($B23,3),'KALENDARZ NEW'!$A:$AAA,MATCH(ES$2,'KALENDARZ NEW'!$1:$1,0),FALSE),"")</f>
        <v>1.048</v>
      </c>
    </row>
    <row r="24" spans="1:149">
      <c r="A24" s="82">
        <v>4</v>
      </c>
      <c r="B24" s="108" t="s">
        <v>2258</v>
      </c>
      <c r="C24" s="77">
        <v>1.1000000000000001</v>
      </c>
      <c r="D24" s="124">
        <f>AVERAGE(DU24:ES24)</f>
        <v>1.4025509147414947</v>
      </c>
      <c r="E24" s="124"/>
      <c r="F24" s="124"/>
      <c r="G24" s="124">
        <v>0.84344086021505371</v>
      </c>
      <c r="H24" s="124">
        <v>0.95741935483870977</v>
      </c>
      <c r="I24" s="124">
        <v>1.0263440860215054</v>
      </c>
      <c r="J24" s="124">
        <v>1.0860215053763442</v>
      </c>
      <c r="K24" s="124">
        <v>1.028494623655914</v>
      </c>
      <c r="L24" s="124">
        <v>1.061505376344086</v>
      </c>
      <c r="M24" s="124">
        <v>0.96860215053763432</v>
      </c>
      <c r="N24" s="124">
        <v>0.82311827956989247</v>
      </c>
      <c r="O24" s="124">
        <v>1.0464516129032257</v>
      </c>
      <c r="P24" s="124">
        <v>0.89677419354838706</v>
      </c>
      <c r="Q24" s="124">
        <v>1.0382795698924732</v>
      </c>
      <c r="R24" s="124">
        <v>1.0197132616487454</v>
      </c>
      <c r="S24" s="124">
        <v>1.0086021505376346</v>
      </c>
      <c r="T24" s="124">
        <v>0.9360215053763441</v>
      </c>
      <c r="U24" s="124">
        <v>0.91741935483870962</v>
      </c>
      <c r="V24" s="124">
        <v>1.0193548387096774</v>
      </c>
      <c r="W24" s="124">
        <v>0.86580645161290315</v>
      </c>
      <c r="X24" s="124">
        <v>0.86451612903225805</v>
      </c>
      <c r="Y24" s="124">
        <v>1.0021505376344086</v>
      </c>
      <c r="Z24" s="124">
        <v>0.99193548387096775</v>
      </c>
      <c r="AA24" s="124">
        <v>0.92344086021505367</v>
      </c>
      <c r="AB24" s="124">
        <v>1.0094623655913979</v>
      </c>
      <c r="AC24" s="124">
        <v>1.0270967741935484</v>
      </c>
      <c r="AD24" s="124">
        <v>0.92903225806451617</v>
      </c>
      <c r="AE24" s="124">
        <v>0.99182795698924719</v>
      </c>
      <c r="AF24" s="124">
        <v>0.94279569892473114</v>
      </c>
      <c r="AG24" s="124">
        <v>1.0210752688172045</v>
      </c>
      <c r="AH24" s="124">
        <v>1.0189247311827958</v>
      </c>
      <c r="AI24" s="124">
        <v>0.93</v>
      </c>
      <c r="AJ24" s="124">
        <v>0.87526881720430105</v>
      </c>
      <c r="AK24" s="124">
        <v>0.98623655913978503</v>
      </c>
      <c r="AL24" s="124">
        <v>0.98623655913978503</v>
      </c>
      <c r="AM24" s="124">
        <v>0.77247311827956988</v>
      </c>
      <c r="AN24" s="124">
        <v>1.0956989247311828</v>
      </c>
      <c r="AO24" s="124">
        <v>1.0068817204301075</v>
      </c>
      <c r="AP24" s="124">
        <v>1.3470967741935485</v>
      </c>
      <c r="AQ24" s="124">
        <v>0.76860215053763448</v>
      </c>
      <c r="AR24" s="124">
        <v>0.98365591397849461</v>
      </c>
      <c r="AS24" s="124">
        <v>1.0761290322580646</v>
      </c>
      <c r="AT24" s="124">
        <v>1.1225806451612903</v>
      </c>
      <c r="AU24" s="124">
        <v>0.94731182795698932</v>
      </c>
      <c r="AV24" s="124">
        <v>1.04</v>
      </c>
      <c r="AW24" s="124">
        <v>1.0283870967741935</v>
      </c>
      <c r="AX24" s="124">
        <v>1.1591397849462366</v>
      </c>
      <c r="AY24" s="124">
        <v>0.89376344086021509</v>
      </c>
      <c r="AZ24" s="124">
        <v>0.86322580645161295</v>
      </c>
      <c r="BA24" s="124">
        <v>0.92774193548387107</v>
      </c>
      <c r="BB24" s="124">
        <v>0.95655913978494633</v>
      </c>
      <c r="BC24" s="124">
        <v>0.96559139784946235</v>
      </c>
      <c r="BD24" s="124">
        <v>1.0756989247311828</v>
      </c>
      <c r="BE24" s="124">
        <v>1.0494623655913977</v>
      </c>
      <c r="BF24" s="124">
        <v>0.98623655913978503</v>
      </c>
      <c r="BG24" s="124">
        <v>1.0163440860215054</v>
      </c>
      <c r="BH24" s="124">
        <v>1.046021505376344</v>
      </c>
      <c r="BI24" s="124">
        <v>1.1698924731182796</v>
      </c>
      <c r="BJ24" s="124">
        <v>1.0274193548387098</v>
      </c>
      <c r="BK24" s="124">
        <v>1.1733333333333333</v>
      </c>
      <c r="BL24" s="124">
        <v>1.1350537634408602</v>
      </c>
      <c r="BM24" s="124">
        <v>1.0675268817204302</v>
      </c>
      <c r="BN24" s="124">
        <v>1.2867383512544803</v>
      </c>
      <c r="BO24" s="124">
        <v>0.96612903225806446</v>
      </c>
      <c r="BP24" s="124">
        <v>0.93204301075268814</v>
      </c>
      <c r="BQ24" s="124">
        <v>1.1810752688172044</v>
      </c>
      <c r="BR24" s="124">
        <v>1.2438709677419355</v>
      </c>
      <c r="BS24" s="124">
        <v>1.1161290322580646</v>
      </c>
      <c r="BT24" s="124">
        <v>1.1015053763440859</v>
      </c>
      <c r="BU24" s="124">
        <v>0.93032258064516127</v>
      </c>
      <c r="BV24" s="124">
        <v>1.2026881720430107</v>
      </c>
      <c r="BW24" s="124">
        <v>0.97548387096774192</v>
      </c>
      <c r="BX24" s="124">
        <v>1.0627956989247311</v>
      </c>
      <c r="BY24" s="124">
        <v>0.89419354838709675</v>
      </c>
      <c r="BZ24" s="124">
        <v>1.3354838709677419</v>
      </c>
      <c r="CA24" s="124">
        <v>1.1144086021505375</v>
      </c>
      <c r="CB24" s="124">
        <v>1.1535483870967742</v>
      </c>
      <c r="CC24" s="124">
        <v>1.1221505376344085</v>
      </c>
      <c r="CD24" s="124">
        <v>1.1303225806451611</v>
      </c>
      <c r="CE24" s="124">
        <v>1.1200000000000001</v>
      </c>
      <c r="CF24" s="124">
        <v>1.05</v>
      </c>
      <c r="CG24" s="124">
        <v>1.03</v>
      </c>
      <c r="CH24" s="124">
        <v>1.1499999999999999</v>
      </c>
      <c r="CI24" s="124">
        <v>1.21</v>
      </c>
      <c r="CJ24" s="127">
        <v>0.99</v>
      </c>
      <c r="CK24" s="124">
        <v>1.1599999999999999</v>
      </c>
      <c r="CL24" s="124">
        <v>1.1100000000000001</v>
      </c>
      <c r="CM24" s="124"/>
      <c r="CN24" s="124">
        <v>1.1100000000000001</v>
      </c>
      <c r="CO24" s="124">
        <v>1.0900000000000001</v>
      </c>
      <c r="CP24" s="124">
        <v>1.19</v>
      </c>
      <c r="CQ24" s="124">
        <v>1.1100000000000001</v>
      </c>
      <c r="CR24" s="124">
        <v>1.18</v>
      </c>
      <c r="CS24" s="124">
        <v>1.18</v>
      </c>
      <c r="CT24" s="125">
        <v>1.2670967741935484</v>
      </c>
      <c r="CU24" s="125">
        <v>1.06</v>
      </c>
      <c r="CV24" s="125">
        <v>1.1118279569892473</v>
      </c>
      <c r="CW24" s="125">
        <v>1.1100000000000001</v>
      </c>
      <c r="CX24" s="125" t="str">
        <f>IFERROR(VLOOKUP(LEFT($B24,3),'KALENDARZ NEW'!$A:$AAA,MATCH(CX$2,'KALENDARZ NEW'!$1:$1,0),FALSE),"")</f>
        <v/>
      </c>
      <c r="CY24" s="125" t="str">
        <f>IFERROR(VLOOKUP(LEFT($B24,3),'KALENDARZ NEW'!$A:$AAA,MATCH(CY$2,'KALENDARZ NEW'!$1:$1,0),FALSE),"")</f>
        <v/>
      </c>
      <c r="CZ24" s="125">
        <v>1.08</v>
      </c>
      <c r="DA24" s="125">
        <v>1.23</v>
      </c>
      <c r="DB24" s="125">
        <v>1.21</v>
      </c>
      <c r="DC24" s="125">
        <v>1.23</v>
      </c>
      <c r="DD24" s="125">
        <v>1.1599999999999999</v>
      </c>
      <c r="DE24" s="125">
        <v>1.1000000000000001</v>
      </c>
      <c r="DF24" s="125">
        <v>1.22</v>
      </c>
      <c r="DG24" s="125">
        <v>1.17</v>
      </c>
      <c r="DH24" s="125">
        <v>1.1599999999999999</v>
      </c>
      <c r="DI24" s="125">
        <v>1.17</v>
      </c>
      <c r="DJ24" s="125">
        <v>1.17</v>
      </c>
      <c r="DK24" s="125">
        <v>1.1299999999999999</v>
      </c>
      <c r="DL24" s="125">
        <v>1.1399999999999999</v>
      </c>
      <c r="DM24" s="125">
        <v>1.3</v>
      </c>
      <c r="DN24" s="125">
        <v>1.1000000000000001</v>
      </c>
      <c r="DO24" s="125">
        <v>1.17</v>
      </c>
      <c r="DP24" s="125">
        <v>1.1299999999999999</v>
      </c>
      <c r="DQ24" s="125">
        <v>1.28</v>
      </c>
      <c r="DR24" s="125">
        <v>1.1200000000000001</v>
      </c>
      <c r="DS24" s="125">
        <v>1.1322580645161291</v>
      </c>
      <c r="DT24" s="125">
        <v>1.2141592920353981</v>
      </c>
      <c r="DU24" s="125">
        <v>1.1691756272401435</v>
      </c>
      <c r="DV24" s="125">
        <v>1.3790368271954674</v>
      </c>
      <c r="DW24" s="125">
        <v>1.5363447559709242</v>
      </c>
      <c r="DX24" s="125">
        <v>1.5283372365339578</v>
      </c>
      <c r="DY24" s="125">
        <v>1.4560810810810811</v>
      </c>
      <c r="DZ24" s="125">
        <v>1.4523255813953488</v>
      </c>
      <c r="EA24" s="125">
        <v>1.4280285035629454</v>
      </c>
      <c r="EB24" s="125">
        <v>1.0571428571428572</v>
      </c>
      <c r="EC24" s="125">
        <v>1.4174117647058826</v>
      </c>
      <c r="ED24" s="125">
        <v>1.4303951367781156</v>
      </c>
      <c r="EE24" s="125">
        <v>1.4333333333333333</v>
      </c>
      <c r="EF24" s="125">
        <v>1.5</v>
      </c>
      <c r="EG24" s="125">
        <v>1.4895883777239711</v>
      </c>
      <c r="EH24" s="125">
        <v>1.3233734939759034</v>
      </c>
      <c r="EI24" s="125">
        <v>1.3987951807228916</v>
      </c>
      <c r="EJ24" s="125">
        <v>1.4284360189573462</v>
      </c>
      <c r="EK24" s="125">
        <v>1.4518891687657429</v>
      </c>
      <c r="EL24" s="125">
        <v>1.1923705722070845</v>
      </c>
      <c r="EM24" s="125">
        <v>1.2939759036144578</v>
      </c>
      <c r="EN24" s="125">
        <v>1.4545454545454548</v>
      </c>
      <c r="EO24" s="125">
        <v>1.3409638554216867</v>
      </c>
      <c r="EP24" s="125">
        <v>1.5168949771689497</v>
      </c>
      <c r="EQ24" s="125">
        <v>1.4017777777777778</v>
      </c>
      <c r="ER24" s="125">
        <v>1.3560493827160494</v>
      </c>
      <c r="ES24" s="125">
        <f>IFERROR(VLOOKUP(LEFT($B24,3),'KALENDARZ NEW'!$A:$AAA,MATCH(ES$2,'KALENDARZ NEW'!$1:$1,0),FALSE),"")</f>
        <v>1.6274999999999999</v>
      </c>
    </row>
    <row r="25" spans="1:149">
      <c r="A25" s="82">
        <v>5</v>
      </c>
      <c r="B25" s="108" t="s">
        <v>2264</v>
      </c>
      <c r="C25" s="77">
        <v>0.75</v>
      </c>
      <c r="D25" s="124">
        <f>AVERAGE(DU25:ES25)</f>
        <v>0.90819579491419289</v>
      </c>
      <c r="E25" s="124"/>
      <c r="F25" s="124"/>
      <c r="G25" s="124">
        <v>0.62494623655913972</v>
      </c>
      <c r="H25" s="124">
        <v>0.60172043010752685</v>
      </c>
      <c r="I25" s="124">
        <v>0.67473118279569899</v>
      </c>
      <c r="J25" s="124">
        <v>0.55741935483870975</v>
      </c>
      <c r="K25" s="124">
        <v>0.52043010752688168</v>
      </c>
      <c r="L25" s="124">
        <v>0.57720430107526888</v>
      </c>
      <c r="M25" s="124">
        <v>0.54752688172043007</v>
      </c>
      <c r="N25" s="124">
        <v>0.62580645161290316</v>
      </c>
      <c r="O25" s="124">
        <v>0.6172043010752688</v>
      </c>
      <c r="P25" s="124">
        <v>0.5944086021505377</v>
      </c>
      <c r="Q25" s="124">
        <v>0.61677419354838703</v>
      </c>
      <c r="R25" s="124">
        <v>0.59741935483870967</v>
      </c>
      <c r="S25" s="124">
        <v>0.61763440860215058</v>
      </c>
      <c r="T25" s="124">
        <v>0.61792114695340505</v>
      </c>
      <c r="U25" s="124" t="s">
        <v>2221</v>
      </c>
      <c r="V25" s="124" t="s">
        <v>2221</v>
      </c>
      <c r="W25" s="124" t="s">
        <v>2221</v>
      </c>
      <c r="X25" s="124" t="s">
        <v>2221</v>
      </c>
      <c r="Y25" s="124" t="s">
        <v>2221</v>
      </c>
      <c r="Z25" s="124" t="s">
        <v>2221</v>
      </c>
      <c r="AA25" s="124" t="s">
        <v>2221</v>
      </c>
      <c r="AB25" s="124"/>
      <c r="AC25" s="124" t="s">
        <v>2221</v>
      </c>
      <c r="AD25" s="124" t="s">
        <v>2221</v>
      </c>
      <c r="AE25" s="124" t="s">
        <v>2221</v>
      </c>
      <c r="AF25" s="124" t="s">
        <v>2221</v>
      </c>
      <c r="AG25" s="124" t="s">
        <v>2221</v>
      </c>
      <c r="AH25" s="124" t="s">
        <v>2221</v>
      </c>
      <c r="AI25" s="124"/>
      <c r="AJ25" s="124" t="s">
        <v>2221</v>
      </c>
      <c r="AK25" s="124">
        <v>0.6758064516129032</v>
      </c>
      <c r="AL25" s="124">
        <v>0.6758064516129032</v>
      </c>
      <c r="AM25" s="124">
        <v>0.84139784946236551</v>
      </c>
      <c r="AN25" s="124">
        <v>0.78566308243727589</v>
      </c>
      <c r="AO25" s="124">
        <v>0.77142857142857146</v>
      </c>
      <c r="AP25" s="124">
        <v>0.80376175548589346</v>
      </c>
      <c r="AQ25" s="124">
        <v>0.63</v>
      </c>
      <c r="AR25" s="124">
        <v>0.60501792114695341</v>
      </c>
      <c r="AS25" s="124">
        <v>0.57032258064516128</v>
      </c>
      <c r="AT25" s="124">
        <v>0.64946236559139792</v>
      </c>
      <c r="AU25" s="124">
        <v>0.7089605734767026</v>
      </c>
      <c r="AV25" s="124">
        <v>0.57978494623655907</v>
      </c>
      <c r="AW25" s="124">
        <v>0.65118279569892479</v>
      </c>
      <c r="AX25" s="124">
        <v>0.6159139784946237</v>
      </c>
      <c r="AY25" s="124">
        <v>0.6387096774193548</v>
      </c>
      <c r="AZ25" s="124">
        <v>0.53290322580645155</v>
      </c>
      <c r="BA25" s="124">
        <v>0.6253763440860215</v>
      </c>
      <c r="BB25" s="124">
        <v>0.5243010752688172</v>
      </c>
      <c r="BC25" s="124">
        <v>0.54623655913978486</v>
      </c>
      <c r="BD25" s="124">
        <v>0.56301075268817202</v>
      </c>
      <c r="BE25" s="124">
        <v>0.6010752688172043</v>
      </c>
      <c r="BF25" s="124">
        <v>0.61254480286738355</v>
      </c>
      <c r="BG25" s="124">
        <v>0.40946236559139787</v>
      </c>
      <c r="BH25" s="124">
        <v>0.72602150537634402</v>
      </c>
      <c r="BI25" s="124">
        <v>0.66193548387096768</v>
      </c>
      <c r="BJ25" s="124">
        <v>0.60215053763440862</v>
      </c>
      <c r="BK25" s="124">
        <v>0.60430107526881727</v>
      </c>
      <c r="BL25" s="124">
        <v>0.67182795698924735</v>
      </c>
      <c r="BM25" s="124">
        <v>0.706236559139785</v>
      </c>
      <c r="BN25" s="124">
        <v>0.74946236559139789</v>
      </c>
      <c r="BO25" s="124">
        <v>0.74709677419354836</v>
      </c>
      <c r="BP25" s="124">
        <v>0.5565591397849462</v>
      </c>
      <c r="BQ25" s="124">
        <v>0.80989247311827961</v>
      </c>
      <c r="BR25" s="124">
        <v>0.74408602150537628</v>
      </c>
      <c r="BS25" s="124">
        <v>0.72</v>
      </c>
      <c r="BT25" s="124">
        <v>0.63397849462365585</v>
      </c>
      <c r="BU25" s="124">
        <v>0.49978494623655917</v>
      </c>
      <c r="BV25" s="124">
        <v>0.71075268817204307</v>
      </c>
      <c r="BW25" s="124">
        <v>0.68817204301075274</v>
      </c>
      <c r="BX25" s="124">
        <v>0.63148148148148153</v>
      </c>
      <c r="BY25" s="124">
        <v>0.75789473684210529</v>
      </c>
      <c r="BZ25" s="124">
        <v>0.75569892473118283</v>
      </c>
      <c r="CA25" s="124">
        <v>0.62654028436018971</v>
      </c>
      <c r="CB25" s="124">
        <v>0.65591397849462374</v>
      </c>
      <c r="CC25" s="124">
        <v>0.6166666666666667</v>
      </c>
      <c r="CD25" s="124">
        <v>0.70709677419354833</v>
      </c>
      <c r="CE25" s="124">
        <v>0.77</v>
      </c>
      <c r="CF25" s="124">
        <v>0.84</v>
      </c>
      <c r="CG25" s="124">
        <v>0.74</v>
      </c>
      <c r="CH25" s="124">
        <v>0.89</v>
      </c>
      <c r="CI25" s="124">
        <v>0.88</v>
      </c>
      <c r="CJ25" s="127">
        <v>0.83</v>
      </c>
      <c r="CK25" s="124">
        <v>0.62</v>
      </c>
      <c r="CL25" s="124">
        <v>0.69</v>
      </c>
      <c r="CM25" s="124"/>
      <c r="CN25" s="124">
        <v>0.74</v>
      </c>
      <c r="CO25" s="124">
        <v>0.65</v>
      </c>
      <c r="CP25" s="124">
        <v>0.77</v>
      </c>
      <c r="CQ25" s="124">
        <v>0.81</v>
      </c>
      <c r="CR25" s="124">
        <v>0.78</v>
      </c>
      <c r="CS25" s="124">
        <v>0.78</v>
      </c>
      <c r="CT25" s="125">
        <v>1.000871459694989</v>
      </c>
      <c r="CU25" s="125">
        <v>0.71</v>
      </c>
      <c r="CV25" s="125">
        <v>0.70430107526881713</v>
      </c>
      <c r="CW25" s="125">
        <v>0.86</v>
      </c>
      <c r="CX25" s="125" t="str">
        <f>IFERROR(VLOOKUP(LEFT($B25,3),'KALENDARZ NEW'!$A:$AAA,MATCH(CX$2,'KALENDARZ NEW'!$1:$1,0),FALSE),"")</f>
        <v/>
      </c>
      <c r="CY25" s="125" t="str">
        <f>IFERROR(VLOOKUP(LEFT($B25,3),'KALENDARZ NEW'!$A:$AAA,MATCH(CY$2,'KALENDARZ NEW'!$1:$1,0),FALSE),"")</f>
        <v/>
      </c>
      <c r="CZ25" s="125">
        <v>0.82</v>
      </c>
      <c r="DA25" s="125">
        <v>0.78</v>
      </c>
      <c r="DB25" s="125">
        <v>0.9</v>
      </c>
      <c r="DC25" s="125">
        <v>1.06</v>
      </c>
      <c r="DD25" s="125">
        <v>1.25</v>
      </c>
      <c r="DE25" s="125">
        <v>0.79</v>
      </c>
      <c r="DF25" s="125">
        <v>0.75</v>
      </c>
      <c r="DG25" s="125">
        <v>0.85</v>
      </c>
      <c r="DH25" s="125">
        <v>0.8</v>
      </c>
      <c r="DI25" s="125">
        <v>0.74</v>
      </c>
      <c r="DJ25" s="125">
        <v>0.72</v>
      </c>
      <c r="DK25" s="125">
        <v>0.88</v>
      </c>
      <c r="DL25" s="125">
        <v>0.78</v>
      </c>
      <c r="DM25" s="125">
        <v>0.63</v>
      </c>
      <c r="DN25" s="125">
        <v>0.64</v>
      </c>
      <c r="DO25" s="125">
        <v>0.94</v>
      </c>
      <c r="DP25" s="125">
        <v>0.6</v>
      </c>
      <c r="DQ25" s="125">
        <v>0.55000000000000004</v>
      </c>
      <c r="DR25" s="125">
        <v>0.66</v>
      </c>
      <c r="DS25" s="125">
        <v>0.68817204301075263</v>
      </c>
      <c r="DT25" s="125">
        <v>0.94067278287461775</v>
      </c>
      <c r="DU25" s="125">
        <v>0.65376344086021498</v>
      </c>
      <c r="DV25" s="125">
        <v>0.64467353951890027</v>
      </c>
      <c r="DW25" s="125">
        <v>0.74049999999999994</v>
      </c>
      <c r="DX25" s="125">
        <v>0.97199999999999986</v>
      </c>
      <c r="DY25" s="125">
        <v>1.1876543209876544</v>
      </c>
      <c r="DZ25" s="125">
        <v>1.0017441860465115</v>
      </c>
      <c r="EA25" s="125">
        <v>0.82281553398058249</v>
      </c>
      <c r="EB25" s="125">
        <v>0.77028571428571424</v>
      </c>
      <c r="EC25" s="125">
        <v>0.88181818181818172</v>
      </c>
      <c r="ED25" s="125">
        <v>0.91273885350318462</v>
      </c>
      <c r="EE25" s="125">
        <v>1.2318471337579617</v>
      </c>
      <c r="EF25" s="125">
        <v>0.71913875598086119</v>
      </c>
      <c r="EG25" s="125">
        <v>0.99219512195121951</v>
      </c>
      <c r="EH25" s="125">
        <v>0.96157635467980285</v>
      </c>
      <c r="EI25" s="125">
        <v>0.97021276595744688</v>
      </c>
      <c r="EJ25" s="125">
        <v>0.88674698795180729</v>
      </c>
      <c r="EK25" s="125">
        <v>1.1886120996441281</v>
      </c>
      <c r="EL25" s="125">
        <v>0.93554216867469875</v>
      </c>
      <c r="EM25" s="125">
        <v>0.88623188405797104</v>
      </c>
      <c r="EN25" s="125">
        <v>0.82344497607655498</v>
      </c>
      <c r="EO25" s="125">
        <v>0.86006191950464383</v>
      </c>
      <c r="EP25" s="125">
        <v>0.99302325581395334</v>
      </c>
      <c r="EQ25" s="125">
        <v>0.85853658536585375</v>
      </c>
      <c r="ER25" s="125">
        <v>0.78914285714285703</v>
      </c>
      <c r="ES25" s="125">
        <f>IFERROR(VLOOKUP(LEFT($B25,3),'KALENDARZ NEW'!$A:$AAA,MATCH(ES$2,'KALENDARZ NEW'!$1:$1,0),FALSE),"")</f>
        <v>1.0205882352941178</v>
      </c>
    </row>
    <row r="26" spans="1:149" hidden="1">
      <c r="A26" s="82">
        <v>6</v>
      </c>
      <c r="B26" s="108" t="s">
        <v>7046</v>
      </c>
      <c r="C26" s="77">
        <v>0.5</v>
      </c>
      <c r="D26" s="124"/>
      <c r="E26" s="130"/>
      <c r="F26" s="130"/>
      <c r="G26" s="130"/>
      <c r="H26" s="130"/>
      <c r="I26" s="130"/>
      <c r="J26" s="130"/>
      <c r="K26" s="130"/>
      <c r="L26" s="130"/>
      <c r="M26" s="130"/>
      <c r="N26" s="130"/>
      <c r="O26" s="130"/>
      <c r="P26" s="130"/>
      <c r="Q26" s="130"/>
      <c r="R26" s="130"/>
      <c r="S26" s="130"/>
      <c r="T26" s="130">
        <v>0.54408602150537633</v>
      </c>
      <c r="U26" s="130">
        <v>0.74731182795698925</v>
      </c>
      <c r="V26" s="130">
        <v>1.0451612903225806</v>
      </c>
      <c r="W26" s="130">
        <v>0.92602150537634409</v>
      </c>
      <c r="X26" s="130">
        <v>1.1591397849462366</v>
      </c>
      <c r="Y26" s="130">
        <v>0.62</v>
      </c>
      <c r="Z26" s="130"/>
      <c r="AA26" s="130">
        <v>0.54767025089605736</v>
      </c>
      <c r="AB26" s="130">
        <v>0.70824372759856624</v>
      </c>
      <c r="AC26" s="130">
        <v>0.80537634408602143</v>
      </c>
      <c r="AD26" s="130">
        <v>0.71913978494623654</v>
      </c>
      <c r="AE26" s="130">
        <v>0.94838709677419353</v>
      </c>
      <c r="AF26" s="130">
        <v>0.58118279569892473</v>
      </c>
      <c r="AG26" s="130">
        <v>0.78494623655913986</v>
      </c>
      <c r="AH26" s="130">
        <v>0.81648745519713262</v>
      </c>
      <c r="AI26" s="130">
        <v>0.73</v>
      </c>
      <c r="AJ26" s="130">
        <v>0.9311827956989247</v>
      </c>
      <c r="AK26" s="130">
        <v>0.76129032258064522</v>
      </c>
      <c r="AL26" s="130">
        <v>0.76129032258064522</v>
      </c>
      <c r="AM26" s="130" t="s">
        <v>2221</v>
      </c>
      <c r="AN26" s="130"/>
      <c r="AO26" s="130" t="s">
        <v>2221</v>
      </c>
      <c r="AP26" s="130" t="s">
        <v>2221</v>
      </c>
      <c r="AQ26" s="130"/>
      <c r="AR26" s="130" t="s">
        <v>2221</v>
      </c>
      <c r="AS26" s="130">
        <v>0.8</v>
      </c>
      <c r="AT26" s="130">
        <v>0.77204301075268822</v>
      </c>
      <c r="AU26" s="130">
        <v>0.65591397849462363</v>
      </c>
      <c r="AV26" s="130">
        <v>0.83440860215053769</v>
      </c>
      <c r="AW26" s="130">
        <v>0.858494623655914</v>
      </c>
      <c r="AX26" s="130">
        <v>0.76258064516129032</v>
      </c>
      <c r="AY26" s="130">
        <v>0.83698924731182789</v>
      </c>
      <c r="AZ26" s="130">
        <v>0.84344086021505371</v>
      </c>
      <c r="BA26" s="130">
        <v>0.6967741935483871</v>
      </c>
      <c r="BB26" s="130">
        <v>0.77419354838709675</v>
      </c>
      <c r="BC26" s="130">
        <v>0.71684587813620082</v>
      </c>
      <c r="BD26" s="130">
        <v>0.74</v>
      </c>
      <c r="BE26" s="130">
        <v>0.76774193548387093</v>
      </c>
      <c r="BF26" s="130">
        <v>0.81290322580645158</v>
      </c>
      <c r="BG26" s="130">
        <v>0.8408602150537634</v>
      </c>
      <c r="BH26" s="130">
        <v>0.71870967741935488</v>
      </c>
      <c r="BI26" s="130">
        <v>0.76</v>
      </c>
      <c r="BJ26" s="130">
        <v>0.75698924731182793</v>
      </c>
      <c r="BK26" s="130">
        <v>0.70279569892473126</v>
      </c>
      <c r="BL26" s="130">
        <v>0.75956989247311824</v>
      </c>
      <c r="BM26" s="130">
        <v>0.70681003584229396</v>
      </c>
      <c r="BN26" s="130">
        <v>0.7817204301075269</v>
      </c>
      <c r="BO26" s="130"/>
      <c r="BP26" s="130"/>
      <c r="BQ26" s="130"/>
      <c r="BR26" s="130"/>
      <c r="BS26" s="130" t="s">
        <v>2221</v>
      </c>
      <c r="BT26" s="130" t="s">
        <v>2221</v>
      </c>
      <c r="BU26" s="130" t="s">
        <v>2221</v>
      </c>
      <c r="BV26" s="130" t="s">
        <v>2221</v>
      </c>
      <c r="BW26" s="130" t="s">
        <v>2221</v>
      </c>
      <c r="BX26" s="130" t="s">
        <v>2221</v>
      </c>
      <c r="BY26" s="130" t="s">
        <v>2221</v>
      </c>
      <c r="BZ26" s="130" t="s">
        <v>2221</v>
      </c>
      <c r="CA26" s="130" t="s">
        <v>2221</v>
      </c>
      <c r="CB26" s="130" t="s">
        <v>2221</v>
      </c>
      <c r="CC26" s="130" t="s">
        <v>2221</v>
      </c>
      <c r="CD26" s="130"/>
      <c r="CE26" s="130">
        <v>0.46</v>
      </c>
      <c r="CF26" s="130">
        <v>0.64</v>
      </c>
      <c r="CG26" s="130">
        <v>0.6</v>
      </c>
      <c r="CH26" s="130">
        <v>0.72</v>
      </c>
      <c r="CI26" s="130">
        <v>0.76</v>
      </c>
      <c r="CJ26" s="130">
        <v>0.55000000000000004</v>
      </c>
      <c r="CK26" s="130">
        <v>0.59</v>
      </c>
      <c r="CL26" s="130">
        <v>0.57999999999999996</v>
      </c>
      <c r="CM26" s="124"/>
      <c r="CN26" s="124"/>
      <c r="CO26" s="124"/>
      <c r="CP26" s="124">
        <v>0.5</v>
      </c>
      <c r="CQ26" s="124">
        <v>0.5</v>
      </c>
      <c r="CR26" s="124">
        <v>0.5</v>
      </c>
      <c r="CS26" s="124">
        <v>0.5</v>
      </c>
      <c r="CT26" s="125">
        <v>0.5</v>
      </c>
      <c r="CU26" s="125">
        <v>0.5</v>
      </c>
      <c r="CV26" s="125">
        <v>0.57656250000000009</v>
      </c>
      <c r="CW26" s="125">
        <v>0.57999999999999996</v>
      </c>
      <c r="CX26" s="125" t="str">
        <f>IFERROR(VLOOKUP(LEFT($B26,3),'KALENDARZ NEW'!$A:$AAA,MATCH(CX$2,'KALENDARZ NEW'!$1:$1,0),FALSE),"")</f>
        <v/>
      </c>
      <c r="CY26" s="125" t="str">
        <f>IFERROR(VLOOKUP(LEFT($B26,3),'KALENDARZ NEW'!$A:$AAA,MATCH(CY$2,'KALENDARZ NEW'!$1:$1,0),FALSE),"")</f>
        <v/>
      </c>
      <c r="CZ26" s="125"/>
      <c r="DA26" s="125">
        <v>0.5</v>
      </c>
      <c r="DB26" s="125">
        <v>0.53</v>
      </c>
      <c r="DC26" s="125">
        <v>0.6</v>
      </c>
      <c r="DD26" s="125"/>
      <c r="DE26" s="125"/>
      <c r="DF26" s="125"/>
      <c r="DG26" s="125"/>
      <c r="DH26" s="125"/>
      <c r="DI26" s="125"/>
      <c r="DJ26" s="125"/>
      <c r="DK26" s="125"/>
      <c r="DL26" s="125"/>
      <c r="DM26" s="125"/>
      <c r="DN26" s="125"/>
      <c r="DO26" s="125"/>
      <c r="DP26" s="125"/>
      <c r="DQ26" s="125"/>
      <c r="DR26" s="125"/>
      <c r="DS26" s="125"/>
      <c r="DT26" s="125"/>
      <c r="DU26" s="125"/>
      <c r="DV26" s="125"/>
      <c r="DW26" s="125" t="s">
        <v>2221</v>
      </c>
      <c r="DX26" s="125" t="s">
        <v>2221</v>
      </c>
      <c r="DY26" s="125" t="s">
        <v>2221</v>
      </c>
      <c r="DZ26" s="125" t="s">
        <v>2221</v>
      </c>
      <c r="EA26" s="125" t="s">
        <v>2221</v>
      </c>
      <c r="EB26" s="125" t="s">
        <v>2221</v>
      </c>
      <c r="EC26" s="125" t="s">
        <v>2221</v>
      </c>
      <c r="ED26" s="125" t="s">
        <v>2221</v>
      </c>
      <c r="EE26" s="125" t="s">
        <v>2221</v>
      </c>
      <c r="EF26" s="125" t="s">
        <v>2221</v>
      </c>
      <c r="EG26" s="125" t="s">
        <v>2221</v>
      </c>
      <c r="EH26" s="125" t="s">
        <v>2221</v>
      </c>
      <c r="EI26" s="125" t="s">
        <v>2221</v>
      </c>
      <c r="EJ26" s="125" t="s">
        <v>2221</v>
      </c>
      <c r="EK26" s="125" t="s">
        <v>2221</v>
      </c>
      <c r="EL26" s="125" t="s">
        <v>2221</v>
      </c>
      <c r="EM26" s="125" t="s">
        <v>2221</v>
      </c>
      <c r="EN26" s="125" t="s">
        <v>2221</v>
      </c>
      <c r="EO26" s="125" t="s">
        <v>2221</v>
      </c>
      <c r="EP26" s="125" t="s">
        <v>2221</v>
      </c>
      <c r="EQ26" s="125" t="s">
        <v>2221</v>
      </c>
      <c r="ER26" s="125" t="s">
        <v>2221</v>
      </c>
      <c r="ES26" s="125" t="str">
        <f>IFERROR(VLOOKUP(LEFT($B26,3),'KALENDARZ NEW'!$A:$AAA,MATCH(ES$2,'KALENDARZ NEW'!$1:$1,0),FALSE),"")</f>
        <v/>
      </c>
    </row>
    <row r="27" spans="1:149" hidden="1">
      <c r="B27" s="108" t="s">
        <v>6712</v>
      </c>
      <c r="C27" s="77"/>
      <c r="D27" s="124"/>
      <c r="E27" s="124"/>
      <c r="F27" s="124"/>
      <c r="G27" s="124">
        <v>1.1501075268817205</v>
      </c>
      <c r="H27" s="124">
        <v>1.164731182795699</v>
      </c>
      <c r="I27" s="124">
        <v>1.1397849462365592</v>
      </c>
      <c r="J27" s="124">
        <v>1.0778494623655914</v>
      </c>
      <c r="K27" s="124">
        <v>1.1263440860215053</v>
      </c>
      <c r="L27" s="124">
        <v>1.2559139784946236</v>
      </c>
      <c r="M27" s="124">
        <v>0.92688172043010741</v>
      </c>
      <c r="N27" s="124">
        <v>0.9682795698924731</v>
      </c>
      <c r="O27" s="124">
        <v>0.90193548387096778</v>
      </c>
      <c r="P27" s="124">
        <v>1.0658064516129031</v>
      </c>
      <c r="Q27" s="124">
        <v>0.967741935483871</v>
      </c>
      <c r="R27" s="124">
        <v>1.0017921146953406</v>
      </c>
      <c r="S27" s="124">
        <v>1.021505376344086</v>
      </c>
      <c r="T27" s="124">
        <v>1.0758064516129033</v>
      </c>
      <c r="U27" s="124">
        <v>1.1548387096774193</v>
      </c>
      <c r="V27" s="124">
        <v>1.010752688172043</v>
      </c>
      <c r="W27" s="124">
        <v>0.57849462365591398</v>
      </c>
      <c r="X27" s="124">
        <v>0.75322580645161297</v>
      </c>
      <c r="Y27" s="124">
        <v>1.04</v>
      </c>
      <c r="Z27" s="124">
        <v>0.95860215053763431</v>
      </c>
      <c r="AA27" s="124">
        <v>0.95806451612903221</v>
      </c>
      <c r="AB27" s="124">
        <v>1.0874551971326165</v>
      </c>
      <c r="AC27" s="124">
        <v>1.1415053763440861</v>
      </c>
      <c r="AD27" s="124">
        <v>1.1088172043010753</v>
      </c>
      <c r="AE27" s="124">
        <v>1.232258064516129</v>
      </c>
      <c r="AF27" s="124">
        <v>1.0313978494623657</v>
      </c>
      <c r="AG27" s="124">
        <v>1.0739784946236559</v>
      </c>
      <c r="AH27" s="124">
        <v>1.0824372759856631</v>
      </c>
      <c r="AI27" s="124">
        <v>1.03</v>
      </c>
      <c r="AJ27" s="124">
        <v>0.95913978494623653</v>
      </c>
      <c r="AK27" s="124">
        <v>1.2043010752688172</v>
      </c>
      <c r="AL27" s="124">
        <v>1.2043010752688172</v>
      </c>
      <c r="AM27" s="124">
        <v>1.0331182795698923</v>
      </c>
      <c r="AN27" s="124">
        <v>1.0064516129032257</v>
      </c>
      <c r="AO27" s="124"/>
      <c r="AP27" s="124"/>
      <c r="AQ27" s="124"/>
      <c r="AR27" s="124"/>
      <c r="AS27" s="124"/>
      <c r="AT27" s="124"/>
      <c r="AU27" s="124"/>
      <c r="AV27" s="124"/>
      <c r="AW27" s="124"/>
      <c r="AX27" s="124"/>
      <c r="AY27" s="124"/>
      <c r="AZ27" s="124"/>
      <c r="BA27" s="124" t="s">
        <v>2221</v>
      </c>
      <c r="BB27" s="124" t="s">
        <v>2221</v>
      </c>
      <c r="BC27" s="124" t="s">
        <v>2221</v>
      </c>
      <c r="BD27" s="124" t="s">
        <v>2221</v>
      </c>
      <c r="BE27" s="124"/>
      <c r="BF27" s="124"/>
      <c r="BG27" s="124"/>
      <c r="BH27" s="124"/>
      <c r="BI27" s="124"/>
      <c r="BJ27" s="124"/>
      <c r="BK27" s="124"/>
      <c r="BL27" s="124">
        <v>0.42</v>
      </c>
      <c r="BM27" s="124"/>
      <c r="BN27" s="124">
        <v>0.63</v>
      </c>
      <c r="BO27" s="124">
        <v>0.64</v>
      </c>
      <c r="BP27" s="124">
        <v>0.59</v>
      </c>
      <c r="BQ27" s="124">
        <v>0.66</v>
      </c>
      <c r="BR27" s="124">
        <v>0.66</v>
      </c>
      <c r="BS27" s="124">
        <v>0.54892473118279572</v>
      </c>
      <c r="BT27" s="124">
        <v>0.48548387096774198</v>
      </c>
      <c r="BU27" s="124">
        <v>0.57634408602150544</v>
      </c>
      <c r="BV27" s="124">
        <v>0.51881720430107525</v>
      </c>
      <c r="BW27" s="124">
        <v>0.44</v>
      </c>
      <c r="BX27" s="124">
        <v>0.50215053763440864</v>
      </c>
      <c r="BY27" s="124" t="s">
        <v>2221</v>
      </c>
      <c r="BZ27" s="124" t="s">
        <v>2221</v>
      </c>
      <c r="CA27" s="124" t="s">
        <v>2221</v>
      </c>
      <c r="CB27" s="124" t="s">
        <v>2221</v>
      </c>
      <c r="CC27" s="124" t="s">
        <v>2221</v>
      </c>
      <c r="CD27" s="124" t="s">
        <v>2221</v>
      </c>
      <c r="CE27" s="124" t="s">
        <v>2221</v>
      </c>
      <c r="CF27" s="124">
        <v>0.4</v>
      </c>
      <c r="CG27" s="124" t="s">
        <v>2221</v>
      </c>
      <c r="CH27" s="124" t="s">
        <v>2221</v>
      </c>
      <c r="CI27" s="124" t="s">
        <v>2221</v>
      </c>
      <c r="CJ27" s="124" t="s">
        <v>2221</v>
      </c>
      <c r="CK27" s="124" t="s">
        <v>2221</v>
      </c>
      <c r="CL27" s="124"/>
      <c r="CM27" s="124"/>
      <c r="CN27" s="124"/>
      <c r="CO27" s="124"/>
      <c r="CP27" s="124"/>
      <c r="CQ27" s="124"/>
      <c r="CR27" s="124" t="str">
        <f>IFERROR(VLOOKUP(LEFT(B27,3),'[1]KALENDARZ NEW'!A:ZZ,MATCH(CR$2,'[1]KALENDARZ NEW'!$1:$1,0),FALSE),"")</f>
        <v/>
      </c>
      <c r="CS27" s="124"/>
      <c r="CT27" s="125"/>
      <c r="CU27" s="125"/>
      <c r="CV27" s="125"/>
      <c r="CW27" s="125"/>
      <c r="CX27" s="125"/>
      <c r="CY27" s="125"/>
      <c r="CZ27" s="125"/>
      <c r="DA27" s="125"/>
      <c r="DB27" s="125"/>
      <c r="DC27" s="125"/>
      <c r="DD27" s="125"/>
      <c r="DE27" s="125"/>
      <c r="DF27" s="125"/>
      <c r="DG27" s="125"/>
      <c r="DH27" s="125"/>
      <c r="DI27" s="125"/>
      <c r="DJ27" s="125"/>
      <c r="DK27" s="125"/>
      <c r="DL27" s="125"/>
      <c r="DM27" s="125"/>
      <c r="DN27" s="125"/>
      <c r="DO27" s="125"/>
      <c r="DP27" s="125"/>
      <c r="DQ27" s="125"/>
      <c r="DR27" s="125"/>
      <c r="DS27" s="125"/>
      <c r="DT27" s="125"/>
      <c r="DU27" s="125"/>
      <c r="DV27" s="125"/>
      <c r="DW27" s="125" t="s">
        <v>2221</v>
      </c>
      <c r="DX27" s="125" t="s">
        <v>2221</v>
      </c>
      <c r="DY27" s="125" t="s">
        <v>2221</v>
      </c>
      <c r="DZ27" s="125" t="s">
        <v>2221</v>
      </c>
      <c r="EA27" s="125" t="s">
        <v>2221</v>
      </c>
      <c r="EB27" s="125" t="s">
        <v>2221</v>
      </c>
      <c r="EC27" s="125" t="s">
        <v>2221</v>
      </c>
      <c r="ED27" s="125" t="s">
        <v>2221</v>
      </c>
      <c r="EE27" s="125" t="s">
        <v>2221</v>
      </c>
      <c r="EF27" s="125" t="s">
        <v>2221</v>
      </c>
      <c r="EG27" s="125" t="s">
        <v>2221</v>
      </c>
      <c r="EH27" s="125" t="s">
        <v>2221</v>
      </c>
      <c r="EI27" s="125" t="s">
        <v>2221</v>
      </c>
      <c r="EJ27" s="125" t="s">
        <v>2221</v>
      </c>
      <c r="EK27" s="125" t="s">
        <v>2221</v>
      </c>
      <c r="EL27" s="125" t="s">
        <v>2221</v>
      </c>
      <c r="EM27" s="125" t="s">
        <v>2221</v>
      </c>
      <c r="EN27" s="125"/>
      <c r="EO27" s="125"/>
      <c r="EP27" s="125"/>
      <c r="EQ27" s="125"/>
      <c r="ER27" s="125"/>
      <c r="ES27" s="125"/>
    </row>
    <row r="28" spans="1:149">
      <c r="A28" s="82">
        <v>6</v>
      </c>
      <c r="B28" s="108" t="s">
        <v>3551</v>
      </c>
      <c r="C28" s="77">
        <v>0.75</v>
      </c>
      <c r="D28" s="124">
        <f>AVERAGE(DU28:ES28)</f>
        <v>1.0626127007514856</v>
      </c>
      <c r="E28" s="124"/>
      <c r="F28" s="124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24"/>
      <c r="T28" s="124"/>
      <c r="U28" s="124"/>
      <c r="V28" s="124"/>
      <c r="W28" s="124"/>
      <c r="X28" s="124"/>
      <c r="Y28" s="124"/>
      <c r="Z28" s="124"/>
      <c r="AA28" s="124"/>
      <c r="AB28" s="124"/>
      <c r="AC28" s="124"/>
      <c r="AD28" s="124"/>
      <c r="AE28" s="124"/>
      <c r="AF28" s="124"/>
      <c r="AG28" s="124"/>
      <c r="AH28" s="124"/>
      <c r="AI28" s="124"/>
      <c r="AJ28" s="124"/>
      <c r="AK28" s="124"/>
      <c r="AL28" s="124"/>
      <c r="AM28" s="124"/>
      <c r="AN28" s="124"/>
      <c r="AO28" s="124"/>
      <c r="AP28" s="124"/>
      <c r="AQ28" s="124"/>
      <c r="AR28" s="124"/>
      <c r="AS28" s="124"/>
      <c r="AT28" s="124"/>
      <c r="AU28" s="124"/>
      <c r="AV28" s="124"/>
      <c r="AW28" s="124"/>
      <c r="AX28" s="124"/>
      <c r="AY28" s="124"/>
      <c r="AZ28" s="124"/>
      <c r="BA28" s="124"/>
      <c r="BB28" s="124"/>
      <c r="BC28" s="124"/>
      <c r="BD28" s="124"/>
      <c r="BE28" s="124"/>
      <c r="BF28" s="124"/>
      <c r="BG28" s="124"/>
      <c r="BH28" s="124"/>
      <c r="BI28" s="124"/>
      <c r="BJ28" s="124"/>
      <c r="BK28" s="124"/>
      <c r="BL28" s="124"/>
      <c r="BM28" s="124"/>
      <c r="BN28" s="124"/>
      <c r="BO28" s="124"/>
      <c r="BP28" s="124"/>
      <c r="BQ28" s="124"/>
      <c r="BR28" s="124"/>
      <c r="BS28" s="124"/>
      <c r="BT28" s="124"/>
      <c r="BU28" s="124"/>
      <c r="BV28" s="124"/>
      <c r="BW28" s="124"/>
      <c r="BX28" s="124"/>
      <c r="BY28" s="124"/>
      <c r="BZ28" s="124"/>
      <c r="CA28" s="124"/>
      <c r="CB28" s="124"/>
      <c r="CC28" s="124"/>
      <c r="CD28" s="124"/>
      <c r="CE28" s="124"/>
      <c r="CF28" s="124"/>
      <c r="CG28" s="124">
        <v>0.42</v>
      </c>
      <c r="CH28" s="124">
        <v>0.42</v>
      </c>
      <c r="CI28" s="124">
        <v>0.51</v>
      </c>
      <c r="CJ28" s="124">
        <v>0.65</v>
      </c>
      <c r="CK28" s="124">
        <v>0.7</v>
      </c>
      <c r="CL28" s="124">
        <v>0.87</v>
      </c>
      <c r="CM28" s="124"/>
      <c r="CN28" s="124">
        <v>0.81</v>
      </c>
      <c r="CO28" s="124">
        <v>0.88</v>
      </c>
      <c r="CP28" s="124">
        <v>0.71</v>
      </c>
      <c r="CQ28" s="124">
        <v>0.65</v>
      </c>
      <c r="CR28" s="124">
        <v>0.79</v>
      </c>
      <c r="CS28" s="124">
        <v>0.79</v>
      </c>
      <c r="CT28" s="125">
        <v>0.84043010752688185</v>
      </c>
      <c r="CU28" s="125">
        <v>0.73</v>
      </c>
      <c r="CV28" s="125">
        <v>0.76235827664399092</v>
      </c>
      <c r="CW28" s="125">
        <v>0.67</v>
      </c>
      <c r="CX28" s="125" t="str">
        <f>IFERROR(VLOOKUP(LEFT($B28,3),'KALENDARZ NEW'!$A:$AAA,MATCH(CX$2,'KALENDARZ NEW'!$1:$1,0),FALSE),"")</f>
        <v/>
      </c>
      <c r="CY28" s="125" t="str">
        <f>IFERROR(VLOOKUP(LEFT($B28,3),'KALENDARZ NEW'!$A:$AAA,MATCH(CY$2,'KALENDARZ NEW'!$1:$1,0),FALSE),"")</f>
        <v/>
      </c>
      <c r="CZ28" s="125">
        <v>0.73</v>
      </c>
      <c r="DA28" s="125">
        <v>0.91</v>
      </c>
      <c r="DB28" s="125">
        <v>0.91</v>
      </c>
      <c r="DC28" s="125">
        <v>0.82</v>
      </c>
      <c r="DD28" s="125">
        <v>1.01</v>
      </c>
      <c r="DE28" s="125">
        <v>0.88</v>
      </c>
      <c r="DF28" s="125">
        <v>0.79</v>
      </c>
      <c r="DG28" s="125">
        <v>0.79</v>
      </c>
      <c r="DH28" s="125">
        <v>0.68</v>
      </c>
      <c r="DI28" s="125"/>
      <c r="DJ28" s="125">
        <v>0.73</v>
      </c>
      <c r="DK28" s="125">
        <v>0.67</v>
      </c>
      <c r="DL28" s="125">
        <v>0.67</v>
      </c>
      <c r="DM28" s="125">
        <v>0.86</v>
      </c>
      <c r="DN28" s="125">
        <v>0.65</v>
      </c>
      <c r="DO28" s="125">
        <v>0.69</v>
      </c>
      <c r="DP28" s="125">
        <v>0.75</v>
      </c>
      <c r="DQ28" s="125">
        <v>0.89</v>
      </c>
      <c r="DR28" s="125">
        <v>0.76</v>
      </c>
      <c r="DS28" s="125">
        <v>0.8495454545454546</v>
      </c>
      <c r="DT28" s="125">
        <v>0.8666666666666667</v>
      </c>
      <c r="DU28" s="125">
        <v>0.76272401433691761</v>
      </c>
      <c r="DV28" s="125">
        <v>0.91558073654390937</v>
      </c>
      <c r="DW28" s="125">
        <v>1.0883977900552486</v>
      </c>
      <c r="DX28" s="125">
        <v>1.054326923076923</v>
      </c>
      <c r="DY28" s="125">
        <v>0.98093023255813938</v>
      </c>
      <c r="DZ28" s="125">
        <v>1.2145922746781115</v>
      </c>
      <c r="EA28" s="125">
        <v>1.1173333333333333</v>
      </c>
      <c r="EB28" s="125">
        <v>1.0771929824561404</v>
      </c>
      <c r="EC28" s="125">
        <v>1.0511961722488037</v>
      </c>
      <c r="ED28" s="125">
        <v>1.139614855570839</v>
      </c>
      <c r="EE28" s="125">
        <v>1.1336065573770493</v>
      </c>
      <c r="EF28" s="125">
        <v>1.1959349593495934</v>
      </c>
      <c r="EG28" s="125">
        <v>1.070388349514563</v>
      </c>
      <c r="EH28" s="125">
        <v>1.0485436893203883</v>
      </c>
      <c r="EI28" s="125">
        <v>1.0740963855421686</v>
      </c>
      <c r="EJ28" s="125" t="s">
        <v>2221</v>
      </c>
      <c r="EK28" s="125">
        <v>1.021882951653944</v>
      </c>
      <c r="EL28" s="125">
        <v>1.053276505061268</v>
      </c>
      <c r="EM28" s="125">
        <v>1.194078947368421</v>
      </c>
      <c r="EN28" s="125">
        <v>1.1542288557213931</v>
      </c>
      <c r="EO28" s="125">
        <v>0.91059399877526037</v>
      </c>
      <c r="EP28" s="125">
        <v>1.1017751479289941</v>
      </c>
      <c r="EQ28" s="125">
        <v>1.1366255144032922</v>
      </c>
      <c r="ER28" s="125">
        <v>0.95778364116094994</v>
      </c>
      <c r="ES28" s="125">
        <f>IFERROR(VLOOKUP(LEFT($B28,3),'KALENDARZ NEW'!$A:$AAA,MATCH(ES$2,'KALENDARZ NEW'!$1:$1,0),FALSE),"")</f>
        <v>1.048</v>
      </c>
    </row>
    <row r="29" spans="1:149" hidden="1">
      <c r="A29" s="82">
        <v>7</v>
      </c>
      <c r="B29" s="108" t="s">
        <v>6652</v>
      </c>
      <c r="C29" s="77">
        <v>1</v>
      </c>
      <c r="D29" s="124">
        <f>AVERAGE(BH29:DK29)</f>
        <v>0.82499999999999996</v>
      </c>
      <c r="E29" s="124"/>
      <c r="F29" s="124"/>
      <c r="G29" s="124"/>
      <c r="H29" s="124"/>
      <c r="I29" s="124"/>
      <c r="J29" s="124"/>
      <c r="K29" s="124"/>
      <c r="L29" s="124"/>
      <c r="M29" s="124"/>
      <c r="N29" s="124"/>
      <c r="O29" s="124"/>
      <c r="P29" s="124"/>
      <c r="Q29" s="124"/>
      <c r="R29" s="124"/>
      <c r="S29" s="124"/>
      <c r="T29" s="124"/>
      <c r="U29" s="124"/>
      <c r="V29" s="124"/>
      <c r="W29" s="124"/>
      <c r="X29" s="124"/>
      <c r="Y29" s="124"/>
      <c r="Z29" s="124"/>
      <c r="AA29" s="124"/>
      <c r="AB29" s="124"/>
      <c r="AC29" s="124"/>
      <c r="AD29" s="124"/>
      <c r="AE29" s="124"/>
      <c r="AF29" s="124"/>
      <c r="AG29" s="124"/>
      <c r="AH29" s="124"/>
      <c r="AI29" s="124"/>
      <c r="AJ29" s="124"/>
      <c r="AK29" s="124"/>
      <c r="AL29" s="124"/>
      <c r="AM29" s="124"/>
      <c r="AN29" s="124"/>
      <c r="AO29" s="124"/>
      <c r="AP29" s="124"/>
      <c r="AQ29" s="124"/>
      <c r="AR29" s="124"/>
      <c r="AS29" s="124"/>
      <c r="AT29" s="124"/>
      <c r="AU29" s="124"/>
      <c r="AV29" s="124"/>
      <c r="AW29" s="124"/>
      <c r="AX29" s="124"/>
      <c r="AY29" s="124"/>
      <c r="AZ29" s="124"/>
      <c r="BA29" s="124"/>
      <c r="BB29" s="124"/>
      <c r="BC29" s="124"/>
      <c r="BD29" s="124"/>
      <c r="BE29" s="124"/>
      <c r="BF29" s="124"/>
      <c r="BG29" s="124"/>
      <c r="BH29" s="124"/>
      <c r="BI29" s="124"/>
      <c r="BJ29" s="124"/>
      <c r="BK29" s="124"/>
      <c r="BL29" s="124"/>
      <c r="BM29" s="124"/>
      <c r="BN29" s="124"/>
      <c r="BO29" s="124"/>
      <c r="BP29" s="124"/>
      <c r="BQ29" s="124"/>
      <c r="BR29" s="124"/>
      <c r="BS29" s="124"/>
      <c r="BT29" s="124"/>
      <c r="BU29" s="124"/>
      <c r="BV29" s="124"/>
      <c r="BW29" s="124"/>
      <c r="BX29" s="124"/>
      <c r="BY29" s="124"/>
      <c r="BZ29" s="124"/>
      <c r="CA29" s="124"/>
      <c r="CB29" s="124"/>
      <c r="CC29" s="124"/>
      <c r="CD29" s="124"/>
      <c r="CE29" s="124"/>
      <c r="CF29" s="124"/>
      <c r="CG29" s="124"/>
      <c r="CH29" s="124"/>
      <c r="CI29" s="124"/>
      <c r="CJ29" s="124"/>
      <c r="CK29" s="124"/>
      <c r="CL29" s="124"/>
      <c r="CM29" s="124"/>
      <c r="CN29" s="124"/>
      <c r="CO29" s="124"/>
      <c r="CP29" s="124"/>
      <c r="CQ29" s="124"/>
      <c r="CR29" s="124"/>
      <c r="CS29" s="124" t="str">
        <f>IFERROR(VLOOKUP(LEFT($B29,3),'KALENDARZ NEW'!A:AAA,MATCH(CS$2,'KALENDARZ NEW'!$1:$1,0),FALSE),"")</f>
        <v/>
      </c>
      <c r="CT29" s="125"/>
      <c r="CU29" s="125" t="str">
        <f>IFERROR(VLOOKUP(LEFT($B29,3),'KALENDARZ NEW'!$A:$AAA,MATCH(CU$2,'KALENDARZ NEW'!$1:$1,0),FALSE),"")</f>
        <v/>
      </c>
      <c r="CV29" s="124" t="s">
        <v>2221</v>
      </c>
      <c r="CW29" s="124" t="str">
        <f>IFERROR(VLOOKUP(LEFT($B29,3),'KALENDARZ NEW'!E:AAE,MATCH(CW$2,'KALENDARZ NEW'!$1:$1,0),FALSE),"")</f>
        <v/>
      </c>
      <c r="CX29" s="124" t="str">
        <f>IFERROR(VLOOKUP(LEFT($B29,3),'KALENDARZ NEW'!F:AAF,MATCH(CX$2,'KALENDARZ NEW'!$1:$1,0),FALSE),"")</f>
        <v/>
      </c>
      <c r="CY29" s="124" t="str">
        <f>IFERROR(VLOOKUP(LEFT($B29,3),'KALENDARZ NEW'!G:AAG,MATCH(CY$2,'KALENDARZ NEW'!$1:$1,0),FALSE),"")</f>
        <v/>
      </c>
      <c r="CZ29" s="124" t="str">
        <f>IFERROR(VLOOKUP(LEFT($B29,3),'KALENDARZ NEW'!H:AAH,MATCH(CZ$2,'KALENDARZ NEW'!$1:$1,0),FALSE),"")</f>
        <v/>
      </c>
      <c r="DA29" s="124" t="str">
        <f>IFERROR(VLOOKUP(LEFT($B29,3),'KALENDARZ NEW'!I:AAI,MATCH(DA$2,'KALENDARZ NEW'!$1:$1,0),FALSE),"")</f>
        <v/>
      </c>
      <c r="DB29" s="124" t="str">
        <f>IFERROR(VLOOKUP(LEFT($B29,3),'KALENDARZ NEW'!J:AAJ,MATCH(DB$2,'KALENDARZ NEW'!$1:$1,0),FALSE),"")</f>
        <v/>
      </c>
      <c r="DC29" s="124" t="str">
        <f>IFERROR(VLOOKUP(LEFT($B29,3),'KALENDARZ NEW'!K:AAK,MATCH(DC$2,'KALENDARZ NEW'!$1:$1,0),FALSE),"")</f>
        <v/>
      </c>
      <c r="DD29" s="124" t="str">
        <f>IFERROR(VLOOKUP(LEFT($B29,3),'KALENDARZ NEW'!L:AAL,MATCH(DD$2,'KALENDARZ NEW'!$1:$1,0),FALSE),"")</f>
        <v/>
      </c>
      <c r="DE29" s="124" t="str">
        <f>IFERROR(VLOOKUP(LEFT($B29,3),'KALENDARZ NEW'!M:AAM,MATCH(DE$2,'KALENDARZ NEW'!$1:$1,0),FALSE),"")</f>
        <v/>
      </c>
      <c r="DF29" s="124" t="str">
        <f>IFERROR(VLOOKUP(LEFT($B29,3),'KALENDARZ NEW'!N:AAN,MATCH(DF$2,'KALENDARZ NEW'!$1:$1,0),FALSE),"")</f>
        <v/>
      </c>
      <c r="DG29" s="124" t="str">
        <f>IFERROR(VLOOKUP(LEFT($B29,3),'KALENDARZ NEW'!O:AAO,MATCH(DG$2,'KALENDARZ NEW'!$1:$1,0),FALSE),"")</f>
        <v/>
      </c>
      <c r="DH29" s="124" t="str">
        <f>IFERROR(VLOOKUP(LEFT($B29,3),'KALENDARZ NEW'!P:AAP,MATCH(DH$2,'KALENDARZ NEW'!$1:$1,0),FALSE),"")</f>
        <v/>
      </c>
      <c r="DI29" s="124">
        <v>0.9</v>
      </c>
      <c r="DJ29" s="124">
        <v>0.75</v>
      </c>
      <c r="DK29" s="124" t="str">
        <f>IFERROR(VLOOKUP(LEFT($B29,3),'KALENDARZ NEW'!S:AAS,MATCH(DK$2,'KALENDARZ NEW'!$1:$1,0),FALSE),"")</f>
        <v/>
      </c>
      <c r="DL29" s="124" t="str">
        <f>IFERROR(VLOOKUP(LEFT($B29,3),'KALENDARZ NEW'!T:AAT,MATCH(DL$2,'KALENDARZ NEW'!$1:$1,0),FALSE),"")</f>
        <v/>
      </c>
      <c r="DM29" s="76" t="str">
        <f>IFERROR(VLOOKUP(LEFT($B29,3),'KALENDARZ NEW'!U:AAU,MATCH(DM$2,'KALENDARZ NEW'!$1:$1,0),FALSE),"")</f>
        <v/>
      </c>
      <c r="DN29" s="76" t="str">
        <f>IFERROR(VLOOKUP(LEFT($B29,3),'KALENDARZ NEW'!V:AAV,MATCH(DN$2,'KALENDARZ NEW'!$1:$1,0),FALSE),"")</f>
        <v/>
      </c>
      <c r="DO29" s="76" t="str">
        <f>IFERROR(VLOOKUP(LEFT($B29,3),'KALENDARZ NEW'!W:AAW,MATCH(DO$2,'KALENDARZ NEW'!$1:$1,0),FALSE),"")</f>
        <v/>
      </c>
      <c r="DP29" s="76" t="str">
        <f>IFERROR(VLOOKUP(LEFT($B29,3),'KALENDARZ NEW'!X:AAX,MATCH(DP$2,'KALENDARZ NEW'!$1:$1,0),FALSE),"")</f>
        <v/>
      </c>
      <c r="DQ29" s="76" t="str">
        <f>IFERROR(VLOOKUP(LEFT($B29,3),'KALENDARZ NEW'!Y:AAY,MATCH(DQ$2,'KALENDARZ NEW'!$1:$1,0),FALSE),"")</f>
        <v/>
      </c>
      <c r="DR29" s="76" t="str">
        <f>IFERROR(VLOOKUP(LEFT($B29,3),'KALENDARZ NEW'!Z:AAZ,MATCH(DR$2,'KALENDARZ NEW'!$1:$1,0),FALSE),"")</f>
        <v/>
      </c>
      <c r="DS29" s="76" t="s">
        <v>2221</v>
      </c>
      <c r="DT29" s="76" t="str">
        <f>IFERROR(VLOOKUP(LEFT($B29,3),'KALENDARZ NEW'!AB:ABB,MATCH(DT$2,'KALENDARZ NEW'!$1:$1,0),FALSE),"")</f>
        <v/>
      </c>
      <c r="DU29" s="76" t="s">
        <v>2221</v>
      </c>
      <c r="DV29" s="76" t="str">
        <f>IFERROR(VLOOKUP(LEFT($B29,3),'KALENDARZ NEW'!AD:ABD,MATCH(DV$2,'KALENDARZ NEW'!$1:$1,0),FALSE),"")</f>
        <v/>
      </c>
      <c r="DW29" s="125" t="s">
        <v>2221</v>
      </c>
      <c r="DX29" s="125" t="s">
        <v>2221</v>
      </c>
      <c r="DY29" s="125" t="str">
        <f>IFERROR(VLOOKUP(LEFT($B29,3),'KALENDARZ NEW'!$A:$AAA,MATCH(DY$2,'KALENDARZ NEW'!$1:$1,0),FALSE),"")</f>
        <v/>
      </c>
      <c r="DZ29" s="125" t="s">
        <v>2221</v>
      </c>
      <c r="EA29" s="125" t="str">
        <f>IFERROR(VLOOKUP(LEFT($B29,3),'KALENDARZ NEW'!$A:$AAA,MATCH(EA$2,'KALENDARZ NEW'!$1:$1,0),FALSE),"")</f>
        <v/>
      </c>
      <c r="EB29" s="125" t="str">
        <f>IFERROR(VLOOKUP(LEFT($B29,3),'KALENDARZ NEW'!$A:$AAA,MATCH(EB$2,'KALENDARZ NEW'!$1:$1,0),FALSE),"")</f>
        <v/>
      </c>
      <c r="EC29" s="125" t="s">
        <v>2221</v>
      </c>
      <c r="ED29" s="125" t="s">
        <v>2221</v>
      </c>
      <c r="EE29" s="125" t="s">
        <v>2221</v>
      </c>
      <c r="EF29" s="125" t="s">
        <v>2221</v>
      </c>
      <c r="EG29" s="125" t="s">
        <v>2221</v>
      </c>
      <c r="EH29" s="125" t="s">
        <v>2221</v>
      </c>
      <c r="EI29" s="125" t="s">
        <v>2221</v>
      </c>
      <c r="EJ29" s="125" t="s">
        <v>2221</v>
      </c>
      <c r="EK29" s="125" t="s">
        <v>2221</v>
      </c>
      <c r="EL29" s="125" t="s">
        <v>2221</v>
      </c>
      <c r="EM29" s="125" t="s">
        <v>2221</v>
      </c>
      <c r="EN29" s="125"/>
      <c r="EO29" s="125"/>
      <c r="EP29" s="125"/>
      <c r="EQ29" s="125"/>
      <c r="ER29" s="125"/>
      <c r="ES29" s="125"/>
    </row>
    <row r="30" spans="1:149" ht="15">
      <c r="B30" s="79" t="s">
        <v>6711</v>
      </c>
      <c r="C30" s="116">
        <f>C20+C21+C22+C24+C25+C28</f>
        <v>5.3000000000000007</v>
      </c>
      <c r="D30" s="80">
        <f>AVERAGE(D20:D28)</f>
        <v>1.1271959237734808</v>
      </c>
      <c r="E30" s="80"/>
      <c r="F30" s="80"/>
      <c r="G30" s="80">
        <f t="shared" ref="G30:AL30" si="6">AVERAGE(G20:G27)</f>
        <v>0.86083632019115885</v>
      </c>
      <c r="H30" s="80">
        <f t="shared" si="6"/>
        <v>0.88557347670250897</v>
      </c>
      <c r="I30" s="80">
        <f t="shared" si="6"/>
        <v>0.91048387096774197</v>
      </c>
      <c r="J30" s="80">
        <f t="shared" si="6"/>
        <v>0.84888888888888892</v>
      </c>
      <c r="K30" s="80">
        <f t="shared" si="6"/>
        <v>0.97822580645161283</v>
      </c>
      <c r="L30" s="80">
        <f t="shared" si="6"/>
        <v>0.92487455197132629</v>
      </c>
      <c r="M30" s="80">
        <f t="shared" si="6"/>
        <v>0.85297491039426532</v>
      </c>
      <c r="N30" s="80">
        <f t="shared" si="6"/>
        <v>0.85258064516129051</v>
      </c>
      <c r="O30" s="80">
        <f t="shared" si="6"/>
        <v>0.90351254480286747</v>
      </c>
      <c r="P30" s="80">
        <f t="shared" si="6"/>
        <v>0.82623655913978489</v>
      </c>
      <c r="Q30" s="80">
        <f t="shared" si="6"/>
        <v>0.87754480286738346</v>
      </c>
      <c r="R30" s="80">
        <f t="shared" si="6"/>
        <v>0.81505376344086022</v>
      </c>
      <c r="S30" s="80">
        <f t="shared" si="6"/>
        <v>0.90623655913978496</v>
      </c>
      <c r="T30" s="80">
        <f t="shared" si="6"/>
        <v>0.80601638504864315</v>
      </c>
      <c r="U30" s="80">
        <f t="shared" si="6"/>
        <v>0.9416129032258066</v>
      </c>
      <c r="V30" s="80">
        <f t="shared" si="6"/>
        <v>0.93111111111111111</v>
      </c>
      <c r="W30" s="80">
        <f t="shared" si="6"/>
        <v>0.77971326164874544</v>
      </c>
      <c r="X30" s="80">
        <f t="shared" si="6"/>
        <v>0.86516726403823174</v>
      </c>
      <c r="Y30" s="80">
        <f t="shared" si="6"/>
        <v>0.81028673835125453</v>
      </c>
      <c r="Z30" s="80">
        <f t="shared" si="6"/>
        <v>1.0025806451612904</v>
      </c>
      <c r="AA30" s="80">
        <f t="shared" si="6"/>
        <v>0.83210274790919947</v>
      </c>
      <c r="AB30" s="80">
        <f t="shared" si="6"/>
        <v>0.93241488905128111</v>
      </c>
      <c r="AC30" s="80">
        <f t="shared" si="6"/>
        <v>0.96046594982078848</v>
      </c>
      <c r="AD30" s="80">
        <f t="shared" si="6"/>
        <v>0.98982078853046573</v>
      </c>
      <c r="AE30" s="80">
        <f t="shared" si="6"/>
        <v>0.98059313776664225</v>
      </c>
      <c r="AF30" s="80">
        <f t="shared" si="6"/>
        <v>0.84317204301075277</v>
      </c>
      <c r="AG30" s="80">
        <f t="shared" si="6"/>
        <v>0.99557347670250917</v>
      </c>
      <c r="AH30" s="80">
        <f t="shared" si="6"/>
        <v>1.0098726220016543</v>
      </c>
      <c r="AI30" s="80">
        <f t="shared" si="6"/>
        <v>0.92833333333333334</v>
      </c>
      <c r="AJ30" s="80">
        <f t="shared" si="6"/>
        <v>0.87474313022700123</v>
      </c>
      <c r="AK30" s="80">
        <f t="shared" si="6"/>
        <v>0.92603686635944704</v>
      </c>
      <c r="AL30" s="80">
        <f t="shared" si="6"/>
        <v>0.92603686635944704</v>
      </c>
      <c r="AM30" s="80">
        <f t="shared" ref="AM30:BK30" si="7">AVERAGE(AM20:AM27)</f>
        <v>0.93313620071684589</v>
      </c>
      <c r="AN30" s="80">
        <f t="shared" si="7"/>
        <v>0.96015531660692943</v>
      </c>
      <c r="AO30" s="80">
        <f t="shared" si="7"/>
        <v>0.88375524833589358</v>
      </c>
      <c r="AP30" s="80">
        <f t="shared" si="7"/>
        <v>1.0355910607745982</v>
      </c>
      <c r="AQ30" s="80">
        <f t="shared" si="7"/>
        <v>0.78878853046594988</v>
      </c>
      <c r="AR30" s="80">
        <f t="shared" si="7"/>
        <v>0.84795698924731189</v>
      </c>
      <c r="AS30" s="80">
        <f t="shared" si="7"/>
        <v>0.87082437275985658</v>
      </c>
      <c r="AT30" s="80">
        <f t="shared" si="7"/>
        <v>0.90881720430107527</v>
      </c>
      <c r="AU30" s="80">
        <f t="shared" si="7"/>
        <v>0.78094384707287945</v>
      </c>
      <c r="AV30" s="80">
        <f t="shared" si="7"/>
        <v>0.89577060931899644</v>
      </c>
      <c r="AW30" s="80">
        <f t="shared" si="7"/>
        <v>0.89290322580645165</v>
      </c>
      <c r="AX30" s="80">
        <f t="shared" si="7"/>
        <v>0.93161290322580648</v>
      </c>
      <c r="AY30" s="80">
        <f t="shared" si="7"/>
        <v>0.85670250896057354</v>
      </c>
      <c r="AZ30" s="80">
        <f t="shared" si="7"/>
        <v>0.8422939068100358</v>
      </c>
      <c r="BA30" s="80">
        <f t="shared" si="7"/>
        <v>0.84456989247311809</v>
      </c>
      <c r="BB30" s="80">
        <f t="shared" si="7"/>
        <v>0.81720430107526887</v>
      </c>
      <c r="BC30" s="80">
        <f t="shared" si="7"/>
        <v>0.81350059737156499</v>
      </c>
      <c r="BD30" s="80">
        <f t="shared" si="7"/>
        <v>0.76369175627240138</v>
      </c>
      <c r="BE30" s="80">
        <f t="shared" si="7"/>
        <v>0.93488649940262858</v>
      </c>
      <c r="BF30" s="80">
        <f t="shared" si="7"/>
        <v>0.82655913978494622</v>
      </c>
      <c r="BG30" s="80">
        <f t="shared" si="7"/>
        <v>0.86096057347670263</v>
      </c>
      <c r="BH30" s="80">
        <f t="shared" si="7"/>
        <v>0.82369175627240132</v>
      </c>
      <c r="BI30" s="80">
        <f t="shared" si="7"/>
        <v>0.93107526881720437</v>
      </c>
      <c r="BJ30" s="80">
        <f t="shared" si="7"/>
        <v>0.81206093189964168</v>
      </c>
      <c r="BK30" s="80">
        <f t="shared" si="7"/>
        <v>0.86422939068100357</v>
      </c>
      <c r="BL30" s="80">
        <f>AVERAGE(BL20:BL28)</f>
        <v>0.77287869297421441</v>
      </c>
      <c r="BM30" s="80">
        <f>AVERAGE(BM20:BM27)</f>
        <v>0.81902031063321379</v>
      </c>
      <c r="BN30" s="80">
        <f>AVERAGE(BN20:BN27)</f>
        <v>0.90471326164874555</v>
      </c>
      <c r="BO30" s="80">
        <f>AVERAGE(BO20:BO27)</f>
        <v>0.81949308755760364</v>
      </c>
      <c r="BP30" s="80">
        <f>AVERAGE(BP20:BP28)</f>
        <v>0.70099846390168963</v>
      </c>
      <c r="BQ30" s="80">
        <f>AVERAGE(BQ20:BQ28)</f>
        <v>0.82380952380952377</v>
      </c>
      <c r="BR30" s="80">
        <f>AVERAGE(BR20:BR28)</f>
        <v>0.88964669738863289</v>
      </c>
      <c r="BS30" s="80">
        <f t="shared" ref="BS30:CF30" si="8">AVERAGE(BS20:BS27)</f>
        <v>0.88697132616487451</v>
      </c>
      <c r="BT30" s="80">
        <f t="shared" si="8"/>
        <v>0.85216845878136194</v>
      </c>
      <c r="BU30" s="80">
        <f t="shared" si="8"/>
        <v>0.74275637679646456</v>
      </c>
      <c r="BV30" s="80">
        <f t="shared" si="8"/>
        <v>0.88055555555555565</v>
      </c>
      <c r="BW30" s="80">
        <f t="shared" si="8"/>
        <v>0.81799283154121882</v>
      </c>
      <c r="BX30" s="80">
        <f t="shared" si="8"/>
        <v>0.90127381269984885</v>
      </c>
      <c r="BY30" s="80">
        <f t="shared" si="8"/>
        <v>0.88796604414261471</v>
      </c>
      <c r="BZ30" s="80">
        <f t="shared" si="8"/>
        <v>0.99965591397849463</v>
      </c>
      <c r="CA30" s="80">
        <f t="shared" si="8"/>
        <v>0.89082239378960071</v>
      </c>
      <c r="CB30" s="80">
        <f t="shared" si="8"/>
        <v>0.9610752688172044</v>
      </c>
      <c r="CC30" s="80">
        <f t="shared" si="8"/>
        <v>0.9419354838709677</v>
      </c>
      <c r="CD30" s="80">
        <f t="shared" si="8"/>
        <v>0.87509677419354825</v>
      </c>
      <c r="CE30" s="80">
        <f t="shared" si="8"/>
        <v>0.70166666666666666</v>
      </c>
      <c r="CF30" s="80">
        <f t="shared" si="8"/>
        <v>0.7957142857142856</v>
      </c>
      <c r="CG30" s="80">
        <f>AVERAGE(CG20:CG28)</f>
        <v>0.79714285714285715</v>
      </c>
      <c r="CH30" s="80">
        <f>AVERAGE(CH20:CH28)</f>
        <v>0.877142857142857</v>
      </c>
      <c r="CI30" s="80">
        <f>AVERAGE(CI20:CI27)</f>
        <v>0.94333333333333325</v>
      </c>
      <c r="CJ30" s="80">
        <f>AVERAGE(CJ20:CJ27)</f>
        <v>0.8849999999999999</v>
      </c>
      <c r="CK30" s="80">
        <f>AVERAGE(CK20:CK27)</f>
        <v>0.84666666666666668</v>
      </c>
      <c r="CL30" s="80">
        <f t="shared" ref="CL30:CU30" si="9">AVERAGE(CL20:CL28)</f>
        <v>0.8828571428571429</v>
      </c>
      <c r="CM30" s="80" t="e">
        <f t="shared" si="9"/>
        <v>#DIV/0!</v>
      </c>
      <c r="CN30" s="80">
        <f t="shared" si="9"/>
        <v>0.87333333333333341</v>
      </c>
      <c r="CO30" s="80">
        <f t="shared" si="9"/>
        <v>0.90500000000000014</v>
      </c>
      <c r="CP30" s="80">
        <f t="shared" si="9"/>
        <v>0.85142857142857142</v>
      </c>
      <c r="CQ30" s="80">
        <f t="shared" si="9"/>
        <v>0.86000000000000021</v>
      </c>
      <c r="CR30" s="80">
        <f t="shared" si="9"/>
        <v>0.88285714285714278</v>
      </c>
      <c r="CS30" s="80">
        <f t="shared" si="9"/>
        <v>0.88285714285714278</v>
      </c>
      <c r="CT30" s="80">
        <f t="shared" si="9"/>
        <v>0.93004768932662674</v>
      </c>
      <c r="CU30" s="80">
        <f t="shared" si="9"/>
        <v>0.82428571428571418</v>
      </c>
      <c r="CV30" s="80">
        <v>0.82674290664806627</v>
      </c>
      <c r="CW30" s="80">
        <f>AVERAGE(CW20:CW28)</f>
        <v>0.90166666666666684</v>
      </c>
      <c r="CX30" s="80" t="e">
        <f>AVERAGE(CX20:CX28)</f>
        <v>#DIV/0!</v>
      </c>
      <c r="CY30" s="80" t="e">
        <f>AVERAGE(CY20:CY28)</f>
        <v>#DIV/0!</v>
      </c>
      <c r="CZ30" s="80">
        <f>AVERAGE(CZ20:CZ28)</f>
        <v>0.8859999999999999</v>
      </c>
      <c r="DA30" s="80">
        <f>AVERAGE(DA20:DA29)</f>
        <v>0.88285714285714278</v>
      </c>
      <c r="DB30" s="80">
        <f t="shared" ref="DB30:DH30" si="10">AVERAGE(DB20:DB28)</f>
        <v>0.8957142857142858</v>
      </c>
      <c r="DC30" s="80">
        <f t="shared" si="10"/>
        <v>0.95428571428571429</v>
      </c>
      <c r="DD30" s="80">
        <f t="shared" si="10"/>
        <v>1.0549999999999999</v>
      </c>
      <c r="DE30" s="80">
        <f t="shared" si="10"/>
        <v>0.90166666666666673</v>
      </c>
      <c r="DF30" s="80">
        <f t="shared" si="10"/>
        <v>0.92833333333333334</v>
      </c>
      <c r="DG30" s="80">
        <f t="shared" si="10"/>
        <v>0.93833333333333335</v>
      </c>
      <c r="DH30" s="80">
        <f t="shared" si="10"/>
        <v>0.94499999999999995</v>
      </c>
      <c r="DI30" s="80">
        <f>AVERAGE(DI20:DI29)</f>
        <v>0.95333333333333348</v>
      </c>
      <c r="DJ30" s="80">
        <f t="shared" ref="DJ30:DO30" si="11">AVERAGE(DJ20:DJ28)</f>
        <v>0.93666666666666654</v>
      </c>
      <c r="DK30" s="80">
        <f t="shared" si="11"/>
        <v>0.88666666666666671</v>
      </c>
      <c r="DL30" s="80">
        <f t="shared" si="11"/>
        <v>0.89999999999999991</v>
      </c>
      <c r="DM30" s="80">
        <f t="shared" si="11"/>
        <v>0.93166666666666664</v>
      </c>
      <c r="DN30" s="80">
        <f t="shared" si="11"/>
        <v>0.84166666666666679</v>
      </c>
      <c r="DO30" s="80">
        <f t="shared" si="11"/>
        <v>0.94399999999999973</v>
      </c>
      <c r="DP30" s="80">
        <f>AVERAGE(DP20:DP28)</f>
        <v>0.89</v>
      </c>
      <c r="DQ30" s="80">
        <f>AVERAGE(DQ20:DQ28)</f>
        <v>0.95333333333333325</v>
      </c>
      <c r="DR30" s="80">
        <f>AVERAGE(DR20:DR28)</f>
        <v>0.91</v>
      </c>
      <c r="DS30" s="80">
        <v>0.89176134797102546</v>
      </c>
      <c r="DT30" s="80">
        <f>AVERAGE(DT20:DT28)</f>
        <v>0.9849174431849983</v>
      </c>
      <c r="DU30" s="80">
        <v>0.92592592592592593</v>
      </c>
      <c r="DV30" s="80">
        <f>AVERAGE(DV20:DV28)</f>
        <v>0.97607773538292164</v>
      </c>
      <c r="DW30" s="80">
        <v>1.1566353910436751</v>
      </c>
      <c r="DX30" s="80">
        <v>1.2032795270004277</v>
      </c>
      <c r="DY30" s="80">
        <f>AVERAGE(DY20:DY28)</f>
        <v>1.13391025913934</v>
      </c>
      <c r="DZ30" s="80">
        <v>1.1904035869365972</v>
      </c>
      <c r="EA30" s="80">
        <f>AVERAGE(EA20:EA28)</f>
        <v>1.1042317003464619</v>
      </c>
      <c r="EB30" s="80">
        <f>AVERAGE(EB20:EB28)</f>
        <v>1.0104544762040173</v>
      </c>
      <c r="EC30" s="80">
        <v>1.1192124568201502</v>
      </c>
      <c r="ED30" s="80">
        <v>1.1699170162653501</v>
      </c>
      <c r="EE30" s="80">
        <v>1.1673365252590673</v>
      </c>
      <c r="EF30" s="80">
        <v>1.1257674059476537</v>
      </c>
      <c r="EG30" s="80">
        <v>1.2020968564733201</v>
      </c>
      <c r="EH30" s="80">
        <v>1.1396295300235411</v>
      </c>
      <c r="EI30" s="80">
        <v>1.1015388552965439</v>
      </c>
      <c r="EJ30" s="80">
        <v>1.1676429404381234</v>
      </c>
      <c r="EK30" s="80">
        <v>1.1531154514693613</v>
      </c>
      <c r="EL30" s="80">
        <v>1.0959263242659227</v>
      </c>
      <c r="EM30" s="80">
        <v>1.2052626737463956</v>
      </c>
      <c r="EN30" s="80">
        <v>1.1488002899167229</v>
      </c>
      <c r="EO30" s="80">
        <v>1.0528917537363582</v>
      </c>
      <c r="EP30" s="80">
        <v>1.1616069463720762</v>
      </c>
      <c r="EQ30" s="80">
        <v>1.0412808812872012</v>
      </c>
      <c r="ER30" s="80">
        <f>AVERAGE(ER20:ER28)</f>
        <v>1.0460581766185817</v>
      </c>
      <c r="ES30" s="80">
        <f>AVERAGE(ES20:ES28)</f>
        <v>1.3140127837275997</v>
      </c>
    </row>
    <row r="33" spans="1:92">
      <c r="CH33" s="83"/>
    </row>
    <row r="34" spans="1:92" ht="15">
      <c r="B34" s="149" t="s">
        <v>7064</v>
      </c>
      <c r="C34" s="150" t="s">
        <v>7063</v>
      </c>
      <c r="D34" s="149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84"/>
      <c r="BS34" s="84"/>
      <c r="BT34" s="84"/>
      <c r="BU34" s="84"/>
      <c r="BV34" s="84"/>
      <c r="BW34" s="84"/>
      <c r="BX34" s="84"/>
      <c r="BY34" s="84"/>
      <c r="BZ34" s="84"/>
      <c r="CA34" s="84"/>
      <c r="CB34" s="84"/>
      <c r="CC34" s="84"/>
      <c r="CD34" s="84"/>
    </row>
    <row r="35" spans="1:92">
      <c r="E35" s="85"/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  <c r="S35" s="85"/>
      <c r="T35" s="85"/>
      <c r="U35" s="85"/>
      <c r="V35" s="85"/>
      <c r="W35" s="85"/>
      <c r="X35" s="85"/>
      <c r="Y35" s="85"/>
      <c r="Z35" s="85"/>
      <c r="AA35" s="85"/>
      <c r="AB35" s="85"/>
      <c r="AC35" s="85"/>
      <c r="AD35" s="85"/>
      <c r="AE35" s="85"/>
      <c r="AF35" s="85"/>
      <c r="AG35" s="85"/>
      <c r="AH35" s="85"/>
      <c r="AI35" s="85"/>
      <c r="AJ35" s="85"/>
      <c r="AK35" s="85"/>
      <c r="AL35" s="85"/>
      <c r="AM35" s="85"/>
      <c r="AN35" s="85"/>
      <c r="AO35" s="85"/>
      <c r="AP35" s="85"/>
      <c r="AQ35" s="85"/>
      <c r="AR35" s="85"/>
      <c r="AS35" s="85"/>
      <c r="AT35" s="85"/>
      <c r="AU35" s="85"/>
      <c r="AV35" s="85"/>
      <c r="AW35" s="85"/>
      <c r="AX35" s="85"/>
      <c r="AY35" s="85"/>
      <c r="AZ35" s="85"/>
      <c r="BA35" s="85"/>
      <c r="BB35" s="85"/>
      <c r="BC35" s="85"/>
      <c r="BD35" s="85"/>
      <c r="BE35" s="85"/>
      <c r="BF35" s="85"/>
      <c r="BG35" s="85"/>
      <c r="BH35" s="85"/>
      <c r="BI35" s="85"/>
      <c r="BJ35" s="85"/>
      <c r="BK35" s="85"/>
      <c r="BL35" s="85"/>
      <c r="BM35" s="85"/>
      <c r="BN35" s="85"/>
      <c r="BO35" s="85"/>
      <c r="BP35" s="85"/>
      <c r="BQ35" s="85"/>
      <c r="BR35" s="85"/>
      <c r="BS35" s="85"/>
      <c r="BT35" s="85"/>
      <c r="BU35" s="85"/>
      <c r="BV35" s="85"/>
      <c r="BW35" s="85"/>
      <c r="BX35" s="85"/>
      <c r="BY35" s="85"/>
      <c r="BZ35" s="85"/>
      <c r="CA35" s="85"/>
      <c r="CB35" s="85"/>
      <c r="CC35" s="85"/>
      <c r="CD35" s="85"/>
      <c r="CE35" s="85"/>
      <c r="CF35" s="85"/>
      <c r="CG35" s="85"/>
      <c r="CH35" s="86"/>
      <c r="CI35" s="85"/>
      <c r="CJ35" s="85"/>
      <c r="CK35" s="117"/>
      <c r="CL35" s="85"/>
      <c r="CM35" s="85"/>
      <c r="CN35" s="85"/>
    </row>
    <row r="36" spans="1:92">
      <c r="E36" s="85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  <c r="S36" s="85"/>
      <c r="T36" s="85"/>
      <c r="U36" s="85"/>
      <c r="V36" s="85"/>
      <c r="W36" s="85"/>
      <c r="X36" s="85"/>
      <c r="Y36" s="85"/>
      <c r="Z36" s="85"/>
      <c r="AA36" s="85"/>
      <c r="AB36" s="85"/>
      <c r="AC36" s="85"/>
      <c r="AD36" s="85"/>
      <c r="AE36" s="85"/>
      <c r="AF36" s="85"/>
      <c r="AG36" s="85"/>
      <c r="AH36" s="85"/>
      <c r="AI36" s="85"/>
      <c r="AJ36" s="85"/>
      <c r="AK36" s="85"/>
      <c r="AL36" s="85"/>
      <c r="AM36" s="85"/>
      <c r="AN36" s="85"/>
      <c r="AO36" s="85"/>
      <c r="AP36" s="85"/>
      <c r="AQ36" s="85"/>
      <c r="AR36" s="85"/>
      <c r="AS36" s="85"/>
      <c r="AT36" s="85"/>
      <c r="AU36" s="85"/>
      <c r="AV36" s="85"/>
      <c r="AW36" s="85"/>
      <c r="AX36" s="85"/>
      <c r="AY36" s="85"/>
      <c r="AZ36" s="85"/>
      <c r="BA36" s="85"/>
      <c r="BB36" s="85"/>
      <c r="BC36" s="85"/>
      <c r="BD36" s="85"/>
      <c r="BE36" s="85"/>
      <c r="BF36" s="85"/>
      <c r="BG36" s="85"/>
      <c r="BH36" s="85"/>
      <c r="BI36" s="85"/>
      <c r="BJ36" s="85"/>
      <c r="BK36" s="85"/>
      <c r="BL36" s="85"/>
      <c r="BM36" s="85"/>
      <c r="BN36" s="85"/>
      <c r="BO36" s="85"/>
      <c r="BP36" s="85"/>
      <c r="BQ36" s="85"/>
      <c r="BR36" s="85"/>
      <c r="BS36" s="85"/>
      <c r="BT36" s="85"/>
      <c r="BU36" s="85"/>
      <c r="BV36" s="85"/>
      <c r="BW36" s="85"/>
      <c r="BX36" s="85"/>
      <c r="BY36" s="85"/>
      <c r="BZ36" s="85"/>
      <c r="CA36" s="85"/>
      <c r="CB36" s="85"/>
      <c r="CC36" s="85"/>
      <c r="CD36" s="85"/>
      <c r="CE36" s="85"/>
      <c r="CF36" s="85"/>
      <c r="CG36" s="85"/>
      <c r="CH36" s="86"/>
      <c r="CI36" s="85"/>
      <c r="CJ36" s="85"/>
      <c r="CK36" s="85"/>
      <c r="CL36" s="85"/>
      <c r="CM36" s="85"/>
      <c r="CN36" s="85"/>
    </row>
    <row r="37" spans="1:92" ht="15">
      <c r="B37" s="148" t="s">
        <v>7061</v>
      </c>
      <c r="C37" s="150" t="s">
        <v>7062</v>
      </c>
      <c r="D37" s="148"/>
      <c r="E37" s="84"/>
      <c r="F37" s="84"/>
      <c r="G37" s="84"/>
      <c r="H37" s="84"/>
      <c r="I37" s="84"/>
      <c r="J37" s="84"/>
      <c r="K37" s="84"/>
      <c r="L37" s="84"/>
      <c r="M37" s="84"/>
      <c r="N37" s="84"/>
      <c r="O37" s="84"/>
      <c r="P37" s="84"/>
      <c r="Q37" s="84"/>
      <c r="R37" s="84"/>
      <c r="S37" s="84"/>
      <c r="T37" s="84"/>
      <c r="U37" s="84"/>
      <c r="V37" s="84"/>
      <c r="W37" s="84"/>
      <c r="X37" s="84"/>
      <c r="Y37" s="84"/>
      <c r="Z37" s="84"/>
      <c r="AA37" s="84"/>
      <c r="AB37" s="84"/>
      <c r="AC37" s="84"/>
      <c r="AD37" s="84"/>
      <c r="AE37" s="84"/>
      <c r="AF37" s="84"/>
      <c r="AG37" s="84"/>
      <c r="AH37" s="84"/>
      <c r="AI37" s="84"/>
      <c r="AJ37" s="84"/>
      <c r="AK37" s="84"/>
      <c r="AL37" s="84"/>
      <c r="AM37" s="84"/>
      <c r="AN37" s="84"/>
      <c r="AO37" s="84"/>
      <c r="AP37" s="84"/>
      <c r="AQ37" s="84"/>
      <c r="AR37" s="84"/>
      <c r="AS37" s="84"/>
      <c r="AT37" s="84"/>
      <c r="AU37" s="84"/>
      <c r="AV37" s="84"/>
      <c r="AW37" s="84"/>
      <c r="AX37" s="84"/>
      <c r="AY37" s="84"/>
      <c r="AZ37" s="84"/>
      <c r="BA37" s="84"/>
      <c r="BB37" s="84"/>
      <c r="BC37" s="84"/>
      <c r="BD37" s="84"/>
      <c r="BE37" s="84"/>
      <c r="BF37" s="84"/>
      <c r="BG37" s="84"/>
      <c r="BH37" s="84"/>
      <c r="BI37" s="84"/>
      <c r="BJ37" s="84"/>
      <c r="BK37" s="84"/>
      <c r="BL37" s="84"/>
      <c r="BM37" s="84"/>
      <c r="BN37" s="84"/>
      <c r="BO37" s="84"/>
      <c r="BP37" s="84"/>
      <c r="BQ37" s="84"/>
      <c r="BR37" s="84"/>
      <c r="BS37" s="84"/>
      <c r="BT37" s="84"/>
      <c r="BU37" s="84"/>
      <c r="BV37" s="84"/>
      <c r="BW37" s="84"/>
      <c r="BX37" s="84"/>
      <c r="BY37" s="84"/>
      <c r="BZ37" s="84"/>
      <c r="CA37" s="84"/>
      <c r="CB37" s="84"/>
      <c r="CC37" s="84"/>
      <c r="CD37" s="84"/>
    </row>
    <row r="38" spans="1:92">
      <c r="C38" s="85"/>
      <c r="D38" s="85"/>
      <c r="E38" s="85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  <c r="S38" s="85"/>
      <c r="T38" s="85"/>
      <c r="U38" s="85"/>
      <c r="V38" s="85"/>
      <c r="W38" s="85"/>
      <c r="X38" s="85"/>
      <c r="Y38" s="85"/>
      <c r="Z38" s="85"/>
      <c r="AA38" s="85"/>
      <c r="AB38" s="85"/>
      <c r="AC38" s="85"/>
      <c r="AD38" s="85"/>
      <c r="AE38" s="85"/>
      <c r="AF38" s="85"/>
      <c r="AG38" s="85"/>
      <c r="AH38" s="85"/>
      <c r="AI38" s="85"/>
      <c r="AJ38" s="85"/>
      <c r="AK38" s="85"/>
      <c r="AL38" s="85"/>
      <c r="AM38" s="85"/>
      <c r="AN38" s="85"/>
      <c r="AO38" s="85"/>
      <c r="AP38" s="85"/>
      <c r="AQ38" s="85"/>
      <c r="AR38" s="85"/>
      <c r="AS38" s="85"/>
      <c r="AT38" s="85"/>
      <c r="AU38" s="85"/>
      <c r="AV38" s="85"/>
      <c r="AW38" s="85"/>
      <c r="AX38" s="85"/>
      <c r="AY38" s="85"/>
      <c r="AZ38" s="85"/>
      <c r="BA38" s="85"/>
      <c r="BB38" s="85"/>
      <c r="BC38" s="85"/>
      <c r="BD38" s="85"/>
      <c r="BE38" s="85"/>
      <c r="BF38" s="85"/>
      <c r="BG38" s="85"/>
      <c r="BH38" s="85"/>
      <c r="BI38" s="85"/>
      <c r="BJ38" s="85"/>
      <c r="BK38" s="85"/>
      <c r="BL38" s="85"/>
      <c r="BM38" s="85"/>
      <c r="BN38" s="85"/>
      <c r="BO38" s="85"/>
      <c r="BP38" s="85"/>
      <c r="BQ38" s="85"/>
      <c r="BR38" s="85"/>
      <c r="BS38" s="85"/>
      <c r="BT38" s="85"/>
      <c r="BU38" s="85"/>
      <c r="BV38" s="85"/>
      <c r="BW38" s="85"/>
      <c r="BX38" s="85"/>
      <c r="BY38" s="85"/>
      <c r="BZ38" s="85"/>
      <c r="CA38" s="85"/>
      <c r="CB38" s="85"/>
      <c r="CC38" s="85"/>
      <c r="CD38" s="85"/>
      <c r="CE38" s="85"/>
      <c r="CF38" s="85"/>
      <c r="CG38" s="85"/>
      <c r="CH38" s="86"/>
      <c r="CI38" s="85"/>
      <c r="CJ38" s="85"/>
      <c r="CK38" s="85"/>
      <c r="CL38" s="85"/>
      <c r="CM38" s="85"/>
      <c r="CN38" s="85"/>
    </row>
    <row r="39" spans="1:92">
      <c r="B39" s="151" t="s">
        <v>6713</v>
      </c>
      <c r="C39" s="85"/>
      <c r="D39" s="85"/>
      <c r="E39" s="85"/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  <c r="S39" s="85"/>
      <c r="T39" s="85"/>
      <c r="U39" s="85"/>
      <c r="V39" s="85"/>
      <c r="W39" s="85"/>
      <c r="X39" s="85"/>
      <c r="Y39" s="85"/>
      <c r="Z39" s="85"/>
      <c r="AA39" s="85"/>
      <c r="AB39" s="85"/>
      <c r="AC39" s="85"/>
      <c r="AD39" s="85"/>
      <c r="AE39" s="85"/>
      <c r="AF39" s="85"/>
      <c r="AG39" s="85"/>
      <c r="AH39" s="85"/>
      <c r="AI39" s="85"/>
      <c r="AJ39" s="85"/>
      <c r="AK39" s="85"/>
      <c r="AL39" s="85"/>
      <c r="AM39" s="85"/>
      <c r="AN39" s="85"/>
      <c r="AO39" s="85"/>
      <c r="AP39" s="85"/>
      <c r="AQ39" s="85"/>
      <c r="AR39" s="85"/>
      <c r="AS39" s="85"/>
      <c r="AT39" s="85"/>
      <c r="AU39" s="85"/>
      <c r="AV39" s="85"/>
      <c r="AW39" s="85"/>
      <c r="AX39" s="85"/>
      <c r="AY39" s="85"/>
      <c r="AZ39" s="85"/>
      <c r="BA39" s="85"/>
      <c r="BB39" s="85"/>
      <c r="BC39" s="85"/>
      <c r="BD39" s="85"/>
      <c r="BE39" s="85"/>
      <c r="BF39" s="85"/>
      <c r="BG39" s="85"/>
      <c r="BH39" s="85"/>
      <c r="BI39" s="85"/>
      <c r="BJ39" s="85"/>
      <c r="BK39" s="85"/>
      <c r="BL39" s="85"/>
      <c r="BM39" s="85"/>
      <c r="BN39" s="85"/>
      <c r="BO39" s="85"/>
      <c r="BP39" s="85"/>
      <c r="BQ39" s="85"/>
      <c r="BR39" s="85"/>
      <c r="BS39" s="85"/>
      <c r="BT39" s="85"/>
      <c r="BU39" s="85"/>
      <c r="BV39" s="85"/>
      <c r="BW39" s="85"/>
      <c r="BX39" s="85"/>
      <c r="BY39" s="85"/>
      <c r="BZ39" s="85"/>
      <c r="CA39" s="85"/>
      <c r="CB39" s="85"/>
      <c r="CC39" s="85"/>
      <c r="CD39" s="85"/>
      <c r="CE39" s="85"/>
      <c r="CF39" s="85"/>
      <c r="CG39" s="85"/>
      <c r="CH39" s="86"/>
      <c r="CI39" s="85"/>
      <c r="CJ39" s="85"/>
      <c r="CK39" s="85"/>
      <c r="CL39" s="85"/>
      <c r="CM39" s="85"/>
      <c r="CN39" s="85"/>
    </row>
    <row r="40" spans="1:92">
      <c r="C40" s="85"/>
    </row>
    <row r="41" spans="1:92" ht="14.25" customHeight="1">
      <c r="B41" s="118" t="s">
        <v>2121</v>
      </c>
    </row>
    <row r="42" spans="1:92" ht="14.25" customHeight="1">
      <c r="A42">
        <v>1</v>
      </c>
      <c r="B42" s="119" t="s">
        <v>2127</v>
      </c>
      <c r="C42" s="172"/>
      <c r="D42" s="173"/>
      <c r="E42" s="173"/>
      <c r="F42" s="173"/>
      <c r="G42" s="173"/>
      <c r="H42" s="173"/>
      <c r="I42" s="173"/>
      <c r="J42" s="173"/>
      <c r="K42" s="173"/>
      <c r="L42" s="173"/>
      <c r="M42" s="173"/>
      <c r="N42" s="173"/>
      <c r="O42" s="173"/>
      <c r="P42" s="173"/>
      <c r="Q42" s="173"/>
      <c r="R42" s="173"/>
      <c r="S42" s="173"/>
      <c r="T42" s="173"/>
      <c r="U42" s="173"/>
      <c r="V42" s="173"/>
      <c r="W42" s="173"/>
      <c r="X42" s="173"/>
      <c r="Y42" s="173"/>
      <c r="Z42" s="173"/>
      <c r="AA42" s="173"/>
      <c r="AB42" s="173"/>
      <c r="AC42" s="173"/>
      <c r="AD42" s="173"/>
      <c r="AE42" s="173"/>
      <c r="AF42" s="173"/>
      <c r="AG42" s="173"/>
      <c r="AH42" s="173"/>
      <c r="AI42" s="173"/>
      <c r="AJ42" s="173"/>
      <c r="AK42" s="173"/>
      <c r="AL42" s="173"/>
      <c r="AM42" s="173"/>
      <c r="AN42" s="173"/>
      <c r="AO42" s="173"/>
      <c r="AP42" s="173"/>
      <c r="AQ42" s="173"/>
      <c r="AR42" s="173"/>
      <c r="AS42" s="173"/>
      <c r="AT42" s="173"/>
      <c r="AU42" s="173"/>
      <c r="AV42" s="173"/>
      <c r="AW42" s="173"/>
      <c r="AX42" s="173"/>
      <c r="AY42" s="173"/>
      <c r="AZ42" s="173"/>
      <c r="BA42" s="173"/>
      <c r="BB42" s="173"/>
      <c r="BC42" s="173"/>
      <c r="BD42" s="173"/>
      <c r="BE42" s="173"/>
      <c r="BF42" s="173"/>
      <c r="BG42" s="173"/>
      <c r="BH42" s="173"/>
      <c r="BI42" s="173"/>
      <c r="BJ42" s="173"/>
      <c r="BK42" s="173"/>
      <c r="BL42" s="173"/>
      <c r="BM42" s="173"/>
      <c r="BN42" s="173"/>
      <c r="BO42" s="173"/>
      <c r="BP42" s="173"/>
      <c r="BQ42" s="173"/>
      <c r="BR42" s="173"/>
      <c r="BS42" s="173"/>
      <c r="BT42" s="173"/>
      <c r="BU42" s="173"/>
      <c r="BV42" s="173"/>
      <c r="BW42" s="173"/>
      <c r="BX42" s="173"/>
      <c r="BY42" s="173"/>
      <c r="BZ42" s="173"/>
      <c r="CA42" s="173"/>
      <c r="CB42" s="173"/>
      <c r="CC42" s="173"/>
      <c r="CD42" s="173"/>
      <c r="CE42" s="173"/>
      <c r="CF42" s="173"/>
      <c r="CG42" s="173"/>
      <c r="CH42" s="174"/>
      <c r="CI42" s="68"/>
    </row>
    <row r="43" spans="1:92" ht="14.25" customHeight="1">
      <c r="A43">
        <v>2</v>
      </c>
      <c r="B43" s="108" t="s">
        <v>2129</v>
      </c>
      <c r="C43" s="172"/>
      <c r="D43" s="173"/>
      <c r="E43" s="173"/>
      <c r="F43" s="173"/>
      <c r="G43" s="173"/>
      <c r="H43" s="173"/>
      <c r="I43" s="173"/>
      <c r="J43" s="173"/>
      <c r="K43" s="173"/>
      <c r="L43" s="173"/>
      <c r="M43" s="173"/>
      <c r="N43" s="173"/>
      <c r="O43" s="173"/>
      <c r="P43" s="173"/>
      <c r="Q43" s="173"/>
      <c r="R43" s="173"/>
      <c r="S43" s="173"/>
      <c r="T43" s="173"/>
      <c r="U43" s="173"/>
      <c r="V43" s="173"/>
      <c r="W43" s="173"/>
      <c r="X43" s="173"/>
      <c r="Y43" s="173"/>
      <c r="Z43" s="173"/>
      <c r="AA43" s="173"/>
      <c r="AB43" s="173"/>
      <c r="AC43" s="173"/>
      <c r="AD43" s="173"/>
      <c r="AE43" s="173"/>
      <c r="AF43" s="173"/>
      <c r="AG43" s="173"/>
      <c r="AH43" s="173"/>
      <c r="AI43" s="173"/>
      <c r="AJ43" s="173"/>
      <c r="AK43" s="173"/>
      <c r="AL43" s="173"/>
      <c r="AM43" s="173"/>
      <c r="AN43" s="173"/>
      <c r="AO43" s="173"/>
      <c r="AP43" s="173"/>
      <c r="AQ43" s="173"/>
      <c r="AR43" s="173"/>
      <c r="AS43" s="173"/>
      <c r="AT43" s="173"/>
      <c r="AU43" s="173"/>
      <c r="AV43" s="173"/>
      <c r="AW43" s="173"/>
      <c r="AX43" s="173"/>
      <c r="AY43" s="173"/>
      <c r="AZ43" s="173"/>
      <c r="BA43" s="173"/>
      <c r="BB43" s="173"/>
      <c r="BC43" s="173"/>
      <c r="BD43" s="173"/>
      <c r="BE43" s="173"/>
      <c r="BF43" s="173"/>
      <c r="BG43" s="173"/>
      <c r="BH43" s="173"/>
      <c r="BI43" s="173"/>
      <c r="BJ43" s="173"/>
      <c r="BK43" s="173"/>
      <c r="BL43" s="173"/>
      <c r="BM43" s="173"/>
      <c r="BN43" s="173"/>
      <c r="BO43" s="173"/>
      <c r="BP43" s="173"/>
      <c r="BQ43" s="173"/>
      <c r="BR43" s="173"/>
      <c r="BS43" s="173"/>
      <c r="BT43" s="173"/>
      <c r="BU43" s="173"/>
      <c r="BV43" s="173"/>
      <c r="BW43" s="173"/>
      <c r="BX43" s="173"/>
      <c r="BY43" s="173"/>
      <c r="BZ43" s="173"/>
      <c r="CA43" s="173"/>
      <c r="CB43" s="173"/>
      <c r="CC43" s="173"/>
      <c r="CD43" s="173"/>
      <c r="CE43" s="173"/>
      <c r="CF43" s="173"/>
      <c r="CG43" s="173"/>
      <c r="CH43" s="174"/>
      <c r="CI43" s="68"/>
    </row>
    <row r="44" spans="1:92" ht="14.25" customHeight="1">
      <c r="A44">
        <v>3</v>
      </c>
      <c r="B44" s="108" t="s">
        <v>6708</v>
      </c>
      <c r="C44" s="172"/>
      <c r="D44" s="173"/>
      <c r="E44" s="173"/>
      <c r="F44" s="173"/>
      <c r="G44" s="173"/>
      <c r="H44" s="173"/>
      <c r="I44" s="173"/>
      <c r="J44" s="173"/>
      <c r="K44" s="173"/>
      <c r="L44" s="173"/>
      <c r="M44" s="173"/>
      <c r="N44" s="173"/>
      <c r="O44" s="173"/>
      <c r="P44" s="173"/>
      <c r="Q44" s="173"/>
      <c r="R44" s="173"/>
      <c r="S44" s="173"/>
      <c r="T44" s="173"/>
      <c r="U44" s="173"/>
      <c r="V44" s="173"/>
      <c r="W44" s="173"/>
      <c r="X44" s="173"/>
      <c r="Y44" s="173"/>
      <c r="Z44" s="173"/>
      <c r="AA44" s="173"/>
      <c r="AB44" s="173"/>
      <c r="AC44" s="173"/>
      <c r="AD44" s="173"/>
      <c r="AE44" s="173"/>
      <c r="AF44" s="173"/>
      <c r="AG44" s="173"/>
      <c r="AH44" s="173"/>
      <c r="AI44" s="173"/>
      <c r="AJ44" s="173"/>
      <c r="AK44" s="173"/>
      <c r="AL44" s="173"/>
      <c r="AM44" s="173"/>
      <c r="AN44" s="173"/>
      <c r="AO44" s="173"/>
      <c r="AP44" s="173"/>
      <c r="AQ44" s="173"/>
      <c r="AR44" s="173"/>
      <c r="AS44" s="173"/>
      <c r="AT44" s="173"/>
      <c r="AU44" s="173"/>
      <c r="AV44" s="173"/>
      <c r="AW44" s="173"/>
      <c r="AX44" s="173"/>
      <c r="AY44" s="173"/>
      <c r="AZ44" s="173"/>
      <c r="BA44" s="173"/>
      <c r="BB44" s="173"/>
      <c r="BC44" s="173"/>
      <c r="BD44" s="173"/>
      <c r="BE44" s="173"/>
      <c r="BF44" s="173"/>
      <c r="BG44" s="173"/>
      <c r="BH44" s="173"/>
      <c r="BI44" s="173"/>
      <c r="BJ44" s="173"/>
      <c r="BK44" s="173"/>
      <c r="BL44" s="173"/>
      <c r="BM44" s="173"/>
      <c r="BN44" s="173"/>
      <c r="BO44" s="173"/>
      <c r="BP44" s="173"/>
      <c r="BQ44" s="173"/>
      <c r="BR44" s="173"/>
      <c r="BS44" s="173"/>
      <c r="BT44" s="173"/>
      <c r="BU44" s="173"/>
      <c r="BV44" s="173"/>
      <c r="BW44" s="173"/>
      <c r="BX44" s="173"/>
      <c r="BY44" s="173"/>
      <c r="BZ44" s="173"/>
      <c r="CA44" s="173"/>
      <c r="CB44" s="173"/>
      <c r="CC44" s="173"/>
      <c r="CD44" s="173"/>
      <c r="CE44" s="173"/>
      <c r="CF44" s="173"/>
      <c r="CG44" s="173"/>
      <c r="CH44" s="174"/>
      <c r="CI44" s="68"/>
    </row>
    <row r="45" spans="1:92" ht="14.25" customHeight="1">
      <c r="A45">
        <v>4</v>
      </c>
      <c r="B45" s="108" t="s">
        <v>2148</v>
      </c>
      <c r="C45" s="172"/>
      <c r="D45" s="173"/>
      <c r="E45" s="173"/>
      <c r="F45" s="173"/>
      <c r="G45" s="173"/>
      <c r="H45" s="173"/>
      <c r="I45" s="173"/>
      <c r="J45" s="173"/>
      <c r="K45" s="173"/>
      <c r="L45" s="173"/>
      <c r="M45" s="173"/>
      <c r="N45" s="173"/>
      <c r="O45" s="173"/>
      <c r="P45" s="173"/>
      <c r="Q45" s="173"/>
      <c r="R45" s="173"/>
      <c r="S45" s="173"/>
      <c r="T45" s="173"/>
      <c r="U45" s="173"/>
      <c r="V45" s="173"/>
      <c r="W45" s="173"/>
      <c r="X45" s="173"/>
      <c r="Y45" s="173"/>
      <c r="Z45" s="173"/>
      <c r="AA45" s="173"/>
      <c r="AB45" s="173"/>
      <c r="AC45" s="173"/>
      <c r="AD45" s="173"/>
      <c r="AE45" s="173"/>
      <c r="AF45" s="173"/>
      <c r="AG45" s="173"/>
      <c r="AH45" s="173"/>
      <c r="AI45" s="173"/>
      <c r="AJ45" s="173"/>
      <c r="AK45" s="173"/>
      <c r="AL45" s="173"/>
      <c r="AM45" s="173"/>
      <c r="AN45" s="173"/>
      <c r="AO45" s="173"/>
      <c r="AP45" s="173"/>
      <c r="AQ45" s="173"/>
      <c r="AR45" s="173"/>
      <c r="AS45" s="173"/>
      <c r="AT45" s="173"/>
      <c r="AU45" s="173"/>
      <c r="AV45" s="173"/>
      <c r="AW45" s="173"/>
      <c r="AX45" s="173"/>
      <c r="AY45" s="173"/>
      <c r="AZ45" s="173"/>
      <c r="BA45" s="173"/>
      <c r="BB45" s="173"/>
      <c r="BC45" s="173"/>
      <c r="BD45" s="173"/>
      <c r="BE45" s="173"/>
      <c r="BF45" s="173"/>
      <c r="BG45" s="173"/>
      <c r="BH45" s="173"/>
      <c r="BI45" s="173"/>
      <c r="BJ45" s="173"/>
      <c r="BK45" s="173"/>
      <c r="BL45" s="173"/>
      <c r="BM45" s="173"/>
      <c r="BN45" s="173"/>
      <c r="BO45" s="173"/>
      <c r="BP45" s="173"/>
      <c r="BQ45" s="173"/>
      <c r="BR45" s="173"/>
      <c r="BS45" s="173"/>
      <c r="BT45" s="173"/>
      <c r="BU45" s="173"/>
      <c r="BV45" s="173"/>
      <c r="BW45" s="173"/>
      <c r="BX45" s="173"/>
      <c r="BY45" s="173"/>
      <c r="BZ45" s="173"/>
      <c r="CA45" s="173"/>
      <c r="CB45" s="173"/>
      <c r="CC45" s="173"/>
      <c r="CD45" s="173"/>
      <c r="CE45" s="173"/>
      <c r="CF45" s="173"/>
      <c r="CG45" s="173"/>
      <c r="CH45" s="174"/>
      <c r="CI45" s="68"/>
    </row>
    <row r="46" spans="1:92" ht="14.25" customHeight="1">
      <c r="A46">
        <v>5</v>
      </c>
      <c r="B46" s="108" t="s">
        <v>6709</v>
      </c>
      <c r="C46" s="172"/>
      <c r="D46" s="173"/>
      <c r="E46" s="173"/>
      <c r="F46" s="173"/>
      <c r="G46" s="173"/>
      <c r="H46" s="173"/>
      <c r="I46" s="173"/>
      <c r="J46" s="173"/>
      <c r="K46" s="173"/>
      <c r="L46" s="173"/>
      <c r="M46" s="173"/>
      <c r="N46" s="173"/>
      <c r="O46" s="173"/>
      <c r="P46" s="173"/>
      <c r="Q46" s="173"/>
      <c r="R46" s="173"/>
      <c r="S46" s="173"/>
      <c r="T46" s="173"/>
      <c r="U46" s="173"/>
      <c r="V46" s="173"/>
      <c r="W46" s="173"/>
      <c r="X46" s="173"/>
      <c r="Y46" s="173"/>
      <c r="Z46" s="173"/>
      <c r="AA46" s="173"/>
      <c r="AB46" s="173"/>
      <c r="AC46" s="173"/>
      <c r="AD46" s="173"/>
      <c r="AE46" s="173"/>
      <c r="AF46" s="173"/>
      <c r="AG46" s="173"/>
      <c r="AH46" s="173"/>
      <c r="AI46" s="173"/>
      <c r="AJ46" s="173"/>
      <c r="AK46" s="173"/>
      <c r="AL46" s="173"/>
      <c r="AM46" s="173"/>
      <c r="AN46" s="173"/>
      <c r="AO46" s="173"/>
      <c r="AP46" s="173"/>
      <c r="AQ46" s="173"/>
      <c r="AR46" s="173"/>
      <c r="AS46" s="173"/>
      <c r="AT46" s="173"/>
      <c r="AU46" s="173"/>
      <c r="AV46" s="173"/>
      <c r="AW46" s="173"/>
      <c r="AX46" s="173"/>
      <c r="AY46" s="173"/>
      <c r="AZ46" s="173"/>
      <c r="BA46" s="173"/>
      <c r="BB46" s="173"/>
      <c r="BC46" s="173"/>
      <c r="BD46" s="173"/>
      <c r="BE46" s="173"/>
      <c r="BF46" s="173"/>
      <c r="BG46" s="173"/>
      <c r="BH46" s="173"/>
      <c r="BI46" s="173"/>
      <c r="BJ46" s="173"/>
      <c r="BK46" s="173"/>
      <c r="BL46" s="173"/>
      <c r="BM46" s="173"/>
      <c r="BN46" s="173"/>
      <c r="BO46" s="173"/>
      <c r="BP46" s="173"/>
      <c r="BQ46" s="173"/>
      <c r="BR46" s="173"/>
      <c r="BS46" s="173"/>
      <c r="BT46" s="173"/>
      <c r="BU46" s="173"/>
      <c r="BV46" s="173"/>
      <c r="BW46" s="173"/>
      <c r="BX46" s="173"/>
      <c r="BY46" s="173"/>
      <c r="BZ46" s="173"/>
      <c r="CA46" s="173"/>
      <c r="CB46" s="173"/>
      <c r="CC46" s="173"/>
      <c r="CD46" s="173"/>
      <c r="CE46" s="173"/>
      <c r="CF46" s="173"/>
      <c r="CG46" s="173"/>
      <c r="CH46" s="174"/>
      <c r="CI46" s="68"/>
    </row>
    <row r="47" spans="1:92" ht="14.25" customHeight="1">
      <c r="A47">
        <v>6</v>
      </c>
      <c r="B47" s="108" t="s">
        <v>2298</v>
      </c>
      <c r="C47" s="172"/>
      <c r="D47" s="173"/>
      <c r="E47" s="173"/>
      <c r="F47" s="173"/>
      <c r="G47" s="173"/>
      <c r="H47" s="173"/>
      <c r="I47" s="173"/>
      <c r="J47" s="173"/>
      <c r="K47" s="173"/>
      <c r="L47" s="173"/>
      <c r="M47" s="173"/>
      <c r="N47" s="173"/>
      <c r="O47" s="173"/>
      <c r="P47" s="173"/>
      <c r="Q47" s="173"/>
      <c r="R47" s="173"/>
      <c r="S47" s="173"/>
      <c r="T47" s="173"/>
      <c r="U47" s="173"/>
      <c r="V47" s="173"/>
      <c r="W47" s="173"/>
      <c r="X47" s="173"/>
      <c r="Y47" s="173"/>
      <c r="Z47" s="173"/>
      <c r="AA47" s="173"/>
      <c r="AB47" s="173"/>
      <c r="AC47" s="173"/>
      <c r="AD47" s="173"/>
      <c r="AE47" s="173"/>
      <c r="AF47" s="173"/>
      <c r="AG47" s="173"/>
      <c r="AH47" s="173"/>
      <c r="AI47" s="173"/>
      <c r="AJ47" s="173"/>
      <c r="AK47" s="173"/>
      <c r="AL47" s="173"/>
      <c r="AM47" s="173"/>
      <c r="AN47" s="173"/>
      <c r="AO47" s="173"/>
      <c r="AP47" s="173"/>
      <c r="AQ47" s="173"/>
      <c r="AR47" s="173"/>
      <c r="AS47" s="173"/>
      <c r="AT47" s="173"/>
      <c r="AU47" s="173"/>
      <c r="AV47" s="173"/>
      <c r="AW47" s="173"/>
      <c r="AX47" s="173"/>
      <c r="AY47" s="173"/>
      <c r="AZ47" s="173"/>
      <c r="BA47" s="173"/>
      <c r="BB47" s="173"/>
      <c r="BC47" s="173"/>
      <c r="BD47" s="173"/>
      <c r="BE47" s="173"/>
      <c r="BF47" s="173"/>
      <c r="BG47" s="173"/>
      <c r="BH47" s="173"/>
      <c r="BI47" s="173"/>
      <c r="BJ47" s="173"/>
      <c r="BK47" s="173"/>
      <c r="BL47" s="173"/>
      <c r="BM47" s="173"/>
      <c r="BN47" s="173"/>
      <c r="BO47" s="173"/>
      <c r="BP47" s="173"/>
      <c r="BQ47" s="173"/>
      <c r="BR47" s="173"/>
      <c r="BS47" s="173"/>
      <c r="BT47" s="173"/>
      <c r="BU47" s="173"/>
      <c r="BV47" s="173"/>
      <c r="BW47" s="173"/>
      <c r="BX47" s="173"/>
      <c r="BY47" s="173"/>
      <c r="BZ47" s="173"/>
      <c r="CA47" s="173"/>
      <c r="CB47" s="173"/>
      <c r="CC47" s="173"/>
      <c r="CD47" s="173"/>
      <c r="CE47" s="173"/>
      <c r="CF47" s="173"/>
      <c r="CG47" s="173"/>
      <c r="CH47" s="174"/>
      <c r="CI47" s="68"/>
    </row>
    <row r="48" spans="1:92" ht="14.25" customHeight="1">
      <c r="A48">
        <v>7</v>
      </c>
      <c r="B48" s="120" t="s">
        <v>6710</v>
      </c>
      <c r="C48" s="172"/>
      <c r="D48" s="173"/>
      <c r="E48" s="173"/>
      <c r="F48" s="173"/>
      <c r="G48" s="173"/>
      <c r="H48" s="173"/>
      <c r="I48" s="173"/>
      <c r="J48" s="173"/>
      <c r="K48" s="173"/>
      <c r="L48" s="173"/>
      <c r="M48" s="173"/>
      <c r="N48" s="173"/>
      <c r="O48" s="173"/>
      <c r="P48" s="173"/>
      <c r="Q48" s="173"/>
      <c r="R48" s="173"/>
      <c r="S48" s="173"/>
      <c r="T48" s="173"/>
      <c r="U48" s="173"/>
      <c r="V48" s="173"/>
      <c r="W48" s="173"/>
      <c r="X48" s="173"/>
      <c r="Y48" s="173"/>
      <c r="Z48" s="173"/>
      <c r="AA48" s="173"/>
      <c r="AB48" s="173"/>
      <c r="AC48" s="173"/>
      <c r="AD48" s="173"/>
      <c r="AE48" s="173"/>
      <c r="AF48" s="173"/>
      <c r="AG48" s="173"/>
      <c r="AH48" s="173"/>
      <c r="AI48" s="173"/>
      <c r="AJ48" s="173"/>
      <c r="AK48" s="173"/>
      <c r="AL48" s="173"/>
      <c r="AM48" s="173"/>
      <c r="AN48" s="173"/>
      <c r="AO48" s="173"/>
      <c r="AP48" s="173"/>
      <c r="AQ48" s="173"/>
      <c r="AR48" s="173"/>
      <c r="AS48" s="173"/>
      <c r="AT48" s="173"/>
      <c r="AU48" s="173"/>
      <c r="AV48" s="173"/>
      <c r="AW48" s="173"/>
      <c r="AX48" s="173"/>
      <c r="AY48" s="173"/>
      <c r="AZ48" s="173"/>
      <c r="BA48" s="173"/>
      <c r="BB48" s="173"/>
      <c r="BC48" s="173"/>
      <c r="BD48" s="173"/>
      <c r="BE48" s="173"/>
      <c r="BF48" s="173"/>
      <c r="BG48" s="173"/>
      <c r="BH48" s="173"/>
      <c r="BI48" s="173"/>
      <c r="BJ48" s="173"/>
      <c r="BK48" s="173"/>
      <c r="BL48" s="173"/>
      <c r="BM48" s="173"/>
      <c r="BN48" s="173"/>
      <c r="BO48" s="173"/>
      <c r="BP48" s="173"/>
      <c r="BQ48" s="173"/>
      <c r="BR48" s="173"/>
      <c r="BS48" s="173"/>
      <c r="BT48" s="173"/>
      <c r="BU48" s="173"/>
      <c r="BV48" s="173"/>
      <c r="BW48" s="173"/>
      <c r="BX48" s="173"/>
      <c r="BY48" s="173"/>
      <c r="BZ48" s="173"/>
      <c r="CA48" s="173"/>
      <c r="CB48" s="173"/>
      <c r="CC48" s="173"/>
      <c r="CD48" s="173"/>
      <c r="CE48" s="173"/>
      <c r="CF48" s="173"/>
      <c r="CG48" s="173"/>
      <c r="CH48" s="174"/>
      <c r="CI48" s="68"/>
    </row>
    <row r="49" spans="1:87" ht="14.25" customHeight="1">
      <c r="A49">
        <v>8</v>
      </c>
      <c r="B49" s="132" t="s">
        <v>7042</v>
      </c>
      <c r="C49" s="175"/>
      <c r="D49" s="176"/>
      <c r="E49" s="176"/>
      <c r="F49" s="176"/>
      <c r="G49" s="176"/>
      <c r="H49" s="176"/>
      <c r="I49" s="176"/>
      <c r="J49" s="176"/>
      <c r="K49" s="176"/>
      <c r="L49" s="176"/>
      <c r="M49" s="176"/>
      <c r="N49" s="176"/>
      <c r="O49" s="176"/>
      <c r="P49" s="176"/>
      <c r="Q49" s="176"/>
      <c r="R49" s="176"/>
      <c r="S49" s="176"/>
      <c r="T49" s="176"/>
      <c r="U49" s="176"/>
      <c r="V49" s="176"/>
      <c r="W49" s="176"/>
      <c r="X49" s="176"/>
      <c r="Y49" s="176"/>
      <c r="Z49" s="176"/>
      <c r="AA49" s="176"/>
      <c r="AB49" s="176"/>
      <c r="AC49" s="176"/>
      <c r="AD49" s="176"/>
      <c r="AE49" s="176"/>
      <c r="AF49" s="176"/>
      <c r="AG49" s="176"/>
      <c r="AH49" s="176"/>
      <c r="AI49" s="176"/>
      <c r="AJ49" s="176"/>
      <c r="AK49" s="176"/>
      <c r="AL49" s="176"/>
      <c r="AM49" s="176"/>
      <c r="AN49" s="176"/>
      <c r="AO49" s="176"/>
      <c r="AP49" s="176"/>
      <c r="AQ49" s="176"/>
      <c r="AR49" s="176"/>
      <c r="AS49" s="176"/>
      <c r="AT49" s="176"/>
      <c r="AU49" s="176"/>
      <c r="AV49" s="176"/>
      <c r="AW49" s="176"/>
      <c r="AX49" s="176"/>
      <c r="AY49" s="176"/>
      <c r="AZ49" s="176"/>
      <c r="BA49" s="176"/>
      <c r="BB49" s="176"/>
      <c r="BC49" s="176"/>
      <c r="BD49" s="176"/>
      <c r="BE49" s="176"/>
      <c r="BF49" s="176"/>
      <c r="BG49" s="176"/>
      <c r="BH49" s="176"/>
      <c r="BI49" s="176"/>
      <c r="BJ49" s="176"/>
      <c r="BK49" s="176"/>
      <c r="BL49" s="176"/>
      <c r="BM49" s="176"/>
      <c r="BN49" s="176"/>
      <c r="BO49" s="176"/>
      <c r="BP49" s="176"/>
      <c r="BQ49" s="176"/>
      <c r="BR49" s="176"/>
      <c r="BS49" s="176"/>
      <c r="BT49" s="176"/>
      <c r="BU49" s="176"/>
      <c r="BV49" s="176"/>
      <c r="BW49" s="176"/>
      <c r="BX49" s="176"/>
      <c r="BY49" s="176"/>
      <c r="BZ49" s="176"/>
      <c r="CA49" s="176"/>
      <c r="CB49" s="176"/>
      <c r="CC49" s="176"/>
      <c r="CD49" s="176"/>
      <c r="CE49" s="176"/>
      <c r="CF49" s="176"/>
      <c r="CG49" s="176"/>
      <c r="CH49" s="177"/>
      <c r="CI49" s="123"/>
    </row>
    <row r="50" spans="1:87" ht="14.25" customHeight="1">
      <c r="B50" s="120"/>
      <c r="C50" s="172"/>
      <c r="D50" s="173"/>
      <c r="E50" s="173"/>
      <c r="F50" s="173"/>
      <c r="G50" s="173"/>
      <c r="H50" s="173"/>
      <c r="I50" s="173"/>
      <c r="J50" s="173"/>
      <c r="K50" s="173"/>
      <c r="L50" s="173"/>
      <c r="M50" s="173"/>
      <c r="N50" s="173"/>
      <c r="O50" s="173"/>
      <c r="P50" s="173"/>
      <c r="Q50" s="173"/>
      <c r="R50" s="173"/>
      <c r="S50" s="173"/>
      <c r="T50" s="173"/>
      <c r="U50" s="173"/>
      <c r="V50" s="173"/>
      <c r="W50" s="173"/>
      <c r="X50" s="173"/>
      <c r="Y50" s="173"/>
      <c r="Z50" s="173"/>
      <c r="AA50" s="173"/>
      <c r="AB50" s="173"/>
      <c r="AC50" s="173"/>
      <c r="AD50" s="173"/>
      <c r="AE50" s="173"/>
      <c r="AF50" s="173"/>
      <c r="AG50" s="173"/>
      <c r="AH50" s="173"/>
      <c r="AI50" s="173"/>
      <c r="AJ50" s="173"/>
      <c r="AK50" s="173"/>
      <c r="AL50" s="173"/>
      <c r="AM50" s="173"/>
      <c r="AN50" s="173"/>
      <c r="AO50" s="173"/>
      <c r="AP50" s="173"/>
      <c r="AQ50" s="173"/>
      <c r="AR50" s="173"/>
      <c r="AS50" s="173"/>
      <c r="AT50" s="173"/>
      <c r="AU50" s="173"/>
      <c r="AV50" s="173"/>
      <c r="AW50" s="173"/>
      <c r="AX50" s="173"/>
      <c r="AY50" s="173"/>
      <c r="AZ50" s="173"/>
      <c r="BA50" s="173"/>
      <c r="BB50" s="173"/>
      <c r="BC50" s="173"/>
      <c r="BD50" s="173"/>
      <c r="BE50" s="173"/>
      <c r="BF50" s="173"/>
      <c r="BG50" s="173"/>
      <c r="BH50" s="173"/>
      <c r="BI50" s="173"/>
      <c r="BJ50" s="173"/>
      <c r="BK50" s="173"/>
      <c r="BL50" s="173"/>
      <c r="BM50" s="173"/>
      <c r="BN50" s="173"/>
      <c r="BO50" s="173"/>
      <c r="BP50" s="173"/>
      <c r="BQ50" s="173"/>
      <c r="BR50" s="173"/>
      <c r="BS50" s="173"/>
      <c r="BT50" s="173"/>
      <c r="BU50" s="173"/>
      <c r="BV50" s="173"/>
      <c r="BW50" s="173"/>
      <c r="BX50" s="173"/>
      <c r="BY50" s="173"/>
      <c r="BZ50" s="173"/>
      <c r="CA50" s="173"/>
      <c r="CB50" s="173"/>
      <c r="CC50" s="173"/>
      <c r="CD50" s="173"/>
      <c r="CE50" s="173"/>
      <c r="CF50" s="173"/>
      <c r="CG50" s="173"/>
      <c r="CH50" s="174"/>
      <c r="CI50" s="68"/>
    </row>
    <row r="51" spans="1:87" ht="14.25" customHeight="1">
      <c r="B51" s="121" t="s">
        <v>2196</v>
      </c>
      <c r="C51" s="172"/>
      <c r="D51" s="173"/>
      <c r="E51" s="173"/>
      <c r="F51" s="173"/>
      <c r="G51" s="173"/>
      <c r="H51" s="173"/>
      <c r="I51" s="173"/>
      <c r="J51" s="173"/>
      <c r="K51" s="173"/>
      <c r="L51" s="173"/>
      <c r="M51" s="173"/>
      <c r="N51" s="173"/>
      <c r="O51" s="173"/>
      <c r="P51" s="173"/>
      <c r="Q51" s="173"/>
      <c r="R51" s="173"/>
      <c r="S51" s="173"/>
      <c r="T51" s="173"/>
      <c r="U51" s="173"/>
      <c r="V51" s="173"/>
      <c r="W51" s="173"/>
      <c r="X51" s="173"/>
      <c r="Y51" s="173"/>
      <c r="Z51" s="173"/>
      <c r="AA51" s="173"/>
      <c r="AB51" s="173"/>
      <c r="AC51" s="173"/>
      <c r="AD51" s="173"/>
      <c r="AE51" s="173"/>
      <c r="AF51" s="173"/>
      <c r="AG51" s="173"/>
      <c r="AH51" s="173"/>
      <c r="AI51" s="173"/>
      <c r="AJ51" s="173"/>
      <c r="AK51" s="173"/>
      <c r="AL51" s="173"/>
      <c r="AM51" s="173"/>
      <c r="AN51" s="173"/>
      <c r="AO51" s="173"/>
      <c r="AP51" s="173"/>
      <c r="AQ51" s="173"/>
      <c r="AR51" s="173"/>
      <c r="AS51" s="173"/>
      <c r="AT51" s="173"/>
      <c r="AU51" s="173"/>
      <c r="AV51" s="173"/>
      <c r="AW51" s="173"/>
      <c r="AX51" s="173"/>
      <c r="AY51" s="173"/>
      <c r="AZ51" s="173"/>
      <c r="BA51" s="173"/>
      <c r="BB51" s="173"/>
      <c r="BC51" s="173"/>
      <c r="BD51" s="173"/>
      <c r="BE51" s="173"/>
      <c r="BF51" s="173"/>
      <c r="BG51" s="173"/>
      <c r="BH51" s="173"/>
      <c r="BI51" s="173"/>
      <c r="BJ51" s="173"/>
      <c r="BK51" s="173"/>
      <c r="BL51" s="173"/>
      <c r="BM51" s="173"/>
      <c r="BN51" s="173"/>
      <c r="BO51" s="173"/>
      <c r="BP51" s="173"/>
      <c r="BQ51" s="173"/>
      <c r="BR51" s="173"/>
      <c r="BS51" s="173"/>
      <c r="BT51" s="173"/>
      <c r="BU51" s="173"/>
      <c r="BV51" s="173"/>
      <c r="BW51" s="173"/>
      <c r="BX51" s="173"/>
      <c r="BY51" s="173"/>
      <c r="BZ51" s="173"/>
      <c r="CA51" s="173"/>
      <c r="CB51" s="173"/>
      <c r="CC51" s="173"/>
      <c r="CD51" s="173"/>
      <c r="CE51" s="173"/>
      <c r="CF51" s="173"/>
      <c r="CG51" s="173"/>
      <c r="CH51" s="174"/>
      <c r="CI51" s="68"/>
    </row>
    <row r="52" spans="1:87" ht="14.25" customHeight="1">
      <c r="A52">
        <v>1</v>
      </c>
      <c r="B52" s="119" t="s">
        <v>2183</v>
      </c>
      <c r="C52" s="172"/>
      <c r="D52" s="173"/>
      <c r="E52" s="173"/>
      <c r="F52" s="173"/>
      <c r="G52" s="173"/>
      <c r="H52" s="173"/>
      <c r="I52" s="173"/>
      <c r="J52" s="173"/>
      <c r="K52" s="173"/>
      <c r="L52" s="173"/>
      <c r="M52" s="173"/>
      <c r="N52" s="173"/>
      <c r="O52" s="173"/>
      <c r="P52" s="173"/>
      <c r="Q52" s="173"/>
      <c r="R52" s="173"/>
      <c r="S52" s="173"/>
      <c r="T52" s="173"/>
      <c r="U52" s="173"/>
      <c r="V52" s="173"/>
      <c r="W52" s="173"/>
      <c r="X52" s="173"/>
      <c r="Y52" s="173"/>
      <c r="Z52" s="173"/>
      <c r="AA52" s="173"/>
      <c r="AB52" s="173"/>
      <c r="AC52" s="173"/>
      <c r="AD52" s="173"/>
      <c r="AE52" s="173"/>
      <c r="AF52" s="173"/>
      <c r="AG52" s="173"/>
      <c r="AH52" s="173"/>
      <c r="AI52" s="173"/>
      <c r="AJ52" s="173"/>
      <c r="AK52" s="173"/>
      <c r="AL52" s="173"/>
      <c r="AM52" s="173"/>
      <c r="AN52" s="173"/>
      <c r="AO52" s="173"/>
      <c r="AP52" s="173"/>
      <c r="AQ52" s="173"/>
      <c r="AR52" s="173"/>
      <c r="AS52" s="173"/>
      <c r="AT52" s="173"/>
      <c r="AU52" s="173"/>
      <c r="AV52" s="173"/>
      <c r="AW52" s="173"/>
      <c r="AX52" s="173"/>
      <c r="AY52" s="173"/>
      <c r="AZ52" s="173"/>
      <c r="BA52" s="173"/>
      <c r="BB52" s="173"/>
      <c r="BC52" s="173"/>
      <c r="BD52" s="173"/>
      <c r="BE52" s="173"/>
      <c r="BF52" s="173"/>
      <c r="BG52" s="173"/>
      <c r="BH52" s="173"/>
      <c r="BI52" s="173"/>
      <c r="BJ52" s="173"/>
      <c r="BK52" s="173"/>
      <c r="BL52" s="173"/>
      <c r="BM52" s="173"/>
      <c r="BN52" s="173"/>
      <c r="BO52" s="173"/>
      <c r="BP52" s="173"/>
      <c r="BQ52" s="173"/>
      <c r="BR52" s="173"/>
      <c r="BS52" s="173"/>
      <c r="BT52" s="173"/>
      <c r="BU52" s="173"/>
      <c r="BV52" s="173"/>
      <c r="BW52" s="173"/>
      <c r="BX52" s="173"/>
      <c r="BY52" s="173"/>
      <c r="BZ52" s="173"/>
      <c r="CA52" s="173"/>
      <c r="CB52" s="173"/>
      <c r="CC52" s="173"/>
      <c r="CD52" s="173"/>
      <c r="CE52" s="173"/>
      <c r="CF52" s="173"/>
      <c r="CG52" s="173"/>
      <c r="CH52" s="174"/>
      <c r="CI52" s="68"/>
    </row>
    <row r="53" spans="1:87" ht="14.25" customHeight="1">
      <c r="A53">
        <v>2</v>
      </c>
      <c r="B53" s="108" t="s">
        <v>2195</v>
      </c>
      <c r="C53" s="172"/>
      <c r="D53" s="173"/>
      <c r="E53" s="173"/>
      <c r="F53" s="173"/>
      <c r="G53" s="173"/>
      <c r="H53" s="173"/>
      <c r="I53" s="173"/>
      <c r="J53" s="173"/>
      <c r="K53" s="173"/>
      <c r="L53" s="173"/>
      <c r="M53" s="173"/>
      <c r="N53" s="173"/>
      <c r="O53" s="173"/>
      <c r="P53" s="173"/>
      <c r="Q53" s="173"/>
      <c r="R53" s="173"/>
      <c r="S53" s="173"/>
      <c r="T53" s="173"/>
      <c r="U53" s="173"/>
      <c r="V53" s="173"/>
      <c r="W53" s="173"/>
      <c r="X53" s="173"/>
      <c r="Y53" s="173"/>
      <c r="Z53" s="173"/>
      <c r="AA53" s="173"/>
      <c r="AB53" s="173"/>
      <c r="AC53" s="173"/>
      <c r="AD53" s="173"/>
      <c r="AE53" s="173"/>
      <c r="AF53" s="173"/>
      <c r="AG53" s="173"/>
      <c r="AH53" s="173"/>
      <c r="AI53" s="173"/>
      <c r="AJ53" s="173"/>
      <c r="AK53" s="173"/>
      <c r="AL53" s="173"/>
      <c r="AM53" s="173"/>
      <c r="AN53" s="173"/>
      <c r="AO53" s="173"/>
      <c r="AP53" s="173"/>
      <c r="AQ53" s="173"/>
      <c r="AR53" s="173"/>
      <c r="AS53" s="173"/>
      <c r="AT53" s="173"/>
      <c r="AU53" s="173"/>
      <c r="AV53" s="173"/>
      <c r="AW53" s="173"/>
      <c r="AX53" s="173"/>
      <c r="AY53" s="173"/>
      <c r="AZ53" s="173"/>
      <c r="BA53" s="173"/>
      <c r="BB53" s="173"/>
      <c r="BC53" s="173"/>
      <c r="BD53" s="173"/>
      <c r="BE53" s="173"/>
      <c r="BF53" s="173"/>
      <c r="BG53" s="173"/>
      <c r="BH53" s="173"/>
      <c r="BI53" s="173"/>
      <c r="BJ53" s="173"/>
      <c r="BK53" s="173"/>
      <c r="BL53" s="173"/>
      <c r="BM53" s="173"/>
      <c r="BN53" s="173"/>
      <c r="BO53" s="173"/>
      <c r="BP53" s="173"/>
      <c r="BQ53" s="173"/>
      <c r="BR53" s="173"/>
      <c r="BS53" s="173"/>
      <c r="BT53" s="173"/>
      <c r="BU53" s="173"/>
      <c r="BV53" s="173"/>
      <c r="BW53" s="173"/>
      <c r="BX53" s="173"/>
      <c r="BY53" s="173"/>
      <c r="BZ53" s="173"/>
      <c r="CA53" s="173"/>
      <c r="CB53" s="173"/>
      <c r="CC53" s="173"/>
      <c r="CD53" s="173"/>
      <c r="CE53" s="173"/>
      <c r="CF53" s="173"/>
      <c r="CG53" s="173"/>
      <c r="CH53" s="174"/>
      <c r="CI53" s="68"/>
    </row>
    <row r="54" spans="1:87" ht="14.25" customHeight="1">
      <c r="A54">
        <v>3</v>
      </c>
      <c r="B54" s="108" t="s">
        <v>2243</v>
      </c>
      <c r="C54" s="172"/>
      <c r="D54" s="173"/>
      <c r="E54" s="173"/>
      <c r="F54" s="173"/>
      <c r="G54" s="173"/>
      <c r="H54" s="173"/>
      <c r="I54" s="173"/>
      <c r="J54" s="173"/>
      <c r="K54" s="173"/>
      <c r="L54" s="173"/>
      <c r="M54" s="173"/>
      <c r="N54" s="173"/>
      <c r="O54" s="173"/>
      <c r="P54" s="173"/>
      <c r="Q54" s="173"/>
      <c r="R54" s="173"/>
      <c r="S54" s="173"/>
      <c r="T54" s="173"/>
      <c r="U54" s="173"/>
      <c r="V54" s="173"/>
      <c r="W54" s="173"/>
      <c r="X54" s="173"/>
      <c r="Y54" s="173"/>
      <c r="Z54" s="173"/>
      <c r="AA54" s="173"/>
      <c r="AB54" s="173"/>
      <c r="AC54" s="173"/>
      <c r="AD54" s="173"/>
      <c r="AE54" s="173"/>
      <c r="AF54" s="173"/>
      <c r="AG54" s="173"/>
      <c r="AH54" s="173"/>
      <c r="AI54" s="173"/>
      <c r="AJ54" s="173"/>
      <c r="AK54" s="173"/>
      <c r="AL54" s="173"/>
      <c r="AM54" s="173"/>
      <c r="AN54" s="173"/>
      <c r="AO54" s="173"/>
      <c r="AP54" s="173"/>
      <c r="AQ54" s="173"/>
      <c r="AR54" s="173"/>
      <c r="AS54" s="173"/>
      <c r="AT54" s="173"/>
      <c r="AU54" s="173"/>
      <c r="AV54" s="173"/>
      <c r="AW54" s="173"/>
      <c r="AX54" s="173"/>
      <c r="AY54" s="173"/>
      <c r="AZ54" s="173"/>
      <c r="BA54" s="173"/>
      <c r="BB54" s="173"/>
      <c r="BC54" s="173"/>
      <c r="BD54" s="173"/>
      <c r="BE54" s="173"/>
      <c r="BF54" s="173"/>
      <c r="BG54" s="173"/>
      <c r="BH54" s="173"/>
      <c r="BI54" s="173"/>
      <c r="BJ54" s="173"/>
      <c r="BK54" s="173"/>
      <c r="BL54" s="173"/>
      <c r="BM54" s="173"/>
      <c r="BN54" s="173"/>
      <c r="BO54" s="173"/>
      <c r="BP54" s="173"/>
      <c r="BQ54" s="173"/>
      <c r="BR54" s="173"/>
      <c r="BS54" s="173"/>
      <c r="BT54" s="173"/>
      <c r="BU54" s="173"/>
      <c r="BV54" s="173"/>
      <c r="BW54" s="173"/>
      <c r="BX54" s="173"/>
      <c r="BY54" s="173"/>
      <c r="BZ54" s="173"/>
      <c r="CA54" s="173"/>
      <c r="CB54" s="173"/>
      <c r="CC54" s="173"/>
      <c r="CD54" s="173"/>
      <c r="CE54" s="173"/>
      <c r="CF54" s="173"/>
      <c r="CG54" s="173"/>
      <c r="CH54" s="174"/>
      <c r="CI54" s="68"/>
    </row>
    <row r="55" spans="1:87" ht="14.25" customHeight="1">
      <c r="A55">
        <v>4</v>
      </c>
      <c r="B55" s="108" t="s">
        <v>2258</v>
      </c>
      <c r="C55" s="172"/>
      <c r="D55" s="173"/>
      <c r="E55" s="173"/>
      <c r="F55" s="173"/>
      <c r="G55" s="173"/>
      <c r="H55" s="173"/>
      <c r="I55" s="173"/>
      <c r="J55" s="173"/>
      <c r="K55" s="173"/>
      <c r="L55" s="173"/>
      <c r="M55" s="173"/>
      <c r="N55" s="173"/>
      <c r="O55" s="173"/>
      <c r="P55" s="173"/>
      <c r="Q55" s="173"/>
      <c r="R55" s="173"/>
      <c r="S55" s="173"/>
      <c r="T55" s="173"/>
      <c r="U55" s="173"/>
      <c r="V55" s="173"/>
      <c r="W55" s="173"/>
      <c r="X55" s="173"/>
      <c r="Y55" s="173"/>
      <c r="Z55" s="173"/>
      <c r="AA55" s="173"/>
      <c r="AB55" s="173"/>
      <c r="AC55" s="173"/>
      <c r="AD55" s="173"/>
      <c r="AE55" s="173"/>
      <c r="AF55" s="173"/>
      <c r="AG55" s="173"/>
      <c r="AH55" s="173"/>
      <c r="AI55" s="173"/>
      <c r="AJ55" s="173"/>
      <c r="AK55" s="173"/>
      <c r="AL55" s="173"/>
      <c r="AM55" s="173"/>
      <c r="AN55" s="173"/>
      <c r="AO55" s="173"/>
      <c r="AP55" s="173"/>
      <c r="AQ55" s="173"/>
      <c r="AR55" s="173"/>
      <c r="AS55" s="173"/>
      <c r="AT55" s="173"/>
      <c r="AU55" s="173"/>
      <c r="AV55" s="173"/>
      <c r="AW55" s="173"/>
      <c r="AX55" s="173"/>
      <c r="AY55" s="173"/>
      <c r="AZ55" s="173"/>
      <c r="BA55" s="173"/>
      <c r="BB55" s="173"/>
      <c r="BC55" s="173"/>
      <c r="BD55" s="173"/>
      <c r="BE55" s="173"/>
      <c r="BF55" s="173"/>
      <c r="BG55" s="173"/>
      <c r="BH55" s="173"/>
      <c r="BI55" s="173"/>
      <c r="BJ55" s="173"/>
      <c r="BK55" s="173"/>
      <c r="BL55" s="173"/>
      <c r="BM55" s="173"/>
      <c r="BN55" s="173"/>
      <c r="BO55" s="173"/>
      <c r="BP55" s="173"/>
      <c r="BQ55" s="173"/>
      <c r="BR55" s="173"/>
      <c r="BS55" s="173"/>
      <c r="BT55" s="173"/>
      <c r="BU55" s="173"/>
      <c r="BV55" s="173"/>
      <c r="BW55" s="173"/>
      <c r="BX55" s="173"/>
      <c r="BY55" s="173"/>
      <c r="BZ55" s="173"/>
      <c r="CA55" s="173"/>
      <c r="CB55" s="173"/>
      <c r="CC55" s="173"/>
      <c r="CD55" s="173"/>
      <c r="CE55" s="173"/>
      <c r="CF55" s="173"/>
      <c r="CG55" s="173"/>
      <c r="CH55" s="174"/>
      <c r="CI55" s="68"/>
    </row>
    <row r="56" spans="1:87" ht="14.25" customHeight="1">
      <c r="A56">
        <v>5</v>
      </c>
      <c r="B56" s="108" t="s">
        <v>2264</v>
      </c>
      <c r="C56" s="172"/>
      <c r="D56" s="173"/>
      <c r="E56" s="173"/>
      <c r="F56" s="173"/>
      <c r="G56" s="173"/>
      <c r="H56" s="173"/>
      <c r="I56" s="173"/>
      <c r="J56" s="173"/>
      <c r="K56" s="173"/>
      <c r="L56" s="173"/>
      <c r="M56" s="173"/>
      <c r="N56" s="173"/>
      <c r="O56" s="173"/>
      <c r="P56" s="173"/>
      <c r="Q56" s="173"/>
      <c r="R56" s="173"/>
      <c r="S56" s="173"/>
      <c r="T56" s="173"/>
      <c r="U56" s="173"/>
      <c r="V56" s="173"/>
      <c r="W56" s="173"/>
      <c r="X56" s="173"/>
      <c r="Y56" s="173"/>
      <c r="Z56" s="173"/>
      <c r="AA56" s="173"/>
      <c r="AB56" s="173"/>
      <c r="AC56" s="173"/>
      <c r="AD56" s="173"/>
      <c r="AE56" s="173"/>
      <c r="AF56" s="173"/>
      <c r="AG56" s="173"/>
      <c r="AH56" s="173"/>
      <c r="AI56" s="173"/>
      <c r="AJ56" s="173"/>
      <c r="AK56" s="173"/>
      <c r="AL56" s="173"/>
      <c r="AM56" s="173"/>
      <c r="AN56" s="173"/>
      <c r="AO56" s="173"/>
      <c r="AP56" s="173"/>
      <c r="AQ56" s="173"/>
      <c r="AR56" s="173"/>
      <c r="AS56" s="173"/>
      <c r="AT56" s="173"/>
      <c r="AU56" s="173"/>
      <c r="AV56" s="173"/>
      <c r="AW56" s="173"/>
      <c r="AX56" s="173"/>
      <c r="AY56" s="173"/>
      <c r="AZ56" s="173"/>
      <c r="BA56" s="173"/>
      <c r="BB56" s="173"/>
      <c r="BC56" s="173"/>
      <c r="BD56" s="173"/>
      <c r="BE56" s="173"/>
      <c r="BF56" s="173"/>
      <c r="BG56" s="173"/>
      <c r="BH56" s="173"/>
      <c r="BI56" s="173"/>
      <c r="BJ56" s="173"/>
      <c r="BK56" s="173"/>
      <c r="BL56" s="173"/>
      <c r="BM56" s="173"/>
      <c r="BN56" s="173"/>
      <c r="BO56" s="173"/>
      <c r="BP56" s="173"/>
      <c r="BQ56" s="173"/>
      <c r="BR56" s="173"/>
      <c r="BS56" s="173"/>
      <c r="BT56" s="173"/>
      <c r="BU56" s="173"/>
      <c r="BV56" s="173"/>
      <c r="BW56" s="173"/>
      <c r="BX56" s="173"/>
      <c r="BY56" s="173"/>
      <c r="BZ56" s="173"/>
      <c r="CA56" s="173"/>
      <c r="CB56" s="173"/>
      <c r="CC56" s="173"/>
      <c r="CD56" s="173"/>
      <c r="CE56" s="173"/>
      <c r="CF56" s="173"/>
      <c r="CG56" s="173"/>
      <c r="CH56" s="174"/>
      <c r="CI56" s="68"/>
    </row>
    <row r="57" spans="1:87" ht="14.25" customHeight="1">
      <c r="A57">
        <v>6</v>
      </c>
      <c r="B57" s="108" t="s">
        <v>3551</v>
      </c>
      <c r="C57" s="172"/>
      <c r="D57" s="173"/>
      <c r="E57" s="173"/>
      <c r="F57" s="173"/>
      <c r="G57" s="173"/>
      <c r="H57" s="173"/>
      <c r="I57" s="173"/>
      <c r="J57" s="173"/>
      <c r="K57" s="173"/>
      <c r="L57" s="173"/>
      <c r="M57" s="173"/>
      <c r="N57" s="173"/>
      <c r="O57" s="173"/>
      <c r="P57" s="173"/>
      <c r="Q57" s="173"/>
      <c r="R57" s="173"/>
      <c r="S57" s="173"/>
      <c r="T57" s="173"/>
      <c r="U57" s="173"/>
      <c r="V57" s="173"/>
      <c r="W57" s="173"/>
      <c r="X57" s="173"/>
      <c r="Y57" s="173"/>
      <c r="Z57" s="173"/>
      <c r="AA57" s="173"/>
      <c r="AB57" s="173"/>
      <c r="AC57" s="173"/>
      <c r="AD57" s="173"/>
      <c r="AE57" s="173"/>
      <c r="AF57" s="173"/>
      <c r="AG57" s="173"/>
      <c r="AH57" s="173"/>
      <c r="AI57" s="173"/>
      <c r="AJ57" s="173"/>
      <c r="AK57" s="173"/>
      <c r="AL57" s="173"/>
      <c r="AM57" s="173"/>
      <c r="AN57" s="173"/>
      <c r="AO57" s="173"/>
      <c r="AP57" s="173"/>
      <c r="AQ57" s="173"/>
      <c r="AR57" s="173"/>
      <c r="AS57" s="173"/>
      <c r="AT57" s="173"/>
      <c r="AU57" s="173"/>
      <c r="AV57" s="173"/>
      <c r="AW57" s="173"/>
      <c r="AX57" s="173"/>
      <c r="AY57" s="173"/>
      <c r="AZ57" s="173"/>
      <c r="BA57" s="173"/>
      <c r="BB57" s="173"/>
      <c r="BC57" s="173"/>
      <c r="BD57" s="173"/>
      <c r="BE57" s="173"/>
      <c r="BF57" s="173"/>
      <c r="BG57" s="173"/>
      <c r="BH57" s="173"/>
      <c r="BI57" s="173"/>
      <c r="BJ57" s="173"/>
      <c r="BK57" s="173"/>
      <c r="BL57" s="173"/>
      <c r="BM57" s="173"/>
      <c r="BN57" s="173"/>
      <c r="BO57" s="173"/>
      <c r="BP57" s="173"/>
      <c r="BQ57" s="173"/>
      <c r="BR57" s="173"/>
      <c r="BS57" s="173"/>
      <c r="BT57" s="173"/>
      <c r="BU57" s="173"/>
      <c r="BV57" s="173"/>
      <c r="BW57" s="173"/>
      <c r="BX57" s="173"/>
      <c r="BY57" s="173"/>
      <c r="BZ57" s="173"/>
      <c r="CA57" s="173"/>
      <c r="CB57" s="173"/>
      <c r="CC57" s="173"/>
      <c r="CD57" s="173"/>
      <c r="CE57" s="173"/>
      <c r="CF57" s="173"/>
      <c r="CG57" s="173"/>
      <c r="CH57" s="174"/>
      <c r="CI57" s="68"/>
    </row>
    <row r="58" spans="1:87" ht="14.25" customHeight="1">
      <c r="A58">
        <v>7</v>
      </c>
      <c r="B58" s="108" t="s">
        <v>6652</v>
      </c>
      <c r="C58" s="172" t="s">
        <v>7041</v>
      </c>
      <c r="D58" s="173"/>
      <c r="E58" s="173"/>
      <c r="F58" s="173"/>
      <c r="G58" s="173"/>
      <c r="H58" s="173"/>
      <c r="I58" s="173"/>
      <c r="J58" s="173"/>
      <c r="K58" s="173"/>
      <c r="L58" s="173"/>
      <c r="M58" s="173"/>
      <c r="N58" s="173"/>
      <c r="O58" s="173"/>
      <c r="P58" s="173"/>
      <c r="Q58" s="173"/>
      <c r="R58" s="173"/>
      <c r="S58" s="173"/>
      <c r="T58" s="173"/>
      <c r="U58" s="173"/>
      <c r="V58" s="173"/>
      <c r="W58" s="173"/>
      <c r="X58" s="173"/>
      <c r="Y58" s="173"/>
      <c r="Z58" s="173"/>
      <c r="AA58" s="173"/>
      <c r="AB58" s="173"/>
      <c r="AC58" s="173"/>
      <c r="AD58" s="173"/>
      <c r="AE58" s="173"/>
      <c r="AF58" s="173"/>
      <c r="AG58" s="173"/>
      <c r="AH58" s="173"/>
      <c r="AI58" s="173"/>
      <c r="AJ58" s="173"/>
      <c r="AK58" s="173"/>
      <c r="AL58" s="173"/>
      <c r="AM58" s="173"/>
      <c r="AN58" s="173"/>
      <c r="AO58" s="173"/>
      <c r="AP58" s="173"/>
      <c r="AQ58" s="173"/>
      <c r="AR58" s="173"/>
      <c r="AS58" s="173"/>
      <c r="AT58" s="173"/>
      <c r="AU58" s="173"/>
      <c r="AV58" s="173"/>
      <c r="AW58" s="173"/>
      <c r="AX58" s="173"/>
      <c r="AY58" s="173"/>
      <c r="AZ58" s="173"/>
      <c r="BA58" s="173"/>
      <c r="BB58" s="173"/>
      <c r="BC58" s="173"/>
      <c r="BD58" s="173"/>
      <c r="BE58" s="173"/>
      <c r="BF58" s="173"/>
      <c r="BG58" s="173"/>
      <c r="BH58" s="173"/>
      <c r="BI58" s="173"/>
      <c r="BJ58" s="173"/>
      <c r="BK58" s="173"/>
      <c r="BL58" s="173"/>
      <c r="BM58" s="173"/>
      <c r="BN58" s="173"/>
      <c r="BO58" s="173"/>
      <c r="BP58" s="173"/>
      <c r="BQ58" s="173"/>
      <c r="BR58" s="173"/>
      <c r="BS58" s="173"/>
      <c r="BT58" s="173"/>
      <c r="BU58" s="173"/>
      <c r="BV58" s="173"/>
      <c r="BW58" s="173"/>
      <c r="BX58" s="173"/>
      <c r="BY58" s="173"/>
      <c r="BZ58" s="173"/>
      <c r="CA58" s="173"/>
      <c r="CB58" s="173"/>
      <c r="CC58" s="173"/>
      <c r="CD58" s="173"/>
      <c r="CE58" s="173"/>
      <c r="CF58" s="173"/>
      <c r="CG58" s="173"/>
      <c r="CH58" s="174"/>
      <c r="CI58" s="68"/>
    </row>
  </sheetData>
  <mergeCells count="17">
    <mergeCell ref="C42:CH42"/>
    <mergeCell ref="C43:CH43"/>
    <mergeCell ref="C44:CH44"/>
    <mergeCell ref="C45:CH45"/>
    <mergeCell ref="C56:CH56"/>
    <mergeCell ref="C50:CH50"/>
    <mergeCell ref="C46:CH46"/>
    <mergeCell ref="C47:CH47"/>
    <mergeCell ref="C48:CH48"/>
    <mergeCell ref="C49:CH49"/>
    <mergeCell ref="C57:CH57"/>
    <mergeCell ref="C58:CH58"/>
    <mergeCell ref="C51:CH51"/>
    <mergeCell ref="C52:CH52"/>
    <mergeCell ref="C53:CH53"/>
    <mergeCell ref="C54:CH54"/>
    <mergeCell ref="C55:CH55"/>
  </mergeCells>
  <phoneticPr fontId="32" type="noConversion"/>
  <pageMargins left="0.23622047244094491" right="0.23622047244094491" top="0.74803149606299213" bottom="0.74803149606299213" header="0.31496062992125984" footer="0.31496062992125984"/>
  <pageSetup paperSize="8" scale="84" fitToHeight="0" orientation="landscape" r:id="rId1"/>
  <headerFooter>
    <oddHeader>&amp;L&amp;"Czcionka tekstu podstawowego,Pogrubiony"&amp;12&amp;D - &amp;T&amp;C&amp;"Czcionka tekstu podstawowego,Pogrubiony"&amp;18&amp;Z&amp;F - &amp;A&amp;R&amp;"Czcionka tekstu podstawowego,Pogrubiony"&amp;22 10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Arkusz5"/>
  <dimension ref="A1:H36"/>
  <sheetViews>
    <sheetView workbookViewId="0">
      <selection activeCell="B2" sqref="B2"/>
    </sheetView>
  </sheetViews>
  <sheetFormatPr defaultRowHeight="14.25"/>
  <cols>
    <col min="2" max="2" width="36.875" customWidth="1"/>
    <col min="3" max="3" width="11.5" customWidth="1"/>
  </cols>
  <sheetData>
    <row r="1" spans="1:4">
      <c r="A1" s="2" t="s">
        <v>115</v>
      </c>
      <c r="B1" s="3" t="s">
        <v>116</v>
      </c>
      <c r="C1" s="4" t="s">
        <v>109</v>
      </c>
      <c r="D1" s="4" t="s">
        <v>110</v>
      </c>
    </row>
    <row r="2" spans="1:4">
      <c r="A2" s="19" t="s">
        <v>2124</v>
      </c>
      <c r="B2" s="5" t="s">
        <v>2127</v>
      </c>
      <c r="C2" t="s">
        <v>2128</v>
      </c>
    </row>
    <row r="3" spans="1:4">
      <c r="A3" s="19" t="s">
        <v>2125</v>
      </c>
      <c r="B3" s="5" t="s">
        <v>2129</v>
      </c>
      <c r="C3" t="s">
        <v>2130</v>
      </c>
    </row>
    <row r="4" spans="1:4">
      <c r="A4" s="19" t="s">
        <v>2119</v>
      </c>
      <c r="B4" s="5" t="s">
        <v>7054</v>
      </c>
      <c r="C4" t="s">
        <v>2132</v>
      </c>
    </row>
    <row r="5" spans="1:4">
      <c r="A5" s="19" t="s">
        <v>2122</v>
      </c>
      <c r="B5" s="5" t="s">
        <v>2148</v>
      </c>
      <c r="C5" t="s">
        <v>2133</v>
      </c>
    </row>
    <row r="6" spans="1:4">
      <c r="A6" s="19" t="s">
        <v>2126</v>
      </c>
      <c r="B6" s="5" t="s">
        <v>2533</v>
      </c>
      <c r="C6" t="s">
        <v>2134</v>
      </c>
    </row>
    <row r="7" spans="1:4">
      <c r="A7" s="19" t="s">
        <v>2123</v>
      </c>
      <c r="B7" s="5" t="s">
        <v>3554</v>
      </c>
      <c r="C7" t="s">
        <v>2135</v>
      </c>
    </row>
    <row r="8" spans="1:4">
      <c r="A8" s="21" t="s">
        <v>2146</v>
      </c>
      <c r="B8" s="6" t="s">
        <v>7051</v>
      </c>
      <c r="C8" t="s">
        <v>2149</v>
      </c>
    </row>
    <row r="9" spans="1:4">
      <c r="A9" s="21" t="s">
        <v>2147</v>
      </c>
      <c r="B9" s="6" t="s">
        <v>7060</v>
      </c>
      <c r="C9" t="s">
        <v>2150</v>
      </c>
    </row>
    <row r="10" spans="1:4">
      <c r="A10" s="21" t="s">
        <v>2257</v>
      </c>
      <c r="B10" s="6" t="s">
        <v>7055</v>
      </c>
      <c r="C10" t="s">
        <v>2267</v>
      </c>
    </row>
    <row r="11" spans="1:4">
      <c r="A11" s="67" t="s">
        <v>2252</v>
      </c>
      <c r="B11" s="5" t="s">
        <v>2298</v>
      </c>
      <c r="C11" t="s">
        <v>2266</v>
      </c>
    </row>
    <row r="12" spans="1:4">
      <c r="A12" s="67" t="s">
        <v>2269</v>
      </c>
      <c r="B12" s="5" t="s">
        <v>7048</v>
      </c>
      <c r="C12" t="s">
        <v>2275</v>
      </c>
    </row>
    <row r="13" spans="1:4">
      <c r="A13" s="21" t="s">
        <v>4747</v>
      </c>
      <c r="B13" s="6" t="s">
        <v>7042</v>
      </c>
      <c r="C13" t="s">
        <v>5002</v>
      </c>
    </row>
    <row r="14" spans="1:4">
      <c r="A14" s="19" t="s">
        <v>2182</v>
      </c>
      <c r="B14" s="5" t="s">
        <v>2183</v>
      </c>
      <c r="C14" t="s">
        <v>2184</v>
      </c>
    </row>
    <row r="15" spans="1:4">
      <c r="A15" s="19" t="s">
        <v>2177</v>
      </c>
      <c r="B15" s="5" t="s">
        <v>2185</v>
      </c>
      <c r="C15" t="s">
        <v>2186</v>
      </c>
    </row>
    <row r="16" spans="1:4">
      <c r="A16" s="19" t="s">
        <v>2178</v>
      </c>
      <c r="B16" s="5" t="s">
        <v>2243</v>
      </c>
      <c r="C16" t="s">
        <v>2187</v>
      </c>
    </row>
    <row r="17" spans="1:8">
      <c r="A17" s="19" t="s">
        <v>2181</v>
      </c>
      <c r="B17" s="5" t="s">
        <v>3551</v>
      </c>
      <c r="C17" t="s">
        <v>2189</v>
      </c>
    </row>
    <row r="18" spans="1:8">
      <c r="A18" s="19" t="s">
        <v>2180</v>
      </c>
      <c r="B18" s="5" t="s">
        <v>2258</v>
      </c>
      <c r="C18" t="s">
        <v>2190</v>
      </c>
    </row>
    <row r="19" spans="1:8">
      <c r="A19" s="19" t="s">
        <v>2179</v>
      </c>
      <c r="B19" s="5" t="s">
        <v>2264</v>
      </c>
      <c r="C19" t="s">
        <v>2188</v>
      </c>
    </row>
    <row r="20" spans="1:8">
      <c r="A20" s="19" t="s">
        <v>2191</v>
      </c>
      <c r="B20" s="5" t="s">
        <v>7046</v>
      </c>
      <c r="C20" t="s">
        <v>2192</v>
      </c>
    </row>
    <row r="21" spans="1:8">
      <c r="A21" s="46" t="s">
        <v>2193</v>
      </c>
      <c r="B21" s="6" t="s">
        <v>7052</v>
      </c>
      <c r="C21" t="s">
        <v>2194</v>
      </c>
    </row>
    <row r="22" spans="1:8">
      <c r="A22" s="46" t="s">
        <v>6651</v>
      </c>
      <c r="B22" s="6" t="s">
        <v>6652</v>
      </c>
      <c r="C22" t="s">
        <v>2194</v>
      </c>
    </row>
    <row r="29" spans="1:8">
      <c r="B29" t="s">
        <v>109</v>
      </c>
      <c r="C29" t="s">
        <v>110</v>
      </c>
    </row>
    <row r="30" spans="1:8">
      <c r="B30">
        <v>1</v>
      </c>
      <c r="C30" t="s">
        <v>6714</v>
      </c>
    </row>
    <row r="31" spans="1:8">
      <c r="B31">
        <v>2</v>
      </c>
      <c r="C31" t="s">
        <v>6715</v>
      </c>
      <c r="H31" t="s">
        <v>175</v>
      </c>
    </row>
    <row r="32" spans="1:8">
      <c r="B32">
        <v>3</v>
      </c>
      <c r="C32" t="s">
        <v>6716</v>
      </c>
    </row>
    <row r="33" spans="2:3">
      <c r="B33">
        <v>4</v>
      </c>
      <c r="C33" t="s">
        <v>6717</v>
      </c>
    </row>
    <row r="34" spans="2:3">
      <c r="B34">
        <v>5</v>
      </c>
      <c r="C34" t="s">
        <v>6718</v>
      </c>
    </row>
    <row r="35" spans="2:3">
      <c r="B35">
        <v>6</v>
      </c>
      <c r="C35" t="s">
        <v>6719</v>
      </c>
    </row>
    <row r="36" spans="2:3">
      <c r="B36">
        <v>7</v>
      </c>
      <c r="C36" t="s">
        <v>6720</v>
      </c>
    </row>
  </sheetData>
  <phoneticPr fontId="32" type="noConversion"/>
  <pageMargins left="0.7" right="0.7" top="0.75" bottom="0.75" header="0.3" footer="0.3"/>
  <pageSetup paperSize="9" orientation="landscape"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Arkusz7"/>
  <dimension ref="A1:K4448"/>
  <sheetViews>
    <sheetView workbookViewId="0">
      <selection activeCell="A3" sqref="A3"/>
    </sheetView>
  </sheetViews>
  <sheetFormatPr defaultRowHeight="14.25"/>
  <cols>
    <col min="1" max="1" width="15.25" bestFit="1" customWidth="1"/>
    <col min="2" max="2" width="15.25" customWidth="1"/>
    <col min="3" max="3" width="16" bestFit="1" customWidth="1"/>
    <col min="4" max="4" width="18.625" bestFit="1" customWidth="1"/>
    <col min="5" max="5" width="16.875" bestFit="1" customWidth="1"/>
    <col min="6" max="6" width="23.875" bestFit="1" customWidth="1"/>
    <col min="7" max="7" width="15.125" bestFit="1" customWidth="1"/>
    <col min="8" max="8" width="21.5" bestFit="1" customWidth="1"/>
    <col min="9" max="9" width="8.125" customWidth="1"/>
    <col min="10" max="10" width="37.375" bestFit="1" customWidth="1"/>
    <col min="11" max="11" width="22.875" bestFit="1" customWidth="1"/>
    <col min="12" max="12" width="10.125" bestFit="1" customWidth="1"/>
    <col min="13" max="13" width="23.875" bestFit="1" customWidth="1"/>
    <col min="14" max="14" width="15.5" bestFit="1" customWidth="1"/>
    <col min="15" max="15" width="8.625" bestFit="1" customWidth="1"/>
    <col min="16" max="16" width="15.125" bestFit="1" customWidth="1"/>
    <col min="17" max="17" width="15.375" bestFit="1" customWidth="1"/>
    <col min="18" max="18" width="21.5" bestFit="1" customWidth="1"/>
    <col min="19" max="19" width="9.125" customWidth="1"/>
    <col min="20" max="20" width="16" bestFit="1" customWidth="1"/>
    <col min="21" max="21" width="8.375" bestFit="1" customWidth="1"/>
    <col min="22" max="22" width="7.375" bestFit="1" customWidth="1"/>
    <col min="23" max="23" width="10.25" bestFit="1" customWidth="1"/>
    <col min="24" max="24" width="14.375" bestFit="1" customWidth="1"/>
    <col min="25" max="25" width="9.625" bestFit="1" customWidth="1"/>
  </cols>
  <sheetData>
    <row r="1" spans="1:11">
      <c r="A1" t="s">
        <v>169</v>
      </c>
      <c r="B1" t="s">
        <v>170</v>
      </c>
      <c r="C1" t="s">
        <v>171</v>
      </c>
      <c r="D1" t="s">
        <v>10</v>
      </c>
      <c r="E1" t="s">
        <v>11</v>
      </c>
      <c r="F1" t="s">
        <v>0</v>
      </c>
      <c r="G1" t="s">
        <v>172</v>
      </c>
      <c r="H1" t="s">
        <v>174</v>
      </c>
      <c r="I1" t="s">
        <v>173</v>
      </c>
      <c r="J1" t="s">
        <v>15</v>
      </c>
      <c r="K1" t="s">
        <v>22</v>
      </c>
    </row>
    <row r="2" spans="1:11">
      <c r="A2" s="11"/>
      <c r="B2" s="11"/>
      <c r="E2" s="11"/>
      <c r="F2" s="11"/>
      <c r="I2" t="str">
        <f>LEFT(Tabela_Kwerenda_z_AKORD[[#This Row],[NR_KOMISJI]],5)</f>
        <v/>
      </c>
    </row>
    <row r="3" spans="1:11">
      <c r="A3" s="11"/>
      <c r="B3" s="11"/>
      <c r="E3" s="11"/>
      <c r="F3" s="11"/>
      <c r="I3" t="str">
        <f>LEFT(Tabela_Kwerenda_z_AKORD[[#This Row],[NR_KOMISJI]],5)</f>
        <v/>
      </c>
    </row>
    <row r="4" spans="1:11">
      <c r="A4" s="11"/>
      <c r="B4" s="11"/>
      <c r="E4" s="11"/>
      <c r="F4" s="11"/>
      <c r="I4" t="str">
        <f>LEFT(Tabela_Kwerenda_z_AKORD[[#This Row],[NR_KOMISJI]],5)</f>
        <v/>
      </c>
    </row>
    <row r="5" spans="1:11">
      <c r="A5" s="11"/>
      <c r="B5" s="11"/>
      <c r="E5" s="11"/>
      <c r="F5" s="11"/>
      <c r="I5" t="str">
        <f>LEFT(Tabela_Kwerenda_z_AKORD[[#This Row],[NR_KOMISJI]],5)</f>
        <v/>
      </c>
    </row>
    <row r="6" spans="1:11">
      <c r="A6" s="11"/>
      <c r="B6" s="11"/>
      <c r="E6" s="11"/>
      <c r="F6" s="11"/>
      <c r="I6" t="str">
        <f>LEFT(Tabela_Kwerenda_z_AKORD[[#This Row],[NR_KOMISJI]],5)</f>
        <v/>
      </c>
    </row>
    <row r="7" spans="1:11">
      <c r="A7" s="11"/>
      <c r="B7" s="11"/>
      <c r="E7" s="11"/>
      <c r="F7" s="11"/>
      <c r="I7" t="str">
        <f>LEFT(Tabela_Kwerenda_z_AKORD[[#This Row],[NR_KOMISJI]],5)</f>
        <v/>
      </c>
    </row>
    <row r="8" spans="1:11">
      <c r="A8" s="11"/>
      <c r="B8" s="11"/>
      <c r="E8" s="11"/>
      <c r="F8" s="11"/>
      <c r="I8" t="str">
        <f>LEFT(Tabela_Kwerenda_z_AKORD[[#This Row],[NR_KOMISJI]],5)</f>
        <v/>
      </c>
    </row>
    <row r="9" spans="1:11">
      <c r="A9" s="11"/>
      <c r="B9" s="11"/>
      <c r="E9" s="11"/>
      <c r="F9" s="11"/>
      <c r="I9" t="str">
        <f>LEFT(Tabela_Kwerenda_z_AKORD[[#This Row],[NR_KOMISJI]],5)</f>
        <v/>
      </c>
    </row>
    <row r="10" spans="1:11">
      <c r="A10" s="11"/>
      <c r="B10" s="11"/>
      <c r="E10" s="11"/>
      <c r="F10" s="11"/>
      <c r="I10" t="str">
        <f>LEFT(Tabela_Kwerenda_z_AKORD[[#This Row],[NR_KOMISJI]],5)</f>
        <v/>
      </c>
    </row>
    <row r="11" spans="1:11">
      <c r="A11" s="11"/>
      <c r="B11" s="11"/>
      <c r="E11" s="11"/>
      <c r="F11" s="11"/>
      <c r="I11" t="str">
        <f>LEFT(Tabela_Kwerenda_z_AKORD[[#This Row],[NR_KOMISJI]],5)</f>
        <v/>
      </c>
    </row>
    <row r="12" spans="1:11">
      <c r="A12" s="11"/>
      <c r="B12" s="11"/>
      <c r="E12" s="11"/>
      <c r="F12" s="11"/>
      <c r="I12" t="str">
        <f>LEFT(Tabela_Kwerenda_z_AKORD[[#This Row],[NR_KOMISJI]],5)</f>
        <v/>
      </c>
    </row>
    <row r="13" spans="1:11">
      <c r="A13" s="11"/>
      <c r="B13" s="11"/>
      <c r="E13" s="11"/>
      <c r="F13" s="11"/>
      <c r="I13" t="str">
        <f>LEFT(Tabela_Kwerenda_z_AKORD[[#This Row],[NR_KOMISJI]],5)</f>
        <v/>
      </c>
    </row>
    <row r="14" spans="1:11">
      <c r="A14" s="11"/>
      <c r="B14" s="11"/>
      <c r="E14" s="11"/>
      <c r="F14" s="11"/>
      <c r="I14" t="str">
        <f>LEFT(Tabela_Kwerenda_z_AKORD[[#This Row],[NR_KOMISJI]],5)</f>
        <v/>
      </c>
    </row>
    <row r="15" spans="1:11">
      <c r="A15" s="11"/>
      <c r="B15" s="11"/>
      <c r="E15" s="11"/>
      <c r="F15" s="11"/>
      <c r="I15" t="str">
        <f>LEFT(Tabela_Kwerenda_z_AKORD[[#This Row],[NR_KOMISJI]],5)</f>
        <v/>
      </c>
    </row>
    <row r="16" spans="1:11">
      <c r="A16" s="11"/>
      <c r="B16" s="11"/>
      <c r="E16" s="11"/>
      <c r="F16" s="11"/>
      <c r="I16" t="str">
        <f>LEFT(Tabela_Kwerenda_z_AKORD[[#This Row],[NR_KOMISJI]],5)</f>
        <v/>
      </c>
    </row>
    <row r="17" spans="1:9">
      <c r="A17" s="11"/>
      <c r="B17" s="11"/>
      <c r="E17" s="11"/>
      <c r="F17" s="11"/>
      <c r="I17" t="str">
        <f>LEFT(Tabela_Kwerenda_z_AKORD[[#This Row],[NR_KOMISJI]],5)</f>
        <v/>
      </c>
    </row>
    <row r="18" spans="1:9">
      <c r="A18" s="11"/>
      <c r="B18" s="11"/>
      <c r="E18" s="11"/>
      <c r="F18" s="11"/>
      <c r="I18" t="str">
        <f>LEFT(Tabela_Kwerenda_z_AKORD[[#This Row],[NR_KOMISJI]],5)</f>
        <v/>
      </c>
    </row>
    <row r="19" spans="1:9">
      <c r="A19" s="11"/>
      <c r="B19" s="11"/>
      <c r="E19" s="11"/>
      <c r="F19" s="11"/>
      <c r="I19" t="str">
        <f>LEFT(Tabela_Kwerenda_z_AKORD[[#This Row],[NR_KOMISJI]],5)</f>
        <v/>
      </c>
    </row>
    <row r="20" spans="1:9">
      <c r="A20" s="11"/>
      <c r="B20" s="11"/>
      <c r="E20" s="11"/>
      <c r="F20" s="11"/>
      <c r="I20" t="str">
        <f>LEFT(Tabela_Kwerenda_z_AKORD[[#This Row],[NR_KOMISJI]],5)</f>
        <v/>
      </c>
    </row>
    <row r="21" spans="1:9">
      <c r="A21" s="11"/>
      <c r="B21" s="11"/>
      <c r="E21" s="11"/>
      <c r="F21" s="11"/>
      <c r="I21" t="str">
        <f>LEFT(Tabela_Kwerenda_z_AKORD[[#This Row],[NR_KOMISJI]],5)</f>
        <v/>
      </c>
    </row>
    <row r="22" spans="1:9">
      <c r="A22" s="11"/>
      <c r="B22" s="11"/>
      <c r="E22" s="11"/>
      <c r="F22" s="11"/>
      <c r="I22" t="str">
        <f>LEFT(Tabela_Kwerenda_z_AKORD[[#This Row],[NR_KOMISJI]],5)</f>
        <v/>
      </c>
    </row>
    <row r="23" spans="1:9">
      <c r="A23" s="11"/>
      <c r="B23" s="11"/>
      <c r="E23" s="11"/>
      <c r="F23" s="11"/>
      <c r="I23" t="str">
        <f>LEFT(Tabela_Kwerenda_z_AKORD[[#This Row],[NR_KOMISJI]],5)</f>
        <v/>
      </c>
    </row>
    <row r="24" spans="1:9">
      <c r="A24" s="11"/>
      <c r="B24" s="11"/>
      <c r="E24" s="11"/>
      <c r="F24" s="11"/>
      <c r="I24" t="str">
        <f>LEFT(Tabela_Kwerenda_z_AKORD[[#This Row],[NR_KOMISJI]],5)</f>
        <v/>
      </c>
    </row>
    <row r="25" spans="1:9">
      <c r="A25" s="11"/>
      <c r="B25" s="11"/>
      <c r="E25" s="11"/>
      <c r="F25" s="11"/>
      <c r="I25" t="str">
        <f>LEFT(Tabela_Kwerenda_z_AKORD[[#This Row],[NR_KOMISJI]],5)</f>
        <v/>
      </c>
    </row>
    <row r="26" spans="1:9">
      <c r="A26" s="11"/>
      <c r="B26" s="11"/>
      <c r="E26" s="11"/>
      <c r="F26" s="11"/>
      <c r="I26" t="str">
        <f>LEFT(Tabela_Kwerenda_z_AKORD[[#This Row],[NR_KOMISJI]],5)</f>
        <v/>
      </c>
    </row>
    <row r="27" spans="1:9">
      <c r="A27" s="11"/>
      <c r="B27" s="11"/>
      <c r="E27" s="11"/>
      <c r="F27" s="11"/>
      <c r="I27" t="str">
        <f>LEFT(Tabela_Kwerenda_z_AKORD[[#This Row],[NR_KOMISJI]],5)</f>
        <v/>
      </c>
    </row>
    <row r="28" spans="1:9">
      <c r="A28" s="11"/>
      <c r="B28" s="11"/>
      <c r="E28" s="11"/>
      <c r="F28" s="11"/>
      <c r="I28" t="str">
        <f>LEFT(Tabela_Kwerenda_z_AKORD[[#This Row],[NR_KOMISJI]],5)</f>
        <v/>
      </c>
    </row>
    <row r="29" spans="1:9">
      <c r="A29" s="11"/>
      <c r="B29" s="11"/>
      <c r="E29" s="11"/>
      <c r="F29" s="11"/>
      <c r="I29" t="str">
        <f>LEFT(Tabela_Kwerenda_z_AKORD[[#This Row],[NR_KOMISJI]],5)</f>
        <v/>
      </c>
    </row>
    <row r="30" spans="1:9">
      <c r="A30" s="11"/>
      <c r="B30" s="11"/>
      <c r="E30" s="11"/>
      <c r="F30" s="11"/>
      <c r="I30" t="str">
        <f>LEFT(Tabela_Kwerenda_z_AKORD[[#This Row],[NR_KOMISJI]],5)</f>
        <v/>
      </c>
    </row>
    <row r="31" spans="1:9">
      <c r="A31" s="11"/>
      <c r="B31" s="11"/>
      <c r="E31" s="11"/>
      <c r="F31" s="11"/>
      <c r="I31" t="str">
        <f>LEFT(Tabela_Kwerenda_z_AKORD[[#This Row],[NR_KOMISJI]],5)</f>
        <v/>
      </c>
    </row>
    <row r="32" spans="1:9">
      <c r="A32" s="11"/>
      <c r="B32" s="11"/>
      <c r="E32" s="11"/>
      <c r="F32" s="11"/>
      <c r="I32" t="str">
        <f>LEFT(Tabela_Kwerenda_z_AKORD[[#This Row],[NR_KOMISJI]],5)</f>
        <v/>
      </c>
    </row>
    <row r="33" spans="1:9">
      <c r="A33" s="11"/>
      <c r="B33" s="11"/>
      <c r="E33" s="11"/>
      <c r="F33" s="11"/>
      <c r="I33" t="str">
        <f>LEFT(Tabela_Kwerenda_z_AKORD[[#This Row],[NR_KOMISJI]],5)</f>
        <v/>
      </c>
    </row>
    <row r="34" spans="1:9">
      <c r="A34" s="11"/>
      <c r="B34" s="11"/>
      <c r="E34" s="11"/>
      <c r="F34" s="11"/>
      <c r="I34" t="str">
        <f>LEFT(Tabela_Kwerenda_z_AKORD[[#This Row],[NR_KOMISJI]],5)</f>
        <v/>
      </c>
    </row>
    <row r="35" spans="1:9">
      <c r="A35" s="11"/>
      <c r="B35" s="11"/>
      <c r="E35" s="11"/>
      <c r="F35" s="11"/>
      <c r="I35" t="str">
        <f>LEFT(Tabela_Kwerenda_z_AKORD[[#This Row],[NR_KOMISJI]],5)</f>
        <v/>
      </c>
    </row>
    <row r="36" spans="1:9">
      <c r="A36" s="11"/>
      <c r="B36" s="11"/>
      <c r="E36" s="11"/>
      <c r="F36" s="11"/>
      <c r="I36" t="str">
        <f>LEFT(Tabela_Kwerenda_z_AKORD[[#This Row],[NR_KOMISJI]],5)</f>
        <v/>
      </c>
    </row>
    <row r="37" spans="1:9">
      <c r="A37" s="11"/>
      <c r="B37" s="11"/>
      <c r="E37" s="11"/>
      <c r="F37" s="11"/>
      <c r="I37" t="str">
        <f>LEFT(Tabela_Kwerenda_z_AKORD[[#This Row],[NR_KOMISJI]],5)</f>
        <v/>
      </c>
    </row>
    <row r="38" spans="1:9">
      <c r="A38" s="11"/>
      <c r="B38" s="11"/>
      <c r="E38" s="11"/>
      <c r="F38" s="11"/>
      <c r="I38" t="str">
        <f>LEFT(Tabela_Kwerenda_z_AKORD[[#This Row],[NR_KOMISJI]],5)</f>
        <v/>
      </c>
    </row>
    <row r="39" spans="1:9">
      <c r="A39" s="11"/>
      <c r="B39" s="11"/>
      <c r="E39" s="11"/>
      <c r="F39" s="11"/>
      <c r="I39" t="str">
        <f>LEFT(Tabela_Kwerenda_z_AKORD[[#This Row],[NR_KOMISJI]],5)</f>
        <v/>
      </c>
    </row>
    <row r="40" spans="1:9">
      <c r="A40" s="11"/>
      <c r="B40" s="11"/>
      <c r="E40" s="11"/>
      <c r="F40" s="11"/>
      <c r="I40" t="str">
        <f>LEFT(Tabela_Kwerenda_z_AKORD[[#This Row],[NR_KOMISJI]],5)</f>
        <v/>
      </c>
    </row>
    <row r="41" spans="1:9">
      <c r="A41" s="11"/>
      <c r="B41" s="11"/>
      <c r="E41" s="11"/>
      <c r="F41" s="11"/>
      <c r="I41" t="str">
        <f>LEFT(Tabela_Kwerenda_z_AKORD[[#This Row],[NR_KOMISJI]],5)</f>
        <v/>
      </c>
    </row>
    <row r="42" spans="1:9">
      <c r="A42" s="11"/>
      <c r="B42" s="11"/>
      <c r="E42" s="11"/>
      <c r="F42" s="11"/>
      <c r="I42" t="str">
        <f>LEFT(Tabela_Kwerenda_z_AKORD[[#This Row],[NR_KOMISJI]],5)</f>
        <v/>
      </c>
    </row>
    <row r="43" spans="1:9">
      <c r="A43" s="11"/>
      <c r="B43" s="11"/>
      <c r="E43" s="11"/>
      <c r="F43" s="11"/>
      <c r="I43" t="str">
        <f>LEFT(Tabela_Kwerenda_z_AKORD[[#This Row],[NR_KOMISJI]],5)</f>
        <v/>
      </c>
    </row>
    <row r="44" spans="1:9">
      <c r="A44" s="11"/>
      <c r="B44" s="11"/>
      <c r="E44" s="11"/>
      <c r="F44" s="11"/>
      <c r="I44" t="str">
        <f>LEFT(Tabela_Kwerenda_z_AKORD[[#This Row],[NR_KOMISJI]],5)</f>
        <v/>
      </c>
    </row>
    <row r="45" spans="1:9">
      <c r="A45" s="11"/>
      <c r="B45" s="11"/>
      <c r="E45" s="11"/>
      <c r="F45" s="11"/>
      <c r="I45" t="str">
        <f>LEFT(Tabela_Kwerenda_z_AKORD[[#This Row],[NR_KOMISJI]],5)</f>
        <v/>
      </c>
    </row>
    <row r="46" spans="1:9">
      <c r="A46" s="11"/>
      <c r="B46" s="11"/>
      <c r="E46" s="11"/>
      <c r="F46" s="11"/>
      <c r="I46" t="str">
        <f>LEFT(Tabela_Kwerenda_z_AKORD[[#This Row],[NR_KOMISJI]],5)</f>
        <v/>
      </c>
    </row>
    <row r="47" spans="1:9">
      <c r="A47" s="11"/>
      <c r="B47" s="11"/>
      <c r="E47" s="11"/>
      <c r="F47" s="11"/>
      <c r="I47" t="str">
        <f>LEFT(Tabela_Kwerenda_z_AKORD[[#This Row],[NR_KOMISJI]],5)</f>
        <v/>
      </c>
    </row>
    <row r="48" spans="1:9">
      <c r="A48" s="11"/>
      <c r="B48" s="11"/>
      <c r="E48" s="11"/>
      <c r="F48" s="11"/>
      <c r="I48" t="str">
        <f>LEFT(Tabela_Kwerenda_z_AKORD[[#This Row],[NR_KOMISJI]],5)</f>
        <v/>
      </c>
    </row>
    <row r="49" spans="1:9">
      <c r="A49" s="11"/>
      <c r="B49" s="11"/>
      <c r="E49" s="11"/>
      <c r="F49" s="11"/>
      <c r="I49" t="str">
        <f>LEFT(Tabela_Kwerenda_z_AKORD[[#This Row],[NR_KOMISJI]],5)</f>
        <v/>
      </c>
    </row>
    <row r="50" spans="1:9">
      <c r="A50" s="11"/>
      <c r="B50" s="11"/>
      <c r="E50" s="11"/>
      <c r="F50" s="11"/>
      <c r="I50" t="str">
        <f>LEFT(Tabela_Kwerenda_z_AKORD[[#This Row],[NR_KOMISJI]],5)</f>
        <v/>
      </c>
    </row>
    <row r="51" spans="1:9">
      <c r="A51" s="11"/>
      <c r="B51" s="11"/>
      <c r="E51" s="11"/>
      <c r="F51" s="11"/>
      <c r="I51" t="str">
        <f>LEFT(Tabela_Kwerenda_z_AKORD[[#This Row],[NR_KOMISJI]],5)</f>
        <v/>
      </c>
    </row>
    <row r="52" spans="1:9">
      <c r="A52" s="11"/>
      <c r="B52" s="11"/>
      <c r="E52" s="11"/>
      <c r="F52" s="11"/>
      <c r="I52" t="str">
        <f>LEFT(Tabela_Kwerenda_z_AKORD[[#This Row],[NR_KOMISJI]],5)</f>
        <v/>
      </c>
    </row>
    <row r="53" spans="1:9">
      <c r="A53" s="11"/>
      <c r="B53" s="11"/>
      <c r="E53" s="11"/>
      <c r="F53" s="11"/>
      <c r="I53" t="str">
        <f>LEFT(Tabela_Kwerenda_z_AKORD[[#This Row],[NR_KOMISJI]],5)</f>
        <v/>
      </c>
    </row>
    <row r="54" spans="1:9">
      <c r="A54" s="11"/>
      <c r="B54" s="11"/>
      <c r="E54" s="11"/>
      <c r="F54" s="11"/>
      <c r="I54" t="str">
        <f>LEFT(Tabela_Kwerenda_z_AKORD[[#This Row],[NR_KOMISJI]],5)</f>
        <v/>
      </c>
    </row>
    <row r="55" spans="1:9">
      <c r="A55" s="11"/>
      <c r="B55" s="11"/>
      <c r="E55" s="11"/>
      <c r="F55" s="11"/>
      <c r="I55" t="str">
        <f>LEFT(Tabela_Kwerenda_z_AKORD[[#This Row],[NR_KOMISJI]],5)</f>
        <v/>
      </c>
    </row>
    <row r="56" spans="1:9">
      <c r="A56" s="11"/>
      <c r="B56" s="11"/>
      <c r="E56" s="11"/>
      <c r="F56" s="11"/>
      <c r="I56" t="str">
        <f>LEFT(Tabela_Kwerenda_z_AKORD[[#This Row],[NR_KOMISJI]],5)</f>
        <v/>
      </c>
    </row>
    <row r="57" spans="1:9">
      <c r="A57" s="11"/>
      <c r="B57" s="11"/>
      <c r="E57" s="11"/>
      <c r="F57" s="11"/>
      <c r="I57" t="str">
        <f>LEFT(Tabela_Kwerenda_z_AKORD[[#This Row],[NR_KOMISJI]],5)</f>
        <v/>
      </c>
    </row>
    <row r="58" spans="1:9">
      <c r="A58" s="11"/>
      <c r="B58" s="11"/>
      <c r="E58" s="11"/>
      <c r="F58" s="11"/>
      <c r="I58" t="str">
        <f>LEFT(Tabela_Kwerenda_z_AKORD[[#This Row],[NR_KOMISJI]],5)</f>
        <v/>
      </c>
    </row>
    <row r="59" spans="1:9">
      <c r="A59" s="11"/>
      <c r="B59" s="11"/>
      <c r="E59" s="11"/>
      <c r="F59" s="11"/>
      <c r="I59" t="str">
        <f>LEFT(Tabela_Kwerenda_z_AKORD[[#This Row],[NR_KOMISJI]],5)</f>
        <v/>
      </c>
    </row>
    <row r="60" spans="1:9">
      <c r="A60" s="11"/>
      <c r="B60" s="11"/>
      <c r="E60" s="11"/>
      <c r="F60" s="11"/>
      <c r="I60" t="str">
        <f>LEFT(Tabela_Kwerenda_z_AKORD[[#This Row],[NR_KOMISJI]],5)</f>
        <v/>
      </c>
    </row>
    <row r="61" spans="1:9">
      <c r="A61" s="11"/>
      <c r="B61" s="11"/>
      <c r="E61" s="11"/>
      <c r="F61" s="11"/>
      <c r="I61" t="str">
        <f>LEFT(Tabela_Kwerenda_z_AKORD[[#This Row],[NR_KOMISJI]],5)</f>
        <v/>
      </c>
    </row>
    <row r="62" spans="1:9">
      <c r="A62" s="11"/>
      <c r="B62" s="11"/>
      <c r="E62" s="11"/>
      <c r="F62" s="11"/>
      <c r="I62" t="str">
        <f>LEFT(Tabela_Kwerenda_z_AKORD[[#This Row],[NR_KOMISJI]],5)</f>
        <v/>
      </c>
    </row>
    <row r="63" spans="1:9">
      <c r="A63" s="11"/>
      <c r="B63" s="11"/>
      <c r="E63" s="11"/>
      <c r="F63" s="11"/>
      <c r="I63" t="str">
        <f>LEFT(Tabela_Kwerenda_z_AKORD[[#This Row],[NR_KOMISJI]],5)</f>
        <v/>
      </c>
    </row>
    <row r="64" spans="1:9">
      <c r="A64" s="11"/>
      <c r="B64" s="11"/>
      <c r="E64" s="11"/>
      <c r="F64" s="11"/>
      <c r="I64" t="str">
        <f>LEFT(Tabela_Kwerenda_z_AKORD[[#This Row],[NR_KOMISJI]],5)</f>
        <v/>
      </c>
    </row>
    <row r="65" spans="1:9">
      <c r="A65" s="11"/>
      <c r="B65" s="11"/>
      <c r="E65" s="11"/>
      <c r="F65" s="11"/>
      <c r="I65" t="str">
        <f>LEFT(Tabela_Kwerenda_z_AKORD[[#This Row],[NR_KOMISJI]],5)</f>
        <v/>
      </c>
    </row>
    <row r="66" spans="1:9">
      <c r="A66" s="11"/>
      <c r="B66" s="11"/>
      <c r="E66" s="11"/>
      <c r="F66" s="11"/>
      <c r="I66" t="str">
        <f>LEFT(Tabela_Kwerenda_z_AKORD[[#This Row],[NR_KOMISJI]],5)</f>
        <v/>
      </c>
    </row>
    <row r="67" spans="1:9">
      <c r="A67" s="11"/>
      <c r="B67" s="11"/>
      <c r="E67" s="11"/>
      <c r="F67" s="11"/>
      <c r="I67" t="str">
        <f>LEFT(Tabela_Kwerenda_z_AKORD[[#This Row],[NR_KOMISJI]],5)</f>
        <v/>
      </c>
    </row>
    <row r="68" spans="1:9">
      <c r="A68" s="11"/>
      <c r="B68" s="11"/>
      <c r="E68" s="11"/>
      <c r="F68" s="11"/>
      <c r="I68" t="str">
        <f>LEFT(Tabela_Kwerenda_z_AKORD[[#This Row],[NR_KOMISJI]],5)</f>
        <v/>
      </c>
    </row>
    <row r="69" spans="1:9">
      <c r="A69" s="11"/>
      <c r="B69" s="11"/>
      <c r="E69" s="11"/>
      <c r="F69" s="11"/>
      <c r="I69" t="str">
        <f>LEFT(Tabela_Kwerenda_z_AKORD[[#This Row],[NR_KOMISJI]],5)</f>
        <v/>
      </c>
    </row>
    <row r="70" spans="1:9">
      <c r="A70" s="11"/>
      <c r="B70" s="11"/>
      <c r="E70" s="11"/>
      <c r="F70" s="11"/>
      <c r="I70" t="str">
        <f>LEFT(Tabela_Kwerenda_z_AKORD[[#This Row],[NR_KOMISJI]],5)</f>
        <v/>
      </c>
    </row>
    <row r="71" spans="1:9">
      <c r="A71" s="11"/>
      <c r="B71" s="11"/>
      <c r="E71" s="11"/>
      <c r="F71" s="11"/>
      <c r="I71" t="str">
        <f>LEFT(Tabela_Kwerenda_z_AKORD[[#This Row],[NR_KOMISJI]],5)</f>
        <v/>
      </c>
    </row>
    <row r="72" spans="1:9">
      <c r="A72" s="11"/>
      <c r="B72" s="11"/>
      <c r="E72" s="11"/>
      <c r="F72" s="11"/>
      <c r="I72" t="str">
        <f>LEFT(Tabela_Kwerenda_z_AKORD[[#This Row],[NR_KOMISJI]],5)</f>
        <v/>
      </c>
    </row>
    <row r="73" spans="1:9">
      <c r="A73" s="11"/>
      <c r="B73" s="11"/>
      <c r="E73" s="11"/>
      <c r="F73" s="11"/>
      <c r="I73" t="str">
        <f>LEFT(Tabela_Kwerenda_z_AKORD[[#This Row],[NR_KOMISJI]],5)</f>
        <v/>
      </c>
    </row>
    <row r="74" spans="1:9">
      <c r="A74" s="11"/>
      <c r="B74" s="11"/>
      <c r="E74" s="11"/>
      <c r="F74" s="11"/>
      <c r="I74" t="str">
        <f>LEFT(Tabela_Kwerenda_z_AKORD[[#This Row],[NR_KOMISJI]],5)</f>
        <v/>
      </c>
    </row>
    <row r="75" spans="1:9">
      <c r="A75" s="11"/>
      <c r="B75" s="11"/>
      <c r="E75" s="11"/>
      <c r="F75" s="11"/>
      <c r="I75" t="str">
        <f>LEFT(Tabela_Kwerenda_z_AKORD[[#This Row],[NR_KOMISJI]],5)</f>
        <v/>
      </c>
    </row>
    <row r="76" spans="1:9">
      <c r="A76" s="11"/>
      <c r="B76" s="11"/>
      <c r="E76" s="11"/>
      <c r="F76" s="11"/>
      <c r="I76" t="str">
        <f>LEFT(Tabela_Kwerenda_z_AKORD[[#This Row],[NR_KOMISJI]],5)</f>
        <v/>
      </c>
    </row>
    <row r="77" spans="1:9">
      <c r="A77" s="11"/>
      <c r="B77" s="11"/>
      <c r="E77" s="11"/>
      <c r="F77" s="11"/>
      <c r="I77" t="str">
        <f>LEFT(Tabela_Kwerenda_z_AKORD[[#This Row],[NR_KOMISJI]],5)</f>
        <v/>
      </c>
    </row>
    <row r="78" spans="1:9">
      <c r="A78" s="11"/>
      <c r="B78" s="11"/>
      <c r="E78" s="11"/>
      <c r="F78" s="11"/>
      <c r="I78" t="str">
        <f>LEFT(Tabela_Kwerenda_z_AKORD[[#This Row],[NR_KOMISJI]],5)</f>
        <v/>
      </c>
    </row>
    <row r="79" spans="1:9">
      <c r="A79" s="11"/>
      <c r="B79" s="11"/>
      <c r="E79" s="11"/>
      <c r="F79" s="11"/>
      <c r="I79" t="str">
        <f>LEFT(Tabela_Kwerenda_z_AKORD[[#This Row],[NR_KOMISJI]],5)</f>
        <v/>
      </c>
    </row>
    <row r="80" spans="1:9">
      <c r="A80" s="11"/>
      <c r="B80" s="11"/>
      <c r="E80" s="11"/>
      <c r="F80" s="11"/>
      <c r="I80" t="str">
        <f>LEFT(Tabela_Kwerenda_z_AKORD[[#This Row],[NR_KOMISJI]],5)</f>
        <v/>
      </c>
    </row>
    <row r="81" spans="1:9">
      <c r="A81" s="11"/>
      <c r="B81" s="11"/>
      <c r="E81" s="11"/>
      <c r="F81" s="11"/>
      <c r="I81" t="str">
        <f>LEFT(Tabela_Kwerenda_z_AKORD[[#This Row],[NR_KOMISJI]],5)</f>
        <v/>
      </c>
    </row>
    <row r="82" spans="1:9">
      <c r="A82" s="11"/>
      <c r="B82" s="11"/>
      <c r="E82" s="11"/>
      <c r="F82" s="11"/>
      <c r="I82" t="str">
        <f>LEFT(Tabela_Kwerenda_z_AKORD[[#This Row],[NR_KOMISJI]],5)</f>
        <v/>
      </c>
    </row>
    <row r="83" spans="1:9">
      <c r="A83" s="11"/>
      <c r="B83" s="11"/>
      <c r="E83" s="11"/>
      <c r="F83" s="11"/>
      <c r="I83" t="str">
        <f>LEFT(Tabela_Kwerenda_z_AKORD[[#This Row],[NR_KOMISJI]],5)</f>
        <v/>
      </c>
    </row>
    <row r="84" spans="1:9">
      <c r="A84" s="11"/>
      <c r="B84" s="11"/>
      <c r="E84" s="11"/>
      <c r="F84" s="11"/>
      <c r="I84" t="str">
        <f>LEFT(Tabela_Kwerenda_z_AKORD[[#This Row],[NR_KOMISJI]],5)</f>
        <v/>
      </c>
    </row>
    <row r="85" spans="1:9">
      <c r="A85" s="11"/>
      <c r="B85" s="11"/>
      <c r="E85" s="11"/>
      <c r="F85" s="11"/>
      <c r="I85" t="str">
        <f>LEFT(Tabela_Kwerenda_z_AKORD[[#This Row],[NR_KOMISJI]],5)</f>
        <v/>
      </c>
    </row>
    <row r="86" spans="1:9">
      <c r="A86" s="11"/>
      <c r="B86" s="11"/>
      <c r="E86" s="11"/>
      <c r="F86" s="11"/>
      <c r="I86" t="str">
        <f>LEFT(Tabela_Kwerenda_z_AKORD[[#This Row],[NR_KOMISJI]],5)</f>
        <v/>
      </c>
    </row>
    <row r="87" spans="1:9">
      <c r="A87" s="11"/>
      <c r="B87" s="11"/>
      <c r="E87" s="11"/>
      <c r="F87" s="11"/>
      <c r="I87" t="str">
        <f>LEFT(Tabela_Kwerenda_z_AKORD[[#This Row],[NR_KOMISJI]],5)</f>
        <v/>
      </c>
    </row>
    <row r="88" spans="1:9">
      <c r="A88" s="11"/>
      <c r="B88" s="11"/>
      <c r="E88" s="11"/>
      <c r="F88" s="11"/>
      <c r="I88" t="str">
        <f>LEFT(Tabela_Kwerenda_z_AKORD[[#This Row],[NR_KOMISJI]],5)</f>
        <v/>
      </c>
    </row>
    <row r="89" spans="1:9">
      <c r="A89" s="11"/>
      <c r="B89" s="11"/>
      <c r="E89" s="11"/>
      <c r="F89" s="11"/>
      <c r="I89" t="str">
        <f>LEFT(Tabela_Kwerenda_z_AKORD[[#This Row],[NR_KOMISJI]],5)</f>
        <v/>
      </c>
    </row>
    <row r="90" spans="1:9">
      <c r="A90" s="11"/>
      <c r="B90" s="11"/>
      <c r="E90" s="11"/>
      <c r="F90" s="11"/>
      <c r="I90" t="str">
        <f>LEFT(Tabela_Kwerenda_z_AKORD[[#This Row],[NR_KOMISJI]],5)</f>
        <v/>
      </c>
    </row>
    <row r="91" spans="1:9">
      <c r="A91" s="11"/>
      <c r="B91" s="11"/>
      <c r="E91" s="11"/>
      <c r="F91" s="11"/>
      <c r="I91" t="str">
        <f>LEFT(Tabela_Kwerenda_z_AKORD[[#This Row],[NR_KOMISJI]],5)</f>
        <v/>
      </c>
    </row>
    <row r="92" spans="1:9">
      <c r="A92" s="11"/>
      <c r="B92" s="11"/>
      <c r="E92" s="11"/>
      <c r="F92" s="11"/>
      <c r="I92" t="str">
        <f>LEFT(Tabela_Kwerenda_z_AKORD[[#This Row],[NR_KOMISJI]],5)</f>
        <v/>
      </c>
    </row>
    <row r="93" spans="1:9">
      <c r="A93" s="11"/>
      <c r="B93" s="11"/>
      <c r="E93" s="11"/>
      <c r="F93" s="11"/>
      <c r="I93" t="str">
        <f>LEFT(Tabela_Kwerenda_z_AKORD[[#This Row],[NR_KOMISJI]],5)</f>
        <v/>
      </c>
    </row>
    <row r="94" spans="1:9">
      <c r="A94" s="11"/>
      <c r="B94" s="11"/>
      <c r="E94" s="11"/>
      <c r="F94" s="11"/>
      <c r="I94" t="str">
        <f>LEFT(Tabela_Kwerenda_z_AKORD[[#This Row],[NR_KOMISJI]],5)</f>
        <v/>
      </c>
    </row>
    <row r="95" spans="1:9">
      <c r="A95" s="11"/>
      <c r="B95" s="11"/>
      <c r="E95" s="11"/>
      <c r="F95" s="11"/>
      <c r="I95" t="str">
        <f>LEFT(Tabela_Kwerenda_z_AKORD[[#This Row],[NR_KOMISJI]],5)</f>
        <v/>
      </c>
    </row>
    <row r="96" spans="1:9">
      <c r="A96" s="11"/>
      <c r="B96" s="11"/>
      <c r="E96" s="11"/>
      <c r="F96" s="11"/>
      <c r="I96" t="str">
        <f>LEFT(Tabela_Kwerenda_z_AKORD[[#This Row],[NR_KOMISJI]],5)</f>
        <v/>
      </c>
    </row>
    <row r="97" spans="1:9">
      <c r="A97" s="11"/>
      <c r="B97" s="11"/>
      <c r="E97" s="11"/>
      <c r="F97" s="11"/>
      <c r="I97" t="str">
        <f>LEFT(Tabela_Kwerenda_z_AKORD[[#This Row],[NR_KOMISJI]],5)</f>
        <v/>
      </c>
    </row>
    <row r="98" spans="1:9">
      <c r="A98" s="11"/>
      <c r="B98" s="11"/>
      <c r="E98" s="11"/>
      <c r="F98" s="11"/>
      <c r="I98" t="str">
        <f>LEFT(Tabela_Kwerenda_z_AKORD[[#This Row],[NR_KOMISJI]],5)</f>
        <v/>
      </c>
    </row>
    <row r="99" spans="1:9">
      <c r="A99" s="11"/>
      <c r="B99" s="11"/>
      <c r="E99" s="11"/>
      <c r="F99" s="11"/>
      <c r="I99" t="str">
        <f>LEFT(Tabela_Kwerenda_z_AKORD[[#This Row],[NR_KOMISJI]],5)</f>
        <v/>
      </c>
    </row>
    <row r="100" spans="1:9">
      <c r="A100" s="11"/>
      <c r="B100" s="11"/>
      <c r="E100" s="11"/>
      <c r="F100" s="11"/>
      <c r="I100" t="str">
        <f>LEFT(Tabela_Kwerenda_z_AKORD[[#This Row],[NR_KOMISJI]],5)</f>
        <v/>
      </c>
    </row>
    <row r="101" spans="1:9">
      <c r="A101" s="11"/>
      <c r="B101" s="11"/>
      <c r="E101" s="11"/>
      <c r="F101" s="11"/>
      <c r="I101" t="str">
        <f>LEFT(Tabela_Kwerenda_z_AKORD[[#This Row],[NR_KOMISJI]],5)</f>
        <v/>
      </c>
    </row>
    <row r="102" spans="1:9">
      <c r="A102" s="11"/>
      <c r="B102" s="11"/>
      <c r="E102" s="11"/>
      <c r="F102" s="11"/>
      <c r="I102" t="str">
        <f>LEFT(Tabela_Kwerenda_z_AKORD[[#This Row],[NR_KOMISJI]],5)</f>
        <v/>
      </c>
    </row>
    <row r="103" spans="1:9">
      <c r="A103" s="11"/>
      <c r="B103" s="11"/>
      <c r="E103" s="11"/>
      <c r="F103" s="11"/>
      <c r="I103" t="str">
        <f>LEFT(Tabela_Kwerenda_z_AKORD[[#This Row],[NR_KOMISJI]],5)</f>
        <v/>
      </c>
    </row>
    <row r="104" spans="1:9">
      <c r="A104" s="11"/>
      <c r="B104" s="11"/>
      <c r="E104" s="11"/>
      <c r="F104" s="11"/>
      <c r="I104" t="str">
        <f>LEFT(Tabela_Kwerenda_z_AKORD[[#This Row],[NR_KOMISJI]],5)</f>
        <v/>
      </c>
    </row>
    <row r="105" spans="1:9">
      <c r="A105" s="11"/>
      <c r="B105" s="11"/>
      <c r="E105" s="11"/>
      <c r="F105" s="11"/>
      <c r="I105" t="str">
        <f>LEFT(Tabela_Kwerenda_z_AKORD[[#This Row],[NR_KOMISJI]],5)</f>
        <v/>
      </c>
    </row>
    <row r="106" spans="1:9">
      <c r="A106" s="11"/>
      <c r="B106" s="11"/>
      <c r="E106" s="11"/>
      <c r="F106" s="11"/>
      <c r="I106" t="str">
        <f>LEFT(Tabela_Kwerenda_z_AKORD[[#This Row],[NR_KOMISJI]],5)</f>
        <v/>
      </c>
    </row>
    <row r="107" spans="1:9">
      <c r="A107" s="11"/>
      <c r="B107" s="11"/>
      <c r="E107" s="11"/>
      <c r="F107" s="11"/>
      <c r="I107" t="str">
        <f>LEFT(Tabela_Kwerenda_z_AKORD[[#This Row],[NR_KOMISJI]],5)</f>
        <v/>
      </c>
    </row>
    <row r="108" spans="1:9">
      <c r="A108" s="11"/>
      <c r="B108" s="11"/>
      <c r="E108" s="11"/>
      <c r="F108" s="11"/>
      <c r="I108" t="str">
        <f>LEFT(Tabela_Kwerenda_z_AKORD[[#This Row],[NR_KOMISJI]],5)</f>
        <v/>
      </c>
    </row>
    <row r="109" spans="1:9">
      <c r="A109" s="11"/>
      <c r="B109" s="11"/>
      <c r="E109" s="11"/>
      <c r="F109" s="11"/>
      <c r="I109" t="str">
        <f>LEFT(Tabela_Kwerenda_z_AKORD[[#This Row],[NR_KOMISJI]],5)</f>
        <v/>
      </c>
    </row>
    <row r="110" spans="1:9">
      <c r="A110" s="11"/>
      <c r="B110" s="11"/>
      <c r="E110" s="11"/>
      <c r="F110" s="11"/>
      <c r="I110" t="str">
        <f>LEFT(Tabela_Kwerenda_z_AKORD[[#This Row],[NR_KOMISJI]],5)</f>
        <v/>
      </c>
    </row>
    <row r="111" spans="1:9">
      <c r="A111" s="11"/>
      <c r="B111" s="11"/>
      <c r="E111" s="11"/>
      <c r="F111" s="11"/>
      <c r="I111" t="str">
        <f>LEFT(Tabela_Kwerenda_z_AKORD[[#This Row],[NR_KOMISJI]],5)</f>
        <v/>
      </c>
    </row>
    <row r="112" spans="1:9">
      <c r="A112" s="11"/>
      <c r="B112" s="11"/>
      <c r="E112" s="11"/>
      <c r="F112" s="11"/>
      <c r="I112" t="str">
        <f>LEFT(Tabela_Kwerenda_z_AKORD[[#This Row],[NR_KOMISJI]],5)</f>
        <v/>
      </c>
    </row>
    <row r="113" spans="1:9">
      <c r="A113" s="11"/>
      <c r="B113" s="11"/>
      <c r="E113" s="11"/>
      <c r="F113" s="11"/>
      <c r="I113" t="str">
        <f>LEFT(Tabela_Kwerenda_z_AKORD[[#This Row],[NR_KOMISJI]],5)</f>
        <v/>
      </c>
    </row>
    <row r="114" spans="1:9">
      <c r="A114" s="11"/>
      <c r="B114" s="11"/>
      <c r="E114" s="11"/>
      <c r="F114" s="11"/>
      <c r="I114" t="str">
        <f>LEFT(Tabela_Kwerenda_z_AKORD[[#This Row],[NR_KOMISJI]],5)</f>
        <v/>
      </c>
    </row>
    <row r="115" spans="1:9">
      <c r="A115" s="11"/>
      <c r="B115" s="11"/>
      <c r="E115" s="11"/>
      <c r="F115" s="11"/>
      <c r="I115" t="str">
        <f>LEFT(Tabela_Kwerenda_z_AKORD[[#This Row],[NR_KOMISJI]],5)</f>
        <v/>
      </c>
    </row>
    <row r="116" spans="1:9">
      <c r="A116" s="11"/>
      <c r="B116" s="11"/>
      <c r="E116" s="11"/>
      <c r="F116" s="11"/>
      <c r="I116" t="str">
        <f>LEFT(Tabela_Kwerenda_z_AKORD[[#This Row],[NR_KOMISJI]],5)</f>
        <v/>
      </c>
    </row>
    <row r="117" spans="1:9">
      <c r="A117" s="11"/>
      <c r="B117" s="11"/>
      <c r="E117" s="11"/>
      <c r="F117" s="11"/>
      <c r="I117" t="str">
        <f>LEFT(Tabela_Kwerenda_z_AKORD[[#This Row],[NR_KOMISJI]],5)</f>
        <v/>
      </c>
    </row>
    <row r="118" spans="1:9">
      <c r="A118" s="11"/>
      <c r="B118" s="11"/>
      <c r="E118" s="11"/>
      <c r="F118" s="11"/>
      <c r="I118" t="str">
        <f>LEFT(Tabela_Kwerenda_z_AKORD[[#This Row],[NR_KOMISJI]],5)</f>
        <v/>
      </c>
    </row>
    <row r="119" spans="1:9">
      <c r="A119" s="11"/>
      <c r="B119" s="11"/>
      <c r="E119" s="11"/>
      <c r="F119" s="11"/>
      <c r="I119" t="str">
        <f>LEFT(Tabela_Kwerenda_z_AKORD[[#This Row],[NR_KOMISJI]],5)</f>
        <v/>
      </c>
    </row>
    <row r="120" spans="1:9">
      <c r="A120" s="11"/>
      <c r="B120" s="11"/>
      <c r="E120" s="11"/>
      <c r="F120" s="11"/>
      <c r="I120" t="str">
        <f>LEFT(Tabela_Kwerenda_z_AKORD[[#This Row],[NR_KOMISJI]],5)</f>
        <v/>
      </c>
    </row>
    <row r="121" spans="1:9">
      <c r="A121" s="11"/>
      <c r="B121" s="11"/>
      <c r="E121" s="11"/>
      <c r="F121" s="11"/>
      <c r="I121" t="str">
        <f>LEFT(Tabela_Kwerenda_z_AKORD[[#This Row],[NR_KOMISJI]],5)</f>
        <v/>
      </c>
    </row>
    <row r="122" spans="1:9">
      <c r="A122" s="11"/>
      <c r="B122" s="11"/>
      <c r="E122" s="11"/>
      <c r="F122" s="11"/>
      <c r="I122" t="str">
        <f>LEFT(Tabela_Kwerenda_z_AKORD[[#This Row],[NR_KOMISJI]],5)</f>
        <v/>
      </c>
    </row>
    <row r="123" spans="1:9">
      <c r="A123" s="11"/>
      <c r="B123" s="11"/>
      <c r="E123" s="11"/>
      <c r="F123" s="11"/>
      <c r="I123" t="str">
        <f>LEFT(Tabela_Kwerenda_z_AKORD[[#This Row],[NR_KOMISJI]],5)</f>
        <v/>
      </c>
    </row>
    <row r="124" spans="1:9">
      <c r="A124" s="11"/>
      <c r="B124" s="11"/>
      <c r="E124" s="11"/>
      <c r="F124" s="11"/>
      <c r="I124" t="str">
        <f>LEFT(Tabela_Kwerenda_z_AKORD[[#This Row],[NR_KOMISJI]],5)</f>
        <v/>
      </c>
    </row>
    <row r="125" spans="1:9">
      <c r="A125" s="11"/>
      <c r="B125" s="11"/>
      <c r="E125" s="11"/>
      <c r="F125" s="11"/>
      <c r="I125" t="str">
        <f>LEFT(Tabela_Kwerenda_z_AKORD[[#This Row],[NR_KOMISJI]],5)</f>
        <v/>
      </c>
    </row>
    <row r="126" spans="1:9">
      <c r="A126" s="11"/>
      <c r="B126" s="11"/>
      <c r="E126" s="11"/>
      <c r="F126" s="11"/>
      <c r="I126" t="str">
        <f>LEFT(Tabela_Kwerenda_z_AKORD[[#This Row],[NR_KOMISJI]],5)</f>
        <v/>
      </c>
    </row>
    <row r="127" spans="1:9">
      <c r="A127" s="11"/>
      <c r="B127" s="11"/>
      <c r="E127" s="11"/>
      <c r="F127" s="11"/>
      <c r="I127" t="str">
        <f>LEFT(Tabela_Kwerenda_z_AKORD[[#This Row],[NR_KOMISJI]],5)</f>
        <v/>
      </c>
    </row>
    <row r="128" spans="1:9">
      <c r="A128" s="11"/>
      <c r="B128" s="11"/>
      <c r="E128" s="11"/>
      <c r="F128" s="11"/>
      <c r="I128" t="str">
        <f>LEFT(Tabela_Kwerenda_z_AKORD[[#This Row],[NR_KOMISJI]],5)</f>
        <v/>
      </c>
    </row>
    <row r="129" spans="1:9">
      <c r="A129" s="11"/>
      <c r="B129" s="11"/>
      <c r="E129" s="11"/>
      <c r="F129" s="11"/>
      <c r="I129" t="str">
        <f>LEFT(Tabela_Kwerenda_z_AKORD[[#This Row],[NR_KOMISJI]],5)</f>
        <v/>
      </c>
    </row>
    <row r="130" spans="1:9">
      <c r="A130" s="11"/>
      <c r="B130" s="11"/>
      <c r="E130" s="11"/>
      <c r="F130" s="11"/>
      <c r="I130" t="str">
        <f>LEFT(Tabela_Kwerenda_z_AKORD[[#This Row],[NR_KOMISJI]],5)</f>
        <v/>
      </c>
    </row>
    <row r="131" spans="1:9">
      <c r="A131" s="11"/>
      <c r="B131" s="11"/>
      <c r="E131" s="11"/>
      <c r="F131" s="11"/>
      <c r="I131" t="str">
        <f>LEFT(Tabela_Kwerenda_z_AKORD[[#This Row],[NR_KOMISJI]],5)</f>
        <v/>
      </c>
    </row>
    <row r="132" spans="1:9">
      <c r="A132" s="11"/>
      <c r="B132" s="11"/>
      <c r="E132" s="11"/>
      <c r="F132" s="11"/>
      <c r="I132" t="str">
        <f>LEFT(Tabela_Kwerenda_z_AKORD[[#This Row],[NR_KOMISJI]],5)</f>
        <v/>
      </c>
    </row>
    <row r="133" spans="1:9">
      <c r="A133" s="11"/>
      <c r="B133" s="11"/>
      <c r="E133" s="11"/>
      <c r="F133" s="11"/>
      <c r="I133" t="str">
        <f>LEFT(Tabela_Kwerenda_z_AKORD[[#This Row],[NR_KOMISJI]],5)</f>
        <v/>
      </c>
    </row>
    <row r="134" spans="1:9">
      <c r="A134" s="11"/>
      <c r="B134" s="11"/>
      <c r="E134" s="11"/>
      <c r="F134" s="11"/>
      <c r="I134" t="str">
        <f>LEFT(Tabela_Kwerenda_z_AKORD[[#This Row],[NR_KOMISJI]],5)</f>
        <v/>
      </c>
    </row>
    <row r="135" spans="1:9">
      <c r="A135" s="11"/>
      <c r="B135" s="11"/>
      <c r="E135" s="11"/>
      <c r="F135" s="11"/>
      <c r="I135" t="str">
        <f>LEFT(Tabela_Kwerenda_z_AKORD[[#This Row],[NR_KOMISJI]],5)</f>
        <v/>
      </c>
    </row>
    <row r="136" spans="1:9">
      <c r="A136" s="11"/>
      <c r="B136" s="11"/>
      <c r="E136" s="11"/>
      <c r="F136" s="11"/>
      <c r="I136" t="str">
        <f>LEFT(Tabela_Kwerenda_z_AKORD[[#This Row],[NR_KOMISJI]],5)</f>
        <v/>
      </c>
    </row>
    <row r="137" spans="1:9">
      <c r="A137" s="11"/>
      <c r="B137" s="11"/>
      <c r="E137" s="11"/>
      <c r="F137" s="11"/>
      <c r="I137" t="str">
        <f>LEFT(Tabela_Kwerenda_z_AKORD[[#This Row],[NR_KOMISJI]],5)</f>
        <v/>
      </c>
    </row>
    <row r="138" spans="1:9">
      <c r="A138" s="11"/>
      <c r="B138" s="11"/>
      <c r="E138" s="11"/>
      <c r="F138" s="11"/>
      <c r="I138" t="str">
        <f>LEFT(Tabela_Kwerenda_z_AKORD[[#This Row],[NR_KOMISJI]],5)</f>
        <v/>
      </c>
    </row>
    <row r="139" spans="1:9">
      <c r="A139" s="11"/>
      <c r="B139" s="11"/>
      <c r="E139" s="11"/>
      <c r="F139" s="11"/>
      <c r="I139" t="str">
        <f>LEFT(Tabela_Kwerenda_z_AKORD[[#This Row],[NR_KOMISJI]],5)</f>
        <v/>
      </c>
    </row>
    <row r="140" spans="1:9">
      <c r="A140" s="11"/>
      <c r="B140" s="11"/>
      <c r="E140" s="11"/>
      <c r="F140" s="11"/>
      <c r="I140" t="str">
        <f>LEFT(Tabela_Kwerenda_z_AKORD[[#This Row],[NR_KOMISJI]],5)</f>
        <v/>
      </c>
    </row>
    <row r="141" spans="1:9">
      <c r="A141" s="11"/>
      <c r="B141" s="11"/>
      <c r="E141" s="11"/>
      <c r="F141" s="11"/>
      <c r="I141" t="str">
        <f>LEFT(Tabela_Kwerenda_z_AKORD[[#This Row],[NR_KOMISJI]],5)</f>
        <v/>
      </c>
    </row>
    <row r="142" spans="1:9">
      <c r="A142" s="11"/>
      <c r="B142" s="11"/>
      <c r="E142" s="11"/>
      <c r="F142" s="11"/>
      <c r="I142" t="str">
        <f>LEFT(Tabela_Kwerenda_z_AKORD[[#This Row],[NR_KOMISJI]],5)</f>
        <v/>
      </c>
    </row>
    <row r="143" spans="1:9">
      <c r="A143" s="11"/>
      <c r="B143" s="11"/>
      <c r="E143" s="11"/>
      <c r="F143" s="11"/>
      <c r="I143" t="str">
        <f>LEFT(Tabela_Kwerenda_z_AKORD[[#This Row],[NR_KOMISJI]],5)</f>
        <v/>
      </c>
    </row>
    <row r="144" spans="1:9">
      <c r="A144" s="11"/>
      <c r="B144" s="11"/>
      <c r="E144" s="11"/>
      <c r="F144" s="11"/>
      <c r="I144" t="str">
        <f>LEFT(Tabela_Kwerenda_z_AKORD[[#This Row],[NR_KOMISJI]],5)</f>
        <v/>
      </c>
    </row>
    <row r="145" spans="1:9">
      <c r="A145" s="11"/>
      <c r="B145" s="11"/>
      <c r="E145" s="11"/>
      <c r="F145" s="11"/>
      <c r="I145" t="str">
        <f>LEFT(Tabela_Kwerenda_z_AKORD[[#This Row],[NR_KOMISJI]],5)</f>
        <v/>
      </c>
    </row>
    <row r="146" spans="1:9">
      <c r="A146" s="11"/>
      <c r="B146" s="11"/>
      <c r="E146" s="11"/>
      <c r="F146" s="11"/>
      <c r="I146" t="str">
        <f>LEFT(Tabela_Kwerenda_z_AKORD[[#This Row],[NR_KOMISJI]],5)</f>
        <v/>
      </c>
    </row>
    <row r="147" spans="1:9">
      <c r="A147" s="11"/>
      <c r="B147" s="11"/>
      <c r="E147" s="11"/>
      <c r="F147" s="11"/>
      <c r="I147" t="str">
        <f>LEFT(Tabela_Kwerenda_z_AKORD[[#This Row],[NR_KOMISJI]],5)</f>
        <v/>
      </c>
    </row>
    <row r="148" spans="1:9">
      <c r="A148" s="11"/>
      <c r="B148" s="11"/>
      <c r="E148" s="11"/>
      <c r="F148" s="11"/>
      <c r="I148" t="str">
        <f>LEFT(Tabela_Kwerenda_z_AKORD[[#This Row],[NR_KOMISJI]],5)</f>
        <v/>
      </c>
    </row>
    <row r="149" spans="1:9">
      <c r="A149" s="11"/>
      <c r="B149" s="11"/>
      <c r="E149" s="11"/>
      <c r="F149" s="11"/>
      <c r="I149" t="str">
        <f>LEFT(Tabela_Kwerenda_z_AKORD[[#This Row],[NR_KOMISJI]],5)</f>
        <v/>
      </c>
    </row>
    <row r="150" spans="1:9">
      <c r="A150" s="11"/>
      <c r="B150" s="11"/>
      <c r="E150" s="11"/>
      <c r="F150" s="11"/>
      <c r="I150" t="str">
        <f>LEFT(Tabela_Kwerenda_z_AKORD[[#This Row],[NR_KOMISJI]],5)</f>
        <v/>
      </c>
    </row>
    <row r="151" spans="1:9">
      <c r="A151" s="11"/>
      <c r="B151" s="11"/>
      <c r="E151" s="11"/>
      <c r="F151" s="11"/>
      <c r="I151" t="str">
        <f>LEFT(Tabela_Kwerenda_z_AKORD[[#This Row],[NR_KOMISJI]],5)</f>
        <v/>
      </c>
    </row>
    <row r="152" spans="1:9">
      <c r="A152" s="11"/>
      <c r="B152" s="11"/>
      <c r="E152" s="11"/>
      <c r="F152" s="11"/>
      <c r="I152" t="str">
        <f>LEFT(Tabela_Kwerenda_z_AKORD[[#This Row],[NR_KOMISJI]],5)</f>
        <v/>
      </c>
    </row>
    <row r="153" spans="1:9">
      <c r="A153" s="11"/>
      <c r="B153" s="11"/>
      <c r="E153" s="11"/>
      <c r="F153" s="11"/>
      <c r="I153" t="str">
        <f>LEFT(Tabela_Kwerenda_z_AKORD[[#This Row],[NR_KOMISJI]],5)</f>
        <v/>
      </c>
    </row>
    <row r="154" spans="1:9">
      <c r="A154" s="11"/>
      <c r="B154" s="11"/>
      <c r="E154" s="11"/>
      <c r="F154" s="11"/>
      <c r="I154" t="str">
        <f>LEFT(Tabela_Kwerenda_z_AKORD[[#This Row],[NR_KOMISJI]],5)</f>
        <v/>
      </c>
    </row>
    <row r="155" spans="1:9">
      <c r="A155" s="11"/>
      <c r="B155" s="11"/>
      <c r="E155" s="11"/>
      <c r="F155" s="11"/>
      <c r="I155" t="str">
        <f>LEFT(Tabela_Kwerenda_z_AKORD[[#This Row],[NR_KOMISJI]],5)</f>
        <v/>
      </c>
    </row>
    <row r="156" spans="1:9">
      <c r="A156" s="11"/>
      <c r="B156" s="11"/>
      <c r="E156" s="11"/>
      <c r="F156" s="11"/>
      <c r="I156" t="str">
        <f>LEFT(Tabela_Kwerenda_z_AKORD[[#This Row],[NR_KOMISJI]],5)</f>
        <v/>
      </c>
    </row>
    <row r="157" spans="1:9">
      <c r="A157" s="11"/>
      <c r="B157" s="11"/>
      <c r="E157" s="11"/>
      <c r="F157" s="11"/>
      <c r="I157" t="str">
        <f>LEFT(Tabela_Kwerenda_z_AKORD[[#This Row],[NR_KOMISJI]],5)</f>
        <v/>
      </c>
    </row>
    <row r="158" spans="1:9">
      <c r="A158" s="11"/>
      <c r="B158" s="11"/>
      <c r="E158" s="11"/>
      <c r="F158" s="11"/>
      <c r="I158" t="str">
        <f>LEFT(Tabela_Kwerenda_z_AKORD[[#This Row],[NR_KOMISJI]],5)</f>
        <v/>
      </c>
    </row>
    <row r="159" spans="1:9">
      <c r="A159" s="11"/>
      <c r="B159" s="11"/>
      <c r="E159" s="11"/>
      <c r="F159" s="11"/>
      <c r="I159" t="str">
        <f>LEFT(Tabela_Kwerenda_z_AKORD[[#This Row],[NR_KOMISJI]],5)</f>
        <v/>
      </c>
    </row>
    <row r="160" spans="1:9">
      <c r="A160" s="11"/>
      <c r="B160" s="11"/>
      <c r="E160" s="11"/>
      <c r="F160" s="11"/>
      <c r="I160" t="str">
        <f>LEFT(Tabela_Kwerenda_z_AKORD[[#This Row],[NR_KOMISJI]],5)</f>
        <v/>
      </c>
    </row>
    <row r="161" spans="1:9">
      <c r="A161" s="11"/>
      <c r="B161" s="11"/>
      <c r="E161" s="11"/>
      <c r="F161" s="11"/>
      <c r="I161" t="str">
        <f>LEFT(Tabela_Kwerenda_z_AKORD[[#This Row],[NR_KOMISJI]],5)</f>
        <v/>
      </c>
    </row>
    <row r="162" spans="1:9">
      <c r="A162" s="11"/>
      <c r="B162" s="11"/>
      <c r="E162" s="11"/>
      <c r="F162" s="11"/>
      <c r="I162" t="str">
        <f>LEFT(Tabela_Kwerenda_z_AKORD[[#This Row],[NR_KOMISJI]],5)</f>
        <v/>
      </c>
    </row>
    <row r="163" spans="1:9">
      <c r="A163" s="11"/>
      <c r="B163" s="11"/>
      <c r="E163" s="11"/>
      <c r="F163" s="11"/>
      <c r="I163" t="str">
        <f>LEFT(Tabela_Kwerenda_z_AKORD[[#This Row],[NR_KOMISJI]],5)</f>
        <v/>
      </c>
    </row>
    <row r="164" spans="1:9">
      <c r="A164" s="11"/>
      <c r="B164" s="11"/>
      <c r="E164" s="11"/>
      <c r="F164" s="11"/>
      <c r="I164" t="str">
        <f>LEFT(Tabela_Kwerenda_z_AKORD[[#This Row],[NR_KOMISJI]],5)</f>
        <v/>
      </c>
    </row>
    <row r="165" spans="1:9">
      <c r="A165" s="11"/>
      <c r="B165" s="11"/>
      <c r="E165" s="11"/>
      <c r="F165" s="11"/>
      <c r="I165" t="str">
        <f>LEFT(Tabela_Kwerenda_z_AKORD[[#This Row],[NR_KOMISJI]],5)</f>
        <v/>
      </c>
    </row>
    <row r="166" spans="1:9">
      <c r="A166" s="11"/>
      <c r="B166" s="11"/>
      <c r="E166" s="11"/>
      <c r="F166" s="11"/>
      <c r="I166" t="str">
        <f>LEFT(Tabela_Kwerenda_z_AKORD[[#This Row],[NR_KOMISJI]],5)</f>
        <v/>
      </c>
    </row>
    <row r="167" spans="1:9">
      <c r="A167" s="11"/>
      <c r="B167" s="11"/>
      <c r="E167" s="11"/>
      <c r="F167" s="11"/>
      <c r="I167" t="str">
        <f>LEFT(Tabela_Kwerenda_z_AKORD[[#This Row],[NR_KOMISJI]],5)</f>
        <v/>
      </c>
    </row>
    <row r="168" spans="1:9">
      <c r="A168" s="11"/>
      <c r="B168" s="11"/>
      <c r="E168" s="11"/>
      <c r="F168" s="11"/>
      <c r="I168" t="str">
        <f>LEFT(Tabela_Kwerenda_z_AKORD[[#This Row],[NR_KOMISJI]],5)</f>
        <v/>
      </c>
    </row>
    <row r="169" spans="1:9">
      <c r="A169" s="11"/>
      <c r="B169" s="11"/>
      <c r="E169" s="11"/>
      <c r="F169" s="11"/>
      <c r="I169" t="str">
        <f>LEFT(Tabela_Kwerenda_z_AKORD[[#This Row],[NR_KOMISJI]],5)</f>
        <v/>
      </c>
    </row>
    <row r="170" spans="1:9">
      <c r="A170" s="11"/>
      <c r="B170" s="11"/>
      <c r="E170" s="11"/>
      <c r="F170" s="11"/>
      <c r="I170" t="str">
        <f>LEFT(Tabela_Kwerenda_z_AKORD[[#This Row],[NR_KOMISJI]],5)</f>
        <v/>
      </c>
    </row>
    <row r="171" spans="1:9">
      <c r="A171" s="11"/>
      <c r="B171" s="11"/>
      <c r="E171" s="11"/>
      <c r="F171" s="11"/>
      <c r="I171" t="str">
        <f>LEFT(Tabela_Kwerenda_z_AKORD[[#This Row],[NR_KOMISJI]],5)</f>
        <v/>
      </c>
    </row>
    <row r="172" spans="1:9">
      <c r="A172" s="11"/>
      <c r="B172" s="11"/>
      <c r="E172" s="11"/>
      <c r="F172" s="11"/>
      <c r="I172" t="str">
        <f>LEFT(Tabela_Kwerenda_z_AKORD[[#This Row],[NR_KOMISJI]],5)</f>
        <v/>
      </c>
    </row>
    <row r="173" spans="1:9">
      <c r="A173" s="11"/>
      <c r="B173" s="11"/>
      <c r="E173" s="11"/>
      <c r="F173" s="11"/>
      <c r="I173" t="str">
        <f>LEFT(Tabela_Kwerenda_z_AKORD[[#This Row],[NR_KOMISJI]],5)</f>
        <v/>
      </c>
    </row>
    <row r="174" spans="1:9">
      <c r="A174" s="11"/>
      <c r="B174" s="11"/>
      <c r="E174" s="11"/>
      <c r="F174" s="11"/>
      <c r="I174" t="str">
        <f>LEFT(Tabela_Kwerenda_z_AKORD[[#This Row],[NR_KOMISJI]],5)</f>
        <v/>
      </c>
    </row>
    <row r="175" spans="1:9">
      <c r="A175" s="11"/>
      <c r="B175" s="11"/>
      <c r="E175" s="11"/>
      <c r="F175" s="11"/>
      <c r="I175" t="str">
        <f>LEFT(Tabela_Kwerenda_z_AKORD[[#This Row],[NR_KOMISJI]],5)</f>
        <v/>
      </c>
    </row>
    <row r="176" spans="1:9">
      <c r="A176" s="11"/>
      <c r="B176" s="11"/>
      <c r="E176" s="11"/>
      <c r="F176" s="11"/>
      <c r="I176" t="str">
        <f>LEFT(Tabela_Kwerenda_z_AKORD[[#This Row],[NR_KOMISJI]],5)</f>
        <v/>
      </c>
    </row>
    <row r="177" spans="1:9">
      <c r="A177" s="11"/>
      <c r="B177" s="11"/>
      <c r="E177" s="11"/>
      <c r="F177" s="11"/>
      <c r="I177" t="str">
        <f>LEFT(Tabela_Kwerenda_z_AKORD[[#This Row],[NR_KOMISJI]],5)</f>
        <v/>
      </c>
    </row>
    <row r="178" spans="1:9">
      <c r="A178" s="11"/>
      <c r="B178" s="11"/>
      <c r="E178" s="11"/>
      <c r="F178" s="11"/>
      <c r="I178" t="str">
        <f>LEFT(Tabela_Kwerenda_z_AKORD[[#This Row],[NR_KOMISJI]],5)</f>
        <v/>
      </c>
    </row>
    <row r="179" spans="1:9">
      <c r="A179" s="11"/>
      <c r="B179" s="11"/>
      <c r="E179" s="11"/>
      <c r="F179" s="11"/>
      <c r="I179" t="str">
        <f>LEFT(Tabela_Kwerenda_z_AKORD[[#This Row],[NR_KOMISJI]],5)</f>
        <v/>
      </c>
    </row>
    <row r="180" spans="1:9">
      <c r="A180" s="11"/>
      <c r="B180" s="11"/>
      <c r="E180" s="11"/>
      <c r="F180" s="11"/>
      <c r="I180" t="str">
        <f>LEFT(Tabela_Kwerenda_z_AKORD[[#This Row],[NR_KOMISJI]],5)</f>
        <v/>
      </c>
    </row>
    <row r="181" spans="1:9">
      <c r="A181" s="11"/>
      <c r="B181" s="11"/>
      <c r="E181" s="11"/>
      <c r="F181" s="11"/>
      <c r="I181" t="str">
        <f>LEFT(Tabela_Kwerenda_z_AKORD[[#This Row],[NR_KOMISJI]],5)</f>
        <v/>
      </c>
    </row>
    <row r="182" spans="1:9">
      <c r="A182" s="11"/>
      <c r="B182" s="11"/>
      <c r="E182" s="11"/>
      <c r="F182" s="11"/>
      <c r="I182" t="str">
        <f>LEFT(Tabela_Kwerenda_z_AKORD[[#This Row],[NR_KOMISJI]],5)</f>
        <v/>
      </c>
    </row>
    <row r="183" spans="1:9">
      <c r="A183" s="11"/>
      <c r="B183" s="11"/>
      <c r="E183" s="11"/>
      <c r="F183" s="11"/>
      <c r="I183" t="str">
        <f>LEFT(Tabela_Kwerenda_z_AKORD[[#This Row],[NR_KOMISJI]],5)</f>
        <v/>
      </c>
    </row>
    <row r="184" spans="1:9">
      <c r="A184" s="11"/>
      <c r="B184" s="11"/>
      <c r="E184" s="11"/>
      <c r="F184" s="11"/>
      <c r="I184" t="str">
        <f>LEFT(Tabela_Kwerenda_z_AKORD[[#This Row],[NR_KOMISJI]],5)</f>
        <v/>
      </c>
    </row>
    <row r="185" spans="1:9">
      <c r="A185" s="11"/>
      <c r="B185" s="11"/>
      <c r="E185" s="11"/>
      <c r="F185" s="11"/>
      <c r="I185" t="str">
        <f>LEFT(Tabela_Kwerenda_z_AKORD[[#This Row],[NR_KOMISJI]],5)</f>
        <v/>
      </c>
    </row>
    <row r="186" spans="1:9">
      <c r="A186" s="11"/>
      <c r="B186" s="11"/>
      <c r="E186" s="11"/>
      <c r="F186" s="11"/>
      <c r="I186" t="str">
        <f>LEFT(Tabela_Kwerenda_z_AKORD[[#This Row],[NR_KOMISJI]],5)</f>
        <v/>
      </c>
    </row>
    <row r="187" spans="1:9">
      <c r="A187" s="11"/>
      <c r="B187" s="11"/>
      <c r="E187" s="11"/>
      <c r="F187" s="11"/>
      <c r="I187" t="str">
        <f>LEFT(Tabela_Kwerenda_z_AKORD[[#This Row],[NR_KOMISJI]],5)</f>
        <v/>
      </c>
    </row>
    <row r="188" spans="1:9">
      <c r="A188" s="11"/>
      <c r="B188" s="11"/>
      <c r="E188" s="11"/>
      <c r="F188" s="11"/>
      <c r="I188" t="str">
        <f>LEFT(Tabela_Kwerenda_z_AKORD[[#This Row],[NR_KOMISJI]],5)</f>
        <v/>
      </c>
    </row>
    <row r="189" spans="1:9">
      <c r="A189" s="11"/>
      <c r="B189" s="11"/>
      <c r="E189" s="11"/>
      <c r="F189" s="11"/>
      <c r="I189" t="str">
        <f>LEFT(Tabela_Kwerenda_z_AKORD[[#This Row],[NR_KOMISJI]],5)</f>
        <v/>
      </c>
    </row>
    <row r="190" spans="1:9">
      <c r="A190" s="11"/>
      <c r="B190" s="11"/>
      <c r="E190" s="11"/>
      <c r="F190" s="11"/>
      <c r="I190" t="str">
        <f>LEFT(Tabela_Kwerenda_z_AKORD[[#This Row],[NR_KOMISJI]],5)</f>
        <v/>
      </c>
    </row>
    <row r="191" spans="1:9">
      <c r="A191" s="11"/>
      <c r="B191" s="11"/>
      <c r="E191" s="11"/>
      <c r="F191" s="11"/>
      <c r="I191" t="str">
        <f>LEFT(Tabela_Kwerenda_z_AKORD[[#This Row],[NR_KOMISJI]],5)</f>
        <v/>
      </c>
    </row>
    <row r="192" spans="1:9">
      <c r="A192" s="11"/>
      <c r="B192" s="11"/>
      <c r="E192" s="11"/>
      <c r="F192" s="11"/>
      <c r="I192" t="str">
        <f>LEFT(Tabela_Kwerenda_z_AKORD[[#This Row],[NR_KOMISJI]],5)</f>
        <v/>
      </c>
    </row>
    <row r="193" spans="1:9">
      <c r="A193" s="11"/>
      <c r="B193" s="11"/>
      <c r="E193" s="11"/>
      <c r="F193" s="11"/>
      <c r="I193" t="str">
        <f>LEFT(Tabela_Kwerenda_z_AKORD[[#This Row],[NR_KOMISJI]],5)</f>
        <v/>
      </c>
    </row>
    <row r="194" spans="1:9">
      <c r="A194" s="11"/>
      <c r="B194" s="11"/>
      <c r="E194" s="11"/>
      <c r="F194" s="11"/>
      <c r="I194" t="str">
        <f>LEFT(Tabela_Kwerenda_z_AKORD[[#This Row],[NR_KOMISJI]],5)</f>
        <v/>
      </c>
    </row>
    <row r="195" spans="1:9">
      <c r="A195" s="11"/>
      <c r="B195" s="11"/>
      <c r="E195" s="11"/>
      <c r="F195" s="11"/>
      <c r="I195" t="str">
        <f>LEFT(Tabela_Kwerenda_z_AKORD[[#This Row],[NR_KOMISJI]],5)</f>
        <v/>
      </c>
    </row>
    <row r="196" spans="1:9">
      <c r="A196" s="11"/>
      <c r="B196" s="11"/>
      <c r="E196" s="11"/>
      <c r="F196" s="11"/>
      <c r="I196" t="str">
        <f>LEFT(Tabela_Kwerenda_z_AKORD[[#This Row],[NR_KOMISJI]],5)</f>
        <v/>
      </c>
    </row>
    <row r="197" spans="1:9">
      <c r="A197" s="11"/>
      <c r="B197" s="11"/>
      <c r="E197" s="11"/>
      <c r="F197" s="11"/>
      <c r="I197" t="str">
        <f>LEFT(Tabela_Kwerenda_z_AKORD[[#This Row],[NR_KOMISJI]],5)</f>
        <v/>
      </c>
    </row>
    <row r="198" spans="1:9">
      <c r="A198" s="11"/>
      <c r="B198" s="11"/>
      <c r="E198" s="11"/>
      <c r="F198" s="11"/>
      <c r="I198" t="str">
        <f>LEFT(Tabela_Kwerenda_z_AKORD[[#This Row],[NR_KOMISJI]],5)</f>
        <v/>
      </c>
    </row>
    <row r="199" spans="1:9">
      <c r="A199" s="11"/>
      <c r="B199" s="11"/>
      <c r="E199" s="11"/>
      <c r="F199" s="11"/>
      <c r="I199" t="str">
        <f>LEFT(Tabela_Kwerenda_z_AKORD[[#This Row],[NR_KOMISJI]],5)</f>
        <v/>
      </c>
    </row>
    <row r="200" spans="1:9">
      <c r="A200" s="11"/>
      <c r="B200" s="11"/>
      <c r="E200" s="11"/>
      <c r="F200" s="11"/>
      <c r="I200" t="str">
        <f>LEFT(Tabela_Kwerenda_z_AKORD[[#This Row],[NR_KOMISJI]],5)</f>
        <v/>
      </c>
    </row>
    <row r="201" spans="1:9">
      <c r="A201" s="11"/>
      <c r="B201" s="11"/>
      <c r="E201" s="11"/>
      <c r="F201" s="11"/>
      <c r="I201" t="str">
        <f>LEFT(Tabela_Kwerenda_z_AKORD[[#This Row],[NR_KOMISJI]],5)</f>
        <v/>
      </c>
    </row>
    <row r="202" spans="1:9">
      <c r="A202" s="11"/>
      <c r="B202" s="11"/>
      <c r="E202" s="11"/>
      <c r="F202" s="11"/>
      <c r="I202" t="str">
        <f>LEFT(Tabela_Kwerenda_z_AKORD[[#This Row],[NR_KOMISJI]],5)</f>
        <v/>
      </c>
    </row>
    <row r="203" spans="1:9">
      <c r="A203" s="11"/>
      <c r="B203" s="11"/>
      <c r="E203" s="11"/>
      <c r="F203" s="11"/>
      <c r="I203" t="str">
        <f>LEFT(Tabela_Kwerenda_z_AKORD[[#This Row],[NR_KOMISJI]],5)</f>
        <v/>
      </c>
    </row>
    <row r="204" spans="1:9">
      <c r="A204" s="11"/>
      <c r="B204" s="11"/>
      <c r="E204" s="11"/>
      <c r="F204" s="11"/>
      <c r="I204" t="str">
        <f>LEFT(Tabela_Kwerenda_z_AKORD[[#This Row],[NR_KOMISJI]],5)</f>
        <v/>
      </c>
    </row>
    <row r="205" spans="1:9">
      <c r="A205" s="11"/>
      <c r="B205" s="11"/>
      <c r="E205" s="11"/>
      <c r="F205" s="11"/>
      <c r="I205" t="str">
        <f>LEFT(Tabela_Kwerenda_z_AKORD[[#This Row],[NR_KOMISJI]],5)</f>
        <v/>
      </c>
    </row>
    <row r="206" spans="1:9">
      <c r="A206" s="11"/>
      <c r="B206" s="11"/>
      <c r="E206" s="11"/>
      <c r="F206" s="11"/>
      <c r="I206" t="str">
        <f>LEFT(Tabela_Kwerenda_z_AKORD[[#This Row],[NR_KOMISJI]],5)</f>
        <v/>
      </c>
    </row>
    <row r="207" spans="1:9">
      <c r="A207" s="11"/>
      <c r="B207" s="11"/>
      <c r="E207" s="11"/>
      <c r="F207" s="11"/>
      <c r="I207" t="str">
        <f>LEFT(Tabela_Kwerenda_z_AKORD[[#This Row],[NR_KOMISJI]],5)</f>
        <v/>
      </c>
    </row>
    <row r="208" spans="1:9">
      <c r="A208" s="11"/>
      <c r="B208" s="11"/>
      <c r="E208" s="11"/>
      <c r="F208" s="11"/>
      <c r="I208" t="str">
        <f>LEFT(Tabela_Kwerenda_z_AKORD[[#This Row],[NR_KOMISJI]],5)</f>
        <v/>
      </c>
    </row>
    <row r="209" spans="1:9">
      <c r="A209" s="11"/>
      <c r="B209" s="11"/>
      <c r="E209" s="11"/>
      <c r="F209" s="11"/>
      <c r="I209" t="str">
        <f>LEFT(Tabela_Kwerenda_z_AKORD[[#This Row],[NR_KOMISJI]],5)</f>
        <v/>
      </c>
    </row>
    <row r="210" spans="1:9">
      <c r="A210" s="11"/>
      <c r="B210" s="11"/>
      <c r="E210" s="11"/>
      <c r="F210" s="11"/>
      <c r="I210" t="str">
        <f>LEFT(Tabela_Kwerenda_z_AKORD[[#This Row],[NR_KOMISJI]],5)</f>
        <v/>
      </c>
    </row>
    <row r="211" spans="1:9">
      <c r="A211" s="11"/>
      <c r="B211" s="11"/>
      <c r="E211" s="11"/>
      <c r="F211" s="11"/>
      <c r="I211" t="str">
        <f>LEFT(Tabela_Kwerenda_z_AKORD[[#This Row],[NR_KOMISJI]],5)</f>
        <v/>
      </c>
    </row>
    <row r="212" spans="1:9">
      <c r="A212" s="11"/>
      <c r="B212" s="11"/>
      <c r="E212" s="11"/>
      <c r="F212" s="11"/>
      <c r="I212" t="str">
        <f>LEFT(Tabela_Kwerenda_z_AKORD[[#This Row],[NR_KOMISJI]],5)</f>
        <v/>
      </c>
    </row>
    <row r="213" spans="1:9">
      <c r="A213" s="11"/>
      <c r="B213" s="11"/>
      <c r="E213" s="11"/>
      <c r="F213" s="11"/>
      <c r="I213" t="str">
        <f>LEFT(Tabela_Kwerenda_z_AKORD[[#This Row],[NR_KOMISJI]],5)</f>
        <v/>
      </c>
    </row>
    <row r="214" spans="1:9">
      <c r="A214" s="11"/>
      <c r="B214" s="11"/>
      <c r="E214" s="11"/>
      <c r="F214" s="11"/>
      <c r="I214" t="str">
        <f>LEFT(Tabela_Kwerenda_z_AKORD[[#This Row],[NR_KOMISJI]],5)</f>
        <v/>
      </c>
    </row>
    <row r="215" spans="1:9">
      <c r="A215" s="11"/>
      <c r="B215" s="11"/>
      <c r="E215" s="11"/>
      <c r="F215" s="11"/>
      <c r="I215" t="str">
        <f>LEFT(Tabela_Kwerenda_z_AKORD[[#This Row],[NR_KOMISJI]],5)</f>
        <v/>
      </c>
    </row>
    <row r="216" spans="1:9">
      <c r="A216" s="11"/>
      <c r="B216" s="11"/>
      <c r="E216" s="11"/>
      <c r="F216" s="11"/>
      <c r="I216" t="str">
        <f>LEFT(Tabela_Kwerenda_z_AKORD[[#This Row],[NR_KOMISJI]],5)</f>
        <v/>
      </c>
    </row>
    <row r="217" spans="1:9">
      <c r="A217" s="11"/>
      <c r="B217" s="11"/>
      <c r="E217" s="11"/>
      <c r="F217" s="11"/>
      <c r="I217" t="str">
        <f>LEFT(Tabela_Kwerenda_z_AKORD[[#This Row],[NR_KOMISJI]],5)</f>
        <v/>
      </c>
    </row>
    <row r="218" spans="1:9">
      <c r="A218" s="11"/>
      <c r="B218" s="11"/>
      <c r="E218" s="11"/>
      <c r="F218" s="11"/>
      <c r="I218" t="str">
        <f>LEFT(Tabela_Kwerenda_z_AKORD[[#This Row],[NR_KOMISJI]],5)</f>
        <v/>
      </c>
    </row>
    <row r="219" spans="1:9">
      <c r="A219" s="11"/>
      <c r="B219" s="11"/>
      <c r="E219" s="11"/>
      <c r="F219" s="11"/>
      <c r="I219" t="str">
        <f>LEFT(Tabela_Kwerenda_z_AKORD[[#This Row],[NR_KOMISJI]],5)</f>
        <v/>
      </c>
    </row>
    <row r="220" spans="1:9">
      <c r="A220" s="11"/>
      <c r="B220" s="11"/>
      <c r="E220" s="11"/>
      <c r="F220" s="11"/>
      <c r="I220" t="str">
        <f>LEFT(Tabela_Kwerenda_z_AKORD[[#This Row],[NR_KOMISJI]],5)</f>
        <v/>
      </c>
    </row>
    <row r="221" spans="1:9">
      <c r="A221" s="11"/>
      <c r="B221" s="11"/>
      <c r="E221" s="11"/>
      <c r="F221" s="11"/>
      <c r="I221" t="str">
        <f>LEFT(Tabela_Kwerenda_z_AKORD[[#This Row],[NR_KOMISJI]],5)</f>
        <v/>
      </c>
    </row>
    <row r="222" spans="1:9">
      <c r="A222" s="11"/>
      <c r="B222" s="11"/>
      <c r="E222" s="11"/>
      <c r="F222" s="11"/>
      <c r="I222" t="str">
        <f>LEFT(Tabela_Kwerenda_z_AKORD[[#This Row],[NR_KOMISJI]],5)</f>
        <v/>
      </c>
    </row>
    <row r="223" spans="1:9">
      <c r="A223" s="11"/>
      <c r="B223" s="11"/>
      <c r="E223" s="11"/>
      <c r="F223" s="11"/>
      <c r="I223" t="str">
        <f>LEFT(Tabela_Kwerenda_z_AKORD[[#This Row],[NR_KOMISJI]],5)</f>
        <v/>
      </c>
    </row>
    <row r="224" spans="1:9">
      <c r="A224" s="11"/>
      <c r="B224" s="11"/>
      <c r="E224" s="11"/>
      <c r="F224" s="11"/>
      <c r="I224" t="str">
        <f>LEFT(Tabela_Kwerenda_z_AKORD[[#This Row],[NR_KOMISJI]],5)</f>
        <v/>
      </c>
    </row>
    <row r="225" spans="1:9">
      <c r="A225" s="11"/>
      <c r="B225" s="11"/>
      <c r="E225" s="11"/>
      <c r="F225" s="11"/>
      <c r="I225" t="str">
        <f>LEFT(Tabela_Kwerenda_z_AKORD[[#This Row],[NR_KOMISJI]],5)</f>
        <v/>
      </c>
    </row>
    <row r="226" spans="1:9">
      <c r="A226" s="11"/>
      <c r="B226" s="11"/>
      <c r="E226" s="11"/>
      <c r="F226" s="11"/>
      <c r="I226" t="str">
        <f>LEFT(Tabela_Kwerenda_z_AKORD[[#This Row],[NR_KOMISJI]],5)</f>
        <v/>
      </c>
    </row>
    <row r="227" spans="1:9">
      <c r="A227" s="11"/>
      <c r="B227" s="11"/>
      <c r="E227" s="11"/>
      <c r="F227" s="11"/>
      <c r="I227" t="str">
        <f>LEFT(Tabela_Kwerenda_z_AKORD[[#This Row],[NR_KOMISJI]],5)</f>
        <v/>
      </c>
    </row>
    <row r="228" spans="1:9">
      <c r="A228" s="11"/>
      <c r="B228" s="11"/>
      <c r="E228" s="11"/>
      <c r="F228" s="11"/>
      <c r="I228" t="str">
        <f>LEFT(Tabela_Kwerenda_z_AKORD[[#This Row],[NR_KOMISJI]],5)</f>
        <v/>
      </c>
    </row>
    <row r="229" spans="1:9">
      <c r="A229" s="11"/>
      <c r="B229" s="11"/>
      <c r="E229" s="11"/>
      <c r="F229" s="11"/>
      <c r="I229" t="str">
        <f>LEFT(Tabela_Kwerenda_z_AKORD[[#This Row],[NR_KOMISJI]],5)</f>
        <v/>
      </c>
    </row>
    <row r="230" spans="1:9">
      <c r="A230" s="11"/>
      <c r="B230" s="11"/>
      <c r="E230" s="11"/>
      <c r="F230" s="11"/>
      <c r="I230" t="str">
        <f>LEFT(Tabela_Kwerenda_z_AKORD[[#This Row],[NR_KOMISJI]],5)</f>
        <v/>
      </c>
    </row>
    <row r="231" spans="1:9">
      <c r="A231" s="11"/>
      <c r="B231" s="11"/>
      <c r="E231" s="11"/>
      <c r="F231" s="11"/>
      <c r="I231" t="str">
        <f>LEFT(Tabela_Kwerenda_z_AKORD[[#This Row],[NR_KOMISJI]],5)</f>
        <v/>
      </c>
    </row>
    <row r="232" spans="1:9">
      <c r="A232" s="11"/>
      <c r="B232" s="11"/>
      <c r="E232" s="11"/>
      <c r="F232" s="11"/>
      <c r="I232" t="str">
        <f>LEFT(Tabela_Kwerenda_z_AKORD[[#This Row],[NR_KOMISJI]],5)</f>
        <v/>
      </c>
    </row>
    <row r="233" spans="1:9">
      <c r="A233" s="11"/>
      <c r="B233" s="11"/>
      <c r="E233" s="11"/>
      <c r="F233" s="11"/>
      <c r="I233" t="str">
        <f>LEFT(Tabela_Kwerenda_z_AKORD[[#This Row],[NR_KOMISJI]],5)</f>
        <v/>
      </c>
    </row>
    <row r="234" spans="1:9">
      <c r="A234" s="11"/>
      <c r="B234" s="11"/>
      <c r="E234" s="11"/>
      <c r="F234" s="11"/>
      <c r="I234" t="str">
        <f>LEFT(Tabela_Kwerenda_z_AKORD[[#This Row],[NR_KOMISJI]],5)</f>
        <v/>
      </c>
    </row>
    <row r="235" spans="1:9">
      <c r="A235" s="11"/>
      <c r="B235" s="11"/>
      <c r="E235" s="11"/>
      <c r="F235" s="11"/>
      <c r="I235" t="str">
        <f>LEFT(Tabela_Kwerenda_z_AKORD[[#This Row],[NR_KOMISJI]],5)</f>
        <v/>
      </c>
    </row>
    <row r="236" spans="1:9">
      <c r="A236" s="11"/>
      <c r="B236" s="11"/>
      <c r="E236" s="11"/>
      <c r="F236" s="11"/>
      <c r="I236" t="str">
        <f>LEFT(Tabela_Kwerenda_z_AKORD[[#This Row],[NR_KOMISJI]],5)</f>
        <v/>
      </c>
    </row>
    <row r="237" spans="1:9">
      <c r="A237" s="11"/>
      <c r="B237" s="11"/>
      <c r="E237" s="11"/>
      <c r="F237" s="11"/>
      <c r="I237" t="str">
        <f>LEFT(Tabela_Kwerenda_z_AKORD[[#This Row],[NR_KOMISJI]],5)</f>
        <v/>
      </c>
    </row>
    <row r="238" spans="1:9">
      <c r="A238" s="11"/>
      <c r="B238" s="11"/>
      <c r="E238" s="11"/>
      <c r="F238" s="11"/>
      <c r="I238" t="str">
        <f>LEFT(Tabela_Kwerenda_z_AKORD[[#This Row],[NR_KOMISJI]],5)</f>
        <v/>
      </c>
    </row>
    <row r="239" spans="1:9">
      <c r="A239" s="11"/>
      <c r="B239" s="11"/>
      <c r="E239" s="11"/>
      <c r="F239" s="11"/>
      <c r="I239" t="str">
        <f>LEFT(Tabela_Kwerenda_z_AKORD[[#This Row],[NR_KOMISJI]],5)</f>
        <v/>
      </c>
    </row>
    <row r="240" spans="1:9">
      <c r="A240" s="11"/>
      <c r="B240" s="11"/>
      <c r="E240" s="11"/>
      <c r="F240" s="11"/>
      <c r="I240" t="str">
        <f>LEFT(Tabela_Kwerenda_z_AKORD[[#This Row],[NR_KOMISJI]],5)</f>
        <v/>
      </c>
    </row>
    <row r="241" spans="1:9">
      <c r="A241" s="11"/>
      <c r="B241" s="11"/>
      <c r="E241" s="11"/>
      <c r="F241" s="11"/>
      <c r="I241" t="str">
        <f>LEFT(Tabela_Kwerenda_z_AKORD[[#This Row],[NR_KOMISJI]],5)</f>
        <v/>
      </c>
    </row>
    <row r="242" spans="1:9">
      <c r="A242" s="11"/>
      <c r="B242" s="11"/>
      <c r="E242" s="11"/>
      <c r="F242" s="11"/>
      <c r="I242" t="str">
        <f>LEFT(Tabela_Kwerenda_z_AKORD[[#This Row],[NR_KOMISJI]],5)</f>
        <v/>
      </c>
    </row>
    <row r="243" spans="1:9">
      <c r="A243" s="11"/>
      <c r="B243" s="11"/>
      <c r="E243" s="11"/>
      <c r="F243" s="11"/>
      <c r="I243" t="str">
        <f>LEFT(Tabela_Kwerenda_z_AKORD[[#This Row],[NR_KOMISJI]],5)</f>
        <v/>
      </c>
    </row>
    <row r="244" spans="1:9">
      <c r="A244" s="11"/>
      <c r="B244" s="11"/>
      <c r="E244" s="11"/>
      <c r="F244" s="11"/>
      <c r="I244" t="str">
        <f>LEFT(Tabela_Kwerenda_z_AKORD[[#This Row],[NR_KOMISJI]],5)</f>
        <v/>
      </c>
    </row>
    <row r="245" spans="1:9">
      <c r="A245" s="11"/>
      <c r="B245" s="11"/>
      <c r="E245" s="11"/>
      <c r="F245" s="11"/>
      <c r="I245" t="str">
        <f>LEFT(Tabela_Kwerenda_z_AKORD[[#This Row],[NR_KOMISJI]],5)</f>
        <v/>
      </c>
    </row>
    <row r="246" spans="1:9">
      <c r="A246" s="11"/>
      <c r="B246" s="11"/>
      <c r="E246" s="11"/>
      <c r="F246" s="11"/>
      <c r="I246" t="str">
        <f>LEFT(Tabela_Kwerenda_z_AKORD[[#This Row],[NR_KOMISJI]],5)</f>
        <v/>
      </c>
    </row>
    <row r="247" spans="1:9">
      <c r="A247" s="11"/>
      <c r="B247" s="11"/>
      <c r="E247" s="11"/>
      <c r="F247" s="11"/>
      <c r="I247" t="str">
        <f>LEFT(Tabela_Kwerenda_z_AKORD[[#This Row],[NR_KOMISJI]],5)</f>
        <v/>
      </c>
    </row>
    <row r="248" spans="1:9">
      <c r="A248" s="11"/>
      <c r="B248" s="11"/>
      <c r="E248" s="11"/>
      <c r="F248" s="11"/>
      <c r="I248" t="str">
        <f>LEFT(Tabela_Kwerenda_z_AKORD[[#This Row],[NR_KOMISJI]],5)</f>
        <v/>
      </c>
    </row>
    <row r="249" spans="1:9">
      <c r="A249" s="11"/>
      <c r="B249" s="11"/>
      <c r="E249" s="11"/>
      <c r="F249" s="11"/>
      <c r="I249" t="str">
        <f>LEFT(Tabela_Kwerenda_z_AKORD[[#This Row],[NR_KOMISJI]],5)</f>
        <v/>
      </c>
    </row>
    <row r="250" spans="1:9">
      <c r="A250" s="11"/>
      <c r="B250" s="11"/>
      <c r="E250" s="11"/>
      <c r="F250" s="11"/>
      <c r="I250" t="str">
        <f>LEFT(Tabela_Kwerenda_z_AKORD[[#This Row],[NR_KOMISJI]],5)</f>
        <v/>
      </c>
    </row>
    <row r="251" spans="1:9">
      <c r="A251" s="11"/>
      <c r="B251" s="11"/>
      <c r="E251" s="11"/>
      <c r="F251" s="11"/>
      <c r="I251" t="str">
        <f>LEFT(Tabela_Kwerenda_z_AKORD[[#This Row],[NR_KOMISJI]],5)</f>
        <v/>
      </c>
    </row>
    <row r="252" spans="1:9">
      <c r="A252" s="11"/>
      <c r="B252" s="11"/>
      <c r="E252" s="11"/>
      <c r="F252" s="11"/>
      <c r="I252" t="str">
        <f>LEFT(Tabela_Kwerenda_z_AKORD[[#This Row],[NR_KOMISJI]],5)</f>
        <v/>
      </c>
    </row>
    <row r="253" spans="1:9">
      <c r="A253" s="11"/>
      <c r="B253" s="11"/>
      <c r="E253" s="11"/>
      <c r="F253" s="11"/>
      <c r="I253" t="str">
        <f>LEFT(Tabela_Kwerenda_z_AKORD[[#This Row],[NR_KOMISJI]],5)</f>
        <v/>
      </c>
    </row>
    <row r="254" spans="1:9">
      <c r="A254" s="11"/>
      <c r="B254" s="11"/>
      <c r="E254" s="11"/>
      <c r="F254" s="11"/>
      <c r="I254" t="str">
        <f>LEFT(Tabela_Kwerenda_z_AKORD[[#This Row],[NR_KOMISJI]],5)</f>
        <v/>
      </c>
    </row>
    <row r="255" spans="1:9">
      <c r="A255" s="11"/>
      <c r="B255" s="11"/>
      <c r="E255" s="11"/>
      <c r="F255" s="11"/>
      <c r="I255" t="str">
        <f>LEFT(Tabela_Kwerenda_z_AKORD[[#This Row],[NR_KOMISJI]],5)</f>
        <v/>
      </c>
    </row>
    <row r="256" spans="1:9">
      <c r="A256" s="11"/>
      <c r="B256" s="11"/>
      <c r="E256" s="11"/>
      <c r="F256" s="11"/>
      <c r="I256" t="str">
        <f>LEFT(Tabela_Kwerenda_z_AKORD[[#This Row],[NR_KOMISJI]],5)</f>
        <v/>
      </c>
    </row>
    <row r="257" spans="1:9">
      <c r="A257" s="11"/>
      <c r="B257" s="11"/>
      <c r="E257" s="11"/>
      <c r="F257" s="11"/>
      <c r="I257" t="str">
        <f>LEFT(Tabela_Kwerenda_z_AKORD[[#This Row],[NR_KOMISJI]],5)</f>
        <v/>
      </c>
    </row>
    <row r="258" spans="1:9">
      <c r="A258" s="11"/>
      <c r="B258" s="11"/>
      <c r="E258" s="11"/>
      <c r="F258" s="11"/>
      <c r="I258" t="str">
        <f>LEFT(Tabela_Kwerenda_z_AKORD[[#This Row],[NR_KOMISJI]],5)</f>
        <v/>
      </c>
    </row>
    <row r="259" spans="1:9">
      <c r="A259" s="11"/>
      <c r="B259" s="11"/>
      <c r="E259" s="11"/>
      <c r="F259" s="11"/>
      <c r="I259" t="str">
        <f>LEFT(Tabela_Kwerenda_z_AKORD[[#This Row],[NR_KOMISJI]],5)</f>
        <v/>
      </c>
    </row>
    <row r="260" spans="1:9">
      <c r="A260" s="11"/>
      <c r="B260" s="11"/>
      <c r="E260" s="11"/>
      <c r="F260" s="11"/>
      <c r="I260" t="str">
        <f>LEFT(Tabela_Kwerenda_z_AKORD[[#This Row],[NR_KOMISJI]],5)</f>
        <v/>
      </c>
    </row>
    <row r="261" spans="1:9">
      <c r="A261" s="11"/>
      <c r="B261" s="11"/>
      <c r="E261" s="11"/>
      <c r="F261" s="11"/>
      <c r="I261" t="str">
        <f>LEFT(Tabela_Kwerenda_z_AKORD[[#This Row],[NR_KOMISJI]],5)</f>
        <v/>
      </c>
    </row>
    <row r="262" spans="1:9">
      <c r="A262" s="11"/>
      <c r="B262" s="11"/>
      <c r="E262" s="11"/>
      <c r="F262" s="11"/>
      <c r="I262" t="str">
        <f>LEFT(Tabela_Kwerenda_z_AKORD[[#This Row],[NR_KOMISJI]],5)</f>
        <v/>
      </c>
    </row>
    <row r="263" spans="1:9">
      <c r="A263" s="11"/>
      <c r="B263" s="11"/>
      <c r="E263" s="11"/>
      <c r="F263" s="11"/>
      <c r="I263" t="str">
        <f>LEFT(Tabela_Kwerenda_z_AKORD[[#This Row],[NR_KOMISJI]],5)</f>
        <v/>
      </c>
    </row>
    <row r="264" spans="1:9">
      <c r="A264" s="11"/>
      <c r="B264" s="11"/>
      <c r="E264" s="11"/>
      <c r="F264" s="11"/>
      <c r="I264" t="str">
        <f>LEFT(Tabela_Kwerenda_z_AKORD[[#This Row],[NR_KOMISJI]],5)</f>
        <v/>
      </c>
    </row>
    <row r="265" spans="1:9">
      <c r="A265" s="11"/>
      <c r="B265" s="11"/>
      <c r="E265" s="11"/>
      <c r="F265" s="11"/>
      <c r="I265" t="str">
        <f>LEFT(Tabela_Kwerenda_z_AKORD[[#This Row],[NR_KOMISJI]],5)</f>
        <v/>
      </c>
    </row>
    <row r="266" spans="1:9">
      <c r="A266" s="11"/>
      <c r="B266" s="11"/>
      <c r="E266" s="11"/>
      <c r="F266" s="11"/>
      <c r="I266" t="str">
        <f>LEFT(Tabela_Kwerenda_z_AKORD[[#This Row],[NR_KOMISJI]],5)</f>
        <v/>
      </c>
    </row>
    <row r="267" spans="1:9">
      <c r="A267" s="11"/>
      <c r="B267" s="11"/>
      <c r="E267" s="11"/>
      <c r="F267" s="11"/>
      <c r="I267" t="str">
        <f>LEFT(Tabela_Kwerenda_z_AKORD[[#This Row],[NR_KOMISJI]],5)</f>
        <v/>
      </c>
    </row>
    <row r="268" spans="1:9">
      <c r="A268" s="11"/>
      <c r="B268" s="11"/>
      <c r="E268" s="11"/>
      <c r="F268" s="11"/>
      <c r="I268" t="str">
        <f>LEFT(Tabela_Kwerenda_z_AKORD[[#This Row],[NR_KOMISJI]],5)</f>
        <v/>
      </c>
    </row>
    <row r="269" spans="1:9">
      <c r="A269" s="11"/>
      <c r="B269" s="11"/>
      <c r="E269" s="11"/>
      <c r="F269" s="11"/>
      <c r="I269" t="str">
        <f>LEFT(Tabela_Kwerenda_z_AKORD[[#This Row],[NR_KOMISJI]],5)</f>
        <v/>
      </c>
    </row>
    <row r="270" spans="1:9">
      <c r="A270" s="11"/>
      <c r="B270" s="11"/>
      <c r="E270" s="11"/>
      <c r="F270" s="11"/>
      <c r="I270" t="str">
        <f>LEFT(Tabela_Kwerenda_z_AKORD[[#This Row],[NR_KOMISJI]],5)</f>
        <v/>
      </c>
    </row>
    <row r="271" spans="1:9">
      <c r="A271" s="11"/>
      <c r="B271" s="11"/>
      <c r="E271" s="11"/>
      <c r="F271" s="11"/>
      <c r="I271" t="str">
        <f>LEFT(Tabela_Kwerenda_z_AKORD[[#This Row],[NR_KOMISJI]],5)</f>
        <v/>
      </c>
    </row>
    <row r="272" spans="1:9">
      <c r="A272" s="11"/>
      <c r="B272" s="11"/>
      <c r="E272" s="11"/>
      <c r="F272" s="11"/>
      <c r="I272" t="str">
        <f>LEFT(Tabela_Kwerenda_z_AKORD[[#This Row],[NR_KOMISJI]],5)</f>
        <v/>
      </c>
    </row>
    <row r="273" spans="1:9">
      <c r="A273" s="11"/>
      <c r="B273" s="11"/>
      <c r="E273" s="11"/>
      <c r="F273" s="11"/>
      <c r="I273" t="str">
        <f>LEFT(Tabela_Kwerenda_z_AKORD[[#This Row],[NR_KOMISJI]],5)</f>
        <v/>
      </c>
    </row>
    <row r="274" spans="1:9">
      <c r="A274" s="11"/>
      <c r="B274" s="11"/>
      <c r="E274" s="11"/>
      <c r="F274" s="11"/>
      <c r="I274" t="str">
        <f>LEFT(Tabela_Kwerenda_z_AKORD[[#This Row],[NR_KOMISJI]],5)</f>
        <v/>
      </c>
    </row>
    <row r="275" spans="1:9">
      <c r="A275" s="11"/>
      <c r="B275" s="11"/>
      <c r="E275" s="11"/>
      <c r="F275" s="11"/>
      <c r="I275" t="str">
        <f>LEFT(Tabela_Kwerenda_z_AKORD[[#This Row],[NR_KOMISJI]],5)</f>
        <v/>
      </c>
    </row>
    <row r="276" spans="1:9">
      <c r="A276" s="11"/>
      <c r="B276" s="11"/>
      <c r="E276" s="11"/>
      <c r="F276" s="11"/>
      <c r="I276" t="str">
        <f>LEFT(Tabela_Kwerenda_z_AKORD[[#This Row],[NR_KOMISJI]],5)</f>
        <v/>
      </c>
    </row>
    <row r="277" spans="1:9">
      <c r="A277" s="11"/>
      <c r="B277" s="11"/>
      <c r="E277" s="11"/>
      <c r="F277" s="11"/>
      <c r="I277" t="str">
        <f>LEFT(Tabela_Kwerenda_z_AKORD[[#This Row],[NR_KOMISJI]],5)</f>
        <v/>
      </c>
    </row>
    <row r="278" spans="1:9">
      <c r="A278" s="11"/>
      <c r="B278" s="11"/>
      <c r="E278" s="11"/>
      <c r="F278" s="11"/>
      <c r="I278" t="str">
        <f>LEFT(Tabela_Kwerenda_z_AKORD[[#This Row],[NR_KOMISJI]],5)</f>
        <v/>
      </c>
    </row>
    <row r="279" spans="1:9">
      <c r="A279" s="11"/>
      <c r="B279" s="11"/>
      <c r="E279" s="11"/>
      <c r="F279" s="11"/>
      <c r="I279" t="str">
        <f>LEFT(Tabela_Kwerenda_z_AKORD[[#This Row],[NR_KOMISJI]],5)</f>
        <v/>
      </c>
    </row>
    <row r="280" spans="1:9">
      <c r="A280" s="11"/>
      <c r="B280" s="11"/>
      <c r="E280" s="11"/>
      <c r="F280" s="11"/>
      <c r="I280" t="str">
        <f>LEFT(Tabela_Kwerenda_z_AKORD[[#This Row],[NR_KOMISJI]],5)</f>
        <v/>
      </c>
    </row>
    <row r="281" spans="1:9">
      <c r="A281" s="11"/>
      <c r="B281" s="11"/>
      <c r="E281" s="11"/>
      <c r="F281" s="11"/>
      <c r="I281" t="str">
        <f>LEFT(Tabela_Kwerenda_z_AKORD[[#This Row],[NR_KOMISJI]],5)</f>
        <v/>
      </c>
    </row>
    <row r="282" spans="1:9">
      <c r="A282" s="11"/>
      <c r="B282" s="11"/>
      <c r="E282" s="11"/>
      <c r="F282" s="11"/>
      <c r="I282" t="str">
        <f>LEFT(Tabela_Kwerenda_z_AKORD[[#This Row],[NR_KOMISJI]],5)</f>
        <v/>
      </c>
    </row>
    <row r="283" spans="1:9">
      <c r="A283" s="11"/>
      <c r="B283" s="11"/>
      <c r="E283" s="11"/>
      <c r="F283" s="11"/>
      <c r="I283" t="str">
        <f>LEFT(Tabela_Kwerenda_z_AKORD[[#This Row],[NR_KOMISJI]],5)</f>
        <v/>
      </c>
    </row>
    <row r="284" spans="1:9">
      <c r="A284" s="11"/>
      <c r="B284" s="11"/>
      <c r="E284" s="11"/>
      <c r="F284" s="11"/>
      <c r="I284" t="str">
        <f>LEFT(Tabela_Kwerenda_z_AKORD[[#This Row],[NR_KOMISJI]],5)</f>
        <v/>
      </c>
    </row>
    <row r="285" spans="1:9">
      <c r="A285" s="11"/>
      <c r="B285" s="11"/>
      <c r="E285" s="11"/>
      <c r="F285" s="11"/>
      <c r="I285" t="str">
        <f>LEFT(Tabela_Kwerenda_z_AKORD[[#This Row],[NR_KOMISJI]],5)</f>
        <v/>
      </c>
    </row>
    <row r="286" spans="1:9">
      <c r="A286" s="11"/>
      <c r="B286" s="11"/>
      <c r="E286" s="11"/>
      <c r="F286" s="11"/>
      <c r="I286" t="str">
        <f>LEFT(Tabela_Kwerenda_z_AKORD[[#This Row],[NR_KOMISJI]],5)</f>
        <v/>
      </c>
    </row>
    <row r="287" spans="1:9">
      <c r="A287" s="11"/>
      <c r="B287" s="11"/>
      <c r="E287" s="11"/>
      <c r="F287" s="11"/>
      <c r="I287" t="str">
        <f>LEFT(Tabela_Kwerenda_z_AKORD[[#This Row],[NR_KOMISJI]],5)</f>
        <v/>
      </c>
    </row>
    <row r="288" spans="1:9">
      <c r="A288" s="11"/>
      <c r="B288" s="11"/>
      <c r="E288" s="11"/>
      <c r="F288" s="11"/>
      <c r="I288" t="str">
        <f>LEFT(Tabela_Kwerenda_z_AKORD[[#This Row],[NR_KOMISJI]],5)</f>
        <v/>
      </c>
    </row>
    <row r="289" spans="1:9">
      <c r="A289" s="11"/>
      <c r="B289" s="11"/>
      <c r="E289" s="11"/>
      <c r="F289" s="11"/>
      <c r="I289" t="str">
        <f>LEFT(Tabela_Kwerenda_z_AKORD[[#This Row],[NR_KOMISJI]],5)</f>
        <v/>
      </c>
    </row>
    <row r="290" spans="1:9">
      <c r="A290" s="11"/>
      <c r="B290" s="11"/>
      <c r="E290" s="11"/>
      <c r="F290" s="11"/>
      <c r="I290" t="str">
        <f>LEFT(Tabela_Kwerenda_z_AKORD[[#This Row],[NR_KOMISJI]],5)</f>
        <v/>
      </c>
    </row>
    <row r="291" spans="1:9">
      <c r="A291" s="11"/>
      <c r="B291" s="11"/>
      <c r="E291" s="11"/>
      <c r="F291" s="11"/>
      <c r="I291" t="str">
        <f>LEFT(Tabela_Kwerenda_z_AKORD[[#This Row],[NR_KOMISJI]],5)</f>
        <v/>
      </c>
    </row>
    <row r="292" spans="1:9">
      <c r="A292" s="11"/>
      <c r="B292" s="11"/>
      <c r="E292" s="11"/>
      <c r="F292" s="11"/>
      <c r="I292" t="str">
        <f>LEFT(Tabela_Kwerenda_z_AKORD[[#This Row],[NR_KOMISJI]],5)</f>
        <v/>
      </c>
    </row>
    <row r="293" spans="1:9">
      <c r="A293" s="11"/>
      <c r="B293" s="11"/>
      <c r="E293" s="11"/>
      <c r="F293" s="11"/>
      <c r="I293" t="str">
        <f>LEFT(Tabela_Kwerenda_z_AKORD[[#This Row],[NR_KOMISJI]],5)</f>
        <v/>
      </c>
    </row>
    <row r="294" spans="1:9">
      <c r="A294" s="11"/>
      <c r="B294" s="11"/>
      <c r="E294" s="11"/>
      <c r="F294" s="11"/>
      <c r="I294" t="str">
        <f>LEFT(Tabela_Kwerenda_z_AKORD[[#This Row],[NR_KOMISJI]],5)</f>
        <v/>
      </c>
    </row>
    <row r="295" spans="1:9">
      <c r="A295" s="11"/>
      <c r="B295" s="11"/>
      <c r="E295" s="11"/>
      <c r="F295" s="11"/>
      <c r="I295" t="str">
        <f>LEFT(Tabela_Kwerenda_z_AKORD[[#This Row],[NR_KOMISJI]],5)</f>
        <v/>
      </c>
    </row>
    <row r="296" spans="1:9">
      <c r="A296" s="11"/>
      <c r="B296" s="11"/>
      <c r="E296" s="11"/>
      <c r="F296" s="11"/>
      <c r="I296" t="str">
        <f>LEFT(Tabela_Kwerenda_z_AKORD[[#This Row],[NR_KOMISJI]],5)</f>
        <v/>
      </c>
    </row>
    <row r="297" spans="1:9">
      <c r="A297" s="11"/>
      <c r="B297" s="11"/>
      <c r="E297" s="11"/>
      <c r="F297" s="11"/>
      <c r="I297" t="str">
        <f>LEFT(Tabela_Kwerenda_z_AKORD[[#This Row],[NR_KOMISJI]],5)</f>
        <v/>
      </c>
    </row>
    <row r="298" spans="1:9">
      <c r="A298" s="11"/>
      <c r="B298" s="11"/>
      <c r="E298" s="11"/>
      <c r="F298" s="11"/>
      <c r="I298" t="str">
        <f>LEFT(Tabela_Kwerenda_z_AKORD[[#This Row],[NR_KOMISJI]],5)</f>
        <v/>
      </c>
    </row>
    <row r="299" spans="1:9">
      <c r="A299" s="11"/>
      <c r="B299" s="11"/>
      <c r="E299" s="11"/>
      <c r="F299" s="11"/>
      <c r="I299" t="str">
        <f>LEFT(Tabela_Kwerenda_z_AKORD[[#This Row],[NR_KOMISJI]],5)</f>
        <v/>
      </c>
    </row>
    <row r="300" spans="1:9">
      <c r="A300" s="11"/>
      <c r="B300" s="11"/>
      <c r="E300" s="11"/>
      <c r="F300" s="11"/>
      <c r="I300" t="str">
        <f>LEFT(Tabela_Kwerenda_z_AKORD[[#This Row],[NR_KOMISJI]],5)</f>
        <v/>
      </c>
    </row>
    <row r="301" spans="1:9">
      <c r="A301" s="11"/>
      <c r="B301" s="11"/>
      <c r="E301" s="11"/>
      <c r="F301" s="11"/>
      <c r="I301" t="str">
        <f>LEFT(Tabela_Kwerenda_z_AKORD[[#This Row],[NR_KOMISJI]],5)</f>
        <v/>
      </c>
    </row>
    <row r="302" spans="1:9">
      <c r="A302" s="11"/>
      <c r="B302" s="11"/>
      <c r="E302" s="11"/>
      <c r="F302" s="11"/>
      <c r="I302" t="str">
        <f>LEFT(Tabela_Kwerenda_z_AKORD[[#This Row],[NR_KOMISJI]],5)</f>
        <v/>
      </c>
    </row>
    <row r="303" spans="1:9">
      <c r="A303" s="11"/>
      <c r="B303" s="11"/>
      <c r="E303" s="11"/>
      <c r="F303" s="11"/>
      <c r="I303" t="str">
        <f>LEFT(Tabela_Kwerenda_z_AKORD[[#This Row],[NR_KOMISJI]],5)</f>
        <v/>
      </c>
    </row>
    <row r="304" spans="1:9">
      <c r="A304" s="11"/>
      <c r="B304" s="11"/>
      <c r="E304" s="11"/>
      <c r="F304" s="11"/>
      <c r="I304" t="str">
        <f>LEFT(Tabela_Kwerenda_z_AKORD[[#This Row],[NR_KOMISJI]],5)</f>
        <v/>
      </c>
    </row>
    <row r="305" spans="1:9">
      <c r="A305" s="11"/>
      <c r="B305" s="11"/>
      <c r="E305" s="11"/>
      <c r="F305" s="11"/>
      <c r="I305" t="str">
        <f>LEFT(Tabela_Kwerenda_z_AKORD[[#This Row],[NR_KOMISJI]],5)</f>
        <v/>
      </c>
    </row>
    <row r="306" spans="1:9">
      <c r="A306" s="11"/>
      <c r="B306" s="11"/>
      <c r="E306" s="11"/>
      <c r="F306" s="11"/>
      <c r="I306" t="str">
        <f>LEFT(Tabela_Kwerenda_z_AKORD[[#This Row],[NR_KOMISJI]],5)</f>
        <v/>
      </c>
    </row>
    <row r="307" spans="1:9">
      <c r="A307" s="11"/>
      <c r="B307" s="11"/>
      <c r="E307" s="11"/>
      <c r="F307" s="11"/>
      <c r="I307" t="str">
        <f>LEFT(Tabela_Kwerenda_z_AKORD[[#This Row],[NR_KOMISJI]],5)</f>
        <v/>
      </c>
    </row>
    <row r="308" spans="1:9">
      <c r="A308" s="11"/>
      <c r="B308" s="11"/>
      <c r="E308" s="11"/>
      <c r="F308" s="11"/>
      <c r="I308" t="str">
        <f>LEFT(Tabela_Kwerenda_z_AKORD[[#This Row],[NR_KOMISJI]],5)</f>
        <v/>
      </c>
    </row>
    <row r="309" spans="1:9">
      <c r="A309" s="11"/>
      <c r="B309" s="11"/>
      <c r="E309" s="11"/>
      <c r="F309" s="11"/>
      <c r="I309" t="str">
        <f>LEFT(Tabela_Kwerenda_z_AKORD[[#This Row],[NR_KOMISJI]],5)</f>
        <v/>
      </c>
    </row>
    <row r="310" spans="1:9">
      <c r="A310" s="11"/>
      <c r="B310" s="11"/>
      <c r="E310" s="11"/>
      <c r="F310" s="11"/>
      <c r="I310" t="str">
        <f>LEFT(Tabela_Kwerenda_z_AKORD[[#This Row],[NR_KOMISJI]],5)</f>
        <v/>
      </c>
    </row>
    <row r="311" spans="1:9">
      <c r="A311" s="11"/>
      <c r="B311" s="11"/>
      <c r="E311" s="11"/>
      <c r="F311" s="11"/>
      <c r="I311" t="str">
        <f>LEFT(Tabela_Kwerenda_z_AKORD[[#This Row],[NR_KOMISJI]],5)</f>
        <v/>
      </c>
    </row>
    <row r="312" spans="1:9">
      <c r="A312" s="11"/>
      <c r="B312" s="11"/>
      <c r="E312" s="11"/>
      <c r="F312" s="11"/>
      <c r="I312" t="str">
        <f>LEFT(Tabela_Kwerenda_z_AKORD[[#This Row],[NR_KOMISJI]],5)</f>
        <v/>
      </c>
    </row>
    <row r="313" spans="1:9">
      <c r="A313" s="11"/>
      <c r="B313" s="11"/>
      <c r="E313" s="11"/>
      <c r="F313" s="11"/>
      <c r="I313" t="str">
        <f>LEFT(Tabela_Kwerenda_z_AKORD[[#This Row],[NR_KOMISJI]],5)</f>
        <v/>
      </c>
    </row>
    <row r="314" spans="1:9">
      <c r="A314" s="11"/>
      <c r="B314" s="11"/>
      <c r="E314" s="11"/>
      <c r="F314" s="11"/>
      <c r="I314" t="str">
        <f>LEFT(Tabela_Kwerenda_z_AKORD[[#This Row],[NR_KOMISJI]],5)</f>
        <v/>
      </c>
    </row>
    <row r="315" spans="1:9">
      <c r="A315" s="11"/>
      <c r="B315" s="11"/>
      <c r="E315" s="11"/>
      <c r="F315" s="11"/>
      <c r="I315" t="str">
        <f>LEFT(Tabela_Kwerenda_z_AKORD[[#This Row],[NR_KOMISJI]],5)</f>
        <v/>
      </c>
    </row>
    <row r="316" spans="1:9">
      <c r="A316" s="11"/>
      <c r="B316" s="11"/>
      <c r="E316" s="11"/>
      <c r="F316" s="11"/>
      <c r="I316" t="str">
        <f>LEFT(Tabela_Kwerenda_z_AKORD[[#This Row],[NR_KOMISJI]],5)</f>
        <v/>
      </c>
    </row>
    <row r="317" spans="1:9">
      <c r="A317" s="11"/>
      <c r="B317" s="11"/>
      <c r="E317" s="11"/>
      <c r="F317" s="11"/>
      <c r="I317" t="str">
        <f>LEFT(Tabela_Kwerenda_z_AKORD[[#This Row],[NR_KOMISJI]],5)</f>
        <v/>
      </c>
    </row>
    <row r="318" spans="1:9">
      <c r="A318" s="11"/>
      <c r="B318" s="11"/>
      <c r="E318" s="11"/>
      <c r="F318" s="11"/>
      <c r="I318" t="str">
        <f>LEFT(Tabela_Kwerenda_z_AKORD[[#This Row],[NR_KOMISJI]],5)</f>
        <v/>
      </c>
    </row>
    <row r="319" spans="1:9">
      <c r="A319" s="11"/>
      <c r="B319" s="11"/>
      <c r="E319" s="11"/>
      <c r="F319" s="11"/>
      <c r="I319" t="str">
        <f>LEFT(Tabela_Kwerenda_z_AKORD[[#This Row],[NR_KOMISJI]],5)</f>
        <v/>
      </c>
    </row>
    <row r="320" spans="1:9">
      <c r="A320" s="11"/>
      <c r="B320" s="11"/>
      <c r="E320" s="11"/>
      <c r="F320" s="11"/>
      <c r="I320" t="str">
        <f>LEFT(Tabela_Kwerenda_z_AKORD[[#This Row],[NR_KOMISJI]],5)</f>
        <v/>
      </c>
    </row>
    <row r="321" spans="1:9">
      <c r="A321" s="11"/>
      <c r="B321" s="11"/>
      <c r="E321" s="11"/>
      <c r="F321" s="11"/>
      <c r="I321" t="str">
        <f>LEFT(Tabela_Kwerenda_z_AKORD[[#This Row],[NR_KOMISJI]],5)</f>
        <v/>
      </c>
    </row>
    <row r="322" spans="1:9">
      <c r="A322" s="11"/>
      <c r="B322" s="11"/>
      <c r="E322" s="11"/>
      <c r="F322" s="11"/>
      <c r="I322" t="str">
        <f>LEFT(Tabela_Kwerenda_z_AKORD[[#This Row],[NR_KOMISJI]],5)</f>
        <v/>
      </c>
    </row>
    <row r="323" spans="1:9">
      <c r="A323" s="11"/>
      <c r="B323" s="11"/>
      <c r="E323" s="11"/>
      <c r="F323" s="11"/>
      <c r="I323" t="str">
        <f>LEFT(Tabela_Kwerenda_z_AKORD[[#This Row],[NR_KOMISJI]],5)</f>
        <v/>
      </c>
    </row>
    <row r="324" spans="1:9">
      <c r="A324" s="11"/>
      <c r="B324" s="11"/>
      <c r="E324" s="11"/>
      <c r="F324" s="11"/>
      <c r="I324" t="str">
        <f>LEFT(Tabela_Kwerenda_z_AKORD[[#This Row],[NR_KOMISJI]],5)</f>
        <v/>
      </c>
    </row>
    <row r="325" spans="1:9">
      <c r="A325" s="11"/>
      <c r="B325" s="11"/>
      <c r="E325" s="11"/>
      <c r="F325" s="11"/>
      <c r="I325" t="str">
        <f>LEFT(Tabela_Kwerenda_z_AKORD[[#This Row],[NR_KOMISJI]],5)</f>
        <v/>
      </c>
    </row>
    <row r="326" spans="1:9">
      <c r="A326" s="11"/>
      <c r="B326" s="11"/>
      <c r="E326" s="11"/>
      <c r="F326" s="11"/>
      <c r="I326" t="str">
        <f>LEFT(Tabela_Kwerenda_z_AKORD[[#This Row],[NR_KOMISJI]],5)</f>
        <v/>
      </c>
    </row>
    <row r="327" spans="1:9">
      <c r="A327" s="11"/>
      <c r="B327" s="11"/>
      <c r="E327" s="11"/>
      <c r="F327" s="11"/>
      <c r="I327" t="str">
        <f>LEFT(Tabela_Kwerenda_z_AKORD[[#This Row],[NR_KOMISJI]],5)</f>
        <v/>
      </c>
    </row>
    <row r="328" spans="1:9">
      <c r="A328" s="11"/>
      <c r="B328" s="11"/>
      <c r="E328" s="11"/>
      <c r="F328" s="11"/>
      <c r="I328" t="str">
        <f>LEFT(Tabela_Kwerenda_z_AKORD[[#This Row],[NR_KOMISJI]],5)</f>
        <v/>
      </c>
    </row>
    <row r="329" spans="1:9">
      <c r="A329" s="11"/>
      <c r="B329" s="11"/>
      <c r="E329" s="11"/>
      <c r="F329" s="11"/>
      <c r="I329" t="str">
        <f>LEFT(Tabela_Kwerenda_z_AKORD[[#This Row],[NR_KOMISJI]],5)</f>
        <v/>
      </c>
    </row>
    <row r="330" spans="1:9">
      <c r="A330" s="11"/>
      <c r="B330" s="11"/>
      <c r="E330" s="11"/>
      <c r="F330" s="11"/>
      <c r="I330" t="str">
        <f>LEFT(Tabela_Kwerenda_z_AKORD[[#This Row],[NR_KOMISJI]],5)</f>
        <v/>
      </c>
    </row>
    <row r="331" spans="1:9">
      <c r="A331" s="11"/>
      <c r="B331" s="11"/>
      <c r="E331" s="11"/>
      <c r="F331" s="11"/>
      <c r="I331" t="str">
        <f>LEFT(Tabela_Kwerenda_z_AKORD[[#This Row],[NR_KOMISJI]],5)</f>
        <v/>
      </c>
    </row>
    <row r="332" spans="1:9">
      <c r="A332" s="11"/>
      <c r="B332" s="11"/>
      <c r="E332" s="11"/>
      <c r="F332" s="11"/>
      <c r="I332" t="str">
        <f>LEFT(Tabela_Kwerenda_z_AKORD[[#This Row],[NR_KOMISJI]],5)</f>
        <v/>
      </c>
    </row>
    <row r="333" spans="1:9">
      <c r="A333" s="11"/>
      <c r="B333" s="11"/>
      <c r="E333" s="11"/>
      <c r="F333" s="11"/>
      <c r="I333" t="str">
        <f>LEFT(Tabela_Kwerenda_z_AKORD[[#This Row],[NR_KOMISJI]],5)</f>
        <v/>
      </c>
    </row>
    <row r="334" spans="1:9">
      <c r="A334" s="11"/>
      <c r="B334" s="11"/>
      <c r="E334" s="11"/>
      <c r="F334" s="11"/>
      <c r="I334" t="str">
        <f>LEFT(Tabela_Kwerenda_z_AKORD[[#This Row],[NR_KOMISJI]],5)</f>
        <v/>
      </c>
    </row>
    <row r="335" spans="1:9">
      <c r="A335" s="11"/>
      <c r="B335" s="11"/>
      <c r="E335" s="11"/>
      <c r="F335" s="11"/>
      <c r="I335" t="str">
        <f>LEFT(Tabela_Kwerenda_z_AKORD[[#This Row],[NR_KOMISJI]],5)</f>
        <v/>
      </c>
    </row>
    <row r="336" spans="1:9">
      <c r="A336" s="11"/>
      <c r="B336" s="11"/>
      <c r="E336" s="11"/>
      <c r="F336" s="11"/>
      <c r="I336" t="str">
        <f>LEFT(Tabela_Kwerenda_z_AKORD[[#This Row],[NR_KOMISJI]],5)</f>
        <v/>
      </c>
    </row>
    <row r="337" spans="1:9">
      <c r="A337" s="11"/>
      <c r="B337" s="11"/>
      <c r="E337" s="11"/>
      <c r="F337" s="11"/>
      <c r="I337" t="str">
        <f>LEFT(Tabela_Kwerenda_z_AKORD[[#This Row],[NR_KOMISJI]],5)</f>
        <v/>
      </c>
    </row>
    <row r="338" spans="1:9">
      <c r="A338" s="11"/>
      <c r="B338" s="11"/>
      <c r="E338" s="11"/>
      <c r="F338" s="11"/>
      <c r="I338" t="str">
        <f>LEFT(Tabela_Kwerenda_z_AKORD[[#This Row],[NR_KOMISJI]],5)</f>
        <v/>
      </c>
    </row>
    <row r="339" spans="1:9">
      <c r="A339" s="11"/>
      <c r="B339" s="11"/>
      <c r="E339" s="11"/>
      <c r="F339" s="11"/>
      <c r="I339" t="str">
        <f>LEFT(Tabela_Kwerenda_z_AKORD[[#This Row],[NR_KOMISJI]],5)</f>
        <v/>
      </c>
    </row>
    <row r="340" spans="1:9">
      <c r="A340" s="11"/>
      <c r="B340" s="11"/>
      <c r="E340" s="11"/>
      <c r="F340" s="11"/>
      <c r="I340" t="str">
        <f>LEFT(Tabela_Kwerenda_z_AKORD[[#This Row],[NR_KOMISJI]],5)</f>
        <v/>
      </c>
    </row>
    <row r="341" spans="1:9">
      <c r="A341" s="11"/>
      <c r="B341" s="11"/>
      <c r="E341" s="11"/>
      <c r="F341" s="11"/>
      <c r="I341" t="str">
        <f>LEFT(Tabela_Kwerenda_z_AKORD[[#This Row],[NR_KOMISJI]],5)</f>
        <v/>
      </c>
    </row>
    <row r="342" spans="1:9">
      <c r="A342" s="11"/>
      <c r="B342" s="11"/>
      <c r="E342" s="11"/>
      <c r="F342" s="11"/>
      <c r="I342" t="str">
        <f>LEFT(Tabela_Kwerenda_z_AKORD[[#This Row],[NR_KOMISJI]],5)</f>
        <v/>
      </c>
    </row>
    <row r="343" spans="1:9">
      <c r="A343" s="11"/>
      <c r="B343" s="11"/>
      <c r="E343" s="11"/>
      <c r="F343" s="11"/>
      <c r="I343" t="str">
        <f>LEFT(Tabela_Kwerenda_z_AKORD[[#This Row],[NR_KOMISJI]],5)</f>
        <v/>
      </c>
    </row>
    <row r="344" spans="1:9">
      <c r="A344" s="11"/>
      <c r="B344" s="11"/>
      <c r="E344" s="11"/>
      <c r="F344" s="11"/>
      <c r="I344" t="str">
        <f>LEFT(Tabela_Kwerenda_z_AKORD[[#This Row],[NR_KOMISJI]],5)</f>
        <v/>
      </c>
    </row>
    <row r="345" spans="1:9">
      <c r="A345" s="11"/>
      <c r="B345" s="11"/>
      <c r="E345" s="11"/>
      <c r="F345" s="11"/>
      <c r="I345" t="str">
        <f>LEFT(Tabela_Kwerenda_z_AKORD[[#This Row],[NR_KOMISJI]],5)</f>
        <v/>
      </c>
    </row>
    <row r="346" spans="1:9">
      <c r="A346" s="11"/>
      <c r="B346" s="11"/>
      <c r="E346" s="11"/>
      <c r="F346" s="11"/>
      <c r="I346" t="str">
        <f>LEFT(Tabela_Kwerenda_z_AKORD[[#This Row],[NR_KOMISJI]],5)</f>
        <v/>
      </c>
    </row>
    <row r="347" spans="1:9">
      <c r="A347" s="11"/>
      <c r="B347" s="11"/>
      <c r="E347" s="11"/>
      <c r="F347" s="11"/>
      <c r="I347" t="str">
        <f>LEFT(Tabela_Kwerenda_z_AKORD[[#This Row],[NR_KOMISJI]],5)</f>
        <v/>
      </c>
    </row>
    <row r="348" spans="1:9">
      <c r="A348" s="11"/>
      <c r="B348" s="11"/>
      <c r="E348" s="11"/>
      <c r="F348" s="11"/>
      <c r="I348" t="str">
        <f>LEFT(Tabela_Kwerenda_z_AKORD[[#This Row],[NR_KOMISJI]],5)</f>
        <v/>
      </c>
    </row>
    <row r="349" spans="1:9">
      <c r="A349" s="11"/>
      <c r="B349" s="11"/>
      <c r="E349" s="11"/>
      <c r="F349" s="11"/>
      <c r="I349" t="str">
        <f>LEFT(Tabela_Kwerenda_z_AKORD[[#This Row],[NR_KOMISJI]],5)</f>
        <v/>
      </c>
    </row>
    <row r="350" spans="1:9">
      <c r="A350" s="11"/>
      <c r="B350" s="11"/>
      <c r="E350" s="11"/>
      <c r="F350" s="11"/>
      <c r="I350" t="str">
        <f>LEFT(Tabela_Kwerenda_z_AKORD[[#This Row],[NR_KOMISJI]],5)</f>
        <v/>
      </c>
    </row>
    <row r="351" spans="1:9">
      <c r="A351" s="11"/>
      <c r="B351" s="11"/>
      <c r="E351" s="11"/>
      <c r="F351" s="11"/>
      <c r="I351" t="str">
        <f>LEFT(Tabela_Kwerenda_z_AKORD[[#This Row],[NR_KOMISJI]],5)</f>
        <v/>
      </c>
    </row>
    <row r="352" spans="1:9">
      <c r="A352" s="11"/>
      <c r="B352" s="11"/>
      <c r="E352" s="11"/>
      <c r="F352" s="11"/>
      <c r="I352" t="str">
        <f>LEFT(Tabela_Kwerenda_z_AKORD[[#This Row],[NR_KOMISJI]],5)</f>
        <v/>
      </c>
    </row>
    <row r="353" spans="1:9">
      <c r="A353" s="11"/>
      <c r="B353" s="11"/>
      <c r="E353" s="11"/>
      <c r="F353" s="11"/>
      <c r="I353" t="str">
        <f>LEFT(Tabela_Kwerenda_z_AKORD[[#This Row],[NR_KOMISJI]],5)</f>
        <v/>
      </c>
    </row>
    <row r="354" spans="1:9">
      <c r="A354" s="11"/>
      <c r="B354" s="11"/>
      <c r="E354" s="11"/>
      <c r="F354" s="11"/>
      <c r="I354" t="str">
        <f>LEFT(Tabela_Kwerenda_z_AKORD[[#This Row],[NR_KOMISJI]],5)</f>
        <v/>
      </c>
    </row>
    <row r="355" spans="1:9">
      <c r="A355" s="11"/>
      <c r="B355" s="11"/>
      <c r="E355" s="11"/>
      <c r="F355" s="11"/>
      <c r="I355" t="str">
        <f>LEFT(Tabela_Kwerenda_z_AKORD[[#This Row],[NR_KOMISJI]],5)</f>
        <v/>
      </c>
    </row>
    <row r="356" spans="1:9">
      <c r="A356" s="11"/>
      <c r="B356" s="11"/>
      <c r="E356" s="11"/>
      <c r="F356" s="11"/>
      <c r="I356" t="str">
        <f>LEFT(Tabela_Kwerenda_z_AKORD[[#This Row],[NR_KOMISJI]],5)</f>
        <v/>
      </c>
    </row>
    <row r="357" spans="1:9">
      <c r="A357" s="11"/>
      <c r="B357" s="11"/>
      <c r="E357" s="11"/>
      <c r="F357" s="11"/>
      <c r="I357" t="str">
        <f>LEFT(Tabela_Kwerenda_z_AKORD[[#This Row],[NR_KOMISJI]],5)</f>
        <v/>
      </c>
    </row>
    <row r="358" spans="1:9">
      <c r="A358" s="11"/>
      <c r="B358" s="11"/>
      <c r="E358" s="11"/>
      <c r="F358" s="11"/>
      <c r="I358" t="str">
        <f>LEFT(Tabela_Kwerenda_z_AKORD[[#This Row],[NR_KOMISJI]],5)</f>
        <v/>
      </c>
    </row>
    <row r="359" spans="1:9">
      <c r="A359" s="11"/>
      <c r="B359" s="11"/>
      <c r="E359" s="11"/>
      <c r="F359" s="11"/>
      <c r="I359" t="str">
        <f>LEFT(Tabela_Kwerenda_z_AKORD[[#This Row],[NR_KOMISJI]],5)</f>
        <v/>
      </c>
    </row>
    <row r="360" spans="1:9">
      <c r="A360" s="11"/>
      <c r="B360" s="11"/>
      <c r="E360" s="11"/>
      <c r="F360" s="11"/>
      <c r="I360" t="str">
        <f>LEFT(Tabela_Kwerenda_z_AKORD[[#This Row],[NR_KOMISJI]],5)</f>
        <v/>
      </c>
    </row>
    <row r="361" spans="1:9">
      <c r="A361" s="11"/>
      <c r="B361" s="11"/>
      <c r="E361" s="11"/>
      <c r="F361" s="11"/>
      <c r="I361" t="str">
        <f>LEFT(Tabela_Kwerenda_z_AKORD[[#This Row],[NR_KOMISJI]],5)</f>
        <v/>
      </c>
    </row>
    <row r="362" spans="1:9">
      <c r="A362" s="11"/>
      <c r="B362" s="11"/>
      <c r="E362" s="11"/>
      <c r="F362" s="11"/>
      <c r="I362" t="str">
        <f>LEFT(Tabela_Kwerenda_z_AKORD[[#This Row],[NR_KOMISJI]],5)</f>
        <v/>
      </c>
    </row>
    <row r="363" spans="1:9">
      <c r="A363" s="11"/>
      <c r="B363" s="11"/>
      <c r="E363" s="11"/>
      <c r="F363" s="11"/>
      <c r="I363" t="str">
        <f>LEFT(Tabela_Kwerenda_z_AKORD[[#This Row],[NR_KOMISJI]],5)</f>
        <v/>
      </c>
    </row>
    <row r="364" spans="1:9">
      <c r="A364" s="11"/>
      <c r="B364" s="11"/>
      <c r="E364" s="11"/>
      <c r="F364" s="11"/>
      <c r="I364" t="str">
        <f>LEFT(Tabela_Kwerenda_z_AKORD[[#This Row],[NR_KOMISJI]],5)</f>
        <v/>
      </c>
    </row>
    <row r="365" spans="1:9">
      <c r="A365" s="11"/>
      <c r="B365" s="11"/>
      <c r="E365" s="11"/>
      <c r="F365" s="11"/>
      <c r="I365" t="str">
        <f>LEFT(Tabela_Kwerenda_z_AKORD[[#This Row],[NR_KOMISJI]],5)</f>
        <v/>
      </c>
    </row>
    <row r="366" spans="1:9">
      <c r="A366" s="11"/>
      <c r="B366" s="11"/>
      <c r="E366" s="11"/>
      <c r="F366" s="11"/>
      <c r="I366" t="str">
        <f>LEFT(Tabela_Kwerenda_z_AKORD[[#This Row],[NR_KOMISJI]],5)</f>
        <v/>
      </c>
    </row>
    <row r="367" spans="1:9">
      <c r="A367" s="11"/>
      <c r="B367" s="11"/>
      <c r="E367" s="11"/>
      <c r="F367" s="11"/>
      <c r="I367" t="str">
        <f>LEFT(Tabela_Kwerenda_z_AKORD[[#This Row],[NR_KOMISJI]],5)</f>
        <v/>
      </c>
    </row>
    <row r="368" spans="1:9">
      <c r="A368" s="11"/>
      <c r="B368" s="11"/>
      <c r="E368" s="11"/>
      <c r="F368" s="11"/>
      <c r="I368" t="str">
        <f>LEFT(Tabela_Kwerenda_z_AKORD[[#This Row],[NR_KOMISJI]],5)</f>
        <v/>
      </c>
    </row>
    <row r="369" spans="1:9">
      <c r="A369" s="11"/>
      <c r="B369" s="11"/>
      <c r="E369" s="11"/>
      <c r="F369" s="11"/>
      <c r="I369" t="str">
        <f>LEFT(Tabela_Kwerenda_z_AKORD[[#This Row],[NR_KOMISJI]],5)</f>
        <v/>
      </c>
    </row>
    <row r="370" spans="1:9">
      <c r="A370" s="11"/>
      <c r="B370" s="11"/>
      <c r="E370" s="11"/>
      <c r="F370" s="11"/>
      <c r="I370" t="str">
        <f>LEFT(Tabela_Kwerenda_z_AKORD[[#This Row],[NR_KOMISJI]],5)</f>
        <v/>
      </c>
    </row>
    <row r="371" spans="1:9">
      <c r="A371" s="11"/>
      <c r="B371" s="11"/>
      <c r="E371" s="11"/>
      <c r="F371" s="11"/>
      <c r="I371" t="str">
        <f>LEFT(Tabela_Kwerenda_z_AKORD[[#This Row],[NR_KOMISJI]],5)</f>
        <v/>
      </c>
    </row>
    <row r="372" spans="1:9">
      <c r="A372" s="11"/>
      <c r="B372" s="11"/>
      <c r="E372" s="11"/>
      <c r="F372" s="11"/>
      <c r="I372" t="str">
        <f>LEFT(Tabela_Kwerenda_z_AKORD[[#This Row],[NR_KOMISJI]],5)</f>
        <v/>
      </c>
    </row>
    <row r="373" spans="1:9">
      <c r="A373" s="11"/>
      <c r="B373" s="11"/>
      <c r="E373" s="11"/>
      <c r="F373" s="11"/>
      <c r="I373" t="str">
        <f>LEFT(Tabela_Kwerenda_z_AKORD[[#This Row],[NR_KOMISJI]],5)</f>
        <v/>
      </c>
    </row>
    <row r="374" spans="1:9">
      <c r="A374" s="11"/>
      <c r="B374" s="11"/>
      <c r="E374" s="11"/>
      <c r="F374" s="11"/>
      <c r="I374" t="str">
        <f>LEFT(Tabela_Kwerenda_z_AKORD[[#This Row],[NR_KOMISJI]],5)</f>
        <v/>
      </c>
    </row>
    <row r="375" spans="1:9">
      <c r="A375" s="11"/>
      <c r="B375" s="11"/>
      <c r="E375" s="11"/>
      <c r="F375" s="11"/>
      <c r="I375" t="str">
        <f>LEFT(Tabela_Kwerenda_z_AKORD[[#This Row],[NR_KOMISJI]],5)</f>
        <v/>
      </c>
    </row>
    <row r="376" spans="1:9">
      <c r="A376" s="11"/>
      <c r="B376" s="11"/>
      <c r="E376" s="11"/>
      <c r="F376" s="11"/>
      <c r="I376" t="str">
        <f>LEFT(Tabela_Kwerenda_z_AKORD[[#This Row],[NR_KOMISJI]],5)</f>
        <v/>
      </c>
    </row>
    <row r="377" spans="1:9">
      <c r="A377" s="11"/>
      <c r="B377" s="11"/>
      <c r="E377" s="11"/>
      <c r="F377" s="11"/>
      <c r="I377" t="str">
        <f>LEFT(Tabela_Kwerenda_z_AKORD[[#This Row],[NR_KOMISJI]],5)</f>
        <v/>
      </c>
    </row>
    <row r="378" spans="1:9">
      <c r="A378" s="11"/>
      <c r="B378" s="11"/>
      <c r="E378" s="11"/>
      <c r="F378" s="11"/>
      <c r="I378" t="str">
        <f>LEFT(Tabela_Kwerenda_z_AKORD[[#This Row],[NR_KOMISJI]],5)</f>
        <v/>
      </c>
    </row>
    <row r="379" spans="1:9">
      <c r="A379" s="11"/>
      <c r="B379" s="11"/>
      <c r="E379" s="11"/>
      <c r="F379" s="11"/>
      <c r="I379" t="str">
        <f>LEFT(Tabela_Kwerenda_z_AKORD[[#This Row],[NR_KOMISJI]],5)</f>
        <v/>
      </c>
    </row>
    <row r="380" spans="1:9">
      <c r="A380" s="11"/>
      <c r="B380" s="11"/>
      <c r="E380" s="11"/>
      <c r="F380" s="11"/>
      <c r="I380" t="str">
        <f>LEFT(Tabela_Kwerenda_z_AKORD[[#This Row],[NR_KOMISJI]],5)</f>
        <v/>
      </c>
    </row>
    <row r="381" spans="1:9">
      <c r="A381" s="11"/>
      <c r="B381" s="11"/>
      <c r="E381" s="11"/>
      <c r="F381" s="11"/>
      <c r="I381" t="str">
        <f>LEFT(Tabela_Kwerenda_z_AKORD[[#This Row],[NR_KOMISJI]],5)</f>
        <v/>
      </c>
    </row>
    <row r="382" spans="1:9">
      <c r="A382" s="11"/>
      <c r="B382" s="11"/>
      <c r="E382" s="11"/>
      <c r="F382" s="11"/>
      <c r="I382" t="str">
        <f>LEFT(Tabela_Kwerenda_z_AKORD[[#This Row],[NR_KOMISJI]],5)</f>
        <v/>
      </c>
    </row>
    <row r="383" spans="1:9">
      <c r="A383" s="11"/>
      <c r="B383" s="11"/>
      <c r="E383" s="11"/>
      <c r="F383" s="11"/>
      <c r="I383" t="str">
        <f>LEFT(Tabela_Kwerenda_z_AKORD[[#This Row],[NR_KOMISJI]],5)</f>
        <v/>
      </c>
    </row>
    <row r="384" spans="1:9">
      <c r="A384" s="11"/>
      <c r="B384" s="11"/>
      <c r="E384" s="11"/>
      <c r="F384" s="11"/>
      <c r="I384" t="str">
        <f>LEFT(Tabela_Kwerenda_z_AKORD[[#This Row],[NR_KOMISJI]],5)</f>
        <v/>
      </c>
    </row>
    <row r="385" spans="1:9">
      <c r="A385" s="11"/>
      <c r="B385" s="11"/>
      <c r="E385" s="11"/>
      <c r="F385" s="11"/>
      <c r="I385" t="str">
        <f>LEFT(Tabela_Kwerenda_z_AKORD[[#This Row],[NR_KOMISJI]],5)</f>
        <v/>
      </c>
    </row>
    <row r="386" spans="1:9">
      <c r="A386" s="11"/>
      <c r="B386" s="11"/>
      <c r="E386" s="11"/>
      <c r="F386" s="11"/>
      <c r="I386" t="str">
        <f>LEFT(Tabela_Kwerenda_z_AKORD[[#This Row],[NR_KOMISJI]],5)</f>
        <v/>
      </c>
    </row>
    <row r="387" spans="1:9">
      <c r="A387" s="11"/>
      <c r="B387" s="11"/>
      <c r="E387" s="11"/>
      <c r="F387" s="11"/>
      <c r="I387" t="str">
        <f>LEFT(Tabela_Kwerenda_z_AKORD[[#This Row],[NR_KOMISJI]],5)</f>
        <v/>
      </c>
    </row>
    <row r="388" spans="1:9">
      <c r="A388" s="11"/>
      <c r="B388" s="11"/>
      <c r="E388" s="11"/>
      <c r="F388" s="11"/>
      <c r="I388" t="str">
        <f>LEFT(Tabela_Kwerenda_z_AKORD[[#This Row],[NR_KOMISJI]],5)</f>
        <v/>
      </c>
    </row>
    <row r="389" spans="1:9">
      <c r="A389" s="11"/>
      <c r="B389" s="11"/>
      <c r="E389" s="11"/>
      <c r="F389" s="11"/>
      <c r="I389" t="str">
        <f>LEFT(Tabela_Kwerenda_z_AKORD[[#This Row],[NR_KOMISJI]],5)</f>
        <v/>
      </c>
    </row>
    <row r="390" spans="1:9">
      <c r="A390" s="11"/>
      <c r="B390" s="11"/>
      <c r="E390" s="11"/>
      <c r="F390" s="11"/>
      <c r="I390" t="str">
        <f>LEFT(Tabela_Kwerenda_z_AKORD[[#This Row],[NR_KOMISJI]],5)</f>
        <v/>
      </c>
    </row>
    <row r="391" spans="1:9">
      <c r="A391" s="11"/>
      <c r="B391" s="11"/>
      <c r="E391" s="11"/>
      <c r="F391" s="11"/>
      <c r="I391" t="str">
        <f>LEFT(Tabela_Kwerenda_z_AKORD[[#This Row],[NR_KOMISJI]],5)</f>
        <v/>
      </c>
    </row>
    <row r="392" spans="1:9">
      <c r="A392" s="11"/>
      <c r="B392" s="11"/>
      <c r="E392" s="11"/>
      <c r="F392" s="11"/>
      <c r="I392" t="str">
        <f>LEFT(Tabela_Kwerenda_z_AKORD[[#This Row],[NR_KOMISJI]],5)</f>
        <v/>
      </c>
    </row>
    <row r="393" spans="1:9">
      <c r="A393" s="11"/>
      <c r="B393" s="11"/>
      <c r="E393" s="11"/>
      <c r="F393" s="11"/>
      <c r="I393" t="str">
        <f>LEFT(Tabela_Kwerenda_z_AKORD[[#This Row],[NR_KOMISJI]],5)</f>
        <v/>
      </c>
    </row>
    <row r="394" spans="1:9">
      <c r="A394" s="11"/>
      <c r="B394" s="11"/>
      <c r="E394" s="11"/>
      <c r="F394" s="11"/>
      <c r="I394" t="str">
        <f>LEFT(Tabela_Kwerenda_z_AKORD[[#This Row],[NR_KOMISJI]],5)</f>
        <v/>
      </c>
    </row>
    <row r="395" spans="1:9">
      <c r="A395" s="11"/>
      <c r="B395" s="11"/>
      <c r="E395" s="11"/>
      <c r="F395" s="11"/>
      <c r="I395" t="str">
        <f>LEFT(Tabela_Kwerenda_z_AKORD[[#This Row],[NR_KOMISJI]],5)</f>
        <v/>
      </c>
    </row>
    <row r="396" spans="1:9">
      <c r="A396" s="11"/>
      <c r="B396" s="11"/>
      <c r="E396" s="11"/>
      <c r="F396" s="11"/>
      <c r="I396" t="str">
        <f>LEFT(Tabela_Kwerenda_z_AKORD[[#This Row],[NR_KOMISJI]],5)</f>
        <v/>
      </c>
    </row>
    <row r="397" spans="1:9">
      <c r="A397" s="11"/>
      <c r="B397" s="11"/>
      <c r="E397" s="11"/>
      <c r="F397" s="11"/>
      <c r="I397" t="str">
        <f>LEFT(Tabela_Kwerenda_z_AKORD[[#This Row],[NR_KOMISJI]],5)</f>
        <v/>
      </c>
    </row>
    <row r="398" spans="1:9">
      <c r="A398" s="11"/>
      <c r="B398" s="11"/>
      <c r="E398" s="11"/>
      <c r="F398" s="11"/>
      <c r="I398" t="str">
        <f>LEFT(Tabela_Kwerenda_z_AKORD[[#This Row],[NR_KOMISJI]],5)</f>
        <v/>
      </c>
    </row>
    <row r="399" spans="1:9">
      <c r="A399" s="11"/>
      <c r="B399" s="11"/>
      <c r="E399" s="11"/>
      <c r="F399" s="11"/>
      <c r="I399" t="str">
        <f>LEFT(Tabela_Kwerenda_z_AKORD[[#This Row],[NR_KOMISJI]],5)</f>
        <v/>
      </c>
    </row>
    <row r="400" spans="1:9">
      <c r="A400" s="11"/>
      <c r="B400" s="11"/>
      <c r="E400" s="11"/>
      <c r="F400" s="11"/>
      <c r="I400" t="str">
        <f>LEFT(Tabela_Kwerenda_z_AKORD[[#This Row],[NR_KOMISJI]],5)</f>
        <v/>
      </c>
    </row>
    <row r="401" spans="1:9">
      <c r="A401" s="11"/>
      <c r="B401" s="11"/>
      <c r="E401" s="11"/>
      <c r="F401" s="11"/>
      <c r="I401" t="str">
        <f>LEFT(Tabela_Kwerenda_z_AKORD[[#This Row],[NR_KOMISJI]],5)</f>
        <v/>
      </c>
    </row>
    <row r="402" spans="1:9">
      <c r="A402" s="11"/>
      <c r="B402" s="11"/>
      <c r="E402" s="11"/>
      <c r="F402" s="11"/>
      <c r="I402" t="str">
        <f>LEFT(Tabela_Kwerenda_z_AKORD[[#This Row],[NR_KOMISJI]],5)</f>
        <v/>
      </c>
    </row>
    <row r="403" spans="1:9">
      <c r="A403" s="11"/>
      <c r="B403" s="11"/>
      <c r="E403" s="11"/>
      <c r="F403" s="11"/>
      <c r="I403" t="str">
        <f>LEFT(Tabela_Kwerenda_z_AKORD[[#This Row],[NR_KOMISJI]],5)</f>
        <v/>
      </c>
    </row>
    <row r="404" spans="1:9">
      <c r="A404" s="11"/>
      <c r="B404" s="11"/>
      <c r="E404" s="11"/>
      <c r="F404" s="11"/>
      <c r="I404" t="str">
        <f>LEFT(Tabela_Kwerenda_z_AKORD[[#This Row],[NR_KOMISJI]],5)</f>
        <v/>
      </c>
    </row>
    <row r="405" spans="1:9">
      <c r="A405" s="11"/>
      <c r="B405" s="11"/>
      <c r="E405" s="11"/>
      <c r="F405" s="11"/>
      <c r="I405" t="str">
        <f>LEFT(Tabela_Kwerenda_z_AKORD[[#This Row],[NR_KOMISJI]],5)</f>
        <v/>
      </c>
    </row>
    <row r="406" spans="1:9">
      <c r="A406" s="11"/>
      <c r="B406" s="11"/>
      <c r="E406" s="11"/>
      <c r="F406" s="11"/>
      <c r="I406" t="str">
        <f>LEFT(Tabela_Kwerenda_z_AKORD[[#This Row],[NR_KOMISJI]],5)</f>
        <v/>
      </c>
    </row>
    <row r="407" spans="1:9">
      <c r="A407" s="11"/>
      <c r="B407" s="11"/>
      <c r="E407" s="11"/>
      <c r="F407" s="11"/>
      <c r="I407" t="str">
        <f>LEFT(Tabela_Kwerenda_z_AKORD[[#This Row],[NR_KOMISJI]],5)</f>
        <v/>
      </c>
    </row>
    <row r="408" spans="1:9">
      <c r="A408" s="11"/>
      <c r="B408" s="11"/>
      <c r="E408" s="11"/>
      <c r="F408" s="11"/>
      <c r="I408" t="str">
        <f>LEFT(Tabela_Kwerenda_z_AKORD[[#This Row],[NR_KOMISJI]],5)</f>
        <v/>
      </c>
    </row>
    <row r="409" spans="1:9">
      <c r="A409" s="11"/>
      <c r="B409" s="11"/>
      <c r="E409" s="11"/>
      <c r="F409" s="11"/>
      <c r="I409" t="str">
        <f>LEFT(Tabela_Kwerenda_z_AKORD[[#This Row],[NR_KOMISJI]],5)</f>
        <v/>
      </c>
    </row>
    <row r="410" spans="1:9">
      <c r="A410" s="11"/>
      <c r="B410" s="11"/>
      <c r="E410" s="11"/>
      <c r="F410" s="11"/>
      <c r="I410" t="str">
        <f>LEFT(Tabela_Kwerenda_z_AKORD[[#This Row],[NR_KOMISJI]],5)</f>
        <v/>
      </c>
    </row>
    <row r="411" spans="1:9">
      <c r="A411" s="11"/>
      <c r="B411" s="11"/>
      <c r="E411" s="11"/>
      <c r="F411" s="11"/>
      <c r="I411" t="str">
        <f>LEFT(Tabela_Kwerenda_z_AKORD[[#This Row],[NR_KOMISJI]],5)</f>
        <v/>
      </c>
    </row>
    <row r="412" spans="1:9">
      <c r="A412" s="11"/>
      <c r="B412" s="11"/>
      <c r="E412" s="11"/>
      <c r="F412" s="11"/>
      <c r="I412" t="str">
        <f>LEFT(Tabela_Kwerenda_z_AKORD[[#This Row],[NR_KOMISJI]],5)</f>
        <v/>
      </c>
    </row>
    <row r="413" spans="1:9">
      <c r="A413" s="11"/>
      <c r="B413" s="11"/>
      <c r="E413" s="11"/>
      <c r="F413" s="11"/>
      <c r="I413" t="str">
        <f>LEFT(Tabela_Kwerenda_z_AKORD[[#This Row],[NR_KOMISJI]],5)</f>
        <v/>
      </c>
    </row>
    <row r="414" spans="1:9">
      <c r="A414" s="11"/>
      <c r="B414" s="11"/>
      <c r="E414" s="11"/>
      <c r="F414" s="11"/>
      <c r="I414" t="str">
        <f>LEFT(Tabela_Kwerenda_z_AKORD[[#This Row],[NR_KOMISJI]],5)</f>
        <v/>
      </c>
    </row>
    <row r="415" spans="1:9">
      <c r="A415" s="11"/>
      <c r="B415" s="11"/>
      <c r="E415" s="11"/>
      <c r="F415" s="11"/>
      <c r="I415" t="str">
        <f>LEFT(Tabela_Kwerenda_z_AKORD[[#This Row],[NR_KOMISJI]],5)</f>
        <v/>
      </c>
    </row>
    <row r="416" spans="1:9">
      <c r="A416" s="11"/>
      <c r="B416" s="11"/>
      <c r="E416" s="11"/>
      <c r="F416" s="11"/>
      <c r="I416" t="str">
        <f>LEFT(Tabela_Kwerenda_z_AKORD[[#This Row],[NR_KOMISJI]],5)</f>
        <v/>
      </c>
    </row>
    <row r="417" spans="1:9">
      <c r="A417" s="11"/>
      <c r="B417" s="11"/>
      <c r="E417" s="11"/>
      <c r="F417" s="11"/>
      <c r="I417" t="str">
        <f>LEFT(Tabela_Kwerenda_z_AKORD[[#This Row],[NR_KOMISJI]],5)</f>
        <v/>
      </c>
    </row>
    <row r="418" spans="1:9">
      <c r="A418" s="11"/>
      <c r="B418" s="11"/>
      <c r="E418" s="11"/>
      <c r="F418" s="11"/>
      <c r="I418" t="str">
        <f>LEFT(Tabela_Kwerenda_z_AKORD[[#This Row],[NR_KOMISJI]],5)</f>
        <v/>
      </c>
    </row>
    <row r="419" spans="1:9">
      <c r="A419" s="11"/>
      <c r="B419" s="11"/>
      <c r="E419" s="11"/>
      <c r="F419" s="11"/>
      <c r="I419" t="str">
        <f>LEFT(Tabela_Kwerenda_z_AKORD[[#This Row],[NR_KOMISJI]],5)</f>
        <v/>
      </c>
    </row>
    <row r="420" spans="1:9">
      <c r="A420" s="11"/>
      <c r="B420" s="11"/>
      <c r="E420" s="11"/>
      <c r="F420" s="11"/>
      <c r="I420" t="str">
        <f>LEFT(Tabela_Kwerenda_z_AKORD[[#This Row],[NR_KOMISJI]],5)</f>
        <v/>
      </c>
    </row>
    <row r="421" spans="1:9">
      <c r="A421" s="11"/>
      <c r="B421" s="11"/>
      <c r="E421" s="11"/>
      <c r="F421" s="11"/>
      <c r="I421" t="str">
        <f>LEFT(Tabela_Kwerenda_z_AKORD[[#This Row],[NR_KOMISJI]],5)</f>
        <v/>
      </c>
    </row>
    <row r="422" spans="1:9">
      <c r="A422" s="11"/>
      <c r="B422" s="11"/>
      <c r="E422" s="11"/>
      <c r="F422" s="11"/>
      <c r="I422" t="str">
        <f>LEFT(Tabela_Kwerenda_z_AKORD[[#This Row],[NR_KOMISJI]],5)</f>
        <v/>
      </c>
    </row>
    <row r="423" spans="1:9">
      <c r="A423" s="11"/>
      <c r="B423" s="11"/>
      <c r="E423" s="11"/>
      <c r="F423" s="11"/>
      <c r="I423" t="str">
        <f>LEFT(Tabela_Kwerenda_z_AKORD[[#This Row],[NR_KOMISJI]],5)</f>
        <v/>
      </c>
    </row>
    <row r="424" spans="1:9">
      <c r="A424" s="11"/>
      <c r="B424" s="11"/>
      <c r="E424" s="11"/>
      <c r="F424" s="11"/>
      <c r="I424" t="str">
        <f>LEFT(Tabela_Kwerenda_z_AKORD[[#This Row],[NR_KOMISJI]],5)</f>
        <v/>
      </c>
    </row>
    <row r="425" spans="1:9">
      <c r="A425" s="11"/>
      <c r="B425" s="11"/>
      <c r="E425" s="11"/>
      <c r="F425" s="11"/>
      <c r="I425" t="str">
        <f>LEFT(Tabela_Kwerenda_z_AKORD[[#This Row],[NR_KOMISJI]],5)</f>
        <v/>
      </c>
    </row>
    <row r="426" spans="1:9">
      <c r="A426" s="11"/>
      <c r="B426" s="11"/>
      <c r="E426" s="11"/>
      <c r="F426" s="11"/>
      <c r="I426" t="str">
        <f>LEFT(Tabela_Kwerenda_z_AKORD[[#This Row],[NR_KOMISJI]],5)</f>
        <v/>
      </c>
    </row>
    <row r="427" spans="1:9">
      <c r="A427" s="11"/>
      <c r="B427" s="11"/>
      <c r="E427" s="11"/>
      <c r="F427" s="11"/>
      <c r="I427" t="str">
        <f>LEFT(Tabela_Kwerenda_z_AKORD[[#This Row],[NR_KOMISJI]],5)</f>
        <v/>
      </c>
    </row>
    <row r="428" spans="1:9">
      <c r="A428" s="11"/>
      <c r="B428" s="11"/>
      <c r="E428" s="11"/>
      <c r="F428" s="11"/>
      <c r="I428" t="str">
        <f>LEFT(Tabela_Kwerenda_z_AKORD[[#This Row],[NR_KOMISJI]],5)</f>
        <v/>
      </c>
    </row>
    <row r="429" spans="1:9">
      <c r="A429" s="11"/>
      <c r="B429" s="11"/>
      <c r="E429" s="11"/>
      <c r="F429" s="11"/>
      <c r="I429" t="str">
        <f>LEFT(Tabela_Kwerenda_z_AKORD[[#This Row],[NR_KOMISJI]],5)</f>
        <v/>
      </c>
    </row>
    <row r="430" spans="1:9">
      <c r="A430" s="11"/>
      <c r="B430" s="11"/>
      <c r="E430" s="11"/>
      <c r="F430" s="11"/>
      <c r="I430" t="str">
        <f>LEFT(Tabela_Kwerenda_z_AKORD[[#This Row],[NR_KOMISJI]],5)</f>
        <v/>
      </c>
    </row>
    <row r="431" spans="1:9">
      <c r="A431" s="11"/>
      <c r="B431" s="11"/>
      <c r="E431" s="11"/>
      <c r="F431" s="11"/>
      <c r="I431" t="str">
        <f>LEFT(Tabela_Kwerenda_z_AKORD[[#This Row],[NR_KOMISJI]],5)</f>
        <v/>
      </c>
    </row>
    <row r="432" spans="1:9">
      <c r="A432" s="11"/>
      <c r="B432" s="11"/>
      <c r="E432" s="11"/>
      <c r="F432" s="11"/>
      <c r="I432" t="str">
        <f>LEFT(Tabela_Kwerenda_z_AKORD[[#This Row],[NR_KOMISJI]],5)</f>
        <v/>
      </c>
    </row>
    <row r="433" spans="1:9">
      <c r="A433" s="11"/>
      <c r="B433" s="11"/>
      <c r="E433" s="11"/>
      <c r="F433" s="11"/>
      <c r="I433" t="str">
        <f>LEFT(Tabela_Kwerenda_z_AKORD[[#This Row],[NR_KOMISJI]],5)</f>
        <v/>
      </c>
    </row>
    <row r="434" spans="1:9">
      <c r="A434" s="11"/>
      <c r="B434" s="11"/>
      <c r="E434" s="11"/>
      <c r="F434" s="11"/>
      <c r="I434" t="str">
        <f>LEFT(Tabela_Kwerenda_z_AKORD[[#This Row],[NR_KOMISJI]],5)</f>
        <v/>
      </c>
    </row>
    <row r="435" spans="1:9">
      <c r="A435" s="11"/>
      <c r="B435" s="11"/>
      <c r="E435" s="11"/>
      <c r="F435" s="11"/>
      <c r="I435" t="str">
        <f>LEFT(Tabela_Kwerenda_z_AKORD[[#This Row],[NR_KOMISJI]],5)</f>
        <v/>
      </c>
    </row>
    <row r="436" spans="1:9">
      <c r="A436" s="11"/>
      <c r="B436" s="11"/>
      <c r="E436" s="11"/>
      <c r="F436" s="11"/>
      <c r="I436" t="str">
        <f>LEFT(Tabela_Kwerenda_z_AKORD[[#This Row],[NR_KOMISJI]],5)</f>
        <v/>
      </c>
    </row>
    <row r="437" spans="1:9">
      <c r="A437" s="11"/>
      <c r="B437" s="11"/>
      <c r="E437" s="11"/>
      <c r="F437" s="11"/>
      <c r="I437" t="str">
        <f>LEFT(Tabela_Kwerenda_z_AKORD[[#This Row],[NR_KOMISJI]],5)</f>
        <v/>
      </c>
    </row>
    <row r="438" spans="1:9">
      <c r="A438" s="11"/>
      <c r="B438" s="11"/>
      <c r="E438" s="11"/>
      <c r="F438" s="11"/>
      <c r="I438" t="str">
        <f>LEFT(Tabela_Kwerenda_z_AKORD[[#This Row],[NR_KOMISJI]],5)</f>
        <v/>
      </c>
    </row>
    <row r="439" spans="1:9">
      <c r="A439" s="11"/>
      <c r="B439" s="11"/>
      <c r="E439" s="11"/>
      <c r="F439" s="11"/>
      <c r="I439" t="str">
        <f>LEFT(Tabela_Kwerenda_z_AKORD[[#This Row],[NR_KOMISJI]],5)</f>
        <v/>
      </c>
    </row>
    <row r="440" spans="1:9">
      <c r="A440" s="11"/>
      <c r="B440" s="11"/>
      <c r="E440" s="11"/>
      <c r="F440" s="11"/>
      <c r="I440" t="str">
        <f>LEFT(Tabela_Kwerenda_z_AKORD[[#This Row],[NR_KOMISJI]],5)</f>
        <v/>
      </c>
    </row>
    <row r="441" spans="1:9">
      <c r="A441" s="11"/>
      <c r="B441" s="11"/>
      <c r="E441" s="11"/>
      <c r="F441" s="11"/>
      <c r="I441" t="str">
        <f>LEFT(Tabela_Kwerenda_z_AKORD[[#This Row],[NR_KOMISJI]],5)</f>
        <v/>
      </c>
    </row>
    <row r="442" spans="1:9">
      <c r="A442" s="11"/>
      <c r="B442" s="11"/>
      <c r="E442" s="11"/>
      <c r="F442" s="11"/>
      <c r="I442" t="str">
        <f>LEFT(Tabela_Kwerenda_z_AKORD[[#This Row],[NR_KOMISJI]],5)</f>
        <v/>
      </c>
    </row>
    <row r="443" spans="1:9">
      <c r="A443" s="11"/>
      <c r="B443" s="11"/>
      <c r="E443" s="11"/>
      <c r="F443" s="11"/>
      <c r="I443" t="str">
        <f>LEFT(Tabela_Kwerenda_z_AKORD[[#This Row],[NR_KOMISJI]],5)</f>
        <v/>
      </c>
    </row>
    <row r="444" spans="1:9">
      <c r="A444" s="11"/>
      <c r="B444" s="11"/>
      <c r="E444" s="11"/>
      <c r="F444" s="11"/>
      <c r="I444" t="str">
        <f>LEFT(Tabela_Kwerenda_z_AKORD[[#This Row],[NR_KOMISJI]],5)</f>
        <v/>
      </c>
    </row>
    <row r="445" spans="1:9">
      <c r="A445" s="11"/>
      <c r="B445" s="11"/>
      <c r="E445" s="11"/>
      <c r="F445" s="11"/>
      <c r="I445" t="str">
        <f>LEFT(Tabela_Kwerenda_z_AKORD[[#This Row],[NR_KOMISJI]],5)</f>
        <v/>
      </c>
    </row>
    <row r="446" spans="1:9">
      <c r="A446" s="11"/>
      <c r="B446" s="11"/>
      <c r="E446" s="11"/>
      <c r="F446" s="11"/>
      <c r="I446" t="str">
        <f>LEFT(Tabela_Kwerenda_z_AKORD[[#This Row],[NR_KOMISJI]],5)</f>
        <v/>
      </c>
    </row>
    <row r="447" spans="1:9">
      <c r="A447" s="11"/>
      <c r="B447" s="11"/>
      <c r="E447" s="11"/>
      <c r="F447" s="11"/>
      <c r="I447" t="str">
        <f>LEFT(Tabela_Kwerenda_z_AKORD[[#This Row],[NR_KOMISJI]],5)</f>
        <v/>
      </c>
    </row>
    <row r="448" spans="1:9">
      <c r="A448" s="11"/>
      <c r="B448" s="11"/>
      <c r="E448" s="11"/>
      <c r="F448" s="11"/>
      <c r="I448" t="str">
        <f>LEFT(Tabela_Kwerenda_z_AKORD[[#This Row],[NR_KOMISJI]],5)</f>
        <v/>
      </c>
    </row>
    <row r="449" spans="1:9">
      <c r="A449" s="11"/>
      <c r="B449" s="11"/>
      <c r="E449" s="11"/>
      <c r="F449" s="11"/>
      <c r="I449" t="str">
        <f>LEFT(Tabela_Kwerenda_z_AKORD[[#This Row],[NR_KOMISJI]],5)</f>
        <v/>
      </c>
    </row>
    <row r="450" spans="1:9">
      <c r="A450" s="11"/>
      <c r="B450" s="11"/>
      <c r="E450" s="11"/>
      <c r="F450" s="11"/>
      <c r="I450" t="str">
        <f>LEFT(Tabela_Kwerenda_z_AKORD[[#This Row],[NR_KOMISJI]],5)</f>
        <v/>
      </c>
    </row>
    <row r="451" spans="1:9">
      <c r="A451" s="11"/>
      <c r="B451" s="11"/>
      <c r="E451" s="11"/>
      <c r="F451" s="11"/>
      <c r="I451" t="str">
        <f>LEFT(Tabela_Kwerenda_z_AKORD[[#This Row],[NR_KOMISJI]],5)</f>
        <v/>
      </c>
    </row>
    <row r="452" spans="1:9">
      <c r="A452" s="11"/>
      <c r="B452" s="11"/>
      <c r="E452" s="11"/>
      <c r="F452" s="11"/>
      <c r="I452" t="str">
        <f>LEFT(Tabela_Kwerenda_z_AKORD[[#This Row],[NR_KOMISJI]],5)</f>
        <v/>
      </c>
    </row>
    <row r="453" spans="1:9">
      <c r="A453" s="11"/>
      <c r="B453" s="11"/>
      <c r="E453" s="11"/>
      <c r="F453" s="11"/>
      <c r="I453" t="str">
        <f>LEFT(Tabela_Kwerenda_z_AKORD[[#This Row],[NR_KOMISJI]],5)</f>
        <v/>
      </c>
    </row>
    <row r="454" spans="1:9">
      <c r="A454" s="11"/>
      <c r="B454" s="11"/>
      <c r="E454" s="11"/>
      <c r="F454" s="11"/>
      <c r="I454" t="str">
        <f>LEFT(Tabela_Kwerenda_z_AKORD[[#This Row],[NR_KOMISJI]],5)</f>
        <v/>
      </c>
    </row>
    <row r="455" spans="1:9">
      <c r="A455" s="11"/>
      <c r="B455" s="11"/>
      <c r="E455" s="11"/>
      <c r="F455" s="11"/>
      <c r="I455" t="str">
        <f>LEFT(Tabela_Kwerenda_z_AKORD[[#This Row],[NR_KOMISJI]],5)</f>
        <v/>
      </c>
    </row>
    <row r="456" spans="1:9">
      <c r="A456" s="11"/>
      <c r="B456" s="11"/>
      <c r="E456" s="11"/>
      <c r="F456" s="11"/>
      <c r="I456" t="str">
        <f>LEFT(Tabela_Kwerenda_z_AKORD[[#This Row],[NR_KOMISJI]],5)</f>
        <v/>
      </c>
    </row>
    <row r="457" spans="1:9">
      <c r="A457" s="11"/>
      <c r="B457" s="11"/>
      <c r="E457" s="11"/>
      <c r="F457" s="11"/>
      <c r="I457" t="str">
        <f>LEFT(Tabela_Kwerenda_z_AKORD[[#This Row],[NR_KOMISJI]],5)</f>
        <v/>
      </c>
    </row>
    <row r="458" spans="1:9">
      <c r="A458" s="11"/>
      <c r="B458" s="11"/>
      <c r="E458" s="11"/>
      <c r="F458" s="11"/>
      <c r="I458" t="str">
        <f>LEFT(Tabela_Kwerenda_z_AKORD[[#This Row],[NR_KOMISJI]],5)</f>
        <v/>
      </c>
    </row>
    <row r="459" spans="1:9">
      <c r="A459" s="11"/>
      <c r="B459" s="11"/>
      <c r="E459" s="11"/>
      <c r="F459" s="11"/>
      <c r="I459" t="str">
        <f>LEFT(Tabela_Kwerenda_z_AKORD[[#This Row],[NR_KOMISJI]],5)</f>
        <v/>
      </c>
    </row>
    <row r="460" spans="1:9">
      <c r="A460" s="11"/>
      <c r="B460" s="11"/>
      <c r="E460" s="11"/>
      <c r="F460" s="11"/>
      <c r="I460" t="str">
        <f>LEFT(Tabela_Kwerenda_z_AKORD[[#This Row],[NR_KOMISJI]],5)</f>
        <v/>
      </c>
    </row>
    <row r="461" spans="1:9">
      <c r="A461" s="11"/>
      <c r="B461" s="11"/>
      <c r="E461" s="11"/>
      <c r="F461" s="11"/>
      <c r="I461" t="str">
        <f>LEFT(Tabela_Kwerenda_z_AKORD[[#This Row],[NR_KOMISJI]],5)</f>
        <v/>
      </c>
    </row>
    <row r="462" spans="1:9">
      <c r="A462" s="11"/>
      <c r="B462" s="11"/>
      <c r="E462" s="11"/>
      <c r="F462" s="11"/>
      <c r="I462" t="str">
        <f>LEFT(Tabela_Kwerenda_z_AKORD[[#This Row],[NR_KOMISJI]],5)</f>
        <v/>
      </c>
    </row>
    <row r="463" spans="1:9">
      <c r="A463" s="11"/>
      <c r="B463" s="11"/>
      <c r="E463" s="11"/>
      <c r="F463" s="11"/>
      <c r="I463" t="str">
        <f>LEFT(Tabela_Kwerenda_z_AKORD[[#This Row],[NR_KOMISJI]],5)</f>
        <v/>
      </c>
    </row>
    <row r="464" spans="1:9">
      <c r="A464" s="11"/>
      <c r="B464" s="11"/>
      <c r="E464" s="11"/>
      <c r="F464" s="11"/>
      <c r="I464" t="str">
        <f>LEFT(Tabela_Kwerenda_z_AKORD[[#This Row],[NR_KOMISJI]],5)</f>
        <v/>
      </c>
    </row>
    <row r="465" spans="1:9">
      <c r="A465" s="11"/>
      <c r="B465" s="11"/>
      <c r="E465" s="11"/>
      <c r="F465" s="11"/>
      <c r="I465" t="str">
        <f>LEFT(Tabela_Kwerenda_z_AKORD[[#This Row],[NR_KOMISJI]],5)</f>
        <v/>
      </c>
    </row>
    <row r="466" spans="1:9">
      <c r="A466" s="11"/>
      <c r="B466" s="11"/>
      <c r="E466" s="11"/>
      <c r="F466" s="11"/>
      <c r="I466" t="str">
        <f>LEFT(Tabela_Kwerenda_z_AKORD[[#This Row],[NR_KOMISJI]],5)</f>
        <v/>
      </c>
    </row>
    <row r="467" spans="1:9">
      <c r="A467" s="11"/>
      <c r="B467" s="11"/>
      <c r="E467" s="11"/>
      <c r="F467" s="11"/>
      <c r="I467" t="str">
        <f>LEFT(Tabela_Kwerenda_z_AKORD[[#This Row],[NR_KOMISJI]],5)</f>
        <v/>
      </c>
    </row>
    <row r="468" spans="1:9">
      <c r="A468" s="11"/>
      <c r="B468" s="11"/>
      <c r="E468" s="11"/>
      <c r="F468" s="11"/>
      <c r="I468" t="str">
        <f>LEFT(Tabela_Kwerenda_z_AKORD[[#This Row],[NR_KOMISJI]],5)</f>
        <v/>
      </c>
    </row>
    <row r="469" spans="1:9">
      <c r="A469" s="11"/>
      <c r="B469" s="11"/>
      <c r="E469" s="11"/>
      <c r="F469" s="11"/>
      <c r="I469" t="str">
        <f>LEFT(Tabela_Kwerenda_z_AKORD[[#This Row],[NR_KOMISJI]],5)</f>
        <v/>
      </c>
    </row>
    <row r="470" spans="1:9">
      <c r="A470" s="11"/>
      <c r="B470" s="11"/>
      <c r="E470" s="11"/>
      <c r="F470" s="11"/>
      <c r="I470" t="str">
        <f>LEFT(Tabela_Kwerenda_z_AKORD[[#This Row],[NR_KOMISJI]],5)</f>
        <v/>
      </c>
    </row>
    <row r="471" spans="1:9">
      <c r="A471" s="11"/>
      <c r="B471" s="11"/>
      <c r="E471" s="11"/>
      <c r="F471" s="11"/>
      <c r="I471" t="str">
        <f>LEFT(Tabela_Kwerenda_z_AKORD[[#This Row],[NR_KOMISJI]],5)</f>
        <v/>
      </c>
    </row>
    <row r="472" spans="1:9">
      <c r="A472" s="11"/>
      <c r="B472" s="11"/>
      <c r="E472" s="11"/>
      <c r="F472" s="11"/>
      <c r="I472" t="str">
        <f>LEFT(Tabela_Kwerenda_z_AKORD[[#This Row],[NR_KOMISJI]],5)</f>
        <v/>
      </c>
    </row>
    <row r="473" spans="1:9">
      <c r="A473" s="11"/>
      <c r="B473" s="11"/>
      <c r="E473" s="11"/>
      <c r="F473" s="11"/>
      <c r="I473" t="str">
        <f>LEFT(Tabela_Kwerenda_z_AKORD[[#This Row],[NR_KOMISJI]],5)</f>
        <v/>
      </c>
    </row>
    <row r="474" spans="1:9">
      <c r="A474" s="11"/>
      <c r="B474" s="11"/>
      <c r="E474" s="11"/>
      <c r="F474" s="11"/>
      <c r="I474" t="str">
        <f>LEFT(Tabela_Kwerenda_z_AKORD[[#This Row],[NR_KOMISJI]],5)</f>
        <v/>
      </c>
    </row>
    <row r="475" spans="1:9">
      <c r="A475" s="11"/>
      <c r="B475" s="11"/>
      <c r="E475" s="11"/>
      <c r="F475" s="11"/>
      <c r="I475" t="str">
        <f>LEFT(Tabela_Kwerenda_z_AKORD[[#This Row],[NR_KOMISJI]],5)</f>
        <v/>
      </c>
    </row>
    <row r="476" spans="1:9">
      <c r="A476" s="11"/>
      <c r="B476" s="11"/>
      <c r="E476" s="11"/>
      <c r="F476" s="11"/>
      <c r="I476" t="str">
        <f>LEFT(Tabela_Kwerenda_z_AKORD[[#This Row],[NR_KOMISJI]],5)</f>
        <v/>
      </c>
    </row>
    <row r="477" spans="1:9">
      <c r="A477" s="11"/>
      <c r="B477" s="11"/>
      <c r="E477" s="11"/>
      <c r="F477" s="11"/>
      <c r="I477" t="str">
        <f>LEFT(Tabela_Kwerenda_z_AKORD[[#This Row],[NR_KOMISJI]],5)</f>
        <v/>
      </c>
    </row>
    <row r="478" spans="1:9">
      <c r="A478" s="11"/>
      <c r="B478" s="11"/>
      <c r="E478" s="11"/>
      <c r="F478" s="11"/>
      <c r="I478" t="str">
        <f>LEFT(Tabela_Kwerenda_z_AKORD[[#This Row],[NR_KOMISJI]],5)</f>
        <v/>
      </c>
    </row>
    <row r="479" spans="1:9">
      <c r="A479" s="11"/>
      <c r="B479" s="11"/>
      <c r="E479" s="11"/>
      <c r="F479" s="11"/>
      <c r="I479" t="str">
        <f>LEFT(Tabela_Kwerenda_z_AKORD[[#This Row],[NR_KOMISJI]],5)</f>
        <v/>
      </c>
    </row>
    <row r="480" spans="1:9">
      <c r="A480" s="11"/>
      <c r="B480" s="11"/>
      <c r="E480" s="11"/>
      <c r="F480" s="11"/>
      <c r="I480" t="str">
        <f>LEFT(Tabela_Kwerenda_z_AKORD[[#This Row],[NR_KOMISJI]],5)</f>
        <v/>
      </c>
    </row>
    <row r="481" spans="1:9">
      <c r="A481" s="11"/>
      <c r="B481" s="11"/>
      <c r="E481" s="11"/>
      <c r="F481" s="11"/>
      <c r="I481" t="str">
        <f>LEFT(Tabela_Kwerenda_z_AKORD[[#This Row],[NR_KOMISJI]],5)</f>
        <v/>
      </c>
    </row>
    <row r="482" spans="1:9">
      <c r="A482" s="11"/>
      <c r="B482" s="11"/>
      <c r="E482" s="11"/>
      <c r="F482" s="11"/>
      <c r="I482" t="str">
        <f>LEFT(Tabela_Kwerenda_z_AKORD[[#This Row],[NR_KOMISJI]],5)</f>
        <v/>
      </c>
    </row>
    <row r="483" spans="1:9">
      <c r="A483" s="11"/>
      <c r="B483" s="11"/>
      <c r="E483" s="11"/>
      <c r="F483" s="11"/>
      <c r="I483" t="str">
        <f>LEFT(Tabela_Kwerenda_z_AKORD[[#This Row],[NR_KOMISJI]],5)</f>
        <v/>
      </c>
    </row>
    <row r="484" spans="1:9">
      <c r="A484" s="11"/>
      <c r="B484" s="11"/>
      <c r="E484" s="11"/>
      <c r="F484" s="11"/>
      <c r="I484" t="str">
        <f>LEFT(Tabela_Kwerenda_z_AKORD[[#This Row],[NR_KOMISJI]],5)</f>
        <v/>
      </c>
    </row>
    <row r="485" spans="1:9">
      <c r="A485" s="11"/>
      <c r="B485" s="11"/>
      <c r="E485" s="11"/>
      <c r="F485" s="11"/>
      <c r="I485" t="str">
        <f>LEFT(Tabela_Kwerenda_z_AKORD[[#This Row],[NR_KOMISJI]],5)</f>
        <v/>
      </c>
    </row>
    <row r="486" spans="1:9">
      <c r="A486" s="11"/>
      <c r="B486" s="11"/>
      <c r="E486" s="11"/>
      <c r="F486" s="11"/>
      <c r="I486" t="str">
        <f>LEFT(Tabela_Kwerenda_z_AKORD[[#This Row],[NR_KOMISJI]],5)</f>
        <v/>
      </c>
    </row>
    <row r="487" spans="1:9">
      <c r="A487" s="11"/>
      <c r="B487" s="11"/>
      <c r="E487" s="11"/>
      <c r="F487" s="11"/>
      <c r="I487" t="str">
        <f>LEFT(Tabela_Kwerenda_z_AKORD[[#This Row],[NR_KOMISJI]],5)</f>
        <v/>
      </c>
    </row>
    <row r="488" spans="1:9">
      <c r="A488" s="11"/>
      <c r="B488" s="11"/>
      <c r="E488" s="11"/>
      <c r="F488" s="11"/>
      <c r="I488" t="str">
        <f>LEFT(Tabela_Kwerenda_z_AKORD[[#This Row],[NR_KOMISJI]],5)</f>
        <v/>
      </c>
    </row>
    <row r="489" spans="1:9">
      <c r="A489" s="11"/>
      <c r="B489" s="11"/>
      <c r="E489" s="11"/>
      <c r="F489" s="11"/>
      <c r="I489" t="str">
        <f>LEFT(Tabela_Kwerenda_z_AKORD[[#This Row],[NR_KOMISJI]],5)</f>
        <v/>
      </c>
    </row>
    <row r="490" spans="1:9">
      <c r="A490" s="11"/>
      <c r="B490" s="11"/>
      <c r="E490" s="11"/>
      <c r="F490" s="11"/>
      <c r="I490" t="str">
        <f>LEFT(Tabela_Kwerenda_z_AKORD[[#This Row],[NR_KOMISJI]],5)</f>
        <v/>
      </c>
    </row>
    <row r="491" spans="1:9">
      <c r="A491" s="11"/>
      <c r="B491" s="11"/>
      <c r="E491" s="11"/>
      <c r="F491" s="11"/>
      <c r="I491" t="str">
        <f>LEFT(Tabela_Kwerenda_z_AKORD[[#This Row],[NR_KOMISJI]],5)</f>
        <v/>
      </c>
    </row>
    <row r="492" spans="1:9">
      <c r="A492" s="11"/>
      <c r="B492" s="11"/>
      <c r="E492" s="11"/>
      <c r="F492" s="11"/>
      <c r="I492" t="str">
        <f>LEFT(Tabela_Kwerenda_z_AKORD[[#This Row],[NR_KOMISJI]],5)</f>
        <v/>
      </c>
    </row>
    <row r="493" spans="1:9">
      <c r="A493" s="11"/>
      <c r="B493" s="11"/>
      <c r="E493" s="11"/>
      <c r="F493" s="11"/>
      <c r="I493" t="str">
        <f>LEFT(Tabela_Kwerenda_z_AKORD[[#This Row],[NR_KOMISJI]],5)</f>
        <v/>
      </c>
    </row>
    <row r="494" spans="1:9">
      <c r="A494" s="11"/>
      <c r="B494" s="11"/>
      <c r="E494" s="11"/>
      <c r="F494" s="11"/>
      <c r="I494" t="str">
        <f>LEFT(Tabela_Kwerenda_z_AKORD[[#This Row],[NR_KOMISJI]],5)</f>
        <v/>
      </c>
    </row>
    <row r="495" spans="1:9">
      <c r="A495" s="11"/>
      <c r="B495" s="11"/>
      <c r="E495" s="11"/>
      <c r="F495" s="11"/>
      <c r="I495" t="str">
        <f>LEFT(Tabela_Kwerenda_z_AKORD[[#This Row],[NR_KOMISJI]],5)</f>
        <v/>
      </c>
    </row>
    <row r="496" spans="1:9">
      <c r="A496" s="11"/>
      <c r="B496" s="11"/>
      <c r="E496" s="11"/>
      <c r="F496" s="11"/>
      <c r="I496" t="str">
        <f>LEFT(Tabela_Kwerenda_z_AKORD[[#This Row],[NR_KOMISJI]],5)</f>
        <v/>
      </c>
    </row>
    <row r="497" spans="1:9">
      <c r="A497" s="11"/>
      <c r="B497" s="11"/>
      <c r="E497" s="11"/>
      <c r="F497" s="11"/>
      <c r="I497" t="str">
        <f>LEFT(Tabela_Kwerenda_z_AKORD[[#This Row],[NR_KOMISJI]],5)</f>
        <v/>
      </c>
    </row>
    <row r="498" spans="1:9">
      <c r="A498" s="11"/>
      <c r="B498" s="11"/>
      <c r="E498" s="11"/>
      <c r="F498" s="11"/>
      <c r="I498" t="str">
        <f>LEFT(Tabela_Kwerenda_z_AKORD[[#This Row],[NR_KOMISJI]],5)</f>
        <v/>
      </c>
    </row>
    <row r="499" spans="1:9">
      <c r="A499" s="11"/>
      <c r="B499" s="11"/>
      <c r="E499" s="11"/>
      <c r="F499" s="11"/>
      <c r="I499" t="str">
        <f>LEFT(Tabela_Kwerenda_z_AKORD[[#This Row],[NR_KOMISJI]],5)</f>
        <v/>
      </c>
    </row>
    <row r="500" spans="1:9">
      <c r="A500" s="11"/>
      <c r="B500" s="11"/>
      <c r="E500" s="11"/>
      <c r="F500" s="11"/>
      <c r="I500" t="str">
        <f>LEFT(Tabela_Kwerenda_z_AKORD[[#This Row],[NR_KOMISJI]],5)</f>
        <v/>
      </c>
    </row>
    <row r="501" spans="1:9">
      <c r="A501" s="11"/>
      <c r="B501" s="11"/>
      <c r="E501" s="11"/>
      <c r="F501" s="11"/>
      <c r="I501" t="str">
        <f>LEFT(Tabela_Kwerenda_z_AKORD[[#This Row],[NR_KOMISJI]],5)</f>
        <v/>
      </c>
    </row>
    <row r="502" spans="1:9">
      <c r="A502" s="11"/>
      <c r="B502" s="11"/>
      <c r="E502" s="11"/>
      <c r="F502" s="11"/>
      <c r="I502" t="str">
        <f>LEFT(Tabela_Kwerenda_z_AKORD[[#This Row],[NR_KOMISJI]],5)</f>
        <v/>
      </c>
    </row>
    <row r="503" spans="1:9">
      <c r="A503" s="11"/>
      <c r="B503" s="11"/>
      <c r="E503" s="11"/>
      <c r="F503" s="11"/>
      <c r="I503" t="str">
        <f>LEFT(Tabela_Kwerenda_z_AKORD[[#This Row],[NR_KOMISJI]],5)</f>
        <v/>
      </c>
    </row>
    <row r="504" spans="1:9">
      <c r="A504" s="11"/>
      <c r="B504" s="11"/>
      <c r="E504" s="11"/>
      <c r="F504" s="11"/>
      <c r="I504" t="str">
        <f>LEFT(Tabela_Kwerenda_z_AKORD[[#This Row],[NR_KOMISJI]],5)</f>
        <v/>
      </c>
    </row>
    <row r="505" spans="1:9">
      <c r="A505" s="11"/>
      <c r="B505" s="11"/>
      <c r="E505" s="11"/>
      <c r="F505" s="11"/>
      <c r="I505" t="str">
        <f>LEFT(Tabela_Kwerenda_z_AKORD[[#This Row],[NR_KOMISJI]],5)</f>
        <v/>
      </c>
    </row>
    <row r="506" spans="1:9">
      <c r="A506" s="11"/>
      <c r="B506" s="11"/>
      <c r="E506" s="11"/>
      <c r="F506" s="11"/>
      <c r="I506" t="str">
        <f>LEFT(Tabela_Kwerenda_z_AKORD[[#This Row],[NR_KOMISJI]],5)</f>
        <v/>
      </c>
    </row>
    <row r="507" spans="1:9">
      <c r="A507" s="11"/>
      <c r="B507" s="11"/>
      <c r="E507" s="11"/>
      <c r="F507" s="11"/>
      <c r="I507" t="str">
        <f>LEFT(Tabela_Kwerenda_z_AKORD[[#This Row],[NR_KOMISJI]],5)</f>
        <v/>
      </c>
    </row>
    <row r="508" spans="1:9">
      <c r="A508" s="11"/>
      <c r="B508" s="11"/>
      <c r="E508" s="11"/>
      <c r="F508" s="11"/>
      <c r="I508" t="str">
        <f>LEFT(Tabela_Kwerenda_z_AKORD[[#This Row],[NR_KOMISJI]],5)</f>
        <v/>
      </c>
    </row>
    <row r="509" spans="1:9">
      <c r="A509" s="11"/>
      <c r="B509" s="11"/>
      <c r="E509" s="11"/>
      <c r="F509" s="11"/>
      <c r="I509" t="str">
        <f>LEFT(Tabela_Kwerenda_z_AKORD[[#This Row],[NR_KOMISJI]],5)</f>
        <v/>
      </c>
    </row>
    <row r="510" spans="1:9">
      <c r="A510" s="11"/>
      <c r="B510" s="11"/>
      <c r="E510" s="11"/>
      <c r="F510" s="11"/>
      <c r="I510" t="str">
        <f>LEFT(Tabela_Kwerenda_z_AKORD[[#This Row],[NR_KOMISJI]],5)</f>
        <v/>
      </c>
    </row>
    <row r="511" spans="1:9">
      <c r="A511" s="11"/>
      <c r="B511" s="11"/>
      <c r="E511" s="11"/>
      <c r="F511" s="11"/>
      <c r="I511" t="str">
        <f>LEFT(Tabela_Kwerenda_z_AKORD[[#This Row],[NR_KOMISJI]],5)</f>
        <v/>
      </c>
    </row>
    <row r="512" spans="1:9">
      <c r="A512" s="11"/>
      <c r="B512" s="11"/>
      <c r="E512" s="11"/>
      <c r="F512" s="11"/>
      <c r="I512" t="str">
        <f>LEFT(Tabela_Kwerenda_z_AKORD[[#This Row],[NR_KOMISJI]],5)</f>
        <v/>
      </c>
    </row>
    <row r="513" spans="1:9">
      <c r="A513" s="11"/>
      <c r="B513" s="11"/>
      <c r="E513" s="11"/>
      <c r="F513" s="11"/>
      <c r="I513" t="str">
        <f>LEFT(Tabela_Kwerenda_z_AKORD[[#This Row],[NR_KOMISJI]],5)</f>
        <v/>
      </c>
    </row>
    <row r="514" spans="1:9">
      <c r="A514" s="11"/>
      <c r="B514" s="11"/>
      <c r="E514" s="11"/>
      <c r="F514" s="11"/>
      <c r="I514" t="str">
        <f>LEFT(Tabela_Kwerenda_z_AKORD[[#This Row],[NR_KOMISJI]],5)</f>
        <v/>
      </c>
    </row>
    <row r="515" spans="1:9">
      <c r="A515" s="11"/>
      <c r="B515" s="11"/>
      <c r="E515" s="11"/>
      <c r="F515" s="11"/>
      <c r="I515" t="str">
        <f>LEFT(Tabela_Kwerenda_z_AKORD[[#This Row],[NR_KOMISJI]],5)</f>
        <v/>
      </c>
    </row>
    <row r="516" spans="1:9">
      <c r="A516" s="11"/>
      <c r="B516" s="11"/>
      <c r="E516" s="11"/>
      <c r="F516" s="11"/>
      <c r="I516" t="str">
        <f>LEFT(Tabela_Kwerenda_z_AKORD[[#This Row],[NR_KOMISJI]],5)</f>
        <v/>
      </c>
    </row>
    <row r="517" spans="1:9">
      <c r="A517" s="11"/>
      <c r="B517" s="11"/>
      <c r="E517" s="11"/>
      <c r="F517" s="11"/>
      <c r="I517" t="str">
        <f>LEFT(Tabela_Kwerenda_z_AKORD[[#This Row],[NR_KOMISJI]],5)</f>
        <v/>
      </c>
    </row>
    <row r="518" spans="1:9">
      <c r="A518" s="11"/>
      <c r="B518" s="11"/>
      <c r="E518" s="11"/>
      <c r="F518" s="11"/>
      <c r="I518" t="str">
        <f>LEFT(Tabela_Kwerenda_z_AKORD[[#This Row],[NR_KOMISJI]],5)</f>
        <v/>
      </c>
    </row>
    <row r="519" spans="1:9">
      <c r="A519" s="11"/>
      <c r="B519" s="11"/>
      <c r="E519" s="11"/>
      <c r="F519" s="11"/>
      <c r="I519" t="str">
        <f>LEFT(Tabela_Kwerenda_z_AKORD[[#This Row],[NR_KOMISJI]],5)</f>
        <v/>
      </c>
    </row>
    <row r="520" spans="1:9">
      <c r="A520" s="11"/>
      <c r="B520" s="11"/>
      <c r="E520" s="11"/>
      <c r="F520" s="11"/>
      <c r="I520" t="str">
        <f>LEFT(Tabela_Kwerenda_z_AKORD[[#This Row],[NR_KOMISJI]],5)</f>
        <v/>
      </c>
    </row>
    <row r="521" spans="1:9">
      <c r="A521" s="11"/>
      <c r="B521" s="11"/>
      <c r="E521" s="11"/>
      <c r="F521" s="11"/>
      <c r="I521" t="str">
        <f>LEFT(Tabela_Kwerenda_z_AKORD[[#This Row],[NR_KOMISJI]],5)</f>
        <v/>
      </c>
    </row>
    <row r="522" spans="1:9">
      <c r="A522" s="11"/>
      <c r="B522" s="11"/>
      <c r="E522" s="11"/>
      <c r="F522" s="11"/>
      <c r="I522" t="str">
        <f>LEFT(Tabela_Kwerenda_z_AKORD[[#This Row],[NR_KOMISJI]],5)</f>
        <v/>
      </c>
    </row>
    <row r="523" spans="1:9">
      <c r="A523" s="11"/>
      <c r="B523" s="11"/>
      <c r="E523" s="11"/>
      <c r="F523" s="11"/>
      <c r="I523" t="str">
        <f>LEFT(Tabela_Kwerenda_z_AKORD[[#This Row],[NR_KOMISJI]],5)</f>
        <v/>
      </c>
    </row>
    <row r="524" spans="1:9">
      <c r="A524" s="11"/>
      <c r="B524" s="11"/>
      <c r="E524" s="11"/>
      <c r="F524" s="11"/>
      <c r="I524" t="str">
        <f>LEFT(Tabela_Kwerenda_z_AKORD[[#This Row],[NR_KOMISJI]],5)</f>
        <v/>
      </c>
    </row>
    <row r="525" spans="1:9">
      <c r="A525" s="11"/>
      <c r="B525" s="11"/>
      <c r="E525" s="11"/>
      <c r="F525" s="11"/>
      <c r="I525" t="str">
        <f>LEFT(Tabela_Kwerenda_z_AKORD[[#This Row],[NR_KOMISJI]],5)</f>
        <v/>
      </c>
    </row>
    <row r="526" spans="1:9">
      <c r="A526" s="11"/>
      <c r="B526" s="11"/>
      <c r="E526" s="11"/>
      <c r="F526" s="11"/>
      <c r="I526" t="str">
        <f>LEFT(Tabela_Kwerenda_z_AKORD[[#This Row],[NR_KOMISJI]],5)</f>
        <v/>
      </c>
    </row>
    <row r="527" spans="1:9">
      <c r="A527" s="11"/>
      <c r="B527" s="11"/>
      <c r="E527" s="11"/>
      <c r="F527" s="11"/>
      <c r="I527" t="str">
        <f>LEFT(Tabela_Kwerenda_z_AKORD[[#This Row],[NR_KOMISJI]],5)</f>
        <v/>
      </c>
    </row>
    <row r="528" spans="1:9">
      <c r="A528" s="11"/>
      <c r="B528" s="11"/>
      <c r="E528" s="11"/>
      <c r="F528" s="11"/>
      <c r="I528" t="str">
        <f>LEFT(Tabela_Kwerenda_z_AKORD[[#This Row],[NR_KOMISJI]],5)</f>
        <v/>
      </c>
    </row>
    <row r="529" spans="1:9">
      <c r="A529" s="11"/>
      <c r="B529" s="11"/>
      <c r="E529" s="11"/>
      <c r="F529" s="11"/>
      <c r="I529" t="str">
        <f>LEFT(Tabela_Kwerenda_z_AKORD[[#This Row],[NR_KOMISJI]],5)</f>
        <v/>
      </c>
    </row>
    <row r="530" spans="1:9">
      <c r="A530" s="11"/>
      <c r="B530" s="11"/>
      <c r="E530" s="11"/>
      <c r="F530" s="11"/>
      <c r="I530" t="str">
        <f>LEFT(Tabela_Kwerenda_z_AKORD[[#This Row],[NR_KOMISJI]],5)</f>
        <v/>
      </c>
    </row>
    <row r="531" spans="1:9">
      <c r="A531" s="11"/>
      <c r="B531" s="11"/>
      <c r="E531" s="11"/>
      <c r="F531" s="11"/>
      <c r="I531" t="str">
        <f>LEFT(Tabela_Kwerenda_z_AKORD[[#This Row],[NR_KOMISJI]],5)</f>
        <v/>
      </c>
    </row>
    <row r="532" spans="1:9">
      <c r="A532" s="11"/>
      <c r="B532" s="11"/>
      <c r="E532" s="11"/>
      <c r="F532" s="11"/>
      <c r="I532" t="str">
        <f>LEFT(Tabela_Kwerenda_z_AKORD[[#This Row],[NR_KOMISJI]],5)</f>
        <v/>
      </c>
    </row>
    <row r="533" spans="1:9">
      <c r="A533" s="11"/>
      <c r="B533" s="11"/>
      <c r="E533" s="11"/>
      <c r="F533" s="11"/>
      <c r="I533" t="str">
        <f>LEFT(Tabela_Kwerenda_z_AKORD[[#This Row],[NR_KOMISJI]],5)</f>
        <v/>
      </c>
    </row>
    <row r="534" spans="1:9">
      <c r="A534" s="11"/>
      <c r="B534" s="11"/>
      <c r="E534" s="11"/>
      <c r="F534" s="11"/>
      <c r="I534" t="str">
        <f>LEFT(Tabela_Kwerenda_z_AKORD[[#This Row],[NR_KOMISJI]],5)</f>
        <v/>
      </c>
    </row>
    <row r="535" spans="1:9">
      <c r="A535" s="11"/>
      <c r="B535" s="11"/>
      <c r="E535" s="11"/>
      <c r="F535" s="11"/>
      <c r="I535" t="str">
        <f>LEFT(Tabela_Kwerenda_z_AKORD[[#This Row],[NR_KOMISJI]],5)</f>
        <v/>
      </c>
    </row>
    <row r="536" spans="1:9">
      <c r="A536" s="11"/>
      <c r="B536" s="11"/>
      <c r="E536" s="11"/>
      <c r="F536" s="11"/>
      <c r="I536" t="str">
        <f>LEFT(Tabela_Kwerenda_z_AKORD[[#This Row],[NR_KOMISJI]],5)</f>
        <v/>
      </c>
    </row>
    <row r="537" spans="1:9">
      <c r="A537" s="11"/>
      <c r="B537" s="11"/>
      <c r="E537" s="11"/>
      <c r="F537" s="11"/>
      <c r="I537" t="str">
        <f>LEFT(Tabela_Kwerenda_z_AKORD[[#This Row],[NR_KOMISJI]],5)</f>
        <v/>
      </c>
    </row>
    <row r="538" spans="1:9">
      <c r="A538" s="11"/>
      <c r="B538" s="11"/>
      <c r="E538" s="11"/>
      <c r="F538" s="11"/>
      <c r="I538" t="str">
        <f>LEFT(Tabela_Kwerenda_z_AKORD[[#This Row],[NR_KOMISJI]],5)</f>
        <v/>
      </c>
    </row>
    <row r="539" spans="1:9">
      <c r="A539" s="11"/>
      <c r="B539" s="11"/>
      <c r="E539" s="11"/>
      <c r="F539" s="11"/>
      <c r="I539" t="str">
        <f>LEFT(Tabela_Kwerenda_z_AKORD[[#This Row],[NR_KOMISJI]],5)</f>
        <v/>
      </c>
    </row>
    <row r="540" spans="1:9">
      <c r="A540" s="11"/>
      <c r="B540" s="11"/>
      <c r="E540" s="11"/>
      <c r="F540" s="11"/>
      <c r="I540" t="str">
        <f>LEFT(Tabela_Kwerenda_z_AKORD[[#This Row],[NR_KOMISJI]],5)</f>
        <v/>
      </c>
    </row>
    <row r="541" spans="1:9">
      <c r="A541" s="11"/>
      <c r="B541" s="11"/>
      <c r="E541" s="11"/>
      <c r="F541" s="11"/>
      <c r="I541" t="str">
        <f>LEFT(Tabela_Kwerenda_z_AKORD[[#This Row],[NR_KOMISJI]],5)</f>
        <v/>
      </c>
    </row>
    <row r="542" spans="1:9">
      <c r="A542" s="11"/>
      <c r="B542" s="11"/>
      <c r="E542" s="11"/>
      <c r="F542" s="11"/>
      <c r="I542" t="str">
        <f>LEFT(Tabela_Kwerenda_z_AKORD[[#This Row],[NR_KOMISJI]],5)</f>
        <v/>
      </c>
    </row>
    <row r="543" spans="1:9">
      <c r="A543" s="11"/>
      <c r="B543" s="11"/>
      <c r="E543" s="11"/>
      <c r="F543" s="11"/>
      <c r="I543" t="str">
        <f>LEFT(Tabela_Kwerenda_z_AKORD[[#This Row],[NR_KOMISJI]],5)</f>
        <v/>
      </c>
    </row>
    <row r="544" spans="1:9">
      <c r="A544" s="11"/>
      <c r="B544" s="11"/>
      <c r="E544" s="11"/>
      <c r="F544" s="11"/>
      <c r="I544" t="str">
        <f>LEFT(Tabela_Kwerenda_z_AKORD[[#This Row],[NR_KOMISJI]],5)</f>
        <v/>
      </c>
    </row>
    <row r="545" spans="1:11">
      <c r="A545" s="11"/>
      <c r="B545" s="11"/>
      <c r="E545" s="11"/>
      <c r="F545" s="11"/>
      <c r="I545" t="str">
        <f>LEFT(Tabela_Kwerenda_z_AKORD[[#This Row],[NR_KOMISJI]],5)</f>
        <v/>
      </c>
    </row>
    <row r="546" spans="1:11">
      <c r="A546" s="11"/>
      <c r="B546" s="11"/>
      <c r="E546" s="11"/>
      <c r="F546" s="11"/>
      <c r="I546" t="str">
        <f>LEFT(Tabela_Kwerenda_z_AKORD[[#This Row],[NR_KOMISJI]],5)</f>
        <v/>
      </c>
    </row>
    <row r="547" spans="1:11">
      <c r="A547" s="11"/>
      <c r="B547" s="11"/>
      <c r="E547" s="11"/>
      <c r="F547" s="11"/>
      <c r="I547" t="str">
        <f>LEFT(Tabela_Kwerenda_z_AKORD[[#This Row],[NR_KOMISJI]],5)</f>
        <v/>
      </c>
    </row>
    <row r="548" spans="1:11">
      <c r="A548" s="11"/>
      <c r="B548" s="11"/>
      <c r="E548" s="11"/>
      <c r="F548" s="11"/>
      <c r="I548" t="str">
        <f>LEFT(Tabela_Kwerenda_z_AKORD[[#This Row],[NR_KOMISJI]],5)</f>
        <v/>
      </c>
    </row>
    <row r="549" spans="1:11">
      <c r="A549" s="11"/>
      <c r="B549" s="11"/>
      <c r="E549" s="11"/>
      <c r="F549" s="11"/>
      <c r="I549" t="str">
        <f>LEFT(Tabela_Kwerenda_z_AKORD[[#This Row],[NR_KOMISJI]],5)</f>
        <v/>
      </c>
    </row>
    <row r="550" spans="1:11">
      <c r="A550" s="11"/>
      <c r="B550" s="11"/>
      <c r="E550" s="11"/>
      <c r="F550" s="11"/>
      <c r="I550" t="str">
        <f>LEFT(Tabela_Kwerenda_z_AKORD[[#This Row],[NR_KOMISJI]],5)</f>
        <v/>
      </c>
    </row>
    <row r="551" spans="1:11">
      <c r="A551" s="11"/>
      <c r="B551" s="11"/>
      <c r="E551" s="11"/>
      <c r="F551" s="11"/>
      <c r="I551" t="str">
        <f>LEFT(Tabela_Kwerenda_z_AKORD[[#This Row],[NR_KOMISJI]],5)</f>
        <v/>
      </c>
      <c r="J551" t="str">
        <f>DAY(Tabela_Kwerenda_z_AKORD[[#This Row],[CZAS_START]]) &amp;"-"&amp; MONTH(Tabela_Kwerenda_z_AKORD[[#This Row],[CZAS_START]]) &amp;"-"&amp; YEAR(Tabela_Kwerenda_z_AKORD[[#This Row],[CZAS_START]])</f>
        <v>0-1-1900</v>
      </c>
      <c r="K551" t="e">
        <f>INDEX(AKORDT[],MATCH(Tabela_Kwerenda_z_AKORD[[#This Row],[PRACOWNICY_ID]],AKORDT[PRACOWNICY_ID],0),1)</f>
        <v>#N/A</v>
      </c>
    </row>
    <row r="552" spans="1:11">
      <c r="A552" s="11"/>
      <c r="B552" s="11"/>
      <c r="E552" s="11"/>
      <c r="F552" s="11"/>
      <c r="I552" t="str">
        <f>LEFT(Tabela_Kwerenda_z_AKORD[[#This Row],[NR_KOMISJI]],5)</f>
        <v/>
      </c>
      <c r="J552" t="str">
        <f>DAY(Tabela_Kwerenda_z_AKORD[[#This Row],[CZAS_START]]) &amp;"-"&amp; MONTH(Tabela_Kwerenda_z_AKORD[[#This Row],[CZAS_START]]) &amp;"-"&amp; YEAR(Tabela_Kwerenda_z_AKORD[[#This Row],[CZAS_START]])</f>
        <v>0-1-1900</v>
      </c>
      <c r="K552" t="e">
        <f>INDEX(AKORDT[],MATCH(Tabela_Kwerenda_z_AKORD[[#This Row],[PRACOWNICY_ID]],AKORDT[PRACOWNICY_ID],0),1)</f>
        <v>#N/A</v>
      </c>
    </row>
    <row r="553" spans="1:11">
      <c r="A553" s="11"/>
      <c r="B553" s="11"/>
      <c r="E553" s="11"/>
      <c r="F553" s="11"/>
      <c r="I553" t="str">
        <f>LEFT(Tabela_Kwerenda_z_AKORD[[#This Row],[NR_KOMISJI]],5)</f>
        <v/>
      </c>
      <c r="J553" t="str">
        <f>DAY(Tabela_Kwerenda_z_AKORD[[#This Row],[CZAS_START]]) &amp;"-"&amp; MONTH(Tabela_Kwerenda_z_AKORD[[#This Row],[CZAS_START]]) &amp;"-"&amp; YEAR(Tabela_Kwerenda_z_AKORD[[#This Row],[CZAS_START]])</f>
        <v>0-1-1900</v>
      </c>
      <c r="K553" t="e">
        <f>INDEX(AKORDT[],MATCH(Tabela_Kwerenda_z_AKORD[[#This Row],[PRACOWNICY_ID]],AKORDT[PRACOWNICY_ID],0),1)</f>
        <v>#N/A</v>
      </c>
    </row>
    <row r="554" spans="1:11">
      <c r="A554" s="11"/>
      <c r="B554" s="11"/>
      <c r="E554" s="11"/>
      <c r="F554" s="11"/>
      <c r="I554" t="str">
        <f>LEFT(Tabela_Kwerenda_z_AKORD[[#This Row],[NR_KOMISJI]],5)</f>
        <v/>
      </c>
      <c r="J554" t="str">
        <f>DAY(Tabela_Kwerenda_z_AKORD[[#This Row],[CZAS_START]]) &amp;"-"&amp; MONTH(Tabela_Kwerenda_z_AKORD[[#This Row],[CZAS_START]]) &amp;"-"&amp; YEAR(Tabela_Kwerenda_z_AKORD[[#This Row],[CZAS_START]])</f>
        <v>0-1-1900</v>
      </c>
      <c r="K554" t="e">
        <f>INDEX(AKORDT[],MATCH(Tabela_Kwerenda_z_AKORD[[#This Row],[PRACOWNICY_ID]],AKORDT[PRACOWNICY_ID],0),1)</f>
        <v>#N/A</v>
      </c>
    </row>
    <row r="555" spans="1:11">
      <c r="A555" s="11"/>
      <c r="B555" s="11"/>
      <c r="E555" s="11"/>
      <c r="F555" s="11"/>
      <c r="I555" t="str">
        <f>LEFT(Tabela_Kwerenda_z_AKORD[[#This Row],[NR_KOMISJI]],5)</f>
        <v/>
      </c>
      <c r="J555" t="str">
        <f>DAY(Tabela_Kwerenda_z_AKORD[[#This Row],[CZAS_START]]) &amp;"-"&amp; MONTH(Tabela_Kwerenda_z_AKORD[[#This Row],[CZAS_START]]) &amp;"-"&amp; YEAR(Tabela_Kwerenda_z_AKORD[[#This Row],[CZAS_START]])</f>
        <v>0-1-1900</v>
      </c>
      <c r="K555" t="e">
        <f>INDEX(AKORDT[],MATCH(Tabela_Kwerenda_z_AKORD[[#This Row],[PRACOWNICY_ID]],AKORDT[PRACOWNICY_ID],0),1)</f>
        <v>#N/A</v>
      </c>
    </row>
    <row r="556" spans="1:11">
      <c r="A556" s="11"/>
      <c r="B556" s="11"/>
      <c r="E556" s="11"/>
      <c r="F556" s="11"/>
      <c r="I556" t="str">
        <f>LEFT(Tabela_Kwerenda_z_AKORD[[#This Row],[NR_KOMISJI]],5)</f>
        <v/>
      </c>
      <c r="J556" t="str">
        <f>DAY(Tabela_Kwerenda_z_AKORD[[#This Row],[CZAS_START]]) &amp;"-"&amp; MONTH(Tabela_Kwerenda_z_AKORD[[#This Row],[CZAS_START]]) &amp;"-"&amp; YEAR(Tabela_Kwerenda_z_AKORD[[#This Row],[CZAS_START]])</f>
        <v>0-1-1900</v>
      </c>
      <c r="K556" t="e">
        <f>INDEX(AKORDT[],MATCH(Tabela_Kwerenda_z_AKORD[[#This Row],[PRACOWNICY_ID]],AKORDT[PRACOWNICY_ID],0),1)</f>
        <v>#N/A</v>
      </c>
    </row>
    <row r="557" spans="1:11">
      <c r="A557" s="11"/>
      <c r="B557" s="11"/>
      <c r="E557" s="11"/>
      <c r="F557" s="11"/>
      <c r="I557" t="str">
        <f>LEFT(Tabela_Kwerenda_z_AKORD[[#This Row],[NR_KOMISJI]],5)</f>
        <v/>
      </c>
      <c r="J557" t="str">
        <f>DAY(Tabela_Kwerenda_z_AKORD[[#This Row],[CZAS_START]]) &amp;"-"&amp; MONTH(Tabela_Kwerenda_z_AKORD[[#This Row],[CZAS_START]]) &amp;"-"&amp; YEAR(Tabela_Kwerenda_z_AKORD[[#This Row],[CZAS_START]])</f>
        <v>0-1-1900</v>
      </c>
      <c r="K557" t="e">
        <f>INDEX(AKORDT[],MATCH(Tabela_Kwerenda_z_AKORD[[#This Row],[PRACOWNICY_ID]],AKORDT[PRACOWNICY_ID],0),1)</f>
        <v>#N/A</v>
      </c>
    </row>
    <row r="558" spans="1:11">
      <c r="A558" s="11"/>
      <c r="B558" s="11"/>
      <c r="E558" s="11"/>
      <c r="F558" s="11"/>
      <c r="I558" t="str">
        <f>LEFT(Tabela_Kwerenda_z_AKORD[[#This Row],[NR_KOMISJI]],5)</f>
        <v/>
      </c>
      <c r="J558" t="str">
        <f>DAY(Tabela_Kwerenda_z_AKORD[[#This Row],[CZAS_START]]) &amp;"-"&amp; MONTH(Tabela_Kwerenda_z_AKORD[[#This Row],[CZAS_START]]) &amp;"-"&amp; YEAR(Tabela_Kwerenda_z_AKORD[[#This Row],[CZAS_START]])</f>
        <v>0-1-1900</v>
      </c>
      <c r="K558" t="e">
        <f>INDEX(AKORDT[],MATCH(Tabela_Kwerenda_z_AKORD[[#This Row],[PRACOWNICY_ID]],AKORDT[PRACOWNICY_ID],0),1)</f>
        <v>#N/A</v>
      </c>
    </row>
    <row r="559" spans="1:11">
      <c r="A559" s="11"/>
      <c r="B559" s="11"/>
      <c r="E559" s="11"/>
      <c r="F559" s="11"/>
      <c r="I559" t="str">
        <f>LEFT(Tabela_Kwerenda_z_AKORD[[#This Row],[NR_KOMISJI]],5)</f>
        <v/>
      </c>
      <c r="J559" t="str">
        <f>DAY(Tabela_Kwerenda_z_AKORD[[#This Row],[CZAS_START]]) &amp;"-"&amp; MONTH(Tabela_Kwerenda_z_AKORD[[#This Row],[CZAS_START]]) &amp;"-"&amp; YEAR(Tabela_Kwerenda_z_AKORD[[#This Row],[CZAS_START]])</f>
        <v>0-1-1900</v>
      </c>
      <c r="K559" t="e">
        <f>INDEX(AKORDT[],MATCH(Tabela_Kwerenda_z_AKORD[[#This Row],[PRACOWNICY_ID]],AKORDT[PRACOWNICY_ID],0),1)</f>
        <v>#N/A</v>
      </c>
    </row>
    <row r="560" spans="1:11">
      <c r="A560" s="11"/>
      <c r="B560" s="11"/>
      <c r="E560" s="11"/>
      <c r="F560" s="11"/>
      <c r="I560" t="str">
        <f>LEFT(Tabela_Kwerenda_z_AKORD[[#This Row],[NR_KOMISJI]],5)</f>
        <v/>
      </c>
      <c r="J560" t="str">
        <f>DAY(Tabela_Kwerenda_z_AKORD[[#This Row],[CZAS_START]]) &amp;"-"&amp; MONTH(Tabela_Kwerenda_z_AKORD[[#This Row],[CZAS_START]]) &amp;"-"&amp; YEAR(Tabela_Kwerenda_z_AKORD[[#This Row],[CZAS_START]])</f>
        <v>0-1-1900</v>
      </c>
      <c r="K560" t="e">
        <f>INDEX(AKORDT[],MATCH(Tabela_Kwerenda_z_AKORD[[#This Row],[PRACOWNICY_ID]],AKORDT[PRACOWNICY_ID],0),1)</f>
        <v>#N/A</v>
      </c>
    </row>
    <row r="561" spans="1:11">
      <c r="A561" s="11"/>
      <c r="B561" s="11"/>
      <c r="E561" s="11"/>
      <c r="F561" s="11"/>
      <c r="I561" t="str">
        <f>LEFT(Tabela_Kwerenda_z_AKORD[[#This Row],[NR_KOMISJI]],5)</f>
        <v/>
      </c>
      <c r="J561" t="str">
        <f>DAY(Tabela_Kwerenda_z_AKORD[[#This Row],[CZAS_START]]) &amp;"-"&amp; MONTH(Tabela_Kwerenda_z_AKORD[[#This Row],[CZAS_START]]) &amp;"-"&amp; YEAR(Tabela_Kwerenda_z_AKORD[[#This Row],[CZAS_START]])</f>
        <v>0-1-1900</v>
      </c>
      <c r="K561" t="e">
        <f>INDEX(AKORDT[],MATCH(Tabela_Kwerenda_z_AKORD[[#This Row],[PRACOWNICY_ID]],AKORDT[PRACOWNICY_ID],0),1)</f>
        <v>#N/A</v>
      </c>
    </row>
    <row r="562" spans="1:11">
      <c r="A562" s="11"/>
      <c r="B562" s="11"/>
      <c r="E562" s="11"/>
      <c r="F562" s="11"/>
      <c r="I562" t="str">
        <f>LEFT(Tabela_Kwerenda_z_AKORD[[#This Row],[NR_KOMISJI]],5)</f>
        <v/>
      </c>
      <c r="J562" t="str">
        <f>DAY(Tabela_Kwerenda_z_AKORD[[#This Row],[CZAS_START]]) &amp;"-"&amp; MONTH(Tabela_Kwerenda_z_AKORD[[#This Row],[CZAS_START]]) &amp;"-"&amp; YEAR(Tabela_Kwerenda_z_AKORD[[#This Row],[CZAS_START]])</f>
        <v>0-1-1900</v>
      </c>
      <c r="K562" t="e">
        <f>INDEX(AKORDT[],MATCH(Tabela_Kwerenda_z_AKORD[[#This Row],[PRACOWNICY_ID]],AKORDT[PRACOWNICY_ID],0),1)</f>
        <v>#N/A</v>
      </c>
    </row>
    <row r="563" spans="1:11">
      <c r="A563" s="11"/>
      <c r="B563" s="11"/>
      <c r="E563" s="11"/>
      <c r="F563" s="11"/>
      <c r="I563" t="str">
        <f>LEFT(Tabela_Kwerenda_z_AKORD[[#This Row],[NR_KOMISJI]],5)</f>
        <v/>
      </c>
      <c r="J563" t="str">
        <f>DAY(Tabela_Kwerenda_z_AKORD[[#This Row],[CZAS_START]]) &amp;"-"&amp; MONTH(Tabela_Kwerenda_z_AKORD[[#This Row],[CZAS_START]]) &amp;"-"&amp; YEAR(Tabela_Kwerenda_z_AKORD[[#This Row],[CZAS_START]])</f>
        <v>0-1-1900</v>
      </c>
      <c r="K563" t="e">
        <f>INDEX(AKORDT[],MATCH(Tabela_Kwerenda_z_AKORD[[#This Row],[PRACOWNICY_ID]],AKORDT[PRACOWNICY_ID],0),1)</f>
        <v>#N/A</v>
      </c>
    </row>
    <row r="564" spans="1:11">
      <c r="A564" s="11"/>
      <c r="B564" s="11"/>
      <c r="E564" s="11"/>
      <c r="F564" s="11"/>
      <c r="I564" t="str">
        <f>LEFT(Tabela_Kwerenda_z_AKORD[[#This Row],[NR_KOMISJI]],5)</f>
        <v/>
      </c>
      <c r="J564" t="str">
        <f>DAY(Tabela_Kwerenda_z_AKORD[[#This Row],[CZAS_START]]) &amp;"-"&amp; MONTH(Tabela_Kwerenda_z_AKORD[[#This Row],[CZAS_START]]) &amp;"-"&amp; YEAR(Tabela_Kwerenda_z_AKORD[[#This Row],[CZAS_START]])</f>
        <v>0-1-1900</v>
      </c>
      <c r="K564" t="e">
        <f>INDEX(AKORDT[],MATCH(Tabela_Kwerenda_z_AKORD[[#This Row],[PRACOWNICY_ID]],AKORDT[PRACOWNICY_ID],0),1)</f>
        <v>#N/A</v>
      </c>
    </row>
    <row r="565" spans="1:11">
      <c r="A565" s="11"/>
      <c r="B565" s="11"/>
      <c r="E565" s="11"/>
      <c r="F565" s="11"/>
      <c r="I565" t="str">
        <f>LEFT(Tabela_Kwerenda_z_AKORD[[#This Row],[NR_KOMISJI]],5)</f>
        <v/>
      </c>
      <c r="J565" t="str">
        <f>DAY(Tabela_Kwerenda_z_AKORD[[#This Row],[CZAS_START]]) &amp;"-"&amp; MONTH(Tabela_Kwerenda_z_AKORD[[#This Row],[CZAS_START]]) &amp;"-"&amp; YEAR(Tabela_Kwerenda_z_AKORD[[#This Row],[CZAS_START]])</f>
        <v>0-1-1900</v>
      </c>
      <c r="K565" t="e">
        <f>INDEX(AKORDT[],MATCH(Tabela_Kwerenda_z_AKORD[[#This Row],[PRACOWNICY_ID]],AKORDT[PRACOWNICY_ID],0),1)</f>
        <v>#N/A</v>
      </c>
    </row>
    <row r="566" spans="1:11">
      <c r="A566" s="11"/>
      <c r="B566" s="11"/>
      <c r="E566" s="11"/>
      <c r="F566" s="11"/>
      <c r="I566" t="str">
        <f>LEFT(Tabela_Kwerenda_z_AKORD[[#This Row],[NR_KOMISJI]],5)</f>
        <v/>
      </c>
      <c r="J566" t="str">
        <f>DAY(Tabela_Kwerenda_z_AKORD[[#This Row],[CZAS_START]]) &amp;"-"&amp; MONTH(Tabela_Kwerenda_z_AKORD[[#This Row],[CZAS_START]]) &amp;"-"&amp; YEAR(Tabela_Kwerenda_z_AKORD[[#This Row],[CZAS_START]])</f>
        <v>0-1-1900</v>
      </c>
      <c r="K566" t="e">
        <f>INDEX(AKORDT[],MATCH(Tabela_Kwerenda_z_AKORD[[#This Row],[PRACOWNICY_ID]],AKORDT[PRACOWNICY_ID],0),1)</f>
        <v>#N/A</v>
      </c>
    </row>
    <row r="567" spans="1:11">
      <c r="A567" s="11"/>
      <c r="B567" s="11"/>
      <c r="E567" s="11"/>
      <c r="F567" s="11"/>
      <c r="I567" t="str">
        <f>LEFT(Tabela_Kwerenda_z_AKORD[[#This Row],[NR_KOMISJI]],5)</f>
        <v/>
      </c>
      <c r="J567" t="str">
        <f>DAY(Tabela_Kwerenda_z_AKORD[[#This Row],[CZAS_START]]) &amp;"-"&amp; MONTH(Tabela_Kwerenda_z_AKORD[[#This Row],[CZAS_START]]) &amp;"-"&amp; YEAR(Tabela_Kwerenda_z_AKORD[[#This Row],[CZAS_START]])</f>
        <v>0-1-1900</v>
      </c>
      <c r="K567" t="e">
        <f>INDEX(AKORDT[],MATCH(Tabela_Kwerenda_z_AKORD[[#This Row],[PRACOWNICY_ID]],AKORDT[PRACOWNICY_ID],0),1)</f>
        <v>#N/A</v>
      </c>
    </row>
    <row r="568" spans="1:11">
      <c r="A568" s="11"/>
      <c r="B568" s="11"/>
      <c r="E568" s="11"/>
      <c r="F568" s="11"/>
      <c r="I568" t="str">
        <f>LEFT(Tabela_Kwerenda_z_AKORD[[#This Row],[NR_KOMISJI]],5)</f>
        <v/>
      </c>
      <c r="J568" t="str">
        <f>DAY(Tabela_Kwerenda_z_AKORD[[#This Row],[CZAS_START]]) &amp;"-"&amp; MONTH(Tabela_Kwerenda_z_AKORD[[#This Row],[CZAS_START]]) &amp;"-"&amp; YEAR(Tabela_Kwerenda_z_AKORD[[#This Row],[CZAS_START]])</f>
        <v>0-1-1900</v>
      </c>
      <c r="K568" t="e">
        <f>INDEX(AKORDT[],MATCH(Tabela_Kwerenda_z_AKORD[[#This Row],[PRACOWNICY_ID]],AKORDT[PRACOWNICY_ID],0),1)</f>
        <v>#N/A</v>
      </c>
    </row>
    <row r="569" spans="1:11">
      <c r="A569" s="11"/>
      <c r="B569" s="11"/>
      <c r="E569" s="11"/>
      <c r="F569" s="11"/>
      <c r="I569" t="str">
        <f>LEFT(Tabela_Kwerenda_z_AKORD[[#This Row],[NR_KOMISJI]],5)</f>
        <v/>
      </c>
      <c r="J569" t="str">
        <f>DAY(Tabela_Kwerenda_z_AKORD[[#This Row],[CZAS_START]]) &amp;"-"&amp; MONTH(Tabela_Kwerenda_z_AKORD[[#This Row],[CZAS_START]]) &amp;"-"&amp; YEAR(Tabela_Kwerenda_z_AKORD[[#This Row],[CZAS_START]])</f>
        <v>0-1-1900</v>
      </c>
      <c r="K569" t="e">
        <f>INDEX(AKORDT[],MATCH(Tabela_Kwerenda_z_AKORD[[#This Row],[PRACOWNICY_ID]],AKORDT[PRACOWNICY_ID],0),1)</f>
        <v>#N/A</v>
      </c>
    </row>
    <row r="570" spans="1:11">
      <c r="A570" s="11"/>
      <c r="B570" s="11"/>
      <c r="E570" s="11"/>
      <c r="F570" s="11"/>
      <c r="I570" t="str">
        <f>LEFT(Tabela_Kwerenda_z_AKORD[[#This Row],[NR_KOMISJI]],5)</f>
        <v/>
      </c>
      <c r="J570" t="str">
        <f>DAY(Tabela_Kwerenda_z_AKORD[[#This Row],[CZAS_START]]) &amp;"-"&amp; MONTH(Tabela_Kwerenda_z_AKORD[[#This Row],[CZAS_START]]) &amp;"-"&amp; YEAR(Tabela_Kwerenda_z_AKORD[[#This Row],[CZAS_START]])</f>
        <v>0-1-1900</v>
      </c>
      <c r="K570" t="e">
        <f>INDEX(AKORDT[],MATCH(Tabela_Kwerenda_z_AKORD[[#This Row],[PRACOWNICY_ID]],AKORDT[PRACOWNICY_ID],0),1)</f>
        <v>#N/A</v>
      </c>
    </row>
    <row r="571" spans="1:11">
      <c r="A571" s="11"/>
      <c r="B571" s="11"/>
      <c r="E571" s="11"/>
      <c r="F571" s="11"/>
      <c r="I571" t="str">
        <f>LEFT(Tabela_Kwerenda_z_AKORD[[#This Row],[NR_KOMISJI]],5)</f>
        <v/>
      </c>
      <c r="J571" t="str">
        <f>DAY(Tabela_Kwerenda_z_AKORD[[#This Row],[CZAS_START]]) &amp;"-"&amp; MONTH(Tabela_Kwerenda_z_AKORD[[#This Row],[CZAS_START]]) &amp;"-"&amp; YEAR(Tabela_Kwerenda_z_AKORD[[#This Row],[CZAS_START]])</f>
        <v>0-1-1900</v>
      </c>
      <c r="K571" t="e">
        <f>INDEX(AKORDT[],MATCH(Tabela_Kwerenda_z_AKORD[[#This Row],[PRACOWNICY_ID]],AKORDT[PRACOWNICY_ID],0),1)</f>
        <v>#N/A</v>
      </c>
    </row>
    <row r="572" spans="1:11">
      <c r="A572" s="11"/>
      <c r="B572" s="11"/>
      <c r="E572" s="11"/>
      <c r="F572" s="11"/>
      <c r="I572" t="str">
        <f>LEFT(Tabela_Kwerenda_z_AKORD[[#This Row],[NR_KOMISJI]],5)</f>
        <v/>
      </c>
      <c r="J572" t="str">
        <f>DAY(Tabela_Kwerenda_z_AKORD[[#This Row],[CZAS_START]]) &amp;"-"&amp; MONTH(Tabela_Kwerenda_z_AKORD[[#This Row],[CZAS_START]]) &amp;"-"&amp; YEAR(Tabela_Kwerenda_z_AKORD[[#This Row],[CZAS_START]])</f>
        <v>0-1-1900</v>
      </c>
      <c r="K572" t="e">
        <f>INDEX(AKORDT[],MATCH(Tabela_Kwerenda_z_AKORD[[#This Row],[PRACOWNICY_ID]],AKORDT[PRACOWNICY_ID],0),1)</f>
        <v>#N/A</v>
      </c>
    </row>
    <row r="573" spans="1:11">
      <c r="A573" s="11"/>
      <c r="B573" s="11"/>
      <c r="E573" s="11"/>
      <c r="F573" s="11"/>
      <c r="I573" t="str">
        <f>LEFT(Tabela_Kwerenda_z_AKORD[[#This Row],[NR_KOMISJI]],5)</f>
        <v/>
      </c>
      <c r="J573" t="str">
        <f>DAY(Tabela_Kwerenda_z_AKORD[[#This Row],[CZAS_START]]) &amp;"-"&amp; MONTH(Tabela_Kwerenda_z_AKORD[[#This Row],[CZAS_START]]) &amp;"-"&amp; YEAR(Tabela_Kwerenda_z_AKORD[[#This Row],[CZAS_START]])</f>
        <v>0-1-1900</v>
      </c>
      <c r="K573" t="e">
        <f>INDEX(AKORDT[],MATCH(Tabela_Kwerenda_z_AKORD[[#This Row],[PRACOWNICY_ID]],AKORDT[PRACOWNICY_ID],0),1)</f>
        <v>#N/A</v>
      </c>
    </row>
    <row r="574" spans="1:11">
      <c r="A574" s="11"/>
      <c r="B574" s="11"/>
      <c r="E574" s="11"/>
      <c r="F574" s="11"/>
      <c r="I574" t="str">
        <f>LEFT(Tabela_Kwerenda_z_AKORD[[#This Row],[NR_KOMISJI]],5)</f>
        <v/>
      </c>
      <c r="J574" t="str">
        <f>DAY(Tabela_Kwerenda_z_AKORD[[#This Row],[CZAS_START]]) &amp;"-"&amp; MONTH(Tabela_Kwerenda_z_AKORD[[#This Row],[CZAS_START]]) &amp;"-"&amp; YEAR(Tabela_Kwerenda_z_AKORD[[#This Row],[CZAS_START]])</f>
        <v>0-1-1900</v>
      </c>
      <c r="K574" t="e">
        <f>INDEX(AKORDT[],MATCH(Tabela_Kwerenda_z_AKORD[[#This Row],[PRACOWNICY_ID]],AKORDT[PRACOWNICY_ID],0),1)</f>
        <v>#N/A</v>
      </c>
    </row>
    <row r="575" spans="1:11">
      <c r="A575" s="11"/>
      <c r="B575" s="11"/>
      <c r="E575" s="11"/>
      <c r="F575" s="11"/>
      <c r="I575" t="str">
        <f>LEFT(Tabela_Kwerenda_z_AKORD[[#This Row],[NR_KOMISJI]],5)</f>
        <v/>
      </c>
      <c r="J575" t="str">
        <f>DAY(Tabela_Kwerenda_z_AKORD[[#This Row],[CZAS_START]]) &amp;"-"&amp; MONTH(Tabela_Kwerenda_z_AKORD[[#This Row],[CZAS_START]]) &amp;"-"&amp; YEAR(Tabela_Kwerenda_z_AKORD[[#This Row],[CZAS_START]])</f>
        <v>0-1-1900</v>
      </c>
      <c r="K575" t="e">
        <f>INDEX(AKORDT[],MATCH(Tabela_Kwerenda_z_AKORD[[#This Row],[PRACOWNICY_ID]],AKORDT[PRACOWNICY_ID],0),1)</f>
        <v>#N/A</v>
      </c>
    </row>
    <row r="576" spans="1:11">
      <c r="A576" s="11"/>
      <c r="B576" s="11"/>
      <c r="E576" s="11"/>
      <c r="F576" s="11"/>
      <c r="I576" t="str">
        <f>LEFT(Tabela_Kwerenda_z_AKORD[[#This Row],[NR_KOMISJI]],5)</f>
        <v/>
      </c>
      <c r="J576" t="str">
        <f>DAY(Tabela_Kwerenda_z_AKORD[[#This Row],[CZAS_START]]) &amp;"-"&amp; MONTH(Tabela_Kwerenda_z_AKORD[[#This Row],[CZAS_START]]) &amp;"-"&amp; YEAR(Tabela_Kwerenda_z_AKORD[[#This Row],[CZAS_START]])</f>
        <v>0-1-1900</v>
      </c>
      <c r="K576" t="e">
        <f>INDEX(AKORDT[],MATCH(Tabela_Kwerenda_z_AKORD[[#This Row],[PRACOWNICY_ID]],AKORDT[PRACOWNICY_ID],0),1)</f>
        <v>#N/A</v>
      </c>
    </row>
    <row r="577" spans="1:11">
      <c r="A577" s="11"/>
      <c r="B577" s="11"/>
      <c r="E577" s="11"/>
      <c r="F577" s="11"/>
      <c r="I577" t="str">
        <f>LEFT(Tabela_Kwerenda_z_AKORD[[#This Row],[NR_KOMISJI]],5)</f>
        <v/>
      </c>
      <c r="J577" t="str">
        <f>DAY(Tabela_Kwerenda_z_AKORD[[#This Row],[CZAS_START]]) &amp;"-"&amp; MONTH(Tabela_Kwerenda_z_AKORD[[#This Row],[CZAS_START]]) &amp;"-"&amp; YEAR(Tabela_Kwerenda_z_AKORD[[#This Row],[CZAS_START]])</f>
        <v>0-1-1900</v>
      </c>
      <c r="K577" t="e">
        <f>INDEX(AKORDT[],MATCH(Tabela_Kwerenda_z_AKORD[[#This Row],[PRACOWNICY_ID]],AKORDT[PRACOWNICY_ID],0),1)</f>
        <v>#N/A</v>
      </c>
    </row>
    <row r="578" spans="1:11">
      <c r="A578" s="11"/>
      <c r="B578" s="11"/>
      <c r="E578" s="11"/>
      <c r="F578" s="11"/>
      <c r="I578" t="str">
        <f>LEFT(Tabela_Kwerenda_z_AKORD[[#This Row],[NR_KOMISJI]],5)</f>
        <v/>
      </c>
      <c r="J578" t="str">
        <f>DAY(Tabela_Kwerenda_z_AKORD[[#This Row],[CZAS_START]]) &amp;"-"&amp; MONTH(Tabela_Kwerenda_z_AKORD[[#This Row],[CZAS_START]]) &amp;"-"&amp; YEAR(Tabela_Kwerenda_z_AKORD[[#This Row],[CZAS_START]])</f>
        <v>0-1-1900</v>
      </c>
      <c r="K578" t="e">
        <f>INDEX(AKORDT[],MATCH(Tabela_Kwerenda_z_AKORD[[#This Row],[PRACOWNICY_ID]],AKORDT[PRACOWNICY_ID],0),1)</f>
        <v>#N/A</v>
      </c>
    </row>
    <row r="579" spans="1:11">
      <c r="A579" s="11"/>
      <c r="B579" s="11"/>
      <c r="E579" s="11"/>
      <c r="F579" s="11"/>
      <c r="I579" t="str">
        <f>LEFT(Tabela_Kwerenda_z_AKORD[[#This Row],[NR_KOMISJI]],5)</f>
        <v/>
      </c>
      <c r="J579" t="str">
        <f>DAY(Tabela_Kwerenda_z_AKORD[[#This Row],[CZAS_START]]) &amp;"-"&amp; MONTH(Tabela_Kwerenda_z_AKORD[[#This Row],[CZAS_START]]) &amp;"-"&amp; YEAR(Tabela_Kwerenda_z_AKORD[[#This Row],[CZAS_START]])</f>
        <v>0-1-1900</v>
      </c>
      <c r="K579" t="e">
        <f>INDEX(AKORDT[],MATCH(Tabela_Kwerenda_z_AKORD[[#This Row],[PRACOWNICY_ID]],AKORDT[PRACOWNICY_ID],0),1)</f>
        <v>#N/A</v>
      </c>
    </row>
    <row r="580" spans="1:11">
      <c r="A580" s="11"/>
      <c r="B580" s="11"/>
      <c r="E580" s="11"/>
      <c r="F580" s="11"/>
      <c r="I580" t="str">
        <f>LEFT(Tabela_Kwerenda_z_AKORD[[#This Row],[NR_KOMISJI]],5)</f>
        <v/>
      </c>
      <c r="J580" t="str">
        <f>DAY(Tabela_Kwerenda_z_AKORD[[#This Row],[CZAS_START]]) &amp;"-"&amp; MONTH(Tabela_Kwerenda_z_AKORD[[#This Row],[CZAS_START]]) &amp;"-"&amp; YEAR(Tabela_Kwerenda_z_AKORD[[#This Row],[CZAS_START]])</f>
        <v>0-1-1900</v>
      </c>
      <c r="K580" t="e">
        <f>INDEX(AKORDT[],MATCH(Tabela_Kwerenda_z_AKORD[[#This Row],[PRACOWNICY_ID]],AKORDT[PRACOWNICY_ID],0),1)</f>
        <v>#N/A</v>
      </c>
    </row>
    <row r="581" spans="1:11">
      <c r="A581" s="11"/>
      <c r="B581" s="11"/>
      <c r="E581" s="11"/>
      <c r="F581" s="11"/>
      <c r="I581" t="str">
        <f>LEFT(Tabela_Kwerenda_z_AKORD[[#This Row],[NR_KOMISJI]],5)</f>
        <v/>
      </c>
      <c r="J581" t="str">
        <f>DAY(Tabela_Kwerenda_z_AKORD[[#This Row],[CZAS_START]]) &amp;"-"&amp; MONTH(Tabela_Kwerenda_z_AKORD[[#This Row],[CZAS_START]]) &amp;"-"&amp; YEAR(Tabela_Kwerenda_z_AKORD[[#This Row],[CZAS_START]])</f>
        <v>0-1-1900</v>
      </c>
      <c r="K581" t="e">
        <f>INDEX(AKORDT[],MATCH(Tabela_Kwerenda_z_AKORD[[#This Row],[PRACOWNICY_ID]],AKORDT[PRACOWNICY_ID],0),1)</f>
        <v>#N/A</v>
      </c>
    </row>
    <row r="582" spans="1:11">
      <c r="A582" s="11"/>
      <c r="B582" s="11"/>
      <c r="E582" s="11"/>
      <c r="F582" s="11"/>
      <c r="I582" t="str">
        <f>LEFT(Tabela_Kwerenda_z_AKORD[[#This Row],[NR_KOMISJI]],5)</f>
        <v/>
      </c>
      <c r="J582" t="str">
        <f>DAY(Tabela_Kwerenda_z_AKORD[[#This Row],[CZAS_START]]) &amp;"-"&amp; MONTH(Tabela_Kwerenda_z_AKORD[[#This Row],[CZAS_START]]) &amp;"-"&amp; YEAR(Tabela_Kwerenda_z_AKORD[[#This Row],[CZAS_START]])</f>
        <v>0-1-1900</v>
      </c>
      <c r="K582" t="e">
        <f>INDEX(AKORDT[],MATCH(Tabela_Kwerenda_z_AKORD[[#This Row],[PRACOWNICY_ID]],AKORDT[PRACOWNICY_ID],0),1)</f>
        <v>#N/A</v>
      </c>
    </row>
    <row r="583" spans="1:11">
      <c r="A583" s="11"/>
      <c r="B583" s="11"/>
      <c r="E583" s="11"/>
      <c r="F583" s="11"/>
      <c r="I583" t="str">
        <f>LEFT(Tabela_Kwerenda_z_AKORD[[#This Row],[NR_KOMISJI]],5)</f>
        <v/>
      </c>
      <c r="J583" t="str">
        <f>DAY(Tabela_Kwerenda_z_AKORD[[#This Row],[CZAS_START]]) &amp;"-"&amp; MONTH(Tabela_Kwerenda_z_AKORD[[#This Row],[CZAS_START]]) &amp;"-"&amp; YEAR(Tabela_Kwerenda_z_AKORD[[#This Row],[CZAS_START]])</f>
        <v>0-1-1900</v>
      </c>
      <c r="K583" t="e">
        <f>INDEX(AKORDT[],MATCH(Tabela_Kwerenda_z_AKORD[[#This Row],[PRACOWNICY_ID]],AKORDT[PRACOWNICY_ID],0),1)</f>
        <v>#N/A</v>
      </c>
    </row>
    <row r="584" spans="1:11">
      <c r="A584" s="11"/>
      <c r="B584" s="11"/>
      <c r="E584" s="11"/>
      <c r="F584" s="11"/>
      <c r="I584" t="str">
        <f>LEFT(Tabela_Kwerenda_z_AKORD[[#This Row],[NR_KOMISJI]],5)</f>
        <v/>
      </c>
      <c r="J584" t="str">
        <f>DAY(Tabela_Kwerenda_z_AKORD[[#This Row],[CZAS_START]]) &amp;"-"&amp; MONTH(Tabela_Kwerenda_z_AKORD[[#This Row],[CZAS_START]]) &amp;"-"&amp; YEAR(Tabela_Kwerenda_z_AKORD[[#This Row],[CZAS_START]])</f>
        <v>0-1-1900</v>
      </c>
      <c r="K584" t="e">
        <f>INDEX(AKORDT[],MATCH(Tabela_Kwerenda_z_AKORD[[#This Row],[PRACOWNICY_ID]],AKORDT[PRACOWNICY_ID],0),1)</f>
        <v>#N/A</v>
      </c>
    </row>
    <row r="585" spans="1:11">
      <c r="A585" s="11"/>
      <c r="B585" s="11"/>
      <c r="E585" s="11"/>
      <c r="F585" s="11"/>
      <c r="I585" t="str">
        <f>LEFT(Tabela_Kwerenda_z_AKORD[[#This Row],[NR_KOMISJI]],5)</f>
        <v/>
      </c>
      <c r="J585" t="str">
        <f>DAY(Tabela_Kwerenda_z_AKORD[[#This Row],[CZAS_START]]) &amp;"-"&amp; MONTH(Tabela_Kwerenda_z_AKORD[[#This Row],[CZAS_START]]) &amp;"-"&amp; YEAR(Tabela_Kwerenda_z_AKORD[[#This Row],[CZAS_START]])</f>
        <v>0-1-1900</v>
      </c>
      <c r="K585" t="e">
        <f>INDEX(AKORDT[],MATCH(Tabela_Kwerenda_z_AKORD[[#This Row],[PRACOWNICY_ID]],AKORDT[PRACOWNICY_ID],0),1)</f>
        <v>#N/A</v>
      </c>
    </row>
    <row r="586" spans="1:11">
      <c r="A586" s="11"/>
      <c r="B586" s="11"/>
      <c r="E586" s="11"/>
      <c r="F586" s="11"/>
      <c r="I586" t="str">
        <f>LEFT(Tabela_Kwerenda_z_AKORD[[#This Row],[NR_KOMISJI]],5)</f>
        <v/>
      </c>
      <c r="J586" t="str">
        <f>DAY(Tabela_Kwerenda_z_AKORD[[#This Row],[CZAS_START]]) &amp;"-"&amp; MONTH(Tabela_Kwerenda_z_AKORD[[#This Row],[CZAS_START]]) &amp;"-"&amp; YEAR(Tabela_Kwerenda_z_AKORD[[#This Row],[CZAS_START]])</f>
        <v>0-1-1900</v>
      </c>
      <c r="K586" t="e">
        <f>INDEX(AKORDT[],MATCH(Tabela_Kwerenda_z_AKORD[[#This Row],[PRACOWNICY_ID]],AKORDT[PRACOWNICY_ID],0),1)</f>
        <v>#N/A</v>
      </c>
    </row>
    <row r="587" spans="1:11">
      <c r="A587" s="11"/>
      <c r="B587" s="11"/>
      <c r="E587" s="11"/>
      <c r="F587" s="11"/>
      <c r="I587" t="str">
        <f>LEFT(Tabela_Kwerenda_z_AKORD[[#This Row],[NR_KOMISJI]],5)</f>
        <v/>
      </c>
      <c r="J587" t="str">
        <f>DAY(Tabela_Kwerenda_z_AKORD[[#This Row],[CZAS_START]]) &amp;"-"&amp; MONTH(Tabela_Kwerenda_z_AKORD[[#This Row],[CZAS_START]]) &amp;"-"&amp; YEAR(Tabela_Kwerenda_z_AKORD[[#This Row],[CZAS_START]])</f>
        <v>0-1-1900</v>
      </c>
      <c r="K587" t="e">
        <f>INDEX(AKORDT[],MATCH(Tabela_Kwerenda_z_AKORD[[#This Row],[PRACOWNICY_ID]],AKORDT[PRACOWNICY_ID],0),1)</f>
        <v>#N/A</v>
      </c>
    </row>
    <row r="588" spans="1:11">
      <c r="A588" s="11"/>
      <c r="B588" s="11"/>
      <c r="E588" s="11"/>
      <c r="F588" s="11"/>
      <c r="I588" t="str">
        <f>LEFT(Tabela_Kwerenda_z_AKORD[[#This Row],[NR_KOMISJI]],5)</f>
        <v/>
      </c>
      <c r="J588" t="str">
        <f>DAY(Tabela_Kwerenda_z_AKORD[[#This Row],[CZAS_START]]) &amp;"-"&amp; MONTH(Tabela_Kwerenda_z_AKORD[[#This Row],[CZAS_START]]) &amp;"-"&amp; YEAR(Tabela_Kwerenda_z_AKORD[[#This Row],[CZAS_START]])</f>
        <v>0-1-1900</v>
      </c>
      <c r="K588" t="e">
        <f>INDEX(AKORDT[],MATCH(Tabela_Kwerenda_z_AKORD[[#This Row],[PRACOWNICY_ID]],AKORDT[PRACOWNICY_ID],0),1)</f>
        <v>#N/A</v>
      </c>
    </row>
    <row r="589" spans="1:11">
      <c r="A589" s="11"/>
      <c r="B589" s="11"/>
      <c r="E589" s="11"/>
      <c r="F589" s="11"/>
      <c r="I589" t="str">
        <f>LEFT(Tabela_Kwerenda_z_AKORD[[#This Row],[NR_KOMISJI]],5)</f>
        <v/>
      </c>
      <c r="J589" t="str">
        <f>DAY(Tabela_Kwerenda_z_AKORD[[#This Row],[CZAS_START]]) &amp;"-"&amp; MONTH(Tabela_Kwerenda_z_AKORD[[#This Row],[CZAS_START]]) &amp;"-"&amp; YEAR(Tabela_Kwerenda_z_AKORD[[#This Row],[CZAS_START]])</f>
        <v>0-1-1900</v>
      </c>
      <c r="K589" t="e">
        <f>INDEX(AKORDT[],MATCH(Tabela_Kwerenda_z_AKORD[[#This Row],[PRACOWNICY_ID]],AKORDT[PRACOWNICY_ID],0),1)</f>
        <v>#N/A</v>
      </c>
    </row>
    <row r="590" spans="1:11">
      <c r="A590" s="11"/>
      <c r="B590" s="11"/>
      <c r="E590" s="11"/>
      <c r="F590" s="11"/>
      <c r="I590" t="str">
        <f>LEFT(Tabela_Kwerenda_z_AKORD[[#This Row],[NR_KOMISJI]],5)</f>
        <v/>
      </c>
      <c r="J590" t="str">
        <f>DAY(Tabela_Kwerenda_z_AKORD[[#This Row],[CZAS_START]]) &amp;"-"&amp; MONTH(Tabela_Kwerenda_z_AKORD[[#This Row],[CZAS_START]]) &amp;"-"&amp; YEAR(Tabela_Kwerenda_z_AKORD[[#This Row],[CZAS_START]])</f>
        <v>0-1-1900</v>
      </c>
      <c r="K590" t="e">
        <f>INDEX(AKORDT[],MATCH(Tabela_Kwerenda_z_AKORD[[#This Row],[PRACOWNICY_ID]],AKORDT[PRACOWNICY_ID],0),1)</f>
        <v>#N/A</v>
      </c>
    </row>
    <row r="591" spans="1:11">
      <c r="A591" s="11"/>
      <c r="B591" s="11"/>
      <c r="E591" s="11"/>
      <c r="F591" s="11"/>
      <c r="I591" t="str">
        <f>LEFT(Tabela_Kwerenda_z_AKORD[[#This Row],[NR_KOMISJI]],5)</f>
        <v/>
      </c>
      <c r="J591" t="str">
        <f>DAY(Tabela_Kwerenda_z_AKORD[[#This Row],[CZAS_START]]) &amp;"-"&amp; MONTH(Tabela_Kwerenda_z_AKORD[[#This Row],[CZAS_START]]) &amp;"-"&amp; YEAR(Tabela_Kwerenda_z_AKORD[[#This Row],[CZAS_START]])</f>
        <v>0-1-1900</v>
      </c>
      <c r="K591" t="e">
        <f>INDEX(AKORDT[],MATCH(Tabela_Kwerenda_z_AKORD[[#This Row],[PRACOWNICY_ID]],AKORDT[PRACOWNICY_ID],0),1)</f>
        <v>#N/A</v>
      </c>
    </row>
    <row r="592" spans="1:11">
      <c r="A592" s="11"/>
      <c r="B592" s="11"/>
      <c r="E592" s="11"/>
      <c r="F592" s="11"/>
      <c r="I592" t="str">
        <f>LEFT(Tabela_Kwerenda_z_AKORD[[#This Row],[NR_KOMISJI]],5)</f>
        <v/>
      </c>
      <c r="J592" t="str">
        <f>DAY(Tabela_Kwerenda_z_AKORD[[#This Row],[CZAS_START]]) &amp;"-"&amp; MONTH(Tabela_Kwerenda_z_AKORD[[#This Row],[CZAS_START]]) &amp;"-"&amp; YEAR(Tabela_Kwerenda_z_AKORD[[#This Row],[CZAS_START]])</f>
        <v>0-1-1900</v>
      </c>
      <c r="K592" t="e">
        <f>INDEX(AKORDT[],MATCH(Tabela_Kwerenda_z_AKORD[[#This Row],[PRACOWNICY_ID]],AKORDT[PRACOWNICY_ID],0),1)</f>
        <v>#N/A</v>
      </c>
    </row>
    <row r="593" spans="1:11">
      <c r="A593" s="11"/>
      <c r="B593" s="11"/>
      <c r="E593" s="11"/>
      <c r="F593" s="11"/>
      <c r="I593" t="str">
        <f>LEFT(Tabela_Kwerenda_z_AKORD[[#This Row],[NR_KOMISJI]],5)</f>
        <v/>
      </c>
      <c r="J593" t="str">
        <f>DAY(Tabela_Kwerenda_z_AKORD[[#This Row],[CZAS_START]]) &amp;"-"&amp; MONTH(Tabela_Kwerenda_z_AKORD[[#This Row],[CZAS_START]]) &amp;"-"&amp; YEAR(Tabela_Kwerenda_z_AKORD[[#This Row],[CZAS_START]])</f>
        <v>0-1-1900</v>
      </c>
      <c r="K593" t="e">
        <f>INDEX(AKORDT[],MATCH(Tabela_Kwerenda_z_AKORD[[#This Row],[PRACOWNICY_ID]],AKORDT[PRACOWNICY_ID],0),1)</f>
        <v>#N/A</v>
      </c>
    </row>
    <row r="594" spans="1:11">
      <c r="A594" s="11"/>
      <c r="B594" s="11"/>
      <c r="E594" s="11"/>
      <c r="F594" s="11"/>
      <c r="I594" t="str">
        <f>LEFT(Tabela_Kwerenda_z_AKORD[[#This Row],[NR_KOMISJI]],5)</f>
        <v/>
      </c>
      <c r="J594" t="str">
        <f>DAY(Tabela_Kwerenda_z_AKORD[[#This Row],[CZAS_START]]) &amp;"-"&amp; MONTH(Tabela_Kwerenda_z_AKORD[[#This Row],[CZAS_START]]) &amp;"-"&amp; YEAR(Tabela_Kwerenda_z_AKORD[[#This Row],[CZAS_START]])</f>
        <v>0-1-1900</v>
      </c>
      <c r="K594" t="e">
        <f>INDEX(AKORDT[],MATCH(Tabela_Kwerenda_z_AKORD[[#This Row],[PRACOWNICY_ID]],AKORDT[PRACOWNICY_ID],0),1)</f>
        <v>#N/A</v>
      </c>
    </row>
    <row r="595" spans="1:11">
      <c r="A595" s="11"/>
      <c r="B595" s="11"/>
      <c r="E595" s="11"/>
      <c r="F595" s="11"/>
      <c r="I595" t="str">
        <f>LEFT(Tabela_Kwerenda_z_AKORD[[#This Row],[NR_KOMISJI]],5)</f>
        <v/>
      </c>
      <c r="J595" t="str">
        <f>DAY(Tabela_Kwerenda_z_AKORD[[#This Row],[CZAS_START]]) &amp;"-"&amp; MONTH(Tabela_Kwerenda_z_AKORD[[#This Row],[CZAS_START]]) &amp;"-"&amp; YEAR(Tabela_Kwerenda_z_AKORD[[#This Row],[CZAS_START]])</f>
        <v>0-1-1900</v>
      </c>
      <c r="K595" t="e">
        <f>INDEX(AKORDT[],MATCH(Tabela_Kwerenda_z_AKORD[[#This Row],[PRACOWNICY_ID]],AKORDT[PRACOWNICY_ID],0),1)</f>
        <v>#N/A</v>
      </c>
    </row>
    <row r="596" spans="1:11">
      <c r="A596" s="11"/>
      <c r="B596" s="11"/>
      <c r="E596" s="11"/>
      <c r="F596" s="11"/>
      <c r="I596" t="str">
        <f>LEFT(Tabela_Kwerenda_z_AKORD[[#This Row],[NR_KOMISJI]],5)</f>
        <v/>
      </c>
      <c r="J596" t="str">
        <f>DAY(Tabela_Kwerenda_z_AKORD[[#This Row],[CZAS_START]]) &amp;"-"&amp; MONTH(Tabela_Kwerenda_z_AKORD[[#This Row],[CZAS_START]]) &amp;"-"&amp; YEAR(Tabela_Kwerenda_z_AKORD[[#This Row],[CZAS_START]])</f>
        <v>0-1-1900</v>
      </c>
      <c r="K596" t="e">
        <f>INDEX(AKORDT[],MATCH(Tabela_Kwerenda_z_AKORD[[#This Row],[PRACOWNICY_ID]],AKORDT[PRACOWNICY_ID],0),1)</f>
        <v>#N/A</v>
      </c>
    </row>
    <row r="597" spans="1:11">
      <c r="A597" s="11"/>
      <c r="B597" s="11"/>
      <c r="E597" s="11"/>
      <c r="F597" s="11"/>
      <c r="I597" t="str">
        <f>LEFT(Tabela_Kwerenda_z_AKORD[[#This Row],[NR_KOMISJI]],5)</f>
        <v/>
      </c>
      <c r="J597" t="str">
        <f>DAY(Tabela_Kwerenda_z_AKORD[[#This Row],[CZAS_START]]) &amp;"-"&amp; MONTH(Tabela_Kwerenda_z_AKORD[[#This Row],[CZAS_START]]) &amp;"-"&amp; YEAR(Tabela_Kwerenda_z_AKORD[[#This Row],[CZAS_START]])</f>
        <v>0-1-1900</v>
      </c>
      <c r="K597" t="e">
        <f>INDEX(AKORDT[],MATCH(Tabela_Kwerenda_z_AKORD[[#This Row],[PRACOWNICY_ID]],AKORDT[PRACOWNICY_ID],0),1)</f>
        <v>#N/A</v>
      </c>
    </row>
    <row r="598" spans="1:11">
      <c r="A598" s="11"/>
      <c r="B598" s="11"/>
      <c r="E598" s="11"/>
      <c r="F598" s="11"/>
      <c r="I598" t="str">
        <f>LEFT(Tabela_Kwerenda_z_AKORD[[#This Row],[NR_KOMISJI]],5)</f>
        <v/>
      </c>
      <c r="J598" t="str">
        <f>DAY(Tabela_Kwerenda_z_AKORD[[#This Row],[CZAS_START]]) &amp;"-"&amp; MONTH(Tabela_Kwerenda_z_AKORD[[#This Row],[CZAS_START]]) &amp;"-"&amp; YEAR(Tabela_Kwerenda_z_AKORD[[#This Row],[CZAS_START]])</f>
        <v>0-1-1900</v>
      </c>
      <c r="K598" t="e">
        <f>INDEX(AKORDT[],MATCH(Tabela_Kwerenda_z_AKORD[[#This Row],[PRACOWNICY_ID]],AKORDT[PRACOWNICY_ID],0),1)</f>
        <v>#N/A</v>
      </c>
    </row>
    <row r="599" spans="1:11">
      <c r="A599" s="11"/>
      <c r="B599" s="11"/>
      <c r="E599" s="11"/>
      <c r="F599" s="11"/>
      <c r="I599" t="str">
        <f>LEFT(Tabela_Kwerenda_z_AKORD[[#This Row],[NR_KOMISJI]],5)</f>
        <v/>
      </c>
      <c r="J599" t="str">
        <f>DAY(Tabela_Kwerenda_z_AKORD[[#This Row],[CZAS_START]]) &amp;"-"&amp; MONTH(Tabela_Kwerenda_z_AKORD[[#This Row],[CZAS_START]]) &amp;"-"&amp; YEAR(Tabela_Kwerenda_z_AKORD[[#This Row],[CZAS_START]])</f>
        <v>0-1-1900</v>
      </c>
      <c r="K599" t="e">
        <f>INDEX(AKORDT[],MATCH(Tabela_Kwerenda_z_AKORD[[#This Row],[PRACOWNICY_ID]],AKORDT[PRACOWNICY_ID],0),1)</f>
        <v>#N/A</v>
      </c>
    </row>
    <row r="600" spans="1:11">
      <c r="A600" s="11"/>
      <c r="B600" s="11"/>
      <c r="E600" s="11"/>
      <c r="F600" s="11"/>
      <c r="I600" t="str">
        <f>LEFT(Tabela_Kwerenda_z_AKORD[[#This Row],[NR_KOMISJI]],5)</f>
        <v/>
      </c>
      <c r="J600" t="str">
        <f>DAY(Tabela_Kwerenda_z_AKORD[[#This Row],[CZAS_START]]) &amp;"-"&amp; MONTH(Tabela_Kwerenda_z_AKORD[[#This Row],[CZAS_START]]) &amp;"-"&amp; YEAR(Tabela_Kwerenda_z_AKORD[[#This Row],[CZAS_START]])</f>
        <v>0-1-1900</v>
      </c>
      <c r="K600" t="e">
        <f>INDEX(AKORDT[],MATCH(Tabela_Kwerenda_z_AKORD[[#This Row],[PRACOWNICY_ID]],AKORDT[PRACOWNICY_ID],0),1)</f>
        <v>#N/A</v>
      </c>
    </row>
    <row r="601" spans="1:11">
      <c r="A601" s="11"/>
      <c r="B601" s="11"/>
      <c r="E601" s="11"/>
      <c r="F601" s="11"/>
      <c r="I601" t="str">
        <f>LEFT(Tabela_Kwerenda_z_AKORD[[#This Row],[NR_KOMISJI]],5)</f>
        <v/>
      </c>
      <c r="J601" t="str">
        <f>DAY(Tabela_Kwerenda_z_AKORD[[#This Row],[CZAS_START]]) &amp;"-"&amp; MONTH(Tabela_Kwerenda_z_AKORD[[#This Row],[CZAS_START]]) &amp;"-"&amp; YEAR(Tabela_Kwerenda_z_AKORD[[#This Row],[CZAS_START]])</f>
        <v>0-1-1900</v>
      </c>
      <c r="K601" t="e">
        <f>INDEX(AKORDT[],MATCH(Tabela_Kwerenda_z_AKORD[[#This Row],[PRACOWNICY_ID]],AKORDT[PRACOWNICY_ID],0),1)</f>
        <v>#N/A</v>
      </c>
    </row>
    <row r="602" spans="1:11">
      <c r="A602" s="11"/>
      <c r="B602" s="11"/>
      <c r="E602" s="11"/>
      <c r="F602" s="11"/>
      <c r="I602" t="str">
        <f>LEFT(Tabela_Kwerenda_z_AKORD[[#This Row],[NR_KOMISJI]],5)</f>
        <v/>
      </c>
      <c r="J602" t="str">
        <f>DAY(Tabela_Kwerenda_z_AKORD[[#This Row],[CZAS_START]]) &amp;"-"&amp; MONTH(Tabela_Kwerenda_z_AKORD[[#This Row],[CZAS_START]]) &amp;"-"&amp; YEAR(Tabela_Kwerenda_z_AKORD[[#This Row],[CZAS_START]])</f>
        <v>0-1-1900</v>
      </c>
      <c r="K602" t="e">
        <f>INDEX(AKORDT[],MATCH(Tabela_Kwerenda_z_AKORD[[#This Row],[PRACOWNICY_ID]],AKORDT[PRACOWNICY_ID],0),1)</f>
        <v>#N/A</v>
      </c>
    </row>
    <row r="603" spans="1:11">
      <c r="A603" s="11"/>
      <c r="B603" s="11"/>
      <c r="E603" s="11"/>
      <c r="F603" s="11"/>
      <c r="I603" t="str">
        <f>LEFT(Tabela_Kwerenda_z_AKORD[[#This Row],[NR_KOMISJI]],5)</f>
        <v/>
      </c>
      <c r="J603" t="str">
        <f>DAY(Tabela_Kwerenda_z_AKORD[[#This Row],[CZAS_START]]) &amp;"-"&amp; MONTH(Tabela_Kwerenda_z_AKORD[[#This Row],[CZAS_START]]) &amp;"-"&amp; YEAR(Tabela_Kwerenda_z_AKORD[[#This Row],[CZAS_START]])</f>
        <v>0-1-1900</v>
      </c>
      <c r="K603" t="e">
        <f>INDEX(AKORDT[],MATCH(Tabela_Kwerenda_z_AKORD[[#This Row],[PRACOWNICY_ID]],AKORDT[PRACOWNICY_ID],0),1)</f>
        <v>#N/A</v>
      </c>
    </row>
    <row r="604" spans="1:11">
      <c r="A604" s="11"/>
      <c r="B604" s="11"/>
      <c r="E604" s="11"/>
      <c r="F604" s="11"/>
      <c r="I604" t="str">
        <f>LEFT(Tabela_Kwerenda_z_AKORD[[#This Row],[NR_KOMISJI]],5)</f>
        <v/>
      </c>
      <c r="J604" t="str">
        <f>DAY(Tabela_Kwerenda_z_AKORD[[#This Row],[CZAS_START]]) &amp;"-"&amp; MONTH(Tabela_Kwerenda_z_AKORD[[#This Row],[CZAS_START]]) &amp;"-"&amp; YEAR(Tabela_Kwerenda_z_AKORD[[#This Row],[CZAS_START]])</f>
        <v>0-1-1900</v>
      </c>
      <c r="K604" t="e">
        <f>INDEX(AKORDT[],MATCH(Tabela_Kwerenda_z_AKORD[[#This Row],[PRACOWNICY_ID]],AKORDT[PRACOWNICY_ID],0),1)</f>
        <v>#N/A</v>
      </c>
    </row>
    <row r="605" spans="1:11">
      <c r="A605" s="11"/>
      <c r="B605" s="11"/>
      <c r="E605" s="11"/>
      <c r="F605" s="11"/>
      <c r="I605" t="str">
        <f>LEFT(Tabela_Kwerenda_z_AKORD[[#This Row],[NR_KOMISJI]],5)</f>
        <v/>
      </c>
      <c r="J605" t="str">
        <f>DAY(Tabela_Kwerenda_z_AKORD[[#This Row],[CZAS_START]]) &amp;"-"&amp; MONTH(Tabela_Kwerenda_z_AKORD[[#This Row],[CZAS_START]]) &amp;"-"&amp; YEAR(Tabela_Kwerenda_z_AKORD[[#This Row],[CZAS_START]])</f>
        <v>0-1-1900</v>
      </c>
      <c r="K605" t="e">
        <f>INDEX(AKORDT[],MATCH(Tabela_Kwerenda_z_AKORD[[#This Row],[PRACOWNICY_ID]],AKORDT[PRACOWNICY_ID],0),1)</f>
        <v>#N/A</v>
      </c>
    </row>
    <row r="606" spans="1:11">
      <c r="A606" s="11"/>
      <c r="B606" s="11"/>
      <c r="E606" s="11"/>
      <c r="F606" s="11"/>
      <c r="I606" t="str">
        <f>LEFT(Tabela_Kwerenda_z_AKORD[[#This Row],[NR_KOMISJI]],5)</f>
        <v/>
      </c>
      <c r="J606" t="str">
        <f>DAY(Tabela_Kwerenda_z_AKORD[[#This Row],[CZAS_START]]) &amp;"-"&amp; MONTH(Tabela_Kwerenda_z_AKORD[[#This Row],[CZAS_START]]) &amp;"-"&amp; YEAR(Tabela_Kwerenda_z_AKORD[[#This Row],[CZAS_START]])</f>
        <v>0-1-1900</v>
      </c>
      <c r="K606" t="e">
        <f>INDEX(AKORDT[],MATCH(Tabela_Kwerenda_z_AKORD[[#This Row],[PRACOWNICY_ID]],AKORDT[PRACOWNICY_ID],0),1)</f>
        <v>#N/A</v>
      </c>
    </row>
    <row r="607" spans="1:11">
      <c r="A607" s="11"/>
      <c r="B607" s="11"/>
      <c r="E607" s="11"/>
      <c r="F607" s="11"/>
      <c r="I607" t="str">
        <f>LEFT(Tabela_Kwerenda_z_AKORD[[#This Row],[NR_KOMISJI]],5)</f>
        <v/>
      </c>
      <c r="J607" t="str">
        <f>DAY(Tabela_Kwerenda_z_AKORD[[#This Row],[CZAS_START]]) &amp;"-"&amp; MONTH(Tabela_Kwerenda_z_AKORD[[#This Row],[CZAS_START]]) &amp;"-"&amp; YEAR(Tabela_Kwerenda_z_AKORD[[#This Row],[CZAS_START]])</f>
        <v>0-1-1900</v>
      </c>
      <c r="K607" t="e">
        <f>INDEX(AKORDT[],MATCH(Tabela_Kwerenda_z_AKORD[[#This Row],[PRACOWNICY_ID]],AKORDT[PRACOWNICY_ID],0),1)</f>
        <v>#N/A</v>
      </c>
    </row>
    <row r="608" spans="1:11">
      <c r="A608" s="11"/>
      <c r="B608" s="11"/>
      <c r="E608" s="11"/>
      <c r="F608" s="11"/>
      <c r="I608" t="str">
        <f>LEFT(Tabela_Kwerenda_z_AKORD[[#This Row],[NR_KOMISJI]],5)</f>
        <v/>
      </c>
      <c r="J608" t="str">
        <f>DAY(Tabela_Kwerenda_z_AKORD[[#This Row],[CZAS_START]]) &amp;"-"&amp; MONTH(Tabela_Kwerenda_z_AKORD[[#This Row],[CZAS_START]]) &amp;"-"&amp; YEAR(Tabela_Kwerenda_z_AKORD[[#This Row],[CZAS_START]])</f>
        <v>0-1-1900</v>
      </c>
      <c r="K608" t="e">
        <f>INDEX(AKORDT[],MATCH(Tabela_Kwerenda_z_AKORD[[#This Row],[PRACOWNICY_ID]],AKORDT[PRACOWNICY_ID],0),1)</f>
        <v>#N/A</v>
      </c>
    </row>
    <row r="609" spans="1:11">
      <c r="A609" s="11"/>
      <c r="B609" s="11"/>
      <c r="E609" s="11"/>
      <c r="F609" s="11"/>
      <c r="I609" t="str">
        <f>LEFT(Tabela_Kwerenda_z_AKORD[[#This Row],[NR_KOMISJI]],5)</f>
        <v/>
      </c>
      <c r="J609" t="str">
        <f>DAY(Tabela_Kwerenda_z_AKORD[[#This Row],[CZAS_START]]) &amp;"-"&amp; MONTH(Tabela_Kwerenda_z_AKORD[[#This Row],[CZAS_START]]) &amp;"-"&amp; YEAR(Tabela_Kwerenda_z_AKORD[[#This Row],[CZAS_START]])</f>
        <v>0-1-1900</v>
      </c>
      <c r="K609" t="e">
        <f>INDEX(AKORDT[],MATCH(Tabela_Kwerenda_z_AKORD[[#This Row],[PRACOWNICY_ID]],AKORDT[PRACOWNICY_ID],0),1)</f>
        <v>#N/A</v>
      </c>
    </row>
    <row r="610" spans="1:11">
      <c r="A610" s="11"/>
      <c r="B610" s="11"/>
      <c r="E610" s="11"/>
      <c r="F610" s="11"/>
      <c r="I610" t="str">
        <f>LEFT(Tabela_Kwerenda_z_AKORD[[#This Row],[NR_KOMISJI]],5)</f>
        <v/>
      </c>
      <c r="J610" t="str">
        <f>DAY(Tabela_Kwerenda_z_AKORD[[#This Row],[CZAS_START]]) &amp;"-"&amp; MONTH(Tabela_Kwerenda_z_AKORD[[#This Row],[CZAS_START]]) &amp;"-"&amp; YEAR(Tabela_Kwerenda_z_AKORD[[#This Row],[CZAS_START]])</f>
        <v>0-1-1900</v>
      </c>
      <c r="K610" t="e">
        <f>INDEX(AKORDT[],MATCH(Tabela_Kwerenda_z_AKORD[[#This Row],[PRACOWNICY_ID]],AKORDT[PRACOWNICY_ID],0),1)</f>
        <v>#N/A</v>
      </c>
    </row>
    <row r="611" spans="1:11">
      <c r="A611" s="11"/>
      <c r="B611" s="11"/>
      <c r="E611" s="11"/>
      <c r="F611" s="11"/>
      <c r="I611" t="str">
        <f>LEFT(Tabela_Kwerenda_z_AKORD[[#This Row],[NR_KOMISJI]],5)</f>
        <v/>
      </c>
      <c r="J611" t="str">
        <f>DAY(Tabela_Kwerenda_z_AKORD[[#This Row],[CZAS_START]]) &amp;"-"&amp; MONTH(Tabela_Kwerenda_z_AKORD[[#This Row],[CZAS_START]]) &amp;"-"&amp; YEAR(Tabela_Kwerenda_z_AKORD[[#This Row],[CZAS_START]])</f>
        <v>0-1-1900</v>
      </c>
      <c r="K611" t="e">
        <f>INDEX(AKORDT[],MATCH(Tabela_Kwerenda_z_AKORD[[#This Row],[PRACOWNICY_ID]],AKORDT[PRACOWNICY_ID],0),1)</f>
        <v>#N/A</v>
      </c>
    </row>
    <row r="612" spans="1:11">
      <c r="A612" s="11"/>
      <c r="B612" s="11"/>
      <c r="E612" s="11"/>
      <c r="F612" s="11"/>
      <c r="I612" t="str">
        <f>LEFT(Tabela_Kwerenda_z_AKORD[[#This Row],[NR_KOMISJI]],5)</f>
        <v/>
      </c>
      <c r="J612" t="str">
        <f>DAY(Tabela_Kwerenda_z_AKORD[[#This Row],[CZAS_START]]) &amp;"-"&amp; MONTH(Tabela_Kwerenda_z_AKORD[[#This Row],[CZAS_START]]) &amp;"-"&amp; YEAR(Tabela_Kwerenda_z_AKORD[[#This Row],[CZAS_START]])</f>
        <v>0-1-1900</v>
      </c>
      <c r="K612" t="e">
        <f>INDEX(AKORDT[],MATCH(Tabela_Kwerenda_z_AKORD[[#This Row],[PRACOWNICY_ID]],AKORDT[PRACOWNICY_ID],0),1)</f>
        <v>#N/A</v>
      </c>
    </row>
    <row r="613" spans="1:11">
      <c r="A613" s="11"/>
      <c r="B613" s="11"/>
      <c r="E613" s="11"/>
      <c r="F613" s="11"/>
      <c r="I613" t="str">
        <f>LEFT(Tabela_Kwerenda_z_AKORD[[#This Row],[NR_KOMISJI]],5)</f>
        <v/>
      </c>
      <c r="J613" t="str">
        <f>DAY(Tabela_Kwerenda_z_AKORD[[#This Row],[CZAS_START]]) &amp;"-"&amp; MONTH(Tabela_Kwerenda_z_AKORD[[#This Row],[CZAS_START]]) &amp;"-"&amp; YEAR(Tabela_Kwerenda_z_AKORD[[#This Row],[CZAS_START]])</f>
        <v>0-1-1900</v>
      </c>
      <c r="K613" t="e">
        <f>INDEX(AKORDT[],MATCH(Tabela_Kwerenda_z_AKORD[[#This Row],[PRACOWNICY_ID]],AKORDT[PRACOWNICY_ID],0),1)</f>
        <v>#N/A</v>
      </c>
    </row>
    <row r="614" spans="1:11">
      <c r="A614" s="11"/>
      <c r="B614" s="11"/>
      <c r="E614" s="11"/>
      <c r="F614" s="11"/>
      <c r="I614" t="str">
        <f>LEFT(Tabela_Kwerenda_z_AKORD[[#This Row],[NR_KOMISJI]],5)</f>
        <v/>
      </c>
      <c r="J614" t="str">
        <f>DAY(Tabela_Kwerenda_z_AKORD[[#This Row],[CZAS_START]]) &amp;"-"&amp; MONTH(Tabela_Kwerenda_z_AKORD[[#This Row],[CZAS_START]]) &amp;"-"&amp; YEAR(Tabela_Kwerenda_z_AKORD[[#This Row],[CZAS_START]])</f>
        <v>0-1-1900</v>
      </c>
      <c r="K614" t="e">
        <f>INDEX(AKORDT[],MATCH(Tabela_Kwerenda_z_AKORD[[#This Row],[PRACOWNICY_ID]],AKORDT[PRACOWNICY_ID],0),1)</f>
        <v>#N/A</v>
      </c>
    </row>
    <row r="615" spans="1:11">
      <c r="A615" s="11"/>
      <c r="B615" s="11"/>
      <c r="E615" s="11"/>
      <c r="F615" s="11"/>
      <c r="I615" t="str">
        <f>LEFT(Tabela_Kwerenda_z_AKORD[[#This Row],[NR_KOMISJI]],5)</f>
        <v/>
      </c>
      <c r="J615" t="str">
        <f>DAY(Tabela_Kwerenda_z_AKORD[[#This Row],[CZAS_START]]) &amp;"-"&amp; MONTH(Tabela_Kwerenda_z_AKORD[[#This Row],[CZAS_START]]) &amp;"-"&amp; YEAR(Tabela_Kwerenda_z_AKORD[[#This Row],[CZAS_START]])</f>
        <v>0-1-1900</v>
      </c>
      <c r="K615" t="e">
        <f>INDEX(AKORDT[],MATCH(Tabela_Kwerenda_z_AKORD[[#This Row],[PRACOWNICY_ID]],AKORDT[PRACOWNICY_ID],0),1)</f>
        <v>#N/A</v>
      </c>
    </row>
    <row r="616" spans="1:11">
      <c r="A616" s="11"/>
      <c r="B616" s="11"/>
      <c r="E616" s="11"/>
      <c r="F616" s="11"/>
      <c r="I616" t="str">
        <f>LEFT(Tabela_Kwerenda_z_AKORD[[#This Row],[NR_KOMISJI]],5)</f>
        <v/>
      </c>
      <c r="J616" t="str">
        <f>DAY(Tabela_Kwerenda_z_AKORD[[#This Row],[CZAS_START]]) &amp;"-"&amp; MONTH(Tabela_Kwerenda_z_AKORD[[#This Row],[CZAS_START]]) &amp;"-"&amp; YEAR(Tabela_Kwerenda_z_AKORD[[#This Row],[CZAS_START]])</f>
        <v>0-1-1900</v>
      </c>
      <c r="K616" t="e">
        <f>INDEX(AKORDT[],MATCH(Tabela_Kwerenda_z_AKORD[[#This Row],[PRACOWNICY_ID]],AKORDT[PRACOWNICY_ID],0),1)</f>
        <v>#N/A</v>
      </c>
    </row>
    <row r="617" spans="1:11">
      <c r="A617" s="11"/>
      <c r="B617" s="11"/>
      <c r="E617" s="11"/>
      <c r="F617" s="11"/>
      <c r="I617" t="str">
        <f>LEFT(Tabela_Kwerenda_z_AKORD[[#This Row],[NR_KOMISJI]],5)</f>
        <v/>
      </c>
      <c r="J617" t="str">
        <f>DAY(Tabela_Kwerenda_z_AKORD[[#This Row],[CZAS_START]]) &amp;"-"&amp; MONTH(Tabela_Kwerenda_z_AKORD[[#This Row],[CZAS_START]]) &amp;"-"&amp; YEAR(Tabela_Kwerenda_z_AKORD[[#This Row],[CZAS_START]])</f>
        <v>0-1-1900</v>
      </c>
      <c r="K617" t="e">
        <f>INDEX(AKORDT[],MATCH(Tabela_Kwerenda_z_AKORD[[#This Row],[PRACOWNICY_ID]],AKORDT[PRACOWNICY_ID],0),1)</f>
        <v>#N/A</v>
      </c>
    </row>
    <row r="618" spans="1:11">
      <c r="A618" s="11"/>
      <c r="B618" s="11"/>
      <c r="E618" s="11"/>
      <c r="F618" s="11"/>
      <c r="I618" t="str">
        <f>LEFT(Tabela_Kwerenda_z_AKORD[[#This Row],[NR_KOMISJI]],5)</f>
        <v/>
      </c>
      <c r="J618" t="str">
        <f>DAY(Tabela_Kwerenda_z_AKORD[[#This Row],[CZAS_START]]) &amp;"-"&amp; MONTH(Tabela_Kwerenda_z_AKORD[[#This Row],[CZAS_START]]) &amp;"-"&amp; YEAR(Tabela_Kwerenda_z_AKORD[[#This Row],[CZAS_START]])</f>
        <v>0-1-1900</v>
      </c>
      <c r="K618" t="e">
        <f>INDEX(AKORDT[],MATCH(Tabela_Kwerenda_z_AKORD[[#This Row],[PRACOWNICY_ID]],AKORDT[PRACOWNICY_ID],0),1)</f>
        <v>#N/A</v>
      </c>
    </row>
    <row r="619" spans="1:11">
      <c r="A619" s="11"/>
      <c r="B619" s="11"/>
      <c r="E619" s="11"/>
      <c r="F619" s="11"/>
      <c r="I619" t="str">
        <f>LEFT(Tabela_Kwerenda_z_AKORD[[#This Row],[NR_KOMISJI]],5)</f>
        <v/>
      </c>
      <c r="J619" t="str">
        <f>DAY(Tabela_Kwerenda_z_AKORD[[#This Row],[CZAS_START]]) &amp;"-"&amp; MONTH(Tabela_Kwerenda_z_AKORD[[#This Row],[CZAS_START]]) &amp;"-"&amp; YEAR(Tabela_Kwerenda_z_AKORD[[#This Row],[CZAS_START]])</f>
        <v>0-1-1900</v>
      </c>
      <c r="K619" t="e">
        <f>INDEX(AKORDT[],MATCH(Tabela_Kwerenda_z_AKORD[[#This Row],[PRACOWNICY_ID]],AKORDT[PRACOWNICY_ID],0),1)</f>
        <v>#N/A</v>
      </c>
    </row>
    <row r="620" spans="1:11">
      <c r="A620" s="11"/>
      <c r="B620" s="11"/>
      <c r="E620" s="11"/>
      <c r="F620" s="11"/>
      <c r="I620" t="str">
        <f>LEFT(Tabela_Kwerenda_z_AKORD[[#This Row],[NR_KOMISJI]],5)</f>
        <v/>
      </c>
      <c r="J620" t="str">
        <f>DAY(Tabela_Kwerenda_z_AKORD[[#This Row],[CZAS_START]]) &amp;"-"&amp; MONTH(Tabela_Kwerenda_z_AKORD[[#This Row],[CZAS_START]]) &amp;"-"&amp; YEAR(Tabela_Kwerenda_z_AKORD[[#This Row],[CZAS_START]])</f>
        <v>0-1-1900</v>
      </c>
      <c r="K620" t="e">
        <f>INDEX(AKORDT[],MATCH(Tabela_Kwerenda_z_AKORD[[#This Row],[PRACOWNICY_ID]],AKORDT[PRACOWNICY_ID],0),1)</f>
        <v>#N/A</v>
      </c>
    </row>
    <row r="621" spans="1:11">
      <c r="A621" s="11"/>
      <c r="B621" s="11"/>
      <c r="E621" s="11"/>
      <c r="F621" s="11"/>
      <c r="I621" t="str">
        <f>LEFT(Tabela_Kwerenda_z_AKORD[[#This Row],[NR_KOMISJI]],5)</f>
        <v/>
      </c>
      <c r="J621" t="str">
        <f>DAY(Tabela_Kwerenda_z_AKORD[[#This Row],[CZAS_START]]) &amp;"-"&amp; MONTH(Tabela_Kwerenda_z_AKORD[[#This Row],[CZAS_START]]) &amp;"-"&amp; YEAR(Tabela_Kwerenda_z_AKORD[[#This Row],[CZAS_START]])</f>
        <v>0-1-1900</v>
      </c>
      <c r="K621" t="e">
        <f>INDEX(AKORDT[],MATCH(Tabela_Kwerenda_z_AKORD[[#This Row],[PRACOWNICY_ID]],AKORDT[PRACOWNICY_ID],0),1)</f>
        <v>#N/A</v>
      </c>
    </row>
    <row r="622" spans="1:11">
      <c r="A622" s="11"/>
      <c r="B622" s="11"/>
      <c r="E622" s="11"/>
      <c r="F622" s="11"/>
      <c r="I622" t="str">
        <f>LEFT(Tabela_Kwerenda_z_AKORD[[#This Row],[NR_KOMISJI]],5)</f>
        <v/>
      </c>
      <c r="J622" t="str">
        <f>DAY(Tabela_Kwerenda_z_AKORD[[#This Row],[CZAS_START]]) &amp;"-"&amp; MONTH(Tabela_Kwerenda_z_AKORD[[#This Row],[CZAS_START]]) &amp;"-"&amp; YEAR(Tabela_Kwerenda_z_AKORD[[#This Row],[CZAS_START]])</f>
        <v>0-1-1900</v>
      </c>
      <c r="K622" t="e">
        <f>INDEX(AKORDT[],MATCH(Tabela_Kwerenda_z_AKORD[[#This Row],[PRACOWNICY_ID]],AKORDT[PRACOWNICY_ID],0),1)</f>
        <v>#N/A</v>
      </c>
    </row>
    <row r="623" spans="1:11">
      <c r="A623" s="11"/>
      <c r="B623" s="11"/>
      <c r="E623" s="11"/>
      <c r="F623" s="11"/>
      <c r="I623" t="str">
        <f>LEFT(Tabela_Kwerenda_z_AKORD[[#This Row],[NR_KOMISJI]],5)</f>
        <v/>
      </c>
      <c r="J623" t="str">
        <f>DAY(Tabela_Kwerenda_z_AKORD[[#This Row],[CZAS_START]]) &amp;"-"&amp; MONTH(Tabela_Kwerenda_z_AKORD[[#This Row],[CZAS_START]]) &amp;"-"&amp; YEAR(Tabela_Kwerenda_z_AKORD[[#This Row],[CZAS_START]])</f>
        <v>0-1-1900</v>
      </c>
      <c r="K623" t="e">
        <f>INDEX(AKORDT[],MATCH(Tabela_Kwerenda_z_AKORD[[#This Row],[PRACOWNICY_ID]],AKORDT[PRACOWNICY_ID],0),1)</f>
        <v>#N/A</v>
      </c>
    </row>
    <row r="624" spans="1:11">
      <c r="A624" s="11"/>
      <c r="B624" s="11"/>
      <c r="E624" s="11"/>
      <c r="F624" s="11"/>
      <c r="I624" t="str">
        <f>LEFT(Tabela_Kwerenda_z_AKORD[[#This Row],[NR_KOMISJI]],5)</f>
        <v/>
      </c>
      <c r="J624" t="str">
        <f>DAY(Tabela_Kwerenda_z_AKORD[[#This Row],[CZAS_START]]) &amp;"-"&amp; MONTH(Tabela_Kwerenda_z_AKORD[[#This Row],[CZAS_START]]) &amp;"-"&amp; YEAR(Tabela_Kwerenda_z_AKORD[[#This Row],[CZAS_START]])</f>
        <v>0-1-1900</v>
      </c>
      <c r="K624" t="e">
        <f>INDEX(AKORDT[],MATCH(Tabela_Kwerenda_z_AKORD[[#This Row],[PRACOWNICY_ID]],AKORDT[PRACOWNICY_ID],0),1)</f>
        <v>#N/A</v>
      </c>
    </row>
    <row r="625" spans="1:11">
      <c r="A625" s="11"/>
      <c r="B625" s="11"/>
      <c r="E625" s="11"/>
      <c r="F625" s="11"/>
      <c r="I625" t="str">
        <f>LEFT(Tabela_Kwerenda_z_AKORD[[#This Row],[NR_KOMISJI]],5)</f>
        <v/>
      </c>
      <c r="J625" t="str">
        <f>DAY(Tabela_Kwerenda_z_AKORD[[#This Row],[CZAS_START]]) &amp;"-"&amp; MONTH(Tabela_Kwerenda_z_AKORD[[#This Row],[CZAS_START]]) &amp;"-"&amp; YEAR(Tabela_Kwerenda_z_AKORD[[#This Row],[CZAS_START]])</f>
        <v>0-1-1900</v>
      </c>
      <c r="K625" t="e">
        <f>INDEX(AKORDT[],MATCH(Tabela_Kwerenda_z_AKORD[[#This Row],[PRACOWNICY_ID]],AKORDT[PRACOWNICY_ID],0),1)</f>
        <v>#N/A</v>
      </c>
    </row>
    <row r="626" spans="1:11">
      <c r="A626" s="11"/>
      <c r="B626" s="11"/>
      <c r="E626" s="11"/>
      <c r="F626" s="11"/>
      <c r="I626" t="str">
        <f>LEFT(Tabela_Kwerenda_z_AKORD[[#This Row],[NR_KOMISJI]],5)</f>
        <v/>
      </c>
      <c r="J626" t="str">
        <f>DAY(Tabela_Kwerenda_z_AKORD[[#This Row],[CZAS_START]]) &amp;"-"&amp; MONTH(Tabela_Kwerenda_z_AKORD[[#This Row],[CZAS_START]]) &amp;"-"&amp; YEAR(Tabela_Kwerenda_z_AKORD[[#This Row],[CZAS_START]])</f>
        <v>0-1-1900</v>
      </c>
      <c r="K626" t="e">
        <f>INDEX(AKORDT[],MATCH(Tabela_Kwerenda_z_AKORD[[#This Row],[PRACOWNICY_ID]],AKORDT[PRACOWNICY_ID],0),1)</f>
        <v>#N/A</v>
      </c>
    </row>
    <row r="627" spans="1:11">
      <c r="A627" s="11"/>
      <c r="B627" s="11"/>
      <c r="E627" s="11"/>
      <c r="F627" s="11"/>
      <c r="I627" t="str">
        <f>LEFT(Tabela_Kwerenda_z_AKORD[[#This Row],[NR_KOMISJI]],5)</f>
        <v/>
      </c>
      <c r="J627" t="str">
        <f>DAY(Tabela_Kwerenda_z_AKORD[[#This Row],[CZAS_START]]) &amp;"-"&amp; MONTH(Tabela_Kwerenda_z_AKORD[[#This Row],[CZAS_START]]) &amp;"-"&amp; YEAR(Tabela_Kwerenda_z_AKORD[[#This Row],[CZAS_START]])</f>
        <v>0-1-1900</v>
      </c>
      <c r="K627" t="e">
        <f>INDEX(AKORDT[],MATCH(Tabela_Kwerenda_z_AKORD[[#This Row],[PRACOWNICY_ID]],AKORDT[PRACOWNICY_ID],0),1)</f>
        <v>#N/A</v>
      </c>
    </row>
    <row r="628" spans="1:11">
      <c r="A628" s="11"/>
      <c r="B628" s="11"/>
      <c r="E628" s="11"/>
      <c r="F628" s="11"/>
      <c r="I628" t="str">
        <f>LEFT(Tabela_Kwerenda_z_AKORD[[#This Row],[NR_KOMISJI]],5)</f>
        <v/>
      </c>
      <c r="J628" t="str">
        <f>DAY(Tabela_Kwerenda_z_AKORD[[#This Row],[CZAS_START]]) &amp;"-"&amp; MONTH(Tabela_Kwerenda_z_AKORD[[#This Row],[CZAS_START]]) &amp;"-"&amp; YEAR(Tabela_Kwerenda_z_AKORD[[#This Row],[CZAS_START]])</f>
        <v>0-1-1900</v>
      </c>
      <c r="K628" t="e">
        <f>INDEX(AKORDT[],MATCH(Tabela_Kwerenda_z_AKORD[[#This Row],[PRACOWNICY_ID]],AKORDT[PRACOWNICY_ID],0),1)</f>
        <v>#N/A</v>
      </c>
    </row>
    <row r="629" spans="1:11">
      <c r="A629" s="11"/>
      <c r="B629" s="11"/>
      <c r="E629" s="11"/>
      <c r="F629" s="11"/>
      <c r="I629" t="str">
        <f>LEFT(Tabela_Kwerenda_z_AKORD[[#This Row],[NR_KOMISJI]],5)</f>
        <v/>
      </c>
      <c r="J629" t="str">
        <f>DAY(Tabela_Kwerenda_z_AKORD[[#This Row],[CZAS_START]]) &amp;"-"&amp; MONTH(Tabela_Kwerenda_z_AKORD[[#This Row],[CZAS_START]]) &amp;"-"&amp; YEAR(Tabela_Kwerenda_z_AKORD[[#This Row],[CZAS_START]])</f>
        <v>0-1-1900</v>
      </c>
      <c r="K629" t="e">
        <f>INDEX(AKORDT[],MATCH(Tabela_Kwerenda_z_AKORD[[#This Row],[PRACOWNICY_ID]],AKORDT[PRACOWNICY_ID],0),1)</f>
        <v>#N/A</v>
      </c>
    </row>
    <row r="630" spans="1:11">
      <c r="A630" s="11"/>
      <c r="B630" s="11"/>
      <c r="E630" s="11"/>
      <c r="F630" s="11"/>
      <c r="I630" t="str">
        <f>LEFT(Tabela_Kwerenda_z_AKORD[[#This Row],[NR_KOMISJI]],5)</f>
        <v/>
      </c>
      <c r="J630" t="str">
        <f>DAY(Tabela_Kwerenda_z_AKORD[[#This Row],[CZAS_START]]) &amp;"-"&amp; MONTH(Tabela_Kwerenda_z_AKORD[[#This Row],[CZAS_START]]) &amp;"-"&amp; YEAR(Tabela_Kwerenda_z_AKORD[[#This Row],[CZAS_START]])</f>
        <v>0-1-1900</v>
      </c>
      <c r="K630" t="e">
        <f>INDEX(AKORDT[],MATCH(Tabela_Kwerenda_z_AKORD[[#This Row],[PRACOWNICY_ID]],AKORDT[PRACOWNICY_ID],0),1)</f>
        <v>#N/A</v>
      </c>
    </row>
    <row r="631" spans="1:11">
      <c r="A631" s="11"/>
      <c r="B631" s="11"/>
      <c r="E631" s="11"/>
      <c r="F631" s="11"/>
      <c r="I631" t="str">
        <f>LEFT(Tabela_Kwerenda_z_AKORD[[#This Row],[NR_KOMISJI]],5)</f>
        <v/>
      </c>
      <c r="J631" t="str">
        <f>DAY(Tabela_Kwerenda_z_AKORD[[#This Row],[CZAS_START]]) &amp;"-"&amp; MONTH(Tabela_Kwerenda_z_AKORD[[#This Row],[CZAS_START]]) &amp;"-"&amp; YEAR(Tabela_Kwerenda_z_AKORD[[#This Row],[CZAS_START]])</f>
        <v>0-1-1900</v>
      </c>
      <c r="K631" t="e">
        <f>INDEX(AKORDT[],MATCH(Tabela_Kwerenda_z_AKORD[[#This Row],[PRACOWNICY_ID]],AKORDT[PRACOWNICY_ID],0),1)</f>
        <v>#N/A</v>
      </c>
    </row>
    <row r="632" spans="1:11">
      <c r="A632" s="11"/>
      <c r="B632" s="11"/>
      <c r="E632" s="11"/>
      <c r="F632" s="11"/>
      <c r="I632" t="str">
        <f>LEFT(Tabela_Kwerenda_z_AKORD[[#This Row],[NR_KOMISJI]],5)</f>
        <v/>
      </c>
      <c r="J632" t="str">
        <f>DAY(Tabela_Kwerenda_z_AKORD[[#This Row],[CZAS_START]]) &amp;"-"&amp; MONTH(Tabela_Kwerenda_z_AKORD[[#This Row],[CZAS_START]]) &amp;"-"&amp; YEAR(Tabela_Kwerenda_z_AKORD[[#This Row],[CZAS_START]])</f>
        <v>0-1-1900</v>
      </c>
      <c r="K632" t="e">
        <f>INDEX(AKORDT[],MATCH(Tabela_Kwerenda_z_AKORD[[#This Row],[PRACOWNICY_ID]],AKORDT[PRACOWNICY_ID],0),1)</f>
        <v>#N/A</v>
      </c>
    </row>
    <row r="633" spans="1:11">
      <c r="A633" s="11"/>
      <c r="B633" s="11"/>
      <c r="E633" s="11"/>
      <c r="F633" s="11"/>
      <c r="I633" t="str">
        <f>LEFT(Tabela_Kwerenda_z_AKORD[[#This Row],[NR_KOMISJI]],5)</f>
        <v/>
      </c>
      <c r="J633" t="str">
        <f>DAY(Tabela_Kwerenda_z_AKORD[[#This Row],[CZAS_START]]) &amp;"-"&amp; MONTH(Tabela_Kwerenda_z_AKORD[[#This Row],[CZAS_START]]) &amp;"-"&amp; YEAR(Tabela_Kwerenda_z_AKORD[[#This Row],[CZAS_START]])</f>
        <v>0-1-1900</v>
      </c>
      <c r="K633" t="e">
        <f>INDEX(AKORDT[],MATCH(Tabela_Kwerenda_z_AKORD[[#This Row],[PRACOWNICY_ID]],AKORDT[PRACOWNICY_ID],0),1)</f>
        <v>#N/A</v>
      </c>
    </row>
    <row r="634" spans="1:11">
      <c r="A634" s="11"/>
      <c r="B634" s="11"/>
      <c r="E634" s="11"/>
      <c r="F634" s="11"/>
      <c r="I634" t="str">
        <f>LEFT(Tabela_Kwerenda_z_AKORD[[#This Row],[NR_KOMISJI]],5)</f>
        <v/>
      </c>
      <c r="J634" t="str">
        <f>DAY(Tabela_Kwerenda_z_AKORD[[#This Row],[CZAS_START]]) &amp;"-"&amp; MONTH(Tabela_Kwerenda_z_AKORD[[#This Row],[CZAS_START]]) &amp;"-"&amp; YEAR(Tabela_Kwerenda_z_AKORD[[#This Row],[CZAS_START]])</f>
        <v>0-1-1900</v>
      </c>
      <c r="K634" t="e">
        <f>INDEX(AKORDT[],MATCH(Tabela_Kwerenda_z_AKORD[[#This Row],[PRACOWNICY_ID]],AKORDT[PRACOWNICY_ID],0),1)</f>
        <v>#N/A</v>
      </c>
    </row>
    <row r="635" spans="1:11">
      <c r="A635" s="11"/>
      <c r="B635" s="11"/>
      <c r="E635" s="11"/>
      <c r="F635" s="11"/>
      <c r="I635" t="str">
        <f>LEFT(Tabela_Kwerenda_z_AKORD[[#This Row],[NR_KOMISJI]],5)</f>
        <v/>
      </c>
      <c r="J635" t="str">
        <f>DAY(Tabela_Kwerenda_z_AKORD[[#This Row],[CZAS_START]]) &amp;"-"&amp; MONTH(Tabela_Kwerenda_z_AKORD[[#This Row],[CZAS_START]]) &amp;"-"&amp; YEAR(Tabela_Kwerenda_z_AKORD[[#This Row],[CZAS_START]])</f>
        <v>0-1-1900</v>
      </c>
      <c r="K635" t="e">
        <f>INDEX(AKORDT[],MATCH(Tabela_Kwerenda_z_AKORD[[#This Row],[PRACOWNICY_ID]],AKORDT[PRACOWNICY_ID],0),1)</f>
        <v>#N/A</v>
      </c>
    </row>
    <row r="636" spans="1:11">
      <c r="A636" s="11"/>
      <c r="B636" s="11"/>
      <c r="E636" s="11"/>
      <c r="F636" s="11"/>
      <c r="I636" t="str">
        <f>LEFT(Tabela_Kwerenda_z_AKORD[[#This Row],[NR_KOMISJI]],5)</f>
        <v/>
      </c>
      <c r="J636" t="str">
        <f>DAY(Tabela_Kwerenda_z_AKORD[[#This Row],[CZAS_START]]) &amp;"-"&amp; MONTH(Tabela_Kwerenda_z_AKORD[[#This Row],[CZAS_START]]) &amp;"-"&amp; YEAR(Tabela_Kwerenda_z_AKORD[[#This Row],[CZAS_START]])</f>
        <v>0-1-1900</v>
      </c>
      <c r="K636" t="e">
        <f>INDEX(AKORDT[],MATCH(Tabela_Kwerenda_z_AKORD[[#This Row],[PRACOWNICY_ID]],AKORDT[PRACOWNICY_ID],0),1)</f>
        <v>#N/A</v>
      </c>
    </row>
    <row r="637" spans="1:11">
      <c r="A637" s="11"/>
      <c r="B637" s="11"/>
      <c r="E637" s="11"/>
      <c r="F637" s="11"/>
      <c r="I637" t="str">
        <f>LEFT(Tabela_Kwerenda_z_AKORD[[#This Row],[NR_KOMISJI]],5)</f>
        <v/>
      </c>
      <c r="J637" t="str">
        <f>DAY(Tabela_Kwerenda_z_AKORD[[#This Row],[CZAS_START]]) &amp;"-"&amp; MONTH(Tabela_Kwerenda_z_AKORD[[#This Row],[CZAS_START]]) &amp;"-"&amp; YEAR(Tabela_Kwerenda_z_AKORD[[#This Row],[CZAS_START]])</f>
        <v>0-1-1900</v>
      </c>
      <c r="K637" t="e">
        <f>INDEX(AKORDT[],MATCH(Tabela_Kwerenda_z_AKORD[[#This Row],[PRACOWNICY_ID]],AKORDT[PRACOWNICY_ID],0),1)</f>
        <v>#N/A</v>
      </c>
    </row>
    <row r="638" spans="1:11">
      <c r="A638" s="11"/>
      <c r="B638" s="11"/>
      <c r="E638" s="11"/>
      <c r="F638" s="11"/>
      <c r="I638" t="str">
        <f>LEFT(Tabela_Kwerenda_z_AKORD[[#This Row],[NR_KOMISJI]],5)</f>
        <v/>
      </c>
      <c r="J638" t="str">
        <f>DAY(Tabela_Kwerenda_z_AKORD[[#This Row],[CZAS_START]]) &amp;"-"&amp; MONTH(Tabela_Kwerenda_z_AKORD[[#This Row],[CZAS_START]]) &amp;"-"&amp; YEAR(Tabela_Kwerenda_z_AKORD[[#This Row],[CZAS_START]])</f>
        <v>0-1-1900</v>
      </c>
      <c r="K638" t="e">
        <f>INDEX(AKORDT[],MATCH(Tabela_Kwerenda_z_AKORD[[#This Row],[PRACOWNICY_ID]],AKORDT[PRACOWNICY_ID],0),1)</f>
        <v>#N/A</v>
      </c>
    </row>
    <row r="639" spans="1:11">
      <c r="A639" s="11"/>
      <c r="B639" s="11"/>
      <c r="E639" s="11"/>
      <c r="F639" s="11"/>
      <c r="I639" t="str">
        <f>LEFT(Tabela_Kwerenda_z_AKORD[[#This Row],[NR_KOMISJI]],5)</f>
        <v/>
      </c>
      <c r="J639" t="str">
        <f>DAY(Tabela_Kwerenda_z_AKORD[[#This Row],[CZAS_START]]) &amp;"-"&amp; MONTH(Tabela_Kwerenda_z_AKORD[[#This Row],[CZAS_START]]) &amp;"-"&amp; YEAR(Tabela_Kwerenda_z_AKORD[[#This Row],[CZAS_START]])</f>
        <v>0-1-1900</v>
      </c>
      <c r="K639" t="e">
        <f>INDEX(AKORDT[],MATCH(Tabela_Kwerenda_z_AKORD[[#This Row],[PRACOWNICY_ID]],AKORDT[PRACOWNICY_ID],0),1)</f>
        <v>#N/A</v>
      </c>
    </row>
    <row r="640" spans="1:11">
      <c r="A640" s="11"/>
      <c r="B640" s="11"/>
      <c r="E640" s="11"/>
      <c r="F640" s="11"/>
      <c r="I640" t="str">
        <f>LEFT(Tabela_Kwerenda_z_AKORD[[#This Row],[NR_KOMISJI]],5)</f>
        <v/>
      </c>
      <c r="J640" t="str">
        <f>DAY(Tabela_Kwerenda_z_AKORD[[#This Row],[CZAS_START]]) &amp;"-"&amp; MONTH(Tabela_Kwerenda_z_AKORD[[#This Row],[CZAS_START]]) &amp;"-"&amp; YEAR(Tabela_Kwerenda_z_AKORD[[#This Row],[CZAS_START]])</f>
        <v>0-1-1900</v>
      </c>
      <c r="K640" t="e">
        <f>INDEX(AKORDT[],MATCH(Tabela_Kwerenda_z_AKORD[[#This Row],[PRACOWNICY_ID]],AKORDT[PRACOWNICY_ID],0),1)</f>
        <v>#N/A</v>
      </c>
    </row>
    <row r="641" spans="1:11">
      <c r="A641" s="11"/>
      <c r="B641" s="11"/>
      <c r="E641" s="11"/>
      <c r="F641" s="11"/>
      <c r="I641" t="str">
        <f>LEFT(Tabela_Kwerenda_z_AKORD[[#This Row],[NR_KOMISJI]],5)</f>
        <v/>
      </c>
      <c r="J641" t="str">
        <f>DAY(Tabela_Kwerenda_z_AKORD[[#This Row],[CZAS_START]]) &amp;"-"&amp; MONTH(Tabela_Kwerenda_z_AKORD[[#This Row],[CZAS_START]]) &amp;"-"&amp; YEAR(Tabela_Kwerenda_z_AKORD[[#This Row],[CZAS_START]])</f>
        <v>0-1-1900</v>
      </c>
      <c r="K641" t="e">
        <f>INDEX(AKORDT[],MATCH(Tabela_Kwerenda_z_AKORD[[#This Row],[PRACOWNICY_ID]],AKORDT[PRACOWNICY_ID],0),1)</f>
        <v>#N/A</v>
      </c>
    </row>
    <row r="642" spans="1:11">
      <c r="A642" s="11"/>
      <c r="B642" s="11"/>
      <c r="E642" s="11"/>
      <c r="F642" s="11"/>
      <c r="I642" t="str">
        <f>LEFT(Tabela_Kwerenda_z_AKORD[[#This Row],[NR_KOMISJI]],5)</f>
        <v/>
      </c>
      <c r="J642" t="str">
        <f>DAY(Tabela_Kwerenda_z_AKORD[[#This Row],[CZAS_START]]) &amp;"-"&amp; MONTH(Tabela_Kwerenda_z_AKORD[[#This Row],[CZAS_START]]) &amp;"-"&amp; YEAR(Tabela_Kwerenda_z_AKORD[[#This Row],[CZAS_START]])</f>
        <v>0-1-1900</v>
      </c>
      <c r="K642" t="e">
        <f>INDEX(AKORDT[],MATCH(Tabela_Kwerenda_z_AKORD[[#This Row],[PRACOWNICY_ID]],AKORDT[PRACOWNICY_ID],0),1)</f>
        <v>#N/A</v>
      </c>
    </row>
    <row r="643" spans="1:11">
      <c r="A643" s="11"/>
      <c r="B643" s="11"/>
      <c r="E643" s="11"/>
      <c r="F643" s="11"/>
      <c r="I643" t="str">
        <f>LEFT(Tabela_Kwerenda_z_AKORD[[#This Row],[NR_KOMISJI]],5)</f>
        <v/>
      </c>
      <c r="J643" t="str">
        <f>DAY(Tabela_Kwerenda_z_AKORD[[#This Row],[CZAS_START]]) &amp;"-"&amp; MONTH(Tabela_Kwerenda_z_AKORD[[#This Row],[CZAS_START]]) &amp;"-"&amp; YEAR(Tabela_Kwerenda_z_AKORD[[#This Row],[CZAS_START]])</f>
        <v>0-1-1900</v>
      </c>
      <c r="K643" t="e">
        <f>INDEX(AKORDT[],MATCH(Tabela_Kwerenda_z_AKORD[[#This Row],[PRACOWNICY_ID]],AKORDT[PRACOWNICY_ID],0),1)</f>
        <v>#N/A</v>
      </c>
    </row>
    <row r="644" spans="1:11">
      <c r="A644" s="11"/>
      <c r="B644" s="11"/>
      <c r="E644" s="11"/>
      <c r="F644" s="11"/>
      <c r="I644" t="str">
        <f>LEFT(Tabela_Kwerenda_z_AKORD[[#This Row],[NR_KOMISJI]],5)</f>
        <v/>
      </c>
      <c r="J644" t="str">
        <f>DAY(Tabela_Kwerenda_z_AKORD[[#This Row],[CZAS_START]]) &amp;"-"&amp; MONTH(Tabela_Kwerenda_z_AKORD[[#This Row],[CZAS_START]]) &amp;"-"&amp; YEAR(Tabela_Kwerenda_z_AKORD[[#This Row],[CZAS_START]])</f>
        <v>0-1-1900</v>
      </c>
      <c r="K644" t="e">
        <f>INDEX(AKORDT[],MATCH(Tabela_Kwerenda_z_AKORD[[#This Row],[PRACOWNICY_ID]],AKORDT[PRACOWNICY_ID],0),1)</f>
        <v>#N/A</v>
      </c>
    </row>
    <row r="645" spans="1:11">
      <c r="A645" s="11"/>
      <c r="B645" s="11"/>
      <c r="E645" s="11"/>
      <c r="F645" s="11"/>
      <c r="I645" t="str">
        <f>LEFT(Tabela_Kwerenda_z_AKORD[[#This Row],[NR_KOMISJI]],5)</f>
        <v/>
      </c>
      <c r="J645" t="str">
        <f>DAY(Tabela_Kwerenda_z_AKORD[[#This Row],[CZAS_START]]) &amp;"-"&amp; MONTH(Tabela_Kwerenda_z_AKORD[[#This Row],[CZAS_START]]) &amp;"-"&amp; YEAR(Tabela_Kwerenda_z_AKORD[[#This Row],[CZAS_START]])</f>
        <v>0-1-1900</v>
      </c>
      <c r="K645" t="e">
        <f>INDEX(AKORDT[],MATCH(Tabela_Kwerenda_z_AKORD[[#This Row],[PRACOWNICY_ID]],AKORDT[PRACOWNICY_ID],0),1)</f>
        <v>#N/A</v>
      </c>
    </row>
    <row r="646" spans="1:11">
      <c r="A646" s="11"/>
      <c r="B646" s="11"/>
      <c r="E646" s="11"/>
      <c r="F646" s="11"/>
      <c r="I646" t="str">
        <f>LEFT(Tabela_Kwerenda_z_AKORD[[#This Row],[NR_KOMISJI]],5)</f>
        <v/>
      </c>
      <c r="J646" t="str">
        <f>DAY(Tabela_Kwerenda_z_AKORD[[#This Row],[CZAS_START]]) &amp;"-"&amp; MONTH(Tabela_Kwerenda_z_AKORD[[#This Row],[CZAS_START]]) &amp;"-"&amp; YEAR(Tabela_Kwerenda_z_AKORD[[#This Row],[CZAS_START]])</f>
        <v>0-1-1900</v>
      </c>
      <c r="K646" t="e">
        <f>INDEX(AKORDT[],MATCH(Tabela_Kwerenda_z_AKORD[[#This Row],[PRACOWNICY_ID]],AKORDT[PRACOWNICY_ID],0),1)</f>
        <v>#N/A</v>
      </c>
    </row>
    <row r="647" spans="1:11">
      <c r="A647" s="11"/>
      <c r="B647" s="11"/>
      <c r="E647" s="11"/>
      <c r="F647" s="11"/>
      <c r="I647" t="str">
        <f>LEFT(Tabela_Kwerenda_z_AKORD[[#This Row],[NR_KOMISJI]],5)</f>
        <v/>
      </c>
      <c r="J647" t="str">
        <f>DAY(Tabela_Kwerenda_z_AKORD[[#This Row],[CZAS_START]]) &amp;"-"&amp; MONTH(Tabela_Kwerenda_z_AKORD[[#This Row],[CZAS_START]]) &amp;"-"&amp; YEAR(Tabela_Kwerenda_z_AKORD[[#This Row],[CZAS_START]])</f>
        <v>0-1-1900</v>
      </c>
      <c r="K647" t="e">
        <f>INDEX(AKORDT[],MATCH(Tabela_Kwerenda_z_AKORD[[#This Row],[PRACOWNICY_ID]],AKORDT[PRACOWNICY_ID],0),1)</f>
        <v>#N/A</v>
      </c>
    </row>
    <row r="648" spans="1:11">
      <c r="A648" s="11"/>
      <c r="B648" s="11"/>
      <c r="E648" s="11"/>
      <c r="F648" s="11"/>
      <c r="I648" t="str">
        <f>LEFT(Tabela_Kwerenda_z_AKORD[[#This Row],[NR_KOMISJI]],5)</f>
        <v/>
      </c>
      <c r="J648" t="str">
        <f>DAY(Tabela_Kwerenda_z_AKORD[[#This Row],[CZAS_START]]) &amp;"-"&amp; MONTH(Tabela_Kwerenda_z_AKORD[[#This Row],[CZAS_START]]) &amp;"-"&amp; YEAR(Tabela_Kwerenda_z_AKORD[[#This Row],[CZAS_START]])</f>
        <v>0-1-1900</v>
      </c>
      <c r="K648" t="e">
        <f>INDEX(AKORDT[],MATCH(Tabela_Kwerenda_z_AKORD[[#This Row],[PRACOWNICY_ID]],AKORDT[PRACOWNICY_ID],0),1)</f>
        <v>#N/A</v>
      </c>
    </row>
    <row r="649" spans="1:11">
      <c r="A649" s="11"/>
      <c r="B649" s="11"/>
      <c r="E649" s="11"/>
      <c r="F649" s="11"/>
      <c r="I649" t="str">
        <f>LEFT(Tabela_Kwerenda_z_AKORD[[#This Row],[NR_KOMISJI]],5)</f>
        <v/>
      </c>
      <c r="J649" t="str">
        <f>DAY(Tabela_Kwerenda_z_AKORD[[#This Row],[CZAS_START]]) &amp;"-"&amp; MONTH(Tabela_Kwerenda_z_AKORD[[#This Row],[CZAS_START]]) &amp;"-"&amp; YEAR(Tabela_Kwerenda_z_AKORD[[#This Row],[CZAS_START]])</f>
        <v>0-1-1900</v>
      </c>
      <c r="K649" t="e">
        <f>INDEX(AKORDT[],MATCH(Tabela_Kwerenda_z_AKORD[[#This Row],[PRACOWNICY_ID]],AKORDT[PRACOWNICY_ID],0),1)</f>
        <v>#N/A</v>
      </c>
    </row>
    <row r="650" spans="1:11">
      <c r="A650" s="11"/>
      <c r="B650" s="11"/>
      <c r="E650" s="11"/>
      <c r="F650" s="11"/>
      <c r="I650" t="str">
        <f>LEFT(Tabela_Kwerenda_z_AKORD[[#This Row],[NR_KOMISJI]],5)</f>
        <v/>
      </c>
      <c r="J650" t="str">
        <f>DAY(Tabela_Kwerenda_z_AKORD[[#This Row],[CZAS_START]]) &amp;"-"&amp; MONTH(Tabela_Kwerenda_z_AKORD[[#This Row],[CZAS_START]]) &amp;"-"&amp; YEAR(Tabela_Kwerenda_z_AKORD[[#This Row],[CZAS_START]])</f>
        <v>0-1-1900</v>
      </c>
      <c r="K650" t="e">
        <f>INDEX(AKORDT[],MATCH(Tabela_Kwerenda_z_AKORD[[#This Row],[PRACOWNICY_ID]],AKORDT[PRACOWNICY_ID],0),1)</f>
        <v>#N/A</v>
      </c>
    </row>
    <row r="651" spans="1:11">
      <c r="A651" s="11"/>
      <c r="B651" s="11"/>
      <c r="E651" s="11"/>
      <c r="F651" s="11"/>
      <c r="I651" t="str">
        <f>LEFT(Tabela_Kwerenda_z_AKORD[[#This Row],[NR_KOMISJI]],5)</f>
        <v/>
      </c>
      <c r="J651" t="str">
        <f>DAY(Tabela_Kwerenda_z_AKORD[[#This Row],[CZAS_START]]) &amp;"-"&amp; MONTH(Tabela_Kwerenda_z_AKORD[[#This Row],[CZAS_START]]) &amp;"-"&amp; YEAR(Tabela_Kwerenda_z_AKORD[[#This Row],[CZAS_START]])</f>
        <v>0-1-1900</v>
      </c>
      <c r="K651" t="e">
        <f>INDEX(AKORDT[],MATCH(Tabela_Kwerenda_z_AKORD[[#This Row],[PRACOWNICY_ID]],AKORDT[PRACOWNICY_ID],0),1)</f>
        <v>#N/A</v>
      </c>
    </row>
    <row r="652" spans="1:11">
      <c r="A652" s="11"/>
      <c r="B652" s="11"/>
      <c r="E652" s="11"/>
      <c r="F652" s="11"/>
      <c r="I652" t="str">
        <f>LEFT(Tabela_Kwerenda_z_AKORD[[#This Row],[NR_KOMISJI]],5)</f>
        <v/>
      </c>
      <c r="J652" t="str">
        <f>DAY(Tabela_Kwerenda_z_AKORD[[#This Row],[CZAS_START]]) &amp;"-"&amp; MONTH(Tabela_Kwerenda_z_AKORD[[#This Row],[CZAS_START]]) &amp;"-"&amp; YEAR(Tabela_Kwerenda_z_AKORD[[#This Row],[CZAS_START]])</f>
        <v>0-1-1900</v>
      </c>
      <c r="K652" t="e">
        <f>INDEX(AKORDT[],MATCH(Tabela_Kwerenda_z_AKORD[[#This Row],[PRACOWNICY_ID]],AKORDT[PRACOWNICY_ID],0),1)</f>
        <v>#N/A</v>
      </c>
    </row>
    <row r="653" spans="1:11">
      <c r="A653" s="11"/>
      <c r="B653" s="11"/>
      <c r="E653" s="11"/>
      <c r="F653" s="11"/>
      <c r="I653" t="str">
        <f>LEFT(Tabela_Kwerenda_z_AKORD[[#This Row],[NR_KOMISJI]],5)</f>
        <v/>
      </c>
      <c r="J653" t="str">
        <f>DAY(Tabela_Kwerenda_z_AKORD[[#This Row],[CZAS_START]]) &amp;"-"&amp; MONTH(Tabela_Kwerenda_z_AKORD[[#This Row],[CZAS_START]]) &amp;"-"&amp; YEAR(Tabela_Kwerenda_z_AKORD[[#This Row],[CZAS_START]])</f>
        <v>0-1-1900</v>
      </c>
      <c r="K653" t="e">
        <f>INDEX(AKORDT[],MATCH(Tabela_Kwerenda_z_AKORD[[#This Row],[PRACOWNICY_ID]],AKORDT[PRACOWNICY_ID],0),1)</f>
        <v>#N/A</v>
      </c>
    </row>
    <row r="654" spans="1:11">
      <c r="A654" s="11"/>
      <c r="B654" s="11"/>
      <c r="E654" s="11"/>
      <c r="F654" s="11"/>
      <c r="I654" t="str">
        <f>LEFT(Tabela_Kwerenda_z_AKORD[[#This Row],[NR_KOMISJI]],5)</f>
        <v/>
      </c>
      <c r="J654" t="str">
        <f>DAY(Tabela_Kwerenda_z_AKORD[[#This Row],[CZAS_START]]) &amp;"-"&amp; MONTH(Tabela_Kwerenda_z_AKORD[[#This Row],[CZAS_START]]) &amp;"-"&amp; YEAR(Tabela_Kwerenda_z_AKORD[[#This Row],[CZAS_START]])</f>
        <v>0-1-1900</v>
      </c>
      <c r="K654" t="e">
        <f>INDEX(AKORDT[],MATCH(Tabela_Kwerenda_z_AKORD[[#This Row],[PRACOWNICY_ID]],AKORDT[PRACOWNICY_ID],0),1)</f>
        <v>#N/A</v>
      </c>
    </row>
    <row r="655" spans="1:11">
      <c r="A655" s="11"/>
      <c r="B655" s="11"/>
      <c r="E655" s="11"/>
      <c r="F655" s="11"/>
      <c r="I655" t="str">
        <f>LEFT(Tabela_Kwerenda_z_AKORD[[#This Row],[NR_KOMISJI]],5)</f>
        <v/>
      </c>
      <c r="J655" t="str">
        <f>DAY(Tabela_Kwerenda_z_AKORD[[#This Row],[CZAS_START]]) &amp;"-"&amp; MONTH(Tabela_Kwerenda_z_AKORD[[#This Row],[CZAS_START]]) &amp;"-"&amp; YEAR(Tabela_Kwerenda_z_AKORD[[#This Row],[CZAS_START]])</f>
        <v>0-1-1900</v>
      </c>
      <c r="K655" t="e">
        <f>INDEX(AKORDT[],MATCH(Tabela_Kwerenda_z_AKORD[[#This Row],[PRACOWNICY_ID]],AKORDT[PRACOWNICY_ID],0),1)</f>
        <v>#N/A</v>
      </c>
    </row>
    <row r="656" spans="1:11">
      <c r="A656" s="11"/>
      <c r="B656" s="11"/>
      <c r="E656" s="11"/>
      <c r="F656" s="11"/>
      <c r="I656" t="str">
        <f>LEFT(Tabela_Kwerenda_z_AKORD[[#This Row],[NR_KOMISJI]],5)</f>
        <v/>
      </c>
      <c r="J656" t="str">
        <f>DAY(Tabela_Kwerenda_z_AKORD[[#This Row],[CZAS_START]]) &amp;"-"&amp; MONTH(Tabela_Kwerenda_z_AKORD[[#This Row],[CZAS_START]]) &amp;"-"&amp; YEAR(Tabela_Kwerenda_z_AKORD[[#This Row],[CZAS_START]])</f>
        <v>0-1-1900</v>
      </c>
      <c r="K656" t="e">
        <f>INDEX(AKORDT[],MATCH(Tabela_Kwerenda_z_AKORD[[#This Row],[PRACOWNICY_ID]],AKORDT[PRACOWNICY_ID],0),1)</f>
        <v>#N/A</v>
      </c>
    </row>
    <row r="657" spans="1:11">
      <c r="A657" s="11"/>
      <c r="B657" s="11"/>
      <c r="E657" s="11"/>
      <c r="F657" s="11"/>
      <c r="I657" t="str">
        <f>LEFT(Tabela_Kwerenda_z_AKORD[[#This Row],[NR_KOMISJI]],5)</f>
        <v/>
      </c>
      <c r="J657" t="str">
        <f>DAY(Tabela_Kwerenda_z_AKORD[[#This Row],[CZAS_START]]) &amp;"-"&amp; MONTH(Tabela_Kwerenda_z_AKORD[[#This Row],[CZAS_START]]) &amp;"-"&amp; YEAR(Tabela_Kwerenda_z_AKORD[[#This Row],[CZAS_START]])</f>
        <v>0-1-1900</v>
      </c>
      <c r="K657" t="e">
        <f>INDEX(AKORDT[],MATCH(Tabela_Kwerenda_z_AKORD[[#This Row],[PRACOWNICY_ID]],AKORDT[PRACOWNICY_ID],0),1)</f>
        <v>#N/A</v>
      </c>
    </row>
    <row r="658" spans="1:11">
      <c r="A658" s="11"/>
      <c r="B658" s="11"/>
      <c r="E658" s="11"/>
      <c r="F658" s="11"/>
      <c r="I658" t="str">
        <f>LEFT(Tabela_Kwerenda_z_AKORD[[#This Row],[NR_KOMISJI]],5)</f>
        <v/>
      </c>
      <c r="J658" t="str">
        <f>DAY(Tabela_Kwerenda_z_AKORD[[#This Row],[CZAS_START]]) &amp;"-"&amp; MONTH(Tabela_Kwerenda_z_AKORD[[#This Row],[CZAS_START]]) &amp;"-"&amp; YEAR(Tabela_Kwerenda_z_AKORD[[#This Row],[CZAS_START]])</f>
        <v>0-1-1900</v>
      </c>
      <c r="K658" t="e">
        <f>INDEX(AKORDT[],MATCH(Tabela_Kwerenda_z_AKORD[[#This Row],[PRACOWNICY_ID]],AKORDT[PRACOWNICY_ID],0),1)</f>
        <v>#N/A</v>
      </c>
    </row>
    <row r="659" spans="1:11">
      <c r="A659" s="11"/>
      <c r="B659" s="11"/>
      <c r="E659" s="11"/>
      <c r="F659" s="11"/>
      <c r="I659" t="str">
        <f>LEFT(Tabela_Kwerenda_z_AKORD[[#This Row],[NR_KOMISJI]],5)</f>
        <v/>
      </c>
      <c r="J659" t="str">
        <f>DAY(Tabela_Kwerenda_z_AKORD[[#This Row],[CZAS_START]]) &amp;"-"&amp; MONTH(Tabela_Kwerenda_z_AKORD[[#This Row],[CZAS_START]]) &amp;"-"&amp; YEAR(Tabela_Kwerenda_z_AKORD[[#This Row],[CZAS_START]])</f>
        <v>0-1-1900</v>
      </c>
      <c r="K659" t="e">
        <f>INDEX(AKORDT[],MATCH(Tabela_Kwerenda_z_AKORD[[#This Row],[PRACOWNICY_ID]],AKORDT[PRACOWNICY_ID],0),1)</f>
        <v>#N/A</v>
      </c>
    </row>
    <row r="660" spans="1:11">
      <c r="A660" s="11"/>
      <c r="B660" s="11"/>
      <c r="E660" s="11"/>
      <c r="F660" s="11"/>
      <c r="I660" t="str">
        <f>LEFT(Tabela_Kwerenda_z_AKORD[[#This Row],[NR_KOMISJI]],5)</f>
        <v/>
      </c>
      <c r="J660" t="str">
        <f>DAY(Tabela_Kwerenda_z_AKORD[[#This Row],[CZAS_START]]) &amp;"-"&amp; MONTH(Tabela_Kwerenda_z_AKORD[[#This Row],[CZAS_START]]) &amp;"-"&amp; YEAR(Tabela_Kwerenda_z_AKORD[[#This Row],[CZAS_START]])</f>
        <v>0-1-1900</v>
      </c>
      <c r="K660" t="e">
        <f>INDEX(AKORDT[],MATCH(Tabela_Kwerenda_z_AKORD[[#This Row],[PRACOWNICY_ID]],AKORDT[PRACOWNICY_ID],0),1)</f>
        <v>#N/A</v>
      </c>
    </row>
    <row r="661" spans="1:11">
      <c r="A661" s="11"/>
      <c r="B661" s="11"/>
      <c r="E661" s="11"/>
      <c r="F661" s="11"/>
      <c r="I661" t="str">
        <f>LEFT(Tabela_Kwerenda_z_AKORD[[#This Row],[NR_KOMISJI]],5)</f>
        <v/>
      </c>
      <c r="J661" t="str">
        <f>DAY(Tabela_Kwerenda_z_AKORD[[#This Row],[CZAS_START]]) &amp;"-"&amp; MONTH(Tabela_Kwerenda_z_AKORD[[#This Row],[CZAS_START]]) &amp;"-"&amp; YEAR(Tabela_Kwerenda_z_AKORD[[#This Row],[CZAS_START]])</f>
        <v>0-1-1900</v>
      </c>
      <c r="K661" t="e">
        <f>INDEX(AKORDT[],MATCH(Tabela_Kwerenda_z_AKORD[[#This Row],[PRACOWNICY_ID]],AKORDT[PRACOWNICY_ID],0),1)</f>
        <v>#N/A</v>
      </c>
    </row>
    <row r="662" spans="1:11">
      <c r="A662" s="11"/>
      <c r="B662" s="11"/>
      <c r="E662" s="11"/>
      <c r="F662" s="11"/>
      <c r="I662" t="str">
        <f>LEFT(Tabela_Kwerenda_z_AKORD[[#This Row],[NR_KOMISJI]],5)</f>
        <v/>
      </c>
      <c r="J662" t="str">
        <f>DAY(Tabela_Kwerenda_z_AKORD[[#This Row],[CZAS_START]]) &amp;"-"&amp; MONTH(Tabela_Kwerenda_z_AKORD[[#This Row],[CZAS_START]]) &amp;"-"&amp; YEAR(Tabela_Kwerenda_z_AKORD[[#This Row],[CZAS_START]])</f>
        <v>0-1-1900</v>
      </c>
      <c r="K662" t="e">
        <f>INDEX(AKORDT[],MATCH(Tabela_Kwerenda_z_AKORD[[#This Row],[PRACOWNICY_ID]],AKORDT[PRACOWNICY_ID],0),1)</f>
        <v>#N/A</v>
      </c>
    </row>
    <row r="663" spans="1:11">
      <c r="A663" s="11"/>
      <c r="B663" s="11"/>
      <c r="E663" s="11"/>
      <c r="F663" s="11"/>
      <c r="I663" t="str">
        <f>LEFT(Tabela_Kwerenda_z_AKORD[[#This Row],[NR_KOMISJI]],5)</f>
        <v/>
      </c>
      <c r="J663" t="str">
        <f>DAY(Tabela_Kwerenda_z_AKORD[[#This Row],[CZAS_START]]) &amp;"-"&amp; MONTH(Tabela_Kwerenda_z_AKORD[[#This Row],[CZAS_START]]) &amp;"-"&amp; YEAR(Tabela_Kwerenda_z_AKORD[[#This Row],[CZAS_START]])</f>
        <v>0-1-1900</v>
      </c>
      <c r="K663" t="e">
        <f>INDEX(AKORDT[],MATCH(Tabela_Kwerenda_z_AKORD[[#This Row],[PRACOWNICY_ID]],AKORDT[PRACOWNICY_ID],0),1)</f>
        <v>#N/A</v>
      </c>
    </row>
    <row r="664" spans="1:11">
      <c r="A664" s="11"/>
      <c r="B664" s="11"/>
      <c r="E664" s="11"/>
      <c r="F664" s="11"/>
      <c r="I664" t="str">
        <f>LEFT(Tabela_Kwerenda_z_AKORD[[#This Row],[NR_KOMISJI]],5)</f>
        <v/>
      </c>
      <c r="J664" t="str">
        <f>DAY(Tabela_Kwerenda_z_AKORD[[#This Row],[CZAS_START]]) &amp;"-"&amp; MONTH(Tabela_Kwerenda_z_AKORD[[#This Row],[CZAS_START]]) &amp;"-"&amp; YEAR(Tabela_Kwerenda_z_AKORD[[#This Row],[CZAS_START]])</f>
        <v>0-1-1900</v>
      </c>
      <c r="K664" t="e">
        <f>INDEX(AKORDT[],MATCH(Tabela_Kwerenda_z_AKORD[[#This Row],[PRACOWNICY_ID]],AKORDT[PRACOWNICY_ID],0),1)</f>
        <v>#N/A</v>
      </c>
    </row>
    <row r="665" spans="1:11">
      <c r="A665" s="11"/>
      <c r="B665" s="11"/>
      <c r="E665" s="11"/>
      <c r="F665" s="11"/>
      <c r="I665" t="str">
        <f>LEFT(Tabela_Kwerenda_z_AKORD[[#This Row],[NR_KOMISJI]],5)</f>
        <v/>
      </c>
      <c r="J665" t="str">
        <f>DAY(Tabela_Kwerenda_z_AKORD[[#This Row],[CZAS_START]]) &amp;"-"&amp; MONTH(Tabela_Kwerenda_z_AKORD[[#This Row],[CZAS_START]]) &amp;"-"&amp; YEAR(Tabela_Kwerenda_z_AKORD[[#This Row],[CZAS_START]])</f>
        <v>0-1-1900</v>
      </c>
      <c r="K665" t="e">
        <f>INDEX(AKORDT[],MATCH(Tabela_Kwerenda_z_AKORD[[#This Row],[PRACOWNICY_ID]],AKORDT[PRACOWNICY_ID],0),1)</f>
        <v>#N/A</v>
      </c>
    </row>
    <row r="666" spans="1:11">
      <c r="A666" s="11"/>
      <c r="B666" s="11"/>
      <c r="E666" s="11"/>
      <c r="F666" s="11"/>
      <c r="I666" t="str">
        <f>LEFT(Tabela_Kwerenda_z_AKORD[[#This Row],[NR_KOMISJI]],5)</f>
        <v/>
      </c>
      <c r="J666" t="str">
        <f>DAY(Tabela_Kwerenda_z_AKORD[[#This Row],[CZAS_START]]) &amp;"-"&amp; MONTH(Tabela_Kwerenda_z_AKORD[[#This Row],[CZAS_START]]) &amp;"-"&amp; YEAR(Tabela_Kwerenda_z_AKORD[[#This Row],[CZAS_START]])</f>
        <v>0-1-1900</v>
      </c>
      <c r="K666" t="e">
        <f>INDEX(AKORDT[],MATCH(Tabela_Kwerenda_z_AKORD[[#This Row],[PRACOWNICY_ID]],AKORDT[PRACOWNICY_ID],0),1)</f>
        <v>#N/A</v>
      </c>
    </row>
    <row r="667" spans="1:11">
      <c r="A667" s="11"/>
      <c r="B667" s="11"/>
      <c r="E667" s="11"/>
      <c r="F667" s="11"/>
      <c r="I667" t="str">
        <f>LEFT(Tabela_Kwerenda_z_AKORD[[#This Row],[NR_KOMISJI]],5)</f>
        <v/>
      </c>
      <c r="J667" t="str">
        <f>DAY(Tabela_Kwerenda_z_AKORD[[#This Row],[CZAS_START]]) &amp;"-"&amp; MONTH(Tabela_Kwerenda_z_AKORD[[#This Row],[CZAS_START]]) &amp;"-"&amp; YEAR(Tabela_Kwerenda_z_AKORD[[#This Row],[CZAS_START]])</f>
        <v>0-1-1900</v>
      </c>
      <c r="K667" t="e">
        <f>INDEX(AKORDT[],MATCH(Tabela_Kwerenda_z_AKORD[[#This Row],[PRACOWNICY_ID]],AKORDT[PRACOWNICY_ID],0),1)</f>
        <v>#N/A</v>
      </c>
    </row>
    <row r="668" spans="1:11">
      <c r="A668" s="11"/>
      <c r="B668" s="11"/>
      <c r="E668" s="11"/>
      <c r="F668" s="11"/>
      <c r="I668" t="str">
        <f>LEFT(Tabela_Kwerenda_z_AKORD[[#This Row],[NR_KOMISJI]],5)</f>
        <v/>
      </c>
      <c r="J668" t="str">
        <f>DAY(Tabela_Kwerenda_z_AKORD[[#This Row],[CZAS_START]]) &amp;"-"&amp; MONTH(Tabela_Kwerenda_z_AKORD[[#This Row],[CZAS_START]]) &amp;"-"&amp; YEAR(Tabela_Kwerenda_z_AKORD[[#This Row],[CZAS_START]])</f>
        <v>0-1-1900</v>
      </c>
      <c r="K668" t="e">
        <f>INDEX(AKORDT[],MATCH(Tabela_Kwerenda_z_AKORD[[#This Row],[PRACOWNICY_ID]],AKORDT[PRACOWNICY_ID],0),1)</f>
        <v>#N/A</v>
      </c>
    </row>
    <row r="669" spans="1:11">
      <c r="A669" s="11"/>
      <c r="B669" s="11"/>
      <c r="E669" s="11"/>
      <c r="F669" s="11"/>
      <c r="I669" t="str">
        <f>LEFT(Tabela_Kwerenda_z_AKORD[[#This Row],[NR_KOMISJI]],5)</f>
        <v/>
      </c>
      <c r="J669" t="str">
        <f>DAY(Tabela_Kwerenda_z_AKORD[[#This Row],[CZAS_START]]) &amp;"-"&amp; MONTH(Tabela_Kwerenda_z_AKORD[[#This Row],[CZAS_START]]) &amp;"-"&amp; YEAR(Tabela_Kwerenda_z_AKORD[[#This Row],[CZAS_START]])</f>
        <v>0-1-1900</v>
      </c>
      <c r="K669" t="e">
        <f>INDEX(AKORDT[],MATCH(Tabela_Kwerenda_z_AKORD[[#This Row],[PRACOWNICY_ID]],AKORDT[PRACOWNICY_ID],0),1)</f>
        <v>#N/A</v>
      </c>
    </row>
    <row r="670" spans="1:11">
      <c r="A670" s="11"/>
      <c r="B670" s="11"/>
      <c r="E670" s="11"/>
      <c r="F670" s="11"/>
      <c r="I670" t="str">
        <f>LEFT(Tabela_Kwerenda_z_AKORD[[#This Row],[NR_KOMISJI]],5)</f>
        <v/>
      </c>
      <c r="J670" t="str">
        <f>DAY(Tabela_Kwerenda_z_AKORD[[#This Row],[CZAS_START]]) &amp;"-"&amp; MONTH(Tabela_Kwerenda_z_AKORD[[#This Row],[CZAS_START]]) &amp;"-"&amp; YEAR(Tabela_Kwerenda_z_AKORD[[#This Row],[CZAS_START]])</f>
        <v>0-1-1900</v>
      </c>
      <c r="K670" t="e">
        <f>INDEX(AKORDT[],MATCH(Tabela_Kwerenda_z_AKORD[[#This Row],[PRACOWNICY_ID]],AKORDT[PRACOWNICY_ID],0),1)</f>
        <v>#N/A</v>
      </c>
    </row>
    <row r="671" spans="1:11">
      <c r="A671" s="11"/>
      <c r="B671" s="11"/>
      <c r="E671" s="11"/>
      <c r="F671" s="11"/>
      <c r="I671" t="str">
        <f>LEFT(Tabela_Kwerenda_z_AKORD[[#This Row],[NR_KOMISJI]],5)</f>
        <v/>
      </c>
      <c r="J671" t="str">
        <f>DAY(Tabela_Kwerenda_z_AKORD[[#This Row],[CZAS_START]]) &amp;"-"&amp; MONTH(Tabela_Kwerenda_z_AKORD[[#This Row],[CZAS_START]]) &amp;"-"&amp; YEAR(Tabela_Kwerenda_z_AKORD[[#This Row],[CZAS_START]])</f>
        <v>0-1-1900</v>
      </c>
      <c r="K671" t="e">
        <f>INDEX(AKORDT[],MATCH(Tabela_Kwerenda_z_AKORD[[#This Row],[PRACOWNICY_ID]],AKORDT[PRACOWNICY_ID],0),1)</f>
        <v>#N/A</v>
      </c>
    </row>
    <row r="672" spans="1:11">
      <c r="A672" s="11"/>
      <c r="B672" s="11"/>
      <c r="E672" s="11"/>
      <c r="F672" s="11"/>
      <c r="I672" t="str">
        <f>LEFT(Tabela_Kwerenda_z_AKORD[[#This Row],[NR_KOMISJI]],5)</f>
        <v/>
      </c>
      <c r="J672" t="str">
        <f>DAY(Tabela_Kwerenda_z_AKORD[[#This Row],[CZAS_START]]) &amp;"-"&amp; MONTH(Tabela_Kwerenda_z_AKORD[[#This Row],[CZAS_START]]) &amp;"-"&amp; YEAR(Tabela_Kwerenda_z_AKORD[[#This Row],[CZAS_START]])</f>
        <v>0-1-1900</v>
      </c>
      <c r="K672" t="e">
        <f>INDEX(AKORDT[],MATCH(Tabela_Kwerenda_z_AKORD[[#This Row],[PRACOWNICY_ID]],AKORDT[PRACOWNICY_ID],0),1)</f>
        <v>#N/A</v>
      </c>
    </row>
    <row r="673" spans="1:11">
      <c r="A673" s="11"/>
      <c r="B673" s="11"/>
      <c r="E673" s="11"/>
      <c r="F673" s="11"/>
      <c r="I673" t="str">
        <f>LEFT(Tabela_Kwerenda_z_AKORD[[#This Row],[NR_KOMISJI]],5)</f>
        <v/>
      </c>
      <c r="J673" t="str">
        <f>DAY(Tabela_Kwerenda_z_AKORD[[#This Row],[CZAS_START]]) &amp;"-"&amp; MONTH(Tabela_Kwerenda_z_AKORD[[#This Row],[CZAS_START]]) &amp;"-"&amp; YEAR(Tabela_Kwerenda_z_AKORD[[#This Row],[CZAS_START]])</f>
        <v>0-1-1900</v>
      </c>
      <c r="K673" t="e">
        <f>INDEX(AKORDT[],MATCH(Tabela_Kwerenda_z_AKORD[[#This Row],[PRACOWNICY_ID]],AKORDT[PRACOWNICY_ID],0),1)</f>
        <v>#N/A</v>
      </c>
    </row>
    <row r="674" spans="1:11">
      <c r="A674" s="11"/>
      <c r="B674" s="11"/>
      <c r="E674" s="11"/>
      <c r="F674" s="11"/>
      <c r="I674" t="str">
        <f>LEFT(Tabela_Kwerenda_z_AKORD[[#This Row],[NR_KOMISJI]],5)</f>
        <v/>
      </c>
      <c r="J674" t="str">
        <f>DAY(Tabela_Kwerenda_z_AKORD[[#This Row],[CZAS_START]]) &amp;"-"&amp; MONTH(Tabela_Kwerenda_z_AKORD[[#This Row],[CZAS_START]]) &amp;"-"&amp; YEAR(Tabela_Kwerenda_z_AKORD[[#This Row],[CZAS_START]])</f>
        <v>0-1-1900</v>
      </c>
      <c r="K674" t="e">
        <f>INDEX(AKORDT[],MATCH(Tabela_Kwerenda_z_AKORD[[#This Row],[PRACOWNICY_ID]],AKORDT[PRACOWNICY_ID],0),1)</f>
        <v>#N/A</v>
      </c>
    </row>
    <row r="675" spans="1:11">
      <c r="A675" s="11"/>
      <c r="B675" s="11"/>
      <c r="E675" s="11"/>
      <c r="F675" s="11"/>
      <c r="I675" t="str">
        <f>LEFT(Tabela_Kwerenda_z_AKORD[[#This Row],[NR_KOMISJI]],5)</f>
        <v/>
      </c>
      <c r="J675" t="str">
        <f>DAY(Tabela_Kwerenda_z_AKORD[[#This Row],[CZAS_START]]) &amp;"-"&amp; MONTH(Tabela_Kwerenda_z_AKORD[[#This Row],[CZAS_START]]) &amp;"-"&amp; YEAR(Tabela_Kwerenda_z_AKORD[[#This Row],[CZAS_START]])</f>
        <v>0-1-1900</v>
      </c>
      <c r="K675" t="e">
        <f>INDEX(AKORDT[],MATCH(Tabela_Kwerenda_z_AKORD[[#This Row],[PRACOWNICY_ID]],AKORDT[PRACOWNICY_ID],0),1)</f>
        <v>#N/A</v>
      </c>
    </row>
    <row r="676" spans="1:11">
      <c r="A676" s="11"/>
      <c r="B676" s="11"/>
      <c r="E676" s="11"/>
      <c r="F676" s="11"/>
      <c r="I676" t="str">
        <f>LEFT(Tabela_Kwerenda_z_AKORD[[#This Row],[NR_KOMISJI]],5)</f>
        <v/>
      </c>
      <c r="J676" t="str">
        <f>DAY(Tabela_Kwerenda_z_AKORD[[#This Row],[CZAS_START]]) &amp;"-"&amp; MONTH(Tabela_Kwerenda_z_AKORD[[#This Row],[CZAS_START]]) &amp;"-"&amp; YEAR(Tabela_Kwerenda_z_AKORD[[#This Row],[CZAS_START]])</f>
        <v>0-1-1900</v>
      </c>
      <c r="K676" t="e">
        <f>INDEX(AKORDT[],MATCH(Tabela_Kwerenda_z_AKORD[[#This Row],[PRACOWNICY_ID]],AKORDT[PRACOWNICY_ID],0),1)</f>
        <v>#N/A</v>
      </c>
    </row>
    <row r="677" spans="1:11">
      <c r="A677" s="11"/>
      <c r="B677" s="11"/>
      <c r="E677" s="11"/>
      <c r="F677" s="11"/>
      <c r="I677" t="str">
        <f>LEFT(Tabela_Kwerenda_z_AKORD[[#This Row],[NR_KOMISJI]],5)</f>
        <v/>
      </c>
      <c r="J677" t="str">
        <f>DAY(Tabela_Kwerenda_z_AKORD[[#This Row],[CZAS_START]]) &amp;"-"&amp; MONTH(Tabela_Kwerenda_z_AKORD[[#This Row],[CZAS_START]]) &amp;"-"&amp; YEAR(Tabela_Kwerenda_z_AKORD[[#This Row],[CZAS_START]])</f>
        <v>0-1-1900</v>
      </c>
      <c r="K677" t="e">
        <f>INDEX(AKORDT[],MATCH(Tabela_Kwerenda_z_AKORD[[#This Row],[PRACOWNICY_ID]],AKORDT[PRACOWNICY_ID],0),1)</f>
        <v>#N/A</v>
      </c>
    </row>
    <row r="678" spans="1:11">
      <c r="A678" s="11"/>
      <c r="B678" s="11"/>
      <c r="E678" s="11"/>
      <c r="F678" s="11"/>
      <c r="I678" t="str">
        <f>LEFT(Tabela_Kwerenda_z_AKORD[[#This Row],[NR_KOMISJI]],5)</f>
        <v/>
      </c>
      <c r="J678" t="str">
        <f>DAY(Tabela_Kwerenda_z_AKORD[[#This Row],[CZAS_START]]) &amp;"-"&amp; MONTH(Tabela_Kwerenda_z_AKORD[[#This Row],[CZAS_START]]) &amp;"-"&amp; YEAR(Tabela_Kwerenda_z_AKORD[[#This Row],[CZAS_START]])</f>
        <v>0-1-1900</v>
      </c>
      <c r="K678" t="e">
        <f>INDEX(AKORDT[],MATCH(Tabela_Kwerenda_z_AKORD[[#This Row],[PRACOWNICY_ID]],AKORDT[PRACOWNICY_ID],0),1)</f>
        <v>#N/A</v>
      </c>
    </row>
    <row r="679" spans="1:11">
      <c r="A679" s="11"/>
      <c r="B679" s="11"/>
      <c r="E679" s="11"/>
      <c r="F679" s="11"/>
      <c r="I679" t="str">
        <f>LEFT(Tabela_Kwerenda_z_AKORD[[#This Row],[NR_KOMISJI]],5)</f>
        <v/>
      </c>
      <c r="J679" t="str">
        <f>DAY(Tabela_Kwerenda_z_AKORD[[#This Row],[CZAS_START]]) &amp;"-"&amp; MONTH(Tabela_Kwerenda_z_AKORD[[#This Row],[CZAS_START]]) &amp;"-"&amp; YEAR(Tabela_Kwerenda_z_AKORD[[#This Row],[CZAS_START]])</f>
        <v>0-1-1900</v>
      </c>
      <c r="K679" t="e">
        <f>INDEX(AKORDT[],MATCH(Tabela_Kwerenda_z_AKORD[[#This Row],[PRACOWNICY_ID]],AKORDT[PRACOWNICY_ID],0),1)</f>
        <v>#N/A</v>
      </c>
    </row>
    <row r="680" spans="1:11">
      <c r="A680" s="11"/>
      <c r="B680" s="11"/>
      <c r="E680" s="11"/>
      <c r="F680" s="11"/>
      <c r="I680" t="str">
        <f>LEFT(Tabela_Kwerenda_z_AKORD[[#This Row],[NR_KOMISJI]],5)</f>
        <v/>
      </c>
      <c r="J680" t="str">
        <f>DAY(Tabela_Kwerenda_z_AKORD[[#This Row],[CZAS_START]]) &amp;"-"&amp; MONTH(Tabela_Kwerenda_z_AKORD[[#This Row],[CZAS_START]]) &amp;"-"&amp; YEAR(Tabela_Kwerenda_z_AKORD[[#This Row],[CZAS_START]])</f>
        <v>0-1-1900</v>
      </c>
      <c r="K680" t="e">
        <f>INDEX(AKORDT[],MATCH(Tabela_Kwerenda_z_AKORD[[#This Row],[PRACOWNICY_ID]],AKORDT[PRACOWNICY_ID],0),1)</f>
        <v>#N/A</v>
      </c>
    </row>
    <row r="681" spans="1:11">
      <c r="A681" s="11"/>
      <c r="B681" s="11"/>
      <c r="E681" s="11"/>
      <c r="F681" s="11"/>
      <c r="I681" t="str">
        <f>LEFT(Tabela_Kwerenda_z_AKORD[[#This Row],[NR_KOMISJI]],5)</f>
        <v/>
      </c>
      <c r="J681" t="str">
        <f>DAY(Tabela_Kwerenda_z_AKORD[[#This Row],[CZAS_START]]) &amp;"-"&amp; MONTH(Tabela_Kwerenda_z_AKORD[[#This Row],[CZAS_START]]) &amp;"-"&amp; YEAR(Tabela_Kwerenda_z_AKORD[[#This Row],[CZAS_START]])</f>
        <v>0-1-1900</v>
      </c>
      <c r="K681" t="e">
        <f>INDEX(AKORDT[],MATCH(Tabela_Kwerenda_z_AKORD[[#This Row],[PRACOWNICY_ID]],AKORDT[PRACOWNICY_ID],0),1)</f>
        <v>#N/A</v>
      </c>
    </row>
    <row r="682" spans="1:11">
      <c r="A682" s="11"/>
      <c r="B682" s="11"/>
      <c r="E682" s="11"/>
      <c r="F682" s="11"/>
      <c r="I682" t="str">
        <f>LEFT(Tabela_Kwerenda_z_AKORD[[#This Row],[NR_KOMISJI]],5)</f>
        <v/>
      </c>
      <c r="J682" t="str">
        <f>DAY(Tabela_Kwerenda_z_AKORD[[#This Row],[CZAS_START]]) &amp;"-"&amp; MONTH(Tabela_Kwerenda_z_AKORD[[#This Row],[CZAS_START]]) &amp;"-"&amp; YEAR(Tabela_Kwerenda_z_AKORD[[#This Row],[CZAS_START]])</f>
        <v>0-1-1900</v>
      </c>
      <c r="K682" t="e">
        <f>INDEX(AKORDT[],MATCH(Tabela_Kwerenda_z_AKORD[[#This Row],[PRACOWNICY_ID]],AKORDT[PRACOWNICY_ID],0),1)</f>
        <v>#N/A</v>
      </c>
    </row>
    <row r="683" spans="1:11">
      <c r="A683" s="11"/>
      <c r="B683" s="11"/>
      <c r="E683" s="11"/>
      <c r="F683" s="11"/>
      <c r="I683" t="str">
        <f>LEFT(Tabela_Kwerenda_z_AKORD[[#This Row],[NR_KOMISJI]],5)</f>
        <v/>
      </c>
      <c r="J683" t="str">
        <f>DAY(Tabela_Kwerenda_z_AKORD[[#This Row],[CZAS_START]]) &amp;"-"&amp; MONTH(Tabela_Kwerenda_z_AKORD[[#This Row],[CZAS_START]]) &amp;"-"&amp; YEAR(Tabela_Kwerenda_z_AKORD[[#This Row],[CZAS_START]])</f>
        <v>0-1-1900</v>
      </c>
      <c r="K683" t="e">
        <f>INDEX(AKORDT[],MATCH(Tabela_Kwerenda_z_AKORD[[#This Row],[PRACOWNICY_ID]],AKORDT[PRACOWNICY_ID],0),1)</f>
        <v>#N/A</v>
      </c>
    </row>
    <row r="684" spans="1:11">
      <c r="A684" s="11"/>
      <c r="B684" s="11"/>
      <c r="E684" s="11"/>
      <c r="F684" s="11"/>
      <c r="I684" t="str">
        <f>LEFT(Tabela_Kwerenda_z_AKORD[[#This Row],[NR_KOMISJI]],5)</f>
        <v/>
      </c>
      <c r="J684" t="str">
        <f>DAY(Tabela_Kwerenda_z_AKORD[[#This Row],[CZAS_START]]) &amp;"-"&amp; MONTH(Tabela_Kwerenda_z_AKORD[[#This Row],[CZAS_START]]) &amp;"-"&amp; YEAR(Tabela_Kwerenda_z_AKORD[[#This Row],[CZAS_START]])</f>
        <v>0-1-1900</v>
      </c>
      <c r="K684" t="e">
        <f>INDEX(AKORDT[],MATCH(Tabela_Kwerenda_z_AKORD[[#This Row],[PRACOWNICY_ID]],AKORDT[PRACOWNICY_ID],0),1)</f>
        <v>#N/A</v>
      </c>
    </row>
    <row r="685" spans="1:11">
      <c r="A685" s="11"/>
      <c r="B685" s="11"/>
      <c r="E685" s="11"/>
      <c r="F685" s="11"/>
      <c r="I685" t="str">
        <f>LEFT(Tabela_Kwerenda_z_AKORD[[#This Row],[NR_KOMISJI]],5)</f>
        <v/>
      </c>
      <c r="J685" t="str">
        <f>DAY(Tabela_Kwerenda_z_AKORD[[#This Row],[CZAS_START]]) &amp;"-"&amp; MONTH(Tabela_Kwerenda_z_AKORD[[#This Row],[CZAS_START]]) &amp;"-"&amp; YEAR(Tabela_Kwerenda_z_AKORD[[#This Row],[CZAS_START]])</f>
        <v>0-1-1900</v>
      </c>
      <c r="K685" t="e">
        <f>INDEX(AKORDT[],MATCH(Tabela_Kwerenda_z_AKORD[[#This Row],[PRACOWNICY_ID]],AKORDT[PRACOWNICY_ID],0),1)</f>
        <v>#N/A</v>
      </c>
    </row>
    <row r="686" spans="1:11">
      <c r="A686" s="11"/>
      <c r="B686" s="11"/>
      <c r="E686" s="11"/>
      <c r="F686" s="11"/>
      <c r="I686" t="str">
        <f>LEFT(Tabela_Kwerenda_z_AKORD[[#This Row],[NR_KOMISJI]],5)</f>
        <v/>
      </c>
      <c r="J686" t="str">
        <f>DAY(Tabela_Kwerenda_z_AKORD[[#This Row],[CZAS_START]]) &amp;"-"&amp; MONTH(Tabela_Kwerenda_z_AKORD[[#This Row],[CZAS_START]]) &amp;"-"&amp; YEAR(Tabela_Kwerenda_z_AKORD[[#This Row],[CZAS_START]])</f>
        <v>0-1-1900</v>
      </c>
      <c r="K686" t="e">
        <f>INDEX(AKORDT[],MATCH(Tabela_Kwerenda_z_AKORD[[#This Row],[PRACOWNICY_ID]],AKORDT[PRACOWNICY_ID],0),1)</f>
        <v>#N/A</v>
      </c>
    </row>
    <row r="687" spans="1:11">
      <c r="A687" s="11"/>
      <c r="B687" s="11"/>
      <c r="E687" s="11"/>
      <c r="F687" s="11"/>
      <c r="I687" t="str">
        <f>LEFT(Tabela_Kwerenda_z_AKORD[[#This Row],[NR_KOMISJI]],5)</f>
        <v/>
      </c>
      <c r="J687" t="str">
        <f>DAY(Tabela_Kwerenda_z_AKORD[[#This Row],[CZAS_START]]) &amp;"-"&amp; MONTH(Tabela_Kwerenda_z_AKORD[[#This Row],[CZAS_START]]) &amp;"-"&amp; YEAR(Tabela_Kwerenda_z_AKORD[[#This Row],[CZAS_START]])</f>
        <v>0-1-1900</v>
      </c>
      <c r="K687" t="e">
        <f>INDEX(AKORDT[],MATCH(Tabela_Kwerenda_z_AKORD[[#This Row],[PRACOWNICY_ID]],AKORDT[PRACOWNICY_ID],0),1)</f>
        <v>#N/A</v>
      </c>
    </row>
    <row r="688" spans="1:11">
      <c r="A688" s="11"/>
      <c r="B688" s="11"/>
      <c r="E688" s="11"/>
      <c r="F688" s="11"/>
      <c r="I688" t="str">
        <f>LEFT(Tabela_Kwerenda_z_AKORD[[#This Row],[NR_KOMISJI]],5)</f>
        <v/>
      </c>
      <c r="J688" t="str">
        <f>DAY(Tabela_Kwerenda_z_AKORD[[#This Row],[CZAS_START]]) &amp;"-"&amp; MONTH(Tabela_Kwerenda_z_AKORD[[#This Row],[CZAS_START]]) &amp;"-"&amp; YEAR(Tabela_Kwerenda_z_AKORD[[#This Row],[CZAS_START]])</f>
        <v>0-1-1900</v>
      </c>
      <c r="K688" t="e">
        <f>INDEX(AKORDT[],MATCH(Tabela_Kwerenda_z_AKORD[[#This Row],[PRACOWNICY_ID]],AKORDT[PRACOWNICY_ID],0),1)</f>
        <v>#N/A</v>
      </c>
    </row>
    <row r="689" spans="1:11">
      <c r="A689" s="11"/>
      <c r="B689" s="11"/>
      <c r="E689" s="11"/>
      <c r="F689" s="11"/>
      <c r="I689" t="str">
        <f>LEFT(Tabela_Kwerenda_z_AKORD[[#This Row],[NR_KOMISJI]],5)</f>
        <v/>
      </c>
      <c r="J689" t="str">
        <f>DAY(Tabela_Kwerenda_z_AKORD[[#This Row],[CZAS_START]]) &amp;"-"&amp; MONTH(Tabela_Kwerenda_z_AKORD[[#This Row],[CZAS_START]]) &amp;"-"&amp; YEAR(Tabela_Kwerenda_z_AKORD[[#This Row],[CZAS_START]])</f>
        <v>0-1-1900</v>
      </c>
      <c r="K689" t="e">
        <f>INDEX(AKORDT[],MATCH(Tabela_Kwerenda_z_AKORD[[#This Row],[PRACOWNICY_ID]],AKORDT[PRACOWNICY_ID],0),1)</f>
        <v>#N/A</v>
      </c>
    </row>
    <row r="690" spans="1:11">
      <c r="A690" s="11"/>
      <c r="B690" s="11"/>
      <c r="E690" s="11"/>
      <c r="F690" s="11"/>
      <c r="I690" t="str">
        <f>LEFT(Tabela_Kwerenda_z_AKORD[[#This Row],[NR_KOMISJI]],5)</f>
        <v/>
      </c>
      <c r="J690" t="str">
        <f>DAY(Tabela_Kwerenda_z_AKORD[[#This Row],[CZAS_START]]) &amp;"-"&amp; MONTH(Tabela_Kwerenda_z_AKORD[[#This Row],[CZAS_START]]) &amp;"-"&amp; YEAR(Tabela_Kwerenda_z_AKORD[[#This Row],[CZAS_START]])</f>
        <v>0-1-1900</v>
      </c>
      <c r="K690" t="e">
        <f>INDEX(AKORDT[],MATCH(Tabela_Kwerenda_z_AKORD[[#This Row],[PRACOWNICY_ID]],AKORDT[PRACOWNICY_ID],0),1)</f>
        <v>#N/A</v>
      </c>
    </row>
    <row r="691" spans="1:11">
      <c r="A691" s="11"/>
      <c r="B691" s="11"/>
      <c r="E691" s="11"/>
      <c r="F691" s="11"/>
      <c r="I691" t="str">
        <f>LEFT(Tabela_Kwerenda_z_AKORD[[#This Row],[NR_KOMISJI]],5)</f>
        <v/>
      </c>
      <c r="J691" t="str">
        <f>DAY(Tabela_Kwerenda_z_AKORD[[#This Row],[CZAS_START]]) &amp;"-"&amp; MONTH(Tabela_Kwerenda_z_AKORD[[#This Row],[CZAS_START]]) &amp;"-"&amp; YEAR(Tabela_Kwerenda_z_AKORD[[#This Row],[CZAS_START]])</f>
        <v>0-1-1900</v>
      </c>
      <c r="K691" t="e">
        <f>INDEX(AKORDT[],MATCH(Tabela_Kwerenda_z_AKORD[[#This Row],[PRACOWNICY_ID]],AKORDT[PRACOWNICY_ID],0),1)</f>
        <v>#N/A</v>
      </c>
    </row>
    <row r="692" spans="1:11">
      <c r="A692" s="11"/>
      <c r="B692" s="11"/>
      <c r="E692" s="11"/>
      <c r="F692" s="11"/>
      <c r="I692" t="str">
        <f>LEFT(Tabela_Kwerenda_z_AKORD[[#This Row],[NR_KOMISJI]],5)</f>
        <v/>
      </c>
      <c r="J692" t="str">
        <f>DAY(Tabela_Kwerenda_z_AKORD[[#This Row],[CZAS_START]]) &amp;"-"&amp; MONTH(Tabela_Kwerenda_z_AKORD[[#This Row],[CZAS_START]]) &amp;"-"&amp; YEAR(Tabela_Kwerenda_z_AKORD[[#This Row],[CZAS_START]])</f>
        <v>0-1-1900</v>
      </c>
      <c r="K692" t="e">
        <f>INDEX(AKORDT[],MATCH(Tabela_Kwerenda_z_AKORD[[#This Row],[PRACOWNICY_ID]],AKORDT[PRACOWNICY_ID],0),1)</f>
        <v>#N/A</v>
      </c>
    </row>
    <row r="693" spans="1:11">
      <c r="A693" s="11"/>
      <c r="B693" s="11"/>
      <c r="E693" s="11"/>
      <c r="F693" s="11"/>
      <c r="I693" t="str">
        <f>LEFT(Tabela_Kwerenda_z_AKORD[[#This Row],[NR_KOMISJI]],5)</f>
        <v/>
      </c>
      <c r="J693" t="str">
        <f>DAY(Tabela_Kwerenda_z_AKORD[[#This Row],[CZAS_START]]) &amp;"-"&amp; MONTH(Tabela_Kwerenda_z_AKORD[[#This Row],[CZAS_START]]) &amp;"-"&amp; YEAR(Tabela_Kwerenda_z_AKORD[[#This Row],[CZAS_START]])</f>
        <v>0-1-1900</v>
      </c>
      <c r="K693" t="e">
        <f>INDEX(AKORDT[],MATCH(Tabela_Kwerenda_z_AKORD[[#This Row],[PRACOWNICY_ID]],AKORDT[PRACOWNICY_ID],0),1)</f>
        <v>#N/A</v>
      </c>
    </row>
    <row r="694" spans="1:11">
      <c r="A694" s="11"/>
      <c r="B694" s="11"/>
      <c r="E694" s="11"/>
      <c r="F694" s="11"/>
      <c r="I694" t="str">
        <f>LEFT(Tabela_Kwerenda_z_AKORD[[#This Row],[NR_KOMISJI]],5)</f>
        <v/>
      </c>
      <c r="J694" t="str">
        <f>DAY(Tabela_Kwerenda_z_AKORD[[#This Row],[CZAS_START]]) &amp;"-"&amp; MONTH(Tabela_Kwerenda_z_AKORD[[#This Row],[CZAS_START]]) &amp;"-"&amp; YEAR(Tabela_Kwerenda_z_AKORD[[#This Row],[CZAS_START]])</f>
        <v>0-1-1900</v>
      </c>
      <c r="K694" t="e">
        <f>INDEX(AKORDT[],MATCH(Tabela_Kwerenda_z_AKORD[[#This Row],[PRACOWNICY_ID]],AKORDT[PRACOWNICY_ID],0),1)</f>
        <v>#N/A</v>
      </c>
    </row>
    <row r="695" spans="1:11">
      <c r="A695" s="11"/>
      <c r="B695" s="11"/>
      <c r="E695" s="11"/>
      <c r="F695" s="11"/>
      <c r="I695" t="str">
        <f>LEFT(Tabela_Kwerenda_z_AKORD[[#This Row],[NR_KOMISJI]],5)</f>
        <v/>
      </c>
      <c r="J695" t="str">
        <f>DAY(Tabela_Kwerenda_z_AKORD[[#This Row],[CZAS_START]]) &amp;"-"&amp; MONTH(Tabela_Kwerenda_z_AKORD[[#This Row],[CZAS_START]]) &amp;"-"&amp; YEAR(Tabela_Kwerenda_z_AKORD[[#This Row],[CZAS_START]])</f>
        <v>0-1-1900</v>
      </c>
      <c r="K695" t="e">
        <f>INDEX(AKORDT[],MATCH(Tabela_Kwerenda_z_AKORD[[#This Row],[PRACOWNICY_ID]],AKORDT[PRACOWNICY_ID],0),1)</f>
        <v>#N/A</v>
      </c>
    </row>
    <row r="696" spans="1:11">
      <c r="A696" s="11"/>
      <c r="B696" s="11"/>
      <c r="E696" s="11"/>
      <c r="F696" s="11"/>
      <c r="I696" t="str">
        <f>LEFT(Tabela_Kwerenda_z_AKORD[[#This Row],[NR_KOMISJI]],5)</f>
        <v/>
      </c>
      <c r="J696" t="str">
        <f>DAY(Tabela_Kwerenda_z_AKORD[[#This Row],[CZAS_START]]) &amp;"-"&amp; MONTH(Tabela_Kwerenda_z_AKORD[[#This Row],[CZAS_START]]) &amp;"-"&amp; YEAR(Tabela_Kwerenda_z_AKORD[[#This Row],[CZAS_START]])</f>
        <v>0-1-1900</v>
      </c>
      <c r="K696" t="e">
        <f>INDEX(AKORDT[],MATCH(Tabela_Kwerenda_z_AKORD[[#This Row],[PRACOWNICY_ID]],AKORDT[PRACOWNICY_ID],0),1)</f>
        <v>#N/A</v>
      </c>
    </row>
    <row r="697" spans="1:11">
      <c r="A697" s="11"/>
      <c r="B697" s="11"/>
      <c r="E697" s="11"/>
      <c r="F697" s="11"/>
      <c r="I697" t="str">
        <f>LEFT(Tabela_Kwerenda_z_AKORD[[#This Row],[NR_KOMISJI]],5)</f>
        <v/>
      </c>
      <c r="J697" t="str">
        <f>DAY(Tabela_Kwerenda_z_AKORD[[#This Row],[CZAS_START]]) &amp;"-"&amp; MONTH(Tabela_Kwerenda_z_AKORD[[#This Row],[CZAS_START]]) &amp;"-"&amp; YEAR(Tabela_Kwerenda_z_AKORD[[#This Row],[CZAS_START]])</f>
        <v>0-1-1900</v>
      </c>
      <c r="K697" t="e">
        <f>INDEX(AKORDT[],MATCH(Tabela_Kwerenda_z_AKORD[[#This Row],[PRACOWNICY_ID]],AKORDT[PRACOWNICY_ID],0),1)</f>
        <v>#N/A</v>
      </c>
    </row>
    <row r="698" spans="1:11">
      <c r="A698" s="11"/>
      <c r="B698" s="11"/>
      <c r="E698" s="11"/>
      <c r="F698" s="11"/>
      <c r="I698" t="str">
        <f>LEFT(Tabela_Kwerenda_z_AKORD[[#This Row],[NR_KOMISJI]],5)</f>
        <v/>
      </c>
      <c r="J698" t="str">
        <f>DAY(Tabela_Kwerenda_z_AKORD[[#This Row],[CZAS_START]]) &amp;"-"&amp; MONTH(Tabela_Kwerenda_z_AKORD[[#This Row],[CZAS_START]]) &amp;"-"&amp; YEAR(Tabela_Kwerenda_z_AKORD[[#This Row],[CZAS_START]])</f>
        <v>0-1-1900</v>
      </c>
      <c r="K698" t="e">
        <f>INDEX(AKORDT[],MATCH(Tabela_Kwerenda_z_AKORD[[#This Row],[PRACOWNICY_ID]],AKORDT[PRACOWNICY_ID],0),1)</f>
        <v>#N/A</v>
      </c>
    </row>
    <row r="699" spans="1:11">
      <c r="A699" s="11"/>
      <c r="B699" s="11"/>
      <c r="E699" s="11"/>
      <c r="F699" s="11"/>
      <c r="I699" t="str">
        <f>LEFT(Tabela_Kwerenda_z_AKORD[[#This Row],[NR_KOMISJI]],5)</f>
        <v/>
      </c>
      <c r="J699" t="str">
        <f>DAY(Tabela_Kwerenda_z_AKORD[[#This Row],[CZAS_START]]) &amp;"-"&amp; MONTH(Tabela_Kwerenda_z_AKORD[[#This Row],[CZAS_START]]) &amp;"-"&amp; YEAR(Tabela_Kwerenda_z_AKORD[[#This Row],[CZAS_START]])</f>
        <v>0-1-1900</v>
      </c>
      <c r="K699" t="e">
        <f>INDEX(AKORDT[],MATCH(Tabela_Kwerenda_z_AKORD[[#This Row],[PRACOWNICY_ID]],AKORDT[PRACOWNICY_ID],0),1)</f>
        <v>#N/A</v>
      </c>
    </row>
    <row r="700" spans="1:11">
      <c r="A700" s="11"/>
      <c r="B700" s="11"/>
      <c r="E700" s="11"/>
      <c r="F700" s="11"/>
      <c r="I700" t="str">
        <f>LEFT(Tabela_Kwerenda_z_AKORD[[#This Row],[NR_KOMISJI]],5)</f>
        <v/>
      </c>
      <c r="J700" t="str">
        <f>DAY(Tabela_Kwerenda_z_AKORD[[#This Row],[CZAS_START]]) &amp;"-"&amp; MONTH(Tabela_Kwerenda_z_AKORD[[#This Row],[CZAS_START]]) &amp;"-"&amp; YEAR(Tabela_Kwerenda_z_AKORD[[#This Row],[CZAS_START]])</f>
        <v>0-1-1900</v>
      </c>
      <c r="K700" t="e">
        <f>INDEX(AKORDT[],MATCH(Tabela_Kwerenda_z_AKORD[[#This Row],[PRACOWNICY_ID]],AKORDT[PRACOWNICY_ID],0),1)</f>
        <v>#N/A</v>
      </c>
    </row>
    <row r="701" spans="1:11">
      <c r="A701" s="11"/>
      <c r="B701" s="11"/>
      <c r="E701" s="11"/>
      <c r="F701" s="11"/>
      <c r="I701" t="str">
        <f>LEFT(Tabela_Kwerenda_z_AKORD[[#This Row],[NR_KOMISJI]],5)</f>
        <v/>
      </c>
      <c r="J701" t="str">
        <f>DAY(Tabela_Kwerenda_z_AKORD[[#This Row],[CZAS_START]]) &amp;"-"&amp; MONTH(Tabela_Kwerenda_z_AKORD[[#This Row],[CZAS_START]]) &amp;"-"&amp; YEAR(Tabela_Kwerenda_z_AKORD[[#This Row],[CZAS_START]])</f>
        <v>0-1-1900</v>
      </c>
      <c r="K701" t="e">
        <f>INDEX(AKORDT[],MATCH(Tabela_Kwerenda_z_AKORD[[#This Row],[PRACOWNICY_ID]],AKORDT[PRACOWNICY_ID],0),1)</f>
        <v>#N/A</v>
      </c>
    </row>
    <row r="702" spans="1:11">
      <c r="A702" s="11"/>
      <c r="B702" s="11"/>
      <c r="E702" s="11"/>
      <c r="F702" s="11"/>
      <c r="I702" t="str">
        <f>LEFT(Tabela_Kwerenda_z_AKORD[[#This Row],[NR_KOMISJI]],5)</f>
        <v/>
      </c>
      <c r="J702" t="str">
        <f>DAY(Tabela_Kwerenda_z_AKORD[[#This Row],[CZAS_START]]) &amp;"-"&amp; MONTH(Tabela_Kwerenda_z_AKORD[[#This Row],[CZAS_START]]) &amp;"-"&amp; YEAR(Tabela_Kwerenda_z_AKORD[[#This Row],[CZAS_START]])</f>
        <v>0-1-1900</v>
      </c>
      <c r="K702" t="e">
        <f>INDEX(AKORDT[],MATCH(Tabela_Kwerenda_z_AKORD[[#This Row],[PRACOWNICY_ID]],AKORDT[PRACOWNICY_ID],0),1)</f>
        <v>#N/A</v>
      </c>
    </row>
    <row r="703" spans="1:11">
      <c r="A703" s="11"/>
      <c r="B703" s="11"/>
      <c r="E703" s="11"/>
      <c r="F703" s="11"/>
      <c r="I703" t="str">
        <f>LEFT(Tabela_Kwerenda_z_AKORD[[#This Row],[NR_KOMISJI]],5)</f>
        <v/>
      </c>
      <c r="J703" t="str">
        <f>DAY(Tabela_Kwerenda_z_AKORD[[#This Row],[CZAS_START]]) &amp;"-"&amp; MONTH(Tabela_Kwerenda_z_AKORD[[#This Row],[CZAS_START]]) &amp;"-"&amp; YEAR(Tabela_Kwerenda_z_AKORD[[#This Row],[CZAS_START]])</f>
        <v>0-1-1900</v>
      </c>
      <c r="K703" t="e">
        <f>INDEX(AKORDT[],MATCH(Tabela_Kwerenda_z_AKORD[[#This Row],[PRACOWNICY_ID]],AKORDT[PRACOWNICY_ID],0),1)</f>
        <v>#N/A</v>
      </c>
    </row>
    <row r="704" spans="1:11">
      <c r="A704" s="11"/>
      <c r="B704" s="11"/>
      <c r="E704" s="11"/>
      <c r="F704" s="11"/>
      <c r="I704" t="str">
        <f>LEFT(Tabela_Kwerenda_z_AKORD[[#This Row],[NR_KOMISJI]],5)</f>
        <v/>
      </c>
      <c r="J704" t="str">
        <f>DAY(Tabela_Kwerenda_z_AKORD[[#This Row],[CZAS_START]]) &amp;"-"&amp; MONTH(Tabela_Kwerenda_z_AKORD[[#This Row],[CZAS_START]]) &amp;"-"&amp; YEAR(Tabela_Kwerenda_z_AKORD[[#This Row],[CZAS_START]])</f>
        <v>0-1-1900</v>
      </c>
      <c r="K704" t="e">
        <f>INDEX(AKORDT[],MATCH(Tabela_Kwerenda_z_AKORD[[#This Row],[PRACOWNICY_ID]],AKORDT[PRACOWNICY_ID],0),1)</f>
        <v>#N/A</v>
      </c>
    </row>
    <row r="705" spans="1:11">
      <c r="A705" s="11"/>
      <c r="B705" s="11"/>
      <c r="E705" s="11"/>
      <c r="F705" s="11"/>
      <c r="I705" t="str">
        <f>LEFT(Tabela_Kwerenda_z_AKORD[[#This Row],[NR_KOMISJI]],5)</f>
        <v/>
      </c>
      <c r="J705" t="str">
        <f>DAY(Tabela_Kwerenda_z_AKORD[[#This Row],[CZAS_START]]) &amp;"-"&amp; MONTH(Tabela_Kwerenda_z_AKORD[[#This Row],[CZAS_START]]) &amp;"-"&amp; YEAR(Tabela_Kwerenda_z_AKORD[[#This Row],[CZAS_START]])</f>
        <v>0-1-1900</v>
      </c>
      <c r="K705" t="e">
        <f>INDEX(AKORDT[],MATCH(Tabela_Kwerenda_z_AKORD[[#This Row],[PRACOWNICY_ID]],AKORDT[PRACOWNICY_ID],0),1)</f>
        <v>#N/A</v>
      </c>
    </row>
    <row r="706" spans="1:11">
      <c r="A706" s="11"/>
      <c r="B706" s="11"/>
      <c r="E706" s="11"/>
      <c r="F706" s="11"/>
      <c r="I706" t="str">
        <f>LEFT(Tabela_Kwerenda_z_AKORD[[#This Row],[NR_KOMISJI]],5)</f>
        <v/>
      </c>
      <c r="J706" t="str">
        <f>DAY(Tabela_Kwerenda_z_AKORD[[#This Row],[CZAS_START]]) &amp;"-"&amp; MONTH(Tabela_Kwerenda_z_AKORD[[#This Row],[CZAS_START]]) &amp;"-"&amp; YEAR(Tabela_Kwerenda_z_AKORD[[#This Row],[CZAS_START]])</f>
        <v>0-1-1900</v>
      </c>
      <c r="K706" t="e">
        <f>INDEX(AKORDT[],MATCH(Tabela_Kwerenda_z_AKORD[[#This Row],[PRACOWNICY_ID]],AKORDT[PRACOWNICY_ID],0),1)</f>
        <v>#N/A</v>
      </c>
    </row>
    <row r="707" spans="1:11">
      <c r="A707" s="11"/>
      <c r="B707" s="11"/>
      <c r="E707" s="11"/>
      <c r="F707" s="11"/>
      <c r="I707" t="str">
        <f>LEFT(Tabela_Kwerenda_z_AKORD[[#This Row],[NR_KOMISJI]],5)</f>
        <v/>
      </c>
      <c r="J707" t="str">
        <f>DAY(Tabela_Kwerenda_z_AKORD[[#This Row],[CZAS_START]]) &amp;"-"&amp; MONTH(Tabela_Kwerenda_z_AKORD[[#This Row],[CZAS_START]]) &amp;"-"&amp; YEAR(Tabela_Kwerenda_z_AKORD[[#This Row],[CZAS_START]])</f>
        <v>0-1-1900</v>
      </c>
      <c r="K707" t="e">
        <f>INDEX(AKORDT[],MATCH(Tabela_Kwerenda_z_AKORD[[#This Row],[PRACOWNICY_ID]],AKORDT[PRACOWNICY_ID],0),1)</f>
        <v>#N/A</v>
      </c>
    </row>
    <row r="708" spans="1:11">
      <c r="A708" s="11"/>
      <c r="B708" s="11"/>
      <c r="E708" s="11"/>
      <c r="F708" s="11"/>
      <c r="I708" t="str">
        <f>LEFT(Tabela_Kwerenda_z_AKORD[[#This Row],[NR_KOMISJI]],5)</f>
        <v/>
      </c>
      <c r="J708" t="str">
        <f>DAY(Tabela_Kwerenda_z_AKORD[[#This Row],[CZAS_START]]) &amp;"-"&amp; MONTH(Tabela_Kwerenda_z_AKORD[[#This Row],[CZAS_START]]) &amp;"-"&amp; YEAR(Tabela_Kwerenda_z_AKORD[[#This Row],[CZAS_START]])</f>
        <v>0-1-1900</v>
      </c>
      <c r="K708" t="e">
        <f>INDEX(AKORDT[],MATCH(Tabela_Kwerenda_z_AKORD[[#This Row],[PRACOWNICY_ID]],AKORDT[PRACOWNICY_ID],0),1)</f>
        <v>#N/A</v>
      </c>
    </row>
    <row r="709" spans="1:11">
      <c r="A709" s="11"/>
      <c r="B709" s="11"/>
      <c r="E709" s="11"/>
      <c r="F709" s="11"/>
      <c r="I709" t="str">
        <f>LEFT(Tabela_Kwerenda_z_AKORD[[#This Row],[NR_KOMISJI]],5)</f>
        <v/>
      </c>
      <c r="J709" t="str">
        <f>DAY(Tabela_Kwerenda_z_AKORD[[#This Row],[CZAS_START]]) &amp;"-"&amp; MONTH(Tabela_Kwerenda_z_AKORD[[#This Row],[CZAS_START]]) &amp;"-"&amp; YEAR(Tabela_Kwerenda_z_AKORD[[#This Row],[CZAS_START]])</f>
        <v>0-1-1900</v>
      </c>
      <c r="K709" t="e">
        <f>INDEX(AKORDT[],MATCH(Tabela_Kwerenda_z_AKORD[[#This Row],[PRACOWNICY_ID]],AKORDT[PRACOWNICY_ID],0),1)</f>
        <v>#N/A</v>
      </c>
    </row>
    <row r="710" spans="1:11">
      <c r="A710" s="11"/>
      <c r="B710" s="11"/>
      <c r="E710" s="11"/>
      <c r="F710" s="11"/>
      <c r="I710" t="str">
        <f>LEFT(Tabela_Kwerenda_z_AKORD[[#This Row],[NR_KOMISJI]],5)</f>
        <v/>
      </c>
      <c r="J710" t="str">
        <f>DAY(Tabela_Kwerenda_z_AKORD[[#This Row],[CZAS_START]]) &amp;"-"&amp; MONTH(Tabela_Kwerenda_z_AKORD[[#This Row],[CZAS_START]]) &amp;"-"&amp; YEAR(Tabela_Kwerenda_z_AKORD[[#This Row],[CZAS_START]])</f>
        <v>0-1-1900</v>
      </c>
      <c r="K710" t="e">
        <f>INDEX(AKORDT[],MATCH(Tabela_Kwerenda_z_AKORD[[#This Row],[PRACOWNICY_ID]],AKORDT[PRACOWNICY_ID],0),1)</f>
        <v>#N/A</v>
      </c>
    </row>
    <row r="711" spans="1:11">
      <c r="A711" s="11"/>
      <c r="B711" s="11"/>
      <c r="E711" s="11"/>
      <c r="F711" s="11"/>
      <c r="I711" t="str">
        <f>LEFT(Tabela_Kwerenda_z_AKORD[[#This Row],[NR_KOMISJI]],5)</f>
        <v/>
      </c>
      <c r="J711" t="str">
        <f>DAY(Tabela_Kwerenda_z_AKORD[[#This Row],[CZAS_START]]) &amp;"-"&amp; MONTH(Tabela_Kwerenda_z_AKORD[[#This Row],[CZAS_START]]) &amp;"-"&amp; YEAR(Tabela_Kwerenda_z_AKORD[[#This Row],[CZAS_START]])</f>
        <v>0-1-1900</v>
      </c>
      <c r="K711" t="e">
        <f>INDEX(AKORDT[],MATCH(Tabela_Kwerenda_z_AKORD[[#This Row],[PRACOWNICY_ID]],AKORDT[PRACOWNICY_ID],0),1)</f>
        <v>#N/A</v>
      </c>
    </row>
    <row r="712" spans="1:11">
      <c r="A712" s="11"/>
      <c r="B712" s="11"/>
      <c r="E712" s="11"/>
      <c r="F712" s="11"/>
      <c r="I712" t="str">
        <f>LEFT(Tabela_Kwerenda_z_AKORD[[#This Row],[NR_KOMISJI]],5)</f>
        <v/>
      </c>
      <c r="J712" t="str">
        <f>DAY(Tabela_Kwerenda_z_AKORD[[#This Row],[CZAS_START]]) &amp;"-"&amp; MONTH(Tabela_Kwerenda_z_AKORD[[#This Row],[CZAS_START]]) &amp;"-"&amp; YEAR(Tabela_Kwerenda_z_AKORD[[#This Row],[CZAS_START]])</f>
        <v>0-1-1900</v>
      </c>
      <c r="K712" t="e">
        <f>INDEX(AKORDT[],MATCH(Tabela_Kwerenda_z_AKORD[[#This Row],[PRACOWNICY_ID]],AKORDT[PRACOWNICY_ID],0),1)</f>
        <v>#N/A</v>
      </c>
    </row>
    <row r="713" spans="1:11">
      <c r="A713" s="11"/>
      <c r="B713" s="11"/>
      <c r="E713" s="11"/>
      <c r="F713" s="11"/>
      <c r="I713" t="str">
        <f>LEFT(Tabela_Kwerenda_z_AKORD[[#This Row],[NR_KOMISJI]],5)</f>
        <v/>
      </c>
      <c r="J713" t="str">
        <f>DAY(Tabela_Kwerenda_z_AKORD[[#This Row],[CZAS_START]]) &amp;"-"&amp; MONTH(Tabela_Kwerenda_z_AKORD[[#This Row],[CZAS_START]]) &amp;"-"&amp; YEAR(Tabela_Kwerenda_z_AKORD[[#This Row],[CZAS_START]])</f>
        <v>0-1-1900</v>
      </c>
      <c r="K713" t="e">
        <f>INDEX(AKORDT[],MATCH(Tabela_Kwerenda_z_AKORD[[#This Row],[PRACOWNICY_ID]],AKORDT[PRACOWNICY_ID],0),1)</f>
        <v>#N/A</v>
      </c>
    </row>
    <row r="714" spans="1:11">
      <c r="A714" s="11"/>
      <c r="B714" s="11"/>
      <c r="E714" s="11"/>
      <c r="F714" s="11"/>
      <c r="I714" t="str">
        <f>LEFT(Tabela_Kwerenda_z_AKORD[[#This Row],[NR_KOMISJI]],5)</f>
        <v/>
      </c>
      <c r="J714" t="str">
        <f>DAY(Tabela_Kwerenda_z_AKORD[[#This Row],[CZAS_START]]) &amp;"-"&amp; MONTH(Tabela_Kwerenda_z_AKORD[[#This Row],[CZAS_START]]) &amp;"-"&amp; YEAR(Tabela_Kwerenda_z_AKORD[[#This Row],[CZAS_START]])</f>
        <v>0-1-1900</v>
      </c>
      <c r="K714" t="e">
        <f>INDEX(AKORDT[],MATCH(Tabela_Kwerenda_z_AKORD[[#This Row],[PRACOWNICY_ID]],AKORDT[PRACOWNICY_ID],0),1)</f>
        <v>#N/A</v>
      </c>
    </row>
    <row r="715" spans="1:11">
      <c r="A715" s="11"/>
      <c r="B715" s="11"/>
      <c r="E715" s="11"/>
      <c r="F715" s="11"/>
      <c r="I715" t="str">
        <f>LEFT(Tabela_Kwerenda_z_AKORD[[#This Row],[NR_KOMISJI]],5)</f>
        <v/>
      </c>
      <c r="J715" t="str">
        <f>DAY(Tabela_Kwerenda_z_AKORD[[#This Row],[CZAS_START]]) &amp;"-"&amp; MONTH(Tabela_Kwerenda_z_AKORD[[#This Row],[CZAS_START]]) &amp;"-"&amp; YEAR(Tabela_Kwerenda_z_AKORD[[#This Row],[CZAS_START]])</f>
        <v>0-1-1900</v>
      </c>
      <c r="K715" t="e">
        <f>INDEX(AKORDT[],MATCH(Tabela_Kwerenda_z_AKORD[[#This Row],[PRACOWNICY_ID]],AKORDT[PRACOWNICY_ID],0),1)</f>
        <v>#N/A</v>
      </c>
    </row>
    <row r="716" spans="1:11">
      <c r="A716" s="11"/>
      <c r="B716" s="11"/>
      <c r="E716" s="11"/>
      <c r="F716" s="11"/>
      <c r="I716" t="str">
        <f>LEFT(Tabela_Kwerenda_z_AKORD[[#This Row],[NR_KOMISJI]],5)</f>
        <v/>
      </c>
      <c r="J716" t="str">
        <f>DAY(Tabela_Kwerenda_z_AKORD[[#This Row],[CZAS_START]]) &amp;"-"&amp; MONTH(Tabela_Kwerenda_z_AKORD[[#This Row],[CZAS_START]]) &amp;"-"&amp; YEAR(Tabela_Kwerenda_z_AKORD[[#This Row],[CZAS_START]])</f>
        <v>0-1-1900</v>
      </c>
      <c r="K716" t="e">
        <f>INDEX(AKORDT[],MATCH(Tabela_Kwerenda_z_AKORD[[#This Row],[PRACOWNICY_ID]],AKORDT[PRACOWNICY_ID],0),1)</f>
        <v>#N/A</v>
      </c>
    </row>
    <row r="717" spans="1:11">
      <c r="A717" s="11"/>
      <c r="B717" s="11"/>
      <c r="E717" s="11"/>
      <c r="F717" s="11"/>
      <c r="I717" t="str">
        <f>LEFT(Tabela_Kwerenda_z_AKORD[[#This Row],[NR_KOMISJI]],5)</f>
        <v/>
      </c>
      <c r="J717" t="str">
        <f>DAY(Tabela_Kwerenda_z_AKORD[[#This Row],[CZAS_START]]) &amp;"-"&amp; MONTH(Tabela_Kwerenda_z_AKORD[[#This Row],[CZAS_START]]) &amp;"-"&amp; YEAR(Tabela_Kwerenda_z_AKORD[[#This Row],[CZAS_START]])</f>
        <v>0-1-1900</v>
      </c>
      <c r="K717" t="e">
        <f>INDEX(AKORDT[],MATCH(Tabela_Kwerenda_z_AKORD[[#This Row],[PRACOWNICY_ID]],AKORDT[PRACOWNICY_ID],0),1)</f>
        <v>#N/A</v>
      </c>
    </row>
    <row r="718" spans="1:11">
      <c r="A718" s="11"/>
      <c r="B718" s="11"/>
      <c r="E718" s="11"/>
      <c r="F718" s="11"/>
      <c r="I718" t="str">
        <f>LEFT(Tabela_Kwerenda_z_AKORD[[#This Row],[NR_KOMISJI]],5)</f>
        <v/>
      </c>
      <c r="J718" t="str">
        <f>DAY(Tabela_Kwerenda_z_AKORD[[#This Row],[CZAS_START]]) &amp;"-"&amp; MONTH(Tabela_Kwerenda_z_AKORD[[#This Row],[CZAS_START]]) &amp;"-"&amp; YEAR(Tabela_Kwerenda_z_AKORD[[#This Row],[CZAS_START]])</f>
        <v>0-1-1900</v>
      </c>
      <c r="K718" t="e">
        <f>INDEX(AKORDT[],MATCH(Tabela_Kwerenda_z_AKORD[[#This Row],[PRACOWNICY_ID]],AKORDT[PRACOWNICY_ID],0),1)</f>
        <v>#N/A</v>
      </c>
    </row>
    <row r="719" spans="1:11">
      <c r="A719" s="11"/>
      <c r="B719" s="11"/>
      <c r="E719" s="11"/>
      <c r="F719" s="11"/>
      <c r="I719" t="str">
        <f>LEFT(Tabela_Kwerenda_z_AKORD[[#This Row],[NR_KOMISJI]],5)</f>
        <v/>
      </c>
      <c r="J719" t="str">
        <f>DAY(Tabela_Kwerenda_z_AKORD[[#This Row],[CZAS_START]]) &amp;"-"&amp; MONTH(Tabela_Kwerenda_z_AKORD[[#This Row],[CZAS_START]]) &amp;"-"&amp; YEAR(Tabela_Kwerenda_z_AKORD[[#This Row],[CZAS_START]])</f>
        <v>0-1-1900</v>
      </c>
      <c r="K719" t="e">
        <f>INDEX(AKORDT[],MATCH(Tabela_Kwerenda_z_AKORD[[#This Row],[PRACOWNICY_ID]],AKORDT[PRACOWNICY_ID],0),1)</f>
        <v>#N/A</v>
      </c>
    </row>
    <row r="720" spans="1:11">
      <c r="A720" s="11"/>
      <c r="B720" s="11"/>
      <c r="E720" s="11"/>
      <c r="F720" s="11"/>
      <c r="I720" t="str">
        <f>LEFT(Tabela_Kwerenda_z_AKORD[[#This Row],[NR_KOMISJI]],5)</f>
        <v/>
      </c>
      <c r="J720" t="str">
        <f>DAY(Tabela_Kwerenda_z_AKORD[[#This Row],[CZAS_START]]) &amp;"-"&amp; MONTH(Tabela_Kwerenda_z_AKORD[[#This Row],[CZAS_START]]) &amp;"-"&amp; YEAR(Tabela_Kwerenda_z_AKORD[[#This Row],[CZAS_START]])</f>
        <v>0-1-1900</v>
      </c>
      <c r="K720" t="e">
        <f>INDEX(AKORDT[],MATCH(Tabela_Kwerenda_z_AKORD[[#This Row],[PRACOWNICY_ID]],AKORDT[PRACOWNICY_ID],0),1)</f>
        <v>#N/A</v>
      </c>
    </row>
    <row r="721" spans="1:11">
      <c r="A721" s="11"/>
      <c r="B721" s="11"/>
      <c r="E721" s="11"/>
      <c r="F721" s="11"/>
      <c r="I721" t="str">
        <f>LEFT(Tabela_Kwerenda_z_AKORD[[#This Row],[NR_KOMISJI]],5)</f>
        <v/>
      </c>
      <c r="J721" t="str">
        <f>DAY(Tabela_Kwerenda_z_AKORD[[#This Row],[CZAS_START]]) &amp;"-"&amp; MONTH(Tabela_Kwerenda_z_AKORD[[#This Row],[CZAS_START]]) &amp;"-"&amp; YEAR(Tabela_Kwerenda_z_AKORD[[#This Row],[CZAS_START]])</f>
        <v>0-1-1900</v>
      </c>
      <c r="K721" t="e">
        <f>INDEX(AKORDT[],MATCH(Tabela_Kwerenda_z_AKORD[[#This Row],[PRACOWNICY_ID]],AKORDT[PRACOWNICY_ID],0),1)</f>
        <v>#N/A</v>
      </c>
    </row>
    <row r="722" spans="1:11">
      <c r="A722" s="11"/>
      <c r="B722" s="11"/>
      <c r="E722" s="11"/>
      <c r="F722" s="11"/>
      <c r="I722" t="str">
        <f>LEFT(Tabela_Kwerenda_z_AKORD[[#This Row],[NR_KOMISJI]],5)</f>
        <v/>
      </c>
      <c r="J722" t="str">
        <f>DAY(Tabela_Kwerenda_z_AKORD[[#This Row],[CZAS_START]]) &amp;"-"&amp; MONTH(Tabela_Kwerenda_z_AKORD[[#This Row],[CZAS_START]]) &amp;"-"&amp; YEAR(Tabela_Kwerenda_z_AKORD[[#This Row],[CZAS_START]])</f>
        <v>0-1-1900</v>
      </c>
      <c r="K722" t="e">
        <f>INDEX(AKORDT[],MATCH(Tabela_Kwerenda_z_AKORD[[#This Row],[PRACOWNICY_ID]],AKORDT[PRACOWNICY_ID],0),1)</f>
        <v>#N/A</v>
      </c>
    </row>
    <row r="723" spans="1:11">
      <c r="A723" s="11"/>
      <c r="B723" s="11"/>
      <c r="E723" s="11"/>
      <c r="F723" s="11"/>
      <c r="I723" t="str">
        <f>LEFT(Tabela_Kwerenda_z_AKORD[[#This Row],[NR_KOMISJI]],5)</f>
        <v/>
      </c>
      <c r="J723" t="str">
        <f>DAY(Tabela_Kwerenda_z_AKORD[[#This Row],[CZAS_START]]) &amp;"-"&amp; MONTH(Tabela_Kwerenda_z_AKORD[[#This Row],[CZAS_START]]) &amp;"-"&amp; YEAR(Tabela_Kwerenda_z_AKORD[[#This Row],[CZAS_START]])</f>
        <v>0-1-1900</v>
      </c>
      <c r="K723" t="e">
        <f>INDEX(AKORDT[],MATCH(Tabela_Kwerenda_z_AKORD[[#This Row],[PRACOWNICY_ID]],AKORDT[PRACOWNICY_ID],0),1)</f>
        <v>#N/A</v>
      </c>
    </row>
    <row r="724" spans="1:11">
      <c r="A724" s="11"/>
      <c r="B724" s="11"/>
      <c r="E724" s="11"/>
      <c r="F724" s="11"/>
      <c r="I724" t="str">
        <f>LEFT(Tabela_Kwerenda_z_AKORD[[#This Row],[NR_KOMISJI]],5)</f>
        <v/>
      </c>
      <c r="J724" t="str">
        <f>DAY(Tabela_Kwerenda_z_AKORD[[#This Row],[CZAS_START]]) &amp;"-"&amp; MONTH(Tabela_Kwerenda_z_AKORD[[#This Row],[CZAS_START]]) &amp;"-"&amp; YEAR(Tabela_Kwerenda_z_AKORD[[#This Row],[CZAS_START]])</f>
        <v>0-1-1900</v>
      </c>
      <c r="K724" t="e">
        <f>INDEX(AKORDT[],MATCH(Tabela_Kwerenda_z_AKORD[[#This Row],[PRACOWNICY_ID]],AKORDT[PRACOWNICY_ID],0),1)</f>
        <v>#N/A</v>
      </c>
    </row>
    <row r="725" spans="1:11">
      <c r="A725" s="11"/>
      <c r="B725" s="11"/>
      <c r="E725" s="11"/>
      <c r="F725" s="11"/>
      <c r="I725" t="str">
        <f>LEFT(Tabela_Kwerenda_z_AKORD[[#This Row],[NR_KOMISJI]],5)</f>
        <v/>
      </c>
      <c r="J725" t="str">
        <f>DAY(Tabela_Kwerenda_z_AKORD[[#This Row],[CZAS_START]]) &amp;"-"&amp; MONTH(Tabela_Kwerenda_z_AKORD[[#This Row],[CZAS_START]]) &amp;"-"&amp; YEAR(Tabela_Kwerenda_z_AKORD[[#This Row],[CZAS_START]])</f>
        <v>0-1-1900</v>
      </c>
      <c r="K725" t="e">
        <f>INDEX(AKORDT[],MATCH(Tabela_Kwerenda_z_AKORD[[#This Row],[PRACOWNICY_ID]],AKORDT[PRACOWNICY_ID],0),1)</f>
        <v>#N/A</v>
      </c>
    </row>
    <row r="726" spans="1:11">
      <c r="A726" s="11"/>
      <c r="B726" s="11"/>
      <c r="E726" s="11"/>
      <c r="F726" s="11"/>
      <c r="I726" t="str">
        <f>LEFT(Tabela_Kwerenda_z_AKORD[[#This Row],[NR_KOMISJI]],5)</f>
        <v/>
      </c>
      <c r="J726" t="str">
        <f>DAY(Tabela_Kwerenda_z_AKORD[[#This Row],[CZAS_START]]) &amp;"-"&amp; MONTH(Tabela_Kwerenda_z_AKORD[[#This Row],[CZAS_START]]) &amp;"-"&amp; YEAR(Tabela_Kwerenda_z_AKORD[[#This Row],[CZAS_START]])</f>
        <v>0-1-1900</v>
      </c>
      <c r="K726" t="e">
        <f>INDEX(AKORDT[],MATCH(Tabela_Kwerenda_z_AKORD[[#This Row],[PRACOWNICY_ID]],AKORDT[PRACOWNICY_ID],0),1)</f>
        <v>#N/A</v>
      </c>
    </row>
    <row r="727" spans="1:11">
      <c r="A727" s="11"/>
      <c r="B727" s="11"/>
      <c r="E727" s="11"/>
      <c r="F727" s="11"/>
      <c r="I727" t="str">
        <f>LEFT(Tabela_Kwerenda_z_AKORD[[#This Row],[NR_KOMISJI]],5)</f>
        <v/>
      </c>
      <c r="J727" t="str">
        <f>DAY(Tabela_Kwerenda_z_AKORD[[#This Row],[CZAS_START]]) &amp;"-"&amp; MONTH(Tabela_Kwerenda_z_AKORD[[#This Row],[CZAS_START]]) &amp;"-"&amp; YEAR(Tabela_Kwerenda_z_AKORD[[#This Row],[CZAS_START]])</f>
        <v>0-1-1900</v>
      </c>
      <c r="K727" t="e">
        <f>INDEX(AKORDT[],MATCH(Tabela_Kwerenda_z_AKORD[[#This Row],[PRACOWNICY_ID]],AKORDT[PRACOWNICY_ID],0),1)</f>
        <v>#N/A</v>
      </c>
    </row>
    <row r="728" spans="1:11">
      <c r="A728" s="11"/>
      <c r="B728" s="11"/>
      <c r="E728" s="11"/>
      <c r="F728" s="11"/>
      <c r="I728" t="str">
        <f>LEFT(Tabela_Kwerenda_z_AKORD[[#This Row],[NR_KOMISJI]],5)</f>
        <v/>
      </c>
      <c r="J728" t="str">
        <f>DAY(Tabela_Kwerenda_z_AKORD[[#This Row],[CZAS_START]]) &amp;"-"&amp; MONTH(Tabela_Kwerenda_z_AKORD[[#This Row],[CZAS_START]]) &amp;"-"&amp; YEAR(Tabela_Kwerenda_z_AKORD[[#This Row],[CZAS_START]])</f>
        <v>0-1-1900</v>
      </c>
      <c r="K728" t="e">
        <f>INDEX(AKORDT[],MATCH(Tabela_Kwerenda_z_AKORD[[#This Row],[PRACOWNICY_ID]],AKORDT[PRACOWNICY_ID],0),1)</f>
        <v>#N/A</v>
      </c>
    </row>
    <row r="729" spans="1:11">
      <c r="A729" s="11"/>
      <c r="B729" s="11"/>
      <c r="E729" s="11"/>
      <c r="F729" s="11"/>
      <c r="I729" t="str">
        <f>LEFT(Tabela_Kwerenda_z_AKORD[[#This Row],[NR_KOMISJI]],5)</f>
        <v/>
      </c>
      <c r="J729" t="str">
        <f>DAY(Tabela_Kwerenda_z_AKORD[[#This Row],[CZAS_START]]) &amp;"-"&amp; MONTH(Tabela_Kwerenda_z_AKORD[[#This Row],[CZAS_START]]) &amp;"-"&amp; YEAR(Tabela_Kwerenda_z_AKORD[[#This Row],[CZAS_START]])</f>
        <v>0-1-1900</v>
      </c>
      <c r="K729" t="e">
        <f>INDEX(AKORDT[],MATCH(Tabela_Kwerenda_z_AKORD[[#This Row],[PRACOWNICY_ID]],AKORDT[PRACOWNICY_ID],0),1)</f>
        <v>#N/A</v>
      </c>
    </row>
    <row r="730" spans="1:11">
      <c r="A730" s="11"/>
      <c r="B730" s="11"/>
      <c r="E730" s="11"/>
      <c r="F730" s="11"/>
      <c r="I730" t="str">
        <f>LEFT(Tabela_Kwerenda_z_AKORD[[#This Row],[NR_KOMISJI]],5)</f>
        <v/>
      </c>
      <c r="J730" t="str">
        <f>DAY(Tabela_Kwerenda_z_AKORD[[#This Row],[CZAS_START]]) &amp;"-"&amp; MONTH(Tabela_Kwerenda_z_AKORD[[#This Row],[CZAS_START]]) &amp;"-"&amp; YEAR(Tabela_Kwerenda_z_AKORD[[#This Row],[CZAS_START]])</f>
        <v>0-1-1900</v>
      </c>
      <c r="K730" t="e">
        <f>INDEX(AKORDT[],MATCH(Tabela_Kwerenda_z_AKORD[[#This Row],[PRACOWNICY_ID]],AKORDT[PRACOWNICY_ID],0),1)</f>
        <v>#N/A</v>
      </c>
    </row>
    <row r="731" spans="1:11">
      <c r="A731" s="11"/>
      <c r="B731" s="11"/>
      <c r="E731" s="11"/>
      <c r="F731" s="11"/>
      <c r="I731" t="str">
        <f>LEFT(Tabela_Kwerenda_z_AKORD[[#This Row],[NR_KOMISJI]],5)</f>
        <v/>
      </c>
      <c r="J731" t="str">
        <f>DAY(Tabela_Kwerenda_z_AKORD[[#This Row],[CZAS_START]]) &amp;"-"&amp; MONTH(Tabela_Kwerenda_z_AKORD[[#This Row],[CZAS_START]]) &amp;"-"&amp; YEAR(Tabela_Kwerenda_z_AKORD[[#This Row],[CZAS_START]])</f>
        <v>0-1-1900</v>
      </c>
      <c r="K731" t="e">
        <f>INDEX(AKORDT[],MATCH(Tabela_Kwerenda_z_AKORD[[#This Row],[PRACOWNICY_ID]],AKORDT[PRACOWNICY_ID],0),1)</f>
        <v>#N/A</v>
      </c>
    </row>
    <row r="732" spans="1:11">
      <c r="A732" s="11"/>
      <c r="B732" s="11"/>
      <c r="E732" s="11"/>
      <c r="F732" s="11"/>
      <c r="I732" t="str">
        <f>LEFT(Tabela_Kwerenda_z_AKORD[[#This Row],[NR_KOMISJI]],5)</f>
        <v/>
      </c>
      <c r="J732" t="str">
        <f>DAY(Tabela_Kwerenda_z_AKORD[[#This Row],[CZAS_START]]) &amp;"-"&amp; MONTH(Tabela_Kwerenda_z_AKORD[[#This Row],[CZAS_START]]) &amp;"-"&amp; YEAR(Tabela_Kwerenda_z_AKORD[[#This Row],[CZAS_START]])</f>
        <v>0-1-1900</v>
      </c>
      <c r="K732" t="e">
        <f>INDEX(AKORDT[],MATCH(Tabela_Kwerenda_z_AKORD[[#This Row],[PRACOWNICY_ID]],AKORDT[PRACOWNICY_ID],0),1)</f>
        <v>#N/A</v>
      </c>
    </row>
    <row r="733" spans="1:11">
      <c r="A733" s="11"/>
      <c r="B733" s="11"/>
      <c r="E733" s="11"/>
      <c r="F733" s="11"/>
      <c r="I733" t="str">
        <f>LEFT(Tabela_Kwerenda_z_AKORD[[#This Row],[NR_KOMISJI]],5)</f>
        <v/>
      </c>
      <c r="J733" t="str">
        <f>DAY(Tabela_Kwerenda_z_AKORD[[#This Row],[CZAS_START]]) &amp;"-"&amp; MONTH(Tabela_Kwerenda_z_AKORD[[#This Row],[CZAS_START]]) &amp;"-"&amp; YEAR(Tabela_Kwerenda_z_AKORD[[#This Row],[CZAS_START]])</f>
        <v>0-1-1900</v>
      </c>
      <c r="K733" t="e">
        <f>INDEX(AKORDT[],MATCH(Tabela_Kwerenda_z_AKORD[[#This Row],[PRACOWNICY_ID]],AKORDT[PRACOWNICY_ID],0),1)</f>
        <v>#N/A</v>
      </c>
    </row>
    <row r="734" spans="1:11">
      <c r="A734" s="11"/>
      <c r="B734" s="11"/>
      <c r="E734" s="11"/>
      <c r="F734" s="11"/>
      <c r="I734" t="str">
        <f>LEFT(Tabela_Kwerenda_z_AKORD[[#This Row],[NR_KOMISJI]],5)</f>
        <v/>
      </c>
      <c r="J734" t="str">
        <f>DAY(Tabela_Kwerenda_z_AKORD[[#This Row],[CZAS_START]]) &amp;"-"&amp; MONTH(Tabela_Kwerenda_z_AKORD[[#This Row],[CZAS_START]]) &amp;"-"&amp; YEAR(Tabela_Kwerenda_z_AKORD[[#This Row],[CZAS_START]])</f>
        <v>0-1-1900</v>
      </c>
      <c r="K734" t="e">
        <f>INDEX(AKORDT[],MATCH(Tabela_Kwerenda_z_AKORD[[#This Row],[PRACOWNICY_ID]],AKORDT[PRACOWNICY_ID],0),1)</f>
        <v>#N/A</v>
      </c>
    </row>
    <row r="735" spans="1:11">
      <c r="A735" s="11"/>
      <c r="B735" s="11"/>
      <c r="E735" s="11"/>
      <c r="F735" s="11"/>
      <c r="I735" t="str">
        <f>LEFT(Tabela_Kwerenda_z_AKORD[[#This Row],[NR_KOMISJI]],5)</f>
        <v/>
      </c>
      <c r="J735" t="str">
        <f>DAY(Tabela_Kwerenda_z_AKORD[[#This Row],[CZAS_START]]) &amp;"-"&amp; MONTH(Tabela_Kwerenda_z_AKORD[[#This Row],[CZAS_START]]) &amp;"-"&amp; YEAR(Tabela_Kwerenda_z_AKORD[[#This Row],[CZAS_START]])</f>
        <v>0-1-1900</v>
      </c>
      <c r="K735" t="e">
        <f>INDEX(AKORDT[],MATCH(Tabela_Kwerenda_z_AKORD[[#This Row],[PRACOWNICY_ID]],AKORDT[PRACOWNICY_ID],0),1)</f>
        <v>#N/A</v>
      </c>
    </row>
    <row r="736" spans="1:11">
      <c r="A736" s="11"/>
      <c r="B736" s="11"/>
      <c r="E736" s="11"/>
      <c r="F736" s="11"/>
      <c r="I736" t="str">
        <f>LEFT(Tabela_Kwerenda_z_AKORD[[#This Row],[NR_KOMISJI]],5)</f>
        <v/>
      </c>
      <c r="J736" t="str">
        <f>DAY(Tabela_Kwerenda_z_AKORD[[#This Row],[CZAS_START]]) &amp;"-"&amp; MONTH(Tabela_Kwerenda_z_AKORD[[#This Row],[CZAS_START]]) &amp;"-"&amp; YEAR(Tabela_Kwerenda_z_AKORD[[#This Row],[CZAS_START]])</f>
        <v>0-1-1900</v>
      </c>
      <c r="K736" t="e">
        <f>INDEX(AKORDT[],MATCH(Tabela_Kwerenda_z_AKORD[[#This Row],[PRACOWNICY_ID]],AKORDT[PRACOWNICY_ID],0),1)</f>
        <v>#N/A</v>
      </c>
    </row>
    <row r="737" spans="1:11">
      <c r="A737" s="11"/>
      <c r="B737" s="11"/>
      <c r="E737" s="11"/>
      <c r="F737" s="11"/>
      <c r="I737" t="str">
        <f>LEFT(Tabela_Kwerenda_z_AKORD[[#This Row],[NR_KOMISJI]],5)</f>
        <v/>
      </c>
      <c r="J737" t="str">
        <f>DAY(Tabela_Kwerenda_z_AKORD[[#This Row],[CZAS_START]]) &amp;"-"&amp; MONTH(Tabela_Kwerenda_z_AKORD[[#This Row],[CZAS_START]]) &amp;"-"&amp; YEAR(Tabela_Kwerenda_z_AKORD[[#This Row],[CZAS_START]])</f>
        <v>0-1-1900</v>
      </c>
      <c r="K737" t="e">
        <f>INDEX(AKORDT[],MATCH(Tabela_Kwerenda_z_AKORD[[#This Row],[PRACOWNICY_ID]],AKORDT[PRACOWNICY_ID],0),1)</f>
        <v>#N/A</v>
      </c>
    </row>
    <row r="738" spans="1:11">
      <c r="A738" s="11"/>
      <c r="B738" s="11"/>
      <c r="E738" s="11"/>
      <c r="F738" s="11"/>
      <c r="I738" t="str">
        <f>LEFT(Tabela_Kwerenda_z_AKORD[[#This Row],[NR_KOMISJI]],5)</f>
        <v/>
      </c>
      <c r="J738" t="str">
        <f>DAY(Tabela_Kwerenda_z_AKORD[[#This Row],[CZAS_START]]) &amp;"-"&amp; MONTH(Tabela_Kwerenda_z_AKORD[[#This Row],[CZAS_START]]) &amp;"-"&amp; YEAR(Tabela_Kwerenda_z_AKORD[[#This Row],[CZAS_START]])</f>
        <v>0-1-1900</v>
      </c>
      <c r="K738" t="e">
        <f>INDEX(AKORDT[],MATCH(Tabela_Kwerenda_z_AKORD[[#This Row],[PRACOWNICY_ID]],AKORDT[PRACOWNICY_ID],0),1)</f>
        <v>#N/A</v>
      </c>
    </row>
    <row r="739" spans="1:11">
      <c r="A739" s="11"/>
      <c r="B739" s="11"/>
      <c r="E739" s="11"/>
      <c r="F739" s="11"/>
      <c r="I739" t="str">
        <f>LEFT(Tabela_Kwerenda_z_AKORD[[#This Row],[NR_KOMISJI]],5)</f>
        <v/>
      </c>
      <c r="J739" t="str">
        <f>DAY(Tabela_Kwerenda_z_AKORD[[#This Row],[CZAS_START]]) &amp;"-"&amp; MONTH(Tabela_Kwerenda_z_AKORD[[#This Row],[CZAS_START]]) &amp;"-"&amp; YEAR(Tabela_Kwerenda_z_AKORD[[#This Row],[CZAS_START]])</f>
        <v>0-1-1900</v>
      </c>
      <c r="K739" t="e">
        <f>INDEX(AKORDT[],MATCH(Tabela_Kwerenda_z_AKORD[[#This Row],[PRACOWNICY_ID]],AKORDT[PRACOWNICY_ID],0),1)</f>
        <v>#N/A</v>
      </c>
    </row>
    <row r="740" spans="1:11">
      <c r="A740" s="11"/>
      <c r="B740" s="11"/>
      <c r="E740" s="11"/>
      <c r="F740" s="11"/>
      <c r="I740" t="str">
        <f>LEFT(Tabela_Kwerenda_z_AKORD[[#This Row],[NR_KOMISJI]],5)</f>
        <v/>
      </c>
      <c r="J740" t="str">
        <f>DAY(Tabela_Kwerenda_z_AKORD[[#This Row],[CZAS_START]]) &amp;"-"&amp; MONTH(Tabela_Kwerenda_z_AKORD[[#This Row],[CZAS_START]]) &amp;"-"&amp; YEAR(Tabela_Kwerenda_z_AKORD[[#This Row],[CZAS_START]])</f>
        <v>0-1-1900</v>
      </c>
      <c r="K740" t="e">
        <f>INDEX(AKORDT[],MATCH(Tabela_Kwerenda_z_AKORD[[#This Row],[PRACOWNICY_ID]],AKORDT[PRACOWNICY_ID],0),1)</f>
        <v>#N/A</v>
      </c>
    </row>
    <row r="741" spans="1:11">
      <c r="A741" s="11"/>
      <c r="B741" s="11"/>
      <c r="E741" s="11"/>
      <c r="F741" s="11"/>
      <c r="I741" t="str">
        <f>LEFT(Tabela_Kwerenda_z_AKORD[[#This Row],[NR_KOMISJI]],5)</f>
        <v/>
      </c>
      <c r="J741" t="str">
        <f>DAY(Tabela_Kwerenda_z_AKORD[[#This Row],[CZAS_START]]) &amp;"-"&amp; MONTH(Tabela_Kwerenda_z_AKORD[[#This Row],[CZAS_START]]) &amp;"-"&amp; YEAR(Tabela_Kwerenda_z_AKORD[[#This Row],[CZAS_START]])</f>
        <v>0-1-1900</v>
      </c>
      <c r="K741" t="e">
        <f>INDEX(AKORDT[],MATCH(Tabela_Kwerenda_z_AKORD[[#This Row],[PRACOWNICY_ID]],AKORDT[PRACOWNICY_ID],0),1)</f>
        <v>#N/A</v>
      </c>
    </row>
    <row r="742" spans="1:11">
      <c r="A742" s="11"/>
      <c r="B742" s="11"/>
      <c r="E742" s="11"/>
      <c r="F742" s="11"/>
      <c r="I742" t="str">
        <f>LEFT(Tabela_Kwerenda_z_AKORD[[#This Row],[NR_KOMISJI]],5)</f>
        <v/>
      </c>
      <c r="J742" t="str">
        <f>DAY(Tabela_Kwerenda_z_AKORD[[#This Row],[CZAS_START]]) &amp;"-"&amp; MONTH(Tabela_Kwerenda_z_AKORD[[#This Row],[CZAS_START]]) &amp;"-"&amp; YEAR(Tabela_Kwerenda_z_AKORD[[#This Row],[CZAS_START]])</f>
        <v>0-1-1900</v>
      </c>
      <c r="K742" t="e">
        <f>INDEX(AKORDT[],MATCH(Tabela_Kwerenda_z_AKORD[[#This Row],[PRACOWNICY_ID]],AKORDT[PRACOWNICY_ID],0),1)</f>
        <v>#N/A</v>
      </c>
    </row>
    <row r="743" spans="1:11">
      <c r="A743" s="11"/>
      <c r="B743" s="11"/>
      <c r="E743" s="11"/>
      <c r="F743" s="11"/>
      <c r="I743" t="str">
        <f>LEFT(Tabela_Kwerenda_z_AKORD[[#This Row],[NR_KOMISJI]],5)</f>
        <v/>
      </c>
      <c r="J743" t="str">
        <f>DAY(Tabela_Kwerenda_z_AKORD[[#This Row],[CZAS_START]]) &amp;"-"&amp; MONTH(Tabela_Kwerenda_z_AKORD[[#This Row],[CZAS_START]]) &amp;"-"&amp; YEAR(Tabela_Kwerenda_z_AKORD[[#This Row],[CZAS_START]])</f>
        <v>0-1-1900</v>
      </c>
      <c r="K743" t="e">
        <f>INDEX(AKORDT[],MATCH(Tabela_Kwerenda_z_AKORD[[#This Row],[PRACOWNICY_ID]],AKORDT[PRACOWNICY_ID],0),1)</f>
        <v>#N/A</v>
      </c>
    </row>
    <row r="744" spans="1:11">
      <c r="A744" s="11"/>
      <c r="B744" s="11"/>
      <c r="E744" s="11"/>
      <c r="F744" s="11"/>
      <c r="I744" t="str">
        <f>LEFT(Tabela_Kwerenda_z_AKORD[[#This Row],[NR_KOMISJI]],5)</f>
        <v/>
      </c>
      <c r="J744" t="str">
        <f>DAY(Tabela_Kwerenda_z_AKORD[[#This Row],[CZAS_START]]) &amp;"-"&amp; MONTH(Tabela_Kwerenda_z_AKORD[[#This Row],[CZAS_START]]) &amp;"-"&amp; YEAR(Tabela_Kwerenda_z_AKORD[[#This Row],[CZAS_START]])</f>
        <v>0-1-1900</v>
      </c>
      <c r="K744" t="e">
        <f>INDEX(AKORDT[],MATCH(Tabela_Kwerenda_z_AKORD[[#This Row],[PRACOWNICY_ID]],AKORDT[PRACOWNICY_ID],0),1)</f>
        <v>#N/A</v>
      </c>
    </row>
    <row r="745" spans="1:11">
      <c r="A745" s="11"/>
      <c r="B745" s="11"/>
      <c r="E745" s="11"/>
      <c r="F745" s="11"/>
      <c r="I745" t="str">
        <f>LEFT(Tabela_Kwerenda_z_AKORD[[#This Row],[NR_KOMISJI]],5)</f>
        <v/>
      </c>
      <c r="J745" t="str">
        <f>DAY(Tabela_Kwerenda_z_AKORD[[#This Row],[CZAS_START]]) &amp;"-"&amp; MONTH(Tabela_Kwerenda_z_AKORD[[#This Row],[CZAS_START]]) &amp;"-"&amp; YEAR(Tabela_Kwerenda_z_AKORD[[#This Row],[CZAS_START]])</f>
        <v>0-1-1900</v>
      </c>
      <c r="K745" t="e">
        <f>INDEX(AKORDT[],MATCH(Tabela_Kwerenda_z_AKORD[[#This Row],[PRACOWNICY_ID]],AKORDT[PRACOWNICY_ID],0),1)</f>
        <v>#N/A</v>
      </c>
    </row>
    <row r="746" spans="1:11">
      <c r="A746" s="11"/>
      <c r="B746" s="11"/>
      <c r="E746" s="11"/>
      <c r="F746" s="11"/>
      <c r="I746" t="str">
        <f>LEFT(Tabela_Kwerenda_z_AKORD[[#This Row],[NR_KOMISJI]],5)</f>
        <v/>
      </c>
      <c r="J746" t="str">
        <f>DAY(Tabela_Kwerenda_z_AKORD[[#This Row],[CZAS_START]]) &amp;"-"&amp; MONTH(Tabela_Kwerenda_z_AKORD[[#This Row],[CZAS_START]]) &amp;"-"&amp; YEAR(Tabela_Kwerenda_z_AKORD[[#This Row],[CZAS_START]])</f>
        <v>0-1-1900</v>
      </c>
      <c r="K746" t="e">
        <f>INDEX(AKORDT[],MATCH(Tabela_Kwerenda_z_AKORD[[#This Row],[PRACOWNICY_ID]],AKORDT[PRACOWNICY_ID],0),1)</f>
        <v>#N/A</v>
      </c>
    </row>
    <row r="747" spans="1:11">
      <c r="A747" s="11"/>
      <c r="B747" s="11"/>
      <c r="E747" s="11"/>
      <c r="F747" s="11"/>
      <c r="I747" t="str">
        <f>LEFT(Tabela_Kwerenda_z_AKORD[[#This Row],[NR_KOMISJI]],5)</f>
        <v/>
      </c>
      <c r="J747" t="str">
        <f>DAY(Tabela_Kwerenda_z_AKORD[[#This Row],[CZAS_START]]) &amp;"-"&amp; MONTH(Tabela_Kwerenda_z_AKORD[[#This Row],[CZAS_START]]) &amp;"-"&amp; YEAR(Tabela_Kwerenda_z_AKORD[[#This Row],[CZAS_START]])</f>
        <v>0-1-1900</v>
      </c>
      <c r="K747" t="e">
        <f>INDEX(AKORDT[],MATCH(Tabela_Kwerenda_z_AKORD[[#This Row],[PRACOWNICY_ID]],AKORDT[PRACOWNICY_ID],0),1)</f>
        <v>#N/A</v>
      </c>
    </row>
    <row r="748" spans="1:11">
      <c r="A748" s="11"/>
      <c r="B748" s="11"/>
      <c r="E748" s="11"/>
      <c r="F748" s="11"/>
      <c r="I748" t="str">
        <f>LEFT(Tabela_Kwerenda_z_AKORD[[#This Row],[NR_KOMISJI]],5)</f>
        <v/>
      </c>
      <c r="J748" t="str">
        <f>DAY(Tabela_Kwerenda_z_AKORD[[#This Row],[CZAS_START]]) &amp;"-"&amp; MONTH(Tabela_Kwerenda_z_AKORD[[#This Row],[CZAS_START]]) &amp;"-"&amp; YEAR(Tabela_Kwerenda_z_AKORD[[#This Row],[CZAS_START]])</f>
        <v>0-1-1900</v>
      </c>
      <c r="K748" t="e">
        <f>INDEX(AKORDT[],MATCH(Tabela_Kwerenda_z_AKORD[[#This Row],[PRACOWNICY_ID]],AKORDT[PRACOWNICY_ID],0),1)</f>
        <v>#N/A</v>
      </c>
    </row>
    <row r="749" spans="1:11">
      <c r="A749" s="11"/>
      <c r="B749" s="11"/>
      <c r="E749" s="11"/>
      <c r="F749" s="11"/>
      <c r="I749" t="str">
        <f>LEFT(Tabela_Kwerenda_z_AKORD[[#This Row],[NR_KOMISJI]],5)</f>
        <v/>
      </c>
      <c r="J749" t="str">
        <f>DAY(Tabela_Kwerenda_z_AKORD[[#This Row],[CZAS_START]]) &amp;"-"&amp; MONTH(Tabela_Kwerenda_z_AKORD[[#This Row],[CZAS_START]]) &amp;"-"&amp; YEAR(Tabela_Kwerenda_z_AKORD[[#This Row],[CZAS_START]])</f>
        <v>0-1-1900</v>
      </c>
      <c r="K749" t="e">
        <f>INDEX(AKORDT[],MATCH(Tabela_Kwerenda_z_AKORD[[#This Row],[PRACOWNICY_ID]],AKORDT[PRACOWNICY_ID],0),1)</f>
        <v>#N/A</v>
      </c>
    </row>
    <row r="750" spans="1:11">
      <c r="A750" s="11"/>
      <c r="B750" s="11"/>
      <c r="E750" s="11"/>
      <c r="F750" s="11"/>
      <c r="I750" t="str">
        <f>LEFT(Tabela_Kwerenda_z_AKORD[[#This Row],[NR_KOMISJI]],5)</f>
        <v/>
      </c>
      <c r="J750" t="str">
        <f>DAY(Tabela_Kwerenda_z_AKORD[[#This Row],[CZAS_START]]) &amp;"-"&amp; MONTH(Tabela_Kwerenda_z_AKORD[[#This Row],[CZAS_START]]) &amp;"-"&amp; YEAR(Tabela_Kwerenda_z_AKORD[[#This Row],[CZAS_START]])</f>
        <v>0-1-1900</v>
      </c>
      <c r="K750" t="e">
        <f>INDEX(AKORDT[],MATCH(Tabela_Kwerenda_z_AKORD[[#This Row],[PRACOWNICY_ID]],AKORDT[PRACOWNICY_ID],0),1)</f>
        <v>#N/A</v>
      </c>
    </row>
    <row r="751" spans="1:11">
      <c r="A751" s="11"/>
      <c r="B751" s="11"/>
      <c r="E751" s="11"/>
      <c r="F751" s="11"/>
      <c r="I751" t="str">
        <f>LEFT(Tabela_Kwerenda_z_AKORD[[#This Row],[NR_KOMISJI]],5)</f>
        <v/>
      </c>
      <c r="J751" t="str">
        <f>DAY(Tabela_Kwerenda_z_AKORD[[#This Row],[CZAS_START]]) &amp;"-"&amp; MONTH(Tabela_Kwerenda_z_AKORD[[#This Row],[CZAS_START]]) &amp;"-"&amp; YEAR(Tabela_Kwerenda_z_AKORD[[#This Row],[CZAS_START]])</f>
        <v>0-1-1900</v>
      </c>
      <c r="K751" t="e">
        <f>INDEX(AKORDT[],MATCH(Tabela_Kwerenda_z_AKORD[[#This Row],[PRACOWNICY_ID]],AKORDT[PRACOWNICY_ID],0),1)</f>
        <v>#N/A</v>
      </c>
    </row>
    <row r="752" spans="1:11">
      <c r="A752" s="11"/>
      <c r="B752" s="11"/>
      <c r="E752" s="11"/>
      <c r="F752" s="11"/>
      <c r="I752" t="str">
        <f>LEFT(Tabela_Kwerenda_z_AKORD[[#This Row],[NR_KOMISJI]],5)</f>
        <v/>
      </c>
      <c r="J752" t="str">
        <f>DAY(Tabela_Kwerenda_z_AKORD[[#This Row],[CZAS_START]]) &amp;"-"&amp; MONTH(Tabela_Kwerenda_z_AKORD[[#This Row],[CZAS_START]]) &amp;"-"&amp; YEAR(Tabela_Kwerenda_z_AKORD[[#This Row],[CZAS_START]])</f>
        <v>0-1-1900</v>
      </c>
      <c r="K752" t="e">
        <f>INDEX(AKORDT[],MATCH(Tabela_Kwerenda_z_AKORD[[#This Row],[PRACOWNICY_ID]],AKORDT[PRACOWNICY_ID],0),1)</f>
        <v>#N/A</v>
      </c>
    </row>
    <row r="753" spans="1:11">
      <c r="A753" s="11"/>
      <c r="B753" s="11"/>
      <c r="E753" s="11"/>
      <c r="F753" s="11"/>
      <c r="I753" t="str">
        <f>LEFT(Tabela_Kwerenda_z_AKORD[[#This Row],[NR_KOMISJI]],5)</f>
        <v/>
      </c>
      <c r="J753" t="str">
        <f>DAY(Tabela_Kwerenda_z_AKORD[[#This Row],[CZAS_START]]) &amp;"-"&amp; MONTH(Tabela_Kwerenda_z_AKORD[[#This Row],[CZAS_START]]) &amp;"-"&amp; YEAR(Tabela_Kwerenda_z_AKORD[[#This Row],[CZAS_START]])</f>
        <v>0-1-1900</v>
      </c>
      <c r="K753" t="e">
        <f>INDEX(AKORDT[],MATCH(Tabela_Kwerenda_z_AKORD[[#This Row],[PRACOWNICY_ID]],AKORDT[PRACOWNICY_ID],0),1)</f>
        <v>#N/A</v>
      </c>
    </row>
    <row r="754" spans="1:11">
      <c r="A754" s="11"/>
      <c r="B754" s="11"/>
      <c r="E754" s="11"/>
      <c r="F754" s="11"/>
      <c r="I754" t="str">
        <f>LEFT(Tabela_Kwerenda_z_AKORD[[#This Row],[NR_KOMISJI]],5)</f>
        <v/>
      </c>
      <c r="J754" t="str">
        <f>DAY(Tabela_Kwerenda_z_AKORD[[#This Row],[CZAS_START]]) &amp;"-"&amp; MONTH(Tabela_Kwerenda_z_AKORD[[#This Row],[CZAS_START]]) &amp;"-"&amp; YEAR(Tabela_Kwerenda_z_AKORD[[#This Row],[CZAS_START]])</f>
        <v>0-1-1900</v>
      </c>
      <c r="K754" t="e">
        <f>INDEX(AKORDT[],MATCH(Tabela_Kwerenda_z_AKORD[[#This Row],[PRACOWNICY_ID]],AKORDT[PRACOWNICY_ID],0),1)</f>
        <v>#N/A</v>
      </c>
    </row>
    <row r="755" spans="1:11">
      <c r="A755" s="11"/>
      <c r="B755" s="11"/>
      <c r="E755" s="11"/>
      <c r="F755" s="11"/>
      <c r="I755" t="str">
        <f>LEFT(Tabela_Kwerenda_z_AKORD[[#This Row],[NR_KOMISJI]],5)</f>
        <v/>
      </c>
      <c r="J755" t="str">
        <f>DAY(Tabela_Kwerenda_z_AKORD[[#This Row],[CZAS_START]]) &amp;"-"&amp; MONTH(Tabela_Kwerenda_z_AKORD[[#This Row],[CZAS_START]]) &amp;"-"&amp; YEAR(Tabela_Kwerenda_z_AKORD[[#This Row],[CZAS_START]])</f>
        <v>0-1-1900</v>
      </c>
      <c r="K755" t="e">
        <f>INDEX(AKORDT[],MATCH(Tabela_Kwerenda_z_AKORD[[#This Row],[PRACOWNICY_ID]],AKORDT[PRACOWNICY_ID],0),1)</f>
        <v>#N/A</v>
      </c>
    </row>
    <row r="756" spans="1:11">
      <c r="A756" s="11"/>
      <c r="B756" s="11"/>
      <c r="E756" s="11"/>
      <c r="F756" s="11"/>
      <c r="I756" t="str">
        <f>LEFT(Tabela_Kwerenda_z_AKORD[[#This Row],[NR_KOMISJI]],5)</f>
        <v/>
      </c>
      <c r="J756" t="str">
        <f>DAY(Tabela_Kwerenda_z_AKORD[[#This Row],[CZAS_START]]) &amp;"-"&amp; MONTH(Tabela_Kwerenda_z_AKORD[[#This Row],[CZAS_START]]) &amp;"-"&amp; YEAR(Tabela_Kwerenda_z_AKORD[[#This Row],[CZAS_START]])</f>
        <v>0-1-1900</v>
      </c>
      <c r="K756" t="e">
        <f>INDEX(AKORDT[],MATCH(Tabela_Kwerenda_z_AKORD[[#This Row],[PRACOWNICY_ID]],AKORDT[PRACOWNICY_ID],0),1)</f>
        <v>#N/A</v>
      </c>
    </row>
    <row r="757" spans="1:11">
      <c r="A757" s="11"/>
      <c r="B757" s="11"/>
      <c r="E757" s="11"/>
      <c r="F757" s="11"/>
      <c r="I757" t="str">
        <f>LEFT(Tabela_Kwerenda_z_AKORD[[#This Row],[NR_KOMISJI]],5)</f>
        <v/>
      </c>
      <c r="J757" t="str">
        <f>DAY(Tabela_Kwerenda_z_AKORD[[#This Row],[CZAS_START]]) &amp;"-"&amp; MONTH(Tabela_Kwerenda_z_AKORD[[#This Row],[CZAS_START]]) &amp;"-"&amp; YEAR(Tabela_Kwerenda_z_AKORD[[#This Row],[CZAS_START]])</f>
        <v>0-1-1900</v>
      </c>
      <c r="K757" t="e">
        <f>INDEX(AKORDT[],MATCH(Tabela_Kwerenda_z_AKORD[[#This Row],[PRACOWNICY_ID]],AKORDT[PRACOWNICY_ID],0),1)</f>
        <v>#N/A</v>
      </c>
    </row>
    <row r="758" spans="1:11">
      <c r="A758" s="11"/>
      <c r="B758" s="11"/>
      <c r="E758" s="11"/>
      <c r="F758" s="11"/>
      <c r="I758" t="str">
        <f>LEFT(Tabela_Kwerenda_z_AKORD[[#This Row],[NR_KOMISJI]],5)</f>
        <v/>
      </c>
      <c r="J758" t="str">
        <f>DAY(Tabela_Kwerenda_z_AKORD[[#This Row],[CZAS_START]]) &amp;"-"&amp; MONTH(Tabela_Kwerenda_z_AKORD[[#This Row],[CZAS_START]]) &amp;"-"&amp; YEAR(Tabela_Kwerenda_z_AKORD[[#This Row],[CZAS_START]])</f>
        <v>0-1-1900</v>
      </c>
      <c r="K758" t="e">
        <f>INDEX(AKORDT[],MATCH(Tabela_Kwerenda_z_AKORD[[#This Row],[PRACOWNICY_ID]],AKORDT[PRACOWNICY_ID],0),1)</f>
        <v>#N/A</v>
      </c>
    </row>
    <row r="759" spans="1:11">
      <c r="A759" s="11"/>
      <c r="B759" s="11"/>
      <c r="E759" s="11"/>
      <c r="F759" s="11"/>
      <c r="I759" t="str">
        <f>LEFT(Tabela_Kwerenda_z_AKORD[[#This Row],[NR_KOMISJI]],5)</f>
        <v/>
      </c>
      <c r="J759" t="str">
        <f>DAY(Tabela_Kwerenda_z_AKORD[[#This Row],[CZAS_START]]) &amp;"-"&amp; MONTH(Tabela_Kwerenda_z_AKORD[[#This Row],[CZAS_START]]) &amp;"-"&amp; YEAR(Tabela_Kwerenda_z_AKORD[[#This Row],[CZAS_START]])</f>
        <v>0-1-1900</v>
      </c>
      <c r="K759" t="e">
        <f>INDEX(AKORDT[],MATCH(Tabela_Kwerenda_z_AKORD[[#This Row],[PRACOWNICY_ID]],AKORDT[PRACOWNICY_ID],0),1)</f>
        <v>#N/A</v>
      </c>
    </row>
    <row r="760" spans="1:11">
      <c r="A760" s="11"/>
      <c r="B760" s="11"/>
      <c r="E760" s="11"/>
      <c r="F760" s="11"/>
      <c r="I760" t="str">
        <f>LEFT(Tabela_Kwerenda_z_AKORD[[#This Row],[NR_KOMISJI]],5)</f>
        <v/>
      </c>
      <c r="J760" t="str">
        <f>DAY(Tabela_Kwerenda_z_AKORD[[#This Row],[CZAS_START]]) &amp;"-"&amp; MONTH(Tabela_Kwerenda_z_AKORD[[#This Row],[CZAS_START]]) &amp;"-"&amp; YEAR(Tabela_Kwerenda_z_AKORD[[#This Row],[CZAS_START]])</f>
        <v>0-1-1900</v>
      </c>
      <c r="K760" t="e">
        <f>INDEX(AKORDT[],MATCH(Tabela_Kwerenda_z_AKORD[[#This Row],[PRACOWNICY_ID]],AKORDT[PRACOWNICY_ID],0),1)</f>
        <v>#N/A</v>
      </c>
    </row>
    <row r="761" spans="1:11">
      <c r="A761" s="11"/>
      <c r="B761" s="11"/>
      <c r="E761" s="11"/>
      <c r="F761" s="11"/>
      <c r="I761" t="str">
        <f>LEFT(Tabela_Kwerenda_z_AKORD[[#This Row],[NR_KOMISJI]],5)</f>
        <v/>
      </c>
      <c r="J761" t="str">
        <f>DAY(Tabela_Kwerenda_z_AKORD[[#This Row],[CZAS_START]]) &amp;"-"&amp; MONTH(Tabela_Kwerenda_z_AKORD[[#This Row],[CZAS_START]]) &amp;"-"&amp; YEAR(Tabela_Kwerenda_z_AKORD[[#This Row],[CZAS_START]])</f>
        <v>0-1-1900</v>
      </c>
      <c r="K761" t="e">
        <f>INDEX(AKORDT[],MATCH(Tabela_Kwerenda_z_AKORD[[#This Row],[PRACOWNICY_ID]],AKORDT[PRACOWNICY_ID],0),1)</f>
        <v>#N/A</v>
      </c>
    </row>
    <row r="762" spans="1:11">
      <c r="A762" s="11"/>
      <c r="B762" s="11"/>
      <c r="E762" s="11"/>
      <c r="F762" s="11"/>
      <c r="I762" t="str">
        <f>LEFT(Tabela_Kwerenda_z_AKORD[[#This Row],[NR_KOMISJI]],5)</f>
        <v/>
      </c>
      <c r="J762" t="str">
        <f>DAY(Tabela_Kwerenda_z_AKORD[[#This Row],[CZAS_START]]) &amp;"-"&amp; MONTH(Tabela_Kwerenda_z_AKORD[[#This Row],[CZAS_START]]) &amp;"-"&amp; YEAR(Tabela_Kwerenda_z_AKORD[[#This Row],[CZAS_START]])</f>
        <v>0-1-1900</v>
      </c>
      <c r="K762" t="e">
        <f>INDEX(AKORDT[],MATCH(Tabela_Kwerenda_z_AKORD[[#This Row],[PRACOWNICY_ID]],AKORDT[PRACOWNICY_ID],0),1)</f>
        <v>#N/A</v>
      </c>
    </row>
    <row r="763" spans="1:11">
      <c r="A763" s="11"/>
      <c r="B763" s="11"/>
      <c r="E763" s="11"/>
      <c r="F763" s="11"/>
      <c r="I763" t="str">
        <f>LEFT(Tabela_Kwerenda_z_AKORD[[#This Row],[NR_KOMISJI]],5)</f>
        <v/>
      </c>
      <c r="J763" t="str">
        <f>DAY(Tabela_Kwerenda_z_AKORD[[#This Row],[CZAS_START]]) &amp;"-"&amp; MONTH(Tabela_Kwerenda_z_AKORD[[#This Row],[CZAS_START]]) &amp;"-"&amp; YEAR(Tabela_Kwerenda_z_AKORD[[#This Row],[CZAS_START]])</f>
        <v>0-1-1900</v>
      </c>
      <c r="K763" t="e">
        <f>INDEX(AKORDT[],MATCH(Tabela_Kwerenda_z_AKORD[[#This Row],[PRACOWNICY_ID]],AKORDT[PRACOWNICY_ID],0),1)</f>
        <v>#N/A</v>
      </c>
    </row>
    <row r="764" spans="1:11">
      <c r="A764" s="11"/>
      <c r="B764" s="11"/>
      <c r="E764" s="11"/>
      <c r="F764" s="11"/>
      <c r="I764" t="str">
        <f>LEFT(Tabela_Kwerenda_z_AKORD[[#This Row],[NR_KOMISJI]],5)</f>
        <v/>
      </c>
      <c r="J764" t="str">
        <f>DAY(Tabela_Kwerenda_z_AKORD[[#This Row],[CZAS_START]]) &amp;"-"&amp; MONTH(Tabela_Kwerenda_z_AKORD[[#This Row],[CZAS_START]]) &amp;"-"&amp; YEAR(Tabela_Kwerenda_z_AKORD[[#This Row],[CZAS_START]])</f>
        <v>0-1-1900</v>
      </c>
      <c r="K764" t="e">
        <f>INDEX(AKORDT[],MATCH(Tabela_Kwerenda_z_AKORD[[#This Row],[PRACOWNICY_ID]],AKORDT[PRACOWNICY_ID],0),1)</f>
        <v>#N/A</v>
      </c>
    </row>
    <row r="765" spans="1:11">
      <c r="A765" s="11"/>
      <c r="B765" s="11"/>
      <c r="E765" s="11"/>
      <c r="F765" s="11"/>
      <c r="I765" t="str">
        <f>LEFT(Tabela_Kwerenda_z_AKORD[[#This Row],[NR_KOMISJI]],5)</f>
        <v/>
      </c>
      <c r="J765" t="str">
        <f>DAY(Tabela_Kwerenda_z_AKORD[[#This Row],[CZAS_START]]) &amp;"-"&amp; MONTH(Tabela_Kwerenda_z_AKORD[[#This Row],[CZAS_START]]) &amp;"-"&amp; YEAR(Tabela_Kwerenda_z_AKORD[[#This Row],[CZAS_START]])</f>
        <v>0-1-1900</v>
      </c>
      <c r="K765" t="e">
        <f>INDEX(AKORDT[],MATCH(Tabela_Kwerenda_z_AKORD[[#This Row],[PRACOWNICY_ID]],AKORDT[PRACOWNICY_ID],0),1)</f>
        <v>#N/A</v>
      </c>
    </row>
    <row r="766" spans="1:11">
      <c r="A766" s="11"/>
      <c r="B766" s="11"/>
      <c r="E766" s="11"/>
      <c r="F766" s="11"/>
      <c r="I766" t="str">
        <f>LEFT(Tabela_Kwerenda_z_AKORD[[#This Row],[NR_KOMISJI]],5)</f>
        <v/>
      </c>
      <c r="J766" t="str">
        <f>DAY(Tabela_Kwerenda_z_AKORD[[#This Row],[CZAS_START]]) &amp;"-"&amp; MONTH(Tabela_Kwerenda_z_AKORD[[#This Row],[CZAS_START]]) &amp;"-"&amp; YEAR(Tabela_Kwerenda_z_AKORD[[#This Row],[CZAS_START]])</f>
        <v>0-1-1900</v>
      </c>
      <c r="K766" t="e">
        <f>INDEX(AKORDT[],MATCH(Tabela_Kwerenda_z_AKORD[[#This Row],[PRACOWNICY_ID]],AKORDT[PRACOWNICY_ID],0),1)</f>
        <v>#N/A</v>
      </c>
    </row>
    <row r="767" spans="1:11">
      <c r="A767" s="11"/>
      <c r="B767" s="11"/>
      <c r="E767" s="11"/>
      <c r="F767" s="11"/>
      <c r="I767" t="str">
        <f>LEFT(Tabela_Kwerenda_z_AKORD[[#This Row],[NR_KOMISJI]],5)</f>
        <v/>
      </c>
      <c r="J767" t="str">
        <f>DAY(Tabela_Kwerenda_z_AKORD[[#This Row],[CZAS_START]]) &amp;"-"&amp; MONTH(Tabela_Kwerenda_z_AKORD[[#This Row],[CZAS_START]]) &amp;"-"&amp; YEAR(Tabela_Kwerenda_z_AKORD[[#This Row],[CZAS_START]])</f>
        <v>0-1-1900</v>
      </c>
      <c r="K767" t="e">
        <f>INDEX(AKORDT[],MATCH(Tabela_Kwerenda_z_AKORD[[#This Row],[PRACOWNICY_ID]],AKORDT[PRACOWNICY_ID],0),1)</f>
        <v>#N/A</v>
      </c>
    </row>
    <row r="768" spans="1:11">
      <c r="A768" s="11"/>
      <c r="B768" s="11"/>
      <c r="E768" s="11"/>
      <c r="F768" s="11"/>
      <c r="I768" t="str">
        <f>LEFT(Tabela_Kwerenda_z_AKORD[[#This Row],[NR_KOMISJI]],5)</f>
        <v/>
      </c>
      <c r="J768" t="str">
        <f>DAY(Tabela_Kwerenda_z_AKORD[[#This Row],[CZAS_START]]) &amp;"-"&amp; MONTH(Tabela_Kwerenda_z_AKORD[[#This Row],[CZAS_START]]) &amp;"-"&amp; YEAR(Tabela_Kwerenda_z_AKORD[[#This Row],[CZAS_START]])</f>
        <v>0-1-1900</v>
      </c>
      <c r="K768" t="e">
        <f>INDEX(AKORDT[],MATCH(Tabela_Kwerenda_z_AKORD[[#This Row],[PRACOWNICY_ID]],AKORDT[PRACOWNICY_ID],0),1)</f>
        <v>#N/A</v>
      </c>
    </row>
    <row r="769" spans="1:11">
      <c r="A769" s="11"/>
      <c r="B769" s="11"/>
      <c r="E769" s="11"/>
      <c r="F769" s="11"/>
      <c r="I769" t="str">
        <f>LEFT(Tabela_Kwerenda_z_AKORD[[#This Row],[NR_KOMISJI]],5)</f>
        <v/>
      </c>
      <c r="J769" t="str">
        <f>DAY(Tabela_Kwerenda_z_AKORD[[#This Row],[CZAS_START]]) &amp;"-"&amp; MONTH(Tabela_Kwerenda_z_AKORD[[#This Row],[CZAS_START]]) &amp;"-"&amp; YEAR(Tabela_Kwerenda_z_AKORD[[#This Row],[CZAS_START]])</f>
        <v>0-1-1900</v>
      </c>
      <c r="K769" t="e">
        <f>INDEX(AKORDT[],MATCH(Tabela_Kwerenda_z_AKORD[[#This Row],[PRACOWNICY_ID]],AKORDT[PRACOWNICY_ID],0),1)</f>
        <v>#N/A</v>
      </c>
    </row>
    <row r="770" spans="1:11">
      <c r="A770" s="11"/>
      <c r="B770" s="11"/>
      <c r="E770" s="11"/>
      <c r="F770" s="11"/>
      <c r="I770" t="str">
        <f>LEFT(Tabela_Kwerenda_z_AKORD[[#This Row],[NR_KOMISJI]],5)</f>
        <v/>
      </c>
      <c r="J770" t="str">
        <f>DAY(Tabela_Kwerenda_z_AKORD[[#This Row],[CZAS_START]]) &amp;"-"&amp; MONTH(Tabela_Kwerenda_z_AKORD[[#This Row],[CZAS_START]]) &amp;"-"&amp; YEAR(Tabela_Kwerenda_z_AKORD[[#This Row],[CZAS_START]])</f>
        <v>0-1-1900</v>
      </c>
      <c r="K770" t="e">
        <f>INDEX(AKORDT[],MATCH(Tabela_Kwerenda_z_AKORD[[#This Row],[PRACOWNICY_ID]],AKORDT[PRACOWNICY_ID],0),1)</f>
        <v>#N/A</v>
      </c>
    </row>
    <row r="771" spans="1:11">
      <c r="A771" s="11"/>
      <c r="B771" s="11"/>
      <c r="E771" s="11"/>
      <c r="F771" s="11"/>
      <c r="I771" t="str">
        <f>LEFT(Tabela_Kwerenda_z_AKORD[[#This Row],[NR_KOMISJI]],5)</f>
        <v/>
      </c>
      <c r="J771" t="str">
        <f>DAY(Tabela_Kwerenda_z_AKORD[[#This Row],[CZAS_START]]) &amp;"-"&amp; MONTH(Tabela_Kwerenda_z_AKORD[[#This Row],[CZAS_START]]) &amp;"-"&amp; YEAR(Tabela_Kwerenda_z_AKORD[[#This Row],[CZAS_START]])</f>
        <v>0-1-1900</v>
      </c>
      <c r="K771" t="e">
        <f>INDEX(AKORDT[],MATCH(Tabela_Kwerenda_z_AKORD[[#This Row],[PRACOWNICY_ID]],AKORDT[PRACOWNICY_ID],0),1)</f>
        <v>#N/A</v>
      </c>
    </row>
    <row r="772" spans="1:11">
      <c r="A772" s="11"/>
      <c r="B772" s="11"/>
      <c r="E772" s="11"/>
      <c r="F772" s="11"/>
      <c r="I772" t="str">
        <f>LEFT(Tabela_Kwerenda_z_AKORD[[#This Row],[NR_KOMISJI]],5)</f>
        <v/>
      </c>
      <c r="J772" t="str">
        <f>DAY(Tabela_Kwerenda_z_AKORD[[#This Row],[CZAS_START]]) &amp;"-"&amp; MONTH(Tabela_Kwerenda_z_AKORD[[#This Row],[CZAS_START]]) &amp;"-"&amp; YEAR(Tabela_Kwerenda_z_AKORD[[#This Row],[CZAS_START]])</f>
        <v>0-1-1900</v>
      </c>
      <c r="K772" t="e">
        <f>INDEX(AKORDT[],MATCH(Tabela_Kwerenda_z_AKORD[[#This Row],[PRACOWNICY_ID]],AKORDT[PRACOWNICY_ID],0),1)</f>
        <v>#N/A</v>
      </c>
    </row>
    <row r="773" spans="1:11">
      <c r="A773" s="11"/>
      <c r="B773" s="11"/>
      <c r="E773" s="11"/>
      <c r="F773" s="11"/>
      <c r="I773" t="str">
        <f>LEFT(Tabela_Kwerenda_z_AKORD[[#This Row],[NR_KOMISJI]],5)</f>
        <v/>
      </c>
      <c r="J773" t="str">
        <f>DAY(Tabela_Kwerenda_z_AKORD[[#This Row],[CZAS_START]]) &amp;"-"&amp; MONTH(Tabela_Kwerenda_z_AKORD[[#This Row],[CZAS_START]]) &amp;"-"&amp; YEAR(Tabela_Kwerenda_z_AKORD[[#This Row],[CZAS_START]])</f>
        <v>0-1-1900</v>
      </c>
      <c r="K773" t="e">
        <f>INDEX(AKORDT[],MATCH(Tabela_Kwerenda_z_AKORD[[#This Row],[PRACOWNICY_ID]],AKORDT[PRACOWNICY_ID],0),1)</f>
        <v>#N/A</v>
      </c>
    </row>
    <row r="774" spans="1:11">
      <c r="A774" s="11"/>
      <c r="B774" s="11"/>
      <c r="E774" s="11"/>
      <c r="F774" s="11"/>
      <c r="I774" t="str">
        <f>LEFT(Tabela_Kwerenda_z_AKORD[[#This Row],[NR_KOMISJI]],5)</f>
        <v/>
      </c>
      <c r="J774" t="str">
        <f>DAY(Tabela_Kwerenda_z_AKORD[[#This Row],[CZAS_START]]) &amp;"-"&amp; MONTH(Tabela_Kwerenda_z_AKORD[[#This Row],[CZAS_START]]) &amp;"-"&amp; YEAR(Tabela_Kwerenda_z_AKORD[[#This Row],[CZAS_START]])</f>
        <v>0-1-1900</v>
      </c>
      <c r="K774" t="e">
        <f>INDEX(AKORDT[],MATCH(Tabela_Kwerenda_z_AKORD[[#This Row],[PRACOWNICY_ID]],AKORDT[PRACOWNICY_ID],0),1)</f>
        <v>#N/A</v>
      </c>
    </row>
    <row r="775" spans="1:11">
      <c r="A775" s="11"/>
      <c r="B775" s="11"/>
      <c r="E775" s="11"/>
      <c r="F775" s="11"/>
      <c r="I775" t="str">
        <f>LEFT(Tabela_Kwerenda_z_AKORD[[#This Row],[NR_KOMISJI]],5)</f>
        <v/>
      </c>
      <c r="J775" t="str">
        <f>DAY(Tabela_Kwerenda_z_AKORD[[#This Row],[CZAS_START]]) &amp;"-"&amp; MONTH(Tabela_Kwerenda_z_AKORD[[#This Row],[CZAS_START]]) &amp;"-"&amp; YEAR(Tabela_Kwerenda_z_AKORD[[#This Row],[CZAS_START]])</f>
        <v>0-1-1900</v>
      </c>
      <c r="K775" t="e">
        <f>INDEX(AKORDT[],MATCH(Tabela_Kwerenda_z_AKORD[[#This Row],[PRACOWNICY_ID]],AKORDT[PRACOWNICY_ID],0),1)</f>
        <v>#N/A</v>
      </c>
    </row>
    <row r="776" spans="1:11">
      <c r="A776" s="11"/>
      <c r="B776" s="11"/>
      <c r="E776" s="11"/>
      <c r="F776" s="11"/>
      <c r="I776" t="str">
        <f>LEFT(Tabela_Kwerenda_z_AKORD[[#This Row],[NR_KOMISJI]],5)</f>
        <v/>
      </c>
      <c r="J776" t="str">
        <f>DAY(Tabela_Kwerenda_z_AKORD[[#This Row],[CZAS_START]]) &amp;"-"&amp; MONTH(Tabela_Kwerenda_z_AKORD[[#This Row],[CZAS_START]]) &amp;"-"&amp; YEAR(Tabela_Kwerenda_z_AKORD[[#This Row],[CZAS_START]])</f>
        <v>0-1-1900</v>
      </c>
      <c r="K776" t="e">
        <f>INDEX(AKORDT[],MATCH(Tabela_Kwerenda_z_AKORD[[#This Row],[PRACOWNICY_ID]],AKORDT[PRACOWNICY_ID],0),1)</f>
        <v>#N/A</v>
      </c>
    </row>
    <row r="777" spans="1:11">
      <c r="A777" s="11"/>
      <c r="B777" s="11"/>
      <c r="E777" s="11"/>
      <c r="F777" s="11"/>
      <c r="I777" t="str">
        <f>LEFT(Tabela_Kwerenda_z_AKORD[[#This Row],[NR_KOMISJI]],5)</f>
        <v/>
      </c>
      <c r="J777" t="str">
        <f>DAY(Tabela_Kwerenda_z_AKORD[[#This Row],[CZAS_START]]) &amp;"-"&amp; MONTH(Tabela_Kwerenda_z_AKORD[[#This Row],[CZAS_START]]) &amp;"-"&amp; YEAR(Tabela_Kwerenda_z_AKORD[[#This Row],[CZAS_START]])</f>
        <v>0-1-1900</v>
      </c>
      <c r="K777" t="e">
        <f>INDEX(AKORDT[],MATCH(Tabela_Kwerenda_z_AKORD[[#This Row],[PRACOWNICY_ID]],AKORDT[PRACOWNICY_ID],0),1)</f>
        <v>#N/A</v>
      </c>
    </row>
    <row r="778" spans="1:11">
      <c r="A778" s="11"/>
      <c r="B778" s="11"/>
      <c r="E778" s="11"/>
      <c r="F778" s="11"/>
      <c r="I778" t="str">
        <f>LEFT(Tabela_Kwerenda_z_AKORD[[#This Row],[NR_KOMISJI]],5)</f>
        <v/>
      </c>
      <c r="J778" t="str">
        <f>DAY(Tabela_Kwerenda_z_AKORD[[#This Row],[CZAS_START]]) &amp;"-"&amp; MONTH(Tabela_Kwerenda_z_AKORD[[#This Row],[CZAS_START]]) &amp;"-"&amp; YEAR(Tabela_Kwerenda_z_AKORD[[#This Row],[CZAS_START]])</f>
        <v>0-1-1900</v>
      </c>
      <c r="K778" t="e">
        <f>INDEX(AKORDT[],MATCH(Tabela_Kwerenda_z_AKORD[[#This Row],[PRACOWNICY_ID]],AKORDT[PRACOWNICY_ID],0),1)</f>
        <v>#N/A</v>
      </c>
    </row>
    <row r="779" spans="1:11">
      <c r="A779" s="11"/>
      <c r="B779" s="11"/>
      <c r="E779" s="11"/>
      <c r="F779" s="11"/>
      <c r="I779" t="str">
        <f>LEFT(Tabela_Kwerenda_z_AKORD[[#This Row],[NR_KOMISJI]],5)</f>
        <v/>
      </c>
      <c r="J779" t="str">
        <f>DAY(Tabela_Kwerenda_z_AKORD[[#This Row],[CZAS_START]]) &amp;"-"&amp; MONTH(Tabela_Kwerenda_z_AKORD[[#This Row],[CZAS_START]]) &amp;"-"&amp; YEAR(Tabela_Kwerenda_z_AKORD[[#This Row],[CZAS_START]])</f>
        <v>0-1-1900</v>
      </c>
      <c r="K779" t="e">
        <f>INDEX(AKORDT[],MATCH(Tabela_Kwerenda_z_AKORD[[#This Row],[PRACOWNICY_ID]],AKORDT[PRACOWNICY_ID],0),1)</f>
        <v>#N/A</v>
      </c>
    </row>
    <row r="780" spans="1:11">
      <c r="A780" s="11"/>
      <c r="B780" s="11"/>
      <c r="E780" s="11"/>
      <c r="F780" s="11"/>
      <c r="I780" t="str">
        <f>LEFT(Tabela_Kwerenda_z_AKORD[[#This Row],[NR_KOMISJI]],5)</f>
        <v/>
      </c>
      <c r="J780" t="str">
        <f>DAY(Tabela_Kwerenda_z_AKORD[[#This Row],[CZAS_START]]) &amp;"-"&amp; MONTH(Tabela_Kwerenda_z_AKORD[[#This Row],[CZAS_START]]) &amp;"-"&amp; YEAR(Tabela_Kwerenda_z_AKORD[[#This Row],[CZAS_START]])</f>
        <v>0-1-1900</v>
      </c>
      <c r="K780" t="e">
        <f>INDEX(AKORDT[],MATCH(Tabela_Kwerenda_z_AKORD[[#This Row],[PRACOWNICY_ID]],AKORDT[PRACOWNICY_ID],0),1)</f>
        <v>#N/A</v>
      </c>
    </row>
    <row r="781" spans="1:11">
      <c r="A781" s="11"/>
      <c r="B781" s="11"/>
      <c r="E781" s="11"/>
      <c r="F781" s="11"/>
      <c r="I781" t="str">
        <f>LEFT(Tabela_Kwerenda_z_AKORD[[#This Row],[NR_KOMISJI]],5)</f>
        <v/>
      </c>
      <c r="J781" t="str">
        <f>DAY(Tabela_Kwerenda_z_AKORD[[#This Row],[CZAS_START]]) &amp;"-"&amp; MONTH(Tabela_Kwerenda_z_AKORD[[#This Row],[CZAS_START]]) &amp;"-"&amp; YEAR(Tabela_Kwerenda_z_AKORD[[#This Row],[CZAS_START]])</f>
        <v>0-1-1900</v>
      </c>
      <c r="K781" t="e">
        <f>INDEX(AKORDT[],MATCH(Tabela_Kwerenda_z_AKORD[[#This Row],[PRACOWNICY_ID]],AKORDT[PRACOWNICY_ID],0),1)</f>
        <v>#N/A</v>
      </c>
    </row>
    <row r="782" spans="1:11">
      <c r="A782" s="11"/>
      <c r="B782" s="11"/>
      <c r="E782" s="11"/>
      <c r="F782" s="11"/>
      <c r="I782" t="str">
        <f>LEFT(Tabela_Kwerenda_z_AKORD[[#This Row],[NR_KOMISJI]],5)</f>
        <v/>
      </c>
      <c r="J782" t="str">
        <f>DAY(Tabela_Kwerenda_z_AKORD[[#This Row],[CZAS_START]]) &amp;"-"&amp; MONTH(Tabela_Kwerenda_z_AKORD[[#This Row],[CZAS_START]]) &amp;"-"&amp; YEAR(Tabela_Kwerenda_z_AKORD[[#This Row],[CZAS_START]])</f>
        <v>0-1-1900</v>
      </c>
      <c r="K782" t="e">
        <f>INDEX(AKORDT[],MATCH(Tabela_Kwerenda_z_AKORD[[#This Row],[PRACOWNICY_ID]],AKORDT[PRACOWNICY_ID],0),1)</f>
        <v>#N/A</v>
      </c>
    </row>
    <row r="783" spans="1:11">
      <c r="A783" s="11"/>
      <c r="B783" s="11"/>
      <c r="E783" s="11"/>
      <c r="F783" s="11"/>
      <c r="I783" t="str">
        <f>LEFT(Tabela_Kwerenda_z_AKORD[[#This Row],[NR_KOMISJI]],5)</f>
        <v/>
      </c>
      <c r="J783" t="str">
        <f>DAY(Tabela_Kwerenda_z_AKORD[[#This Row],[CZAS_START]]) &amp;"-"&amp; MONTH(Tabela_Kwerenda_z_AKORD[[#This Row],[CZAS_START]]) &amp;"-"&amp; YEAR(Tabela_Kwerenda_z_AKORD[[#This Row],[CZAS_START]])</f>
        <v>0-1-1900</v>
      </c>
      <c r="K783" t="e">
        <f>INDEX(AKORDT[],MATCH(Tabela_Kwerenda_z_AKORD[[#This Row],[PRACOWNICY_ID]],AKORDT[PRACOWNICY_ID],0),1)</f>
        <v>#N/A</v>
      </c>
    </row>
    <row r="784" spans="1:11">
      <c r="A784" s="11"/>
      <c r="B784" s="11"/>
      <c r="E784" s="11"/>
      <c r="F784" s="11"/>
      <c r="I784" t="str">
        <f>LEFT(Tabela_Kwerenda_z_AKORD[[#This Row],[NR_KOMISJI]],5)</f>
        <v/>
      </c>
      <c r="J784" t="str">
        <f>DAY(Tabela_Kwerenda_z_AKORD[[#This Row],[CZAS_START]]) &amp;"-"&amp; MONTH(Tabela_Kwerenda_z_AKORD[[#This Row],[CZAS_START]]) &amp;"-"&amp; YEAR(Tabela_Kwerenda_z_AKORD[[#This Row],[CZAS_START]])</f>
        <v>0-1-1900</v>
      </c>
      <c r="K784" t="e">
        <f>INDEX(AKORDT[],MATCH(Tabela_Kwerenda_z_AKORD[[#This Row],[PRACOWNICY_ID]],AKORDT[PRACOWNICY_ID],0),1)</f>
        <v>#N/A</v>
      </c>
    </row>
    <row r="785" spans="1:11">
      <c r="A785" s="11"/>
      <c r="B785" s="11"/>
      <c r="E785" s="11"/>
      <c r="F785" s="11"/>
      <c r="I785" t="str">
        <f>LEFT(Tabela_Kwerenda_z_AKORD[[#This Row],[NR_KOMISJI]],5)</f>
        <v/>
      </c>
      <c r="J785" t="str">
        <f>DAY(Tabela_Kwerenda_z_AKORD[[#This Row],[CZAS_START]]) &amp;"-"&amp; MONTH(Tabela_Kwerenda_z_AKORD[[#This Row],[CZAS_START]]) &amp;"-"&amp; YEAR(Tabela_Kwerenda_z_AKORD[[#This Row],[CZAS_START]])</f>
        <v>0-1-1900</v>
      </c>
      <c r="K785" t="e">
        <f>INDEX(AKORDT[],MATCH(Tabela_Kwerenda_z_AKORD[[#This Row],[PRACOWNICY_ID]],AKORDT[PRACOWNICY_ID],0),1)</f>
        <v>#N/A</v>
      </c>
    </row>
    <row r="786" spans="1:11">
      <c r="A786" s="11"/>
      <c r="B786" s="11"/>
      <c r="E786" s="11"/>
      <c r="F786" s="11"/>
      <c r="I786" t="str">
        <f>LEFT(Tabela_Kwerenda_z_AKORD[[#This Row],[NR_KOMISJI]],5)</f>
        <v/>
      </c>
      <c r="J786" t="str">
        <f>DAY(Tabela_Kwerenda_z_AKORD[[#This Row],[CZAS_START]]) &amp;"-"&amp; MONTH(Tabela_Kwerenda_z_AKORD[[#This Row],[CZAS_START]]) &amp;"-"&amp; YEAR(Tabela_Kwerenda_z_AKORD[[#This Row],[CZAS_START]])</f>
        <v>0-1-1900</v>
      </c>
      <c r="K786" t="e">
        <f>INDEX(AKORDT[],MATCH(Tabela_Kwerenda_z_AKORD[[#This Row],[PRACOWNICY_ID]],AKORDT[PRACOWNICY_ID],0),1)</f>
        <v>#N/A</v>
      </c>
    </row>
    <row r="787" spans="1:11">
      <c r="A787" s="11"/>
      <c r="B787" s="11"/>
      <c r="E787" s="11"/>
      <c r="F787" s="11"/>
      <c r="I787" t="str">
        <f>LEFT(Tabela_Kwerenda_z_AKORD[[#This Row],[NR_KOMISJI]],5)</f>
        <v/>
      </c>
      <c r="J787" t="str">
        <f>DAY(Tabela_Kwerenda_z_AKORD[[#This Row],[CZAS_START]]) &amp;"-"&amp; MONTH(Tabela_Kwerenda_z_AKORD[[#This Row],[CZAS_START]]) &amp;"-"&amp; YEAR(Tabela_Kwerenda_z_AKORD[[#This Row],[CZAS_START]])</f>
        <v>0-1-1900</v>
      </c>
      <c r="K787" t="e">
        <f>INDEX(AKORDT[],MATCH(Tabela_Kwerenda_z_AKORD[[#This Row],[PRACOWNICY_ID]],AKORDT[PRACOWNICY_ID],0),1)</f>
        <v>#N/A</v>
      </c>
    </row>
    <row r="788" spans="1:11">
      <c r="A788" s="11"/>
      <c r="B788" s="11"/>
      <c r="E788" s="11"/>
      <c r="F788" s="11"/>
      <c r="I788" t="str">
        <f>LEFT(Tabela_Kwerenda_z_AKORD[[#This Row],[NR_KOMISJI]],5)</f>
        <v/>
      </c>
      <c r="J788" t="str">
        <f>DAY(Tabela_Kwerenda_z_AKORD[[#This Row],[CZAS_START]]) &amp;"-"&amp; MONTH(Tabela_Kwerenda_z_AKORD[[#This Row],[CZAS_START]]) &amp;"-"&amp; YEAR(Tabela_Kwerenda_z_AKORD[[#This Row],[CZAS_START]])</f>
        <v>0-1-1900</v>
      </c>
      <c r="K788" t="e">
        <f>INDEX(AKORDT[],MATCH(Tabela_Kwerenda_z_AKORD[[#This Row],[PRACOWNICY_ID]],AKORDT[PRACOWNICY_ID],0),1)</f>
        <v>#N/A</v>
      </c>
    </row>
    <row r="789" spans="1:11">
      <c r="A789" s="11"/>
      <c r="B789" s="11"/>
      <c r="E789" s="11"/>
      <c r="F789" s="11"/>
      <c r="I789" t="str">
        <f>LEFT(Tabela_Kwerenda_z_AKORD[[#This Row],[NR_KOMISJI]],5)</f>
        <v/>
      </c>
      <c r="J789" t="str">
        <f>DAY(Tabela_Kwerenda_z_AKORD[[#This Row],[CZAS_START]]) &amp;"-"&amp; MONTH(Tabela_Kwerenda_z_AKORD[[#This Row],[CZAS_START]]) &amp;"-"&amp; YEAR(Tabela_Kwerenda_z_AKORD[[#This Row],[CZAS_START]])</f>
        <v>0-1-1900</v>
      </c>
      <c r="K789" t="e">
        <f>INDEX(AKORDT[],MATCH(Tabela_Kwerenda_z_AKORD[[#This Row],[PRACOWNICY_ID]],AKORDT[PRACOWNICY_ID],0),1)</f>
        <v>#N/A</v>
      </c>
    </row>
    <row r="790" spans="1:11">
      <c r="A790" s="11"/>
      <c r="B790" s="11"/>
      <c r="E790" s="11"/>
      <c r="F790" s="11"/>
      <c r="I790" t="str">
        <f>LEFT(Tabela_Kwerenda_z_AKORD[[#This Row],[NR_KOMISJI]],5)</f>
        <v/>
      </c>
      <c r="J790" t="str">
        <f>DAY(Tabela_Kwerenda_z_AKORD[[#This Row],[CZAS_START]]) &amp;"-"&amp; MONTH(Tabela_Kwerenda_z_AKORD[[#This Row],[CZAS_START]]) &amp;"-"&amp; YEAR(Tabela_Kwerenda_z_AKORD[[#This Row],[CZAS_START]])</f>
        <v>0-1-1900</v>
      </c>
      <c r="K790" t="e">
        <f>INDEX(AKORDT[],MATCH(Tabela_Kwerenda_z_AKORD[[#This Row],[PRACOWNICY_ID]],AKORDT[PRACOWNICY_ID],0),1)</f>
        <v>#N/A</v>
      </c>
    </row>
    <row r="791" spans="1:11">
      <c r="A791" s="11"/>
      <c r="B791" s="11"/>
      <c r="E791" s="11"/>
      <c r="F791" s="11"/>
      <c r="I791" t="str">
        <f>LEFT(Tabela_Kwerenda_z_AKORD[[#This Row],[NR_KOMISJI]],5)</f>
        <v/>
      </c>
      <c r="J791" t="str">
        <f>DAY(Tabela_Kwerenda_z_AKORD[[#This Row],[CZAS_START]]) &amp;"-"&amp; MONTH(Tabela_Kwerenda_z_AKORD[[#This Row],[CZAS_START]]) &amp;"-"&amp; YEAR(Tabela_Kwerenda_z_AKORD[[#This Row],[CZAS_START]])</f>
        <v>0-1-1900</v>
      </c>
      <c r="K791" t="e">
        <f>INDEX(AKORDT[],MATCH(Tabela_Kwerenda_z_AKORD[[#This Row],[PRACOWNICY_ID]],AKORDT[PRACOWNICY_ID],0),1)</f>
        <v>#N/A</v>
      </c>
    </row>
    <row r="792" spans="1:11">
      <c r="A792" s="11"/>
      <c r="B792" s="11"/>
      <c r="E792" s="11"/>
      <c r="F792" s="11"/>
      <c r="I792" t="str">
        <f>LEFT(Tabela_Kwerenda_z_AKORD[[#This Row],[NR_KOMISJI]],5)</f>
        <v/>
      </c>
      <c r="J792" t="str">
        <f>DAY(Tabela_Kwerenda_z_AKORD[[#This Row],[CZAS_START]]) &amp;"-"&amp; MONTH(Tabela_Kwerenda_z_AKORD[[#This Row],[CZAS_START]]) &amp;"-"&amp; YEAR(Tabela_Kwerenda_z_AKORD[[#This Row],[CZAS_START]])</f>
        <v>0-1-1900</v>
      </c>
      <c r="K792" t="e">
        <f>INDEX(AKORDT[],MATCH(Tabela_Kwerenda_z_AKORD[[#This Row],[PRACOWNICY_ID]],AKORDT[PRACOWNICY_ID],0),1)</f>
        <v>#N/A</v>
      </c>
    </row>
    <row r="793" spans="1:11">
      <c r="A793" s="11"/>
      <c r="B793" s="11"/>
      <c r="E793" s="11"/>
      <c r="F793" s="11"/>
      <c r="I793" t="str">
        <f>LEFT(Tabela_Kwerenda_z_AKORD[[#This Row],[NR_KOMISJI]],5)</f>
        <v/>
      </c>
      <c r="J793" t="str">
        <f>DAY(Tabela_Kwerenda_z_AKORD[[#This Row],[CZAS_START]]) &amp;"-"&amp; MONTH(Tabela_Kwerenda_z_AKORD[[#This Row],[CZAS_START]]) &amp;"-"&amp; YEAR(Tabela_Kwerenda_z_AKORD[[#This Row],[CZAS_START]])</f>
        <v>0-1-1900</v>
      </c>
      <c r="K793" t="e">
        <f>INDEX(AKORDT[],MATCH(Tabela_Kwerenda_z_AKORD[[#This Row],[PRACOWNICY_ID]],AKORDT[PRACOWNICY_ID],0),1)</f>
        <v>#N/A</v>
      </c>
    </row>
    <row r="794" spans="1:11">
      <c r="A794" s="11"/>
      <c r="B794" s="11"/>
      <c r="E794" s="11"/>
      <c r="F794" s="11"/>
      <c r="I794" t="str">
        <f>LEFT(Tabela_Kwerenda_z_AKORD[[#This Row],[NR_KOMISJI]],5)</f>
        <v/>
      </c>
      <c r="J794" t="str">
        <f>DAY(Tabela_Kwerenda_z_AKORD[[#This Row],[CZAS_START]]) &amp;"-"&amp; MONTH(Tabela_Kwerenda_z_AKORD[[#This Row],[CZAS_START]]) &amp;"-"&amp; YEAR(Tabela_Kwerenda_z_AKORD[[#This Row],[CZAS_START]])</f>
        <v>0-1-1900</v>
      </c>
      <c r="K794" t="e">
        <f>INDEX(AKORDT[],MATCH(Tabela_Kwerenda_z_AKORD[[#This Row],[PRACOWNICY_ID]],AKORDT[PRACOWNICY_ID],0),1)</f>
        <v>#N/A</v>
      </c>
    </row>
    <row r="795" spans="1:11">
      <c r="A795" s="11"/>
      <c r="B795" s="11"/>
      <c r="E795" s="11"/>
      <c r="F795" s="11"/>
      <c r="I795" t="str">
        <f>LEFT(Tabela_Kwerenda_z_AKORD[[#This Row],[NR_KOMISJI]],5)</f>
        <v/>
      </c>
      <c r="J795" t="str">
        <f>DAY(Tabela_Kwerenda_z_AKORD[[#This Row],[CZAS_START]]) &amp;"-"&amp; MONTH(Tabela_Kwerenda_z_AKORD[[#This Row],[CZAS_START]]) &amp;"-"&amp; YEAR(Tabela_Kwerenda_z_AKORD[[#This Row],[CZAS_START]])</f>
        <v>0-1-1900</v>
      </c>
      <c r="K795" t="e">
        <f>INDEX(AKORDT[],MATCH(Tabela_Kwerenda_z_AKORD[[#This Row],[PRACOWNICY_ID]],AKORDT[PRACOWNICY_ID],0),1)</f>
        <v>#N/A</v>
      </c>
    </row>
    <row r="796" spans="1:11">
      <c r="A796" s="11"/>
      <c r="B796" s="11"/>
      <c r="E796" s="11"/>
      <c r="F796" s="11"/>
      <c r="I796" t="str">
        <f>LEFT(Tabela_Kwerenda_z_AKORD[[#This Row],[NR_KOMISJI]],5)</f>
        <v/>
      </c>
      <c r="J796" t="str">
        <f>DAY(Tabela_Kwerenda_z_AKORD[[#This Row],[CZAS_START]]) &amp;"-"&amp; MONTH(Tabela_Kwerenda_z_AKORD[[#This Row],[CZAS_START]]) &amp;"-"&amp; YEAR(Tabela_Kwerenda_z_AKORD[[#This Row],[CZAS_START]])</f>
        <v>0-1-1900</v>
      </c>
      <c r="K796" t="e">
        <f>INDEX(AKORDT[],MATCH(Tabela_Kwerenda_z_AKORD[[#This Row],[PRACOWNICY_ID]],AKORDT[PRACOWNICY_ID],0),1)</f>
        <v>#N/A</v>
      </c>
    </row>
    <row r="797" spans="1:11">
      <c r="A797" s="11"/>
      <c r="B797" s="11"/>
      <c r="E797" s="11"/>
      <c r="F797" s="11"/>
      <c r="I797" t="str">
        <f>LEFT(Tabela_Kwerenda_z_AKORD[[#This Row],[NR_KOMISJI]],5)</f>
        <v/>
      </c>
      <c r="J797" t="str">
        <f>DAY(Tabela_Kwerenda_z_AKORD[[#This Row],[CZAS_START]]) &amp;"-"&amp; MONTH(Tabela_Kwerenda_z_AKORD[[#This Row],[CZAS_START]]) &amp;"-"&amp; YEAR(Tabela_Kwerenda_z_AKORD[[#This Row],[CZAS_START]])</f>
        <v>0-1-1900</v>
      </c>
      <c r="K797" t="e">
        <f>INDEX(AKORDT[],MATCH(Tabela_Kwerenda_z_AKORD[[#This Row],[PRACOWNICY_ID]],AKORDT[PRACOWNICY_ID],0),1)</f>
        <v>#N/A</v>
      </c>
    </row>
    <row r="798" spans="1:11">
      <c r="A798" s="11"/>
      <c r="B798" s="11"/>
      <c r="E798" s="11"/>
      <c r="F798" s="11"/>
      <c r="I798" t="str">
        <f>LEFT(Tabela_Kwerenda_z_AKORD[[#This Row],[NR_KOMISJI]],5)</f>
        <v/>
      </c>
      <c r="J798" t="str">
        <f>DAY(Tabela_Kwerenda_z_AKORD[[#This Row],[CZAS_START]]) &amp;"-"&amp; MONTH(Tabela_Kwerenda_z_AKORD[[#This Row],[CZAS_START]]) &amp;"-"&amp; YEAR(Tabela_Kwerenda_z_AKORD[[#This Row],[CZAS_START]])</f>
        <v>0-1-1900</v>
      </c>
      <c r="K798" t="e">
        <f>INDEX(AKORDT[],MATCH(Tabela_Kwerenda_z_AKORD[[#This Row],[PRACOWNICY_ID]],AKORDT[PRACOWNICY_ID],0),1)</f>
        <v>#N/A</v>
      </c>
    </row>
    <row r="799" spans="1:11">
      <c r="A799" s="11"/>
      <c r="B799" s="11"/>
      <c r="E799" s="11"/>
      <c r="F799" s="11"/>
      <c r="I799" t="str">
        <f>LEFT(Tabela_Kwerenda_z_AKORD[[#This Row],[NR_KOMISJI]],5)</f>
        <v/>
      </c>
      <c r="J799" t="str">
        <f>DAY(Tabela_Kwerenda_z_AKORD[[#This Row],[CZAS_START]]) &amp;"-"&amp; MONTH(Tabela_Kwerenda_z_AKORD[[#This Row],[CZAS_START]]) &amp;"-"&amp; YEAR(Tabela_Kwerenda_z_AKORD[[#This Row],[CZAS_START]])</f>
        <v>0-1-1900</v>
      </c>
      <c r="K799" t="e">
        <f>INDEX(AKORDT[],MATCH(Tabela_Kwerenda_z_AKORD[[#This Row],[PRACOWNICY_ID]],AKORDT[PRACOWNICY_ID],0),1)</f>
        <v>#N/A</v>
      </c>
    </row>
    <row r="800" spans="1:11">
      <c r="A800" s="11"/>
      <c r="B800" s="11"/>
      <c r="E800" s="11"/>
      <c r="F800" s="11"/>
      <c r="I800" t="str">
        <f>LEFT(Tabela_Kwerenda_z_AKORD[[#This Row],[NR_KOMISJI]],5)</f>
        <v/>
      </c>
      <c r="J800" t="str">
        <f>DAY(Tabela_Kwerenda_z_AKORD[[#This Row],[CZAS_START]]) &amp;"-"&amp; MONTH(Tabela_Kwerenda_z_AKORD[[#This Row],[CZAS_START]]) &amp;"-"&amp; YEAR(Tabela_Kwerenda_z_AKORD[[#This Row],[CZAS_START]])</f>
        <v>0-1-1900</v>
      </c>
      <c r="K800" t="e">
        <f>INDEX(AKORDT[],MATCH(Tabela_Kwerenda_z_AKORD[[#This Row],[PRACOWNICY_ID]],AKORDT[PRACOWNICY_ID],0),1)</f>
        <v>#N/A</v>
      </c>
    </row>
    <row r="801" spans="1:11">
      <c r="A801" s="11"/>
      <c r="B801" s="11"/>
      <c r="E801" s="11"/>
      <c r="F801" s="11"/>
      <c r="I801" t="str">
        <f>LEFT(Tabela_Kwerenda_z_AKORD[[#This Row],[NR_KOMISJI]],5)</f>
        <v/>
      </c>
      <c r="J801" t="str">
        <f>DAY(Tabela_Kwerenda_z_AKORD[[#This Row],[CZAS_START]]) &amp;"-"&amp; MONTH(Tabela_Kwerenda_z_AKORD[[#This Row],[CZAS_START]]) &amp;"-"&amp; YEAR(Tabela_Kwerenda_z_AKORD[[#This Row],[CZAS_START]])</f>
        <v>0-1-1900</v>
      </c>
      <c r="K801" t="e">
        <f>INDEX(AKORDT[],MATCH(Tabela_Kwerenda_z_AKORD[[#This Row],[PRACOWNICY_ID]],AKORDT[PRACOWNICY_ID],0),1)</f>
        <v>#N/A</v>
      </c>
    </row>
    <row r="802" spans="1:11">
      <c r="A802" s="11"/>
      <c r="B802" s="11"/>
      <c r="E802" s="11"/>
      <c r="F802" s="11"/>
      <c r="I802" t="str">
        <f>LEFT(Tabela_Kwerenda_z_AKORD[[#This Row],[NR_KOMISJI]],5)</f>
        <v/>
      </c>
      <c r="J802" t="str">
        <f>DAY(Tabela_Kwerenda_z_AKORD[[#This Row],[CZAS_START]]) &amp;"-"&amp; MONTH(Tabela_Kwerenda_z_AKORD[[#This Row],[CZAS_START]]) &amp;"-"&amp; YEAR(Tabela_Kwerenda_z_AKORD[[#This Row],[CZAS_START]])</f>
        <v>0-1-1900</v>
      </c>
      <c r="K802" t="e">
        <f>INDEX(AKORDT[],MATCH(Tabela_Kwerenda_z_AKORD[[#This Row],[PRACOWNICY_ID]],AKORDT[PRACOWNICY_ID],0),1)</f>
        <v>#N/A</v>
      </c>
    </row>
    <row r="803" spans="1:11">
      <c r="A803" s="11"/>
      <c r="B803" s="11"/>
      <c r="E803" s="11"/>
      <c r="F803" s="11"/>
      <c r="I803" t="str">
        <f>LEFT(Tabela_Kwerenda_z_AKORD[[#This Row],[NR_KOMISJI]],5)</f>
        <v/>
      </c>
      <c r="J803" t="str">
        <f>DAY(Tabela_Kwerenda_z_AKORD[[#This Row],[CZAS_START]]) &amp;"-"&amp; MONTH(Tabela_Kwerenda_z_AKORD[[#This Row],[CZAS_START]]) &amp;"-"&amp; YEAR(Tabela_Kwerenda_z_AKORD[[#This Row],[CZAS_START]])</f>
        <v>0-1-1900</v>
      </c>
      <c r="K803" t="e">
        <f>INDEX(AKORDT[],MATCH(Tabela_Kwerenda_z_AKORD[[#This Row],[PRACOWNICY_ID]],AKORDT[PRACOWNICY_ID],0),1)</f>
        <v>#N/A</v>
      </c>
    </row>
    <row r="804" spans="1:11">
      <c r="A804" s="11"/>
      <c r="B804" s="11"/>
      <c r="E804" s="11"/>
      <c r="F804" s="11"/>
      <c r="I804" t="str">
        <f>LEFT(Tabela_Kwerenda_z_AKORD[[#This Row],[NR_KOMISJI]],5)</f>
        <v/>
      </c>
      <c r="J804" t="str">
        <f>DAY(Tabela_Kwerenda_z_AKORD[[#This Row],[CZAS_START]]) &amp;"-"&amp; MONTH(Tabela_Kwerenda_z_AKORD[[#This Row],[CZAS_START]]) &amp;"-"&amp; YEAR(Tabela_Kwerenda_z_AKORD[[#This Row],[CZAS_START]])</f>
        <v>0-1-1900</v>
      </c>
      <c r="K804" t="e">
        <f>INDEX(AKORDT[],MATCH(Tabela_Kwerenda_z_AKORD[[#This Row],[PRACOWNICY_ID]],AKORDT[PRACOWNICY_ID],0),1)</f>
        <v>#N/A</v>
      </c>
    </row>
    <row r="805" spans="1:11">
      <c r="A805" s="11"/>
      <c r="B805" s="11"/>
      <c r="E805" s="11"/>
      <c r="F805" s="11"/>
      <c r="I805" t="str">
        <f>LEFT(Tabela_Kwerenda_z_AKORD[[#This Row],[NR_KOMISJI]],5)</f>
        <v/>
      </c>
      <c r="J805" t="str">
        <f>DAY(Tabela_Kwerenda_z_AKORD[[#This Row],[CZAS_START]]) &amp;"-"&amp; MONTH(Tabela_Kwerenda_z_AKORD[[#This Row],[CZAS_START]]) &amp;"-"&amp; YEAR(Tabela_Kwerenda_z_AKORD[[#This Row],[CZAS_START]])</f>
        <v>0-1-1900</v>
      </c>
      <c r="K805" t="e">
        <f>INDEX(AKORDT[],MATCH(Tabela_Kwerenda_z_AKORD[[#This Row],[PRACOWNICY_ID]],AKORDT[PRACOWNICY_ID],0),1)</f>
        <v>#N/A</v>
      </c>
    </row>
    <row r="806" spans="1:11">
      <c r="A806" s="11"/>
      <c r="B806" s="11"/>
      <c r="E806" s="11"/>
      <c r="F806" s="11"/>
      <c r="I806" t="str">
        <f>LEFT(Tabela_Kwerenda_z_AKORD[[#This Row],[NR_KOMISJI]],5)</f>
        <v/>
      </c>
      <c r="J806" t="str">
        <f>DAY(Tabela_Kwerenda_z_AKORD[[#This Row],[CZAS_START]]) &amp;"-"&amp; MONTH(Tabela_Kwerenda_z_AKORD[[#This Row],[CZAS_START]]) &amp;"-"&amp; YEAR(Tabela_Kwerenda_z_AKORD[[#This Row],[CZAS_START]])</f>
        <v>0-1-1900</v>
      </c>
      <c r="K806" t="e">
        <f>INDEX(AKORDT[],MATCH(Tabela_Kwerenda_z_AKORD[[#This Row],[PRACOWNICY_ID]],AKORDT[PRACOWNICY_ID],0),1)</f>
        <v>#N/A</v>
      </c>
    </row>
    <row r="807" spans="1:11">
      <c r="A807" s="11"/>
      <c r="B807" s="11"/>
      <c r="E807" s="11"/>
      <c r="F807" s="11"/>
      <c r="I807" t="str">
        <f>LEFT(Tabela_Kwerenda_z_AKORD[[#This Row],[NR_KOMISJI]],5)</f>
        <v/>
      </c>
      <c r="J807" t="str">
        <f>DAY(Tabela_Kwerenda_z_AKORD[[#This Row],[CZAS_START]]) &amp;"-"&amp; MONTH(Tabela_Kwerenda_z_AKORD[[#This Row],[CZAS_START]]) &amp;"-"&amp; YEAR(Tabela_Kwerenda_z_AKORD[[#This Row],[CZAS_START]])</f>
        <v>0-1-1900</v>
      </c>
      <c r="K807" t="e">
        <f>INDEX(AKORDT[],MATCH(Tabela_Kwerenda_z_AKORD[[#This Row],[PRACOWNICY_ID]],AKORDT[PRACOWNICY_ID],0),1)</f>
        <v>#N/A</v>
      </c>
    </row>
    <row r="808" spans="1:11">
      <c r="A808" s="11"/>
      <c r="B808" s="11"/>
      <c r="E808" s="11"/>
      <c r="F808" s="11"/>
      <c r="I808" t="str">
        <f>LEFT(Tabela_Kwerenda_z_AKORD[[#This Row],[NR_KOMISJI]],5)</f>
        <v/>
      </c>
      <c r="J808" t="str">
        <f>DAY(Tabela_Kwerenda_z_AKORD[[#This Row],[CZAS_START]]) &amp;"-"&amp; MONTH(Tabela_Kwerenda_z_AKORD[[#This Row],[CZAS_START]]) &amp;"-"&amp; YEAR(Tabela_Kwerenda_z_AKORD[[#This Row],[CZAS_START]])</f>
        <v>0-1-1900</v>
      </c>
      <c r="K808" t="e">
        <f>INDEX(AKORDT[],MATCH(Tabela_Kwerenda_z_AKORD[[#This Row],[PRACOWNICY_ID]],AKORDT[PRACOWNICY_ID],0),1)</f>
        <v>#N/A</v>
      </c>
    </row>
    <row r="809" spans="1:11">
      <c r="A809" s="11"/>
      <c r="B809" s="11"/>
      <c r="E809" s="11"/>
      <c r="F809" s="11"/>
      <c r="I809" t="str">
        <f>LEFT(Tabela_Kwerenda_z_AKORD[[#This Row],[NR_KOMISJI]],5)</f>
        <v/>
      </c>
      <c r="J809" t="str">
        <f>DAY(Tabela_Kwerenda_z_AKORD[[#This Row],[CZAS_START]]) &amp;"-"&amp; MONTH(Tabela_Kwerenda_z_AKORD[[#This Row],[CZAS_START]]) &amp;"-"&amp; YEAR(Tabela_Kwerenda_z_AKORD[[#This Row],[CZAS_START]])</f>
        <v>0-1-1900</v>
      </c>
      <c r="K809" t="e">
        <f>INDEX(AKORDT[],MATCH(Tabela_Kwerenda_z_AKORD[[#This Row],[PRACOWNICY_ID]],AKORDT[PRACOWNICY_ID],0),1)</f>
        <v>#N/A</v>
      </c>
    </row>
    <row r="810" spans="1:11">
      <c r="A810" s="11"/>
      <c r="B810" s="11"/>
      <c r="E810" s="11"/>
      <c r="F810" s="11"/>
      <c r="I810" t="str">
        <f>LEFT(Tabela_Kwerenda_z_AKORD[[#This Row],[NR_KOMISJI]],5)</f>
        <v/>
      </c>
      <c r="J810" t="str">
        <f>DAY(Tabela_Kwerenda_z_AKORD[[#This Row],[CZAS_START]]) &amp;"-"&amp; MONTH(Tabela_Kwerenda_z_AKORD[[#This Row],[CZAS_START]]) &amp;"-"&amp; YEAR(Tabela_Kwerenda_z_AKORD[[#This Row],[CZAS_START]])</f>
        <v>0-1-1900</v>
      </c>
      <c r="K810" t="e">
        <f>INDEX(AKORDT[],MATCH(Tabela_Kwerenda_z_AKORD[[#This Row],[PRACOWNICY_ID]],AKORDT[PRACOWNICY_ID],0),1)</f>
        <v>#N/A</v>
      </c>
    </row>
    <row r="811" spans="1:11">
      <c r="A811" s="11"/>
      <c r="B811" s="11"/>
      <c r="E811" s="11"/>
      <c r="F811" s="11"/>
      <c r="I811" t="str">
        <f>LEFT(Tabela_Kwerenda_z_AKORD[[#This Row],[NR_KOMISJI]],5)</f>
        <v/>
      </c>
      <c r="J811" t="str">
        <f>DAY(Tabela_Kwerenda_z_AKORD[[#This Row],[CZAS_START]]) &amp;"-"&amp; MONTH(Tabela_Kwerenda_z_AKORD[[#This Row],[CZAS_START]]) &amp;"-"&amp; YEAR(Tabela_Kwerenda_z_AKORD[[#This Row],[CZAS_START]])</f>
        <v>0-1-1900</v>
      </c>
      <c r="K811" t="e">
        <f>INDEX(AKORDT[],MATCH(Tabela_Kwerenda_z_AKORD[[#This Row],[PRACOWNICY_ID]],AKORDT[PRACOWNICY_ID],0),1)</f>
        <v>#N/A</v>
      </c>
    </row>
    <row r="812" spans="1:11">
      <c r="A812" s="11"/>
      <c r="B812" s="11"/>
      <c r="E812" s="11"/>
      <c r="F812" s="11"/>
      <c r="I812" t="str">
        <f>LEFT(Tabela_Kwerenda_z_AKORD[[#This Row],[NR_KOMISJI]],5)</f>
        <v/>
      </c>
      <c r="J812" t="str">
        <f>DAY(Tabela_Kwerenda_z_AKORD[[#This Row],[CZAS_START]]) &amp;"-"&amp; MONTH(Tabela_Kwerenda_z_AKORD[[#This Row],[CZAS_START]]) &amp;"-"&amp; YEAR(Tabela_Kwerenda_z_AKORD[[#This Row],[CZAS_START]])</f>
        <v>0-1-1900</v>
      </c>
      <c r="K812" t="e">
        <f>INDEX(AKORDT[],MATCH(Tabela_Kwerenda_z_AKORD[[#This Row],[PRACOWNICY_ID]],AKORDT[PRACOWNICY_ID],0),1)</f>
        <v>#N/A</v>
      </c>
    </row>
    <row r="813" spans="1:11">
      <c r="A813" s="11"/>
      <c r="B813" s="11"/>
      <c r="E813" s="11"/>
      <c r="F813" s="11"/>
      <c r="I813" t="str">
        <f>LEFT(Tabela_Kwerenda_z_AKORD[[#This Row],[NR_KOMISJI]],5)</f>
        <v/>
      </c>
      <c r="J813" t="str">
        <f>DAY(Tabela_Kwerenda_z_AKORD[[#This Row],[CZAS_START]]) &amp;"-"&amp; MONTH(Tabela_Kwerenda_z_AKORD[[#This Row],[CZAS_START]]) &amp;"-"&amp; YEAR(Tabela_Kwerenda_z_AKORD[[#This Row],[CZAS_START]])</f>
        <v>0-1-1900</v>
      </c>
      <c r="K813" t="e">
        <f>INDEX(AKORDT[],MATCH(Tabela_Kwerenda_z_AKORD[[#This Row],[PRACOWNICY_ID]],AKORDT[PRACOWNICY_ID],0),1)</f>
        <v>#N/A</v>
      </c>
    </row>
    <row r="814" spans="1:11">
      <c r="A814" s="11"/>
      <c r="B814" s="11"/>
      <c r="E814" s="11"/>
      <c r="F814" s="11"/>
      <c r="I814" t="str">
        <f>LEFT(Tabela_Kwerenda_z_AKORD[[#This Row],[NR_KOMISJI]],5)</f>
        <v/>
      </c>
      <c r="J814" t="str">
        <f>DAY(Tabela_Kwerenda_z_AKORD[[#This Row],[CZAS_START]]) &amp;"-"&amp; MONTH(Tabela_Kwerenda_z_AKORD[[#This Row],[CZAS_START]]) &amp;"-"&amp; YEAR(Tabela_Kwerenda_z_AKORD[[#This Row],[CZAS_START]])</f>
        <v>0-1-1900</v>
      </c>
      <c r="K814" t="e">
        <f>INDEX(AKORDT[],MATCH(Tabela_Kwerenda_z_AKORD[[#This Row],[PRACOWNICY_ID]],AKORDT[PRACOWNICY_ID],0),1)</f>
        <v>#N/A</v>
      </c>
    </row>
    <row r="815" spans="1:11">
      <c r="A815" s="11"/>
      <c r="B815" s="11"/>
      <c r="E815" s="11"/>
      <c r="F815" s="11"/>
      <c r="I815" t="str">
        <f>LEFT(Tabela_Kwerenda_z_AKORD[[#This Row],[NR_KOMISJI]],5)</f>
        <v/>
      </c>
      <c r="J815" t="str">
        <f>DAY(Tabela_Kwerenda_z_AKORD[[#This Row],[CZAS_START]]) &amp;"-"&amp; MONTH(Tabela_Kwerenda_z_AKORD[[#This Row],[CZAS_START]]) &amp;"-"&amp; YEAR(Tabela_Kwerenda_z_AKORD[[#This Row],[CZAS_START]])</f>
        <v>0-1-1900</v>
      </c>
      <c r="K815" t="e">
        <f>INDEX(AKORDT[],MATCH(Tabela_Kwerenda_z_AKORD[[#This Row],[PRACOWNICY_ID]],AKORDT[PRACOWNICY_ID],0),1)</f>
        <v>#N/A</v>
      </c>
    </row>
    <row r="816" spans="1:11">
      <c r="A816" s="11"/>
      <c r="B816" s="11"/>
      <c r="E816" s="11"/>
      <c r="F816" s="11"/>
      <c r="I816" t="str">
        <f>LEFT(Tabela_Kwerenda_z_AKORD[[#This Row],[NR_KOMISJI]],5)</f>
        <v/>
      </c>
      <c r="J816" t="str">
        <f>DAY(Tabela_Kwerenda_z_AKORD[[#This Row],[CZAS_START]]) &amp;"-"&amp; MONTH(Tabela_Kwerenda_z_AKORD[[#This Row],[CZAS_START]]) &amp;"-"&amp; YEAR(Tabela_Kwerenda_z_AKORD[[#This Row],[CZAS_START]])</f>
        <v>0-1-1900</v>
      </c>
      <c r="K816" t="e">
        <f>INDEX(AKORDT[],MATCH(Tabela_Kwerenda_z_AKORD[[#This Row],[PRACOWNICY_ID]],AKORDT[PRACOWNICY_ID],0),1)</f>
        <v>#N/A</v>
      </c>
    </row>
    <row r="817" spans="1:11">
      <c r="A817" s="11"/>
      <c r="B817" s="11"/>
      <c r="E817" s="11"/>
      <c r="F817" s="11"/>
      <c r="I817" t="str">
        <f>LEFT(Tabela_Kwerenda_z_AKORD[[#This Row],[NR_KOMISJI]],5)</f>
        <v/>
      </c>
      <c r="J817" t="str">
        <f>DAY(Tabela_Kwerenda_z_AKORD[[#This Row],[CZAS_START]]) &amp;"-"&amp; MONTH(Tabela_Kwerenda_z_AKORD[[#This Row],[CZAS_START]]) &amp;"-"&amp; YEAR(Tabela_Kwerenda_z_AKORD[[#This Row],[CZAS_START]])</f>
        <v>0-1-1900</v>
      </c>
      <c r="K817" t="e">
        <f>INDEX(AKORDT[],MATCH(Tabela_Kwerenda_z_AKORD[[#This Row],[PRACOWNICY_ID]],AKORDT[PRACOWNICY_ID],0),1)</f>
        <v>#N/A</v>
      </c>
    </row>
    <row r="818" spans="1:11">
      <c r="A818" s="11"/>
      <c r="B818" s="11"/>
      <c r="E818" s="11"/>
      <c r="F818" s="11"/>
      <c r="I818" t="str">
        <f>LEFT(Tabela_Kwerenda_z_AKORD[[#This Row],[NR_KOMISJI]],5)</f>
        <v/>
      </c>
      <c r="J818" t="str">
        <f>DAY(Tabela_Kwerenda_z_AKORD[[#This Row],[CZAS_START]]) &amp;"-"&amp; MONTH(Tabela_Kwerenda_z_AKORD[[#This Row],[CZAS_START]]) &amp;"-"&amp; YEAR(Tabela_Kwerenda_z_AKORD[[#This Row],[CZAS_START]])</f>
        <v>0-1-1900</v>
      </c>
      <c r="K818" t="e">
        <f>INDEX(AKORDT[],MATCH(Tabela_Kwerenda_z_AKORD[[#This Row],[PRACOWNICY_ID]],AKORDT[PRACOWNICY_ID],0),1)</f>
        <v>#N/A</v>
      </c>
    </row>
    <row r="819" spans="1:11">
      <c r="A819" s="11"/>
      <c r="B819" s="11"/>
      <c r="E819" s="11"/>
      <c r="F819" s="11"/>
      <c r="I819" t="str">
        <f>LEFT(Tabela_Kwerenda_z_AKORD[[#This Row],[NR_KOMISJI]],5)</f>
        <v/>
      </c>
      <c r="J819" t="str">
        <f>DAY(Tabela_Kwerenda_z_AKORD[[#This Row],[CZAS_START]]) &amp;"-"&amp; MONTH(Tabela_Kwerenda_z_AKORD[[#This Row],[CZAS_START]]) &amp;"-"&amp; YEAR(Tabela_Kwerenda_z_AKORD[[#This Row],[CZAS_START]])</f>
        <v>0-1-1900</v>
      </c>
      <c r="K819" t="e">
        <f>INDEX(AKORDT[],MATCH(Tabela_Kwerenda_z_AKORD[[#This Row],[PRACOWNICY_ID]],AKORDT[PRACOWNICY_ID],0),1)</f>
        <v>#N/A</v>
      </c>
    </row>
    <row r="820" spans="1:11">
      <c r="A820" s="11"/>
      <c r="B820" s="11"/>
      <c r="E820" s="11"/>
      <c r="F820" s="11"/>
      <c r="I820" t="str">
        <f>LEFT(Tabela_Kwerenda_z_AKORD[[#This Row],[NR_KOMISJI]],5)</f>
        <v/>
      </c>
      <c r="J820" t="str">
        <f>DAY(Tabela_Kwerenda_z_AKORD[[#This Row],[CZAS_START]]) &amp;"-"&amp; MONTH(Tabela_Kwerenda_z_AKORD[[#This Row],[CZAS_START]]) &amp;"-"&amp; YEAR(Tabela_Kwerenda_z_AKORD[[#This Row],[CZAS_START]])</f>
        <v>0-1-1900</v>
      </c>
      <c r="K820" t="e">
        <f>INDEX(AKORDT[],MATCH(Tabela_Kwerenda_z_AKORD[[#This Row],[PRACOWNICY_ID]],AKORDT[PRACOWNICY_ID],0),1)</f>
        <v>#N/A</v>
      </c>
    </row>
    <row r="821" spans="1:11">
      <c r="A821" s="11"/>
      <c r="B821" s="11"/>
      <c r="E821" s="11"/>
      <c r="F821" s="11"/>
      <c r="I821" t="str">
        <f>LEFT(Tabela_Kwerenda_z_AKORD[[#This Row],[NR_KOMISJI]],5)</f>
        <v/>
      </c>
      <c r="J821" t="str">
        <f>DAY(Tabela_Kwerenda_z_AKORD[[#This Row],[CZAS_START]]) &amp;"-"&amp; MONTH(Tabela_Kwerenda_z_AKORD[[#This Row],[CZAS_START]]) &amp;"-"&amp; YEAR(Tabela_Kwerenda_z_AKORD[[#This Row],[CZAS_START]])</f>
        <v>0-1-1900</v>
      </c>
      <c r="K821" t="e">
        <f>INDEX(AKORDT[],MATCH(Tabela_Kwerenda_z_AKORD[[#This Row],[PRACOWNICY_ID]],AKORDT[PRACOWNICY_ID],0),1)</f>
        <v>#N/A</v>
      </c>
    </row>
    <row r="822" spans="1:11">
      <c r="A822" s="11"/>
      <c r="B822" s="11"/>
      <c r="E822" s="11"/>
      <c r="F822" s="11"/>
      <c r="I822" t="str">
        <f>LEFT(Tabela_Kwerenda_z_AKORD[[#This Row],[NR_KOMISJI]],5)</f>
        <v/>
      </c>
      <c r="J822" t="str">
        <f>DAY(Tabela_Kwerenda_z_AKORD[[#This Row],[CZAS_START]]) &amp;"-"&amp; MONTH(Tabela_Kwerenda_z_AKORD[[#This Row],[CZAS_START]]) &amp;"-"&amp; YEAR(Tabela_Kwerenda_z_AKORD[[#This Row],[CZAS_START]])</f>
        <v>0-1-1900</v>
      </c>
      <c r="K822" t="e">
        <f>INDEX(AKORDT[],MATCH(Tabela_Kwerenda_z_AKORD[[#This Row],[PRACOWNICY_ID]],AKORDT[PRACOWNICY_ID],0),1)</f>
        <v>#N/A</v>
      </c>
    </row>
    <row r="823" spans="1:11">
      <c r="A823" s="11"/>
      <c r="B823" s="11"/>
      <c r="E823" s="11"/>
      <c r="F823" s="11"/>
      <c r="I823" t="str">
        <f>LEFT(Tabela_Kwerenda_z_AKORD[[#This Row],[NR_KOMISJI]],5)</f>
        <v/>
      </c>
      <c r="J823" t="str">
        <f>DAY(Tabela_Kwerenda_z_AKORD[[#This Row],[CZAS_START]]) &amp;"-"&amp; MONTH(Tabela_Kwerenda_z_AKORD[[#This Row],[CZAS_START]]) &amp;"-"&amp; YEAR(Tabela_Kwerenda_z_AKORD[[#This Row],[CZAS_START]])</f>
        <v>0-1-1900</v>
      </c>
      <c r="K823" t="e">
        <f>INDEX(AKORDT[],MATCH(Tabela_Kwerenda_z_AKORD[[#This Row],[PRACOWNICY_ID]],AKORDT[PRACOWNICY_ID],0),1)</f>
        <v>#N/A</v>
      </c>
    </row>
    <row r="824" spans="1:11">
      <c r="A824" s="11"/>
      <c r="B824" s="11"/>
      <c r="E824" s="11"/>
      <c r="F824" s="11"/>
      <c r="I824" t="str">
        <f>LEFT(Tabela_Kwerenda_z_AKORD[[#This Row],[NR_KOMISJI]],5)</f>
        <v/>
      </c>
      <c r="J824" t="str">
        <f>DAY(Tabela_Kwerenda_z_AKORD[[#This Row],[CZAS_START]]) &amp;"-"&amp; MONTH(Tabela_Kwerenda_z_AKORD[[#This Row],[CZAS_START]]) &amp;"-"&amp; YEAR(Tabela_Kwerenda_z_AKORD[[#This Row],[CZAS_START]])</f>
        <v>0-1-1900</v>
      </c>
      <c r="K824" t="e">
        <f>INDEX(AKORDT[],MATCH(Tabela_Kwerenda_z_AKORD[[#This Row],[PRACOWNICY_ID]],AKORDT[PRACOWNICY_ID],0),1)</f>
        <v>#N/A</v>
      </c>
    </row>
    <row r="825" spans="1:11">
      <c r="A825" s="11"/>
      <c r="B825" s="11"/>
      <c r="E825" s="11"/>
      <c r="F825" s="11"/>
      <c r="I825" t="str">
        <f>LEFT(Tabela_Kwerenda_z_AKORD[[#This Row],[NR_KOMISJI]],5)</f>
        <v/>
      </c>
      <c r="J825" t="str">
        <f>DAY(Tabela_Kwerenda_z_AKORD[[#This Row],[CZAS_START]]) &amp;"-"&amp; MONTH(Tabela_Kwerenda_z_AKORD[[#This Row],[CZAS_START]]) &amp;"-"&amp; YEAR(Tabela_Kwerenda_z_AKORD[[#This Row],[CZAS_START]])</f>
        <v>0-1-1900</v>
      </c>
      <c r="K825" t="e">
        <f>INDEX(AKORDT[],MATCH(Tabela_Kwerenda_z_AKORD[[#This Row],[PRACOWNICY_ID]],AKORDT[PRACOWNICY_ID],0),1)</f>
        <v>#N/A</v>
      </c>
    </row>
    <row r="826" spans="1:11">
      <c r="A826" s="11"/>
      <c r="B826" s="11"/>
      <c r="E826" s="11"/>
      <c r="F826" s="11"/>
      <c r="I826" t="str">
        <f>LEFT(Tabela_Kwerenda_z_AKORD[[#This Row],[NR_KOMISJI]],5)</f>
        <v/>
      </c>
      <c r="J826" t="str">
        <f>DAY(Tabela_Kwerenda_z_AKORD[[#This Row],[CZAS_START]]) &amp;"-"&amp; MONTH(Tabela_Kwerenda_z_AKORD[[#This Row],[CZAS_START]]) &amp;"-"&amp; YEAR(Tabela_Kwerenda_z_AKORD[[#This Row],[CZAS_START]])</f>
        <v>0-1-1900</v>
      </c>
      <c r="K826" t="e">
        <f>INDEX(AKORDT[],MATCH(Tabela_Kwerenda_z_AKORD[[#This Row],[PRACOWNICY_ID]],AKORDT[PRACOWNICY_ID],0),1)</f>
        <v>#N/A</v>
      </c>
    </row>
    <row r="827" spans="1:11">
      <c r="A827" s="11"/>
      <c r="B827" s="11"/>
      <c r="E827" s="11"/>
      <c r="F827" s="11"/>
      <c r="I827" t="str">
        <f>LEFT(Tabela_Kwerenda_z_AKORD[[#This Row],[NR_KOMISJI]],5)</f>
        <v/>
      </c>
      <c r="J827" t="str">
        <f>DAY(Tabela_Kwerenda_z_AKORD[[#This Row],[CZAS_START]]) &amp;"-"&amp; MONTH(Tabela_Kwerenda_z_AKORD[[#This Row],[CZAS_START]]) &amp;"-"&amp; YEAR(Tabela_Kwerenda_z_AKORD[[#This Row],[CZAS_START]])</f>
        <v>0-1-1900</v>
      </c>
      <c r="K827" t="e">
        <f>INDEX(AKORDT[],MATCH(Tabela_Kwerenda_z_AKORD[[#This Row],[PRACOWNICY_ID]],AKORDT[PRACOWNICY_ID],0),1)</f>
        <v>#N/A</v>
      </c>
    </row>
    <row r="828" spans="1:11">
      <c r="A828" s="11"/>
      <c r="B828" s="11"/>
      <c r="E828" s="11"/>
      <c r="F828" s="11"/>
      <c r="I828" t="str">
        <f>LEFT(Tabela_Kwerenda_z_AKORD[[#This Row],[NR_KOMISJI]],5)</f>
        <v/>
      </c>
      <c r="J828" t="str">
        <f>DAY(Tabela_Kwerenda_z_AKORD[[#This Row],[CZAS_START]]) &amp;"-"&amp; MONTH(Tabela_Kwerenda_z_AKORD[[#This Row],[CZAS_START]]) &amp;"-"&amp; YEAR(Tabela_Kwerenda_z_AKORD[[#This Row],[CZAS_START]])</f>
        <v>0-1-1900</v>
      </c>
      <c r="K828" t="e">
        <f>INDEX(AKORDT[],MATCH(Tabela_Kwerenda_z_AKORD[[#This Row],[PRACOWNICY_ID]],AKORDT[PRACOWNICY_ID],0),1)</f>
        <v>#N/A</v>
      </c>
    </row>
    <row r="829" spans="1:11">
      <c r="A829" s="11"/>
      <c r="B829" s="11"/>
      <c r="E829" s="11"/>
      <c r="F829" s="11"/>
      <c r="I829" t="str">
        <f>LEFT(Tabela_Kwerenda_z_AKORD[[#This Row],[NR_KOMISJI]],5)</f>
        <v/>
      </c>
      <c r="J829" t="str">
        <f>DAY(Tabela_Kwerenda_z_AKORD[[#This Row],[CZAS_START]]) &amp;"-"&amp; MONTH(Tabela_Kwerenda_z_AKORD[[#This Row],[CZAS_START]]) &amp;"-"&amp; YEAR(Tabela_Kwerenda_z_AKORD[[#This Row],[CZAS_START]])</f>
        <v>0-1-1900</v>
      </c>
      <c r="K829" t="e">
        <f>INDEX(AKORDT[],MATCH(Tabela_Kwerenda_z_AKORD[[#This Row],[PRACOWNICY_ID]],AKORDT[PRACOWNICY_ID],0),1)</f>
        <v>#N/A</v>
      </c>
    </row>
    <row r="830" spans="1:11">
      <c r="A830" s="11"/>
      <c r="B830" s="11"/>
      <c r="E830" s="11"/>
      <c r="F830" s="11"/>
      <c r="I830" t="str">
        <f>LEFT(Tabela_Kwerenda_z_AKORD[[#This Row],[NR_KOMISJI]],5)</f>
        <v/>
      </c>
      <c r="J830" t="str">
        <f>DAY(Tabela_Kwerenda_z_AKORD[[#This Row],[CZAS_START]]) &amp;"-"&amp; MONTH(Tabela_Kwerenda_z_AKORD[[#This Row],[CZAS_START]]) &amp;"-"&amp; YEAR(Tabela_Kwerenda_z_AKORD[[#This Row],[CZAS_START]])</f>
        <v>0-1-1900</v>
      </c>
      <c r="K830" t="e">
        <f>INDEX(AKORDT[],MATCH(Tabela_Kwerenda_z_AKORD[[#This Row],[PRACOWNICY_ID]],AKORDT[PRACOWNICY_ID],0),1)</f>
        <v>#N/A</v>
      </c>
    </row>
    <row r="831" spans="1:11">
      <c r="A831" s="11"/>
      <c r="B831" s="11"/>
      <c r="E831" s="11"/>
      <c r="F831" s="11"/>
      <c r="I831" t="str">
        <f>LEFT(Tabela_Kwerenda_z_AKORD[[#This Row],[NR_KOMISJI]],5)</f>
        <v/>
      </c>
      <c r="J831" t="str">
        <f>DAY(Tabela_Kwerenda_z_AKORD[[#This Row],[CZAS_START]]) &amp;"-"&amp; MONTH(Tabela_Kwerenda_z_AKORD[[#This Row],[CZAS_START]]) &amp;"-"&amp; YEAR(Tabela_Kwerenda_z_AKORD[[#This Row],[CZAS_START]])</f>
        <v>0-1-1900</v>
      </c>
      <c r="K831" t="e">
        <f>INDEX(AKORDT[],MATCH(Tabela_Kwerenda_z_AKORD[[#This Row],[PRACOWNICY_ID]],AKORDT[PRACOWNICY_ID],0),1)</f>
        <v>#N/A</v>
      </c>
    </row>
    <row r="832" spans="1:11">
      <c r="A832" s="11"/>
      <c r="B832" s="11"/>
      <c r="E832" s="11"/>
      <c r="F832" s="11"/>
      <c r="I832" t="str">
        <f>LEFT(Tabela_Kwerenda_z_AKORD[[#This Row],[NR_KOMISJI]],5)</f>
        <v/>
      </c>
      <c r="J832" t="str">
        <f>DAY(Tabela_Kwerenda_z_AKORD[[#This Row],[CZAS_START]]) &amp;"-"&amp; MONTH(Tabela_Kwerenda_z_AKORD[[#This Row],[CZAS_START]]) &amp;"-"&amp; YEAR(Tabela_Kwerenda_z_AKORD[[#This Row],[CZAS_START]])</f>
        <v>0-1-1900</v>
      </c>
      <c r="K832" t="e">
        <f>INDEX(AKORDT[],MATCH(Tabela_Kwerenda_z_AKORD[[#This Row],[PRACOWNICY_ID]],AKORDT[PRACOWNICY_ID],0),1)</f>
        <v>#N/A</v>
      </c>
    </row>
    <row r="833" spans="1:11">
      <c r="A833" s="11"/>
      <c r="B833" s="11"/>
      <c r="E833" s="11"/>
      <c r="F833" s="11"/>
      <c r="I833" t="str">
        <f>LEFT(Tabela_Kwerenda_z_AKORD[[#This Row],[NR_KOMISJI]],5)</f>
        <v/>
      </c>
      <c r="J833" t="str">
        <f>DAY(Tabela_Kwerenda_z_AKORD[[#This Row],[CZAS_START]]) &amp;"-"&amp; MONTH(Tabela_Kwerenda_z_AKORD[[#This Row],[CZAS_START]]) &amp;"-"&amp; YEAR(Tabela_Kwerenda_z_AKORD[[#This Row],[CZAS_START]])</f>
        <v>0-1-1900</v>
      </c>
      <c r="K833" t="e">
        <f>INDEX(AKORDT[],MATCH(Tabela_Kwerenda_z_AKORD[[#This Row],[PRACOWNICY_ID]],AKORDT[PRACOWNICY_ID],0),1)</f>
        <v>#N/A</v>
      </c>
    </row>
    <row r="834" spans="1:11">
      <c r="A834" s="11"/>
      <c r="B834" s="11"/>
      <c r="E834" s="11"/>
      <c r="F834" s="11"/>
      <c r="I834" t="str">
        <f>LEFT(Tabela_Kwerenda_z_AKORD[[#This Row],[NR_KOMISJI]],5)</f>
        <v/>
      </c>
      <c r="J834" t="str">
        <f>DAY(Tabela_Kwerenda_z_AKORD[[#This Row],[CZAS_START]]) &amp;"-"&amp; MONTH(Tabela_Kwerenda_z_AKORD[[#This Row],[CZAS_START]]) &amp;"-"&amp; YEAR(Tabela_Kwerenda_z_AKORD[[#This Row],[CZAS_START]])</f>
        <v>0-1-1900</v>
      </c>
      <c r="K834" t="e">
        <f>INDEX(AKORDT[],MATCH(Tabela_Kwerenda_z_AKORD[[#This Row],[PRACOWNICY_ID]],AKORDT[PRACOWNICY_ID],0),1)</f>
        <v>#N/A</v>
      </c>
    </row>
    <row r="835" spans="1:11">
      <c r="A835" s="11"/>
      <c r="B835" s="11"/>
      <c r="E835" s="11"/>
      <c r="F835" s="11"/>
      <c r="I835" t="str">
        <f>LEFT(Tabela_Kwerenda_z_AKORD[[#This Row],[NR_KOMISJI]],5)</f>
        <v/>
      </c>
      <c r="J835" t="str">
        <f>DAY(Tabela_Kwerenda_z_AKORD[[#This Row],[CZAS_START]]) &amp;"-"&amp; MONTH(Tabela_Kwerenda_z_AKORD[[#This Row],[CZAS_START]]) &amp;"-"&amp; YEAR(Tabela_Kwerenda_z_AKORD[[#This Row],[CZAS_START]])</f>
        <v>0-1-1900</v>
      </c>
      <c r="K835" t="e">
        <f>INDEX(AKORDT[],MATCH(Tabela_Kwerenda_z_AKORD[[#This Row],[PRACOWNICY_ID]],AKORDT[PRACOWNICY_ID],0),1)</f>
        <v>#N/A</v>
      </c>
    </row>
    <row r="836" spans="1:11">
      <c r="A836" s="11"/>
      <c r="B836" s="11"/>
      <c r="E836" s="11"/>
      <c r="F836" s="11"/>
      <c r="I836" t="str">
        <f>LEFT(Tabela_Kwerenda_z_AKORD[[#This Row],[NR_KOMISJI]],5)</f>
        <v/>
      </c>
      <c r="J836" t="str">
        <f>DAY(Tabela_Kwerenda_z_AKORD[[#This Row],[CZAS_START]]) &amp;"-"&amp; MONTH(Tabela_Kwerenda_z_AKORD[[#This Row],[CZAS_START]]) &amp;"-"&amp; YEAR(Tabela_Kwerenda_z_AKORD[[#This Row],[CZAS_START]])</f>
        <v>0-1-1900</v>
      </c>
      <c r="K836" t="e">
        <f>INDEX(AKORDT[],MATCH(Tabela_Kwerenda_z_AKORD[[#This Row],[PRACOWNICY_ID]],AKORDT[PRACOWNICY_ID],0),1)</f>
        <v>#N/A</v>
      </c>
    </row>
    <row r="837" spans="1:11">
      <c r="A837" s="11"/>
      <c r="B837" s="11"/>
      <c r="E837" s="11"/>
      <c r="F837" s="11"/>
      <c r="I837" t="str">
        <f>LEFT(Tabela_Kwerenda_z_AKORD[[#This Row],[NR_KOMISJI]],5)</f>
        <v/>
      </c>
      <c r="J837" t="str">
        <f>DAY(Tabela_Kwerenda_z_AKORD[[#This Row],[CZAS_START]]) &amp;"-"&amp; MONTH(Tabela_Kwerenda_z_AKORD[[#This Row],[CZAS_START]]) &amp;"-"&amp; YEAR(Tabela_Kwerenda_z_AKORD[[#This Row],[CZAS_START]])</f>
        <v>0-1-1900</v>
      </c>
      <c r="K837" t="e">
        <f>INDEX(AKORDT[],MATCH(Tabela_Kwerenda_z_AKORD[[#This Row],[PRACOWNICY_ID]],AKORDT[PRACOWNICY_ID],0),1)</f>
        <v>#N/A</v>
      </c>
    </row>
    <row r="838" spans="1:11">
      <c r="A838" s="11"/>
      <c r="B838" s="11"/>
      <c r="E838" s="11"/>
      <c r="F838" s="11"/>
      <c r="I838" t="str">
        <f>LEFT(Tabela_Kwerenda_z_AKORD[[#This Row],[NR_KOMISJI]],5)</f>
        <v/>
      </c>
      <c r="J838" t="str">
        <f>DAY(Tabela_Kwerenda_z_AKORD[[#This Row],[CZAS_START]]) &amp;"-"&amp; MONTH(Tabela_Kwerenda_z_AKORD[[#This Row],[CZAS_START]]) &amp;"-"&amp; YEAR(Tabela_Kwerenda_z_AKORD[[#This Row],[CZAS_START]])</f>
        <v>0-1-1900</v>
      </c>
      <c r="K838" t="e">
        <f>INDEX(AKORDT[],MATCH(Tabela_Kwerenda_z_AKORD[[#This Row],[PRACOWNICY_ID]],AKORDT[PRACOWNICY_ID],0),1)</f>
        <v>#N/A</v>
      </c>
    </row>
    <row r="839" spans="1:11">
      <c r="A839" s="11"/>
      <c r="B839" s="11"/>
      <c r="E839" s="11"/>
      <c r="F839" s="11"/>
      <c r="I839" t="str">
        <f>LEFT(Tabela_Kwerenda_z_AKORD[[#This Row],[NR_KOMISJI]],5)</f>
        <v/>
      </c>
      <c r="J839" t="str">
        <f>DAY(Tabela_Kwerenda_z_AKORD[[#This Row],[CZAS_START]]) &amp;"-"&amp; MONTH(Tabela_Kwerenda_z_AKORD[[#This Row],[CZAS_START]]) &amp;"-"&amp; YEAR(Tabela_Kwerenda_z_AKORD[[#This Row],[CZAS_START]])</f>
        <v>0-1-1900</v>
      </c>
      <c r="K839" t="e">
        <f>INDEX(AKORDT[],MATCH(Tabela_Kwerenda_z_AKORD[[#This Row],[PRACOWNICY_ID]],AKORDT[PRACOWNICY_ID],0),1)</f>
        <v>#N/A</v>
      </c>
    </row>
    <row r="840" spans="1:11">
      <c r="A840" s="11"/>
      <c r="B840" s="11"/>
      <c r="E840" s="11"/>
      <c r="F840" s="11"/>
      <c r="I840" t="str">
        <f>LEFT(Tabela_Kwerenda_z_AKORD[[#This Row],[NR_KOMISJI]],5)</f>
        <v/>
      </c>
      <c r="J840" t="str">
        <f>DAY(Tabela_Kwerenda_z_AKORD[[#This Row],[CZAS_START]]) &amp;"-"&amp; MONTH(Tabela_Kwerenda_z_AKORD[[#This Row],[CZAS_START]]) &amp;"-"&amp; YEAR(Tabela_Kwerenda_z_AKORD[[#This Row],[CZAS_START]])</f>
        <v>0-1-1900</v>
      </c>
      <c r="K840" t="e">
        <f>INDEX(AKORDT[],MATCH(Tabela_Kwerenda_z_AKORD[[#This Row],[PRACOWNICY_ID]],AKORDT[PRACOWNICY_ID],0),1)</f>
        <v>#N/A</v>
      </c>
    </row>
    <row r="841" spans="1:11">
      <c r="A841" s="11"/>
      <c r="B841" s="11"/>
      <c r="E841" s="11"/>
      <c r="F841" s="11"/>
      <c r="I841" t="str">
        <f>LEFT(Tabela_Kwerenda_z_AKORD[[#This Row],[NR_KOMISJI]],5)</f>
        <v/>
      </c>
      <c r="J841" t="str">
        <f>DAY(Tabela_Kwerenda_z_AKORD[[#This Row],[CZAS_START]]) &amp;"-"&amp; MONTH(Tabela_Kwerenda_z_AKORD[[#This Row],[CZAS_START]]) &amp;"-"&amp; YEAR(Tabela_Kwerenda_z_AKORD[[#This Row],[CZAS_START]])</f>
        <v>0-1-1900</v>
      </c>
      <c r="K841" t="e">
        <f>INDEX(AKORDT[],MATCH(Tabela_Kwerenda_z_AKORD[[#This Row],[PRACOWNICY_ID]],AKORDT[PRACOWNICY_ID],0),1)</f>
        <v>#N/A</v>
      </c>
    </row>
    <row r="842" spans="1:11">
      <c r="A842" s="11"/>
      <c r="B842" s="11"/>
      <c r="E842" s="11"/>
      <c r="F842" s="11"/>
      <c r="I842" t="str">
        <f>LEFT(Tabela_Kwerenda_z_AKORD[[#This Row],[NR_KOMISJI]],5)</f>
        <v/>
      </c>
      <c r="J842" t="str">
        <f>DAY(Tabela_Kwerenda_z_AKORD[[#This Row],[CZAS_START]]) &amp;"-"&amp; MONTH(Tabela_Kwerenda_z_AKORD[[#This Row],[CZAS_START]]) &amp;"-"&amp; YEAR(Tabela_Kwerenda_z_AKORD[[#This Row],[CZAS_START]])</f>
        <v>0-1-1900</v>
      </c>
      <c r="K842" t="e">
        <f>INDEX(AKORDT[],MATCH(Tabela_Kwerenda_z_AKORD[[#This Row],[PRACOWNICY_ID]],AKORDT[PRACOWNICY_ID],0),1)</f>
        <v>#N/A</v>
      </c>
    </row>
    <row r="843" spans="1:11">
      <c r="A843" s="11"/>
      <c r="B843" s="11"/>
      <c r="E843" s="11"/>
      <c r="F843" s="11"/>
      <c r="I843" t="str">
        <f>LEFT(Tabela_Kwerenda_z_AKORD[[#This Row],[NR_KOMISJI]],5)</f>
        <v/>
      </c>
      <c r="J843" t="str">
        <f>DAY(Tabela_Kwerenda_z_AKORD[[#This Row],[CZAS_START]]) &amp;"-"&amp; MONTH(Tabela_Kwerenda_z_AKORD[[#This Row],[CZAS_START]]) &amp;"-"&amp; YEAR(Tabela_Kwerenda_z_AKORD[[#This Row],[CZAS_START]])</f>
        <v>0-1-1900</v>
      </c>
      <c r="K843" t="e">
        <f>INDEX(AKORDT[],MATCH(Tabela_Kwerenda_z_AKORD[[#This Row],[PRACOWNICY_ID]],AKORDT[PRACOWNICY_ID],0),1)</f>
        <v>#N/A</v>
      </c>
    </row>
    <row r="844" spans="1:11">
      <c r="A844" s="11"/>
      <c r="B844" s="11"/>
      <c r="E844" s="11"/>
      <c r="F844" s="11"/>
      <c r="I844" t="str">
        <f>LEFT(Tabela_Kwerenda_z_AKORD[[#This Row],[NR_KOMISJI]],5)</f>
        <v/>
      </c>
      <c r="J844" t="str">
        <f>DAY(Tabela_Kwerenda_z_AKORD[[#This Row],[CZAS_START]]) &amp;"-"&amp; MONTH(Tabela_Kwerenda_z_AKORD[[#This Row],[CZAS_START]]) &amp;"-"&amp; YEAR(Tabela_Kwerenda_z_AKORD[[#This Row],[CZAS_START]])</f>
        <v>0-1-1900</v>
      </c>
      <c r="K844" t="e">
        <f>INDEX(AKORDT[],MATCH(Tabela_Kwerenda_z_AKORD[[#This Row],[PRACOWNICY_ID]],AKORDT[PRACOWNICY_ID],0),1)</f>
        <v>#N/A</v>
      </c>
    </row>
    <row r="845" spans="1:11">
      <c r="A845" s="11"/>
      <c r="B845" s="11"/>
      <c r="E845" s="11"/>
      <c r="F845" s="11"/>
      <c r="I845" t="str">
        <f>LEFT(Tabela_Kwerenda_z_AKORD[[#This Row],[NR_KOMISJI]],5)</f>
        <v/>
      </c>
      <c r="J845" t="str">
        <f>DAY(Tabela_Kwerenda_z_AKORD[[#This Row],[CZAS_START]]) &amp;"-"&amp; MONTH(Tabela_Kwerenda_z_AKORD[[#This Row],[CZAS_START]]) &amp;"-"&amp; YEAR(Tabela_Kwerenda_z_AKORD[[#This Row],[CZAS_START]])</f>
        <v>0-1-1900</v>
      </c>
      <c r="K845" t="e">
        <f>INDEX(AKORDT[],MATCH(Tabela_Kwerenda_z_AKORD[[#This Row],[PRACOWNICY_ID]],AKORDT[PRACOWNICY_ID],0),1)</f>
        <v>#N/A</v>
      </c>
    </row>
    <row r="846" spans="1:11">
      <c r="A846" s="11"/>
      <c r="B846" s="11"/>
      <c r="E846" s="11"/>
      <c r="F846" s="11"/>
      <c r="I846" t="str">
        <f>LEFT(Tabela_Kwerenda_z_AKORD[[#This Row],[NR_KOMISJI]],5)</f>
        <v/>
      </c>
      <c r="J846" t="str">
        <f>DAY(Tabela_Kwerenda_z_AKORD[[#This Row],[CZAS_START]]) &amp;"-"&amp; MONTH(Tabela_Kwerenda_z_AKORD[[#This Row],[CZAS_START]]) &amp;"-"&amp; YEAR(Tabela_Kwerenda_z_AKORD[[#This Row],[CZAS_START]])</f>
        <v>0-1-1900</v>
      </c>
      <c r="K846" t="e">
        <f>INDEX(AKORDT[],MATCH(Tabela_Kwerenda_z_AKORD[[#This Row],[PRACOWNICY_ID]],AKORDT[PRACOWNICY_ID],0),1)</f>
        <v>#N/A</v>
      </c>
    </row>
    <row r="847" spans="1:11">
      <c r="A847" s="11"/>
      <c r="B847" s="11"/>
      <c r="E847" s="11"/>
      <c r="F847" s="11"/>
      <c r="I847" t="str">
        <f>LEFT(Tabela_Kwerenda_z_AKORD[[#This Row],[NR_KOMISJI]],5)</f>
        <v/>
      </c>
      <c r="J847" t="str">
        <f>DAY(Tabela_Kwerenda_z_AKORD[[#This Row],[CZAS_START]]) &amp;"-"&amp; MONTH(Tabela_Kwerenda_z_AKORD[[#This Row],[CZAS_START]]) &amp;"-"&amp; YEAR(Tabela_Kwerenda_z_AKORD[[#This Row],[CZAS_START]])</f>
        <v>0-1-1900</v>
      </c>
      <c r="K847" t="e">
        <f>INDEX(AKORDT[],MATCH(Tabela_Kwerenda_z_AKORD[[#This Row],[PRACOWNICY_ID]],AKORDT[PRACOWNICY_ID],0),1)</f>
        <v>#N/A</v>
      </c>
    </row>
    <row r="848" spans="1:11">
      <c r="A848" s="11"/>
      <c r="B848" s="11"/>
      <c r="E848" s="11"/>
      <c r="F848" s="11"/>
      <c r="I848" t="str">
        <f>LEFT(Tabela_Kwerenda_z_AKORD[[#This Row],[NR_KOMISJI]],5)</f>
        <v/>
      </c>
      <c r="J848" t="str">
        <f>DAY(Tabela_Kwerenda_z_AKORD[[#This Row],[CZAS_START]]) &amp;"-"&amp; MONTH(Tabela_Kwerenda_z_AKORD[[#This Row],[CZAS_START]]) &amp;"-"&amp; YEAR(Tabela_Kwerenda_z_AKORD[[#This Row],[CZAS_START]])</f>
        <v>0-1-1900</v>
      </c>
      <c r="K848" t="e">
        <f>INDEX(AKORDT[],MATCH(Tabela_Kwerenda_z_AKORD[[#This Row],[PRACOWNICY_ID]],AKORDT[PRACOWNICY_ID],0),1)</f>
        <v>#N/A</v>
      </c>
    </row>
    <row r="849" spans="1:11">
      <c r="A849" s="11"/>
      <c r="B849" s="11"/>
      <c r="E849" s="11"/>
      <c r="F849" s="11"/>
      <c r="I849" t="str">
        <f>LEFT(Tabela_Kwerenda_z_AKORD[[#This Row],[NR_KOMISJI]],5)</f>
        <v/>
      </c>
      <c r="J849" t="str">
        <f>DAY(Tabela_Kwerenda_z_AKORD[[#This Row],[CZAS_START]]) &amp;"-"&amp; MONTH(Tabela_Kwerenda_z_AKORD[[#This Row],[CZAS_START]]) &amp;"-"&amp; YEAR(Tabela_Kwerenda_z_AKORD[[#This Row],[CZAS_START]])</f>
        <v>0-1-1900</v>
      </c>
      <c r="K849" t="e">
        <f>INDEX(AKORDT[],MATCH(Tabela_Kwerenda_z_AKORD[[#This Row],[PRACOWNICY_ID]],AKORDT[PRACOWNICY_ID],0),1)</f>
        <v>#N/A</v>
      </c>
    </row>
    <row r="850" spans="1:11">
      <c r="A850" s="11"/>
      <c r="B850" s="11"/>
      <c r="E850" s="11"/>
      <c r="F850" s="11"/>
      <c r="I850" t="str">
        <f>LEFT(Tabela_Kwerenda_z_AKORD[[#This Row],[NR_KOMISJI]],5)</f>
        <v/>
      </c>
      <c r="J850" t="str">
        <f>DAY(Tabela_Kwerenda_z_AKORD[[#This Row],[CZAS_START]]) &amp;"-"&amp; MONTH(Tabela_Kwerenda_z_AKORD[[#This Row],[CZAS_START]]) &amp;"-"&amp; YEAR(Tabela_Kwerenda_z_AKORD[[#This Row],[CZAS_START]])</f>
        <v>0-1-1900</v>
      </c>
      <c r="K850" t="e">
        <f>INDEX(AKORDT[],MATCH(Tabela_Kwerenda_z_AKORD[[#This Row],[PRACOWNICY_ID]],AKORDT[PRACOWNICY_ID],0),1)</f>
        <v>#N/A</v>
      </c>
    </row>
    <row r="851" spans="1:11">
      <c r="A851" s="11"/>
      <c r="B851" s="11"/>
      <c r="E851" s="11"/>
      <c r="F851" s="11"/>
      <c r="I851" t="str">
        <f>LEFT(Tabela_Kwerenda_z_AKORD[[#This Row],[NR_KOMISJI]],5)</f>
        <v/>
      </c>
      <c r="J851" t="str">
        <f>DAY(Tabela_Kwerenda_z_AKORD[[#This Row],[CZAS_START]]) &amp;"-"&amp; MONTH(Tabela_Kwerenda_z_AKORD[[#This Row],[CZAS_START]]) &amp;"-"&amp; YEAR(Tabela_Kwerenda_z_AKORD[[#This Row],[CZAS_START]])</f>
        <v>0-1-1900</v>
      </c>
      <c r="K851" t="e">
        <f>INDEX(AKORDT[],MATCH(Tabela_Kwerenda_z_AKORD[[#This Row],[PRACOWNICY_ID]],AKORDT[PRACOWNICY_ID],0),1)</f>
        <v>#N/A</v>
      </c>
    </row>
    <row r="852" spans="1:11">
      <c r="A852" s="11"/>
      <c r="B852" s="11"/>
      <c r="E852" s="11"/>
      <c r="F852" s="11"/>
      <c r="I852" t="str">
        <f>LEFT(Tabela_Kwerenda_z_AKORD[[#This Row],[NR_KOMISJI]],5)</f>
        <v/>
      </c>
      <c r="J852" t="str">
        <f>DAY(Tabela_Kwerenda_z_AKORD[[#This Row],[CZAS_START]]) &amp;"-"&amp; MONTH(Tabela_Kwerenda_z_AKORD[[#This Row],[CZAS_START]]) &amp;"-"&amp; YEAR(Tabela_Kwerenda_z_AKORD[[#This Row],[CZAS_START]])</f>
        <v>0-1-1900</v>
      </c>
      <c r="K852" t="e">
        <f>INDEX(AKORDT[],MATCH(Tabela_Kwerenda_z_AKORD[[#This Row],[PRACOWNICY_ID]],AKORDT[PRACOWNICY_ID],0),1)</f>
        <v>#N/A</v>
      </c>
    </row>
    <row r="853" spans="1:11">
      <c r="A853" s="11"/>
      <c r="B853" s="11"/>
      <c r="E853" s="11"/>
      <c r="F853" s="11"/>
      <c r="I853" t="str">
        <f>LEFT(Tabela_Kwerenda_z_AKORD[[#This Row],[NR_KOMISJI]],5)</f>
        <v/>
      </c>
      <c r="J853" t="str">
        <f>DAY(Tabela_Kwerenda_z_AKORD[[#This Row],[CZAS_START]]) &amp;"-"&amp; MONTH(Tabela_Kwerenda_z_AKORD[[#This Row],[CZAS_START]]) &amp;"-"&amp; YEAR(Tabela_Kwerenda_z_AKORD[[#This Row],[CZAS_START]])</f>
        <v>0-1-1900</v>
      </c>
      <c r="K853" t="e">
        <f>INDEX(AKORDT[],MATCH(Tabela_Kwerenda_z_AKORD[[#This Row],[PRACOWNICY_ID]],AKORDT[PRACOWNICY_ID],0),1)</f>
        <v>#N/A</v>
      </c>
    </row>
    <row r="854" spans="1:11">
      <c r="A854" s="11"/>
      <c r="B854" s="11"/>
      <c r="E854" s="11"/>
      <c r="F854" s="11"/>
      <c r="I854" t="str">
        <f>LEFT(Tabela_Kwerenda_z_AKORD[[#This Row],[NR_KOMISJI]],5)</f>
        <v/>
      </c>
      <c r="J854" t="str">
        <f>DAY(Tabela_Kwerenda_z_AKORD[[#This Row],[CZAS_START]]) &amp;"-"&amp; MONTH(Tabela_Kwerenda_z_AKORD[[#This Row],[CZAS_START]]) &amp;"-"&amp; YEAR(Tabela_Kwerenda_z_AKORD[[#This Row],[CZAS_START]])</f>
        <v>0-1-1900</v>
      </c>
      <c r="K854" t="e">
        <f>INDEX(AKORDT[],MATCH(Tabela_Kwerenda_z_AKORD[[#This Row],[PRACOWNICY_ID]],AKORDT[PRACOWNICY_ID],0),1)</f>
        <v>#N/A</v>
      </c>
    </row>
    <row r="855" spans="1:11">
      <c r="A855" s="11"/>
      <c r="B855" s="11"/>
      <c r="E855" s="11"/>
      <c r="F855" s="11"/>
      <c r="I855" t="str">
        <f>LEFT(Tabela_Kwerenda_z_AKORD[[#This Row],[NR_KOMISJI]],5)</f>
        <v/>
      </c>
      <c r="J855" t="str">
        <f>DAY(Tabela_Kwerenda_z_AKORD[[#This Row],[CZAS_START]]) &amp;"-"&amp; MONTH(Tabela_Kwerenda_z_AKORD[[#This Row],[CZAS_START]]) &amp;"-"&amp; YEAR(Tabela_Kwerenda_z_AKORD[[#This Row],[CZAS_START]])</f>
        <v>0-1-1900</v>
      </c>
      <c r="K855" t="e">
        <f>INDEX(AKORDT[],MATCH(Tabela_Kwerenda_z_AKORD[[#This Row],[PRACOWNICY_ID]],AKORDT[PRACOWNICY_ID],0),1)</f>
        <v>#N/A</v>
      </c>
    </row>
    <row r="856" spans="1:11">
      <c r="A856" s="11"/>
      <c r="B856" s="11"/>
      <c r="E856" s="11"/>
      <c r="F856" s="11"/>
      <c r="I856" t="str">
        <f>LEFT(Tabela_Kwerenda_z_AKORD[[#This Row],[NR_KOMISJI]],5)</f>
        <v/>
      </c>
      <c r="J856" t="str">
        <f>DAY(Tabela_Kwerenda_z_AKORD[[#This Row],[CZAS_START]]) &amp;"-"&amp; MONTH(Tabela_Kwerenda_z_AKORD[[#This Row],[CZAS_START]]) &amp;"-"&amp; YEAR(Tabela_Kwerenda_z_AKORD[[#This Row],[CZAS_START]])</f>
        <v>0-1-1900</v>
      </c>
      <c r="K856" t="e">
        <f>INDEX(AKORDT[],MATCH(Tabela_Kwerenda_z_AKORD[[#This Row],[PRACOWNICY_ID]],AKORDT[PRACOWNICY_ID],0),1)</f>
        <v>#N/A</v>
      </c>
    </row>
    <row r="857" spans="1:11">
      <c r="A857" s="11"/>
      <c r="B857" s="11"/>
      <c r="E857" s="11"/>
      <c r="F857" s="11"/>
      <c r="I857" t="str">
        <f>LEFT(Tabela_Kwerenda_z_AKORD[[#This Row],[NR_KOMISJI]],5)</f>
        <v/>
      </c>
      <c r="J857" t="str">
        <f>DAY(Tabela_Kwerenda_z_AKORD[[#This Row],[CZAS_START]]) &amp;"-"&amp; MONTH(Tabela_Kwerenda_z_AKORD[[#This Row],[CZAS_START]]) &amp;"-"&amp; YEAR(Tabela_Kwerenda_z_AKORD[[#This Row],[CZAS_START]])</f>
        <v>0-1-1900</v>
      </c>
      <c r="K857" t="e">
        <f>INDEX(AKORDT[],MATCH(Tabela_Kwerenda_z_AKORD[[#This Row],[PRACOWNICY_ID]],AKORDT[PRACOWNICY_ID],0),1)</f>
        <v>#N/A</v>
      </c>
    </row>
    <row r="858" spans="1:11">
      <c r="A858" s="11"/>
      <c r="B858" s="11"/>
      <c r="E858" s="11"/>
      <c r="F858" s="11"/>
      <c r="I858" t="str">
        <f>LEFT(Tabela_Kwerenda_z_AKORD[[#This Row],[NR_KOMISJI]],5)</f>
        <v/>
      </c>
      <c r="J858" t="str">
        <f>DAY(Tabela_Kwerenda_z_AKORD[[#This Row],[CZAS_START]]) &amp;"-"&amp; MONTH(Tabela_Kwerenda_z_AKORD[[#This Row],[CZAS_START]]) &amp;"-"&amp; YEAR(Tabela_Kwerenda_z_AKORD[[#This Row],[CZAS_START]])</f>
        <v>0-1-1900</v>
      </c>
      <c r="K858" t="e">
        <f>INDEX(AKORDT[],MATCH(Tabela_Kwerenda_z_AKORD[[#This Row],[PRACOWNICY_ID]],AKORDT[PRACOWNICY_ID],0),1)</f>
        <v>#N/A</v>
      </c>
    </row>
    <row r="859" spans="1:11">
      <c r="A859" s="11"/>
      <c r="B859" s="11"/>
      <c r="E859" s="11"/>
      <c r="F859" s="11"/>
      <c r="I859" t="str">
        <f>LEFT(Tabela_Kwerenda_z_AKORD[[#This Row],[NR_KOMISJI]],5)</f>
        <v/>
      </c>
      <c r="J859" t="str">
        <f>DAY(Tabela_Kwerenda_z_AKORD[[#This Row],[CZAS_START]]) &amp;"-"&amp; MONTH(Tabela_Kwerenda_z_AKORD[[#This Row],[CZAS_START]]) &amp;"-"&amp; YEAR(Tabela_Kwerenda_z_AKORD[[#This Row],[CZAS_START]])</f>
        <v>0-1-1900</v>
      </c>
      <c r="K859" t="e">
        <f>INDEX(AKORDT[],MATCH(Tabela_Kwerenda_z_AKORD[[#This Row],[PRACOWNICY_ID]],AKORDT[PRACOWNICY_ID],0),1)</f>
        <v>#N/A</v>
      </c>
    </row>
    <row r="860" spans="1:11">
      <c r="A860" s="11"/>
      <c r="B860" s="11"/>
      <c r="E860" s="11"/>
      <c r="F860" s="11"/>
      <c r="I860" t="str">
        <f>LEFT(Tabela_Kwerenda_z_AKORD[[#This Row],[NR_KOMISJI]],5)</f>
        <v/>
      </c>
      <c r="J860" t="str">
        <f>DAY(Tabela_Kwerenda_z_AKORD[[#This Row],[CZAS_START]]) &amp;"-"&amp; MONTH(Tabela_Kwerenda_z_AKORD[[#This Row],[CZAS_START]]) &amp;"-"&amp; YEAR(Tabela_Kwerenda_z_AKORD[[#This Row],[CZAS_START]])</f>
        <v>0-1-1900</v>
      </c>
      <c r="K860" t="e">
        <f>INDEX(AKORDT[],MATCH(Tabela_Kwerenda_z_AKORD[[#This Row],[PRACOWNICY_ID]],AKORDT[PRACOWNICY_ID],0),1)</f>
        <v>#N/A</v>
      </c>
    </row>
    <row r="861" spans="1:11">
      <c r="A861" s="11"/>
      <c r="B861" s="11"/>
      <c r="E861" s="11"/>
      <c r="F861" s="11"/>
      <c r="I861" t="str">
        <f>LEFT(Tabela_Kwerenda_z_AKORD[[#This Row],[NR_KOMISJI]],5)</f>
        <v/>
      </c>
      <c r="J861" t="str">
        <f>DAY(Tabela_Kwerenda_z_AKORD[[#This Row],[CZAS_START]]) &amp;"-"&amp; MONTH(Tabela_Kwerenda_z_AKORD[[#This Row],[CZAS_START]]) &amp;"-"&amp; YEAR(Tabela_Kwerenda_z_AKORD[[#This Row],[CZAS_START]])</f>
        <v>0-1-1900</v>
      </c>
      <c r="K861" t="e">
        <f>INDEX(AKORDT[],MATCH(Tabela_Kwerenda_z_AKORD[[#This Row],[PRACOWNICY_ID]],AKORDT[PRACOWNICY_ID],0),1)</f>
        <v>#N/A</v>
      </c>
    </row>
    <row r="862" spans="1:11">
      <c r="A862" s="11"/>
      <c r="B862" s="11"/>
      <c r="E862" s="11"/>
      <c r="F862" s="11"/>
      <c r="I862" t="str">
        <f>LEFT(Tabela_Kwerenda_z_AKORD[[#This Row],[NR_KOMISJI]],5)</f>
        <v/>
      </c>
      <c r="J862" t="str">
        <f>DAY(Tabela_Kwerenda_z_AKORD[[#This Row],[CZAS_START]]) &amp;"-"&amp; MONTH(Tabela_Kwerenda_z_AKORD[[#This Row],[CZAS_START]]) &amp;"-"&amp; YEAR(Tabela_Kwerenda_z_AKORD[[#This Row],[CZAS_START]])</f>
        <v>0-1-1900</v>
      </c>
      <c r="K862" t="e">
        <f>INDEX(AKORDT[],MATCH(Tabela_Kwerenda_z_AKORD[[#This Row],[PRACOWNICY_ID]],AKORDT[PRACOWNICY_ID],0),1)</f>
        <v>#N/A</v>
      </c>
    </row>
    <row r="863" spans="1:11">
      <c r="A863" s="11"/>
      <c r="B863" s="11"/>
      <c r="E863" s="11"/>
      <c r="F863" s="11"/>
      <c r="I863" t="str">
        <f>LEFT(Tabela_Kwerenda_z_AKORD[[#This Row],[NR_KOMISJI]],5)</f>
        <v/>
      </c>
      <c r="J863" t="str">
        <f>DAY(Tabela_Kwerenda_z_AKORD[[#This Row],[CZAS_START]]) &amp;"-"&amp; MONTH(Tabela_Kwerenda_z_AKORD[[#This Row],[CZAS_START]]) &amp;"-"&amp; YEAR(Tabela_Kwerenda_z_AKORD[[#This Row],[CZAS_START]])</f>
        <v>0-1-1900</v>
      </c>
      <c r="K863" t="e">
        <f>INDEX(AKORDT[],MATCH(Tabela_Kwerenda_z_AKORD[[#This Row],[PRACOWNICY_ID]],AKORDT[PRACOWNICY_ID],0),1)</f>
        <v>#N/A</v>
      </c>
    </row>
    <row r="864" spans="1:11">
      <c r="A864" s="11"/>
      <c r="B864" s="11"/>
      <c r="E864" s="11"/>
      <c r="F864" s="11"/>
      <c r="I864" t="str">
        <f>LEFT(Tabela_Kwerenda_z_AKORD[[#This Row],[NR_KOMISJI]],5)</f>
        <v/>
      </c>
      <c r="J864" t="str">
        <f>DAY(Tabela_Kwerenda_z_AKORD[[#This Row],[CZAS_START]]) &amp;"-"&amp; MONTH(Tabela_Kwerenda_z_AKORD[[#This Row],[CZAS_START]]) &amp;"-"&amp; YEAR(Tabela_Kwerenda_z_AKORD[[#This Row],[CZAS_START]])</f>
        <v>0-1-1900</v>
      </c>
      <c r="K864" t="e">
        <f>INDEX(AKORDT[],MATCH(Tabela_Kwerenda_z_AKORD[[#This Row],[PRACOWNICY_ID]],AKORDT[PRACOWNICY_ID],0),1)</f>
        <v>#N/A</v>
      </c>
    </row>
    <row r="865" spans="1:11">
      <c r="A865" s="11"/>
      <c r="B865" s="11"/>
      <c r="E865" s="11"/>
      <c r="F865" s="11"/>
      <c r="I865" t="str">
        <f>LEFT(Tabela_Kwerenda_z_AKORD[[#This Row],[NR_KOMISJI]],5)</f>
        <v/>
      </c>
      <c r="J865" t="str">
        <f>DAY(Tabela_Kwerenda_z_AKORD[[#This Row],[CZAS_START]]) &amp;"-"&amp; MONTH(Tabela_Kwerenda_z_AKORD[[#This Row],[CZAS_START]]) &amp;"-"&amp; YEAR(Tabela_Kwerenda_z_AKORD[[#This Row],[CZAS_START]])</f>
        <v>0-1-1900</v>
      </c>
      <c r="K865" t="e">
        <f>INDEX(AKORDT[],MATCH(Tabela_Kwerenda_z_AKORD[[#This Row],[PRACOWNICY_ID]],AKORDT[PRACOWNICY_ID],0),1)</f>
        <v>#N/A</v>
      </c>
    </row>
    <row r="866" spans="1:11">
      <c r="A866" s="11"/>
      <c r="B866" s="11"/>
      <c r="E866" s="11"/>
      <c r="F866" s="11"/>
      <c r="I866" t="str">
        <f>LEFT(Tabela_Kwerenda_z_AKORD[[#This Row],[NR_KOMISJI]],5)</f>
        <v/>
      </c>
      <c r="J866" t="str">
        <f>DAY(Tabela_Kwerenda_z_AKORD[[#This Row],[CZAS_START]]) &amp;"-"&amp; MONTH(Tabela_Kwerenda_z_AKORD[[#This Row],[CZAS_START]]) &amp;"-"&amp; YEAR(Tabela_Kwerenda_z_AKORD[[#This Row],[CZAS_START]])</f>
        <v>0-1-1900</v>
      </c>
      <c r="K866" t="e">
        <f>INDEX(AKORDT[],MATCH(Tabela_Kwerenda_z_AKORD[[#This Row],[PRACOWNICY_ID]],AKORDT[PRACOWNICY_ID],0),1)</f>
        <v>#N/A</v>
      </c>
    </row>
    <row r="867" spans="1:11">
      <c r="A867" s="11"/>
      <c r="B867" s="11"/>
      <c r="E867" s="11"/>
      <c r="F867" s="11"/>
      <c r="I867" t="str">
        <f>LEFT(Tabela_Kwerenda_z_AKORD[[#This Row],[NR_KOMISJI]],5)</f>
        <v/>
      </c>
      <c r="J867" t="str">
        <f>DAY(Tabela_Kwerenda_z_AKORD[[#This Row],[CZAS_START]]) &amp;"-"&amp; MONTH(Tabela_Kwerenda_z_AKORD[[#This Row],[CZAS_START]]) &amp;"-"&amp; YEAR(Tabela_Kwerenda_z_AKORD[[#This Row],[CZAS_START]])</f>
        <v>0-1-1900</v>
      </c>
      <c r="K867" t="e">
        <f>INDEX(AKORDT[],MATCH(Tabela_Kwerenda_z_AKORD[[#This Row],[PRACOWNICY_ID]],AKORDT[PRACOWNICY_ID],0),1)</f>
        <v>#N/A</v>
      </c>
    </row>
    <row r="868" spans="1:11">
      <c r="A868" s="11"/>
      <c r="B868" s="11"/>
      <c r="E868" s="11"/>
      <c r="F868" s="11"/>
      <c r="I868" t="str">
        <f>LEFT(Tabela_Kwerenda_z_AKORD[[#This Row],[NR_KOMISJI]],5)</f>
        <v/>
      </c>
      <c r="J868" t="str">
        <f>DAY(Tabela_Kwerenda_z_AKORD[[#This Row],[CZAS_START]]) &amp;"-"&amp; MONTH(Tabela_Kwerenda_z_AKORD[[#This Row],[CZAS_START]]) &amp;"-"&amp; YEAR(Tabela_Kwerenda_z_AKORD[[#This Row],[CZAS_START]])</f>
        <v>0-1-1900</v>
      </c>
      <c r="K868" t="e">
        <f>INDEX(AKORDT[],MATCH(Tabela_Kwerenda_z_AKORD[[#This Row],[PRACOWNICY_ID]],AKORDT[PRACOWNICY_ID],0),1)</f>
        <v>#N/A</v>
      </c>
    </row>
    <row r="869" spans="1:11">
      <c r="A869" s="11"/>
      <c r="B869" s="11"/>
      <c r="E869" s="11"/>
      <c r="F869" s="11"/>
      <c r="I869" t="str">
        <f>LEFT(Tabela_Kwerenda_z_AKORD[[#This Row],[NR_KOMISJI]],5)</f>
        <v/>
      </c>
      <c r="J869" t="str">
        <f>DAY(Tabela_Kwerenda_z_AKORD[[#This Row],[CZAS_START]]) &amp;"-"&amp; MONTH(Tabela_Kwerenda_z_AKORD[[#This Row],[CZAS_START]]) &amp;"-"&amp; YEAR(Tabela_Kwerenda_z_AKORD[[#This Row],[CZAS_START]])</f>
        <v>0-1-1900</v>
      </c>
      <c r="K869" t="e">
        <f>INDEX(AKORDT[],MATCH(Tabela_Kwerenda_z_AKORD[[#This Row],[PRACOWNICY_ID]],AKORDT[PRACOWNICY_ID],0),1)</f>
        <v>#N/A</v>
      </c>
    </row>
    <row r="870" spans="1:11">
      <c r="A870" s="11"/>
      <c r="B870" s="11"/>
      <c r="E870" s="11"/>
      <c r="F870" s="11"/>
      <c r="I870" t="str">
        <f>LEFT(Tabela_Kwerenda_z_AKORD[[#This Row],[NR_KOMISJI]],5)</f>
        <v/>
      </c>
      <c r="J870" t="str">
        <f>DAY(Tabela_Kwerenda_z_AKORD[[#This Row],[CZAS_START]]) &amp;"-"&amp; MONTH(Tabela_Kwerenda_z_AKORD[[#This Row],[CZAS_START]]) &amp;"-"&amp; YEAR(Tabela_Kwerenda_z_AKORD[[#This Row],[CZAS_START]])</f>
        <v>0-1-1900</v>
      </c>
      <c r="K870" t="e">
        <f>INDEX(AKORDT[],MATCH(Tabela_Kwerenda_z_AKORD[[#This Row],[PRACOWNICY_ID]],AKORDT[PRACOWNICY_ID],0),1)</f>
        <v>#N/A</v>
      </c>
    </row>
    <row r="871" spans="1:11">
      <c r="A871" s="11"/>
      <c r="B871" s="11"/>
      <c r="E871" s="11"/>
      <c r="F871" s="11"/>
      <c r="I871" t="str">
        <f>LEFT(Tabela_Kwerenda_z_AKORD[[#This Row],[NR_KOMISJI]],5)</f>
        <v/>
      </c>
      <c r="J871" t="str">
        <f>DAY(Tabela_Kwerenda_z_AKORD[[#This Row],[CZAS_START]]) &amp;"-"&amp; MONTH(Tabela_Kwerenda_z_AKORD[[#This Row],[CZAS_START]]) &amp;"-"&amp; YEAR(Tabela_Kwerenda_z_AKORD[[#This Row],[CZAS_START]])</f>
        <v>0-1-1900</v>
      </c>
      <c r="K871" t="e">
        <f>INDEX(AKORDT[],MATCH(Tabela_Kwerenda_z_AKORD[[#This Row],[PRACOWNICY_ID]],AKORDT[PRACOWNICY_ID],0),1)</f>
        <v>#N/A</v>
      </c>
    </row>
    <row r="872" spans="1:11">
      <c r="A872" s="11"/>
      <c r="B872" s="11"/>
      <c r="E872" s="11"/>
      <c r="F872" s="11"/>
      <c r="I872" t="str">
        <f>LEFT(Tabela_Kwerenda_z_AKORD[[#This Row],[NR_KOMISJI]],5)</f>
        <v/>
      </c>
      <c r="J872" t="str">
        <f>DAY(Tabela_Kwerenda_z_AKORD[[#This Row],[CZAS_START]]) &amp;"-"&amp; MONTH(Tabela_Kwerenda_z_AKORD[[#This Row],[CZAS_START]]) &amp;"-"&amp; YEAR(Tabela_Kwerenda_z_AKORD[[#This Row],[CZAS_START]])</f>
        <v>0-1-1900</v>
      </c>
      <c r="K872" t="e">
        <f>INDEX(AKORDT[],MATCH(Tabela_Kwerenda_z_AKORD[[#This Row],[PRACOWNICY_ID]],AKORDT[PRACOWNICY_ID],0),1)</f>
        <v>#N/A</v>
      </c>
    </row>
    <row r="873" spans="1:11">
      <c r="A873" s="11"/>
      <c r="B873" s="11"/>
      <c r="E873" s="11"/>
      <c r="F873" s="11"/>
      <c r="I873" t="str">
        <f>LEFT(Tabela_Kwerenda_z_AKORD[[#This Row],[NR_KOMISJI]],5)</f>
        <v/>
      </c>
      <c r="J873" t="str">
        <f>DAY(Tabela_Kwerenda_z_AKORD[[#This Row],[CZAS_START]]) &amp;"-"&amp; MONTH(Tabela_Kwerenda_z_AKORD[[#This Row],[CZAS_START]]) &amp;"-"&amp; YEAR(Tabela_Kwerenda_z_AKORD[[#This Row],[CZAS_START]])</f>
        <v>0-1-1900</v>
      </c>
      <c r="K873" t="e">
        <f>INDEX(AKORDT[],MATCH(Tabela_Kwerenda_z_AKORD[[#This Row],[PRACOWNICY_ID]],AKORDT[PRACOWNICY_ID],0),1)</f>
        <v>#N/A</v>
      </c>
    </row>
    <row r="874" spans="1:11">
      <c r="A874" s="11"/>
      <c r="B874" s="11"/>
      <c r="E874" s="11"/>
      <c r="F874" s="11"/>
      <c r="I874" t="str">
        <f>LEFT(Tabela_Kwerenda_z_AKORD[[#This Row],[NR_KOMISJI]],5)</f>
        <v/>
      </c>
      <c r="J874" t="str">
        <f>DAY(Tabela_Kwerenda_z_AKORD[[#This Row],[CZAS_START]]) &amp;"-"&amp; MONTH(Tabela_Kwerenda_z_AKORD[[#This Row],[CZAS_START]]) &amp;"-"&amp; YEAR(Tabela_Kwerenda_z_AKORD[[#This Row],[CZAS_START]])</f>
        <v>0-1-1900</v>
      </c>
      <c r="K874" t="e">
        <f>INDEX(AKORDT[],MATCH(Tabela_Kwerenda_z_AKORD[[#This Row],[PRACOWNICY_ID]],AKORDT[PRACOWNICY_ID],0),1)</f>
        <v>#N/A</v>
      </c>
    </row>
    <row r="875" spans="1:11">
      <c r="A875" s="11"/>
      <c r="B875" s="11"/>
      <c r="E875" s="11"/>
      <c r="F875" s="11"/>
      <c r="I875" t="str">
        <f>LEFT(Tabela_Kwerenda_z_AKORD[[#This Row],[NR_KOMISJI]],5)</f>
        <v/>
      </c>
      <c r="J875" t="str">
        <f>DAY(Tabela_Kwerenda_z_AKORD[[#This Row],[CZAS_START]]) &amp;"-"&amp; MONTH(Tabela_Kwerenda_z_AKORD[[#This Row],[CZAS_START]]) &amp;"-"&amp; YEAR(Tabela_Kwerenda_z_AKORD[[#This Row],[CZAS_START]])</f>
        <v>0-1-1900</v>
      </c>
      <c r="K875" t="e">
        <f>INDEX(AKORDT[],MATCH(Tabela_Kwerenda_z_AKORD[[#This Row],[PRACOWNICY_ID]],AKORDT[PRACOWNICY_ID],0),1)</f>
        <v>#N/A</v>
      </c>
    </row>
    <row r="876" spans="1:11">
      <c r="A876" s="11"/>
      <c r="B876" s="11"/>
      <c r="E876" s="11"/>
      <c r="F876" s="11"/>
      <c r="I876" t="str">
        <f>LEFT(Tabela_Kwerenda_z_AKORD[[#This Row],[NR_KOMISJI]],5)</f>
        <v/>
      </c>
      <c r="J876" t="str">
        <f>DAY(Tabela_Kwerenda_z_AKORD[[#This Row],[CZAS_START]]) &amp;"-"&amp; MONTH(Tabela_Kwerenda_z_AKORD[[#This Row],[CZAS_START]]) &amp;"-"&amp; YEAR(Tabela_Kwerenda_z_AKORD[[#This Row],[CZAS_START]])</f>
        <v>0-1-1900</v>
      </c>
      <c r="K876" t="e">
        <f>INDEX(AKORDT[],MATCH(Tabela_Kwerenda_z_AKORD[[#This Row],[PRACOWNICY_ID]],AKORDT[PRACOWNICY_ID],0),1)</f>
        <v>#N/A</v>
      </c>
    </row>
    <row r="877" spans="1:11">
      <c r="A877" s="11"/>
      <c r="B877" s="11"/>
      <c r="E877" s="11"/>
      <c r="F877" s="11"/>
      <c r="I877" t="str">
        <f>LEFT(Tabela_Kwerenda_z_AKORD[[#This Row],[NR_KOMISJI]],5)</f>
        <v/>
      </c>
      <c r="J877" t="str">
        <f>DAY(Tabela_Kwerenda_z_AKORD[[#This Row],[CZAS_START]]) &amp;"-"&amp; MONTH(Tabela_Kwerenda_z_AKORD[[#This Row],[CZAS_START]]) &amp;"-"&amp; YEAR(Tabela_Kwerenda_z_AKORD[[#This Row],[CZAS_START]])</f>
        <v>0-1-1900</v>
      </c>
      <c r="K877" t="e">
        <f>INDEX(AKORDT[],MATCH(Tabela_Kwerenda_z_AKORD[[#This Row],[PRACOWNICY_ID]],AKORDT[PRACOWNICY_ID],0),1)</f>
        <v>#N/A</v>
      </c>
    </row>
    <row r="878" spans="1:11">
      <c r="A878" s="11"/>
      <c r="B878" s="11"/>
      <c r="E878" s="11"/>
      <c r="F878" s="11"/>
      <c r="I878" t="str">
        <f>LEFT(Tabela_Kwerenda_z_AKORD[[#This Row],[NR_KOMISJI]],5)</f>
        <v/>
      </c>
      <c r="J878" t="str">
        <f>DAY(Tabela_Kwerenda_z_AKORD[[#This Row],[CZAS_START]]) &amp;"-"&amp; MONTH(Tabela_Kwerenda_z_AKORD[[#This Row],[CZAS_START]]) &amp;"-"&amp; YEAR(Tabela_Kwerenda_z_AKORD[[#This Row],[CZAS_START]])</f>
        <v>0-1-1900</v>
      </c>
      <c r="K878" t="e">
        <f>INDEX(AKORDT[],MATCH(Tabela_Kwerenda_z_AKORD[[#This Row],[PRACOWNICY_ID]],AKORDT[PRACOWNICY_ID],0),1)</f>
        <v>#N/A</v>
      </c>
    </row>
    <row r="879" spans="1:11">
      <c r="A879" s="11"/>
      <c r="B879" s="11"/>
      <c r="E879" s="11"/>
      <c r="F879" s="11"/>
      <c r="I879" t="str">
        <f>LEFT(Tabela_Kwerenda_z_AKORD[[#This Row],[NR_KOMISJI]],5)</f>
        <v/>
      </c>
      <c r="J879" t="str">
        <f>DAY(Tabela_Kwerenda_z_AKORD[[#This Row],[CZAS_START]]) &amp;"-"&amp; MONTH(Tabela_Kwerenda_z_AKORD[[#This Row],[CZAS_START]]) &amp;"-"&amp; YEAR(Tabela_Kwerenda_z_AKORD[[#This Row],[CZAS_START]])</f>
        <v>0-1-1900</v>
      </c>
      <c r="K879" t="e">
        <f>INDEX(AKORDT[],MATCH(Tabela_Kwerenda_z_AKORD[[#This Row],[PRACOWNICY_ID]],AKORDT[PRACOWNICY_ID],0),1)</f>
        <v>#N/A</v>
      </c>
    </row>
    <row r="880" spans="1:11">
      <c r="A880" s="11"/>
      <c r="B880" s="11"/>
      <c r="E880" s="11"/>
      <c r="F880" s="11"/>
      <c r="I880" t="str">
        <f>LEFT(Tabela_Kwerenda_z_AKORD[[#This Row],[NR_KOMISJI]],5)</f>
        <v/>
      </c>
      <c r="J880" t="str">
        <f>DAY(Tabela_Kwerenda_z_AKORD[[#This Row],[CZAS_START]]) &amp;"-"&amp; MONTH(Tabela_Kwerenda_z_AKORD[[#This Row],[CZAS_START]]) &amp;"-"&amp; YEAR(Tabela_Kwerenda_z_AKORD[[#This Row],[CZAS_START]])</f>
        <v>0-1-1900</v>
      </c>
      <c r="K880" t="e">
        <f>INDEX(AKORDT[],MATCH(Tabela_Kwerenda_z_AKORD[[#This Row],[PRACOWNICY_ID]],AKORDT[PRACOWNICY_ID],0),1)</f>
        <v>#N/A</v>
      </c>
    </row>
    <row r="881" spans="1:11">
      <c r="A881" s="11"/>
      <c r="B881" s="11"/>
      <c r="E881" s="11"/>
      <c r="F881" s="11"/>
      <c r="I881" t="str">
        <f>LEFT(Tabela_Kwerenda_z_AKORD[[#This Row],[NR_KOMISJI]],5)</f>
        <v/>
      </c>
      <c r="J881" t="str">
        <f>DAY(Tabela_Kwerenda_z_AKORD[[#This Row],[CZAS_START]]) &amp;"-"&amp; MONTH(Tabela_Kwerenda_z_AKORD[[#This Row],[CZAS_START]]) &amp;"-"&amp; YEAR(Tabela_Kwerenda_z_AKORD[[#This Row],[CZAS_START]])</f>
        <v>0-1-1900</v>
      </c>
      <c r="K881" t="e">
        <f>INDEX(AKORDT[],MATCH(Tabela_Kwerenda_z_AKORD[[#This Row],[PRACOWNICY_ID]],AKORDT[PRACOWNICY_ID],0),1)</f>
        <v>#N/A</v>
      </c>
    </row>
    <row r="882" spans="1:11">
      <c r="A882" s="11"/>
      <c r="B882" s="11"/>
      <c r="E882" s="11"/>
      <c r="F882" s="11"/>
      <c r="I882" t="str">
        <f>LEFT(Tabela_Kwerenda_z_AKORD[[#This Row],[NR_KOMISJI]],5)</f>
        <v/>
      </c>
      <c r="J882" t="str">
        <f>DAY(Tabela_Kwerenda_z_AKORD[[#This Row],[CZAS_START]]) &amp;"-"&amp; MONTH(Tabela_Kwerenda_z_AKORD[[#This Row],[CZAS_START]]) &amp;"-"&amp; YEAR(Tabela_Kwerenda_z_AKORD[[#This Row],[CZAS_START]])</f>
        <v>0-1-1900</v>
      </c>
      <c r="K882" t="e">
        <f>INDEX(AKORDT[],MATCH(Tabela_Kwerenda_z_AKORD[[#This Row],[PRACOWNICY_ID]],AKORDT[PRACOWNICY_ID],0),1)</f>
        <v>#N/A</v>
      </c>
    </row>
    <row r="883" spans="1:11">
      <c r="A883" s="11"/>
      <c r="B883" s="11"/>
      <c r="E883" s="11"/>
      <c r="F883" s="11"/>
      <c r="I883" t="str">
        <f>LEFT(Tabela_Kwerenda_z_AKORD[[#This Row],[NR_KOMISJI]],5)</f>
        <v/>
      </c>
      <c r="J883" t="str">
        <f>DAY(Tabela_Kwerenda_z_AKORD[[#This Row],[CZAS_START]]) &amp;"-"&amp; MONTH(Tabela_Kwerenda_z_AKORD[[#This Row],[CZAS_START]]) &amp;"-"&amp; YEAR(Tabela_Kwerenda_z_AKORD[[#This Row],[CZAS_START]])</f>
        <v>0-1-1900</v>
      </c>
      <c r="K883" t="e">
        <f>INDEX(AKORDT[],MATCH(Tabela_Kwerenda_z_AKORD[[#This Row],[PRACOWNICY_ID]],AKORDT[PRACOWNICY_ID],0),1)</f>
        <v>#N/A</v>
      </c>
    </row>
    <row r="884" spans="1:11">
      <c r="A884" s="11"/>
      <c r="B884" s="11"/>
      <c r="E884" s="11"/>
      <c r="F884" s="11"/>
      <c r="I884" t="str">
        <f>LEFT(Tabela_Kwerenda_z_AKORD[[#This Row],[NR_KOMISJI]],5)</f>
        <v/>
      </c>
      <c r="J884" t="str">
        <f>DAY(Tabela_Kwerenda_z_AKORD[[#This Row],[CZAS_START]]) &amp;"-"&amp; MONTH(Tabela_Kwerenda_z_AKORD[[#This Row],[CZAS_START]]) &amp;"-"&amp; YEAR(Tabela_Kwerenda_z_AKORD[[#This Row],[CZAS_START]])</f>
        <v>0-1-1900</v>
      </c>
      <c r="K884" t="e">
        <f>INDEX(AKORDT[],MATCH(Tabela_Kwerenda_z_AKORD[[#This Row],[PRACOWNICY_ID]],AKORDT[PRACOWNICY_ID],0),1)</f>
        <v>#N/A</v>
      </c>
    </row>
    <row r="885" spans="1:11">
      <c r="A885" s="11"/>
      <c r="B885" s="11"/>
      <c r="E885" s="11"/>
      <c r="F885" s="11"/>
      <c r="I885" t="str">
        <f>LEFT(Tabela_Kwerenda_z_AKORD[[#This Row],[NR_KOMISJI]],5)</f>
        <v/>
      </c>
      <c r="J885" t="str">
        <f>DAY(Tabela_Kwerenda_z_AKORD[[#This Row],[CZAS_START]]) &amp;"-"&amp; MONTH(Tabela_Kwerenda_z_AKORD[[#This Row],[CZAS_START]]) &amp;"-"&amp; YEAR(Tabela_Kwerenda_z_AKORD[[#This Row],[CZAS_START]])</f>
        <v>0-1-1900</v>
      </c>
      <c r="K885" t="e">
        <f>INDEX(AKORDT[],MATCH(Tabela_Kwerenda_z_AKORD[[#This Row],[PRACOWNICY_ID]],AKORDT[PRACOWNICY_ID],0),1)</f>
        <v>#N/A</v>
      </c>
    </row>
    <row r="886" spans="1:11">
      <c r="A886" s="11"/>
      <c r="B886" s="11"/>
      <c r="E886" s="11"/>
      <c r="F886" s="11"/>
      <c r="I886" t="str">
        <f>LEFT(Tabela_Kwerenda_z_AKORD[[#This Row],[NR_KOMISJI]],5)</f>
        <v/>
      </c>
      <c r="J886" t="str">
        <f>DAY(Tabela_Kwerenda_z_AKORD[[#This Row],[CZAS_START]]) &amp;"-"&amp; MONTH(Tabela_Kwerenda_z_AKORD[[#This Row],[CZAS_START]]) &amp;"-"&amp; YEAR(Tabela_Kwerenda_z_AKORD[[#This Row],[CZAS_START]])</f>
        <v>0-1-1900</v>
      </c>
      <c r="K886" t="e">
        <f>INDEX(AKORDT[],MATCH(Tabela_Kwerenda_z_AKORD[[#This Row],[PRACOWNICY_ID]],AKORDT[PRACOWNICY_ID],0),1)</f>
        <v>#N/A</v>
      </c>
    </row>
    <row r="887" spans="1:11">
      <c r="A887" s="11"/>
      <c r="B887" s="11"/>
      <c r="E887" s="11"/>
      <c r="F887" s="11"/>
      <c r="I887" t="str">
        <f>LEFT(Tabela_Kwerenda_z_AKORD[[#This Row],[NR_KOMISJI]],5)</f>
        <v/>
      </c>
      <c r="J887" t="str">
        <f>DAY(Tabela_Kwerenda_z_AKORD[[#This Row],[CZAS_START]]) &amp;"-"&amp; MONTH(Tabela_Kwerenda_z_AKORD[[#This Row],[CZAS_START]]) &amp;"-"&amp; YEAR(Tabela_Kwerenda_z_AKORD[[#This Row],[CZAS_START]])</f>
        <v>0-1-1900</v>
      </c>
      <c r="K887" t="e">
        <f>INDEX(AKORDT[],MATCH(Tabela_Kwerenda_z_AKORD[[#This Row],[PRACOWNICY_ID]],AKORDT[PRACOWNICY_ID],0),1)</f>
        <v>#N/A</v>
      </c>
    </row>
    <row r="888" spans="1:11">
      <c r="A888" s="11"/>
      <c r="B888" s="11"/>
      <c r="E888" s="11"/>
      <c r="F888" s="11"/>
      <c r="I888" t="str">
        <f>LEFT(Tabela_Kwerenda_z_AKORD[[#This Row],[NR_KOMISJI]],5)</f>
        <v/>
      </c>
      <c r="J888" t="str">
        <f>DAY(Tabela_Kwerenda_z_AKORD[[#This Row],[CZAS_START]]) &amp;"-"&amp; MONTH(Tabela_Kwerenda_z_AKORD[[#This Row],[CZAS_START]]) &amp;"-"&amp; YEAR(Tabela_Kwerenda_z_AKORD[[#This Row],[CZAS_START]])</f>
        <v>0-1-1900</v>
      </c>
      <c r="K888" t="e">
        <f>INDEX(AKORDT[],MATCH(Tabela_Kwerenda_z_AKORD[[#This Row],[PRACOWNICY_ID]],AKORDT[PRACOWNICY_ID],0),1)</f>
        <v>#N/A</v>
      </c>
    </row>
    <row r="889" spans="1:11">
      <c r="A889" s="11"/>
      <c r="B889" s="11"/>
      <c r="E889" s="11"/>
      <c r="F889" s="11"/>
      <c r="I889" t="str">
        <f>LEFT(Tabela_Kwerenda_z_AKORD[[#This Row],[NR_KOMISJI]],5)</f>
        <v/>
      </c>
      <c r="J889" t="str">
        <f>DAY(Tabela_Kwerenda_z_AKORD[[#This Row],[CZAS_START]]) &amp;"-"&amp; MONTH(Tabela_Kwerenda_z_AKORD[[#This Row],[CZAS_START]]) &amp;"-"&amp; YEAR(Tabela_Kwerenda_z_AKORD[[#This Row],[CZAS_START]])</f>
        <v>0-1-1900</v>
      </c>
      <c r="K889" t="e">
        <f>INDEX(AKORDT[],MATCH(Tabela_Kwerenda_z_AKORD[[#This Row],[PRACOWNICY_ID]],AKORDT[PRACOWNICY_ID],0),1)</f>
        <v>#N/A</v>
      </c>
    </row>
    <row r="890" spans="1:11">
      <c r="A890" s="11"/>
      <c r="B890" s="11"/>
      <c r="E890" s="11"/>
      <c r="F890" s="11"/>
      <c r="I890" t="str">
        <f>LEFT(Tabela_Kwerenda_z_AKORD[[#This Row],[NR_KOMISJI]],5)</f>
        <v/>
      </c>
      <c r="J890" t="str">
        <f>DAY(Tabela_Kwerenda_z_AKORD[[#This Row],[CZAS_START]]) &amp;"-"&amp; MONTH(Tabela_Kwerenda_z_AKORD[[#This Row],[CZAS_START]]) &amp;"-"&amp; YEAR(Tabela_Kwerenda_z_AKORD[[#This Row],[CZAS_START]])</f>
        <v>0-1-1900</v>
      </c>
      <c r="K890" t="e">
        <f>INDEX(AKORDT[],MATCH(Tabela_Kwerenda_z_AKORD[[#This Row],[PRACOWNICY_ID]],AKORDT[PRACOWNICY_ID],0),1)</f>
        <v>#N/A</v>
      </c>
    </row>
    <row r="891" spans="1:11">
      <c r="A891" s="11"/>
      <c r="B891" s="11"/>
      <c r="E891" s="11"/>
      <c r="F891" s="11"/>
      <c r="I891" t="str">
        <f>LEFT(Tabela_Kwerenda_z_AKORD[[#This Row],[NR_KOMISJI]],5)</f>
        <v/>
      </c>
      <c r="J891" t="str">
        <f>DAY(Tabela_Kwerenda_z_AKORD[[#This Row],[CZAS_START]]) &amp;"-"&amp; MONTH(Tabela_Kwerenda_z_AKORD[[#This Row],[CZAS_START]]) &amp;"-"&amp; YEAR(Tabela_Kwerenda_z_AKORD[[#This Row],[CZAS_START]])</f>
        <v>0-1-1900</v>
      </c>
      <c r="K891" t="e">
        <f>INDEX(AKORDT[],MATCH(Tabela_Kwerenda_z_AKORD[[#This Row],[PRACOWNICY_ID]],AKORDT[PRACOWNICY_ID],0),1)</f>
        <v>#N/A</v>
      </c>
    </row>
    <row r="892" spans="1:11">
      <c r="A892" s="11"/>
      <c r="B892" s="11"/>
      <c r="E892" s="11"/>
      <c r="F892" s="11"/>
      <c r="I892" t="str">
        <f>LEFT(Tabela_Kwerenda_z_AKORD[[#This Row],[NR_KOMISJI]],5)</f>
        <v/>
      </c>
      <c r="J892" t="str">
        <f>DAY(Tabela_Kwerenda_z_AKORD[[#This Row],[CZAS_START]]) &amp;"-"&amp; MONTH(Tabela_Kwerenda_z_AKORD[[#This Row],[CZAS_START]]) &amp;"-"&amp; YEAR(Tabela_Kwerenda_z_AKORD[[#This Row],[CZAS_START]])</f>
        <v>0-1-1900</v>
      </c>
      <c r="K892" t="e">
        <f>INDEX(AKORDT[],MATCH(Tabela_Kwerenda_z_AKORD[[#This Row],[PRACOWNICY_ID]],AKORDT[PRACOWNICY_ID],0),1)</f>
        <v>#N/A</v>
      </c>
    </row>
    <row r="893" spans="1:11">
      <c r="A893" s="11"/>
      <c r="B893" s="11"/>
      <c r="E893" s="11"/>
      <c r="F893" s="11"/>
      <c r="I893" t="str">
        <f>LEFT(Tabela_Kwerenda_z_AKORD[[#This Row],[NR_KOMISJI]],5)</f>
        <v/>
      </c>
      <c r="J893" t="str">
        <f>DAY(Tabela_Kwerenda_z_AKORD[[#This Row],[CZAS_START]]) &amp;"-"&amp; MONTH(Tabela_Kwerenda_z_AKORD[[#This Row],[CZAS_START]]) &amp;"-"&amp; YEAR(Tabela_Kwerenda_z_AKORD[[#This Row],[CZAS_START]])</f>
        <v>0-1-1900</v>
      </c>
      <c r="K893" t="e">
        <f>INDEX(AKORDT[],MATCH(Tabela_Kwerenda_z_AKORD[[#This Row],[PRACOWNICY_ID]],AKORDT[PRACOWNICY_ID],0),1)</f>
        <v>#N/A</v>
      </c>
    </row>
    <row r="894" spans="1:11">
      <c r="A894" s="11"/>
      <c r="B894" s="11"/>
      <c r="E894" s="11"/>
      <c r="F894" s="11"/>
      <c r="I894" t="str">
        <f>LEFT(Tabela_Kwerenda_z_AKORD[[#This Row],[NR_KOMISJI]],5)</f>
        <v/>
      </c>
      <c r="J894" t="str">
        <f>DAY(Tabela_Kwerenda_z_AKORD[[#This Row],[CZAS_START]]) &amp;"-"&amp; MONTH(Tabela_Kwerenda_z_AKORD[[#This Row],[CZAS_START]]) &amp;"-"&amp; YEAR(Tabela_Kwerenda_z_AKORD[[#This Row],[CZAS_START]])</f>
        <v>0-1-1900</v>
      </c>
      <c r="K894" t="e">
        <f>INDEX(AKORDT[],MATCH(Tabela_Kwerenda_z_AKORD[[#This Row],[PRACOWNICY_ID]],AKORDT[PRACOWNICY_ID],0),1)</f>
        <v>#N/A</v>
      </c>
    </row>
    <row r="895" spans="1:11">
      <c r="A895" s="11"/>
      <c r="B895" s="11"/>
      <c r="E895" s="11"/>
      <c r="F895" s="11"/>
      <c r="I895" t="str">
        <f>LEFT(Tabela_Kwerenda_z_AKORD[[#This Row],[NR_KOMISJI]],5)</f>
        <v/>
      </c>
      <c r="J895" t="str">
        <f>DAY(Tabela_Kwerenda_z_AKORD[[#This Row],[CZAS_START]]) &amp;"-"&amp; MONTH(Tabela_Kwerenda_z_AKORD[[#This Row],[CZAS_START]]) &amp;"-"&amp; YEAR(Tabela_Kwerenda_z_AKORD[[#This Row],[CZAS_START]])</f>
        <v>0-1-1900</v>
      </c>
      <c r="K895" t="e">
        <f>INDEX(AKORDT[],MATCH(Tabela_Kwerenda_z_AKORD[[#This Row],[PRACOWNICY_ID]],AKORDT[PRACOWNICY_ID],0),1)</f>
        <v>#N/A</v>
      </c>
    </row>
    <row r="896" spans="1:11">
      <c r="A896" s="11"/>
      <c r="B896" s="11"/>
      <c r="E896" s="11"/>
      <c r="F896" s="11"/>
      <c r="I896" t="str">
        <f>LEFT(Tabela_Kwerenda_z_AKORD[[#This Row],[NR_KOMISJI]],5)</f>
        <v/>
      </c>
      <c r="J896" t="str">
        <f>DAY(Tabela_Kwerenda_z_AKORD[[#This Row],[CZAS_START]]) &amp;"-"&amp; MONTH(Tabela_Kwerenda_z_AKORD[[#This Row],[CZAS_START]]) &amp;"-"&amp; YEAR(Tabela_Kwerenda_z_AKORD[[#This Row],[CZAS_START]])</f>
        <v>0-1-1900</v>
      </c>
      <c r="K896" t="e">
        <f>INDEX(AKORDT[],MATCH(Tabela_Kwerenda_z_AKORD[[#This Row],[PRACOWNICY_ID]],AKORDT[PRACOWNICY_ID],0),1)</f>
        <v>#N/A</v>
      </c>
    </row>
    <row r="897" spans="1:11">
      <c r="A897" s="11"/>
      <c r="B897" s="11"/>
      <c r="E897" s="11"/>
      <c r="F897" s="11"/>
      <c r="I897" t="str">
        <f>LEFT(Tabela_Kwerenda_z_AKORD[[#This Row],[NR_KOMISJI]],5)</f>
        <v/>
      </c>
      <c r="J897" t="str">
        <f>DAY(Tabela_Kwerenda_z_AKORD[[#This Row],[CZAS_START]]) &amp;"-"&amp; MONTH(Tabela_Kwerenda_z_AKORD[[#This Row],[CZAS_START]]) &amp;"-"&amp; YEAR(Tabela_Kwerenda_z_AKORD[[#This Row],[CZAS_START]])</f>
        <v>0-1-1900</v>
      </c>
      <c r="K897" t="e">
        <f>INDEX(AKORDT[],MATCH(Tabela_Kwerenda_z_AKORD[[#This Row],[PRACOWNICY_ID]],AKORDT[PRACOWNICY_ID],0),1)</f>
        <v>#N/A</v>
      </c>
    </row>
    <row r="898" spans="1:11">
      <c r="A898" s="11"/>
      <c r="B898" s="11"/>
      <c r="E898" s="11"/>
      <c r="F898" s="11"/>
      <c r="I898" t="str">
        <f>LEFT(Tabela_Kwerenda_z_AKORD[[#This Row],[NR_KOMISJI]],5)</f>
        <v/>
      </c>
      <c r="J898" t="str">
        <f>DAY(Tabela_Kwerenda_z_AKORD[[#This Row],[CZAS_START]]) &amp;"-"&amp; MONTH(Tabela_Kwerenda_z_AKORD[[#This Row],[CZAS_START]]) &amp;"-"&amp; YEAR(Tabela_Kwerenda_z_AKORD[[#This Row],[CZAS_START]])</f>
        <v>0-1-1900</v>
      </c>
      <c r="K898" t="e">
        <f>INDEX(AKORDT[],MATCH(Tabela_Kwerenda_z_AKORD[[#This Row],[PRACOWNICY_ID]],AKORDT[PRACOWNICY_ID],0),1)</f>
        <v>#N/A</v>
      </c>
    </row>
    <row r="899" spans="1:11">
      <c r="A899" s="11"/>
      <c r="B899" s="11"/>
      <c r="E899" s="11"/>
      <c r="F899" s="11"/>
      <c r="I899" t="str">
        <f>LEFT(Tabela_Kwerenda_z_AKORD[[#This Row],[NR_KOMISJI]],5)</f>
        <v/>
      </c>
      <c r="J899" t="str">
        <f>DAY(Tabela_Kwerenda_z_AKORD[[#This Row],[CZAS_START]]) &amp;"-"&amp; MONTH(Tabela_Kwerenda_z_AKORD[[#This Row],[CZAS_START]]) &amp;"-"&amp; YEAR(Tabela_Kwerenda_z_AKORD[[#This Row],[CZAS_START]])</f>
        <v>0-1-1900</v>
      </c>
      <c r="K899" t="e">
        <f>INDEX(AKORDT[],MATCH(Tabela_Kwerenda_z_AKORD[[#This Row],[PRACOWNICY_ID]],AKORDT[PRACOWNICY_ID],0),1)</f>
        <v>#N/A</v>
      </c>
    </row>
    <row r="900" spans="1:11">
      <c r="A900" s="11"/>
      <c r="B900" s="11"/>
      <c r="E900" s="11"/>
      <c r="F900" s="11"/>
      <c r="I900" t="str">
        <f>LEFT(Tabela_Kwerenda_z_AKORD[[#This Row],[NR_KOMISJI]],5)</f>
        <v/>
      </c>
      <c r="J900" t="str">
        <f>DAY(Tabela_Kwerenda_z_AKORD[[#This Row],[CZAS_START]]) &amp;"-"&amp; MONTH(Tabela_Kwerenda_z_AKORD[[#This Row],[CZAS_START]]) &amp;"-"&amp; YEAR(Tabela_Kwerenda_z_AKORD[[#This Row],[CZAS_START]])</f>
        <v>0-1-1900</v>
      </c>
      <c r="K900" t="e">
        <f>INDEX(AKORDT[],MATCH(Tabela_Kwerenda_z_AKORD[[#This Row],[PRACOWNICY_ID]],AKORDT[PRACOWNICY_ID],0),1)</f>
        <v>#N/A</v>
      </c>
    </row>
    <row r="901" spans="1:11">
      <c r="A901" s="11"/>
      <c r="B901" s="11"/>
      <c r="E901" s="11"/>
      <c r="F901" s="11"/>
      <c r="I901" t="str">
        <f>LEFT(Tabela_Kwerenda_z_AKORD[[#This Row],[NR_KOMISJI]],5)</f>
        <v/>
      </c>
      <c r="J901" t="str">
        <f>DAY(Tabela_Kwerenda_z_AKORD[[#This Row],[CZAS_START]]) &amp;"-"&amp; MONTH(Tabela_Kwerenda_z_AKORD[[#This Row],[CZAS_START]]) &amp;"-"&amp; YEAR(Tabela_Kwerenda_z_AKORD[[#This Row],[CZAS_START]])</f>
        <v>0-1-1900</v>
      </c>
      <c r="K901" t="e">
        <f>INDEX(AKORDT[],MATCH(Tabela_Kwerenda_z_AKORD[[#This Row],[PRACOWNICY_ID]],AKORDT[PRACOWNICY_ID],0),1)</f>
        <v>#N/A</v>
      </c>
    </row>
    <row r="902" spans="1:11">
      <c r="A902" s="11"/>
      <c r="B902" s="11"/>
      <c r="E902" s="11"/>
      <c r="F902" s="11"/>
      <c r="I902" t="str">
        <f>LEFT(Tabela_Kwerenda_z_AKORD[[#This Row],[NR_KOMISJI]],5)</f>
        <v/>
      </c>
      <c r="J902" t="str">
        <f>DAY(Tabela_Kwerenda_z_AKORD[[#This Row],[CZAS_START]]) &amp;"-"&amp; MONTH(Tabela_Kwerenda_z_AKORD[[#This Row],[CZAS_START]]) &amp;"-"&amp; YEAR(Tabela_Kwerenda_z_AKORD[[#This Row],[CZAS_START]])</f>
        <v>0-1-1900</v>
      </c>
      <c r="K902" t="e">
        <f>INDEX(AKORDT[],MATCH(Tabela_Kwerenda_z_AKORD[[#This Row],[PRACOWNICY_ID]],AKORDT[PRACOWNICY_ID],0),1)</f>
        <v>#N/A</v>
      </c>
    </row>
    <row r="903" spans="1:11">
      <c r="A903" s="11"/>
      <c r="B903" s="11"/>
      <c r="E903" s="11"/>
      <c r="F903" s="11"/>
      <c r="I903" t="str">
        <f>LEFT(Tabela_Kwerenda_z_AKORD[[#This Row],[NR_KOMISJI]],5)</f>
        <v/>
      </c>
      <c r="J903" t="str">
        <f>DAY(Tabela_Kwerenda_z_AKORD[[#This Row],[CZAS_START]]) &amp;"-"&amp; MONTH(Tabela_Kwerenda_z_AKORD[[#This Row],[CZAS_START]]) &amp;"-"&amp; YEAR(Tabela_Kwerenda_z_AKORD[[#This Row],[CZAS_START]])</f>
        <v>0-1-1900</v>
      </c>
      <c r="K903" t="e">
        <f>INDEX(AKORDT[],MATCH(Tabela_Kwerenda_z_AKORD[[#This Row],[PRACOWNICY_ID]],AKORDT[PRACOWNICY_ID],0),1)</f>
        <v>#N/A</v>
      </c>
    </row>
    <row r="904" spans="1:11">
      <c r="A904" s="11"/>
      <c r="B904" s="11"/>
      <c r="E904" s="11"/>
      <c r="F904" s="11"/>
      <c r="I904" t="str">
        <f>LEFT(Tabela_Kwerenda_z_AKORD[[#This Row],[NR_KOMISJI]],5)</f>
        <v/>
      </c>
      <c r="J904" t="str">
        <f>DAY(Tabela_Kwerenda_z_AKORD[[#This Row],[CZAS_START]]) &amp;"-"&amp; MONTH(Tabela_Kwerenda_z_AKORD[[#This Row],[CZAS_START]]) &amp;"-"&amp; YEAR(Tabela_Kwerenda_z_AKORD[[#This Row],[CZAS_START]])</f>
        <v>0-1-1900</v>
      </c>
      <c r="K904" t="e">
        <f>INDEX(AKORDT[],MATCH(Tabela_Kwerenda_z_AKORD[[#This Row],[PRACOWNICY_ID]],AKORDT[PRACOWNICY_ID],0),1)</f>
        <v>#N/A</v>
      </c>
    </row>
    <row r="905" spans="1:11">
      <c r="A905" s="11"/>
      <c r="B905" s="11"/>
      <c r="E905" s="11"/>
      <c r="F905" s="11"/>
      <c r="I905" t="str">
        <f>LEFT(Tabela_Kwerenda_z_AKORD[[#This Row],[NR_KOMISJI]],5)</f>
        <v/>
      </c>
      <c r="J905" t="str">
        <f>DAY(Tabela_Kwerenda_z_AKORD[[#This Row],[CZAS_START]]) &amp;"-"&amp; MONTH(Tabela_Kwerenda_z_AKORD[[#This Row],[CZAS_START]]) &amp;"-"&amp; YEAR(Tabela_Kwerenda_z_AKORD[[#This Row],[CZAS_START]])</f>
        <v>0-1-1900</v>
      </c>
      <c r="K905" t="e">
        <f>INDEX(AKORDT[],MATCH(Tabela_Kwerenda_z_AKORD[[#This Row],[PRACOWNICY_ID]],AKORDT[PRACOWNICY_ID],0),1)</f>
        <v>#N/A</v>
      </c>
    </row>
    <row r="906" spans="1:11">
      <c r="A906" s="11"/>
      <c r="B906" s="11"/>
      <c r="E906" s="11"/>
      <c r="F906" s="11"/>
      <c r="I906" t="str">
        <f>LEFT(Tabela_Kwerenda_z_AKORD[[#This Row],[NR_KOMISJI]],5)</f>
        <v/>
      </c>
      <c r="J906" t="str">
        <f>DAY(Tabela_Kwerenda_z_AKORD[[#This Row],[CZAS_START]]) &amp;"-"&amp; MONTH(Tabela_Kwerenda_z_AKORD[[#This Row],[CZAS_START]]) &amp;"-"&amp; YEAR(Tabela_Kwerenda_z_AKORD[[#This Row],[CZAS_START]])</f>
        <v>0-1-1900</v>
      </c>
      <c r="K906" t="e">
        <f>INDEX(AKORDT[],MATCH(Tabela_Kwerenda_z_AKORD[[#This Row],[PRACOWNICY_ID]],AKORDT[PRACOWNICY_ID],0),1)</f>
        <v>#N/A</v>
      </c>
    </row>
    <row r="907" spans="1:11">
      <c r="A907" s="11"/>
      <c r="B907" s="11"/>
      <c r="E907" s="11"/>
      <c r="F907" s="11"/>
      <c r="I907" t="str">
        <f>LEFT(Tabela_Kwerenda_z_AKORD[[#This Row],[NR_KOMISJI]],5)</f>
        <v/>
      </c>
      <c r="J907" t="str">
        <f>DAY(Tabela_Kwerenda_z_AKORD[[#This Row],[CZAS_START]]) &amp;"-"&amp; MONTH(Tabela_Kwerenda_z_AKORD[[#This Row],[CZAS_START]]) &amp;"-"&amp; YEAR(Tabela_Kwerenda_z_AKORD[[#This Row],[CZAS_START]])</f>
        <v>0-1-1900</v>
      </c>
      <c r="K907" t="e">
        <f>INDEX(AKORDT[],MATCH(Tabela_Kwerenda_z_AKORD[[#This Row],[PRACOWNICY_ID]],AKORDT[PRACOWNICY_ID],0),1)</f>
        <v>#N/A</v>
      </c>
    </row>
    <row r="908" spans="1:11">
      <c r="A908" s="11"/>
      <c r="B908" s="11"/>
      <c r="E908" s="11"/>
      <c r="F908" s="11"/>
      <c r="I908" t="str">
        <f>LEFT(Tabela_Kwerenda_z_AKORD[[#This Row],[NR_KOMISJI]],5)</f>
        <v/>
      </c>
      <c r="J908" t="str">
        <f>DAY(Tabela_Kwerenda_z_AKORD[[#This Row],[CZAS_START]]) &amp;"-"&amp; MONTH(Tabela_Kwerenda_z_AKORD[[#This Row],[CZAS_START]]) &amp;"-"&amp; YEAR(Tabela_Kwerenda_z_AKORD[[#This Row],[CZAS_START]])</f>
        <v>0-1-1900</v>
      </c>
      <c r="K908" t="e">
        <f>INDEX(AKORDT[],MATCH(Tabela_Kwerenda_z_AKORD[[#This Row],[PRACOWNICY_ID]],AKORDT[PRACOWNICY_ID],0),1)</f>
        <v>#N/A</v>
      </c>
    </row>
    <row r="909" spans="1:11">
      <c r="A909" s="11"/>
      <c r="B909" s="11"/>
      <c r="E909" s="11"/>
      <c r="F909" s="11"/>
      <c r="I909" t="str">
        <f>LEFT(Tabela_Kwerenda_z_AKORD[[#This Row],[NR_KOMISJI]],5)</f>
        <v/>
      </c>
      <c r="J909" t="str">
        <f>DAY(Tabela_Kwerenda_z_AKORD[[#This Row],[CZAS_START]]) &amp;"-"&amp; MONTH(Tabela_Kwerenda_z_AKORD[[#This Row],[CZAS_START]]) &amp;"-"&amp; YEAR(Tabela_Kwerenda_z_AKORD[[#This Row],[CZAS_START]])</f>
        <v>0-1-1900</v>
      </c>
      <c r="K909" t="e">
        <f>INDEX(AKORDT[],MATCH(Tabela_Kwerenda_z_AKORD[[#This Row],[PRACOWNICY_ID]],AKORDT[PRACOWNICY_ID],0),1)</f>
        <v>#N/A</v>
      </c>
    </row>
    <row r="910" spans="1:11">
      <c r="A910" s="11"/>
      <c r="B910" s="11"/>
      <c r="E910" s="11"/>
      <c r="F910" s="11"/>
      <c r="I910" t="str">
        <f>LEFT(Tabela_Kwerenda_z_AKORD[[#This Row],[NR_KOMISJI]],5)</f>
        <v/>
      </c>
      <c r="J910" t="str">
        <f>DAY(Tabela_Kwerenda_z_AKORD[[#This Row],[CZAS_START]]) &amp;"-"&amp; MONTH(Tabela_Kwerenda_z_AKORD[[#This Row],[CZAS_START]]) &amp;"-"&amp; YEAR(Tabela_Kwerenda_z_AKORD[[#This Row],[CZAS_START]])</f>
        <v>0-1-1900</v>
      </c>
      <c r="K910" t="e">
        <f>INDEX(AKORDT[],MATCH(Tabela_Kwerenda_z_AKORD[[#This Row],[PRACOWNICY_ID]],AKORDT[PRACOWNICY_ID],0),1)</f>
        <v>#N/A</v>
      </c>
    </row>
    <row r="911" spans="1:11">
      <c r="A911" s="11"/>
      <c r="B911" s="11"/>
      <c r="E911" s="11"/>
      <c r="F911" s="11"/>
      <c r="I911" t="str">
        <f>LEFT(Tabela_Kwerenda_z_AKORD[[#This Row],[NR_KOMISJI]],5)</f>
        <v/>
      </c>
      <c r="J911" t="str">
        <f>DAY(Tabela_Kwerenda_z_AKORD[[#This Row],[CZAS_START]]) &amp;"-"&amp; MONTH(Tabela_Kwerenda_z_AKORD[[#This Row],[CZAS_START]]) &amp;"-"&amp; YEAR(Tabela_Kwerenda_z_AKORD[[#This Row],[CZAS_START]])</f>
        <v>0-1-1900</v>
      </c>
      <c r="K911" t="e">
        <f>INDEX(AKORDT[],MATCH(Tabela_Kwerenda_z_AKORD[[#This Row],[PRACOWNICY_ID]],AKORDT[PRACOWNICY_ID],0),1)</f>
        <v>#N/A</v>
      </c>
    </row>
    <row r="912" spans="1:11">
      <c r="A912" s="11"/>
      <c r="B912" s="11"/>
      <c r="E912" s="11"/>
      <c r="F912" s="11"/>
      <c r="I912" t="str">
        <f>LEFT(Tabela_Kwerenda_z_AKORD[[#This Row],[NR_KOMISJI]],5)</f>
        <v/>
      </c>
      <c r="J912" t="str">
        <f>DAY(Tabela_Kwerenda_z_AKORD[[#This Row],[CZAS_START]]) &amp;"-"&amp; MONTH(Tabela_Kwerenda_z_AKORD[[#This Row],[CZAS_START]]) &amp;"-"&amp; YEAR(Tabela_Kwerenda_z_AKORD[[#This Row],[CZAS_START]])</f>
        <v>0-1-1900</v>
      </c>
      <c r="K912" t="e">
        <f>INDEX(AKORDT[],MATCH(Tabela_Kwerenda_z_AKORD[[#This Row],[PRACOWNICY_ID]],AKORDT[PRACOWNICY_ID],0),1)</f>
        <v>#N/A</v>
      </c>
    </row>
    <row r="913" spans="1:11">
      <c r="A913" s="11"/>
      <c r="B913" s="11"/>
      <c r="E913" s="11"/>
      <c r="F913" s="11"/>
      <c r="I913" t="str">
        <f>LEFT(Tabela_Kwerenda_z_AKORD[[#This Row],[NR_KOMISJI]],5)</f>
        <v/>
      </c>
      <c r="J913" t="str">
        <f>DAY(Tabela_Kwerenda_z_AKORD[[#This Row],[CZAS_START]]) &amp;"-"&amp; MONTH(Tabela_Kwerenda_z_AKORD[[#This Row],[CZAS_START]]) &amp;"-"&amp; YEAR(Tabela_Kwerenda_z_AKORD[[#This Row],[CZAS_START]])</f>
        <v>0-1-1900</v>
      </c>
      <c r="K913" t="e">
        <f>INDEX(AKORDT[],MATCH(Tabela_Kwerenda_z_AKORD[[#This Row],[PRACOWNICY_ID]],AKORDT[PRACOWNICY_ID],0),1)</f>
        <v>#N/A</v>
      </c>
    </row>
    <row r="914" spans="1:11">
      <c r="A914" s="11"/>
      <c r="B914" s="11"/>
      <c r="E914" s="11"/>
      <c r="F914" s="11"/>
      <c r="I914" t="str">
        <f>LEFT(Tabela_Kwerenda_z_AKORD[[#This Row],[NR_KOMISJI]],5)</f>
        <v/>
      </c>
      <c r="J914" t="str">
        <f>DAY(Tabela_Kwerenda_z_AKORD[[#This Row],[CZAS_START]]) &amp;"-"&amp; MONTH(Tabela_Kwerenda_z_AKORD[[#This Row],[CZAS_START]]) &amp;"-"&amp; YEAR(Tabela_Kwerenda_z_AKORD[[#This Row],[CZAS_START]])</f>
        <v>0-1-1900</v>
      </c>
      <c r="K914" t="e">
        <f>INDEX(AKORDT[],MATCH(Tabela_Kwerenda_z_AKORD[[#This Row],[PRACOWNICY_ID]],AKORDT[PRACOWNICY_ID],0),1)</f>
        <v>#N/A</v>
      </c>
    </row>
    <row r="915" spans="1:11">
      <c r="A915" s="11"/>
      <c r="B915" s="11"/>
      <c r="E915" s="11"/>
      <c r="F915" s="11"/>
      <c r="I915" t="str">
        <f>LEFT(Tabela_Kwerenda_z_AKORD[[#This Row],[NR_KOMISJI]],5)</f>
        <v/>
      </c>
      <c r="J915" t="str">
        <f>DAY(Tabela_Kwerenda_z_AKORD[[#This Row],[CZAS_START]]) &amp;"-"&amp; MONTH(Tabela_Kwerenda_z_AKORD[[#This Row],[CZAS_START]]) &amp;"-"&amp; YEAR(Tabela_Kwerenda_z_AKORD[[#This Row],[CZAS_START]])</f>
        <v>0-1-1900</v>
      </c>
      <c r="K915" t="e">
        <f>INDEX(AKORDT[],MATCH(Tabela_Kwerenda_z_AKORD[[#This Row],[PRACOWNICY_ID]],AKORDT[PRACOWNICY_ID],0),1)</f>
        <v>#N/A</v>
      </c>
    </row>
    <row r="916" spans="1:11">
      <c r="A916" s="11"/>
      <c r="B916" s="11"/>
      <c r="E916" s="11"/>
      <c r="F916" s="11"/>
      <c r="I916" t="str">
        <f>LEFT(Tabela_Kwerenda_z_AKORD[[#This Row],[NR_KOMISJI]],5)</f>
        <v/>
      </c>
      <c r="J916" t="str">
        <f>DAY(Tabela_Kwerenda_z_AKORD[[#This Row],[CZAS_START]]) &amp;"-"&amp; MONTH(Tabela_Kwerenda_z_AKORD[[#This Row],[CZAS_START]]) &amp;"-"&amp; YEAR(Tabela_Kwerenda_z_AKORD[[#This Row],[CZAS_START]])</f>
        <v>0-1-1900</v>
      </c>
      <c r="K916" t="e">
        <f>INDEX(AKORDT[],MATCH(Tabela_Kwerenda_z_AKORD[[#This Row],[PRACOWNICY_ID]],AKORDT[PRACOWNICY_ID],0),1)</f>
        <v>#N/A</v>
      </c>
    </row>
    <row r="917" spans="1:11">
      <c r="A917" s="11"/>
      <c r="B917" s="11"/>
      <c r="E917" s="11"/>
      <c r="F917" s="11"/>
      <c r="I917" t="str">
        <f>LEFT(Tabela_Kwerenda_z_AKORD[[#This Row],[NR_KOMISJI]],5)</f>
        <v/>
      </c>
      <c r="J917" t="str">
        <f>DAY(Tabela_Kwerenda_z_AKORD[[#This Row],[CZAS_START]]) &amp;"-"&amp; MONTH(Tabela_Kwerenda_z_AKORD[[#This Row],[CZAS_START]]) &amp;"-"&amp; YEAR(Tabela_Kwerenda_z_AKORD[[#This Row],[CZAS_START]])</f>
        <v>0-1-1900</v>
      </c>
      <c r="K917" t="e">
        <f>INDEX(AKORDT[],MATCH(Tabela_Kwerenda_z_AKORD[[#This Row],[PRACOWNICY_ID]],AKORDT[PRACOWNICY_ID],0),1)</f>
        <v>#N/A</v>
      </c>
    </row>
    <row r="918" spans="1:11">
      <c r="A918" s="11"/>
      <c r="B918" s="11"/>
      <c r="E918" s="11"/>
      <c r="F918" s="11"/>
      <c r="I918" t="str">
        <f>LEFT(Tabela_Kwerenda_z_AKORD[[#This Row],[NR_KOMISJI]],5)</f>
        <v/>
      </c>
      <c r="J918" t="str">
        <f>DAY(Tabela_Kwerenda_z_AKORD[[#This Row],[CZAS_START]]) &amp;"-"&amp; MONTH(Tabela_Kwerenda_z_AKORD[[#This Row],[CZAS_START]]) &amp;"-"&amp; YEAR(Tabela_Kwerenda_z_AKORD[[#This Row],[CZAS_START]])</f>
        <v>0-1-1900</v>
      </c>
      <c r="K918" t="e">
        <f>INDEX(AKORDT[],MATCH(Tabela_Kwerenda_z_AKORD[[#This Row],[PRACOWNICY_ID]],AKORDT[PRACOWNICY_ID],0),1)</f>
        <v>#N/A</v>
      </c>
    </row>
    <row r="919" spans="1:11">
      <c r="A919" s="11"/>
      <c r="B919" s="11"/>
      <c r="E919" s="11"/>
      <c r="F919" s="11"/>
      <c r="I919" t="str">
        <f>LEFT(Tabela_Kwerenda_z_AKORD[[#This Row],[NR_KOMISJI]],5)</f>
        <v/>
      </c>
      <c r="J919" t="str">
        <f>DAY(Tabela_Kwerenda_z_AKORD[[#This Row],[CZAS_START]]) &amp;"-"&amp; MONTH(Tabela_Kwerenda_z_AKORD[[#This Row],[CZAS_START]]) &amp;"-"&amp; YEAR(Tabela_Kwerenda_z_AKORD[[#This Row],[CZAS_START]])</f>
        <v>0-1-1900</v>
      </c>
      <c r="K919" t="e">
        <f>INDEX(AKORDT[],MATCH(Tabela_Kwerenda_z_AKORD[[#This Row],[PRACOWNICY_ID]],AKORDT[PRACOWNICY_ID],0),1)</f>
        <v>#N/A</v>
      </c>
    </row>
    <row r="920" spans="1:11">
      <c r="A920" s="11"/>
      <c r="B920" s="11"/>
      <c r="E920" s="11"/>
      <c r="F920" s="11"/>
      <c r="I920" t="str">
        <f>LEFT(Tabela_Kwerenda_z_AKORD[[#This Row],[NR_KOMISJI]],5)</f>
        <v/>
      </c>
      <c r="J920" t="str">
        <f>DAY(Tabela_Kwerenda_z_AKORD[[#This Row],[CZAS_START]]) &amp;"-"&amp; MONTH(Tabela_Kwerenda_z_AKORD[[#This Row],[CZAS_START]]) &amp;"-"&amp; YEAR(Tabela_Kwerenda_z_AKORD[[#This Row],[CZAS_START]])</f>
        <v>0-1-1900</v>
      </c>
      <c r="K920" t="e">
        <f>INDEX(AKORDT[],MATCH(Tabela_Kwerenda_z_AKORD[[#This Row],[PRACOWNICY_ID]],AKORDT[PRACOWNICY_ID],0),1)</f>
        <v>#N/A</v>
      </c>
    </row>
    <row r="921" spans="1:11">
      <c r="A921" s="11"/>
      <c r="B921" s="11"/>
      <c r="E921" s="11"/>
      <c r="F921" s="11"/>
      <c r="I921" t="str">
        <f>LEFT(Tabela_Kwerenda_z_AKORD[[#This Row],[NR_KOMISJI]],5)</f>
        <v/>
      </c>
      <c r="J921" t="str">
        <f>DAY(Tabela_Kwerenda_z_AKORD[[#This Row],[CZAS_START]]) &amp;"-"&amp; MONTH(Tabela_Kwerenda_z_AKORD[[#This Row],[CZAS_START]]) &amp;"-"&amp; YEAR(Tabela_Kwerenda_z_AKORD[[#This Row],[CZAS_START]])</f>
        <v>0-1-1900</v>
      </c>
      <c r="K921" t="e">
        <f>INDEX(AKORDT[],MATCH(Tabela_Kwerenda_z_AKORD[[#This Row],[PRACOWNICY_ID]],AKORDT[PRACOWNICY_ID],0),1)</f>
        <v>#N/A</v>
      </c>
    </row>
    <row r="922" spans="1:11">
      <c r="A922" s="11"/>
      <c r="B922" s="11"/>
      <c r="E922" s="11"/>
      <c r="F922" s="11"/>
      <c r="I922" t="str">
        <f>LEFT(Tabela_Kwerenda_z_AKORD[[#This Row],[NR_KOMISJI]],5)</f>
        <v/>
      </c>
      <c r="J922" t="str">
        <f>DAY(Tabela_Kwerenda_z_AKORD[[#This Row],[CZAS_START]]) &amp;"-"&amp; MONTH(Tabela_Kwerenda_z_AKORD[[#This Row],[CZAS_START]]) &amp;"-"&amp; YEAR(Tabela_Kwerenda_z_AKORD[[#This Row],[CZAS_START]])</f>
        <v>0-1-1900</v>
      </c>
      <c r="K922" t="e">
        <f>INDEX(AKORDT[],MATCH(Tabela_Kwerenda_z_AKORD[[#This Row],[PRACOWNICY_ID]],AKORDT[PRACOWNICY_ID],0),1)</f>
        <v>#N/A</v>
      </c>
    </row>
    <row r="923" spans="1:11">
      <c r="A923" s="11"/>
      <c r="B923" s="11"/>
      <c r="E923" s="11"/>
      <c r="F923" s="11"/>
      <c r="I923" t="str">
        <f>LEFT(Tabela_Kwerenda_z_AKORD[[#This Row],[NR_KOMISJI]],5)</f>
        <v/>
      </c>
      <c r="J923" t="str">
        <f>DAY(Tabela_Kwerenda_z_AKORD[[#This Row],[CZAS_START]]) &amp;"-"&amp; MONTH(Tabela_Kwerenda_z_AKORD[[#This Row],[CZAS_START]]) &amp;"-"&amp; YEAR(Tabela_Kwerenda_z_AKORD[[#This Row],[CZAS_START]])</f>
        <v>0-1-1900</v>
      </c>
      <c r="K923" t="e">
        <f>INDEX(AKORDT[],MATCH(Tabela_Kwerenda_z_AKORD[[#This Row],[PRACOWNICY_ID]],AKORDT[PRACOWNICY_ID],0),1)</f>
        <v>#N/A</v>
      </c>
    </row>
    <row r="924" spans="1:11">
      <c r="A924" s="11"/>
      <c r="B924" s="11"/>
      <c r="E924" s="11"/>
      <c r="F924" s="11"/>
      <c r="I924" t="str">
        <f>LEFT(Tabela_Kwerenda_z_AKORD[[#This Row],[NR_KOMISJI]],5)</f>
        <v/>
      </c>
      <c r="J924" t="str">
        <f>DAY(Tabela_Kwerenda_z_AKORD[[#This Row],[CZAS_START]]) &amp;"-"&amp; MONTH(Tabela_Kwerenda_z_AKORD[[#This Row],[CZAS_START]]) &amp;"-"&amp; YEAR(Tabela_Kwerenda_z_AKORD[[#This Row],[CZAS_START]])</f>
        <v>0-1-1900</v>
      </c>
      <c r="K924" t="e">
        <f>INDEX(AKORDT[],MATCH(Tabela_Kwerenda_z_AKORD[[#This Row],[PRACOWNICY_ID]],AKORDT[PRACOWNICY_ID],0),1)</f>
        <v>#N/A</v>
      </c>
    </row>
    <row r="925" spans="1:11">
      <c r="A925" s="11"/>
      <c r="B925" s="11"/>
      <c r="E925" s="11"/>
      <c r="F925" s="11"/>
      <c r="I925" t="str">
        <f>LEFT(Tabela_Kwerenda_z_AKORD[[#This Row],[NR_KOMISJI]],5)</f>
        <v/>
      </c>
      <c r="J925" t="str">
        <f>DAY(Tabela_Kwerenda_z_AKORD[[#This Row],[CZAS_START]]) &amp;"-"&amp; MONTH(Tabela_Kwerenda_z_AKORD[[#This Row],[CZAS_START]]) &amp;"-"&amp; YEAR(Tabela_Kwerenda_z_AKORD[[#This Row],[CZAS_START]])</f>
        <v>0-1-1900</v>
      </c>
      <c r="K925" t="e">
        <f>INDEX(AKORDT[],MATCH(Tabela_Kwerenda_z_AKORD[[#This Row],[PRACOWNICY_ID]],AKORDT[PRACOWNICY_ID],0),1)</f>
        <v>#N/A</v>
      </c>
    </row>
    <row r="926" spans="1:11">
      <c r="A926" s="11"/>
      <c r="B926" s="11"/>
      <c r="E926" s="11"/>
      <c r="F926" s="11"/>
      <c r="I926" t="str">
        <f>LEFT(Tabela_Kwerenda_z_AKORD[[#This Row],[NR_KOMISJI]],5)</f>
        <v/>
      </c>
      <c r="J926" t="str">
        <f>DAY(Tabela_Kwerenda_z_AKORD[[#This Row],[CZAS_START]]) &amp;"-"&amp; MONTH(Tabela_Kwerenda_z_AKORD[[#This Row],[CZAS_START]]) &amp;"-"&amp; YEAR(Tabela_Kwerenda_z_AKORD[[#This Row],[CZAS_START]])</f>
        <v>0-1-1900</v>
      </c>
      <c r="K926" t="e">
        <f>INDEX(AKORDT[],MATCH(Tabela_Kwerenda_z_AKORD[[#This Row],[PRACOWNICY_ID]],AKORDT[PRACOWNICY_ID],0),1)</f>
        <v>#N/A</v>
      </c>
    </row>
    <row r="927" spans="1:11">
      <c r="A927" s="11"/>
      <c r="B927" s="11"/>
      <c r="E927" s="11"/>
      <c r="F927" s="11"/>
      <c r="I927" t="str">
        <f>LEFT(Tabela_Kwerenda_z_AKORD[[#This Row],[NR_KOMISJI]],5)</f>
        <v/>
      </c>
      <c r="J927" t="str">
        <f>DAY(Tabela_Kwerenda_z_AKORD[[#This Row],[CZAS_START]]) &amp;"-"&amp; MONTH(Tabela_Kwerenda_z_AKORD[[#This Row],[CZAS_START]]) &amp;"-"&amp; YEAR(Tabela_Kwerenda_z_AKORD[[#This Row],[CZAS_START]])</f>
        <v>0-1-1900</v>
      </c>
      <c r="K927" t="e">
        <f>INDEX(AKORDT[],MATCH(Tabela_Kwerenda_z_AKORD[[#This Row],[PRACOWNICY_ID]],AKORDT[PRACOWNICY_ID],0),1)</f>
        <v>#N/A</v>
      </c>
    </row>
    <row r="928" spans="1:11">
      <c r="A928" s="11"/>
      <c r="B928" s="11"/>
      <c r="E928" s="11"/>
      <c r="F928" s="11"/>
      <c r="I928" t="str">
        <f>LEFT(Tabela_Kwerenda_z_AKORD[[#This Row],[NR_KOMISJI]],5)</f>
        <v/>
      </c>
      <c r="J928" t="str">
        <f>DAY(Tabela_Kwerenda_z_AKORD[[#This Row],[CZAS_START]]) &amp;"-"&amp; MONTH(Tabela_Kwerenda_z_AKORD[[#This Row],[CZAS_START]]) &amp;"-"&amp; YEAR(Tabela_Kwerenda_z_AKORD[[#This Row],[CZAS_START]])</f>
        <v>0-1-1900</v>
      </c>
      <c r="K928" t="e">
        <f>INDEX(AKORDT[],MATCH(Tabela_Kwerenda_z_AKORD[[#This Row],[PRACOWNICY_ID]],AKORDT[PRACOWNICY_ID],0),1)</f>
        <v>#N/A</v>
      </c>
    </row>
    <row r="929" spans="1:11">
      <c r="A929" s="11"/>
      <c r="B929" s="11"/>
      <c r="E929" s="11"/>
      <c r="F929" s="11"/>
      <c r="I929" t="str">
        <f>LEFT(Tabela_Kwerenda_z_AKORD[[#This Row],[NR_KOMISJI]],5)</f>
        <v/>
      </c>
      <c r="J929" t="str">
        <f>DAY(Tabela_Kwerenda_z_AKORD[[#This Row],[CZAS_START]]) &amp;"-"&amp; MONTH(Tabela_Kwerenda_z_AKORD[[#This Row],[CZAS_START]]) &amp;"-"&amp; YEAR(Tabela_Kwerenda_z_AKORD[[#This Row],[CZAS_START]])</f>
        <v>0-1-1900</v>
      </c>
      <c r="K929" t="e">
        <f>INDEX(AKORDT[],MATCH(Tabela_Kwerenda_z_AKORD[[#This Row],[PRACOWNICY_ID]],AKORDT[PRACOWNICY_ID],0),1)</f>
        <v>#N/A</v>
      </c>
    </row>
    <row r="930" spans="1:11">
      <c r="A930" s="11"/>
      <c r="B930" s="11"/>
      <c r="E930" s="11"/>
      <c r="F930" s="11"/>
      <c r="I930" t="str">
        <f>LEFT(Tabela_Kwerenda_z_AKORD[[#This Row],[NR_KOMISJI]],5)</f>
        <v/>
      </c>
      <c r="J930" t="str">
        <f>DAY(Tabela_Kwerenda_z_AKORD[[#This Row],[CZAS_START]]) &amp;"-"&amp; MONTH(Tabela_Kwerenda_z_AKORD[[#This Row],[CZAS_START]]) &amp;"-"&amp; YEAR(Tabela_Kwerenda_z_AKORD[[#This Row],[CZAS_START]])</f>
        <v>0-1-1900</v>
      </c>
      <c r="K930" t="e">
        <f>INDEX(AKORDT[],MATCH(Tabela_Kwerenda_z_AKORD[[#This Row],[PRACOWNICY_ID]],AKORDT[PRACOWNICY_ID],0),1)</f>
        <v>#N/A</v>
      </c>
    </row>
    <row r="931" spans="1:11">
      <c r="A931" s="11"/>
      <c r="B931" s="11"/>
      <c r="E931" s="11"/>
      <c r="F931" s="11"/>
      <c r="I931" t="str">
        <f>LEFT(Tabela_Kwerenda_z_AKORD[[#This Row],[NR_KOMISJI]],5)</f>
        <v/>
      </c>
      <c r="J931" t="str">
        <f>DAY(Tabela_Kwerenda_z_AKORD[[#This Row],[CZAS_START]]) &amp;"-"&amp; MONTH(Tabela_Kwerenda_z_AKORD[[#This Row],[CZAS_START]]) &amp;"-"&amp; YEAR(Tabela_Kwerenda_z_AKORD[[#This Row],[CZAS_START]])</f>
        <v>0-1-1900</v>
      </c>
      <c r="K931" t="e">
        <f>INDEX(AKORDT[],MATCH(Tabela_Kwerenda_z_AKORD[[#This Row],[PRACOWNICY_ID]],AKORDT[PRACOWNICY_ID],0),1)</f>
        <v>#N/A</v>
      </c>
    </row>
    <row r="932" spans="1:11">
      <c r="A932" s="11"/>
      <c r="B932" s="11"/>
      <c r="E932" s="11"/>
      <c r="F932" s="11"/>
      <c r="I932" t="str">
        <f>LEFT(Tabela_Kwerenda_z_AKORD[[#This Row],[NR_KOMISJI]],5)</f>
        <v/>
      </c>
      <c r="J932" t="str">
        <f>DAY(Tabela_Kwerenda_z_AKORD[[#This Row],[CZAS_START]]) &amp;"-"&amp; MONTH(Tabela_Kwerenda_z_AKORD[[#This Row],[CZAS_START]]) &amp;"-"&amp; YEAR(Tabela_Kwerenda_z_AKORD[[#This Row],[CZAS_START]])</f>
        <v>0-1-1900</v>
      </c>
      <c r="K932" t="e">
        <f>INDEX(AKORDT[],MATCH(Tabela_Kwerenda_z_AKORD[[#This Row],[PRACOWNICY_ID]],AKORDT[PRACOWNICY_ID],0),1)</f>
        <v>#N/A</v>
      </c>
    </row>
    <row r="933" spans="1:11">
      <c r="A933" s="11"/>
      <c r="B933" s="11"/>
      <c r="E933" s="11"/>
      <c r="F933" s="11"/>
      <c r="I933" t="str">
        <f>LEFT(Tabela_Kwerenda_z_AKORD[[#This Row],[NR_KOMISJI]],5)</f>
        <v/>
      </c>
      <c r="J933" t="str">
        <f>DAY(Tabela_Kwerenda_z_AKORD[[#This Row],[CZAS_START]]) &amp;"-"&amp; MONTH(Tabela_Kwerenda_z_AKORD[[#This Row],[CZAS_START]]) &amp;"-"&amp; YEAR(Tabela_Kwerenda_z_AKORD[[#This Row],[CZAS_START]])</f>
        <v>0-1-1900</v>
      </c>
      <c r="K933" t="e">
        <f>INDEX(AKORDT[],MATCH(Tabela_Kwerenda_z_AKORD[[#This Row],[PRACOWNICY_ID]],AKORDT[PRACOWNICY_ID],0),1)</f>
        <v>#N/A</v>
      </c>
    </row>
    <row r="934" spans="1:11">
      <c r="A934" s="11"/>
      <c r="B934" s="11"/>
      <c r="E934" s="11"/>
      <c r="F934" s="11"/>
      <c r="I934" t="str">
        <f>LEFT(Tabela_Kwerenda_z_AKORD[[#This Row],[NR_KOMISJI]],5)</f>
        <v/>
      </c>
      <c r="J934" t="str">
        <f>DAY(Tabela_Kwerenda_z_AKORD[[#This Row],[CZAS_START]]) &amp;"-"&amp; MONTH(Tabela_Kwerenda_z_AKORD[[#This Row],[CZAS_START]]) &amp;"-"&amp; YEAR(Tabela_Kwerenda_z_AKORD[[#This Row],[CZAS_START]])</f>
        <v>0-1-1900</v>
      </c>
      <c r="K934" t="e">
        <f>INDEX(AKORDT[],MATCH(Tabela_Kwerenda_z_AKORD[[#This Row],[PRACOWNICY_ID]],AKORDT[PRACOWNICY_ID],0),1)</f>
        <v>#N/A</v>
      </c>
    </row>
    <row r="935" spans="1:11">
      <c r="A935" s="11"/>
      <c r="B935" s="11"/>
      <c r="E935" s="11"/>
      <c r="F935" s="11"/>
      <c r="I935" t="str">
        <f>LEFT(Tabela_Kwerenda_z_AKORD[[#This Row],[NR_KOMISJI]],5)</f>
        <v/>
      </c>
      <c r="J935" t="str">
        <f>DAY(Tabela_Kwerenda_z_AKORD[[#This Row],[CZAS_START]]) &amp;"-"&amp; MONTH(Tabela_Kwerenda_z_AKORD[[#This Row],[CZAS_START]]) &amp;"-"&amp; YEAR(Tabela_Kwerenda_z_AKORD[[#This Row],[CZAS_START]])</f>
        <v>0-1-1900</v>
      </c>
      <c r="K935" t="e">
        <f>INDEX(AKORDT[],MATCH(Tabela_Kwerenda_z_AKORD[[#This Row],[PRACOWNICY_ID]],AKORDT[PRACOWNICY_ID],0),1)</f>
        <v>#N/A</v>
      </c>
    </row>
    <row r="936" spans="1:11">
      <c r="A936" s="11"/>
      <c r="B936" s="11"/>
      <c r="E936" s="11"/>
      <c r="F936" s="11"/>
      <c r="I936" t="str">
        <f>LEFT(Tabela_Kwerenda_z_AKORD[[#This Row],[NR_KOMISJI]],5)</f>
        <v/>
      </c>
      <c r="J936" t="str">
        <f>DAY(Tabela_Kwerenda_z_AKORD[[#This Row],[CZAS_START]]) &amp;"-"&amp; MONTH(Tabela_Kwerenda_z_AKORD[[#This Row],[CZAS_START]]) &amp;"-"&amp; YEAR(Tabela_Kwerenda_z_AKORD[[#This Row],[CZAS_START]])</f>
        <v>0-1-1900</v>
      </c>
      <c r="K936" t="e">
        <f>INDEX(AKORDT[],MATCH(Tabela_Kwerenda_z_AKORD[[#This Row],[PRACOWNICY_ID]],AKORDT[PRACOWNICY_ID],0),1)</f>
        <v>#N/A</v>
      </c>
    </row>
    <row r="937" spans="1:11">
      <c r="A937" s="11"/>
      <c r="B937" s="11"/>
      <c r="E937" s="11"/>
      <c r="F937" s="11"/>
      <c r="I937" t="str">
        <f>LEFT(Tabela_Kwerenda_z_AKORD[[#This Row],[NR_KOMISJI]],5)</f>
        <v/>
      </c>
      <c r="J937" t="str">
        <f>DAY(Tabela_Kwerenda_z_AKORD[[#This Row],[CZAS_START]]) &amp;"-"&amp; MONTH(Tabela_Kwerenda_z_AKORD[[#This Row],[CZAS_START]]) &amp;"-"&amp; YEAR(Tabela_Kwerenda_z_AKORD[[#This Row],[CZAS_START]])</f>
        <v>0-1-1900</v>
      </c>
      <c r="K937" t="e">
        <f>INDEX(AKORDT[],MATCH(Tabela_Kwerenda_z_AKORD[[#This Row],[PRACOWNICY_ID]],AKORDT[PRACOWNICY_ID],0),1)</f>
        <v>#N/A</v>
      </c>
    </row>
    <row r="938" spans="1:11">
      <c r="A938" s="11"/>
      <c r="B938" s="11"/>
      <c r="E938" s="11"/>
      <c r="F938" s="11"/>
      <c r="I938" t="str">
        <f>LEFT(Tabela_Kwerenda_z_AKORD[[#This Row],[NR_KOMISJI]],5)</f>
        <v/>
      </c>
      <c r="J938" t="str">
        <f>DAY(Tabela_Kwerenda_z_AKORD[[#This Row],[CZAS_START]]) &amp;"-"&amp; MONTH(Tabela_Kwerenda_z_AKORD[[#This Row],[CZAS_START]]) &amp;"-"&amp; YEAR(Tabela_Kwerenda_z_AKORD[[#This Row],[CZAS_START]])</f>
        <v>0-1-1900</v>
      </c>
      <c r="K938" t="e">
        <f>INDEX(AKORDT[],MATCH(Tabela_Kwerenda_z_AKORD[[#This Row],[PRACOWNICY_ID]],AKORDT[PRACOWNICY_ID],0),1)</f>
        <v>#N/A</v>
      </c>
    </row>
    <row r="939" spans="1:11">
      <c r="A939" s="11"/>
      <c r="B939" s="11"/>
      <c r="E939" s="11"/>
      <c r="F939" s="11"/>
      <c r="I939" t="str">
        <f>LEFT(Tabela_Kwerenda_z_AKORD[[#This Row],[NR_KOMISJI]],5)</f>
        <v/>
      </c>
      <c r="J939" t="str">
        <f>DAY(Tabela_Kwerenda_z_AKORD[[#This Row],[CZAS_START]]) &amp;"-"&amp; MONTH(Tabela_Kwerenda_z_AKORD[[#This Row],[CZAS_START]]) &amp;"-"&amp; YEAR(Tabela_Kwerenda_z_AKORD[[#This Row],[CZAS_START]])</f>
        <v>0-1-1900</v>
      </c>
      <c r="K939" t="e">
        <f>INDEX(AKORDT[],MATCH(Tabela_Kwerenda_z_AKORD[[#This Row],[PRACOWNICY_ID]],AKORDT[PRACOWNICY_ID],0),1)</f>
        <v>#N/A</v>
      </c>
    </row>
    <row r="940" spans="1:11">
      <c r="A940" s="11"/>
      <c r="B940" s="11"/>
      <c r="E940" s="11"/>
      <c r="F940" s="11"/>
      <c r="I940" t="str">
        <f>LEFT(Tabela_Kwerenda_z_AKORD[[#This Row],[NR_KOMISJI]],5)</f>
        <v/>
      </c>
      <c r="J940" t="str">
        <f>DAY(Tabela_Kwerenda_z_AKORD[[#This Row],[CZAS_START]]) &amp;"-"&amp; MONTH(Tabela_Kwerenda_z_AKORD[[#This Row],[CZAS_START]]) &amp;"-"&amp; YEAR(Tabela_Kwerenda_z_AKORD[[#This Row],[CZAS_START]])</f>
        <v>0-1-1900</v>
      </c>
      <c r="K940" t="e">
        <f>INDEX(AKORDT[],MATCH(Tabela_Kwerenda_z_AKORD[[#This Row],[PRACOWNICY_ID]],AKORDT[PRACOWNICY_ID],0),1)</f>
        <v>#N/A</v>
      </c>
    </row>
    <row r="941" spans="1:11">
      <c r="A941" s="11"/>
      <c r="B941" s="11"/>
      <c r="E941" s="11"/>
      <c r="F941" s="11"/>
      <c r="I941" t="str">
        <f>LEFT(Tabela_Kwerenda_z_AKORD[[#This Row],[NR_KOMISJI]],5)</f>
        <v/>
      </c>
      <c r="J941" t="str">
        <f>DAY(Tabela_Kwerenda_z_AKORD[[#This Row],[CZAS_START]]) &amp;"-"&amp; MONTH(Tabela_Kwerenda_z_AKORD[[#This Row],[CZAS_START]]) &amp;"-"&amp; YEAR(Tabela_Kwerenda_z_AKORD[[#This Row],[CZAS_START]])</f>
        <v>0-1-1900</v>
      </c>
      <c r="K941" t="e">
        <f>INDEX(AKORDT[],MATCH(Tabela_Kwerenda_z_AKORD[[#This Row],[PRACOWNICY_ID]],AKORDT[PRACOWNICY_ID],0),1)</f>
        <v>#N/A</v>
      </c>
    </row>
    <row r="942" spans="1:11">
      <c r="A942" s="11"/>
      <c r="B942" s="11"/>
      <c r="E942" s="11"/>
      <c r="F942" s="11"/>
      <c r="I942" t="str">
        <f>LEFT(Tabela_Kwerenda_z_AKORD[[#This Row],[NR_KOMISJI]],5)</f>
        <v/>
      </c>
      <c r="J942" t="str">
        <f>DAY(Tabela_Kwerenda_z_AKORD[[#This Row],[CZAS_START]]) &amp;"-"&amp; MONTH(Tabela_Kwerenda_z_AKORD[[#This Row],[CZAS_START]]) &amp;"-"&amp; YEAR(Tabela_Kwerenda_z_AKORD[[#This Row],[CZAS_START]])</f>
        <v>0-1-1900</v>
      </c>
      <c r="K942" t="e">
        <f>INDEX(AKORDT[],MATCH(Tabela_Kwerenda_z_AKORD[[#This Row],[PRACOWNICY_ID]],AKORDT[PRACOWNICY_ID],0),1)</f>
        <v>#N/A</v>
      </c>
    </row>
    <row r="943" spans="1:11">
      <c r="A943" s="11"/>
      <c r="B943" s="11"/>
      <c r="E943" s="11"/>
      <c r="F943" s="11"/>
      <c r="I943" t="str">
        <f>LEFT(Tabela_Kwerenda_z_AKORD[[#This Row],[NR_KOMISJI]],5)</f>
        <v/>
      </c>
      <c r="J943" t="str">
        <f>DAY(Tabela_Kwerenda_z_AKORD[[#This Row],[CZAS_START]]) &amp;"-"&amp; MONTH(Tabela_Kwerenda_z_AKORD[[#This Row],[CZAS_START]]) &amp;"-"&amp; YEAR(Tabela_Kwerenda_z_AKORD[[#This Row],[CZAS_START]])</f>
        <v>0-1-1900</v>
      </c>
      <c r="K943" t="e">
        <f>INDEX(AKORDT[],MATCH(Tabela_Kwerenda_z_AKORD[[#This Row],[PRACOWNICY_ID]],AKORDT[PRACOWNICY_ID],0),1)</f>
        <v>#N/A</v>
      </c>
    </row>
    <row r="944" spans="1:11">
      <c r="A944" s="11"/>
      <c r="B944" s="11"/>
      <c r="E944" s="11"/>
      <c r="F944" s="11"/>
      <c r="I944" t="str">
        <f>LEFT(Tabela_Kwerenda_z_AKORD[[#This Row],[NR_KOMISJI]],5)</f>
        <v/>
      </c>
      <c r="J944" t="str">
        <f>DAY(Tabela_Kwerenda_z_AKORD[[#This Row],[CZAS_START]]) &amp;"-"&amp; MONTH(Tabela_Kwerenda_z_AKORD[[#This Row],[CZAS_START]]) &amp;"-"&amp; YEAR(Tabela_Kwerenda_z_AKORD[[#This Row],[CZAS_START]])</f>
        <v>0-1-1900</v>
      </c>
      <c r="K944" t="e">
        <f>INDEX(AKORDT[],MATCH(Tabela_Kwerenda_z_AKORD[[#This Row],[PRACOWNICY_ID]],AKORDT[PRACOWNICY_ID],0),1)</f>
        <v>#N/A</v>
      </c>
    </row>
    <row r="945" spans="1:11">
      <c r="A945" s="11"/>
      <c r="B945" s="11"/>
      <c r="E945" s="11"/>
      <c r="F945" s="11"/>
      <c r="I945" t="str">
        <f>LEFT(Tabela_Kwerenda_z_AKORD[[#This Row],[NR_KOMISJI]],5)</f>
        <v/>
      </c>
      <c r="J945" t="str">
        <f>DAY(Tabela_Kwerenda_z_AKORD[[#This Row],[CZAS_START]]) &amp;"-"&amp; MONTH(Tabela_Kwerenda_z_AKORD[[#This Row],[CZAS_START]]) &amp;"-"&amp; YEAR(Tabela_Kwerenda_z_AKORD[[#This Row],[CZAS_START]])</f>
        <v>0-1-1900</v>
      </c>
      <c r="K945" t="e">
        <f>INDEX(AKORDT[],MATCH(Tabela_Kwerenda_z_AKORD[[#This Row],[PRACOWNICY_ID]],AKORDT[PRACOWNICY_ID],0),1)</f>
        <v>#N/A</v>
      </c>
    </row>
    <row r="946" spans="1:11">
      <c r="A946" s="11"/>
      <c r="B946" s="11"/>
      <c r="E946" s="11"/>
      <c r="F946" s="11"/>
      <c r="I946" t="str">
        <f>LEFT(Tabela_Kwerenda_z_AKORD[[#This Row],[NR_KOMISJI]],5)</f>
        <v/>
      </c>
      <c r="J946" t="str">
        <f>DAY(Tabela_Kwerenda_z_AKORD[[#This Row],[CZAS_START]]) &amp;"-"&amp; MONTH(Tabela_Kwerenda_z_AKORD[[#This Row],[CZAS_START]]) &amp;"-"&amp; YEAR(Tabela_Kwerenda_z_AKORD[[#This Row],[CZAS_START]])</f>
        <v>0-1-1900</v>
      </c>
      <c r="K946" t="e">
        <f>INDEX(AKORDT[],MATCH(Tabela_Kwerenda_z_AKORD[[#This Row],[PRACOWNICY_ID]],AKORDT[PRACOWNICY_ID],0),1)</f>
        <v>#N/A</v>
      </c>
    </row>
    <row r="947" spans="1:11">
      <c r="A947" s="11"/>
      <c r="B947" s="11"/>
      <c r="E947" s="11"/>
      <c r="F947" s="11"/>
      <c r="I947" t="str">
        <f>LEFT(Tabela_Kwerenda_z_AKORD[[#This Row],[NR_KOMISJI]],5)</f>
        <v/>
      </c>
      <c r="J947" t="str">
        <f>DAY(Tabela_Kwerenda_z_AKORD[[#This Row],[CZAS_START]]) &amp;"-"&amp; MONTH(Tabela_Kwerenda_z_AKORD[[#This Row],[CZAS_START]]) &amp;"-"&amp; YEAR(Tabela_Kwerenda_z_AKORD[[#This Row],[CZAS_START]])</f>
        <v>0-1-1900</v>
      </c>
      <c r="K947" t="e">
        <f>INDEX(AKORDT[],MATCH(Tabela_Kwerenda_z_AKORD[[#This Row],[PRACOWNICY_ID]],AKORDT[PRACOWNICY_ID],0),1)</f>
        <v>#N/A</v>
      </c>
    </row>
    <row r="948" spans="1:11">
      <c r="A948" s="11"/>
      <c r="B948" s="11"/>
      <c r="E948" s="11"/>
      <c r="F948" s="11"/>
      <c r="I948" t="str">
        <f>LEFT(Tabela_Kwerenda_z_AKORD[[#This Row],[NR_KOMISJI]],5)</f>
        <v/>
      </c>
      <c r="J948" t="str">
        <f>DAY(Tabela_Kwerenda_z_AKORD[[#This Row],[CZAS_START]]) &amp;"-"&amp; MONTH(Tabela_Kwerenda_z_AKORD[[#This Row],[CZAS_START]]) &amp;"-"&amp; YEAR(Tabela_Kwerenda_z_AKORD[[#This Row],[CZAS_START]])</f>
        <v>0-1-1900</v>
      </c>
      <c r="K948" t="e">
        <f>INDEX(AKORDT[],MATCH(Tabela_Kwerenda_z_AKORD[[#This Row],[PRACOWNICY_ID]],AKORDT[PRACOWNICY_ID],0),1)</f>
        <v>#N/A</v>
      </c>
    </row>
    <row r="949" spans="1:11">
      <c r="A949" s="11"/>
      <c r="B949" s="11"/>
      <c r="E949" s="11"/>
      <c r="F949" s="11"/>
      <c r="I949" t="str">
        <f>LEFT(Tabela_Kwerenda_z_AKORD[[#This Row],[NR_KOMISJI]],5)</f>
        <v/>
      </c>
      <c r="J949" t="str">
        <f>DAY(Tabela_Kwerenda_z_AKORD[[#This Row],[CZAS_START]]) &amp;"-"&amp; MONTH(Tabela_Kwerenda_z_AKORD[[#This Row],[CZAS_START]]) &amp;"-"&amp; YEAR(Tabela_Kwerenda_z_AKORD[[#This Row],[CZAS_START]])</f>
        <v>0-1-1900</v>
      </c>
      <c r="K949" t="e">
        <f>INDEX(AKORDT[],MATCH(Tabela_Kwerenda_z_AKORD[[#This Row],[PRACOWNICY_ID]],AKORDT[PRACOWNICY_ID],0),1)</f>
        <v>#N/A</v>
      </c>
    </row>
    <row r="950" spans="1:11">
      <c r="A950" s="11"/>
      <c r="B950" s="11"/>
      <c r="E950" s="11"/>
      <c r="F950" s="11"/>
      <c r="I950" t="str">
        <f>LEFT(Tabela_Kwerenda_z_AKORD[[#This Row],[NR_KOMISJI]],5)</f>
        <v/>
      </c>
      <c r="J950" t="str">
        <f>DAY(Tabela_Kwerenda_z_AKORD[[#This Row],[CZAS_START]]) &amp;"-"&amp; MONTH(Tabela_Kwerenda_z_AKORD[[#This Row],[CZAS_START]]) &amp;"-"&amp; YEAR(Tabela_Kwerenda_z_AKORD[[#This Row],[CZAS_START]])</f>
        <v>0-1-1900</v>
      </c>
      <c r="K950" t="e">
        <f>INDEX(AKORDT[],MATCH(Tabela_Kwerenda_z_AKORD[[#This Row],[PRACOWNICY_ID]],AKORDT[PRACOWNICY_ID],0),1)</f>
        <v>#N/A</v>
      </c>
    </row>
    <row r="951" spans="1:11">
      <c r="A951" s="11"/>
      <c r="B951" s="11"/>
      <c r="E951" s="11"/>
      <c r="F951" s="11"/>
      <c r="I951" t="str">
        <f>LEFT(Tabela_Kwerenda_z_AKORD[[#This Row],[NR_KOMISJI]],5)</f>
        <v/>
      </c>
      <c r="J951" t="str">
        <f>DAY(Tabela_Kwerenda_z_AKORD[[#This Row],[CZAS_START]]) &amp;"-"&amp; MONTH(Tabela_Kwerenda_z_AKORD[[#This Row],[CZAS_START]]) &amp;"-"&amp; YEAR(Tabela_Kwerenda_z_AKORD[[#This Row],[CZAS_START]])</f>
        <v>0-1-1900</v>
      </c>
      <c r="K951" t="e">
        <f>INDEX(AKORDT[],MATCH(Tabela_Kwerenda_z_AKORD[[#This Row],[PRACOWNICY_ID]],AKORDT[PRACOWNICY_ID],0),1)</f>
        <v>#N/A</v>
      </c>
    </row>
    <row r="952" spans="1:11">
      <c r="A952" s="11"/>
      <c r="B952" s="11"/>
      <c r="E952" s="11"/>
      <c r="F952" s="11"/>
      <c r="I952" t="str">
        <f>LEFT(Tabela_Kwerenda_z_AKORD[[#This Row],[NR_KOMISJI]],5)</f>
        <v/>
      </c>
      <c r="J952" t="str">
        <f>DAY(Tabela_Kwerenda_z_AKORD[[#This Row],[CZAS_START]]) &amp;"-"&amp; MONTH(Tabela_Kwerenda_z_AKORD[[#This Row],[CZAS_START]]) &amp;"-"&amp; YEAR(Tabela_Kwerenda_z_AKORD[[#This Row],[CZAS_START]])</f>
        <v>0-1-1900</v>
      </c>
      <c r="K952" t="e">
        <f>INDEX(AKORDT[],MATCH(Tabela_Kwerenda_z_AKORD[[#This Row],[PRACOWNICY_ID]],AKORDT[PRACOWNICY_ID],0),1)</f>
        <v>#N/A</v>
      </c>
    </row>
    <row r="953" spans="1:11">
      <c r="A953" s="11"/>
      <c r="B953" s="11"/>
      <c r="E953" s="11"/>
      <c r="F953" s="11"/>
      <c r="I953" t="str">
        <f>LEFT(Tabela_Kwerenda_z_AKORD[[#This Row],[NR_KOMISJI]],5)</f>
        <v/>
      </c>
      <c r="J953" t="str">
        <f>DAY(Tabela_Kwerenda_z_AKORD[[#This Row],[CZAS_START]]) &amp;"-"&amp; MONTH(Tabela_Kwerenda_z_AKORD[[#This Row],[CZAS_START]]) &amp;"-"&amp; YEAR(Tabela_Kwerenda_z_AKORD[[#This Row],[CZAS_START]])</f>
        <v>0-1-1900</v>
      </c>
      <c r="K953" t="e">
        <f>INDEX(AKORDT[],MATCH(Tabela_Kwerenda_z_AKORD[[#This Row],[PRACOWNICY_ID]],AKORDT[PRACOWNICY_ID],0),1)</f>
        <v>#N/A</v>
      </c>
    </row>
    <row r="954" spans="1:11">
      <c r="A954" s="11"/>
      <c r="B954" s="11"/>
      <c r="E954" s="11"/>
      <c r="F954" s="11"/>
      <c r="I954" t="str">
        <f>LEFT(Tabela_Kwerenda_z_AKORD[[#This Row],[NR_KOMISJI]],5)</f>
        <v/>
      </c>
      <c r="J954" t="str">
        <f>DAY(Tabela_Kwerenda_z_AKORD[[#This Row],[CZAS_START]]) &amp;"-"&amp; MONTH(Tabela_Kwerenda_z_AKORD[[#This Row],[CZAS_START]]) &amp;"-"&amp; YEAR(Tabela_Kwerenda_z_AKORD[[#This Row],[CZAS_START]])</f>
        <v>0-1-1900</v>
      </c>
      <c r="K954" t="e">
        <f>INDEX(AKORDT[],MATCH(Tabela_Kwerenda_z_AKORD[[#This Row],[PRACOWNICY_ID]],AKORDT[PRACOWNICY_ID],0),1)</f>
        <v>#N/A</v>
      </c>
    </row>
    <row r="955" spans="1:11">
      <c r="A955" s="11"/>
      <c r="B955" s="11"/>
      <c r="E955" s="11"/>
      <c r="F955" s="11"/>
      <c r="I955" t="str">
        <f>LEFT(Tabela_Kwerenda_z_AKORD[[#This Row],[NR_KOMISJI]],5)</f>
        <v/>
      </c>
      <c r="J955" t="str">
        <f>DAY(Tabela_Kwerenda_z_AKORD[[#This Row],[CZAS_START]]) &amp;"-"&amp; MONTH(Tabela_Kwerenda_z_AKORD[[#This Row],[CZAS_START]]) &amp;"-"&amp; YEAR(Tabela_Kwerenda_z_AKORD[[#This Row],[CZAS_START]])</f>
        <v>0-1-1900</v>
      </c>
      <c r="K955" t="e">
        <f>INDEX(AKORDT[],MATCH(Tabela_Kwerenda_z_AKORD[[#This Row],[PRACOWNICY_ID]],AKORDT[PRACOWNICY_ID],0),1)</f>
        <v>#N/A</v>
      </c>
    </row>
    <row r="956" spans="1:11">
      <c r="A956" s="11"/>
      <c r="B956" s="11"/>
      <c r="E956" s="11"/>
      <c r="F956" s="11"/>
      <c r="I956" t="str">
        <f>LEFT(Tabela_Kwerenda_z_AKORD[[#This Row],[NR_KOMISJI]],5)</f>
        <v/>
      </c>
      <c r="J956" t="str">
        <f>DAY(Tabela_Kwerenda_z_AKORD[[#This Row],[CZAS_START]]) &amp;"-"&amp; MONTH(Tabela_Kwerenda_z_AKORD[[#This Row],[CZAS_START]]) &amp;"-"&amp; YEAR(Tabela_Kwerenda_z_AKORD[[#This Row],[CZAS_START]])</f>
        <v>0-1-1900</v>
      </c>
      <c r="K956" t="e">
        <f>INDEX(AKORDT[],MATCH(Tabela_Kwerenda_z_AKORD[[#This Row],[PRACOWNICY_ID]],AKORDT[PRACOWNICY_ID],0),1)</f>
        <v>#N/A</v>
      </c>
    </row>
    <row r="957" spans="1:11">
      <c r="A957" s="11"/>
      <c r="B957" s="11"/>
      <c r="E957" s="11"/>
      <c r="F957" s="11"/>
      <c r="I957" t="str">
        <f>LEFT(Tabela_Kwerenda_z_AKORD[[#This Row],[NR_KOMISJI]],5)</f>
        <v/>
      </c>
      <c r="J957" t="str">
        <f>DAY(Tabela_Kwerenda_z_AKORD[[#This Row],[CZAS_START]]) &amp;"-"&amp; MONTH(Tabela_Kwerenda_z_AKORD[[#This Row],[CZAS_START]]) &amp;"-"&amp; YEAR(Tabela_Kwerenda_z_AKORD[[#This Row],[CZAS_START]])</f>
        <v>0-1-1900</v>
      </c>
      <c r="K957" t="e">
        <f>INDEX(AKORDT[],MATCH(Tabela_Kwerenda_z_AKORD[[#This Row],[PRACOWNICY_ID]],AKORDT[PRACOWNICY_ID],0),1)</f>
        <v>#N/A</v>
      </c>
    </row>
    <row r="958" spans="1:11">
      <c r="A958" s="11"/>
      <c r="B958" s="11"/>
      <c r="E958" s="11"/>
      <c r="F958" s="11"/>
      <c r="I958" t="str">
        <f>LEFT(Tabela_Kwerenda_z_AKORD[[#This Row],[NR_KOMISJI]],5)</f>
        <v/>
      </c>
      <c r="J958" t="str">
        <f>DAY(Tabela_Kwerenda_z_AKORD[[#This Row],[CZAS_START]]) &amp;"-"&amp; MONTH(Tabela_Kwerenda_z_AKORD[[#This Row],[CZAS_START]]) &amp;"-"&amp; YEAR(Tabela_Kwerenda_z_AKORD[[#This Row],[CZAS_START]])</f>
        <v>0-1-1900</v>
      </c>
      <c r="K958" t="e">
        <f>INDEX(AKORDT[],MATCH(Tabela_Kwerenda_z_AKORD[[#This Row],[PRACOWNICY_ID]],AKORDT[PRACOWNICY_ID],0),1)</f>
        <v>#N/A</v>
      </c>
    </row>
    <row r="959" spans="1:11">
      <c r="A959" s="11"/>
      <c r="B959" s="11"/>
      <c r="E959" s="11"/>
      <c r="F959" s="11"/>
      <c r="I959" t="str">
        <f>LEFT(Tabela_Kwerenda_z_AKORD[[#This Row],[NR_KOMISJI]],5)</f>
        <v/>
      </c>
      <c r="J959" t="str">
        <f>DAY(Tabela_Kwerenda_z_AKORD[[#This Row],[CZAS_START]]) &amp;"-"&amp; MONTH(Tabela_Kwerenda_z_AKORD[[#This Row],[CZAS_START]]) &amp;"-"&amp; YEAR(Tabela_Kwerenda_z_AKORD[[#This Row],[CZAS_START]])</f>
        <v>0-1-1900</v>
      </c>
      <c r="K959" t="e">
        <f>INDEX(AKORDT[],MATCH(Tabela_Kwerenda_z_AKORD[[#This Row],[PRACOWNICY_ID]],AKORDT[PRACOWNICY_ID],0),1)</f>
        <v>#N/A</v>
      </c>
    </row>
    <row r="960" spans="1:11">
      <c r="A960" s="11"/>
      <c r="B960" s="11"/>
      <c r="E960" s="11"/>
      <c r="F960" s="11"/>
      <c r="I960" t="str">
        <f>LEFT(Tabela_Kwerenda_z_AKORD[[#This Row],[NR_KOMISJI]],5)</f>
        <v/>
      </c>
      <c r="J960" t="str">
        <f>DAY(Tabela_Kwerenda_z_AKORD[[#This Row],[CZAS_START]]) &amp;"-"&amp; MONTH(Tabela_Kwerenda_z_AKORD[[#This Row],[CZAS_START]]) &amp;"-"&amp; YEAR(Tabela_Kwerenda_z_AKORD[[#This Row],[CZAS_START]])</f>
        <v>0-1-1900</v>
      </c>
      <c r="K960" t="e">
        <f>INDEX(AKORDT[],MATCH(Tabela_Kwerenda_z_AKORD[[#This Row],[PRACOWNICY_ID]],AKORDT[PRACOWNICY_ID],0),1)</f>
        <v>#N/A</v>
      </c>
    </row>
    <row r="961" spans="1:11">
      <c r="A961" s="11"/>
      <c r="B961" s="11"/>
      <c r="E961" s="11"/>
      <c r="F961" s="11"/>
      <c r="I961" t="str">
        <f>LEFT(Tabela_Kwerenda_z_AKORD[[#This Row],[NR_KOMISJI]],5)</f>
        <v/>
      </c>
      <c r="J961" t="str">
        <f>DAY(Tabela_Kwerenda_z_AKORD[[#This Row],[CZAS_START]]) &amp;"-"&amp; MONTH(Tabela_Kwerenda_z_AKORD[[#This Row],[CZAS_START]]) &amp;"-"&amp; YEAR(Tabela_Kwerenda_z_AKORD[[#This Row],[CZAS_START]])</f>
        <v>0-1-1900</v>
      </c>
      <c r="K961" t="e">
        <f>INDEX(AKORDT[],MATCH(Tabela_Kwerenda_z_AKORD[[#This Row],[PRACOWNICY_ID]],AKORDT[PRACOWNICY_ID],0),1)</f>
        <v>#N/A</v>
      </c>
    </row>
    <row r="962" spans="1:11">
      <c r="A962" s="11"/>
      <c r="B962" s="11"/>
      <c r="E962" s="11"/>
      <c r="F962" s="11"/>
      <c r="I962" t="str">
        <f>LEFT(Tabela_Kwerenda_z_AKORD[[#This Row],[NR_KOMISJI]],5)</f>
        <v/>
      </c>
      <c r="J962" t="str">
        <f>DAY(Tabela_Kwerenda_z_AKORD[[#This Row],[CZAS_START]]) &amp;"-"&amp; MONTH(Tabela_Kwerenda_z_AKORD[[#This Row],[CZAS_START]]) &amp;"-"&amp; YEAR(Tabela_Kwerenda_z_AKORD[[#This Row],[CZAS_START]])</f>
        <v>0-1-1900</v>
      </c>
      <c r="K962" t="e">
        <f>INDEX(AKORDT[],MATCH(Tabela_Kwerenda_z_AKORD[[#This Row],[PRACOWNICY_ID]],AKORDT[PRACOWNICY_ID],0),1)</f>
        <v>#N/A</v>
      </c>
    </row>
    <row r="963" spans="1:11">
      <c r="A963" s="11"/>
      <c r="B963" s="11"/>
      <c r="E963" s="11"/>
      <c r="F963" s="11"/>
      <c r="I963" t="str">
        <f>LEFT(Tabela_Kwerenda_z_AKORD[[#This Row],[NR_KOMISJI]],5)</f>
        <v/>
      </c>
      <c r="J963" t="str">
        <f>DAY(Tabela_Kwerenda_z_AKORD[[#This Row],[CZAS_START]]) &amp;"-"&amp; MONTH(Tabela_Kwerenda_z_AKORD[[#This Row],[CZAS_START]]) &amp;"-"&amp; YEAR(Tabela_Kwerenda_z_AKORD[[#This Row],[CZAS_START]])</f>
        <v>0-1-1900</v>
      </c>
      <c r="K963" t="e">
        <f>INDEX(AKORDT[],MATCH(Tabela_Kwerenda_z_AKORD[[#This Row],[PRACOWNICY_ID]],AKORDT[PRACOWNICY_ID],0),1)</f>
        <v>#N/A</v>
      </c>
    </row>
    <row r="964" spans="1:11">
      <c r="A964" s="11"/>
      <c r="B964" s="11"/>
      <c r="E964" s="11"/>
      <c r="F964" s="11"/>
      <c r="I964" t="str">
        <f>LEFT(Tabela_Kwerenda_z_AKORD[[#This Row],[NR_KOMISJI]],5)</f>
        <v/>
      </c>
      <c r="J964" t="str">
        <f>DAY(Tabela_Kwerenda_z_AKORD[[#This Row],[CZAS_START]]) &amp;"-"&amp; MONTH(Tabela_Kwerenda_z_AKORD[[#This Row],[CZAS_START]]) &amp;"-"&amp; YEAR(Tabela_Kwerenda_z_AKORD[[#This Row],[CZAS_START]])</f>
        <v>0-1-1900</v>
      </c>
      <c r="K964" t="e">
        <f>INDEX(AKORDT[],MATCH(Tabela_Kwerenda_z_AKORD[[#This Row],[PRACOWNICY_ID]],AKORDT[PRACOWNICY_ID],0),1)</f>
        <v>#N/A</v>
      </c>
    </row>
    <row r="965" spans="1:11">
      <c r="A965" s="11"/>
      <c r="B965" s="11"/>
      <c r="E965" s="11"/>
      <c r="F965" s="11"/>
      <c r="I965" t="str">
        <f>LEFT(Tabela_Kwerenda_z_AKORD[[#This Row],[NR_KOMISJI]],5)</f>
        <v/>
      </c>
      <c r="J965" t="str">
        <f>DAY(Tabela_Kwerenda_z_AKORD[[#This Row],[CZAS_START]]) &amp;"-"&amp; MONTH(Tabela_Kwerenda_z_AKORD[[#This Row],[CZAS_START]]) &amp;"-"&amp; YEAR(Tabela_Kwerenda_z_AKORD[[#This Row],[CZAS_START]])</f>
        <v>0-1-1900</v>
      </c>
      <c r="K965" t="e">
        <f>INDEX(AKORDT[],MATCH(Tabela_Kwerenda_z_AKORD[[#This Row],[PRACOWNICY_ID]],AKORDT[PRACOWNICY_ID],0),1)</f>
        <v>#N/A</v>
      </c>
    </row>
    <row r="966" spans="1:11">
      <c r="A966" s="11"/>
      <c r="B966" s="11"/>
      <c r="E966" s="11"/>
      <c r="F966" s="11"/>
      <c r="I966" t="str">
        <f>LEFT(Tabela_Kwerenda_z_AKORD[[#This Row],[NR_KOMISJI]],5)</f>
        <v/>
      </c>
      <c r="J966" t="str">
        <f>DAY(Tabela_Kwerenda_z_AKORD[[#This Row],[CZAS_START]]) &amp;"-"&amp; MONTH(Tabela_Kwerenda_z_AKORD[[#This Row],[CZAS_START]]) &amp;"-"&amp; YEAR(Tabela_Kwerenda_z_AKORD[[#This Row],[CZAS_START]])</f>
        <v>0-1-1900</v>
      </c>
      <c r="K966" t="e">
        <f>INDEX(AKORDT[],MATCH(Tabela_Kwerenda_z_AKORD[[#This Row],[PRACOWNICY_ID]],AKORDT[PRACOWNICY_ID],0),1)</f>
        <v>#N/A</v>
      </c>
    </row>
    <row r="967" spans="1:11">
      <c r="A967" s="11"/>
      <c r="B967" s="11"/>
      <c r="E967" s="11"/>
      <c r="F967" s="11"/>
      <c r="I967" t="str">
        <f>LEFT(Tabela_Kwerenda_z_AKORD[[#This Row],[NR_KOMISJI]],5)</f>
        <v/>
      </c>
      <c r="J967" t="str">
        <f>DAY(Tabela_Kwerenda_z_AKORD[[#This Row],[CZAS_START]]) &amp;"-"&amp; MONTH(Tabela_Kwerenda_z_AKORD[[#This Row],[CZAS_START]]) &amp;"-"&amp; YEAR(Tabela_Kwerenda_z_AKORD[[#This Row],[CZAS_START]])</f>
        <v>0-1-1900</v>
      </c>
      <c r="K967" t="e">
        <f>INDEX(AKORDT[],MATCH(Tabela_Kwerenda_z_AKORD[[#This Row],[PRACOWNICY_ID]],AKORDT[PRACOWNICY_ID],0),1)</f>
        <v>#N/A</v>
      </c>
    </row>
    <row r="968" spans="1:11">
      <c r="A968" s="11"/>
      <c r="B968" s="11"/>
      <c r="E968" s="11"/>
      <c r="F968" s="11"/>
      <c r="I968" t="str">
        <f>LEFT(Tabela_Kwerenda_z_AKORD[[#This Row],[NR_KOMISJI]],5)</f>
        <v/>
      </c>
      <c r="J968" t="str">
        <f>DAY(Tabela_Kwerenda_z_AKORD[[#This Row],[CZAS_START]]) &amp;"-"&amp; MONTH(Tabela_Kwerenda_z_AKORD[[#This Row],[CZAS_START]]) &amp;"-"&amp; YEAR(Tabela_Kwerenda_z_AKORD[[#This Row],[CZAS_START]])</f>
        <v>0-1-1900</v>
      </c>
      <c r="K968" t="e">
        <f>INDEX(AKORDT[],MATCH(Tabela_Kwerenda_z_AKORD[[#This Row],[PRACOWNICY_ID]],AKORDT[PRACOWNICY_ID],0),1)</f>
        <v>#N/A</v>
      </c>
    </row>
    <row r="969" spans="1:11">
      <c r="A969" s="11"/>
      <c r="B969" s="11"/>
      <c r="E969" s="11"/>
      <c r="F969" s="11"/>
      <c r="I969" t="str">
        <f>LEFT(Tabela_Kwerenda_z_AKORD[[#This Row],[NR_KOMISJI]],5)</f>
        <v/>
      </c>
      <c r="J969" t="str">
        <f>DAY(Tabela_Kwerenda_z_AKORD[[#This Row],[CZAS_START]]) &amp;"-"&amp; MONTH(Tabela_Kwerenda_z_AKORD[[#This Row],[CZAS_START]]) &amp;"-"&amp; YEAR(Tabela_Kwerenda_z_AKORD[[#This Row],[CZAS_START]])</f>
        <v>0-1-1900</v>
      </c>
      <c r="K969" t="e">
        <f>INDEX(AKORDT[],MATCH(Tabela_Kwerenda_z_AKORD[[#This Row],[PRACOWNICY_ID]],AKORDT[PRACOWNICY_ID],0),1)</f>
        <v>#N/A</v>
      </c>
    </row>
    <row r="970" spans="1:11">
      <c r="A970" s="11"/>
      <c r="B970" s="11"/>
      <c r="E970" s="11"/>
      <c r="F970" s="11"/>
      <c r="I970" t="str">
        <f>LEFT(Tabela_Kwerenda_z_AKORD[[#This Row],[NR_KOMISJI]],5)</f>
        <v/>
      </c>
      <c r="J970" t="str">
        <f>DAY(Tabela_Kwerenda_z_AKORD[[#This Row],[CZAS_START]]) &amp;"-"&amp; MONTH(Tabela_Kwerenda_z_AKORD[[#This Row],[CZAS_START]]) &amp;"-"&amp; YEAR(Tabela_Kwerenda_z_AKORD[[#This Row],[CZAS_START]])</f>
        <v>0-1-1900</v>
      </c>
      <c r="K970" t="e">
        <f>INDEX(AKORDT[],MATCH(Tabela_Kwerenda_z_AKORD[[#This Row],[PRACOWNICY_ID]],AKORDT[PRACOWNICY_ID],0),1)</f>
        <v>#N/A</v>
      </c>
    </row>
    <row r="971" spans="1:11">
      <c r="A971" s="11"/>
      <c r="B971" s="11"/>
      <c r="E971" s="11"/>
      <c r="F971" s="11"/>
      <c r="I971" t="str">
        <f>LEFT(Tabela_Kwerenda_z_AKORD[[#This Row],[NR_KOMISJI]],5)</f>
        <v/>
      </c>
      <c r="J971" t="str">
        <f>DAY(Tabela_Kwerenda_z_AKORD[[#This Row],[CZAS_START]]) &amp;"-"&amp; MONTH(Tabela_Kwerenda_z_AKORD[[#This Row],[CZAS_START]]) &amp;"-"&amp; YEAR(Tabela_Kwerenda_z_AKORD[[#This Row],[CZAS_START]])</f>
        <v>0-1-1900</v>
      </c>
      <c r="K971" t="e">
        <f>INDEX(AKORDT[],MATCH(Tabela_Kwerenda_z_AKORD[[#This Row],[PRACOWNICY_ID]],AKORDT[PRACOWNICY_ID],0),1)</f>
        <v>#N/A</v>
      </c>
    </row>
    <row r="972" spans="1:11">
      <c r="A972" s="11"/>
      <c r="B972" s="11"/>
      <c r="E972" s="11"/>
      <c r="F972" s="11"/>
      <c r="I972" t="str">
        <f>LEFT(Tabela_Kwerenda_z_AKORD[[#This Row],[NR_KOMISJI]],5)</f>
        <v/>
      </c>
      <c r="J972" t="str">
        <f>DAY(Tabela_Kwerenda_z_AKORD[[#This Row],[CZAS_START]]) &amp;"-"&amp; MONTH(Tabela_Kwerenda_z_AKORD[[#This Row],[CZAS_START]]) &amp;"-"&amp; YEAR(Tabela_Kwerenda_z_AKORD[[#This Row],[CZAS_START]])</f>
        <v>0-1-1900</v>
      </c>
      <c r="K972" t="e">
        <f>INDEX(AKORDT[],MATCH(Tabela_Kwerenda_z_AKORD[[#This Row],[PRACOWNICY_ID]],AKORDT[PRACOWNICY_ID],0),1)</f>
        <v>#N/A</v>
      </c>
    </row>
    <row r="973" spans="1:11">
      <c r="A973" s="11"/>
      <c r="B973" s="11"/>
      <c r="E973" s="11"/>
      <c r="F973" s="11"/>
      <c r="I973" t="str">
        <f>LEFT(Tabela_Kwerenda_z_AKORD[[#This Row],[NR_KOMISJI]],5)</f>
        <v/>
      </c>
      <c r="J973" t="str">
        <f>DAY(Tabela_Kwerenda_z_AKORD[[#This Row],[CZAS_START]]) &amp;"-"&amp; MONTH(Tabela_Kwerenda_z_AKORD[[#This Row],[CZAS_START]]) &amp;"-"&amp; YEAR(Tabela_Kwerenda_z_AKORD[[#This Row],[CZAS_START]])</f>
        <v>0-1-1900</v>
      </c>
      <c r="K973" t="e">
        <f>INDEX(AKORDT[],MATCH(Tabela_Kwerenda_z_AKORD[[#This Row],[PRACOWNICY_ID]],AKORDT[PRACOWNICY_ID],0),1)</f>
        <v>#N/A</v>
      </c>
    </row>
    <row r="974" spans="1:11">
      <c r="A974" s="11"/>
      <c r="B974" s="11"/>
      <c r="E974" s="11"/>
      <c r="F974" s="11"/>
      <c r="I974" t="str">
        <f>LEFT(Tabela_Kwerenda_z_AKORD[[#This Row],[NR_KOMISJI]],5)</f>
        <v/>
      </c>
      <c r="J974" t="str">
        <f>DAY(Tabela_Kwerenda_z_AKORD[[#This Row],[CZAS_START]]) &amp;"-"&amp; MONTH(Tabela_Kwerenda_z_AKORD[[#This Row],[CZAS_START]]) &amp;"-"&amp; YEAR(Tabela_Kwerenda_z_AKORD[[#This Row],[CZAS_START]])</f>
        <v>0-1-1900</v>
      </c>
      <c r="K974" t="e">
        <f>INDEX(AKORDT[],MATCH(Tabela_Kwerenda_z_AKORD[[#This Row],[PRACOWNICY_ID]],AKORDT[PRACOWNICY_ID],0),1)</f>
        <v>#N/A</v>
      </c>
    </row>
    <row r="975" spans="1:11">
      <c r="A975" s="11"/>
      <c r="B975" s="11"/>
      <c r="E975" s="11"/>
      <c r="F975" s="11"/>
      <c r="I975" t="str">
        <f>LEFT(Tabela_Kwerenda_z_AKORD[[#This Row],[NR_KOMISJI]],5)</f>
        <v/>
      </c>
      <c r="J975" t="str">
        <f>DAY(Tabela_Kwerenda_z_AKORD[[#This Row],[CZAS_START]]) &amp;"-"&amp; MONTH(Tabela_Kwerenda_z_AKORD[[#This Row],[CZAS_START]]) &amp;"-"&amp; YEAR(Tabela_Kwerenda_z_AKORD[[#This Row],[CZAS_START]])</f>
        <v>0-1-1900</v>
      </c>
      <c r="K975" t="e">
        <f>INDEX(AKORDT[],MATCH(Tabela_Kwerenda_z_AKORD[[#This Row],[PRACOWNICY_ID]],AKORDT[PRACOWNICY_ID],0),1)</f>
        <v>#N/A</v>
      </c>
    </row>
    <row r="976" spans="1:11">
      <c r="A976" s="11"/>
      <c r="B976" s="11"/>
      <c r="E976" s="11"/>
      <c r="F976" s="11"/>
      <c r="I976" t="str">
        <f>LEFT(Tabela_Kwerenda_z_AKORD[[#This Row],[NR_KOMISJI]],5)</f>
        <v/>
      </c>
      <c r="J976" t="str">
        <f>DAY(Tabela_Kwerenda_z_AKORD[[#This Row],[CZAS_START]]) &amp;"-"&amp; MONTH(Tabela_Kwerenda_z_AKORD[[#This Row],[CZAS_START]]) &amp;"-"&amp; YEAR(Tabela_Kwerenda_z_AKORD[[#This Row],[CZAS_START]])</f>
        <v>0-1-1900</v>
      </c>
      <c r="K976" t="e">
        <f>INDEX(AKORDT[],MATCH(Tabela_Kwerenda_z_AKORD[[#This Row],[PRACOWNICY_ID]],AKORDT[PRACOWNICY_ID],0),1)</f>
        <v>#N/A</v>
      </c>
    </row>
    <row r="977" spans="1:11">
      <c r="A977" s="11"/>
      <c r="B977" s="11"/>
      <c r="E977" s="11"/>
      <c r="F977" s="11"/>
      <c r="I977" t="str">
        <f>LEFT(Tabela_Kwerenda_z_AKORD[[#This Row],[NR_KOMISJI]],5)</f>
        <v/>
      </c>
      <c r="J977" t="str">
        <f>DAY(Tabela_Kwerenda_z_AKORD[[#This Row],[CZAS_START]]) &amp;"-"&amp; MONTH(Tabela_Kwerenda_z_AKORD[[#This Row],[CZAS_START]]) &amp;"-"&amp; YEAR(Tabela_Kwerenda_z_AKORD[[#This Row],[CZAS_START]])</f>
        <v>0-1-1900</v>
      </c>
      <c r="K977" t="e">
        <f>INDEX(AKORDT[],MATCH(Tabela_Kwerenda_z_AKORD[[#This Row],[PRACOWNICY_ID]],AKORDT[PRACOWNICY_ID],0),1)</f>
        <v>#N/A</v>
      </c>
    </row>
    <row r="978" spans="1:11">
      <c r="A978" s="11"/>
      <c r="B978" s="11"/>
      <c r="E978" s="11"/>
      <c r="F978" s="11"/>
      <c r="I978" t="str">
        <f>LEFT(Tabela_Kwerenda_z_AKORD[[#This Row],[NR_KOMISJI]],5)</f>
        <v/>
      </c>
      <c r="J978" t="str">
        <f>DAY(Tabela_Kwerenda_z_AKORD[[#This Row],[CZAS_START]]) &amp;"-"&amp; MONTH(Tabela_Kwerenda_z_AKORD[[#This Row],[CZAS_START]]) &amp;"-"&amp; YEAR(Tabela_Kwerenda_z_AKORD[[#This Row],[CZAS_START]])</f>
        <v>0-1-1900</v>
      </c>
      <c r="K978" t="e">
        <f>INDEX(AKORDT[],MATCH(Tabela_Kwerenda_z_AKORD[[#This Row],[PRACOWNICY_ID]],AKORDT[PRACOWNICY_ID],0),1)</f>
        <v>#N/A</v>
      </c>
    </row>
    <row r="979" spans="1:11">
      <c r="A979" s="11"/>
      <c r="B979" s="11"/>
      <c r="E979" s="11"/>
      <c r="F979" s="11"/>
      <c r="I979" t="str">
        <f>LEFT(Tabela_Kwerenda_z_AKORD[[#This Row],[NR_KOMISJI]],5)</f>
        <v/>
      </c>
      <c r="J979" t="str">
        <f>DAY(Tabela_Kwerenda_z_AKORD[[#This Row],[CZAS_START]]) &amp;"-"&amp; MONTH(Tabela_Kwerenda_z_AKORD[[#This Row],[CZAS_START]]) &amp;"-"&amp; YEAR(Tabela_Kwerenda_z_AKORD[[#This Row],[CZAS_START]])</f>
        <v>0-1-1900</v>
      </c>
      <c r="K979" t="e">
        <f>INDEX(AKORDT[],MATCH(Tabela_Kwerenda_z_AKORD[[#This Row],[PRACOWNICY_ID]],AKORDT[PRACOWNICY_ID],0),1)</f>
        <v>#N/A</v>
      </c>
    </row>
    <row r="980" spans="1:11">
      <c r="A980" s="11"/>
      <c r="B980" s="11"/>
      <c r="E980" s="11"/>
      <c r="F980" s="11"/>
      <c r="I980" t="str">
        <f>LEFT(Tabela_Kwerenda_z_AKORD[[#This Row],[NR_KOMISJI]],5)</f>
        <v/>
      </c>
      <c r="J980" t="str">
        <f>DAY(Tabela_Kwerenda_z_AKORD[[#This Row],[CZAS_START]]) &amp;"-"&amp; MONTH(Tabela_Kwerenda_z_AKORD[[#This Row],[CZAS_START]]) &amp;"-"&amp; YEAR(Tabela_Kwerenda_z_AKORD[[#This Row],[CZAS_START]])</f>
        <v>0-1-1900</v>
      </c>
      <c r="K980" t="e">
        <f>INDEX(AKORDT[],MATCH(Tabela_Kwerenda_z_AKORD[[#This Row],[PRACOWNICY_ID]],AKORDT[PRACOWNICY_ID],0),1)</f>
        <v>#N/A</v>
      </c>
    </row>
    <row r="981" spans="1:11">
      <c r="A981" s="11"/>
      <c r="B981" s="11"/>
      <c r="E981" s="11"/>
      <c r="F981" s="11"/>
      <c r="I981" t="str">
        <f>LEFT(Tabela_Kwerenda_z_AKORD[[#This Row],[NR_KOMISJI]],5)</f>
        <v/>
      </c>
      <c r="J981" t="str">
        <f>DAY(Tabela_Kwerenda_z_AKORD[[#This Row],[CZAS_START]]) &amp;"-"&amp; MONTH(Tabela_Kwerenda_z_AKORD[[#This Row],[CZAS_START]]) &amp;"-"&amp; YEAR(Tabela_Kwerenda_z_AKORD[[#This Row],[CZAS_START]])</f>
        <v>0-1-1900</v>
      </c>
      <c r="K981" t="e">
        <f>INDEX(AKORDT[],MATCH(Tabela_Kwerenda_z_AKORD[[#This Row],[PRACOWNICY_ID]],AKORDT[PRACOWNICY_ID],0),1)</f>
        <v>#N/A</v>
      </c>
    </row>
    <row r="982" spans="1:11">
      <c r="A982" s="11"/>
      <c r="B982" s="11"/>
      <c r="E982" s="11"/>
      <c r="F982" s="11"/>
      <c r="I982" t="str">
        <f>LEFT(Tabela_Kwerenda_z_AKORD[[#This Row],[NR_KOMISJI]],5)</f>
        <v/>
      </c>
      <c r="J982" t="str">
        <f>DAY(Tabela_Kwerenda_z_AKORD[[#This Row],[CZAS_START]]) &amp;"-"&amp; MONTH(Tabela_Kwerenda_z_AKORD[[#This Row],[CZAS_START]]) &amp;"-"&amp; YEAR(Tabela_Kwerenda_z_AKORD[[#This Row],[CZAS_START]])</f>
        <v>0-1-1900</v>
      </c>
      <c r="K982" t="e">
        <f>INDEX(AKORDT[],MATCH(Tabela_Kwerenda_z_AKORD[[#This Row],[PRACOWNICY_ID]],AKORDT[PRACOWNICY_ID],0),1)</f>
        <v>#N/A</v>
      </c>
    </row>
    <row r="983" spans="1:11">
      <c r="A983" s="11"/>
      <c r="B983" s="11"/>
      <c r="E983" s="11"/>
      <c r="F983" s="11"/>
      <c r="I983" t="str">
        <f>LEFT(Tabela_Kwerenda_z_AKORD[[#This Row],[NR_KOMISJI]],5)</f>
        <v/>
      </c>
      <c r="J983" t="str">
        <f>DAY(Tabela_Kwerenda_z_AKORD[[#This Row],[CZAS_START]]) &amp;"-"&amp; MONTH(Tabela_Kwerenda_z_AKORD[[#This Row],[CZAS_START]]) &amp;"-"&amp; YEAR(Tabela_Kwerenda_z_AKORD[[#This Row],[CZAS_START]])</f>
        <v>0-1-1900</v>
      </c>
      <c r="K983" t="e">
        <f>INDEX(AKORDT[],MATCH(Tabela_Kwerenda_z_AKORD[[#This Row],[PRACOWNICY_ID]],AKORDT[PRACOWNICY_ID],0),1)</f>
        <v>#N/A</v>
      </c>
    </row>
    <row r="984" spans="1:11">
      <c r="A984" s="11"/>
      <c r="B984" s="11"/>
      <c r="E984" s="11"/>
      <c r="F984" s="11"/>
      <c r="I984" t="str">
        <f>LEFT(Tabela_Kwerenda_z_AKORD[[#This Row],[NR_KOMISJI]],5)</f>
        <v/>
      </c>
      <c r="J984" t="str">
        <f>DAY(Tabela_Kwerenda_z_AKORD[[#This Row],[CZAS_START]]) &amp;"-"&amp; MONTH(Tabela_Kwerenda_z_AKORD[[#This Row],[CZAS_START]]) &amp;"-"&amp; YEAR(Tabela_Kwerenda_z_AKORD[[#This Row],[CZAS_START]])</f>
        <v>0-1-1900</v>
      </c>
      <c r="K984" t="e">
        <f>INDEX(AKORDT[],MATCH(Tabela_Kwerenda_z_AKORD[[#This Row],[PRACOWNICY_ID]],AKORDT[PRACOWNICY_ID],0),1)</f>
        <v>#N/A</v>
      </c>
    </row>
    <row r="985" spans="1:11">
      <c r="A985" s="11"/>
      <c r="B985" s="11"/>
      <c r="E985" s="11"/>
      <c r="F985" s="11"/>
      <c r="I985" t="str">
        <f>LEFT(Tabela_Kwerenda_z_AKORD[[#This Row],[NR_KOMISJI]],5)</f>
        <v/>
      </c>
      <c r="J985" t="str">
        <f>DAY(Tabela_Kwerenda_z_AKORD[[#This Row],[CZAS_START]]) &amp;"-"&amp; MONTH(Tabela_Kwerenda_z_AKORD[[#This Row],[CZAS_START]]) &amp;"-"&amp; YEAR(Tabela_Kwerenda_z_AKORD[[#This Row],[CZAS_START]])</f>
        <v>0-1-1900</v>
      </c>
      <c r="K985" t="e">
        <f>INDEX(AKORDT[],MATCH(Tabela_Kwerenda_z_AKORD[[#This Row],[PRACOWNICY_ID]],AKORDT[PRACOWNICY_ID],0),1)</f>
        <v>#N/A</v>
      </c>
    </row>
    <row r="986" spans="1:11">
      <c r="A986" s="11"/>
      <c r="B986" s="11"/>
      <c r="E986" s="11"/>
      <c r="F986" s="11"/>
      <c r="I986" t="str">
        <f>LEFT(Tabela_Kwerenda_z_AKORD[[#This Row],[NR_KOMISJI]],5)</f>
        <v/>
      </c>
      <c r="J986" t="str">
        <f>DAY(Tabela_Kwerenda_z_AKORD[[#This Row],[CZAS_START]]) &amp;"-"&amp; MONTH(Tabela_Kwerenda_z_AKORD[[#This Row],[CZAS_START]]) &amp;"-"&amp; YEAR(Tabela_Kwerenda_z_AKORD[[#This Row],[CZAS_START]])</f>
        <v>0-1-1900</v>
      </c>
      <c r="K986" t="e">
        <f>INDEX(AKORDT[],MATCH(Tabela_Kwerenda_z_AKORD[[#This Row],[PRACOWNICY_ID]],AKORDT[PRACOWNICY_ID],0),1)</f>
        <v>#N/A</v>
      </c>
    </row>
    <row r="987" spans="1:11">
      <c r="A987" s="11"/>
      <c r="B987" s="11"/>
      <c r="E987" s="11"/>
      <c r="F987" s="11"/>
      <c r="I987" t="str">
        <f>LEFT(Tabela_Kwerenda_z_AKORD[[#This Row],[NR_KOMISJI]],5)</f>
        <v/>
      </c>
      <c r="J987" t="str">
        <f>DAY(Tabela_Kwerenda_z_AKORD[[#This Row],[CZAS_START]]) &amp;"-"&amp; MONTH(Tabela_Kwerenda_z_AKORD[[#This Row],[CZAS_START]]) &amp;"-"&amp; YEAR(Tabela_Kwerenda_z_AKORD[[#This Row],[CZAS_START]])</f>
        <v>0-1-1900</v>
      </c>
      <c r="K987" t="e">
        <f>INDEX(AKORDT[],MATCH(Tabela_Kwerenda_z_AKORD[[#This Row],[PRACOWNICY_ID]],AKORDT[PRACOWNICY_ID],0),1)</f>
        <v>#N/A</v>
      </c>
    </row>
    <row r="988" spans="1:11">
      <c r="A988" s="11"/>
      <c r="B988" s="11"/>
      <c r="E988" s="11"/>
      <c r="F988" s="11"/>
      <c r="I988" t="str">
        <f>LEFT(Tabela_Kwerenda_z_AKORD[[#This Row],[NR_KOMISJI]],5)</f>
        <v/>
      </c>
      <c r="J988" t="str">
        <f>DAY(Tabela_Kwerenda_z_AKORD[[#This Row],[CZAS_START]]) &amp;"-"&amp; MONTH(Tabela_Kwerenda_z_AKORD[[#This Row],[CZAS_START]]) &amp;"-"&amp; YEAR(Tabela_Kwerenda_z_AKORD[[#This Row],[CZAS_START]])</f>
        <v>0-1-1900</v>
      </c>
      <c r="K988" t="e">
        <f>INDEX(AKORDT[],MATCH(Tabela_Kwerenda_z_AKORD[[#This Row],[PRACOWNICY_ID]],AKORDT[PRACOWNICY_ID],0),1)</f>
        <v>#N/A</v>
      </c>
    </row>
    <row r="989" spans="1:11">
      <c r="A989" s="11"/>
      <c r="B989" s="11"/>
      <c r="E989" s="11"/>
      <c r="F989" s="11"/>
      <c r="I989" t="str">
        <f>LEFT(Tabela_Kwerenda_z_AKORD[[#This Row],[NR_KOMISJI]],5)</f>
        <v/>
      </c>
      <c r="J989" t="str">
        <f>DAY(Tabela_Kwerenda_z_AKORD[[#This Row],[CZAS_START]]) &amp;"-"&amp; MONTH(Tabela_Kwerenda_z_AKORD[[#This Row],[CZAS_START]]) &amp;"-"&amp; YEAR(Tabela_Kwerenda_z_AKORD[[#This Row],[CZAS_START]])</f>
        <v>0-1-1900</v>
      </c>
      <c r="K989" t="e">
        <f>INDEX(AKORDT[],MATCH(Tabela_Kwerenda_z_AKORD[[#This Row],[PRACOWNICY_ID]],AKORDT[PRACOWNICY_ID],0),1)</f>
        <v>#N/A</v>
      </c>
    </row>
    <row r="990" spans="1:11">
      <c r="A990" s="11"/>
      <c r="B990" s="11"/>
      <c r="E990" s="11"/>
      <c r="F990" s="11"/>
      <c r="I990" t="str">
        <f>LEFT(Tabela_Kwerenda_z_AKORD[[#This Row],[NR_KOMISJI]],5)</f>
        <v/>
      </c>
      <c r="J990" t="str">
        <f>DAY(Tabela_Kwerenda_z_AKORD[[#This Row],[CZAS_START]]) &amp;"-"&amp; MONTH(Tabela_Kwerenda_z_AKORD[[#This Row],[CZAS_START]]) &amp;"-"&amp; YEAR(Tabela_Kwerenda_z_AKORD[[#This Row],[CZAS_START]])</f>
        <v>0-1-1900</v>
      </c>
      <c r="K990" t="e">
        <f>INDEX(AKORDT[],MATCH(Tabela_Kwerenda_z_AKORD[[#This Row],[PRACOWNICY_ID]],AKORDT[PRACOWNICY_ID],0),1)</f>
        <v>#N/A</v>
      </c>
    </row>
    <row r="991" spans="1:11">
      <c r="A991" s="11"/>
      <c r="B991" s="11"/>
      <c r="E991" s="11"/>
      <c r="F991" s="11"/>
      <c r="I991" t="str">
        <f>LEFT(Tabela_Kwerenda_z_AKORD[[#This Row],[NR_KOMISJI]],5)</f>
        <v/>
      </c>
      <c r="J991" t="str">
        <f>DAY(Tabela_Kwerenda_z_AKORD[[#This Row],[CZAS_START]]) &amp;"-"&amp; MONTH(Tabela_Kwerenda_z_AKORD[[#This Row],[CZAS_START]]) &amp;"-"&amp; YEAR(Tabela_Kwerenda_z_AKORD[[#This Row],[CZAS_START]])</f>
        <v>0-1-1900</v>
      </c>
      <c r="K991" t="e">
        <f>INDEX(AKORDT[],MATCH(Tabela_Kwerenda_z_AKORD[[#This Row],[PRACOWNICY_ID]],AKORDT[PRACOWNICY_ID],0),1)</f>
        <v>#N/A</v>
      </c>
    </row>
    <row r="992" spans="1:11">
      <c r="A992" s="11"/>
      <c r="B992" s="11"/>
      <c r="E992" s="11"/>
      <c r="F992" s="11"/>
      <c r="I992" t="str">
        <f>LEFT(Tabela_Kwerenda_z_AKORD[[#This Row],[NR_KOMISJI]],5)</f>
        <v/>
      </c>
      <c r="J992" t="str">
        <f>DAY(Tabela_Kwerenda_z_AKORD[[#This Row],[CZAS_START]]) &amp;"-"&amp; MONTH(Tabela_Kwerenda_z_AKORD[[#This Row],[CZAS_START]]) &amp;"-"&amp; YEAR(Tabela_Kwerenda_z_AKORD[[#This Row],[CZAS_START]])</f>
        <v>0-1-1900</v>
      </c>
      <c r="K992" t="e">
        <f>INDEX(AKORDT[],MATCH(Tabela_Kwerenda_z_AKORD[[#This Row],[PRACOWNICY_ID]],AKORDT[PRACOWNICY_ID],0),1)</f>
        <v>#N/A</v>
      </c>
    </row>
    <row r="993" spans="1:11">
      <c r="A993" s="11"/>
      <c r="B993" s="11"/>
      <c r="E993" s="11"/>
      <c r="F993" s="11"/>
      <c r="I993" t="str">
        <f>LEFT(Tabela_Kwerenda_z_AKORD[[#This Row],[NR_KOMISJI]],5)</f>
        <v/>
      </c>
      <c r="J993" t="str">
        <f>DAY(Tabela_Kwerenda_z_AKORD[[#This Row],[CZAS_START]]) &amp;"-"&amp; MONTH(Tabela_Kwerenda_z_AKORD[[#This Row],[CZAS_START]]) &amp;"-"&amp; YEAR(Tabela_Kwerenda_z_AKORD[[#This Row],[CZAS_START]])</f>
        <v>0-1-1900</v>
      </c>
      <c r="K993" t="e">
        <f>INDEX(AKORDT[],MATCH(Tabela_Kwerenda_z_AKORD[[#This Row],[PRACOWNICY_ID]],AKORDT[PRACOWNICY_ID],0),1)</f>
        <v>#N/A</v>
      </c>
    </row>
    <row r="994" spans="1:11">
      <c r="A994" s="11"/>
      <c r="B994" s="11"/>
      <c r="E994" s="11"/>
      <c r="F994" s="11"/>
      <c r="I994" t="str">
        <f>LEFT(Tabela_Kwerenda_z_AKORD[[#This Row],[NR_KOMISJI]],5)</f>
        <v/>
      </c>
      <c r="J994" t="str">
        <f>DAY(Tabela_Kwerenda_z_AKORD[[#This Row],[CZAS_START]]) &amp;"-"&amp; MONTH(Tabela_Kwerenda_z_AKORD[[#This Row],[CZAS_START]]) &amp;"-"&amp; YEAR(Tabela_Kwerenda_z_AKORD[[#This Row],[CZAS_START]])</f>
        <v>0-1-1900</v>
      </c>
      <c r="K994" t="e">
        <f>INDEX(AKORDT[],MATCH(Tabela_Kwerenda_z_AKORD[[#This Row],[PRACOWNICY_ID]],AKORDT[PRACOWNICY_ID],0),1)</f>
        <v>#N/A</v>
      </c>
    </row>
    <row r="995" spans="1:11">
      <c r="A995" s="11"/>
      <c r="B995" s="11"/>
      <c r="E995" s="11"/>
      <c r="F995" s="11"/>
      <c r="I995" t="str">
        <f>LEFT(Tabela_Kwerenda_z_AKORD[[#This Row],[NR_KOMISJI]],5)</f>
        <v/>
      </c>
      <c r="J995" t="str">
        <f>DAY(Tabela_Kwerenda_z_AKORD[[#This Row],[CZAS_START]]) &amp;"-"&amp; MONTH(Tabela_Kwerenda_z_AKORD[[#This Row],[CZAS_START]]) &amp;"-"&amp; YEAR(Tabela_Kwerenda_z_AKORD[[#This Row],[CZAS_START]])</f>
        <v>0-1-1900</v>
      </c>
      <c r="K995" t="e">
        <f>INDEX(AKORDT[],MATCH(Tabela_Kwerenda_z_AKORD[[#This Row],[PRACOWNICY_ID]],AKORDT[PRACOWNICY_ID],0),1)</f>
        <v>#N/A</v>
      </c>
    </row>
    <row r="996" spans="1:11">
      <c r="A996" s="11"/>
      <c r="B996" s="11"/>
      <c r="E996" s="11"/>
      <c r="F996" s="11"/>
      <c r="I996" t="str">
        <f>LEFT(Tabela_Kwerenda_z_AKORD[[#This Row],[NR_KOMISJI]],5)</f>
        <v/>
      </c>
      <c r="J996" t="str">
        <f>DAY(Tabela_Kwerenda_z_AKORD[[#This Row],[CZAS_START]]) &amp;"-"&amp; MONTH(Tabela_Kwerenda_z_AKORD[[#This Row],[CZAS_START]]) &amp;"-"&amp; YEAR(Tabela_Kwerenda_z_AKORD[[#This Row],[CZAS_START]])</f>
        <v>0-1-1900</v>
      </c>
      <c r="K996" t="e">
        <f>INDEX(AKORDT[],MATCH(Tabela_Kwerenda_z_AKORD[[#This Row],[PRACOWNICY_ID]],AKORDT[PRACOWNICY_ID],0),1)</f>
        <v>#N/A</v>
      </c>
    </row>
    <row r="997" spans="1:11">
      <c r="A997" s="11"/>
      <c r="B997" s="11"/>
      <c r="E997" s="11"/>
      <c r="F997" s="11"/>
      <c r="I997" t="str">
        <f>LEFT(Tabela_Kwerenda_z_AKORD[[#This Row],[NR_KOMISJI]],5)</f>
        <v/>
      </c>
      <c r="J997" t="str">
        <f>DAY(Tabela_Kwerenda_z_AKORD[[#This Row],[CZAS_START]]) &amp;"-"&amp; MONTH(Tabela_Kwerenda_z_AKORD[[#This Row],[CZAS_START]]) &amp;"-"&amp; YEAR(Tabela_Kwerenda_z_AKORD[[#This Row],[CZAS_START]])</f>
        <v>0-1-1900</v>
      </c>
      <c r="K997" t="e">
        <f>INDEX(AKORDT[],MATCH(Tabela_Kwerenda_z_AKORD[[#This Row],[PRACOWNICY_ID]],AKORDT[PRACOWNICY_ID],0),1)</f>
        <v>#N/A</v>
      </c>
    </row>
    <row r="998" spans="1:11">
      <c r="A998" s="11"/>
      <c r="B998" s="11"/>
      <c r="E998" s="11"/>
      <c r="F998" s="11"/>
      <c r="I998" t="str">
        <f>LEFT(Tabela_Kwerenda_z_AKORD[[#This Row],[NR_KOMISJI]],5)</f>
        <v/>
      </c>
      <c r="J998" t="str">
        <f>DAY(Tabela_Kwerenda_z_AKORD[[#This Row],[CZAS_START]]) &amp;"-"&amp; MONTH(Tabela_Kwerenda_z_AKORD[[#This Row],[CZAS_START]]) &amp;"-"&amp; YEAR(Tabela_Kwerenda_z_AKORD[[#This Row],[CZAS_START]])</f>
        <v>0-1-1900</v>
      </c>
      <c r="K998" t="e">
        <f>INDEX(AKORDT[],MATCH(Tabela_Kwerenda_z_AKORD[[#This Row],[PRACOWNICY_ID]],AKORDT[PRACOWNICY_ID],0),1)</f>
        <v>#N/A</v>
      </c>
    </row>
    <row r="999" spans="1:11">
      <c r="A999" s="11"/>
      <c r="B999" s="11"/>
      <c r="E999" s="11"/>
      <c r="F999" s="11"/>
      <c r="I999" t="str">
        <f>LEFT(Tabela_Kwerenda_z_AKORD[[#This Row],[NR_KOMISJI]],5)</f>
        <v/>
      </c>
      <c r="J999" t="str">
        <f>DAY(Tabela_Kwerenda_z_AKORD[[#This Row],[CZAS_START]]) &amp;"-"&amp; MONTH(Tabela_Kwerenda_z_AKORD[[#This Row],[CZAS_START]]) &amp;"-"&amp; YEAR(Tabela_Kwerenda_z_AKORD[[#This Row],[CZAS_START]])</f>
        <v>0-1-1900</v>
      </c>
      <c r="K999" t="e">
        <f>INDEX(AKORDT[],MATCH(Tabela_Kwerenda_z_AKORD[[#This Row],[PRACOWNICY_ID]],AKORDT[PRACOWNICY_ID],0),1)</f>
        <v>#N/A</v>
      </c>
    </row>
    <row r="1000" spans="1:11">
      <c r="A1000" s="11"/>
      <c r="B1000" s="11"/>
      <c r="E1000" s="11"/>
      <c r="F1000" s="11"/>
      <c r="I1000" t="str">
        <f>LEFT(Tabela_Kwerenda_z_AKORD[[#This Row],[NR_KOMISJI]],5)</f>
        <v/>
      </c>
      <c r="J1000" t="str">
        <f>DAY(Tabela_Kwerenda_z_AKORD[[#This Row],[CZAS_START]]) &amp;"-"&amp; MONTH(Tabela_Kwerenda_z_AKORD[[#This Row],[CZAS_START]]) &amp;"-"&amp; YEAR(Tabela_Kwerenda_z_AKORD[[#This Row],[CZAS_START]])</f>
        <v>0-1-1900</v>
      </c>
      <c r="K1000" t="e">
        <f>INDEX(AKORDT[],MATCH(Tabela_Kwerenda_z_AKORD[[#This Row],[PRACOWNICY_ID]],AKORDT[PRACOWNICY_ID],0),1)</f>
        <v>#N/A</v>
      </c>
    </row>
    <row r="1001" spans="1:11">
      <c r="A1001" s="11"/>
      <c r="B1001" s="11"/>
      <c r="E1001" s="11"/>
      <c r="F1001" s="11"/>
      <c r="I1001" t="str">
        <f>LEFT(Tabela_Kwerenda_z_AKORD[[#This Row],[NR_KOMISJI]],5)</f>
        <v/>
      </c>
      <c r="J1001" t="str">
        <f>DAY(Tabela_Kwerenda_z_AKORD[[#This Row],[CZAS_START]]) &amp;"-"&amp; MONTH(Tabela_Kwerenda_z_AKORD[[#This Row],[CZAS_START]]) &amp;"-"&amp; YEAR(Tabela_Kwerenda_z_AKORD[[#This Row],[CZAS_START]])</f>
        <v>0-1-1900</v>
      </c>
      <c r="K1001" t="e">
        <f>INDEX(AKORDT[],MATCH(Tabela_Kwerenda_z_AKORD[[#This Row],[PRACOWNICY_ID]],AKORDT[PRACOWNICY_ID],0),1)</f>
        <v>#N/A</v>
      </c>
    </row>
    <row r="1002" spans="1:11">
      <c r="A1002" s="11"/>
      <c r="B1002" s="11"/>
      <c r="E1002" s="11"/>
      <c r="F1002" s="11"/>
      <c r="I1002" t="str">
        <f>LEFT(Tabela_Kwerenda_z_AKORD[[#This Row],[NR_KOMISJI]],5)</f>
        <v/>
      </c>
      <c r="J1002" t="str">
        <f>DAY(Tabela_Kwerenda_z_AKORD[[#This Row],[CZAS_START]]) &amp;"-"&amp; MONTH(Tabela_Kwerenda_z_AKORD[[#This Row],[CZAS_START]]) &amp;"-"&amp; YEAR(Tabela_Kwerenda_z_AKORD[[#This Row],[CZAS_START]])</f>
        <v>0-1-1900</v>
      </c>
      <c r="K1002" t="e">
        <f>INDEX(AKORDT[],MATCH(Tabela_Kwerenda_z_AKORD[[#This Row],[PRACOWNICY_ID]],AKORDT[PRACOWNICY_ID],0),1)</f>
        <v>#N/A</v>
      </c>
    </row>
    <row r="1003" spans="1:11">
      <c r="A1003" s="11"/>
      <c r="B1003" s="11"/>
      <c r="E1003" s="11"/>
      <c r="F1003" s="11"/>
      <c r="I1003" t="str">
        <f>LEFT(Tabela_Kwerenda_z_AKORD[[#This Row],[NR_KOMISJI]],5)</f>
        <v/>
      </c>
      <c r="J1003" t="str">
        <f>DAY(Tabela_Kwerenda_z_AKORD[[#This Row],[CZAS_START]]) &amp;"-"&amp; MONTH(Tabela_Kwerenda_z_AKORD[[#This Row],[CZAS_START]]) &amp;"-"&amp; YEAR(Tabela_Kwerenda_z_AKORD[[#This Row],[CZAS_START]])</f>
        <v>0-1-1900</v>
      </c>
      <c r="K1003" t="e">
        <f>INDEX(AKORDT[],MATCH(Tabela_Kwerenda_z_AKORD[[#This Row],[PRACOWNICY_ID]],AKORDT[PRACOWNICY_ID],0),1)</f>
        <v>#N/A</v>
      </c>
    </row>
    <row r="1004" spans="1:11">
      <c r="A1004" s="11"/>
      <c r="B1004" s="11"/>
      <c r="E1004" s="11"/>
      <c r="F1004" s="11"/>
      <c r="I1004" t="str">
        <f>LEFT(Tabela_Kwerenda_z_AKORD[[#This Row],[NR_KOMISJI]],5)</f>
        <v/>
      </c>
      <c r="J1004" t="str">
        <f>DAY(Tabela_Kwerenda_z_AKORD[[#This Row],[CZAS_START]]) &amp;"-"&amp; MONTH(Tabela_Kwerenda_z_AKORD[[#This Row],[CZAS_START]]) &amp;"-"&amp; YEAR(Tabela_Kwerenda_z_AKORD[[#This Row],[CZAS_START]])</f>
        <v>0-1-1900</v>
      </c>
      <c r="K1004" t="e">
        <f>INDEX(AKORDT[],MATCH(Tabela_Kwerenda_z_AKORD[[#This Row],[PRACOWNICY_ID]],AKORDT[PRACOWNICY_ID],0),1)</f>
        <v>#N/A</v>
      </c>
    </row>
    <row r="1005" spans="1:11">
      <c r="A1005" s="11"/>
      <c r="B1005" s="11"/>
      <c r="E1005" s="11"/>
      <c r="F1005" s="11"/>
      <c r="I1005" t="str">
        <f>LEFT(Tabela_Kwerenda_z_AKORD[[#This Row],[NR_KOMISJI]],5)</f>
        <v/>
      </c>
      <c r="J1005" t="str">
        <f>DAY(Tabela_Kwerenda_z_AKORD[[#This Row],[CZAS_START]]) &amp;"-"&amp; MONTH(Tabela_Kwerenda_z_AKORD[[#This Row],[CZAS_START]]) &amp;"-"&amp; YEAR(Tabela_Kwerenda_z_AKORD[[#This Row],[CZAS_START]])</f>
        <v>0-1-1900</v>
      </c>
      <c r="K1005" t="e">
        <f>INDEX(AKORDT[],MATCH(Tabela_Kwerenda_z_AKORD[[#This Row],[PRACOWNICY_ID]],AKORDT[PRACOWNICY_ID],0),1)</f>
        <v>#N/A</v>
      </c>
    </row>
    <row r="1006" spans="1:11">
      <c r="A1006" s="11"/>
      <c r="B1006" s="11"/>
      <c r="E1006" s="11"/>
      <c r="F1006" s="11"/>
      <c r="I1006" t="str">
        <f>LEFT(Tabela_Kwerenda_z_AKORD[[#This Row],[NR_KOMISJI]],5)</f>
        <v/>
      </c>
      <c r="J1006" t="str">
        <f>DAY(Tabela_Kwerenda_z_AKORD[[#This Row],[CZAS_START]]) &amp;"-"&amp; MONTH(Tabela_Kwerenda_z_AKORD[[#This Row],[CZAS_START]]) &amp;"-"&amp; YEAR(Tabela_Kwerenda_z_AKORD[[#This Row],[CZAS_START]])</f>
        <v>0-1-1900</v>
      </c>
      <c r="K1006" t="e">
        <f>INDEX(AKORDT[],MATCH(Tabela_Kwerenda_z_AKORD[[#This Row],[PRACOWNICY_ID]],AKORDT[PRACOWNICY_ID],0),1)</f>
        <v>#N/A</v>
      </c>
    </row>
    <row r="1007" spans="1:11">
      <c r="A1007" s="11"/>
      <c r="B1007" s="11"/>
      <c r="E1007" s="11"/>
      <c r="F1007" s="11"/>
      <c r="I1007" t="str">
        <f>LEFT(Tabela_Kwerenda_z_AKORD[[#This Row],[NR_KOMISJI]],5)</f>
        <v/>
      </c>
      <c r="J1007" t="str">
        <f>DAY(Tabela_Kwerenda_z_AKORD[[#This Row],[CZAS_START]]) &amp;"-"&amp; MONTH(Tabela_Kwerenda_z_AKORD[[#This Row],[CZAS_START]]) &amp;"-"&amp; YEAR(Tabela_Kwerenda_z_AKORD[[#This Row],[CZAS_START]])</f>
        <v>0-1-1900</v>
      </c>
      <c r="K1007" t="e">
        <f>INDEX(AKORDT[],MATCH(Tabela_Kwerenda_z_AKORD[[#This Row],[PRACOWNICY_ID]],AKORDT[PRACOWNICY_ID],0),1)</f>
        <v>#N/A</v>
      </c>
    </row>
    <row r="1008" spans="1:11">
      <c r="A1008" s="11"/>
      <c r="B1008" s="11"/>
      <c r="E1008" s="11"/>
      <c r="F1008" s="11"/>
      <c r="I1008" t="str">
        <f>LEFT(Tabela_Kwerenda_z_AKORD[[#This Row],[NR_KOMISJI]],5)</f>
        <v/>
      </c>
      <c r="J1008" t="str">
        <f>DAY(Tabela_Kwerenda_z_AKORD[[#This Row],[CZAS_START]]) &amp;"-"&amp; MONTH(Tabela_Kwerenda_z_AKORD[[#This Row],[CZAS_START]]) &amp;"-"&amp; YEAR(Tabela_Kwerenda_z_AKORD[[#This Row],[CZAS_START]])</f>
        <v>0-1-1900</v>
      </c>
      <c r="K1008" t="e">
        <f>INDEX(AKORDT[],MATCH(Tabela_Kwerenda_z_AKORD[[#This Row],[PRACOWNICY_ID]],AKORDT[PRACOWNICY_ID],0),1)</f>
        <v>#N/A</v>
      </c>
    </row>
    <row r="1009" spans="1:11">
      <c r="A1009" s="11"/>
      <c r="B1009" s="11"/>
      <c r="E1009" s="11"/>
      <c r="F1009" s="11"/>
      <c r="I1009" t="str">
        <f>LEFT(Tabela_Kwerenda_z_AKORD[[#This Row],[NR_KOMISJI]],5)</f>
        <v/>
      </c>
      <c r="J1009" t="str">
        <f>DAY(Tabela_Kwerenda_z_AKORD[[#This Row],[CZAS_START]]) &amp;"-"&amp; MONTH(Tabela_Kwerenda_z_AKORD[[#This Row],[CZAS_START]]) &amp;"-"&amp; YEAR(Tabela_Kwerenda_z_AKORD[[#This Row],[CZAS_START]])</f>
        <v>0-1-1900</v>
      </c>
      <c r="K1009" t="e">
        <f>INDEX(AKORDT[],MATCH(Tabela_Kwerenda_z_AKORD[[#This Row],[PRACOWNICY_ID]],AKORDT[PRACOWNICY_ID],0),1)</f>
        <v>#N/A</v>
      </c>
    </row>
    <row r="1010" spans="1:11">
      <c r="A1010" s="11"/>
      <c r="B1010" s="11"/>
      <c r="E1010" s="11"/>
      <c r="F1010" s="11"/>
      <c r="I1010" t="str">
        <f>LEFT(Tabela_Kwerenda_z_AKORD[[#This Row],[NR_KOMISJI]],5)</f>
        <v/>
      </c>
      <c r="J1010" t="str">
        <f>DAY(Tabela_Kwerenda_z_AKORD[[#This Row],[CZAS_START]]) &amp;"-"&amp; MONTH(Tabela_Kwerenda_z_AKORD[[#This Row],[CZAS_START]]) &amp;"-"&amp; YEAR(Tabela_Kwerenda_z_AKORD[[#This Row],[CZAS_START]])</f>
        <v>0-1-1900</v>
      </c>
      <c r="K1010" t="e">
        <f>INDEX(AKORDT[],MATCH(Tabela_Kwerenda_z_AKORD[[#This Row],[PRACOWNICY_ID]],AKORDT[PRACOWNICY_ID],0),1)</f>
        <v>#N/A</v>
      </c>
    </row>
    <row r="1011" spans="1:11">
      <c r="A1011" s="11"/>
      <c r="B1011" s="11"/>
      <c r="E1011" s="11"/>
      <c r="F1011" s="11"/>
      <c r="I1011" t="str">
        <f>LEFT(Tabela_Kwerenda_z_AKORD[[#This Row],[NR_KOMISJI]],5)</f>
        <v/>
      </c>
      <c r="J1011" t="str">
        <f>DAY(Tabela_Kwerenda_z_AKORD[[#This Row],[CZAS_START]]) &amp;"-"&amp; MONTH(Tabela_Kwerenda_z_AKORD[[#This Row],[CZAS_START]]) &amp;"-"&amp; YEAR(Tabela_Kwerenda_z_AKORD[[#This Row],[CZAS_START]])</f>
        <v>0-1-1900</v>
      </c>
      <c r="K1011" t="e">
        <f>INDEX(AKORDT[],MATCH(Tabela_Kwerenda_z_AKORD[[#This Row],[PRACOWNICY_ID]],AKORDT[PRACOWNICY_ID],0),1)</f>
        <v>#N/A</v>
      </c>
    </row>
    <row r="1012" spans="1:11">
      <c r="A1012" s="11"/>
      <c r="B1012" s="11"/>
      <c r="E1012" s="11"/>
      <c r="F1012" s="11"/>
      <c r="I1012" t="str">
        <f>LEFT(Tabela_Kwerenda_z_AKORD[[#This Row],[NR_KOMISJI]],5)</f>
        <v/>
      </c>
      <c r="J1012" t="str">
        <f>DAY(Tabela_Kwerenda_z_AKORD[[#This Row],[CZAS_START]]) &amp;"-"&amp; MONTH(Tabela_Kwerenda_z_AKORD[[#This Row],[CZAS_START]]) &amp;"-"&amp; YEAR(Tabela_Kwerenda_z_AKORD[[#This Row],[CZAS_START]])</f>
        <v>0-1-1900</v>
      </c>
      <c r="K1012" t="e">
        <f>INDEX(AKORDT[],MATCH(Tabela_Kwerenda_z_AKORD[[#This Row],[PRACOWNICY_ID]],AKORDT[PRACOWNICY_ID],0),1)</f>
        <v>#N/A</v>
      </c>
    </row>
    <row r="1013" spans="1:11">
      <c r="A1013" s="11"/>
      <c r="B1013" s="11"/>
      <c r="E1013" s="11"/>
      <c r="F1013" s="11"/>
      <c r="I1013" t="str">
        <f>LEFT(Tabela_Kwerenda_z_AKORD[[#This Row],[NR_KOMISJI]],5)</f>
        <v/>
      </c>
      <c r="J1013" t="str">
        <f>DAY(Tabela_Kwerenda_z_AKORD[[#This Row],[CZAS_START]]) &amp;"-"&amp; MONTH(Tabela_Kwerenda_z_AKORD[[#This Row],[CZAS_START]]) &amp;"-"&amp; YEAR(Tabela_Kwerenda_z_AKORD[[#This Row],[CZAS_START]])</f>
        <v>0-1-1900</v>
      </c>
      <c r="K1013" t="e">
        <f>INDEX(AKORDT[],MATCH(Tabela_Kwerenda_z_AKORD[[#This Row],[PRACOWNICY_ID]],AKORDT[PRACOWNICY_ID],0),1)</f>
        <v>#N/A</v>
      </c>
    </row>
    <row r="1014" spans="1:11">
      <c r="A1014" s="11"/>
      <c r="B1014" s="11"/>
      <c r="E1014" s="11"/>
      <c r="F1014" s="11"/>
      <c r="I1014" t="str">
        <f>LEFT(Tabela_Kwerenda_z_AKORD[[#This Row],[NR_KOMISJI]],5)</f>
        <v/>
      </c>
      <c r="J1014" t="str">
        <f>DAY(Tabela_Kwerenda_z_AKORD[[#This Row],[CZAS_START]]) &amp;"-"&amp; MONTH(Tabela_Kwerenda_z_AKORD[[#This Row],[CZAS_START]]) &amp;"-"&amp; YEAR(Tabela_Kwerenda_z_AKORD[[#This Row],[CZAS_START]])</f>
        <v>0-1-1900</v>
      </c>
      <c r="K1014" t="e">
        <f>INDEX(AKORDT[],MATCH(Tabela_Kwerenda_z_AKORD[[#This Row],[PRACOWNICY_ID]],AKORDT[PRACOWNICY_ID],0),1)</f>
        <v>#N/A</v>
      </c>
    </row>
    <row r="1015" spans="1:11">
      <c r="A1015" s="11"/>
      <c r="B1015" s="11"/>
      <c r="E1015" s="11"/>
      <c r="F1015" s="11"/>
      <c r="I1015" t="str">
        <f>LEFT(Tabela_Kwerenda_z_AKORD[[#This Row],[NR_KOMISJI]],5)</f>
        <v/>
      </c>
      <c r="J1015" t="str">
        <f>DAY(Tabela_Kwerenda_z_AKORD[[#This Row],[CZAS_START]]) &amp;"-"&amp; MONTH(Tabela_Kwerenda_z_AKORD[[#This Row],[CZAS_START]]) &amp;"-"&amp; YEAR(Tabela_Kwerenda_z_AKORD[[#This Row],[CZAS_START]])</f>
        <v>0-1-1900</v>
      </c>
      <c r="K1015" t="e">
        <f>INDEX(AKORDT[],MATCH(Tabela_Kwerenda_z_AKORD[[#This Row],[PRACOWNICY_ID]],AKORDT[PRACOWNICY_ID],0),1)</f>
        <v>#N/A</v>
      </c>
    </row>
    <row r="1016" spans="1:11">
      <c r="A1016" s="11"/>
      <c r="B1016" s="11"/>
      <c r="E1016" s="11"/>
      <c r="F1016" s="11"/>
      <c r="I1016" t="str">
        <f>LEFT(Tabela_Kwerenda_z_AKORD[[#This Row],[NR_KOMISJI]],5)</f>
        <v/>
      </c>
      <c r="J1016" t="str">
        <f>DAY(Tabela_Kwerenda_z_AKORD[[#This Row],[CZAS_START]]) &amp;"-"&amp; MONTH(Tabela_Kwerenda_z_AKORD[[#This Row],[CZAS_START]]) &amp;"-"&amp; YEAR(Tabela_Kwerenda_z_AKORD[[#This Row],[CZAS_START]])</f>
        <v>0-1-1900</v>
      </c>
      <c r="K1016" t="e">
        <f>INDEX(AKORDT[],MATCH(Tabela_Kwerenda_z_AKORD[[#This Row],[PRACOWNICY_ID]],AKORDT[PRACOWNICY_ID],0),1)</f>
        <v>#N/A</v>
      </c>
    </row>
    <row r="1017" spans="1:11">
      <c r="A1017" s="11"/>
      <c r="B1017" s="11"/>
      <c r="E1017" s="11"/>
      <c r="F1017" s="11"/>
      <c r="I1017" t="str">
        <f>LEFT(Tabela_Kwerenda_z_AKORD[[#This Row],[NR_KOMISJI]],5)</f>
        <v/>
      </c>
      <c r="J1017" t="str">
        <f>DAY(Tabela_Kwerenda_z_AKORD[[#This Row],[CZAS_START]]) &amp;"-"&amp; MONTH(Tabela_Kwerenda_z_AKORD[[#This Row],[CZAS_START]]) &amp;"-"&amp; YEAR(Tabela_Kwerenda_z_AKORD[[#This Row],[CZAS_START]])</f>
        <v>0-1-1900</v>
      </c>
      <c r="K1017" t="e">
        <f>INDEX(AKORDT[],MATCH(Tabela_Kwerenda_z_AKORD[[#This Row],[PRACOWNICY_ID]],AKORDT[PRACOWNICY_ID],0),1)</f>
        <v>#N/A</v>
      </c>
    </row>
    <row r="1018" spans="1:11">
      <c r="A1018" s="11"/>
      <c r="B1018" s="11"/>
      <c r="E1018" s="11"/>
      <c r="F1018" s="11"/>
      <c r="I1018" t="str">
        <f>LEFT(Tabela_Kwerenda_z_AKORD[[#This Row],[NR_KOMISJI]],5)</f>
        <v/>
      </c>
      <c r="J1018" t="str">
        <f>DAY(Tabela_Kwerenda_z_AKORD[[#This Row],[CZAS_START]]) &amp;"-"&amp; MONTH(Tabela_Kwerenda_z_AKORD[[#This Row],[CZAS_START]]) &amp;"-"&amp; YEAR(Tabela_Kwerenda_z_AKORD[[#This Row],[CZAS_START]])</f>
        <v>0-1-1900</v>
      </c>
      <c r="K1018" t="e">
        <f>INDEX(AKORDT[],MATCH(Tabela_Kwerenda_z_AKORD[[#This Row],[PRACOWNICY_ID]],AKORDT[PRACOWNICY_ID],0),1)</f>
        <v>#N/A</v>
      </c>
    </row>
    <row r="1019" spans="1:11">
      <c r="A1019" s="11"/>
      <c r="B1019" s="11"/>
      <c r="E1019" s="11"/>
      <c r="F1019" s="11"/>
      <c r="I1019" t="str">
        <f>LEFT(Tabela_Kwerenda_z_AKORD[[#This Row],[NR_KOMISJI]],5)</f>
        <v/>
      </c>
      <c r="J1019" t="str">
        <f>DAY(Tabela_Kwerenda_z_AKORD[[#This Row],[CZAS_START]]) &amp;"-"&amp; MONTH(Tabela_Kwerenda_z_AKORD[[#This Row],[CZAS_START]]) &amp;"-"&amp; YEAR(Tabela_Kwerenda_z_AKORD[[#This Row],[CZAS_START]])</f>
        <v>0-1-1900</v>
      </c>
      <c r="K1019" t="e">
        <f>INDEX(AKORDT[],MATCH(Tabela_Kwerenda_z_AKORD[[#This Row],[PRACOWNICY_ID]],AKORDT[PRACOWNICY_ID],0),1)</f>
        <v>#N/A</v>
      </c>
    </row>
    <row r="1020" spans="1:11">
      <c r="A1020" s="11"/>
      <c r="B1020" s="11"/>
      <c r="E1020" s="11"/>
      <c r="F1020" s="11"/>
      <c r="I1020" t="str">
        <f>LEFT(Tabela_Kwerenda_z_AKORD[[#This Row],[NR_KOMISJI]],5)</f>
        <v/>
      </c>
      <c r="J1020" t="str">
        <f>DAY(Tabela_Kwerenda_z_AKORD[[#This Row],[CZAS_START]]) &amp;"-"&amp; MONTH(Tabela_Kwerenda_z_AKORD[[#This Row],[CZAS_START]]) &amp;"-"&amp; YEAR(Tabela_Kwerenda_z_AKORD[[#This Row],[CZAS_START]])</f>
        <v>0-1-1900</v>
      </c>
      <c r="K1020" t="e">
        <f>INDEX(AKORDT[],MATCH(Tabela_Kwerenda_z_AKORD[[#This Row],[PRACOWNICY_ID]],AKORDT[PRACOWNICY_ID],0),1)</f>
        <v>#N/A</v>
      </c>
    </row>
    <row r="1021" spans="1:11">
      <c r="A1021" s="11"/>
      <c r="B1021" s="11"/>
      <c r="E1021" s="11"/>
      <c r="F1021" s="11"/>
      <c r="I1021" t="str">
        <f>LEFT(Tabela_Kwerenda_z_AKORD[[#This Row],[NR_KOMISJI]],5)</f>
        <v/>
      </c>
      <c r="J1021" t="str">
        <f>DAY(Tabela_Kwerenda_z_AKORD[[#This Row],[CZAS_START]]) &amp;"-"&amp; MONTH(Tabela_Kwerenda_z_AKORD[[#This Row],[CZAS_START]]) &amp;"-"&amp; YEAR(Tabela_Kwerenda_z_AKORD[[#This Row],[CZAS_START]])</f>
        <v>0-1-1900</v>
      </c>
      <c r="K1021" t="e">
        <f>INDEX(AKORDT[],MATCH(Tabela_Kwerenda_z_AKORD[[#This Row],[PRACOWNICY_ID]],AKORDT[PRACOWNICY_ID],0),1)</f>
        <v>#N/A</v>
      </c>
    </row>
    <row r="1022" spans="1:11">
      <c r="A1022" s="11"/>
      <c r="B1022" s="11"/>
      <c r="E1022" s="11"/>
      <c r="F1022" s="11"/>
      <c r="I1022" t="str">
        <f>LEFT(Tabela_Kwerenda_z_AKORD[[#This Row],[NR_KOMISJI]],5)</f>
        <v/>
      </c>
      <c r="J1022" t="str">
        <f>DAY(Tabela_Kwerenda_z_AKORD[[#This Row],[CZAS_START]]) &amp;"-"&amp; MONTH(Tabela_Kwerenda_z_AKORD[[#This Row],[CZAS_START]]) &amp;"-"&amp; YEAR(Tabela_Kwerenda_z_AKORD[[#This Row],[CZAS_START]])</f>
        <v>0-1-1900</v>
      </c>
      <c r="K1022" t="e">
        <f>INDEX(AKORDT[],MATCH(Tabela_Kwerenda_z_AKORD[[#This Row],[PRACOWNICY_ID]],AKORDT[PRACOWNICY_ID],0),1)</f>
        <v>#N/A</v>
      </c>
    </row>
    <row r="1023" spans="1:11">
      <c r="A1023" s="11"/>
      <c r="B1023" s="11"/>
      <c r="E1023" s="11"/>
      <c r="F1023" s="11"/>
      <c r="I1023" t="str">
        <f>LEFT(Tabela_Kwerenda_z_AKORD[[#This Row],[NR_KOMISJI]],5)</f>
        <v/>
      </c>
      <c r="J1023" t="str">
        <f>DAY(Tabela_Kwerenda_z_AKORD[[#This Row],[CZAS_START]]) &amp;"-"&amp; MONTH(Tabela_Kwerenda_z_AKORD[[#This Row],[CZAS_START]]) &amp;"-"&amp; YEAR(Tabela_Kwerenda_z_AKORD[[#This Row],[CZAS_START]])</f>
        <v>0-1-1900</v>
      </c>
      <c r="K1023" t="e">
        <f>INDEX(AKORDT[],MATCH(Tabela_Kwerenda_z_AKORD[[#This Row],[PRACOWNICY_ID]],AKORDT[PRACOWNICY_ID],0),1)</f>
        <v>#N/A</v>
      </c>
    </row>
    <row r="1024" spans="1:11">
      <c r="A1024" s="11"/>
      <c r="B1024" s="11"/>
      <c r="E1024" s="11"/>
      <c r="F1024" s="11"/>
      <c r="I1024" t="str">
        <f>LEFT(Tabela_Kwerenda_z_AKORD[[#This Row],[NR_KOMISJI]],5)</f>
        <v/>
      </c>
      <c r="J1024" t="str">
        <f>DAY(Tabela_Kwerenda_z_AKORD[[#This Row],[CZAS_START]]) &amp;"-"&amp; MONTH(Tabela_Kwerenda_z_AKORD[[#This Row],[CZAS_START]]) &amp;"-"&amp; YEAR(Tabela_Kwerenda_z_AKORD[[#This Row],[CZAS_START]])</f>
        <v>0-1-1900</v>
      </c>
      <c r="K1024" t="e">
        <f>INDEX(AKORDT[],MATCH(Tabela_Kwerenda_z_AKORD[[#This Row],[PRACOWNICY_ID]],AKORDT[PRACOWNICY_ID],0),1)</f>
        <v>#N/A</v>
      </c>
    </row>
    <row r="1025" spans="1:11">
      <c r="A1025" s="11"/>
      <c r="B1025" s="11"/>
      <c r="E1025" s="11"/>
      <c r="F1025" s="11"/>
      <c r="I1025" t="str">
        <f>LEFT(Tabela_Kwerenda_z_AKORD[[#This Row],[NR_KOMISJI]],5)</f>
        <v/>
      </c>
      <c r="J1025" t="str">
        <f>DAY(Tabela_Kwerenda_z_AKORD[[#This Row],[CZAS_START]]) &amp;"-"&amp; MONTH(Tabela_Kwerenda_z_AKORD[[#This Row],[CZAS_START]]) &amp;"-"&amp; YEAR(Tabela_Kwerenda_z_AKORD[[#This Row],[CZAS_START]])</f>
        <v>0-1-1900</v>
      </c>
      <c r="K1025" t="e">
        <f>INDEX(AKORDT[],MATCH(Tabela_Kwerenda_z_AKORD[[#This Row],[PRACOWNICY_ID]],AKORDT[PRACOWNICY_ID],0),1)</f>
        <v>#N/A</v>
      </c>
    </row>
    <row r="1026" spans="1:11">
      <c r="A1026" s="11"/>
      <c r="B1026" s="11"/>
      <c r="E1026" s="11"/>
      <c r="F1026" s="11"/>
      <c r="I1026" t="str">
        <f>LEFT(Tabela_Kwerenda_z_AKORD[[#This Row],[NR_KOMISJI]],5)</f>
        <v/>
      </c>
      <c r="J1026" t="str">
        <f>DAY(Tabela_Kwerenda_z_AKORD[[#This Row],[CZAS_START]]) &amp;"-"&amp; MONTH(Tabela_Kwerenda_z_AKORD[[#This Row],[CZAS_START]]) &amp;"-"&amp; YEAR(Tabela_Kwerenda_z_AKORD[[#This Row],[CZAS_START]])</f>
        <v>0-1-1900</v>
      </c>
      <c r="K1026" t="e">
        <f>INDEX(AKORDT[],MATCH(Tabela_Kwerenda_z_AKORD[[#This Row],[PRACOWNICY_ID]],AKORDT[PRACOWNICY_ID],0),1)</f>
        <v>#N/A</v>
      </c>
    </row>
    <row r="1027" spans="1:11">
      <c r="A1027" s="11"/>
      <c r="B1027" s="11"/>
      <c r="E1027" s="11"/>
      <c r="F1027" s="11"/>
      <c r="I1027" t="str">
        <f>LEFT(Tabela_Kwerenda_z_AKORD[[#This Row],[NR_KOMISJI]],5)</f>
        <v/>
      </c>
      <c r="J1027" t="str">
        <f>DAY(Tabela_Kwerenda_z_AKORD[[#This Row],[CZAS_START]]) &amp;"-"&amp; MONTH(Tabela_Kwerenda_z_AKORD[[#This Row],[CZAS_START]]) &amp;"-"&amp; YEAR(Tabela_Kwerenda_z_AKORD[[#This Row],[CZAS_START]])</f>
        <v>0-1-1900</v>
      </c>
      <c r="K1027" t="e">
        <f>INDEX(AKORDT[],MATCH(Tabela_Kwerenda_z_AKORD[[#This Row],[PRACOWNICY_ID]],AKORDT[PRACOWNICY_ID],0),1)</f>
        <v>#N/A</v>
      </c>
    </row>
    <row r="1028" spans="1:11">
      <c r="A1028" s="11"/>
      <c r="B1028" s="11"/>
      <c r="E1028" s="11"/>
      <c r="F1028" s="11"/>
      <c r="I1028" t="str">
        <f>LEFT(Tabela_Kwerenda_z_AKORD[[#This Row],[NR_KOMISJI]],5)</f>
        <v/>
      </c>
      <c r="J1028" t="str">
        <f>DAY(Tabela_Kwerenda_z_AKORD[[#This Row],[CZAS_START]]) &amp;"-"&amp; MONTH(Tabela_Kwerenda_z_AKORD[[#This Row],[CZAS_START]]) &amp;"-"&amp; YEAR(Tabela_Kwerenda_z_AKORD[[#This Row],[CZAS_START]])</f>
        <v>0-1-1900</v>
      </c>
      <c r="K1028" t="e">
        <f>INDEX(AKORDT[],MATCH(Tabela_Kwerenda_z_AKORD[[#This Row],[PRACOWNICY_ID]],AKORDT[PRACOWNICY_ID],0),1)</f>
        <v>#N/A</v>
      </c>
    </row>
    <row r="1029" spans="1:11">
      <c r="A1029" s="11"/>
      <c r="B1029" s="11"/>
      <c r="E1029" s="11"/>
      <c r="F1029" s="11"/>
      <c r="I1029" t="str">
        <f>LEFT(Tabela_Kwerenda_z_AKORD[[#This Row],[NR_KOMISJI]],5)</f>
        <v/>
      </c>
      <c r="J1029" t="str">
        <f>DAY(Tabela_Kwerenda_z_AKORD[[#This Row],[CZAS_START]]) &amp;"-"&amp; MONTH(Tabela_Kwerenda_z_AKORD[[#This Row],[CZAS_START]]) &amp;"-"&amp; YEAR(Tabela_Kwerenda_z_AKORD[[#This Row],[CZAS_START]])</f>
        <v>0-1-1900</v>
      </c>
      <c r="K1029" t="e">
        <f>INDEX(AKORDT[],MATCH(Tabela_Kwerenda_z_AKORD[[#This Row],[PRACOWNICY_ID]],AKORDT[PRACOWNICY_ID],0),1)</f>
        <v>#N/A</v>
      </c>
    </row>
    <row r="1030" spans="1:11">
      <c r="A1030" s="11"/>
      <c r="B1030" s="11"/>
      <c r="E1030" s="11"/>
      <c r="F1030" s="11"/>
      <c r="I1030" t="str">
        <f>LEFT(Tabela_Kwerenda_z_AKORD[[#This Row],[NR_KOMISJI]],5)</f>
        <v/>
      </c>
      <c r="J1030" t="str">
        <f>DAY(Tabela_Kwerenda_z_AKORD[[#This Row],[CZAS_START]]) &amp;"-"&amp; MONTH(Tabela_Kwerenda_z_AKORD[[#This Row],[CZAS_START]]) &amp;"-"&amp; YEAR(Tabela_Kwerenda_z_AKORD[[#This Row],[CZAS_START]])</f>
        <v>0-1-1900</v>
      </c>
      <c r="K1030" t="e">
        <f>INDEX(AKORDT[],MATCH(Tabela_Kwerenda_z_AKORD[[#This Row],[PRACOWNICY_ID]],AKORDT[PRACOWNICY_ID],0),1)</f>
        <v>#N/A</v>
      </c>
    </row>
    <row r="1031" spans="1:11">
      <c r="A1031" s="11"/>
      <c r="B1031" s="11"/>
      <c r="E1031" s="11"/>
      <c r="F1031" s="11"/>
      <c r="I1031" t="str">
        <f>LEFT(Tabela_Kwerenda_z_AKORD[[#This Row],[NR_KOMISJI]],5)</f>
        <v/>
      </c>
      <c r="J1031" t="str">
        <f>DAY(Tabela_Kwerenda_z_AKORD[[#This Row],[CZAS_START]]) &amp;"-"&amp; MONTH(Tabela_Kwerenda_z_AKORD[[#This Row],[CZAS_START]]) &amp;"-"&amp; YEAR(Tabela_Kwerenda_z_AKORD[[#This Row],[CZAS_START]])</f>
        <v>0-1-1900</v>
      </c>
      <c r="K1031" t="e">
        <f>INDEX(AKORDT[],MATCH(Tabela_Kwerenda_z_AKORD[[#This Row],[PRACOWNICY_ID]],AKORDT[PRACOWNICY_ID],0),1)</f>
        <v>#N/A</v>
      </c>
    </row>
    <row r="1032" spans="1:11">
      <c r="A1032" s="11"/>
      <c r="B1032" s="11"/>
      <c r="E1032" s="11"/>
      <c r="F1032" s="11"/>
      <c r="I1032" t="str">
        <f>LEFT(Tabela_Kwerenda_z_AKORD[[#This Row],[NR_KOMISJI]],5)</f>
        <v/>
      </c>
      <c r="J1032" t="str">
        <f>DAY(Tabela_Kwerenda_z_AKORD[[#This Row],[CZAS_START]]) &amp;"-"&amp; MONTH(Tabela_Kwerenda_z_AKORD[[#This Row],[CZAS_START]]) &amp;"-"&amp; YEAR(Tabela_Kwerenda_z_AKORD[[#This Row],[CZAS_START]])</f>
        <v>0-1-1900</v>
      </c>
      <c r="K1032" t="e">
        <f>INDEX(AKORDT[],MATCH(Tabela_Kwerenda_z_AKORD[[#This Row],[PRACOWNICY_ID]],AKORDT[PRACOWNICY_ID],0),1)</f>
        <v>#N/A</v>
      </c>
    </row>
    <row r="1033" spans="1:11">
      <c r="A1033" s="11"/>
      <c r="B1033" s="11"/>
      <c r="E1033" s="11"/>
      <c r="F1033" s="11"/>
      <c r="I1033" t="str">
        <f>LEFT(Tabela_Kwerenda_z_AKORD[[#This Row],[NR_KOMISJI]],5)</f>
        <v/>
      </c>
      <c r="J1033" t="str">
        <f>DAY(Tabela_Kwerenda_z_AKORD[[#This Row],[CZAS_START]]) &amp;"-"&amp; MONTH(Tabela_Kwerenda_z_AKORD[[#This Row],[CZAS_START]]) &amp;"-"&amp; YEAR(Tabela_Kwerenda_z_AKORD[[#This Row],[CZAS_START]])</f>
        <v>0-1-1900</v>
      </c>
      <c r="K1033" t="e">
        <f>INDEX(AKORDT[],MATCH(Tabela_Kwerenda_z_AKORD[[#This Row],[PRACOWNICY_ID]],AKORDT[PRACOWNICY_ID],0),1)</f>
        <v>#N/A</v>
      </c>
    </row>
    <row r="1034" spans="1:11">
      <c r="A1034" s="11"/>
      <c r="B1034" s="11"/>
      <c r="E1034" s="11"/>
      <c r="F1034" s="11"/>
      <c r="I1034" t="str">
        <f>LEFT(Tabela_Kwerenda_z_AKORD[[#This Row],[NR_KOMISJI]],5)</f>
        <v/>
      </c>
      <c r="J1034" t="str">
        <f>DAY(Tabela_Kwerenda_z_AKORD[[#This Row],[CZAS_START]]) &amp;"-"&amp; MONTH(Tabela_Kwerenda_z_AKORD[[#This Row],[CZAS_START]]) &amp;"-"&amp; YEAR(Tabela_Kwerenda_z_AKORD[[#This Row],[CZAS_START]])</f>
        <v>0-1-1900</v>
      </c>
      <c r="K1034" t="e">
        <f>INDEX(AKORDT[],MATCH(Tabela_Kwerenda_z_AKORD[[#This Row],[PRACOWNICY_ID]],AKORDT[PRACOWNICY_ID],0),1)</f>
        <v>#N/A</v>
      </c>
    </row>
    <row r="1035" spans="1:11">
      <c r="A1035" s="11"/>
      <c r="B1035" s="11"/>
      <c r="E1035" s="11"/>
      <c r="F1035" s="11"/>
      <c r="I1035" t="str">
        <f>LEFT(Tabela_Kwerenda_z_AKORD[[#This Row],[NR_KOMISJI]],5)</f>
        <v/>
      </c>
      <c r="J1035" t="str">
        <f>DAY(Tabela_Kwerenda_z_AKORD[[#This Row],[CZAS_START]]) &amp;"-"&amp; MONTH(Tabela_Kwerenda_z_AKORD[[#This Row],[CZAS_START]]) &amp;"-"&amp; YEAR(Tabela_Kwerenda_z_AKORD[[#This Row],[CZAS_START]])</f>
        <v>0-1-1900</v>
      </c>
      <c r="K1035" t="e">
        <f>INDEX(AKORDT[],MATCH(Tabela_Kwerenda_z_AKORD[[#This Row],[PRACOWNICY_ID]],AKORDT[PRACOWNICY_ID],0),1)</f>
        <v>#N/A</v>
      </c>
    </row>
    <row r="1036" spans="1:11">
      <c r="A1036" s="11"/>
      <c r="B1036" s="11"/>
      <c r="E1036" s="11"/>
      <c r="F1036" s="11"/>
      <c r="I1036" t="str">
        <f>LEFT(Tabela_Kwerenda_z_AKORD[[#This Row],[NR_KOMISJI]],5)</f>
        <v/>
      </c>
      <c r="J1036" t="str">
        <f>DAY(Tabela_Kwerenda_z_AKORD[[#This Row],[CZAS_START]]) &amp;"-"&amp; MONTH(Tabela_Kwerenda_z_AKORD[[#This Row],[CZAS_START]]) &amp;"-"&amp; YEAR(Tabela_Kwerenda_z_AKORD[[#This Row],[CZAS_START]])</f>
        <v>0-1-1900</v>
      </c>
      <c r="K1036" t="e">
        <f>INDEX(AKORDT[],MATCH(Tabela_Kwerenda_z_AKORD[[#This Row],[PRACOWNICY_ID]],AKORDT[PRACOWNICY_ID],0),1)</f>
        <v>#N/A</v>
      </c>
    </row>
    <row r="1037" spans="1:11">
      <c r="A1037" s="11"/>
      <c r="B1037" s="11"/>
      <c r="E1037" s="11"/>
      <c r="F1037" s="11"/>
      <c r="I1037" t="str">
        <f>LEFT(Tabela_Kwerenda_z_AKORD[[#This Row],[NR_KOMISJI]],5)</f>
        <v/>
      </c>
      <c r="J1037" t="str">
        <f>DAY(Tabela_Kwerenda_z_AKORD[[#This Row],[CZAS_START]]) &amp;"-"&amp; MONTH(Tabela_Kwerenda_z_AKORD[[#This Row],[CZAS_START]]) &amp;"-"&amp; YEAR(Tabela_Kwerenda_z_AKORD[[#This Row],[CZAS_START]])</f>
        <v>0-1-1900</v>
      </c>
      <c r="K1037" t="e">
        <f>INDEX(AKORDT[],MATCH(Tabela_Kwerenda_z_AKORD[[#This Row],[PRACOWNICY_ID]],AKORDT[PRACOWNICY_ID],0),1)</f>
        <v>#N/A</v>
      </c>
    </row>
    <row r="1038" spans="1:11">
      <c r="A1038" s="11"/>
      <c r="B1038" s="11"/>
      <c r="E1038" s="11"/>
      <c r="F1038" s="11"/>
      <c r="I1038" t="str">
        <f>LEFT(Tabela_Kwerenda_z_AKORD[[#This Row],[NR_KOMISJI]],5)</f>
        <v/>
      </c>
      <c r="J1038" t="str">
        <f>DAY(Tabela_Kwerenda_z_AKORD[[#This Row],[CZAS_START]]) &amp;"-"&amp; MONTH(Tabela_Kwerenda_z_AKORD[[#This Row],[CZAS_START]]) &amp;"-"&amp; YEAR(Tabela_Kwerenda_z_AKORD[[#This Row],[CZAS_START]])</f>
        <v>0-1-1900</v>
      </c>
      <c r="K1038" t="e">
        <f>INDEX(AKORDT[],MATCH(Tabela_Kwerenda_z_AKORD[[#This Row],[PRACOWNICY_ID]],AKORDT[PRACOWNICY_ID],0),1)</f>
        <v>#N/A</v>
      </c>
    </row>
    <row r="1039" spans="1:11">
      <c r="A1039" s="11"/>
      <c r="B1039" s="11"/>
      <c r="E1039" s="11"/>
      <c r="F1039" s="11"/>
      <c r="I1039" t="str">
        <f>LEFT(Tabela_Kwerenda_z_AKORD[[#This Row],[NR_KOMISJI]],5)</f>
        <v/>
      </c>
      <c r="J1039" t="str">
        <f>DAY(Tabela_Kwerenda_z_AKORD[[#This Row],[CZAS_START]]) &amp;"-"&amp; MONTH(Tabela_Kwerenda_z_AKORD[[#This Row],[CZAS_START]]) &amp;"-"&amp; YEAR(Tabela_Kwerenda_z_AKORD[[#This Row],[CZAS_START]])</f>
        <v>0-1-1900</v>
      </c>
      <c r="K1039" t="e">
        <f>INDEX(AKORDT[],MATCH(Tabela_Kwerenda_z_AKORD[[#This Row],[PRACOWNICY_ID]],AKORDT[PRACOWNICY_ID],0),1)</f>
        <v>#N/A</v>
      </c>
    </row>
    <row r="1040" spans="1:11">
      <c r="A1040" s="11"/>
      <c r="B1040" s="11"/>
      <c r="E1040" s="11"/>
      <c r="F1040" s="11"/>
      <c r="I1040" t="str">
        <f>LEFT(Tabela_Kwerenda_z_AKORD[[#This Row],[NR_KOMISJI]],5)</f>
        <v/>
      </c>
      <c r="J1040" t="str">
        <f>DAY(Tabela_Kwerenda_z_AKORD[[#This Row],[CZAS_START]]) &amp;"-"&amp; MONTH(Tabela_Kwerenda_z_AKORD[[#This Row],[CZAS_START]]) &amp;"-"&amp; YEAR(Tabela_Kwerenda_z_AKORD[[#This Row],[CZAS_START]])</f>
        <v>0-1-1900</v>
      </c>
      <c r="K1040" t="e">
        <f>INDEX(AKORDT[],MATCH(Tabela_Kwerenda_z_AKORD[[#This Row],[PRACOWNICY_ID]],AKORDT[PRACOWNICY_ID],0),1)</f>
        <v>#N/A</v>
      </c>
    </row>
    <row r="1041" spans="1:11">
      <c r="A1041" s="11"/>
      <c r="B1041" s="11"/>
      <c r="E1041" s="11"/>
      <c r="F1041" s="11"/>
      <c r="I1041" t="str">
        <f>LEFT(Tabela_Kwerenda_z_AKORD[[#This Row],[NR_KOMISJI]],5)</f>
        <v/>
      </c>
      <c r="J1041" t="str">
        <f>DAY(Tabela_Kwerenda_z_AKORD[[#This Row],[CZAS_START]]) &amp;"-"&amp; MONTH(Tabela_Kwerenda_z_AKORD[[#This Row],[CZAS_START]]) &amp;"-"&amp; YEAR(Tabela_Kwerenda_z_AKORD[[#This Row],[CZAS_START]])</f>
        <v>0-1-1900</v>
      </c>
      <c r="K1041" t="e">
        <f>INDEX(AKORDT[],MATCH(Tabela_Kwerenda_z_AKORD[[#This Row],[PRACOWNICY_ID]],AKORDT[PRACOWNICY_ID],0),1)</f>
        <v>#N/A</v>
      </c>
    </row>
    <row r="1042" spans="1:11">
      <c r="A1042" s="11"/>
      <c r="B1042" s="11"/>
      <c r="E1042" s="11"/>
      <c r="F1042" s="11"/>
      <c r="I1042" t="str">
        <f>LEFT(Tabela_Kwerenda_z_AKORD[[#This Row],[NR_KOMISJI]],5)</f>
        <v/>
      </c>
      <c r="J1042" t="str">
        <f>DAY(Tabela_Kwerenda_z_AKORD[[#This Row],[CZAS_START]]) &amp;"-"&amp; MONTH(Tabela_Kwerenda_z_AKORD[[#This Row],[CZAS_START]]) &amp;"-"&amp; YEAR(Tabela_Kwerenda_z_AKORD[[#This Row],[CZAS_START]])</f>
        <v>0-1-1900</v>
      </c>
      <c r="K1042" t="e">
        <f>INDEX(AKORDT[],MATCH(Tabela_Kwerenda_z_AKORD[[#This Row],[PRACOWNICY_ID]],AKORDT[PRACOWNICY_ID],0),1)</f>
        <v>#N/A</v>
      </c>
    </row>
    <row r="1043" spans="1:11">
      <c r="A1043" s="11"/>
      <c r="B1043" s="11"/>
      <c r="E1043" s="11"/>
      <c r="F1043" s="11"/>
      <c r="I1043" t="str">
        <f>LEFT(Tabela_Kwerenda_z_AKORD[[#This Row],[NR_KOMISJI]],5)</f>
        <v/>
      </c>
      <c r="J1043" t="str">
        <f>DAY(Tabela_Kwerenda_z_AKORD[[#This Row],[CZAS_START]]) &amp;"-"&amp; MONTH(Tabela_Kwerenda_z_AKORD[[#This Row],[CZAS_START]]) &amp;"-"&amp; YEAR(Tabela_Kwerenda_z_AKORD[[#This Row],[CZAS_START]])</f>
        <v>0-1-1900</v>
      </c>
      <c r="K1043" t="e">
        <f>INDEX(AKORDT[],MATCH(Tabela_Kwerenda_z_AKORD[[#This Row],[PRACOWNICY_ID]],AKORDT[PRACOWNICY_ID],0),1)</f>
        <v>#N/A</v>
      </c>
    </row>
    <row r="1044" spans="1:11">
      <c r="A1044" s="11"/>
      <c r="B1044" s="11"/>
      <c r="E1044" s="11"/>
      <c r="F1044" s="11"/>
      <c r="I1044" t="str">
        <f>LEFT(Tabela_Kwerenda_z_AKORD[[#This Row],[NR_KOMISJI]],5)</f>
        <v/>
      </c>
      <c r="J1044" t="str">
        <f>DAY(Tabela_Kwerenda_z_AKORD[[#This Row],[CZAS_START]]) &amp;"-"&amp; MONTH(Tabela_Kwerenda_z_AKORD[[#This Row],[CZAS_START]]) &amp;"-"&amp; YEAR(Tabela_Kwerenda_z_AKORD[[#This Row],[CZAS_START]])</f>
        <v>0-1-1900</v>
      </c>
      <c r="K1044" t="e">
        <f>INDEX(AKORDT[],MATCH(Tabela_Kwerenda_z_AKORD[[#This Row],[PRACOWNICY_ID]],AKORDT[PRACOWNICY_ID],0),1)</f>
        <v>#N/A</v>
      </c>
    </row>
    <row r="1045" spans="1:11">
      <c r="A1045" s="11"/>
      <c r="B1045" s="11"/>
      <c r="E1045" s="11"/>
      <c r="F1045" s="11"/>
      <c r="I1045" t="str">
        <f>LEFT(Tabela_Kwerenda_z_AKORD[[#This Row],[NR_KOMISJI]],5)</f>
        <v/>
      </c>
      <c r="J1045" t="str">
        <f>DAY(Tabela_Kwerenda_z_AKORD[[#This Row],[CZAS_START]]) &amp;"-"&amp; MONTH(Tabela_Kwerenda_z_AKORD[[#This Row],[CZAS_START]]) &amp;"-"&amp; YEAR(Tabela_Kwerenda_z_AKORD[[#This Row],[CZAS_START]])</f>
        <v>0-1-1900</v>
      </c>
      <c r="K1045" t="e">
        <f>INDEX(AKORDT[],MATCH(Tabela_Kwerenda_z_AKORD[[#This Row],[PRACOWNICY_ID]],AKORDT[PRACOWNICY_ID],0),1)</f>
        <v>#N/A</v>
      </c>
    </row>
    <row r="1046" spans="1:11">
      <c r="A1046" s="11"/>
      <c r="B1046" s="11"/>
      <c r="E1046" s="11"/>
      <c r="F1046" s="11"/>
      <c r="I1046" t="str">
        <f>LEFT(Tabela_Kwerenda_z_AKORD[[#This Row],[NR_KOMISJI]],5)</f>
        <v/>
      </c>
      <c r="J1046" t="str">
        <f>DAY(Tabela_Kwerenda_z_AKORD[[#This Row],[CZAS_START]]) &amp;"-"&amp; MONTH(Tabela_Kwerenda_z_AKORD[[#This Row],[CZAS_START]]) &amp;"-"&amp; YEAR(Tabela_Kwerenda_z_AKORD[[#This Row],[CZAS_START]])</f>
        <v>0-1-1900</v>
      </c>
      <c r="K1046" t="e">
        <f>INDEX(AKORDT[],MATCH(Tabela_Kwerenda_z_AKORD[[#This Row],[PRACOWNICY_ID]],AKORDT[PRACOWNICY_ID],0),1)</f>
        <v>#N/A</v>
      </c>
    </row>
    <row r="1047" spans="1:11">
      <c r="A1047" s="11"/>
      <c r="B1047" s="11"/>
      <c r="E1047" s="11"/>
      <c r="F1047" s="11"/>
      <c r="I1047" t="str">
        <f>LEFT(Tabela_Kwerenda_z_AKORD[[#This Row],[NR_KOMISJI]],5)</f>
        <v/>
      </c>
      <c r="J1047" t="str">
        <f>DAY(Tabela_Kwerenda_z_AKORD[[#This Row],[CZAS_START]]) &amp;"-"&amp; MONTH(Tabela_Kwerenda_z_AKORD[[#This Row],[CZAS_START]]) &amp;"-"&amp; YEAR(Tabela_Kwerenda_z_AKORD[[#This Row],[CZAS_START]])</f>
        <v>0-1-1900</v>
      </c>
      <c r="K1047" t="e">
        <f>INDEX(AKORDT[],MATCH(Tabela_Kwerenda_z_AKORD[[#This Row],[PRACOWNICY_ID]],AKORDT[PRACOWNICY_ID],0),1)</f>
        <v>#N/A</v>
      </c>
    </row>
    <row r="1048" spans="1:11">
      <c r="A1048" s="11"/>
      <c r="B1048" s="11"/>
      <c r="E1048" s="11"/>
      <c r="F1048" s="11"/>
      <c r="I1048" t="str">
        <f>LEFT(Tabela_Kwerenda_z_AKORD[[#This Row],[NR_KOMISJI]],5)</f>
        <v/>
      </c>
      <c r="J1048" t="str">
        <f>DAY(Tabela_Kwerenda_z_AKORD[[#This Row],[CZAS_START]]) &amp;"-"&amp; MONTH(Tabela_Kwerenda_z_AKORD[[#This Row],[CZAS_START]]) &amp;"-"&amp; YEAR(Tabela_Kwerenda_z_AKORD[[#This Row],[CZAS_START]])</f>
        <v>0-1-1900</v>
      </c>
      <c r="K1048" t="e">
        <f>INDEX(AKORDT[],MATCH(Tabela_Kwerenda_z_AKORD[[#This Row],[PRACOWNICY_ID]],AKORDT[PRACOWNICY_ID],0),1)</f>
        <v>#N/A</v>
      </c>
    </row>
    <row r="1049" spans="1:11">
      <c r="A1049" s="11"/>
      <c r="B1049" s="11"/>
      <c r="E1049" s="11"/>
      <c r="F1049" s="11"/>
      <c r="I1049" t="str">
        <f>LEFT(Tabela_Kwerenda_z_AKORD[[#This Row],[NR_KOMISJI]],5)</f>
        <v/>
      </c>
      <c r="J1049" t="str">
        <f>DAY(Tabela_Kwerenda_z_AKORD[[#This Row],[CZAS_START]]) &amp;"-"&amp; MONTH(Tabela_Kwerenda_z_AKORD[[#This Row],[CZAS_START]]) &amp;"-"&amp; YEAR(Tabela_Kwerenda_z_AKORD[[#This Row],[CZAS_START]])</f>
        <v>0-1-1900</v>
      </c>
      <c r="K1049" t="e">
        <f>INDEX(AKORDT[],MATCH(Tabela_Kwerenda_z_AKORD[[#This Row],[PRACOWNICY_ID]],AKORDT[PRACOWNICY_ID],0),1)</f>
        <v>#N/A</v>
      </c>
    </row>
    <row r="1050" spans="1:11">
      <c r="A1050" s="11"/>
      <c r="B1050" s="11"/>
      <c r="E1050" s="11"/>
      <c r="F1050" s="11"/>
      <c r="I1050" t="str">
        <f>LEFT(Tabela_Kwerenda_z_AKORD[[#This Row],[NR_KOMISJI]],5)</f>
        <v/>
      </c>
      <c r="J1050" t="str">
        <f>DAY(Tabela_Kwerenda_z_AKORD[[#This Row],[CZAS_START]]) &amp;"-"&amp; MONTH(Tabela_Kwerenda_z_AKORD[[#This Row],[CZAS_START]]) &amp;"-"&amp; YEAR(Tabela_Kwerenda_z_AKORD[[#This Row],[CZAS_START]])</f>
        <v>0-1-1900</v>
      </c>
      <c r="K1050" t="e">
        <f>INDEX(AKORDT[],MATCH(Tabela_Kwerenda_z_AKORD[[#This Row],[PRACOWNICY_ID]],AKORDT[PRACOWNICY_ID],0),1)</f>
        <v>#N/A</v>
      </c>
    </row>
    <row r="1051" spans="1:11">
      <c r="A1051" s="11"/>
      <c r="B1051" s="11"/>
      <c r="E1051" s="11"/>
      <c r="F1051" s="11"/>
      <c r="I1051" t="str">
        <f>LEFT(Tabela_Kwerenda_z_AKORD[[#This Row],[NR_KOMISJI]],5)</f>
        <v/>
      </c>
      <c r="J1051" t="str">
        <f>DAY(Tabela_Kwerenda_z_AKORD[[#This Row],[CZAS_START]]) &amp;"-"&amp; MONTH(Tabela_Kwerenda_z_AKORD[[#This Row],[CZAS_START]]) &amp;"-"&amp; YEAR(Tabela_Kwerenda_z_AKORD[[#This Row],[CZAS_START]])</f>
        <v>0-1-1900</v>
      </c>
      <c r="K1051" t="e">
        <f>INDEX(AKORDT[],MATCH(Tabela_Kwerenda_z_AKORD[[#This Row],[PRACOWNICY_ID]],AKORDT[PRACOWNICY_ID],0),1)</f>
        <v>#N/A</v>
      </c>
    </row>
    <row r="1052" spans="1:11">
      <c r="A1052" s="11"/>
      <c r="B1052" s="11"/>
      <c r="E1052" s="11"/>
      <c r="F1052" s="11"/>
      <c r="I1052" t="str">
        <f>LEFT(Tabela_Kwerenda_z_AKORD[[#This Row],[NR_KOMISJI]],5)</f>
        <v/>
      </c>
      <c r="J1052" t="str">
        <f>DAY(Tabela_Kwerenda_z_AKORD[[#This Row],[CZAS_START]]) &amp;"-"&amp; MONTH(Tabela_Kwerenda_z_AKORD[[#This Row],[CZAS_START]]) &amp;"-"&amp; YEAR(Tabela_Kwerenda_z_AKORD[[#This Row],[CZAS_START]])</f>
        <v>0-1-1900</v>
      </c>
      <c r="K1052" t="e">
        <f>INDEX(AKORDT[],MATCH(Tabela_Kwerenda_z_AKORD[[#This Row],[PRACOWNICY_ID]],AKORDT[PRACOWNICY_ID],0),1)</f>
        <v>#N/A</v>
      </c>
    </row>
    <row r="1053" spans="1:11">
      <c r="A1053" s="11"/>
      <c r="B1053" s="11"/>
      <c r="E1053" s="11"/>
      <c r="F1053" s="11"/>
      <c r="I1053" t="str">
        <f>LEFT(Tabela_Kwerenda_z_AKORD[[#This Row],[NR_KOMISJI]],5)</f>
        <v/>
      </c>
      <c r="J1053" t="str">
        <f>DAY(Tabela_Kwerenda_z_AKORD[[#This Row],[CZAS_START]]) &amp;"-"&amp; MONTH(Tabela_Kwerenda_z_AKORD[[#This Row],[CZAS_START]]) &amp;"-"&amp; YEAR(Tabela_Kwerenda_z_AKORD[[#This Row],[CZAS_START]])</f>
        <v>0-1-1900</v>
      </c>
      <c r="K1053" t="e">
        <f>INDEX(AKORDT[],MATCH(Tabela_Kwerenda_z_AKORD[[#This Row],[PRACOWNICY_ID]],AKORDT[PRACOWNICY_ID],0),1)</f>
        <v>#N/A</v>
      </c>
    </row>
    <row r="1054" spans="1:11">
      <c r="A1054" s="11"/>
      <c r="B1054" s="11"/>
      <c r="E1054" s="11"/>
      <c r="F1054" s="11"/>
      <c r="I1054" t="str">
        <f>LEFT(Tabela_Kwerenda_z_AKORD[[#This Row],[NR_KOMISJI]],5)</f>
        <v/>
      </c>
      <c r="J1054" t="str">
        <f>DAY(Tabela_Kwerenda_z_AKORD[[#This Row],[CZAS_START]]) &amp;"-"&amp; MONTH(Tabela_Kwerenda_z_AKORD[[#This Row],[CZAS_START]]) &amp;"-"&amp; YEAR(Tabela_Kwerenda_z_AKORD[[#This Row],[CZAS_START]])</f>
        <v>0-1-1900</v>
      </c>
      <c r="K1054" t="e">
        <f>INDEX(AKORDT[],MATCH(Tabela_Kwerenda_z_AKORD[[#This Row],[PRACOWNICY_ID]],AKORDT[PRACOWNICY_ID],0),1)</f>
        <v>#N/A</v>
      </c>
    </row>
    <row r="1055" spans="1:11">
      <c r="A1055" s="11"/>
      <c r="B1055" s="11"/>
      <c r="E1055" s="11"/>
      <c r="F1055" s="11"/>
      <c r="I1055" t="str">
        <f>LEFT(Tabela_Kwerenda_z_AKORD[[#This Row],[NR_KOMISJI]],5)</f>
        <v/>
      </c>
      <c r="J1055" t="str">
        <f>DAY(Tabela_Kwerenda_z_AKORD[[#This Row],[CZAS_START]]) &amp;"-"&amp; MONTH(Tabela_Kwerenda_z_AKORD[[#This Row],[CZAS_START]]) &amp;"-"&amp; YEAR(Tabela_Kwerenda_z_AKORD[[#This Row],[CZAS_START]])</f>
        <v>0-1-1900</v>
      </c>
      <c r="K1055" t="e">
        <f>INDEX(AKORDT[],MATCH(Tabela_Kwerenda_z_AKORD[[#This Row],[PRACOWNICY_ID]],AKORDT[PRACOWNICY_ID],0),1)</f>
        <v>#N/A</v>
      </c>
    </row>
    <row r="1056" spans="1:11">
      <c r="A1056" s="11"/>
      <c r="B1056" s="11"/>
      <c r="E1056" s="11"/>
      <c r="F1056" s="11"/>
      <c r="I1056" t="str">
        <f>LEFT(Tabela_Kwerenda_z_AKORD[[#This Row],[NR_KOMISJI]],5)</f>
        <v/>
      </c>
      <c r="J1056" t="str">
        <f>DAY(Tabela_Kwerenda_z_AKORD[[#This Row],[CZAS_START]]) &amp;"-"&amp; MONTH(Tabela_Kwerenda_z_AKORD[[#This Row],[CZAS_START]]) &amp;"-"&amp; YEAR(Tabela_Kwerenda_z_AKORD[[#This Row],[CZAS_START]])</f>
        <v>0-1-1900</v>
      </c>
      <c r="K1056" t="e">
        <f>INDEX(AKORDT[],MATCH(Tabela_Kwerenda_z_AKORD[[#This Row],[PRACOWNICY_ID]],AKORDT[PRACOWNICY_ID],0),1)</f>
        <v>#N/A</v>
      </c>
    </row>
    <row r="1057" spans="1:11">
      <c r="A1057" s="11"/>
      <c r="B1057" s="11"/>
      <c r="E1057" s="11"/>
      <c r="F1057" s="11"/>
      <c r="I1057" t="str">
        <f>LEFT(Tabela_Kwerenda_z_AKORD[[#This Row],[NR_KOMISJI]],5)</f>
        <v/>
      </c>
      <c r="J1057" t="str">
        <f>DAY(Tabela_Kwerenda_z_AKORD[[#This Row],[CZAS_START]]) &amp;"-"&amp; MONTH(Tabela_Kwerenda_z_AKORD[[#This Row],[CZAS_START]]) &amp;"-"&amp; YEAR(Tabela_Kwerenda_z_AKORD[[#This Row],[CZAS_START]])</f>
        <v>0-1-1900</v>
      </c>
      <c r="K1057" t="e">
        <f>INDEX(AKORDT[],MATCH(Tabela_Kwerenda_z_AKORD[[#This Row],[PRACOWNICY_ID]],AKORDT[PRACOWNICY_ID],0),1)</f>
        <v>#N/A</v>
      </c>
    </row>
    <row r="1058" spans="1:11">
      <c r="A1058" s="11"/>
      <c r="B1058" s="11"/>
      <c r="E1058" s="11"/>
      <c r="F1058" s="11"/>
      <c r="I1058" t="str">
        <f>LEFT(Tabela_Kwerenda_z_AKORD[[#This Row],[NR_KOMISJI]],5)</f>
        <v/>
      </c>
      <c r="J1058" t="str">
        <f>DAY(Tabela_Kwerenda_z_AKORD[[#This Row],[CZAS_START]]) &amp;"-"&amp; MONTH(Tabela_Kwerenda_z_AKORD[[#This Row],[CZAS_START]]) &amp;"-"&amp; YEAR(Tabela_Kwerenda_z_AKORD[[#This Row],[CZAS_START]])</f>
        <v>0-1-1900</v>
      </c>
      <c r="K1058" t="e">
        <f>INDEX(AKORDT[],MATCH(Tabela_Kwerenda_z_AKORD[[#This Row],[PRACOWNICY_ID]],AKORDT[PRACOWNICY_ID],0),1)</f>
        <v>#N/A</v>
      </c>
    </row>
    <row r="1059" spans="1:11">
      <c r="A1059" s="11"/>
      <c r="B1059" s="11"/>
      <c r="E1059" s="11"/>
      <c r="F1059" s="11"/>
      <c r="I1059" t="str">
        <f>LEFT(Tabela_Kwerenda_z_AKORD[[#This Row],[NR_KOMISJI]],5)</f>
        <v/>
      </c>
      <c r="J1059" t="str">
        <f>DAY(Tabela_Kwerenda_z_AKORD[[#This Row],[CZAS_START]]) &amp;"-"&amp; MONTH(Tabela_Kwerenda_z_AKORD[[#This Row],[CZAS_START]]) &amp;"-"&amp; YEAR(Tabela_Kwerenda_z_AKORD[[#This Row],[CZAS_START]])</f>
        <v>0-1-1900</v>
      </c>
      <c r="K1059" t="e">
        <f>INDEX(AKORDT[],MATCH(Tabela_Kwerenda_z_AKORD[[#This Row],[PRACOWNICY_ID]],AKORDT[PRACOWNICY_ID],0),1)</f>
        <v>#N/A</v>
      </c>
    </row>
    <row r="1060" spans="1:11">
      <c r="A1060" s="11"/>
      <c r="B1060" s="11"/>
      <c r="E1060" s="11"/>
      <c r="F1060" s="11"/>
      <c r="I1060" t="str">
        <f>LEFT(Tabela_Kwerenda_z_AKORD[[#This Row],[NR_KOMISJI]],5)</f>
        <v/>
      </c>
      <c r="J1060" t="str">
        <f>DAY(Tabela_Kwerenda_z_AKORD[[#This Row],[CZAS_START]]) &amp;"-"&amp; MONTH(Tabela_Kwerenda_z_AKORD[[#This Row],[CZAS_START]]) &amp;"-"&amp; YEAR(Tabela_Kwerenda_z_AKORD[[#This Row],[CZAS_START]])</f>
        <v>0-1-1900</v>
      </c>
      <c r="K1060" t="e">
        <f>INDEX(AKORDT[],MATCH(Tabela_Kwerenda_z_AKORD[[#This Row],[PRACOWNICY_ID]],AKORDT[PRACOWNICY_ID],0),1)</f>
        <v>#N/A</v>
      </c>
    </row>
    <row r="1061" spans="1:11">
      <c r="A1061" s="11"/>
      <c r="B1061" s="11"/>
      <c r="E1061" s="11"/>
      <c r="F1061" s="11"/>
      <c r="I1061" t="str">
        <f>LEFT(Tabela_Kwerenda_z_AKORD[[#This Row],[NR_KOMISJI]],5)</f>
        <v/>
      </c>
      <c r="J1061" t="str">
        <f>DAY(Tabela_Kwerenda_z_AKORD[[#This Row],[CZAS_START]]) &amp;"-"&amp; MONTH(Tabela_Kwerenda_z_AKORD[[#This Row],[CZAS_START]]) &amp;"-"&amp; YEAR(Tabela_Kwerenda_z_AKORD[[#This Row],[CZAS_START]])</f>
        <v>0-1-1900</v>
      </c>
      <c r="K1061" t="e">
        <f>INDEX(AKORDT[],MATCH(Tabela_Kwerenda_z_AKORD[[#This Row],[PRACOWNICY_ID]],AKORDT[PRACOWNICY_ID],0),1)</f>
        <v>#N/A</v>
      </c>
    </row>
    <row r="1062" spans="1:11">
      <c r="A1062" s="11"/>
      <c r="B1062" s="11"/>
      <c r="E1062" s="11"/>
      <c r="F1062" s="11"/>
      <c r="I1062" t="str">
        <f>LEFT(Tabela_Kwerenda_z_AKORD[[#This Row],[NR_KOMISJI]],5)</f>
        <v/>
      </c>
      <c r="J1062" t="str">
        <f>DAY(Tabela_Kwerenda_z_AKORD[[#This Row],[CZAS_START]]) &amp;"-"&amp; MONTH(Tabela_Kwerenda_z_AKORD[[#This Row],[CZAS_START]]) &amp;"-"&amp; YEAR(Tabela_Kwerenda_z_AKORD[[#This Row],[CZAS_START]])</f>
        <v>0-1-1900</v>
      </c>
      <c r="K1062" t="e">
        <f>INDEX(AKORDT[],MATCH(Tabela_Kwerenda_z_AKORD[[#This Row],[PRACOWNICY_ID]],AKORDT[PRACOWNICY_ID],0),1)</f>
        <v>#N/A</v>
      </c>
    </row>
    <row r="1063" spans="1:11">
      <c r="A1063" s="11"/>
      <c r="B1063" s="11"/>
      <c r="E1063" s="11"/>
      <c r="F1063" s="11"/>
      <c r="I1063" t="str">
        <f>LEFT(Tabela_Kwerenda_z_AKORD[[#This Row],[NR_KOMISJI]],5)</f>
        <v/>
      </c>
      <c r="J1063" t="str">
        <f>DAY(Tabela_Kwerenda_z_AKORD[[#This Row],[CZAS_START]]) &amp;"-"&amp; MONTH(Tabela_Kwerenda_z_AKORD[[#This Row],[CZAS_START]]) &amp;"-"&amp; YEAR(Tabela_Kwerenda_z_AKORD[[#This Row],[CZAS_START]])</f>
        <v>0-1-1900</v>
      </c>
      <c r="K1063" t="e">
        <f>INDEX(AKORDT[],MATCH(Tabela_Kwerenda_z_AKORD[[#This Row],[PRACOWNICY_ID]],AKORDT[PRACOWNICY_ID],0),1)</f>
        <v>#N/A</v>
      </c>
    </row>
    <row r="1064" spans="1:11">
      <c r="A1064" s="11"/>
      <c r="B1064" s="11"/>
      <c r="E1064" s="11"/>
      <c r="F1064" s="11"/>
      <c r="I1064" t="str">
        <f>LEFT(Tabela_Kwerenda_z_AKORD[[#This Row],[NR_KOMISJI]],5)</f>
        <v/>
      </c>
      <c r="J1064" t="str">
        <f>DAY(Tabela_Kwerenda_z_AKORD[[#This Row],[CZAS_START]]) &amp;"-"&amp; MONTH(Tabela_Kwerenda_z_AKORD[[#This Row],[CZAS_START]]) &amp;"-"&amp; YEAR(Tabela_Kwerenda_z_AKORD[[#This Row],[CZAS_START]])</f>
        <v>0-1-1900</v>
      </c>
      <c r="K1064" t="e">
        <f>INDEX(AKORDT[],MATCH(Tabela_Kwerenda_z_AKORD[[#This Row],[PRACOWNICY_ID]],AKORDT[PRACOWNICY_ID],0),1)</f>
        <v>#N/A</v>
      </c>
    </row>
    <row r="1065" spans="1:11">
      <c r="A1065" s="11"/>
      <c r="B1065" s="11"/>
      <c r="E1065" s="11"/>
      <c r="F1065" s="11"/>
      <c r="I1065" t="str">
        <f>LEFT(Tabela_Kwerenda_z_AKORD[[#This Row],[NR_KOMISJI]],5)</f>
        <v/>
      </c>
      <c r="J1065" t="str">
        <f>DAY(Tabela_Kwerenda_z_AKORD[[#This Row],[CZAS_START]]) &amp;"-"&amp; MONTH(Tabela_Kwerenda_z_AKORD[[#This Row],[CZAS_START]]) &amp;"-"&amp; YEAR(Tabela_Kwerenda_z_AKORD[[#This Row],[CZAS_START]])</f>
        <v>0-1-1900</v>
      </c>
      <c r="K1065" t="e">
        <f>INDEX(AKORDT[],MATCH(Tabela_Kwerenda_z_AKORD[[#This Row],[PRACOWNICY_ID]],AKORDT[PRACOWNICY_ID],0),1)</f>
        <v>#N/A</v>
      </c>
    </row>
    <row r="1066" spans="1:11">
      <c r="A1066" s="11"/>
      <c r="B1066" s="11"/>
      <c r="E1066" s="11"/>
      <c r="F1066" s="11"/>
      <c r="I1066" t="str">
        <f>LEFT(Tabela_Kwerenda_z_AKORD[[#This Row],[NR_KOMISJI]],5)</f>
        <v/>
      </c>
      <c r="J1066" t="str">
        <f>DAY(Tabela_Kwerenda_z_AKORD[[#This Row],[CZAS_START]]) &amp;"-"&amp; MONTH(Tabela_Kwerenda_z_AKORD[[#This Row],[CZAS_START]]) &amp;"-"&amp; YEAR(Tabela_Kwerenda_z_AKORD[[#This Row],[CZAS_START]])</f>
        <v>0-1-1900</v>
      </c>
      <c r="K1066" t="e">
        <f>INDEX(AKORDT[],MATCH(Tabela_Kwerenda_z_AKORD[[#This Row],[PRACOWNICY_ID]],AKORDT[PRACOWNICY_ID],0),1)</f>
        <v>#N/A</v>
      </c>
    </row>
    <row r="1067" spans="1:11">
      <c r="A1067" s="11"/>
      <c r="B1067" s="11"/>
      <c r="E1067" s="11"/>
      <c r="F1067" s="11"/>
      <c r="I1067" t="str">
        <f>LEFT(Tabela_Kwerenda_z_AKORD[[#This Row],[NR_KOMISJI]],5)</f>
        <v/>
      </c>
      <c r="J1067" t="str">
        <f>DAY(Tabela_Kwerenda_z_AKORD[[#This Row],[CZAS_START]]) &amp;"-"&amp; MONTH(Tabela_Kwerenda_z_AKORD[[#This Row],[CZAS_START]]) &amp;"-"&amp; YEAR(Tabela_Kwerenda_z_AKORD[[#This Row],[CZAS_START]])</f>
        <v>0-1-1900</v>
      </c>
      <c r="K1067" t="e">
        <f>INDEX(AKORDT[],MATCH(Tabela_Kwerenda_z_AKORD[[#This Row],[PRACOWNICY_ID]],AKORDT[PRACOWNICY_ID],0),1)</f>
        <v>#N/A</v>
      </c>
    </row>
    <row r="1068" spans="1:11">
      <c r="A1068" s="11"/>
      <c r="B1068" s="11"/>
      <c r="E1068" s="11"/>
      <c r="F1068" s="11"/>
      <c r="I1068" t="str">
        <f>LEFT(Tabela_Kwerenda_z_AKORD[[#This Row],[NR_KOMISJI]],5)</f>
        <v/>
      </c>
      <c r="J1068" t="str">
        <f>DAY(Tabela_Kwerenda_z_AKORD[[#This Row],[CZAS_START]]) &amp;"-"&amp; MONTH(Tabela_Kwerenda_z_AKORD[[#This Row],[CZAS_START]]) &amp;"-"&amp; YEAR(Tabela_Kwerenda_z_AKORD[[#This Row],[CZAS_START]])</f>
        <v>0-1-1900</v>
      </c>
      <c r="K1068" t="e">
        <f>INDEX(AKORDT[],MATCH(Tabela_Kwerenda_z_AKORD[[#This Row],[PRACOWNICY_ID]],AKORDT[PRACOWNICY_ID],0),1)</f>
        <v>#N/A</v>
      </c>
    </row>
    <row r="1069" spans="1:11">
      <c r="A1069" s="11"/>
      <c r="B1069" s="11"/>
      <c r="E1069" s="11"/>
      <c r="F1069" s="11"/>
      <c r="I1069" t="str">
        <f>LEFT(Tabela_Kwerenda_z_AKORD[[#This Row],[NR_KOMISJI]],5)</f>
        <v/>
      </c>
      <c r="J1069" t="str">
        <f>DAY(Tabela_Kwerenda_z_AKORD[[#This Row],[CZAS_START]]) &amp;"-"&amp; MONTH(Tabela_Kwerenda_z_AKORD[[#This Row],[CZAS_START]]) &amp;"-"&amp; YEAR(Tabela_Kwerenda_z_AKORD[[#This Row],[CZAS_START]])</f>
        <v>0-1-1900</v>
      </c>
      <c r="K1069" t="e">
        <f>INDEX(AKORDT[],MATCH(Tabela_Kwerenda_z_AKORD[[#This Row],[PRACOWNICY_ID]],AKORDT[PRACOWNICY_ID],0),1)</f>
        <v>#N/A</v>
      </c>
    </row>
    <row r="1070" spans="1:11">
      <c r="A1070" s="11"/>
      <c r="B1070" s="11"/>
      <c r="E1070" s="11"/>
      <c r="F1070" s="11"/>
      <c r="I1070" t="str">
        <f>LEFT(Tabela_Kwerenda_z_AKORD[[#This Row],[NR_KOMISJI]],5)</f>
        <v/>
      </c>
      <c r="J1070" t="str">
        <f>DAY(Tabela_Kwerenda_z_AKORD[[#This Row],[CZAS_START]]) &amp;"-"&amp; MONTH(Tabela_Kwerenda_z_AKORD[[#This Row],[CZAS_START]]) &amp;"-"&amp; YEAR(Tabela_Kwerenda_z_AKORD[[#This Row],[CZAS_START]])</f>
        <v>0-1-1900</v>
      </c>
      <c r="K1070" t="e">
        <f>INDEX(AKORDT[],MATCH(Tabela_Kwerenda_z_AKORD[[#This Row],[PRACOWNICY_ID]],AKORDT[PRACOWNICY_ID],0),1)</f>
        <v>#N/A</v>
      </c>
    </row>
    <row r="1071" spans="1:11">
      <c r="A1071" s="11"/>
      <c r="B1071" s="11"/>
      <c r="E1071" s="11"/>
      <c r="F1071" s="11"/>
      <c r="I1071" t="str">
        <f>LEFT(Tabela_Kwerenda_z_AKORD[[#This Row],[NR_KOMISJI]],5)</f>
        <v/>
      </c>
      <c r="J1071" t="str">
        <f>DAY(Tabela_Kwerenda_z_AKORD[[#This Row],[CZAS_START]]) &amp;"-"&amp; MONTH(Tabela_Kwerenda_z_AKORD[[#This Row],[CZAS_START]]) &amp;"-"&amp; YEAR(Tabela_Kwerenda_z_AKORD[[#This Row],[CZAS_START]])</f>
        <v>0-1-1900</v>
      </c>
      <c r="K1071" t="e">
        <f>INDEX(AKORDT[],MATCH(Tabela_Kwerenda_z_AKORD[[#This Row],[PRACOWNICY_ID]],AKORDT[PRACOWNICY_ID],0),1)</f>
        <v>#N/A</v>
      </c>
    </row>
    <row r="1072" spans="1:11">
      <c r="A1072" s="11"/>
      <c r="B1072" s="11"/>
      <c r="E1072" s="11"/>
      <c r="F1072" s="11"/>
      <c r="I1072" t="str">
        <f>LEFT(Tabela_Kwerenda_z_AKORD[[#This Row],[NR_KOMISJI]],5)</f>
        <v/>
      </c>
      <c r="J1072" t="str">
        <f>DAY(Tabela_Kwerenda_z_AKORD[[#This Row],[CZAS_START]]) &amp;"-"&amp; MONTH(Tabela_Kwerenda_z_AKORD[[#This Row],[CZAS_START]]) &amp;"-"&amp; YEAR(Tabela_Kwerenda_z_AKORD[[#This Row],[CZAS_START]])</f>
        <v>0-1-1900</v>
      </c>
      <c r="K1072" t="e">
        <f>INDEX(AKORDT[],MATCH(Tabela_Kwerenda_z_AKORD[[#This Row],[PRACOWNICY_ID]],AKORDT[PRACOWNICY_ID],0),1)</f>
        <v>#N/A</v>
      </c>
    </row>
    <row r="1073" spans="1:11">
      <c r="A1073" s="11"/>
      <c r="B1073" s="11"/>
      <c r="E1073" s="11"/>
      <c r="F1073" s="11"/>
      <c r="I1073" t="str">
        <f>LEFT(Tabela_Kwerenda_z_AKORD[[#This Row],[NR_KOMISJI]],5)</f>
        <v/>
      </c>
      <c r="J1073" t="str">
        <f>DAY(Tabela_Kwerenda_z_AKORD[[#This Row],[CZAS_START]]) &amp;"-"&amp; MONTH(Tabela_Kwerenda_z_AKORD[[#This Row],[CZAS_START]]) &amp;"-"&amp; YEAR(Tabela_Kwerenda_z_AKORD[[#This Row],[CZAS_START]])</f>
        <v>0-1-1900</v>
      </c>
      <c r="K1073" t="e">
        <f>INDEX(AKORDT[],MATCH(Tabela_Kwerenda_z_AKORD[[#This Row],[PRACOWNICY_ID]],AKORDT[PRACOWNICY_ID],0),1)</f>
        <v>#N/A</v>
      </c>
    </row>
    <row r="1074" spans="1:11">
      <c r="A1074" s="11"/>
      <c r="B1074" s="11"/>
      <c r="E1074" s="11"/>
      <c r="F1074" s="11"/>
      <c r="I1074" t="str">
        <f>LEFT(Tabela_Kwerenda_z_AKORD[[#This Row],[NR_KOMISJI]],5)</f>
        <v/>
      </c>
      <c r="J1074" t="str">
        <f>DAY(Tabela_Kwerenda_z_AKORD[[#This Row],[CZAS_START]]) &amp;"-"&amp; MONTH(Tabela_Kwerenda_z_AKORD[[#This Row],[CZAS_START]]) &amp;"-"&amp; YEAR(Tabela_Kwerenda_z_AKORD[[#This Row],[CZAS_START]])</f>
        <v>0-1-1900</v>
      </c>
      <c r="K1074" t="e">
        <f>INDEX(AKORDT[],MATCH(Tabela_Kwerenda_z_AKORD[[#This Row],[PRACOWNICY_ID]],AKORDT[PRACOWNICY_ID],0),1)</f>
        <v>#N/A</v>
      </c>
    </row>
    <row r="1075" spans="1:11">
      <c r="A1075" s="11"/>
      <c r="B1075" s="11"/>
      <c r="E1075" s="11"/>
      <c r="F1075" s="11"/>
      <c r="I1075" t="str">
        <f>LEFT(Tabela_Kwerenda_z_AKORD[[#This Row],[NR_KOMISJI]],5)</f>
        <v/>
      </c>
      <c r="J1075" t="str">
        <f>DAY(Tabela_Kwerenda_z_AKORD[[#This Row],[CZAS_START]]) &amp;"-"&amp; MONTH(Tabela_Kwerenda_z_AKORD[[#This Row],[CZAS_START]]) &amp;"-"&amp; YEAR(Tabela_Kwerenda_z_AKORD[[#This Row],[CZAS_START]])</f>
        <v>0-1-1900</v>
      </c>
      <c r="K1075" t="e">
        <f>INDEX(AKORDT[],MATCH(Tabela_Kwerenda_z_AKORD[[#This Row],[PRACOWNICY_ID]],AKORDT[PRACOWNICY_ID],0),1)</f>
        <v>#N/A</v>
      </c>
    </row>
    <row r="1076" spans="1:11">
      <c r="A1076" s="11"/>
      <c r="B1076" s="11"/>
      <c r="E1076" s="11"/>
      <c r="F1076" s="11"/>
      <c r="I1076" t="str">
        <f>LEFT(Tabela_Kwerenda_z_AKORD[[#This Row],[NR_KOMISJI]],5)</f>
        <v/>
      </c>
      <c r="J1076" t="str">
        <f>DAY(Tabela_Kwerenda_z_AKORD[[#This Row],[CZAS_START]]) &amp;"-"&amp; MONTH(Tabela_Kwerenda_z_AKORD[[#This Row],[CZAS_START]]) &amp;"-"&amp; YEAR(Tabela_Kwerenda_z_AKORD[[#This Row],[CZAS_START]])</f>
        <v>0-1-1900</v>
      </c>
      <c r="K1076" t="e">
        <f>INDEX(AKORDT[],MATCH(Tabela_Kwerenda_z_AKORD[[#This Row],[PRACOWNICY_ID]],AKORDT[PRACOWNICY_ID],0),1)</f>
        <v>#N/A</v>
      </c>
    </row>
    <row r="1077" spans="1:11">
      <c r="A1077" s="11"/>
      <c r="B1077" s="11"/>
      <c r="E1077" s="11"/>
      <c r="F1077" s="11"/>
      <c r="I1077" t="str">
        <f>LEFT(Tabela_Kwerenda_z_AKORD[[#This Row],[NR_KOMISJI]],5)</f>
        <v/>
      </c>
      <c r="J1077" t="str">
        <f>DAY(Tabela_Kwerenda_z_AKORD[[#This Row],[CZAS_START]]) &amp;"-"&amp; MONTH(Tabela_Kwerenda_z_AKORD[[#This Row],[CZAS_START]]) &amp;"-"&amp; YEAR(Tabela_Kwerenda_z_AKORD[[#This Row],[CZAS_START]])</f>
        <v>0-1-1900</v>
      </c>
      <c r="K1077" t="e">
        <f>INDEX(AKORDT[],MATCH(Tabela_Kwerenda_z_AKORD[[#This Row],[PRACOWNICY_ID]],AKORDT[PRACOWNICY_ID],0),1)</f>
        <v>#N/A</v>
      </c>
    </row>
    <row r="1078" spans="1:11">
      <c r="A1078" s="11"/>
      <c r="B1078" s="11"/>
      <c r="E1078" s="11"/>
      <c r="F1078" s="11"/>
      <c r="I1078" t="str">
        <f>LEFT(Tabela_Kwerenda_z_AKORD[[#This Row],[NR_KOMISJI]],5)</f>
        <v/>
      </c>
      <c r="J1078" t="str">
        <f>DAY(Tabela_Kwerenda_z_AKORD[[#This Row],[CZAS_START]]) &amp;"-"&amp; MONTH(Tabela_Kwerenda_z_AKORD[[#This Row],[CZAS_START]]) &amp;"-"&amp; YEAR(Tabela_Kwerenda_z_AKORD[[#This Row],[CZAS_START]])</f>
        <v>0-1-1900</v>
      </c>
      <c r="K1078" t="e">
        <f>INDEX(AKORDT[],MATCH(Tabela_Kwerenda_z_AKORD[[#This Row],[PRACOWNICY_ID]],AKORDT[PRACOWNICY_ID],0),1)</f>
        <v>#N/A</v>
      </c>
    </row>
    <row r="1079" spans="1:11">
      <c r="A1079" s="11"/>
      <c r="B1079" s="11"/>
      <c r="E1079" s="11"/>
      <c r="F1079" s="11"/>
      <c r="I1079" t="str">
        <f>LEFT(Tabela_Kwerenda_z_AKORD[[#This Row],[NR_KOMISJI]],5)</f>
        <v/>
      </c>
      <c r="J1079" t="str">
        <f>DAY(Tabela_Kwerenda_z_AKORD[[#This Row],[CZAS_START]]) &amp;"-"&amp; MONTH(Tabela_Kwerenda_z_AKORD[[#This Row],[CZAS_START]]) &amp;"-"&amp; YEAR(Tabela_Kwerenda_z_AKORD[[#This Row],[CZAS_START]])</f>
        <v>0-1-1900</v>
      </c>
      <c r="K1079" t="e">
        <f>INDEX(AKORDT[],MATCH(Tabela_Kwerenda_z_AKORD[[#This Row],[PRACOWNICY_ID]],AKORDT[PRACOWNICY_ID],0),1)</f>
        <v>#N/A</v>
      </c>
    </row>
    <row r="1080" spans="1:11">
      <c r="A1080" s="11"/>
      <c r="B1080" s="11"/>
      <c r="E1080" s="11"/>
      <c r="F1080" s="11"/>
      <c r="I1080" t="str">
        <f>LEFT(Tabela_Kwerenda_z_AKORD[[#This Row],[NR_KOMISJI]],5)</f>
        <v/>
      </c>
      <c r="J1080" t="str">
        <f>DAY(Tabela_Kwerenda_z_AKORD[[#This Row],[CZAS_START]]) &amp;"-"&amp; MONTH(Tabela_Kwerenda_z_AKORD[[#This Row],[CZAS_START]]) &amp;"-"&amp; YEAR(Tabela_Kwerenda_z_AKORD[[#This Row],[CZAS_START]])</f>
        <v>0-1-1900</v>
      </c>
      <c r="K1080" t="e">
        <f>INDEX(AKORDT[],MATCH(Tabela_Kwerenda_z_AKORD[[#This Row],[PRACOWNICY_ID]],AKORDT[PRACOWNICY_ID],0),1)</f>
        <v>#N/A</v>
      </c>
    </row>
    <row r="1081" spans="1:11">
      <c r="A1081" s="11"/>
      <c r="B1081" s="11"/>
      <c r="E1081" s="11"/>
      <c r="F1081" s="11"/>
      <c r="I1081" t="str">
        <f>LEFT(Tabela_Kwerenda_z_AKORD[[#This Row],[NR_KOMISJI]],5)</f>
        <v/>
      </c>
      <c r="J1081" t="str">
        <f>DAY(Tabela_Kwerenda_z_AKORD[[#This Row],[CZAS_START]]) &amp;"-"&amp; MONTH(Tabela_Kwerenda_z_AKORD[[#This Row],[CZAS_START]]) &amp;"-"&amp; YEAR(Tabela_Kwerenda_z_AKORD[[#This Row],[CZAS_START]])</f>
        <v>0-1-1900</v>
      </c>
      <c r="K1081" t="e">
        <f>INDEX(AKORDT[],MATCH(Tabela_Kwerenda_z_AKORD[[#This Row],[PRACOWNICY_ID]],AKORDT[PRACOWNICY_ID],0),1)</f>
        <v>#N/A</v>
      </c>
    </row>
    <row r="1082" spans="1:11">
      <c r="A1082" s="11"/>
      <c r="B1082" s="11"/>
      <c r="E1082" s="11"/>
      <c r="F1082" s="11"/>
      <c r="I1082" t="str">
        <f>LEFT(Tabela_Kwerenda_z_AKORD[[#This Row],[NR_KOMISJI]],5)</f>
        <v/>
      </c>
      <c r="J1082" t="str">
        <f>DAY(Tabela_Kwerenda_z_AKORD[[#This Row],[CZAS_START]]) &amp;"-"&amp; MONTH(Tabela_Kwerenda_z_AKORD[[#This Row],[CZAS_START]]) &amp;"-"&amp; YEAR(Tabela_Kwerenda_z_AKORD[[#This Row],[CZAS_START]])</f>
        <v>0-1-1900</v>
      </c>
      <c r="K1082" t="e">
        <f>INDEX(AKORDT[],MATCH(Tabela_Kwerenda_z_AKORD[[#This Row],[PRACOWNICY_ID]],AKORDT[PRACOWNICY_ID],0),1)</f>
        <v>#N/A</v>
      </c>
    </row>
    <row r="1083" spans="1:11">
      <c r="A1083" s="11"/>
      <c r="B1083" s="11"/>
      <c r="E1083" s="11"/>
      <c r="F1083" s="11"/>
      <c r="I1083" t="str">
        <f>LEFT(Tabela_Kwerenda_z_AKORD[[#This Row],[NR_KOMISJI]],5)</f>
        <v/>
      </c>
      <c r="J1083" t="str">
        <f>DAY(Tabela_Kwerenda_z_AKORD[[#This Row],[CZAS_START]]) &amp;"-"&amp; MONTH(Tabela_Kwerenda_z_AKORD[[#This Row],[CZAS_START]]) &amp;"-"&amp; YEAR(Tabela_Kwerenda_z_AKORD[[#This Row],[CZAS_START]])</f>
        <v>0-1-1900</v>
      </c>
      <c r="K1083" t="e">
        <f>INDEX(AKORDT[],MATCH(Tabela_Kwerenda_z_AKORD[[#This Row],[PRACOWNICY_ID]],AKORDT[PRACOWNICY_ID],0),1)</f>
        <v>#N/A</v>
      </c>
    </row>
    <row r="1084" spans="1:11">
      <c r="A1084" s="11"/>
      <c r="B1084" s="11"/>
      <c r="E1084" s="11"/>
      <c r="F1084" s="11"/>
      <c r="I1084" t="str">
        <f>LEFT(Tabela_Kwerenda_z_AKORD[[#This Row],[NR_KOMISJI]],5)</f>
        <v/>
      </c>
      <c r="J1084" t="str">
        <f>DAY(Tabela_Kwerenda_z_AKORD[[#This Row],[CZAS_START]]) &amp;"-"&amp; MONTH(Tabela_Kwerenda_z_AKORD[[#This Row],[CZAS_START]]) &amp;"-"&amp; YEAR(Tabela_Kwerenda_z_AKORD[[#This Row],[CZAS_START]])</f>
        <v>0-1-1900</v>
      </c>
      <c r="K1084" t="e">
        <f>INDEX(AKORDT[],MATCH(Tabela_Kwerenda_z_AKORD[[#This Row],[PRACOWNICY_ID]],AKORDT[PRACOWNICY_ID],0),1)</f>
        <v>#N/A</v>
      </c>
    </row>
    <row r="1085" spans="1:11">
      <c r="A1085" s="11"/>
      <c r="B1085" s="11"/>
      <c r="E1085" s="11"/>
      <c r="F1085" s="11"/>
      <c r="I1085" t="str">
        <f>LEFT(Tabela_Kwerenda_z_AKORD[[#This Row],[NR_KOMISJI]],5)</f>
        <v/>
      </c>
      <c r="J1085" t="str">
        <f>DAY(Tabela_Kwerenda_z_AKORD[[#This Row],[CZAS_START]]) &amp;"-"&amp; MONTH(Tabela_Kwerenda_z_AKORD[[#This Row],[CZAS_START]]) &amp;"-"&amp; YEAR(Tabela_Kwerenda_z_AKORD[[#This Row],[CZAS_START]])</f>
        <v>0-1-1900</v>
      </c>
      <c r="K1085" t="e">
        <f>INDEX(AKORDT[],MATCH(Tabela_Kwerenda_z_AKORD[[#This Row],[PRACOWNICY_ID]],AKORDT[PRACOWNICY_ID],0),1)</f>
        <v>#N/A</v>
      </c>
    </row>
    <row r="1086" spans="1:11">
      <c r="A1086" s="11"/>
      <c r="B1086" s="11"/>
      <c r="E1086" s="11"/>
      <c r="F1086" s="11"/>
      <c r="I1086" t="str">
        <f>LEFT(Tabela_Kwerenda_z_AKORD[[#This Row],[NR_KOMISJI]],5)</f>
        <v/>
      </c>
      <c r="J1086" t="str">
        <f>DAY(Tabela_Kwerenda_z_AKORD[[#This Row],[CZAS_START]]) &amp;"-"&amp; MONTH(Tabela_Kwerenda_z_AKORD[[#This Row],[CZAS_START]]) &amp;"-"&amp; YEAR(Tabela_Kwerenda_z_AKORD[[#This Row],[CZAS_START]])</f>
        <v>0-1-1900</v>
      </c>
      <c r="K1086" t="e">
        <f>INDEX(AKORDT[],MATCH(Tabela_Kwerenda_z_AKORD[[#This Row],[PRACOWNICY_ID]],AKORDT[PRACOWNICY_ID],0),1)</f>
        <v>#N/A</v>
      </c>
    </row>
    <row r="1087" spans="1:11">
      <c r="A1087" s="11"/>
      <c r="B1087" s="11"/>
      <c r="E1087" s="11"/>
      <c r="F1087" s="11"/>
      <c r="I1087" t="str">
        <f>LEFT(Tabela_Kwerenda_z_AKORD[[#This Row],[NR_KOMISJI]],5)</f>
        <v/>
      </c>
      <c r="J1087" t="str">
        <f>DAY(Tabela_Kwerenda_z_AKORD[[#This Row],[CZAS_START]]) &amp;"-"&amp; MONTH(Tabela_Kwerenda_z_AKORD[[#This Row],[CZAS_START]]) &amp;"-"&amp; YEAR(Tabela_Kwerenda_z_AKORD[[#This Row],[CZAS_START]])</f>
        <v>0-1-1900</v>
      </c>
      <c r="K1087" t="e">
        <f>INDEX(AKORDT[],MATCH(Tabela_Kwerenda_z_AKORD[[#This Row],[PRACOWNICY_ID]],AKORDT[PRACOWNICY_ID],0),1)</f>
        <v>#N/A</v>
      </c>
    </row>
    <row r="1088" spans="1:11">
      <c r="A1088" s="11"/>
      <c r="B1088" s="11"/>
      <c r="E1088" s="11"/>
      <c r="F1088" s="11"/>
      <c r="I1088" t="str">
        <f>LEFT(Tabela_Kwerenda_z_AKORD[[#This Row],[NR_KOMISJI]],5)</f>
        <v/>
      </c>
      <c r="J1088" t="str">
        <f>DAY(Tabela_Kwerenda_z_AKORD[[#This Row],[CZAS_START]]) &amp;"-"&amp; MONTH(Tabela_Kwerenda_z_AKORD[[#This Row],[CZAS_START]]) &amp;"-"&amp; YEAR(Tabela_Kwerenda_z_AKORD[[#This Row],[CZAS_START]])</f>
        <v>0-1-1900</v>
      </c>
      <c r="K1088" t="e">
        <f>INDEX(AKORDT[],MATCH(Tabela_Kwerenda_z_AKORD[[#This Row],[PRACOWNICY_ID]],AKORDT[PRACOWNICY_ID],0),1)</f>
        <v>#N/A</v>
      </c>
    </row>
    <row r="1089" spans="1:11">
      <c r="A1089" s="11"/>
      <c r="B1089" s="11"/>
      <c r="E1089" s="11"/>
      <c r="F1089" s="11"/>
      <c r="I1089" t="str">
        <f>LEFT(Tabela_Kwerenda_z_AKORD[[#This Row],[NR_KOMISJI]],5)</f>
        <v/>
      </c>
      <c r="J1089" t="str">
        <f>DAY(Tabela_Kwerenda_z_AKORD[[#This Row],[CZAS_START]]) &amp;"-"&amp; MONTH(Tabela_Kwerenda_z_AKORD[[#This Row],[CZAS_START]]) &amp;"-"&amp; YEAR(Tabela_Kwerenda_z_AKORD[[#This Row],[CZAS_START]])</f>
        <v>0-1-1900</v>
      </c>
      <c r="K1089" t="e">
        <f>INDEX(AKORDT[],MATCH(Tabela_Kwerenda_z_AKORD[[#This Row],[PRACOWNICY_ID]],AKORDT[PRACOWNICY_ID],0),1)</f>
        <v>#N/A</v>
      </c>
    </row>
    <row r="1090" spans="1:11">
      <c r="A1090" s="11"/>
      <c r="B1090" s="11"/>
      <c r="E1090" s="11"/>
      <c r="F1090" s="11"/>
      <c r="I1090" t="str">
        <f>LEFT(Tabela_Kwerenda_z_AKORD[[#This Row],[NR_KOMISJI]],5)</f>
        <v/>
      </c>
      <c r="J1090" t="str">
        <f>DAY(Tabela_Kwerenda_z_AKORD[[#This Row],[CZAS_START]]) &amp;"-"&amp; MONTH(Tabela_Kwerenda_z_AKORD[[#This Row],[CZAS_START]]) &amp;"-"&amp; YEAR(Tabela_Kwerenda_z_AKORD[[#This Row],[CZAS_START]])</f>
        <v>0-1-1900</v>
      </c>
      <c r="K1090" t="e">
        <f>INDEX(AKORDT[],MATCH(Tabela_Kwerenda_z_AKORD[[#This Row],[PRACOWNICY_ID]],AKORDT[PRACOWNICY_ID],0),1)</f>
        <v>#N/A</v>
      </c>
    </row>
    <row r="1091" spans="1:11">
      <c r="A1091" s="11"/>
      <c r="B1091" s="11"/>
      <c r="E1091" s="11"/>
      <c r="F1091" s="11"/>
      <c r="I1091" t="str">
        <f>LEFT(Tabela_Kwerenda_z_AKORD[[#This Row],[NR_KOMISJI]],5)</f>
        <v/>
      </c>
      <c r="J1091" t="str">
        <f>DAY(Tabela_Kwerenda_z_AKORD[[#This Row],[CZAS_START]]) &amp;"-"&amp; MONTH(Tabela_Kwerenda_z_AKORD[[#This Row],[CZAS_START]]) &amp;"-"&amp; YEAR(Tabela_Kwerenda_z_AKORD[[#This Row],[CZAS_START]])</f>
        <v>0-1-1900</v>
      </c>
      <c r="K1091" t="e">
        <f>INDEX(AKORDT[],MATCH(Tabela_Kwerenda_z_AKORD[[#This Row],[PRACOWNICY_ID]],AKORDT[PRACOWNICY_ID],0),1)</f>
        <v>#N/A</v>
      </c>
    </row>
    <row r="1092" spans="1:11">
      <c r="A1092" s="11"/>
      <c r="B1092" s="11"/>
      <c r="E1092" s="11"/>
      <c r="F1092" s="11"/>
      <c r="I1092" t="str">
        <f>LEFT(Tabela_Kwerenda_z_AKORD[[#This Row],[NR_KOMISJI]],5)</f>
        <v/>
      </c>
      <c r="J1092" t="str">
        <f>DAY(Tabela_Kwerenda_z_AKORD[[#This Row],[CZAS_START]]) &amp;"-"&amp; MONTH(Tabela_Kwerenda_z_AKORD[[#This Row],[CZAS_START]]) &amp;"-"&amp; YEAR(Tabela_Kwerenda_z_AKORD[[#This Row],[CZAS_START]])</f>
        <v>0-1-1900</v>
      </c>
      <c r="K1092" t="e">
        <f>INDEX(AKORDT[],MATCH(Tabela_Kwerenda_z_AKORD[[#This Row],[PRACOWNICY_ID]],AKORDT[PRACOWNICY_ID],0),1)</f>
        <v>#N/A</v>
      </c>
    </row>
    <row r="1093" spans="1:11">
      <c r="A1093" s="11"/>
      <c r="B1093" s="11"/>
      <c r="E1093" s="11"/>
      <c r="F1093" s="11"/>
      <c r="I1093" t="str">
        <f>LEFT(Tabela_Kwerenda_z_AKORD[[#This Row],[NR_KOMISJI]],5)</f>
        <v/>
      </c>
      <c r="J1093" t="str">
        <f>DAY(Tabela_Kwerenda_z_AKORD[[#This Row],[CZAS_START]]) &amp;"-"&amp; MONTH(Tabela_Kwerenda_z_AKORD[[#This Row],[CZAS_START]]) &amp;"-"&amp; YEAR(Tabela_Kwerenda_z_AKORD[[#This Row],[CZAS_START]])</f>
        <v>0-1-1900</v>
      </c>
      <c r="K1093" t="e">
        <f>INDEX(AKORDT[],MATCH(Tabela_Kwerenda_z_AKORD[[#This Row],[PRACOWNICY_ID]],AKORDT[PRACOWNICY_ID],0),1)</f>
        <v>#N/A</v>
      </c>
    </row>
    <row r="1094" spans="1:11">
      <c r="A1094" s="11"/>
      <c r="B1094" s="11"/>
      <c r="E1094" s="11"/>
      <c r="F1094" s="11"/>
      <c r="I1094" t="str">
        <f>LEFT(Tabela_Kwerenda_z_AKORD[[#This Row],[NR_KOMISJI]],5)</f>
        <v/>
      </c>
      <c r="J1094" t="str">
        <f>DAY(Tabela_Kwerenda_z_AKORD[[#This Row],[CZAS_START]]) &amp;"-"&amp; MONTH(Tabela_Kwerenda_z_AKORD[[#This Row],[CZAS_START]]) &amp;"-"&amp; YEAR(Tabela_Kwerenda_z_AKORD[[#This Row],[CZAS_START]])</f>
        <v>0-1-1900</v>
      </c>
      <c r="K1094" t="e">
        <f>INDEX(AKORDT[],MATCH(Tabela_Kwerenda_z_AKORD[[#This Row],[PRACOWNICY_ID]],AKORDT[PRACOWNICY_ID],0),1)</f>
        <v>#N/A</v>
      </c>
    </row>
    <row r="1095" spans="1:11">
      <c r="A1095" s="11"/>
      <c r="B1095" s="11"/>
      <c r="E1095" s="11"/>
      <c r="F1095" s="11"/>
      <c r="I1095" t="str">
        <f>LEFT(Tabela_Kwerenda_z_AKORD[[#This Row],[NR_KOMISJI]],5)</f>
        <v/>
      </c>
      <c r="J1095" t="str">
        <f>DAY(Tabela_Kwerenda_z_AKORD[[#This Row],[CZAS_START]]) &amp;"-"&amp; MONTH(Tabela_Kwerenda_z_AKORD[[#This Row],[CZAS_START]]) &amp;"-"&amp; YEAR(Tabela_Kwerenda_z_AKORD[[#This Row],[CZAS_START]])</f>
        <v>0-1-1900</v>
      </c>
      <c r="K1095" t="e">
        <f>INDEX(AKORDT[],MATCH(Tabela_Kwerenda_z_AKORD[[#This Row],[PRACOWNICY_ID]],AKORDT[PRACOWNICY_ID],0),1)</f>
        <v>#N/A</v>
      </c>
    </row>
    <row r="1096" spans="1:11">
      <c r="A1096" s="11"/>
      <c r="B1096" s="11"/>
      <c r="E1096" s="11"/>
      <c r="F1096" s="11"/>
      <c r="I1096" t="str">
        <f>LEFT(Tabela_Kwerenda_z_AKORD[[#This Row],[NR_KOMISJI]],5)</f>
        <v/>
      </c>
      <c r="J1096" t="str">
        <f>DAY(Tabela_Kwerenda_z_AKORD[[#This Row],[CZAS_START]]) &amp;"-"&amp; MONTH(Tabela_Kwerenda_z_AKORD[[#This Row],[CZAS_START]]) &amp;"-"&amp; YEAR(Tabela_Kwerenda_z_AKORD[[#This Row],[CZAS_START]])</f>
        <v>0-1-1900</v>
      </c>
      <c r="K1096" t="e">
        <f>INDEX(AKORDT[],MATCH(Tabela_Kwerenda_z_AKORD[[#This Row],[PRACOWNICY_ID]],AKORDT[PRACOWNICY_ID],0),1)</f>
        <v>#N/A</v>
      </c>
    </row>
    <row r="1097" spans="1:11">
      <c r="A1097" s="11"/>
      <c r="B1097" s="11"/>
      <c r="E1097" s="11"/>
      <c r="F1097" s="11"/>
      <c r="I1097" t="str">
        <f>LEFT(Tabela_Kwerenda_z_AKORD[[#This Row],[NR_KOMISJI]],5)</f>
        <v/>
      </c>
      <c r="J1097" t="str">
        <f>DAY(Tabela_Kwerenda_z_AKORD[[#This Row],[CZAS_START]]) &amp;"-"&amp; MONTH(Tabela_Kwerenda_z_AKORD[[#This Row],[CZAS_START]]) &amp;"-"&amp; YEAR(Tabela_Kwerenda_z_AKORD[[#This Row],[CZAS_START]])</f>
        <v>0-1-1900</v>
      </c>
      <c r="K1097" t="e">
        <f>INDEX(AKORDT[],MATCH(Tabela_Kwerenda_z_AKORD[[#This Row],[PRACOWNICY_ID]],AKORDT[PRACOWNICY_ID],0),1)</f>
        <v>#N/A</v>
      </c>
    </row>
    <row r="1098" spans="1:11">
      <c r="A1098" s="11"/>
      <c r="B1098" s="11"/>
      <c r="E1098" s="11"/>
      <c r="F1098" s="11"/>
      <c r="I1098" t="str">
        <f>LEFT(Tabela_Kwerenda_z_AKORD[[#This Row],[NR_KOMISJI]],5)</f>
        <v/>
      </c>
      <c r="J1098" t="str">
        <f>DAY(Tabela_Kwerenda_z_AKORD[[#This Row],[CZAS_START]]) &amp;"-"&amp; MONTH(Tabela_Kwerenda_z_AKORD[[#This Row],[CZAS_START]]) &amp;"-"&amp; YEAR(Tabela_Kwerenda_z_AKORD[[#This Row],[CZAS_START]])</f>
        <v>0-1-1900</v>
      </c>
      <c r="K1098" t="e">
        <f>INDEX(AKORDT[],MATCH(Tabela_Kwerenda_z_AKORD[[#This Row],[PRACOWNICY_ID]],AKORDT[PRACOWNICY_ID],0),1)</f>
        <v>#N/A</v>
      </c>
    </row>
    <row r="1099" spans="1:11">
      <c r="A1099" s="11"/>
      <c r="B1099" s="11"/>
      <c r="E1099" s="11"/>
      <c r="F1099" s="11"/>
      <c r="I1099" t="str">
        <f>LEFT(Tabela_Kwerenda_z_AKORD[[#This Row],[NR_KOMISJI]],5)</f>
        <v/>
      </c>
      <c r="J1099" t="str">
        <f>DAY(Tabela_Kwerenda_z_AKORD[[#This Row],[CZAS_START]]) &amp;"-"&amp; MONTH(Tabela_Kwerenda_z_AKORD[[#This Row],[CZAS_START]]) &amp;"-"&amp; YEAR(Tabela_Kwerenda_z_AKORD[[#This Row],[CZAS_START]])</f>
        <v>0-1-1900</v>
      </c>
      <c r="K1099" t="e">
        <f>INDEX(AKORDT[],MATCH(Tabela_Kwerenda_z_AKORD[[#This Row],[PRACOWNICY_ID]],AKORDT[PRACOWNICY_ID],0),1)</f>
        <v>#N/A</v>
      </c>
    </row>
    <row r="1100" spans="1:11">
      <c r="A1100" s="11"/>
      <c r="B1100" s="11"/>
      <c r="E1100" s="11"/>
      <c r="F1100" s="11"/>
      <c r="I1100" t="str">
        <f>LEFT(Tabela_Kwerenda_z_AKORD[[#This Row],[NR_KOMISJI]],5)</f>
        <v/>
      </c>
      <c r="J1100" t="str">
        <f>DAY(Tabela_Kwerenda_z_AKORD[[#This Row],[CZAS_START]]) &amp;"-"&amp; MONTH(Tabela_Kwerenda_z_AKORD[[#This Row],[CZAS_START]]) &amp;"-"&amp; YEAR(Tabela_Kwerenda_z_AKORD[[#This Row],[CZAS_START]])</f>
        <v>0-1-1900</v>
      </c>
      <c r="K1100" t="e">
        <f>INDEX(AKORDT[],MATCH(Tabela_Kwerenda_z_AKORD[[#This Row],[PRACOWNICY_ID]],AKORDT[PRACOWNICY_ID],0),1)</f>
        <v>#N/A</v>
      </c>
    </row>
    <row r="1101" spans="1:11">
      <c r="A1101" s="11"/>
      <c r="B1101" s="11"/>
      <c r="E1101" s="11"/>
      <c r="F1101" s="11"/>
      <c r="I1101" t="str">
        <f>LEFT(Tabela_Kwerenda_z_AKORD[[#This Row],[NR_KOMISJI]],5)</f>
        <v/>
      </c>
      <c r="J1101" t="str">
        <f>DAY(Tabela_Kwerenda_z_AKORD[[#This Row],[CZAS_START]]) &amp;"-"&amp; MONTH(Tabela_Kwerenda_z_AKORD[[#This Row],[CZAS_START]]) &amp;"-"&amp; YEAR(Tabela_Kwerenda_z_AKORD[[#This Row],[CZAS_START]])</f>
        <v>0-1-1900</v>
      </c>
      <c r="K1101" t="e">
        <f>INDEX(AKORDT[],MATCH(Tabela_Kwerenda_z_AKORD[[#This Row],[PRACOWNICY_ID]],AKORDT[PRACOWNICY_ID],0),1)</f>
        <v>#N/A</v>
      </c>
    </row>
    <row r="1102" spans="1:11">
      <c r="A1102" s="11"/>
      <c r="B1102" s="11"/>
      <c r="E1102" s="11"/>
      <c r="F1102" s="11"/>
      <c r="I1102" t="str">
        <f>LEFT(Tabela_Kwerenda_z_AKORD[[#This Row],[NR_KOMISJI]],5)</f>
        <v/>
      </c>
      <c r="J1102" t="str">
        <f>DAY(Tabela_Kwerenda_z_AKORD[[#This Row],[CZAS_START]]) &amp;"-"&amp; MONTH(Tabela_Kwerenda_z_AKORD[[#This Row],[CZAS_START]]) &amp;"-"&amp; YEAR(Tabela_Kwerenda_z_AKORD[[#This Row],[CZAS_START]])</f>
        <v>0-1-1900</v>
      </c>
      <c r="K1102" t="e">
        <f>INDEX(AKORDT[],MATCH(Tabela_Kwerenda_z_AKORD[[#This Row],[PRACOWNICY_ID]],AKORDT[PRACOWNICY_ID],0),1)</f>
        <v>#N/A</v>
      </c>
    </row>
    <row r="1103" spans="1:11">
      <c r="A1103" s="11"/>
      <c r="B1103" s="11"/>
      <c r="E1103" s="11"/>
      <c r="F1103" s="11"/>
      <c r="I1103" t="str">
        <f>LEFT(Tabela_Kwerenda_z_AKORD[[#This Row],[NR_KOMISJI]],5)</f>
        <v/>
      </c>
      <c r="J1103" t="str">
        <f>DAY(Tabela_Kwerenda_z_AKORD[[#This Row],[CZAS_START]]) &amp;"-"&amp; MONTH(Tabela_Kwerenda_z_AKORD[[#This Row],[CZAS_START]]) &amp;"-"&amp; YEAR(Tabela_Kwerenda_z_AKORD[[#This Row],[CZAS_START]])</f>
        <v>0-1-1900</v>
      </c>
      <c r="K1103" t="e">
        <f>INDEX(AKORDT[],MATCH(Tabela_Kwerenda_z_AKORD[[#This Row],[PRACOWNICY_ID]],AKORDT[PRACOWNICY_ID],0),1)</f>
        <v>#N/A</v>
      </c>
    </row>
    <row r="1104" spans="1:11">
      <c r="A1104" s="11"/>
      <c r="B1104" s="11"/>
      <c r="E1104" s="11"/>
      <c r="F1104" s="11"/>
      <c r="I1104" t="str">
        <f>LEFT(Tabela_Kwerenda_z_AKORD[[#This Row],[NR_KOMISJI]],5)</f>
        <v/>
      </c>
      <c r="J1104" t="str">
        <f>DAY(Tabela_Kwerenda_z_AKORD[[#This Row],[CZAS_START]]) &amp;"-"&amp; MONTH(Tabela_Kwerenda_z_AKORD[[#This Row],[CZAS_START]]) &amp;"-"&amp; YEAR(Tabela_Kwerenda_z_AKORD[[#This Row],[CZAS_START]])</f>
        <v>0-1-1900</v>
      </c>
      <c r="K1104" t="e">
        <f>INDEX(AKORDT[],MATCH(Tabela_Kwerenda_z_AKORD[[#This Row],[PRACOWNICY_ID]],AKORDT[PRACOWNICY_ID],0),1)</f>
        <v>#N/A</v>
      </c>
    </row>
    <row r="1105" spans="1:11">
      <c r="A1105" s="11"/>
      <c r="B1105" s="11"/>
      <c r="E1105" s="11"/>
      <c r="F1105" s="11"/>
      <c r="I1105" t="str">
        <f>LEFT(Tabela_Kwerenda_z_AKORD[[#This Row],[NR_KOMISJI]],5)</f>
        <v/>
      </c>
      <c r="J1105" t="str">
        <f>DAY(Tabela_Kwerenda_z_AKORD[[#This Row],[CZAS_START]]) &amp;"-"&amp; MONTH(Tabela_Kwerenda_z_AKORD[[#This Row],[CZAS_START]]) &amp;"-"&amp; YEAR(Tabela_Kwerenda_z_AKORD[[#This Row],[CZAS_START]])</f>
        <v>0-1-1900</v>
      </c>
      <c r="K1105" t="e">
        <f>INDEX(AKORDT[],MATCH(Tabela_Kwerenda_z_AKORD[[#This Row],[PRACOWNICY_ID]],AKORDT[PRACOWNICY_ID],0),1)</f>
        <v>#N/A</v>
      </c>
    </row>
    <row r="1106" spans="1:11">
      <c r="A1106" s="11"/>
      <c r="B1106" s="11"/>
      <c r="E1106" s="11"/>
      <c r="F1106" s="11"/>
      <c r="I1106" t="str">
        <f>LEFT(Tabela_Kwerenda_z_AKORD[[#This Row],[NR_KOMISJI]],5)</f>
        <v/>
      </c>
      <c r="J1106" t="str">
        <f>DAY(Tabela_Kwerenda_z_AKORD[[#This Row],[CZAS_START]]) &amp;"-"&amp; MONTH(Tabela_Kwerenda_z_AKORD[[#This Row],[CZAS_START]]) &amp;"-"&amp; YEAR(Tabela_Kwerenda_z_AKORD[[#This Row],[CZAS_START]])</f>
        <v>0-1-1900</v>
      </c>
      <c r="K1106" t="e">
        <f>INDEX(AKORDT[],MATCH(Tabela_Kwerenda_z_AKORD[[#This Row],[PRACOWNICY_ID]],AKORDT[PRACOWNICY_ID],0),1)</f>
        <v>#N/A</v>
      </c>
    </row>
    <row r="1107" spans="1:11">
      <c r="A1107" s="11"/>
      <c r="B1107" s="11"/>
      <c r="E1107" s="11"/>
      <c r="F1107" s="11"/>
      <c r="I1107" t="str">
        <f>LEFT(Tabela_Kwerenda_z_AKORD[[#This Row],[NR_KOMISJI]],5)</f>
        <v/>
      </c>
      <c r="J1107" t="str">
        <f>DAY(Tabela_Kwerenda_z_AKORD[[#This Row],[CZAS_START]]) &amp;"-"&amp; MONTH(Tabela_Kwerenda_z_AKORD[[#This Row],[CZAS_START]]) &amp;"-"&amp; YEAR(Tabela_Kwerenda_z_AKORD[[#This Row],[CZAS_START]])</f>
        <v>0-1-1900</v>
      </c>
      <c r="K1107" t="e">
        <f>INDEX(AKORDT[],MATCH(Tabela_Kwerenda_z_AKORD[[#This Row],[PRACOWNICY_ID]],AKORDT[PRACOWNICY_ID],0),1)</f>
        <v>#N/A</v>
      </c>
    </row>
    <row r="1108" spans="1:11">
      <c r="A1108" s="11"/>
      <c r="B1108" s="11"/>
      <c r="E1108" s="11"/>
      <c r="F1108" s="11"/>
      <c r="I1108" t="str">
        <f>LEFT(Tabela_Kwerenda_z_AKORD[[#This Row],[NR_KOMISJI]],5)</f>
        <v/>
      </c>
      <c r="J1108" t="str">
        <f>DAY(Tabela_Kwerenda_z_AKORD[[#This Row],[CZAS_START]]) &amp;"-"&amp; MONTH(Tabela_Kwerenda_z_AKORD[[#This Row],[CZAS_START]]) &amp;"-"&amp; YEAR(Tabela_Kwerenda_z_AKORD[[#This Row],[CZAS_START]])</f>
        <v>0-1-1900</v>
      </c>
      <c r="K1108" t="e">
        <f>INDEX(AKORDT[],MATCH(Tabela_Kwerenda_z_AKORD[[#This Row],[PRACOWNICY_ID]],AKORDT[PRACOWNICY_ID],0),1)</f>
        <v>#N/A</v>
      </c>
    </row>
    <row r="1109" spans="1:11">
      <c r="A1109" s="11"/>
      <c r="B1109" s="11"/>
      <c r="E1109" s="11"/>
      <c r="F1109" s="11"/>
      <c r="I1109" t="str">
        <f>LEFT(Tabela_Kwerenda_z_AKORD[[#This Row],[NR_KOMISJI]],5)</f>
        <v/>
      </c>
      <c r="J1109" t="str">
        <f>DAY(Tabela_Kwerenda_z_AKORD[[#This Row],[CZAS_START]]) &amp;"-"&amp; MONTH(Tabela_Kwerenda_z_AKORD[[#This Row],[CZAS_START]]) &amp;"-"&amp; YEAR(Tabela_Kwerenda_z_AKORD[[#This Row],[CZAS_START]])</f>
        <v>0-1-1900</v>
      </c>
      <c r="K1109" t="e">
        <f>INDEX(AKORDT[],MATCH(Tabela_Kwerenda_z_AKORD[[#This Row],[PRACOWNICY_ID]],AKORDT[PRACOWNICY_ID],0),1)</f>
        <v>#N/A</v>
      </c>
    </row>
    <row r="1110" spans="1:11">
      <c r="A1110" s="11"/>
      <c r="B1110" s="11"/>
      <c r="E1110" s="11"/>
      <c r="F1110" s="11"/>
      <c r="I1110" t="str">
        <f>LEFT(Tabela_Kwerenda_z_AKORD[[#This Row],[NR_KOMISJI]],5)</f>
        <v/>
      </c>
      <c r="J1110" t="str">
        <f>DAY(Tabela_Kwerenda_z_AKORD[[#This Row],[CZAS_START]]) &amp;"-"&amp; MONTH(Tabela_Kwerenda_z_AKORD[[#This Row],[CZAS_START]]) &amp;"-"&amp; YEAR(Tabela_Kwerenda_z_AKORD[[#This Row],[CZAS_START]])</f>
        <v>0-1-1900</v>
      </c>
      <c r="K1110" t="e">
        <f>INDEX(AKORDT[],MATCH(Tabela_Kwerenda_z_AKORD[[#This Row],[PRACOWNICY_ID]],AKORDT[PRACOWNICY_ID],0),1)</f>
        <v>#N/A</v>
      </c>
    </row>
    <row r="1111" spans="1:11">
      <c r="A1111" s="11"/>
      <c r="B1111" s="11"/>
      <c r="E1111" s="11"/>
      <c r="F1111" s="11"/>
      <c r="I1111" t="str">
        <f>LEFT(Tabela_Kwerenda_z_AKORD[[#This Row],[NR_KOMISJI]],5)</f>
        <v/>
      </c>
      <c r="J1111" t="str">
        <f>DAY(Tabela_Kwerenda_z_AKORD[[#This Row],[CZAS_START]]) &amp;"-"&amp; MONTH(Tabela_Kwerenda_z_AKORD[[#This Row],[CZAS_START]]) &amp;"-"&amp; YEAR(Tabela_Kwerenda_z_AKORD[[#This Row],[CZAS_START]])</f>
        <v>0-1-1900</v>
      </c>
      <c r="K1111" t="e">
        <f>INDEX(AKORDT[],MATCH(Tabela_Kwerenda_z_AKORD[[#This Row],[PRACOWNICY_ID]],AKORDT[PRACOWNICY_ID],0),1)</f>
        <v>#N/A</v>
      </c>
    </row>
    <row r="1112" spans="1:11">
      <c r="A1112" s="11"/>
      <c r="B1112" s="11"/>
      <c r="E1112" s="11"/>
      <c r="F1112" s="11"/>
      <c r="I1112" t="str">
        <f>LEFT(Tabela_Kwerenda_z_AKORD[[#This Row],[NR_KOMISJI]],5)</f>
        <v/>
      </c>
      <c r="J1112" t="str">
        <f>DAY(Tabela_Kwerenda_z_AKORD[[#This Row],[CZAS_START]]) &amp;"-"&amp; MONTH(Tabela_Kwerenda_z_AKORD[[#This Row],[CZAS_START]]) &amp;"-"&amp; YEAR(Tabela_Kwerenda_z_AKORD[[#This Row],[CZAS_START]])</f>
        <v>0-1-1900</v>
      </c>
      <c r="K1112" t="e">
        <f>INDEX(AKORDT[],MATCH(Tabela_Kwerenda_z_AKORD[[#This Row],[PRACOWNICY_ID]],AKORDT[PRACOWNICY_ID],0),1)</f>
        <v>#N/A</v>
      </c>
    </row>
    <row r="1113" spans="1:11">
      <c r="A1113" s="11"/>
      <c r="B1113" s="11"/>
      <c r="E1113" s="11"/>
      <c r="F1113" s="11"/>
      <c r="I1113" t="str">
        <f>LEFT(Tabela_Kwerenda_z_AKORD[[#This Row],[NR_KOMISJI]],5)</f>
        <v/>
      </c>
      <c r="J1113" t="str">
        <f>DAY(Tabela_Kwerenda_z_AKORD[[#This Row],[CZAS_START]]) &amp;"-"&amp; MONTH(Tabela_Kwerenda_z_AKORD[[#This Row],[CZAS_START]]) &amp;"-"&amp; YEAR(Tabela_Kwerenda_z_AKORD[[#This Row],[CZAS_START]])</f>
        <v>0-1-1900</v>
      </c>
      <c r="K1113" t="e">
        <f>INDEX(AKORDT[],MATCH(Tabela_Kwerenda_z_AKORD[[#This Row],[PRACOWNICY_ID]],AKORDT[PRACOWNICY_ID],0),1)</f>
        <v>#N/A</v>
      </c>
    </row>
    <row r="1114" spans="1:11">
      <c r="A1114" s="11"/>
      <c r="B1114" s="11"/>
      <c r="E1114" s="11"/>
      <c r="F1114" s="11"/>
      <c r="I1114" t="str">
        <f>LEFT(Tabela_Kwerenda_z_AKORD[[#This Row],[NR_KOMISJI]],5)</f>
        <v/>
      </c>
      <c r="J1114" t="str">
        <f>DAY(Tabela_Kwerenda_z_AKORD[[#This Row],[CZAS_START]]) &amp;"-"&amp; MONTH(Tabela_Kwerenda_z_AKORD[[#This Row],[CZAS_START]]) &amp;"-"&amp; YEAR(Tabela_Kwerenda_z_AKORD[[#This Row],[CZAS_START]])</f>
        <v>0-1-1900</v>
      </c>
      <c r="K1114" t="e">
        <f>INDEX(AKORDT[],MATCH(Tabela_Kwerenda_z_AKORD[[#This Row],[PRACOWNICY_ID]],AKORDT[PRACOWNICY_ID],0),1)</f>
        <v>#N/A</v>
      </c>
    </row>
    <row r="1115" spans="1:11">
      <c r="A1115" s="11"/>
      <c r="B1115" s="11"/>
      <c r="E1115" s="11"/>
      <c r="F1115" s="11"/>
      <c r="I1115" t="str">
        <f>LEFT(Tabela_Kwerenda_z_AKORD[[#This Row],[NR_KOMISJI]],5)</f>
        <v/>
      </c>
      <c r="J1115" t="str">
        <f>DAY(Tabela_Kwerenda_z_AKORD[[#This Row],[CZAS_START]]) &amp;"-"&amp; MONTH(Tabela_Kwerenda_z_AKORD[[#This Row],[CZAS_START]]) &amp;"-"&amp; YEAR(Tabela_Kwerenda_z_AKORD[[#This Row],[CZAS_START]])</f>
        <v>0-1-1900</v>
      </c>
      <c r="K1115" t="e">
        <f>INDEX(AKORDT[],MATCH(Tabela_Kwerenda_z_AKORD[[#This Row],[PRACOWNICY_ID]],AKORDT[PRACOWNICY_ID],0),1)</f>
        <v>#N/A</v>
      </c>
    </row>
    <row r="1116" spans="1:11">
      <c r="A1116" s="11"/>
      <c r="B1116" s="11"/>
      <c r="E1116" s="11"/>
      <c r="F1116" s="11"/>
      <c r="I1116" t="str">
        <f>LEFT(Tabela_Kwerenda_z_AKORD[[#This Row],[NR_KOMISJI]],5)</f>
        <v/>
      </c>
      <c r="J1116" t="str">
        <f>DAY(Tabela_Kwerenda_z_AKORD[[#This Row],[CZAS_START]]) &amp;"-"&amp; MONTH(Tabela_Kwerenda_z_AKORD[[#This Row],[CZAS_START]]) &amp;"-"&amp; YEAR(Tabela_Kwerenda_z_AKORD[[#This Row],[CZAS_START]])</f>
        <v>0-1-1900</v>
      </c>
      <c r="K1116" t="e">
        <f>INDEX(AKORDT[],MATCH(Tabela_Kwerenda_z_AKORD[[#This Row],[PRACOWNICY_ID]],AKORDT[PRACOWNICY_ID],0),1)</f>
        <v>#N/A</v>
      </c>
    </row>
    <row r="1117" spans="1:11">
      <c r="A1117" s="11"/>
      <c r="B1117" s="11"/>
      <c r="E1117" s="11"/>
      <c r="F1117" s="11"/>
      <c r="I1117" t="str">
        <f>LEFT(Tabela_Kwerenda_z_AKORD[[#This Row],[NR_KOMISJI]],5)</f>
        <v/>
      </c>
      <c r="J1117" t="str">
        <f>DAY(Tabela_Kwerenda_z_AKORD[[#This Row],[CZAS_START]]) &amp;"-"&amp; MONTH(Tabela_Kwerenda_z_AKORD[[#This Row],[CZAS_START]]) &amp;"-"&amp; YEAR(Tabela_Kwerenda_z_AKORD[[#This Row],[CZAS_START]])</f>
        <v>0-1-1900</v>
      </c>
      <c r="K1117" t="e">
        <f>INDEX(AKORDT[],MATCH(Tabela_Kwerenda_z_AKORD[[#This Row],[PRACOWNICY_ID]],AKORDT[PRACOWNICY_ID],0),1)</f>
        <v>#N/A</v>
      </c>
    </row>
    <row r="1118" spans="1:11">
      <c r="A1118" s="11"/>
      <c r="B1118" s="11"/>
      <c r="E1118" s="11"/>
      <c r="F1118" s="11"/>
      <c r="I1118" t="str">
        <f>LEFT(Tabela_Kwerenda_z_AKORD[[#This Row],[NR_KOMISJI]],5)</f>
        <v/>
      </c>
      <c r="J1118" t="str">
        <f>DAY(Tabela_Kwerenda_z_AKORD[[#This Row],[CZAS_START]]) &amp;"-"&amp; MONTH(Tabela_Kwerenda_z_AKORD[[#This Row],[CZAS_START]]) &amp;"-"&amp; YEAR(Tabela_Kwerenda_z_AKORD[[#This Row],[CZAS_START]])</f>
        <v>0-1-1900</v>
      </c>
      <c r="K1118" t="e">
        <f>INDEX(AKORDT[],MATCH(Tabela_Kwerenda_z_AKORD[[#This Row],[PRACOWNICY_ID]],AKORDT[PRACOWNICY_ID],0),1)</f>
        <v>#N/A</v>
      </c>
    </row>
    <row r="1119" spans="1:11">
      <c r="A1119" s="11"/>
      <c r="B1119" s="11"/>
      <c r="E1119" s="11"/>
      <c r="F1119" s="11"/>
      <c r="I1119" t="str">
        <f>LEFT(Tabela_Kwerenda_z_AKORD[[#This Row],[NR_KOMISJI]],5)</f>
        <v/>
      </c>
      <c r="J1119" t="str">
        <f>DAY(Tabela_Kwerenda_z_AKORD[[#This Row],[CZAS_START]]) &amp;"-"&amp; MONTH(Tabela_Kwerenda_z_AKORD[[#This Row],[CZAS_START]]) &amp;"-"&amp; YEAR(Tabela_Kwerenda_z_AKORD[[#This Row],[CZAS_START]])</f>
        <v>0-1-1900</v>
      </c>
      <c r="K1119" t="e">
        <f>INDEX(AKORDT[],MATCH(Tabela_Kwerenda_z_AKORD[[#This Row],[PRACOWNICY_ID]],AKORDT[PRACOWNICY_ID],0),1)</f>
        <v>#N/A</v>
      </c>
    </row>
    <row r="1120" spans="1:11">
      <c r="A1120" s="11"/>
      <c r="B1120" s="11"/>
      <c r="E1120" s="11"/>
      <c r="F1120" s="11"/>
      <c r="I1120" t="str">
        <f>LEFT(Tabela_Kwerenda_z_AKORD[[#This Row],[NR_KOMISJI]],5)</f>
        <v/>
      </c>
      <c r="J1120" t="str">
        <f>DAY(Tabela_Kwerenda_z_AKORD[[#This Row],[CZAS_START]]) &amp;"-"&amp; MONTH(Tabela_Kwerenda_z_AKORD[[#This Row],[CZAS_START]]) &amp;"-"&amp; YEAR(Tabela_Kwerenda_z_AKORD[[#This Row],[CZAS_START]])</f>
        <v>0-1-1900</v>
      </c>
      <c r="K1120" t="e">
        <f>INDEX(AKORDT[],MATCH(Tabela_Kwerenda_z_AKORD[[#This Row],[PRACOWNICY_ID]],AKORDT[PRACOWNICY_ID],0),1)</f>
        <v>#N/A</v>
      </c>
    </row>
    <row r="1121" spans="1:11">
      <c r="A1121" s="11"/>
      <c r="B1121" s="11"/>
      <c r="E1121" s="11"/>
      <c r="F1121" s="11"/>
      <c r="I1121" t="str">
        <f>LEFT(Tabela_Kwerenda_z_AKORD[[#This Row],[NR_KOMISJI]],5)</f>
        <v/>
      </c>
      <c r="J1121" t="str">
        <f>DAY(Tabela_Kwerenda_z_AKORD[[#This Row],[CZAS_START]]) &amp;"-"&amp; MONTH(Tabela_Kwerenda_z_AKORD[[#This Row],[CZAS_START]]) &amp;"-"&amp; YEAR(Tabela_Kwerenda_z_AKORD[[#This Row],[CZAS_START]])</f>
        <v>0-1-1900</v>
      </c>
      <c r="K1121" t="e">
        <f>INDEX(AKORDT[],MATCH(Tabela_Kwerenda_z_AKORD[[#This Row],[PRACOWNICY_ID]],AKORDT[PRACOWNICY_ID],0),1)</f>
        <v>#N/A</v>
      </c>
    </row>
    <row r="1122" spans="1:11">
      <c r="A1122" s="11"/>
      <c r="B1122" s="11"/>
      <c r="E1122" s="11"/>
      <c r="F1122" s="11"/>
      <c r="I1122" t="str">
        <f>LEFT(Tabela_Kwerenda_z_AKORD[[#This Row],[NR_KOMISJI]],5)</f>
        <v/>
      </c>
      <c r="J1122" t="str">
        <f>DAY(Tabela_Kwerenda_z_AKORD[[#This Row],[CZAS_START]]) &amp;"-"&amp; MONTH(Tabela_Kwerenda_z_AKORD[[#This Row],[CZAS_START]]) &amp;"-"&amp; YEAR(Tabela_Kwerenda_z_AKORD[[#This Row],[CZAS_START]])</f>
        <v>0-1-1900</v>
      </c>
      <c r="K1122" t="e">
        <f>INDEX(AKORDT[],MATCH(Tabela_Kwerenda_z_AKORD[[#This Row],[PRACOWNICY_ID]],AKORDT[PRACOWNICY_ID],0),1)</f>
        <v>#N/A</v>
      </c>
    </row>
    <row r="1123" spans="1:11">
      <c r="A1123" s="11"/>
      <c r="B1123" s="11"/>
      <c r="E1123" s="11"/>
      <c r="F1123" s="11"/>
      <c r="I1123" t="str">
        <f>LEFT(Tabela_Kwerenda_z_AKORD[[#This Row],[NR_KOMISJI]],5)</f>
        <v/>
      </c>
      <c r="J1123" t="str">
        <f>DAY(Tabela_Kwerenda_z_AKORD[[#This Row],[CZAS_START]]) &amp;"-"&amp; MONTH(Tabela_Kwerenda_z_AKORD[[#This Row],[CZAS_START]]) &amp;"-"&amp; YEAR(Tabela_Kwerenda_z_AKORD[[#This Row],[CZAS_START]])</f>
        <v>0-1-1900</v>
      </c>
      <c r="K1123" t="e">
        <f>INDEX(AKORDT[],MATCH(Tabela_Kwerenda_z_AKORD[[#This Row],[PRACOWNICY_ID]],AKORDT[PRACOWNICY_ID],0),1)</f>
        <v>#N/A</v>
      </c>
    </row>
    <row r="1124" spans="1:11">
      <c r="A1124" s="11"/>
      <c r="B1124" s="11"/>
      <c r="E1124" s="11"/>
      <c r="F1124" s="11"/>
      <c r="I1124" t="str">
        <f>LEFT(Tabela_Kwerenda_z_AKORD[[#This Row],[NR_KOMISJI]],5)</f>
        <v/>
      </c>
      <c r="J1124" t="str">
        <f>DAY(Tabela_Kwerenda_z_AKORD[[#This Row],[CZAS_START]]) &amp;"-"&amp; MONTH(Tabela_Kwerenda_z_AKORD[[#This Row],[CZAS_START]]) &amp;"-"&amp; YEAR(Tabela_Kwerenda_z_AKORD[[#This Row],[CZAS_START]])</f>
        <v>0-1-1900</v>
      </c>
      <c r="K1124" t="e">
        <f>INDEX(AKORDT[],MATCH(Tabela_Kwerenda_z_AKORD[[#This Row],[PRACOWNICY_ID]],AKORDT[PRACOWNICY_ID],0),1)</f>
        <v>#N/A</v>
      </c>
    </row>
    <row r="1125" spans="1:11">
      <c r="A1125" s="11"/>
      <c r="B1125" s="11"/>
      <c r="E1125" s="11"/>
      <c r="F1125" s="11"/>
      <c r="I1125" t="str">
        <f>LEFT(Tabela_Kwerenda_z_AKORD[[#This Row],[NR_KOMISJI]],5)</f>
        <v/>
      </c>
      <c r="J1125" t="str">
        <f>DAY(Tabela_Kwerenda_z_AKORD[[#This Row],[CZAS_START]]) &amp;"-"&amp; MONTH(Tabela_Kwerenda_z_AKORD[[#This Row],[CZAS_START]]) &amp;"-"&amp; YEAR(Tabela_Kwerenda_z_AKORD[[#This Row],[CZAS_START]])</f>
        <v>0-1-1900</v>
      </c>
      <c r="K1125" t="e">
        <f>INDEX(AKORDT[],MATCH(Tabela_Kwerenda_z_AKORD[[#This Row],[PRACOWNICY_ID]],AKORDT[PRACOWNICY_ID],0),1)</f>
        <v>#N/A</v>
      </c>
    </row>
    <row r="1126" spans="1:11">
      <c r="A1126" s="11"/>
      <c r="B1126" s="11"/>
      <c r="E1126" s="11"/>
      <c r="F1126" s="11"/>
      <c r="I1126" t="str">
        <f>LEFT(Tabela_Kwerenda_z_AKORD[[#This Row],[NR_KOMISJI]],5)</f>
        <v/>
      </c>
      <c r="J1126" t="str">
        <f>DAY(Tabela_Kwerenda_z_AKORD[[#This Row],[CZAS_START]]) &amp;"-"&amp; MONTH(Tabela_Kwerenda_z_AKORD[[#This Row],[CZAS_START]]) &amp;"-"&amp; YEAR(Tabela_Kwerenda_z_AKORD[[#This Row],[CZAS_START]])</f>
        <v>0-1-1900</v>
      </c>
      <c r="K1126" t="e">
        <f>INDEX(AKORDT[],MATCH(Tabela_Kwerenda_z_AKORD[[#This Row],[PRACOWNICY_ID]],AKORDT[PRACOWNICY_ID],0),1)</f>
        <v>#N/A</v>
      </c>
    </row>
    <row r="1127" spans="1:11">
      <c r="A1127" s="11"/>
      <c r="B1127" s="11"/>
      <c r="E1127" s="11"/>
      <c r="F1127" s="11"/>
      <c r="I1127" t="str">
        <f>LEFT(Tabela_Kwerenda_z_AKORD[[#This Row],[NR_KOMISJI]],5)</f>
        <v/>
      </c>
      <c r="J1127" t="str">
        <f>DAY(Tabela_Kwerenda_z_AKORD[[#This Row],[CZAS_START]]) &amp;"-"&amp; MONTH(Tabela_Kwerenda_z_AKORD[[#This Row],[CZAS_START]]) &amp;"-"&amp; YEAR(Tabela_Kwerenda_z_AKORD[[#This Row],[CZAS_START]])</f>
        <v>0-1-1900</v>
      </c>
      <c r="K1127" t="e">
        <f>INDEX(AKORDT[],MATCH(Tabela_Kwerenda_z_AKORD[[#This Row],[PRACOWNICY_ID]],AKORDT[PRACOWNICY_ID],0),1)</f>
        <v>#N/A</v>
      </c>
    </row>
    <row r="1128" spans="1:11">
      <c r="A1128" s="11"/>
      <c r="B1128" s="11"/>
      <c r="E1128" s="11"/>
      <c r="F1128" s="11"/>
      <c r="I1128" t="str">
        <f>LEFT(Tabela_Kwerenda_z_AKORD[[#This Row],[NR_KOMISJI]],5)</f>
        <v/>
      </c>
      <c r="J1128" t="str">
        <f>DAY(Tabela_Kwerenda_z_AKORD[[#This Row],[CZAS_START]]) &amp;"-"&amp; MONTH(Tabela_Kwerenda_z_AKORD[[#This Row],[CZAS_START]]) &amp;"-"&amp; YEAR(Tabela_Kwerenda_z_AKORD[[#This Row],[CZAS_START]])</f>
        <v>0-1-1900</v>
      </c>
      <c r="K1128" t="e">
        <f>INDEX(AKORDT[],MATCH(Tabela_Kwerenda_z_AKORD[[#This Row],[PRACOWNICY_ID]],AKORDT[PRACOWNICY_ID],0),1)</f>
        <v>#N/A</v>
      </c>
    </row>
    <row r="1129" spans="1:11">
      <c r="A1129" s="11"/>
      <c r="B1129" s="11"/>
      <c r="E1129" s="11"/>
      <c r="F1129" s="11"/>
      <c r="I1129" t="str">
        <f>LEFT(Tabela_Kwerenda_z_AKORD[[#This Row],[NR_KOMISJI]],5)</f>
        <v/>
      </c>
      <c r="J1129" t="str">
        <f>DAY(Tabela_Kwerenda_z_AKORD[[#This Row],[CZAS_START]]) &amp;"-"&amp; MONTH(Tabela_Kwerenda_z_AKORD[[#This Row],[CZAS_START]]) &amp;"-"&amp; YEAR(Tabela_Kwerenda_z_AKORD[[#This Row],[CZAS_START]])</f>
        <v>0-1-1900</v>
      </c>
      <c r="K1129" t="e">
        <f>INDEX(AKORDT[],MATCH(Tabela_Kwerenda_z_AKORD[[#This Row],[PRACOWNICY_ID]],AKORDT[PRACOWNICY_ID],0),1)</f>
        <v>#N/A</v>
      </c>
    </row>
    <row r="1130" spans="1:11">
      <c r="A1130" s="11"/>
      <c r="B1130" s="11"/>
      <c r="E1130" s="11"/>
      <c r="F1130" s="11"/>
      <c r="I1130" t="str">
        <f>LEFT(Tabela_Kwerenda_z_AKORD[[#This Row],[NR_KOMISJI]],5)</f>
        <v/>
      </c>
      <c r="J1130" t="str">
        <f>DAY(Tabela_Kwerenda_z_AKORD[[#This Row],[CZAS_START]]) &amp;"-"&amp; MONTH(Tabela_Kwerenda_z_AKORD[[#This Row],[CZAS_START]]) &amp;"-"&amp; YEAR(Tabela_Kwerenda_z_AKORD[[#This Row],[CZAS_START]])</f>
        <v>0-1-1900</v>
      </c>
      <c r="K1130" t="e">
        <f>INDEX(AKORDT[],MATCH(Tabela_Kwerenda_z_AKORD[[#This Row],[PRACOWNICY_ID]],AKORDT[PRACOWNICY_ID],0),1)</f>
        <v>#N/A</v>
      </c>
    </row>
    <row r="1131" spans="1:11">
      <c r="A1131" s="11"/>
      <c r="B1131" s="11"/>
      <c r="E1131" s="11"/>
      <c r="F1131" s="11"/>
      <c r="I1131" t="str">
        <f>LEFT(Tabela_Kwerenda_z_AKORD[[#This Row],[NR_KOMISJI]],5)</f>
        <v/>
      </c>
      <c r="J1131" t="str">
        <f>DAY(Tabela_Kwerenda_z_AKORD[[#This Row],[CZAS_START]]) &amp;"-"&amp; MONTH(Tabela_Kwerenda_z_AKORD[[#This Row],[CZAS_START]]) &amp;"-"&amp; YEAR(Tabela_Kwerenda_z_AKORD[[#This Row],[CZAS_START]])</f>
        <v>0-1-1900</v>
      </c>
      <c r="K1131" t="e">
        <f>INDEX(AKORDT[],MATCH(Tabela_Kwerenda_z_AKORD[[#This Row],[PRACOWNICY_ID]],AKORDT[PRACOWNICY_ID],0),1)</f>
        <v>#N/A</v>
      </c>
    </row>
    <row r="1132" spans="1:11">
      <c r="A1132" s="11"/>
      <c r="B1132" s="11"/>
      <c r="E1132" s="11"/>
      <c r="F1132" s="11"/>
      <c r="I1132" t="str">
        <f>LEFT(Tabela_Kwerenda_z_AKORD[[#This Row],[NR_KOMISJI]],5)</f>
        <v/>
      </c>
      <c r="J1132" t="str">
        <f>DAY(Tabela_Kwerenda_z_AKORD[[#This Row],[CZAS_START]]) &amp;"-"&amp; MONTH(Tabela_Kwerenda_z_AKORD[[#This Row],[CZAS_START]]) &amp;"-"&amp; YEAR(Tabela_Kwerenda_z_AKORD[[#This Row],[CZAS_START]])</f>
        <v>0-1-1900</v>
      </c>
      <c r="K1132" t="e">
        <f>INDEX(AKORDT[],MATCH(Tabela_Kwerenda_z_AKORD[[#This Row],[PRACOWNICY_ID]],AKORDT[PRACOWNICY_ID],0),1)</f>
        <v>#N/A</v>
      </c>
    </row>
    <row r="1133" spans="1:11">
      <c r="A1133" s="11"/>
      <c r="B1133" s="11"/>
      <c r="E1133" s="11"/>
      <c r="F1133" s="11"/>
      <c r="I1133" t="str">
        <f>LEFT(Tabela_Kwerenda_z_AKORD[[#This Row],[NR_KOMISJI]],5)</f>
        <v/>
      </c>
      <c r="J1133" t="str">
        <f>DAY(Tabela_Kwerenda_z_AKORD[[#This Row],[CZAS_START]]) &amp;"-"&amp; MONTH(Tabela_Kwerenda_z_AKORD[[#This Row],[CZAS_START]]) &amp;"-"&amp; YEAR(Tabela_Kwerenda_z_AKORD[[#This Row],[CZAS_START]])</f>
        <v>0-1-1900</v>
      </c>
      <c r="K1133" t="e">
        <f>INDEX(AKORDT[],MATCH(Tabela_Kwerenda_z_AKORD[[#This Row],[PRACOWNICY_ID]],AKORDT[PRACOWNICY_ID],0),1)</f>
        <v>#N/A</v>
      </c>
    </row>
    <row r="1134" spans="1:11">
      <c r="A1134" s="11"/>
      <c r="B1134" s="11"/>
      <c r="E1134" s="11"/>
      <c r="F1134" s="11"/>
      <c r="I1134" t="str">
        <f>LEFT(Tabela_Kwerenda_z_AKORD[[#This Row],[NR_KOMISJI]],5)</f>
        <v/>
      </c>
      <c r="J1134" t="str">
        <f>DAY(Tabela_Kwerenda_z_AKORD[[#This Row],[CZAS_START]]) &amp;"-"&amp; MONTH(Tabela_Kwerenda_z_AKORD[[#This Row],[CZAS_START]]) &amp;"-"&amp; YEAR(Tabela_Kwerenda_z_AKORD[[#This Row],[CZAS_START]])</f>
        <v>0-1-1900</v>
      </c>
      <c r="K1134" t="e">
        <f>INDEX(AKORDT[],MATCH(Tabela_Kwerenda_z_AKORD[[#This Row],[PRACOWNICY_ID]],AKORDT[PRACOWNICY_ID],0),1)</f>
        <v>#N/A</v>
      </c>
    </row>
    <row r="1135" spans="1:11">
      <c r="A1135" s="11"/>
      <c r="B1135" s="11"/>
      <c r="E1135" s="11"/>
      <c r="F1135" s="11"/>
      <c r="I1135" t="str">
        <f>LEFT(Tabela_Kwerenda_z_AKORD[[#This Row],[NR_KOMISJI]],5)</f>
        <v/>
      </c>
      <c r="J1135" t="str">
        <f>DAY(Tabela_Kwerenda_z_AKORD[[#This Row],[CZAS_START]]) &amp;"-"&amp; MONTH(Tabela_Kwerenda_z_AKORD[[#This Row],[CZAS_START]]) &amp;"-"&amp; YEAR(Tabela_Kwerenda_z_AKORD[[#This Row],[CZAS_START]])</f>
        <v>0-1-1900</v>
      </c>
      <c r="K1135" t="e">
        <f>INDEX(AKORDT[],MATCH(Tabela_Kwerenda_z_AKORD[[#This Row],[PRACOWNICY_ID]],AKORDT[PRACOWNICY_ID],0),1)</f>
        <v>#N/A</v>
      </c>
    </row>
    <row r="1136" spans="1:11">
      <c r="A1136" s="11"/>
      <c r="B1136" s="11"/>
      <c r="E1136" s="11"/>
      <c r="F1136" s="11"/>
      <c r="I1136" t="str">
        <f>LEFT(Tabela_Kwerenda_z_AKORD[[#This Row],[NR_KOMISJI]],5)</f>
        <v/>
      </c>
      <c r="J1136" t="str">
        <f>DAY(Tabela_Kwerenda_z_AKORD[[#This Row],[CZAS_START]]) &amp;"-"&amp; MONTH(Tabela_Kwerenda_z_AKORD[[#This Row],[CZAS_START]]) &amp;"-"&amp; YEAR(Tabela_Kwerenda_z_AKORD[[#This Row],[CZAS_START]])</f>
        <v>0-1-1900</v>
      </c>
      <c r="K1136" t="e">
        <f>INDEX(AKORDT[],MATCH(Tabela_Kwerenda_z_AKORD[[#This Row],[PRACOWNICY_ID]],AKORDT[PRACOWNICY_ID],0),1)</f>
        <v>#N/A</v>
      </c>
    </row>
    <row r="1137" spans="1:11">
      <c r="A1137" s="11"/>
      <c r="B1137" s="11"/>
      <c r="E1137" s="11"/>
      <c r="F1137" s="11"/>
      <c r="I1137" t="str">
        <f>LEFT(Tabela_Kwerenda_z_AKORD[[#This Row],[NR_KOMISJI]],5)</f>
        <v/>
      </c>
      <c r="J1137" t="str">
        <f>DAY(Tabela_Kwerenda_z_AKORD[[#This Row],[CZAS_START]]) &amp;"-"&amp; MONTH(Tabela_Kwerenda_z_AKORD[[#This Row],[CZAS_START]]) &amp;"-"&amp; YEAR(Tabela_Kwerenda_z_AKORD[[#This Row],[CZAS_START]])</f>
        <v>0-1-1900</v>
      </c>
      <c r="K1137" t="e">
        <f>INDEX(AKORDT[],MATCH(Tabela_Kwerenda_z_AKORD[[#This Row],[PRACOWNICY_ID]],AKORDT[PRACOWNICY_ID],0),1)</f>
        <v>#N/A</v>
      </c>
    </row>
    <row r="1138" spans="1:11">
      <c r="A1138" s="11"/>
      <c r="B1138" s="11"/>
      <c r="E1138" s="11"/>
      <c r="F1138" s="11"/>
      <c r="I1138" t="str">
        <f>LEFT(Tabela_Kwerenda_z_AKORD[[#This Row],[NR_KOMISJI]],5)</f>
        <v/>
      </c>
      <c r="J1138" t="str">
        <f>DAY(Tabela_Kwerenda_z_AKORD[[#This Row],[CZAS_START]]) &amp;"-"&amp; MONTH(Tabela_Kwerenda_z_AKORD[[#This Row],[CZAS_START]]) &amp;"-"&amp; YEAR(Tabela_Kwerenda_z_AKORD[[#This Row],[CZAS_START]])</f>
        <v>0-1-1900</v>
      </c>
      <c r="K1138" t="e">
        <f>INDEX(AKORDT[],MATCH(Tabela_Kwerenda_z_AKORD[[#This Row],[PRACOWNICY_ID]],AKORDT[PRACOWNICY_ID],0),1)</f>
        <v>#N/A</v>
      </c>
    </row>
    <row r="1139" spans="1:11">
      <c r="A1139" s="11"/>
      <c r="B1139" s="11"/>
      <c r="E1139" s="11"/>
      <c r="F1139" s="11"/>
      <c r="I1139" t="str">
        <f>LEFT(Tabela_Kwerenda_z_AKORD[[#This Row],[NR_KOMISJI]],5)</f>
        <v/>
      </c>
      <c r="J1139" t="str">
        <f>DAY(Tabela_Kwerenda_z_AKORD[[#This Row],[CZAS_START]]) &amp;"-"&amp; MONTH(Tabela_Kwerenda_z_AKORD[[#This Row],[CZAS_START]]) &amp;"-"&amp; YEAR(Tabela_Kwerenda_z_AKORD[[#This Row],[CZAS_START]])</f>
        <v>0-1-1900</v>
      </c>
      <c r="K1139" t="e">
        <f>INDEX(AKORDT[],MATCH(Tabela_Kwerenda_z_AKORD[[#This Row],[PRACOWNICY_ID]],AKORDT[PRACOWNICY_ID],0),1)</f>
        <v>#N/A</v>
      </c>
    </row>
    <row r="1140" spans="1:11">
      <c r="A1140" s="11"/>
      <c r="B1140" s="11"/>
      <c r="E1140" s="11"/>
      <c r="F1140" s="11"/>
      <c r="I1140" t="str">
        <f>LEFT(Tabela_Kwerenda_z_AKORD[[#This Row],[NR_KOMISJI]],5)</f>
        <v/>
      </c>
      <c r="J1140" t="str">
        <f>DAY(Tabela_Kwerenda_z_AKORD[[#This Row],[CZAS_START]]) &amp;"-"&amp; MONTH(Tabela_Kwerenda_z_AKORD[[#This Row],[CZAS_START]]) &amp;"-"&amp; YEAR(Tabela_Kwerenda_z_AKORD[[#This Row],[CZAS_START]])</f>
        <v>0-1-1900</v>
      </c>
      <c r="K1140" t="e">
        <f>INDEX(AKORDT[],MATCH(Tabela_Kwerenda_z_AKORD[[#This Row],[PRACOWNICY_ID]],AKORDT[PRACOWNICY_ID],0),1)</f>
        <v>#N/A</v>
      </c>
    </row>
    <row r="1141" spans="1:11">
      <c r="A1141" s="11"/>
      <c r="B1141" s="11"/>
      <c r="E1141" s="11"/>
      <c r="F1141" s="11"/>
      <c r="I1141" t="str">
        <f>LEFT(Tabela_Kwerenda_z_AKORD[[#This Row],[NR_KOMISJI]],5)</f>
        <v/>
      </c>
      <c r="J1141" t="str">
        <f>DAY(Tabela_Kwerenda_z_AKORD[[#This Row],[CZAS_START]]) &amp;"-"&amp; MONTH(Tabela_Kwerenda_z_AKORD[[#This Row],[CZAS_START]]) &amp;"-"&amp; YEAR(Tabela_Kwerenda_z_AKORD[[#This Row],[CZAS_START]])</f>
        <v>0-1-1900</v>
      </c>
      <c r="K1141" t="e">
        <f>INDEX(AKORDT[],MATCH(Tabela_Kwerenda_z_AKORD[[#This Row],[PRACOWNICY_ID]],AKORDT[PRACOWNICY_ID],0),1)</f>
        <v>#N/A</v>
      </c>
    </row>
    <row r="1142" spans="1:11">
      <c r="A1142" s="11"/>
      <c r="B1142" s="11"/>
      <c r="E1142" s="11"/>
      <c r="F1142" s="11"/>
      <c r="I1142" t="str">
        <f>LEFT(Tabela_Kwerenda_z_AKORD[[#This Row],[NR_KOMISJI]],5)</f>
        <v/>
      </c>
      <c r="J1142" t="str">
        <f>DAY(Tabela_Kwerenda_z_AKORD[[#This Row],[CZAS_START]]) &amp;"-"&amp; MONTH(Tabela_Kwerenda_z_AKORD[[#This Row],[CZAS_START]]) &amp;"-"&amp; YEAR(Tabela_Kwerenda_z_AKORD[[#This Row],[CZAS_START]])</f>
        <v>0-1-1900</v>
      </c>
      <c r="K1142" t="e">
        <f>INDEX(AKORDT[],MATCH(Tabela_Kwerenda_z_AKORD[[#This Row],[PRACOWNICY_ID]],AKORDT[PRACOWNICY_ID],0),1)</f>
        <v>#N/A</v>
      </c>
    </row>
    <row r="1143" spans="1:11">
      <c r="A1143" s="11"/>
      <c r="B1143" s="11"/>
      <c r="E1143" s="11"/>
      <c r="F1143" s="11"/>
      <c r="I1143" t="str">
        <f>LEFT(Tabela_Kwerenda_z_AKORD[[#This Row],[NR_KOMISJI]],5)</f>
        <v/>
      </c>
      <c r="J1143" t="str">
        <f>DAY(Tabela_Kwerenda_z_AKORD[[#This Row],[CZAS_START]]) &amp;"-"&amp; MONTH(Tabela_Kwerenda_z_AKORD[[#This Row],[CZAS_START]]) &amp;"-"&amp; YEAR(Tabela_Kwerenda_z_AKORD[[#This Row],[CZAS_START]])</f>
        <v>0-1-1900</v>
      </c>
      <c r="K1143" t="e">
        <f>INDEX(AKORDT[],MATCH(Tabela_Kwerenda_z_AKORD[[#This Row],[PRACOWNICY_ID]],AKORDT[PRACOWNICY_ID],0),1)</f>
        <v>#N/A</v>
      </c>
    </row>
    <row r="1144" spans="1:11">
      <c r="A1144" s="11"/>
      <c r="B1144" s="11"/>
      <c r="E1144" s="11"/>
      <c r="F1144" s="11"/>
      <c r="I1144" t="str">
        <f>LEFT(Tabela_Kwerenda_z_AKORD[[#This Row],[NR_KOMISJI]],5)</f>
        <v/>
      </c>
      <c r="J1144" t="str">
        <f>DAY(Tabela_Kwerenda_z_AKORD[[#This Row],[CZAS_START]]) &amp;"-"&amp; MONTH(Tabela_Kwerenda_z_AKORD[[#This Row],[CZAS_START]]) &amp;"-"&amp; YEAR(Tabela_Kwerenda_z_AKORD[[#This Row],[CZAS_START]])</f>
        <v>0-1-1900</v>
      </c>
      <c r="K1144" t="e">
        <f>INDEX(AKORDT[],MATCH(Tabela_Kwerenda_z_AKORD[[#This Row],[PRACOWNICY_ID]],AKORDT[PRACOWNICY_ID],0),1)</f>
        <v>#N/A</v>
      </c>
    </row>
    <row r="1145" spans="1:11">
      <c r="A1145" s="11"/>
      <c r="B1145" s="11"/>
      <c r="E1145" s="11"/>
      <c r="F1145" s="11"/>
      <c r="I1145" t="str">
        <f>LEFT(Tabela_Kwerenda_z_AKORD[[#This Row],[NR_KOMISJI]],5)</f>
        <v/>
      </c>
      <c r="J1145" t="str">
        <f>DAY(Tabela_Kwerenda_z_AKORD[[#This Row],[CZAS_START]]) &amp;"-"&amp; MONTH(Tabela_Kwerenda_z_AKORD[[#This Row],[CZAS_START]]) &amp;"-"&amp; YEAR(Tabela_Kwerenda_z_AKORD[[#This Row],[CZAS_START]])</f>
        <v>0-1-1900</v>
      </c>
      <c r="K1145" t="e">
        <f>INDEX(AKORDT[],MATCH(Tabela_Kwerenda_z_AKORD[[#This Row],[PRACOWNICY_ID]],AKORDT[PRACOWNICY_ID],0),1)</f>
        <v>#N/A</v>
      </c>
    </row>
    <row r="1146" spans="1:11">
      <c r="A1146" s="11"/>
      <c r="B1146" s="11"/>
      <c r="E1146" s="11"/>
      <c r="F1146" s="11"/>
      <c r="I1146" t="str">
        <f>LEFT(Tabela_Kwerenda_z_AKORD[[#This Row],[NR_KOMISJI]],5)</f>
        <v/>
      </c>
      <c r="J1146" t="str">
        <f>DAY(Tabela_Kwerenda_z_AKORD[[#This Row],[CZAS_START]]) &amp;"-"&amp; MONTH(Tabela_Kwerenda_z_AKORD[[#This Row],[CZAS_START]]) &amp;"-"&amp; YEAR(Tabela_Kwerenda_z_AKORD[[#This Row],[CZAS_START]])</f>
        <v>0-1-1900</v>
      </c>
      <c r="K1146" t="e">
        <f>INDEX(AKORDT[],MATCH(Tabela_Kwerenda_z_AKORD[[#This Row],[PRACOWNICY_ID]],AKORDT[PRACOWNICY_ID],0),1)</f>
        <v>#N/A</v>
      </c>
    </row>
    <row r="1147" spans="1:11">
      <c r="A1147" s="11"/>
      <c r="B1147" s="11"/>
      <c r="E1147" s="11"/>
      <c r="F1147" s="11"/>
      <c r="I1147" t="str">
        <f>LEFT(Tabela_Kwerenda_z_AKORD[[#This Row],[NR_KOMISJI]],5)</f>
        <v/>
      </c>
      <c r="J1147" t="str">
        <f>DAY(Tabela_Kwerenda_z_AKORD[[#This Row],[CZAS_START]]) &amp;"-"&amp; MONTH(Tabela_Kwerenda_z_AKORD[[#This Row],[CZAS_START]]) &amp;"-"&amp; YEAR(Tabela_Kwerenda_z_AKORD[[#This Row],[CZAS_START]])</f>
        <v>0-1-1900</v>
      </c>
      <c r="K1147" t="e">
        <f>INDEX(AKORDT[],MATCH(Tabela_Kwerenda_z_AKORD[[#This Row],[PRACOWNICY_ID]],AKORDT[PRACOWNICY_ID],0),1)</f>
        <v>#N/A</v>
      </c>
    </row>
    <row r="1148" spans="1:11">
      <c r="A1148" s="11"/>
      <c r="B1148" s="11"/>
      <c r="E1148" s="11"/>
      <c r="F1148" s="11"/>
      <c r="I1148" t="str">
        <f>LEFT(Tabela_Kwerenda_z_AKORD[[#This Row],[NR_KOMISJI]],5)</f>
        <v/>
      </c>
      <c r="J1148" t="str">
        <f>DAY(Tabela_Kwerenda_z_AKORD[[#This Row],[CZAS_START]]) &amp;"-"&amp; MONTH(Tabela_Kwerenda_z_AKORD[[#This Row],[CZAS_START]]) &amp;"-"&amp; YEAR(Tabela_Kwerenda_z_AKORD[[#This Row],[CZAS_START]])</f>
        <v>0-1-1900</v>
      </c>
      <c r="K1148" t="e">
        <f>INDEX(AKORDT[],MATCH(Tabela_Kwerenda_z_AKORD[[#This Row],[PRACOWNICY_ID]],AKORDT[PRACOWNICY_ID],0),1)</f>
        <v>#N/A</v>
      </c>
    </row>
    <row r="1149" spans="1:11">
      <c r="A1149" s="11"/>
      <c r="B1149" s="11"/>
      <c r="E1149" s="11"/>
      <c r="F1149" s="11"/>
      <c r="I1149" t="str">
        <f>LEFT(Tabela_Kwerenda_z_AKORD[[#This Row],[NR_KOMISJI]],5)</f>
        <v/>
      </c>
      <c r="J1149" t="str">
        <f>DAY(Tabela_Kwerenda_z_AKORD[[#This Row],[CZAS_START]]) &amp;"-"&amp; MONTH(Tabela_Kwerenda_z_AKORD[[#This Row],[CZAS_START]]) &amp;"-"&amp; YEAR(Tabela_Kwerenda_z_AKORD[[#This Row],[CZAS_START]])</f>
        <v>0-1-1900</v>
      </c>
      <c r="K1149" t="e">
        <f>INDEX(AKORDT[],MATCH(Tabela_Kwerenda_z_AKORD[[#This Row],[PRACOWNICY_ID]],AKORDT[PRACOWNICY_ID],0),1)</f>
        <v>#N/A</v>
      </c>
    </row>
    <row r="1150" spans="1:11">
      <c r="A1150" s="11"/>
      <c r="B1150" s="11"/>
      <c r="E1150" s="11"/>
      <c r="F1150" s="11"/>
      <c r="I1150" t="str">
        <f>LEFT(Tabela_Kwerenda_z_AKORD[[#This Row],[NR_KOMISJI]],5)</f>
        <v/>
      </c>
      <c r="J1150" t="str">
        <f>DAY(Tabela_Kwerenda_z_AKORD[[#This Row],[CZAS_START]]) &amp;"-"&amp; MONTH(Tabela_Kwerenda_z_AKORD[[#This Row],[CZAS_START]]) &amp;"-"&amp; YEAR(Tabela_Kwerenda_z_AKORD[[#This Row],[CZAS_START]])</f>
        <v>0-1-1900</v>
      </c>
      <c r="K1150" t="e">
        <f>INDEX(AKORDT[],MATCH(Tabela_Kwerenda_z_AKORD[[#This Row],[PRACOWNICY_ID]],AKORDT[PRACOWNICY_ID],0),1)</f>
        <v>#N/A</v>
      </c>
    </row>
    <row r="1151" spans="1:11">
      <c r="A1151" s="11"/>
      <c r="B1151" s="11"/>
      <c r="E1151" s="11"/>
      <c r="F1151" s="11"/>
      <c r="I1151" t="str">
        <f>LEFT(Tabela_Kwerenda_z_AKORD[[#This Row],[NR_KOMISJI]],5)</f>
        <v/>
      </c>
      <c r="J1151" t="str">
        <f>DAY(Tabela_Kwerenda_z_AKORD[[#This Row],[CZAS_START]]) &amp;"-"&amp; MONTH(Tabela_Kwerenda_z_AKORD[[#This Row],[CZAS_START]]) &amp;"-"&amp; YEAR(Tabela_Kwerenda_z_AKORD[[#This Row],[CZAS_START]])</f>
        <v>0-1-1900</v>
      </c>
      <c r="K1151" t="e">
        <f>INDEX(AKORDT[],MATCH(Tabela_Kwerenda_z_AKORD[[#This Row],[PRACOWNICY_ID]],AKORDT[PRACOWNICY_ID],0),1)</f>
        <v>#N/A</v>
      </c>
    </row>
    <row r="1152" spans="1:11">
      <c r="A1152" s="11"/>
      <c r="B1152" s="11"/>
      <c r="E1152" s="11"/>
      <c r="F1152" s="11"/>
      <c r="I1152" t="str">
        <f>LEFT(Tabela_Kwerenda_z_AKORD[[#This Row],[NR_KOMISJI]],5)</f>
        <v/>
      </c>
      <c r="J1152" t="str">
        <f>DAY(Tabela_Kwerenda_z_AKORD[[#This Row],[CZAS_START]]) &amp;"-"&amp; MONTH(Tabela_Kwerenda_z_AKORD[[#This Row],[CZAS_START]]) &amp;"-"&amp; YEAR(Tabela_Kwerenda_z_AKORD[[#This Row],[CZAS_START]])</f>
        <v>0-1-1900</v>
      </c>
      <c r="K1152" t="e">
        <f>INDEX(AKORDT[],MATCH(Tabela_Kwerenda_z_AKORD[[#This Row],[PRACOWNICY_ID]],AKORDT[PRACOWNICY_ID],0),1)</f>
        <v>#N/A</v>
      </c>
    </row>
    <row r="1153" spans="1:11">
      <c r="A1153" s="11"/>
      <c r="B1153" s="11"/>
      <c r="E1153" s="11"/>
      <c r="F1153" s="11"/>
      <c r="I1153" t="str">
        <f>LEFT(Tabela_Kwerenda_z_AKORD[[#This Row],[NR_KOMISJI]],5)</f>
        <v/>
      </c>
      <c r="J1153" t="str">
        <f>DAY(Tabela_Kwerenda_z_AKORD[[#This Row],[CZAS_START]]) &amp;"-"&amp; MONTH(Tabela_Kwerenda_z_AKORD[[#This Row],[CZAS_START]]) &amp;"-"&amp; YEAR(Tabela_Kwerenda_z_AKORD[[#This Row],[CZAS_START]])</f>
        <v>0-1-1900</v>
      </c>
      <c r="K1153" t="e">
        <f>INDEX(AKORDT[],MATCH(Tabela_Kwerenda_z_AKORD[[#This Row],[PRACOWNICY_ID]],AKORDT[PRACOWNICY_ID],0),1)</f>
        <v>#N/A</v>
      </c>
    </row>
    <row r="1154" spans="1:11">
      <c r="A1154" s="11"/>
      <c r="B1154" s="11"/>
      <c r="E1154" s="11"/>
      <c r="F1154" s="11"/>
      <c r="I1154" t="str">
        <f>LEFT(Tabela_Kwerenda_z_AKORD[[#This Row],[NR_KOMISJI]],5)</f>
        <v/>
      </c>
      <c r="J1154" t="str">
        <f>DAY(Tabela_Kwerenda_z_AKORD[[#This Row],[CZAS_START]]) &amp;"-"&amp; MONTH(Tabela_Kwerenda_z_AKORD[[#This Row],[CZAS_START]]) &amp;"-"&amp; YEAR(Tabela_Kwerenda_z_AKORD[[#This Row],[CZAS_START]])</f>
        <v>0-1-1900</v>
      </c>
      <c r="K1154" t="e">
        <f>INDEX(AKORDT[],MATCH(Tabela_Kwerenda_z_AKORD[[#This Row],[PRACOWNICY_ID]],AKORDT[PRACOWNICY_ID],0),1)</f>
        <v>#N/A</v>
      </c>
    </row>
    <row r="1155" spans="1:11">
      <c r="A1155" s="11"/>
      <c r="B1155" s="11"/>
      <c r="E1155" s="11"/>
      <c r="F1155" s="11"/>
      <c r="I1155" t="str">
        <f>LEFT(Tabela_Kwerenda_z_AKORD[[#This Row],[NR_KOMISJI]],5)</f>
        <v/>
      </c>
      <c r="J1155" t="str">
        <f>DAY(Tabela_Kwerenda_z_AKORD[[#This Row],[CZAS_START]]) &amp;"-"&amp; MONTH(Tabela_Kwerenda_z_AKORD[[#This Row],[CZAS_START]]) &amp;"-"&amp; YEAR(Tabela_Kwerenda_z_AKORD[[#This Row],[CZAS_START]])</f>
        <v>0-1-1900</v>
      </c>
      <c r="K1155" t="e">
        <f>INDEX(AKORDT[],MATCH(Tabela_Kwerenda_z_AKORD[[#This Row],[PRACOWNICY_ID]],AKORDT[PRACOWNICY_ID],0),1)</f>
        <v>#N/A</v>
      </c>
    </row>
    <row r="1156" spans="1:11">
      <c r="A1156" s="11"/>
      <c r="B1156" s="11"/>
      <c r="E1156" s="11"/>
      <c r="F1156" s="11"/>
      <c r="I1156" t="str">
        <f>LEFT(Tabela_Kwerenda_z_AKORD[[#This Row],[NR_KOMISJI]],5)</f>
        <v/>
      </c>
      <c r="J1156" t="str">
        <f>DAY(Tabela_Kwerenda_z_AKORD[[#This Row],[CZAS_START]]) &amp;"-"&amp; MONTH(Tabela_Kwerenda_z_AKORD[[#This Row],[CZAS_START]]) &amp;"-"&amp; YEAR(Tabela_Kwerenda_z_AKORD[[#This Row],[CZAS_START]])</f>
        <v>0-1-1900</v>
      </c>
      <c r="K1156" t="e">
        <f>INDEX(AKORDT[],MATCH(Tabela_Kwerenda_z_AKORD[[#This Row],[PRACOWNICY_ID]],AKORDT[PRACOWNICY_ID],0),1)</f>
        <v>#N/A</v>
      </c>
    </row>
    <row r="1157" spans="1:11">
      <c r="A1157" s="11"/>
      <c r="B1157" s="11"/>
      <c r="E1157" s="11"/>
      <c r="F1157" s="11"/>
      <c r="I1157" t="str">
        <f>LEFT(Tabela_Kwerenda_z_AKORD[[#This Row],[NR_KOMISJI]],5)</f>
        <v/>
      </c>
      <c r="J1157" t="str">
        <f>DAY(Tabela_Kwerenda_z_AKORD[[#This Row],[CZAS_START]]) &amp;"-"&amp; MONTH(Tabela_Kwerenda_z_AKORD[[#This Row],[CZAS_START]]) &amp;"-"&amp; YEAR(Tabela_Kwerenda_z_AKORD[[#This Row],[CZAS_START]])</f>
        <v>0-1-1900</v>
      </c>
      <c r="K1157" t="e">
        <f>INDEX(AKORDT[],MATCH(Tabela_Kwerenda_z_AKORD[[#This Row],[PRACOWNICY_ID]],AKORDT[PRACOWNICY_ID],0),1)</f>
        <v>#N/A</v>
      </c>
    </row>
    <row r="1158" spans="1:11">
      <c r="A1158" s="11"/>
      <c r="B1158" s="11"/>
      <c r="E1158" s="11"/>
      <c r="F1158" s="11"/>
      <c r="I1158" t="str">
        <f>LEFT(Tabela_Kwerenda_z_AKORD[[#This Row],[NR_KOMISJI]],5)</f>
        <v/>
      </c>
      <c r="J1158" t="str">
        <f>DAY(Tabela_Kwerenda_z_AKORD[[#This Row],[CZAS_START]]) &amp;"-"&amp; MONTH(Tabela_Kwerenda_z_AKORD[[#This Row],[CZAS_START]]) &amp;"-"&amp; YEAR(Tabela_Kwerenda_z_AKORD[[#This Row],[CZAS_START]])</f>
        <v>0-1-1900</v>
      </c>
      <c r="K1158" t="e">
        <f>INDEX(AKORDT[],MATCH(Tabela_Kwerenda_z_AKORD[[#This Row],[PRACOWNICY_ID]],AKORDT[PRACOWNICY_ID],0),1)</f>
        <v>#N/A</v>
      </c>
    </row>
    <row r="1159" spans="1:11">
      <c r="A1159" s="11"/>
      <c r="B1159" s="11"/>
      <c r="E1159" s="11"/>
      <c r="F1159" s="11"/>
      <c r="I1159" t="str">
        <f>LEFT(Tabela_Kwerenda_z_AKORD[[#This Row],[NR_KOMISJI]],5)</f>
        <v/>
      </c>
      <c r="J1159" t="str">
        <f>DAY(Tabela_Kwerenda_z_AKORD[[#This Row],[CZAS_START]]) &amp;"-"&amp; MONTH(Tabela_Kwerenda_z_AKORD[[#This Row],[CZAS_START]]) &amp;"-"&amp; YEAR(Tabela_Kwerenda_z_AKORD[[#This Row],[CZAS_START]])</f>
        <v>0-1-1900</v>
      </c>
      <c r="K1159" t="e">
        <f>INDEX(AKORDT[],MATCH(Tabela_Kwerenda_z_AKORD[[#This Row],[PRACOWNICY_ID]],AKORDT[PRACOWNICY_ID],0),1)</f>
        <v>#N/A</v>
      </c>
    </row>
    <row r="1160" spans="1:11">
      <c r="A1160" s="11"/>
      <c r="B1160" s="11"/>
      <c r="E1160" s="11"/>
      <c r="F1160" s="11"/>
      <c r="I1160" t="str">
        <f>LEFT(Tabela_Kwerenda_z_AKORD[[#This Row],[NR_KOMISJI]],5)</f>
        <v/>
      </c>
      <c r="J1160" t="str">
        <f>DAY(Tabela_Kwerenda_z_AKORD[[#This Row],[CZAS_START]]) &amp;"-"&amp; MONTH(Tabela_Kwerenda_z_AKORD[[#This Row],[CZAS_START]]) &amp;"-"&amp; YEAR(Tabela_Kwerenda_z_AKORD[[#This Row],[CZAS_START]])</f>
        <v>0-1-1900</v>
      </c>
      <c r="K1160" t="e">
        <f>INDEX(AKORDT[],MATCH(Tabela_Kwerenda_z_AKORD[[#This Row],[PRACOWNICY_ID]],AKORDT[PRACOWNICY_ID],0),1)</f>
        <v>#N/A</v>
      </c>
    </row>
    <row r="1161" spans="1:11">
      <c r="A1161" s="11"/>
      <c r="B1161" s="11"/>
      <c r="E1161" s="11"/>
      <c r="F1161" s="11"/>
      <c r="I1161" t="str">
        <f>LEFT(Tabela_Kwerenda_z_AKORD[[#This Row],[NR_KOMISJI]],5)</f>
        <v/>
      </c>
      <c r="J1161" t="str">
        <f>DAY(Tabela_Kwerenda_z_AKORD[[#This Row],[CZAS_START]]) &amp;"-"&amp; MONTH(Tabela_Kwerenda_z_AKORD[[#This Row],[CZAS_START]]) &amp;"-"&amp; YEAR(Tabela_Kwerenda_z_AKORD[[#This Row],[CZAS_START]])</f>
        <v>0-1-1900</v>
      </c>
      <c r="K1161" t="e">
        <f>INDEX(AKORDT[],MATCH(Tabela_Kwerenda_z_AKORD[[#This Row],[PRACOWNICY_ID]],AKORDT[PRACOWNICY_ID],0),1)</f>
        <v>#N/A</v>
      </c>
    </row>
    <row r="1162" spans="1:11">
      <c r="A1162" s="11"/>
      <c r="B1162" s="11"/>
      <c r="E1162" s="11"/>
      <c r="F1162" s="11"/>
      <c r="I1162" t="str">
        <f>LEFT(Tabela_Kwerenda_z_AKORD[[#This Row],[NR_KOMISJI]],5)</f>
        <v/>
      </c>
      <c r="J1162" t="str">
        <f>DAY(Tabela_Kwerenda_z_AKORD[[#This Row],[CZAS_START]]) &amp;"-"&amp; MONTH(Tabela_Kwerenda_z_AKORD[[#This Row],[CZAS_START]]) &amp;"-"&amp; YEAR(Tabela_Kwerenda_z_AKORD[[#This Row],[CZAS_START]])</f>
        <v>0-1-1900</v>
      </c>
      <c r="K1162" t="e">
        <f>INDEX(AKORDT[],MATCH(Tabela_Kwerenda_z_AKORD[[#This Row],[PRACOWNICY_ID]],AKORDT[PRACOWNICY_ID],0),1)</f>
        <v>#N/A</v>
      </c>
    </row>
    <row r="1163" spans="1:11">
      <c r="A1163" s="11"/>
      <c r="B1163" s="11"/>
      <c r="E1163" s="11"/>
      <c r="F1163" s="11"/>
      <c r="I1163" t="str">
        <f>LEFT(Tabela_Kwerenda_z_AKORD[[#This Row],[NR_KOMISJI]],5)</f>
        <v/>
      </c>
      <c r="J1163" t="str">
        <f>DAY(Tabela_Kwerenda_z_AKORD[[#This Row],[CZAS_START]]) &amp;"-"&amp; MONTH(Tabela_Kwerenda_z_AKORD[[#This Row],[CZAS_START]]) &amp;"-"&amp; YEAR(Tabela_Kwerenda_z_AKORD[[#This Row],[CZAS_START]])</f>
        <v>0-1-1900</v>
      </c>
      <c r="K1163" t="e">
        <f>INDEX(AKORDT[],MATCH(Tabela_Kwerenda_z_AKORD[[#This Row],[PRACOWNICY_ID]],AKORDT[PRACOWNICY_ID],0),1)</f>
        <v>#N/A</v>
      </c>
    </row>
    <row r="1164" spans="1:11">
      <c r="A1164" s="11"/>
      <c r="B1164" s="11"/>
      <c r="E1164" s="11"/>
      <c r="F1164" s="11"/>
      <c r="I1164" t="str">
        <f>LEFT(Tabela_Kwerenda_z_AKORD[[#This Row],[NR_KOMISJI]],5)</f>
        <v/>
      </c>
      <c r="J1164" t="str">
        <f>DAY(Tabela_Kwerenda_z_AKORD[[#This Row],[CZAS_START]]) &amp;"-"&amp; MONTH(Tabela_Kwerenda_z_AKORD[[#This Row],[CZAS_START]]) &amp;"-"&amp; YEAR(Tabela_Kwerenda_z_AKORD[[#This Row],[CZAS_START]])</f>
        <v>0-1-1900</v>
      </c>
      <c r="K1164" t="e">
        <f>INDEX(AKORDT[],MATCH(Tabela_Kwerenda_z_AKORD[[#This Row],[PRACOWNICY_ID]],AKORDT[PRACOWNICY_ID],0),1)</f>
        <v>#N/A</v>
      </c>
    </row>
    <row r="1165" spans="1:11">
      <c r="A1165" s="11"/>
      <c r="B1165" s="11"/>
      <c r="E1165" s="11"/>
      <c r="F1165" s="11"/>
      <c r="I1165" t="str">
        <f>LEFT(Tabela_Kwerenda_z_AKORD[[#This Row],[NR_KOMISJI]],5)</f>
        <v/>
      </c>
      <c r="J1165" t="str">
        <f>DAY(Tabela_Kwerenda_z_AKORD[[#This Row],[CZAS_START]]) &amp;"-"&amp; MONTH(Tabela_Kwerenda_z_AKORD[[#This Row],[CZAS_START]]) &amp;"-"&amp; YEAR(Tabela_Kwerenda_z_AKORD[[#This Row],[CZAS_START]])</f>
        <v>0-1-1900</v>
      </c>
      <c r="K1165" t="e">
        <f>INDEX(AKORDT[],MATCH(Tabela_Kwerenda_z_AKORD[[#This Row],[PRACOWNICY_ID]],AKORDT[PRACOWNICY_ID],0),1)</f>
        <v>#N/A</v>
      </c>
    </row>
    <row r="1166" spans="1:11">
      <c r="A1166" s="11"/>
      <c r="B1166" s="11"/>
      <c r="E1166" s="11"/>
      <c r="F1166" s="11"/>
      <c r="I1166" t="str">
        <f>LEFT(Tabela_Kwerenda_z_AKORD[[#This Row],[NR_KOMISJI]],5)</f>
        <v/>
      </c>
      <c r="J1166" t="str">
        <f>DAY(Tabela_Kwerenda_z_AKORD[[#This Row],[CZAS_START]]) &amp;"-"&amp; MONTH(Tabela_Kwerenda_z_AKORD[[#This Row],[CZAS_START]]) &amp;"-"&amp; YEAR(Tabela_Kwerenda_z_AKORD[[#This Row],[CZAS_START]])</f>
        <v>0-1-1900</v>
      </c>
      <c r="K1166" t="e">
        <f>INDEX(AKORDT[],MATCH(Tabela_Kwerenda_z_AKORD[[#This Row],[PRACOWNICY_ID]],AKORDT[PRACOWNICY_ID],0),1)</f>
        <v>#N/A</v>
      </c>
    </row>
    <row r="1167" spans="1:11">
      <c r="A1167" s="11"/>
      <c r="B1167" s="11"/>
      <c r="E1167" s="11"/>
      <c r="F1167" s="11"/>
      <c r="I1167" t="str">
        <f>LEFT(Tabela_Kwerenda_z_AKORD[[#This Row],[NR_KOMISJI]],5)</f>
        <v/>
      </c>
      <c r="J1167" t="str">
        <f>DAY(Tabela_Kwerenda_z_AKORD[[#This Row],[CZAS_START]]) &amp;"-"&amp; MONTH(Tabela_Kwerenda_z_AKORD[[#This Row],[CZAS_START]]) &amp;"-"&amp; YEAR(Tabela_Kwerenda_z_AKORD[[#This Row],[CZAS_START]])</f>
        <v>0-1-1900</v>
      </c>
      <c r="K1167" t="e">
        <f>INDEX(AKORDT[],MATCH(Tabela_Kwerenda_z_AKORD[[#This Row],[PRACOWNICY_ID]],AKORDT[PRACOWNICY_ID],0),1)</f>
        <v>#N/A</v>
      </c>
    </row>
    <row r="1168" spans="1:11">
      <c r="A1168" s="11"/>
      <c r="B1168" s="11"/>
      <c r="E1168" s="11"/>
      <c r="F1168" s="11"/>
      <c r="I1168" t="str">
        <f>LEFT(Tabela_Kwerenda_z_AKORD[[#This Row],[NR_KOMISJI]],5)</f>
        <v/>
      </c>
      <c r="J1168" t="str">
        <f>DAY(Tabela_Kwerenda_z_AKORD[[#This Row],[CZAS_START]]) &amp;"-"&amp; MONTH(Tabela_Kwerenda_z_AKORD[[#This Row],[CZAS_START]]) &amp;"-"&amp; YEAR(Tabela_Kwerenda_z_AKORD[[#This Row],[CZAS_START]])</f>
        <v>0-1-1900</v>
      </c>
      <c r="K1168" t="e">
        <f>INDEX(AKORDT[],MATCH(Tabela_Kwerenda_z_AKORD[[#This Row],[PRACOWNICY_ID]],AKORDT[PRACOWNICY_ID],0),1)</f>
        <v>#N/A</v>
      </c>
    </row>
    <row r="1169" spans="1:11">
      <c r="A1169" s="11"/>
      <c r="B1169" s="11"/>
      <c r="E1169" s="11"/>
      <c r="F1169" s="11"/>
      <c r="I1169" t="str">
        <f>LEFT(Tabela_Kwerenda_z_AKORD[[#This Row],[NR_KOMISJI]],5)</f>
        <v/>
      </c>
      <c r="J1169" t="str">
        <f>DAY(Tabela_Kwerenda_z_AKORD[[#This Row],[CZAS_START]]) &amp;"-"&amp; MONTH(Tabela_Kwerenda_z_AKORD[[#This Row],[CZAS_START]]) &amp;"-"&amp; YEAR(Tabela_Kwerenda_z_AKORD[[#This Row],[CZAS_START]])</f>
        <v>0-1-1900</v>
      </c>
      <c r="K1169" t="e">
        <f>INDEX(AKORDT[],MATCH(Tabela_Kwerenda_z_AKORD[[#This Row],[PRACOWNICY_ID]],AKORDT[PRACOWNICY_ID],0),1)</f>
        <v>#N/A</v>
      </c>
    </row>
    <row r="1170" spans="1:11">
      <c r="A1170" s="11"/>
      <c r="B1170" s="11"/>
      <c r="E1170" s="11"/>
      <c r="F1170" s="11"/>
      <c r="I1170" t="str">
        <f>LEFT(Tabela_Kwerenda_z_AKORD[[#This Row],[NR_KOMISJI]],5)</f>
        <v/>
      </c>
      <c r="J1170" t="str">
        <f>DAY(Tabela_Kwerenda_z_AKORD[[#This Row],[CZAS_START]]) &amp;"-"&amp; MONTH(Tabela_Kwerenda_z_AKORD[[#This Row],[CZAS_START]]) &amp;"-"&amp; YEAR(Tabela_Kwerenda_z_AKORD[[#This Row],[CZAS_START]])</f>
        <v>0-1-1900</v>
      </c>
      <c r="K1170" t="e">
        <f>INDEX(AKORDT[],MATCH(Tabela_Kwerenda_z_AKORD[[#This Row],[PRACOWNICY_ID]],AKORDT[PRACOWNICY_ID],0),1)</f>
        <v>#N/A</v>
      </c>
    </row>
    <row r="1171" spans="1:11">
      <c r="A1171" s="11"/>
      <c r="B1171" s="11"/>
      <c r="E1171" s="11"/>
      <c r="F1171" s="11"/>
      <c r="I1171" t="str">
        <f>LEFT(Tabela_Kwerenda_z_AKORD[[#This Row],[NR_KOMISJI]],5)</f>
        <v/>
      </c>
      <c r="J1171" t="str">
        <f>DAY(Tabela_Kwerenda_z_AKORD[[#This Row],[CZAS_START]]) &amp;"-"&amp; MONTH(Tabela_Kwerenda_z_AKORD[[#This Row],[CZAS_START]]) &amp;"-"&amp; YEAR(Tabela_Kwerenda_z_AKORD[[#This Row],[CZAS_START]])</f>
        <v>0-1-1900</v>
      </c>
      <c r="K1171" t="e">
        <f>INDEX(AKORDT[],MATCH(Tabela_Kwerenda_z_AKORD[[#This Row],[PRACOWNICY_ID]],AKORDT[PRACOWNICY_ID],0),1)</f>
        <v>#N/A</v>
      </c>
    </row>
    <row r="1172" spans="1:11">
      <c r="A1172" s="11"/>
      <c r="B1172" s="11"/>
      <c r="E1172" s="11"/>
      <c r="F1172" s="11"/>
      <c r="I1172" t="str">
        <f>LEFT(Tabela_Kwerenda_z_AKORD[[#This Row],[NR_KOMISJI]],5)</f>
        <v/>
      </c>
      <c r="J1172" t="str">
        <f>DAY(Tabela_Kwerenda_z_AKORD[[#This Row],[CZAS_START]]) &amp;"-"&amp; MONTH(Tabela_Kwerenda_z_AKORD[[#This Row],[CZAS_START]]) &amp;"-"&amp; YEAR(Tabela_Kwerenda_z_AKORD[[#This Row],[CZAS_START]])</f>
        <v>0-1-1900</v>
      </c>
      <c r="K1172" t="e">
        <f>INDEX(AKORDT[],MATCH(Tabela_Kwerenda_z_AKORD[[#This Row],[PRACOWNICY_ID]],AKORDT[PRACOWNICY_ID],0),1)</f>
        <v>#N/A</v>
      </c>
    </row>
    <row r="1173" spans="1:11">
      <c r="A1173" s="11"/>
      <c r="B1173" s="11"/>
      <c r="E1173" s="11"/>
      <c r="F1173" s="11"/>
      <c r="I1173" t="str">
        <f>LEFT(Tabela_Kwerenda_z_AKORD[[#This Row],[NR_KOMISJI]],5)</f>
        <v/>
      </c>
      <c r="J1173" t="str">
        <f>DAY(Tabela_Kwerenda_z_AKORD[[#This Row],[CZAS_START]]) &amp;"-"&amp; MONTH(Tabela_Kwerenda_z_AKORD[[#This Row],[CZAS_START]]) &amp;"-"&amp; YEAR(Tabela_Kwerenda_z_AKORD[[#This Row],[CZAS_START]])</f>
        <v>0-1-1900</v>
      </c>
      <c r="K1173" t="e">
        <f>INDEX(AKORDT[],MATCH(Tabela_Kwerenda_z_AKORD[[#This Row],[PRACOWNICY_ID]],AKORDT[PRACOWNICY_ID],0),1)</f>
        <v>#N/A</v>
      </c>
    </row>
    <row r="1174" spans="1:11">
      <c r="A1174" s="11"/>
      <c r="B1174" s="11"/>
      <c r="E1174" s="11"/>
      <c r="F1174" s="11"/>
      <c r="I1174" t="str">
        <f>LEFT(Tabela_Kwerenda_z_AKORD[[#This Row],[NR_KOMISJI]],5)</f>
        <v/>
      </c>
      <c r="J1174" t="str">
        <f>DAY(Tabela_Kwerenda_z_AKORD[[#This Row],[CZAS_START]]) &amp;"-"&amp; MONTH(Tabela_Kwerenda_z_AKORD[[#This Row],[CZAS_START]]) &amp;"-"&amp; YEAR(Tabela_Kwerenda_z_AKORD[[#This Row],[CZAS_START]])</f>
        <v>0-1-1900</v>
      </c>
      <c r="K1174" t="e">
        <f>INDEX(AKORDT[],MATCH(Tabela_Kwerenda_z_AKORD[[#This Row],[PRACOWNICY_ID]],AKORDT[PRACOWNICY_ID],0),1)</f>
        <v>#N/A</v>
      </c>
    </row>
    <row r="1175" spans="1:11">
      <c r="A1175" s="11"/>
      <c r="B1175" s="11"/>
      <c r="E1175" s="11"/>
      <c r="F1175" s="11"/>
      <c r="I1175" t="str">
        <f>LEFT(Tabela_Kwerenda_z_AKORD[[#This Row],[NR_KOMISJI]],5)</f>
        <v/>
      </c>
      <c r="J1175" t="str">
        <f>DAY(Tabela_Kwerenda_z_AKORD[[#This Row],[CZAS_START]]) &amp;"-"&amp; MONTH(Tabela_Kwerenda_z_AKORD[[#This Row],[CZAS_START]]) &amp;"-"&amp; YEAR(Tabela_Kwerenda_z_AKORD[[#This Row],[CZAS_START]])</f>
        <v>0-1-1900</v>
      </c>
      <c r="K1175" t="e">
        <f>INDEX(AKORDT[],MATCH(Tabela_Kwerenda_z_AKORD[[#This Row],[PRACOWNICY_ID]],AKORDT[PRACOWNICY_ID],0),1)</f>
        <v>#N/A</v>
      </c>
    </row>
    <row r="1176" spans="1:11">
      <c r="A1176" s="11"/>
      <c r="B1176" s="11"/>
      <c r="E1176" s="11"/>
      <c r="F1176" s="11"/>
      <c r="I1176" t="str">
        <f>LEFT(Tabela_Kwerenda_z_AKORD[[#This Row],[NR_KOMISJI]],5)</f>
        <v/>
      </c>
      <c r="J1176" t="str">
        <f>DAY(Tabela_Kwerenda_z_AKORD[[#This Row],[CZAS_START]]) &amp;"-"&amp; MONTH(Tabela_Kwerenda_z_AKORD[[#This Row],[CZAS_START]]) &amp;"-"&amp; YEAR(Tabela_Kwerenda_z_AKORD[[#This Row],[CZAS_START]])</f>
        <v>0-1-1900</v>
      </c>
      <c r="K1176" t="e">
        <f>INDEX(AKORDT[],MATCH(Tabela_Kwerenda_z_AKORD[[#This Row],[PRACOWNICY_ID]],AKORDT[PRACOWNICY_ID],0),1)</f>
        <v>#N/A</v>
      </c>
    </row>
    <row r="1177" spans="1:11">
      <c r="A1177" s="11"/>
      <c r="B1177" s="11"/>
      <c r="E1177" s="11"/>
      <c r="F1177" s="11"/>
      <c r="I1177" t="str">
        <f>LEFT(Tabela_Kwerenda_z_AKORD[[#This Row],[NR_KOMISJI]],5)</f>
        <v/>
      </c>
      <c r="J1177" t="str">
        <f>DAY(Tabela_Kwerenda_z_AKORD[[#This Row],[CZAS_START]]) &amp;"-"&amp; MONTH(Tabela_Kwerenda_z_AKORD[[#This Row],[CZAS_START]]) &amp;"-"&amp; YEAR(Tabela_Kwerenda_z_AKORD[[#This Row],[CZAS_START]])</f>
        <v>0-1-1900</v>
      </c>
      <c r="K1177" t="e">
        <f>INDEX(AKORDT[],MATCH(Tabela_Kwerenda_z_AKORD[[#This Row],[PRACOWNICY_ID]],AKORDT[PRACOWNICY_ID],0),1)</f>
        <v>#N/A</v>
      </c>
    </row>
    <row r="1178" spans="1:11">
      <c r="A1178" s="11"/>
      <c r="B1178" s="11"/>
      <c r="E1178" s="11"/>
      <c r="F1178" s="11"/>
      <c r="I1178" t="str">
        <f>LEFT(Tabela_Kwerenda_z_AKORD[[#This Row],[NR_KOMISJI]],5)</f>
        <v/>
      </c>
      <c r="J1178" t="str">
        <f>DAY(Tabela_Kwerenda_z_AKORD[[#This Row],[CZAS_START]]) &amp;"-"&amp; MONTH(Tabela_Kwerenda_z_AKORD[[#This Row],[CZAS_START]]) &amp;"-"&amp; YEAR(Tabela_Kwerenda_z_AKORD[[#This Row],[CZAS_START]])</f>
        <v>0-1-1900</v>
      </c>
      <c r="K1178" t="e">
        <f>INDEX(AKORDT[],MATCH(Tabela_Kwerenda_z_AKORD[[#This Row],[PRACOWNICY_ID]],AKORDT[PRACOWNICY_ID],0),1)</f>
        <v>#N/A</v>
      </c>
    </row>
    <row r="1179" spans="1:11">
      <c r="A1179" s="11"/>
      <c r="B1179" s="11"/>
      <c r="E1179" s="11"/>
      <c r="F1179" s="11"/>
      <c r="I1179" t="str">
        <f>LEFT(Tabela_Kwerenda_z_AKORD[[#This Row],[NR_KOMISJI]],5)</f>
        <v/>
      </c>
      <c r="J1179" t="str">
        <f>DAY(Tabela_Kwerenda_z_AKORD[[#This Row],[CZAS_START]]) &amp;"-"&amp; MONTH(Tabela_Kwerenda_z_AKORD[[#This Row],[CZAS_START]]) &amp;"-"&amp; YEAR(Tabela_Kwerenda_z_AKORD[[#This Row],[CZAS_START]])</f>
        <v>0-1-1900</v>
      </c>
      <c r="K1179" t="e">
        <f>INDEX(AKORDT[],MATCH(Tabela_Kwerenda_z_AKORD[[#This Row],[PRACOWNICY_ID]],AKORDT[PRACOWNICY_ID],0),1)</f>
        <v>#N/A</v>
      </c>
    </row>
    <row r="1180" spans="1:11">
      <c r="A1180" s="11"/>
      <c r="B1180" s="11"/>
      <c r="E1180" s="11"/>
      <c r="F1180" s="11"/>
      <c r="I1180" t="str">
        <f>LEFT(Tabela_Kwerenda_z_AKORD[[#This Row],[NR_KOMISJI]],5)</f>
        <v/>
      </c>
      <c r="J1180" t="str">
        <f>DAY(Tabela_Kwerenda_z_AKORD[[#This Row],[CZAS_START]]) &amp;"-"&amp; MONTH(Tabela_Kwerenda_z_AKORD[[#This Row],[CZAS_START]]) &amp;"-"&amp; YEAR(Tabela_Kwerenda_z_AKORD[[#This Row],[CZAS_START]])</f>
        <v>0-1-1900</v>
      </c>
      <c r="K1180" t="e">
        <f>INDEX(AKORDT[],MATCH(Tabela_Kwerenda_z_AKORD[[#This Row],[PRACOWNICY_ID]],AKORDT[PRACOWNICY_ID],0),1)</f>
        <v>#N/A</v>
      </c>
    </row>
    <row r="1181" spans="1:11">
      <c r="A1181" s="11"/>
      <c r="B1181" s="11"/>
      <c r="E1181" s="11"/>
      <c r="F1181" s="11"/>
      <c r="I1181" t="str">
        <f>LEFT(Tabela_Kwerenda_z_AKORD[[#This Row],[NR_KOMISJI]],5)</f>
        <v/>
      </c>
      <c r="J1181" t="str">
        <f>DAY(Tabela_Kwerenda_z_AKORD[[#This Row],[CZAS_START]]) &amp;"-"&amp; MONTH(Tabela_Kwerenda_z_AKORD[[#This Row],[CZAS_START]]) &amp;"-"&amp; YEAR(Tabela_Kwerenda_z_AKORD[[#This Row],[CZAS_START]])</f>
        <v>0-1-1900</v>
      </c>
      <c r="K1181" t="e">
        <f>INDEX(AKORDT[],MATCH(Tabela_Kwerenda_z_AKORD[[#This Row],[PRACOWNICY_ID]],AKORDT[PRACOWNICY_ID],0),1)</f>
        <v>#N/A</v>
      </c>
    </row>
    <row r="1182" spans="1:11">
      <c r="A1182" s="11"/>
      <c r="B1182" s="11"/>
      <c r="E1182" s="11"/>
      <c r="F1182" s="11"/>
      <c r="I1182" t="str">
        <f>LEFT(Tabela_Kwerenda_z_AKORD[[#This Row],[NR_KOMISJI]],5)</f>
        <v/>
      </c>
      <c r="J1182" t="str">
        <f>DAY(Tabela_Kwerenda_z_AKORD[[#This Row],[CZAS_START]]) &amp;"-"&amp; MONTH(Tabela_Kwerenda_z_AKORD[[#This Row],[CZAS_START]]) &amp;"-"&amp; YEAR(Tabela_Kwerenda_z_AKORD[[#This Row],[CZAS_START]])</f>
        <v>0-1-1900</v>
      </c>
      <c r="K1182" t="e">
        <f>INDEX(AKORDT[],MATCH(Tabela_Kwerenda_z_AKORD[[#This Row],[PRACOWNICY_ID]],AKORDT[PRACOWNICY_ID],0),1)</f>
        <v>#N/A</v>
      </c>
    </row>
    <row r="1183" spans="1:11">
      <c r="A1183" s="11"/>
      <c r="B1183" s="11"/>
      <c r="E1183" s="11"/>
      <c r="F1183" s="11"/>
      <c r="I1183" t="str">
        <f>LEFT(Tabela_Kwerenda_z_AKORD[[#This Row],[NR_KOMISJI]],5)</f>
        <v/>
      </c>
      <c r="J1183" t="str">
        <f>DAY(Tabela_Kwerenda_z_AKORD[[#This Row],[CZAS_START]]) &amp;"-"&amp; MONTH(Tabela_Kwerenda_z_AKORD[[#This Row],[CZAS_START]]) &amp;"-"&amp; YEAR(Tabela_Kwerenda_z_AKORD[[#This Row],[CZAS_START]])</f>
        <v>0-1-1900</v>
      </c>
      <c r="K1183" t="e">
        <f>INDEX(AKORDT[],MATCH(Tabela_Kwerenda_z_AKORD[[#This Row],[PRACOWNICY_ID]],AKORDT[PRACOWNICY_ID],0),1)</f>
        <v>#N/A</v>
      </c>
    </row>
    <row r="1184" spans="1:11">
      <c r="A1184" s="11"/>
      <c r="B1184" s="11"/>
      <c r="E1184" s="11"/>
      <c r="F1184" s="11"/>
      <c r="I1184" t="str">
        <f>LEFT(Tabela_Kwerenda_z_AKORD[[#This Row],[NR_KOMISJI]],5)</f>
        <v/>
      </c>
      <c r="J1184" t="str">
        <f>DAY(Tabela_Kwerenda_z_AKORD[[#This Row],[CZAS_START]]) &amp;"-"&amp; MONTH(Tabela_Kwerenda_z_AKORD[[#This Row],[CZAS_START]]) &amp;"-"&amp; YEAR(Tabela_Kwerenda_z_AKORD[[#This Row],[CZAS_START]])</f>
        <v>0-1-1900</v>
      </c>
      <c r="K1184" t="e">
        <f>INDEX(AKORDT[],MATCH(Tabela_Kwerenda_z_AKORD[[#This Row],[PRACOWNICY_ID]],AKORDT[PRACOWNICY_ID],0),1)</f>
        <v>#N/A</v>
      </c>
    </row>
    <row r="1185" spans="1:11">
      <c r="A1185" s="11"/>
      <c r="B1185" s="11"/>
      <c r="E1185" s="11"/>
      <c r="F1185" s="11"/>
      <c r="I1185" t="str">
        <f>LEFT(Tabela_Kwerenda_z_AKORD[[#This Row],[NR_KOMISJI]],5)</f>
        <v/>
      </c>
      <c r="J1185" t="str">
        <f>DAY(Tabela_Kwerenda_z_AKORD[[#This Row],[CZAS_START]]) &amp;"-"&amp; MONTH(Tabela_Kwerenda_z_AKORD[[#This Row],[CZAS_START]]) &amp;"-"&amp; YEAR(Tabela_Kwerenda_z_AKORD[[#This Row],[CZAS_START]])</f>
        <v>0-1-1900</v>
      </c>
      <c r="K1185" t="e">
        <f>INDEX(AKORDT[],MATCH(Tabela_Kwerenda_z_AKORD[[#This Row],[PRACOWNICY_ID]],AKORDT[PRACOWNICY_ID],0),1)</f>
        <v>#N/A</v>
      </c>
    </row>
    <row r="1186" spans="1:11">
      <c r="A1186" s="11"/>
      <c r="B1186" s="11"/>
      <c r="E1186" s="11"/>
      <c r="F1186" s="11"/>
      <c r="I1186" t="str">
        <f>LEFT(Tabela_Kwerenda_z_AKORD[[#This Row],[NR_KOMISJI]],5)</f>
        <v/>
      </c>
      <c r="J1186" t="str">
        <f>DAY(Tabela_Kwerenda_z_AKORD[[#This Row],[CZAS_START]]) &amp;"-"&amp; MONTH(Tabela_Kwerenda_z_AKORD[[#This Row],[CZAS_START]]) &amp;"-"&amp; YEAR(Tabela_Kwerenda_z_AKORD[[#This Row],[CZAS_START]])</f>
        <v>0-1-1900</v>
      </c>
      <c r="K1186" t="e">
        <f>INDEX(AKORDT[],MATCH(Tabela_Kwerenda_z_AKORD[[#This Row],[PRACOWNICY_ID]],AKORDT[PRACOWNICY_ID],0),1)</f>
        <v>#N/A</v>
      </c>
    </row>
    <row r="1187" spans="1:11">
      <c r="A1187" s="11"/>
      <c r="B1187" s="11"/>
      <c r="E1187" s="11"/>
      <c r="F1187" s="11"/>
      <c r="I1187" t="str">
        <f>LEFT(Tabela_Kwerenda_z_AKORD[[#This Row],[NR_KOMISJI]],5)</f>
        <v/>
      </c>
      <c r="J1187" t="str">
        <f>DAY(Tabela_Kwerenda_z_AKORD[[#This Row],[CZAS_START]]) &amp;"-"&amp; MONTH(Tabela_Kwerenda_z_AKORD[[#This Row],[CZAS_START]]) &amp;"-"&amp; YEAR(Tabela_Kwerenda_z_AKORD[[#This Row],[CZAS_START]])</f>
        <v>0-1-1900</v>
      </c>
      <c r="K1187" t="e">
        <f>INDEX(AKORDT[],MATCH(Tabela_Kwerenda_z_AKORD[[#This Row],[PRACOWNICY_ID]],AKORDT[PRACOWNICY_ID],0),1)</f>
        <v>#N/A</v>
      </c>
    </row>
    <row r="1188" spans="1:11">
      <c r="A1188" s="11"/>
      <c r="B1188" s="11"/>
      <c r="E1188" s="11"/>
      <c r="F1188" s="11"/>
      <c r="I1188" t="str">
        <f>LEFT(Tabela_Kwerenda_z_AKORD[[#This Row],[NR_KOMISJI]],5)</f>
        <v/>
      </c>
      <c r="J1188" t="str">
        <f>DAY(Tabela_Kwerenda_z_AKORD[[#This Row],[CZAS_START]]) &amp;"-"&amp; MONTH(Tabela_Kwerenda_z_AKORD[[#This Row],[CZAS_START]]) &amp;"-"&amp; YEAR(Tabela_Kwerenda_z_AKORD[[#This Row],[CZAS_START]])</f>
        <v>0-1-1900</v>
      </c>
      <c r="K1188" t="e">
        <f>INDEX(AKORDT[],MATCH(Tabela_Kwerenda_z_AKORD[[#This Row],[PRACOWNICY_ID]],AKORDT[PRACOWNICY_ID],0),1)</f>
        <v>#N/A</v>
      </c>
    </row>
    <row r="1189" spans="1:11">
      <c r="A1189" s="11"/>
      <c r="B1189" s="11"/>
      <c r="E1189" s="11"/>
      <c r="F1189" s="11"/>
      <c r="I1189" t="str">
        <f>LEFT(Tabela_Kwerenda_z_AKORD[[#This Row],[NR_KOMISJI]],5)</f>
        <v/>
      </c>
      <c r="J1189" t="str">
        <f>DAY(Tabela_Kwerenda_z_AKORD[[#This Row],[CZAS_START]]) &amp;"-"&amp; MONTH(Tabela_Kwerenda_z_AKORD[[#This Row],[CZAS_START]]) &amp;"-"&amp; YEAR(Tabela_Kwerenda_z_AKORD[[#This Row],[CZAS_START]])</f>
        <v>0-1-1900</v>
      </c>
      <c r="K1189" t="e">
        <f>INDEX(AKORDT[],MATCH(Tabela_Kwerenda_z_AKORD[[#This Row],[PRACOWNICY_ID]],AKORDT[PRACOWNICY_ID],0),1)</f>
        <v>#N/A</v>
      </c>
    </row>
    <row r="1190" spans="1:11">
      <c r="A1190" s="11"/>
      <c r="B1190" s="11"/>
      <c r="E1190" s="11"/>
      <c r="F1190" s="11"/>
      <c r="I1190" t="str">
        <f>LEFT(Tabela_Kwerenda_z_AKORD[[#This Row],[NR_KOMISJI]],5)</f>
        <v/>
      </c>
      <c r="J1190" t="str">
        <f>DAY(Tabela_Kwerenda_z_AKORD[[#This Row],[CZAS_START]]) &amp;"-"&amp; MONTH(Tabela_Kwerenda_z_AKORD[[#This Row],[CZAS_START]]) &amp;"-"&amp; YEAR(Tabela_Kwerenda_z_AKORD[[#This Row],[CZAS_START]])</f>
        <v>0-1-1900</v>
      </c>
      <c r="K1190" t="e">
        <f>INDEX(AKORDT[],MATCH(Tabela_Kwerenda_z_AKORD[[#This Row],[PRACOWNICY_ID]],AKORDT[PRACOWNICY_ID],0),1)</f>
        <v>#N/A</v>
      </c>
    </row>
    <row r="1191" spans="1:11">
      <c r="A1191" s="11"/>
      <c r="B1191" s="11"/>
      <c r="E1191" s="11"/>
      <c r="F1191" s="11"/>
      <c r="I1191" t="str">
        <f>LEFT(Tabela_Kwerenda_z_AKORD[[#This Row],[NR_KOMISJI]],5)</f>
        <v/>
      </c>
      <c r="J1191" t="str">
        <f>DAY(Tabela_Kwerenda_z_AKORD[[#This Row],[CZAS_START]]) &amp;"-"&amp; MONTH(Tabela_Kwerenda_z_AKORD[[#This Row],[CZAS_START]]) &amp;"-"&amp; YEAR(Tabela_Kwerenda_z_AKORD[[#This Row],[CZAS_START]])</f>
        <v>0-1-1900</v>
      </c>
      <c r="K1191" t="e">
        <f>INDEX(AKORDT[],MATCH(Tabela_Kwerenda_z_AKORD[[#This Row],[PRACOWNICY_ID]],AKORDT[PRACOWNICY_ID],0),1)</f>
        <v>#N/A</v>
      </c>
    </row>
    <row r="1192" spans="1:11">
      <c r="A1192" s="11"/>
      <c r="B1192" s="11"/>
      <c r="E1192" s="11"/>
      <c r="F1192" s="11"/>
      <c r="I1192" t="str">
        <f>LEFT(Tabela_Kwerenda_z_AKORD[[#This Row],[NR_KOMISJI]],5)</f>
        <v/>
      </c>
      <c r="J1192" t="str">
        <f>DAY(Tabela_Kwerenda_z_AKORD[[#This Row],[CZAS_START]]) &amp;"-"&amp; MONTH(Tabela_Kwerenda_z_AKORD[[#This Row],[CZAS_START]]) &amp;"-"&amp; YEAR(Tabela_Kwerenda_z_AKORD[[#This Row],[CZAS_START]])</f>
        <v>0-1-1900</v>
      </c>
      <c r="K1192" t="e">
        <f>INDEX(AKORDT[],MATCH(Tabela_Kwerenda_z_AKORD[[#This Row],[PRACOWNICY_ID]],AKORDT[PRACOWNICY_ID],0),1)</f>
        <v>#N/A</v>
      </c>
    </row>
    <row r="1193" spans="1:11">
      <c r="A1193" s="11"/>
      <c r="B1193" s="11"/>
      <c r="E1193" s="11"/>
      <c r="F1193" s="11"/>
      <c r="I1193" t="str">
        <f>LEFT(Tabela_Kwerenda_z_AKORD[[#This Row],[NR_KOMISJI]],5)</f>
        <v/>
      </c>
      <c r="J1193" t="str">
        <f>DAY(Tabela_Kwerenda_z_AKORD[[#This Row],[CZAS_START]]) &amp;"-"&amp; MONTH(Tabela_Kwerenda_z_AKORD[[#This Row],[CZAS_START]]) &amp;"-"&amp; YEAR(Tabela_Kwerenda_z_AKORD[[#This Row],[CZAS_START]])</f>
        <v>0-1-1900</v>
      </c>
      <c r="K1193" t="e">
        <f>INDEX(AKORDT[],MATCH(Tabela_Kwerenda_z_AKORD[[#This Row],[PRACOWNICY_ID]],AKORDT[PRACOWNICY_ID],0),1)</f>
        <v>#N/A</v>
      </c>
    </row>
    <row r="1194" spans="1:11">
      <c r="A1194" s="11"/>
      <c r="B1194" s="11"/>
      <c r="E1194" s="11"/>
      <c r="F1194" s="11"/>
      <c r="I1194" t="str">
        <f>LEFT(Tabela_Kwerenda_z_AKORD[[#This Row],[NR_KOMISJI]],5)</f>
        <v/>
      </c>
      <c r="J1194" t="str">
        <f>DAY(Tabela_Kwerenda_z_AKORD[[#This Row],[CZAS_START]]) &amp;"-"&amp; MONTH(Tabela_Kwerenda_z_AKORD[[#This Row],[CZAS_START]]) &amp;"-"&amp; YEAR(Tabela_Kwerenda_z_AKORD[[#This Row],[CZAS_START]])</f>
        <v>0-1-1900</v>
      </c>
      <c r="K1194" t="e">
        <f>INDEX(AKORDT[],MATCH(Tabela_Kwerenda_z_AKORD[[#This Row],[PRACOWNICY_ID]],AKORDT[PRACOWNICY_ID],0),1)</f>
        <v>#N/A</v>
      </c>
    </row>
    <row r="1195" spans="1:11">
      <c r="A1195" s="11"/>
      <c r="B1195" s="11"/>
      <c r="E1195" s="11"/>
      <c r="F1195" s="11"/>
      <c r="I1195" t="str">
        <f>LEFT(Tabela_Kwerenda_z_AKORD[[#This Row],[NR_KOMISJI]],5)</f>
        <v/>
      </c>
      <c r="J1195" t="str">
        <f>DAY(Tabela_Kwerenda_z_AKORD[[#This Row],[CZAS_START]]) &amp;"-"&amp; MONTH(Tabela_Kwerenda_z_AKORD[[#This Row],[CZAS_START]]) &amp;"-"&amp; YEAR(Tabela_Kwerenda_z_AKORD[[#This Row],[CZAS_START]])</f>
        <v>0-1-1900</v>
      </c>
      <c r="K1195" t="e">
        <f>INDEX(AKORDT[],MATCH(Tabela_Kwerenda_z_AKORD[[#This Row],[PRACOWNICY_ID]],AKORDT[PRACOWNICY_ID],0),1)</f>
        <v>#N/A</v>
      </c>
    </row>
    <row r="1196" spans="1:11">
      <c r="A1196" s="11"/>
      <c r="B1196" s="11"/>
      <c r="E1196" s="11"/>
      <c r="F1196" s="11"/>
      <c r="I1196" t="str">
        <f>LEFT(Tabela_Kwerenda_z_AKORD[[#This Row],[NR_KOMISJI]],5)</f>
        <v/>
      </c>
      <c r="J1196" t="str">
        <f>DAY(Tabela_Kwerenda_z_AKORD[[#This Row],[CZAS_START]]) &amp;"-"&amp; MONTH(Tabela_Kwerenda_z_AKORD[[#This Row],[CZAS_START]]) &amp;"-"&amp; YEAR(Tabela_Kwerenda_z_AKORD[[#This Row],[CZAS_START]])</f>
        <v>0-1-1900</v>
      </c>
      <c r="K1196" t="e">
        <f>INDEX(AKORDT[],MATCH(Tabela_Kwerenda_z_AKORD[[#This Row],[PRACOWNICY_ID]],AKORDT[PRACOWNICY_ID],0),1)</f>
        <v>#N/A</v>
      </c>
    </row>
    <row r="1197" spans="1:11">
      <c r="A1197" s="11"/>
      <c r="B1197" s="11"/>
      <c r="E1197" s="11"/>
      <c r="F1197" s="11"/>
      <c r="I1197" t="str">
        <f>LEFT(Tabela_Kwerenda_z_AKORD[[#This Row],[NR_KOMISJI]],5)</f>
        <v/>
      </c>
      <c r="J1197" t="str">
        <f>DAY(Tabela_Kwerenda_z_AKORD[[#This Row],[CZAS_START]]) &amp;"-"&amp; MONTH(Tabela_Kwerenda_z_AKORD[[#This Row],[CZAS_START]]) &amp;"-"&amp; YEAR(Tabela_Kwerenda_z_AKORD[[#This Row],[CZAS_START]])</f>
        <v>0-1-1900</v>
      </c>
      <c r="K1197" t="e">
        <f>INDEX(AKORDT[],MATCH(Tabela_Kwerenda_z_AKORD[[#This Row],[PRACOWNICY_ID]],AKORDT[PRACOWNICY_ID],0),1)</f>
        <v>#N/A</v>
      </c>
    </row>
    <row r="1198" spans="1:11">
      <c r="A1198" s="11"/>
      <c r="B1198" s="11"/>
      <c r="E1198" s="11"/>
      <c r="F1198" s="11"/>
      <c r="I1198" t="str">
        <f>LEFT(Tabela_Kwerenda_z_AKORD[[#This Row],[NR_KOMISJI]],5)</f>
        <v/>
      </c>
      <c r="J1198" t="str">
        <f>DAY(Tabela_Kwerenda_z_AKORD[[#This Row],[CZAS_START]]) &amp;"-"&amp; MONTH(Tabela_Kwerenda_z_AKORD[[#This Row],[CZAS_START]]) &amp;"-"&amp; YEAR(Tabela_Kwerenda_z_AKORD[[#This Row],[CZAS_START]])</f>
        <v>0-1-1900</v>
      </c>
      <c r="K1198" t="e">
        <f>INDEX(AKORDT[],MATCH(Tabela_Kwerenda_z_AKORD[[#This Row],[PRACOWNICY_ID]],AKORDT[PRACOWNICY_ID],0),1)</f>
        <v>#N/A</v>
      </c>
    </row>
    <row r="1199" spans="1:11">
      <c r="A1199" s="11"/>
      <c r="B1199" s="11"/>
      <c r="E1199" s="11"/>
      <c r="F1199" s="11"/>
      <c r="I1199" t="str">
        <f>LEFT(Tabela_Kwerenda_z_AKORD[[#This Row],[NR_KOMISJI]],5)</f>
        <v/>
      </c>
      <c r="J1199" t="str">
        <f>DAY(Tabela_Kwerenda_z_AKORD[[#This Row],[CZAS_START]]) &amp;"-"&amp; MONTH(Tabela_Kwerenda_z_AKORD[[#This Row],[CZAS_START]]) &amp;"-"&amp; YEAR(Tabela_Kwerenda_z_AKORD[[#This Row],[CZAS_START]])</f>
        <v>0-1-1900</v>
      </c>
      <c r="K1199" t="e">
        <f>INDEX(AKORDT[],MATCH(Tabela_Kwerenda_z_AKORD[[#This Row],[PRACOWNICY_ID]],AKORDT[PRACOWNICY_ID],0),1)</f>
        <v>#N/A</v>
      </c>
    </row>
    <row r="1200" spans="1:11">
      <c r="A1200" s="11"/>
      <c r="B1200" s="11"/>
      <c r="E1200" s="11"/>
      <c r="F1200" s="11"/>
      <c r="I1200" t="str">
        <f>LEFT(Tabela_Kwerenda_z_AKORD[[#This Row],[NR_KOMISJI]],5)</f>
        <v/>
      </c>
      <c r="J1200" t="str">
        <f>DAY(Tabela_Kwerenda_z_AKORD[[#This Row],[CZAS_START]]) &amp;"-"&amp; MONTH(Tabela_Kwerenda_z_AKORD[[#This Row],[CZAS_START]]) &amp;"-"&amp; YEAR(Tabela_Kwerenda_z_AKORD[[#This Row],[CZAS_START]])</f>
        <v>0-1-1900</v>
      </c>
      <c r="K1200" t="e">
        <f>INDEX(AKORDT[],MATCH(Tabela_Kwerenda_z_AKORD[[#This Row],[PRACOWNICY_ID]],AKORDT[PRACOWNICY_ID],0),1)</f>
        <v>#N/A</v>
      </c>
    </row>
    <row r="1201" spans="1:11">
      <c r="A1201" s="11"/>
      <c r="B1201" s="11"/>
      <c r="E1201" s="11"/>
      <c r="F1201" s="11"/>
      <c r="I1201" t="str">
        <f>LEFT(Tabela_Kwerenda_z_AKORD[[#This Row],[NR_KOMISJI]],5)</f>
        <v/>
      </c>
      <c r="J1201" t="str">
        <f>DAY(Tabela_Kwerenda_z_AKORD[[#This Row],[CZAS_START]]) &amp;"-"&amp; MONTH(Tabela_Kwerenda_z_AKORD[[#This Row],[CZAS_START]]) &amp;"-"&amp; YEAR(Tabela_Kwerenda_z_AKORD[[#This Row],[CZAS_START]])</f>
        <v>0-1-1900</v>
      </c>
      <c r="K1201" t="e">
        <f>INDEX(AKORDT[],MATCH(Tabela_Kwerenda_z_AKORD[[#This Row],[PRACOWNICY_ID]],AKORDT[PRACOWNICY_ID],0),1)</f>
        <v>#N/A</v>
      </c>
    </row>
    <row r="1202" spans="1:11">
      <c r="A1202" s="11"/>
      <c r="B1202" s="11"/>
      <c r="E1202" s="11"/>
      <c r="F1202" s="11"/>
      <c r="I1202" t="str">
        <f>LEFT(Tabela_Kwerenda_z_AKORD[[#This Row],[NR_KOMISJI]],5)</f>
        <v/>
      </c>
      <c r="J1202" t="str">
        <f>DAY(Tabela_Kwerenda_z_AKORD[[#This Row],[CZAS_START]]) &amp;"-"&amp; MONTH(Tabela_Kwerenda_z_AKORD[[#This Row],[CZAS_START]]) &amp;"-"&amp; YEAR(Tabela_Kwerenda_z_AKORD[[#This Row],[CZAS_START]])</f>
        <v>0-1-1900</v>
      </c>
      <c r="K1202" t="e">
        <f>INDEX(AKORDT[],MATCH(Tabela_Kwerenda_z_AKORD[[#This Row],[PRACOWNICY_ID]],AKORDT[PRACOWNICY_ID],0),1)</f>
        <v>#N/A</v>
      </c>
    </row>
    <row r="1203" spans="1:11">
      <c r="A1203" s="11"/>
      <c r="B1203" s="11"/>
      <c r="E1203" s="11"/>
      <c r="F1203" s="11"/>
      <c r="I1203" t="str">
        <f>LEFT(Tabela_Kwerenda_z_AKORD[[#This Row],[NR_KOMISJI]],5)</f>
        <v/>
      </c>
      <c r="J1203" t="str">
        <f>DAY(Tabela_Kwerenda_z_AKORD[[#This Row],[CZAS_START]]) &amp;"-"&amp; MONTH(Tabela_Kwerenda_z_AKORD[[#This Row],[CZAS_START]]) &amp;"-"&amp; YEAR(Tabela_Kwerenda_z_AKORD[[#This Row],[CZAS_START]])</f>
        <v>0-1-1900</v>
      </c>
      <c r="K1203" t="e">
        <f>INDEX(AKORDT[],MATCH(Tabela_Kwerenda_z_AKORD[[#This Row],[PRACOWNICY_ID]],AKORDT[PRACOWNICY_ID],0),1)</f>
        <v>#N/A</v>
      </c>
    </row>
    <row r="1204" spans="1:11">
      <c r="A1204" s="11"/>
      <c r="B1204" s="11"/>
      <c r="E1204" s="11"/>
      <c r="F1204" s="11"/>
      <c r="I1204" t="str">
        <f>LEFT(Tabela_Kwerenda_z_AKORD[[#This Row],[NR_KOMISJI]],5)</f>
        <v/>
      </c>
      <c r="J1204" t="str">
        <f>DAY(Tabela_Kwerenda_z_AKORD[[#This Row],[CZAS_START]]) &amp;"-"&amp; MONTH(Tabela_Kwerenda_z_AKORD[[#This Row],[CZAS_START]]) &amp;"-"&amp; YEAR(Tabela_Kwerenda_z_AKORD[[#This Row],[CZAS_START]])</f>
        <v>0-1-1900</v>
      </c>
      <c r="K1204" t="e">
        <f>INDEX(AKORDT[],MATCH(Tabela_Kwerenda_z_AKORD[[#This Row],[PRACOWNICY_ID]],AKORDT[PRACOWNICY_ID],0),1)</f>
        <v>#N/A</v>
      </c>
    </row>
    <row r="1205" spans="1:11">
      <c r="A1205" s="11"/>
      <c r="B1205" s="11"/>
      <c r="E1205" s="11"/>
      <c r="F1205" s="11"/>
      <c r="I1205" t="str">
        <f>LEFT(Tabela_Kwerenda_z_AKORD[[#This Row],[NR_KOMISJI]],5)</f>
        <v/>
      </c>
      <c r="J1205" t="str">
        <f>DAY(Tabela_Kwerenda_z_AKORD[[#This Row],[CZAS_START]]) &amp;"-"&amp; MONTH(Tabela_Kwerenda_z_AKORD[[#This Row],[CZAS_START]]) &amp;"-"&amp; YEAR(Tabela_Kwerenda_z_AKORD[[#This Row],[CZAS_START]])</f>
        <v>0-1-1900</v>
      </c>
      <c r="K1205" t="e">
        <f>INDEX(AKORDT[],MATCH(Tabela_Kwerenda_z_AKORD[[#This Row],[PRACOWNICY_ID]],AKORDT[PRACOWNICY_ID],0),1)</f>
        <v>#N/A</v>
      </c>
    </row>
    <row r="1206" spans="1:11">
      <c r="A1206" s="11"/>
      <c r="B1206" s="11"/>
      <c r="E1206" s="11"/>
      <c r="F1206" s="11"/>
      <c r="I1206" t="str">
        <f>LEFT(Tabela_Kwerenda_z_AKORD[[#This Row],[NR_KOMISJI]],5)</f>
        <v/>
      </c>
      <c r="J1206" t="str">
        <f>DAY(Tabela_Kwerenda_z_AKORD[[#This Row],[CZAS_START]]) &amp;"-"&amp; MONTH(Tabela_Kwerenda_z_AKORD[[#This Row],[CZAS_START]]) &amp;"-"&amp; YEAR(Tabela_Kwerenda_z_AKORD[[#This Row],[CZAS_START]])</f>
        <v>0-1-1900</v>
      </c>
      <c r="K1206" t="e">
        <f>INDEX(AKORDT[],MATCH(Tabela_Kwerenda_z_AKORD[[#This Row],[PRACOWNICY_ID]],AKORDT[PRACOWNICY_ID],0),1)</f>
        <v>#N/A</v>
      </c>
    </row>
    <row r="1207" spans="1:11">
      <c r="A1207" s="11"/>
      <c r="B1207" s="11"/>
      <c r="E1207" s="11"/>
      <c r="F1207" s="11"/>
      <c r="I1207" t="str">
        <f>LEFT(Tabela_Kwerenda_z_AKORD[[#This Row],[NR_KOMISJI]],5)</f>
        <v/>
      </c>
      <c r="J1207" t="str">
        <f>DAY(Tabela_Kwerenda_z_AKORD[[#This Row],[CZAS_START]]) &amp;"-"&amp; MONTH(Tabela_Kwerenda_z_AKORD[[#This Row],[CZAS_START]]) &amp;"-"&amp; YEAR(Tabela_Kwerenda_z_AKORD[[#This Row],[CZAS_START]])</f>
        <v>0-1-1900</v>
      </c>
      <c r="K1207" t="e">
        <f>INDEX(AKORDT[],MATCH(Tabela_Kwerenda_z_AKORD[[#This Row],[PRACOWNICY_ID]],AKORDT[PRACOWNICY_ID],0),1)</f>
        <v>#N/A</v>
      </c>
    </row>
    <row r="1208" spans="1:11">
      <c r="A1208" s="11"/>
      <c r="B1208" s="11"/>
      <c r="E1208" s="11"/>
      <c r="F1208" s="11"/>
      <c r="I1208" t="str">
        <f>LEFT(Tabela_Kwerenda_z_AKORD[[#This Row],[NR_KOMISJI]],5)</f>
        <v/>
      </c>
      <c r="J1208" t="str">
        <f>DAY(Tabela_Kwerenda_z_AKORD[[#This Row],[CZAS_START]]) &amp;"-"&amp; MONTH(Tabela_Kwerenda_z_AKORD[[#This Row],[CZAS_START]]) &amp;"-"&amp; YEAR(Tabela_Kwerenda_z_AKORD[[#This Row],[CZAS_START]])</f>
        <v>0-1-1900</v>
      </c>
      <c r="K1208" t="e">
        <f>INDEX(AKORDT[],MATCH(Tabela_Kwerenda_z_AKORD[[#This Row],[PRACOWNICY_ID]],AKORDT[PRACOWNICY_ID],0),1)</f>
        <v>#N/A</v>
      </c>
    </row>
    <row r="1209" spans="1:11">
      <c r="A1209" s="11"/>
      <c r="B1209" s="11"/>
      <c r="E1209" s="11"/>
      <c r="F1209" s="11"/>
      <c r="I1209" t="str">
        <f>LEFT(Tabela_Kwerenda_z_AKORD[[#This Row],[NR_KOMISJI]],5)</f>
        <v/>
      </c>
      <c r="J1209" t="str">
        <f>DAY(Tabela_Kwerenda_z_AKORD[[#This Row],[CZAS_START]]) &amp;"-"&amp; MONTH(Tabela_Kwerenda_z_AKORD[[#This Row],[CZAS_START]]) &amp;"-"&amp; YEAR(Tabela_Kwerenda_z_AKORD[[#This Row],[CZAS_START]])</f>
        <v>0-1-1900</v>
      </c>
      <c r="K1209" t="e">
        <f>INDEX(AKORDT[],MATCH(Tabela_Kwerenda_z_AKORD[[#This Row],[PRACOWNICY_ID]],AKORDT[PRACOWNICY_ID],0),1)</f>
        <v>#N/A</v>
      </c>
    </row>
    <row r="1210" spans="1:11">
      <c r="A1210" s="11"/>
      <c r="B1210" s="11"/>
      <c r="E1210" s="11"/>
      <c r="F1210" s="11"/>
      <c r="I1210" t="str">
        <f>LEFT(Tabela_Kwerenda_z_AKORD[[#This Row],[NR_KOMISJI]],5)</f>
        <v/>
      </c>
      <c r="J1210" t="str">
        <f>DAY(Tabela_Kwerenda_z_AKORD[[#This Row],[CZAS_START]]) &amp;"-"&amp; MONTH(Tabela_Kwerenda_z_AKORD[[#This Row],[CZAS_START]]) &amp;"-"&amp; YEAR(Tabela_Kwerenda_z_AKORD[[#This Row],[CZAS_START]])</f>
        <v>0-1-1900</v>
      </c>
      <c r="K1210" t="e">
        <f>INDEX(AKORDT[],MATCH(Tabela_Kwerenda_z_AKORD[[#This Row],[PRACOWNICY_ID]],AKORDT[PRACOWNICY_ID],0),1)</f>
        <v>#N/A</v>
      </c>
    </row>
    <row r="1211" spans="1:11">
      <c r="A1211" s="11"/>
      <c r="B1211" s="11"/>
      <c r="E1211" s="11"/>
      <c r="F1211" s="11"/>
      <c r="I1211" t="str">
        <f>LEFT(Tabela_Kwerenda_z_AKORD[[#This Row],[NR_KOMISJI]],5)</f>
        <v/>
      </c>
      <c r="J1211" t="str">
        <f>DAY(Tabela_Kwerenda_z_AKORD[[#This Row],[CZAS_START]]) &amp;"-"&amp; MONTH(Tabela_Kwerenda_z_AKORD[[#This Row],[CZAS_START]]) &amp;"-"&amp; YEAR(Tabela_Kwerenda_z_AKORD[[#This Row],[CZAS_START]])</f>
        <v>0-1-1900</v>
      </c>
      <c r="K1211" t="e">
        <f>INDEX(AKORDT[],MATCH(Tabela_Kwerenda_z_AKORD[[#This Row],[PRACOWNICY_ID]],AKORDT[PRACOWNICY_ID],0),1)</f>
        <v>#N/A</v>
      </c>
    </row>
    <row r="1212" spans="1:11">
      <c r="A1212" s="11"/>
      <c r="B1212" s="11"/>
      <c r="E1212" s="11"/>
      <c r="F1212" s="11"/>
      <c r="I1212" t="str">
        <f>LEFT(Tabela_Kwerenda_z_AKORD[[#This Row],[NR_KOMISJI]],5)</f>
        <v/>
      </c>
      <c r="J1212" t="str">
        <f>DAY(Tabela_Kwerenda_z_AKORD[[#This Row],[CZAS_START]]) &amp;"-"&amp; MONTH(Tabela_Kwerenda_z_AKORD[[#This Row],[CZAS_START]]) &amp;"-"&amp; YEAR(Tabela_Kwerenda_z_AKORD[[#This Row],[CZAS_START]])</f>
        <v>0-1-1900</v>
      </c>
      <c r="K1212" t="e">
        <f>INDEX(AKORDT[],MATCH(Tabela_Kwerenda_z_AKORD[[#This Row],[PRACOWNICY_ID]],AKORDT[PRACOWNICY_ID],0),1)</f>
        <v>#N/A</v>
      </c>
    </row>
    <row r="1213" spans="1:11">
      <c r="A1213" s="11"/>
      <c r="B1213" s="11"/>
      <c r="E1213" s="11"/>
      <c r="F1213" s="11"/>
      <c r="I1213" t="str">
        <f>LEFT(Tabela_Kwerenda_z_AKORD[[#This Row],[NR_KOMISJI]],5)</f>
        <v/>
      </c>
      <c r="J1213" t="str">
        <f>DAY(Tabela_Kwerenda_z_AKORD[[#This Row],[CZAS_START]]) &amp;"-"&amp; MONTH(Tabela_Kwerenda_z_AKORD[[#This Row],[CZAS_START]]) &amp;"-"&amp; YEAR(Tabela_Kwerenda_z_AKORD[[#This Row],[CZAS_START]])</f>
        <v>0-1-1900</v>
      </c>
      <c r="K1213" t="e">
        <f>INDEX(AKORDT[],MATCH(Tabela_Kwerenda_z_AKORD[[#This Row],[PRACOWNICY_ID]],AKORDT[PRACOWNICY_ID],0),1)</f>
        <v>#N/A</v>
      </c>
    </row>
    <row r="1214" spans="1:11">
      <c r="A1214" s="11"/>
      <c r="B1214" s="11"/>
      <c r="E1214" s="11"/>
      <c r="F1214" s="11"/>
      <c r="I1214" t="str">
        <f>LEFT(Tabela_Kwerenda_z_AKORD[[#This Row],[NR_KOMISJI]],5)</f>
        <v/>
      </c>
      <c r="J1214" t="str">
        <f>DAY(Tabela_Kwerenda_z_AKORD[[#This Row],[CZAS_START]]) &amp;"-"&amp; MONTH(Tabela_Kwerenda_z_AKORD[[#This Row],[CZAS_START]]) &amp;"-"&amp; YEAR(Tabela_Kwerenda_z_AKORD[[#This Row],[CZAS_START]])</f>
        <v>0-1-1900</v>
      </c>
      <c r="K1214" t="e">
        <f>INDEX(AKORDT[],MATCH(Tabela_Kwerenda_z_AKORD[[#This Row],[PRACOWNICY_ID]],AKORDT[PRACOWNICY_ID],0),1)</f>
        <v>#N/A</v>
      </c>
    </row>
    <row r="1215" spans="1:11">
      <c r="A1215" s="11"/>
      <c r="B1215" s="11"/>
      <c r="E1215" s="11"/>
      <c r="F1215" s="11"/>
      <c r="I1215" t="str">
        <f>LEFT(Tabela_Kwerenda_z_AKORD[[#This Row],[NR_KOMISJI]],5)</f>
        <v/>
      </c>
      <c r="J1215" t="str">
        <f>DAY(Tabela_Kwerenda_z_AKORD[[#This Row],[CZAS_START]]) &amp;"-"&amp; MONTH(Tabela_Kwerenda_z_AKORD[[#This Row],[CZAS_START]]) &amp;"-"&amp; YEAR(Tabela_Kwerenda_z_AKORD[[#This Row],[CZAS_START]])</f>
        <v>0-1-1900</v>
      </c>
      <c r="K1215" t="e">
        <f>INDEX(AKORDT[],MATCH(Tabela_Kwerenda_z_AKORD[[#This Row],[PRACOWNICY_ID]],AKORDT[PRACOWNICY_ID],0),1)</f>
        <v>#N/A</v>
      </c>
    </row>
    <row r="1216" spans="1:11">
      <c r="A1216" s="11"/>
      <c r="B1216" s="11"/>
      <c r="E1216" s="11"/>
      <c r="F1216" s="11"/>
      <c r="I1216" t="str">
        <f>LEFT(Tabela_Kwerenda_z_AKORD[[#This Row],[NR_KOMISJI]],5)</f>
        <v/>
      </c>
      <c r="J1216" t="str">
        <f>DAY(Tabela_Kwerenda_z_AKORD[[#This Row],[CZAS_START]]) &amp;"-"&amp; MONTH(Tabela_Kwerenda_z_AKORD[[#This Row],[CZAS_START]]) &amp;"-"&amp; YEAR(Tabela_Kwerenda_z_AKORD[[#This Row],[CZAS_START]])</f>
        <v>0-1-1900</v>
      </c>
      <c r="K1216" t="e">
        <f>INDEX(AKORDT[],MATCH(Tabela_Kwerenda_z_AKORD[[#This Row],[PRACOWNICY_ID]],AKORDT[PRACOWNICY_ID],0),1)</f>
        <v>#N/A</v>
      </c>
    </row>
    <row r="1217" spans="1:11">
      <c r="A1217" s="11"/>
      <c r="B1217" s="11"/>
      <c r="E1217" s="11"/>
      <c r="F1217" s="11"/>
      <c r="I1217" t="str">
        <f>LEFT(Tabela_Kwerenda_z_AKORD[[#This Row],[NR_KOMISJI]],5)</f>
        <v/>
      </c>
      <c r="J1217" t="str">
        <f>DAY(Tabela_Kwerenda_z_AKORD[[#This Row],[CZAS_START]]) &amp;"-"&amp; MONTH(Tabela_Kwerenda_z_AKORD[[#This Row],[CZAS_START]]) &amp;"-"&amp; YEAR(Tabela_Kwerenda_z_AKORD[[#This Row],[CZAS_START]])</f>
        <v>0-1-1900</v>
      </c>
      <c r="K1217" t="e">
        <f>INDEX(AKORDT[],MATCH(Tabela_Kwerenda_z_AKORD[[#This Row],[PRACOWNICY_ID]],AKORDT[PRACOWNICY_ID],0),1)</f>
        <v>#N/A</v>
      </c>
    </row>
    <row r="1218" spans="1:11">
      <c r="A1218" s="11"/>
      <c r="B1218" s="11"/>
      <c r="E1218" s="11"/>
      <c r="F1218" s="11"/>
      <c r="I1218" t="str">
        <f>LEFT(Tabela_Kwerenda_z_AKORD[[#This Row],[NR_KOMISJI]],5)</f>
        <v/>
      </c>
      <c r="J1218" t="str">
        <f>DAY(Tabela_Kwerenda_z_AKORD[[#This Row],[CZAS_START]]) &amp;"-"&amp; MONTH(Tabela_Kwerenda_z_AKORD[[#This Row],[CZAS_START]]) &amp;"-"&amp; YEAR(Tabela_Kwerenda_z_AKORD[[#This Row],[CZAS_START]])</f>
        <v>0-1-1900</v>
      </c>
      <c r="K1218" t="e">
        <f>INDEX(AKORDT[],MATCH(Tabela_Kwerenda_z_AKORD[[#This Row],[PRACOWNICY_ID]],AKORDT[PRACOWNICY_ID],0),1)</f>
        <v>#N/A</v>
      </c>
    </row>
    <row r="1219" spans="1:11">
      <c r="A1219" s="11"/>
      <c r="B1219" s="11"/>
      <c r="E1219" s="11"/>
      <c r="F1219" s="11"/>
      <c r="I1219" t="str">
        <f>LEFT(Tabela_Kwerenda_z_AKORD[[#This Row],[NR_KOMISJI]],5)</f>
        <v/>
      </c>
      <c r="J1219" t="str">
        <f>DAY(Tabela_Kwerenda_z_AKORD[[#This Row],[CZAS_START]]) &amp;"-"&amp; MONTH(Tabela_Kwerenda_z_AKORD[[#This Row],[CZAS_START]]) &amp;"-"&amp; YEAR(Tabela_Kwerenda_z_AKORD[[#This Row],[CZAS_START]])</f>
        <v>0-1-1900</v>
      </c>
      <c r="K1219" t="e">
        <f>INDEX(AKORDT[],MATCH(Tabela_Kwerenda_z_AKORD[[#This Row],[PRACOWNICY_ID]],AKORDT[PRACOWNICY_ID],0),1)</f>
        <v>#N/A</v>
      </c>
    </row>
    <row r="1220" spans="1:11">
      <c r="A1220" s="11"/>
      <c r="B1220" s="11"/>
      <c r="E1220" s="11"/>
      <c r="F1220" s="11"/>
      <c r="I1220" t="str">
        <f>LEFT(Tabela_Kwerenda_z_AKORD[[#This Row],[NR_KOMISJI]],5)</f>
        <v/>
      </c>
      <c r="J1220" t="str">
        <f>DAY(Tabela_Kwerenda_z_AKORD[[#This Row],[CZAS_START]]) &amp;"-"&amp; MONTH(Tabela_Kwerenda_z_AKORD[[#This Row],[CZAS_START]]) &amp;"-"&amp; YEAR(Tabela_Kwerenda_z_AKORD[[#This Row],[CZAS_START]])</f>
        <v>0-1-1900</v>
      </c>
      <c r="K1220" t="e">
        <f>INDEX(AKORDT[],MATCH(Tabela_Kwerenda_z_AKORD[[#This Row],[PRACOWNICY_ID]],AKORDT[PRACOWNICY_ID],0),1)</f>
        <v>#N/A</v>
      </c>
    </row>
    <row r="1221" spans="1:11">
      <c r="A1221" s="11"/>
      <c r="B1221" s="11"/>
      <c r="E1221" s="11"/>
      <c r="F1221" s="11"/>
      <c r="I1221" t="str">
        <f>LEFT(Tabela_Kwerenda_z_AKORD[[#This Row],[NR_KOMISJI]],5)</f>
        <v/>
      </c>
      <c r="J1221" t="str">
        <f>DAY(Tabela_Kwerenda_z_AKORD[[#This Row],[CZAS_START]]) &amp;"-"&amp; MONTH(Tabela_Kwerenda_z_AKORD[[#This Row],[CZAS_START]]) &amp;"-"&amp; YEAR(Tabela_Kwerenda_z_AKORD[[#This Row],[CZAS_START]])</f>
        <v>0-1-1900</v>
      </c>
      <c r="K1221" t="e">
        <f>INDEX(AKORDT[],MATCH(Tabela_Kwerenda_z_AKORD[[#This Row],[PRACOWNICY_ID]],AKORDT[PRACOWNICY_ID],0),1)</f>
        <v>#N/A</v>
      </c>
    </row>
    <row r="1222" spans="1:11">
      <c r="A1222" s="11"/>
      <c r="B1222" s="11"/>
      <c r="E1222" s="11"/>
      <c r="F1222" s="11"/>
      <c r="I1222" t="str">
        <f>LEFT(Tabela_Kwerenda_z_AKORD[[#This Row],[NR_KOMISJI]],5)</f>
        <v/>
      </c>
      <c r="J1222" t="str">
        <f>DAY(Tabela_Kwerenda_z_AKORD[[#This Row],[CZAS_START]]) &amp;"-"&amp; MONTH(Tabela_Kwerenda_z_AKORD[[#This Row],[CZAS_START]]) &amp;"-"&amp; YEAR(Tabela_Kwerenda_z_AKORD[[#This Row],[CZAS_START]])</f>
        <v>0-1-1900</v>
      </c>
      <c r="K1222" t="e">
        <f>INDEX(AKORDT[],MATCH(Tabela_Kwerenda_z_AKORD[[#This Row],[PRACOWNICY_ID]],AKORDT[PRACOWNICY_ID],0),1)</f>
        <v>#N/A</v>
      </c>
    </row>
    <row r="1223" spans="1:11">
      <c r="A1223" s="11"/>
      <c r="B1223" s="11"/>
      <c r="E1223" s="11"/>
      <c r="F1223" s="11"/>
      <c r="I1223" t="str">
        <f>LEFT(Tabela_Kwerenda_z_AKORD[[#This Row],[NR_KOMISJI]],5)</f>
        <v/>
      </c>
      <c r="J1223" t="str">
        <f>DAY(Tabela_Kwerenda_z_AKORD[[#This Row],[CZAS_START]]) &amp;"-"&amp; MONTH(Tabela_Kwerenda_z_AKORD[[#This Row],[CZAS_START]]) &amp;"-"&amp; YEAR(Tabela_Kwerenda_z_AKORD[[#This Row],[CZAS_START]])</f>
        <v>0-1-1900</v>
      </c>
      <c r="K1223" t="e">
        <f>INDEX(AKORDT[],MATCH(Tabela_Kwerenda_z_AKORD[[#This Row],[PRACOWNICY_ID]],AKORDT[PRACOWNICY_ID],0),1)</f>
        <v>#N/A</v>
      </c>
    </row>
    <row r="1224" spans="1:11">
      <c r="A1224" s="11"/>
      <c r="B1224" s="11"/>
      <c r="E1224" s="11"/>
      <c r="F1224" s="11"/>
      <c r="I1224" t="str">
        <f>LEFT(Tabela_Kwerenda_z_AKORD[[#This Row],[NR_KOMISJI]],5)</f>
        <v/>
      </c>
      <c r="J1224" t="str">
        <f>DAY(Tabela_Kwerenda_z_AKORD[[#This Row],[CZAS_START]]) &amp;"-"&amp; MONTH(Tabela_Kwerenda_z_AKORD[[#This Row],[CZAS_START]]) &amp;"-"&amp; YEAR(Tabela_Kwerenda_z_AKORD[[#This Row],[CZAS_START]])</f>
        <v>0-1-1900</v>
      </c>
      <c r="K1224" t="e">
        <f>INDEX(AKORDT[],MATCH(Tabela_Kwerenda_z_AKORD[[#This Row],[PRACOWNICY_ID]],AKORDT[PRACOWNICY_ID],0),1)</f>
        <v>#N/A</v>
      </c>
    </row>
    <row r="1225" spans="1:11">
      <c r="A1225" s="11"/>
      <c r="B1225" s="11"/>
      <c r="E1225" s="11"/>
      <c r="F1225" s="11"/>
      <c r="I1225" t="str">
        <f>LEFT(Tabela_Kwerenda_z_AKORD[[#This Row],[NR_KOMISJI]],5)</f>
        <v/>
      </c>
      <c r="J1225" t="str">
        <f>DAY(Tabela_Kwerenda_z_AKORD[[#This Row],[CZAS_START]]) &amp;"-"&amp; MONTH(Tabela_Kwerenda_z_AKORD[[#This Row],[CZAS_START]]) &amp;"-"&amp; YEAR(Tabela_Kwerenda_z_AKORD[[#This Row],[CZAS_START]])</f>
        <v>0-1-1900</v>
      </c>
      <c r="K1225" t="e">
        <f>INDEX(AKORDT[],MATCH(Tabela_Kwerenda_z_AKORD[[#This Row],[PRACOWNICY_ID]],AKORDT[PRACOWNICY_ID],0),1)</f>
        <v>#N/A</v>
      </c>
    </row>
    <row r="1226" spans="1:11">
      <c r="A1226" s="11"/>
      <c r="B1226" s="11"/>
      <c r="E1226" s="11"/>
      <c r="F1226" s="11"/>
      <c r="I1226" t="str">
        <f>LEFT(Tabela_Kwerenda_z_AKORD[[#This Row],[NR_KOMISJI]],5)</f>
        <v/>
      </c>
      <c r="J1226" t="str">
        <f>DAY(Tabela_Kwerenda_z_AKORD[[#This Row],[CZAS_START]]) &amp;"-"&amp; MONTH(Tabela_Kwerenda_z_AKORD[[#This Row],[CZAS_START]]) &amp;"-"&amp; YEAR(Tabela_Kwerenda_z_AKORD[[#This Row],[CZAS_START]])</f>
        <v>0-1-1900</v>
      </c>
      <c r="K1226" t="e">
        <f>INDEX(AKORDT[],MATCH(Tabela_Kwerenda_z_AKORD[[#This Row],[PRACOWNICY_ID]],AKORDT[PRACOWNICY_ID],0),1)</f>
        <v>#N/A</v>
      </c>
    </row>
    <row r="1227" spans="1:11">
      <c r="A1227" s="11"/>
      <c r="B1227" s="11"/>
      <c r="E1227" s="11"/>
      <c r="F1227" s="11"/>
      <c r="I1227" t="str">
        <f>LEFT(Tabela_Kwerenda_z_AKORD[[#This Row],[NR_KOMISJI]],5)</f>
        <v/>
      </c>
      <c r="J1227" t="str">
        <f>DAY(Tabela_Kwerenda_z_AKORD[[#This Row],[CZAS_START]]) &amp;"-"&amp; MONTH(Tabela_Kwerenda_z_AKORD[[#This Row],[CZAS_START]]) &amp;"-"&amp; YEAR(Tabela_Kwerenda_z_AKORD[[#This Row],[CZAS_START]])</f>
        <v>0-1-1900</v>
      </c>
      <c r="K1227" t="e">
        <f>INDEX(AKORDT[],MATCH(Tabela_Kwerenda_z_AKORD[[#This Row],[PRACOWNICY_ID]],AKORDT[PRACOWNICY_ID],0),1)</f>
        <v>#N/A</v>
      </c>
    </row>
    <row r="1228" spans="1:11">
      <c r="A1228" s="11"/>
      <c r="B1228" s="11"/>
      <c r="E1228" s="11"/>
      <c r="F1228" s="11"/>
      <c r="I1228" t="str">
        <f>LEFT(Tabela_Kwerenda_z_AKORD[[#This Row],[NR_KOMISJI]],5)</f>
        <v/>
      </c>
      <c r="J1228" t="str">
        <f>DAY(Tabela_Kwerenda_z_AKORD[[#This Row],[CZAS_START]]) &amp;"-"&amp; MONTH(Tabela_Kwerenda_z_AKORD[[#This Row],[CZAS_START]]) &amp;"-"&amp; YEAR(Tabela_Kwerenda_z_AKORD[[#This Row],[CZAS_START]])</f>
        <v>0-1-1900</v>
      </c>
      <c r="K1228" t="e">
        <f>INDEX(AKORDT[],MATCH(Tabela_Kwerenda_z_AKORD[[#This Row],[PRACOWNICY_ID]],AKORDT[PRACOWNICY_ID],0),1)</f>
        <v>#N/A</v>
      </c>
    </row>
    <row r="1229" spans="1:11">
      <c r="A1229" s="11"/>
      <c r="B1229" s="11"/>
      <c r="E1229" s="11"/>
      <c r="F1229" s="11"/>
      <c r="I1229" t="str">
        <f>LEFT(Tabela_Kwerenda_z_AKORD[[#This Row],[NR_KOMISJI]],5)</f>
        <v/>
      </c>
      <c r="J1229" t="str">
        <f>DAY(Tabela_Kwerenda_z_AKORD[[#This Row],[CZAS_START]]) &amp;"-"&amp; MONTH(Tabela_Kwerenda_z_AKORD[[#This Row],[CZAS_START]]) &amp;"-"&amp; YEAR(Tabela_Kwerenda_z_AKORD[[#This Row],[CZAS_START]])</f>
        <v>0-1-1900</v>
      </c>
      <c r="K1229" t="e">
        <f>INDEX(AKORDT[],MATCH(Tabela_Kwerenda_z_AKORD[[#This Row],[PRACOWNICY_ID]],AKORDT[PRACOWNICY_ID],0),1)</f>
        <v>#N/A</v>
      </c>
    </row>
    <row r="1230" spans="1:11">
      <c r="A1230" s="11"/>
      <c r="B1230" s="11"/>
      <c r="E1230" s="11"/>
      <c r="F1230" s="11"/>
      <c r="I1230" t="str">
        <f>LEFT(Tabela_Kwerenda_z_AKORD[[#This Row],[NR_KOMISJI]],5)</f>
        <v/>
      </c>
      <c r="J1230" t="str">
        <f>DAY(Tabela_Kwerenda_z_AKORD[[#This Row],[CZAS_START]]) &amp;"-"&amp; MONTH(Tabela_Kwerenda_z_AKORD[[#This Row],[CZAS_START]]) &amp;"-"&amp; YEAR(Tabela_Kwerenda_z_AKORD[[#This Row],[CZAS_START]])</f>
        <v>0-1-1900</v>
      </c>
      <c r="K1230" t="e">
        <f>INDEX(AKORDT[],MATCH(Tabela_Kwerenda_z_AKORD[[#This Row],[PRACOWNICY_ID]],AKORDT[PRACOWNICY_ID],0),1)</f>
        <v>#N/A</v>
      </c>
    </row>
    <row r="1231" spans="1:11">
      <c r="A1231" s="11"/>
      <c r="B1231" s="11"/>
      <c r="E1231" s="11"/>
      <c r="F1231" s="11"/>
      <c r="I1231" t="str">
        <f>LEFT(Tabela_Kwerenda_z_AKORD[[#This Row],[NR_KOMISJI]],5)</f>
        <v/>
      </c>
      <c r="J1231" t="str">
        <f>DAY(Tabela_Kwerenda_z_AKORD[[#This Row],[CZAS_START]]) &amp;"-"&amp; MONTH(Tabela_Kwerenda_z_AKORD[[#This Row],[CZAS_START]]) &amp;"-"&amp; YEAR(Tabela_Kwerenda_z_AKORD[[#This Row],[CZAS_START]])</f>
        <v>0-1-1900</v>
      </c>
      <c r="K1231" t="e">
        <f>INDEX(AKORDT[],MATCH(Tabela_Kwerenda_z_AKORD[[#This Row],[PRACOWNICY_ID]],AKORDT[PRACOWNICY_ID],0),1)</f>
        <v>#N/A</v>
      </c>
    </row>
    <row r="1232" spans="1:11">
      <c r="A1232" s="11"/>
      <c r="B1232" s="11"/>
      <c r="E1232" s="11"/>
      <c r="F1232" s="11"/>
      <c r="I1232" t="str">
        <f>LEFT(Tabela_Kwerenda_z_AKORD[[#This Row],[NR_KOMISJI]],5)</f>
        <v/>
      </c>
      <c r="J1232" t="str">
        <f>DAY(Tabela_Kwerenda_z_AKORD[[#This Row],[CZAS_START]]) &amp;"-"&amp; MONTH(Tabela_Kwerenda_z_AKORD[[#This Row],[CZAS_START]]) &amp;"-"&amp; YEAR(Tabela_Kwerenda_z_AKORD[[#This Row],[CZAS_START]])</f>
        <v>0-1-1900</v>
      </c>
      <c r="K1232" t="e">
        <f>INDEX(AKORDT[],MATCH(Tabela_Kwerenda_z_AKORD[[#This Row],[PRACOWNICY_ID]],AKORDT[PRACOWNICY_ID],0),1)</f>
        <v>#N/A</v>
      </c>
    </row>
    <row r="1233" spans="1:11">
      <c r="A1233" s="11"/>
      <c r="B1233" s="11"/>
      <c r="E1233" s="11"/>
      <c r="F1233" s="11"/>
      <c r="I1233" t="str">
        <f>LEFT(Tabela_Kwerenda_z_AKORD[[#This Row],[NR_KOMISJI]],5)</f>
        <v/>
      </c>
      <c r="J1233" t="str">
        <f>DAY(Tabela_Kwerenda_z_AKORD[[#This Row],[CZAS_START]]) &amp;"-"&amp; MONTH(Tabela_Kwerenda_z_AKORD[[#This Row],[CZAS_START]]) &amp;"-"&amp; YEAR(Tabela_Kwerenda_z_AKORD[[#This Row],[CZAS_START]])</f>
        <v>0-1-1900</v>
      </c>
      <c r="K1233" t="e">
        <f>INDEX(AKORDT[],MATCH(Tabela_Kwerenda_z_AKORD[[#This Row],[PRACOWNICY_ID]],AKORDT[PRACOWNICY_ID],0),1)</f>
        <v>#N/A</v>
      </c>
    </row>
    <row r="1234" spans="1:11">
      <c r="A1234" s="11"/>
      <c r="B1234" s="11"/>
      <c r="E1234" s="11"/>
      <c r="F1234" s="11"/>
      <c r="I1234" t="str">
        <f>LEFT(Tabela_Kwerenda_z_AKORD[[#This Row],[NR_KOMISJI]],5)</f>
        <v/>
      </c>
      <c r="J1234" t="str">
        <f>DAY(Tabela_Kwerenda_z_AKORD[[#This Row],[CZAS_START]]) &amp;"-"&amp; MONTH(Tabela_Kwerenda_z_AKORD[[#This Row],[CZAS_START]]) &amp;"-"&amp; YEAR(Tabela_Kwerenda_z_AKORD[[#This Row],[CZAS_START]])</f>
        <v>0-1-1900</v>
      </c>
      <c r="K1234" t="e">
        <f>INDEX(AKORDT[],MATCH(Tabela_Kwerenda_z_AKORD[[#This Row],[PRACOWNICY_ID]],AKORDT[PRACOWNICY_ID],0),1)</f>
        <v>#N/A</v>
      </c>
    </row>
    <row r="1235" spans="1:11">
      <c r="A1235" s="11"/>
      <c r="B1235" s="11"/>
      <c r="E1235" s="11"/>
      <c r="F1235" s="11"/>
      <c r="I1235" t="str">
        <f>LEFT(Tabela_Kwerenda_z_AKORD[[#This Row],[NR_KOMISJI]],5)</f>
        <v/>
      </c>
      <c r="J1235" t="str">
        <f>DAY(Tabela_Kwerenda_z_AKORD[[#This Row],[CZAS_START]]) &amp;"-"&amp; MONTH(Tabela_Kwerenda_z_AKORD[[#This Row],[CZAS_START]]) &amp;"-"&amp; YEAR(Tabela_Kwerenda_z_AKORD[[#This Row],[CZAS_START]])</f>
        <v>0-1-1900</v>
      </c>
      <c r="K1235" t="e">
        <f>INDEX(AKORDT[],MATCH(Tabela_Kwerenda_z_AKORD[[#This Row],[PRACOWNICY_ID]],AKORDT[PRACOWNICY_ID],0),1)</f>
        <v>#N/A</v>
      </c>
    </row>
    <row r="1236" spans="1:11">
      <c r="A1236" s="11"/>
      <c r="B1236" s="11"/>
      <c r="E1236" s="11"/>
      <c r="F1236" s="11"/>
      <c r="I1236" t="str">
        <f>LEFT(Tabela_Kwerenda_z_AKORD[[#This Row],[NR_KOMISJI]],5)</f>
        <v/>
      </c>
      <c r="J1236" t="str">
        <f>DAY(Tabela_Kwerenda_z_AKORD[[#This Row],[CZAS_START]]) &amp;"-"&amp; MONTH(Tabela_Kwerenda_z_AKORD[[#This Row],[CZAS_START]]) &amp;"-"&amp; YEAR(Tabela_Kwerenda_z_AKORD[[#This Row],[CZAS_START]])</f>
        <v>0-1-1900</v>
      </c>
      <c r="K1236" t="e">
        <f>INDEX(AKORDT[],MATCH(Tabela_Kwerenda_z_AKORD[[#This Row],[PRACOWNICY_ID]],AKORDT[PRACOWNICY_ID],0),1)</f>
        <v>#N/A</v>
      </c>
    </row>
    <row r="1237" spans="1:11">
      <c r="A1237" s="11"/>
      <c r="B1237" s="11"/>
      <c r="E1237" s="11"/>
      <c r="F1237" s="11"/>
      <c r="I1237" t="str">
        <f>LEFT(Tabela_Kwerenda_z_AKORD[[#This Row],[NR_KOMISJI]],5)</f>
        <v/>
      </c>
      <c r="J1237" t="str">
        <f>DAY(Tabela_Kwerenda_z_AKORD[[#This Row],[CZAS_START]]) &amp;"-"&amp; MONTH(Tabela_Kwerenda_z_AKORD[[#This Row],[CZAS_START]]) &amp;"-"&amp; YEAR(Tabela_Kwerenda_z_AKORD[[#This Row],[CZAS_START]])</f>
        <v>0-1-1900</v>
      </c>
      <c r="K1237" t="e">
        <f>INDEX(AKORDT[],MATCH(Tabela_Kwerenda_z_AKORD[[#This Row],[PRACOWNICY_ID]],AKORDT[PRACOWNICY_ID],0),1)</f>
        <v>#N/A</v>
      </c>
    </row>
    <row r="1238" spans="1:11">
      <c r="A1238" s="11"/>
      <c r="B1238" s="11"/>
      <c r="E1238" s="11"/>
      <c r="F1238" s="11"/>
      <c r="I1238" t="str">
        <f>LEFT(Tabela_Kwerenda_z_AKORD[[#This Row],[NR_KOMISJI]],5)</f>
        <v/>
      </c>
      <c r="J1238" t="str">
        <f>DAY(Tabela_Kwerenda_z_AKORD[[#This Row],[CZAS_START]]) &amp;"-"&amp; MONTH(Tabela_Kwerenda_z_AKORD[[#This Row],[CZAS_START]]) &amp;"-"&amp; YEAR(Tabela_Kwerenda_z_AKORD[[#This Row],[CZAS_START]])</f>
        <v>0-1-1900</v>
      </c>
      <c r="K1238" t="e">
        <f>INDEX(AKORDT[],MATCH(Tabela_Kwerenda_z_AKORD[[#This Row],[PRACOWNICY_ID]],AKORDT[PRACOWNICY_ID],0),1)</f>
        <v>#N/A</v>
      </c>
    </row>
    <row r="1239" spans="1:11">
      <c r="A1239" s="11"/>
      <c r="B1239" s="11"/>
      <c r="E1239" s="11"/>
      <c r="F1239" s="11"/>
      <c r="I1239" t="str">
        <f>LEFT(Tabela_Kwerenda_z_AKORD[[#This Row],[NR_KOMISJI]],5)</f>
        <v/>
      </c>
      <c r="J1239" t="str">
        <f>DAY(Tabela_Kwerenda_z_AKORD[[#This Row],[CZAS_START]]) &amp;"-"&amp; MONTH(Tabela_Kwerenda_z_AKORD[[#This Row],[CZAS_START]]) &amp;"-"&amp; YEAR(Tabela_Kwerenda_z_AKORD[[#This Row],[CZAS_START]])</f>
        <v>0-1-1900</v>
      </c>
      <c r="K1239" t="e">
        <f>INDEX(AKORDT[],MATCH(Tabela_Kwerenda_z_AKORD[[#This Row],[PRACOWNICY_ID]],AKORDT[PRACOWNICY_ID],0),1)</f>
        <v>#N/A</v>
      </c>
    </row>
    <row r="1240" spans="1:11">
      <c r="A1240" s="11"/>
      <c r="B1240" s="11"/>
      <c r="E1240" s="11"/>
      <c r="F1240" s="11"/>
      <c r="I1240" t="str">
        <f>LEFT(Tabela_Kwerenda_z_AKORD[[#This Row],[NR_KOMISJI]],5)</f>
        <v/>
      </c>
      <c r="J1240" t="str">
        <f>DAY(Tabela_Kwerenda_z_AKORD[[#This Row],[CZAS_START]]) &amp;"-"&amp; MONTH(Tabela_Kwerenda_z_AKORD[[#This Row],[CZAS_START]]) &amp;"-"&amp; YEAR(Tabela_Kwerenda_z_AKORD[[#This Row],[CZAS_START]])</f>
        <v>0-1-1900</v>
      </c>
      <c r="K1240" t="e">
        <f>INDEX(AKORDT[],MATCH(Tabela_Kwerenda_z_AKORD[[#This Row],[PRACOWNICY_ID]],AKORDT[PRACOWNICY_ID],0),1)</f>
        <v>#N/A</v>
      </c>
    </row>
    <row r="1241" spans="1:11">
      <c r="A1241" s="11"/>
      <c r="B1241" s="11"/>
      <c r="E1241" s="11"/>
      <c r="F1241" s="11"/>
      <c r="I1241" t="str">
        <f>LEFT(Tabela_Kwerenda_z_AKORD[[#This Row],[NR_KOMISJI]],5)</f>
        <v/>
      </c>
      <c r="J1241" t="str">
        <f>DAY(Tabela_Kwerenda_z_AKORD[[#This Row],[CZAS_START]]) &amp;"-"&amp; MONTH(Tabela_Kwerenda_z_AKORD[[#This Row],[CZAS_START]]) &amp;"-"&amp; YEAR(Tabela_Kwerenda_z_AKORD[[#This Row],[CZAS_START]])</f>
        <v>0-1-1900</v>
      </c>
      <c r="K1241" t="e">
        <f>INDEX(AKORDT[],MATCH(Tabela_Kwerenda_z_AKORD[[#This Row],[PRACOWNICY_ID]],AKORDT[PRACOWNICY_ID],0),1)</f>
        <v>#N/A</v>
      </c>
    </row>
    <row r="1242" spans="1:11">
      <c r="A1242" s="11"/>
      <c r="B1242" s="11"/>
      <c r="E1242" s="11"/>
      <c r="F1242" s="11"/>
      <c r="I1242" t="str">
        <f>LEFT(Tabela_Kwerenda_z_AKORD[[#This Row],[NR_KOMISJI]],5)</f>
        <v/>
      </c>
      <c r="J1242" t="str">
        <f>DAY(Tabela_Kwerenda_z_AKORD[[#This Row],[CZAS_START]]) &amp;"-"&amp; MONTH(Tabela_Kwerenda_z_AKORD[[#This Row],[CZAS_START]]) &amp;"-"&amp; YEAR(Tabela_Kwerenda_z_AKORD[[#This Row],[CZAS_START]])</f>
        <v>0-1-1900</v>
      </c>
      <c r="K1242" t="e">
        <f>INDEX(AKORDT[],MATCH(Tabela_Kwerenda_z_AKORD[[#This Row],[PRACOWNICY_ID]],AKORDT[PRACOWNICY_ID],0),1)</f>
        <v>#N/A</v>
      </c>
    </row>
    <row r="1243" spans="1:11">
      <c r="A1243" s="11"/>
      <c r="B1243" s="11"/>
      <c r="E1243" s="11"/>
      <c r="F1243" s="11"/>
      <c r="I1243" t="str">
        <f>LEFT(Tabela_Kwerenda_z_AKORD[[#This Row],[NR_KOMISJI]],5)</f>
        <v/>
      </c>
      <c r="J1243" t="str">
        <f>DAY(Tabela_Kwerenda_z_AKORD[[#This Row],[CZAS_START]]) &amp;"-"&amp; MONTH(Tabela_Kwerenda_z_AKORD[[#This Row],[CZAS_START]]) &amp;"-"&amp; YEAR(Tabela_Kwerenda_z_AKORD[[#This Row],[CZAS_START]])</f>
        <v>0-1-1900</v>
      </c>
      <c r="K1243" t="e">
        <f>INDEX(AKORDT[],MATCH(Tabela_Kwerenda_z_AKORD[[#This Row],[PRACOWNICY_ID]],AKORDT[PRACOWNICY_ID],0),1)</f>
        <v>#N/A</v>
      </c>
    </row>
    <row r="1244" spans="1:11">
      <c r="A1244" s="11"/>
      <c r="B1244" s="11"/>
      <c r="E1244" s="11"/>
      <c r="F1244" s="11"/>
      <c r="I1244" t="str">
        <f>LEFT(Tabela_Kwerenda_z_AKORD[[#This Row],[NR_KOMISJI]],5)</f>
        <v/>
      </c>
      <c r="J1244" t="str">
        <f>DAY(Tabela_Kwerenda_z_AKORD[[#This Row],[CZAS_START]]) &amp;"-"&amp; MONTH(Tabela_Kwerenda_z_AKORD[[#This Row],[CZAS_START]]) &amp;"-"&amp; YEAR(Tabela_Kwerenda_z_AKORD[[#This Row],[CZAS_START]])</f>
        <v>0-1-1900</v>
      </c>
      <c r="K1244" t="e">
        <f>INDEX(AKORDT[],MATCH(Tabela_Kwerenda_z_AKORD[[#This Row],[PRACOWNICY_ID]],AKORDT[PRACOWNICY_ID],0),1)</f>
        <v>#N/A</v>
      </c>
    </row>
    <row r="1245" spans="1:11">
      <c r="A1245" s="11"/>
      <c r="B1245" s="11"/>
      <c r="E1245" s="11"/>
      <c r="F1245" s="11"/>
      <c r="I1245" t="str">
        <f>LEFT(Tabela_Kwerenda_z_AKORD[[#This Row],[NR_KOMISJI]],5)</f>
        <v/>
      </c>
      <c r="J1245" t="str">
        <f>DAY(Tabela_Kwerenda_z_AKORD[[#This Row],[CZAS_START]]) &amp;"-"&amp; MONTH(Tabela_Kwerenda_z_AKORD[[#This Row],[CZAS_START]]) &amp;"-"&amp; YEAR(Tabela_Kwerenda_z_AKORD[[#This Row],[CZAS_START]])</f>
        <v>0-1-1900</v>
      </c>
      <c r="K1245" t="e">
        <f>INDEX(AKORDT[],MATCH(Tabela_Kwerenda_z_AKORD[[#This Row],[PRACOWNICY_ID]],AKORDT[PRACOWNICY_ID],0),1)</f>
        <v>#N/A</v>
      </c>
    </row>
    <row r="1246" spans="1:11">
      <c r="A1246" s="11"/>
      <c r="B1246" s="11"/>
      <c r="E1246" s="11"/>
      <c r="F1246" s="11"/>
      <c r="I1246" t="str">
        <f>LEFT(Tabela_Kwerenda_z_AKORD[[#This Row],[NR_KOMISJI]],5)</f>
        <v/>
      </c>
      <c r="J1246" t="str">
        <f>DAY(Tabela_Kwerenda_z_AKORD[[#This Row],[CZAS_START]]) &amp;"-"&amp; MONTH(Tabela_Kwerenda_z_AKORD[[#This Row],[CZAS_START]]) &amp;"-"&amp; YEAR(Tabela_Kwerenda_z_AKORD[[#This Row],[CZAS_START]])</f>
        <v>0-1-1900</v>
      </c>
      <c r="K1246" t="e">
        <f>INDEX(AKORDT[],MATCH(Tabela_Kwerenda_z_AKORD[[#This Row],[PRACOWNICY_ID]],AKORDT[PRACOWNICY_ID],0),1)</f>
        <v>#N/A</v>
      </c>
    </row>
    <row r="1247" spans="1:11">
      <c r="A1247" s="11"/>
      <c r="B1247" s="11"/>
      <c r="E1247" s="11"/>
      <c r="F1247" s="11"/>
      <c r="I1247" t="str">
        <f>LEFT(Tabela_Kwerenda_z_AKORD[[#This Row],[NR_KOMISJI]],5)</f>
        <v/>
      </c>
      <c r="J1247" t="str">
        <f>DAY(Tabela_Kwerenda_z_AKORD[[#This Row],[CZAS_START]]) &amp;"-"&amp; MONTH(Tabela_Kwerenda_z_AKORD[[#This Row],[CZAS_START]]) &amp;"-"&amp; YEAR(Tabela_Kwerenda_z_AKORD[[#This Row],[CZAS_START]])</f>
        <v>0-1-1900</v>
      </c>
      <c r="K1247" t="e">
        <f>INDEX(AKORDT[],MATCH(Tabela_Kwerenda_z_AKORD[[#This Row],[PRACOWNICY_ID]],AKORDT[PRACOWNICY_ID],0),1)</f>
        <v>#N/A</v>
      </c>
    </row>
    <row r="1248" spans="1:11">
      <c r="A1248" s="11"/>
      <c r="B1248" s="11"/>
      <c r="E1248" s="11"/>
      <c r="F1248" s="11"/>
      <c r="I1248" t="str">
        <f>LEFT(Tabela_Kwerenda_z_AKORD[[#This Row],[NR_KOMISJI]],5)</f>
        <v/>
      </c>
      <c r="J1248" t="str">
        <f>DAY(Tabela_Kwerenda_z_AKORD[[#This Row],[CZAS_START]]) &amp;"-"&amp; MONTH(Tabela_Kwerenda_z_AKORD[[#This Row],[CZAS_START]]) &amp;"-"&amp; YEAR(Tabela_Kwerenda_z_AKORD[[#This Row],[CZAS_START]])</f>
        <v>0-1-1900</v>
      </c>
      <c r="K1248" t="e">
        <f>INDEX(AKORDT[],MATCH(Tabela_Kwerenda_z_AKORD[[#This Row],[PRACOWNICY_ID]],AKORDT[PRACOWNICY_ID],0),1)</f>
        <v>#N/A</v>
      </c>
    </row>
    <row r="1249" spans="1:11">
      <c r="A1249" s="11"/>
      <c r="B1249" s="11"/>
      <c r="E1249" s="11"/>
      <c r="F1249" s="11"/>
      <c r="I1249" t="str">
        <f>LEFT(Tabela_Kwerenda_z_AKORD[[#This Row],[NR_KOMISJI]],5)</f>
        <v/>
      </c>
      <c r="J1249" t="str">
        <f>DAY(Tabela_Kwerenda_z_AKORD[[#This Row],[CZAS_START]]) &amp;"-"&amp; MONTH(Tabela_Kwerenda_z_AKORD[[#This Row],[CZAS_START]]) &amp;"-"&amp; YEAR(Tabela_Kwerenda_z_AKORD[[#This Row],[CZAS_START]])</f>
        <v>0-1-1900</v>
      </c>
      <c r="K1249" t="e">
        <f>INDEX(AKORDT[],MATCH(Tabela_Kwerenda_z_AKORD[[#This Row],[PRACOWNICY_ID]],AKORDT[PRACOWNICY_ID],0),1)</f>
        <v>#N/A</v>
      </c>
    </row>
    <row r="1250" spans="1:11">
      <c r="A1250" s="11"/>
      <c r="B1250" s="11"/>
      <c r="E1250" s="11"/>
      <c r="F1250" s="11"/>
      <c r="I1250" t="str">
        <f>LEFT(Tabela_Kwerenda_z_AKORD[[#This Row],[NR_KOMISJI]],5)</f>
        <v/>
      </c>
      <c r="J1250" t="str">
        <f>DAY(Tabela_Kwerenda_z_AKORD[[#This Row],[CZAS_START]]) &amp;"-"&amp; MONTH(Tabela_Kwerenda_z_AKORD[[#This Row],[CZAS_START]]) &amp;"-"&amp; YEAR(Tabela_Kwerenda_z_AKORD[[#This Row],[CZAS_START]])</f>
        <v>0-1-1900</v>
      </c>
      <c r="K1250" t="e">
        <f>INDEX(AKORDT[],MATCH(Tabela_Kwerenda_z_AKORD[[#This Row],[PRACOWNICY_ID]],AKORDT[PRACOWNICY_ID],0),1)</f>
        <v>#N/A</v>
      </c>
    </row>
    <row r="1251" spans="1:11">
      <c r="A1251" s="11"/>
      <c r="B1251" s="11"/>
      <c r="E1251" s="11"/>
      <c r="F1251" s="11"/>
      <c r="I1251" t="str">
        <f>LEFT(Tabela_Kwerenda_z_AKORD[[#This Row],[NR_KOMISJI]],5)</f>
        <v/>
      </c>
      <c r="J1251" t="str">
        <f>DAY(Tabela_Kwerenda_z_AKORD[[#This Row],[CZAS_START]]) &amp;"-"&amp; MONTH(Tabela_Kwerenda_z_AKORD[[#This Row],[CZAS_START]]) &amp;"-"&amp; YEAR(Tabela_Kwerenda_z_AKORD[[#This Row],[CZAS_START]])</f>
        <v>0-1-1900</v>
      </c>
      <c r="K1251" t="e">
        <f>INDEX(AKORDT[],MATCH(Tabela_Kwerenda_z_AKORD[[#This Row],[PRACOWNICY_ID]],AKORDT[PRACOWNICY_ID],0),1)</f>
        <v>#N/A</v>
      </c>
    </row>
    <row r="1252" spans="1:11">
      <c r="A1252" s="11"/>
      <c r="B1252" s="11"/>
      <c r="E1252" s="11"/>
      <c r="F1252" s="11"/>
      <c r="I1252" t="str">
        <f>LEFT(Tabela_Kwerenda_z_AKORD[[#This Row],[NR_KOMISJI]],5)</f>
        <v/>
      </c>
      <c r="J1252" t="str">
        <f>DAY(Tabela_Kwerenda_z_AKORD[[#This Row],[CZAS_START]]) &amp;"-"&amp; MONTH(Tabela_Kwerenda_z_AKORD[[#This Row],[CZAS_START]]) &amp;"-"&amp; YEAR(Tabela_Kwerenda_z_AKORD[[#This Row],[CZAS_START]])</f>
        <v>0-1-1900</v>
      </c>
      <c r="K1252" t="e">
        <f>INDEX(AKORDT[],MATCH(Tabela_Kwerenda_z_AKORD[[#This Row],[PRACOWNICY_ID]],AKORDT[PRACOWNICY_ID],0),1)</f>
        <v>#N/A</v>
      </c>
    </row>
    <row r="1253" spans="1:11">
      <c r="A1253" s="11"/>
      <c r="B1253" s="11"/>
      <c r="E1253" s="11"/>
      <c r="F1253" s="11"/>
      <c r="I1253" t="str">
        <f>LEFT(Tabela_Kwerenda_z_AKORD[[#This Row],[NR_KOMISJI]],5)</f>
        <v/>
      </c>
      <c r="J1253" t="str">
        <f>DAY(Tabela_Kwerenda_z_AKORD[[#This Row],[CZAS_START]]) &amp;"-"&amp; MONTH(Tabela_Kwerenda_z_AKORD[[#This Row],[CZAS_START]]) &amp;"-"&amp; YEAR(Tabela_Kwerenda_z_AKORD[[#This Row],[CZAS_START]])</f>
        <v>0-1-1900</v>
      </c>
      <c r="K1253" t="e">
        <f>INDEX(AKORDT[],MATCH(Tabela_Kwerenda_z_AKORD[[#This Row],[PRACOWNICY_ID]],AKORDT[PRACOWNICY_ID],0),1)</f>
        <v>#N/A</v>
      </c>
    </row>
    <row r="1254" spans="1:11">
      <c r="A1254" s="11"/>
      <c r="B1254" s="11"/>
      <c r="E1254" s="11"/>
      <c r="F1254" s="11"/>
      <c r="I1254" t="str">
        <f>LEFT(Tabela_Kwerenda_z_AKORD[[#This Row],[NR_KOMISJI]],5)</f>
        <v/>
      </c>
      <c r="J1254" t="str">
        <f>DAY(Tabela_Kwerenda_z_AKORD[[#This Row],[CZAS_START]]) &amp;"-"&amp; MONTH(Tabela_Kwerenda_z_AKORD[[#This Row],[CZAS_START]]) &amp;"-"&amp; YEAR(Tabela_Kwerenda_z_AKORD[[#This Row],[CZAS_START]])</f>
        <v>0-1-1900</v>
      </c>
      <c r="K1254" t="e">
        <f>INDEX(AKORDT[],MATCH(Tabela_Kwerenda_z_AKORD[[#This Row],[PRACOWNICY_ID]],AKORDT[PRACOWNICY_ID],0),1)</f>
        <v>#N/A</v>
      </c>
    </row>
    <row r="1255" spans="1:11">
      <c r="A1255" s="11"/>
      <c r="B1255" s="11"/>
      <c r="E1255" s="11"/>
      <c r="F1255" s="11"/>
      <c r="I1255" t="str">
        <f>LEFT(Tabela_Kwerenda_z_AKORD[[#This Row],[NR_KOMISJI]],5)</f>
        <v/>
      </c>
      <c r="J1255" t="str">
        <f>DAY(Tabela_Kwerenda_z_AKORD[[#This Row],[CZAS_START]]) &amp;"-"&amp; MONTH(Tabela_Kwerenda_z_AKORD[[#This Row],[CZAS_START]]) &amp;"-"&amp; YEAR(Tabela_Kwerenda_z_AKORD[[#This Row],[CZAS_START]])</f>
        <v>0-1-1900</v>
      </c>
      <c r="K1255" t="e">
        <f>INDEX(AKORDT[],MATCH(Tabela_Kwerenda_z_AKORD[[#This Row],[PRACOWNICY_ID]],AKORDT[PRACOWNICY_ID],0),1)</f>
        <v>#N/A</v>
      </c>
    </row>
    <row r="1256" spans="1:11">
      <c r="A1256" s="11"/>
      <c r="B1256" s="11"/>
      <c r="E1256" s="11"/>
      <c r="F1256" s="11"/>
      <c r="I1256" t="str">
        <f>LEFT(Tabela_Kwerenda_z_AKORD[[#This Row],[NR_KOMISJI]],5)</f>
        <v/>
      </c>
      <c r="J1256" t="str">
        <f>DAY(Tabela_Kwerenda_z_AKORD[[#This Row],[CZAS_START]]) &amp;"-"&amp; MONTH(Tabela_Kwerenda_z_AKORD[[#This Row],[CZAS_START]]) &amp;"-"&amp; YEAR(Tabela_Kwerenda_z_AKORD[[#This Row],[CZAS_START]])</f>
        <v>0-1-1900</v>
      </c>
      <c r="K1256" t="e">
        <f>INDEX(AKORDT[],MATCH(Tabela_Kwerenda_z_AKORD[[#This Row],[PRACOWNICY_ID]],AKORDT[PRACOWNICY_ID],0),1)</f>
        <v>#N/A</v>
      </c>
    </row>
    <row r="1257" spans="1:11">
      <c r="A1257" s="11"/>
      <c r="B1257" s="11"/>
      <c r="E1257" s="11"/>
      <c r="F1257" s="11"/>
      <c r="I1257" t="str">
        <f>LEFT(Tabela_Kwerenda_z_AKORD[[#This Row],[NR_KOMISJI]],5)</f>
        <v/>
      </c>
      <c r="J1257" t="str">
        <f>DAY(Tabela_Kwerenda_z_AKORD[[#This Row],[CZAS_START]]) &amp;"-"&amp; MONTH(Tabela_Kwerenda_z_AKORD[[#This Row],[CZAS_START]]) &amp;"-"&amp; YEAR(Tabela_Kwerenda_z_AKORD[[#This Row],[CZAS_START]])</f>
        <v>0-1-1900</v>
      </c>
      <c r="K1257" t="e">
        <f>INDEX(AKORDT[],MATCH(Tabela_Kwerenda_z_AKORD[[#This Row],[PRACOWNICY_ID]],AKORDT[PRACOWNICY_ID],0),1)</f>
        <v>#N/A</v>
      </c>
    </row>
    <row r="1258" spans="1:11">
      <c r="A1258" s="11"/>
      <c r="B1258" s="11"/>
      <c r="E1258" s="11"/>
      <c r="F1258" s="11"/>
      <c r="I1258" t="str">
        <f>LEFT(Tabela_Kwerenda_z_AKORD[[#This Row],[NR_KOMISJI]],5)</f>
        <v/>
      </c>
      <c r="J1258" t="str">
        <f>DAY(Tabela_Kwerenda_z_AKORD[[#This Row],[CZAS_START]]) &amp;"-"&amp; MONTH(Tabela_Kwerenda_z_AKORD[[#This Row],[CZAS_START]]) &amp;"-"&amp; YEAR(Tabela_Kwerenda_z_AKORD[[#This Row],[CZAS_START]])</f>
        <v>0-1-1900</v>
      </c>
      <c r="K1258" t="e">
        <f>INDEX(AKORDT[],MATCH(Tabela_Kwerenda_z_AKORD[[#This Row],[PRACOWNICY_ID]],AKORDT[PRACOWNICY_ID],0),1)</f>
        <v>#N/A</v>
      </c>
    </row>
    <row r="1259" spans="1:11">
      <c r="A1259" s="11"/>
      <c r="B1259" s="11"/>
      <c r="E1259" s="11"/>
      <c r="F1259" s="11"/>
      <c r="I1259" t="str">
        <f>LEFT(Tabela_Kwerenda_z_AKORD[[#This Row],[NR_KOMISJI]],5)</f>
        <v/>
      </c>
      <c r="J1259" t="str">
        <f>DAY(Tabela_Kwerenda_z_AKORD[[#This Row],[CZAS_START]]) &amp;"-"&amp; MONTH(Tabela_Kwerenda_z_AKORD[[#This Row],[CZAS_START]]) &amp;"-"&amp; YEAR(Tabela_Kwerenda_z_AKORD[[#This Row],[CZAS_START]])</f>
        <v>0-1-1900</v>
      </c>
      <c r="K1259" t="e">
        <f>INDEX(AKORDT[],MATCH(Tabela_Kwerenda_z_AKORD[[#This Row],[PRACOWNICY_ID]],AKORDT[PRACOWNICY_ID],0),1)</f>
        <v>#N/A</v>
      </c>
    </row>
    <row r="1260" spans="1:11">
      <c r="A1260" s="11"/>
      <c r="B1260" s="11"/>
      <c r="E1260" s="11"/>
      <c r="F1260" s="11"/>
      <c r="I1260" t="str">
        <f>LEFT(Tabela_Kwerenda_z_AKORD[[#This Row],[NR_KOMISJI]],5)</f>
        <v/>
      </c>
      <c r="J1260" t="str">
        <f>DAY(Tabela_Kwerenda_z_AKORD[[#This Row],[CZAS_START]]) &amp;"-"&amp; MONTH(Tabela_Kwerenda_z_AKORD[[#This Row],[CZAS_START]]) &amp;"-"&amp; YEAR(Tabela_Kwerenda_z_AKORD[[#This Row],[CZAS_START]])</f>
        <v>0-1-1900</v>
      </c>
      <c r="K1260" t="e">
        <f>INDEX(AKORDT[],MATCH(Tabela_Kwerenda_z_AKORD[[#This Row],[PRACOWNICY_ID]],AKORDT[PRACOWNICY_ID],0),1)</f>
        <v>#N/A</v>
      </c>
    </row>
    <row r="1261" spans="1:11">
      <c r="A1261" s="11"/>
      <c r="B1261" s="11"/>
      <c r="E1261" s="11"/>
      <c r="F1261" s="11"/>
      <c r="I1261" t="str">
        <f>LEFT(Tabela_Kwerenda_z_AKORD[[#This Row],[NR_KOMISJI]],5)</f>
        <v/>
      </c>
      <c r="J1261" t="str">
        <f>DAY(Tabela_Kwerenda_z_AKORD[[#This Row],[CZAS_START]]) &amp;"-"&amp; MONTH(Tabela_Kwerenda_z_AKORD[[#This Row],[CZAS_START]]) &amp;"-"&amp; YEAR(Tabela_Kwerenda_z_AKORD[[#This Row],[CZAS_START]])</f>
        <v>0-1-1900</v>
      </c>
      <c r="K1261" t="e">
        <f>INDEX(AKORDT[],MATCH(Tabela_Kwerenda_z_AKORD[[#This Row],[PRACOWNICY_ID]],AKORDT[PRACOWNICY_ID],0),1)</f>
        <v>#N/A</v>
      </c>
    </row>
    <row r="1262" spans="1:11">
      <c r="A1262" s="11"/>
      <c r="B1262" s="11"/>
      <c r="E1262" s="11"/>
      <c r="F1262" s="11"/>
      <c r="I1262" t="str">
        <f>LEFT(Tabela_Kwerenda_z_AKORD[[#This Row],[NR_KOMISJI]],5)</f>
        <v/>
      </c>
      <c r="J1262" t="str">
        <f>DAY(Tabela_Kwerenda_z_AKORD[[#This Row],[CZAS_START]]) &amp;"-"&amp; MONTH(Tabela_Kwerenda_z_AKORD[[#This Row],[CZAS_START]]) &amp;"-"&amp; YEAR(Tabela_Kwerenda_z_AKORD[[#This Row],[CZAS_START]])</f>
        <v>0-1-1900</v>
      </c>
      <c r="K1262" t="e">
        <f>INDEX(AKORDT[],MATCH(Tabela_Kwerenda_z_AKORD[[#This Row],[PRACOWNICY_ID]],AKORDT[PRACOWNICY_ID],0),1)</f>
        <v>#N/A</v>
      </c>
    </row>
    <row r="1263" spans="1:11">
      <c r="A1263" s="11"/>
      <c r="B1263" s="11"/>
      <c r="E1263" s="11"/>
      <c r="F1263" s="11"/>
      <c r="I1263" t="str">
        <f>LEFT(Tabela_Kwerenda_z_AKORD[[#This Row],[NR_KOMISJI]],5)</f>
        <v/>
      </c>
      <c r="J1263" t="str">
        <f>DAY(Tabela_Kwerenda_z_AKORD[[#This Row],[CZAS_START]]) &amp;"-"&amp; MONTH(Tabela_Kwerenda_z_AKORD[[#This Row],[CZAS_START]]) &amp;"-"&amp; YEAR(Tabela_Kwerenda_z_AKORD[[#This Row],[CZAS_START]])</f>
        <v>0-1-1900</v>
      </c>
      <c r="K1263" t="e">
        <f>INDEX(AKORDT[],MATCH(Tabela_Kwerenda_z_AKORD[[#This Row],[PRACOWNICY_ID]],AKORDT[PRACOWNICY_ID],0),1)</f>
        <v>#N/A</v>
      </c>
    </row>
    <row r="1264" spans="1:11">
      <c r="A1264" s="11"/>
      <c r="B1264" s="11"/>
      <c r="E1264" s="11"/>
      <c r="F1264" s="11"/>
      <c r="I1264" t="str">
        <f>LEFT(Tabela_Kwerenda_z_AKORD[[#This Row],[NR_KOMISJI]],5)</f>
        <v/>
      </c>
      <c r="J1264" t="str">
        <f>DAY(Tabela_Kwerenda_z_AKORD[[#This Row],[CZAS_START]]) &amp;"-"&amp; MONTH(Tabela_Kwerenda_z_AKORD[[#This Row],[CZAS_START]]) &amp;"-"&amp; YEAR(Tabela_Kwerenda_z_AKORD[[#This Row],[CZAS_START]])</f>
        <v>0-1-1900</v>
      </c>
      <c r="K1264" t="e">
        <f>INDEX(AKORDT[],MATCH(Tabela_Kwerenda_z_AKORD[[#This Row],[PRACOWNICY_ID]],AKORDT[PRACOWNICY_ID],0),1)</f>
        <v>#N/A</v>
      </c>
    </row>
    <row r="1265" spans="1:11">
      <c r="A1265" s="11"/>
      <c r="B1265" s="11"/>
      <c r="E1265" s="11"/>
      <c r="F1265" s="11"/>
      <c r="I1265" t="str">
        <f>LEFT(Tabela_Kwerenda_z_AKORD[[#This Row],[NR_KOMISJI]],5)</f>
        <v/>
      </c>
      <c r="J1265" t="str">
        <f>DAY(Tabela_Kwerenda_z_AKORD[[#This Row],[CZAS_START]]) &amp;"-"&amp; MONTH(Tabela_Kwerenda_z_AKORD[[#This Row],[CZAS_START]]) &amp;"-"&amp; YEAR(Tabela_Kwerenda_z_AKORD[[#This Row],[CZAS_START]])</f>
        <v>0-1-1900</v>
      </c>
      <c r="K1265" t="e">
        <f>INDEX(AKORDT[],MATCH(Tabela_Kwerenda_z_AKORD[[#This Row],[PRACOWNICY_ID]],AKORDT[PRACOWNICY_ID],0),1)</f>
        <v>#N/A</v>
      </c>
    </row>
    <row r="1266" spans="1:11">
      <c r="A1266" s="11"/>
      <c r="B1266" s="11"/>
      <c r="E1266" s="11"/>
      <c r="F1266" s="11"/>
      <c r="I1266" t="str">
        <f>LEFT(Tabela_Kwerenda_z_AKORD[[#This Row],[NR_KOMISJI]],5)</f>
        <v/>
      </c>
      <c r="J1266" t="str">
        <f>DAY(Tabela_Kwerenda_z_AKORD[[#This Row],[CZAS_START]]) &amp;"-"&amp; MONTH(Tabela_Kwerenda_z_AKORD[[#This Row],[CZAS_START]]) &amp;"-"&amp; YEAR(Tabela_Kwerenda_z_AKORD[[#This Row],[CZAS_START]])</f>
        <v>0-1-1900</v>
      </c>
      <c r="K1266" t="e">
        <f>INDEX(AKORDT[],MATCH(Tabela_Kwerenda_z_AKORD[[#This Row],[PRACOWNICY_ID]],AKORDT[PRACOWNICY_ID],0),1)</f>
        <v>#N/A</v>
      </c>
    </row>
    <row r="1267" spans="1:11">
      <c r="A1267" s="11"/>
      <c r="B1267" s="11"/>
      <c r="E1267" s="11"/>
      <c r="F1267" s="11"/>
      <c r="I1267" t="str">
        <f>LEFT(Tabela_Kwerenda_z_AKORD[[#This Row],[NR_KOMISJI]],5)</f>
        <v/>
      </c>
      <c r="J1267" t="str">
        <f>DAY(Tabela_Kwerenda_z_AKORD[[#This Row],[CZAS_START]]) &amp;"-"&amp; MONTH(Tabela_Kwerenda_z_AKORD[[#This Row],[CZAS_START]]) &amp;"-"&amp; YEAR(Tabela_Kwerenda_z_AKORD[[#This Row],[CZAS_START]])</f>
        <v>0-1-1900</v>
      </c>
      <c r="K1267" t="e">
        <f>INDEX(AKORDT[],MATCH(Tabela_Kwerenda_z_AKORD[[#This Row],[PRACOWNICY_ID]],AKORDT[PRACOWNICY_ID],0),1)</f>
        <v>#N/A</v>
      </c>
    </row>
    <row r="1268" spans="1:11">
      <c r="A1268" s="11"/>
      <c r="B1268" s="11"/>
      <c r="E1268" s="11"/>
      <c r="F1268" s="11"/>
      <c r="I1268" t="str">
        <f>LEFT(Tabela_Kwerenda_z_AKORD[[#This Row],[NR_KOMISJI]],5)</f>
        <v/>
      </c>
      <c r="J1268" t="str">
        <f>DAY(Tabela_Kwerenda_z_AKORD[[#This Row],[CZAS_START]]) &amp;"-"&amp; MONTH(Tabela_Kwerenda_z_AKORD[[#This Row],[CZAS_START]]) &amp;"-"&amp; YEAR(Tabela_Kwerenda_z_AKORD[[#This Row],[CZAS_START]])</f>
        <v>0-1-1900</v>
      </c>
      <c r="K1268" t="e">
        <f>INDEX(AKORDT[],MATCH(Tabela_Kwerenda_z_AKORD[[#This Row],[PRACOWNICY_ID]],AKORDT[PRACOWNICY_ID],0),1)</f>
        <v>#N/A</v>
      </c>
    </row>
    <row r="1269" spans="1:11">
      <c r="A1269" s="11"/>
      <c r="B1269" s="11"/>
      <c r="E1269" s="11"/>
      <c r="F1269" s="11"/>
      <c r="I1269" t="str">
        <f>LEFT(Tabela_Kwerenda_z_AKORD[[#This Row],[NR_KOMISJI]],5)</f>
        <v/>
      </c>
      <c r="J1269" t="str">
        <f>DAY(Tabela_Kwerenda_z_AKORD[[#This Row],[CZAS_START]]) &amp;"-"&amp; MONTH(Tabela_Kwerenda_z_AKORD[[#This Row],[CZAS_START]]) &amp;"-"&amp; YEAR(Tabela_Kwerenda_z_AKORD[[#This Row],[CZAS_START]])</f>
        <v>0-1-1900</v>
      </c>
      <c r="K1269" t="e">
        <f>INDEX(AKORDT[],MATCH(Tabela_Kwerenda_z_AKORD[[#This Row],[PRACOWNICY_ID]],AKORDT[PRACOWNICY_ID],0),1)</f>
        <v>#N/A</v>
      </c>
    </row>
    <row r="1270" spans="1:11">
      <c r="A1270" s="11"/>
      <c r="B1270" s="11"/>
      <c r="E1270" s="11"/>
      <c r="F1270" s="11"/>
      <c r="I1270" t="str">
        <f>LEFT(Tabela_Kwerenda_z_AKORD[[#This Row],[NR_KOMISJI]],5)</f>
        <v/>
      </c>
      <c r="J1270" t="str">
        <f>DAY(Tabela_Kwerenda_z_AKORD[[#This Row],[CZAS_START]]) &amp;"-"&amp; MONTH(Tabela_Kwerenda_z_AKORD[[#This Row],[CZAS_START]]) &amp;"-"&amp; YEAR(Tabela_Kwerenda_z_AKORD[[#This Row],[CZAS_START]])</f>
        <v>0-1-1900</v>
      </c>
      <c r="K1270" t="e">
        <f>INDEX(AKORDT[],MATCH(Tabela_Kwerenda_z_AKORD[[#This Row],[PRACOWNICY_ID]],AKORDT[PRACOWNICY_ID],0),1)</f>
        <v>#N/A</v>
      </c>
    </row>
    <row r="1271" spans="1:11">
      <c r="A1271" s="11"/>
      <c r="B1271" s="11"/>
      <c r="E1271" s="11"/>
      <c r="F1271" s="11"/>
      <c r="I1271" t="str">
        <f>LEFT(Tabela_Kwerenda_z_AKORD[[#This Row],[NR_KOMISJI]],5)</f>
        <v/>
      </c>
      <c r="J1271" t="str">
        <f>DAY(Tabela_Kwerenda_z_AKORD[[#This Row],[CZAS_START]]) &amp;"-"&amp; MONTH(Tabela_Kwerenda_z_AKORD[[#This Row],[CZAS_START]]) &amp;"-"&amp; YEAR(Tabela_Kwerenda_z_AKORD[[#This Row],[CZAS_START]])</f>
        <v>0-1-1900</v>
      </c>
      <c r="K1271" t="e">
        <f>INDEX(AKORDT[],MATCH(Tabela_Kwerenda_z_AKORD[[#This Row],[PRACOWNICY_ID]],AKORDT[PRACOWNICY_ID],0),1)</f>
        <v>#N/A</v>
      </c>
    </row>
    <row r="1272" spans="1:11">
      <c r="A1272" s="11"/>
      <c r="B1272" s="11"/>
      <c r="E1272" s="11"/>
      <c r="F1272" s="11"/>
      <c r="I1272" t="str">
        <f>LEFT(Tabela_Kwerenda_z_AKORD[[#This Row],[NR_KOMISJI]],5)</f>
        <v/>
      </c>
      <c r="J1272" t="str">
        <f>DAY(Tabela_Kwerenda_z_AKORD[[#This Row],[CZAS_START]]) &amp;"-"&amp; MONTH(Tabela_Kwerenda_z_AKORD[[#This Row],[CZAS_START]]) &amp;"-"&amp; YEAR(Tabela_Kwerenda_z_AKORD[[#This Row],[CZAS_START]])</f>
        <v>0-1-1900</v>
      </c>
      <c r="K1272" t="e">
        <f>INDEX(AKORDT[],MATCH(Tabela_Kwerenda_z_AKORD[[#This Row],[PRACOWNICY_ID]],AKORDT[PRACOWNICY_ID],0),1)</f>
        <v>#N/A</v>
      </c>
    </row>
    <row r="1273" spans="1:11">
      <c r="A1273" s="11"/>
      <c r="B1273" s="11"/>
      <c r="E1273" s="11"/>
      <c r="F1273" s="11"/>
      <c r="I1273" t="str">
        <f>LEFT(Tabela_Kwerenda_z_AKORD[[#This Row],[NR_KOMISJI]],5)</f>
        <v/>
      </c>
      <c r="J1273" t="str">
        <f>DAY(Tabela_Kwerenda_z_AKORD[[#This Row],[CZAS_START]]) &amp;"-"&amp; MONTH(Tabela_Kwerenda_z_AKORD[[#This Row],[CZAS_START]]) &amp;"-"&amp; YEAR(Tabela_Kwerenda_z_AKORD[[#This Row],[CZAS_START]])</f>
        <v>0-1-1900</v>
      </c>
      <c r="K1273" t="e">
        <f>INDEX(AKORDT[],MATCH(Tabela_Kwerenda_z_AKORD[[#This Row],[PRACOWNICY_ID]],AKORDT[PRACOWNICY_ID],0),1)</f>
        <v>#N/A</v>
      </c>
    </row>
    <row r="1274" spans="1:11">
      <c r="A1274" s="11"/>
      <c r="B1274" s="11"/>
      <c r="E1274" s="11"/>
      <c r="F1274" s="11"/>
      <c r="I1274" t="str">
        <f>LEFT(Tabela_Kwerenda_z_AKORD[[#This Row],[NR_KOMISJI]],5)</f>
        <v/>
      </c>
      <c r="J1274" t="str">
        <f>DAY(Tabela_Kwerenda_z_AKORD[[#This Row],[CZAS_START]]) &amp;"-"&amp; MONTH(Tabela_Kwerenda_z_AKORD[[#This Row],[CZAS_START]]) &amp;"-"&amp; YEAR(Tabela_Kwerenda_z_AKORD[[#This Row],[CZAS_START]])</f>
        <v>0-1-1900</v>
      </c>
      <c r="K1274" t="e">
        <f>INDEX(AKORDT[],MATCH(Tabela_Kwerenda_z_AKORD[[#This Row],[PRACOWNICY_ID]],AKORDT[PRACOWNICY_ID],0),1)</f>
        <v>#N/A</v>
      </c>
    </row>
    <row r="1275" spans="1:11">
      <c r="A1275" s="11"/>
      <c r="B1275" s="11"/>
      <c r="E1275" s="11"/>
      <c r="F1275" s="11"/>
      <c r="I1275" t="str">
        <f>LEFT(Tabela_Kwerenda_z_AKORD[[#This Row],[NR_KOMISJI]],5)</f>
        <v/>
      </c>
      <c r="J1275" t="str">
        <f>DAY(Tabela_Kwerenda_z_AKORD[[#This Row],[CZAS_START]]) &amp;"-"&amp; MONTH(Tabela_Kwerenda_z_AKORD[[#This Row],[CZAS_START]]) &amp;"-"&amp; YEAR(Tabela_Kwerenda_z_AKORD[[#This Row],[CZAS_START]])</f>
        <v>0-1-1900</v>
      </c>
      <c r="K1275" t="e">
        <f>INDEX(AKORDT[],MATCH(Tabela_Kwerenda_z_AKORD[[#This Row],[PRACOWNICY_ID]],AKORDT[PRACOWNICY_ID],0),1)</f>
        <v>#N/A</v>
      </c>
    </row>
    <row r="1276" spans="1:11">
      <c r="A1276" s="11"/>
      <c r="B1276" s="11"/>
      <c r="E1276" s="11"/>
      <c r="F1276" s="11"/>
      <c r="I1276" t="str">
        <f>LEFT(Tabela_Kwerenda_z_AKORD[[#This Row],[NR_KOMISJI]],5)</f>
        <v/>
      </c>
      <c r="J1276" t="str">
        <f>DAY(Tabela_Kwerenda_z_AKORD[[#This Row],[CZAS_START]]) &amp;"-"&amp; MONTH(Tabela_Kwerenda_z_AKORD[[#This Row],[CZAS_START]]) &amp;"-"&amp; YEAR(Tabela_Kwerenda_z_AKORD[[#This Row],[CZAS_START]])</f>
        <v>0-1-1900</v>
      </c>
      <c r="K1276" t="e">
        <f>INDEX(AKORDT[],MATCH(Tabela_Kwerenda_z_AKORD[[#This Row],[PRACOWNICY_ID]],AKORDT[PRACOWNICY_ID],0),1)</f>
        <v>#N/A</v>
      </c>
    </row>
    <row r="1277" spans="1:11">
      <c r="A1277" s="11"/>
      <c r="B1277" s="11"/>
      <c r="E1277" s="11"/>
      <c r="F1277" s="11"/>
      <c r="I1277" t="str">
        <f>LEFT(Tabela_Kwerenda_z_AKORD[[#This Row],[NR_KOMISJI]],5)</f>
        <v/>
      </c>
      <c r="J1277" t="str">
        <f>DAY(Tabela_Kwerenda_z_AKORD[[#This Row],[CZAS_START]]) &amp;"-"&amp; MONTH(Tabela_Kwerenda_z_AKORD[[#This Row],[CZAS_START]]) &amp;"-"&amp; YEAR(Tabela_Kwerenda_z_AKORD[[#This Row],[CZAS_START]])</f>
        <v>0-1-1900</v>
      </c>
      <c r="K1277" t="e">
        <f>INDEX(AKORDT[],MATCH(Tabela_Kwerenda_z_AKORD[[#This Row],[PRACOWNICY_ID]],AKORDT[PRACOWNICY_ID],0),1)</f>
        <v>#N/A</v>
      </c>
    </row>
    <row r="1278" spans="1:11">
      <c r="A1278" s="11"/>
      <c r="B1278" s="11"/>
      <c r="E1278" s="11"/>
      <c r="F1278" s="11"/>
      <c r="I1278" t="str">
        <f>LEFT(Tabela_Kwerenda_z_AKORD[[#This Row],[NR_KOMISJI]],5)</f>
        <v/>
      </c>
      <c r="J1278" t="str">
        <f>DAY(Tabela_Kwerenda_z_AKORD[[#This Row],[CZAS_START]]) &amp;"-"&amp; MONTH(Tabela_Kwerenda_z_AKORD[[#This Row],[CZAS_START]]) &amp;"-"&amp; YEAR(Tabela_Kwerenda_z_AKORD[[#This Row],[CZAS_START]])</f>
        <v>0-1-1900</v>
      </c>
      <c r="K1278" t="e">
        <f>INDEX(AKORDT[],MATCH(Tabela_Kwerenda_z_AKORD[[#This Row],[PRACOWNICY_ID]],AKORDT[PRACOWNICY_ID],0),1)</f>
        <v>#N/A</v>
      </c>
    </row>
    <row r="1279" spans="1:11">
      <c r="A1279" s="11"/>
      <c r="B1279" s="11"/>
      <c r="E1279" s="11"/>
      <c r="F1279" s="11"/>
      <c r="I1279" t="str">
        <f>LEFT(Tabela_Kwerenda_z_AKORD[[#This Row],[NR_KOMISJI]],5)</f>
        <v/>
      </c>
      <c r="J1279" t="str">
        <f>DAY(Tabela_Kwerenda_z_AKORD[[#This Row],[CZAS_START]]) &amp;"-"&amp; MONTH(Tabela_Kwerenda_z_AKORD[[#This Row],[CZAS_START]]) &amp;"-"&amp; YEAR(Tabela_Kwerenda_z_AKORD[[#This Row],[CZAS_START]])</f>
        <v>0-1-1900</v>
      </c>
      <c r="K1279" t="e">
        <f>INDEX(AKORDT[],MATCH(Tabela_Kwerenda_z_AKORD[[#This Row],[PRACOWNICY_ID]],AKORDT[PRACOWNICY_ID],0),1)</f>
        <v>#N/A</v>
      </c>
    </row>
    <row r="1280" spans="1:11">
      <c r="A1280" s="11"/>
      <c r="B1280" s="11"/>
      <c r="E1280" s="11"/>
      <c r="F1280" s="11"/>
      <c r="I1280" t="str">
        <f>LEFT(Tabela_Kwerenda_z_AKORD[[#This Row],[NR_KOMISJI]],5)</f>
        <v/>
      </c>
      <c r="J1280" t="str">
        <f>DAY(Tabela_Kwerenda_z_AKORD[[#This Row],[CZAS_START]]) &amp;"-"&amp; MONTH(Tabela_Kwerenda_z_AKORD[[#This Row],[CZAS_START]]) &amp;"-"&amp; YEAR(Tabela_Kwerenda_z_AKORD[[#This Row],[CZAS_START]])</f>
        <v>0-1-1900</v>
      </c>
      <c r="K1280" t="e">
        <f>INDEX(AKORDT[],MATCH(Tabela_Kwerenda_z_AKORD[[#This Row],[PRACOWNICY_ID]],AKORDT[PRACOWNICY_ID],0),1)</f>
        <v>#N/A</v>
      </c>
    </row>
    <row r="1281" spans="1:11">
      <c r="A1281" s="11"/>
      <c r="B1281" s="11"/>
      <c r="E1281" s="11"/>
      <c r="F1281" s="11"/>
      <c r="I1281" t="str">
        <f>LEFT(Tabela_Kwerenda_z_AKORD[[#This Row],[NR_KOMISJI]],5)</f>
        <v/>
      </c>
      <c r="J1281" t="str">
        <f>DAY(Tabela_Kwerenda_z_AKORD[[#This Row],[CZAS_START]]) &amp;"-"&amp; MONTH(Tabela_Kwerenda_z_AKORD[[#This Row],[CZAS_START]]) &amp;"-"&amp; YEAR(Tabela_Kwerenda_z_AKORD[[#This Row],[CZAS_START]])</f>
        <v>0-1-1900</v>
      </c>
      <c r="K1281" t="e">
        <f>INDEX(AKORDT[],MATCH(Tabela_Kwerenda_z_AKORD[[#This Row],[PRACOWNICY_ID]],AKORDT[PRACOWNICY_ID],0),1)</f>
        <v>#N/A</v>
      </c>
    </row>
    <row r="1282" spans="1:11">
      <c r="A1282" s="11"/>
      <c r="B1282" s="11"/>
      <c r="E1282" s="11"/>
      <c r="F1282" s="11"/>
      <c r="I1282" t="str">
        <f>LEFT(Tabela_Kwerenda_z_AKORD[[#This Row],[NR_KOMISJI]],5)</f>
        <v/>
      </c>
      <c r="J1282" t="str">
        <f>DAY(Tabela_Kwerenda_z_AKORD[[#This Row],[CZAS_START]]) &amp;"-"&amp; MONTH(Tabela_Kwerenda_z_AKORD[[#This Row],[CZAS_START]]) &amp;"-"&amp; YEAR(Tabela_Kwerenda_z_AKORD[[#This Row],[CZAS_START]])</f>
        <v>0-1-1900</v>
      </c>
      <c r="K1282" t="e">
        <f>INDEX(AKORDT[],MATCH(Tabela_Kwerenda_z_AKORD[[#This Row],[PRACOWNICY_ID]],AKORDT[PRACOWNICY_ID],0),1)</f>
        <v>#N/A</v>
      </c>
    </row>
    <row r="1283" spans="1:11">
      <c r="A1283" s="11"/>
      <c r="B1283" s="11"/>
      <c r="E1283" s="11"/>
      <c r="F1283" s="11"/>
      <c r="I1283" t="str">
        <f>LEFT(Tabela_Kwerenda_z_AKORD[[#This Row],[NR_KOMISJI]],5)</f>
        <v/>
      </c>
      <c r="J1283" t="str">
        <f>DAY(Tabela_Kwerenda_z_AKORD[[#This Row],[CZAS_START]]) &amp;"-"&amp; MONTH(Tabela_Kwerenda_z_AKORD[[#This Row],[CZAS_START]]) &amp;"-"&amp; YEAR(Tabela_Kwerenda_z_AKORD[[#This Row],[CZAS_START]])</f>
        <v>0-1-1900</v>
      </c>
      <c r="K1283" t="e">
        <f>INDEX(AKORDT[],MATCH(Tabela_Kwerenda_z_AKORD[[#This Row],[PRACOWNICY_ID]],AKORDT[PRACOWNICY_ID],0),1)</f>
        <v>#N/A</v>
      </c>
    </row>
    <row r="1284" spans="1:11">
      <c r="A1284" s="11"/>
      <c r="B1284" s="11"/>
      <c r="E1284" s="11"/>
      <c r="F1284" s="11"/>
      <c r="I1284" t="str">
        <f>LEFT(Tabela_Kwerenda_z_AKORD[[#This Row],[NR_KOMISJI]],5)</f>
        <v/>
      </c>
      <c r="J1284" t="str">
        <f>DAY(Tabela_Kwerenda_z_AKORD[[#This Row],[CZAS_START]]) &amp;"-"&amp; MONTH(Tabela_Kwerenda_z_AKORD[[#This Row],[CZAS_START]]) &amp;"-"&amp; YEAR(Tabela_Kwerenda_z_AKORD[[#This Row],[CZAS_START]])</f>
        <v>0-1-1900</v>
      </c>
      <c r="K1284" t="e">
        <f>INDEX(AKORDT[],MATCH(Tabela_Kwerenda_z_AKORD[[#This Row],[PRACOWNICY_ID]],AKORDT[PRACOWNICY_ID],0),1)</f>
        <v>#N/A</v>
      </c>
    </row>
    <row r="1285" spans="1:11">
      <c r="A1285" s="11"/>
      <c r="B1285" s="11"/>
      <c r="E1285" s="11"/>
      <c r="F1285" s="11"/>
      <c r="I1285" t="str">
        <f>LEFT(Tabela_Kwerenda_z_AKORD[[#This Row],[NR_KOMISJI]],5)</f>
        <v/>
      </c>
      <c r="J1285" t="str">
        <f>DAY(Tabela_Kwerenda_z_AKORD[[#This Row],[CZAS_START]]) &amp;"-"&amp; MONTH(Tabela_Kwerenda_z_AKORD[[#This Row],[CZAS_START]]) &amp;"-"&amp; YEAR(Tabela_Kwerenda_z_AKORD[[#This Row],[CZAS_START]])</f>
        <v>0-1-1900</v>
      </c>
      <c r="K1285" t="e">
        <f>INDEX(AKORDT[],MATCH(Tabela_Kwerenda_z_AKORD[[#This Row],[PRACOWNICY_ID]],AKORDT[PRACOWNICY_ID],0),1)</f>
        <v>#N/A</v>
      </c>
    </row>
    <row r="1286" spans="1:11">
      <c r="A1286" s="11"/>
      <c r="B1286" s="11"/>
      <c r="E1286" s="11"/>
      <c r="F1286" s="11"/>
      <c r="I1286" t="str">
        <f>LEFT(Tabela_Kwerenda_z_AKORD[[#This Row],[NR_KOMISJI]],5)</f>
        <v/>
      </c>
      <c r="J1286" t="str">
        <f>DAY(Tabela_Kwerenda_z_AKORD[[#This Row],[CZAS_START]]) &amp;"-"&amp; MONTH(Tabela_Kwerenda_z_AKORD[[#This Row],[CZAS_START]]) &amp;"-"&amp; YEAR(Tabela_Kwerenda_z_AKORD[[#This Row],[CZAS_START]])</f>
        <v>0-1-1900</v>
      </c>
      <c r="K1286" t="e">
        <f>INDEX(AKORDT[],MATCH(Tabela_Kwerenda_z_AKORD[[#This Row],[PRACOWNICY_ID]],AKORDT[PRACOWNICY_ID],0),1)</f>
        <v>#N/A</v>
      </c>
    </row>
    <row r="1287" spans="1:11">
      <c r="A1287" s="11"/>
      <c r="B1287" s="11"/>
      <c r="E1287" s="11"/>
      <c r="F1287" s="11"/>
      <c r="I1287" t="str">
        <f>LEFT(Tabela_Kwerenda_z_AKORD[[#This Row],[NR_KOMISJI]],5)</f>
        <v/>
      </c>
      <c r="J1287" t="str">
        <f>DAY(Tabela_Kwerenda_z_AKORD[[#This Row],[CZAS_START]]) &amp;"-"&amp; MONTH(Tabela_Kwerenda_z_AKORD[[#This Row],[CZAS_START]]) &amp;"-"&amp; YEAR(Tabela_Kwerenda_z_AKORD[[#This Row],[CZAS_START]])</f>
        <v>0-1-1900</v>
      </c>
      <c r="K1287" t="e">
        <f>INDEX(AKORDT[],MATCH(Tabela_Kwerenda_z_AKORD[[#This Row],[PRACOWNICY_ID]],AKORDT[PRACOWNICY_ID],0),1)</f>
        <v>#N/A</v>
      </c>
    </row>
    <row r="1288" spans="1:11">
      <c r="A1288" s="11"/>
      <c r="B1288" s="11"/>
      <c r="E1288" s="11"/>
      <c r="F1288" s="11"/>
      <c r="I1288" t="str">
        <f>LEFT(Tabela_Kwerenda_z_AKORD[[#This Row],[NR_KOMISJI]],5)</f>
        <v/>
      </c>
      <c r="J1288" t="str">
        <f>DAY(Tabela_Kwerenda_z_AKORD[[#This Row],[CZAS_START]]) &amp;"-"&amp; MONTH(Tabela_Kwerenda_z_AKORD[[#This Row],[CZAS_START]]) &amp;"-"&amp; YEAR(Tabela_Kwerenda_z_AKORD[[#This Row],[CZAS_START]])</f>
        <v>0-1-1900</v>
      </c>
      <c r="K1288" t="e">
        <f>INDEX(AKORDT[],MATCH(Tabela_Kwerenda_z_AKORD[[#This Row],[PRACOWNICY_ID]],AKORDT[PRACOWNICY_ID],0),1)</f>
        <v>#N/A</v>
      </c>
    </row>
    <row r="1289" spans="1:11">
      <c r="A1289" s="11"/>
      <c r="B1289" s="11"/>
      <c r="E1289" s="11"/>
      <c r="F1289" s="11"/>
      <c r="I1289" t="str">
        <f>LEFT(Tabela_Kwerenda_z_AKORD[[#This Row],[NR_KOMISJI]],5)</f>
        <v/>
      </c>
      <c r="J1289" t="str">
        <f>DAY(Tabela_Kwerenda_z_AKORD[[#This Row],[CZAS_START]]) &amp;"-"&amp; MONTH(Tabela_Kwerenda_z_AKORD[[#This Row],[CZAS_START]]) &amp;"-"&amp; YEAR(Tabela_Kwerenda_z_AKORD[[#This Row],[CZAS_START]])</f>
        <v>0-1-1900</v>
      </c>
      <c r="K1289" t="e">
        <f>INDEX(AKORDT[],MATCH(Tabela_Kwerenda_z_AKORD[[#This Row],[PRACOWNICY_ID]],AKORDT[PRACOWNICY_ID],0),1)</f>
        <v>#N/A</v>
      </c>
    </row>
    <row r="1290" spans="1:11">
      <c r="A1290" s="11"/>
      <c r="B1290" s="11"/>
      <c r="E1290" s="11"/>
      <c r="F1290" s="11"/>
      <c r="I1290" t="str">
        <f>LEFT(Tabela_Kwerenda_z_AKORD[[#This Row],[NR_KOMISJI]],5)</f>
        <v/>
      </c>
      <c r="J1290" t="str">
        <f>DAY(Tabela_Kwerenda_z_AKORD[[#This Row],[CZAS_START]]) &amp;"-"&amp; MONTH(Tabela_Kwerenda_z_AKORD[[#This Row],[CZAS_START]]) &amp;"-"&amp; YEAR(Tabela_Kwerenda_z_AKORD[[#This Row],[CZAS_START]])</f>
        <v>0-1-1900</v>
      </c>
      <c r="K1290" t="e">
        <f>INDEX(AKORDT[],MATCH(Tabela_Kwerenda_z_AKORD[[#This Row],[PRACOWNICY_ID]],AKORDT[PRACOWNICY_ID],0),1)</f>
        <v>#N/A</v>
      </c>
    </row>
    <row r="1291" spans="1:11">
      <c r="A1291" s="11"/>
      <c r="B1291" s="11"/>
      <c r="E1291" s="11"/>
      <c r="F1291" s="11"/>
      <c r="I1291" t="str">
        <f>LEFT(Tabela_Kwerenda_z_AKORD[[#This Row],[NR_KOMISJI]],5)</f>
        <v/>
      </c>
      <c r="J1291" t="str">
        <f>DAY(Tabela_Kwerenda_z_AKORD[[#This Row],[CZAS_START]]) &amp;"-"&amp; MONTH(Tabela_Kwerenda_z_AKORD[[#This Row],[CZAS_START]]) &amp;"-"&amp; YEAR(Tabela_Kwerenda_z_AKORD[[#This Row],[CZAS_START]])</f>
        <v>0-1-1900</v>
      </c>
      <c r="K1291" t="e">
        <f>INDEX(AKORDT[],MATCH(Tabela_Kwerenda_z_AKORD[[#This Row],[PRACOWNICY_ID]],AKORDT[PRACOWNICY_ID],0),1)</f>
        <v>#N/A</v>
      </c>
    </row>
    <row r="1292" spans="1:11">
      <c r="A1292" s="11"/>
      <c r="B1292" s="11"/>
      <c r="E1292" s="11"/>
      <c r="F1292" s="11"/>
      <c r="I1292" t="str">
        <f>LEFT(Tabela_Kwerenda_z_AKORD[[#This Row],[NR_KOMISJI]],5)</f>
        <v/>
      </c>
      <c r="J1292" t="str">
        <f>DAY(Tabela_Kwerenda_z_AKORD[[#This Row],[CZAS_START]]) &amp;"-"&amp; MONTH(Tabela_Kwerenda_z_AKORD[[#This Row],[CZAS_START]]) &amp;"-"&amp; YEAR(Tabela_Kwerenda_z_AKORD[[#This Row],[CZAS_START]])</f>
        <v>0-1-1900</v>
      </c>
      <c r="K1292" t="e">
        <f>INDEX(AKORDT[],MATCH(Tabela_Kwerenda_z_AKORD[[#This Row],[PRACOWNICY_ID]],AKORDT[PRACOWNICY_ID],0),1)</f>
        <v>#N/A</v>
      </c>
    </row>
    <row r="1293" spans="1:11">
      <c r="A1293" s="11"/>
      <c r="B1293" s="11"/>
      <c r="E1293" s="11"/>
      <c r="F1293" s="11"/>
      <c r="I1293" t="str">
        <f>LEFT(Tabela_Kwerenda_z_AKORD[[#This Row],[NR_KOMISJI]],5)</f>
        <v/>
      </c>
      <c r="J1293" t="str">
        <f>DAY(Tabela_Kwerenda_z_AKORD[[#This Row],[CZAS_START]]) &amp;"-"&amp; MONTH(Tabela_Kwerenda_z_AKORD[[#This Row],[CZAS_START]]) &amp;"-"&amp; YEAR(Tabela_Kwerenda_z_AKORD[[#This Row],[CZAS_START]])</f>
        <v>0-1-1900</v>
      </c>
      <c r="K1293" t="e">
        <f>INDEX(AKORDT[],MATCH(Tabela_Kwerenda_z_AKORD[[#This Row],[PRACOWNICY_ID]],AKORDT[PRACOWNICY_ID],0),1)</f>
        <v>#N/A</v>
      </c>
    </row>
    <row r="1294" spans="1:11">
      <c r="A1294" s="11"/>
      <c r="B1294" s="11"/>
      <c r="E1294" s="11"/>
      <c r="F1294" s="11"/>
      <c r="I1294" t="str">
        <f>LEFT(Tabela_Kwerenda_z_AKORD[[#This Row],[NR_KOMISJI]],5)</f>
        <v/>
      </c>
      <c r="J1294" t="str">
        <f>DAY(Tabela_Kwerenda_z_AKORD[[#This Row],[CZAS_START]]) &amp;"-"&amp; MONTH(Tabela_Kwerenda_z_AKORD[[#This Row],[CZAS_START]]) &amp;"-"&amp; YEAR(Tabela_Kwerenda_z_AKORD[[#This Row],[CZAS_START]])</f>
        <v>0-1-1900</v>
      </c>
      <c r="K1294" t="e">
        <f>INDEX(AKORDT[],MATCH(Tabela_Kwerenda_z_AKORD[[#This Row],[PRACOWNICY_ID]],AKORDT[PRACOWNICY_ID],0),1)</f>
        <v>#N/A</v>
      </c>
    </row>
    <row r="1295" spans="1:11">
      <c r="A1295" s="11"/>
      <c r="B1295" s="11"/>
      <c r="E1295" s="11"/>
      <c r="F1295" s="11"/>
      <c r="I1295" t="str">
        <f>LEFT(Tabela_Kwerenda_z_AKORD[[#This Row],[NR_KOMISJI]],5)</f>
        <v/>
      </c>
      <c r="J1295" t="str">
        <f>DAY(Tabela_Kwerenda_z_AKORD[[#This Row],[CZAS_START]]) &amp;"-"&amp; MONTH(Tabela_Kwerenda_z_AKORD[[#This Row],[CZAS_START]]) &amp;"-"&amp; YEAR(Tabela_Kwerenda_z_AKORD[[#This Row],[CZAS_START]])</f>
        <v>0-1-1900</v>
      </c>
      <c r="K1295" t="e">
        <f>INDEX(AKORDT[],MATCH(Tabela_Kwerenda_z_AKORD[[#This Row],[PRACOWNICY_ID]],AKORDT[PRACOWNICY_ID],0),1)</f>
        <v>#N/A</v>
      </c>
    </row>
    <row r="1296" spans="1:11">
      <c r="A1296" s="11"/>
      <c r="B1296" s="11"/>
      <c r="E1296" s="11"/>
      <c r="F1296" s="11"/>
      <c r="I1296" t="str">
        <f>LEFT(Tabela_Kwerenda_z_AKORD[[#This Row],[NR_KOMISJI]],5)</f>
        <v/>
      </c>
      <c r="J1296" t="str">
        <f>DAY(Tabela_Kwerenda_z_AKORD[[#This Row],[CZAS_START]]) &amp;"-"&amp; MONTH(Tabela_Kwerenda_z_AKORD[[#This Row],[CZAS_START]]) &amp;"-"&amp; YEAR(Tabela_Kwerenda_z_AKORD[[#This Row],[CZAS_START]])</f>
        <v>0-1-1900</v>
      </c>
      <c r="K1296" t="e">
        <f>INDEX(AKORDT[],MATCH(Tabela_Kwerenda_z_AKORD[[#This Row],[PRACOWNICY_ID]],AKORDT[PRACOWNICY_ID],0),1)</f>
        <v>#N/A</v>
      </c>
    </row>
    <row r="1297" spans="1:11">
      <c r="A1297" s="11"/>
      <c r="B1297" s="11"/>
      <c r="E1297" s="11"/>
      <c r="F1297" s="11"/>
      <c r="I1297" t="str">
        <f>LEFT(Tabela_Kwerenda_z_AKORD[[#This Row],[NR_KOMISJI]],5)</f>
        <v/>
      </c>
      <c r="J1297" t="str">
        <f>DAY(Tabela_Kwerenda_z_AKORD[[#This Row],[CZAS_START]]) &amp;"-"&amp; MONTH(Tabela_Kwerenda_z_AKORD[[#This Row],[CZAS_START]]) &amp;"-"&amp; YEAR(Tabela_Kwerenda_z_AKORD[[#This Row],[CZAS_START]])</f>
        <v>0-1-1900</v>
      </c>
      <c r="K1297" t="e">
        <f>INDEX(AKORDT[],MATCH(Tabela_Kwerenda_z_AKORD[[#This Row],[PRACOWNICY_ID]],AKORDT[PRACOWNICY_ID],0),1)</f>
        <v>#N/A</v>
      </c>
    </row>
    <row r="1298" spans="1:11">
      <c r="A1298" s="11"/>
      <c r="B1298" s="11"/>
      <c r="E1298" s="11"/>
      <c r="F1298" s="11"/>
      <c r="I1298" t="str">
        <f>LEFT(Tabela_Kwerenda_z_AKORD[[#This Row],[NR_KOMISJI]],5)</f>
        <v/>
      </c>
      <c r="J1298" t="str">
        <f>DAY(Tabela_Kwerenda_z_AKORD[[#This Row],[CZAS_START]]) &amp;"-"&amp; MONTH(Tabela_Kwerenda_z_AKORD[[#This Row],[CZAS_START]]) &amp;"-"&amp; YEAR(Tabela_Kwerenda_z_AKORD[[#This Row],[CZAS_START]])</f>
        <v>0-1-1900</v>
      </c>
      <c r="K1298" t="e">
        <f>INDEX(AKORDT[],MATCH(Tabela_Kwerenda_z_AKORD[[#This Row],[PRACOWNICY_ID]],AKORDT[PRACOWNICY_ID],0),1)</f>
        <v>#N/A</v>
      </c>
    </row>
    <row r="1299" spans="1:11">
      <c r="A1299" s="11"/>
      <c r="B1299" s="11"/>
      <c r="E1299" s="11"/>
      <c r="F1299" s="11"/>
      <c r="I1299" t="str">
        <f>LEFT(Tabela_Kwerenda_z_AKORD[[#This Row],[NR_KOMISJI]],5)</f>
        <v/>
      </c>
      <c r="J1299" t="str">
        <f>DAY(Tabela_Kwerenda_z_AKORD[[#This Row],[CZAS_START]]) &amp;"-"&amp; MONTH(Tabela_Kwerenda_z_AKORD[[#This Row],[CZAS_START]]) &amp;"-"&amp; YEAR(Tabela_Kwerenda_z_AKORD[[#This Row],[CZAS_START]])</f>
        <v>0-1-1900</v>
      </c>
      <c r="K1299" t="e">
        <f>INDEX(AKORDT[],MATCH(Tabela_Kwerenda_z_AKORD[[#This Row],[PRACOWNICY_ID]],AKORDT[PRACOWNICY_ID],0),1)</f>
        <v>#N/A</v>
      </c>
    </row>
    <row r="1300" spans="1:11">
      <c r="A1300" s="11"/>
      <c r="B1300" s="11"/>
      <c r="E1300" s="11"/>
      <c r="F1300" s="11"/>
      <c r="I1300" t="str">
        <f>LEFT(Tabela_Kwerenda_z_AKORD[[#This Row],[NR_KOMISJI]],5)</f>
        <v/>
      </c>
      <c r="J1300" t="str">
        <f>DAY(Tabela_Kwerenda_z_AKORD[[#This Row],[CZAS_START]]) &amp;"-"&amp; MONTH(Tabela_Kwerenda_z_AKORD[[#This Row],[CZAS_START]]) &amp;"-"&amp; YEAR(Tabela_Kwerenda_z_AKORD[[#This Row],[CZAS_START]])</f>
        <v>0-1-1900</v>
      </c>
      <c r="K1300" t="e">
        <f>INDEX(AKORDT[],MATCH(Tabela_Kwerenda_z_AKORD[[#This Row],[PRACOWNICY_ID]],AKORDT[PRACOWNICY_ID],0),1)</f>
        <v>#N/A</v>
      </c>
    </row>
    <row r="1301" spans="1:11">
      <c r="A1301" s="11"/>
      <c r="B1301" s="11"/>
      <c r="E1301" s="11"/>
      <c r="F1301" s="11"/>
      <c r="I1301" t="str">
        <f>LEFT(Tabela_Kwerenda_z_AKORD[[#This Row],[NR_KOMISJI]],5)</f>
        <v/>
      </c>
      <c r="J1301" t="str">
        <f>DAY(Tabela_Kwerenda_z_AKORD[[#This Row],[CZAS_START]]) &amp;"-"&amp; MONTH(Tabela_Kwerenda_z_AKORD[[#This Row],[CZAS_START]]) &amp;"-"&amp; YEAR(Tabela_Kwerenda_z_AKORD[[#This Row],[CZAS_START]])</f>
        <v>0-1-1900</v>
      </c>
      <c r="K1301" t="e">
        <f>INDEX(AKORDT[],MATCH(Tabela_Kwerenda_z_AKORD[[#This Row],[PRACOWNICY_ID]],AKORDT[PRACOWNICY_ID],0),1)</f>
        <v>#N/A</v>
      </c>
    </row>
    <row r="1302" spans="1:11">
      <c r="A1302" s="11"/>
      <c r="B1302" s="11"/>
      <c r="E1302" s="11"/>
      <c r="F1302" s="11"/>
      <c r="I1302" t="str">
        <f>LEFT(Tabela_Kwerenda_z_AKORD[[#This Row],[NR_KOMISJI]],5)</f>
        <v/>
      </c>
      <c r="J1302" t="str">
        <f>DAY(Tabela_Kwerenda_z_AKORD[[#This Row],[CZAS_START]]) &amp;"-"&amp; MONTH(Tabela_Kwerenda_z_AKORD[[#This Row],[CZAS_START]]) &amp;"-"&amp; YEAR(Tabela_Kwerenda_z_AKORD[[#This Row],[CZAS_START]])</f>
        <v>0-1-1900</v>
      </c>
      <c r="K1302" t="e">
        <f>INDEX(AKORDT[],MATCH(Tabela_Kwerenda_z_AKORD[[#This Row],[PRACOWNICY_ID]],AKORDT[PRACOWNICY_ID],0),1)</f>
        <v>#N/A</v>
      </c>
    </row>
    <row r="1303" spans="1:11">
      <c r="A1303" s="11"/>
      <c r="B1303" s="11"/>
      <c r="E1303" s="11"/>
      <c r="F1303" s="11"/>
      <c r="I1303" t="str">
        <f>LEFT(Tabela_Kwerenda_z_AKORD[[#This Row],[NR_KOMISJI]],5)</f>
        <v/>
      </c>
      <c r="J1303" t="str">
        <f>DAY(Tabela_Kwerenda_z_AKORD[[#This Row],[CZAS_START]]) &amp;"-"&amp; MONTH(Tabela_Kwerenda_z_AKORD[[#This Row],[CZAS_START]]) &amp;"-"&amp; YEAR(Tabela_Kwerenda_z_AKORD[[#This Row],[CZAS_START]])</f>
        <v>0-1-1900</v>
      </c>
      <c r="K1303" t="e">
        <f>INDEX(AKORDT[],MATCH(Tabela_Kwerenda_z_AKORD[[#This Row],[PRACOWNICY_ID]],AKORDT[PRACOWNICY_ID],0),1)</f>
        <v>#N/A</v>
      </c>
    </row>
    <row r="1304" spans="1:11">
      <c r="A1304" s="11"/>
      <c r="B1304" s="11"/>
      <c r="E1304" s="11"/>
      <c r="F1304" s="11"/>
      <c r="I1304" t="str">
        <f>LEFT(Tabela_Kwerenda_z_AKORD[[#This Row],[NR_KOMISJI]],5)</f>
        <v/>
      </c>
      <c r="J1304" t="str">
        <f>DAY(Tabela_Kwerenda_z_AKORD[[#This Row],[CZAS_START]]) &amp;"-"&amp; MONTH(Tabela_Kwerenda_z_AKORD[[#This Row],[CZAS_START]]) &amp;"-"&amp; YEAR(Tabela_Kwerenda_z_AKORD[[#This Row],[CZAS_START]])</f>
        <v>0-1-1900</v>
      </c>
      <c r="K1304" t="e">
        <f>INDEX(AKORDT[],MATCH(Tabela_Kwerenda_z_AKORD[[#This Row],[PRACOWNICY_ID]],AKORDT[PRACOWNICY_ID],0),1)</f>
        <v>#N/A</v>
      </c>
    </row>
    <row r="1305" spans="1:11">
      <c r="A1305" s="11"/>
      <c r="B1305" s="11"/>
      <c r="E1305" s="11"/>
      <c r="F1305" s="11"/>
      <c r="I1305" t="str">
        <f>LEFT(Tabela_Kwerenda_z_AKORD[[#This Row],[NR_KOMISJI]],5)</f>
        <v/>
      </c>
      <c r="J1305" t="str">
        <f>DAY(Tabela_Kwerenda_z_AKORD[[#This Row],[CZAS_START]]) &amp;"-"&amp; MONTH(Tabela_Kwerenda_z_AKORD[[#This Row],[CZAS_START]]) &amp;"-"&amp; YEAR(Tabela_Kwerenda_z_AKORD[[#This Row],[CZAS_START]])</f>
        <v>0-1-1900</v>
      </c>
      <c r="K1305" t="e">
        <f>INDEX(AKORDT[],MATCH(Tabela_Kwerenda_z_AKORD[[#This Row],[PRACOWNICY_ID]],AKORDT[PRACOWNICY_ID],0),1)</f>
        <v>#N/A</v>
      </c>
    </row>
    <row r="1306" spans="1:11">
      <c r="A1306" s="11"/>
      <c r="B1306" s="11"/>
      <c r="E1306" s="11"/>
      <c r="F1306" s="11"/>
      <c r="I1306" t="str">
        <f>LEFT(Tabela_Kwerenda_z_AKORD[[#This Row],[NR_KOMISJI]],5)</f>
        <v/>
      </c>
      <c r="J1306" t="str">
        <f>DAY(Tabela_Kwerenda_z_AKORD[[#This Row],[CZAS_START]]) &amp;"-"&amp; MONTH(Tabela_Kwerenda_z_AKORD[[#This Row],[CZAS_START]]) &amp;"-"&amp; YEAR(Tabela_Kwerenda_z_AKORD[[#This Row],[CZAS_START]])</f>
        <v>0-1-1900</v>
      </c>
      <c r="K1306" t="e">
        <f>INDEX(AKORDT[],MATCH(Tabela_Kwerenda_z_AKORD[[#This Row],[PRACOWNICY_ID]],AKORDT[PRACOWNICY_ID],0),1)</f>
        <v>#N/A</v>
      </c>
    </row>
    <row r="1307" spans="1:11">
      <c r="A1307" s="11"/>
      <c r="B1307" s="11"/>
      <c r="E1307" s="11"/>
      <c r="F1307" s="11"/>
      <c r="I1307" t="str">
        <f>LEFT(Tabela_Kwerenda_z_AKORD[[#This Row],[NR_KOMISJI]],5)</f>
        <v/>
      </c>
      <c r="J1307" t="str">
        <f>DAY(Tabela_Kwerenda_z_AKORD[[#This Row],[CZAS_START]]) &amp;"-"&amp; MONTH(Tabela_Kwerenda_z_AKORD[[#This Row],[CZAS_START]]) &amp;"-"&amp; YEAR(Tabela_Kwerenda_z_AKORD[[#This Row],[CZAS_START]])</f>
        <v>0-1-1900</v>
      </c>
      <c r="K1307" t="e">
        <f>INDEX(AKORDT[],MATCH(Tabela_Kwerenda_z_AKORD[[#This Row],[PRACOWNICY_ID]],AKORDT[PRACOWNICY_ID],0),1)</f>
        <v>#N/A</v>
      </c>
    </row>
    <row r="1308" spans="1:11">
      <c r="A1308" s="11"/>
      <c r="B1308" s="11"/>
      <c r="E1308" s="11"/>
      <c r="F1308" s="11"/>
      <c r="I1308" t="str">
        <f>LEFT(Tabela_Kwerenda_z_AKORD[[#This Row],[NR_KOMISJI]],5)</f>
        <v/>
      </c>
      <c r="J1308" t="str">
        <f>DAY(Tabela_Kwerenda_z_AKORD[[#This Row],[CZAS_START]]) &amp;"-"&amp; MONTH(Tabela_Kwerenda_z_AKORD[[#This Row],[CZAS_START]]) &amp;"-"&amp; YEAR(Tabela_Kwerenda_z_AKORD[[#This Row],[CZAS_START]])</f>
        <v>0-1-1900</v>
      </c>
      <c r="K1308" t="e">
        <f>INDEX(AKORDT[],MATCH(Tabela_Kwerenda_z_AKORD[[#This Row],[PRACOWNICY_ID]],AKORDT[PRACOWNICY_ID],0),1)</f>
        <v>#N/A</v>
      </c>
    </row>
    <row r="1309" spans="1:11">
      <c r="A1309" s="11"/>
      <c r="B1309" s="11"/>
      <c r="E1309" s="11"/>
      <c r="F1309" s="11"/>
      <c r="I1309" t="str">
        <f>LEFT(Tabela_Kwerenda_z_AKORD[[#This Row],[NR_KOMISJI]],5)</f>
        <v/>
      </c>
      <c r="J1309" t="str">
        <f>DAY(Tabela_Kwerenda_z_AKORD[[#This Row],[CZAS_START]]) &amp;"-"&amp; MONTH(Tabela_Kwerenda_z_AKORD[[#This Row],[CZAS_START]]) &amp;"-"&amp; YEAR(Tabela_Kwerenda_z_AKORD[[#This Row],[CZAS_START]])</f>
        <v>0-1-1900</v>
      </c>
      <c r="K1309" t="e">
        <f>INDEX(AKORDT[],MATCH(Tabela_Kwerenda_z_AKORD[[#This Row],[PRACOWNICY_ID]],AKORDT[PRACOWNICY_ID],0),1)</f>
        <v>#N/A</v>
      </c>
    </row>
    <row r="1310" spans="1:11">
      <c r="A1310" s="11"/>
      <c r="B1310" s="11"/>
      <c r="E1310" s="11"/>
      <c r="F1310" s="11"/>
      <c r="I1310" t="str">
        <f>LEFT(Tabela_Kwerenda_z_AKORD[[#This Row],[NR_KOMISJI]],5)</f>
        <v/>
      </c>
      <c r="J1310" t="str">
        <f>DAY(Tabela_Kwerenda_z_AKORD[[#This Row],[CZAS_START]]) &amp;"-"&amp; MONTH(Tabela_Kwerenda_z_AKORD[[#This Row],[CZAS_START]]) &amp;"-"&amp; YEAR(Tabela_Kwerenda_z_AKORD[[#This Row],[CZAS_START]])</f>
        <v>0-1-1900</v>
      </c>
      <c r="K1310" t="e">
        <f>INDEX(AKORDT[],MATCH(Tabela_Kwerenda_z_AKORD[[#This Row],[PRACOWNICY_ID]],AKORDT[PRACOWNICY_ID],0),1)</f>
        <v>#N/A</v>
      </c>
    </row>
    <row r="1311" spans="1:11">
      <c r="A1311" s="11"/>
      <c r="B1311" s="11"/>
      <c r="E1311" s="11"/>
      <c r="F1311" s="11"/>
      <c r="I1311" t="str">
        <f>LEFT(Tabela_Kwerenda_z_AKORD[[#This Row],[NR_KOMISJI]],5)</f>
        <v/>
      </c>
      <c r="J1311" t="str">
        <f>DAY(Tabela_Kwerenda_z_AKORD[[#This Row],[CZAS_START]]) &amp;"-"&amp; MONTH(Tabela_Kwerenda_z_AKORD[[#This Row],[CZAS_START]]) &amp;"-"&amp; YEAR(Tabela_Kwerenda_z_AKORD[[#This Row],[CZAS_START]])</f>
        <v>0-1-1900</v>
      </c>
      <c r="K1311" t="e">
        <f>INDEX(AKORDT[],MATCH(Tabela_Kwerenda_z_AKORD[[#This Row],[PRACOWNICY_ID]],AKORDT[PRACOWNICY_ID],0),1)</f>
        <v>#N/A</v>
      </c>
    </row>
    <row r="1312" spans="1:11">
      <c r="A1312" s="11"/>
      <c r="B1312" s="11"/>
      <c r="E1312" s="11"/>
      <c r="F1312" s="11"/>
      <c r="I1312" t="str">
        <f>LEFT(Tabela_Kwerenda_z_AKORD[[#This Row],[NR_KOMISJI]],5)</f>
        <v/>
      </c>
      <c r="J1312" t="str">
        <f>DAY(Tabela_Kwerenda_z_AKORD[[#This Row],[CZAS_START]]) &amp;"-"&amp; MONTH(Tabela_Kwerenda_z_AKORD[[#This Row],[CZAS_START]]) &amp;"-"&amp; YEAR(Tabela_Kwerenda_z_AKORD[[#This Row],[CZAS_START]])</f>
        <v>0-1-1900</v>
      </c>
      <c r="K1312" t="e">
        <f>INDEX(AKORDT[],MATCH(Tabela_Kwerenda_z_AKORD[[#This Row],[PRACOWNICY_ID]],AKORDT[PRACOWNICY_ID],0),1)</f>
        <v>#N/A</v>
      </c>
    </row>
    <row r="1313" spans="1:11">
      <c r="A1313" s="11"/>
      <c r="B1313" s="11"/>
      <c r="E1313" s="11"/>
      <c r="F1313" s="11"/>
      <c r="I1313" t="str">
        <f>LEFT(Tabela_Kwerenda_z_AKORD[[#This Row],[NR_KOMISJI]],5)</f>
        <v/>
      </c>
      <c r="J1313" t="str">
        <f>DAY(Tabela_Kwerenda_z_AKORD[[#This Row],[CZAS_START]]) &amp;"-"&amp; MONTH(Tabela_Kwerenda_z_AKORD[[#This Row],[CZAS_START]]) &amp;"-"&amp; YEAR(Tabela_Kwerenda_z_AKORD[[#This Row],[CZAS_START]])</f>
        <v>0-1-1900</v>
      </c>
      <c r="K1313" t="e">
        <f>INDEX(AKORDT[],MATCH(Tabela_Kwerenda_z_AKORD[[#This Row],[PRACOWNICY_ID]],AKORDT[PRACOWNICY_ID],0),1)</f>
        <v>#N/A</v>
      </c>
    </row>
    <row r="1314" spans="1:11">
      <c r="A1314" s="11"/>
      <c r="B1314" s="11"/>
      <c r="E1314" s="11"/>
      <c r="F1314" s="11"/>
      <c r="I1314" t="str">
        <f>LEFT(Tabela_Kwerenda_z_AKORD[[#This Row],[NR_KOMISJI]],5)</f>
        <v/>
      </c>
      <c r="J1314" t="str">
        <f>DAY(Tabela_Kwerenda_z_AKORD[[#This Row],[CZAS_START]]) &amp;"-"&amp; MONTH(Tabela_Kwerenda_z_AKORD[[#This Row],[CZAS_START]]) &amp;"-"&amp; YEAR(Tabela_Kwerenda_z_AKORD[[#This Row],[CZAS_START]])</f>
        <v>0-1-1900</v>
      </c>
      <c r="K1314" t="e">
        <f>INDEX(AKORDT[],MATCH(Tabela_Kwerenda_z_AKORD[[#This Row],[PRACOWNICY_ID]],AKORDT[PRACOWNICY_ID],0),1)</f>
        <v>#N/A</v>
      </c>
    </row>
    <row r="1315" spans="1:11">
      <c r="A1315" s="11"/>
      <c r="B1315" s="11"/>
      <c r="E1315" s="11"/>
      <c r="F1315" s="11"/>
      <c r="I1315" t="str">
        <f>LEFT(Tabela_Kwerenda_z_AKORD[[#This Row],[NR_KOMISJI]],5)</f>
        <v/>
      </c>
      <c r="J1315" t="str">
        <f>DAY(Tabela_Kwerenda_z_AKORD[[#This Row],[CZAS_START]]) &amp;"-"&amp; MONTH(Tabela_Kwerenda_z_AKORD[[#This Row],[CZAS_START]]) &amp;"-"&amp; YEAR(Tabela_Kwerenda_z_AKORD[[#This Row],[CZAS_START]])</f>
        <v>0-1-1900</v>
      </c>
      <c r="K1315" t="e">
        <f>INDEX(AKORDT[],MATCH(Tabela_Kwerenda_z_AKORD[[#This Row],[PRACOWNICY_ID]],AKORDT[PRACOWNICY_ID],0),1)</f>
        <v>#N/A</v>
      </c>
    </row>
    <row r="1316" spans="1:11">
      <c r="A1316" s="11"/>
      <c r="B1316" s="11"/>
      <c r="E1316" s="11"/>
      <c r="F1316" s="11"/>
      <c r="I1316" t="str">
        <f>LEFT(Tabela_Kwerenda_z_AKORD[[#This Row],[NR_KOMISJI]],5)</f>
        <v/>
      </c>
      <c r="J1316" t="str">
        <f>DAY(Tabela_Kwerenda_z_AKORD[[#This Row],[CZAS_START]]) &amp;"-"&amp; MONTH(Tabela_Kwerenda_z_AKORD[[#This Row],[CZAS_START]]) &amp;"-"&amp; YEAR(Tabela_Kwerenda_z_AKORD[[#This Row],[CZAS_START]])</f>
        <v>0-1-1900</v>
      </c>
      <c r="K1316" t="e">
        <f>INDEX(AKORDT[],MATCH(Tabela_Kwerenda_z_AKORD[[#This Row],[PRACOWNICY_ID]],AKORDT[PRACOWNICY_ID],0),1)</f>
        <v>#N/A</v>
      </c>
    </row>
    <row r="1317" spans="1:11">
      <c r="A1317" s="11"/>
      <c r="B1317" s="11"/>
      <c r="E1317" s="11"/>
      <c r="F1317" s="11"/>
      <c r="I1317" t="str">
        <f>LEFT(Tabela_Kwerenda_z_AKORD[[#This Row],[NR_KOMISJI]],5)</f>
        <v/>
      </c>
      <c r="J1317" t="str">
        <f>DAY(Tabela_Kwerenda_z_AKORD[[#This Row],[CZAS_START]]) &amp;"-"&amp; MONTH(Tabela_Kwerenda_z_AKORD[[#This Row],[CZAS_START]]) &amp;"-"&amp; YEAR(Tabela_Kwerenda_z_AKORD[[#This Row],[CZAS_START]])</f>
        <v>0-1-1900</v>
      </c>
      <c r="K1317" t="e">
        <f>INDEX(AKORDT[],MATCH(Tabela_Kwerenda_z_AKORD[[#This Row],[PRACOWNICY_ID]],AKORDT[PRACOWNICY_ID],0),1)</f>
        <v>#N/A</v>
      </c>
    </row>
    <row r="1318" spans="1:11">
      <c r="A1318" s="11"/>
      <c r="B1318" s="11"/>
      <c r="E1318" s="11"/>
      <c r="F1318" s="11"/>
      <c r="I1318" t="str">
        <f>LEFT(Tabela_Kwerenda_z_AKORD[[#This Row],[NR_KOMISJI]],5)</f>
        <v/>
      </c>
      <c r="J1318" t="str">
        <f>DAY(Tabela_Kwerenda_z_AKORD[[#This Row],[CZAS_START]]) &amp;"-"&amp; MONTH(Tabela_Kwerenda_z_AKORD[[#This Row],[CZAS_START]]) &amp;"-"&amp; YEAR(Tabela_Kwerenda_z_AKORD[[#This Row],[CZAS_START]])</f>
        <v>0-1-1900</v>
      </c>
      <c r="K1318" t="e">
        <f>INDEX(AKORDT[],MATCH(Tabela_Kwerenda_z_AKORD[[#This Row],[PRACOWNICY_ID]],AKORDT[PRACOWNICY_ID],0),1)</f>
        <v>#N/A</v>
      </c>
    </row>
    <row r="1319" spans="1:11">
      <c r="A1319" s="11"/>
      <c r="B1319" s="11"/>
      <c r="E1319" s="11"/>
      <c r="F1319" s="11"/>
      <c r="I1319" t="str">
        <f>LEFT(Tabela_Kwerenda_z_AKORD[[#This Row],[NR_KOMISJI]],5)</f>
        <v/>
      </c>
      <c r="J1319" t="str">
        <f>DAY(Tabela_Kwerenda_z_AKORD[[#This Row],[CZAS_START]]) &amp;"-"&amp; MONTH(Tabela_Kwerenda_z_AKORD[[#This Row],[CZAS_START]]) &amp;"-"&amp; YEAR(Tabela_Kwerenda_z_AKORD[[#This Row],[CZAS_START]])</f>
        <v>0-1-1900</v>
      </c>
      <c r="K1319" t="e">
        <f>INDEX(AKORDT[],MATCH(Tabela_Kwerenda_z_AKORD[[#This Row],[PRACOWNICY_ID]],AKORDT[PRACOWNICY_ID],0),1)</f>
        <v>#N/A</v>
      </c>
    </row>
    <row r="1320" spans="1:11">
      <c r="A1320" s="11"/>
      <c r="B1320" s="11"/>
      <c r="E1320" s="11"/>
      <c r="F1320" s="11"/>
      <c r="I1320" t="str">
        <f>LEFT(Tabela_Kwerenda_z_AKORD[[#This Row],[NR_KOMISJI]],5)</f>
        <v/>
      </c>
      <c r="J1320" t="str">
        <f>DAY(Tabela_Kwerenda_z_AKORD[[#This Row],[CZAS_START]]) &amp;"-"&amp; MONTH(Tabela_Kwerenda_z_AKORD[[#This Row],[CZAS_START]]) &amp;"-"&amp; YEAR(Tabela_Kwerenda_z_AKORD[[#This Row],[CZAS_START]])</f>
        <v>0-1-1900</v>
      </c>
      <c r="K1320" t="e">
        <f>INDEX(AKORDT[],MATCH(Tabela_Kwerenda_z_AKORD[[#This Row],[PRACOWNICY_ID]],AKORDT[PRACOWNICY_ID],0),1)</f>
        <v>#N/A</v>
      </c>
    </row>
    <row r="1321" spans="1:11">
      <c r="A1321" s="11"/>
      <c r="B1321" s="11"/>
      <c r="E1321" s="11"/>
      <c r="F1321" s="11"/>
      <c r="I1321" t="str">
        <f>LEFT(Tabela_Kwerenda_z_AKORD[[#This Row],[NR_KOMISJI]],5)</f>
        <v/>
      </c>
      <c r="J1321" t="str">
        <f>DAY(Tabela_Kwerenda_z_AKORD[[#This Row],[CZAS_START]]) &amp;"-"&amp; MONTH(Tabela_Kwerenda_z_AKORD[[#This Row],[CZAS_START]]) &amp;"-"&amp; YEAR(Tabela_Kwerenda_z_AKORD[[#This Row],[CZAS_START]])</f>
        <v>0-1-1900</v>
      </c>
      <c r="K1321" t="e">
        <f>INDEX(AKORDT[],MATCH(Tabela_Kwerenda_z_AKORD[[#This Row],[PRACOWNICY_ID]],AKORDT[PRACOWNICY_ID],0),1)</f>
        <v>#N/A</v>
      </c>
    </row>
    <row r="1322" spans="1:11">
      <c r="A1322" s="11"/>
      <c r="B1322" s="11"/>
      <c r="E1322" s="11"/>
      <c r="F1322" s="11"/>
      <c r="I1322" t="str">
        <f>LEFT(Tabela_Kwerenda_z_AKORD[[#This Row],[NR_KOMISJI]],5)</f>
        <v/>
      </c>
      <c r="J1322" t="str">
        <f>DAY(Tabela_Kwerenda_z_AKORD[[#This Row],[CZAS_START]]) &amp;"-"&amp; MONTH(Tabela_Kwerenda_z_AKORD[[#This Row],[CZAS_START]]) &amp;"-"&amp; YEAR(Tabela_Kwerenda_z_AKORD[[#This Row],[CZAS_START]])</f>
        <v>0-1-1900</v>
      </c>
      <c r="K1322" t="e">
        <f>INDEX(AKORDT[],MATCH(Tabela_Kwerenda_z_AKORD[[#This Row],[PRACOWNICY_ID]],AKORDT[PRACOWNICY_ID],0),1)</f>
        <v>#N/A</v>
      </c>
    </row>
    <row r="1323" spans="1:11">
      <c r="A1323" s="11"/>
      <c r="B1323" s="11"/>
      <c r="E1323" s="11"/>
      <c r="F1323" s="11"/>
      <c r="I1323" t="str">
        <f>LEFT(Tabela_Kwerenda_z_AKORD[[#This Row],[NR_KOMISJI]],5)</f>
        <v/>
      </c>
      <c r="J1323" t="str">
        <f>DAY(Tabela_Kwerenda_z_AKORD[[#This Row],[CZAS_START]]) &amp;"-"&amp; MONTH(Tabela_Kwerenda_z_AKORD[[#This Row],[CZAS_START]]) &amp;"-"&amp; YEAR(Tabela_Kwerenda_z_AKORD[[#This Row],[CZAS_START]])</f>
        <v>0-1-1900</v>
      </c>
      <c r="K1323" t="e">
        <f>INDEX(AKORDT[],MATCH(Tabela_Kwerenda_z_AKORD[[#This Row],[PRACOWNICY_ID]],AKORDT[PRACOWNICY_ID],0),1)</f>
        <v>#N/A</v>
      </c>
    </row>
    <row r="1324" spans="1:11">
      <c r="A1324" s="11"/>
      <c r="B1324" s="11"/>
      <c r="E1324" s="11"/>
      <c r="F1324" s="11"/>
      <c r="I1324" t="str">
        <f>LEFT(Tabela_Kwerenda_z_AKORD[[#This Row],[NR_KOMISJI]],5)</f>
        <v/>
      </c>
      <c r="J1324" t="str">
        <f>DAY(Tabela_Kwerenda_z_AKORD[[#This Row],[CZAS_START]]) &amp;"-"&amp; MONTH(Tabela_Kwerenda_z_AKORD[[#This Row],[CZAS_START]]) &amp;"-"&amp; YEAR(Tabela_Kwerenda_z_AKORD[[#This Row],[CZAS_START]])</f>
        <v>0-1-1900</v>
      </c>
      <c r="K1324" t="e">
        <f>INDEX(AKORDT[],MATCH(Tabela_Kwerenda_z_AKORD[[#This Row],[PRACOWNICY_ID]],AKORDT[PRACOWNICY_ID],0),1)</f>
        <v>#N/A</v>
      </c>
    </row>
    <row r="1325" spans="1:11">
      <c r="A1325" s="11"/>
      <c r="B1325" s="11"/>
      <c r="E1325" s="11"/>
      <c r="F1325" s="11"/>
      <c r="I1325" t="str">
        <f>LEFT(Tabela_Kwerenda_z_AKORD[[#This Row],[NR_KOMISJI]],5)</f>
        <v/>
      </c>
      <c r="J1325" t="str">
        <f>DAY(Tabela_Kwerenda_z_AKORD[[#This Row],[CZAS_START]]) &amp;"-"&amp; MONTH(Tabela_Kwerenda_z_AKORD[[#This Row],[CZAS_START]]) &amp;"-"&amp; YEAR(Tabela_Kwerenda_z_AKORD[[#This Row],[CZAS_START]])</f>
        <v>0-1-1900</v>
      </c>
      <c r="K1325" t="e">
        <f>INDEX(AKORDT[],MATCH(Tabela_Kwerenda_z_AKORD[[#This Row],[PRACOWNICY_ID]],AKORDT[PRACOWNICY_ID],0),1)</f>
        <v>#N/A</v>
      </c>
    </row>
    <row r="1326" spans="1:11">
      <c r="A1326" s="11"/>
      <c r="B1326" s="11"/>
      <c r="E1326" s="11"/>
      <c r="F1326" s="11"/>
      <c r="I1326" t="str">
        <f>LEFT(Tabela_Kwerenda_z_AKORD[[#This Row],[NR_KOMISJI]],5)</f>
        <v/>
      </c>
      <c r="J1326" t="str">
        <f>DAY(Tabela_Kwerenda_z_AKORD[[#This Row],[CZAS_START]]) &amp;"-"&amp; MONTH(Tabela_Kwerenda_z_AKORD[[#This Row],[CZAS_START]]) &amp;"-"&amp; YEAR(Tabela_Kwerenda_z_AKORD[[#This Row],[CZAS_START]])</f>
        <v>0-1-1900</v>
      </c>
      <c r="K1326" t="e">
        <f>INDEX(AKORDT[],MATCH(Tabela_Kwerenda_z_AKORD[[#This Row],[PRACOWNICY_ID]],AKORDT[PRACOWNICY_ID],0),1)</f>
        <v>#N/A</v>
      </c>
    </row>
    <row r="1327" spans="1:11">
      <c r="A1327" s="11"/>
      <c r="B1327" s="11"/>
      <c r="E1327" s="11"/>
      <c r="F1327" s="11"/>
      <c r="I1327" t="str">
        <f>LEFT(Tabela_Kwerenda_z_AKORD[[#This Row],[NR_KOMISJI]],5)</f>
        <v/>
      </c>
      <c r="J1327" t="str">
        <f>DAY(Tabela_Kwerenda_z_AKORD[[#This Row],[CZAS_START]]) &amp;"-"&amp; MONTH(Tabela_Kwerenda_z_AKORD[[#This Row],[CZAS_START]]) &amp;"-"&amp; YEAR(Tabela_Kwerenda_z_AKORD[[#This Row],[CZAS_START]])</f>
        <v>0-1-1900</v>
      </c>
      <c r="K1327" t="e">
        <f>INDEX(AKORDT[],MATCH(Tabela_Kwerenda_z_AKORD[[#This Row],[PRACOWNICY_ID]],AKORDT[PRACOWNICY_ID],0),1)</f>
        <v>#N/A</v>
      </c>
    </row>
    <row r="1328" spans="1:11">
      <c r="A1328" s="11"/>
      <c r="B1328" s="11"/>
      <c r="E1328" s="11"/>
      <c r="F1328" s="11"/>
      <c r="I1328" t="str">
        <f>LEFT(Tabela_Kwerenda_z_AKORD[[#This Row],[NR_KOMISJI]],5)</f>
        <v/>
      </c>
      <c r="J1328" t="str">
        <f>DAY(Tabela_Kwerenda_z_AKORD[[#This Row],[CZAS_START]]) &amp;"-"&amp; MONTH(Tabela_Kwerenda_z_AKORD[[#This Row],[CZAS_START]]) &amp;"-"&amp; YEAR(Tabela_Kwerenda_z_AKORD[[#This Row],[CZAS_START]])</f>
        <v>0-1-1900</v>
      </c>
      <c r="K1328" t="e">
        <f>INDEX(AKORDT[],MATCH(Tabela_Kwerenda_z_AKORD[[#This Row],[PRACOWNICY_ID]],AKORDT[PRACOWNICY_ID],0),1)</f>
        <v>#N/A</v>
      </c>
    </row>
    <row r="1329" spans="1:11">
      <c r="A1329" s="11"/>
      <c r="B1329" s="11"/>
      <c r="E1329" s="11"/>
      <c r="F1329" s="11"/>
      <c r="I1329" t="str">
        <f>LEFT(Tabela_Kwerenda_z_AKORD[[#This Row],[NR_KOMISJI]],5)</f>
        <v/>
      </c>
      <c r="J1329" t="str">
        <f>DAY(Tabela_Kwerenda_z_AKORD[[#This Row],[CZAS_START]]) &amp;"-"&amp; MONTH(Tabela_Kwerenda_z_AKORD[[#This Row],[CZAS_START]]) &amp;"-"&amp; YEAR(Tabela_Kwerenda_z_AKORD[[#This Row],[CZAS_START]])</f>
        <v>0-1-1900</v>
      </c>
      <c r="K1329" t="e">
        <f>INDEX(AKORDT[],MATCH(Tabela_Kwerenda_z_AKORD[[#This Row],[PRACOWNICY_ID]],AKORDT[PRACOWNICY_ID],0),1)</f>
        <v>#N/A</v>
      </c>
    </row>
    <row r="1330" spans="1:11">
      <c r="A1330" s="11"/>
      <c r="B1330" s="11"/>
      <c r="E1330" s="11"/>
      <c r="F1330" s="11"/>
      <c r="I1330" t="str">
        <f>LEFT(Tabela_Kwerenda_z_AKORD[[#This Row],[NR_KOMISJI]],5)</f>
        <v/>
      </c>
      <c r="J1330" t="str">
        <f>DAY(Tabela_Kwerenda_z_AKORD[[#This Row],[CZAS_START]]) &amp;"-"&amp; MONTH(Tabela_Kwerenda_z_AKORD[[#This Row],[CZAS_START]]) &amp;"-"&amp; YEAR(Tabela_Kwerenda_z_AKORD[[#This Row],[CZAS_START]])</f>
        <v>0-1-1900</v>
      </c>
      <c r="K1330" t="e">
        <f>INDEX(AKORDT[],MATCH(Tabela_Kwerenda_z_AKORD[[#This Row],[PRACOWNICY_ID]],AKORDT[PRACOWNICY_ID],0),1)</f>
        <v>#N/A</v>
      </c>
    </row>
    <row r="1331" spans="1:11">
      <c r="A1331" s="11"/>
      <c r="B1331" s="11"/>
      <c r="E1331" s="11"/>
      <c r="F1331" s="11"/>
      <c r="I1331" t="str">
        <f>LEFT(Tabela_Kwerenda_z_AKORD[[#This Row],[NR_KOMISJI]],5)</f>
        <v/>
      </c>
      <c r="J1331" t="str">
        <f>DAY(Tabela_Kwerenda_z_AKORD[[#This Row],[CZAS_START]]) &amp;"-"&amp; MONTH(Tabela_Kwerenda_z_AKORD[[#This Row],[CZAS_START]]) &amp;"-"&amp; YEAR(Tabela_Kwerenda_z_AKORD[[#This Row],[CZAS_START]])</f>
        <v>0-1-1900</v>
      </c>
      <c r="K1331" t="e">
        <f>INDEX(AKORDT[],MATCH(Tabela_Kwerenda_z_AKORD[[#This Row],[PRACOWNICY_ID]],AKORDT[PRACOWNICY_ID],0),1)</f>
        <v>#N/A</v>
      </c>
    </row>
    <row r="1332" spans="1:11">
      <c r="A1332" s="11"/>
      <c r="B1332" s="11"/>
      <c r="E1332" s="11"/>
      <c r="F1332" s="11"/>
      <c r="I1332" t="str">
        <f>LEFT(Tabela_Kwerenda_z_AKORD[[#This Row],[NR_KOMISJI]],5)</f>
        <v/>
      </c>
      <c r="J1332" t="str">
        <f>DAY(Tabela_Kwerenda_z_AKORD[[#This Row],[CZAS_START]]) &amp;"-"&amp; MONTH(Tabela_Kwerenda_z_AKORD[[#This Row],[CZAS_START]]) &amp;"-"&amp; YEAR(Tabela_Kwerenda_z_AKORD[[#This Row],[CZAS_START]])</f>
        <v>0-1-1900</v>
      </c>
      <c r="K1332" t="e">
        <f>INDEX(AKORDT[],MATCH(Tabela_Kwerenda_z_AKORD[[#This Row],[PRACOWNICY_ID]],AKORDT[PRACOWNICY_ID],0),1)</f>
        <v>#N/A</v>
      </c>
    </row>
    <row r="1333" spans="1:11">
      <c r="A1333" s="11"/>
      <c r="B1333" s="11"/>
      <c r="E1333" s="11"/>
      <c r="F1333" s="11"/>
      <c r="I1333" t="str">
        <f>LEFT(Tabela_Kwerenda_z_AKORD[[#This Row],[NR_KOMISJI]],5)</f>
        <v/>
      </c>
      <c r="J1333" t="str">
        <f>DAY(Tabela_Kwerenda_z_AKORD[[#This Row],[CZAS_START]]) &amp;"-"&amp; MONTH(Tabela_Kwerenda_z_AKORD[[#This Row],[CZAS_START]]) &amp;"-"&amp; YEAR(Tabela_Kwerenda_z_AKORD[[#This Row],[CZAS_START]])</f>
        <v>0-1-1900</v>
      </c>
      <c r="K1333" t="e">
        <f>INDEX(AKORDT[],MATCH(Tabela_Kwerenda_z_AKORD[[#This Row],[PRACOWNICY_ID]],AKORDT[PRACOWNICY_ID],0),1)</f>
        <v>#N/A</v>
      </c>
    </row>
    <row r="1334" spans="1:11">
      <c r="A1334" s="11"/>
      <c r="B1334" s="11"/>
      <c r="E1334" s="11"/>
      <c r="F1334" s="11"/>
      <c r="I1334" t="str">
        <f>LEFT(Tabela_Kwerenda_z_AKORD[[#This Row],[NR_KOMISJI]],5)</f>
        <v/>
      </c>
      <c r="J1334" t="str">
        <f>DAY(Tabela_Kwerenda_z_AKORD[[#This Row],[CZAS_START]]) &amp;"-"&amp; MONTH(Tabela_Kwerenda_z_AKORD[[#This Row],[CZAS_START]]) &amp;"-"&amp; YEAR(Tabela_Kwerenda_z_AKORD[[#This Row],[CZAS_START]])</f>
        <v>0-1-1900</v>
      </c>
      <c r="K1334" t="e">
        <f>INDEX(AKORDT[],MATCH(Tabela_Kwerenda_z_AKORD[[#This Row],[PRACOWNICY_ID]],AKORDT[PRACOWNICY_ID],0),1)</f>
        <v>#N/A</v>
      </c>
    </row>
    <row r="1335" spans="1:11">
      <c r="A1335" s="11"/>
      <c r="B1335" s="11"/>
      <c r="E1335" s="11"/>
      <c r="F1335" s="11"/>
      <c r="I1335" t="str">
        <f>LEFT(Tabela_Kwerenda_z_AKORD[[#This Row],[NR_KOMISJI]],5)</f>
        <v/>
      </c>
      <c r="J1335" t="str">
        <f>DAY(Tabela_Kwerenda_z_AKORD[[#This Row],[CZAS_START]]) &amp;"-"&amp; MONTH(Tabela_Kwerenda_z_AKORD[[#This Row],[CZAS_START]]) &amp;"-"&amp; YEAR(Tabela_Kwerenda_z_AKORD[[#This Row],[CZAS_START]])</f>
        <v>0-1-1900</v>
      </c>
      <c r="K1335" t="e">
        <f>INDEX(AKORDT[],MATCH(Tabela_Kwerenda_z_AKORD[[#This Row],[PRACOWNICY_ID]],AKORDT[PRACOWNICY_ID],0),1)</f>
        <v>#N/A</v>
      </c>
    </row>
    <row r="1336" spans="1:11">
      <c r="A1336" s="11"/>
      <c r="B1336" s="11"/>
      <c r="E1336" s="11"/>
      <c r="F1336" s="11"/>
      <c r="I1336" t="str">
        <f>LEFT(Tabela_Kwerenda_z_AKORD[[#This Row],[NR_KOMISJI]],5)</f>
        <v/>
      </c>
      <c r="J1336" t="str">
        <f>DAY(Tabela_Kwerenda_z_AKORD[[#This Row],[CZAS_START]]) &amp;"-"&amp; MONTH(Tabela_Kwerenda_z_AKORD[[#This Row],[CZAS_START]]) &amp;"-"&amp; YEAR(Tabela_Kwerenda_z_AKORD[[#This Row],[CZAS_START]])</f>
        <v>0-1-1900</v>
      </c>
      <c r="K1336" t="e">
        <f>INDEX(AKORDT[],MATCH(Tabela_Kwerenda_z_AKORD[[#This Row],[PRACOWNICY_ID]],AKORDT[PRACOWNICY_ID],0),1)</f>
        <v>#N/A</v>
      </c>
    </row>
    <row r="1337" spans="1:11">
      <c r="A1337" s="11"/>
      <c r="B1337" s="11"/>
      <c r="E1337" s="11"/>
      <c r="F1337" s="11"/>
      <c r="I1337" t="str">
        <f>LEFT(Tabela_Kwerenda_z_AKORD[[#This Row],[NR_KOMISJI]],5)</f>
        <v/>
      </c>
      <c r="J1337" t="str">
        <f>DAY(Tabela_Kwerenda_z_AKORD[[#This Row],[CZAS_START]]) &amp;"-"&amp; MONTH(Tabela_Kwerenda_z_AKORD[[#This Row],[CZAS_START]]) &amp;"-"&amp; YEAR(Tabela_Kwerenda_z_AKORD[[#This Row],[CZAS_START]])</f>
        <v>0-1-1900</v>
      </c>
      <c r="K1337" t="e">
        <f>INDEX(AKORDT[],MATCH(Tabela_Kwerenda_z_AKORD[[#This Row],[PRACOWNICY_ID]],AKORDT[PRACOWNICY_ID],0),1)</f>
        <v>#N/A</v>
      </c>
    </row>
    <row r="1338" spans="1:11">
      <c r="A1338" s="11"/>
      <c r="B1338" s="11"/>
      <c r="E1338" s="11"/>
      <c r="F1338" s="11"/>
      <c r="I1338" t="str">
        <f>LEFT(Tabela_Kwerenda_z_AKORD[[#This Row],[NR_KOMISJI]],5)</f>
        <v/>
      </c>
      <c r="J1338" t="str">
        <f>DAY(Tabela_Kwerenda_z_AKORD[[#This Row],[CZAS_START]]) &amp;"-"&amp; MONTH(Tabela_Kwerenda_z_AKORD[[#This Row],[CZAS_START]]) &amp;"-"&amp; YEAR(Tabela_Kwerenda_z_AKORD[[#This Row],[CZAS_START]])</f>
        <v>0-1-1900</v>
      </c>
      <c r="K1338" t="e">
        <f>INDEX(AKORDT[],MATCH(Tabela_Kwerenda_z_AKORD[[#This Row],[PRACOWNICY_ID]],AKORDT[PRACOWNICY_ID],0),1)</f>
        <v>#N/A</v>
      </c>
    </row>
    <row r="1339" spans="1:11">
      <c r="A1339" s="11"/>
      <c r="B1339" s="11"/>
      <c r="E1339" s="11"/>
      <c r="F1339" s="11"/>
      <c r="I1339" t="str">
        <f>LEFT(Tabela_Kwerenda_z_AKORD[[#This Row],[NR_KOMISJI]],5)</f>
        <v/>
      </c>
      <c r="J1339" t="str">
        <f>DAY(Tabela_Kwerenda_z_AKORD[[#This Row],[CZAS_START]]) &amp;"-"&amp; MONTH(Tabela_Kwerenda_z_AKORD[[#This Row],[CZAS_START]]) &amp;"-"&amp; YEAR(Tabela_Kwerenda_z_AKORD[[#This Row],[CZAS_START]])</f>
        <v>0-1-1900</v>
      </c>
      <c r="K1339" t="e">
        <f>INDEX(AKORDT[],MATCH(Tabela_Kwerenda_z_AKORD[[#This Row],[PRACOWNICY_ID]],AKORDT[PRACOWNICY_ID],0),1)</f>
        <v>#N/A</v>
      </c>
    </row>
    <row r="1340" spans="1:11">
      <c r="A1340" s="11"/>
      <c r="B1340" s="11"/>
      <c r="E1340" s="11"/>
      <c r="F1340" s="11"/>
      <c r="I1340" t="str">
        <f>LEFT(Tabela_Kwerenda_z_AKORD[[#This Row],[NR_KOMISJI]],5)</f>
        <v/>
      </c>
      <c r="J1340" t="str">
        <f>DAY(Tabela_Kwerenda_z_AKORD[[#This Row],[CZAS_START]]) &amp;"-"&amp; MONTH(Tabela_Kwerenda_z_AKORD[[#This Row],[CZAS_START]]) &amp;"-"&amp; YEAR(Tabela_Kwerenda_z_AKORD[[#This Row],[CZAS_START]])</f>
        <v>0-1-1900</v>
      </c>
      <c r="K1340" t="e">
        <f>INDEX(AKORDT[],MATCH(Tabela_Kwerenda_z_AKORD[[#This Row],[PRACOWNICY_ID]],AKORDT[PRACOWNICY_ID],0),1)</f>
        <v>#N/A</v>
      </c>
    </row>
    <row r="1341" spans="1:11">
      <c r="A1341" s="11"/>
      <c r="B1341" s="11"/>
      <c r="E1341" s="11"/>
      <c r="F1341" s="11"/>
      <c r="I1341" t="str">
        <f>LEFT(Tabela_Kwerenda_z_AKORD[[#This Row],[NR_KOMISJI]],5)</f>
        <v/>
      </c>
      <c r="J1341" t="str">
        <f>DAY(Tabela_Kwerenda_z_AKORD[[#This Row],[CZAS_START]]) &amp;"-"&amp; MONTH(Tabela_Kwerenda_z_AKORD[[#This Row],[CZAS_START]]) &amp;"-"&amp; YEAR(Tabela_Kwerenda_z_AKORD[[#This Row],[CZAS_START]])</f>
        <v>0-1-1900</v>
      </c>
      <c r="K1341" t="e">
        <f>INDEX(AKORDT[],MATCH(Tabela_Kwerenda_z_AKORD[[#This Row],[PRACOWNICY_ID]],AKORDT[PRACOWNICY_ID],0),1)</f>
        <v>#N/A</v>
      </c>
    </row>
    <row r="1342" spans="1:11">
      <c r="A1342" s="11"/>
      <c r="B1342" s="11"/>
      <c r="E1342" s="11"/>
      <c r="F1342" s="11"/>
      <c r="I1342" t="str">
        <f>LEFT(Tabela_Kwerenda_z_AKORD[[#This Row],[NR_KOMISJI]],5)</f>
        <v/>
      </c>
      <c r="J1342" t="str">
        <f>DAY(Tabela_Kwerenda_z_AKORD[[#This Row],[CZAS_START]]) &amp;"-"&amp; MONTH(Tabela_Kwerenda_z_AKORD[[#This Row],[CZAS_START]]) &amp;"-"&amp; YEAR(Tabela_Kwerenda_z_AKORD[[#This Row],[CZAS_START]])</f>
        <v>0-1-1900</v>
      </c>
      <c r="K1342" t="e">
        <f>INDEX(AKORDT[],MATCH(Tabela_Kwerenda_z_AKORD[[#This Row],[PRACOWNICY_ID]],AKORDT[PRACOWNICY_ID],0),1)</f>
        <v>#N/A</v>
      </c>
    </row>
    <row r="1343" spans="1:11">
      <c r="A1343" s="11"/>
      <c r="B1343" s="11"/>
      <c r="E1343" s="11"/>
      <c r="F1343" s="11"/>
      <c r="I1343" t="str">
        <f>LEFT(Tabela_Kwerenda_z_AKORD[[#This Row],[NR_KOMISJI]],5)</f>
        <v/>
      </c>
      <c r="J1343" t="str">
        <f>DAY(Tabela_Kwerenda_z_AKORD[[#This Row],[CZAS_START]]) &amp;"-"&amp; MONTH(Tabela_Kwerenda_z_AKORD[[#This Row],[CZAS_START]]) &amp;"-"&amp; YEAR(Tabela_Kwerenda_z_AKORD[[#This Row],[CZAS_START]])</f>
        <v>0-1-1900</v>
      </c>
      <c r="K1343" t="e">
        <f>INDEX(AKORDT[],MATCH(Tabela_Kwerenda_z_AKORD[[#This Row],[PRACOWNICY_ID]],AKORDT[PRACOWNICY_ID],0),1)</f>
        <v>#N/A</v>
      </c>
    </row>
    <row r="1344" spans="1:11">
      <c r="A1344" s="11"/>
      <c r="B1344" s="11"/>
      <c r="E1344" s="11"/>
      <c r="F1344" s="11"/>
      <c r="I1344" t="str">
        <f>LEFT(Tabela_Kwerenda_z_AKORD[[#This Row],[NR_KOMISJI]],5)</f>
        <v/>
      </c>
      <c r="J1344" t="str">
        <f>DAY(Tabela_Kwerenda_z_AKORD[[#This Row],[CZAS_START]]) &amp;"-"&amp; MONTH(Tabela_Kwerenda_z_AKORD[[#This Row],[CZAS_START]]) &amp;"-"&amp; YEAR(Tabela_Kwerenda_z_AKORD[[#This Row],[CZAS_START]])</f>
        <v>0-1-1900</v>
      </c>
      <c r="K1344" t="e">
        <f>INDEX(AKORDT[],MATCH(Tabela_Kwerenda_z_AKORD[[#This Row],[PRACOWNICY_ID]],AKORDT[PRACOWNICY_ID],0),1)</f>
        <v>#N/A</v>
      </c>
    </row>
    <row r="1345" spans="1:11">
      <c r="A1345" s="11"/>
      <c r="B1345" s="11"/>
      <c r="E1345" s="11"/>
      <c r="F1345" s="11"/>
      <c r="I1345" t="str">
        <f>LEFT(Tabela_Kwerenda_z_AKORD[[#This Row],[NR_KOMISJI]],5)</f>
        <v/>
      </c>
      <c r="J1345" t="str">
        <f>DAY(Tabela_Kwerenda_z_AKORD[[#This Row],[CZAS_START]]) &amp;"-"&amp; MONTH(Tabela_Kwerenda_z_AKORD[[#This Row],[CZAS_START]]) &amp;"-"&amp; YEAR(Tabela_Kwerenda_z_AKORD[[#This Row],[CZAS_START]])</f>
        <v>0-1-1900</v>
      </c>
      <c r="K1345" t="e">
        <f>INDEX(AKORDT[],MATCH(Tabela_Kwerenda_z_AKORD[[#This Row],[PRACOWNICY_ID]],AKORDT[PRACOWNICY_ID],0),1)</f>
        <v>#N/A</v>
      </c>
    </row>
    <row r="1346" spans="1:11">
      <c r="A1346" s="11"/>
      <c r="B1346" s="11"/>
      <c r="E1346" s="11"/>
      <c r="F1346" s="11"/>
      <c r="I1346" t="str">
        <f>LEFT(Tabela_Kwerenda_z_AKORD[[#This Row],[NR_KOMISJI]],5)</f>
        <v/>
      </c>
      <c r="J1346" t="str">
        <f>DAY(Tabela_Kwerenda_z_AKORD[[#This Row],[CZAS_START]]) &amp;"-"&amp; MONTH(Tabela_Kwerenda_z_AKORD[[#This Row],[CZAS_START]]) &amp;"-"&amp; YEAR(Tabela_Kwerenda_z_AKORD[[#This Row],[CZAS_START]])</f>
        <v>0-1-1900</v>
      </c>
      <c r="K1346" t="e">
        <f>INDEX(AKORDT[],MATCH(Tabela_Kwerenda_z_AKORD[[#This Row],[PRACOWNICY_ID]],AKORDT[PRACOWNICY_ID],0),1)</f>
        <v>#N/A</v>
      </c>
    </row>
    <row r="1347" spans="1:11">
      <c r="A1347" s="11"/>
      <c r="B1347" s="11"/>
      <c r="E1347" s="11"/>
      <c r="F1347" s="11"/>
      <c r="I1347" t="str">
        <f>LEFT(Tabela_Kwerenda_z_AKORD[[#This Row],[NR_KOMISJI]],5)</f>
        <v/>
      </c>
      <c r="J1347" t="str">
        <f>DAY(Tabela_Kwerenda_z_AKORD[[#This Row],[CZAS_START]]) &amp;"-"&amp; MONTH(Tabela_Kwerenda_z_AKORD[[#This Row],[CZAS_START]]) &amp;"-"&amp; YEAR(Tabela_Kwerenda_z_AKORD[[#This Row],[CZAS_START]])</f>
        <v>0-1-1900</v>
      </c>
      <c r="K1347" t="e">
        <f>INDEX(AKORDT[],MATCH(Tabela_Kwerenda_z_AKORD[[#This Row],[PRACOWNICY_ID]],AKORDT[PRACOWNICY_ID],0),1)</f>
        <v>#N/A</v>
      </c>
    </row>
    <row r="1348" spans="1:11">
      <c r="A1348" s="11"/>
      <c r="B1348" s="11"/>
      <c r="E1348" s="11"/>
      <c r="F1348" s="11"/>
      <c r="I1348" t="str">
        <f>LEFT(Tabela_Kwerenda_z_AKORD[[#This Row],[NR_KOMISJI]],5)</f>
        <v/>
      </c>
      <c r="J1348" t="str">
        <f>DAY(Tabela_Kwerenda_z_AKORD[[#This Row],[CZAS_START]]) &amp;"-"&amp; MONTH(Tabela_Kwerenda_z_AKORD[[#This Row],[CZAS_START]]) &amp;"-"&amp; YEAR(Tabela_Kwerenda_z_AKORD[[#This Row],[CZAS_START]])</f>
        <v>0-1-1900</v>
      </c>
      <c r="K1348" t="e">
        <f>INDEX(AKORDT[],MATCH(Tabela_Kwerenda_z_AKORD[[#This Row],[PRACOWNICY_ID]],AKORDT[PRACOWNICY_ID],0),1)</f>
        <v>#N/A</v>
      </c>
    </row>
    <row r="1349" spans="1:11">
      <c r="A1349" s="11"/>
      <c r="B1349" s="11"/>
      <c r="E1349" s="11"/>
      <c r="F1349" s="11"/>
      <c r="I1349" t="str">
        <f>LEFT(Tabela_Kwerenda_z_AKORD[[#This Row],[NR_KOMISJI]],5)</f>
        <v/>
      </c>
      <c r="J1349" t="str">
        <f>DAY(Tabela_Kwerenda_z_AKORD[[#This Row],[CZAS_START]]) &amp;"-"&amp; MONTH(Tabela_Kwerenda_z_AKORD[[#This Row],[CZAS_START]]) &amp;"-"&amp; YEAR(Tabela_Kwerenda_z_AKORD[[#This Row],[CZAS_START]])</f>
        <v>0-1-1900</v>
      </c>
      <c r="K1349" t="e">
        <f>INDEX(AKORDT[],MATCH(Tabela_Kwerenda_z_AKORD[[#This Row],[PRACOWNICY_ID]],AKORDT[PRACOWNICY_ID],0),1)</f>
        <v>#N/A</v>
      </c>
    </row>
    <row r="1350" spans="1:11">
      <c r="A1350" s="11"/>
      <c r="B1350" s="11"/>
      <c r="E1350" s="11"/>
      <c r="F1350" s="11"/>
      <c r="I1350" t="str">
        <f>LEFT(Tabela_Kwerenda_z_AKORD[[#This Row],[NR_KOMISJI]],5)</f>
        <v/>
      </c>
      <c r="J1350" t="str">
        <f>DAY(Tabela_Kwerenda_z_AKORD[[#This Row],[CZAS_START]]) &amp;"-"&amp; MONTH(Tabela_Kwerenda_z_AKORD[[#This Row],[CZAS_START]]) &amp;"-"&amp; YEAR(Tabela_Kwerenda_z_AKORD[[#This Row],[CZAS_START]])</f>
        <v>0-1-1900</v>
      </c>
      <c r="K1350" t="e">
        <f>INDEX(AKORDT[],MATCH(Tabela_Kwerenda_z_AKORD[[#This Row],[PRACOWNICY_ID]],AKORDT[PRACOWNICY_ID],0),1)</f>
        <v>#N/A</v>
      </c>
    </row>
    <row r="1351" spans="1:11">
      <c r="A1351" s="11"/>
      <c r="B1351" s="11"/>
      <c r="E1351" s="11"/>
      <c r="F1351" s="11"/>
      <c r="I1351" t="str">
        <f>LEFT(Tabela_Kwerenda_z_AKORD[[#This Row],[NR_KOMISJI]],5)</f>
        <v/>
      </c>
      <c r="J1351" t="str">
        <f>DAY(Tabela_Kwerenda_z_AKORD[[#This Row],[CZAS_START]]) &amp;"-"&amp; MONTH(Tabela_Kwerenda_z_AKORD[[#This Row],[CZAS_START]]) &amp;"-"&amp; YEAR(Tabela_Kwerenda_z_AKORD[[#This Row],[CZAS_START]])</f>
        <v>0-1-1900</v>
      </c>
      <c r="K1351" t="e">
        <f>INDEX(AKORDT[],MATCH(Tabela_Kwerenda_z_AKORD[[#This Row],[PRACOWNICY_ID]],AKORDT[PRACOWNICY_ID],0),1)</f>
        <v>#N/A</v>
      </c>
    </row>
    <row r="1352" spans="1:11">
      <c r="A1352" s="11"/>
      <c r="B1352" s="11"/>
      <c r="E1352" s="11"/>
      <c r="F1352" s="11"/>
      <c r="I1352" t="str">
        <f>LEFT(Tabela_Kwerenda_z_AKORD[[#This Row],[NR_KOMISJI]],5)</f>
        <v/>
      </c>
      <c r="J1352" t="str">
        <f>DAY(Tabela_Kwerenda_z_AKORD[[#This Row],[CZAS_START]]) &amp;"-"&amp; MONTH(Tabela_Kwerenda_z_AKORD[[#This Row],[CZAS_START]]) &amp;"-"&amp; YEAR(Tabela_Kwerenda_z_AKORD[[#This Row],[CZAS_START]])</f>
        <v>0-1-1900</v>
      </c>
      <c r="K1352" t="e">
        <f>INDEX(AKORDT[],MATCH(Tabela_Kwerenda_z_AKORD[[#This Row],[PRACOWNICY_ID]],AKORDT[PRACOWNICY_ID],0),1)</f>
        <v>#N/A</v>
      </c>
    </row>
    <row r="1353" spans="1:11">
      <c r="A1353" s="11"/>
      <c r="B1353" s="11"/>
      <c r="E1353" s="11"/>
      <c r="F1353" s="11"/>
      <c r="I1353" t="str">
        <f>LEFT(Tabela_Kwerenda_z_AKORD[[#This Row],[NR_KOMISJI]],5)</f>
        <v/>
      </c>
      <c r="J1353" t="str">
        <f>DAY(Tabela_Kwerenda_z_AKORD[[#This Row],[CZAS_START]]) &amp;"-"&amp; MONTH(Tabela_Kwerenda_z_AKORD[[#This Row],[CZAS_START]]) &amp;"-"&amp; YEAR(Tabela_Kwerenda_z_AKORD[[#This Row],[CZAS_START]])</f>
        <v>0-1-1900</v>
      </c>
      <c r="K1353" t="e">
        <f>INDEX(AKORDT[],MATCH(Tabela_Kwerenda_z_AKORD[[#This Row],[PRACOWNICY_ID]],AKORDT[PRACOWNICY_ID],0),1)</f>
        <v>#N/A</v>
      </c>
    </row>
    <row r="1354" spans="1:11">
      <c r="A1354" s="11"/>
      <c r="B1354" s="11"/>
      <c r="E1354" s="11"/>
      <c r="F1354" s="11"/>
      <c r="I1354" t="str">
        <f>LEFT(Tabela_Kwerenda_z_AKORD[[#This Row],[NR_KOMISJI]],5)</f>
        <v/>
      </c>
      <c r="J1354" t="str">
        <f>DAY(Tabela_Kwerenda_z_AKORD[[#This Row],[CZAS_START]]) &amp;"-"&amp; MONTH(Tabela_Kwerenda_z_AKORD[[#This Row],[CZAS_START]]) &amp;"-"&amp; YEAR(Tabela_Kwerenda_z_AKORD[[#This Row],[CZAS_START]])</f>
        <v>0-1-1900</v>
      </c>
      <c r="K1354" t="e">
        <f>INDEX(AKORDT[],MATCH(Tabela_Kwerenda_z_AKORD[[#This Row],[PRACOWNICY_ID]],AKORDT[PRACOWNICY_ID],0),1)</f>
        <v>#N/A</v>
      </c>
    </row>
    <row r="1355" spans="1:11">
      <c r="A1355" s="11"/>
      <c r="B1355" s="11"/>
      <c r="E1355" s="11"/>
      <c r="F1355" s="11"/>
      <c r="I1355" t="str">
        <f>LEFT(Tabela_Kwerenda_z_AKORD[[#This Row],[NR_KOMISJI]],5)</f>
        <v/>
      </c>
      <c r="J1355" t="str">
        <f>DAY(Tabela_Kwerenda_z_AKORD[[#This Row],[CZAS_START]]) &amp;"-"&amp; MONTH(Tabela_Kwerenda_z_AKORD[[#This Row],[CZAS_START]]) &amp;"-"&amp; YEAR(Tabela_Kwerenda_z_AKORD[[#This Row],[CZAS_START]])</f>
        <v>0-1-1900</v>
      </c>
      <c r="K1355" t="e">
        <f>INDEX(AKORDT[],MATCH(Tabela_Kwerenda_z_AKORD[[#This Row],[PRACOWNICY_ID]],AKORDT[PRACOWNICY_ID],0),1)</f>
        <v>#N/A</v>
      </c>
    </row>
    <row r="1356" spans="1:11">
      <c r="A1356" s="11"/>
      <c r="B1356" s="11"/>
      <c r="E1356" s="11"/>
      <c r="F1356" s="11"/>
      <c r="I1356" t="str">
        <f>LEFT(Tabela_Kwerenda_z_AKORD[[#This Row],[NR_KOMISJI]],5)</f>
        <v/>
      </c>
      <c r="J1356" t="str">
        <f>DAY(Tabela_Kwerenda_z_AKORD[[#This Row],[CZAS_START]]) &amp;"-"&amp; MONTH(Tabela_Kwerenda_z_AKORD[[#This Row],[CZAS_START]]) &amp;"-"&amp; YEAR(Tabela_Kwerenda_z_AKORD[[#This Row],[CZAS_START]])</f>
        <v>0-1-1900</v>
      </c>
      <c r="K1356" t="e">
        <f>INDEX(AKORDT[],MATCH(Tabela_Kwerenda_z_AKORD[[#This Row],[PRACOWNICY_ID]],AKORDT[PRACOWNICY_ID],0),1)</f>
        <v>#N/A</v>
      </c>
    </row>
    <row r="1357" spans="1:11">
      <c r="A1357" s="11"/>
      <c r="B1357" s="11"/>
      <c r="E1357" s="11"/>
      <c r="F1357" s="11"/>
      <c r="I1357" t="str">
        <f>LEFT(Tabela_Kwerenda_z_AKORD[[#This Row],[NR_KOMISJI]],5)</f>
        <v/>
      </c>
      <c r="J1357" t="str">
        <f>DAY(Tabela_Kwerenda_z_AKORD[[#This Row],[CZAS_START]]) &amp;"-"&amp; MONTH(Tabela_Kwerenda_z_AKORD[[#This Row],[CZAS_START]]) &amp;"-"&amp; YEAR(Tabela_Kwerenda_z_AKORD[[#This Row],[CZAS_START]])</f>
        <v>0-1-1900</v>
      </c>
      <c r="K1357" t="e">
        <f>INDEX(AKORDT[],MATCH(Tabela_Kwerenda_z_AKORD[[#This Row],[PRACOWNICY_ID]],AKORDT[PRACOWNICY_ID],0),1)</f>
        <v>#N/A</v>
      </c>
    </row>
    <row r="1358" spans="1:11">
      <c r="A1358" s="11"/>
      <c r="B1358" s="11"/>
      <c r="E1358" s="11"/>
      <c r="F1358" s="11"/>
      <c r="I1358" t="str">
        <f>LEFT(Tabela_Kwerenda_z_AKORD[[#This Row],[NR_KOMISJI]],5)</f>
        <v/>
      </c>
      <c r="J1358" t="str">
        <f>DAY(Tabela_Kwerenda_z_AKORD[[#This Row],[CZAS_START]]) &amp;"-"&amp; MONTH(Tabela_Kwerenda_z_AKORD[[#This Row],[CZAS_START]]) &amp;"-"&amp; YEAR(Tabela_Kwerenda_z_AKORD[[#This Row],[CZAS_START]])</f>
        <v>0-1-1900</v>
      </c>
      <c r="K1358" t="e">
        <f>INDEX(AKORDT[],MATCH(Tabela_Kwerenda_z_AKORD[[#This Row],[PRACOWNICY_ID]],AKORDT[PRACOWNICY_ID],0),1)</f>
        <v>#N/A</v>
      </c>
    </row>
    <row r="1359" spans="1:11">
      <c r="A1359" s="11"/>
      <c r="B1359" s="11"/>
      <c r="E1359" s="11"/>
      <c r="F1359" s="11"/>
      <c r="I1359" t="str">
        <f>LEFT(Tabela_Kwerenda_z_AKORD[[#This Row],[NR_KOMISJI]],5)</f>
        <v/>
      </c>
      <c r="J1359" t="str">
        <f>DAY(Tabela_Kwerenda_z_AKORD[[#This Row],[CZAS_START]]) &amp;"-"&amp; MONTH(Tabela_Kwerenda_z_AKORD[[#This Row],[CZAS_START]]) &amp;"-"&amp; YEAR(Tabela_Kwerenda_z_AKORD[[#This Row],[CZAS_START]])</f>
        <v>0-1-1900</v>
      </c>
      <c r="K1359" t="e">
        <f>INDEX(AKORDT[],MATCH(Tabela_Kwerenda_z_AKORD[[#This Row],[PRACOWNICY_ID]],AKORDT[PRACOWNICY_ID],0),1)</f>
        <v>#N/A</v>
      </c>
    </row>
    <row r="1360" spans="1:11">
      <c r="A1360" s="11"/>
      <c r="B1360" s="11"/>
      <c r="E1360" s="11"/>
      <c r="F1360" s="11"/>
      <c r="I1360" t="str">
        <f>LEFT(Tabela_Kwerenda_z_AKORD[[#This Row],[NR_KOMISJI]],5)</f>
        <v/>
      </c>
      <c r="J1360" t="str">
        <f>DAY(Tabela_Kwerenda_z_AKORD[[#This Row],[CZAS_START]]) &amp;"-"&amp; MONTH(Tabela_Kwerenda_z_AKORD[[#This Row],[CZAS_START]]) &amp;"-"&amp; YEAR(Tabela_Kwerenda_z_AKORD[[#This Row],[CZAS_START]])</f>
        <v>0-1-1900</v>
      </c>
      <c r="K1360" t="e">
        <f>INDEX(AKORDT[],MATCH(Tabela_Kwerenda_z_AKORD[[#This Row],[PRACOWNICY_ID]],AKORDT[PRACOWNICY_ID],0),1)</f>
        <v>#N/A</v>
      </c>
    </row>
    <row r="1361" spans="1:11">
      <c r="A1361" s="11"/>
      <c r="B1361" s="11"/>
      <c r="E1361" s="11"/>
      <c r="F1361" s="11"/>
      <c r="I1361" t="str">
        <f>LEFT(Tabela_Kwerenda_z_AKORD[[#This Row],[NR_KOMISJI]],5)</f>
        <v/>
      </c>
      <c r="J1361" t="str">
        <f>DAY(Tabela_Kwerenda_z_AKORD[[#This Row],[CZAS_START]]) &amp;"-"&amp; MONTH(Tabela_Kwerenda_z_AKORD[[#This Row],[CZAS_START]]) &amp;"-"&amp; YEAR(Tabela_Kwerenda_z_AKORD[[#This Row],[CZAS_START]])</f>
        <v>0-1-1900</v>
      </c>
      <c r="K1361" t="e">
        <f>INDEX(AKORDT[],MATCH(Tabela_Kwerenda_z_AKORD[[#This Row],[PRACOWNICY_ID]],AKORDT[PRACOWNICY_ID],0),1)</f>
        <v>#N/A</v>
      </c>
    </row>
    <row r="1362" spans="1:11">
      <c r="A1362" s="11"/>
      <c r="B1362" s="11"/>
      <c r="E1362" s="11"/>
      <c r="F1362" s="11"/>
      <c r="I1362" t="str">
        <f>LEFT(Tabela_Kwerenda_z_AKORD[[#This Row],[NR_KOMISJI]],5)</f>
        <v/>
      </c>
      <c r="J1362" t="str">
        <f>DAY(Tabela_Kwerenda_z_AKORD[[#This Row],[CZAS_START]]) &amp;"-"&amp; MONTH(Tabela_Kwerenda_z_AKORD[[#This Row],[CZAS_START]]) &amp;"-"&amp; YEAR(Tabela_Kwerenda_z_AKORD[[#This Row],[CZAS_START]])</f>
        <v>0-1-1900</v>
      </c>
      <c r="K1362" t="e">
        <f>INDEX(AKORDT[],MATCH(Tabela_Kwerenda_z_AKORD[[#This Row],[PRACOWNICY_ID]],AKORDT[PRACOWNICY_ID],0),1)</f>
        <v>#N/A</v>
      </c>
    </row>
    <row r="1363" spans="1:11">
      <c r="A1363" s="11"/>
      <c r="B1363" s="11"/>
      <c r="E1363" s="11"/>
      <c r="F1363" s="11"/>
      <c r="I1363" t="str">
        <f>LEFT(Tabela_Kwerenda_z_AKORD[[#This Row],[NR_KOMISJI]],5)</f>
        <v/>
      </c>
      <c r="J1363" t="str">
        <f>DAY(Tabela_Kwerenda_z_AKORD[[#This Row],[CZAS_START]]) &amp;"-"&amp; MONTH(Tabela_Kwerenda_z_AKORD[[#This Row],[CZAS_START]]) &amp;"-"&amp; YEAR(Tabela_Kwerenda_z_AKORD[[#This Row],[CZAS_START]])</f>
        <v>0-1-1900</v>
      </c>
      <c r="K1363" t="e">
        <f>INDEX(AKORDT[],MATCH(Tabela_Kwerenda_z_AKORD[[#This Row],[PRACOWNICY_ID]],AKORDT[PRACOWNICY_ID],0),1)</f>
        <v>#N/A</v>
      </c>
    </row>
    <row r="1364" spans="1:11">
      <c r="A1364" s="11"/>
      <c r="B1364" s="11"/>
      <c r="E1364" s="11"/>
      <c r="F1364" s="11"/>
      <c r="I1364" t="str">
        <f>LEFT(Tabela_Kwerenda_z_AKORD[[#This Row],[NR_KOMISJI]],5)</f>
        <v/>
      </c>
      <c r="J1364" t="str">
        <f>DAY(Tabela_Kwerenda_z_AKORD[[#This Row],[CZAS_START]]) &amp;"-"&amp; MONTH(Tabela_Kwerenda_z_AKORD[[#This Row],[CZAS_START]]) &amp;"-"&amp; YEAR(Tabela_Kwerenda_z_AKORD[[#This Row],[CZAS_START]])</f>
        <v>0-1-1900</v>
      </c>
      <c r="K1364" t="e">
        <f>INDEX(AKORDT[],MATCH(Tabela_Kwerenda_z_AKORD[[#This Row],[PRACOWNICY_ID]],AKORDT[PRACOWNICY_ID],0),1)</f>
        <v>#N/A</v>
      </c>
    </row>
    <row r="1365" spans="1:11">
      <c r="A1365" s="11"/>
      <c r="B1365" s="11"/>
      <c r="E1365" s="11"/>
      <c r="F1365" s="11"/>
      <c r="I1365" t="str">
        <f>LEFT(Tabela_Kwerenda_z_AKORD[[#This Row],[NR_KOMISJI]],5)</f>
        <v/>
      </c>
      <c r="J1365" t="str">
        <f>DAY(Tabela_Kwerenda_z_AKORD[[#This Row],[CZAS_START]]) &amp;"-"&amp; MONTH(Tabela_Kwerenda_z_AKORD[[#This Row],[CZAS_START]]) &amp;"-"&amp; YEAR(Tabela_Kwerenda_z_AKORD[[#This Row],[CZAS_START]])</f>
        <v>0-1-1900</v>
      </c>
      <c r="K1365" t="e">
        <f>INDEX(AKORDT[],MATCH(Tabela_Kwerenda_z_AKORD[[#This Row],[PRACOWNICY_ID]],AKORDT[PRACOWNICY_ID],0),1)</f>
        <v>#N/A</v>
      </c>
    </row>
    <row r="1366" spans="1:11">
      <c r="A1366" s="11"/>
      <c r="B1366" s="11"/>
      <c r="E1366" s="11"/>
      <c r="F1366" s="11"/>
      <c r="I1366" t="str">
        <f>LEFT(Tabela_Kwerenda_z_AKORD[[#This Row],[NR_KOMISJI]],5)</f>
        <v/>
      </c>
      <c r="J1366" t="str">
        <f>DAY(Tabela_Kwerenda_z_AKORD[[#This Row],[CZAS_START]]) &amp;"-"&amp; MONTH(Tabela_Kwerenda_z_AKORD[[#This Row],[CZAS_START]]) &amp;"-"&amp; YEAR(Tabela_Kwerenda_z_AKORD[[#This Row],[CZAS_START]])</f>
        <v>0-1-1900</v>
      </c>
      <c r="K1366" t="e">
        <f>INDEX(AKORDT[],MATCH(Tabela_Kwerenda_z_AKORD[[#This Row],[PRACOWNICY_ID]],AKORDT[PRACOWNICY_ID],0),1)</f>
        <v>#N/A</v>
      </c>
    </row>
    <row r="1367" spans="1:11">
      <c r="A1367" s="11"/>
      <c r="B1367" s="11"/>
      <c r="E1367" s="11"/>
      <c r="F1367" s="11"/>
      <c r="I1367" t="str">
        <f>LEFT(Tabela_Kwerenda_z_AKORD[[#This Row],[NR_KOMISJI]],5)</f>
        <v/>
      </c>
      <c r="J1367" t="str">
        <f>DAY(Tabela_Kwerenda_z_AKORD[[#This Row],[CZAS_START]]) &amp;"-"&amp; MONTH(Tabela_Kwerenda_z_AKORD[[#This Row],[CZAS_START]]) &amp;"-"&amp; YEAR(Tabela_Kwerenda_z_AKORD[[#This Row],[CZAS_START]])</f>
        <v>0-1-1900</v>
      </c>
      <c r="K1367" t="e">
        <f>INDEX(AKORDT[],MATCH(Tabela_Kwerenda_z_AKORD[[#This Row],[PRACOWNICY_ID]],AKORDT[PRACOWNICY_ID],0),1)</f>
        <v>#N/A</v>
      </c>
    </row>
    <row r="1368" spans="1:11">
      <c r="A1368" s="11"/>
      <c r="B1368" s="11"/>
      <c r="E1368" s="11"/>
      <c r="F1368" s="11"/>
      <c r="I1368" t="str">
        <f>LEFT(Tabela_Kwerenda_z_AKORD[[#This Row],[NR_KOMISJI]],5)</f>
        <v/>
      </c>
      <c r="J1368" t="str">
        <f>DAY(Tabela_Kwerenda_z_AKORD[[#This Row],[CZAS_START]]) &amp;"-"&amp; MONTH(Tabela_Kwerenda_z_AKORD[[#This Row],[CZAS_START]]) &amp;"-"&amp; YEAR(Tabela_Kwerenda_z_AKORD[[#This Row],[CZAS_START]])</f>
        <v>0-1-1900</v>
      </c>
      <c r="K1368" t="e">
        <f>INDEX(AKORDT[],MATCH(Tabela_Kwerenda_z_AKORD[[#This Row],[PRACOWNICY_ID]],AKORDT[PRACOWNICY_ID],0),1)</f>
        <v>#N/A</v>
      </c>
    </row>
    <row r="1369" spans="1:11">
      <c r="A1369" s="11"/>
      <c r="B1369" s="11"/>
      <c r="E1369" s="11"/>
      <c r="F1369" s="11"/>
      <c r="I1369" t="str">
        <f>LEFT(Tabela_Kwerenda_z_AKORD[[#This Row],[NR_KOMISJI]],5)</f>
        <v/>
      </c>
      <c r="J1369" t="str">
        <f>DAY(Tabela_Kwerenda_z_AKORD[[#This Row],[CZAS_START]]) &amp;"-"&amp; MONTH(Tabela_Kwerenda_z_AKORD[[#This Row],[CZAS_START]]) &amp;"-"&amp; YEAR(Tabela_Kwerenda_z_AKORD[[#This Row],[CZAS_START]])</f>
        <v>0-1-1900</v>
      </c>
      <c r="K1369" t="e">
        <f>INDEX(AKORDT[],MATCH(Tabela_Kwerenda_z_AKORD[[#This Row],[PRACOWNICY_ID]],AKORDT[PRACOWNICY_ID],0),1)</f>
        <v>#N/A</v>
      </c>
    </row>
    <row r="1370" spans="1:11">
      <c r="A1370" s="11"/>
      <c r="B1370" s="11"/>
      <c r="E1370" s="11"/>
      <c r="F1370" s="11"/>
      <c r="I1370" t="str">
        <f>LEFT(Tabela_Kwerenda_z_AKORD[[#This Row],[NR_KOMISJI]],5)</f>
        <v/>
      </c>
      <c r="J1370" t="str">
        <f>DAY(Tabela_Kwerenda_z_AKORD[[#This Row],[CZAS_START]]) &amp;"-"&amp; MONTH(Tabela_Kwerenda_z_AKORD[[#This Row],[CZAS_START]]) &amp;"-"&amp; YEAR(Tabela_Kwerenda_z_AKORD[[#This Row],[CZAS_START]])</f>
        <v>0-1-1900</v>
      </c>
      <c r="K1370" t="e">
        <f>INDEX(AKORDT[],MATCH(Tabela_Kwerenda_z_AKORD[[#This Row],[PRACOWNICY_ID]],AKORDT[PRACOWNICY_ID],0),1)</f>
        <v>#N/A</v>
      </c>
    </row>
    <row r="1371" spans="1:11">
      <c r="A1371" s="11"/>
      <c r="B1371" s="11"/>
      <c r="E1371" s="11"/>
      <c r="F1371" s="11"/>
      <c r="I1371" t="str">
        <f>LEFT(Tabela_Kwerenda_z_AKORD[[#This Row],[NR_KOMISJI]],5)</f>
        <v/>
      </c>
      <c r="J1371" t="str">
        <f>DAY(Tabela_Kwerenda_z_AKORD[[#This Row],[CZAS_START]]) &amp;"-"&amp; MONTH(Tabela_Kwerenda_z_AKORD[[#This Row],[CZAS_START]]) &amp;"-"&amp; YEAR(Tabela_Kwerenda_z_AKORD[[#This Row],[CZAS_START]])</f>
        <v>0-1-1900</v>
      </c>
      <c r="K1371" t="e">
        <f>INDEX(AKORDT[],MATCH(Tabela_Kwerenda_z_AKORD[[#This Row],[PRACOWNICY_ID]],AKORDT[PRACOWNICY_ID],0),1)</f>
        <v>#N/A</v>
      </c>
    </row>
    <row r="1372" spans="1:11">
      <c r="A1372" s="11"/>
      <c r="B1372" s="11"/>
      <c r="E1372" s="11"/>
      <c r="F1372" s="11"/>
      <c r="I1372" t="str">
        <f>LEFT(Tabela_Kwerenda_z_AKORD[[#This Row],[NR_KOMISJI]],5)</f>
        <v/>
      </c>
      <c r="J1372" t="str">
        <f>DAY(Tabela_Kwerenda_z_AKORD[[#This Row],[CZAS_START]]) &amp;"-"&amp; MONTH(Tabela_Kwerenda_z_AKORD[[#This Row],[CZAS_START]]) &amp;"-"&amp; YEAR(Tabela_Kwerenda_z_AKORD[[#This Row],[CZAS_START]])</f>
        <v>0-1-1900</v>
      </c>
      <c r="K1372" t="e">
        <f>INDEX(AKORDT[],MATCH(Tabela_Kwerenda_z_AKORD[[#This Row],[PRACOWNICY_ID]],AKORDT[PRACOWNICY_ID],0),1)</f>
        <v>#N/A</v>
      </c>
    </row>
    <row r="1373" spans="1:11">
      <c r="A1373" s="11"/>
      <c r="B1373" s="11"/>
      <c r="E1373" s="11"/>
      <c r="F1373" s="11"/>
      <c r="I1373" t="str">
        <f>LEFT(Tabela_Kwerenda_z_AKORD[[#This Row],[NR_KOMISJI]],5)</f>
        <v/>
      </c>
      <c r="J1373" t="str">
        <f>DAY(Tabela_Kwerenda_z_AKORD[[#This Row],[CZAS_START]]) &amp;"-"&amp; MONTH(Tabela_Kwerenda_z_AKORD[[#This Row],[CZAS_START]]) &amp;"-"&amp; YEAR(Tabela_Kwerenda_z_AKORD[[#This Row],[CZAS_START]])</f>
        <v>0-1-1900</v>
      </c>
      <c r="K1373" t="e">
        <f>INDEX(AKORDT[],MATCH(Tabela_Kwerenda_z_AKORD[[#This Row],[PRACOWNICY_ID]],AKORDT[PRACOWNICY_ID],0),1)</f>
        <v>#N/A</v>
      </c>
    </row>
    <row r="1374" spans="1:11">
      <c r="A1374" s="11"/>
      <c r="B1374" s="11"/>
      <c r="E1374" s="11"/>
      <c r="F1374" s="11"/>
      <c r="I1374" t="str">
        <f>LEFT(Tabela_Kwerenda_z_AKORD[[#This Row],[NR_KOMISJI]],5)</f>
        <v/>
      </c>
      <c r="J1374" t="str">
        <f>DAY(Tabela_Kwerenda_z_AKORD[[#This Row],[CZAS_START]]) &amp;"-"&amp; MONTH(Tabela_Kwerenda_z_AKORD[[#This Row],[CZAS_START]]) &amp;"-"&amp; YEAR(Tabela_Kwerenda_z_AKORD[[#This Row],[CZAS_START]])</f>
        <v>0-1-1900</v>
      </c>
      <c r="K1374" t="e">
        <f>INDEX(AKORDT[],MATCH(Tabela_Kwerenda_z_AKORD[[#This Row],[PRACOWNICY_ID]],AKORDT[PRACOWNICY_ID],0),1)</f>
        <v>#N/A</v>
      </c>
    </row>
    <row r="1375" spans="1:11">
      <c r="A1375" s="11"/>
      <c r="B1375" s="11"/>
      <c r="E1375" s="11"/>
      <c r="F1375" s="11"/>
      <c r="I1375" t="str">
        <f>LEFT(Tabela_Kwerenda_z_AKORD[[#This Row],[NR_KOMISJI]],5)</f>
        <v/>
      </c>
      <c r="J1375" t="str">
        <f>DAY(Tabela_Kwerenda_z_AKORD[[#This Row],[CZAS_START]]) &amp;"-"&amp; MONTH(Tabela_Kwerenda_z_AKORD[[#This Row],[CZAS_START]]) &amp;"-"&amp; YEAR(Tabela_Kwerenda_z_AKORD[[#This Row],[CZAS_START]])</f>
        <v>0-1-1900</v>
      </c>
      <c r="K1375" t="e">
        <f>INDEX(AKORDT[],MATCH(Tabela_Kwerenda_z_AKORD[[#This Row],[PRACOWNICY_ID]],AKORDT[PRACOWNICY_ID],0),1)</f>
        <v>#N/A</v>
      </c>
    </row>
    <row r="1376" spans="1:11">
      <c r="A1376" s="11"/>
      <c r="B1376" s="11"/>
      <c r="E1376" s="11"/>
      <c r="F1376" s="11"/>
      <c r="I1376" t="str">
        <f>LEFT(Tabela_Kwerenda_z_AKORD[[#This Row],[NR_KOMISJI]],5)</f>
        <v/>
      </c>
      <c r="J1376" t="str">
        <f>DAY(Tabela_Kwerenda_z_AKORD[[#This Row],[CZAS_START]]) &amp;"-"&amp; MONTH(Tabela_Kwerenda_z_AKORD[[#This Row],[CZAS_START]]) &amp;"-"&amp; YEAR(Tabela_Kwerenda_z_AKORD[[#This Row],[CZAS_START]])</f>
        <v>0-1-1900</v>
      </c>
      <c r="K1376" t="e">
        <f>INDEX(AKORDT[],MATCH(Tabela_Kwerenda_z_AKORD[[#This Row],[PRACOWNICY_ID]],AKORDT[PRACOWNICY_ID],0),1)</f>
        <v>#N/A</v>
      </c>
    </row>
    <row r="1377" spans="1:11">
      <c r="A1377" s="11"/>
      <c r="B1377" s="11"/>
      <c r="E1377" s="11"/>
      <c r="F1377" s="11"/>
      <c r="I1377" t="str">
        <f>LEFT(Tabela_Kwerenda_z_AKORD[[#This Row],[NR_KOMISJI]],5)</f>
        <v/>
      </c>
      <c r="J1377" t="str">
        <f>DAY(Tabela_Kwerenda_z_AKORD[[#This Row],[CZAS_START]]) &amp;"-"&amp; MONTH(Tabela_Kwerenda_z_AKORD[[#This Row],[CZAS_START]]) &amp;"-"&amp; YEAR(Tabela_Kwerenda_z_AKORD[[#This Row],[CZAS_START]])</f>
        <v>0-1-1900</v>
      </c>
      <c r="K1377" t="e">
        <f>INDEX(AKORDT[],MATCH(Tabela_Kwerenda_z_AKORD[[#This Row],[PRACOWNICY_ID]],AKORDT[PRACOWNICY_ID],0),1)</f>
        <v>#N/A</v>
      </c>
    </row>
    <row r="1378" spans="1:11">
      <c r="A1378" s="11"/>
      <c r="B1378" s="11"/>
      <c r="E1378" s="11"/>
      <c r="F1378" s="11"/>
      <c r="I1378" t="str">
        <f>LEFT(Tabela_Kwerenda_z_AKORD[[#This Row],[NR_KOMISJI]],5)</f>
        <v/>
      </c>
      <c r="J1378" t="str">
        <f>DAY(Tabela_Kwerenda_z_AKORD[[#This Row],[CZAS_START]]) &amp;"-"&amp; MONTH(Tabela_Kwerenda_z_AKORD[[#This Row],[CZAS_START]]) &amp;"-"&amp; YEAR(Tabela_Kwerenda_z_AKORD[[#This Row],[CZAS_START]])</f>
        <v>0-1-1900</v>
      </c>
      <c r="K1378" t="e">
        <f>INDEX(AKORDT[],MATCH(Tabela_Kwerenda_z_AKORD[[#This Row],[PRACOWNICY_ID]],AKORDT[PRACOWNICY_ID],0),1)</f>
        <v>#N/A</v>
      </c>
    </row>
    <row r="1379" spans="1:11">
      <c r="A1379" s="11"/>
      <c r="B1379" s="11"/>
      <c r="E1379" s="11"/>
      <c r="F1379" s="11"/>
      <c r="I1379" t="str">
        <f>LEFT(Tabela_Kwerenda_z_AKORD[[#This Row],[NR_KOMISJI]],5)</f>
        <v/>
      </c>
      <c r="J1379" t="str">
        <f>DAY(Tabela_Kwerenda_z_AKORD[[#This Row],[CZAS_START]]) &amp;"-"&amp; MONTH(Tabela_Kwerenda_z_AKORD[[#This Row],[CZAS_START]]) &amp;"-"&amp; YEAR(Tabela_Kwerenda_z_AKORD[[#This Row],[CZAS_START]])</f>
        <v>0-1-1900</v>
      </c>
      <c r="K1379" t="e">
        <f>INDEX(AKORDT[],MATCH(Tabela_Kwerenda_z_AKORD[[#This Row],[PRACOWNICY_ID]],AKORDT[PRACOWNICY_ID],0),1)</f>
        <v>#N/A</v>
      </c>
    </row>
    <row r="1380" spans="1:11">
      <c r="A1380" s="11"/>
      <c r="B1380" s="11"/>
      <c r="E1380" s="11"/>
      <c r="F1380" s="11"/>
      <c r="I1380" t="str">
        <f>LEFT(Tabela_Kwerenda_z_AKORD[[#This Row],[NR_KOMISJI]],5)</f>
        <v/>
      </c>
      <c r="J1380" t="str">
        <f>DAY(Tabela_Kwerenda_z_AKORD[[#This Row],[CZAS_START]]) &amp;"-"&amp; MONTH(Tabela_Kwerenda_z_AKORD[[#This Row],[CZAS_START]]) &amp;"-"&amp; YEAR(Tabela_Kwerenda_z_AKORD[[#This Row],[CZAS_START]])</f>
        <v>0-1-1900</v>
      </c>
      <c r="K1380" t="e">
        <f>INDEX(AKORDT[],MATCH(Tabela_Kwerenda_z_AKORD[[#This Row],[PRACOWNICY_ID]],AKORDT[PRACOWNICY_ID],0),1)</f>
        <v>#N/A</v>
      </c>
    </row>
    <row r="1381" spans="1:11">
      <c r="A1381" s="11"/>
      <c r="B1381" s="11"/>
      <c r="E1381" s="11"/>
      <c r="F1381" s="11"/>
      <c r="I1381" t="str">
        <f>LEFT(Tabela_Kwerenda_z_AKORD[[#This Row],[NR_KOMISJI]],5)</f>
        <v/>
      </c>
      <c r="J1381" t="str">
        <f>DAY(Tabela_Kwerenda_z_AKORD[[#This Row],[CZAS_START]]) &amp;"-"&amp; MONTH(Tabela_Kwerenda_z_AKORD[[#This Row],[CZAS_START]]) &amp;"-"&amp; YEAR(Tabela_Kwerenda_z_AKORD[[#This Row],[CZAS_START]])</f>
        <v>0-1-1900</v>
      </c>
      <c r="K1381" t="e">
        <f>INDEX(AKORDT[],MATCH(Tabela_Kwerenda_z_AKORD[[#This Row],[PRACOWNICY_ID]],AKORDT[PRACOWNICY_ID],0),1)</f>
        <v>#N/A</v>
      </c>
    </row>
    <row r="1382" spans="1:11">
      <c r="A1382" s="11"/>
      <c r="B1382" s="11"/>
      <c r="E1382" s="11"/>
      <c r="F1382" s="11"/>
      <c r="I1382" t="str">
        <f>LEFT(Tabela_Kwerenda_z_AKORD[[#This Row],[NR_KOMISJI]],5)</f>
        <v/>
      </c>
      <c r="J1382" t="str">
        <f>DAY(Tabela_Kwerenda_z_AKORD[[#This Row],[CZAS_START]]) &amp;"-"&amp; MONTH(Tabela_Kwerenda_z_AKORD[[#This Row],[CZAS_START]]) &amp;"-"&amp; YEAR(Tabela_Kwerenda_z_AKORD[[#This Row],[CZAS_START]])</f>
        <v>0-1-1900</v>
      </c>
      <c r="K1382" t="e">
        <f>INDEX(AKORDT[],MATCH(Tabela_Kwerenda_z_AKORD[[#This Row],[PRACOWNICY_ID]],AKORDT[PRACOWNICY_ID],0),1)</f>
        <v>#N/A</v>
      </c>
    </row>
    <row r="1383" spans="1:11">
      <c r="A1383" s="11"/>
      <c r="B1383" s="11"/>
      <c r="E1383" s="11"/>
      <c r="F1383" s="11"/>
      <c r="I1383" t="str">
        <f>LEFT(Tabela_Kwerenda_z_AKORD[[#This Row],[NR_KOMISJI]],5)</f>
        <v/>
      </c>
      <c r="J1383" t="str">
        <f>DAY(Tabela_Kwerenda_z_AKORD[[#This Row],[CZAS_START]]) &amp;"-"&amp; MONTH(Tabela_Kwerenda_z_AKORD[[#This Row],[CZAS_START]]) &amp;"-"&amp; YEAR(Tabela_Kwerenda_z_AKORD[[#This Row],[CZAS_START]])</f>
        <v>0-1-1900</v>
      </c>
      <c r="K1383" t="e">
        <f>INDEX(AKORDT[],MATCH(Tabela_Kwerenda_z_AKORD[[#This Row],[PRACOWNICY_ID]],AKORDT[PRACOWNICY_ID],0),1)</f>
        <v>#N/A</v>
      </c>
    </row>
    <row r="1384" spans="1:11">
      <c r="A1384" s="11"/>
      <c r="B1384" s="11"/>
      <c r="E1384" s="11"/>
      <c r="F1384" s="11"/>
      <c r="I1384" t="str">
        <f>LEFT(Tabela_Kwerenda_z_AKORD[[#This Row],[NR_KOMISJI]],5)</f>
        <v/>
      </c>
      <c r="J1384" t="str">
        <f>DAY(Tabela_Kwerenda_z_AKORD[[#This Row],[CZAS_START]]) &amp;"-"&amp; MONTH(Tabela_Kwerenda_z_AKORD[[#This Row],[CZAS_START]]) &amp;"-"&amp; YEAR(Tabela_Kwerenda_z_AKORD[[#This Row],[CZAS_START]])</f>
        <v>0-1-1900</v>
      </c>
      <c r="K1384" t="e">
        <f>INDEX(AKORDT[],MATCH(Tabela_Kwerenda_z_AKORD[[#This Row],[PRACOWNICY_ID]],AKORDT[PRACOWNICY_ID],0),1)</f>
        <v>#N/A</v>
      </c>
    </row>
    <row r="1385" spans="1:11">
      <c r="A1385" s="11"/>
      <c r="B1385" s="11"/>
      <c r="E1385" s="11"/>
      <c r="F1385" s="11"/>
      <c r="I1385" t="str">
        <f>LEFT(Tabela_Kwerenda_z_AKORD[[#This Row],[NR_KOMISJI]],5)</f>
        <v/>
      </c>
      <c r="J1385" t="str">
        <f>DAY(Tabela_Kwerenda_z_AKORD[[#This Row],[CZAS_START]]) &amp;"-"&amp; MONTH(Tabela_Kwerenda_z_AKORD[[#This Row],[CZAS_START]]) &amp;"-"&amp; YEAR(Tabela_Kwerenda_z_AKORD[[#This Row],[CZAS_START]])</f>
        <v>0-1-1900</v>
      </c>
      <c r="K1385" t="e">
        <f>INDEX(AKORDT[],MATCH(Tabela_Kwerenda_z_AKORD[[#This Row],[PRACOWNICY_ID]],AKORDT[PRACOWNICY_ID],0),1)</f>
        <v>#N/A</v>
      </c>
    </row>
    <row r="1386" spans="1:11">
      <c r="A1386" s="11"/>
      <c r="B1386" s="11"/>
      <c r="E1386" s="11"/>
      <c r="F1386" s="11"/>
      <c r="I1386" t="str">
        <f>LEFT(Tabela_Kwerenda_z_AKORD[[#This Row],[NR_KOMISJI]],5)</f>
        <v/>
      </c>
      <c r="J1386" t="str">
        <f>DAY(Tabela_Kwerenda_z_AKORD[[#This Row],[CZAS_START]]) &amp;"-"&amp; MONTH(Tabela_Kwerenda_z_AKORD[[#This Row],[CZAS_START]]) &amp;"-"&amp; YEAR(Tabela_Kwerenda_z_AKORD[[#This Row],[CZAS_START]])</f>
        <v>0-1-1900</v>
      </c>
      <c r="K1386" t="e">
        <f>INDEX(AKORDT[],MATCH(Tabela_Kwerenda_z_AKORD[[#This Row],[PRACOWNICY_ID]],AKORDT[PRACOWNICY_ID],0),1)</f>
        <v>#N/A</v>
      </c>
    </row>
    <row r="1387" spans="1:11">
      <c r="A1387" s="11"/>
      <c r="B1387" s="11"/>
      <c r="E1387" s="11"/>
      <c r="F1387" s="11"/>
      <c r="I1387" t="str">
        <f>LEFT(Tabela_Kwerenda_z_AKORD[[#This Row],[NR_KOMISJI]],5)</f>
        <v/>
      </c>
      <c r="J1387" t="str">
        <f>DAY(Tabela_Kwerenda_z_AKORD[[#This Row],[CZAS_START]]) &amp;"-"&amp; MONTH(Tabela_Kwerenda_z_AKORD[[#This Row],[CZAS_START]]) &amp;"-"&amp; YEAR(Tabela_Kwerenda_z_AKORD[[#This Row],[CZAS_START]])</f>
        <v>0-1-1900</v>
      </c>
      <c r="K1387" t="e">
        <f>INDEX(AKORDT[],MATCH(Tabela_Kwerenda_z_AKORD[[#This Row],[PRACOWNICY_ID]],AKORDT[PRACOWNICY_ID],0),1)</f>
        <v>#N/A</v>
      </c>
    </row>
    <row r="1388" spans="1:11">
      <c r="A1388" s="11"/>
      <c r="B1388" s="11"/>
      <c r="E1388" s="11"/>
      <c r="F1388" s="11"/>
      <c r="I1388" t="str">
        <f>LEFT(Tabela_Kwerenda_z_AKORD[[#This Row],[NR_KOMISJI]],5)</f>
        <v/>
      </c>
      <c r="J1388" t="str">
        <f>DAY(Tabela_Kwerenda_z_AKORD[[#This Row],[CZAS_START]]) &amp;"-"&amp; MONTH(Tabela_Kwerenda_z_AKORD[[#This Row],[CZAS_START]]) &amp;"-"&amp; YEAR(Tabela_Kwerenda_z_AKORD[[#This Row],[CZAS_START]])</f>
        <v>0-1-1900</v>
      </c>
      <c r="K1388" t="e">
        <f>INDEX(AKORDT[],MATCH(Tabela_Kwerenda_z_AKORD[[#This Row],[PRACOWNICY_ID]],AKORDT[PRACOWNICY_ID],0),1)</f>
        <v>#N/A</v>
      </c>
    </row>
    <row r="1389" spans="1:11">
      <c r="A1389" s="11"/>
      <c r="B1389" s="11"/>
      <c r="E1389" s="11"/>
      <c r="F1389" s="11"/>
      <c r="I1389" t="str">
        <f>LEFT(Tabela_Kwerenda_z_AKORD[[#This Row],[NR_KOMISJI]],5)</f>
        <v/>
      </c>
      <c r="J1389" t="str">
        <f>DAY(Tabela_Kwerenda_z_AKORD[[#This Row],[CZAS_START]]) &amp;"-"&amp; MONTH(Tabela_Kwerenda_z_AKORD[[#This Row],[CZAS_START]]) &amp;"-"&amp; YEAR(Tabela_Kwerenda_z_AKORD[[#This Row],[CZAS_START]])</f>
        <v>0-1-1900</v>
      </c>
      <c r="K1389" t="e">
        <f>INDEX(AKORDT[],MATCH(Tabela_Kwerenda_z_AKORD[[#This Row],[PRACOWNICY_ID]],AKORDT[PRACOWNICY_ID],0),1)</f>
        <v>#N/A</v>
      </c>
    </row>
    <row r="1390" spans="1:11">
      <c r="A1390" s="11"/>
      <c r="B1390" s="11"/>
      <c r="E1390" s="11"/>
      <c r="F1390" s="11"/>
      <c r="I1390" t="str">
        <f>LEFT(Tabela_Kwerenda_z_AKORD[[#This Row],[NR_KOMISJI]],5)</f>
        <v/>
      </c>
      <c r="J1390" t="str">
        <f>DAY(Tabela_Kwerenda_z_AKORD[[#This Row],[CZAS_START]]) &amp;"-"&amp; MONTH(Tabela_Kwerenda_z_AKORD[[#This Row],[CZAS_START]]) &amp;"-"&amp; YEAR(Tabela_Kwerenda_z_AKORD[[#This Row],[CZAS_START]])</f>
        <v>0-1-1900</v>
      </c>
      <c r="K1390" t="e">
        <f>INDEX(AKORDT[],MATCH(Tabela_Kwerenda_z_AKORD[[#This Row],[PRACOWNICY_ID]],AKORDT[PRACOWNICY_ID],0),1)</f>
        <v>#N/A</v>
      </c>
    </row>
    <row r="1391" spans="1:11">
      <c r="A1391" s="11"/>
      <c r="B1391" s="11"/>
      <c r="E1391" s="11"/>
      <c r="F1391" s="11"/>
      <c r="I1391" t="str">
        <f>LEFT(Tabela_Kwerenda_z_AKORD[[#This Row],[NR_KOMISJI]],5)</f>
        <v/>
      </c>
      <c r="J1391" t="str">
        <f>DAY(Tabela_Kwerenda_z_AKORD[[#This Row],[CZAS_START]]) &amp;"-"&amp; MONTH(Tabela_Kwerenda_z_AKORD[[#This Row],[CZAS_START]]) &amp;"-"&amp; YEAR(Tabela_Kwerenda_z_AKORD[[#This Row],[CZAS_START]])</f>
        <v>0-1-1900</v>
      </c>
      <c r="K1391" t="e">
        <f>INDEX(AKORDT[],MATCH(Tabela_Kwerenda_z_AKORD[[#This Row],[PRACOWNICY_ID]],AKORDT[PRACOWNICY_ID],0),1)</f>
        <v>#N/A</v>
      </c>
    </row>
    <row r="1392" spans="1:11">
      <c r="A1392" s="11"/>
      <c r="B1392" s="11"/>
      <c r="E1392" s="11"/>
      <c r="F1392" s="11"/>
      <c r="I1392" t="str">
        <f>LEFT(Tabela_Kwerenda_z_AKORD[[#This Row],[NR_KOMISJI]],5)</f>
        <v/>
      </c>
      <c r="J1392" t="str">
        <f>DAY(Tabela_Kwerenda_z_AKORD[[#This Row],[CZAS_START]]) &amp;"-"&amp; MONTH(Tabela_Kwerenda_z_AKORD[[#This Row],[CZAS_START]]) &amp;"-"&amp; YEAR(Tabela_Kwerenda_z_AKORD[[#This Row],[CZAS_START]])</f>
        <v>0-1-1900</v>
      </c>
      <c r="K1392" t="e">
        <f>INDEX(AKORDT[],MATCH(Tabela_Kwerenda_z_AKORD[[#This Row],[PRACOWNICY_ID]],AKORDT[PRACOWNICY_ID],0),1)</f>
        <v>#N/A</v>
      </c>
    </row>
    <row r="1393" spans="1:11">
      <c r="A1393" s="11"/>
      <c r="B1393" s="11"/>
      <c r="E1393" s="11"/>
      <c r="F1393" s="11"/>
      <c r="I1393" t="str">
        <f>LEFT(Tabela_Kwerenda_z_AKORD[[#This Row],[NR_KOMISJI]],5)</f>
        <v/>
      </c>
      <c r="J1393" t="str">
        <f>DAY(Tabela_Kwerenda_z_AKORD[[#This Row],[CZAS_START]]) &amp;"-"&amp; MONTH(Tabela_Kwerenda_z_AKORD[[#This Row],[CZAS_START]]) &amp;"-"&amp; YEAR(Tabela_Kwerenda_z_AKORD[[#This Row],[CZAS_START]])</f>
        <v>0-1-1900</v>
      </c>
      <c r="K1393" t="e">
        <f>INDEX(AKORDT[],MATCH(Tabela_Kwerenda_z_AKORD[[#This Row],[PRACOWNICY_ID]],AKORDT[PRACOWNICY_ID],0),1)</f>
        <v>#N/A</v>
      </c>
    </row>
    <row r="1394" spans="1:11">
      <c r="A1394" s="11"/>
      <c r="B1394" s="11"/>
      <c r="E1394" s="11"/>
      <c r="F1394" s="11"/>
      <c r="I1394" t="str">
        <f>LEFT(Tabela_Kwerenda_z_AKORD[[#This Row],[NR_KOMISJI]],5)</f>
        <v/>
      </c>
      <c r="J1394" t="str">
        <f>DAY(Tabela_Kwerenda_z_AKORD[[#This Row],[CZAS_START]]) &amp;"-"&amp; MONTH(Tabela_Kwerenda_z_AKORD[[#This Row],[CZAS_START]]) &amp;"-"&amp; YEAR(Tabela_Kwerenda_z_AKORD[[#This Row],[CZAS_START]])</f>
        <v>0-1-1900</v>
      </c>
      <c r="K1394" t="e">
        <f>INDEX(AKORDT[],MATCH(Tabela_Kwerenda_z_AKORD[[#This Row],[PRACOWNICY_ID]],AKORDT[PRACOWNICY_ID],0),1)</f>
        <v>#N/A</v>
      </c>
    </row>
    <row r="1395" spans="1:11">
      <c r="A1395" s="11"/>
      <c r="B1395" s="11"/>
      <c r="E1395" s="11"/>
      <c r="F1395" s="11"/>
      <c r="I1395" t="str">
        <f>LEFT(Tabela_Kwerenda_z_AKORD[[#This Row],[NR_KOMISJI]],5)</f>
        <v/>
      </c>
      <c r="J1395" t="str">
        <f>DAY(Tabela_Kwerenda_z_AKORD[[#This Row],[CZAS_START]]) &amp;"-"&amp; MONTH(Tabela_Kwerenda_z_AKORD[[#This Row],[CZAS_START]]) &amp;"-"&amp; YEAR(Tabela_Kwerenda_z_AKORD[[#This Row],[CZAS_START]])</f>
        <v>0-1-1900</v>
      </c>
      <c r="K1395" t="e">
        <f>INDEX(AKORDT[],MATCH(Tabela_Kwerenda_z_AKORD[[#This Row],[PRACOWNICY_ID]],AKORDT[PRACOWNICY_ID],0),1)</f>
        <v>#N/A</v>
      </c>
    </row>
    <row r="1396" spans="1:11">
      <c r="A1396" s="11"/>
      <c r="B1396" s="11"/>
      <c r="E1396" s="11"/>
      <c r="F1396" s="11"/>
      <c r="I1396" t="str">
        <f>LEFT(Tabela_Kwerenda_z_AKORD[[#This Row],[NR_KOMISJI]],5)</f>
        <v/>
      </c>
      <c r="J1396" t="str">
        <f>DAY(Tabela_Kwerenda_z_AKORD[[#This Row],[CZAS_START]]) &amp;"-"&amp; MONTH(Tabela_Kwerenda_z_AKORD[[#This Row],[CZAS_START]]) &amp;"-"&amp; YEAR(Tabela_Kwerenda_z_AKORD[[#This Row],[CZAS_START]])</f>
        <v>0-1-1900</v>
      </c>
      <c r="K1396" t="e">
        <f>INDEX(AKORDT[],MATCH(Tabela_Kwerenda_z_AKORD[[#This Row],[PRACOWNICY_ID]],AKORDT[PRACOWNICY_ID],0),1)</f>
        <v>#N/A</v>
      </c>
    </row>
    <row r="1397" spans="1:11">
      <c r="A1397" s="11"/>
      <c r="B1397" s="11"/>
      <c r="E1397" s="11"/>
      <c r="F1397" s="11"/>
      <c r="I1397" t="str">
        <f>LEFT(Tabela_Kwerenda_z_AKORD[[#This Row],[NR_KOMISJI]],5)</f>
        <v/>
      </c>
      <c r="J1397" t="str">
        <f>DAY(Tabela_Kwerenda_z_AKORD[[#This Row],[CZAS_START]]) &amp;"-"&amp; MONTH(Tabela_Kwerenda_z_AKORD[[#This Row],[CZAS_START]]) &amp;"-"&amp; YEAR(Tabela_Kwerenda_z_AKORD[[#This Row],[CZAS_START]])</f>
        <v>0-1-1900</v>
      </c>
      <c r="K1397" t="e">
        <f>INDEX(AKORDT[],MATCH(Tabela_Kwerenda_z_AKORD[[#This Row],[PRACOWNICY_ID]],AKORDT[PRACOWNICY_ID],0),1)</f>
        <v>#N/A</v>
      </c>
    </row>
    <row r="1398" spans="1:11">
      <c r="A1398" s="11"/>
      <c r="B1398" s="11"/>
      <c r="E1398" s="11"/>
      <c r="F1398" s="11"/>
      <c r="I1398" t="str">
        <f>LEFT(Tabela_Kwerenda_z_AKORD[[#This Row],[NR_KOMISJI]],5)</f>
        <v/>
      </c>
      <c r="J1398" t="str">
        <f>DAY(Tabela_Kwerenda_z_AKORD[[#This Row],[CZAS_START]]) &amp;"-"&amp; MONTH(Tabela_Kwerenda_z_AKORD[[#This Row],[CZAS_START]]) &amp;"-"&amp; YEAR(Tabela_Kwerenda_z_AKORD[[#This Row],[CZAS_START]])</f>
        <v>0-1-1900</v>
      </c>
      <c r="K1398" t="e">
        <f>INDEX(AKORDT[],MATCH(Tabela_Kwerenda_z_AKORD[[#This Row],[PRACOWNICY_ID]],AKORDT[PRACOWNICY_ID],0),1)</f>
        <v>#N/A</v>
      </c>
    </row>
    <row r="1399" spans="1:11">
      <c r="A1399" s="11"/>
      <c r="B1399" s="11"/>
      <c r="E1399" s="11"/>
      <c r="F1399" s="11"/>
      <c r="I1399" t="str">
        <f>LEFT(Tabela_Kwerenda_z_AKORD[[#This Row],[NR_KOMISJI]],5)</f>
        <v/>
      </c>
      <c r="J1399" t="str">
        <f>DAY(Tabela_Kwerenda_z_AKORD[[#This Row],[CZAS_START]]) &amp;"-"&amp; MONTH(Tabela_Kwerenda_z_AKORD[[#This Row],[CZAS_START]]) &amp;"-"&amp; YEAR(Tabela_Kwerenda_z_AKORD[[#This Row],[CZAS_START]])</f>
        <v>0-1-1900</v>
      </c>
      <c r="K1399" t="e">
        <f>INDEX(AKORDT[],MATCH(Tabela_Kwerenda_z_AKORD[[#This Row],[PRACOWNICY_ID]],AKORDT[PRACOWNICY_ID],0),1)</f>
        <v>#N/A</v>
      </c>
    </row>
    <row r="1400" spans="1:11">
      <c r="A1400" s="11"/>
      <c r="B1400" s="11"/>
      <c r="E1400" s="11"/>
      <c r="F1400" s="11"/>
      <c r="I1400" t="str">
        <f>LEFT(Tabela_Kwerenda_z_AKORD[[#This Row],[NR_KOMISJI]],5)</f>
        <v/>
      </c>
      <c r="J1400" t="str">
        <f>DAY(Tabela_Kwerenda_z_AKORD[[#This Row],[CZAS_START]]) &amp;"-"&amp; MONTH(Tabela_Kwerenda_z_AKORD[[#This Row],[CZAS_START]]) &amp;"-"&amp; YEAR(Tabela_Kwerenda_z_AKORD[[#This Row],[CZAS_START]])</f>
        <v>0-1-1900</v>
      </c>
      <c r="K1400" t="e">
        <f>INDEX(AKORDT[],MATCH(Tabela_Kwerenda_z_AKORD[[#This Row],[PRACOWNICY_ID]],AKORDT[PRACOWNICY_ID],0),1)</f>
        <v>#N/A</v>
      </c>
    </row>
    <row r="1401" spans="1:11">
      <c r="A1401" s="11"/>
      <c r="B1401" s="11"/>
      <c r="E1401" s="11"/>
      <c r="F1401" s="11"/>
      <c r="I1401" t="str">
        <f>LEFT(Tabela_Kwerenda_z_AKORD[[#This Row],[NR_KOMISJI]],5)</f>
        <v/>
      </c>
      <c r="J1401" t="str">
        <f>DAY(Tabela_Kwerenda_z_AKORD[[#This Row],[CZAS_START]]) &amp;"-"&amp; MONTH(Tabela_Kwerenda_z_AKORD[[#This Row],[CZAS_START]]) &amp;"-"&amp; YEAR(Tabela_Kwerenda_z_AKORD[[#This Row],[CZAS_START]])</f>
        <v>0-1-1900</v>
      </c>
      <c r="K1401" t="e">
        <f>INDEX(AKORDT[],MATCH(Tabela_Kwerenda_z_AKORD[[#This Row],[PRACOWNICY_ID]],AKORDT[PRACOWNICY_ID],0),1)</f>
        <v>#N/A</v>
      </c>
    </row>
    <row r="1402" spans="1:11">
      <c r="A1402" s="11"/>
      <c r="B1402" s="11"/>
      <c r="E1402" s="11"/>
      <c r="F1402" s="11"/>
      <c r="I1402" t="str">
        <f>LEFT(Tabela_Kwerenda_z_AKORD[[#This Row],[NR_KOMISJI]],5)</f>
        <v/>
      </c>
      <c r="J1402" t="str">
        <f>DAY(Tabela_Kwerenda_z_AKORD[[#This Row],[CZAS_START]]) &amp;"-"&amp; MONTH(Tabela_Kwerenda_z_AKORD[[#This Row],[CZAS_START]]) &amp;"-"&amp; YEAR(Tabela_Kwerenda_z_AKORD[[#This Row],[CZAS_START]])</f>
        <v>0-1-1900</v>
      </c>
      <c r="K1402" t="e">
        <f>INDEX(AKORDT[],MATCH(Tabela_Kwerenda_z_AKORD[[#This Row],[PRACOWNICY_ID]],AKORDT[PRACOWNICY_ID],0),1)</f>
        <v>#N/A</v>
      </c>
    </row>
    <row r="1403" spans="1:11">
      <c r="A1403" s="11"/>
      <c r="B1403" s="11"/>
      <c r="E1403" s="11"/>
      <c r="F1403" s="11"/>
      <c r="I1403" t="str">
        <f>LEFT(Tabela_Kwerenda_z_AKORD[[#This Row],[NR_KOMISJI]],5)</f>
        <v/>
      </c>
      <c r="J1403" t="str">
        <f>DAY(Tabela_Kwerenda_z_AKORD[[#This Row],[CZAS_START]]) &amp;"-"&amp; MONTH(Tabela_Kwerenda_z_AKORD[[#This Row],[CZAS_START]]) &amp;"-"&amp; YEAR(Tabela_Kwerenda_z_AKORD[[#This Row],[CZAS_START]])</f>
        <v>0-1-1900</v>
      </c>
      <c r="K1403" t="e">
        <f>INDEX(AKORDT[],MATCH(Tabela_Kwerenda_z_AKORD[[#This Row],[PRACOWNICY_ID]],AKORDT[PRACOWNICY_ID],0),1)</f>
        <v>#N/A</v>
      </c>
    </row>
    <row r="1404" spans="1:11">
      <c r="A1404" s="11"/>
      <c r="B1404" s="11"/>
      <c r="E1404" s="11"/>
      <c r="F1404" s="11"/>
      <c r="I1404" t="str">
        <f>LEFT(Tabela_Kwerenda_z_AKORD[[#This Row],[NR_KOMISJI]],5)</f>
        <v/>
      </c>
      <c r="J1404" t="str">
        <f>DAY(Tabela_Kwerenda_z_AKORD[[#This Row],[CZAS_START]]) &amp;"-"&amp; MONTH(Tabela_Kwerenda_z_AKORD[[#This Row],[CZAS_START]]) &amp;"-"&amp; YEAR(Tabela_Kwerenda_z_AKORD[[#This Row],[CZAS_START]])</f>
        <v>0-1-1900</v>
      </c>
      <c r="K1404" t="e">
        <f>INDEX(AKORDT[],MATCH(Tabela_Kwerenda_z_AKORD[[#This Row],[PRACOWNICY_ID]],AKORDT[PRACOWNICY_ID],0),1)</f>
        <v>#N/A</v>
      </c>
    </row>
    <row r="1405" spans="1:11">
      <c r="A1405" s="11"/>
      <c r="B1405" s="11"/>
      <c r="E1405" s="11"/>
      <c r="F1405" s="11"/>
      <c r="I1405" t="str">
        <f>LEFT(Tabela_Kwerenda_z_AKORD[[#This Row],[NR_KOMISJI]],5)</f>
        <v/>
      </c>
      <c r="J1405" t="str">
        <f>DAY(Tabela_Kwerenda_z_AKORD[[#This Row],[CZAS_START]]) &amp;"-"&amp; MONTH(Tabela_Kwerenda_z_AKORD[[#This Row],[CZAS_START]]) &amp;"-"&amp; YEAR(Tabela_Kwerenda_z_AKORD[[#This Row],[CZAS_START]])</f>
        <v>0-1-1900</v>
      </c>
      <c r="K1405" t="e">
        <f>INDEX(AKORDT[],MATCH(Tabela_Kwerenda_z_AKORD[[#This Row],[PRACOWNICY_ID]],AKORDT[PRACOWNICY_ID],0),1)</f>
        <v>#N/A</v>
      </c>
    </row>
    <row r="1406" spans="1:11">
      <c r="A1406" s="11"/>
      <c r="B1406" s="11"/>
      <c r="E1406" s="11"/>
      <c r="F1406" s="11"/>
      <c r="I1406" t="str">
        <f>LEFT(Tabela_Kwerenda_z_AKORD[[#This Row],[NR_KOMISJI]],5)</f>
        <v/>
      </c>
      <c r="J1406" t="str">
        <f>DAY(Tabela_Kwerenda_z_AKORD[[#This Row],[CZAS_START]]) &amp;"-"&amp; MONTH(Tabela_Kwerenda_z_AKORD[[#This Row],[CZAS_START]]) &amp;"-"&amp; YEAR(Tabela_Kwerenda_z_AKORD[[#This Row],[CZAS_START]])</f>
        <v>0-1-1900</v>
      </c>
      <c r="K1406" t="e">
        <f>INDEX(AKORDT[],MATCH(Tabela_Kwerenda_z_AKORD[[#This Row],[PRACOWNICY_ID]],AKORDT[PRACOWNICY_ID],0),1)</f>
        <v>#N/A</v>
      </c>
    </row>
    <row r="1407" spans="1:11">
      <c r="A1407" s="11"/>
      <c r="B1407" s="11"/>
      <c r="E1407" s="11"/>
      <c r="F1407" s="11"/>
      <c r="I1407" t="str">
        <f>LEFT(Tabela_Kwerenda_z_AKORD[[#This Row],[NR_KOMISJI]],5)</f>
        <v/>
      </c>
      <c r="J1407" t="str">
        <f>DAY(Tabela_Kwerenda_z_AKORD[[#This Row],[CZAS_START]]) &amp;"-"&amp; MONTH(Tabela_Kwerenda_z_AKORD[[#This Row],[CZAS_START]]) &amp;"-"&amp; YEAR(Tabela_Kwerenda_z_AKORD[[#This Row],[CZAS_START]])</f>
        <v>0-1-1900</v>
      </c>
      <c r="K1407" t="e">
        <f>INDEX(AKORDT[],MATCH(Tabela_Kwerenda_z_AKORD[[#This Row],[PRACOWNICY_ID]],AKORDT[PRACOWNICY_ID],0),1)</f>
        <v>#N/A</v>
      </c>
    </row>
    <row r="1408" spans="1:11">
      <c r="A1408" s="11"/>
      <c r="B1408" s="11"/>
      <c r="E1408" s="11"/>
      <c r="F1408" s="11"/>
      <c r="I1408" t="str">
        <f>LEFT(Tabela_Kwerenda_z_AKORD[[#This Row],[NR_KOMISJI]],5)</f>
        <v/>
      </c>
      <c r="J1408" t="str">
        <f>DAY(Tabela_Kwerenda_z_AKORD[[#This Row],[CZAS_START]]) &amp;"-"&amp; MONTH(Tabela_Kwerenda_z_AKORD[[#This Row],[CZAS_START]]) &amp;"-"&amp; YEAR(Tabela_Kwerenda_z_AKORD[[#This Row],[CZAS_START]])</f>
        <v>0-1-1900</v>
      </c>
      <c r="K1408" t="e">
        <f>INDEX(AKORDT[],MATCH(Tabela_Kwerenda_z_AKORD[[#This Row],[PRACOWNICY_ID]],AKORDT[PRACOWNICY_ID],0),1)</f>
        <v>#N/A</v>
      </c>
    </row>
    <row r="1409" spans="1:11">
      <c r="A1409" s="11"/>
      <c r="B1409" s="11"/>
      <c r="E1409" s="11"/>
      <c r="F1409" s="11"/>
      <c r="I1409" t="str">
        <f>LEFT(Tabela_Kwerenda_z_AKORD[[#This Row],[NR_KOMISJI]],5)</f>
        <v/>
      </c>
      <c r="J1409" t="str">
        <f>DAY(Tabela_Kwerenda_z_AKORD[[#This Row],[CZAS_START]]) &amp;"-"&amp; MONTH(Tabela_Kwerenda_z_AKORD[[#This Row],[CZAS_START]]) &amp;"-"&amp; YEAR(Tabela_Kwerenda_z_AKORD[[#This Row],[CZAS_START]])</f>
        <v>0-1-1900</v>
      </c>
      <c r="K1409" t="e">
        <f>INDEX(AKORDT[],MATCH(Tabela_Kwerenda_z_AKORD[[#This Row],[PRACOWNICY_ID]],AKORDT[PRACOWNICY_ID],0),1)</f>
        <v>#N/A</v>
      </c>
    </row>
    <row r="1410" spans="1:11">
      <c r="A1410" s="11"/>
      <c r="B1410" s="11"/>
      <c r="E1410" s="11"/>
      <c r="F1410" s="11"/>
      <c r="I1410" t="str">
        <f>LEFT(Tabela_Kwerenda_z_AKORD[[#This Row],[NR_KOMISJI]],5)</f>
        <v/>
      </c>
      <c r="J1410" t="str">
        <f>DAY(Tabela_Kwerenda_z_AKORD[[#This Row],[CZAS_START]]) &amp;"-"&amp; MONTH(Tabela_Kwerenda_z_AKORD[[#This Row],[CZAS_START]]) &amp;"-"&amp; YEAR(Tabela_Kwerenda_z_AKORD[[#This Row],[CZAS_START]])</f>
        <v>0-1-1900</v>
      </c>
      <c r="K1410" t="e">
        <f>INDEX(AKORDT[],MATCH(Tabela_Kwerenda_z_AKORD[[#This Row],[PRACOWNICY_ID]],AKORDT[PRACOWNICY_ID],0),1)</f>
        <v>#N/A</v>
      </c>
    </row>
    <row r="1411" spans="1:11">
      <c r="A1411" s="11"/>
      <c r="B1411" s="11"/>
      <c r="E1411" s="11"/>
      <c r="F1411" s="11"/>
      <c r="I1411" t="str">
        <f>LEFT(Tabela_Kwerenda_z_AKORD[[#This Row],[NR_KOMISJI]],5)</f>
        <v/>
      </c>
      <c r="J1411" t="str">
        <f>DAY(Tabela_Kwerenda_z_AKORD[[#This Row],[CZAS_START]]) &amp;"-"&amp; MONTH(Tabela_Kwerenda_z_AKORD[[#This Row],[CZAS_START]]) &amp;"-"&amp; YEAR(Tabela_Kwerenda_z_AKORD[[#This Row],[CZAS_START]])</f>
        <v>0-1-1900</v>
      </c>
      <c r="K1411" t="e">
        <f>INDEX(AKORDT[],MATCH(Tabela_Kwerenda_z_AKORD[[#This Row],[PRACOWNICY_ID]],AKORDT[PRACOWNICY_ID],0),1)</f>
        <v>#N/A</v>
      </c>
    </row>
    <row r="1412" spans="1:11">
      <c r="A1412" s="11"/>
      <c r="B1412" s="11"/>
      <c r="E1412" s="11"/>
      <c r="F1412" s="11"/>
      <c r="I1412" t="str">
        <f>LEFT(Tabela_Kwerenda_z_AKORD[[#This Row],[NR_KOMISJI]],5)</f>
        <v/>
      </c>
      <c r="J1412" t="str">
        <f>DAY(Tabela_Kwerenda_z_AKORD[[#This Row],[CZAS_START]]) &amp;"-"&amp; MONTH(Tabela_Kwerenda_z_AKORD[[#This Row],[CZAS_START]]) &amp;"-"&amp; YEAR(Tabela_Kwerenda_z_AKORD[[#This Row],[CZAS_START]])</f>
        <v>0-1-1900</v>
      </c>
      <c r="K1412" t="e">
        <f>INDEX(AKORDT[],MATCH(Tabela_Kwerenda_z_AKORD[[#This Row],[PRACOWNICY_ID]],AKORDT[PRACOWNICY_ID],0),1)</f>
        <v>#N/A</v>
      </c>
    </row>
    <row r="1413" spans="1:11">
      <c r="A1413" s="11"/>
      <c r="B1413" s="11"/>
      <c r="E1413" s="11"/>
      <c r="F1413" s="11"/>
      <c r="I1413" t="str">
        <f>LEFT(Tabela_Kwerenda_z_AKORD[[#This Row],[NR_KOMISJI]],5)</f>
        <v/>
      </c>
      <c r="J1413" t="str">
        <f>DAY(Tabela_Kwerenda_z_AKORD[[#This Row],[CZAS_START]]) &amp;"-"&amp; MONTH(Tabela_Kwerenda_z_AKORD[[#This Row],[CZAS_START]]) &amp;"-"&amp; YEAR(Tabela_Kwerenda_z_AKORD[[#This Row],[CZAS_START]])</f>
        <v>0-1-1900</v>
      </c>
      <c r="K1413" t="e">
        <f>INDEX(AKORDT[],MATCH(Tabela_Kwerenda_z_AKORD[[#This Row],[PRACOWNICY_ID]],AKORDT[PRACOWNICY_ID],0),1)</f>
        <v>#N/A</v>
      </c>
    </row>
    <row r="1414" spans="1:11">
      <c r="A1414" s="11"/>
      <c r="B1414" s="11"/>
      <c r="E1414" s="11"/>
      <c r="F1414" s="11"/>
      <c r="I1414" t="str">
        <f>LEFT(Tabela_Kwerenda_z_AKORD[[#This Row],[NR_KOMISJI]],5)</f>
        <v/>
      </c>
      <c r="J1414" t="str">
        <f>DAY(Tabela_Kwerenda_z_AKORD[[#This Row],[CZAS_START]]) &amp;"-"&amp; MONTH(Tabela_Kwerenda_z_AKORD[[#This Row],[CZAS_START]]) &amp;"-"&amp; YEAR(Tabela_Kwerenda_z_AKORD[[#This Row],[CZAS_START]])</f>
        <v>0-1-1900</v>
      </c>
      <c r="K1414" t="e">
        <f>INDEX(AKORDT[],MATCH(Tabela_Kwerenda_z_AKORD[[#This Row],[PRACOWNICY_ID]],AKORDT[PRACOWNICY_ID],0),1)</f>
        <v>#N/A</v>
      </c>
    </row>
    <row r="1415" spans="1:11">
      <c r="A1415" s="11"/>
      <c r="B1415" s="11"/>
      <c r="E1415" s="11"/>
      <c r="F1415" s="11"/>
      <c r="I1415" t="str">
        <f>LEFT(Tabela_Kwerenda_z_AKORD[[#This Row],[NR_KOMISJI]],5)</f>
        <v/>
      </c>
      <c r="J1415" t="str">
        <f>DAY(Tabela_Kwerenda_z_AKORD[[#This Row],[CZAS_START]]) &amp;"-"&amp; MONTH(Tabela_Kwerenda_z_AKORD[[#This Row],[CZAS_START]]) &amp;"-"&amp; YEAR(Tabela_Kwerenda_z_AKORD[[#This Row],[CZAS_START]])</f>
        <v>0-1-1900</v>
      </c>
      <c r="K1415" t="e">
        <f>INDEX(AKORDT[],MATCH(Tabela_Kwerenda_z_AKORD[[#This Row],[PRACOWNICY_ID]],AKORDT[PRACOWNICY_ID],0),1)</f>
        <v>#N/A</v>
      </c>
    </row>
    <row r="1416" spans="1:11">
      <c r="A1416" s="11"/>
      <c r="B1416" s="11"/>
      <c r="E1416" s="11"/>
      <c r="F1416" s="11"/>
      <c r="I1416" t="str">
        <f>LEFT(Tabela_Kwerenda_z_AKORD[[#This Row],[NR_KOMISJI]],5)</f>
        <v/>
      </c>
      <c r="J1416" t="str">
        <f>DAY(Tabela_Kwerenda_z_AKORD[[#This Row],[CZAS_START]]) &amp;"-"&amp; MONTH(Tabela_Kwerenda_z_AKORD[[#This Row],[CZAS_START]]) &amp;"-"&amp; YEAR(Tabela_Kwerenda_z_AKORD[[#This Row],[CZAS_START]])</f>
        <v>0-1-1900</v>
      </c>
      <c r="K1416" t="e">
        <f>INDEX(AKORDT[],MATCH(Tabela_Kwerenda_z_AKORD[[#This Row],[PRACOWNICY_ID]],AKORDT[PRACOWNICY_ID],0),1)</f>
        <v>#N/A</v>
      </c>
    </row>
    <row r="1417" spans="1:11">
      <c r="A1417" s="11"/>
      <c r="B1417" s="11"/>
      <c r="E1417" s="11"/>
      <c r="F1417" s="11"/>
      <c r="I1417" t="str">
        <f>LEFT(Tabela_Kwerenda_z_AKORD[[#This Row],[NR_KOMISJI]],5)</f>
        <v/>
      </c>
      <c r="J1417" t="str">
        <f>DAY(Tabela_Kwerenda_z_AKORD[[#This Row],[CZAS_START]]) &amp;"-"&amp; MONTH(Tabela_Kwerenda_z_AKORD[[#This Row],[CZAS_START]]) &amp;"-"&amp; YEAR(Tabela_Kwerenda_z_AKORD[[#This Row],[CZAS_START]])</f>
        <v>0-1-1900</v>
      </c>
      <c r="K1417" t="e">
        <f>INDEX(AKORDT[],MATCH(Tabela_Kwerenda_z_AKORD[[#This Row],[PRACOWNICY_ID]],AKORDT[PRACOWNICY_ID],0),1)</f>
        <v>#N/A</v>
      </c>
    </row>
    <row r="1418" spans="1:11">
      <c r="A1418" s="11"/>
      <c r="B1418" s="11"/>
      <c r="E1418" s="11"/>
      <c r="F1418" s="11"/>
      <c r="I1418" t="str">
        <f>LEFT(Tabela_Kwerenda_z_AKORD[[#This Row],[NR_KOMISJI]],5)</f>
        <v/>
      </c>
      <c r="J1418" t="str">
        <f>DAY(Tabela_Kwerenda_z_AKORD[[#This Row],[CZAS_START]]) &amp;"-"&amp; MONTH(Tabela_Kwerenda_z_AKORD[[#This Row],[CZAS_START]]) &amp;"-"&amp; YEAR(Tabela_Kwerenda_z_AKORD[[#This Row],[CZAS_START]])</f>
        <v>0-1-1900</v>
      </c>
      <c r="K1418" t="e">
        <f>INDEX(AKORDT[],MATCH(Tabela_Kwerenda_z_AKORD[[#This Row],[PRACOWNICY_ID]],AKORDT[PRACOWNICY_ID],0),1)</f>
        <v>#N/A</v>
      </c>
    </row>
    <row r="1419" spans="1:11">
      <c r="A1419" s="11"/>
      <c r="B1419" s="11"/>
      <c r="E1419" s="11"/>
      <c r="F1419" s="11"/>
      <c r="I1419" t="str">
        <f>LEFT(Tabela_Kwerenda_z_AKORD[[#This Row],[NR_KOMISJI]],5)</f>
        <v/>
      </c>
      <c r="J1419" t="str">
        <f>DAY(Tabela_Kwerenda_z_AKORD[[#This Row],[CZAS_START]]) &amp;"-"&amp; MONTH(Tabela_Kwerenda_z_AKORD[[#This Row],[CZAS_START]]) &amp;"-"&amp; YEAR(Tabela_Kwerenda_z_AKORD[[#This Row],[CZAS_START]])</f>
        <v>0-1-1900</v>
      </c>
      <c r="K1419" t="e">
        <f>INDEX(AKORDT[],MATCH(Tabela_Kwerenda_z_AKORD[[#This Row],[PRACOWNICY_ID]],AKORDT[PRACOWNICY_ID],0),1)</f>
        <v>#N/A</v>
      </c>
    </row>
    <row r="1420" spans="1:11">
      <c r="A1420" s="11"/>
      <c r="B1420" s="11"/>
      <c r="E1420" s="11"/>
      <c r="F1420" s="11"/>
      <c r="I1420" t="str">
        <f>LEFT(Tabela_Kwerenda_z_AKORD[[#This Row],[NR_KOMISJI]],5)</f>
        <v/>
      </c>
      <c r="J1420" t="str">
        <f>DAY(Tabela_Kwerenda_z_AKORD[[#This Row],[CZAS_START]]) &amp;"-"&amp; MONTH(Tabela_Kwerenda_z_AKORD[[#This Row],[CZAS_START]]) &amp;"-"&amp; YEAR(Tabela_Kwerenda_z_AKORD[[#This Row],[CZAS_START]])</f>
        <v>0-1-1900</v>
      </c>
      <c r="K1420" t="e">
        <f>INDEX(AKORDT[],MATCH(Tabela_Kwerenda_z_AKORD[[#This Row],[PRACOWNICY_ID]],AKORDT[PRACOWNICY_ID],0),1)</f>
        <v>#N/A</v>
      </c>
    </row>
    <row r="1421" spans="1:11">
      <c r="A1421" s="11"/>
      <c r="B1421" s="11"/>
      <c r="E1421" s="11"/>
      <c r="F1421" s="11"/>
      <c r="I1421" t="str">
        <f>LEFT(Tabela_Kwerenda_z_AKORD[[#This Row],[NR_KOMISJI]],5)</f>
        <v/>
      </c>
      <c r="J1421" t="str">
        <f>DAY(Tabela_Kwerenda_z_AKORD[[#This Row],[CZAS_START]]) &amp;"-"&amp; MONTH(Tabela_Kwerenda_z_AKORD[[#This Row],[CZAS_START]]) &amp;"-"&amp; YEAR(Tabela_Kwerenda_z_AKORD[[#This Row],[CZAS_START]])</f>
        <v>0-1-1900</v>
      </c>
      <c r="K1421" t="e">
        <f>INDEX(AKORDT[],MATCH(Tabela_Kwerenda_z_AKORD[[#This Row],[PRACOWNICY_ID]],AKORDT[PRACOWNICY_ID],0),1)</f>
        <v>#N/A</v>
      </c>
    </row>
    <row r="1422" spans="1:11">
      <c r="A1422" s="11"/>
      <c r="B1422" s="11"/>
      <c r="E1422" s="11"/>
      <c r="F1422" s="11"/>
      <c r="I1422" t="str">
        <f>LEFT(Tabela_Kwerenda_z_AKORD[[#This Row],[NR_KOMISJI]],5)</f>
        <v/>
      </c>
      <c r="J1422" t="str">
        <f>DAY(Tabela_Kwerenda_z_AKORD[[#This Row],[CZAS_START]]) &amp;"-"&amp; MONTH(Tabela_Kwerenda_z_AKORD[[#This Row],[CZAS_START]]) &amp;"-"&amp; YEAR(Tabela_Kwerenda_z_AKORD[[#This Row],[CZAS_START]])</f>
        <v>0-1-1900</v>
      </c>
      <c r="K1422" t="e">
        <f>INDEX(AKORDT[],MATCH(Tabela_Kwerenda_z_AKORD[[#This Row],[PRACOWNICY_ID]],AKORDT[PRACOWNICY_ID],0),1)</f>
        <v>#N/A</v>
      </c>
    </row>
    <row r="1423" spans="1:11">
      <c r="A1423" s="11"/>
      <c r="B1423" s="11"/>
      <c r="E1423" s="11"/>
      <c r="F1423" s="11"/>
      <c r="I1423" t="str">
        <f>LEFT(Tabela_Kwerenda_z_AKORD[[#This Row],[NR_KOMISJI]],5)</f>
        <v/>
      </c>
      <c r="J1423" t="str">
        <f>DAY(Tabela_Kwerenda_z_AKORD[[#This Row],[CZAS_START]]) &amp;"-"&amp; MONTH(Tabela_Kwerenda_z_AKORD[[#This Row],[CZAS_START]]) &amp;"-"&amp; YEAR(Tabela_Kwerenda_z_AKORD[[#This Row],[CZAS_START]])</f>
        <v>0-1-1900</v>
      </c>
      <c r="K1423" t="e">
        <f>INDEX(AKORDT[],MATCH(Tabela_Kwerenda_z_AKORD[[#This Row],[PRACOWNICY_ID]],AKORDT[PRACOWNICY_ID],0),1)</f>
        <v>#N/A</v>
      </c>
    </row>
    <row r="1424" spans="1:11">
      <c r="A1424" s="11"/>
      <c r="B1424" s="11"/>
      <c r="E1424" s="11"/>
      <c r="F1424" s="11"/>
      <c r="I1424" t="str">
        <f>LEFT(Tabela_Kwerenda_z_AKORD[[#This Row],[NR_KOMISJI]],5)</f>
        <v/>
      </c>
      <c r="J1424" t="str">
        <f>DAY(Tabela_Kwerenda_z_AKORD[[#This Row],[CZAS_START]]) &amp;"-"&amp; MONTH(Tabela_Kwerenda_z_AKORD[[#This Row],[CZAS_START]]) &amp;"-"&amp; YEAR(Tabela_Kwerenda_z_AKORD[[#This Row],[CZAS_START]])</f>
        <v>0-1-1900</v>
      </c>
      <c r="K1424" t="e">
        <f>INDEX(AKORDT[],MATCH(Tabela_Kwerenda_z_AKORD[[#This Row],[PRACOWNICY_ID]],AKORDT[PRACOWNICY_ID],0),1)</f>
        <v>#N/A</v>
      </c>
    </row>
    <row r="1425" spans="1:11">
      <c r="A1425" s="11"/>
      <c r="B1425" s="11"/>
      <c r="E1425" s="11"/>
      <c r="F1425" s="11"/>
      <c r="I1425" t="str">
        <f>LEFT(Tabela_Kwerenda_z_AKORD[[#This Row],[NR_KOMISJI]],5)</f>
        <v/>
      </c>
      <c r="J1425" t="str">
        <f>DAY(Tabela_Kwerenda_z_AKORD[[#This Row],[CZAS_START]]) &amp;"-"&amp; MONTH(Tabela_Kwerenda_z_AKORD[[#This Row],[CZAS_START]]) &amp;"-"&amp; YEAR(Tabela_Kwerenda_z_AKORD[[#This Row],[CZAS_START]])</f>
        <v>0-1-1900</v>
      </c>
      <c r="K1425" t="e">
        <f>INDEX(AKORDT[],MATCH(Tabela_Kwerenda_z_AKORD[[#This Row],[PRACOWNICY_ID]],AKORDT[PRACOWNICY_ID],0),1)</f>
        <v>#N/A</v>
      </c>
    </row>
    <row r="1426" spans="1:11">
      <c r="A1426" s="11"/>
      <c r="B1426" s="11"/>
      <c r="E1426" s="11"/>
      <c r="F1426" s="11"/>
      <c r="I1426" t="str">
        <f>LEFT(Tabela_Kwerenda_z_AKORD[[#This Row],[NR_KOMISJI]],5)</f>
        <v/>
      </c>
      <c r="J1426" t="str">
        <f>DAY(Tabela_Kwerenda_z_AKORD[[#This Row],[CZAS_START]]) &amp;"-"&amp; MONTH(Tabela_Kwerenda_z_AKORD[[#This Row],[CZAS_START]]) &amp;"-"&amp; YEAR(Tabela_Kwerenda_z_AKORD[[#This Row],[CZAS_START]])</f>
        <v>0-1-1900</v>
      </c>
      <c r="K1426" t="e">
        <f>INDEX(AKORDT[],MATCH(Tabela_Kwerenda_z_AKORD[[#This Row],[PRACOWNICY_ID]],AKORDT[PRACOWNICY_ID],0),1)</f>
        <v>#N/A</v>
      </c>
    </row>
    <row r="1427" spans="1:11">
      <c r="A1427" s="11"/>
      <c r="B1427" s="11"/>
      <c r="E1427" s="11"/>
      <c r="F1427" s="11"/>
      <c r="I1427" t="str">
        <f>LEFT(Tabela_Kwerenda_z_AKORD[[#This Row],[NR_KOMISJI]],5)</f>
        <v/>
      </c>
      <c r="J1427" t="str">
        <f>DAY(Tabela_Kwerenda_z_AKORD[[#This Row],[CZAS_START]]) &amp;"-"&amp; MONTH(Tabela_Kwerenda_z_AKORD[[#This Row],[CZAS_START]]) &amp;"-"&amp; YEAR(Tabela_Kwerenda_z_AKORD[[#This Row],[CZAS_START]])</f>
        <v>0-1-1900</v>
      </c>
      <c r="K1427" t="e">
        <f>INDEX(AKORDT[],MATCH(Tabela_Kwerenda_z_AKORD[[#This Row],[PRACOWNICY_ID]],AKORDT[PRACOWNICY_ID],0),1)</f>
        <v>#N/A</v>
      </c>
    </row>
    <row r="1428" spans="1:11">
      <c r="A1428" s="11"/>
      <c r="B1428" s="11"/>
      <c r="E1428" s="11"/>
      <c r="F1428" s="11"/>
      <c r="I1428" t="str">
        <f>LEFT(Tabela_Kwerenda_z_AKORD[[#This Row],[NR_KOMISJI]],5)</f>
        <v/>
      </c>
      <c r="J1428" t="str">
        <f>DAY(Tabela_Kwerenda_z_AKORD[[#This Row],[CZAS_START]]) &amp;"-"&amp; MONTH(Tabela_Kwerenda_z_AKORD[[#This Row],[CZAS_START]]) &amp;"-"&amp; YEAR(Tabela_Kwerenda_z_AKORD[[#This Row],[CZAS_START]])</f>
        <v>0-1-1900</v>
      </c>
      <c r="K1428" t="e">
        <f>INDEX(AKORDT[],MATCH(Tabela_Kwerenda_z_AKORD[[#This Row],[PRACOWNICY_ID]],AKORDT[PRACOWNICY_ID],0),1)</f>
        <v>#N/A</v>
      </c>
    </row>
    <row r="1429" spans="1:11">
      <c r="A1429" s="11"/>
      <c r="B1429" s="11"/>
      <c r="E1429" s="11"/>
      <c r="F1429" s="11"/>
      <c r="I1429" t="str">
        <f>LEFT(Tabela_Kwerenda_z_AKORD[[#This Row],[NR_KOMISJI]],5)</f>
        <v/>
      </c>
      <c r="J1429" t="str">
        <f>DAY(Tabela_Kwerenda_z_AKORD[[#This Row],[CZAS_START]]) &amp;"-"&amp; MONTH(Tabela_Kwerenda_z_AKORD[[#This Row],[CZAS_START]]) &amp;"-"&amp; YEAR(Tabela_Kwerenda_z_AKORD[[#This Row],[CZAS_START]])</f>
        <v>0-1-1900</v>
      </c>
      <c r="K1429" t="e">
        <f>INDEX(AKORDT[],MATCH(Tabela_Kwerenda_z_AKORD[[#This Row],[PRACOWNICY_ID]],AKORDT[PRACOWNICY_ID],0),1)</f>
        <v>#N/A</v>
      </c>
    </row>
    <row r="1430" spans="1:11">
      <c r="A1430" s="11"/>
      <c r="B1430" s="11"/>
      <c r="E1430" s="11"/>
      <c r="F1430" s="11"/>
      <c r="I1430" t="str">
        <f>LEFT(Tabela_Kwerenda_z_AKORD[[#This Row],[NR_KOMISJI]],5)</f>
        <v/>
      </c>
      <c r="J1430" t="str">
        <f>DAY(Tabela_Kwerenda_z_AKORD[[#This Row],[CZAS_START]]) &amp;"-"&amp; MONTH(Tabela_Kwerenda_z_AKORD[[#This Row],[CZAS_START]]) &amp;"-"&amp; YEAR(Tabela_Kwerenda_z_AKORD[[#This Row],[CZAS_START]])</f>
        <v>0-1-1900</v>
      </c>
      <c r="K1430" t="e">
        <f>INDEX(AKORDT[],MATCH(Tabela_Kwerenda_z_AKORD[[#This Row],[PRACOWNICY_ID]],AKORDT[PRACOWNICY_ID],0),1)</f>
        <v>#N/A</v>
      </c>
    </row>
    <row r="1431" spans="1:11">
      <c r="A1431" s="11"/>
      <c r="B1431" s="11"/>
      <c r="E1431" s="11"/>
      <c r="F1431" s="11"/>
      <c r="I1431" t="str">
        <f>LEFT(Tabela_Kwerenda_z_AKORD[[#This Row],[NR_KOMISJI]],5)</f>
        <v/>
      </c>
      <c r="J1431" t="str">
        <f>DAY(Tabela_Kwerenda_z_AKORD[[#This Row],[CZAS_START]]) &amp;"-"&amp; MONTH(Tabela_Kwerenda_z_AKORD[[#This Row],[CZAS_START]]) &amp;"-"&amp; YEAR(Tabela_Kwerenda_z_AKORD[[#This Row],[CZAS_START]])</f>
        <v>0-1-1900</v>
      </c>
      <c r="K1431" t="e">
        <f>INDEX(AKORDT[],MATCH(Tabela_Kwerenda_z_AKORD[[#This Row],[PRACOWNICY_ID]],AKORDT[PRACOWNICY_ID],0),1)</f>
        <v>#N/A</v>
      </c>
    </row>
    <row r="1432" spans="1:11">
      <c r="A1432" s="11"/>
      <c r="B1432" s="11"/>
      <c r="E1432" s="11"/>
      <c r="F1432" s="11"/>
      <c r="I1432" t="str">
        <f>LEFT(Tabela_Kwerenda_z_AKORD[[#This Row],[NR_KOMISJI]],5)</f>
        <v/>
      </c>
      <c r="J1432" t="str">
        <f>DAY(Tabela_Kwerenda_z_AKORD[[#This Row],[CZAS_START]]) &amp;"-"&amp; MONTH(Tabela_Kwerenda_z_AKORD[[#This Row],[CZAS_START]]) &amp;"-"&amp; YEAR(Tabela_Kwerenda_z_AKORD[[#This Row],[CZAS_START]])</f>
        <v>0-1-1900</v>
      </c>
      <c r="K1432" t="e">
        <f>INDEX(AKORDT[],MATCH(Tabela_Kwerenda_z_AKORD[[#This Row],[PRACOWNICY_ID]],AKORDT[PRACOWNICY_ID],0),1)</f>
        <v>#N/A</v>
      </c>
    </row>
    <row r="1433" spans="1:11">
      <c r="A1433" s="11"/>
      <c r="B1433" s="11"/>
      <c r="E1433" s="11"/>
      <c r="F1433" s="11"/>
      <c r="I1433" t="str">
        <f>LEFT(Tabela_Kwerenda_z_AKORD[[#This Row],[NR_KOMISJI]],5)</f>
        <v/>
      </c>
      <c r="J1433" t="str">
        <f>DAY(Tabela_Kwerenda_z_AKORD[[#This Row],[CZAS_START]]) &amp;"-"&amp; MONTH(Tabela_Kwerenda_z_AKORD[[#This Row],[CZAS_START]]) &amp;"-"&amp; YEAR(Tabela_Kwerenda_z_AKORD[[#This Row],[CZAS_START]])</f>
        <v>0-1-1900</v>
      </c>
      <c r="K1433" t="e">
        <f>INDEX(AKORDT[],MATCH(Tabela_Kwerenda_z_AKORD[[#This Row],[PRACOWNICY_ID]],AKORDT[PRACOWNICY_ID],0),1)</f>
        <v>#N/A</v>
      </c>
    </row>
    <row r="1434" spans="1:11">
      <c r="A1434" s="11"/>
      <c r="B1434" s="11"/>
      <c r="E1434" s="11"/>
      <c r="F1434" s="11"/>
      <c r="I1434" t="str">
        <f>LEFT(Tabela_Kwerenda_z_AKORD[[#This Row],[NR_KOMISJI]],5)</f>
        <v/>
      </c>
      <c r="J1434" t="str">
        <f>DAY(Tabela_Kwerenda_z_AKORD[[#This Row],[CZAS_START]]) &amp;"-"&amp; MONTH(Tabela_Kwerenda_z_AKORD[[#This Row],[CZAS_START]]) &amp;"-"&amp; YEAR(Tabela_Kwerenda_z_AKORD[[#This Row],[CZAS_START]])</f>
        <v>0-1-1900</v>
      </c>
      <c r="K1434" t="e">
        <f>INDEX(AKORDT[],MATCH(Tabela_Kwerenda_z_AKORD[[#This Row],[PRACOWNICY_ID]],AKORDT[PRACOWNICY_ID],0),1)</f>
        <v>#N/A</v>
      </c>
    </row>
    <row r="1435" spans="1:11">
      <c r="A1435" s="11"/>
      <c r="B1435" s="11"/>
      <c r="E1435" s="11"/>
      <c r="F1435" s="11"/>
      <c r="I1435" t="str">
        <f>LEFT(Tabela_Kwerenda_z_AKORD[[#This Row],[NR_KOMISJI]],5)</f>
        <v/>
      </c>
      <c r="J1435" t="str">
        <f>DAY(Tabela_Kwerenda_z_AKORD[[#This Row],[CZAS_START]]) &amp;"-"&amp; MONTH(Tabela_Kwerenda_z_AKORD[[#This Row],[CZAS_START]]) &amp;"-"&amp; YEAR(Tabela_Kwerenda_z_AKORD[[#This Row],[CZAS_START]])</f>
        <v>0-1-1900</v>
      </c>
      <c r="K1435" t="e">
        <f>INDEX(AKORDT[],MATCH(Tabela_Kwerenda_z_AKORD[[#This Row],[PRACOWNICY_ID]],AKORDT[PRACOWNICY_ID],0),1)</f>
        <v>#N/A</v>
      </c>
    </row>
    <row r="1436" spans="1:11">
      <c r="A1436" s="11"/>
      <c r="B1436" s="11"/>
      <c r="E1436" s="11"/>
      <c r="F1436" s="11"/>
      <c r="I1436" t="str">
        <f>LEFT(Tabela_Kwerenda_z_AKORD[[#This Row],[NR_KOMISJI]],5)</f>
        <v/>
      </c>
      <c r="J1436" t="str">
        <f>DAY(Tabela_Kwerenda_z_AKORD[[#This Row],[CZAS_START]]) &amp;"-"&amp; MONTH(Tabela_Kwerenda_z_AKORD[[#This Row],[CZAS_START]]) &amp;"-"&amp; YEAR(Tabela_Kwerenda_z_AKORD[[#This Row],[CZAS_START]])</f>
        <v>0-1-1900</v>
      </c>
      <c r="K1436" t="e">
        <f>INDEX(AKORDT[],MATCH(Tabela_Kwerenda_z_AKORD[[#This Row],[PRACOWNICY_ID]],AKORDT[PRACOWNICY_ID],0),1)</f>
        <v>#N/A</v>
      </c>
    </row>
    <row r="1437" spans="1:11">
      <c r="A1437" s="11"/>
      <c r="B1437" s="11"/>
      <c r="E1437" s="11"/>
      <c r="F1437" s="11"/>
      <c r="I1437" t="str">
        <f>LEFT(Tabela_Kwerenda_z_AKORD[[#This Row],[NR_KOMISJI]],5)</f>
        <v/>
      </c>
      <c r="J1437" t="str">
        <f>DAY(Tabela_Kwerenda_z_AKORD[[#This Row],[CZAS_START]]) &amp;"-"&amp; MONTH(Tabela_Kwerenda_z_AKORD[[#This Row],[CZAS_START]]) &amp;"-"&amp; YEAR(Tabela_Kwerenda_z_AKORD[[#This Row],[CZAS_START]])</f>
        <v>0-1-1900</v>
      </c>
      <c r="K1437" t="e">
        <f>INDEX(AKORDT[],MATCH(Tabela_Kwerenda_z_AKORD[[#This Row],[PRACOWNICY_ID]],AKORDT[PRACOWNICY_ID],0),1)</f>
        <v>#N/A</v>
      </c>
    </row>
    <row r="1438" spans="1:11">
      <c r="A1438" s="11"/>
      <c r="B1438" s="11"/>
      <c r="E1438" s="11"/>
      <c r="F1438" s="11"/>
      <c r="I1438" t="str">
        <f>LEFT(Tabela_Kwerenda_z_AKORD[[#This Row],[NR_KOMISJI]],5)</f>
        <v/>
      </c>
      <c r="J1438" t="str">
        <f>DAY(Tabela_Kwerenda_z_AKORD[[#This Row],[CZAS_START]]) &amp;"-"&amp; MONTH(Tabela_Kwerenda_z_AKORD[[#This Row],[CZAS_START]]) &amp;"-"&amp; YEAR(Tabela_Kwerenda_z_AKORD[[#This Row],[CZAS_START]])</f>
        <v>0-1-1900</v>
      </c>
      <c r="K1438" t="e">
        <f>INDEX(AKORDT[],MATCH(Tabela_Kwerenda_z_AKORD[[#This Row],[PRACOWNICY_ID]],AKORDT[PRACOWNICY_ID],0),1)</f>
        <v>#N/A</v>
      </c>
    </row>
    <row r="1439" spans="1:11">
      <c r="A1439" s="11"/>
      <c r="B1439" s="11"/>
      <c r="E1439" s="11"/>
      <c r="F1439" s="11"/>
      <c r="I1439" t="str">
        <f>LEFT(Tabela_Kwerenda_z_AKORD[[#This Row],[NR_KOMISJI]],5)</f>
        <v/>
      </c>
      <c r="J1439" t="str">
        <f>DAY(Tabela_Kwerenda_z_AKORD[[#This Row],[CZAS_START]]) &amp;"-"&amp; MONTH(Tabela_Kwerenda_z_AKORD[[#This Row],[CZAS_START]]) &amp;"-"&amp; YEAR(Tabela_Kwerenda_z_AKORD[[#This Row],[CZAS_START]])</f>
        <v>0-1-1900</v>
      </c>
      <c r="K1439" t="e">
        <f>INDEX(AKORDT[],MATCH(Tabela_Kwerenda_z_AKORD[[#This Row],[PRACOWNICY_ID]],AKORDT[PRACOWNICY_ID],0),1)</f>
        <v>#N/A</v>
      </c>
    </row>
    <row r="1440" spans="1:11">
      <c r="A1440" s="11"/>
      <c r="B1440" s="11"/>
      <c r="E1440" s="11"/>
      <c r="F1440" s="11"/>
      <c r="I1440" t="str">
        <f>LEFT(Tabela_Kwerenda_z_AKORD[[#This Row],[NR_KOMISJI]],5)</f>
        <v/>
      </c>
      <c r="J1440" t="str">
        <f>DAY(Tabela_Kwerenda_z_AKORD[[#This Row],[CZAS_START]]) &amp;"-"&amp; MONTH(Tabela_Kwerenda_z_AKORD[[#This Row],[CZAS_START]]) &amp;"-"&amp; YEAR(Tabela_Kwerenda_z_AKORD[[#This Row],[CZAS_START]])</f>
        <v>0-1-1900</v>
      </c>
      <c r="K1440" t="e">
        <f>INDEX(AKORDT[],MATCH(Tabela_Kwerenda_z_AKORD[[#This Row],[PRACOWNICY_ID]],AKORDT[PRACOWNICY_ID],0),1)</f>
        <v>#N/A</v>
      </c>
    </row>
    <row r="1441" spans="1:11">
      <c r="A1441" s="11"/>
      <c r="B1441" s="11"/>
      <c r="E1441" s="11"/>
      <c r="F1441" s="11"/>
      <c r="I1441" t="str">
        <f>LEFT(Tabela_Kwerenda_z_AKORD[[#This Row],[NR_KOMISJI]],5)</f>
        <v/>
      </c>
      <c r="J1441" t="str">
        <f>DAY(Tabela_Kwerenda_z_AKORD[[#This Row],[CZAS_START]]) &amp;"-"&amp; MONTH(Tabela_Kwerenda_z_AKORD[[#This Row],[CZAS_START]]) &amp;"-"&amp; YEAR(Tabela_Kwerenda_z_AKORD[[#This Row],[CZAS_START]])</f>
        <v>0-1-1900</v>
      </c>
      <c r="K1441" t="e">
        <f>INDEX(AKORDT[],MATCH(Tabela_Kwerenda_z_AKORD[[#This Row],[PRACOWNICY_ID]],AKORDT[PRACOWNICY_ID],0),1)</f>
        <v>#N/A</v>
      </c>
    </row>
    <row r="1442" spans="1:11">
      <c r="A1442" s="11"/>
      <c r="B1442" s="11"/>
      <c r="E1442" s="11"/>
      <c r="F1442" s="11"/>
      <c r="I1442" t="str">
        <f>LEFT(Tabela_Kwerenda_z_AKORD[[#This Row],[NR_KOMISJI]],5)</f>
        <v/>
      </c>
      <c r="J1442" t="str">
        <f>DAY(Tabela_Kwerenda_z_AKORD[[#This Row],[CZAS_START]]) &amp;"-"&amp; MONTH(Tabela_Kwerenda_z_AKORD[[#This Row],[CZAS_START]]) &amp;"-"&amp; YEAR(Tabela_Kwerenda_z_AKORD[[#This Row],[CZAS_START]])</f>
        <v>0-1-1900</v>
      </c>
      <c r="K1442" t="e">
        <f>INDEX(AKORDT[],MATCH(Tabela_Kwerenda_z_AKORD[[#This Row],[PRACOWNICY_ID]],AKORDT[PRACOWNICY_ID],0),1)</f>
        <v>#N/A</v>
      </c>
    </row>
    <row r="1443" spans="1:11">
      <c r="A1443" s="11"/>
      <c r="B1443" s="11"/>
      <c r="E1443" s="11"/>
      <c r="F1443" s="11"/>
      <c r="I1443" t="str">
        <f>LEFT(Tabela_Kwerenda_z_AKORD[[#This Row],[NR_KOMISJI]],5)</f>
        <v/>
      </c>
      <c r="J1443" t="str">
        <f>DAY(Tabela_Kwerenda_z_AKORD[[#This Row],[CZAS_START]]) &amp;"-"&amp; MONTH(Tabela_Kwerenda_z_AKORD[[#This Row],[CZAS_START]]) &amp;"-"&amp; YEAR(Tabela_Kwerenda_z_AKORD[[#This Row],[CZAS_START]])</f>
        <v>0-1-1900</v>
      </c>
      <c r="K1443" t="e">
        <f>INDEX(AKORDT[],MATCH(Tabela_Kwerenda_z_AKORD[[#This Row],[PRACOWNICY_ID]],AKORDT[PRACOWNICY_ID],0),1)</f>
        <v>#N/A</v>
      </c>
    </row>
    <row r="1444" spans="1:11">
      <c r="A1444" s="11"/>
      <c r="B1444" s="11"/>
      <c r="E1444" s="11"/>
      <c r="F1444" s="11"/>
      <c r="I1444" t="str">
        <f>LEFT(Tabela_Kwerenda_z_AKORD[[#This Row],[NR_KOMISJI]],5)</f>
        <v/>
      </c>
      <c r="J1444" t="str">
        <f>DAY(Tabela_Kwerenda_z_AKORD[[#This Row],[CZAS_START]]) &amp;"-"&amp; MONTH(Tabela_Kwerenda_z_AKORD[[#This Row],[CZAS_START]]) &amp;"-"&amp; YEAR(Tabela_Kwerenda_z_AKORD[[#This Row],[CZAS_START]])</f>
        <v>0-1-1900</v>
      </c>
      <c r="K1444" t="e">
        <f>INDEX(AKORDT[],MATCH(Tabela_Kwerenda_z_AKORD[[#This Row],[PRACOWNICY_ID]],AKORDT[PRACOWNICY_ID],0),1)</f>
        <v>#N/A</v>
      </c>
    </row>
    <row r="1445" spans="1:11">
      <c r="A1445" s="11"/>
      <c r="B1445" s="11"/>
      <c r="E1445" s="11"/>
      <c r="F1445" s="11"/>
      <c r="I1445" t="str">
        <f>LEFT(Tabela_Kwerenda_z_AKORD[[#This Row],[NR_KOMISJI]],5)</f>
        <v/>
      </c>
      <c r="J1445" t="str">
        <f>DAY(Tabela_Kwerenda_z_AKORD[[#This Row],[CZAS_START]]) &amp;"-"&amp; MONTH(Tabela_Kwerenda_z_AKORD[[#This Row],[CZAS_START]]) &amp;"-"&amp; YEAR(Tabela_Kwerenda_z_AKORD[[#This Row],[CZAS_START]])</f>
        <v>0-1-1900</v>
      </c>
      <c r="K1445" t="e">
        <f>INDEX(AKORDT[],MATCH(Tabela_Kwerenda_z_AKORD[[#This Row],[PRACOWNICY_ID]],AKORDT[PRACOWNICY_ID],0),1)</f>
        <v>#N/A</v>
      </c>
    </row>
    <row r="1446" spans="1:11">
      <c r="A1446" s="11"/>
      <c r="B1446" s="11"/>
      <c r="E1446" s="11"/>
      <c r="F1446" s="11"/>
      <c r="I1446" t="str">
        <f>LEFT(Tabela_Kwerenda_z_AKORD[[#This Row],[NR_KOMISJI]],5)</f>
        <v/>
      </c>
      <c r="J1446" t="str">
        <f>DAY(Tabela_Kwerenda_z_AKORD[[#This Row],[CZAS_START]]) &amp;"-"&amp; MONTH(Tabela_Kwerenda_z_AKORD[[#This Row],[CZAS_START]]) &amp;"-"&amp; YEAR(Tabela_Kwerenda_z_AKORD[[#This Row],[CZAS_START]])</f>
        <v>0-1-1900</v>
      </c>
      <c r="K1446" t="e">
        <f>INDEX(AKORDT[],MATCH(Tabela_Kwerenda_z_AKORD[[#This Row],[PRACOWNICY_ID]],AKORDT[PRACOWNICY_ID],0),1)</f>
        <v>#N/A</v>
      </c>
    </row>
    <row r="1447" spans="1:11">
      <c r="A1447" s="11"/>
      <c r="B1447" s="11"/>
      <c r="E1447" s="11"/>
      <c r="F1447" s="11"/>
      <c r="I1447" t="str">
        <f>LEFT(Tabela_Kwerenda_z_AKORD[[#This Row],[NR_KOMISJI]],5)</f>
        <v/>
      </c>
      <c r="J1447" t="str">
        <f>DAY(Tabela_Kwerenda_z_AKORD[[#This Row],[CZAS_START]]) &amp;"-"&amp; MONTH(Tabela_Kwerenda_z_AKORD[[#This Row],[CZAS_START]]) &amp;"-"&amp; YEAR(Tabela_Kwerenda_z_AKORD[[#This Row],[CZAS_START]])</f>
        <v>0-1-1900</v>
      </c>
      <c r="K1447" t="e">
        <f>INDEX(AKORDT[],MATCH(Tabela_Kwerenda_z_AKORD[[#This Row],[PRACOWNICY_ID]],AKORDT[PRACOWNICY_ID],0),1)</f>
        <v>#N/A</v>
      </c>
    </row>
    <row r="1448" spans="1:11">
      <c r="A1448" s="11"/>
      <c r="B1448" s="11"/>
      <c r="E1448" s="11"/>
      <c r="F1448" s="11"/>
      <c r="I1448" t="str">
        <f>LEFT(Tabela_Kwerenda_z_AKORD[[#This Row],[NR_KOMISJI]],5)</f>
        <v/>
      </c>
      <c r="J1448" t="str">
        <f>DAY(Tabela_Kwerenda_z_AKORD[[#This Row],[CZAS_START]]) &amp;"-"&amp; MONTH(Tabela_Kwerenda_z_AKORD[[#This Row],[CZAS_START]]) &amp;"-"&amp; YEAR(Tabela_Kwerenda_z_AKORD[[#This Row],[CZAS_START]])</f>
        <v>0-1-1900</v>
      </c>
      <c r="K1448" t="e">
        <f>INDEX(AKORDT[],MATCH(Tabela_Kwerenda_z_AKORD[[#This Row],[PRACOWNICY_ID]],AKORDT[PRACOWNICY_ID],0),1)</f>
        <v>#N/A</v>
      </c>
    </row>
    <row r="1449" spans="1:11">
      <c r="A1449" s="11"/>
      <c r="B1449" s="11"/>
      <c r="E1449" s="11"/>
      <c r="F1449" s="11"/>
      <c r="I1449" t="str">
        <f>LEFT(Tabela_Kwerenda_z_AKORD[[#This Row],[NR_KOMISJI]],5)</f>
        <v/>
      </c>
      <c r="J1449" t="str">
        <f>DAY(Tabela_Kwerenda_z_AKORD[[#This Row],[CZAS_START]]) &amp;"-"&amp; MONTH(Tabela_Kwerenda_z_AKORD[[#This Row],[CZAS_START]]) &amp;"-"&amp; YEAR(Tabela_Kwerenda_z_AKORD[[#This Row],[CZAS_START]])</f>
        <v>0-1-1900</v>
      </c>
      <c r="K1449" t="e">
        <f>INDEX(AKORDT[],MATCH(Tabela_Kwerenda_z_AKORD[[#This Row],[PRACOWNICY_ID]],AKORDT[PRACOWNICY_ID],0),1)</f>
        <v>#N/A</v>
      </c>
    </row>
    <row r="1450" spans="1:11">
      <c r="A1450" s="11"/>
      <c r="B1450" s="11"/>
      <c r="E1450" s="11"/>
      <c r="F1450" s="11"/>
      <c r="I1450" t="str">
        <f>LEFT(Tabela_Kwerenda_z_AKORD[[#This Row],[NR_KOMISJI]],5)</f>
        <v/>
      </c>
      <c r="J1450" t="str">
        <f>DAY(Tabela_Kwerenda_z_AKORD[[#This Row],[CZAS_START]]) &amp;"-"&amp; MONTH(Tabela_Kwerenda_z_AKORD[[#This Row],[CZAS_START]]) &amp;"-"&amp; YEAR(Tabela_Kwerenda_z_AKORD[[#This Row],[CZAS_START]])</f>
        <v>0-1-1900</v>
      </c>
      <c r="K1450" t="e">
        <f>INDEX(AKORDT[],MATCH(Tabela_Kwerenda_z_AKORD[[#This Row],[PRACOWNICY_ID]],AKORDT[PRACOWNICY_ID],0),1)</f>
        <v>#N/A</v>
      </c>
    </row>
    <row r="1451" spans="1:11">
      <c r="A1451" s="11"/>
      <c r="B1451" s="11"/>
      <c r="E1451" s="11"/>
      <c r="F1451" s="11"/>
      <c r="I1451" t="str">
        <f>LEFT(Tabela_Kwerenda_z_AKORD[[#This Row],[NR_KOMISJI]],5)</f>
        <v/>
      </c>
      <c r="J1451" t="str">
        <f>DAY(Tabela_Kwerenda_z_AKORD[[#This Row],[CZAS_START]]) &amp;"-"&amp; MONTH(Tabela_Kwerenda_z_AKORD[[#This Row],[CZAS_START]]) &amp;"-"&amp; YEAR(Tabela_Kwerenda_z_AKORD[[#This Row],[CZAS_START]])</f>
        <v>0-1-1900</v>
      </c>
      <c r="K1451" t="e">
        <f>INDEX(AKORDT[],MATCH(Tabela_Kwerenda_z_AKORD[[#This Row],[PRACOWNICY_ID]],AKORDT[PRACOWNICY_ID],0),1)</f>
        <v>#N/A</v>
      </c>
    </row>
    <row r="1452" spans="1:11">
      <c r="A1452" s="11"/>
      <c r="B1452" s="11"/>
      <c r="E1452" s="11"/>
      <c r="F1452" s="11"/>
      <c r="I1452" t="str">
        <f>LEFT(Tabela_Kwerenda_z_AKORD[[#This Row],[NR_KOMISJI]],5)</f>
        <v/>
      </c>
      <c r="J1452" t="str">
        <f>DAY(Tabela_Kwerenda_z_AKORD[[#This Row],[CZAS_START]]) &amp;"-"&amp; MONTH(Tabela_Kwerenda_z_AKORD[[#This Row],[CZAS_START]]) &amp;"-"&amp; YEAR(Tabela_Kwerenda_z_AKORD[[#This Row],[CZAS_START]])</f>
        <v>0-1-1900</v>
      </c>
      <c r="K1452" t="e">
        <f>INDEX(AKORDT[],MATCH(Tabela_Kwerenda_z_AKORD[[#This Row],[PRACOWNICY_ID]],AKORDT[PRACOWNICY_ID],0),1)</f>
        <v>#N/A</v>
      </c>
    </row>
    <row r="1453" spans="1:11">
      <c r="A1453" s="11"/>
      <c r="B1453" s="11"/>
      <c r="E1453" s="11"/>
      <c r="F1453" s="11"/>
      <c r="I1453" t="str">
        <f>LEFT(Tabela_Kwerenda_z_AKORD[[#This Row],[NR_KOMISJI]],5)</f>
        <v/>
      </c>
      <c r="J1453" t="str">
        <f>DAY(Tabela_Kwerenda_z_AKORD[[#This Row],[CZAS_START]]) &amp;"-"&amp; MONTH(Tabela_Kwerenda_z_AKORD[[#This Row],[CZAS_START]]) &amp;"-"&amp; YEAR(Tabela_Kwerenda_z_AKORD[[#This Row],[CZAS_START]])</f>
        <v>0-1-1900</v>
      </c>
      <c r="K1453" t="e">
        <f>INDEX(AKORDT[],MATCH(Tabela_Kwerenda_z_AKORD[[#This Row],[PRACOWNICY_ID]],AKORDT[PRACOWNICY_ID],0),1)</f>
        <v>#N/A</v>
      </c>
    </row>
    <row r="1454" spans="1:11">
      <c r="A1454" s="11"/>
      <c r="B1454" s="11"/>
      <c r="E1454" s="11"/>
      <c r="F1454" s="11"/>
      <c r="I1454" t="str">
        <f>LEFT(Tabela_Kwerenda_z_AKORD[[#This Row],[NR_KOMISJI]],5)</f>
        <v/>
      </c>
      <c r="J1454" t="str">
        <f>DAY(Tabela_Kwerenda_z_AKORD[[#This Row],[CZAS_START]]) &amp;"-"&amp; MONTH(Tabela_Kwerenda_z_AKORD[[#This Row],[CZAS_START]]) &amp;"-"&amp; YEAR(Tabela_Kwerenda_z_AKORD[[#This Row],[CZAS_START]])</f>
        <v>0-1-1900</v>
      </c>
      <c r="K1454" t="e">
        <f>INDEX(AKORDT[],MATCH(Tabela_Kwerenda_z_AKORD[[#This Row],[PRACOWNICY_ID]],AKORDT[PRACOWNICY_ID],0),1)</f>
        <v>#N/A</v>
      </c>
    </row>
    <row r="1455" spans="1:11">
      <c r="A1455" s="11"/>
      <c r="B1455" s="11"/>
      <c r="E1455" s="11"/>
      <c r="F1455" s="11"/>
      <c r="I1455" t="str">
        <f>LEFT(Tabela_Kwerenda_z_AKORD[[#This Row],[NR_KOMISJI]],5)</f>
        <v/>
      </c>
      <c r="J1455" t="str">
        <f>DAY(Tabela_Kwerenda_z_AKORD[[#This Row],[CZAS_START]]) &amp;"-"&amp; MONTH(Tabela_Kwerenda_z_AKORD[[#This Row],[CZAS_START]]) &amp;"-"&amp; YEAR(Tabela_Kwerenda_z_AKORD[[#This Row],[CZAS_START]])</f>
        <v>0-1-1900</v>
      </c>
      <c r="K1455" t="e">
        <f>INDEX(AKORDT[],MATCH(Tabela_Kwerenda_z_AKORD[[#This Row],[PRACOWNICY_ID]],AKORDT[PRACOWNICY_ID],0),1)</f>
        <v>#N/A</v>
      </c>
    </row>
    <row r="1456" spans="1:11">
      <c r="A1456" s="11"/>
      <c r="B1456" s="11"/>
      <c r="E1456" s="11"/>
      <c r="F1456" s="11"/>
      <c r="I1456" t="str">
        <f>LEFT(Tabela_Kwerenda_z_AKORD[[#This Row],[NR_KOMISJI]],5)</f>
        <v/>
      </c>
      <c r="J1456" t="str">
        <f>DAY(Tabela_Kwerenda_z_AKORD[[#This Row],[CZAS_START]]) &amp;"-"&amp; MONTH(Tabela_Kwerenda_z_AKORD[[#This Row],[CZAS_START]]) &amp;"-"&amp; YEAR(Tabela_Kwerenda_z_AKORD[[#This Row],[CZAS_START]])</f>
        <v>0-1-1900</v>
      </c>
      <c r="K1456" t="e">
        <f>INDEX(AKORDT[],MATCH(Tabela_Kwerenda_z_AKORD[[#This Row],[PRACOWNICY_ID]],AKORDT[PRACOWNICY_ID],0),1)</f>
        <v>#N/A</v>
      </c>
    </row>
    <row r="1457" spans="1:11">
      <c r="A1457" s="11"/>
      <c r="B1457" s="11"/>
      <c r="E1457" s="11"/>
      <c r="F1457" s="11"/>
      <c r="I1457" t="str">
        <f>LEFT(Tabela_Kwerenda_z_AKORD[[#This Row],[NR_KOMISJI]],5)</f>
        <v/>
      </c>
      <c r="J1457" t="str">
        <f>DAY(Tabela_Kwerenda_z_AKORD[[#This Row],[CZAS_START]]) &amp;"-"&amp; MONTH(Tabela_Kwerenda_z_AKORD[[#This Row],[CZAS_START]]) &amp;"-"&amp; YEAR(Tabela_Kwerenda_z_AKORD[[#This Row],[CZAS_START]])</f>
        <v>0-1-1900</v>
      </c>
      <c r="K1457" t="e">
        <f>INDEX(AKORDT[],MATCH(Tabela_Kwerenda_z_AKORD[[#This Row],[PRACOWNICY_ID]],AKORDT[PRACOWNICY_ID],0),1)</f>
        <v>#N/A</v>
      </c>
    </row>
    <row r="1458" spans="1:11">
      <c r="A1458" s="11"/>
      <c r="B1458" s="11"/>
      <c r="E1458" s="11"/>
      <c r="F1458" s="11"/>
      <c r="I1458" t="str">
        <f>LEFT(Tabela_Kwerenda_z_AKORD[[#This Row],[NR_KOMISJI]],5)</f>
        <v/>
      </c>
      <c r="J1458" t="str">
        <f>DAY(Tabela_Kwerenda_z_AKORD[[#This Row],[CZAS_START]]) &amp;"-"&amp; MONTH(Tabela_Kwerenda_z_AKORD[[#This Row],[CZAS_START]]) &amp;"-"&amp; YEAR(Tabela_Kwerenda_z_AKORD[[#This Row],[CZAS_START]])</f>
        <v>0-1-1900</v>
      </c>
      <c r="K1458" t="e">
        <f>INDEX(AKORDT[],MATCH(Tabela_Kwerenda_z_AKORD[[#This Row],[PRACOWNICY_ID]],AKORDT[PRACOWNICY_ID],0),1)</f>
        <v>#N/A</v>
      </c>
    </row>
    <row r="1459" spans="1:11">
      <c r="A1459" s="11"/>
      <c r="B1459" s="11"/>
      <c r="E1459" s="11"/>
      <c r="F1459" s="11"/>
      <c r="I1459" t="str">
        <f>LEFT(Tabela_Kwerenda_z_AKORD[[#This Row],[NR_KOMISJI]],5)</f>
        <v/>
      </c>
      <c r="J1459" t="str">
        <f>DAY(Tabela_Kwerenda_z_AKORD[[#This Row],[CZAS_START]]) &amp;"-"&amp; MONTH(Tabela_Kwerenda_z_AKORD[[#This Row],[CZAS_START]]) &amp;"-"&amp; YEAR(Tabela_Kwerenda_z_AKORD[[#This Row],[CZAS_START]])</f>
        <v>0-1-1900</v>
      </c>
      <c r="K1459" t="e">
        <f>INDEX(AKORDT[],MATCH(Tabela_Kwerenda_z_AKORD[[#This Row],[PRACOWNICY_ID]],AKORDT[PRACOWNICY_ID],0),1)</f>
        <v>#N/A</v>
      </c>
    </row>
    <row r="1460" spans="1:11">
      <c r="A1460" s="11"/>
      <c r="B1460" s="11"/>
      <c r="E1460" s="11"/>
      <c r="F1460" s="11"/>
      <c r="I1460" t="str">
        <f>LEFT(Tabela_Kwerenda_z_AKORD[[#This Row],[NR_KOMISJI]],5)</f>
        <v/>
      </c>
      <c r="J1460" t="str">
        <f>DAY(Tabela_Kwerenda_z_AKORD[[#This Row],[CZAS_START]]) &amp;"-"&amp; MONTH(Tabela_Kwerenda_z_AKORD[[#This Row],[CZAS_START]]) &amp;"-"&amp; YEAR(Tabela_Kwerenda_z_AKORD[[#This Row],[CZAS_START]])</f>
        <v>0-1-1900</v>
      </c>
      <c r="K1460" t="e">
        <f>INDEX(AKORDT[],MATCH(Tabela_Kwerenda_z_AKORD[[#This Row],[PRACOWNICY_ID]],AKORDT[PRACOWNICY_ID],0),1)</f>
        <v>#N/A</v>
      </c>
    </row>
    <row r="1461" spans="1:11">
      <c r="A1461" s="11"/>
      <c r="B1461" s="11"/>
      <c r="E1461" s="11"/>
      <c r="F1461" s="11"/>
      <c r="I1461" t="str">
        <f>LEFT(Tabela_Kwerenda_z_AKORD[[#This Row],[NR_KOMISJI]],5)</f>
        <v/>
      </c>
      <c r="J1461" t="str">
        <f>DAY(Tabela_Kwerenda_z_AKORD[[#This Row],[CZAS_START]]) &amp;"-"&amp; MONTH(Tabela_Kwerenda_z_AKORD[[#This Row],[CZAS_START]]) &amp;"-"&amp; YEAR(Tabela_Kwerenda_z_AKORD[[#This Row],[CZAS_START]])</f>
        <v>0-1-1900</v>
      </c>
      <c r="K1461" t="e">
        <f>INDEX(AKORDT[],MATCH(Tabela_Kwerenda_z_AKORD[[#This Row],[PRACOWNICY_ID]],AKORDT[PRACOWNICY_ID],0),1)</f>
        <v>#N/A</v>
      </c>
    </row>
    <row r="1462" spans="1:11">
      <c r="A1462" s="11"/>
      <c r="B1462" s="11"/>
      <c r="E1462" s="11"/>
      <c r="F1462" s="11"/>
      <c r="I1462" t="str">
        <f>LEFT(Tabela_Kwerenda_z_AKORD[[#This Row],[NR_KOMISJI]],5)</f>
        <v/>
      </c>
      <c r="J1462" t="str">
        <f>DAY(Tabela_Kwerenda_z_AKORD[[#This Row],[CZAS_START]]) &amp;"-"&amp; MONTH(Tabela_Kwerenda_z_AKORD[[#This Row],[CZAS_START]]) &amp;"-"&amp; YEAR(Tabela_Kwerenda_z_AKORD[[#This Row],[CZAS_START]])</f>
        <v>0-1-1900</v>
      </c>
      <c r="K1462" t="e">
        <f>INDEX(AKORDT[],MATCH(Tabela_Kwerenda_z_AKORD[[#This Row],[PRACOWNICY_ID]],AKORDT[PRACOWNICY_ID],0),1)</f>
        <v>#N/A</v>
      </c>
    </row>
    <row r="1463" spans="1:11">
      <c r="A1463" s="11"/>
      <c r="B1463" s="11"/>
      <c r="E1463" s="11"/>
      <c r="F1463" s="11"/>
      <c r="I1463" t="str">
        <f>LEFT(Tabela_Kwerenda_z_AKORD[[#This Row],[NR_KOMISJI]],5)</f>
        <v/>
      </c>
      <c r="J1463" t="str">
        <f>DAY(Tabela_Kwerenda_z_AKORD[[#This Row],[CZAS_START]]) &amp;"-"&amp; MONTH(Tabela_Kwerenda_z_AKORD[[#This Row],[CZAS_START]]) &amp;"-"&amp; YEAR(Tabela_Kwerenda_z_AKORD[[#This Row],[CZAS_START]])</f>
        <v>0-1-1900</v>
      </c>
      <c r="K1463" t="e">
        <f>INDEX(AKORDT[],MATCH(Tabela_Kwerenda_z_AKORD[[#This Row],[PRACOWNICY_ID]],AKORDT[PRACOWNICY_ID],0),1)</f>
        <v>#N/A</v>
      </c>
    </row>
    <row r="1464" spans="1:11">
      <c r="A1464" s="11"/>
      <c r="B1464" s="11"/>
      <c r="E1464" s="11"/>
      <c r="F1464" s="11"/>
      <c r="I1464" t="str">
        <f>LEFT(Tabela_Kwerenda_z_AKORD[[#This Row],[NR_KOMISJI]],5)</f>
        <v/>
      </c>
      <c r="J1464" t="str">
        <f>DAY(Tabela_Kwerenda_z_AKORD[[#This Row],[CZAS_START]]) &amp;"-"&amp; MONTH(Tabela_Kwerenda_z_AKORD[[#This Row],[CZAS_START]]) &amp;"-"&amp; YEAR(Tabela_Kwerenda_z_AKORD[[#This Row],[CZAS_START]])</f>
        <v>0-1-1900</v>
      </c>
      <c r="K1464" t="e">
        <f>INDEX(AKORDT[],MATCH(Tabela_Kwerenda_z_AKORD[[#This Row],[PRACOWNICY_ID]],AKORDT[PRACOWNICY_ID],0),1)</f>
        <v>#N/A</v>
      </c>
    </row>
    <row r="1465" spans="1:11">
      <c r="A1465" s="11"/>
      <c r="B1465" s="11"/>
      <c r="E1465" s="11"/>
      <c r="F1465" s="11"/>
      <c r="I1465" t="str">
        <f>LEFT(Tabela_Kwerenda_z_AKORD[[#This Row],[NR_KOMISJI]],5)</f>
        <v/>
      </c>
      <c r="J1465" t="str">
        <f>DAY(Tabela_Kwerenda_z_AKORD[[#This Row],[CZAS_START]]) &amp;"-"&amp; MONTH(Tabela_Kwerenda_z_AKORD[[#This Row],[CZAS_START]]) &amp;"-"&amp; YEAR(Tabela_Kwerenda_z_AKORD[[#This Row],[CZAS_START]])</f>
        <v>0-1-1900</v>
      </c>
      <c r="K1465" t="e">
        <f>INDEX(AKORDT[],MATCH(Tabela_Kwerenda_z_AKORD[[#This Row],[PRACOWNICY_ID]],AKORDT[PRACOWNICY_ID],0),1)</f>
        <v>#N/A</v>
      </c>
    </row>
    <row r="1466" spans="1:11">
      <c r="A1466" s="11"/>
      <c r="B1466" s="11"/>
      <c r="E1466" s="11"/>
      <c r="F1466" s="11"/>
      <c r="I1466" t="str">
        <f>LEFT(Tabela_Kwerenda_z_AKORD[[#This Row],[NR_KOMISJI]],5)</f>
        <v/>
      </c>
      <c r="J1466" t="str">
        <f>DAY(Tabela_Kwerenda_z_AKORD[[#This Row],[CZAS_START]]) &amp;"-"&amp; MONTH(Tabela_Kwerenda_z_AKORD[[#This Row],[CZAS_START]]) &amp;"-"&amp; YEAR(Tabela_Kwerenda_z_AKORD[[#This Row],[CZAS_START]])</f>
        <v>0-1-1900</v>
      </c>
      <c r="K1466" t="e">
        <f>INDEX(AKORDT[],MATCH(Tabela_Kwerenda_z_AKORD[[#This Row],[PRACOWNICY_ID]],AKORDT[PRACOWNICY_ID],0),1)</f>
        <v>#N/A</v>
      </c>
    </row>
    <row r="1467" spans="1:11">
      <c r="A1467" s="11"/>
      <c r="B1467" s="11"/>
      <c r="E1467" s="11"/>
      <c r="F1467" s="11"/>
      <c r="I1467" t="str">
        <f>LEFT(Tabela_Kwerenda_z_AKORD[[#This Row],[NR_KOMISJI]],5)</f>
        <v/>
      </c>
      <c r="J1467" t="str">
        <f>DAY(Tabela_Kwerenda_z_AKORD[[#This Row],[CZAS_START]]) &amp;"-"&amp; MONTH(Tabela_Kwerenda_z_AKORD[[#This Row],[CZAS_START]]) &amp;"-"&amp; YEAR(Tabela_Kwerenda_z_AKORD[[#This Row],[CZAS_START]])</f>
        <v>0-1-1900</v>
      </c>
      <c r="K1467" t="e">
        <f>INDEX(AKORDT[],MATCH(Tabela_Kwerenda_z_AKORD[[#This Row],[PRACOWNICY_ID]],AKORDT[PRACOWNICY_ID],0),1)</f>
        <v>#N/A</v>
      </c>
    </row>
    <row r="1468" spans="1:11">
      <c r="A1468" s="11"/>
      <c r="B1468" s="11"/>
      <c r="E1468" s="11"/>
      <c r="F1468" s="11"/>
      <c r="I1468" t="str">
        <f>LEFT(Tabela_Kwerenda_z_AKORD[[#This Row],[NR_KOMISJI]],5)</f>
        <v/>
      </c>
      <c r="J1468" t="str">
        <f>DAY(Tabela_Kwerenda_z_AKORD[[#This Row],[CZAS_START]]) &amp;"-"&amp; MONTH(Tabela_Kwerenda_z_AKORD[[#This Row],[CZAS_START]]) &amp;"-"&amp; YEAR(Tabela_Kwerenda_z_AKORD[[#This Row],[CZAS_START]])</f>
        <v>0-1-1900</v>
      </c>
      <c r="K1468" t="e">
        <f>INDEX(AKORDT[],MATCH(Tabela_Kwerenda_z_AKORD[[#This Row],[PRACOWNICY_ID]],AKORDT[PRACOWNICY_ID],0),1)</f>
        <v>#N/A</v>
      </c>
    </row>
    <row r="1469" spans="1:11">
      <c r="A1469" s="11"/>
      <c r="B1469" s="11"/>
      <c r="E1469" s="11"/>
      <c r="F1469" s="11"/>
      <c r="I1469" t="str">
        <f>LEFT(Tabela_Kwerenda_z_AKORD[[#This Row],[NR_KOMISJI]],5)</f>
        <v/>
      </c>
      <c r="J1469" t="str">
        <f>DAY(Tabela_Kwerenda_z_AKORD[[#This Row],[CZAS_START]]) &amp;"-"&amp; MONTH(Tabela_Kwerenda_z_AKORD[[#This Row],[CZAS_START]]) &amp;"-"&amp; YEAR(Tabela_Kwerenda_z_AKORD[[#This Row],[CZAS_START]])</f>
        <v>0-1-1900</v>
      </c>
      <c r="K1469" t="e">
        <f>INDEX(AKORDT[],MATCH(Tabela_Kwerenda_z_AKORD[[#This Row],[PRACOWNICY_ID]],AKORDT[PRACOWNICY_ID],0),1)</f>
        <v>#N/A</v>
      </c>
    </row>
    <row r="1470" spans="1:11">
      <c r="A1470" s="11"/>
      <c r="B1470" s="11"/>
      <c r="E1470" s="11"/>
      <c r="F1470" s="11"/>
      <c r="I1470" t="str">
        <f>LEFT(Tabela_Kwerenda_z_AKORD[[#This Row],[NR_KOMISJI]],5)</f>
        <v/>
      </c>
      <c r="J1470" t="str">
        <f>DAY(Tabela_Kwerenda_z_AKORD[[#This Row],[CZAS_START]]) &amp;"-"&amp; MONTH(Tabela_Kwerenda_z_AKORD[[#This Row],[CZAS_START]]) &amp;"-"&amp; YEAR(Tabela_Kwerenda_z_AKORD[[#This Row],[CZAS_START]])</f>
        <v>0-1-1900</v>
      </c>
      <c r="K1470" t="e">
        <f>INDEX(AKORDT[],MATCH(Tabela_Kwerenda_z_AKORD[[#This Row],[PRACOWNICY_ID]],AKORDT[PRACOWNICY_ID],0),1)</f>
        <v>#N/A</v>
      </c>
    </row>
    <row r="1471" spans="1:11">
      <c r="A1471" s="11"/>
      <c r="B1471" s="11"/>
      <c r="E1471" s="11"/>
      <c r="F1471" s="11"/>
      <c r="I1471" t="str">
        <f>LEFT(Tabela_Kwerenda_z_AKORD[[#This Row],[NR_KOMISJI]],5)</f>
        <v/>
      </c>
      <c r="J1471" t="str">
        <f>DAY(Tabela_Kwerenda_z_AKORD[[#This Row],[CZAS_START]]) &amp;"-"&amp; MONTH(Tabela_Kwerenda_z_AKORD[[#This Row],[CZAS_START]]) &amp;"-"&amp; YEAR(Tabela_Kwerenda_z_AKORD[[#This Row],[CZAS_START]])</f>
        <v>0-1-1900</v>
      </c>
      <c r="K1471" t="e">
        <f>INDEX(AKORDT[],MATCH(Tabela_Kwerenda_z_AKORD[[#This Row],[PRACOWNICY_ID]],AKORDT[PRACOWNICY_ID],0),1)</f>
        <v>#N/A</v>
      </c>
    </row>
    <row r="1472" spans="1:11">
      <c r="A1472" s="11"/>
      <c r="B1472" s="11"/>
      <c r="E1472" s="11"/>
      <c r="F1472" s="11"/>
      <c r="I1472" t="str">
        <f>LEFT(Tabela_Kwerenda_z_AKORD[[#This Row],[NR_KOMISJI]],5)</f>
        <v/>
      </c>
      <c r="J1472" t="str">
        <f>DAY(Tabela_Kwerenda_z_AKORD[[#This Row],[CZAS_START]]) &amp;"-"&amp; MONTH(Tabela_Kwerenda_z_AKORD[[#This Row],[CZAS_START]]) &amp;"-"&amp; YEAR(Tabela_Kwerenda_z_AKORD[[#This Row],[CZAS_START]])</f>
        <v>0-1-1900</v>
      </c>
      <c r="K1472" t="e">
        <f>INDEX(AKORDT[],MATCH(Tabela_Kwerenda_z_AKORD[[#This Row],[PRACOWNICY_ID]],AKORDT[PRACOWNICY_ID],0),1)</f>
        <v>#N/A</v>
      </c>
    </row>
    <row r="1473" spans="1:11">
      <c r="A1473" s="11"/>
      <c r="B1473" s="11"/>
      <c r="E1473" s="11"/>
      <c r="F1473" s="11"/>
      <c r="I1473" t="str">
        <f>LEFT(Tabela_Kwerenda_z_AKORD[[#This Row],[NR_KOMISJI]],5)</f>
        <v/>
      </c>
      <c r="J1473" t="str">
        <f>DAY(Tabela_Kwerenda_z_AKORD[[#This Row],[CZAS_START]]) &amp;"-"&amp; MONTH(Tabela_Kwerenda_z_AKORD[[#This Row],[CZAS_START]]) &amp;"-"&amp; YEAR(Tabela_Kwerenda_z_AKORD[[#This Row],[CZAS_START]])</f>
        <v>0-1-1900</v>
      </c>
      <c r="K1473" t="e">
        <f>INDEX(AKORDT[],MATCH(Tabela_Kwerenda_z_AKORD[[#This Row],[PRACOWNICY_ID]],AKORDT[PRACOWNICY_ID],0),1)</f>
        <v>#N/A</v>
      </c>
    </row>
    <row r="1474" spans="1:11">
      <c r="A1474" s="11"/>
      <c r="B1474" s="11"/>
      <c r="E1474" s="11"/>
      <c r="F1474" s="11"/>
      <c r="I1474" t="str">
        <f>LEFT(Tabela_Kwerenda_z_AKORD[[#This Row],[NR_KOMISJI]],5)</f>
        <v/>
      </c>
      <c r="J1474" t="str">
        <f>DAY(Tabela_Kwerenda_z_AKORD[[#This Row],[CZAS_START]]) &amp;"-"&amp; MONTH(Tabela_Kwerenda_z_AKORD[[#This Row],[CZAS_START]]) &amp;"-"&amp; YEAR(Tabela_Kwerenda_z_AKORD[[#This Row],[CZAS_START]])</f>
        <v>0-1-1900</v>
      </c>
      <c r="K1474" t="e">
        <f>INDEX(AKORDT[],MATCH(Tabela_Kwerenda_z_AKORD[[#This Row],[PRACOWNICY_ID]],AKORDT[PRACOWNICY_ID],0),1)</f>
        <v>#N/A</v>
      </c>
    </row>
    <row r="1475" spans="1:11">
      <c r="A1475" s="11"/>
      <c r="B1475" s="11"/>
      <c r="E1475" s="11"/>
      <c r="F1475" s="11"/>
      <c r="I1475" t="str">
        <f>LEFT(Tabela_Kwerenda_z_AKORD[[#This Row],[NR_KOMISJI]],5)</f>
        <v/>
      </c>
      <c r="J1475" t="str">
        <f>DAY(Tabela_Kwerenda_z_AKORD[[#This Row],[CZAS_START]]) &amp;"-"&amp; MONTH(Tabela_Kwerenda_z_AKORD[[#This Row],[CZAS_START]]) &amp;"-"&amp; YEAR(Tabela_Kwerenda_z_AKORD[[#This Row],[CZAS_START]])</f>
        <v>0-1-1900</v>
      </c>
      <c r="K1475" t="e">
        <f>INDEX(AKORDT[],MATCH(Tabela_Kwerenda_z_AKORD[[#This Row],[PRACOWNICY_ID]],AKORDT[PRACOWNICY_ID],0),1)</f>
        <v>#N/A</v>
      </c>
    </row>
    <row r="1476" spans="1:11">
      <c r="A1476" s="11"/>
      <c r="B1476" s="11"/>
      <c r="E1476" s="11"/>
      <c r="F1476" s="11"/>
      <c r="I1476" t="str">
        <f>LEFT(Tabela_Kwerenda_z_AKORD[[#This Row],[NR_KOMISJI]],5)</f>
        <v/>
      </c>
      <c r="J1476" t="str">
        <f>DAY(Tabela_Kwerenda_z_AKORD[[#This Row],[CZAS_START]]) &amp;"-"&amp; MONTH(Tabela_Kwerenda_z_AKORD[[#This Row],[CZAS_START]]) &amp;"-"&amp; YEAR(Tabela_Kwerenda_z_AKORD[[#This Row],[CZAS_START]])</f>
        <v>0-1-1900</v>
      </c>
      <c r="K1476" t="e">
        <f>INDEX(AKORDT[],MATCH(Tabela_Kwerenda_z_AKORD[[#This Row],[PRACOWNICY_ID]],AKORDT[PRACOWNICY_ID],0),1)</f>
        <v>#N/A</v>
      </c>
    </row>
    <row r="1477" spans="1:11">
      <c r="A1477" s="11"/>
      <c r="B1477" s="11"/>
      <c r="E1477" s="11"/>
      <c r="F1477" s="11"/>
      <c r="I1477" t="str">
        <f>LEFT(Tabela_Kwerenda_z_AKORD[[#This Row],[NR_KOMISJI]],5)</f>
        <v/>
      </c>
      <c r="J1477" t="str">
        <f>DAY(Tabela_Kwerenda_z_AKORD[[#This Row],[CZAS_START]]) &amp;"-"&amp; MONTH(Tabela_Kwerenda_z_AKORD[[#This Row],[CZAS_START]]) &amp;"-"&amp; YEAR(Tabela_Kwerenda_z_AKORD[[#This Row],[CZAS_START]])</f>
        <v>0-1-1900</v>
      </c>
      <c r="K1477" t="e">
        <f>INDEX(AKORDT[],MATCH(Tabela_Kwerenda_z_AKORD[[#This Row],[PRACOWNICY_ID]],AKORDT[PRACOWNICY_ID],0),1)</f>
        <v>#N/A</v>
      </c>
    </row>
    <row r="1478" spans="1:11">
      <c r="A1478" s="11"/>
      <c r="B1478" s="11"/>
      <c r="E1478" s="11"/>
      <c r="F1478" s="11"/>
      <c r="I1478" t="str">
        <f>LEFT(Tabela_Kwerenda_z_AKORD[[#This Row],[NR_KOMISJI]],5)</f>
        <v/>
      </c>
      <c r="J1478" t="str">
        <f>DAY(Tabela_Kwerenda_z_AKORD[[#This Row],[CZAS_START]]) &amp;"-"&amp; MONTH(Tabela_Kwerenda_z_AKORD[[#This Row],[CZAS_START]]) &amp;"-"&amp; YEAR(Tabela_Kwerenda_z_AKORD[[#This Row],[CZAS_START]])</f>
        <v>0-1-1900</v>
      </c>
      <c r="K1478" t="e">
        <f>INDEX(AKORDT[],MATCH(Tabela_Kwerenda_z_AKORD[[#This Row],[PRACOWNICY_ID]],AKORDT[PRACOWNICY_ID],0),1)</f>
        <v>#N/A</v>
      </c>
    </row>
    <row r="1479" spans="1:11">
      <c r="A1479" s="11"/>
      <c r="B1479" s="11"/>
      <c r="E1479" s="11"/>
      <c r="F1479" s="11"/>
      <c r="I1479" t="str">
        <f>LEFT(Tabela_Kwerenda_z_AKORD[[#This Row],[NR_KOMISJI]],5)</f>
        <v/>
      </c>
      <c r="J1479" t="str">
        <f>DAY(Tabela_Kwerenda_z_AKORD[[#This Row],[CZAS_START]]) &amp;"-"&amp; MONTH(Tabela_Kwerenda_z_AKORD[[#This Row],[CZAS_START]]) &amp;"-"&amp; YEAR(Tabela_Kwerenda_z_AKORD[[#This Row],[CZAS_START]])</f>
        <v>0-1-1900</v>
      </c>
      <c r="K1479" t="e">
        <f>INDEX(AKORDT[],MATCH(Tabela_Kwerenda_z_AKORD[[#This Row],[PRACOWNICY_ID]],AKORDT[PRACOWNICY_ID],0),1)</f>
        <v>#N/A</v>
      </c>
    </row>
    <row r="1480" spans="1:11">
      <c r="A1480" s="11"/>
      <c r="B1480" s="11"/>
      <c r="E1480" s="11"/>
      <c r="F1480" s="11"/>
      <c r="I1480" t="str">
        <f>LEFT(Tabela_Kwerenda_z_AKORD[[#This Row],[NR_KOMISJI]],5)</f>
        <v/>
      </c>
      <c r="J1480" t="str">
        <f>DAY(Tabela_Kwerenda_z_AKORD[[#This Row],[CZAS_START]]) &amp;"-"&amp; MONTH(Tabela_Kwerenda_z_AKORD[[#This Row],[CZAS_START]]) &amp;"-"&amp; YEAR(Tabela_Kwerenda_z_AKORD[[#This Row],[CZAS_START]])</f>
        <v>0-1-1900</v>
      </c>
      <c r="K1480" t="e">
        <f>INDEX(AKORDT[],MATCH(Tabela_Kwerenda_z_AKORD[[#This Row],[PRACOWNICY_ID]],AKORDT[PRACOWNICY_ID],0),1)</f>
        <v>#N/A</v>
      </c>
    </row>
    <row r="1481" spans="1:11">
      <c r="A1481" s="11"/>
      <c r="B1481" s="11"/>
      <c r="E1481" s="11"/>
      <c r="F1481" s="11"/>
      <c r="I1481" t="str">
        <f>LEFT(Tabela_Kwerenda_z_AKORD[[#This Row],[NR_KOMISJI]],5)</f>
        <v/>
      </c>
      <c r="J1481" t="str">
        <f>DAY(Tabela_Kwerenda_z_AKORD[[#This Row],[CZAS_START]]) &amp;"-"&amp; MONTH(Tabela_Kwerenda_z_AKORD[[#This Row],[CZAS_START]]) &amp;"-"&amp; YEAR(Tabela_Kwerenda_z_AKORD[[#This Row],[CZAS_START]])</f>
        <v>0-1-1900</v>
      </c>
      <c r="K1481" t="e">
        <f>INDEX(AKORDT[],MATCH(Tabela_Kwerenda_z_AKORD[[#This Row],[PRACOWNICY_ID]],AKORDT[PRACOWNICY_ID],0),1)</f>
        <v>#N/A</v>
      </c>
    </row>
    <row r="1482" spans="1:11">
      <c r="A1482" s="11"/>
      <c r="B1482" s="11"/>
      <c r="E1482" s="11"/>
      <c r="F1482" s="11"/>
      <c r="I1482" t="str">
        <f>LEFT(Tabela_Kwerenda_z_AKORD[[#This Row],[NR_KOMISJI]],5)</f>
        <v/>
      </c>
      <c r="J1482" t="str">
        <f>DAY(Tabela_Kwerenda_z_AKORD[[#This Row],[CZAS_START]]) &amp;"-"&amp; MONTH(Tabela_Kwerenda_z_AKORD[[#This Row],[CZAS_START]]) &amp;"-"&amp; YEAR(Tabela_Kwerenda_z_AKORD[[#This Row],[CZAS_START]])</f>
        <v>0-1-1900</v>
      </c>
      <c r="K1482" t="e">
        <f>INDEX(AKORDT[],MATCH(Tabela_Kwerenda_z_AKORD[[#This Row],[PRACOWNICY_ID]],AKORDT[PRACOWNICY_ID],0),1)</f>
        <v>#N/A</v>
      </c>
    </row>
    <row r="1483" spans="1:11">
      <c r="A1483" s="11"/>
      <c r="B1483" s="11"/>
      <c r="E1483" s="11"/>
      <c r="F1483" s="11"/>
      <c r="I1483" t="str">
        <f>LEFT(Tabela_Kwerenda_z_AKORD[[#This Row],[NR_KOMISJI]],5)</f>
        <v/>
      </c>
      <c r="J1483" t="str">
        <f>DAY(Tabela_Kwerenda_z_AKORD[[#This Row],[CZAS_START]]) &amp;"-"&amp; MONTH(Tabela_Kwerenda_z_AKORD[[#This Row],[CZAS_START]]) &amp;"-"&amp; YEAR(Tabela_Kwerenda_z_AKORD[[#This Row],[CZAS_START]])</f>
        <v>0-1-1900</v>
      </c>
      <c r="K1483" t="e">
        <f>INDEX(AKORDT[],MATCH(Tabela_Kwerenda_z_AKORD[[#This Row],[PRACOWNICY_ID]],AKORDT[PRACOWNICY_ID],0),1)</f>
        <v>#N/A</v>
      </c>
    </row>
    <row r="1484" spans="1:11">
      <c r="A1484" s="11"/>
      <c r="B1484" s="11"/>
      <c r="E1484" s="11"/>
      <c r="F1484" s="11"/>
      <c r="I1484" t="str">
        <f>LEFT(Tabela_Kwerenda_z_AKORD[[#This Row],[NR_KOMISJI]],5)</f>
        <v/>
      </c>
      <c r="J1484" t="str">
        <f>DAY(Tabela_Kwerenda_z_AKORD[[#This Row],[CZAS_START]]) &amp;"-"&amp; MONTH(Tabela_Kwerenda_z_AKORD[[#This Row],[CZAS_START]]) &amp;"-"&amp; YEAR(Tabela_Kwerenda_z_AKORD[[#This Row],[CZAS_START]])</f>
        <v>0-1-1900</v>
      </c>
      <c r="K1484" t="e">
        <f>INDEX(AKORDT[],MATCH(Tabela_Kwerenda_z_AKORD[[#This Row],[PRACOWNICY_ID]],AKORDT[PRACOWNICY_ID],0),1)</f>
        <v>#N/A</v>
      </c>
    </row>
    <row r="1485" spans="1:11">
      <c r="A1485" s="11"/>
      <c r="B1485" s="11"/>
      <c r="E1485" s="11"/>
      <c r="F1485" s="11"/>
      <c r="I1485" t="str">
        <f>LEFT(Tabela_Kwerenda_z_AKORD[[#This Row],[NR_KOMISJI]],5)</f>
        <v/>
      </c>
      <c r="J1485" t="str">
        <f>DAY(Tabela_Kwerenda_z_AKORD[[#This Row],[CZAS_START]]) &amp;"-"&amp; MONTH(Tabela_Kwerenda_z_AKORD[[#This Row],[CZAS_START]]) &amp;"-"&amp; YEAR(Tabela_Kwerenda_z_AKORD[[#This Row],[CZAS_START]])</f>
        <v>0-1-1900</v>
      </c>
      <c r="K1485" t="e">
        <f>INDEX(AKORDT[],MATCH(Tabela_Kwerenda_z_AKORD[[#This Row],[PRACOWNICY_ID]],AKORDT[PRACOWNICY_ID],0),1)</f>
        <v>#N/A</v>
      </c>
    </row>
    <row r="1486" spans="1:11">
      <c r="A1486" s="11"/>
      <c r="B1486" s="11"/>
      <c r="E1486" s="11"/>
      <c r="F1486" s="11"/>
      <c r="I1486" t="str">
        <f>LEFT(Tabela_Kwerenda_z_AKORD[[#This Row],[NR_KOMISJI]],5)</f>
        <v/>
      </c>
      <c r="J1486" t="str">
        <f>DAY(Tabela_Kwerenda_z_AKORD[[#This Row],[CZAS_START]]) &amp;"-"&amp; MONTH(Tabela_Kwerenda_z_AKORD[[#This Row],[CZAS_START]]) &amp;"-"&amp; YEAR(Tabela_Kwerenda_z_AKORD[[#This Row],[CZAS_START]])</f>
        <v>0-1-1900</v>
      </c>
      <c r="K1486" t="e">
        <f>INDEX(AKORDT[],MATCH(Tabela_Kwerenda_z_AKORD[[#This Row],[PRACOWNICY_ID]],AKORDT[PRACOWNICY_ID],0),1)</f>
        <v>#N/A</v>
      </c>
    </row>
    <row r="1487" spans="1:11">
      <c r="A1487" s="11"/>
      <c r="B1487" s="11"/>
      <c r="E1487" s="11"/>
      <c r="F1487" s="11"/>
      <c r="I1487" t="str">
        <f>LEFT(Tabela_Kwerenda_z_AKORD[[#This Row],[NR_KOMISJI]],5)</f>
        <v/>
      </c>
      <c r="J1487" t="str">
        <f>DAY(Tabela_Kwerenda_z_AKORD[[#This Row],[CZAS_START]]) &amp;"-"&amp; MONTH(Tabela_Kwerenda_z_AKORD[[#This Row],[CZAS_START]]) &amp;"-"&amp; YEAR(Tabela_Kwerenda_z_AKORD[[#This Row],[CZAS_START]])</f>
        <v>0-1-1900</v>
      </c>
      <c r="K1487" t="e">
        <f>INDEX(AKORDT[],MATCH(Tabela_Kwerenda_z_AKORD[[#This Row],[PRACOWNICY_ID]],AKORDT[PRACOWNICY_ID],0),1)</f>
        <v>#N/A</v>
      </c>
    </row>
    <row r="1488" spans="1:11">
      <c r="A1488" s="11"/>
      <c r="B1488" s="11"/>
      <c r="E1488" s="11"/>
      <c r="F1488" s="11"/>
      <c r="I1488" t="str">
        <f>LEFT(Tabela_Kwerenda_z_AKORD[[#This Row],[NR_KOMISJI]],5)</f>
        <v/>
      </c>
      <c r="J1488" t="str">
        <f>DAY(Tabela_Kwerenda_z_AKORD[[#This Row],[CZAS_START]]) &amp;"-"&amp; MONTH(Tabela_Kwerenda_z_AKORD[[#This Row],[CZAS_START]]) &amp;"-"&amp; YEAR(Tabela_Kwerenda_z_AKORD[[#This Row],[CZAS_START]])</f>
        <v>0-1-1900</v>
      </c>
      <c r="K1488" t="e">
        <f>INDEX(AKORDT[],MATCH(Tabela_Kwerenda_z_AKORD[[#This Row],[PRACOWNICY_ID]],AKORDT[PRACOWNICY_ID],0),1)</f>
        <v>#N/A</v>
      </c>
    </row>
    <row r="1489" spans="1:11">
      <c r="A1489" s="11"/>
      <c r="B1489" s="11"/>
      <c r="E1489" s="11"/>
      <c r="F1489" s="11"/>
      <c r="I1489" t="str">
        <f>LEFT(Tabela_Kwerenda_z_AKORD[[#This Row],[NR_KOMISJI]],5)</f>
        <v/>
      </c>
      <c r="J1489" t="str">
        <f>DAY(Tabela_Kwerenda_z_AKORD[[#This Row],[CZAS_START]]) &amp;"-"&amp; MONTH(Tabela_Kwerenda_z_AKORD[[#This Row],[CZAS_START]]) &amp;"-"&amp; YEAR(Tabela_Kwerenda_z_AKORD[[#This Row],[CZAS_START]])</f>
        <v>0-1-1900</v>
      </c>
      <c r="K1489" t="e">
        <f>INDEX(AKORDT[],MATCH(Tabela_Kwerenda_z_AKORD[[#This Row],[PRACOWNICY_ID]],AKORDT[PRACOWNICY_ID],0),1)</f>
        <v>#N/A</v>
      </c>
    </row>
    <row r="1490" spans="1:11">
      <c r="A1490" s="11"/>
      <c r="B1490" s="11"/>
      <c r="E1490" s="11"/>
      <c r="F1490" s="11"/>
      <c r="I1490" t="str">
        <f>LEFT(Tabela_Kwerenda_z_AKORD[[#This Row],[NR_KOMISJI]],5)</f>
        <v/>
      </c>
      <c r="J1490" t="str">
        <f>DAY(Tabela_Kwerenda_z_AKORD[[#This Row],[CZAS_START]]) &amp;"-"&amp; MONTH(Tabela_Kwerenda_z_AKORD[[#This Row],[CZAS_START]]) &amp;"-"&amp; YEAR(Tabela_Kwerenda_z_AKORD[[#This Row],[CZAS_START]])</f>
        <v>0-1-1900</v>
      </c>
      <c r="K1490" t="e">
        <f>INDEX(AKORDT[],MATCH(Tabela_Kwerenda_z_AKORD[[#This Row],[PRACOWNICY_ID]],AKORDT[PRACOWNICY_ID],0),1)</f>
        <v>#N/A</v>
      </c>
    </row>
    <row r="1491" spans="1:11">
      <c r="A1491" s="11"/>
      <c r="B1491" s="11"/>
      <c r="E1491" s="11"/>
      <c r="F1491" s="11"/>
      <c r="I1491" t="str">
        <f>LEFT(Tabela_Kwerenda_z_AKORD[[#This Row],[NR_KOMISJI]],5)</f>
        <v/>
      </c>
      <c r="J1491" t="str">
        <f>DAY(Tabela_Kwerenda_z_AKORD[[#This Row],[CZAS_START]]) &amp;"-"&amp; MONTH(Tabela_Kwerenda_z_AKORD[[#This Row],[CZAS_START]]) &amp;"-"&amp; YEAR(Tabela_Kwerenda_z_AKORD[[#This Row],[CZAS_START]])</f>
        <v>0-1-1900</v>
      </c>
      <c r="K1491" t="e">
        <f>INDEX(AKORDT[],MATCH(Tabela_Kwerenda_z_AKORD[[#This Row],[PRACOWNICY_ID]],AKORDT[PRACOWNICY_ID],0),1)</f>
        <v>#N/A</v>
      </c>
    </row>
    <row r="1492" spans="1:11">
      <c r="A1492" s="11"/>
      <c r="B1492" s="11"/>
      <c r="E1492" s="11"/>
      <c r="F1492" s="11"/>
      <c r="I1492" t="str">
        <f>LEFT(Tabela_Kwerenda_z_AKORD[[#This Row],[NR_KOMISJI]],5)</f>
        <v/>
      </c>
      <c r="J1492" t="str">
        <f>DAY(Tabela_Kwerenda_z_AKORD[[#This Row],[CZAS_START]]) &amp;"-"&amp; MONTH(Tabela_Kwerenda_z_AKORD[[#This Row],[CZAS_START]]) &amp;"-"&amp; YEAR(Tabela_Kwerenda_z_AKORD[[#This Row],[CZAS_START]])</f>
        <v>0-1-1900</v>
      </c>
      <c r="K1492" t="e">
        <f>INDEX(AKORDT[],MATCH(Tabela_Kwerenda_z_AKORD[[#This Row],[PRACOWNICY_ID]],AKORDT[PRACOWNICY_ID],0),1)</f>
        <v>#N/A</v>
      </c>
    </row>
    <row r="1493" spans="1:11">
      <c r="A1493" s="11"/>
      <c r="B1493" s="11"/>
      <c r="E1493" s="11"/>
      <c r="F1493" s="11"/>
      <c r="I1493" t="str">
        <f>LEFT(Tabela_Kwerenda_z_AKORD[[#This Row],[NR_KOMISJI]],5)</f>
        <v/>
      </c>
      <c r="J1493" t="str">
        <f>DAY(Tabela_Kwerenda_z_AKORD[[#This Row],[CZAS_START]]) &amp;"-"&amp; MONTH(Tabela_Kwerenda_z_AKORD[[#This Row],[CZAS_START]]) &amp;"-"&amp; YEAR(Tabela_Kwerenda_z_AKORD[[#This Row],[CZAS_START]])</f>
        <v>0-1-1900</v>
      </c>
      <c r="K1493" t="e">
        <f>INDEX(AKORDT[],MATCH(Tabela_Kwerenda_z_AKORD[[#This Row],[PRACOWNICY_ID]],AKORDT[PRACOWNICY_ID],0),1)</f>
        <v>#N/A</v>
      </c>
    </row>
    <row r="1494" spans="1:11">
      <c r="A1494" s="11"/>
      <c r="B1494" s="11"/>
      <c r="E1494" s="11"/>
      <c r="F1494" s="11"/>
      <c r="I1494" t="str">
        <f>LEFT(Tabela_Kwerenda_z_AKORD[[#This Row],[NR_KOMISJI]],5)</f>
        <v/>
      </c>
      <c r="J1494" t="str">
        <f>DAY(Tabela_Kwerenda_z_AKORD[[#This Row],[CZAS_START]]) &amp;"-"&amp; MONTH(Tabela_Kwerenda_z_AKORD[[#This Row],[CZAS_START]]) &amp;"-"&amp; YEAR(Tabela_Kwerenda_z_AKORD[[#This Row],[CZAS_START]])</f>
        <v>0-1-1900</v>
      </c>
      <c r="K1494" t="e">
        <f>INDEX(AKORDT[],MATCH(Tabela_Kwerenda_z_AKORD[[#This Row],[PRACOWNICY_ID]],AKORDT[PRACOWNICY_ID],0),1)</f>
        <v>#N/A</v>
      </c>
    </row>
    <row r="1495" spans="1:11">
      <c r="A1495" s="11"/>
      <c r="B1495" s="11"/>
      <c r="E1495" s="11"/>
      <c r="F1495" s="11"/>
      <c r="I1495" t="str">
        <f>LEFT(Tabela_Kwerenda_z_AKORD[[#This Row],[NR_KOMISJI]],5)</f>
        <v/>
      </c>
      <c r="J1495" t="str">
        <f>DAY(Tabela_Kwerenda_z_AKORD[[#This Row],[CZAS_START]]) &amp;"-"&amp; MONTH(Tabela_Kwerenda_z_AKORD[[#This Row],[CZAS_START]]) &amp;"-"&amp; YEAR(Tabela_Kwerenda_z_AKORD[[#This Row],[CZAS_START]])</f>
        <v>0-1-1900</v>
      </c>
      <c r="K1495" t="e">
        <f>INDEX(AKORDT[],MATCH(Tabela_Kwerenda_z_AKORD[[#This Row],[PRACOWNICY_ID]],AKORDT[PRACOWNICY_ID],0),1)</f>
        <v>#N/A</v>
      </c>
    </row>
    <row r="1496" spans="1:11">
      <c r="A1496" s="11"/>
      <c r="B1496" s="11"/>
      <c r="E1496" s="11"/>
      <c r="F1496" s="11"/>
      <c r="I1496" t="str">
        <f>LEFT(Tabela_Kwerenda_z_AKORD[[#This Row],[NR_KOMISJI]],5)</f>
        <v/>
      </c>
      <c r="J1496" t="str">
        <f>DAY(Tabela_Kwerenda_z_AKORD[[#This Row],[CZAS_START]]) &amp;"-"&amp; MONTH(Tabela_Kwerenda_z_AKORD[[#This Row],[CZAS_START]]) &amp;"-"&amp; YEAR(Tabela_Kwerenda_z_AKORD[[#This Row],[CZAS_START]])</f>
        <v>0-1-1900</v>
      </c>
      <c r="K1496" t="e">
        <f>INDEX(AKORDT[],MATCH(Tabela_Kwerenda_z_AKORD[[#This Row],[PRACOWNICY_ID]],AKORDT[PRACOWNICY_ID],0),1)</f>
        <v>#N/A</v>
      </c>
    </row>
    <row r="1497" spans="1:11">
      <c r="A1497" s="11"/>
      <c r="B1497" s="11"/>
      <c r="E1497" s="11"/>
      <c r="F1497" s="11"/>
      <c r="I1497" t="str">
        <f>LEFT(Tabela_Kwerenda_z_AKORD[[#This Row],[NR_KOMISJI]],5)</f>
        <v/>
      </c>
      <c r="J1497" t="str">
        <f>DAY(Tabela_Kwerenda_z_AKORD[[#This Row],[CZAS_START]]) &amp;"-"&amp; MONTH(Tabela_Kwerenda_z_AKORD[[#This Row],[CZAS_START]]) &amp;"-"&amp; YEAR(Tabela_Kwerenda_z_AKORD[[#This Row],[CZAS_START]])</f>
        <v>0-1-1900</v>
      </c>
      <c r="K1497" t="e">
        <f>INDEX(AKORDT[],MATCH(Tabela_Kwerenda_z_AKORD[[#This Row],[PRACOWNICY_ID]],AKORDT[PRACOWNICY_ID],0),1)</f>
        <v>#N/A</v>
      </c>
    </row>
    <row r="1498" spans="1:11">
      <c r="A1498" s="11"/>
      <c r="B1498" s="11"/>
      <c r="E1498" s="11"/>
      <c r="F1498" s="11"/>
      <c r="I1498" t="str">
        <f>LEFT(Tabela_Kwerenda_z_AKORD[[#This Row],[NR_KOMISJI]],5)</f>
        <v/>
      </c>
      <c r="J1498" t="str">
        <f>DAY(Tabela_Kwerenda_z_AKORD[[#This Row],[CZAS_START]]) &amp;"-"&amp; MONTH(Tabela_Kwerenda_z_AKORD[[#This Row],[CZAS_START]]) &amp;"-"&amp; YEAR(Tabela_Kwerenda_z_AKORD[[#This Row],[CZAS_START]])</f>
        <v>0-1-1900</v>
      </c>
      <c r="K1498" t="e">
        <f>INDEX(AKORDT[],MATCH(Tabela_Kwerenda_z_AKORD[[#This Row],[PRACOWNICY_ID]],AKORDT[PRACOWNICY_ID],0),1)</f>
        <v>#N/A</v>
      </c>
    </row>
    <row r="1499" spans="1:11">
      <c r="A1499" s="11"/>
      <c r="B1499" s="11"/>
      <c r="E1499" s="11"/>
      <c r="F1499" s="11"/>
      <c r="I1499" t="str">
        <f>LEFT(Tabela_Kwerenda_z_AKORD[[#This Row],[NR_KOMISJI]],5)</f>
        <v/>
      </c>
      <c r="J1499" t="str">
        <f>DAY(Tabela_Kwerenda_z_AKORD[[#This Row],[CZAS_START]]) &amp;"-"&amp; MONTH(Tabela_Kwerenda_z_AKORD[[#This Row],[CZAS_START]]) &amp;"-"&amp; YEAR(Tabela_Kwerenda_z_AKORD[[#This Row],[CZAS_START]])</f>
        <v>0-1-1900</v>
      </c>
      <c r="K1499" t="e">
        <f>INDEX(AKORDT[],MATCH(Tabela_Kwerenda_z_AKORD[[#This Row],[PRACOWNICY_ID]],AKORDT[PRACOWNICY_ID],0),1)</f>
        <v>#N/A</v>
      </c>
    </row>
    <row r="1500" spans="1:11">
      <c r="A1500" s="11"/>
      <c r="B1500" s="11"/>
      <c r="E1500" s="11"/>
      <c r="F1500" s="11"/>
      <c r="I1500" t="str">
        <f>LEFT(Tabela_Kwerenda_z_AKORD[[#This Row],[NR_KOMISJI]],5)</f>
        <v/>
      </c>
      <c r="J1500" t="str">
        <f>DAY(Tabela_Kwerenda_z_AKORD[[#This Row],[CZAS_START]]) &amp;"-"&amp; MONTH(Tabela_Kwerenda_z_AKORD[[#This Row],[CZAS_START]]) &amp;"-"&amp; YEAR(Tabela_Kwerenda_z_AKORD[[#This Row],[CZAS_START]])</f>
        <v>0-1-1900</v>
      </c>
      <c r="K1500" t="e">
        <f>INDEX(AKORDT[],MATCH(Tabela_Kwerenda_z_AKORD[[#This Row],[PRACOWNICY_ID]],AKORDT[PRACOWNICY_ID],0),1)</f>
        <v>#N/A</v>
      </c>
    </row>
    <row r="1501" spans="1:11">
      <c r="A1501" s="11"/>
      <c r="B1501" s="11"/>
      <c r="E1501" s="11"/>
      <c r="F1501" s="11"/>
      <c r="I1501" t="str">
        <f>LEFT(Tabela_Kwerenda_z_AKORD[[#This Row],[NR_KOMISJI]],5)</f>
        <v/>
      </c>
      <c r="J1501" t="str">
        <f>DAY(Tabela_Kwerenda_z_AKORD[[#This Row],[CZAS_START]]) &amp;"-"&amp; MONTH(Tabela_Kwerenda_z_AKORD[[#This Row],[CZAS_START]]) &amp;"-"&amp; YEAR(Tabela_Kwerenda_z_AKORD[[#This Row],[CZAS_START]])</f>
        <v>0-1-1900</v>
      </c>
      <c r="K1501" t="e">
        <f>INDEX(AKORDT[],MATCH(Tabela_Kwerenda_z_AKORD[[#This Row],[PRACOWNICY_ID]],AKORDT[PRACOWNICY_ID],0),1)</f>
        <v>#N/A</v>
      </c>
    </row>
    <row r="1502" spans="1:11">
      <c r="A1502" s="11"/>
      <c r="B1502" s="11"/>
      <c r="E1502" s="11"/>
      <c r="F1502" s="11"/>
      <c r="I1502" t="str">
        <f>LEFT(Tabela_Kwerenda_z_AKORD[[#This Row],[NR_KOMISJI]],5)</f>
        <v/>
      </c>
      <c r="J1502" t="str">
        <f>DAY(Tabela_Kwerenda_z_AKORD[[#This Row],[CZAS_START]]) &amp;"-"&amp; MONTH(Tabela_Kwerenda_z_AKORD[[#This Row],[CZAS_START]]) &amp;"-"&amp; YEAR(Tabela_Kwerenda_z_AKORD[[#This Row],[CZAS_START]])</f>
        <v>0-1-1900</v>
      </c>
      <c r="K1502" t="e">
        <f>INDEX(AKORDT[],MATCH(Tabela_Kwerenda_z_AKORD[[#This Row],[PRACOWNICY_ID]],AKORDT[PRACOWNICY_ID],0),1)</f>
        <v>#N/A</v>
      </c>
    </row>
    <row r="1503" spans="1:11">
      <c r="A1503" s="11"/>
      <c r="B1503" s="11"/>
      <c r="E1503" s="11"/>
      <c r="F1503" s="11"/>
      <c r="I1503" t="str">
        <f>LEFT(Tabela_Kwerenda_z_AKORD[[#This Row],[NR_KOMISJI]],5)</f>
        <v/>
      </c>
      <c r="J1503" t="str">
        <f>DAY(Tabela_Kwerenda_z_AKORD[[#This Row],[CZAS_START]]) &amp;"-"&amp; MONTH(Tabela_Kwerenda_z_AKORD[[#This Row],[CZAS_START]]) &amp;"-"&amp; YEAR(Tabela_Kwerenda_z_AKORD[[#This Row],[CZAS_START]])</f>
        <v>0-1-1900</v>
      </c>
      <c r="K1503" t="e">
        <f>INDEX(AKORDT[],MATCH(Tabela_Kwerenda_z_AKORD[[#This Row],[PRACOWNICY_ID]],AKORDT[PRACOWNICY_ID],0),1)</f>
        <v>#N/A</v>
      </c>
    </row>
    <row r="1504" spans="1:11">
      <c r="A1504" s="11"/>
      <c r="B1504" s="11"/>
      <c r="E1504" s="11"/>
      <c r="F1504" s="11"/>
      <c r="I1504" t="str">
        <f>LEFT(Tabela_Kwerenda_z_AKORD[[#This Row],[NR_KOMISJI]],5)</f>
        <v/>
      </c>
      <c r="J1504" t="str">
        <f>DAY(Tabela_Kwerenda_z_AKORD[[#This Row],[CZAS_START]]) &amp;"-"&amp; MONTH(Tabela_Kwerenda_z_AKORD[[#This Row],[CZAS_START]]) &amp;"-"&amp; YEAR(Tabela_Kwerenda_z_AKORD[[#This Row],[CZAS_START]])</f>
        <v>0-1-1900</v>
      </c>
      <c r="K1504" t="e">
        <f>INDEX(AKORDT[],MATCH(Tabela_Kwerenda_z_AKORD[[#This Row],[PRACOWNICY_ID]],AKORDT[PRACOWNICY_ID],0),1)</f>
        <v>#N/A</v>
      </c>
    </row>
    <row r="1505" spans="1:11">
      <c r="A1505" s="11"/>
      <c r="B1505" s="11"/>
      <c r="E1505" s="11"/>
      <c r="F1505" s="11"/>
      <c r="I1505" t="str">
        <f>LEFT(Tabela_Kwerenda_z_AKORD[[#This Row],[NR_KOMISJI]],5)</f>
        <v/>
      </c>
      <c r="J1505" t="str">
        <f>DAY(Tabela_Kwerenda_z_AKORD[[#This Row],[CZAS_START]]) &amp;"-"&amp; MONTH(Tabela_Kwerenda_z_AKORD[[#This Row],[CZAS_START]]) &amp;"-"&amp; YEAR(Tabela_Kwerenda_z_AKORD[[#This Row],[CZAS_START]])</f>
        <v>0-1-1900</v>
      </c>
      <c r="K1505" t="e">
        <f>INDEX(AKORDT[],MATCH(Tabela_Kwerenda_z_AKORD[[#This Row],[PRACOWNICY_ID]],AKORDT[PRACOWNICY_ID],0),1)</f>
        <v>#N/A</v>
      </c>
    </row>
    <row r="1506" spans="1:11">
      <c r="A1506" s="11"/>
      <c r="B1506" s="11"/>
      <c r="E1506" s="11"/>
      <c r="F1506" s="11"/>
      <c r="I1506" t="str">
        <f>LEFT(Tabela_Kwerenda_z_AKORD[[#This Row],[NR_KOMISJI]],5)</f>
        <v/>
      </c>
      <c r="J1506" t="str">
        <f>DAY(Tabela_Kwerenda_z_AKORD[[#This Row],[CZAS_START]]) &amp;"-"&amp; MONTH(Tabela_Kwerenda_z_AKORD[[#This Row],[CZAS_START]]) &amp;"-"&amp; YEAR(Tabela_Kwerenda_z_AKORD[[#This Row],[CZAS_START]])</f>
        <v>0-1-1900</v>
      </c>
      <c r="K1506" t="e">
        <f>INDEX(AKORDT[],MATCH(Tabela_Kwerenda_z_AKORD[[#This Row],[PRACOWNICY_ID]],AKORDT[PRACOWNICY_ID],0),1)</f>
        <v>#N/A</v>
      </c>
    </row>
    <row r="1507" spans="1:11">
      <c r="A1507" s="11"/>
      <c r="B1507" s="11"/>
      <c r="E1507" s="11"/>
      <c r="F1507" s="11"/>
      <c r="I1507" t="str">
        <f>LEFT(Tabela_Kwerenda_z_AKORD[[#This Row],[NR_KOMISJI]],5)</f>
        <v/>
      </c>
      <c r="J1507" t="str">
        <f>DAY(Tabela_Kwerenda_z_AKORD[[#This Row],[CZAS_START]]) &amp;"-"&amp; MONTH(Tabela_Kwerenda_z_AKORD[[#This Row],[CZAS_START]]) &amp;"-"&amp; YEAR(Tabela_Kwerenda_z_AKORD[[#This Row],[CZAS_START]])</f>
        <v>0-1-1900</v>
      </c>
      <c r="K1507" t="e">
        <f>INDEX(AKORDT[],MATCH(Tabela_Kwerenda_z_AKORD[[#This Row],[PRACOWNICY_ID]],AKORDT[PRACOWNICY_ID],0),1)</f>
        <v>#N/A</v>
      </c>
    </row>
    <row r="1508" spans="1:11">
      <c r="A1508" s="11"/>
      <c r="B1508" s="11"/>
      <c r="E1508" s="11"/>
      <c r="F1508" s="11"/>
      <c r="I1508" t="str">
        <f>LEFT(Tabela_Kwerenda_z_AKORD[[#This Row],[NR_KOMISJI]],5)</f>
        <v/>
      </c>
      <c r="J1508" t="str">
        <f>DAY(Tabela_Kwerenda_z_AKORD[[#This Row],[CZAS_START]]) &amp;"-"&amp; MONTH(Tabela_Kwerenda_z_AKORD[[#This Row],[CZAS_START]]) &amp;"-"&amp; YEAR(Tabela_Kwerenda_z_AKORD[[#This Row],[CZAS_START]])</f>
        <v>0-1-1900</v>
      </c>
      <c r="K1508" t="e">
        <f>INDEX(AKORDT[],MATCH(Tabela_Kwerenda_z_AKORD[[#This Row],[PRACOWNICY_ID]],AKORDT[PRACOWNICY_ID],0),1)</f>
        <v>#N/A</v>
      </c>
    </row>
    <row r="1509" spans="1:11">
      <c r="A1509" s="11"/>
      <c r="B1509" s="11"/>
      <c r="E1509" s="11"/>
      <c r="F1509" s="11"/>
      <c r="I1509" t="str">
        <f>LEFT(Tabela_Kwerenda_z_AKORD[[#This Row],[NR_KOMISJI]],5)</f>
        <v/>
      </c>
      <c r="J1509" t="str">
        <f>DAY(Tabela_Kwerenda_z_AKORD[[#This Row],[CZAS_START]]) &amp;"-"&amp; MONTH(Tabela_Kwerenda_z_AKORD[[#This Row],[CZAS_START]]) &amp;"-"&amp; YEAR(Tabela_Kwerenda_z_AKORD[[#This Row],[CZAS_START]])</f>
        <v>0-1-1900</v>
      </c>
      <c r="K1509" t="e">
        <f>INDEX(AKORDT[],MATCH(Tabela_Kwerenda_z_AKORD[[#This Row],[PRACOWNICY_ID]],AKORDT[PRACOWNICY_ID],0),1)</f>
        <v>#N/A</v>
      </c>
    </row>
    <row r="1510" spans="1:11">
      <c r="A1510" s="11"/>
      <c r="B1510" s="11"/>
      <c r="E1510" s="11"/>
      <c r="F1510" s="11"/>
      <c r="I1510" t="str">
        <f>LEFT(Tabela_Kwerenda_z_AKORD[[#This Row],[NR_KOMISJI]],5)</f>
        <v/>
      </c>
      <c r="J1510" t="str">
        <f>DAY(Tabela_Kwerenda_z_AKORD[[#This Row],[CZAS_START]]) &amp;"-"&amp; MONTH(Tabela_Kwerenda_z_AKORD[[#This Row],[CZAS_START]]) &amp;"-"&amp; YEAR(Tabela_Kwerenda_z_AKORD[[#This Row],[CZAS_START]])</f>
        <v>0-1-1900</v>
      </c>
      <c r="K1510" t="e">
        <f>INDEX(AKORDT[],MATCH(Tabela_Kwerenda_z_AKORD[[#This Row],[PRACOWNICY_ID]],AKORDT[PRACOWNICY_ID],0),1)</f>
        <v>#N/A</v>
      </c>
    </row>
    <row r="1511" spans="1:11">
      <c r="A1511" s="11"/>
      <c r="B1511" s="11"/>
      <c r="E1511" s="11"/>
      <c r="F1511" s="11"/>
      <c r="I1511" t="str">
        <f>LEFT(Tabela_Kwerenda_z_AKORD[[#This Row],[NR_KOMISJI]],5)</f>
        <v/>
      </c>
      <c r="J1511" t="str">
        <f>DAY(Tabela_Kwerenda_z_AKORD[[#This Row],[CZAS_START]]) &amp;"-"&amp; MONTH(Tabela_Kwerenda_z_AKORD[[#This Row],[CZAS_START]]) &amp;"-"&amp; YEAR(Tabela_Kwerenda_z_AKORD[[#This Row],[CZAS_START]])</f>
        <v>0-1-1900</v>
      </c>
      <c r="K1511" t="e">
        <f>INDEX(AKORDT[],MATCH(Tabela_Kwerenda_z_AKORD[[#This Row],[PRACOWNICY_ID]],AKORDT[PRACOWNICY_ID],0),1)</f>
        <v>#N/A</v>
      </c>
    </row>
    <row r="1512" spans="1:11">
      <c r="A1512" s="11"/>
      <c r="B1512" s="11"/>
      <c r="E1512" s="11"/>
      <c r="F1512" s="11"/>
      <c r="I1512" t="str">
        <f>LEFT(Tabela_Kwerenda_z_AKORD[[#This Row],[NR_KOMISJI]],5)</f>
        <v/>
      </c>
      <c r="J1512" t="str">
        <f>DAY(Tabela_Kwerenda_z_AKORD[[#This Row],[CZAS_START]]) &amp;"-"&amp; MONTH(Tabela_Kwerenda_z_AKORD[[#This Row],[CZAS_START]]) &amp;"-"&amp; YEAR(Tabela_Kwerenda_z_AKORD[[#This Row],[CZAS_START]])</f>
        <v>0-1-1900</v>
      </c>
      <c r="K1512" t="e">
        <f>INDEX(AKORDT[],MATCH(Tabela_Kwerenda_z_AKORD[[#This Row],[PRACOWNICY_ID]],AKORDT[PRACOWNICY_ID],0),1)</f>
        <v>#N/A</v>
      </c>
    </row>
    <row r="1513" spans="1:11">
      <c r="A1513" s="11"/>
      <c r="B1513" s="11"/>
      <c r="E1513" s="11"/>
      <c r="F1513" s="11"/>
      <c r="I1513" t="str">
        <f>LEFT(Tabela_Kwerenda_z_AKORD[[#This Row],[NR_KOMISJI]],5)</f>
        <v/>
      </c>
      <c r="J1513" t="str">
        <f>DAY(Tabela_Kwerenda_z_AKORD[[#This Row],[CZAS_START]]) &amp;"-"&amp; MONTH(Tabela_Kwerenda_z_AKORD[[#This Row],[CZAS_START]]) &amp;"-"&amp; YEAR(Tabela_Kwerenda_z_AKORD[[#This Row],[CZAS_START]])</f>
        <v>0-1-1900</v>
      </c>
      <c r="K1513" t="e">
        <f>INDEX(AKORDT[],MATCH(Tabela_Kwerenda_z_AKORD[[#This Row],[PRACOWNICY_ID]],AKORDT[PRACOWNICY_ID],0),1)</f>
        <v>#N/A</v>
      </c>
    </row>
    <row r="1514" spans="1:11">
      <c r="A1514" s="11"/>
      <c r="B1514" s="11"/>
      <c r="E1514" s="11"/>
      <c r="F1514" s="11"/>
      <c r="I1514" t="str">
        <f>LEFT(Tabela_Kwerenda_z_AKORD[[#This Row],[NR_KOMISJI]],5)</f>
        <v/>
      </c>
      <c r="J1514" t="str">
        <f>DAY(Tabela_Kwerenda_z_AKORD[[#This Row],[CZAS_START]]) &amp;"-"&amp; MONTH(Tabela_Kwerenda_z_AKORD[[#This Row],[CZAS_START]]) &amp;"-"&amp; YEAR(Tabela_Kwerenda_z_AKORD[[#This Row],[CZAS_START]])</f>
        <v>0-1-1900</v>
      </c>
      <c r="K1514" t="e">
        <f>INDEX(AKORDT[],MATCH(Tabela_Kwerenda_z_AKORD[[#This Row],[PRACOWNICY_ID]],AKORDT[PRACOWNICY_ID],0),1)</f>
        <v>#N/A</v>
      </c>
    </row>
    <row r="1515" spans="1:11">
      <c r="A1515" s="11"/>
      <c r="B1515" s="11"/>
      <c r="E1515" s="11"/>
      <c r="F1515" s="11"/>
      <c r="I1515" t="str">
        <f>LEFT(Tabela_Kwerenda_z_AKORD[[#This Row],[NR_KOMISJI]],5)</f>
        <v/>
      </c>
      <c r="J1515" t="str">
        <f>DAY(Tabela_Kwerenda_z_AKORD[[#This Row],[CZAS_START]]) &amp;"-"&amp; MONTH(Tabela_Kwerenda_z_AKORD[[#This Row],[CZAS_START]]) &amp;"-"&amp; YEAR(Tabela_Kwerenda_z_AKORD[[#This Row],[CZAS_START]])</f>
        <v>0-1-1900</v>
      </c>
      <c r="K1515" t="e">
        <f>INDEX(AKORDT[],MATCH(Tabela_Kwerenda_z_AKORD[[#This Row],[PRACOWNICY_ID]],AKORDT[PRACOWNICY_ID],0),1)</f>
        <v>#N/A</v>
      </c>
    </row>
    <row r="1516" spans="1:11">
      <c r="A1516" s="11"/>
      <c r="B1516" s="11"/>
      <c r="E1516" s="11"/>
      <c r="F1516" s="11"/>
      <c r="I1516" t="str">
        <f>LEFT(Tabela_Kwerenda_z_AKORD[[#This Row],[NR_KOMISJI]],5)</f>
        <v/>
      </c>
      <c r="J1516" t="str">
        <f>DAY(Tabela_Kwerenda_z_AKORD[[#This Row],[CZAS_START]]) &amp;"-"&amp; MONTH(Tabela_Kwerenda_z_AKORD[[#This Row],[CZAS_START]]) &amp;"-"&amp; YEAR(Tabela_Kwerenda_z_AKORD[[#This Row],[CZAS_START]])</f>
        <v>0-1-1900</v>
      </c>
      <c r="K1516" t="e">
        <f>INDEX(AKORDT[],MATCH(Tabela_Kwerenda_z_AKORD[[#This Row],[PRACOWNICY_ID]],AKORDT[PRACOWNICY_ID],0),1)</f>
        <v>#N/A</v>
      </c>
    </row>
    <row r="1517" spans="1:11">
      <c r="A1517" s="11"/>
      <c r="B1517" s="11"/>
      <c r="E1517" s="11"/>
      <c r="F1517" s="11"/>
      <c r="I1517" t="str">
        <f>LEFT(Tabela_Kwerenda_z_AKORD[[#This Row],[NR_KOMISJI]],5)</f>
        <v/>
      </c>
      <c r="J1517" t="str">
        <f>DAY(Tabela_Kwerenda_z_AKORD[[#This Row],[CZAS_START]]) &amp;"-"&amp; MONTH(Tabela_Kwerenda_z_AKORD[[#This Row],[CZAS_START]]) &amp;"-"&amp; YEAR(Tabela_Kwerenda_z_AKORD[[#This Row],[CZAS_START]])</f>
        <v>0-1-1900</v>
      </c>
      <c r="K1517" t="e">
        <f>INDEX(AKORDT[],MATCH(Tabela_Kwerenda_z_AKORD[[#This Row],[PRACOWNICY_ID]],AKORDT[PRACOWNICY_ID],0),1)</f>
        <v>#N/A</v>
      </c>
    </row>
    <row r="1518" spans="1:11">
      <c r="A1518" s="11"/>
      <c r="B1518" s="11"/>
      <c r="E1518" s="11"/>
      <c r="F1518" s="11"/>
      <c r="I1518" t="str">
        <f>LEFT(Tabela_Kwerenda_z_AKORD[[#This Row],[NR_KOMISJI]],5)</f>
        <v/>
      </c>
      <c r="J1518" t="str">
        <f>DAY(Tabela_Kwerenda_z_AKORD[[#This Row],[CZAS_START]]) &amp;"-"&amp; MONTH(Tabela_Kwerenda_z_AKORD[[#This Row],[CZAS_START]]) &amp;"-"&amp; YEAR(Tabela_Kwerenda_z_AKORD[[#This Row],[CZAS_START]])</f>
        <v>0-1-1900</v>
      </c>
      <c r="K1518" t="e">
        <f>INDEX(AKORDT[],MATCH(Tabela_Kwerenda_z_AKORD[[#This Row],[PRACOWNICY_ID]],AKORDT[PRACOWNICY_ID],0),1)</f>
        <v>#N/A</v>
      </c>
    </row>
    <row r="1519" spans="1:11">
      <c r="A1519" s="11"/>
      <c r="B1519" s="11"/>
      <c r="E1519" s="11"/>
      <c r="F1519" s="11"/>
      <c r="I1519" t="str">
        <f>LEFT(Tabela_Kwerenda_z_AKORD[[#This Row],[NR_KOMISJI]],5)</f>
        <v/>
      </c>
      <c r="J1519" t="str">
        <f>DAY(Tabela_Kwerenda_z_AKORD[[#This Row],[CZAS_START]]) &amp;"-"&amp; MONTH(Tabela_Kwerenda_z_AKORD[[#This Row],[CZAS_START]]) &amp;"-"&amp; YEAR(Tabela_Kwerenda_z_AKORD[[#This Row],[CZAS_START]])</f>
        <v>0-1-1900</v>
      </c>
      <c r="K1519" t="e">
        <f>INDEX(AKORDT[],MATCH(Tabela_Kwerenda_z_AKORD[[#This Row],[PRACOWNICY_ID]],AKORDT[PRACOWNICY_ID],0),1)</f>
        <v>#N/A</v>
      </c>
    </row>
    <row r="1520" spans="1:11">
      <c r="A1520" s="11"/>
      <c r="B1520" s="11"/>
      <c r="E1520" s="11"/>
      <c r="F1520" s="11"/>
      <c r="I1520" t="str">
        <f>LEFT(Tabela_Kwerenda_z_AKORD[[#This Row],[NR_KOMISJI]],5)</f>
        <v/>
      </c>
      <c r="J1520" t="str">
        <f>DAY(Tabela_Kwerenda_z_AKORD[[#This Row],[CZAS_START]]) &amp;"-"&amp; MONTH(Tabela_Kwerenda_z_AKORD[[#This Row],[CZAS_START]]) &amp;"-"&amp; YEAR(Tabela_Kwerenda_z_AKORD[[#This Row],[CZAS_START]])</f>
        <v>0-1-1900</v>
      </c>
      <c r="K1520" t="e">
        <f>INDEX(AKORDT[],MATCH(Tabela_Kwerenda_z_AKORD[[#This Row],[PRACOWNICY_ID]],AKORDT[PRACOWNICY_ID],0),1)</f>
        <v>#N/A</v>
      </c>
    </row>
    <row r="1521" spans="1:11">
      <c r="A1521" s="11"/>
      <c r="B1521" s="11"/>
      <c r="E1521" s="11"/>
      <c r="F1521" s="11"/>
      <c r="I1521" t="str">
        <f>LEFT(Tabela_Kwerenda_z_AKORD[[#This Row],[NR_KOMISJI]],5)</f>
        <v/>
      </c>
      <c r="J1521" t="str">
        <f>DAY(Tabela_Kwerenda_z_AKORD[[#This Row],[CZAS_START]]) &amp;"-"&amp; MONTH(Tabela_Kwerenda_z_AKORD[[#This Row],[CZAS_START]]) &amp;"-"&amp; YEAR(Tabela_Kwerenda_z_AKORD[[#This Row],[CZAS_START]])</f>
        <v>0-1-1900</v>
      </c>
      <c r="K1521" t="e">
        <f>INDEX(AKORDT[],MATCH(Tabela_Kwerenda_z_AKORD[[#This Row],[PRACOWNICY_ID]],AKORDT[PRACOWNICY_ID],0),1)</f>
        <v>#N/A</v>
      </c>
    </row>
    <row r="1522" spans="1:11">
      <c r="A1522" s="11"/>
      <c r="B1522" s="11"/>
      <c r="E1522" s="11"/>
      <c r="F1522" s="11"/>
      <c r="I1522" t="str">
        <f>LEFT(Tabela_Kwerenda_z_AKORD[[#This Row],[NR_KOMISJI]],5)</f>
        <v/>
      </c>
      <c r="J1522" t="str">
        <f>DAY(Tabela_Kwerenda_z_AKORD[[#This Row],[CZAS_START]]) &amp;"-"&amp; MONTH(Tabela_Kwerenda_z_AKORD[[#This Row],[CZAS_START]]) &amp;"-"&amp; YEAR(Tabela_Kwerenda_z_AKORD[[#This Row],[CZAS_START]])</f>
        <v>0-1-1900</v>
      </c>
      <c r="K1522" t="e">
        <f>INDEX(AKORDT[],MATCH(Tabela_Kwerenda_z_AKORD[[#This Row],[PRACOWNICY_ID]],AKORDT[PRACOWNICY_ID],0),1)</f>
        <v>#N/A</v>
      </c>
    </row>
    <row r="1523" spans="1:11">
      <c r="A1523" s="11"/>
      <c r="B1523" s="11"/>
      <c r="E1523" s="11"/>
      <c r="F1523" s="11"/>
      <c r="I1523" t="str">
        <f>LEFT(Tabela_Kwerenda_z_AKORD[[#This Row],[NR_KOMISJI]],5)</f>
        <v/>
      </c>
      <c r="J1523" t="str">
        <f>DAY(Tabela_Kwerenda_z_AKORD[[#This Row],[CZAS_START]]) &amp;"-"&amp; MONTH(Tabela_Kwerenda_z_AKORD[[#This Row],[CZAS_START]]) &amp;"-"&amp; YEAR(Tabela_Kwerenda_z_AKORD[[#This Row],[CZAS_START]])</f>
        <v>0-1-1900</v>
      </c>
      <c r="K1523" t="e">
        <f>INDEX(AKORDT[],MATCH(Tabela_Kwerenda_z_AKORD[[#This Row],[PRACOWNICY_ID]],AKORDT[PRACOWNICY_ID],0),1)</f>
        <v>#N/A</v>
      </c>
    </row>
    <row r="1524" spans="1:11">
      <c r="A1524" s="11"/>
      <c r="B1524" s="11"/>
      <c r="E1524" s="11"/>
      <c r="F1524" s="11"/>
      <c r="I1524" t="str">
        <f>LEFT(Tabela_Kwerenda_z_AKORD[[#This Row],[NR_KOMISJI]],5)</f>
        <v/>
      </c>
      <c r="J1524" t="str">
        <f>DAY(Tabela_Kwerenda_z_AKORD[[#This Row],[CZAS_START]]) &amp;"-"&amp; MONTH(Tabela_Kwerenda_z_AKORD[[#This Row],[CZAS_START]]) &amp;"-"&amp; YEAR(Tabela_Kwerenda_z_AKORD[[#This Row],[CZAS_START]])</f>
        <v>0-1-1900</v>
      </c>
      <c r="K1524" t="e">
        <f>INDEX(AKORDT[],MATCH(Tabela_Kwerenda_z_AKORD[[#This Row],[PRACOWNICY_ID]],AKORDT[PRACOWNICY_ID],0),1)</f>
        <v>#N/A</v>
      </c>
    </row>
    <row r="1525" spans="1:11">
      <c r="A1525" s="11"/>
      <c r="B1525" s="11"/>
      <c r="E1525" s="11"/>
      <c r="F1525" s="11"/>
      <c r="I1525" t="str">
        <f>LEFT(Tabela_Kwerenda_z_AKORD[[#This Row],[NR_KOMISJI]],5)</f>
        <v/>
      </c>
      <c r="J1525" t="str">
        <f>DAY(Tabela_Kwerenda_z_AKORD[[#This Row],[CZAS_START]]) &amp;"-"&amp; MONTH(Tabela_Kwerenda_z_AKORD[[#This Row],[CZAS_START]]) &amp;"-"&amp; YEAR(Tabela_Kwerenda_z_AKORD[[#This Row],[CZAS_START]])</f>
        <v>0-1-1900</v>
      </c>
      <c r="K1525" t="e">
        <f>INDEX(AKORDT[],MATCH(Tabela_Kwerenda_z_AKORD[[#This Row],[PRACOWNICY_ID]],AKORDT[PRACOWNICY_ID],0),1)</f>
        <v>#N/A</v>
      </c>
    </row>
    <row r="1526" spans="1:11">
      <c r="A1526" s="11"/>
      <c r="B1526" s="11"/>
      <c r="E1526" s="11"/>
      <c r="F1526" s="11"/>
      <c r="I1526" t="str">
        <f>LEFT(Tabela_Kwerenda_z_AKORD[[#This Row],[NR_KOMISJI]],5)</f>
        <v/>
      </c>
      <c r="J1526" t="str">
        <f>DAY(Tabela_Kwerenda_z_AKORD[[#This Row],[CZAS_START]]) &amp;"-"&amp; MONTH(Tabela_Kwerenda_z_AKORD[[#This Row],[CZAS_START]]) &amp;"-"&amp; YEAR(Tabela_Kwerenda_z_AKORD[[#This Row],[CZAS_START]])</f>
        <v>0-1-1900</v>
      </c>
      <c r="K1526" t="e">
        <f>INDEX(AKORDT[],MATCH(Tabela_Kwerenda_z_AKORD[[#This Row],[PRACOWNICY_ID]],AKORDT[PRACOWNICY_ID],0),1)</f>
        <v>#N/A</v>
      </c>
    </row>
    <row r="1527" spans="1:11">
      <c r="A1527" s="11"/>
      <c r="B1527" s="11"/>
      <c r="E1527" s="11"/>
      <c r="F1527" s="11"/>
      <c r="I1527" t="str">
        <f>LEFT(Tabela_Kwerenda_z_AKORD[[#This Row],[NR_KOMISJI]],5)</f>
        <v/>
      </c>
      <c r="J1527" t="str">
        <f>DAY(Tabela_Kwerenda_z_AKORD[[#This Row],[CZAS_START]]) &amp;"-"&amp; MONTH(Tabela_Kwerenda_z_AKORD[[#This Row],[CZAS_START]]) &amp;"-"&amp; YEAR(Tabela_Kwerenda_z_AKORD[[#This Row],[CZAS_START]])</f>
        <v>0-1-1900</v>
      </c>
      <c r="K1527" t="e">
        <f>INDEX(AKORDT[],MATCH(Tabela_Kwerenda_z_AKORD[[#This Row],[PRACOWNICY_ID]],AKORDT[PRACOWNICY_ID],0),1)</f>
        <v>#N/A</v>
      </c>
    </row>
    <row r="1528" spans="1:11">
      <c r="A1528" s="11"/>
      <c r="B1528" s="11"/>
      <c r="E1528" s="11"/>
      <c r="F1528" s="11"/>
      <c r="I1528" t="str">
        <f>LEFT(Tabela_Kwerenda_z_AKORD[[#This Row],[NR_KOMISJI]],5)</f>
        <v/>
      </c>
      <c r="J1528" t="str">
        <f>DAY(Tabela_Kwerenda_z_AKORD[[#This Row],[CZAS_START]]) &amp;"-"&amp; MONTH(Tabela_Kwerenda_z_AKORD[[#This Row],[CZAS_START]]) &amp;"-"&amp; YEAR(Tabela_Kwerenda_z_AKORD[[#This Row],[CZAS_START]])</f>
        <v>0-1-1900</v>
      </c>
      <c r="K1528" t="e">
        <f>INDEX(AKORDT[],MATCH(Tabela_Kwerenda_z_AKORD[[#This Row],[PRACOWNICY_ID]],AKORDT[PRACOWNICY_ID],0),1)</f>
        <v>#N/A</v>
      </c>
    </row>
    <row r="1529" spans="1:11">
      <c r="A1529" s="11"/>
      <c r="B1529" s="11"/>
      <c r="E1529" s="11"/>
      <c r="F1529" s="11"/>
      <c r="I1529" t="str">
        <f>LEFT(Tabela_Kwerenda_z_AKORD[[#This Row],[NR_KOMISJI]],5)</f>
        <v/>
      </c>
      <c r="J1529" t="str">
        <f>DAY(Tabela_Kwerenda_z_AKORD[[#This Row],[CZAS_START]]) &amp;"-"&amp; MONTH(Tabela_Kwerenda_z_AKORD[[#This Row],[CZAS_START]]) &amp;"-"&amp; YEAR(Tabela_Kwerenda_z_AKORD[[#This Row],[CZAS_START]])</f>
        <v>0-1-1900</v>
      </c>
      <c r="K1529" t="e">
        <f>INDEX(AKORDT[],MATCH(Tabela_Kwerenda_z_AKORD[[#This Row],[PRACOWNICY_ID]],AKORDT[PRACOWNICY_ID],0),1)</f>
        <v>#N/A</v>
      </c>
    </row>
    <row r="1530" spans="1:11">
      <c r="A1530" s="11"/>
      <c r="B1530" s="11"/>
      <c r="E1530" s="11"/>
      <c r="F1530" s="11"/>
      <c r="I1530" t="str">
        <f>LEFT(Tabela_Kwerenda_z_AKORD[[#This Row],[NR_KOMISJI]],5)</f>
        <v/>
      </c>
      <c r="J1530" t="str">
        <f>DAY(Tabela_Kwerenda_z_AKORD[[#This Row],[CZAS_START]]) &amp;"-"&amp; MONTH(Tabela_Kwerenda_z_AKORD[[#This Row],[CZAS_START]]) &amp;"-"&amp; YEAR(Tabela_Kwerenda_z_AKORD[[#This Row],[CZAS_START]])</f>
        <v>0-1-1900</v>
      </c>
      <c r="K1530" t="e">
        <f>INDEX(AKORDT[],MATCH(Tabela_Kwerenda_z_AKORD[[#This Row],[PRACOWNICY_ID]],AKORDT[PRACOWNICY_ID],0),1)</f>
        <v>#N/A</v>
      </c>
    </row>
    <row r="1531" spans="1:11">
      <c r="A1531" s="11"/>
      <c r="B1531" s="11"/>
      <c r="E1531" s="11"/>
      <c r="F1531" s="11"/>
      <c r="I1531" t="str">
        <f>LEFT(Tabela_Kwerenda_z_AKORD[[#This Row],[NR_KOMISJI]],5)</f>
        <v/>
      </c>
      <c r="J1531" t="str">
        <f>DAY(Tabela_Kwerenda_z_AKORD[[#This Row],[CZAS_START]]) &amp;"-"&amp; MONTH(Tabela_Kwerenda_z_AKORD[[#This Row],[CZAS_START]]) &amp;"-"&amp; YEAR(Tabela_Kwerenda_z_AKORD[[#This Row],[CZAS_START]])</f>
        <v>0-1-1900</v>
      </c>
      <c r="K1531" t="e">
        <f>INDEX(AKORDT[],MATCH(Tabela_Kwerenda_z_AKORD[[#This Row],[PRACOWNICY_ID]],AKORDT[PRACOWNICY_ID],0),1)</f>
        <v>#N/A</v>
      </c>
    </row>
    <row r="1532" spans="1:11">
      <c r="A1532" s="11"/>
      <c r="B1532" s="11"/>
      <c r="E1532" s="11"/>
      <c r="F1532" s="11"/>
      <c r="I1532" t="str">
        <f>LEFT(Tabela_Kwerenda_z_AKORD[[#This Row],[NR_KOMISJI]],5)</f>
        <v/>
      </c>
      <c r="J1532" t="str">
        <f>DAY(Tabela_Kwerenda_z_AKORD[[#This Row],[CZAS_START]]) &amp;"-"&amp; MONTH(Tabela_Kwerenda_z_AKORD[[#This Row],[CZAS_START]]) &amp;"-"&amp; YEAR(Tabela_Kwerenda_z_AKORD[[#This Row],[CZAS_START]])</f>
        <v>0-1-1900</v>
      </c>
      <c r="K1532" t="e">
        <f>INDEX(AKORDT[],MATCH(Tabela_Kwerenda_z_AKORD[[#This Row],[PRACOWNICY_ID]],AKORDT[PRACOWNICY_ID],0),1)</f>
        <v>#N/A</v>
      </c>
    </row>
    <row r="1533" spans="1:11">
      <c r="A1533" s="11"/>
      <c r="B1533" s="11"/>
      <c r="E1533" s="11"/>
      <c r="F1533" s="11"/>
      <c r="I1533" t="str">
        <f>LEFT(Tabela_Kwerenda_z_AKORD[[#This Row],[NR_KOMISJI]],5)</f>
        <v/>
      </c>
      <c r="J1533" t="str">
        <f>DAY(Tabela_Kwerenda_z_AKORD[[#This Row],[CZAS_START]]) &amp;"-"&amp; MONTH(Tabela_Kwerenda_z_AKORD[[#This Row],[CZAS_START]]) &amp;"-"&amp; YEAR(Tabela_Kwerenda_z_AKORD[[#This Row],[CZAS_START]])</f>
        <v>0-1-1900</v>
      </c>
      <c r="K1533" t="e">
        <f>INDEX(AKORDT[],MATCH(Tabela_Kwerenda_z_AKORD[[#This Row],[PRACOWNICY_ID]],AKORDT[PRACOWNICY_ID],0),1)</f>
        <v>#N/A</v>
      </c>
    </row>
    <row r="1534" spans="1:11">
      <c r="A1534" s="11"/>
      <c r="B1534" s="11"/>
      <c r="E1534" s="11"/>
      <c r="F1534" s="11"/>
      <c r="I1534" t="str">
        <f>LEFT(Tabela_Kwerenda_z_AKORD[[#This Row],[NR_KOMISJI]],5)</f>
        <v/>
      </c>
      <c r="J1534" t="str">
        <f>DAY(Tabela_Kwerenda_z_AKORD[[#This Row],[CZAS_START]]) &amp;"-"&amp; MONTH(Tabela_Kwerenda_z_AKORD[[#This Row],[CZAS_START]]) &amp;"-"&amp; YEAR(Tabela_Kwerenda_z_AKORD[[#This Row],[CZAS_START]])</f>
        <v>0-1-1900</v>
      </c>
      <c r="K1534" t="e">
        <f>INDEX(AKORDT[],MATCH(Tabela_Kwerenda_z_AKORD[[#This Row],[PRACOWNICY_ID]],AKORDT[PRACOWNICY_ID],0),1)</f>
        <v>#N/A</v>
      </c>
    </row>
    <row r="1535" spans="1:11">
      <c r="A1535" s="11"/>
      <c r="B1535" s="11"/>
      <c r="E1535" s="11"/>
      <c r="F1535" s="11"/>
      <c r="I1535" t="str">
        <f>LEFT(Tabela_Kwerenda_z_AKORD[[#This Row],[NR_KOMISJI]],5)</f>
        <v/>
      </c>
      <c r="J1535" t="str">
        <f>DAY(Tabela_Kwerenda_z_AKORD[[#This Row],[CZAS_START]]) &amp;"-"&amp; MONTH(Tabela_Kwerenda_z_AKORD[[#This Row],[CZAS_START]]) &amp;"-"&amp; YEAR(Tabela_Kwerenda_z_AKORD[[#This Row],[CZAS_START]])</f>
        <v>0-1-1900</v>
      </c>
      <c r="K1535" t="e">
        <f>INDEX(AKORDT[],MATCH(Tabela_Kwerenda_z_AKORD[[#This Row],[PRACOWNICY_ID]],AKORDT[PRACOWNICY_ID],0),1)</f>
        <v>#N/A</v>
      </c>
    </row>
    <row r="1536" spans="1:11">
      <c r="A1536" s="11"/>
      <c r="B1536" s="11"/>
      <c r="E1536" s="11"/>
      <c r="F1536" s="11"/>
      <c r="I1536" t="str">
        <f>LEFT(Tabela_Kwerenda_z_AKORD[[#This Row],[NR_KOMISJI]],5)</f>
        <v/>
      </c>
      <c r="J1536" t="str">
        <f>DAY(Tabela_Kwerenda_z_AKORD[[#This Row],[CZAS_START]]) &amp;"-"&amp; MONTH(Tabela_Kwerenda_z_AKORD[[#This Row],[CZAS_START]]) &amp;"-"&amp; YEAR(Tabela_Kwerenda_z_AKORD[[#This Row],[CZAS_START]])</f>
        <v>0-1-1900</v>
      </c>
      <c r="K1536" t="e">
        <f>INDEX(AKORDT[],MATCH(Tabela_Kwerenda_z_AKORD[[#This Row],[PRACOWNICY_ID]],AKORDT[PRACOWNICY_ID],0),1)</f>
        <v>#N/A</v>
      </c>
    </row>
    <row r="1537" spans="1:11">
      <c r="A1537" s="11"/>
      <c r="B1537" s="11"/>
      <c r="E1537" s="11"/>
      <c r="F1537" s="11"/>
      <c r="I1537" t="str">
        <f>LEFT(Tabela_Kwerenda_z_AKORD[[#This Row],[NR_KOMISJI]],5)</f>
        <v/>
      </c>
      <c r="J1537" t="str">
        <f>DAY(Tabela_Kwerenda_z_AKORD[[#This Row],[CZAS_START]]) &amp;"-"&amp; MONTH(Tabela_Kwerenda_z_AKORD[[#This Row],[CZAS_START]]) &amp;"-"&amp; YEAR(Tabela_Kwerenda_z_AKORD[[#This Row],[CZAS_START]])</f>
        <v>0-1-1900</v>
      </c>
      <c r="K1537" t="e">
        <f>INDEX(AKORDT[],MATCH(Tabela_Kwerenda_z_AKORD[[#This Row],[PRACOWNICY_ID]],AKORDT[PRACOWNICY_ID],0),1)</f>
        <v>#N/A</v>
      </c>
    </row>
    <row r="1538" spans="1:11">
      <c r="A1538" s="11"/>
      <c r="B1538" s="11"/>
      <c r="E1538" s="11"/>
      <c r="F1538" s="11"/>
      <c r="I1538" t="str">
        <f>LEFT(Tabela_Kwerenda_z_AKORD[[#This Row],[NR_KOMISJI]],5)</f>
        <v/>
      </c>
      <c r="J1538" t="str">
        <f>DAY(Tabela_Kwerenda_z_AKORD[[#This Row],[CZAS_START]]) &amp;"-"&amp; MONTH(Tabela_Kwerenda_z_AKORD[[#This Row],[CZAS_START]]) &amp;"-"&amp; YEAR(Tabela_Kwerenda_z_AKORD[[#This Row],[CZAS_START]])</f>
        <v>0-1-1900</v>
      </c>
      <c r="K1538" t="e">
        <f>INDEX(AKORDT[],MATCH(Tabela_Kwerenda_z_AKORD[[#This Row],[PRACOWNICY_ID]],AKORDT[PRACOWNICY_ID],0),1)</f>
        <v>#N/A</v>
      </c>
    </row>
    <row r="1539" spans="1:11">
      <c r="A1539" s="11"/>
      <c r="B1539" s="11"/>
      <c r="E1539" s="11"/>
      <c r="F1539" s="11"/>
      <c r="I1539" t="str">
        <f>LEFT(Tabela_Kwerenda_z_AKORD[[#This Row],[NR_KOMISJI]],5)</f>
        <v/>
      </c>
      <c r="J1539" t="str">
        <f>DAY(Tabela_Kwerenda_z_AKORD[[#This Row],[CZAS_START]]) &amp;"-"&amp; MONTH(Tabela_Kwerenda_z_AKORD[[#This Row],[CZAS_START]]) &amp;"-"&amp; YEAR(Tabela_Kwerenda_z_AKORD[[#This Row],[CZAS_START]])</f>
        <v>0-1-1900</v>
      </c>
      <c r="K1539" t="e">
        <f>INDEX(AKORDT[],MATCH(Tabela_Kwerenda_z_AKORD[[#This Row],[PRACOWNICY_ID]],AKORDT[PRACOWNICY_ID],0),1)</f>
        <v>#N/A</v>
      </c>
    </row>
    <row r="1540" spans="1:11">
      <c r="A1540" s="11"/>
      <c r="B1540" s="11"/>
      <c r="E1540" s="11"/>
      <c r="F1540" s="11"/>
      <c r="I1540" t="str">
        <f>LEFT(Tabela_Kwerenda_z_AKORD[[#This Row],[NR_KOMISJI]],5)</f>
        <v/>
      </c>
      <c r="J1540" t="str">
        <f>DAY(Tabela_Kwerenda_z_AKORD[[#This Row],[CZAS_START]]) &amp;"-"&amp; MONTH(Tabela_Kwerenda_z_AKORD[[#This Row],[CZAS_START]]) &amp;"-"&amp; YEAR(Tabela_Kwerenda_z_AKORD[[#This Row],[CZAS_START]])</f>
        <v>0-1-1900</v>
      </c>
      <c r="K1540" t="e">
        <f>INDEX(AKORDT[],MATCH(Tabela_Kwerenda_z_AKORD[[#This Row],[PRACOWNICY_ID]],AKORDT[PRACOWNICY_ID],0),1)</f>
        <v>#N/A</v>
      </c>
    </row>
    <row r="1541" spans="1:11">
      <c r="A1541" s="11"/>
      <c r="B1541" s="11"/>
      <c r="E1541" s="11"/>
      <c r="F1541" s="11"/>
      <c r="I1541" t="str">
        <f>LEFT(Tabela_Kwerenda_z_AKORD[[#This Row],[NR_KOMISJI]],5)</f>
        <v/>
      </c>
      <c r="J1541" t="str">
        <f>DAY(Tabela_Kwerenda_z_AKORD[[#This Row],[CZAS_START]]) &amp;"-"&amp; MONTH(Tabela_Kwerenda_z_AKORD[[#This Row],[CZAS_START]]) &amp;"-"&amp; YEAR(Tabela_Kwerenda_z_AKORD[[#This Row],[CZAS_START]])</f>
        <v>0-1-1900</v>
      </c>
      <c r="K1541" t="e">
        <f>INDEX(AKORDT[],MATCH(Tabela_Kwerenda_z_AKORD[[#This Row],[PRACOWNICY_ID]],AKORDT[PRACOWNICY_ID],0),1)</f>
        <v>#N/A</v>
      </c>
    </row>
    <row r="1542" spans="1:11">
      <c r="A1542" s="11"/>
      <c r="B1542" s="11"/>
      <c r="E1542" s="11"/>
      <c r="F1542" s="11"/>
      <c r="I1542" t="str">
        <f>LEFT(Tabela_Kwerenda_z_AKORD[[#This Row],[NR_KOMISJI]],5)</f>
        <v/>
      </c>
      <c r="J1542" t="str">
        <f>DAY(Tabela_Kwerenda_z_AKORD[[#This Row],[CZAS_START]]) &amp;"-"&amp; MONTH(Tabela_Kwerenda_z_AKORD[[#This Row],[CZAS_START]]) &amp;"-"&amp; YEAR(Tabela_Kwerenda_z_AKORD[[#This Row],[CZAS_START]])</f>
        <v>0-1-1900</v>
      </c>
      <c r="K1542" t="e">
        <f>INDEX(AKORDT[],MATCH(Tabela_Kwerenda_z_AKORD[[#This Row],[PRACOWNICY_ID]],AKORDT[PRACOWNICY_ID],0),1)</f>
        <v>#N/A</v>
      </c>
    </row>
    <row r="1543" spans="1:11">
      <c r="A1543" s="11"/>
      <c r="B1543" s="11"/>
      <c r="E1543" s="11"/>
      <c r="F1543" s="11"/>
      <c r="I1543" t="str">
        <f>LEFT(Tabela_Kwerenda_z_AKORD[[#This Row],[NR_KOMISJI]],5)</f>
        <v/>
      </c>
      <c r="J1543" t="str">
        <f>DAY(Tabela_Kwerenda_z_AKORD[[#This Row],[CZAS_START]]) &amp;"-"&amp; MONTH(Tabela_Kwerenda_z_AKORD[[#This Row],[CZAS_START]]) &amp;"-"&amp; YEAR(Tabela_Kwerenda_z_AKORD[[#This Row],[CZAS_START]])</f>
        <v>0-1-1900</v>
      </c>
      <c r="K1543" t="e">
        <f>INDEX(AKORDT[],MATCH(Tabela_Kwerenda_z_AKORD[[#This Row],[PRACOWNICY_ID]],AKORDT[PRACOWNICY_ID],0),1)</f>
        <v>#N/A</v>
      </c>
    </row>
    <row r="1544" spans="1:11">
      <c r="A1544" s="11"/>
      <c r="B1544" s="11"/>
      <c r="E1544" s="11"/>
      <c r="F1544" s="11"/>
      <c r="I1544" t="str">
        <f>LEFT(Tabela_Kwerenda_z_AKORD[[#This Row],[NR_KOMISJI]],5)</f>
        <v/>
      </c>
      <c r="J1544" t="str">
        <f>DAY(Tabela_Kwerenda_z_AKORD[[#This Row],[CZAS_START]]) &amp;"-"&amp; MONTH(Tabela_Kwerenda_z_AKORD[[#This Row],[CZAS_START]]) &amp;"-"&amp; YEAR(Tabela_Kwerenda_z_AKORD[[#This Row],[CZAS_START]])</f>
        <v>0-1-1900</v>
      </c>
      <c r="K1544" t="e">
        <f>INDEX(AKORDT[],MATCH(Tabela_Kwerenda_z_AKORD[[#This Row],[PRACOWNICY_ID]],AKORDT[PRACOWNICY_ID],0),1)</f>
        <v>#N/A</v>
      </c>
    </row>
    <row r="1545" spans="1:11">
      <c r="A1545" s="11"/>
      <c r="B1545" s="11"/>
      <c r="E1545" s="11"/>
      <c r="F1545" s="11"/>
      <c r="I1545" t="str">
        <f>LEFT(Tabela_Kwerenda_z_AKORD[[#This Row],[NR_KOMISJI]],5)</f>
        <v/>
      </c>
      <c r="J1545" t="str">
        <f>DAY(Tabela_Kwerenda_z_AKORD[[#This Row],[CZAS_START]]) &amp;"-"&amp; MONTH(Tabela_Kwerenda_z_AKORD[[#This Row],[CZAS_START]]) &amp;"-"&amp; YEAR(Tabela_Kwerenda_z_AKORD[[#This Row],[CZAS_START]])</f>
        <v>0-1-1900</v>
      </c>
      <c r="K1545" t="e">
        <f>INDEX(AKORDT[],MATCH(Tabela_Kwerenda_z_AKORD[[#This Row],[PRACOWNICY_ID]],AKORDT[PRACOWNICY_ID],0),1)</f>
        <v>#N/A</v>
      </c>
    </row>
    <row r="1546" spans="1:11">
      <c r="A1546" s="11"/>
      <c r="B1546" s="11"/>
      <c r="E1546" s="11"/>
      <c r="F1546" s="11"/>
      <c r="I1546" t="str">
        <f>LEFT(Tabela_Kwerenda_z_AKORD[[#This Row],[NR_KOMISJI]],5)</f>
        <v/>
      </c>
      <c r="J1546" t="str">
        <f>DAY(Tabela_Kwerenda_z_AKORD[[#This Row],[CZAS_START]]) &amp;"-"&amp; MONTH(Tabela_Kwerenda_z_AKORD[[#This Row],[CZAS_START]]) &amp;"-"&amp; YEAR(Tabela_Kwerenda_z_AKORD[[#This Row],[CZAS_START]])</f>
        <v>0-1-1900</v>
      </c>
      <c r="K1546" t="e">
        <f>INDEX(AKORDT[],MATCH(Tabela_Kwerenda_z_AKORD[[#This Row],[PRACOWNICY_ID]],AKORDT[PRACOWNICY_ID],0),1)</f>
        <v>#N/A</v>
      </c>
    </row>
    <row r="1547" spans="1:11">
      <c r="A1547" s="11"/>
      <c r="B1547" s="11"/>
      <c r="E1547" s="11"/>
      <c r="F1547" s="11"/>
      <c r="I1547" t="str">
        <f>LEFT(Tabela_Kwerenda_z_AKORD[[#This Row],[NR_KOMISJI]],5)</f>
        <v/>
      </c>
      <c r="J1547" t="str">
        <f>DAY(Tabela_Kwerenda_z_AKORD[[#This Row],[CZAS_START]]) &amp;"-"&amp; MONTH(Tabela_Kwerenda_z_AKORD[[#This Row],[CZAS_START]]) &amp;"-"&amp; YEAR(Tabela_Kwerenda_z_AKORD[[#This Row],[CZAS_START]])</f>
        <v>0-1-1900</v>
      </c>
      <c r="K1547" t="e">
        <f>INDEX(AKORDT[],MATCH(Tabela_Kwerenda_z_AKORD[[#This Row],[PRACOWNICY_ID]],AKORDT[PRACOWNICY_ID],0),1)</f>
        <v>#N/A</v>
      </c>
    </row>
    <row r="1548" spans="1:11">
      <c r="A1548" s="11"/>
      <c r="B1548" s="11"/>
      <c r="E1548" s="11"/>
      <c r="F1548" s="11"/>
      <c r="I1548" t="str">
        <f>LEFT(Tabela_Kwerenda_z_AKORD[[#This Row],[NR_KOMISJI]],5)</f>
        <v/>
      </c>
      <c r="J1548" t="str">
        <f>DAY(Tabela_Kwerenda_z_AKORD[[#This Row],[CZAS_START]]) &amp;"-"&amp; MONTH(Tabela_Kwerenda_z_AKORD[[#This Row],[CZAS_START]]) &amp;"-"&amp; YEAR(Tabela_Kwerenda_z_AKORD[[#This Row],[CZAS_START]])</f>
        <v>0-1-1900</v>
      </c>
      <c r="K1548" t="e">
        <f>INDEX(AKORDT[],MATCH(Tabela_Kwerenda_z_AKORD[[#This Row],[PRACOWNICY_ID]],AKORDT[PRACOWNICY_ID],0),1)</f>
        <v>#N/A</v>
      </c>
    </row>
    <row r="1549" spans="1:11">
      <c r="A1549" s="11"/>
      <c r="B1549" s="11"/>
      <c r="E1549" s="11"/>
      <c r="F1549" s="11"/>
      <c r="I1549" t="str">
        <f>LEFT(Tabela_Kwerenda_z_AKORD[[#This Row],[NR_KOMISJI]],5)</f>
        <v/>
      </c>
      <c r="J1549" t="str">
        <f>DAY(Tabela_Kwerenda_z_AKORD[[#This Row],[CZAS_START]]) &amp;"-"&amp; MONTH(Tabela_Kwerenda_z_AKORD[[#This Row],[CZAS_START]]) &amp;"-"&amp; YEAR(Tabela_Kwerenda_z_AKORD[[#This Row],[CZAS_START]])</f>
        <v>0-1-1900</v>
      </c>
      <c r="K1549" t="e">
        <f>INDEX(AKORDT[],MATCH(Tabela_Kwerenda_z_AKORD[[#This Row],[PRACOWNICY_ID]],AKORDT[PRACOWNICY_ID],0),1)</f>
        <v>#N/A</v>
      </c>
    </row>
    <row r="1550" spans="1:11">
      <c r="A1550" s="11"/>
      <c r="B1550" s="11"/>
      <c r="E1550" s="11"/>
      <c r="F1550" s="11"/>
      <c r="I1550" t="str">
        <f>LEFT(Tabela_Kwerenda_z_AKORD[[#This Row],[NR_KOMISJI]],5)</f>
        <v/>
      </c>
      <c r="J1550" t="str">
        <f>DAY(Tabela_Kwerenda_z_AKORD[[#This Row],[CZAS_START]]) &amp;"-"&amp; MONTH(Tabela_Kwerenda_z_AKORD[[#This Row],[CZAS_START]]) &amp;"-"&amp; YEAR(Tabela_Kwerenda_z_AKORD[[#This Row],[CZAS_START]])</f>
        <v>0-1-1900</v>
      </c>
      <c r="K1550" t="e">
        <f>INDEX(AKORDT[],MATCH(Tabela_Kwerenda_z_AKORD[[#This Row],[PRACOWNICY_ID]],AKORDT[PRACOWNICY_ID],0),1)</f>
        <v>#N/A</v>
      </c>
    </row>
    <row r="1551" spans="1:11">
      <c r="A1551" s="11"/>
      <c r="B1551" s="11"/>
      <c r="E1551" s="11"/>
      <c r="F1551" s="11"/>
      <c r="I1551" t="str">
        <f>LEFT(Tabela_Kwerenda_z_AKORD[[#This Row],[NR_KOMISJI]],5)</f>
        <v/>
      </c>
      <c r="J1551" t="str">
        <f>DAY(Tabela_Kwerenda_z_AKORD[[#This Row],[CZAS_START]]) &amp;"-"&amp; MONTH(Tabela_Kwerenda_z_AKORD[[#This Row],[CZAS_START]]) &amp;"-"&amp; YEAR(Tabela_Kwerenda_z_AKORD[[#This Row],[CZAS_START]])</f>
        <v>0-1-1900</v>
      </c>
      <c r="K1551" t="e">
        <f>INDEX(AKORDT[],MATCH(Tabela_Kwerenda_z_AKORD[[#This Row],[PRACOWNICY_ID]],AKORDT[PRACOWNICY_ID],0),1)</f>
        <v>#N/A</v>
      </c>
    </row>
    <row r="1552" spans="1:11">
      <c r="A1552" s="11"/>
      <c r="B1552" s="11"/>
      <c r="E1552" s="11"/>
      <c r="F1552" s="11"/>
      <c r="I1552" t="str">
        <f>LEFT(Tabela_Kwerenda_z_AKORD[[#This Row],[NR_KOMISJI]],5)</f>
        <v/>
      </c>
      <c r="J1552" t="str">
        <f>DAY(Tabela_Kwerenda_z_AKORD[[#This Row],[CZAS_START]]) &amp;"-"&amp; MONTH(Tabela_Kwerenda_z_AKORD[[#This Row],[CZAS_START]]) &amp;"-"&amp; YEAR(Tabela_Kwerenda_z_AKORD[[#This Row],[CZAS_START]])</f>
        <v>0-1-1900</v>
      </c>
      <c r="K1552" t="e">
        <f>INDEX(AKORDT[],MATCH(Tabela_Kwerenda_z_AKORD[[#This Row],[PRACOWNICY_ID]],AKORDT[PRACOWNICY_ID],0),1)</f>
        <v>#N/A</v>
      </c>
    </row>
    <row r="1553" spans="1:11">
      <c r="A1553" s="11"/>
      <c r="B1553" s="11"/>
      <c r="E1553" s="11"/>
      <c r="F1553" s="11"/>
      <c r="I1553" t="str">
        <f>LEFT(Tabela_Kwerenda_z_AKORD[[#This Row],[NR_KOMISJI]],5)</f>
        <v/>
      </c>
      <c r="J1553" t="str">
        <f>DAY(Tabela_Kwerenda_z_AKORD[[#This Row],[CZAS_START]]) &amp;"-"&amp; MONTH(Tabela_Kwerenda_z_AKORD[[#This Row],[CZAS_START]]) &amp;"-"&amp; YEAR(Tabela_Kwerenda_z_AKORD[[#This Row],[CZAS_START]])</f>
        <v>0-1-1900</v>
      </c>
      <c r="K1553" t="e">
        <f>INDEX(AKORDT[],MATCH(Tabela_Kwerenda_z_AKORD[[#This Row],[PRACOWNICY_ID]],AKORDT[PRACOWNICY_ID],0),1)</f>
        <v>#N/A</v>
      </c>
    </row>
    <row r="1554" spans="1:11">
      <c r="A1554" s="11"/>
      <c r="B1554" s="11"/>
      <c r="E1554" s="11"/>
      <c r="F1554" s="11"/>
      <c r="I1554" t="str">
        <f>LEFT(Tabela_Kwerenda_z_AKORD[[#This Row],[NR_KOMISJI]],5)</f>
        <v/>
      </c>
      <c r="J1554" t="str">
        <f>DAY(Tabela_Kwerenda_z_AKORD[[#This Row],[CZAS_START]]) &amp;"-"&amp; MONTH(Tabela_Kwerenda_z_AKORD[[#This Row],[CZAS_START]]) &amp;"-"&amp; YEAR(Tabela_Kwerenda_z_AKORD[[#This Row],[CZAS_START]])</f>
        <v>0-1-1900</v>
      </c>
      <c r="K1554" t="e">
        <f>INDEX(AKORDT[],MATCH(Tabela_Kwerenda_z_AKORD[[#This Row],[PRACOWNICY_ID]],AKORDT[PRACOWNICY_ID],0),1)</f>
        <v>#N/A</v>
      </c>
    </row>
    <row r="1555" spans="1:11">
      <c r="A1555" s="11"/>
      <c r="B1555" s="11"/>
      <c r="E1555" s="11"/>
      <c r="F1555" s="11"/>
      <c r="I1555" t="str">
        <f>LEFT(Tabela_Kwerenda_z_AKORD[[#This Row],[NR_KOMISJI]],5)</f>
        <v/>
      </c>
      <c r="J1555" t="str">
        <f>DAY(Tabela_Kwerenda_z_AKORD[[#This Row],[CZAS_START]]) &amp;"-"&amp; MONTH(Tabela_Kwerenda_z_AKORD[[#This Row],[CZAS_START]]) &amp;"-"&amp; YEAR(Tabela_Kwerenda_z_AKORD[[#This Row],[CZAS_START]])</f>
        <v>0-1-1900</v>
      </c>
      <c r="K1555" t="e">
        <f>INDEX(AKORDT[],MATCH(Tabela_Kwerenda_z_AKORD[[#This Row],[PRACOWNICY_ID]],AKORDT[PRACOWNICY_ID],0),1)</f>
        <v>#N/A</v>
      </c>
    </row>
    <row r="1556" spans="1:11">
      <c r="A1556" s="11"/>
      <c r="B1556" s="11"/>
      <c r="E1556" s="11"/>
      <c r="F1556" s="11"/>
      <c r="I1556" t="str">
        <f>LEFT(Tabela_Kwerenda_z_AKORD[[#This Row],[NR_KOMISJI]],5)</f>
        <v/>
      </c>
      <c r="J1556" t="str">
        <f>DAY(Tabela_Kwerenda_z_AKORD[[#This Row],[CZAS_START]]) &amp;"-"&amp; MONTH(Tabela_Kwerenda_z_AKORD[[#This Row],[CZAS_START]]) &amp;"-"&amp; YEAR(Tabela_Kwerenda_z_AKORD[[#This Row],[CZAS_START]])</f>
        <v>0-1-1900</v>
      </c>
      <c r="K1556" t="e">
        <f>INDEX(AKORDT[],MATCH(Tabela_Kwerenda_z_AKORD[[#This Row],[PRACOWNICY_ID]],AKORDT[PRACOWNICY_ID],0),1)</f>
        <v>#N/A</v>
      </c>
    </row>
    <row r="1557" spans="1:11">
      <c r="A1557" s="11"/>
      <c r="B1557" s="11"/>
      <c r="E1557" s="11"/>
      <c r="F1557" s="11"/>
      <c r="I1557" t="str">
        <f>LEFT(Tabela_Kwerenda_z_AKORD[[#This Row],[NR_KOMISJI]],5)</f>
        <v/>
      </c>
      <c r="J1557" t="str">
        <f>DAY(Tabela_Kwerenda_z_AKORD[[#This Row],[CZAS_START]]) &amp;"-"&amp; MONTH(Tabela_Kwerenda_z_AKORD[[#This Row],[CZAS_START]]) &amp;"-"&amp; YEAR(Tabela_Kwerenda_z_AKORD[[#This Row],[CZAS_START]])</f>
        <v>0-1-1900</v>
      </c>
      <c r="K1557" t="e">
        <f>INDEX(AKORDT[],MATCH(Tabela_Kwerenda_z_AKORD[[#This Row],[PRACOWNICY_ID]],AKORDT[PRACOWNICY_ID],0),1)</f>
        <v>#N/A</v>
      </c>
    </row>
    <row r="1558" spans="1:11">
      <c r="A1558" s="11"/>
      <c r="B1558" s="11"/>
      <c r="E1558" s="11"/>
      <c r="F1558" s="11"/>
      <c r="I1558" t="str">
        <f>LEFT(Tabela_Kwerenda_z_AKORD[[#This Row],[NR_KOMISJI]],5)</f>
        <v/>
      </c>
      <c r="J1558" t="str">
        <f>DAY(Tabela_Kwerenda_z_AKORD[[#This Row],[CZAS_START]]) &amp;"-"&amp; MONTH(Tabela_Kwerenda_z_AKORD[[#This Row],[CZAS_START]]) &amp;"-"&amp; YEAR(Tabela_Kwerenda_z_AKORD[[#This Row],[CZAS_START]])</f>
        <v>0-1-1900</v>
      </c>
      <c r="K1558" t="e">
        <f>INDEX(AKORDT[],MATCH(Tabela_Kwerenda_z_AKORD[[#This Row],[PRACOWNICY_ID]],AKORDT[PRACOWNICY_ID],0),1)</f>
        <v>#N/A</v>
      </c>
    </row>
    <row r="1559" spans="1:11">
      <c r="A1559" s="11"/>
      <c r="B1559" s="11"/>
      <c r="E1559" s="11"/>
      <c r="F1559" s="11"/>
      <c r="I1559" t="str">
        <f>LEFT(Tabela_Kwerenda_z_AKORD[[#This Row],[NR_KOMISJI]],5)</f>
        <v/>
      </c>
      <c r="J1559" t="str">
        <f>DAY(Tabela_Kwerenda_z_AKORD[[#This Row],[CZAS_START]]) &amp;"-"&amp; MONTH(Tabela_Kwerenda_z_AKORD[[#This Row],[CZAS_START]]) &amp;"-"&amp; YEAR(Tabela_Kwerenda_z_AKORD[[#This Row],[CZAS_START]])</f>
        <v>0-1-1900</v>
      </c>
      <c r="K1559" t="e">
        <f>INDEX(AKORDT[],MATCH(Tabela_Kwerenda_z_AKORD[[#This Row],[PRACOWNICY_ID]],AKORDT[PRACOWNICY_ID],0),1)</f>
        <v>#N/A</v>
      </c>
    </row>
    <row r="1560" spans="1:11">
      <c r="A1560" s="11"/>
      <c r="B1560" s="11"/>
      <c r="E1560" s="11"/>
      <c r="F1560" s="11"/>
      <c r="I1560" t="str">
        <f>LEFT(Tabela_Kwerenda_z_AKORD[[#This Row],[NR_KOMISJI]],5)</f>
        <v/>
      </c>
      <c r="J1560" t="str">
        <f>DAY(Tabela_Kwerenda_z_AKORD[[#This Row],[CZAS_START]]) &amp;"-"&amp; MONTH(Tabela_Kwerenda_z_AKORD[[#This Row],[CZAS_START]]) &amp;"-"&amp; YEAR(Tabela_Kwerenda_z_AKORD[[#This Row],[CZAS_START]])</f>
        <v>0-1-1900</v>
      </c>
      <c r="K1560" t="e">
        <f>INDEX(AKORDT[],MATCH(Tabela_Kwerenda_z_AKORD[[#This Row],[PRACOWNICY_ID]],AKORDT[PRACOWNICY_ID],0),1)</f>
        <v>#N/A</v>
      </c>
    </row>
    <row r="1561" spans="1:11">
      <c r="A1561" s="11"/>
      <c r="B1561" s="11"/>
      <c r="E1561" s="11"/>
      <c r="F1561" s="11"/>
      <c r="I1561" t="str">
        <f>LEFT(Tabela_Kwerenda_z_AKORD[[#This Row],[NR_KOMISJI]],5)</f>
        <v/>
      </c>
      <c r="J1561" t="str">
        <f>DAY(Tabela_Kwerenda_z_AKORD[[#This Row],[CZAS_START]]) &amp;"-"&amp; MONTH(Tabela_Kwerenda_z_AKORD[[#This Row],[CZAS_START]]) &amp;"-"&amp; YEAR(Tabela_Kwerenda_z_AKORD[[#This Row],[CZAS_START]])</f>
        <v>0-1-1900</v>
      </c>
      <c r="K1561" t="e">
        <f>INDEX(AKORDT[],MATCH(Tabela_Kwerenda_z_AKORD[[#This Row],[PRACOWNICY_ID]],AKORDT[PRACOWNICY_ID],0),1)</f>
        <v>#N/A</v>
      </c>
    </row>
    <row r="1562" spans="1:11">
      <c r="A1562" s="11"/>
      <c r="B1562" s="11"/>
      <c r="E1562" s="11"/>
      <c r="F1562" s="11"/>
      <c r="I1562" t="str">
        <f>LEFT(Tabela_Kwerenda_z_AKORD[[#This Row],[NR_KOMISJI]],5)</f>
        <v/>
      </c>
      <c r="J1562" t="str">
        <f>DAY(Tabela_Kwerenda_z_AKORD[[#This Row],[CZAS_START]]) &amp;"-"&amp; MONTH(Tabela_Kwerenda_z_AKORD[[#This Row],[CZAS_START]]) &amp;"-"&amp; YEAR(Tabela_Kwerenda_z_AKORD[[#This Row],[CZAS_START]])</f>
        <v>0-1-1900</v>
      </c>
      <c r="K1562" t="e">
        <f>INDEX(AKORDT[],MATCH(Tabela_Kwerenda_z_AKORD[[#This Row],[PRACOWNICY_ID]],AKORDT[PRACOWNICY_ID],0),1)</f>
        <v>#N/A</v>
      </c>
    </row>
    <row r="1563" spans="1:11">
      <c r="A1563" s="11"/>
      <c r="B1563" s="11"/>
      <c r="E1563" s="11"/>
      <c r="F1563" s="11"/>
      <c r="I1563" t="str">
        <f>LEFT(Tabela_Kwerenda_z_AKORD[[#This Row],[NR_KOMISJI]],5)</f>
        <v/>
      </c>
      <c r="J1563" t="str">
        <f>DAY(Tabela_Kwerenda_z_AKORD[[#This Row],[CZAS_START]]) &amp;"-"&amp; MONTH(Tabela_Kwerenda_z_AKORD[[#This Row],[CZAS_START]]) &amp;"-"&amp; YEAR(Tabela_Kwerenda_z_AKORD[[#This Row],[CZAS_START]])</f>
        <v>0-1-1900</v>
      </c>
      <c r="K1563" t="e">
        <f>INDEX(AKORDT[],MATCH(Tabela_Kwerenda_z_AKORD[[#This Row],[PRACOWNICY_ID]],AKORDT[PRACOWNICY_ID],0),1)</f>
        <v>#N/A</v>
      </c>
    </row>
    <row r="1564" spans="1:11">
      <c r="A1564" s="11"/>
      <c r="B1564" s="11"/>
      <c r="E1564" s="11"/>
      <c r="F1564" s="11"/>
      <c r="I1564" t="str">
        <f>LEFT(Tabela_Kwerenda_z_AKORD[[#This Row],[NR_KOMISJI]],5)</f>
        <v/>
      </c>
      <c r="J1564" t="str">
        <f>DAY(Tabela_Kwerenda_z_AKORD[[#This Row],[CZAS_START]]) &amp;"-"&amp; MONTH(Tabela_Kwerenda_z_AKORD[[#This Row],[CZAS_START]]) &amp;"-"&amp; YEAR(Tabela_Kwerenda_z_AKORD[[#This Row],[CZAS_START]])</f>
        <v>0-1-1900</v>
      </c>
      <c r="K1564" t="e">
        <f>INDEX(AKORDT[],MATCH(Tabela_Kwerenda_z_AKORD[[#This Row],[PRACOWNICY_ID]],AKORDT[PRACOWNICY_ID],0),1)</f>
        <v>#N/A</v>
      </c>
    </row>
    <row r="1565" spans="1:11">
      <c r="A1565" s="11"/>
      <c r="B1565" s="11"/>
      <c r="E1565" s="11"/>
      <c r="F1565" s="11"/>
      <c r="I1565" t="str">
        <f>LEFT(Tabela_Kwerenda_z_AKORD[[#This Row],[NR_KOMISJI]],5)</f>
        <v/>
      </c>
      <c r="J1565" t="str">
        <f>DAY(Tabela_Kwerenda_z_AKORD[[#This Row],[CZAS_START]]) &amp;"-"&amp; MONTH(Tabela_Kwerenda_z_AKORD[[#This Row],[CZAS_START]]) &amp;"-"&amp; YEAR(Tabela_Kwerenda_z_AKORD[[#This Row],[CZAS_START]])</f>
        <v>0-1-1900</v>
      </c>
      <c r="K1565" t="e">
        <f>INDEX(AKORDT[],MATCH(Tabela_Kwerenda_z_AKORD[[#This Row],[PRACOWNICY_ID]],AKORDT[PRACOWNICY_ID],0),1)</f>
        <v>#N/A</v>
      </c>
    </row>
    <row r="1566" spans="1:11">
      <c r="A1566" s="11"/>
      <c r="B1566" s="11"/>
      <c r="E1566" s="11"/>
      <c r="F1566" s="11"/>
      <c r="I1566" t="str">
        <f>LEFT(Tabela_Kwerenda_z_AKORD[[#This Row],[NR_KOMISJI]],5)</f>
        <v/>
      </c>
      <c r="J1566" t="str">
        <f>DAY(Tabela_Kwerenda_z_AKORD[[#This Row],[CZAS_START]]) &amp;"-"&amp; MONTH(Tabela_Kwerenda_z_AKORD[[#This Row],[CZAS_START]]) &amp;"-"&amp; YEAR(Tabela_Kwerenda_z_AKORD[[#This Row],[CZAS_START]])</f>
        <v>0-1-1900</v>
      </c>
      <c r="K1566" t="e">
        <f>INDEX(AKORDT[],MATCH(Tabela_Kwerenda_z_AKORD[[#This Row],[PRACOWNICY_ID]],AKORDT[PRACOWNICY_ID],0),1)</f>
        <v>#N/A</v>
      </c>
    </row>
    <row r="1567" spans="1:11">
      <c r="A1567" s="11"/>
      <c r="B1567" s="11"/>
      <c r="E1567" s="11"/>
      <c r="F1567" s="11"/>
      <c r="I1567" t="str">
        <f>LEFT(Tabela_Kwerenda_z_AKORD[[#This Row],[NR_KOMISJI]],5)</f>
        <v/>
      </c>
      <c r="J1567" t="str">
        <f>DAY(Tabela_Kwerenda_z_AKORD[[#This Row],[CZAS_START]]) &amp;"-"&amp; MONTH(Tabela_Kwerenda_z_AKORD[[#This Row],[CZAS_START]]) &amp;"-"&amp; YEAR(Tabela_Kwerenda_z_AKORD[[#This Row],[CZAS_START]])</f>
        <v>0-1-1900</v>
      </c>
      <c r="K1567" t="e">
        <f>INDEX(AKORDT[],MATCH(Tabela_Kwerenda_z_AKORD[[#This Row],[PRACOWNICY_ID]],AKORDT[PRACOWNICY_ID],0),1)</f>
        <v>#N/A</v>
      </c>
    </row>
    <row r="1568" spans="1:11">
      <c r="A1568" s="11"/>
      <c r="B1568" s="11"/>
      <c r="E1568" s="11"/>
      <c r="F1568" s="11"/>
      <c r="I1568" t="str">
        <f>LEFT(Tabela_Kwerenda_z_AKORD[[#This Row],[NR_KOMISJI]],5)</f>
        <v/>
      </c>
      <c r="J1568" t="str">
        <f>DAY(Tabela_Kwerenda_z_AKORD[[#This Row],[CZAS_START]]) &amp;"-"&amp; MONTH(Tabela_Kwerenda_z_AKORD[[#This Row],[CZAS_START]]) &amp;"-"&amp; YEAR(Tabela_Kwerenda_z_AKORD[[#This Row],[CZAS_START]])</f>
        <v>0-1-1900</v>
      </c>
      <c r="K1568" t="e">
        <f>INDEX(AKORDT[],MATCH(Tabela_Kwerenda_z_AKORD[[#This Row],[PRACOWNICY_ID]],AKORDT[PRACOWNICY_ID],0),1)</f>
        <v>#N/A</v>
      </c>
    </row>
    <row r="1569" spans="1:11">
      <c r="A1569" s="11"/>
      <c r="B1569" s="11"/>
      <c r="E1569" s="11"/>
      <c r="F1569" s="11"/>
      <c r="I1569" t="str">
        <f>LEFT(Tabela_Kwerenda_z_AKORD[[#This Row],[NR_KOMISJI]],5)</f>
        <v/>
      </c>
      <c r="J1569" t="str">
        <f>DAY(Tabela_Kwerenda_z_AKORD[[#This Row],[CZAS_START]]) &amp;"-"&amp; MONTH(Tabela_Kwerenda_z_AKORD[[#This Row],[CZAS_START]]) &amp;"-"&amp; YEAR(Tabela_Kwerenda_z_AKORD[[#This Row],[CZAS_START]])</f>
        <v>0-1-1900</v>
      </c>
      <c r="K1569" t="e">
        <f>INDEX(AKORDT[],MATCH(Tabela_Kwerenda_z_AKORD[[#This Row],[PRACOWNICY_ID]],AKORDT[PRACOWNICY_ID],0),1)</f>
        <v>#N/A</v>
      </c>
    </row>
    <row r="1570" spans="1:11">
      <c r="A1570" s="11"/>
      <c r="B1570" s="11"/>
      <c r="E1570" s="11"/>
      <c r="F1570" s="11"/>
      <c r="I1570" t="str">
        <f>LEFT(Tabela_Kwerenda_z_AKORD[[#This Row],[NR_KOMISJI]],5)</f>
        <v/>
      </c>
      <c r="J1570" t="str">
        <f>DAY(Tabela_Kwerenda_z_AKORD[[#This Row],[CZAS_START]]) &amp;"-"&amp; MONTH(Tabela_Kwerenda_z_AKORD[[#This Row],[CZAS_START]]) &amp;"-"&amp; YEAR(Tabela_Kwerenda_z_AKORD[[#This Row],[CZAS_START]])</f>
        <v>0-1-1900</v>
      </c>
      <c r="K1570" t="e">
        <f>INDEX(AKORDT[],MATCH(Tabela_Kwerenda_z_AKORD[[#This Row],[PRACOWNICY_ID]],AKORDT[PRACOWNICY_ID],0),1)</f>
        <v>#N/A</v>
      </c>
    </row>
    <row r="1571" spans="1:11">
      <c r="A1571" s="11"/>
      <c r="B1571" s="11"/>
      <c r="E1571" s="11"/>
      <c r="F1571" s="11"/>
      <c r="I1571" t="str">
        <f>LEFT(Tabela_Kwerenda_z_AKORD[[#This Row],[NR_KOMISJI]],5)</f>
        <v/>
      </c>
      <c r="J1571" t="str">
        <f>DAY(Tabela_Kwerenda_z_AKORD[[#This Row],[CZAS_START]]) &amp;"-"&amp; MONTH(Tabela_Kwerenda_z_AKORD[[#This Row],[CZAS_START]]) &amp;"-"&amp; YEAR(Tabela_Kwerenda_z_AKORD[[#This Row],[CZAS_START]])</f>
        <v>0-1-1900</v>
      </c>
      <c r="K1571" t="e">
        <f>INDEX(AKORDT[],MATCH(Tabela_Kwerenda_z_AKORD[[#This Row],[PRACOWNICY_ID]],AKORDT[PRACOWNICY_ID],0),1)</f>
        <v>#N/A</v>
      </c>
    </row>
    <row r="1572" spans="1:11">
      <c r="A1572" s="11"/>
      <c r="B1572" s="11"/>
      <c r="E1572" s="11"/>
      <c r="F1572" s="11"/>
      <c r="I1572" t="str">
        <f>LEFT(Tabela_Kwerenda_z_AKORD[[#This Row],[NR_KOMISJI]],5)</f>
        <v/>
      </c>
      <c r="J1572" t="str">
        <f>DAY(Tabela_Kwerenda_z_AKORD[[#This Row],[CZAS_START]]) &amp;"-"&amp; MONTH(Tabela_Kwerenda_z_AKORD[[#This Row],[CZAS_START]]) &amp;"-"&amp; YEAR(Tabela_Kwerenda_z_AKORD[[#This Row],[CZAS_START]])</f>
        <v>0-1-1900</v>
      </c>
      <c r="K1572" t="e">
        <f>INDEX(AKORDT[],MATCH(Tabela_Kwerenda_z_AKORD[[#This Row],[PRACOWNICY_ID]],AKORDT[PRACOWNICY_ID],0),1)</f>
        <v>#N/A</v>
      </c>
    </row>
    <row r="1573" spans="1:11">
      <c r="A1573" s="11"/>
      <c r="B1573" s="11"/>
      <c r="E1573" s="11"/>
      <c r="F1573" s="11"/>
      <c r="I1573" t="str">
        <f>LEFT(Tabela_Kwerenda_z_AKORD[[#This Row],[NR_KOMISJI]],5)</f>
        <v/>
      </c>
      <c r="J1573" t="str">
        <f>DAY(Tabela_Kwerenda_z_AKORD[[#This Row],[CZAS_START]]) &amp;"-"&amp; MONTH(Tabela_Kwerenda_z_AKORD[[#This Row],[CZAS_START]]) &amp;"-"&amp; YEAR(Tabela_Kwerenda_z_AKORD[[#This Row],[CZAS_START]])</f>
        <v>0-1-1900</v>
      </c>
      <c r="K1573" t="e">
        <f>INDEX(AKORDT[],MATCH(Tabela_Kwerenda_z_AKORD[[#This Row],[PRACOWNICY_ID]],AKORDT[PRACOWNICY_ID],0),1)</f>
        <v>#N/A</v>
      </c>
    </row>
    <row r="1574" spans="1:11">
      <c r="A1574" s="11"/>
      <c r="B1574" s="11"/>
      <c r="E1574" s="11"/>
      <c r="F1574" s="11"/>
      <c r="I1574" t="str">
        <f>LEFT(Tabela_Kwerenda_z_AKORD[[#This Row],[NR_KOMISJI]],5)</f>
        <v/>
      </c>
      <c r="J1574" t="str">
        <f>DAY(Tabela_Kwerenda_z_AKORD[[#This Row],[CZAS_START]]) &amp;"-"&amp; MONTH(Tabela_Kwerenda_z_AKORD[[#This Row],[CZAS_START]]) &amp;"-"&amp; YEAR(Tabela_Kwerenda_z_AKORD[[#This Row],[CZAS_START]])</f>
        <v>0-1-1900</v>
      </c>
      <c r="K1574" t="e">
        <f>INDEX(AKORDT[],MATCH(Tabela_Kwerenda_z_AKORD[[#This Row],[PRACOWNICY_ID]],AKORDT[PRACOWNICY_ID],0),1)</f>
        <v>#N/A</v>
      </c>
    </row>
    <row r="1575" spans="1:11">
      <c r="A1575" s="11"/>
      <c r="B1575" s="11"/>
      <c r="E1575" s="11"/>
      <c r="F1575" s="11"/>
      <c r="I1575" t="str">
        <f>LEFT(Tabela_Kwerenda_z_AKORD[[#This Row],[NR_KOMISJI]],5)</f>
        <v/>
      </c>
      <c r="J1575" t="str">
        <f>DAY(Tabela_Kwerenda_z_AKORD[[#This Row],[CZAS_START]]) &amp;"-"&amp; MONTH(Tabela_Kwerenda_z_AKORD[[#This Row],[CZAS_START]]) &amp;"-"&amp; YEAR(Tabela_Kwerenda_z_AKORD[[#This Row],[CZAS_START]])</f>
        <v>0-1-1900</v>
      </c>
      <c r="K1575" t="e">
        <f>INDEX(AKORDT[],MATCH(Tabela_Kwerenda_z_AKORD[[#This Row],[PRACOWNICY_ID]],AKORDT[PRACOWNICY_ID],0),1)</f>
        <v>#N/A</v>
      </c>
    </row>
    <row r="1576" spans="1:11">
      <c r="A1576" s="11"/>
      <c r="B1576" s="11"/>
      <c r="E1576" s="11"/>
      <c r="F1576" s="11"/>
      <c r="I1576" t="str">
        <f>LEFT(Tabela_Kwerenda_z_AKORD[[#This Row],[NR_KOMISJI]],5)</f>
        <v/>
      </c>
      <c r="J1576" t="str">
        <f>DAY(Tabela_Kwerenda_z_AKORD[[#This Row],[CZAS_START]]) &amp;"-"&amp; MONTH(Tabela_Kwerenda_z_AKORD[[#This Row],[CZAS_START]]) &amp;"-"&amp; YEAR(Tabela_Kwerenda_z_AKORD[[#This Row],[CZAS_START]])</f>
        <v>0-1-1900</v>
      </c>
      <c r="K1576" t="e">
        <f>INDEX(AKORDT[],MATCH(Tabela_Kwerenda_z_AKORD[[#This Row],[PRACOWNICY_ID]],AKORDT[PRACOWNICY_ID],0),1)</f>
        <v>#N/A</v>
      </c>
    </row>
    <row r="1577" spans="1:11">
      <c r="A1577" s="11"/>
      <c r="B1577" s="11"/>
      <c r="E1577" s="11"/>
      <c r="F1577" s="11"/>
      <c r="I1577" t="str">
        <f>LEFT(Tabela_Kwerenda_z_AKORD[[#This Row],[NR_KOMISJI]],5)</f>
        <v/>
      </c>
      <c r="J1577" t="str">
        <f>DAY(Tabela_Kwerenda_z_AKORD[[#This Row],[CZAS_START]]) &amp;"-"&amp; MONTH(Tabela_Kwerenda_z_AKORD[[#This Row],[CZAS_START]]) &amp;"-"&amp; YEAR(Tabela_Kwerenda_z_AKORD[[#This Row],[CZAS_START]])</f>
        <v>0-1-1900</v>
      </c>
      <c r="K1577" t="e">
        <f>INDEX(AKORDT[],MATCH(Tabela_Kwerenda_z_AKORD[[#This Row],[PRACOWNICY_ID]],AKORDT[PRACOWNICY_ID],0),1)</f>
        <v>#N/A</v>
      </c>
    </row>
    <row r="1578" spans="1:11">
      <c r="A1578" s="11"/>
      <c r="B1578" s="11"/>
      <c r="E1578" s="11"/>
      <c r="F1578" s="11"/>
      <c r="I1578" t="str">
        <f>LEFT(Tabela_Kwerenda_z_AKORD[[#This Row],[NR_KOMISJI]],5)</f>
        <v/>
      </c>
      <c r="J1578" t="str">
        <f>DAY(Tabela_Kwerenda_z_AKORD[[#This Row],[CZAS_START]]) &amp;"-"&amp; MONTH(Tabela_Kwerenda_z_AKORD[[#This Row],[CZAS_START]]) &amp;"-"&amp; YEAR(Tabela_Kwerenda_z_AKORD[[#This Row],[CZAS_START]])</f>
        <v>0-1-1900</v>
      </c>
      <c r="K1578" t="e">
        <f>INDEX(AKORDT[],MATCH(Tabela_Kwerenda_z_AKORD[[#This Row],[PRACOWNICY_ID]],AKORDT[PRACOWNICY_ID],0),1)</f>
        <v>#N/A</v>
      </c>
    </row>
    <row r="1579" spans="1:11">
      <c r="A1579" s="11"/>
      <c r="B1579" s="11"/>
      <c r="E1579" s="11"/>
      <c r="F1579" s="11"/>
      <c r="I1579" t="str">
        <f>LEFT(Tabela_Kwerenda_z_AKORD[[#This Row],[NR_KOMISJI]],5)</f>
        <v/>
      </c>
      <c r="J1579" t="str">
        <f>DAY(Tabela_Kwerenda_z_AKORD[[#This Row],[CZAS_START]]) &amp;"-"&amp; MONTH(Tabela_Kwerenda_z_AKORD[[#This Row],[CZAS_START]]) &amp;"-"&amp; YEAR(Tabela_Kwerenda_z_AKORD[[#This Row],[CZAS_START]])</f>
        <v>0-1-1900</v>
      </c>
      <c r="K1579" t="e">
        <f>INDEX(AKORDT[],MATCH(Tabela_Kwerenda_z_AKORD[[#This Row],[PRACOWNICY_ID]],AKORDT[PRACOWNICY_ID],0),1)</f>
        <v>#N/A</v>
      </c>
    </row>
    <row r="1580" spans="1:11">
      <c r="A1580" s="11"/>
      <c r="B1580" s="11"/>
      <c r="E1580" s="11"/>
      <c r="F1580" s="11"/>
      <c r="I1580" t="str">
        <f>LEFT(Tabela_Kwerenda_z_AKORD[[#This Row],[NR_KOMISJI]],5)</f>
        <v/>
      </c>
      <c r="J1580" t="str">
        <f>DAY(Tabela_Kwerenda_z_AKORD[[#This Row],[CZAS_START]]) &amp;"-"&amp; MONTH(Tabela_Kwerenda_z_AKORD[[#This Row],[CZAS_START]]) &amp;"-"&amp; YEAR(Tabela_Kwerenda_z_AKORD[[#This Row],[CZAS_START]])</f>
        <v>0-1-1900</v>
      </c>
      <c r="K1580" t="e">
        <f>INDEX(AKORDT[],MATCH(Tabela_Kwerenda_z_AKORD[[#This Row],[PRACOWNICY_ID]],AKORDT[PRACOWNICY_ID],0),1)</f>
        <v>#N/A</v>
      </c>
    </row>
    <row r="1581" spans="1:11">
      <c r="A1581" s="11"/>
      <c r="B1581" s="11"/>
      <c r="E1581" s="11"/>
      <c r="F1581" s="11"/>
      <c r="I1581" t="str">
        <f>LEFT(Tabela_Kwerenda_z_AKORD[[#This Row],[NR_KOMISJI]],5)</f>
        <v/>
      </c>
      <c r="J1581" t="str">
        <f>DAY(Tabela_Kwerenda_z_AKORD[[#This Row],[CZAS_START]]) &amp;"-"&amp; MONTH(Tabela_Kwerenda_z_AKORD[[#This Row],[CZAS_START]]) &amp;"-"&amp; YEAR(Tabela_Kwerenda_z_AKORD[[#This Row],[CZAS_START]])</f>
        <v>0-1-1900</v>
      </c>
      <c r="K1581" t="e">
        <f>INDEX(AKORDT[],MATCH(Tabela_Kwerenda_z_AKORD[[#This Row],[PRACOWNICY_ID]],AKORDT[PRACOWNICY_ID],0),1)</f>
        <v>#N/A</v>
      </c>
    </row>
    <row r="1582" spans="1:11">
      <c r="A1582" s="11"/>
      <c r="B1582" s="11"/>
      <c r="E1582" s="11"/>
      <c r="F1582" s="11"/>
      <c r="I1582" t="str">
        <f>LEFT(Tabela_Kwerenda_z_AKORD[[#This Row],[NR_KOMISJI]],5)</f>
        <v/>
      </c>
      <c r="J1582" t="str">
        <f>DAY(Tabela_Kwerenda_z_AKORD[[#This Row],[CZAS_START]]) &amp;"-"&amp; MONTH(Tabela_Kwerenda_z_AKORD[[#This Row],[CZAS_START]]) &amp;"-"&amp; YEAR(Tabela_Kwerenda_z_AKORD[[#This Row],[CZAS_START]])</f>
        <v>0-1-1900</v>
      </c>
      <c r="K1582" t="e">
        <f>INDEX(AKORDT[],MATCH(Tabela_Kwerenda_z_AKORD[[#This Row],[PRACOWNICY_ID]],AKORDT[PRACOWNICY_ID],0),1)</f>
        <v>#N/A</v>
      </c>
    </row>
    <row r="1583" spans="1:11">
      <c r="A1583" s="11"/>
      <c r="B1583" s="11"/>
      <c r="E1583" s="11"/>
      <c r="F1583" s="11"/>
      <c r="I1583" t="str">
        <f>LEFT(Tabela_Kwerenda_z_AKORD[[#This Row],[NR_KOMISJI]],5)</f>
        <v/>
      </c>
      <c r="J1583" t="str">
        <f>DAY(Tabela_Kwerenda_z_AKORD[[#This Row],[CZAS_START]]) &amp;"-"&amp; MONTH(Tabela_Kwerenda_z_AKORD[[#This Row],[CZAS_START]]) &amp;"-"&amp; YEAR(Tabela_Kwerenda_z_AKORD[[#This Row],[CZAS_START]])</f>
        <v>0-1-1900</v>
      </c>
      <c r="K1583" t="e">
        <f>INDEX(AKORDT[],MATCH(Tabela_Kwerenda_z_AKORD[[#This Row],[PRACOWNICY_ID]],AKORDT[PRACOWNICY_ID],0),1)</f>
        <v>#N/A</v>
      </c>
    </row>
    <row r="1584" spans="1:11">
      <c r="A1584" s="11"/>
      <c r="B1584" s="11"/>
      <c r="E1584" s="11"/>
      <c r="F1584" s="11"/>
      <c r="I1584" t="str">
        <f>LEFT(Tabela_Kwerenda_z_AKORD[[#This Row],[NR_KOMISJI]],5)</f>
        <v/>
      </c>
      <c r="J1584" t="str">
        <f>DAY(Tabela_Kwerenda_z_AKORD[[#This Row],[CZAS_START]]) &amp;"-"&amp; MONTH(Tabela_Kwerenda_z_AKORD[[#This Row],[CZAS_START]]) &amp;"-"&amp; YEAR(Tabela_Kwerenda_z_AKORD[[#This Row],[CZAS_START]])</f>
        <v>0-1-1900</v>
      </c>
      <c r="K1584" t="e">
        <f>INDEX(AKORDT[],MATCH(Tabela_Kwerenda_z_AKORD[[#This Row],[PRACOWNICY_ID]],AKORDT[PRACOWNICY_ID],0),1)</f>
        <v>#N/A</v>
      </c>
    </row>
    <row r="1585" spans="1:11">
      <c r="A1585" s="11"/>
      <c r="B1585" s="11"/>
      <c r="E1585" s="11"/>
      <c r="F1585" s="11"/>
      <c r="I1585" t="str">
        <f>LEFT(Tabela_Kwerenda_z_AKORD[[#This Row],[NR_KOMISJI]],5)</f>
        <v/>
      </c>
      <c r="J1585" t="str">
        <f>DAY(Tabela_Kwerenda_z_AKORD[[#This Row],[CZAS_START]]) &amp;"-"&amp; MONTH(Tabela_Kwerenda_z_AKORD[[#This Row],[CZAS_START]]) &amp;"-"&amp; YEAR(Tabela_Kwerenda_z_AKORD[[#This Row],[CZAS_START]])</f>
        <v>0-1-1900</v>
      </c>
      <c r="K1585" t="e">
        <f>INDEX(AKORDT[],MATCH(Tabela_Kwerenda_z_AKORD[[#This Row],[PRACOWNICY_ID]],AKORDT[PRACOWNICY_ID],0),1)</f>
        <v>#N/A</v>
      </c>
    </row>
    <row r="1586" spans="1:11">
      <c r="A1586" s="11"/>
      <c r="B1586" s="11"/>
      <c r="E1586" s="11"/>
      <c r="F1586" s="11"/>
      <c r="I1586" t="str">
        <f>LEFT(Tabela_Kwerenda_z_AKORD[[#This Row],[NR_KOMISJI]],5)</f>
        <v/>
      </c>
      <c r="J1586" t="str">
        <f>DAY(Tabela_Kwerenda_z_AKORD[[#This Row],[CZAS_START]]) &amp;"-"&amp; MONTH(Tabela_Kwerenda_z_AKORD[[#This Row],[CZAS_START]]) &amp;"-"&amp; YEAR(Tabela_Kwerenda_z_AKORD[[#This Row],[CZAS_START]])</f>
        <v>0-1-1900</v>
      </c>
      <c r="K1586" t="e">
        <f>INDEX(AKORDT[],MATCH(Tabela_Kwerenda_z_AKORD[[#This Row],[PRACOWNICY_ID]],AKORDT[PRACOWNICY_ID],0),1)</f>
        <v>#N/A</v>
      </c>
    </row>
    <row r="1587" spans="1:11">
      <c r="A1587" s="11"/>
      <c r="B1587" s="11"/>
      <c r="E1587" s="11"/>
      <c r="F1587" s="11"/>
      <c r="I1587" t="str">
        <f>LEFT(Tabela_Kwerenda_z_AKORD[[#This Row],[NR_KOMISJI]],5)</f>
        <v/>
      </c>
      <c r="J1587" t="str">
        <f>DAY(Tabela_Kwerenda_z_AKORD[[#This Row],[CZAS_START]]) &amp;"-"&amp; MONTH(Tabela_Kwerenda_z_AKORD[[#This Row],[CZAS_START]]) &amp;"-"&amp; YEAR(Tabela_Kwerenda_z_AKORD[[#This Row],[CZAS_START]])</f>
        <v>0-1-1900</v>
      </c>
      <c r="K1587" t="e">
        <f>INDEX(AKORDT[],MATCH(Tabela_Kwerenda_z_AKORD[[#This Row],[PRACOWNICY_ID]],AKORDT[PRACOWNICY_ID],0),1)</f>
        <v>#N/A</v>
      </c>
    </row>
    <row r="1588" spans="1:11">
      <c r="A1588" s="11"/>
      <c r="B1588" s="11"/>
      <c r="E1588" s="11"/>
      <c r="F1588" s="11"/>
      <c r="I1588" t="str">
        <f>LEFT(Tabela_Kwerenda_z_AKORD[[#This Row],[NR_KOMISJI]],5)</f>
        <v/>
      </c>
      <c r="J1588" t="str">
        <f>DAY(Tabela_Kwerenda_z_AKORD[[#This Row],[CZAS_START]]) &amp;"-"&amp; MONTH(Tabela_Kwerenda_z_AKORD[[#This Row],[CZAS_START]]) &amp;"-"&amp; YEAR(Tabela_Kwerenda_z_AKORD[[#This Row],[CZAS_START]])</f>
        <v>0-1-1900</v>
      </c>
      <c r="K1588" t="e">
        <f>INDEX(AKORDT[],MATCH(Tabela_Kwerenda_z_AKORD[[#This Row],[PRACOWNICY_ID]],AKORDT[PRACOWNICY_ID],0),1)</f>
        <v>#N/A</v>
      </c>
    </row>
    <row r="1589" spans="1:11">
      <c r="A1589" s="11"/>
      <c r="B1589" s="11"/>
      <c r="E1589" s="11"/>
      <c r="F1589" s="11"/>
      <c r="I1589" t="str">
        <f>LEFT(Tabela_Kwerenda_z_AKORD[[#This Row],[NR_KOMISJI]],5)</f>
        <v/>
      </c>
      <c r="J1589" t="str">
        <f>DAY(Tabela_Kwerenda_z_AKORD[[#This Row],[CZAS_START]]) &amp;"-"&amp; MONTH(Tabela_Kwerenda_z_AKORD[[#This Row],[CZAS_START]]) &amp;"-"&amp; YEAR(Tabela_Kwerenda_z_AKORD[[#This Row],[CZAS_START]])</f>
        <v>0-1-1900</v>
      </c>
      <c r="K1589" t="e">
        <f>INDEX(AKORDT[],MATCH(Tabela_Kwerenda_z_AKORD[[#This Row],[PRACOWNICY_ID]],AKORDT[PRACOWNICY_ID],0),1)</f>
        <v>#N/A</v>
      </c>
    </row>
    <row r="1590" spans="1:11">
      <c r="A1590" s="11"/>
      <c r="B1590" s="11"/>
      <c r="E1590" s="11"/>
      <c r="F1590" s="11"/>
      <c r="I1590" t="str">
        <f>LEFT(Tabela_Kwerenda_z_AKORD[[#This Row],[NR_KOMISJI]],5)</f>
        <v/>
      </c>
      <c r="J1590" t="str">
        <f>DAY(Tabela_Kwerenda_z_AKORD[[#This Row],[CZAS_START]]) &amp;"-"&amp; MONTH(Tabela_Kwerenda_z_AKORD[[#This Row],[CZAS_START]]) &amp;"-"&amp; YEAR(Tabela_Kwerenda_z_AKORD[[#This Row],[CZAS_START]])</f>
        <v>0-1-1900</v>
      </c>
      <c r="K1590" t="e">
        <f>INDEX(AKORDT[],MATCH(Tabela_Kwerenda_z_AKORD[[#This Row],[PRACOWNICY_ID]],AKORDT[PRACOWNICY_ID],0),1)</f>
        <v>#N/A</v>
      </c>
    </row>
    <row r="1591" spans="1:11">
      <c r="A1591" s="11"/>
      <c r="B1591" s="11"/>
      <c r="E1591" s="11"/>
      <c r="F1591" s="11"/>
      <c r="I1591" t="str">
        <f>LEFT(Tabela_Kwerenda_z_AKORD[[#This Row],[NR_KOMISJI]],5)</f>
        <v/>
      </c>
      <c r="J1591" t="str">
        <f>DAY(Tabela_Kwerenda_z_AKORD[[#This Row],[CZAS_START]]) &amp;"-"&amp; MONTH(Tabela_Kwerenda_z_AKORD[[#This Row],[CZAS_START]]) &amp;"-"&amp; YEAR(Tabela_Kwerenda_z_AKORD[[#This Row],[CZAS_START]])</f>
        <v>0-1-1900</v>
      </c>
      <c r="K1591" t="e">
        <f>INDEX(AKORDT[],MATCH(Tabela_Kwerenda_z_AKORD[[#This Row],[PRACOWNICY_ID]],AKORDT[PRACOWNICY_ID],0),1)</f>
        <v>#N/A</v>
      </c>
    </row>
    <row r="1592" spans="1:11">
      <c r="A1592" s="11"/>
      <c r="B1592" s="11"/>
      <c r="E1592" s="11"/>
      <c r="F1592" s="11"/>
      <c r="I1592" t="str">
        <f>LEFT(Tabela_Kwerenda_z_AKORD[[#This Row],[NR_KOMISJI]],5)</f>
        <v/>
      </c>
      <c r="J1592" t="str">
        <f>DAY(Tabela_Kwerenda_z_AKORD[[#This Row],[CZAS_START]]) &amp;"-"&amp; MONTH(Tabela_Kwerenda_z_AKORD[[#This Row],[CZAS_START]]) &amp;"-"&amp; YEAR(Tabela_Kwerenda_z_AKORD[[#This Row],[CZAS_START]])</f>
        <v>0-1-1900</v>
      </c>
      <c r="K1592" t="e">
        <f>INDEX(AKORDT[],MATCH(Tabela_Kwerenda_z_AKORD[[#This Row],[PRACOWNICY_ID]],AKORDT[PRACOWNICY_ID],0),1)</f>
        <v>#N/A</v>
      </c>
    </row>
    <row r="1593" spans="1:11">
      <c r="A1593" s="11"/>
      <c r="B1593" s="11"/>
      <c r="E1593" s="11"/>
      <c r="F1593" s="11"/>
      <c r="I1593" t="str">
        <f>LEFT(Tabela_Kwerenda_z_AKORD[[#This Row],[NR_KOMISJI]],5)</f>
        <v/>
      </c>
      <c r="J1593" t="str">
        <f>DAY(Tabela_Kwerenda_z_AKORD[[#This Row],[CZAS_START]]) &amp;"-"&amp; MONTH(Tabela_Kwerenda_z_AKORD[[#This Row],[CZAS_START]]) &amp;"-"&amp; YEAR(Tabela_Kwerenda_z_AKORD[[#This Row],[CZAS_START]])</f>
        <v>0-1-1900</v>
      </c>
      <c r="K1593" t="e">
        <f>INDEX(AKORDT[],MATCH(Tabela_Kwerenda_z_AKORD[[#This Row],[PRACOWNICY_ID]],AKORDT[PRACOWNICY_ID],0),1)</f>
        <v>#N/A</v>
      </c>
    </row>
    <row r="1594" spans="1:11">
      <c r="A1594" s="11"/>
      <c r="B1594" s="11"/>
      <c r="E1594" s="11"/>
      <c r="F1594" s="11"/>
      <c r="I1594" t="str">
        <f>LEFT(Tabela_Kwerenda_z_AKORD[[#This Row],[NR_KOMISJI]],5)</f>
        <v/>
      </c>
      <c r="J1594" t="str">
        <f>DAY(Tabela_Kwerenda_z_AKORD[[#This Row],[CZAS_START]]) &amp;"-"&amp; MONTH(Tabela_Kwerenda_z_AKORD[[#This Row],[CZAS_START]]) &amp;"-"&amp; YEAR(Tabela_Kwerenda_z_AKORD[[#This Row],[CZAS_START]])</f>
        <v>0-1-1900</v>
      </c>
      <c r="K1594" t="e">
        <f>INDEX(AKORDT[],MATCH(Tabela_Kwerenda_z_AKORD[[#This Row],[PRACOWNICY_ID]],AKORDT[PRACOWNICY_ID],0),1)</f>
        <v>#N/A</v>
      </c>
    </row>
    <row r="1595" spans="1:11">
      <c r="A1595" s="11"/>
      <c r="B1595" s="11"/>
      <c r="E1595" s="11"/>
      <c r="F1595" s="11"/>
      <c r="I1595" t="str">
        <f>LEFT(Tabela_Kwerenda_z_AKORD[[#This Row],[NR_KOMISJI]],5)</f>
        <v/>
      </c>
      <c r="J1595" t="str">
        <f>DAY(Tabela_Kwerenda_z_AKORD[[#This Row],[CZAS_START]]) &amp;"-"&amp; MONTH(Tabela_Kwerenda_z_AKORD[[#This Row],[CZAS_START]]) &amp;"-"&amp; YEAR(Tabela_Kwerenda_z_AKORD[[#This Row],[CZAS_START]])</f>
        <v>0-1-1900</v>
      </c>
      <c r="K1595" t="e">
        <f>INDEX(AKORDT[],MATCH(Tabela_Kwerenda_z_AKORD[[#This Row],[PRACOWNICY_ID]],AKORDT[PRACOWNICY_ID],0),1)</f>
        <v>#N/A</v>
      </c>
    </row>
    <row r="1596" spans="1:11">
      <c r="A1596" s="11"/>
      <c r="B1596" s="11"/>
      <c r="E1596" s="11"/>
      <c r="F1596" s="11"/>
      <c r="I1596" t="str">
        <f>LEFT(Tabela_Kwerenda_z_AKORD[[#This Row],[NR_KOMISJI]],5)</f>
        <v/>
      </c>
      <c r="J1596" t="str">
        <f>DAY(Tabela_Kwerenda_z_AKORD[[#This Row],[CZAS_START]]) &amp;"-"&amp; MONTH(Tabela_Kwerenda_z_AKORD[[#This Row],[CZAS_START]]) &amp;"-"&amp; YEAR(Tabela_Kwerenda_z_AKORD[[#This Row],[CZAS_START]])</f>
        <v>0-1-1900</v>
      </c>
      <c r="K1596" t="e">
        <f>INDEX(AKORDT[],MATCH(Tabela_Kwerenda_z_AKORD[[#This Row],[PRACOWNICY_ID]],AKORDT[PRACOWNICY_ID],0),1)</f>
        <v>#N/A</v>
      </c>
    </row>
    <row r="1597" spans="1:11">
      <c r="A1597" s="11"/>
      <c r="B1597" s="11"/>
      <c r="E1597" s="11"/>
      <c r="F1597" s="11"/>
      <c r="I1597" t="str">
        <f>LEFT(Tabela_Kwerenda_z_AKORD[[#This Row],[NR_KOMISJI]],5)</f>
        <v/>
      </c>
      <c r="J1597" t="str">
        <f>DAY(Tabela_Kwerenda_z_AKORD[[#This Row],[CZAS_START]]) &amp;"-"&amp; MONTH(Tabela_Kwerenda_z_AKORD[[#This Row],[CZAS_START]]) &amp;"-"&amp; YEAR(Tabela_Kwerenda_z_AKORD[[#This Row],[CZAS_START]])</f>
        <v>0-1-1900</v>
      </c>
      <c r="K1597" t="e">
        <f>INDEX(AKORDT[],MATCH(Tabela_Kwerenda_z_AKORD[[#This Row],[PRACOWNICY_ID]],AKORDT[PRACOWNICY_ID],0),1)</f>
        <v>#N/A</v>
      </c>
    </row>
    <row r="1598" spans="1:11">
      <c r="A1598" s="11"/>
      <c r="B1598" s="11"/>
      <c r="E1598" s="11"/>
      <c r="F1598" s="11"/>
      <c r="I1598" t="str">
        <f>LEFT(Tabela_Kwerenda_z_AKORD[[#This Row],[NR_KOMISJI]],5)</f>
        <v/>
      </c>
      <c r="J1598" t="str">
        <f>DAY(Tabela_Kwerenda_z_AKORD[[#This Row],[CZAS_START]]) &amp;"-"&amp; MONTH(Tabela_Kwerenda_z_AKORD[[#This Row],[CZAS_START]]) &amp;"-"&amp; YEAR(Tabela_Kwerenda_z_AKORD[[#This Row],[CZAS_START]])</f>
        <v>0-1-1900</v>
      </c>
      <c r="K1598" t="e">
        <f>INDEX(AKORDT[],MATCH(Tabela_Kwerenda_z_AKORD[[#This Row],[PRACOWNICY_ID]],AKORDT[PRACOWNICY_ID],0),1)</f>
        <v>#N/A</v>
      </c>
    </row>
    <row r="1599" spans="1:11">
      <c r="A1599" s="11"/>
      <c r="B1599" s="11"/>
      <c r="E1599" s="11"/>
      <c r="F1599" s="11"/>
      <c r="I1599" t="str">
        <f>LEFT(Tabela_Kwerenda_z_AKORD[[#This Row],[NR_KOMISJI]],5)</f>
        <v/>
      </c>
      <c r="J1599" t="str">
        <f>DAY(Tabela_Kwerenda_z_AKORD[[#This Row],[CZAS_START]]) &amp;"-"&amp; MONTH(Tabela_Kwerenda_z_AKORD[[#This Row],[CZAS_START]]) &amp;"-"&amp; YEAR(Tabela_Kwerenda_z_AKORD[[#This Row],[CZAS_START]])</f>
        <v>0-1-1900</v>
      </c>
      <c r="K1599" t="e">
        <f>INDEX(AKORDT[],MATCH(Tabela_Kwerenda_z_AKORD[[#This Row],[PRACOWNICY_ID]],AKORDT[PRACOWNICY_ID],0),1)</f>
        <v>#N/A</v>
      </c>
    </row>
    <row r="1600" spans="1:11">
      <c r="A1600" s="11"/>
      <c r="B1600" s="11"/>
      <c r="E1600" s="11"/>
      <c r="F1600" s="11"/>
      <c r="I1600" t="str">
        <f>LEFT(Tabela_Kwerenda_z_AKORD[[#This Row],[NR_KOMISJI]],5)</f>
        <v/>
      </c>
      <c r="J1600" t="str">
        <f>DAY(Tabela_Kwerenda_z_AKORD[[#This Row],[CZAS_START]]) &amp;"-"&amp; MONTH(Tabela_Kwerenda_z_AKORD[[#This Row],[CZAS_START]]) &amp;"-"&amp; YEAR(Tabela_Kwerenda_z_AKORD[[#This Row],[CZAS_START]])</f>
        <v>0-1-1900</v>
      </c>
      <c r="K1600" t="e">
        <f>INDEX(AKORDT[],MATCH(Tabela_Kwerenda_z_AKORD[[#This Row],[PRACOWNICY_ID]],AKORDT[PRACOWNICY_ID],0),1)</f>
        <v>#N/A</v>
      </c>
    </row>
    <row r="1601" spans="1:11">
      <c r="A1601" s="11"/>
      <c r="B1601" s="11"/>
      <c r="E1601" s="11"/>
      <c r="F1601" s="11"/>
      <c r="I1601" t="str">
        <f>LEFT(Tabela_Kwerenda_z_AKORD[[#This Row],[NR_KOMISJI]],5)</f>
        <v/>
      </c>
      <c r="J1601" t="str">
        <f>DAY(Tabela_Kwerenda_z_AKORD[[#This Row],[CZAS_START]]) &amp;"-"&amp; MONTH(Tabela_Kwerenda_z_AKORD[[#This Row],[CZAS_START]]) &amp;"-"&amp; YEAR(Tabela_Kwerenda_z_AKORD[[#This Row],[CZAS_START]])</f>
        <v>0-1-1900</v>
      </c>
      <c r="K1601" t="e">
        <f>INDEX(AKORDT[],MATCH(Tabela_Kwerenda_z_AKORD[[#This Row],[PRACOWNICY_ID]],AKORDT[PRACOWNICY_ID],0),1)</f>
        <v>#N/A</v>
      </c>
    </row>
    <row r="1602" spans="1:11">
      <c r="A1602" s="11"/>
      <c r="B1602" s="11"/>
      <c r="E1602" s="11"/>
      <c r="F1602" s="11"/>
      <c r="I1602" t="str">
        <f>LEFT(Tabela_Kwerenda_z_AKORD[[#This Row],[NR_KOMISJI]],5)</f>
        <v/>
      </c>
      <c r="J1602" t="str">
        <f>DAY(Tabela_Kwerenda_z_AKORD[[#This Row],[CZAS_START]]) &amp;"-"&amp; MONTH(Tabela_Kwerenda_z_AKORD[[#This Row],[CZAS_START]]) &amp;"-"&amp; YEAR(Tabela_Kwerenda_z_AKORD[[#This Row],[CZAS_START]])</f>
        <v>0-1-1900</v>
      </c>
      <c r="K1602" t="e">
        <f>INDEX(AKORDT[],MATCH(Tabela_Kwerenda_z_AKORD[[#This Row],[PRACOWNICY_ID]],AKORDT[PRACOWNICY_ID],0),1)</f>
        <v>#N/A</v>
      </c>
    </row>
    <row r="1603" spans="1:11">
      <c r="A1603" s="11"/>
      <c r="B1603" s="11"/>
      <c r="E1603" s="11"/>
      <c r="F1603" s="11"/>
      <c r="I1603" t="str">
        <f>LEFT(Tabela_Kwerenda_z_AKORD[[#This Row],[NR_KOMISJI]],5)</f>
        <v/>
      </c>
      <c r="J1603" t="str">
        <f>DAY(Tabela_Kwerenda_z_AKORD[[#This Row],[CZAS_START]]) &amp;"-"&amp; MONTH(Tabela_Kwerenda_z_AKORD[[#This Row],[CZAS_START]]) &amp;"-"&amp; YEAR(Tabela_Kwerenda_z_AKORD[[#This Row],[CZAS_START]])</f>
        <v>0-1-1900</v>
      </c>
      <c r="K1603" t="e">
        <f>INDEX(AKORDT[],MATCH(Tabela_Kwerenda_z_AKORD[[#This Row],[PRACOWNICY_ID]],AKORDT[PRACOWNICY_ID],0),1)</f>
        <v>#N/A</v>
      </c>
    </row>
    <row r="1604" spans="1:11">
      <c r="A1604" s="11"/>
      <c r="B1604" s="11"/>
      <c r="E1604" s="11"/>
      <c r="F1604" s="11"/>
      <c r="I1604" t="str">
        <f>LEFT(Tabela_Kwerenda_z_AKORD[[#This Row],[NR_KOMISJI]],5)</f>
        <v/>
      </c>
      <c r="J1604" t="str">
        <f>DAY(Tabela_Kwerenda_z_AKORD[[#This Row],[CZAS_START]]) &amp;"-"&amp; MONTH(Tabela_Kwerenda_z_AKORD[[#This Row],[CZAS_START]]) &amp;"-"&amp; YEAR(Tabela_Kwerenda_z_AKORD[[#This Row],[CZAS_START]])</f>
        <v>0-1-1900</v>
      </c>
      <c r="K1604" t="e">
        <f>INDEX(AKORDT[],MATCH(Tabela_Kwerenda_z_AKORD[[#This Row],[PRACOWNICY_ID]],AKORDT[PRACOWNICY_ID],0),1)</f>
        <v>#N/A</v>
      </c>
    </row>
    <row r="1605" spans="1:11">
      <c r="A1605" s="11"/>
      <c r="B1605" s="11"/>
      <c r="E1605" s="11"/>
      <c r="F1605" s="11"/>
      <c r="I1605" t="str">
        <f>LEFT(Tabela_Kwerenda_z_AKORD[[#This Row],[NR_KOMISJI]],5)</f>
        <v/>
      </c>
      <c r="J1605" t="str">
        <f>DAY(Tabela_Kwerenda_z_AKORD[[#This Row],[CZAS_START]]) &amp;"-"&amp; MONTH(Tabela_Kwerenda_z_AKORD[[#This Row],[CZAS_START]]) &amp;"-"&amp; YEAR(Tabela_Kwerenda_z_AKORD[[#This Row],[CZAS_START]])</f>
        <v>0-1-1900</v>
      </c>
      <c r="K1605" t="e">
        <f>INDEX(AKORDT[],MATCH(Tabela_Kwerenda_z_AKORD[[#This Row],[PRACOWNICY_ID]],AKORDT[PRACOWNICY_ID],0),1)</f>
        <v>#N/A</v>
      </c>
    </row>
    <row r="1606" spans="1:11">
      <c r="A1606" s="11"/>
      <c r="B1606" s="11"/>
      <c r="E1606" s="11"/>
      <c r="F1606" s="11"/>
      <c r="I1606" t="str">
        <f>LEFT(Tabela_Kwerenda_z_AKORD[[#This Row],[NR_KOMISJI]],5)</f>
        <v/>
      </c>
      <c r="J1606" t="str">
        <f>DAY(Tabela_Kwerenda_z_AKORD[[#This Row],[CZAS_START]]) &amp;"-"&amp; MONTH(Tabela_Kwerenda_z_AKORD[[#This Row],[CZAS_START]]) &amp;"-"&amp; YEAR(Tabela_Kwerenda_z_AKORD[[#This Row],[CZAS_START]])</f>
        <v>0-1-1900</v>
      </c>
      <c r="K1606" t="e">
        <f>INDEX(AKORDT[],MATCH(Tabela_Kwerenda_z_AKORD[[#This Row],[PRACOWNICY_ID]],AKORDT[PRACOWNICY_ID],0),1)</f>
        <v>#N/A</v>
      </c>
    </row>
    <row r="1607" spans="1:11">
      <c r="A1607" s="11"/>
      <c r="B1607" s="11"/>
      <c r="E1607" s="11"/>
      <c r="F1607" s="11"/>
      <c r="I1607" t="str">
        <f>LEFT(Tabela_Kwerenda_z_AKORD[[#This Row],[NR_KOMISJI]],5)</f>
        <v/>
      </c>
      <c r="J1607" t="str">
        <f>DAY(Tabela_Kwerenda_z_AKORD[[#This Row],[CZAS_START]]) &amp;"-"&amp; MONTH(Tabela_Kwerenda_z_AKORD[[#This Row],[CZAS_START]]) &amp;"-"&amp; YEAR(Tabela_Kwerenda_z_AKORD[[#This Row],[CZAS_START]])</f>
        <v>0-1-1900</v>
      </c>
      <c r="K1607" t="e">
        <f>INDEX(AKORDT[],MATCH(Tabela_Kwerenda_z_AKORD[[#This Row],[PRACOWNICY_ID]],AKORDT[PRACOWNICY_ID],0),1)</f>
        <v>#N/A</v>
      </c>
    </row>
    <row r="1608" spans="1:11">
      <c r="A1608" s="11"/>
      <c r="B1608" s="11"/>
      <c r="E1608" s="11"/>
      <c r="F1608" s="11"/>
      <c r="I1608" t="str">
        <f>LEFT(Tabela_Kwerenda_z_AKORD[[#This Row],[NR_KOMISJI]],5)</f>
        <v/>
      </c>
      <c r="J1608" t="str">
        <f>DAY(Tabela_Kwerenda_z_AKORD[[#This Row],[CZAS_START]]) &amp;"-"&amp; MONTH(Tabela_Kwerenda_z_AKORD[[#This Row],[CZAS_START]]) &amp;"-"&amp; YEAR(Tabela_Kwerenda_z_AKORD[[#This Row],[CZAS_START]])</f>
        <v>0-1-1900</v>
      </c>
      <c r="K1608" t="e">
        <f>INDEX(AKORDT[],MATCH(Tabela_Kwerenda_z_AKORD[[#This Row],[PRACOWNICY_ID]],AKORDT[PRACOWNICY_ID],0),1)</f>
        <v>#N/A</v>
      </c>
    </row>
    <row r="1609" spans="1:11">
      <c r="A1609" s="11"/>
      <c r="B1609" s="11"/>
      <c r="E1609" s="11"/>
      <c r="F1609" s="11"/>
      <c r="I1609" t="str">
        <f>LEFT(Tabela_Kwerenda_z_AKORD[[#This Row],[NR_KOMISJI]],5)</f>
        <v/>
      </c>
      <c r="J1609" t="str">
        <f>DAY(Tabela_Kwerenda_z_AKORD[[#This Row],[CZAS_START]]) &amp;"-"&amp; MONTH(Tabela_Kwerenda_z_AKORD[[#This Row],[CZAS_START]]) &amp;"-"&amp; YEAR(Tabela_Kwerenda_z_AKORD[[#This Row],[CZAS_START]])</f>
        <v>0-1-1900</v>
      </c>
      <c r="K1609" t="e">
        <f>INDEX(AKORDT[],MATCH(Tabela_Kwerenda_z_AKORD[[#This Row],[PRACOWNICY_ID]],AKORDT[PRACOWNICY_ID],0),1)</f>
        <v>#N/A</v>
      </c>
    </row>
    <row r="1610" spans="1:11">
      <c r="A1610" s="11"/>
      <c r="B1610" s="11"/>
      <c r="E1610" s="11"/>
      <c r="F1610" s="11"/>
      <c r="I1610" t="str">
        <f>LEFT(Tabela_Kwerenda_z_AKORD[[#This Row],[NR_KOMISJI]],5)</f>
        <v/>
      </c>
      <c r="J1610" t="str">
        <f>DAY(Tabela_Kwerenda_z_AKORD[[#This Row],[CZAS_START]]) &amp;"-"&amp; MONTH(Tabela_Kwerenda_z_AKORD[[#This Row],[CZAS_START]]) &amp;"-"&amp; YEAR(Tabela_Kwerenda_z_AKORD[[#This Row],[CZAS_START]])</f>
        <v>0-1-1900</v>
      </c>
      <c r="K1610" t="e">
        <f>INDEX(AKORDT[],MATCH(Tabela_Kwerenda_z_AKORD[[#This Row],[PRACOWNICY_ID]],AKORDT[PRACOWNICY_ID],0),1)</f>
        <v>#N/A</v>
      </c>
    </row>
    <row r="1611" spans="1:11">
      <c r="A1611" s="11"/>
      <c r="B1611" s="11"/>
      <c r="E1611" s="11"/>
      <c r="F1611" s="11"/>
      <c r="I1611" t="str">
        <f>LEFT(Tabela_Kwerenda_z_AKORD[[#This Row],[NR_KOMISJI]],5)</f>
        <v/>
      </c>
      <c r="J1611" t="str">
        <f>DAY(Tabela_Kwerenda_z_AKORD[[#This Row],[CZAS_START]]) &amp;"-"&amp; MONTH(Tabela_Kwerenda_z_AKORD[[#This Row],[CZAS_START]]) &amp;"-"&amp; YEAR(Tabela_Kwerenda_z_AKORD[[#This Row],[CZAS_START]])</f>
        <v>0-1-1900</v>
      </c>
      <c r="K1611" t="e">
        <f>INDEX(AKORDT[],MATCH(Tabela_Kwerenda_z_AKORD[[#This Row],[PRACOWNICY_ID]],AKORDT[PRACOWNICY_ID],0),1)</f>
        <v>#N/A</v>
      </c>
    </row>
    <row r="1612" spans="1:11">
      <c r="A1612" s="11"/>
      <c r="B1612" s="11"/>
      <c r="E1612" s="11"/>
      <c r="F1612" s="11"/>
      <c r="I1612" t="str">
        <f>LEFT(Tabela_Kwerenda_z_AKORD[[#This Row],[NR_KOMISJI]],5)</f>
        <v/>
      </c>
      <c r="J1612" t="str">
        <f>DAY(Tabela_Kwerenda_z_AKORD[[#This Row],[CZAS_START]]) &amp;"-"&amp; MONTH(Tabela_Kwerenda_z_AKORD[[#This Row],[CZAS_START]]) &amp;"-"&amp; YEAR(Tabela_Kwerenda_z_AKORD[[#This Row],[CZAS_START]])</f>
        <v>0-1-1900</v>
      </c>
      <c r="K1612" t="e">
        <f>INDEX(AKORDT[],MATCH(Tabela_Kwerenda_z_AKORD[[#This Row],[PRACOWNICY_ID]],AKORDT[PRACOWNICY_ID],0),1)</f>
        <v>#N/A</v>
      </c>
    </row>
    <row r="1613" spans="1:11">
      <c r="A1613" s="11"/>
      <c r="B1613" s="11"/>
      <c r="E1613" s="11"/>
      <c r="F1613" s="11"/>
      <c r="I1613" t="str">
        <f>LEFT(Tabela_Kwerenda_z_AKORD[[#This Row],[NR_KOMISJI]],5)</f>
        <v/>
      </c>
      <c r="J1613" t="str">
        <f>DAY(Tabela_Kwerenda_z_AKORD[[#This Row],[CZAS_START]]) &amp;"-"&amp; MONTH(Tabela_Kwerenda_z_AKORD[[#This Row],[CZAS_START]]) &amp;"-"&amp; YEAR(Tabela_Kwerenda_z_AKORD[[#This Row],[CZAS_START]])</f>
        <v>0-1-1900</v>
      </c>
      <c r="K1613" t="e">
        <f>INDEX(AKORDT[],MATCH(Tabela_Kwerenda_z_AKORD[[#This Row],[PRACOWNICY_ID]],AKORDT[PRACOWNICY_ID],0),1)</f>
        <v>#N/A</v>
      </c>
    </row>
    <row r="1614" spans="1:11">
      <c r="A1614" s="11"/>
      <c r="B1614" s="11"/>
      <c r="E1614" s="11"/>
      <c r="F1614" s="11"/>
      <c r="I1614" t="str">
        <f>LEFT(Tabela_Kwerenda_z_AKORD[[#This Row],[NR_KOMISJI]],5)</f>
        <v/>
      </c>
      <c r="J1614" t="str">
        <f>DAY(Tabela_Kwerenda_z_AKORD[[#This Row],[CZAS_START]]) &amp;"-"&amp; MONTH(Tabela_Kwerenda_z_AKORD[[#This Row],[CZAS_START]]) &amp;"-"&amp; YEAR(Tabela_Kwerenda_z_AKORD[[#This Row],[CZAS_START]])</f>
        <v>0-1-1900</v>
      </c>
      <c r="K1614" t="e">
        <f>INDEX(AKORDT[],MATCH(Tabela_Kwerenda_z_AKORD[[#This Row],[PRACOWNICY_ID]],AKORDT[PRACOWNICY_ID],0),1)</f>
        <v>#N/A</v>
      </c>
    </row>
    <row r="1615" spans="1:11">
      <c r="A1615" s="11"/>
      <c r="B1615" s="11"/>
      <c r="E1615" s="11"/>
      <c r="F1615" s="11"/>
      <c r="I1615" t="str">
        <f>LEFT(Tabela_Kwerenda_z_AKORD[[#This Row],[NR_KOMISJI]],5)</f>
        <v/>
      </c>
      <c r="J1615" t="str">
        <f>DAY(Tabela_Kwerenda_z_AKORD[[#This Row],[CZAS_START]]) &amp;"-"&amp; MONTH(Tabela_Kwerenda_z_AKORD[[#This Row],[CZAS_START]]) &amp;"-"&amp; YEAR(Tabela_Kwerenda_z_AKORD[[#This Row],[CZAS_START]])</f>
        <v>0-1-1900</v>
      </c>
      <c r="K1615" t="e">
        <f>INDEX(AKORDT[],MATCH(Tabela_Kwerenda_z_AKORD[[#This Row],[PRACOWNICY_ID]],AKORDT[PRACOWNICY_ID],0),1)</f>
        <v>#N/A</v>
      </c>
    </row>
    <row r="1616" spans="1:11">
      <c r="A1616" s="11"/>
      <c r="B1616" s="11"/>
      <c r="E1616" s="11"/>
      <c r="F1616" s="11"/>
      <c r="I1616" t="str">
        <f>LEFT(Tabela_Kwerenda_z_AKORD[[#This Row],[NR_KOMISJI]],5)</f>
        <v/>
      </c>
      <c r="J1616" t="str">
        <f>DAY(Tabela_Kwerenda_z_AKORD[[#This Row],[CZAS_START]]) &amp;"-"&amp; MONTH(Tabela_Kwerenda_z_AKORD[[#This Row],[CZAS_START]]) &amp;"-"&amp; YEAR(Tabela_Kwerenda_z_AKORD[[#This Row],[CZAS_START]])</f>
        <v>0-1-1900</v>
      </c>
      <c r="K1616" t="e">
        <f>INDEX(AKORDT[],MATCH(Tabela_Kwerenda_z_AKORD[[#This Row],[PRACOWNICY_ID]],AKORDT[PRACOWNICY_ID],0),1)</f>
        <v>#N/A</v>
      </c>
    </row>
    <row r="1617" spans="1:11">
      <c r="A1617" s="11"/>
      <c r="B1617" s="11"/>
      <c r="E1617" s="11"/>
      <c r="F1617" s="11"/>
      <c r="I1617" t="str">
        <f>LEFT(Tabela_Kwerenda_z_AKORD[[#This Row],[NR_KOMISJI]],5)</f>
        <v/>
      </c>
      <c r="J1617" t="str">
        <f>DAY(Tabela_Kwerenda_z_AKORD[[#This Row],[CZAS_START]]) &amp;"-"&amp; MONTH(Tabela_Kwerenda_z_AKORD[[#This Row],[CZAS_START]]) &amp;"-"&amp; YEAR(Tabela_Kwerenda_z_AKORD[[#This Row],[CZAS_START]])</f>
        <v>0-1-1900</v>
      </c>
      <c r="K1617" t="e">
        <f>INDEX(AKORDT[],MATCH(Tabela_Kwerenda_z_AKORD[[#This Row],[PRACOWNICY_ID]],AKORDT[PRACOWNICY_ID],0),1)</f>
        <v>#N/A</v>
      </c>
    </row>
    <row r="1618" spans="1:11">
      <c r="A1618" s="11"/>
      <c r="B1618" s="11"/>
      <c r="E1618" s="11"/>
      <c r="F1618" s="11"/>
      <c r="I1618" t="str">
        <f>LEFT(Tabela_Kwerenda_z_AKORD[[#This Row],[NR_KOMISJI]],5)</f>
        <v/>
      </c>
      <c r="J1618" t="str">
        <f>DAY(Tabela_Kwerenda_z_AKORD[[#This Row],[CZAS_START]]) &amp;"-"&amp; MONTH(Tabela_Kwerenda_z_AKORD[[#This Row],[CZAS_START]]) &amp;"-"&amp; YEAR(Tabela_Kwerenda_z_AKORD[[#This Row],[CZAS_START]])</f>
        <v>0-1-1900</v>
      </c>
      <c r="K1618" t="e">
        <f>INDEX(AKORDT[],MATCH(Tabela_Kwerenda_z_AKORD[[#This Row],[PRACOWNICY_ID]],AKORDT[PRACOWNICY_ID],0),1)</f>
        <v>#N/A</v>
      </c>
    </row>
    <row r="1619" spans="1:11">
      <c r="A1619" s="11"/>
      <c r="B1619" s="11"/>
      <c r="E1619" s="11"/>
      <c r="F1619" s="11"/>
      <c r="I1619" t="str">
        <f>LEFT(Tabela_Kwerenda_z_AKORD[[#This Row],[NR_KOMISJI]],5)</f>
        <v/>
      </c>
      <c r="J1619" t="str">
        <f>DAY(Tabela_Kwerenda_z_AKORD[[#This Row],[CZAS_START]]) &amp;"-"&amp; MONTH(Tabela_Kwerenda_z_AKORD[[#This Row],[CZAS_START]]) &amp;"-"&amp; YEAR(Tabela_Kwerenda_z_AKORD[[#This Row],[CZAS_START]])</f>
        <v>0-1-1900</v>
      </c>
      <c r="K1619" t="e">
        <f>INDEX(AKORDT[],MATCH(Tabela_Kwerenda_z_AKORD[[#This Row],[PRACOWNICY_ID]],AKORDT[PRACOWNICY_ID],0),1)</f>
        <v>#N/A</v>
      </c>
    </row>
    <row r="1620" spans="1:11">
      <c r="A1620" s="11"/>
      <c r="B1620" s="11"/>
      <c r="E1620" s="11"/>
      <c r="F1620" s="11"/>
      <c r="I1620" t="str">
        <f>LEFT(Tabela_Kwerenda_z_AKORD[[#This Row],[NR_KOMISJI]],5)</f>
        <v/>
      </c>
      <c r="J1620" t="str">
        <f>DAY(Tabela_Kwerenda_z_AKORD[[#This Row],[CZAS_START]]) &amp;"-"&amp; MONTH(Tabela_Kwerenda_z_AKORD[[#This Row],[CZAS_START]]) &amp;"-"&amp; YEAR(Tabela_Kwerenda_z_AKORD[[#This Row],[CZAS_START]])</f>
        <v>0-1-1900</v>
      </c>
      <c r="K1620" t="e">
        <f>INDEX(AKORDT[],MATCH(Tabela_Kwerenda_z_AKORD[[#This Row],[PRACOWNICY_ID]],AKORDT[PRACOWNICY_ID],0),1)</f>
        <v>#N/A</v>
      </c>
    </row>
    <row r="1621" spans="1:11">
      <c r="A1621" s="11"/>
      <c r="B1621" s="11"/>
      <c r="E1621" s="11"/>
      <c r="F1621" s="11"/>
      <c r="I1621" t="str">
        <f>LEFT(Tabela_Kwerenda_z_AKORD[[#This Row],[NR_KOMISJI]],5)</f>
        <v/>
      </c>
      <c r="J1621" t="str">
        <f>DAY(Tabela_Kwerenda_z_AKORD[[#This Row],[CZAS_START]]) &amp;"-"&amp; MONTH(Tabela_Kwerenda_z_AKORD[[#This Row],[CZAS_START]]) &amp;"-"&amp; YEAR(Tabela_Kwerenda_z_AKORD[[#This Row],[CZAS_START]])</f>
        <v>0-1-1900</v>
      </c>
      <c r="K1621" t="e">
        <f>INDEX(AKORDT[],MATCH(Tabela_Kwerenda_z_AKORD[[#This Row],[PRACOWNICY_ID]],AKORDT[PRACOWNICY_ID],0),1)</f>
        <v>#N/A</v>
      </c>
    </row>
    <row r="1622" spans="1:11">
      <c r="A1622" s="11"/>
      <c r="B1622" s="11"/>
      <c r="E1622" s="11"/>
      <c r="F1622" s="11"/>
      <c r="I1622" t="str">
        <f>LEFT(Tabela_Kwerenda_z_AKORD[[#This Row],[NR_KOMISJI]],5)</f>
        <v/>
      </c>
      <c r="J1622" t="str">
        <f>DAY(Tabela_Kwerenda_z_AKORD[[#This Row],[CZAS_START]]) &amp;"-"&amp; MONTH(Tabela_Kwerenda_z_AKORD[[#This Row],[CZAS_START]]) &amp;"-"&amp; YEAR(Tabela_Kwerenda_z_AKORD[[#This Row],[CZAS_START]])</f>
        <v>0-1-1900</v>
      </c>
      <c r="K1622" t="e">
        <f>INDEX(AKORDT[],MATCH(Tabela_Kwerenda_z_AKORD[[#This Row],[PRACOWNICY_ID]],AKORDT[PRACOWNICY_ID],0),1)</f>
        <v>#N/A</v>
      </c>
    </row>
    <row r="1623" spans="1:11">
      <c r="A1623" s="11"/>
      <c r="B1623" s="11"/>
      <c r="E1623" s="11"/>
      <c r="F1623" s="11"/>
      <c r="I1623" t="str">
        <f>LEFT(Tabela_Kwerenda_z_AKORD[[#This Row],[NR_KOMISJI]],5)</f>
        <v/>
      </c>
      <c r="J1623" t="str">
        <f>DAY(Tabela_Kwerenda_z_AKORD[[#This Row],[CZAS_START]]) &amp;"-"&amp; MONTH(Tabela_Kwerenda_z_AKORD[[#This Row],[CZAS_START]]) &amp;"-"&amp; YEAR(Tabela_Kwerenda_z_AKORD[[#This Row],[CZAS_START]])</f>
        <v>0-1-1900</v>
      </c>
      <c r="K1623" t="e">
        <f>INDEX(AKORDT[],MATCH(Tabela_Kwerenda_z_AKORD[[#This Row],[PRACOWNICY_ID]],AKORDT[PRACOWNICY_ID],0),1)</f>
        <v>#N/A</v>
      </c>
    </row>
    <row r="1624" spans="1:11">
      <c r="A1624" s="11"/>
      <c r="B1624" s="11"/>
      <c r="E1624" s="11"/>
      <c r="F1624" s="11"/>
      <c r="I1624" t="str">
        <f>LEFT(Tabela_Kwerenda_z_AKORD[[#This Row],[NR_KOMISJI]],5)</f>
        <v/>
      </c>
      <c r="J1624" t="str">
        <f>DAY(Tabela_Kwerenda_z_AKORD[[#This Row],[CZAS_START]]) &amp;"-"&amp; MONTH(Tabela_Kwerenda_z_AKORD[[#This Row],[CZAS_START]]) &amp;"-"&amp; YEAR(Tabela_Kwerenda_z_AKORD[[#This Row],[CZAS_START]])</f>
        <v>0-1-1900</v>
      </c>
      <c r="K1624" t="e">
        <f>INDEX(AKORDT[],MATCH(Tabela_Kwerenda_z_AKORD[[#This Row],[PRACOWNICY_ID]],AKORDT[PRACOWNICY_ID],0),1)</f>
        <v>#N/A</v>
      </c>
    </row>
    <row r="1625" spans="1:11">
      <c r="A1625" s="11"/>
      <c r="B1625" s="11"/>
      <c r="E1625" s="11"/>
      <c r="F1625" s="11"/>
      <c r="I1625" t="str">
        <f>LEFT(Tabela_Kwerenda_z_AKORD[[#This Row],[NR_KOMISJI]],5)</f>
        <v/>
      </c>
      <c r="J1625" t="str">
        <f>DAY(Tabela_Kwerenda_z_AKORD[[#This Row],[CZAS_START]]) &amp;"-"&amp; MONTH(Tabela_Kwerenda_z_AKORD[[#This Row],[CZAS_START]]) &amp;"-"&amp; YEAR(Tabela_Kwerenda_z_AKORD[[#This Row],[CZAS_START]])</f>
        <v>0-1-1900</v>
      </c>
      <c r="K1625" t="e">
        <f>INDEX(AKORDT[],MATCH(Tabela_Kwerenda_z_AKORD[[#This Row],[PRACOWNICY_ID]],AKORDT[PRACOWNICY_ID],0),1)</f>
        <v>#N/A</v>
      </c>
    </row>
    <row r="1626" spans="1:11">
      <c r="A1626" s="11"/>
      <c r="B1626" s="11"/>
      <c r="E1626" s="11"/>
      <c r="F1626" s="11"/>
      <c r="I1626" t="str">
        <f>LEFT(Tabela_Kwerenda_z_AKORD[[#This Row],[NR_KOMISJI]],5)</f>
        <v/>
      </c>
      <c r="J1626" t="str">
        <f>DAY(Tabela_Kwerenda_z_AKORD[[#This Row],[CZAS_START]]) &amp;"-"&amp; MONTH(Tabela_Kwerenda_z_AKORD[[#This Row],[CZAS_START]]) &amp;"-"&amp; YEAR(Tabela_Kwerenda_z_AKORD[[#This Row],[CZAS_START]])</f>
        <v>0-1-1900</v>
      </c>
      <c r="K1626" t="e">
        <f>INDEX(AKORDT[],MATCH(Tabela_Kwerenda_z_AKORD[[#This Row],[PRACOWNICY_ID]],AKORDT[PRACOWNICY_ID],0),1)</f>
        <v>#N/A</v>
      </c>
    </row>
    <row r="1627" spans="1:11">
      <c r="A1627" s="11"/>
      <c r="B1627" s="11"/>
      <c r="E1627" s="11"/>
      <c r="F1627" s="11"/>
      <c r="I1627" t="str">
        <f>LEFT(Tabela_Kwerenda_z_AKORD[[#This Row],[NR_KOMISJI]],5)</f>
        <v/>
      </c>
      <c r="J1627" t="str">
        <f>DAY(Tabela_Kwerenda_z_AKORD[[#This Row],[CZAS_START]]) &amp;"-"&amp; MONTH(Tabela_Kwerenda_z_AKORD[[#This Row],[CZAS_START]]) &amp;"-"&amp; YEAR(Tabela_Kwerenda_z_AKORD[[#This Row],[CZAS_START]])</f>
        <v>0-1-1900</v>
      </c>
      <c r="K1627" t="e">
        <f>INDEX(AKORDT[],MATCH(Tabela_Kwerenda_z_AKORD[[#This Row],[PRACOWNICY_ID]],AKORDT[PRACOWNICY_ID],0),1)</f>
        <v>#N/A</v>
      </c>
    </row>
    <row r="1628" spans="1:11">
      <c r="A1628" s="11"/>
      <c r="B1628" s="11"/>
      <c r="E1628" s="11"/>
      <c r="F1628" s="11"/>
      <c r="I1628" t="str">
        <f>LEFT(Tabela_Kwerenda_z_AKORD[[#This Row],[NR_KOMISJI]],5)</f>
        <v/>
      </c>
      <c r="J1628" t="str">
        <f>DAY(Tabela_Kwerenda_z_AKORD[[#This Row],[CZAS_START]]) &amp;"-"&amp; MONTH(Tabela_Kwerenda_z_AKORD[[#This Row],[CZAS_START]]) &amp;"-"&amp; YEAR(Tabela_Kwerenda_z_AKORD[[#This Row],[CZAS_START]])</f>
        <v>0-1-1900</v>
      </c>
      <c r="K1628" t="e">
        <f>INDEX(AKORDT[],MATCH(Tabela_Kwerenda_z_AKORD[[#This Row],[PRACOWNICY_ID]],AKORDT[PRACOWNICY_ID],0),1)</f>
        <v>#N/A</v>
      </c>
    </row>
    <row r="1629" spans="1:11">
      <c r="A1629" s="11"/>
      <c r="B1629" s="11"/>
      <c r="E1629" s="11"/>
      <c r="F1629" s="11"/>
      <c r="I1629" t="str">
        <f>LEFT(Tabela_Kwerenda_z_AKORD[[#This Row],[NR_KOMISJI]],5)</f>
        <v/>
      </c>
      <c r="J1629" t="str">
        <f>DAY(Tabela_Kwerenda_z_AKORD[[#This Row],[CZAS_START]]) &amp;"-"&amp; MONTH(Tabela_Kwerenda_z_AKORD[[#This Row],[CZAS_START]]) &amp;"-"&amp; YEAR(Tabela_Kwerenda_z_AKORD[[#This Row],[CZAS_START]])</f>
        <v>0-1-1900</v>
      </c>
      <c r="K1629" t="e">
        <f>INDEX(AKORDT[],MATCH(Tabela_Kwerenda_z_AKORD[[#This Row],[PRACOWNICY_ID]],AKORDT[PRACOWNICY_ID],0),1)</f>
        <v>#N/A</v>
      </c>
    </row>
    <row r="1630" spans="1:11">
      <c r="A1630" s="11"/>
      <c r="B1630" s="11"/>
      <c r="E1630" s="11"/>
      <c r="F1630" s="11"/>
      <c r="I1630" t="str">
        <f>LEFT(Tabela_Kwerenda_z_AKORD[[#This Row],[NR_KOMISJI]],5)</f>
        <v/>
      </c>
      <c r="J1630" t="str">
        <f>DAY(Tabela_Kwerenda_z_AKORD[[#This Row],[CZAS_START]]) &amp;"-"&amp; MONTH(Tabela_Kwerenda_z_AKORD[[#This Row],[CZAS_START]]) &amp;"-"&amp; YEAR(Tabela_Kwerenda_z_AKORD[[#This Row],[CZAS_START]])</f>
        <v>0-1-1900</v>
      </c>
      <c r="K1630" t="e">
        <f>INDEX(AKORDT[],MATCH(Tabela_Kwerenda_z_AKORD[[#This Row],[PRACOWNICY_ID]],AKORDT[PRACOWNICY_ID],0),1)</f>
        <v>#N/A</v>
      </c>
    </row>
    <row r="1631" spans="1:11">
      <c r="A1631" s="11"/>
      <c r="B1631" s="11"/>
      <c r="E1631" s="11"/>
      <c r="F1631" s="11"/>
      <c r="I1631" t="str">
        <f>LEFT(Tabela_Kwerenda_z_AKORD[[#This Row],[NR_KOMISJI]],5)</f>
        <v/>
      </c>
      <c r="J1631" t="str">
        <f>DAY(Tabela_Kwerenda_z_AKORD[[#This Row],[CZAS_START]]) &amp;"-"&amp; MONTH(Tabela_Kwerenda_z_AKORD[[#This Row],[CZAS_START]]) &amp;"-"&amp; YEAR(Tabela_Kwerenda_z_AKORD[[#This Row],[CZAS_START]])</f>
        <v>0-1-1900</v>
      </c>
      <c r="K1631" t="e">
        <f>INDEX(AKORDT[],MATCH(Tabela_Kwerenda_z_AKORD[[#This Row],[PRACOWNICY_ID]],AKORDT[PRACOWNICY_ID],0),1)</f>
        <v>#N/A</v>
      </c>
    </row>
    <row r="1632" spans="1:11">
      <c r="A1632" s="11"/>
      <c r="B1632" s="11"/>
      <c r="E1632" s="11"/>
      <c r="F1632" s="11"/>
      <c r="I1632" t="str">
        <f>LEFT(Tabela_Kwerenda_z_AKORD[[#This Row],[NR_KOMISJI]],5)</f>
        <v/>
      </c>
      <c r="J1632" t="str">
        <f>DAY(Tabela_Kwerenda_z_AKORD[[#This Row],[CZAS_START]]) &amp;"-"&amp; MONTH(Tabela_Kwerenda_z_AKORD[[#This Row],[CZAS_START]]) &amp;"-"&amp; YEAR(Tabela_Kwerenda_z_AKORD[[#This Row],[CZAS_START]])</f>
        <v>0-1-1900</v>
      </c>
      <c r="K1632" t="e">
        <f>INDEX(AKORDT[],MATCH(Tabela_Kwerenda_z_AKORD[[#This Row],[PRACOWNICY_ID]],AKORDT[PRACOWNICY_ID],0),1)</f>
        <v>#N/A</v>
      </c>
    </row>
    <row r="1633" spans="1:11">
      <c r="A1633" s="11"/>
      <c r="B1633" s="11"/>
      <c r="E1633" s="11"/>
      <c r="F1633" s="11"/>
      <c r="I1633" t="str">
        <f>LEFT(Tabela_Kwerenda_z_AKORD[[#This Row],[NR_KOMISJI]],5)</f>
        <v/>
      </c>
      <c r="J1633" t="str">
        <f>DAY(Tabela_Kwerenda_z_AKORD[[#This Row],[CZAS_START]]) &amp;"-"&amp; MONTH(Tabela_Kwerenda_z_AKORD[[#This Row],[CZAS_START]]) &amp;"-"&amp; YEAR(Tabela_Kwerenda_z_AKORD[[#This Row],[CZAS_START]])</f>
        <v>0-1-1900</v>
      </c>
      <c r="K1633" t="e">
        <f>INDEX(AKORDT[],MATCH(Tabela_Kwerenda_z_AKORD[[#This Row],[PRACOWNICY_ID]],AKORDT[PRACOWNICY_ID],0),1)</f>
        <v>#N/A</v>
      </c>
    </row>
    <row r="1634" spans="1:11">
      <c r="A1634" s="11"/>
      <c r="B1634" s="11"/>
      <c r="E1634" s="11"/>
      <c r="F1634" s="11"/>
      <c r="I1634" t="str">
        <f>LEFT(Tabela_Kwerenda_z_AKORD[[#This Row],[NR_KOMISJI]],5)</f>
        <v/>
      </c>
      <c r="J1634" t="str">
        <f>DAY(Tabela_Kwerenda_z_AKORD[[#This Row],[CZAS_START]]) &amp;"-"&amp; MONTH(Tabela_Kwerenda_z_AKORD[[#This Row],[CZAS_START]]) &amp;"-"&amp; YEAR(Tabela_Kwerenda_z_AKORD[[#This Row],[CZAS_START]])</f>
        <v>0-1-1900</v>
      </c>
      <c r="K1634" t="e">
        <f>INDEX(AKORDT[],MATCH(Tabela_Kwerenda_z_AKORD[[#This Row],[PRACOWNICY_ID]],AKORDT[PRACOWNICY_ID],0),1)</f>
        <v>#N/A</v>
      </c>
    </row>
    <row r="1635" spans="1:11">
      <c r="A1635" s="11"/>
      <c r="B1635" s="11"/>
      <c r="E1635" s="11"/>
      <c r="F1635" s="11"/>
      <c r="I1635" t="str">
        <f>LEFT(Tabela_Kwerenda_z_AKORD[[#This Row],[NR_KOMISJI]],5)</f>
        <v/>
      </c>
      <c r="J1635" t="str">
        <f>DAY(Tabela_Kwerenda_z_AKORD[[#This Row],[CZAS_START]]) &amp;"-"&amp; MONTH(Tabela_Kwerenda_z_AKORD[[#This Row],[CZAS_START]]) &amp;"-"&amp; YEAR(Tabela_Kwerenda_z_AKORD[[#This Row],[CZAS_START]])</f>
        <v>0-1-1900</v>
      </c>
      <c r="K1635" t="e">
        <f>INDEX(AKORDT[],MATCH(Tabela_Kwerenda_z_AKORD[[#This Row],[PRACOWNICY_ID]],AKORDT[PRACOWNICY_ID],0),1)</f>
        <v>#N/A</v>
      </c>
    </row>
    <row r="1636" spans="1:11">
      <c r="A1636" s="11"/>
      <c r="B1636" s="11"/>
      <c r="E1636" s="11"/>
      <c r="F1636" s="11"/>
      <c r="I1636" t="str">
        <f>LEFT(Tabela_Kwerenda_z_AKORD[[#This Row],[NR_KOMISJI]],5)</f>
        <v/>
      </c>
      <c r="J1636" t="str">
        <f>DAY(Tabela_Kwerenda_z_AKORD[[#This Row],[CZAS_START]]) &amp;"-"&amp; MONTH(Tabela_Kwerenda_z_AKORD[[#This Row],[CZAS_START]]) &amp;"-"&amp; YEAR(Tabela_Kwerenda_z_AKORD[[#This Row],[CZAS_START]])</f>
        <v>0-1-1900</v>
      </c>
      <c r="K1636" t="e">
        <f>INDEX(AKORDT[],MATCH(Tabela_Kwerenda_z_AKORD[[#This Row],[PRACOWNICY_ID]],AKORDT[PRACOWNICY_ID],0),1)</f>
        <v>#N/A</v>
      </c>
    </row>
    <row r="1637" spans="1:11">
      <c r="A1637" s="11"/>
      <c r="B1637" s="11"/>
      <c r="E1637" s="11"/>
      <c r="F1637" s="11"/>
      <c r="I1637" t="str">
        <f>LEFT(Tabela_Kwerenda_z_AKORD[[#This Row],[NR_KOMISJI]],5)</f>
        <v/>
      </c>
      <c r="J1637" t="str">
        <f>DAY(Tabela_Kwerenda_z_AKORD[[#This Row],[CZAS_START]]) &amp;"-"&amp; MONTH(Tabela_Kwerenda_z_AKORD[[#This Row],[CZAS_START]]) &amp;"-"&amp; YEAR(Tabela_Kwerenda_z_AKORD[[#This Row],[CZAS_START]])</f>
        <v>0-1-1900</v>
      </c>
      <c r="K1637" t="e">
        <f>INDEX(AKORDT[],MATCH(Tabela_Kwerenda_z_AKORD[[#This Row],[PRACOWNICY_ID]],AKORDT[PRACOWNICY_ID],0),1)</f>
        <v>#N/A</v>
      </c>
    </row>
    <row r="1638" spans="1:11">
      <c r="A1638" s="11"/>
      <c r="B1638" s="11"/>
      <c r="E1638" s="11"/>
      <c r="F1638" s="11"/>
      <c r="I1638" t="str">
        <f>LEFT(Tabela_Kwerenda_z_AKORD[[#This Row],[NR_KOMISJI]],5)</f>
        <v/>
      </c>
      <c r="J1638" t="str">
        <f>DAY(Tabela_Kwerenda_z_AKORD[[#This Row],[CZAS_START]]) &amp;"-"&amp; MONTH(Tabela_Kwerenda_z_AKORD[[#This Row],[CZAS_START]]) &amp;"-"&amp; YEAR(Tabela_Kwerenda_z_AKORD[[#This Row],[CZAS_START]])</f>
        <v>0-1-1900</v>
      </c>
      <c r="K1638" t="e">
        <f>INDEX(AKORDT[],MATCH(Tabela_Kwerenda_z_AKORD[[#This Row],[PRACOWNICY_ID]],AKORDT[PRACOWNICY_ID],0),1)</f>
        <v>#N/A</v>
      </c>
    </row>
    <row r="1639" spans="1:11">
      <c r="A1639" s="11"/>
      <c r="B1639" s="11"/>
      <c r="E1639" s="11"/>
      <c r="F1639" s="11"/>
      <c r="I1639" t="str">
        <f>LEFT(Tabela_Kwerenda_z_AKORD[[#This Row],[NR_KOMISJI]],5)</f>
        <v/>
      </c>
      <c r="J1639" t="str">
        <f>DAY(Tabela_Kwerenda_z_AKORD[[#This Row],[CZAS_START]]) &amp;"-"&amp; MONTH(Tabela_Kwerenda_z_AKORD[[#This Row],[CZAS_START]]) &amp;"-"&amp; YEAR(Tabela_Kwerenda_z_AKORD[[#This Row],[CZAS_START]])</f>
        <v>0-1-1900</v>
      </c>
      <c r="K1639" t="e">
        <f>INDEX(AKORDT[],MATCH(Tabela_Kwerenda_z_AKORD[[#This Row],[PRACOWNICY_ID]],AKORDT[PRACOWNICY_ID],0),1)</f>
        <v>#N/A</v>
      </c>
    </row>
    <row r="1640" spans="1:11">
      <c r="A1640" s="11"/>
      <c r="B1640" s="11"/>
      <c r="E1640" s="11"/>
      <c r="F1640" s="11"/>
      <c r="I1640" t="str">
        <f>LEFT(Tabela_Kwerenda_z_AKORD[[#This Row],[NR_KOMISJI]],5)</f>
        <v/>
      </c>
      <c r="J1640" t="str">
        <f>DAY(Tabela_Kwerenda_z_AKORD[[#This Row],[CZAS_START]]) &amp;"-"&amp; MONTH(Tabela_Kwerenda_z_AKORD[[#This Row],[CZAS_START]]) &amp;"-"&amp; YEAR(Tabela_Kwerenda_z_AKORD[[#This Row],[CZAS_START]])</f>
        <v>0-1-1900</v>
      </c>
      <c r="K1640" t="e">
        <f>INDEX(AKORDT[],MATCH(Tabela_Kwerenda_z_AKORD[[#This Row],[PRACOWNICY_ID]],AKORDT[PRACOWNICY_ID],0),1)</f>
        <v>#N/A</v>
      </c>
    </row>
    <row r="1641" spans="1:11">
      <c r="A1641" s="11"/>
      <c r="B1641" s="11"/>
      <c r="E1641" s="11"/>
      <c r="F1641" s="11"/>
      <c r="I1641" t="str">
        <f>LEFT(Tabela_Kwerenda_z_AKORD[[#This Row],[NR_KOMISJI]],5)</f>
        <v/>
      </c>
      <c r="J1641" t="str">
        <f>DAY(Tabela_Kwerenda_z_AKORD[[#This Row],[CZAS_START]]) &amp;"-"&amp; MONTH(Tabela_Kwerenda_z_AKORD[[#This Row],[CZAS_START]]) &amp;"-"&amp; YEAR(Tabela_Kwerenda_z_AKORD[[#This Row],[CZAS_START]])</f>
        <v>0-1-1900</v>
      </c>
      <c r="K1641" t="e">
        <f>INDEX(AKORDT[],MATCH(Tabela_Kwerenda_z_AKORD[[#This Row],[PRACOWNICY_ID]],AKORDT[PRACOWNICY_ID],0),1)</f>
        <v>#N/A</v>
      </c>
    </row>
    <row r="1642" spans="1:11">
      <c r="A1642" s="11"/>
      <c r="B1642" s="11"/>
      <c r="E1642" s="11"/>
      <c r="F1642" s="11"/>
      <c r="I1642" t="str">
        <f>LEFT(Tabela_Kwerenda_z_AKORD[[#This Row],[NR_KOMISJI]],5)</f>
        <v/>
      </c>
      <c r="J1642" t="str">
        <f>DAY(Tabela_Kwerenda_z_AKORD[[#This Row],[CZAS_START]]) &amp;"-"&amp; MONTH(Tabela_Kwerenda_z_AKORD[[#This Row],[CZAS_START]]) &amp;"-"&amp; YEAR(Tabela_Kwerenda_z_AKORD[[#This Row],[CZAS_START]])</f>
        <v>0-1-1900</v>
      </c>
      <c r="K1642" t="e">
        <f>INDEX(AKORDT[],MATCH(Tabela_Kwerenda_z_AKORD[[#This Row],[PRACOWNICY_ID]],AKORDT[PRACOWNICY_ID],0),1)</f>
        <v>#N/A</v>
      </c>
    </row>
    <row r="1643" spans="1:11">
      <c r="A1643" s="11"/>
      <c r="B1643" s="11"/>
      <c r="E1643" s="11"/>
      <c r="F1643" s="11"/>
      <c r="I1643" t="str">
        <f>LEFT(Tabela_Kwerenda_z_AKORD[[#This Row],[NR_KOMISJI]],5)</f>
        <v/>
      </c>
      <c r="J1643" t="str">
        <f>DAY(Tabela_Kwerenda_z_AKORD[[#This Row],[CZAS_START]]) &amp;"-"&amp; MONTH(Tabela_Kwerenda_z_AKORD[[#This Row],[CZAS_START]]) &amp;"-"&amp; YEAR(Tabela_Kwerenda_z_AKORD[[#This Row],[CZAS_START]])</f>
        <v>0-1-1900</v>
      </c>
      <c r="K1643" t="e">
        <f>INDEX(AKORDT[],MATCH(Tabela_Kwerenda_z_AKORD[[#This Row],[PRACOWNICY_ID]],AKORDT[PRACOWNICY_ID],0),1)</f>
        <v>#N/A</v>
      </c>
    </row>
    <row r="1644" spans="1:11">
      <c r="A1644" s="11"/>
      <c r="B1644" s="11"/>
      <c r="E1644" s="11"/>
      <c r="F1644" s="11"/>
      <c r="I1644" t="str">
        <f>LEFT(Tabela_Kwerenda_z_AKORD[[#This Row],[NR_KOMISJI]],5)</f>
        <v/>
      </c>
      <c r="J1644" t="str">
        <f>DAY(Tabela_Kwerenda_z_AKORD[[#This Row],[CZAS_START]]) &amp;"-"&amp; MONTH(Tabela_Kwerenda_z_AKORD[[#This Row],[CZAS_START]]) &amp;"-"&amp; YEAR(Tabela_Kwerenda_z_AKORD[[#This Row],[CZAS_START]])</f>
        <v>0-1-1900</v>
      </c>
      <c r="K1644" t="e">
        <f>INDEX(AKORDT[],MATCH(Tabela_Kwerenda_z_AKORD[[#This Row],[PRACOWNICY_ID]],AKORDT[PRACOWNICY_ID],0),1)</f>
        <v>#N/A</v>
      </c>
    </row>
    <row r="1645" spans="1:11">
      <c r="A1645" s="11"/>
      <c r="B1645" s="11"/>
      <c r="E1645" s="11"/>
      <c r="F1645" s="11"/>
      <c r="I1645" t="str">
        <f>LEFT(Tabela_Kwerenda_z_AKORD[[#This Row],[NR_KOMISJI]],5)</f>
        <v/>
      </c>
      <c r="J1645" t="str">
        <f>DAY(Tabela_Kwerenda_z_AKORD[[#This Row],[CZAS_START]]) &amp;"-"&amp; MONTH(Tabela_Kwerenda_z_AKORD[[#This Row],[CZAS_START]]) &amp;"-"&amp; YEAR(Tabela_Kwerenda_z_AKORD[[#This Row],[CZAS_START]])</f>
        <v>0-1-1900</v>
      </c>
      <c r="K1645" t="e">
        <f>INDEX(AKORDT[],MATCH(Tabela_Kwerenda_z_AKORD[[#This Row],[PRACOWNICY_ID]],AKORDT[PRACOWNICY_ID],0),1)</f>
        <v>#N/A</v>
      </c>
    </row>
    <row r="1646" spans="1:11">
      <c r="A1646" s="11"/>
      <c r="B1646" s="11"/>
      <c r="E1646" s="11"/>
      <c r="F1646" s="11"/>
      <c r="I1646" t="str">
        <f>LEFT(Tabela_Kwerenda_z_AKORD[[#This Row],[NR_KOMISJI]],5)</f>
        <v/>
      </c>
      <c r="J1646" t="str">
        <f>DAY(Tabela_Kwerenda_z_AKORD[[#This Row],[CZAS_START]]) &amp;"-"&amp; MONTH(Tabela_Kwerenda_z_AKORD[[#This Row],[CZAS_START]]) &amp;"-"&amp; YEAR(Tabela_Kwerenda_z_AKORD[[#This Row],[CZAS_START]])</f>
        <v>0-1-1900</v>
      </c>
      <c r="K1646" t="e">
        <f>INDEX(AKORDT[],MATCH(Tabela_Kwerenda_z_AKORD[[#This Row],[PRACOWNICY_ID]],AKORDT[PRACOWNICY_ID],0),1)</f>
        <v>#N/A</v>
      </c>
    </row>
    <row r="1647" spans="1:11">
      <c r="A1647" s="11"/>
      <c r="B1647" s="11"/>
      <c r="E1647" s="11"/>
      <c r="F1647" s="11"/>
      <c r="I1647" t="str">
        <f>LEFT(Tabela_Kwerenda_z_AKORD[[#This Row],[NR_KOMISJI]],5)</f>
        <v/>
      </c>
      <c r="J1647" t="str">
        <f>DAY(Tabela_Kwerenda_z_AKORD[[#This Row],[CZAS_START]]) &amp;"-"&amp; MONTH(Tabela_Kwerenda_z_AKORD[[#This Row],[CZAS_START]]) &amp;"-"&amp; YEAR(Tabela_Kwerenda_z_AKORD[[#This Row],[CZAS_START]])</f>
        <v>0-1-1900</v>
      </c>
      <c r="K1647" t="e">
        <f>INDEX(AKORDT[],MATCH(Tabela_Kwerenda_z_AKORD[[#This Row],[PRACOWNICY_ID]],AKORDT[PRACOWNICY_ID],0),1)</f>
        <v>#N/A</v>
      </c>
    </row>
    <row r="1648" spans="1:11">
      <c r="A1648" s="11"/>
      <c r="B1648" s="11"/>
      <c r="E1648" s="11"/>
      <c r="F1648" s="11"/>
      <c r="I1648" t="str">
        <f>LEFT(Tabela_Kwerenda_z_AKORD[[#This Row],[NR_KOMISJI]],5)</f>
        <v/>
      </c>
      <c r="J1648" t="str">
        <f>DAY(Tabela_Kwerenda_z_AKORD[[#This Row],[CZAS_START]]) &amp;"-"&amp; MONTH(Tabela_Kwerenda_z_AKORD[[#This Row],[CZAS_START]]) &amp;"-"&amp; YEAR(Tabela_Kwerenda_z_AKORD[[#This Row],[CZAS_START]])</f>
        <v>0-1-1900</v>
      </c>
      <c r="K1648" t="e">
        <f>INDEX(AKORDT[],MATCH(Tabela_Kwerenda_z_AKORD[[#This Row],[PRACOWNICY_ID]],AKORDT[PRACOWNICY_ID],0),1)</f>
        <v>#N/A</v>
      </c>
    </row>
    <row r="1649" spans="1:11">
      <c r="A1649" s="11"/>
      <c r="B1649" s="11"/>
      <c r="E1649" s="11"/>
      <c r="F1649" s="11"/>
      <c r="I1649" t="str">
        <f>LEFT(Tabela_Kwerenda_z_AKORD[[#This Row],[NR_KOMISJI]],5)</f>
        <v/>
      </c>
      <c r="J1649" t="str">
        <f>DAY(Tabela_Kwerenda_z_AKORD[[#This Row],[CZAS_START]]) &amp;"-"&amp; MONTH(Tabela_Kwerenda_z_AKORD[[#This Row],[CZAS_START]]) &amp;"-"&amp; YEAR(Tabela_Kwerenda_z_AKORD[[#This Row],[CZAS_START]])</f>
        <v>0-1-1900</v>
      </c>
      <c r="K1649" t="e">
        <f>INDEX(AKORDT[],MATCH(Tabela_Kwerenda_z_AKORD[[#This Row],[PRACOWNICY_ID]],AKORDT[PRACOWNICY_ID],0),1)</f>
        <v>#N/A</v>
      </c>
    </row>
    <row r="1650" spans="1:11">
      <c r="A1650" s="11"/>
      <c r="B1650" s="11"/>
      <c r="E1650" s="11"/>
      <c r="F1650" s="11"/>
      <c r="I1650" t="str">
        <f>LEFT(Tabela_Kwerenda_z_AKORD[[#This Row],[NR_KOMISJI]],5)</f>
        <v/>
      </c>
      <c r="J1650" t="str">
        <f>DAY(Tabela_Kwerenda_z_AKORD[[#This Row],[CZAS_START]]) &amp;"-"&amp; MONTH(Tabela_Kwerenda_z_AKORD[[#This Row],[CZAS_START]]) &amp;"-"&amp; YEAR(Tabela_Kwerenda_z_AKORD[[#This Row],[CZAS_START]])</f>
        <v>0-1-1900</v>
      </c>
      <c r="K1650" t="e">
        <f>INDEX(AKORDT[],MATCH(Tabela_Kwerenda_z_AKORD[[#This Row],[PRACOWNICY_ID]],AKORDT[PRACOWNICY_ID],0),1)</f>
        <v>#N/A</v>
      </c>
    </row>
    <row r="1651" spans="1:11">
      <c r="A1651" s="11"/>
      <c r="B1651" s="11"/>
      <c r="E1651" s="11"/>
      <c r="F1651" s="11"/>
      <c r="I1651" t="str">
        <f>LEFT(Tabela_Kwerenda_z_AKORD[[#This Row],[NR_KOMISJI]],5)</f>
        <v/>
      </c>
      <c r="J1651" t="str">
        <f>DAY(Tabela_Kwerenda_z_AKORD[[#This Row],[CZAS_START]]) &amp;"-"&amp; MONTH(Tabela_Kwerenda_z_AKORD[[#This Row],[CZAS_START]]) &amp;"-"&amp; YEAR(Tabela_Kwerenda_z_AKORD[[#This Row],[CZAS_START]])</f>
        <v>0-1-1900</v>
      </c>
      <c r="K1651" t="e">
        <f>INDEX(AKORDT[],MATCH(Tabela_Kwerenda_z_AKORD[[#This Row],[PRACOWNICY_ID]],AKORDT[PRACOWNICY_ID],0),1)</f>
        <v>#N/A</v>
      </c>
    </row>
    <row r="1652" spans="1:11">
      <c r="A1652" s="11"/>
      <c r="B1652" s="11"/>
      <c r="E1652" s="11"/>
      <c r="F1652" s="11"/>
      <c r="I1652" t="str">
        <f>LEFT(Tabela_Kwerenda_z_AKORD[[#This Row],[NR_KOMISJI]],5)</f>
        <v/>
      </c>
      <c r="J1652" t="str">
        <f>DAY(Tabela_Kwerenda_z_AKORD[[#This Row],[CZAS_START]]) &amp;"-"&amp; MONTH(Tabela_Kwerenda_z_AKORD[[#This Row],[CZAS_START]]) &amp;"-"&amp; YEAR(Tabela_Kwerenda_z_AKORD[[#This Row],[CZAS_START]])</f>
        <v>0-1-1900</v>
      </c>
      <c r="K1652" t="e">
        <f>INDEX(AKORDT[],MATCH(Tabela_Kwerenda_z_AKORD[[#This Row],[PRACOWNICY_ID]],AKORDT[PRACOWNICY_ID],0),1)</f>
        <v>#N/A</v>
      </c>
    </row>
    <row r="1653" spans="1:11">
      <c r="A1653" s="11"/>
      <c r="B1653" s="11"/>
      <c r="E1653" s="11"/>
      <c r="F1653" s="11"/>
      <c r="I1653" t="str">
        <f>LEFT(Tabela_Kwerenda_z_AKORD[[#This Row],[NR_KOMISJI]],5)</f>
        <v/>
      </c>
      <c r="J1653" t="str">
        <f>DAY(Tabela_Kwerenda_z_AKORD[[#This Row],[CZAS_START]]) &amp;"-"&amp; MONTH(Tabela_Kwerenda_z_AKORD[[#This Row],[CZAS_START]]) &amp;"-"&amp; YEAR(Tabela_Kwerenda_z_AKORD[[#This Row],[CZAS_START]])</f>
        <v>0-1-1900</v>
      </c>
      <c r="K1653" t="e">
        <f>INDEX(AKORDT[],MATCH(Tabela_Kwerenda_z_AKORD[[#This Row],[PRACOWNICY_ID]],AKORDT[PRACOWNICY_ID],0),1)</f>
        <v>#N/A</v>
      </c>
    </row>
    <row r="1654" spans="1:11">
      <c r="A1654" s="11"/>
      <c r="B1654" s="11"/>
      <c r="E1654" s="11"/>
      <c r="F1654" s="11"/>
      <c r="I1654" t="str">
        <f>LEFT(Tabela_Kwerenda_z_AKORD[[#This Row],[NR_KOMISJI]],5)</f>
        <v/>
      </c>
      <c r="J1654" t="str">
        <f>DAY(Tabela_Kwerenda_z_AKORD[[#This Row],[CZAS_START]]) &amp;"-"&amp; MONTH(Tabela_Kwerenda_z_AKORD[[#This Row],[CZAS_START]]) &amp;"-"&amp; YEAR(Tabela_Kwerenda_z_AKORD[[#This Row],[CZAS_START]])</f>
        <v>0-1-1900</v>
      </c>
      <c r="K1654" t="e">
        <f>INDEX(AKORDT[],MATCH(Tabela_Kwerenda_z_AKORD[[#This Row],[PRACOWNICY_ID]],AKORDT[PRACOWNICY_ID],0),1)</f>
        <v>#N/A</v>
      </c>
    </row>
    <row r="1655" spans="1:11">
      <c r="A1655" s="11"/>
      <c r="B1655" s="11"/>
      <c r="E1655" s="11"/>
      <c r="F1655" s="11"/>
      <c r="I1655" t="str">
        <f>LEFT(Tabela_Kwerenda_z_AKORD[[#This Row],[NR_KOMISJI]],5)</f>
        <v/>
      </c>
      <c r="J1655" t="str">
        <f>DAY(Tabela_Kwerenda_z_AKORD[[#This Row],[CZAS_START]]) &amp;"-"&amp; MONTH(Tabela_Kwerenda_z_AKORD[[#This Row],[CZAS_START]]) &amp;"-"&amp; YEAR(Tabela_Kwerenda_z_AKORD[[#This Row],[CZAS_START]])</f>
        <v>0-1-1900</v>
      </c>
      <c r="K1655" t="e">
        <f>INDEX(AKORDT[],MATCH(Tabela_Kwerenda_z_AKORD[[#This Row],[PRACOWNICY_ID]],AKORDT[PRACOWNICY_ID],0),1)</f>
        <v>#N/A</v>
      </c>
    </row>
    <row r="1656" spans="1:11">
      <c r="A1656" s="11"/>
      <c r="B1656" s="11"/>
      <c r="E1656" s="11"/>
      <c r="F1656" s="11"/>
      <c r="I1656" t="str">
        <f>LEFT(Tabela_Kwerenda_z_AKORD[[#This Row],[NR_KOMISJI]],5)</f>
        <v/>
      </c>
      <c r="J1656" t="str">
        <f>DAY(Tabela_Kwerenda_z_AKORD[[#This Row],[CZAS_START]]) &amp;"-"&amp; MONTH(Tabela_Kwerenda_z_AKORD[[#This Row],[CZAS_START]]) &amp;"-"&amp; YEAR(Tabela_Kwerenda_z_AKORD[[#This Row],[CZAS_START]])</f>
        <v>0-1-1900</v>
      </c>
      <c r="K1656" t="e">
        <f>INDEX(AKORDT[],MATCH(Tabela_Kwerenda_z_AKORD[[#This Row],[PRACOWNICY_ID]],AKORDT[PRACOWNICY_ID],0),1)</f>
        <v>#N/A</v>
      </c>
    </row>
    <row r="1657" spans="1:11">
      <c r="A1657" s="11"/>
      <c r="B1657" s="11"/>
      <c r="E1657" s="11"/>
      <c r="F1657" s="11"/>
      <c r="I1657" t="str">
        <f>LEFT(Tabela_Kwerenda_z_AKORD[[#This Row],[NR_KOMISJI]],5)</f>
        <v/>
      </c>
      <c r="J1657" t="str">
        <f>DAY(Tabela_Kwerenda_z_AKORD[[#This Row],[CZAS_START]]) &amp;"-"&amp; MONTH(Tabela_Kwerenda_z_AKORD[[#This Row],[CZAS_START]]) &amp;"-"&amp; YEAR(Tabela_Kwerenda_z_AKORD[[#This Row],[CZAS_START]])</f>
        <v>0-1-1900</v>
      </c>
      <c r="K1657" t="e">
        <f>INDEX(AKORDT[],MATCH(Tabela_Kwerenda_z_AKORD[[#This Row],[PRACOWNICY_ID]],AKORDT[PRACOWNICY_ID],0),1)</f>
        <v>#N/A</v>
      </c>
    </row>
    <row r="1658" spans="1:11">
      <c r="A1658" s="11"/>
      <c r="B1658" s="11"/>
      <c r="E1658" s="11"/>
      <c r="F1658" s="11"/>
      <c r="I1658" t="str">
        <f>LEFT(Tabela_Kwerenda_z_AKORD[[#This Row],[NR_KOMISJI]],5)</f>
        <v/>
      </c>
      <c r="J1658" t="str">
        <f>DAY(Tabela_Kwerenda_z_AKORD[[#This Row],[CZAS_START]]) &amp;"-"&amp; MONTH(Tabela_Kwerenda_z_AKORD[[#This Row],[CZAS_START]]) &amp;"-"&amp; YEAR(Tabela_Kwerenda_z_AKORD[[#This Row],[CZAS_START]])</f>
        <v>0-1-1900</v>
      </c>
      <c r="K1658" t="e">
        <f>INDEX(AKORDT[],MATCH(Tabela_Kwerenda_z_AKORD[[#This Row],[PRACOWNICY_ID]],AKORDT[PRACOWNICY_ID],0),1)</f>
        <v>#N/A</v>
      </c>
    </row>
    <row r="1659" spans="1:11">
      <c r="A1659" s="11"/>
      <c r="B1659" s="11"/>
      <c r="E1659" s="11"/>
      <c r="F1659" s="11"/>
      <c r="I1659" t="str">
        <f>LEFT(Tabela_Kwerenda_z_AKORD[[#This Row],[NR_KOMISJI]],5)</f>
        <v/>
      </c>
      <c r="J1659" t="str">
        <f>DAY(Tabela_Kwerenda_z_AKORD[[#This Row],[CZAS_START]]) &amp;"-"&amp; MONTH(Tabela_Kwerenda_z_AKORD[[#This Row],[CZAS_START]]) &amp;"-"&amp; YEAR(Tabela_Kwerenda_z_AKORD[[#This Row],[CZAS_START]])</f>
        <v>0-1-1900</v>
      </c>
      <c r="K1659" t="e">
        <f>INDEX(AKORDT[],MATCH(Tabela_Kwerenda_z_AKORD[[#This Row],[PRACOWNICY_ID]],AKORDT[PRACOWNICY_ID],0),1)</f>
        <v>#N/A</v>
      </c>
    </row>
    <row r="1660" spans="1:11">
      <c r="A1660" s="11"/>
      <c r="B1660" s="11"/>
      <c r="E1660" s="11"/>
      <c r="F1660" s="11"/>
      <c r="I1660" t="str">
        <f>LEFT(Tabela_Kwerenda_z_AKORD[[#This Row],[NR_KOMISJI]],5)</f>
        <v/>
      </c>
      <c r="J1660" t="str">
        <f>DAY(Tabela_Kwerenda_z_AKORD[[#This Row],[CZAS_START]]) &amp;"-"&amp; MONTH(Tabela_Kwerenda_z_AKORD[[#This Row],[CZAS_START]]) &amp;"-"&amp; YEAR(Tabela_Kwerenda_z_AKORD[[#This Row],[CZAS_START]])</f>
        <v>0-1-1900</v>
      </c>
      <c r="K1660" t="e">
        <f>INDEX(AKORDT[],MATCH(Tabela_Kwerenda_z_AKORD[[#This Row],[PRACOWNICY_ID]],AKORDT[PRACOWNICY_ID],0),1)</f>
        <v>#N/A</v>
      </c>
    </row>
    <row r="1661" spans="1:11">
      <c r="A1661" s="11"/>
      <c r="B1661" s="11"/>
      <c r="E1661" s="11"/>
      <c r="F1661" s="11"/>
      <c r="I1661" t="str">
        <f>LEFT(Tabela_Kwerenda_z_AKORD[[#This Row],[NR_KOMISJI]],5)</f>
        <v/>
      </c>
      <c r="J1661" t="str">
        <f>DAY(Tabela_Kwerenda_z_AKORD[[#This Row],[CZAS_START]]) &amp;"-"&amp; MONTH(Tabela_Kwerenda_z_AKORD[[#This Row],[CZAS_START]]) &amp;"-"&amp; YEAR(Tabela_Kwerenda_z_AKORD[[#This Row],[CZAS_START]])</f>
        <v>0-1-1900</v>
      </c>
      <c r="K1661" t="e">
        <f>INDEX(AKORDT[],MATCH(Tabela_Kwerenda_z_AKORD[[#This Row],[PRACOWNICY_ID]],AKORDT[PRACOWNICY_ID],0),1)</f>
        <v>#N/A</v>
      </c>
    </row>
    <row r="1662" spans="1:11">
      <c r="A1662" s="11"/>
      <c r="B1662" s="11"/>
      <c r="E1662" s="11"/>
      <c r="F1662" s="11"/>
      <c r="I1662" t="str">
        <f>LEFT(Tabela_Kwerenda_z_AKORD[[#This Row],[NR_KOMISJI]],5)</f>
        <v/>
      </c>
      <c r="J1662" t="str">
        <f>DAY(Tabela_Kwerenda_z_AKORD[[#This Row],[CZAS_START]]) &amp;"-"&amp; MONTH(Tabela_Kwerenda_z_AKORD[[#This Row],[CZAS_START]]) &amp;"-"&amp; YEAR(Tabela_Kwerenda_z_AKORD[[#This Row],[CZAS_START]])</f>
        <v>0-1-1900</v>
      </c>
      <c r="K1662" t="e">
        <f>INDEX(AKORDT[],MATCH(Tabela_Kwerenda_z_AKORD[[#This Row],[PRACOWNICY_ID]],AKORDT[PRACOWNICY_ID],0),1)</f>
        <v>#N/A</v>
      </c>
    </row>
    <row r="1663" spans="1:11">
      <c r="A1663" s="11"/>
      <c r="B1663" s="11"/>
      <c r="E1663" s="11"/>
      <c r="F1663" s="11"/>
      <c r="I1663" t="str">
        <f>LEFT(Tabela_Kwerenda_z_AKORD[[#This Row],[NR_KOMISJI]],5)</f>
        <v/>
      </c>
      <c r="J1663" t="str">
        <f>DAY(Tabela_Kwerenda_z_AKORD[[#This Row],[CZAS_START]]) &amp;"-"&amp; MONTH(Tabela_Kwerenda_z_AKORD[[#This Row],[CZAS_START]]) &amp;"-"&amp; YEAR(Tabela_Kwerenda_z_AKORD[[#This Row],[CZAS_START]])</f>
        <v>0-1-1900</v>
      </c>
      <c r="K1663" t="e">
        <f>INDEX(AKORDT[],MATCH(Tabela_Kwerenda_z_AKORD[[#This Row],[PRACOWNICY_ID]],AKORDT[PRACOWNICY_ID],0),1)</f>
        <v>#N/A</v>
      </c>
    </row>
    <row r="1664" spans="1:11">
      <c r="A1664" s="11"/>
      <c r="B1664" s="11"/>
      <c r="E1664" s="11"/>
      <c r="F1664" s="11"/>
      <c r="I1664" t="str">
        <f>LEFT(Tabela_Kwerenda_z_AKORD[[#This Row],[NR_KOMISJI]],5)</f>
        <v/>
      </c>
      <c r="J1664" t="str">
        <f>DAY(Tabela_Kwerenda_z_AKORD[[#This Row],[CZAS_START]]) &amp;"-"&amp; MONTH(Tabela_Kwerenda_z_AKORD[[#This Row],[CZAS_START]]) &amp;"-"&amp; YEAR(Tabela_Kwerenda_z_AKORD[[#This Row],[CZAS_START]])</f>
        <v>0-1-1900</v>
      </c>
      <c r="K1664" t="e">
        <f>INDEX(AKORDT[],MATCH(Tabela_Kwerenda_z_AKORD[[#This Row],[PRACOWNICY_ID]],AKORDT[PRACOWNICY_ID],0),1)</f>
        <v>#N/A</v>
      </c>
    </row>
    <row r="1665" spans="1:11">
      <c r="A1665" s="11"/>
      <c r="B1665" s="11"/>
      <c r="E1665" s="11"/>
      <c r="F1665" s="11"/>
      <c r="I1665" t="str">
        <f>LEFT(Tabela_Kwerenda_z_AKORD[[#This Row],[NR_KOMISJI]],5)</f>
        <v/>
      </c>
      <c r="J1665" t="str">
        <f>DAY(Tabela_Kwerenda_z_AKORD[[#This Row],[CZAS_START]]) &amp;"-"&amp; MONTH(Tabela_Kwerenda_z_AKORD[[#This Row],[CZAS_START]]) &amp;"-"&amp; YEAR(Tabela_Kwerenda_z_AKORD[[#This Row],[CZAS_START]])</f>
        <v>0-1-1900</v>
      </c>
      <c r="K1665" t="e">
        <f>INDEX(AKORDT[],MATCH(Tabela_Kwerenda_z_AKORD[[#This Row],[PRACOWNICY_ID]],AKORDT[PRACOWNICY_ID],0),1)</f>
        <v>#N/A</v>
      </c>
    </row>
    <row r="1666" spans="1:11">
      <c r="A1666" s="11"/>
      <c r="B1666" s="11"/>
      <c r="E1666" s="11"/>
      <c r="F1666" s="11"/>
      <c r="I1666" t="str">
        <f>LEFT(Tabela_Kwerenda_z_AKORD[[#This Row],[NR_KOMISJI]],5)</f>
        <v/>
      </c>
      <c r="J1666" t="str">
        <f>DAY(Tabela_Kwerenda_z_AKORD[[#This Row],[CZAS_START]]) &amp;"-"&amp; MONTH(Tabela_Kwerenda_z_AKORD[[#This Row],[CZAS_START]]) &amp;"-"&amp; YEAR(Tabela_Kwerenda_z_AKORD[[#This Row],[CZAS_START]])</f>
        <v>0-1-1900</v>
      </c>
      <c r="K1666" t="e">
        <f>INDEX(AKORDT[],MATCH(Tabela_Kwerenda_z_AKORD[[#This Row],[PRACOWNICY_ID]],AKORDT[PRACOWNICY_ID],0),1)</f>
        <v>#N/A</v>
      </c>
    </row>
    <row r="1667" spans="1:11">
      <c r="A1667" s="11"/>
      <c r="B1667" s="11"/>
      <c r="E1667" s="11"/>
      <c r="F1667" s="11"/>
      <c r="I1667" t="str">
        <f>LEFT(Tabela_Kwerenda_z_AKORD[[#This Row],[NR_KOMISJI]],5)</f>
        <v/>
      </c>
      <c r="J1667" t="str">
        <f>DAY(Tabela_Kwerenda_z_AKORD[[#This Row],[CZAS_START]]) &amp;"-"&amp; MONTH(Tabela_Kwerenda_z_AKORD[[#This Row],[CZAS_START]]) &amp;"-"&amp; YEAR(Tabela_Kwerenda_z_AKORD[[#This Row],[CZAS_START]])</f>
        <v>0-1-1900</v>
      </c>
      <c r="K1667" t="e">
        <f>INDEX(AKORDT[],MATCH(Tabela_Kwerenda_z_AKORD[[#This Row],[PRACOWNICY_ID]],AKORDT[PRACOWNICY_ID],0),1)</f>
        <v>#N/A</v>
      </c>
    </row>
    <row r="1668" spans="1:11">
      <c r="A1668" s="11"/>
      <c r="B1668" s="11"/>
      <c r="E1668" s="11"/>
      <c r="F1668" s="11"/>
      <c r="I1668" t="str">
        <f>LEFT(Tabela_Kwerenda_z_AKORD[[#This Row],[NR_KOMISJI]],5)</f>
        <v/>
      </c>
      <c r="J1668" t="str">
        <f>DAY(Tabela_Kwerenda_z_AKORD[[#This Row],[CZAS_START]]) &amp;"-"&amp; MONTH(Tabela_Kwerenda_z_AKORD[[#This Row],[CZAS_START]]) &amp;"-"&amp; YEAR(Tabela_Kwerenda_z_AKORD[[#This Row],[CZAS_START]])</f>
        <v>0-1-1900</v>
      </c>
      <c r="K1668" t="e">
        <f>INDEX(AKORDT[],MATCH(Tabela_Kwerenda_z_AKORD[[#This Row],[PRACOWNICY_ID]],AKORDT[PRACOWNICY_ID],0),1)</f>
        <v>#N/A</v>
      </c>
    </row>
    <row r="1669" spans="1:11">
      <c r="A1669" s="11"/>
      <c r="B1669" s="11"/>
      <c r="E1669" s="11"/>
      <c r="F1669" s="11"/>
      <c r="I1669" t="str">
        <f>LEFT(Tabela_Kwerenda_z_AKORD[[#This Row],[NR_KOMISJI]],5)</f>
        <v/>
      </c>
      <c r="J1669" t="str">
        <f>DAY(Tabela_Kwerenda_z_AKORD[[#This Row],[CZAS_START]]) &amp;"-"&amp; MONTH(Tabela_Kwerenda_z_AKORD[[#This Row],[CZAS_START]]) &amp;"-"&amp; YEAR(Tabela_Kwerenda_z_AKORD[[#This Row],[CZAS_START]])</f>
        <v>0-1-1900</v>
      </c>
      <c r="K1669" t="e">
        <f>INDEX(AKORDT[],MATCH(Tabela_Kwerenda_z_AKORD[[#This Row],[PRACOWNICY_ID]],AKORDT[PRACOWNICY_ID],0),1)</f>
        <v>#N/A</v>
      </c>
    </row>
    <row r="1670" spans="1:11">
      <c r="A1670" s="11"/>
      <c r="B1670" s="11"/>
      <c r="E1670" s="11"/>
      <c r="F1670" s="11"/>
      <c r="I1670" t="str">
        <f>LEFT(Tabela_Kwerenda_z_AKORD[[#This Row],[NR_KOMISJI]],5)</f>
        <v/>
      </c>
      <c r="J1670" t="str">
        <f>DAY(Tabela_Kwerenda_z_AKORD[[#This Row],[CZAS_START]]) &amp;"-"&amp; MONTH(Tabela_Kwerenda_z_AKORD[[#This Row],[CZAS_START]]) &amp;"-"&amp; YEAR(Tabela_Kwerenda_z_AKORD[[#This Row],[CZAS_START]])</f>
        <v>0-1-1900</v>
      </c>
      <c r="K1670" t="e">
        <f>INDEX(AKORDT[],MATCH(Tabela_Kwerenda_z_AKORD[[#This Row],[PRACOWNICY_ID]],AKORDT[PRACOWNICY_ID],0),1)</f>
        <v>#N/A</v>
      </c>
    </row>
    <row r="1671" spans="1:11">
      <c r="A1671" s="11"/>
      <c r="B1671" s="11"/>
      <c r="E1671" s="11"/>
      <c r="F1671" s="11"/>
      <c r="I1671" t="str">
        <f>LEFT(Tabela_Kwerenda_z_AKORD[[#This Row],[NR_KOMISJI]],5)</f>
        <v/>
      </c>
      <c r="J1671" t="str">
        <f>DAY(Tabela_Kwerenda_z_AKORD[[#This Row],[CZAS_START]]) &amp;"-"&amp; MONTH(Tabela_Kwerenda_z_AKORD[[#This Row],[CZAS_START]]) &amp;"-"&amp; YEAR(Tabela_Kwerenda_z_AKORD[[#This Row],[CZAS_START]])</f>
        <v>0-1-1900</v>
      </c>
      <c r="K1671" t="e">
        <f>INDEX(AKORDT[],MATCH(Tabela_Kwerenda_z_AKORD[[#This Row],[PRACOWNICY_ID]],AKORDT[PRACOWNICY_ID],0),1)</f>
        <v>#N/A</v>
      </c>
    </row>
    <row r="1672" spans="1:11">
      <c r="A1672" s="11"/>
      <c r="B1672" s="11"/>
      <c r="E1672" s="11"/>
      <c r="F1672" s="11"/>
      <c r="I1672" t="str">
        <f>LEFT(Tabela_Kwerenda_z_AKORD[[#This Row],[NR_KOMISJI]],5)</f>
        <v/>
      </c>
      <c r="J1672" t="str">
        <f>DAY(Tabela_Kwerenda_z_AKORD[[#This Row],[CZAS_START]]) &amp;"-"&amp; MONTH(Tabela_Kwerenda_z_AKORD[[#This Row],[CZAS_START]]) &amp;"-"&amp; YEAR(Tabela_Kwerenda_z_AKORD[[#This Row],[CZAS_START]])</f>
        <v>0-1-1900</v>
      </c>
      <c r="K1672" t="e">
        <f>INDEX(AKORDT[],MATCH(Tabela_Kwerenda_z_AKORD[[#This Row],[PRACOWNICY_ID]],AKORDT[PRACOWNICY_ID],0),1)</f>
        <v>#N/A</v>
      </c>
    </row>
    <row r="1673" spans="1:11">
      <c r="A1673" s="11"/>
      <c r="B1673" s="11"/>
      <c r="E1673" s="11"/>
      <c r="F1673" s="11"/>
      <c r="I1673" t="str">
        <f>LEFT(Tabela_Kwerenda_z_AKORD[[#This Row],[NR_KOMISJI]],5)</f>
        <v/>
      </c>
      <c r="J1673" t="str">
        <f>DAY(Tabela_Kwerenda_z_AKORD[[#This Row],[CZAS_START]]) &amp;"-"&amp; MONTH(Tabela_Kwerenda_z_AKORD[[#This Row],[CZAS_START]]) &amp;"-"&amp; YEAR(Tabela_Kwerenda_z_AKORD[[#This Row],[CZAS_START]])</f>
        <v>0-1-1900</v>
      </c>
      <c r="K1673" t="e">
        <f>INDEX(AKORDT[],MATCH(Tabela_Kwerenda_z_AKORD[[#This Row],[PRACOWNICY_ID]],AKORDT[PRACOWNICY_ID],0),1)</f>
        <v>#N/A</v>
      </c>
    </row>
    <row r="1674" spans="1:11">
      <c r="A1674" s="11"/>
      <c r="B1674" s="11"/>
      <c r="E1674" s="11"/>
      <c r="F1674" s="11"/>
      <c r="I1674" t="str">
        <f>LEFT(Tabela_Kwerenda_z_AKORD[[#This Row],[NR_KOMISJI]],5)</f>
        <v/>
      </c>
      <c r="J1674" t="str">
        <f>DAY(Tabela_Kwerenda_z_AKORD[[#This Row],[CZAS_START]]) &amp;"-"&amp; MONTH(Tabela_Kwerenda_z_AKORD[[#This Row],[CZAS_START]]) &amp;"-"&amp; YEAR(Tabela_Kwerenda_z_AKORD[[#This Row],[CZAS_START]])</f>
        <v>0-1-1900</v>
      </c>
      <c r="K1674" t="e">
        <f>INDEX(AKORDT[],MATCH(Tabela_Kwerenda_z_AKORD[[#This Row],[PRACOWNICY_ID]],AKORDT[PRACOWNICY_ID],0),1)</f>
        <v>#N/A</v>
      </c>
    </row>
    <row r="1675" spans="1:11">
      <c r="A1675" s="11"/>
      <c r="B1675" s="11"/>
      <c r="E1675" s="11"/>
      <c r="F1675" s="11"/>
      <c r="I1675" t="str">
        <f>LEFT(Tabela_Kwerenda_z_AKORD[[#This Row],[NR_KOMISJI]],5)</f>
        <v/>
      </c>
      <c r="J1675" t="str">
        <f>DAY(Tabela_Kwerenda_z_AKORD[[#This Row],[CZAS_START]]) &amp;"-"&amp; MONTH(Tabela_Kwerenda_z_AKORD[[#This Row],[CZAS_START]]) &amp;"-"&amp; YEAR(Tabela_Kwerenda_z_AKORD[[#This Row],[CZAS_START]])</f>
        <v>0-1-1900</v>
      </c>
      <c r="K1675" t="e">
        <f>INDEX(AKORDT[],MATCH(Tabela_Kwerenda_z_AKORD[[#This Row],[PRACOWNICY_ID]],AKORDT[PRACOWNICY_ID],0),1)</f>
        <v>#N/A</v>
      </c>
    </row>
    <row r="1676" spans="1:11">
      <c r="A1676" s="11"/>
      <c r="B1676" s="11"/>
      <c r="E1676" s="11"/>
      <c r="F1676" s="11"/>
      <c r="I1676" t="str">
        <f>LEFT(Tabela_Kwerenda_z_AKORD[[#This Row],[NR_KOMISJI]],5)</f>
        <v/>
      </c>
      <c r="J1676" t="str">
        <f>DAY(Tabela_Kwerenda_z_AKORD[[#This Row],[CZAS_START]]) &amp;"-"&amp; MONTH(Tabela_Kwerenda_z_AKORD[[#This Row],[CZAS_START]]) &amp;"-"&amp; YEAR(Tabela_Kwerenda_z_AKORD[[#This Row],[CZAS_START]])</f>
        <v>0-1-1900</v>
      </c>
      <c r="K1676" t="e">
        <f>INDEX(AKORDT[],MATCH(Tabela_Kwerenda_z_AKORD[[#This Row],[PRACOWNICY_ID]],AKORDT[PRACOWNICY_ID],0),1)</f>
        <v>#N/A</v>
      </c>
    </row>
    <row r="1677" spans="1:11">
      <c r="A1677" s="11"/>
      <c r="B1677" s="11"/>
      <c r="E1677" s="11"/>
      <c r="F1677" s="11"/>
      <c r="I1677" t="str">
        <f>LEFT(Tabela_Kwerenda_z_AKORD[[#This Row],[NR_KOMISJI]],5)</f>
        <v/>
      </c>
      <c r="J1677" t="str">
        <f>DAY(Tabela_Kwerenda_z_AKORD[[#This Row],[CZAS_START]]) &amp;"-"&amp; MONTH(Tabela_Kwerenda_z_AKORD[[#This Row],[CZAS_START]]) &amp;"-"&amp; YEAR(Tabela_Kwerenda_z_AKORD[[#This Row],[CZAS_START]])</f>
        <v>0-1-1900</v>
      </c>
      <c r="K1677" t="e">
        <f>INDEX(AKORDT[],MATCH(Tabela_Kwerenda_z_AKORD[[#This Row],[PRACOWNICY_ID]],AKORDT[PRACOWNICY_ID],0),1)</f>
        <v>#N/A</v>
      </c>
    </row>
    <row r="1678" spans="1:11">
      <c r="A1678" s="11"/>
      <c r="B1678" s="11"/>
      <c r="E1678" s="11"/>
      <c r="F1678" s="11"/>
      <c r="I1678" t="str">
        <f>LEFT(Tabela_Kwerenda_z_AKORD[[#This Row],[NR_KOMISJI]],5)</f>
        <v/>
      </c>
      <c r="J1678" t="str">
        <f>DAY(Tabela_Kwerenda_z_AKORD[[#This Row],[CZAS_START]]) &amp;"-"&amp; MONTH(Tabela_Kwerenda_z_AKORD[[#This Row],[CZAS_START]]) &amp;"-"&amp; YEAR(Tabela_Kwerenda_z_AKORD[[#This Row],[CZAS_START]])</f>
        <v>0-1-1900</v>
      </c>
      <c r="K1678" t="e">
        <f>INDEX(AKORDT[],MATCH(Tabela_Kwerenda_z_AKORD[[#This Row],[PRACOWNICY_ID]],AKORDT[PRACOWNICY_ID],0),1)</f>
        <v>#N/A</v>
      </c>
    </row>
    <row r="1679" spans="1:11">
      <c r="A1679" s="11"/>
      <c r="B1679" s="11"/>
      <c r="E1679" s="11"/>
      <c r="F1679" s="11"/>
      <c r="I1679" t="str">
        <f>LEFT(Tabela_Kwerenda_z_AKORD[[#This Row],[NR_KOMISJI]],5)</f>
        <v/>
      </c>
      <c r="J1679" t="str">
        <f>DAY(Tabela_Kwerenda_z_AKORD[[#This Row],[CZAS_START]]) &amp;"-"&amp; MONTH(Tabela_Kwerenda_z_AKORD[[#This Row],[CZAS_START]]) &amp;"-"&amp; YEAR(Tabela_Kwerenda_z_AKORD[[#This Row],[CZAS_START]])</f>
        <v>0-1-1900</v>
      </c>
      <c r="K1679" t="e">
        <f>INDEX(AKORDT[],MATCH(Tabela_Kwerenda_z_AKORD[[#This Row],[PRACOWNICY_ID]],AKORDT[PRACOWNICY_ID],0),1)</f>
        <v>#N/A</v>
      </c>
    </row>
    <row r="1680" spans="1:11">
      <c r="A1680" s="11"/>
      <c r="B1680" s="11"/>
      <c r="E1680" s="11"/>
      <c r="F1680" s="11"/>
      <c r="I1680" t="str">
        <f>LEFT(Tabela_Kwerenda_z_AKORD[[#This Row],[NR_KOMISJI]],5)</f>
        <v/>
      </c>
      <c r="J1680" t="str">
        <f>DAY(Tabela_Kwerenda_z_AKORD[[#This Row],[CZAS_START]]) &amp;"-"&amp; MONTH(Tabela_Kwerenda_z_AKORD[[#This Row],[CZAS_START]]) &amp;"-"&amp; YEAR(Tabela_Kwerenda_z_AKORD[[#This Row],[CZAS_START]])</f>
        <v>0-1-1900</v>
      </c>
      <c r="K1680" t="e">
        <f>INDEX(AKORDT[],MATCH(Tabela_Kwerenda_z_AKORD[[#This Row],[PRACOWNICY_ID]],AKORDT[PRACOWNICY_ID],0),1)</f>
        <v>#N/A</v>
      </c>
    </row>
    <row r="1681" spans="1:11">
      <c r="A1681" s="11"/>
      <c r="B1681" s="11"/>
      <c r="E1681" s="11"/>
      <c r="F1681" s="11"/>
      <c r="I1681" t="str">
        <f>LEFT(Tabela_Kwerenda_z_AKORD[[#This Row],[NR_KOMISJI]],5)</f>
        <v/>
      </c>
      <c r="J1681" t="str">
        <f>DAY(Tabela_Kwerenda_z_AKORD[[#This Row],[CZAS_START]]) &amp;"-"&amp; MONTH(Tabela_Kwerenda_z_AKORD[[#This Row],[CZAS_START]]) &amp;"-"&amp; YEAR(Tabela_Kwerenda_z_AKORD[[#This Row],[CZAS_START]])</f>
        <v>0-1-1900</v>
      </c>
      <c r="K1681" t="e">
        <f>INDEX(AKORDT[],MATCH(Tabela_Kwerenda_z_AKORD[[#This Row],[PRACOWNICY_ID]],AKORDT[PRACOWNICY_ID],0),1)</f>
        <v>#N/A</v>
      </c>
    </row>
    <row r="1682" spans="1:11">
      <c r="A1682" s="11"/>
      <c r="B1682" s="11"/>
      <c r="E1682" s="11"/>
      <c r="F1682" s="11"/>
      <c r="I1682" t="str">
        <f>LEFT(Tabela_Kwerenda_z_AKORD[[#This Row],[NR_KOMISJI]],5)</f>
        <v/>
      </c>
      <c r="J1682" t="str">
        <f>DAY(Tabela_Kwerenda_z_AKORD[[#This Row],[CZAS_START]]) &amp;"-"&amp; MONTH(Tabela_Kwerenda_z_AKORD[[#This Row],[CZAS_START]]) &amp;"-"&amp; YEAR(Tabela_Kwerenda_z_AKORD[[#This Row],[CZAS_START]])</f>
        <v>0-1-1900</v>
      </c>
      <c r="K1682" t="e">
        <f>INDEX(AKORDT[],MATCH(Tabela_Kwerenda_z_AKORD[[#This Row],[PRACOWNICY_ID]],AKORDT[PRACOWNICY_ID],0),1)</f>
        <v>#N/A</v>
      </c>
    </row>
    <row r="1683" spans="1:11">
      <c r="A1683" s="11"/>
      <c r="B1683" s="11"/>
      <c r="E1683" s="11"/>
      <c r="F1683" s="11"/>
      <c r="I1683" t="str">
        <f>LEFT(Tabela_Kwerenda_z_AKORD[[#This Row],[NR_KOMISJI]],5)</f>
        <v/>
      </c>
      <c r="J1683" t="str">
        <f>DAY(Tabela_Kwerenda_z_AKORD[[#This Row],[CZAS_START]]) &amp;"-"&amp; MONTH(Tabela_Kwerenda_z_AKORD[[#This Row],[CZAS_START]]) &amp;"-"&amp; YEAR(Tabela_Kwerenda_z_AKORD[[#This Row],[CZAS_START]])</f>
        <v>0-1-1900</v>
      </c>
      <c r="K1683" t="e">
        <f>INDEX(AKORDT[],MATCH(Tabela_Kwerenda_z_AKORD[[#This Row],[PRACOWNICY_ID]],AKORDT[PRACOWNICY_ID],0),1)</f>
        <v>#N/A</v>
      </c>
    </row>
    <row r="1684" spans="1:11">
      <c r="A1684" s="11"/>
      <c r="B1684" s="11"/>
      <c r="E1684" s="11"/>
      <c r="F1684" s="11"/>
      <c r="I1684" t="str">
        <f>LEFT(Tabela_Kwerenda_z_AKORD[[#This Row],[NR_KOMISJI]],5)</f>
        <v/>
      </c>
      <c r="J1684" t="str">
        <f>DAY(Tabela_Kwerenda_z_AKORD[[#This Row],[CZAS_START]]) &amp;"-"&amp; MONTH(Tabela_Kwerenda_z_AKORD[[#This Row],[CZAS_START]]) &amp;"-"&amp; YEAR(Tabela_Kwerenda_z_AKORD[[#This Row],[CZAS_START]])</f>
        <v>0-1-1900</v>
      </c>
      <c r="K1684" t="e">
        <f>INDEX(AKORDT[],MATCH(Tabela_Kwerenda_z_AKORD[[#This Row],[PRACOWNICY_ID]],AKORDT[PRACOWNICY_ID],0),1)</f>
        <v>#N/A</v>
      </c>
    </row>
    <row r="1685" spans="1:11">
      <c r="A1685" s="11"/>
      <c r="B1685" s="11"/>
      <c r="E1685" s="11"/>
      <c r="F1685" s="11"/>
      <c r="I1685" t="str">
        <f>LEFT(Tabela_Kwerenda_z_AKORD[[#This Row],[NR_KOMISJI]],5)</f>
        <v/>
      </c>
      <c r="J1685" t="str">
        <f>DAY(Tabela_Kwerenda_z_AKORD[[#This Row],[CZAS_START]]) &amp;"-"&amp; MONTH(Tabela_Kwerenda_z_AKORD[[#This Row],[CZAS_START]]) &amp;"-"&amp; YEAR(Tabela_Kwerenda_z_AKORD[[#This Row],[CZAS_START]])</f>
        <v>0-1-1900</v>
      </c>
      <c r="K1685" t="e">
        <f>INDEX(AKORDT[],MATCH(Tabela_Kwerenda_z_AKORD[[#This Row],[PRACOWNICY_ID]],AKORDT[PRACOWNICY_ID],0),1)</f>
        <v>#N/A</v>
      </c>
    </row>
    <row r="1686" spans="1:11">
      <c r="A1686" s="11"/>
      <c r="B1686" s="11"/>
      <c r="E1686" s="11"/>
      <c r="F1686" s="11"/>
      <c r="I1686" t="str">
        <f>LEFT(Tabela_Kwerenda_z_AKORD[[#This Row],[NR_KOMISJI]],5)</f>
        <v/>
      </c>
      <c r="J1686" t="str">
        <f>DAY(Tabela_Kwerenda_z_AKORD[[#This Row],[CZAS_START]]) &amp;"-"&amp; MONTH(Tabela_Kwerenda_z_AKORD[[#This Row],[CZAS_START]]) &amp;"-"&amp; YEAR(Tabela_Kwerenda_z_AKORD[[#This Row],[CZAS_START]])</f>
        <v>0-1-1900</v>
      </c>
      <c r="K1686" t="e">
        <f>INDEX(AKORDT[],MATCH(Tabela_Kwerenda_z_AKORD[[#This Row],[PRACOWNICY_ID]],AKORDT[PRACOWNICY_ID],0),1)</f>
        <v>#N/A</v>
      </c>
    </row>
    <row r="1687" spans="1:11">
      <c r="A1687" s="11"/>
      <c r="B1687" s="11"/>
      <c r="E1687" s="11"/>
      <c r="F1687" s="11"/>
      <c r="I1687" t="str">
        <f>LEFT(Tabela_Kwerenda_z_AKORD[[#This Row],[NR_KOMISJI]],5)</f>
        <v/>
      </c>
      <c r="J1687" t="str">
        <f>DAY(Tabela_Kwerenda_z_AKORD[[#This Row],[CZAS_START]]) &amp;"-"&amp; MONTH(Tabela_Kwerenda_z_AKORD[[#This Row],[CZAS_START]]) &amp;"-"&amp; YEAR(Tabela_Kwerenda_z_AKORD[[#This Row],[CZAS_START]])</f>
        <v>0-1-1900</v>
      </c>
      <c r="K1687" t="e">
        <f>INDEX(AKORDT[],MATCH(Tabela_Kwerenda_z_AKORD[[#This Row],[PRACOWNICY_ID]],AKORDT[PRACOWNICY_ID],0),1)</f>
        <v>#N/A</v>
      </c>
    </row>
    <row r="1688" spans="1:11">
      <c r="A1688" s="11"/>
      <c r="B1688" s="11"/>
      <c r="E1688" s="11"/>
      <c r="F1688" s="11"/>
      <c r="I1688" t="str">
        <f>LEFT(Tabela_Kwerenda_z_AKORD[[#This Row],[NR_KOMISJI]],5)</f>
        <v/>
      </c>
      <c r="J1688" t="str">
        <f>DAY(Tabela_Kwerenda_z_AKORD[[#This Row],[CZAS_START]]) &amp;"-"&amp; MONTH(Tabela_Kwerenda_z_AKORD[[#This Row],[CZAS_START]]) &amp;"-"&amp; YEAR(Tabela_Kwerenda_z_AKORD[[#This Row],[CZAS_START]])</f>
        <v>0-1-1900</v>
      </c>
      <c r="K1688" t="e">
        <f>INDEX(AKORDT[],MATCH(Tabela_Kwerenda_z_AKORD[[#This Row],[PRACOWNICY_ID]],AKORDT[PRACOWNICY_ID],0),1)</f>
        <v>#N/A</v>
      </c>
    </row>
    <row r="1689" spans="1:11">
      <c r="A1689" s="11"/>
      <c r="B1689" s="11"/>
      <c r="E1689" s="11"/>
      <c r="F1689" s="11"/>
      <c r="I1689" t="str">
        <f>LEFT(Tabela_Kwerenda_z_AKORD[[#This Row],[NR_KOMISJI]],5)</f>
        <v/>
      </c>
      <c r="J1689" t="str">
        <f>DAY(Tabela_Kwerenda_z_AKORD[[#This Row],[CZAS_START]]) &amp;"-"&amp; MONTH(Tabela_Kwerenda_z_AKORD[[#This Row],[CZAS_START]]) &amp;"-"&amp; YEAR(Tabela_Kwerenda_z_AKORD[[#This Row],[CZAS_START]])</f>
        <v>0-1-1900</v>
      </c>
      <c r="K1689" t="e">
        <f>INDEX(AKORDT[],MATCH(Tabela_Kwerenda_z_AKORD[[#This Row],[PRACOWNICY_ID]],AKORDT[PRACOWNICY_ID],0),1)</f>
        <v>#N/A</v>
      </c>
    </row>
    <row r="1690" spans="1:11">
      <c r="A1690" s="11"/>
      <c r="B1690" s="11"/>
      <c r="E1690" s="11"/>
      <c r="F1690" s="11"/>
      <c r="I1690" t="str">
        <f>LEFT(Tabela_Kwerenda_z_AKORD[[#This Row],[NR_KOMISJI]],5)</f>
        <v/>
      </c>
      <c r="J1690" t="str">
        <f>DAY(Tabela_Kwerenda_z_AKORD[[#This Row],[CZAS_START]]) &amp;"-"&amp; MONTH(Tabela_Kwerenda_z_AKORD[[#This Row],[CZAS_START]]) &amp;"-"&amp; YEAR(Tabela_Kwerenda_z_AKORD[[#This Row],[CZAS_START]])</f>
        <v>0-1-1900</v>
      </c>
      <c r="K1690" t="e">
        <f>INDEX(AKORDT[],MATCH(Tabela_Kwerenda_z_AKORD[[#This Row],[PRACOWNICY_ID]],AKORDT[PRACOWNICY_ID],0),1)</f>
        <v>#N/A</v>
      </c>
    </row>
    <row r="1691" spans="1:11">
      <c r="A1691" s="11"/>
      <c r="B1691" s="11"/>
      <c r="E1691" s="11"/>
      <c r="F1691" s="11"/>
      <c r="I1691" t="str">
        <f>LEFT(Tabela_Kwerenda_z_AKORD[[#This Row],[NR_KOMISJI]],5)</f>
        <v/>
      </c>
      <c r="J1691" t="str">
        <f>DAY(Tabela_Kwerenda_z_AKORD[[#This Row],[CZAS_START]]) &amp;"-"&amp; MONTH(Tabela_Kwerenda_z_AKORD[[#This Row],[CZAS_START]]) &amp;"-"&amp; YEAR(Tabela_Kwerenda_z_AKORD[[#This Row],[CZAS_START]])</f>
        <v>0-1-1900</v>
      </c>
      <c r="K1691" t="e">
        <f>INDEX(AKORDT[],MATCH(Tabela_Kwerenda_z_AKORD[[#This Row],[PRACOWNICY_ID]],AKORDT[PRACOWNICY_ID],0),1)</f>
        <v>#N/A</v>
      </c>
    </row>
    <row r="1692" spans="1:11">
      <c r="A1692" s="11"/>
      <c r="B1692" s="11"/>
      <c r="E1692" s="11"/>
      <c r="F1692" s="11"/>
      <c r="I1692" t="str">
        <f>LEFT(Tabela_Kwerenda_z_AKORD[[#This Row],[NR_KOMISJI]],5)</f>
        <v/>
      </c>
      <c r="J1692" t="str">
        <f>DAY(Tabela_Kwerenda_z_AKORD[[#This Row],[CZAS_START]]) &amp;"-"&amp; MONTH(Tabela_Kwerenda_z_AKORD[[#This Row],[CZAS_START]]) &amp;"-"&amp; YEAR(Tabela_Kwerenda_z_AKORD[[#This Row],[CZAS_START]])</f>
        <v>0-1-1900</v>
      </c>
      <c r="K1692" t="e">
        <f>INDEX(AKORDT[],MATCH(Tabela_Kwerenda_z_AKORD[[#This Row],[PRACOWNICY_ID]],AKORDT[PRACOWNICY_ID],0),1)</f>
        <v>#N/A</v>
      </c>
    </row>
    <row r="1693" spans="1:11">
      <c r="A1693" s="11"/>
      <c r="B1693" s="11"/>
      <c r="E1693" s="11"/>
      <c r="F1693" s="11"/>
      <c r="I1693" t="str">
        <f>LEFT(Tabela_Kwerenda_z_AKORD[[#This Row],[NR_KOMISJI]],5)</f>
        <v/>
      </c>
      <c r="J1693" t="str">
        <f>DAY(Tabela_Kwerenda_z_AKORD[[#This Row],[CZAS_START]]) &amp;"-"&amp; MONTH(Tabela_Kwerenda_z_AKORD[[#This Row],[CZAS_START]]) &amp;"-"&amp; YEAR(Tabela_Kwerenda_z_AKORD[[#This Row],[CZAS_START]])</f>
        <v>0-1-1900</v>
      </c>
      <c r="K1693" t="e">
        <f>INDEX(AKORDT[],MATCH(Tabela_Kwerenda_z_AKORD[[#This Row],[PRACOWNICY_ID]],AKORDT[PRACOWNICY_ID],0),1)</f>
        <v>#N/A</v>
      </c>
    </row>
    <row r="1694" spans="1:11">
      <c r="A1694" s="11"/>
      <c r="B1694" s="11"/>
      <c r="E1694" s="11"/>
      <c r="F1694" s="11"/>
      <c r="I1694" t="str">
        <f>LEFT(Tabela_Kwerenda_z_AKORD[[#This Row],[NR_KOMISJI]],5)</f>
        <v/>
      </c>
      <c r="J1694" t="str">
        <f>DAY(Tabela_Kwerenda_z_AKORD[[#This Row],[CZAS_START]]) &amp;"-"&amp; MONTH(Tabela_Kwerenda_z_AKORD[[#This Row],[CZAS_START]]) &amp;"-"&amp; YEAR(Tabela_Kwerenda_z_AKORD[[#This Row],[CZAS_START]])</f>
        <v>0-1-1900</v>
      </c>
      <c r="K1694" t="e">
        <f>INDEX(AKORDT[],MATCH(Tabela_Kwerenda_z_AKORD[[#This Row],[PRACOWNICY_ID]],AKORDT[PRACOWNICY_ID],0),1)</f>
        <v>#N/A</v>
      </c>
    </row>
    <row r="1695" spans="1:11">
      <c r="A1695" s="11"/>
      <c r="B1695" s="11"/>
      <c r="E1695" s="11"/>
      <c r="F1695" s="11"/>
      <c r="I1695" t="str">
        <f>LEFT(Tabela_Kwerenda_z_AKORD[[#This Row],[NR_KOMISJI]],5)</f>
        <v/>
      </c>
      <c r="J1695" t="str">
        <f>DAY(Tabela_Kwerenda_z_AKORD[[#This Row],[CZAS_START]]) &amp;"-"&amp; MONTH(Tabela_Kwerenda_z_AKORD[[#This Row],[CZAS_START]]) &amp;"-"&amp; YEAR(Tabela_Kwerenda_z_AKORD[[#This Row],[CZAS_START]])</f>
        <v>0-1-1900</v>
      </c>
      <c r="K1695" t="e">
        <f>INDEX(AKORDT[],MATCH(Tabela_Kwerenda_z_AKORD[[#This Row],[PRACOWNICY_ID]],AKORDT[PRACOWNICY_ID],0),1)</f>
        <v>#N/A</v>
      </c>
    </row>
    <row r="1696" spans="1:11">
      <c r="A1696" s="11"/>
      <c r="B1696" s="11"/>
      <c r="E1696" s="11"/>
      <c r="F1696" s="11"/>
      <c r="I1696" t="str">
        <f>LEFT(Tabela_Kwerenda_z_AKORD[[#This Row],[NR_KOMISJI]],5)</f>
        <v/>
      </c>
      <c r="J1696" t="str">
        <f>DAY(Tabela_Kwerenda_z_AKORD[[#This Row],[CZAS_START]]) &amp;"-"&amp; MONTH(Tabela_Kwerenda_z_AKORD[[#This Row],[CZAS_START]]) &amp;"-"&amp; YEAR(Tabela_Kwerenda_z_AKORD[[#This Row],[CZAS_START]])</f>
        <v>0-1-1900</v>
      </c>
      <c r="K1696" t="e">
        <f>INDEX(AKORDT[],MATCH(Tabela_Kwerenda_z_AKORD[[#This Row],[PRACOWNICY_ID]],AKORDT[PRACOWNICY_ID],0),1)</f>
        <v>#N/A</v>
      </c>
    </row>
    <row r="1697" spans="1:11">
      <c r="A1697" s="11"/>
      <c r="B1697" s="11"/>
      <c r="E1697" s="11"/>
      <c r="F1697" s="11"/>
      <c r="I1697" t="str">
        <f>LEFT(Tabela_Kwerenda_z_AKORD[[#This Row],[NR_KOMISJI]],5)</f>
        <v/>
      </c>
      <c r="J1697" t="str">
        <f>DAY(Tabela_Kwerenda_z_AKORD[[#This Row],[CZAS_START]]) &amp;"-"&amp; MONTH(Tabela_Kwerenda_z_AKORD[[#This Row],[CZAS_START]]) &amp;"-"&amp; YEAR(Tabela_Kwerenda_z_AKORD[[#This Row],[CZAS_START]])</f>
        <v>0-1-1900</v>
      </c>
      <c r="K1697" t="e">
        <f>INDEX(AKORDT[],MATCH(Tabela_Kwerenda_z_AKORD[[#This Row],[PRACOWNICY_ID]],AKORDT[PRACOWNICY_ID],0),1)</f>
        <v>#N/A</v>
      </c>
    </row>
    <row r="1698" spans="1:11">
      <c r="A1698" s="11"/>
      <c r="B1698" s="11"/>
      <c r="E1698" s="11"/>
      <c r="F1698" s="11"/>
      <c r="I1698" t="str">
        <f>LEFT(Tabela_Kwerenda_z_AKORD[[#This Row],[NR_KOMISJI]],5)</f>
        <v/>
      </c>
      <c r="J1698" t="str">
        <f>DAY(Tabela_Kwerenda_z_AKORD[[#This Row],[CZAS_START]]) &amp;"-"&amp; MONTH(Tabela_Kwerenda_z_AKORD[[#This Row],[CZAS_START]]) &amp;"-"&amp; YEAR(Tabela_Kwerenda_z_AKORD[[#This Row],[CZAS_START]])</f>
        <v>0-1-1900</v>
      </c>
      <c r="K1698" t="e">
        <f>INDEX(AKORDT[],MATCH(Tabela_Kwerenda_z_AKORD[[#This Row],[PRACOWNICY_ID]],AKORDT[PRACOWNICY_ID],0),1)</f>
        <v>#N/A</v>
      </c>
    </row>
    <row r="1699" spans="1:11">
      <c r="A1699" s="11"/>
      <c r="B1699" s="11"/>
      <c r="E1699" s="11"/>
      <c r="F1699" s="11"/>
      <c r="I1699" t="str">
        <f>LEFT(Tabela_Kwerenda_z_AKORD[[#This Row],[NR_KOMISJI]],5)</f>
        <v/>
      </c>
      <c r="J1699" t="str">
        <f>DAY(Tabela_Kwerenda_z_AKORD[[#This Row],[CZAS_START]]) &amp;"-"&amp; MONTH(Tabela_Kwerenda_z_AKORD[[#This Row],[CZAS_START]]) &amp;"-"&amp; YEAR(Tabela_Kwerenda_z_AKORD[[#This Row],[CZAS_START]])</f>
        <v>0-1-1900</v>
      </c>
      <c r="K1699" t="e">
        <f>INDEX(AKORDT[],MATCH(Tabela_Kwerenda_z_AKORD[[#This Row],[PRACOWNICY_ID]],AKORDT[PRACOWNICY_ID],0),1)</f>
        <v>#N/A</v>
      </c>
    </row>
    <row r="1700" spans="1:11">
      <c r="A1700" s="11"/>
      <c r="B1700" s="11"/>
      <c r="E1700" s="11"/>
      <c r="F1700" s="11"/>
      <c r="I1700" t="str">
        <f>LEFT(Tabela_Kwerenda_z_AKORD[[#This Row],[NR_KOMISJI]],5)</f>
        <v/>
      </c>
      <c r="J1700" t="str">
        <f>DAY(Tabela_Kwerenda_z_AKORD[[#This Row],[CZAS_START]]) &amp;"-"&amp; MONTH(Tabela_Kwerenda_z_AKORD[[#This Row],[CZAS_START]]) &amp;"-"&amp; YEAR(Tabela_Kwerenda_z_AKORD[[#This Row],[CZAS_START]])</f>
        <v>0-1-1900</v>
      </c>
      <c r="K1700" t="e">
        <f>INDEX(AKORDT[],MATCH(Tabela_Kwerenda_z_AKORD[[#This Row],[PRACOWNICY_ID]],AKORDT[PRACOWNICY_ID],0),1)</f>
        <v>#N/A</v>
      </c>
    </row>
    <row r="1701" spans="1:11">
      <c r="A1701" s="11"/>
      <c r="B1701" s="11"/>
      <c r="E1701" s="11"/>
      <c r="F1701" s="11"/>
      <c r="I1701" t="str">
        <f>LEFT(Tabela_Kwerenda_z_AKORD[[#This Row],[NR_KOMISJI]],5)</f>
        <v/>
      </c>
      <c r="J1701" t="str">
        <f>DAY(Tabela_Kwerenda_z_AKORD[[#This Row],[CZAS_START]]) &amp;"-"&amp; MONTH(Tabela_Kwerenda_z_AKORD[[#This Row],[CZAS_START]]) &amp;"-"&amp; YEAR(Tabela_Kwerenda_z_AKORD[[#This Row],[CZAS_START]])</f>
        <v>0-1-1900</v>
      </c>
      <c r="K1701" t="e">
        <f>INDEX(AKORDT[],MATCH(Tabela_Kwerenda_z_AKORD[[#This Row],[PRACOWNICY_ID]],AKORDT[PRACOWNICY_ID],0),1)</f>
        <v>#N/A</v>
      </c>
    </row>
    <row r="1702" spans="1:11">
      <c r="A1702" s="11"/>
      <c r="B1702" s="11"/>
      <c r="F1702" s="11"/>
      <c r="I1702" t="str">
        <f>LEFT(Tabela_Kwerenda_z_AKORD[[#This Row],[NR_KOMISJI]],5)</f>
        <v/>
      </c>
      <c r="J1702" t="str">
        <f>DAY(Tabela_Kwerenda_z_AKORD[[#This Row],[CZAS_START]]) &amp;"-"&amp; MONTH(Tabela_Kwerenda_z_AKORD[[#This Row],[CZAS_START]]) &amp;"-"&amp; YEAR(Tabela_Kwerenda_z_AKORD[[#This Row],[CZAS_START]])</f>
        <v>0-1-1900</v>
      </c>
      <c r="K1702" t="e">
        <f>INDEX(AKORDT[],MATCH(Tabela_Kwerenda_z_AKORD[[#This Row],[PRACOWNICY_ID]],AKORDT[PRACOWNICY_ID],0),1)</f>
        <v>#N/A</v>
      </c>
    </row>
    <row r="1703" spans="1:11">
      <c r="A1703" s="11"/>
      <c r="B1703" s="11"/>
      <c r="F1703" s="11"/>
      <c r="I1703" t="str">
        <f>LEFT(Tabela_Kwerenda_z_AKORD[[#This Row],[NR_KOMISJI]],5)</f>
        <v/>
      </c>
      <c r="J1703" t="str">
        <f>DAY(Tabela_Kwerenda_z_AKORD[[#This Row],[CZAS_START]]) &amp;"-"&amp; MONTH(Tabela_Kwerenda_z_AKORD[[#This Row],[CZAS_START]]) &amp;"-"&amp; YEAR(Tabela_Kwerenda_z_AKORD[[#This Row],[CZAS_START]])</f>
        <v>0-1-1900</v>
      </c>
      <c r="K1703" t="e">
        <f>INDEX(AKORDT[],MATCH(Tabela_Kwerenda_z_AKORD[[#This Row],[PRACOWNICY_ID]],AKORDT[PRACOWNICY_ID],0),1)</f>
        <v>#N/A</v>
      </c>
    </row>
    <row r="1704" spans="1:11">
      <c r="A1704" s="11"/>
      <c r="B1704" s="11"/>
      <c r="F1704" s="11"/>
      <c r="I1704" t="str">
        <f>LEFT(Tabela_Kwerenda_z_AKORD[[#This Row],[NR_KOMISJI]],5)</f>
        <v/>
      </c>
      <c r="J1704" t="str">
        <f>DAY(Tabela_Kwerenda_z_AKORD[[#This Row],[CZAS_START]]) &amp;"-"&amp; MONTH(Tabela_Kwerenda_z_AKORD[[#This Row],[CZAS_START]]) &amp;"-"&amp; YEAR(Tabela_Kwerenda_z_AKORD[[#This Row],[CZAS_START]])</f>
        <v>0-1-1900</v>
      </c>
      <c r="K1704" t="e">
        <f>INDEX(AKORDT[],MATCH(Tabela_Kwerenda_z_AKORD[[#This Row],[PRACOWNICY_ID]],AKORDT[PRACOWNICY_ID],0),1)</f>
        <v>#N/A</v>
      </c>
    </row>
    <row r="1705" spans="1:11">
      <c r="A1705" s="11"/>
      <c r="B1705" s="11"/>
      <c r="F1705" s="11"/>
      <c r="I1705" t="str">
        <f>LEFT(Tabela_Kwerenda_z_AKORD[[#This Row],[NR_KOMISJI]],5)</f>
        <v/>
      </c>
      <c r="J1705" t="str">
        <f>DAY(Tabela_Kwerenda_z_AKORD[[#This Row],[CZAS_START]]) &amp;"-"&amp; MONTH(Tabela_Kwerenda_z_AKORD[[#This Row],[CZAS_START]]) &amp;"-"&amp; YEAR(Tabela_Kwerenda_z_AKORD[[#This Row],[CZAS_START]])</f>
        <v>0-1-1900</v>
      </c>
      <c r="K1705" t="e">
        <f>INDEX(AKORDT[],MATCH(Tabela_Kwerenda_z_AKORD[[#This Row],[PRACOWNICY_ID]],AKORDT[PRACOWNICY_ID],0),1)</f>
        <v>#N/A</v>
      </c>
    </row>
    <row r="1706" spans="1:11">
      <c r="A1706" s="11"/>
      <c r="B1706" s="11"/>
      <c r="F1706" s="11"/>
      <c r="I1706" t="str">
        <f>LEFT(Tabela_Kwerenda_z_AKORD[[#This Row],[NR_KOMISJI]],5)</f>
        <v/>
      </c>
      <c r="J1706" t="str">
        <f>DAY(Tabela_Kwerenda_z_AKORD[[#This Row],[CZAS_START]]) &amp;"-"&amp; MONTH(Tabela_Kwerenda_z_AKORD[[#This Row],[CZAS_START]]) &amp;"-"&amp; YEAR(Tabela_Kwerenda_z_AKORD[[#This Row],[CZAS_START]])</f>
        <v>0-1-1900</v>
      </c>
      <c r="K1706" t="e">
        <f>INDEX(AKORDT[],MATCH(Tabela_Kwerenda_z_AKORD[[#This Row],[PRACOWNICY_ID]],AKORDT[PRACOWNICY_ID],0),1)</f>
        <v>#N/A</v>
      </c>
    </row>
    <row r="1707" spans="1:11">
      <c r="A1707" s="11"/>
      <c r="B1707" s="11"/>
      <c r="F1707" s="11"/>
      <c r="I1707" t="str">
        <f>LEFT(Tabela_Kwerenda_z_AKORD[[#This Row],[NR_KOMISJI]],5)</f>
        <v/>
      </c>
      <c r="J1707" t="str">
        <f>DAY(Tabela_Kwerenda_z_AKORD[[#This Row],[CZAS_START]]) &amp;"-"&amp; MONTH(Tabela_Kwerenda_z_AKORD[[#This Row],[CZAS_START]]) &amp;"-"&amp; YEAR(Tabela_Kwerenda_z_AKORD[[#This Row],[CZAS_START]])</f>
        <v>0-1-1900</v>
      </c>
      <c r="K1707" t="e">
        <f>INDEX(AKORDT[],MATCH(Tabela_Kwerenda_z_AKORD[[#This Row],[PRACOWNICY_ID]],AKORDT[PRACOWNICY_ID],0),1)</f>
        <v>#N/A</v>
      </c>
    </row>
    <row r="1708" spans="1:11">
      <c r="A1708" s="11"/>
      <c r="B1708" s="11"/>
      <c r="F1708" s="11"/>
      <c r="I1708" t="str">
        <f>LEFT(Tabela_Kwerenda_z_AKORD[[#This Row],[NR_KOMISJI]],5)</f>
        <v/>
      </c>
      <c r="J1708" t="str">
        <f>DAY(Tabela_Kwerenda_z_AKORD[[#This Row],[CZAS_START]]) &amp;"-"&amp; MONTH(Tabela_Kwerenda_z_AKORD[[#This Row],[CZAS_START]]) &amp;"-"&amp; YEAR(Tabela_Kwerenda_z_AKORD[[#This Row],[CZAS_START]])</f>
        <v>0-1-1900</v>
      </c>
      <c r="K1708" t="e">
        <f>INDEX(AKORDT[],MATCH(Tabela_Kwerenda_z_AKORD[[#This Row],[PRACOWNICY_ID]],AKORDT[PRACOWNICY_ID],0),1)</f>
        <v>#N/A</v>
      </c>
    </row>
    <row r="1709" spans="1:11">
      <c r="A1709" s="11"/>
      <c r="B1709" s="11"/>
      <c r="F1709" s="11"/>
      <c r="I1709" t="str">
        <f>LEFT(Tabela_Kwerenda_z_AKORD[[#This Row],[NR_KOMISJI]],5)</f>
        <v/>
      </c>
      <c r="J1709" t="str">
        <f>DAY(Tabela_Kwerenda_z_AKORD[[#This Row],[CZAS_START]]) &amp;"-"&amp; MONTH(Tabela_Kwerenda_z_AKORD[[#This Row],[CZAS_START]]) &amp;"-"&amp; YEAR(Tabela_Kwerenda_z_AKORD[[#This Row],[CZAS_START]])</f>
        <v>0-1-1900</v>
      </c>
      <c r="K1709" t="e">
        <f>INDEX(AKORDT[],MATCH(Tabela_Kwerenda_z_AKORD[[#This Row],[PRACOWNICY_ID]],AKORDT[PRACOWNICY_ID],0),1)</f>
        <v>#N/A</v>
      </c>
    </row>
    <row r="1710" spans="1:11">
      <c r="A1710" s="11"/>
      <c r="B1710" s="11"/>
      <c r="F1710" s="11"/>
      <c r="I1710" t="str">
        <f>LEFT(Tabela_Kwerenda_z_AKORD[[#This Row],[NR_KOMISJI]],5)</f>
        <v/>
      </c>
      <c r="J1710" t="str">
        <f>DAY(Tabela_Kwerenda_z_AKORD[[#This Row],[CZAS_START]]) &amp;"-"&amp; MONTH(Tabela_Kwerenda_z_AKORD[[#This Row],[CZAS_START]]) &amp;"-"&amp; YEAR(Tabela_Kwerenda_z_AKORD[[#This Row],[CZAS_START]])</f>
        <v>0-1-1900</v>
      </c>
      <c r="K1710" t="e">
        <f>INDEX(AKORDT[],MATCH(Tabela_Kwerenda_z_AKORD[[#This Row],[PRACOWNICY_ID]],AKORDT[PRACOWNICY_ID],0),1)</f>
        <v>#N/A</v>
      </c>
    </row>
    <row r="1711" spans="1:11">
      <c r="A1711" s="11"/>
      <c r="B1711" s="11"/>
      <c r="F1711" s="11"/>
      <c r="I1711" t="str">
        <f>LEFT(Tabela_Kwerenda_z_AKORD[[#This Row],[NR_KOMISJI]],5)</f>
        <v/>
      </c>
      <c r="J1711" t="str">
        <f>DAY(Tabela_Kwerenda_z_AKORD[[#This Row],[CZAS_START]]) &amp;"-"&amp; MONTH(Tabela_Kwerenda_z_AKORD[[#This Row],[CZAS_START]]) &amp;"-"&amp; YEAR(Tabela_Kwerenda_z_AKORD[[#This Row],[CZAS_START]])</f>
        <v>0-1-1900</v>
      </c>
      <c r="K1711" t="e">
        <f>INDEX(AKORDT[],MATCH(Tabela_Kwerenda_z_AKORD[[#This Row],[PRACOWNICY_ID]],AKORDT[PRACOWNICY_ID],0),1)</f>
        <v>#N/A</v>
      </c>
    </row>
    <row r="1712" spans="1:11">
      <c r="A1712" s="11"/>
      <c r="B1712" s="11"/>
      <c r="F1712" s="11"/>
      <c r="I1712" t="str">
        <f>LEFT(Tabela_Kwerenda_z_AKORD[[#This Row],[NR_KOMISJI]],5)</f>
        <v/>
      </c>
      <c r="J1712" t="str">
        <f>DAY(Tabela_Kwerenda_z_AKORD[[#This Row],[CZAS_START]]) &amp;"-"&amp; MONTH(Tabela_Kwerenda_z_AKORD[[#This Row],[CZAS_START]]) &amp;"-"&amp; YEAR(Tabela_Kwerenda_z_AKORD[[#This Row],[CZAS_START]])</f>
        <v>0-1-1900</v>
      </c>
      <c r="K1712" t="e">
        <f>INDEX(AKORDT[],MATCH(Tabela_Kwerenda_z_AKORD[[#This Row],[PRACOWNICY_ID]],AKORDT[PRACOWNICY_ID],0),1)</f>
        <v>#N/A</v>
      </c>
    </row>
    <row r="1713" spans="1:11">
      <c r="A1713" s="11"/>
      <c r="B1713" s="11"/>
      <c r="F1713" s="11"/>
      <c r="I1713" t="str">
        <f>LEFT(Tabela_Kwerenda_z_AKORD[[#This Row],[NR_KOMISJI]],5)</f>
        <v/>
      </c>
      <c r="J1713" t="str">
        <f>DAY(Tabela_Kwerenda_z_AKORD[[#This Row],[CZAS_START]]) &amp;"-"&amp; MONTH(Tabela_Kwerenda_z_AKORD[[#This Row],[CZAS_START]]) &amp;"-"&amp; YEAR(Tabela_Kwerenda_z_AKORD[[#This Row],[CZAS_START]])</f>
        <v>0-1-1900</v>
      </c>
      <c r="K1713" t="e">
        <f>INDEX(AKORDT[],MATCH(Tabela_Kwerenda_z_AKORD[[#This Row],[PRACOWNICY_ID]],AKORDT[PRACOWNICY_ID],0),1)</f>
        <v>#N/A</v>
      </c>
    </row>
    <row r="1714" spans="1:11">
      <c r="A1714" s="11"/>
      <c r="B1714" s="11"/>
      <c r="F1714" s="11"/>
      <c r="I1714" t="str">
        <f>LEFT(Tabela_Kwerenda_z_AKORD[[#This Row],[NR_KOMISJI]],5)</f>
        <v/>
      </c>
      <c r="J1714" t="str">
        <f>DAY(Tabela_Kwerenda_z_AKORD[[#This Row],[CZAS_START]]) &amp;"-"&amp; MONTH(Tabela_Kwerenda_z_AKORD[[#This Row],[CZAS_START]]) &amp;"-"&amp; YEAR(Tabela_Kwerenda_z_AKORD[[#This Row],[CZAS_START]])</f>
        <v>0-1-1900</v>
      </c>
      <c r="K1714" t="e">
        <f>INDEX(AKORDT[],MATCH(Tabela_Kwerenda_z_AKORD[[#This Row],[PRACOWNICY_ID]],AKORDT[PRACOWNICY_ID],0),1)</f>
        <v>#N/A</v>
      </c>
    </row>
    <row r="1715" spans="1:11">
      <c r="A1715" s="11"/>
      <c r="B1715" s="11"/>
      <c r="F1715" s="11"/>
      <c r="I1715" t="str">
        <f>LEFT(Tabela_Kwerenda_z_AKORD[[#This Row],[NR_KOMISJI]],5)</f>
        <v/>
      </c>
      <c r="J1715" t="str">
        <f>DAY(Tabela_Kwerenda_z_AKORD[[#This Row],[CZAS_START]]) &amp;"-"&amp; MONTH(Tabela_Kwerenda_z_AKORD[[#This Row],[CZAS_START]]) &amp;"-"&amp; YEAR(Tabela_Kwerenda_z_AKORD[[#This Row],[CZAS_START]])</f>
        <v>0-1-1900</v>
      </c>
      <c r="K1715" t="e">
        <f>INDEX(AKORDT[],MATCH(Tabela_Kwerenda_z_AKORD[[#This Row],[PRACOWNICY_ID]],AKORDT[PRACOWNICY_ID],0),1)</f>
        <v>#N/A</v>
      </c>
    </row>
    <row r="1716" spans="1:11">
      <c r="A1716" s="11"/>
      <c r="B1716" s="11"/>
      <c r="F1716" s="11"/>
      <c r="I1716" t="str">
        <f>LEFT(Tabela_Kwerenda_z_AKORD[[#This Row],[NR_KOMISJI]],5)</f>
        <v/>
      </c>
      <c r="J1716" t="str">
        <f>DAY(Tabela_Kwerenda_z_AKORD[[#This Row],[CZAS_START]]) &amp;"-"&amp; MONTH(Tabela_Kwerenda_z_AKORD[[#This Row],[CZAS_START]]) &amp;"-"&amp; YEAR(Tabela_Kwerenda_z_AKORD[[#This Row],[CZAS_START]])</f>
        <v>0-1-1900</v>
      </c>
      <c r="K1716" t="e">
        <f>INDEX(AKORDT[],MATCH(Tabela_Kwerenda_z_AKORD[[#This Row],[PRACOWNICY_ID]],AKORDT[PRACOWNICY_ID],0),1)</f>
        <v>#N/A</v>
      </c>
    </row>
    <row r="1717" spans="1:11">
      <c r="A1717" s="11"/>
      <c r="B1717" s="11"/>
      <c r="F1717" s="11"/>
      <c r="I1717" t="str">
        <f>LEFT(Tabela_Kwerenda_z_AKORD[[#This Row],[NR_KOMISJI]],5)</f>
        <v/>
      </c>
      <c r="J1717" t="str">
        <f>DAY(Tabela_Kwerenda_z_AKORD[[#This Row],[CZAS_START]]) &amp;"-"&amp; MONTH(Tabela_Kwerenda_z_AKORD[[#This Row],[CZAS_START]]) &amp;"-"&amp; YEAR(Tabela_Kwerenda_z_AKORD[[#This Row],[CZAS_START]])</f>
        <v>0-1-1900</v>
      </c>
      <c r="K1717" t="e">
        <f>INDEX(AKORDT[],MATCH(Tabela_Kwerenda_z_AKORD[[#This Row],[PRACOWNICY_ID]],AKORDT[PRACOWNICY_ID],0),1)</f>
        <v>#N/A</v>
      </c>
    </row>
    <row r="1718" spans="1:11">
      <c r="A1718" s="11"/>
      <c r="B1718" s="11"/>
      <c r="F1718" s="11"/>
      <c r="I1718" t="str">
        <f>LEFT(Tabela_Kwerenda_z_AKORD[[#This Row],[NR_KOMISJI]],5)</f>
        <v/>
      </c>
      <c r="J1718" t="str">
        <f>DAY(Tabela_Kwerenda_z_AKORD[[#This Row],[CZAS_START]]) &amp;"-"&amp; MONTH(Tabela_Kwerenda_z_AKORD[[#This Row],[CZAS_START]]) &amp;"-"&amp; YEAR(Tabela_Kwerenda_z_AKORD[[#This Row],[CZAS_START]])</f>
        <v>0-1-1900</v>
      </c>
      <c r="K1718" t="e">
        <f>INDEX(AKORDT[],MATCH(Tabela_Kwerenda_z_AKORD[[#This Row],[PRACOWNICY_ID]],AKORDT[PRACOWNICY_ID],0),1)</f>
        <v>#N/A</v>
      </c>
    </row>
    <row r="1719" spans="1:11">
      <c r="A1719" s="11"/>
      <c r="B1719" s="11"/>
      <c r="F1719" s="11"/>
      <c r="I1719" t="str">
        <f>LEFT(Tabela_Kwerenda_z_AKORD[[#This Row],[NR_KOMISJI]],5)</f>
        <v/>
      </c>
      <c r="J1719" t="str">
        <f>DAY(Tabela_Kwerenda_z_AKORD[[#This Row],[CZAS_START]]) &amp;"-"&amp; MONTH(Tabela_Kwerenda_z_AKORD[[#This Row],[CZAS_START]]) &amp;"-"&amp; YEAR(Tabela_Kwerenda_z_AKORD[[#This Row],[CZAS_START]])</f>
        <v>0-1-1900</v>
      </c>
      <c r="K1719" t="e">
        <f>INDEX(AKORDT[],MATCH(Tabela_Kwerenda_z_AKORD[[#This Row],[PRACOWNICY_ID]],AKORDT[PRACOWNICY_ID],0),1)</f>
        <v>#N/A</v>
      </c>
    </row>
    <row r="1720" spans="1:11">
      <c r="A1720" s="11"/>
      <c r="B1720" s="11"/>
      <c r="F1720" s="11"/>
      <c r="I1720" t="str">
        <f>LEFT(Tabela_Kwerenda_z_AKORD[[#This Row],[NR_KOMISJI]],5)</f>
        <v/>
      </c>
      <c r="J1720" t="str">
        <f>DAY(Tabela_Kwerenda_z_AKORD[[#This Row],[CZAS_START]]) &amp;"-"&amp; MONTH(Tabela_Kwerenda_z_AKORD[[#This Row],[CZAS_START]]) &amp;"-"&amp; YEAR(Tabela_Kwerenda_z_AKORD[[#This Row],[CZAS_START]])</f>
        <v>0-1-1900</v>
      </c>
      <c r="K1720" t="e">
        <f>INDEX(AKORDT[],MATCH(Tabela_Kwerenda_z_AKORD[[#This Row],[PRACOWNICY_ID]],AKORDT[PRACOWNICY_ID],0),1)</f>
        <v>#N/A</v>
      </c>
    </row>
    <row r="1721" spans="1:11">
      <c r="A1721" s="11"/>
      <c r="B1721" s="11"/>
      <c r="F1721" s="11"/>
      <c r="I1721" t="str">
        <f>LEFT(Tabela_Kwerenda_z_AKORD[[#This Row],[NR_KOMISJI]],5)</f>
        <v/>
      </c>
      <c r="J1721" t="str">
        <f>DAY(Tabela_Kwerenda_z_AKORD[[#This Row],[CZAS_START]]) &amp;"-"&amp; MONTH(Tabela_Kwerenda_z_AKORD[[#This Row],[CZAS_START]]) &amp;"-"&amp; YEAR(Tabela_Kwerenda_z_AKORD[[#This Row],[CZAS_START]])</f>
        <v>0-1-1900</v>
      </c>
      <c r="K1721" t="e">
        <f>INDEX(AKORDT[],MATCH(Tabela_Kwerenda_z_AKORD[[#This Row],[PRACOWNICY_ID]],AKORDT[PRACOWNICY_ID],0),1)</f>
        <v>#N/A</v>
      </c>
    </row>
    <row r="1722" spans="1:11">
      <c r="A1722" s="11"/>
      <c r="B1722" s="11"/>
      <c r="F1722" s="11"/>
      <c r="I1722" t="str">
        <f>LEFT(Tabela_Kwerenda_z_AKORD[[#This Row],[NR_KOMISJI]],5)</f>
        <v/>
      </c>
      <c r="J1722" t="str">
        <f>DAY(Tabela_Kwerenda_z_AKORD[[#This Row],[CZAS_START]]) &amp;"-"&amp; MONTH(Tabela_Kwerenda_z_AKORD[[#This Row],[CZAS_START]]) &amp;"-"&amp; YEAR(Tabela_Kwerenda_z_AKORD[[#This Row],[CZAS_START]])</f>
        <v>0-1-1900</v>
      </c>
      <c r="K1722" t="e">
        <f>INDEX(AKORDT[],MATCH(Tabela_Kwerenda_z_AKORD[[#This Row],[PRACOWNICY_ID]],AKORDT[PRACOWNICY_ID],0),1)</f>
        <v>#N/A</v>
      </c>
    </row>
    <row r="1723" spans="1:11">
      <c r="A1723" s="11"/>
      <c r="B1723" s="11"/>
      <c r="F1723" s="11"/>
      <c r="I1723" t="str">
        <f>LEFT(Tabela_Kwerenda_z_AKORD[[#This Row],[NR_KOMISJI]],5)</f>
        <v/>
      </c>
      <c r="J1723" t="str">
        <f>DAY(Tabela_Kwerenda_z_AKORD[[#This Row],[CZAS_START]]) &amp;"-"&amp; MONTH(Tabela_Kwerenda_z_AKORD[[#This Row],[CZAS_START]]) &amp;"-"&amp; YEAR(Tabela_Kwerenda_z_AKORD[[#This Row],[CZAS_START]])</f>
        <v>0-1-1900</v>
      </c>
      <c r="K1723" t="e">
        <f>INDEX(AKORDT[],MATCH(Tabela_Kwerenda_z_AKORD[[#This Row],[PRACOWNICY_ID]],AKORDT[PRACOWNICY_ID],0),1)</f>
        <v>#N/A</v>
      </c>
    </row>
    <row r="1724" spans="1:11">
      <c r="A1724" s="11"/>
      <c r="B1724" s="11"/>
      <c r="F1724" s="11"/>
      <c r="I1724" t="str">
        <f>LEFT(Tabela_Kwerenda_z_AKORD[[#This Row],[NR_KOMISJI]],5)</f>
        <v/>
      </c>
      <c r="J1724" t="str">
        <f>DAY(Tabela_Kwerenda_z_AKORD[[#This Row],[CZAS_START]]) &amp;"-"&amp; MONTH(Tabela_Kwerenda_z_AKORD[[#This Row],[CZAS_START]]) &amp;"-"&amp; YEAR(Tabela_Kwerenda_z_AKORD[[#This Row],[CZAS_START]])</f>
        <v>0-1-1900</v>
      </c>
      <c r="K1724" t="e">
        <f>INDEX(AKORDT[],MATCH(Tabela_Kwerenda_z_AKORD[[#This Row],[PRACOWNICY_ID]],AKORDT[PRACOWNICY_ID],0),1)</f>
        <v>#N/A</v>
      </c>
    </row>
    <row r="1725" spans="1:11">
      <c r="A1725" s="11"/>
      <c r="B1725" s="11"/>
      <c r="F1725" s="11"/>
      <c r="I1725" t="str">
        <f>LEFT(Tabela_Kwerenda_z_AKORD[[#This Row],[NR_KOMISJI]],5)</f>
        <v/>
      </c>
      <c r="J1725" t="str">
        <f>DAY(Tabela_Kwerenda_z_AKORD[[#This Row],[CZAS_START]]) &amp;"-"&amp; MONTH(Tabela_Kwerenda_z_AKORD[[#This Row],[CZAS_START]]) &amp;"-"&amp; YEAR(Tabela_Kwerenda_z_AKORD[[#This Row],[CZAS_START]])</f>
        <v>0-1-1900</v>
      </c>
      <c r="K1725" t="e">
        <f>INDEX(AKORDT[],MATCH(Tabela_Kwerenda_z_AKORD[[#This Row],[PRACOWNICY_ID]],AKORDT[PRACOWNICY_ID],0),1)</f>
        <v>#N/A</v>
      </c>
    </row>
    <row r="1726" spans="1:11">
      <c r="A1726" s="11"/>
      <c r="B1726" s="11"/>
      <c r="F1726" s="11"/>
      <c r="I1726" t="str">
        <f>LEFT(Tabela_Kwerenda_z_AKORD[[#This Row],[NR_KOMISJI]],5)</f>
        <v/>
      </c>
      <c r="J1726" t="str">
        <f>DAY(Tabela_Kwerenda_z_AKORD[[#This Row],[CZAS_START]]) &amp;"-"&amp; MONTH(Tabela_Kwerenda_z_AKORD[[#This Row],[CZAS_START]]) &amp;"-"&amp; YEAR(Tabela_Kwerenda_z_AKORD[[#This Row],[CZAS_START]])</f>
        <v>0-1-1900</v>
      </c>
      <c r="K1726" t="e">
        <f>INDEX(AKORDT[],MATCH(Tabela_Kwerenda_z_AKORD[[#This Row],[PRACOWNICY_ID]],AKORDT[PRACOWNICY_ID],0),1)</f>
        <v>#N/A</v>
      </c>
    </row>
    <row r="1727" spans="1:11">
      <c r="A1727" s="11"/>
      <c r="B1727" s="11"/>
      <c r="F1727" s="11"/>
      <c r="I1727" t="str">
        <f>LEFT(Tabela_Kwerenda_z_AKORD[[#This Row],[NR_KOMISJI]],5)</f>
        <v/>
      </c>
      <c r="J1727" t="str">
        <f>DAY(Tabela_Kwerenda_z_AKORD[[#This Row],[CZAS_START]]) &amp;"-"&amp; MONTH(Tabela_Kwerenda_z_AKORD[[#This Row],[CZAS_START]]) &amp;"-"&amp; YEAR(Tabela_Kwerenda_z_AKORD[[#This Row],[CZAS_START]])</f>
        <v>0-1-1900</v>
      </c>
      <c r="K1727" t="e">
        <f>INDEX(AKORDT[],MATCH(Tabela_Kwerenda_z_AKORD[[#This Row],[PRACOWNICY_ID]],AKORDT[PRACOWNICY_ID],0),1)</f>
        <v>#N/A</v>
      </c>
    </row>
    <row r="1728" spans="1:11">
      <c r="A1728" s="11"/>
      <c r="B1728" s="11"/>
      <c r="F1728" s="11"/>
      <c r="I1728" t="str">
        <f>LEFT(Tabela_Kwerenda_z_AKORD[[#This Row],[NR_KOMISJI]],5)</f>
        <v/>
      </c>
      <c r="J1728" t="str">
        <f>DAY(Tabela_Kwerenda_z_AKORD[[#This Row],[CZAS_START]]) &amp;"-"&amp; MONTH(Tabela_Kwerenda_z_AKORD[[#This Row],[CZAS_START]]) &amp;"-"&amp; YEAR(Tabela_Kwerenda_z_AKORD[[#This Row],[CZAS_START]])</f>
        <v>0-1-1900</v>
      </c>
      <c r="K1728" t="e">
        <f>INDEX(AKORDT[],MATCH(Tabela_Kwerenda_z_AKORD[[#This Row],[PRACOWNICY_ID]],AKORDT[PRACOWNICY_ID],0),1)</f>
        <v>#N/A</v>
      </c>
    </row>
    <row r="1729" spans="1:11">
      <c r="A1729" s="11"/>
      <c r="B1729" s="11"/>
      <c r="F1729" s="11"/>
      <c r="I1729" t="str">
        <f>LEFT(Tabela_Kwerenda_z_AKORD[[#This Row],[NR_KOMISJI]],5)</f>
        <v/>
      </c>
      <c r="J1729" t="str">
        <f>DAY(Tabela_Kwerenda_z_AKORD[[#This Row],[CZAS_START]]) &amp;"-"&amp; MONTH(Tabela_Kwerenda_z_AKORD[[#This Row],[CZAS_START]]) &amp;"-"&amp; YEAR(Tabela_Kwerenda_z_AKORD[[#This Row],[CZAS_START]])</f>
        <v>0-1-1900</v>
      </c>
      <c r="K1729" t="e">
        <f>INDEX(AKORDT[],MATCH(Tabela_Kwerenda_z_AKORD[[#This Row],[PRACOWNICY_ID]],AKORDT[PRACOWNICY_ID],0),1)</f>
        <v>#N/A</v>
      </c>
    </row>
    <row r="1730" spans="1:11">
      <c r="A1730" s="11"/>
      <c r="B1730" s="11"/>
      <c r="F1730" s="11"/>
      <c r="I1730" t="str">
        <f>LEFT(Tabela_Kwerenda_z_AKORD[[#This Row],[NR_KOMISJI]],5)</f>
        <v/>
      </c>
      <c r="J1730" t="str">
        <f>DAY(Tabela_Kwerenda_z_AKORD[[#This Row],[CZAS_START]]) &amp;"-"&amp; MONTH(Tabela_Kwerenda_z_AKORD[[#This Row],[CZAS_START]]) &amp;"-"&amp; YEAR(Tabela_Kwerenda_z_AKORD[[#This Row],[CZAS_START]])</f>
        <v>0-1-1900</v>
      </c>
      <c r="K1730" t="e">
        <f>INDEX(AKORDT[],MATCH(Tabela_Kwerenda_z_AKORD[[#This Row],[PRACOWNICY_ID]],AKORDT[PRACOWNICY_ID],0),1)</f>
        <v>#N/A</v>
      </c>
    </row>
    <row r="1731" spans="1:11">
      <c r="A1731" s="11"/>
      <c r="B1731" s="11"/>
      <c r="F1731" s="11"/>
      <c r="I1731" t="str">
        <f>LEFT(Tabela_Kwerenda_z_AKORD[[#This Row],[NR_KOMISJI]],5)</f>
        <v/>
      </c>
      <c r="J1731" t="str">
        <f>DAY(Tabela_Kwerenda_z_AKORD[[#This Row],[CZAS_START]]) &amp;"-"&amp; MONTH(Tabela_Kwerenda_z_AKORD[[#This Row],[CZAS_START]]) &amp;"-"&amp; YEAR(Tabela_Kwerenda_z_AKORD[[#This Row],[CZAS_START]])</f>
        <v>0-1-1900</v>
      </c>
      <c r="K1731" t="e">
        <f>INDEX(AKORDT[],MATCH(Tabela_Kwerenda_z_AKORD[[#This Row],[PRACOWNICY_ID]],AKORDT[PRACOWNICY_ID],0),1)</f>
        <v>#N/A</v>
      </c>
    </row>
    <row r="1732" spans="1:11">
      <c r="A1732" s="11"/>
      <c r="B1732" s="11"/>
      <c r="F1732" s="11"/>
      <c r="I1732" t="str">
        <f>LEFT(Tabela_Kwerenda_z_AKORD[[#This Row],[NR_KOMISJI]],5)</f>
        <v/>
      </c>
      <c r="J1732" t="str">
        <f>DAY(Tabela_Kwerenda_z_AKORD[[#This Row],[CZAS_START]]) &amp;"-"&amp; MONTH(Tabela_Kwerenda_z_AKORD[[#This Row],[CZAS_START]]) &amp;"-"&amp; YEAR(Tabela_Kwerenda_z_AKORD[[#This Row],[CZAS_START]])</f>
        <v>0-1-1900</v>
      </c>
      <c r="K1732" t="e">
        <f>INDEX(AKORDT[],MATCH(Tabela_Kwerenda_z_AKORD[[#This Row],[PRACOWNICY_ID]],AKORDT[PRACOWNICY_ID],0),1)</f>
        <v>#N/A</v>
      </c>
    </row>
    <row r="1733" spans="1:11">
      <c r="A1733" s="11"/>
      <c r="B1733" s="11"/>
      <c r="F1733" s="11"/>
      <c r="I1733" t="str">
        <f>LEFT(Tabela_Kwerenda_z_AKORD[[#This Row],[NR_KOMISJI]],5)</f>
        <v/>
      </c>
      <c r="J1733" t="str">
        <f>DAY(Tabela_Kwerenda_z_AKORD[[#This Row],[CZAS_START]]) &amp;"-"&amp; MONTH(Tabela_Kwerenda_z_AKORD[[#This Row],[CZAS_START]]) &amp;"-"&amp; YEAR(Tabela_Kwerenda_z_AKORD[[#This Row],[CZAS_START]])</f>
        <v>0-1-1900</v>
      </c>
      <c r="K1733" t="e">
        <f>INDEX(AKORDT[],MATCH(Tabela_Kwerenda_z_AKORD[[#This Row],[PRACOWNICY_ID]],AKORDT[PRACOWNICY_ID],0),1)</f>
        <v>#N/A</v>
      </c>
    </row>
    <row r="1734" spans="1:11">
      <c r="A1734" s="11"/>
      <c r="B1734" s="11"/>
      <c r="F1734" s="11"/>
      <c r="I1734" t="str">
        <f>LEFT(Tabela_Kwerenda_z_AKORD[[#This Row],[NR_KOMISJI]],5)</f>
        <v/>
      </c>
      <c r="J1734" t="str">
        <f>DAY(Tabela_Kwerenda_z_AKORD[[#This Row],[CZAS_START]]) &amp;"-"&amp; MONTH(Tabela_Kwerenda_z_AKORD[[#This Row],[CZAS_START]]) &amp;"-"&amp; YEAR(Tabela_Kwerenda_z_AKORD[[#This Row],[CZAS_START]])</f>
        <v>0-1-1900</v>
      </c>
      <c r="K1734" t="e">
        <f>INDEX(AKORDT[],MATCH(Tabela_Kwerenda_z_AKORD[[#This Row],[PRACOWNICY_ID]],AKORDT[PRACOWNICY_ID],0),1)</f>
        <v>#N/A</v>
      </c>
    </row>
    <row r="1735" spans="1:11">
      <c r="A1735" s="11"/>
      <c r="B1735" s="11"/>
      <c r="F1735" s="11"/>
      <c r="I1735" t="str">
        <f>LEFT(Tabela_Kwerenda_z_AKORD[[#This Row],[NR_KOMISJI]],5)</f>
        <v/>
      </c>
      <c r="J1735" t="str">
        <f>DAY(Tabela_Kwerenda_z_AKORD[[#This Row],[CZAS_START]]) &amp;"-"&amp; MONTH(Tabela_Kwerenda_z_AKORD[[#This Row],[CZAS_START]]) &amp;"-"&amp; YEAR(Tabela_Kwerenda_z_AKORD[[#This Row],[CZAS_START]])</f>
        <v>0-1-1900</v>
      </c>
      <c r="K1735" t="e">
        <f>INDEX(AKORDT[],MATCH(Tabela_Kwerenda_z_AKORD[[#This Row],[PRACOWNICY_ID]],AKORDT[PRACOWNICY_ID],0),1)</f>
        <v>#N/A</v>
      </c>
    </row>
    <row r="1736" spans="1:11">
      <c r="A1736" s="11"/>
      <c r="B1736" s="11"/>
      <c r="F1736" s="11"/>
      <c r="I1736" t="str">
        <f>LEFT(Tabela_Kwerenda_z_AKORD[[#This Row],[NR_KOMISJI]],5)</f>
        <v/>
      </c>
      <c r="J1736" t="str">
        <f>DAY(Tabela_Kwerenda_z_AKORD[[#This Row],[CZAS_START]]) &amp;"-"&amp; MONTH(Tabela_Kwerenda_z_AKORD[[#This Row],[CZAS_START]]) &amp;"-"&amp; YEAR(Tabela_Kwerenda_z_AKORD[[#This Row],[CZAS_START]])</f>
        <v>0-1-1900</v>
      </c>
      <c r="K1736" t="e">
        <f>INDEX(AKORDT[],MATCH(Tabela_Kwerenda_z_AKORD[[#This Row],[PRACOWNICY_ID]],AKORDT[PRACOWNICY_ID],0),1)</f>
        <v>#N/A</v>
      </c>
    </row>
    <row r="1737" spans="1:11">
      <c r="A1737" s="11"/>
      <c r="B1737" s="11"/>
      <c r="F1737" s="11"/>
      <c r="I1737" t="str">
        <f>LEFT(Tabela_Kwerenda_z_AKORD[[#This Row],[NR_KOMISJI]],5)</f>
        <v/>
      </c>
      <c r="J1737" t="str">
        <f>DAY(Tabela_Kwerenda_z_AKORD[[#This Row],[CZAS_START]]) &amp;"-"&amp; MONTH(Tabela_Kwerenda_z_AKORD[[#This Row],[CZAS_START]]) &amp;"-"&amp; YEAR(Tabela_Kwerenda_z_AKORD[[#This Row],[CZAS_START]])</f>
        <v>0-1-1900</v>
      </c>
      <c r="K1737" t="e">
        <f>INDEX(AKORDT[],MATCH(Tabela_Kwerenda_z_AKORD[[#This Row],[PRACOWNICY_ID]],AKORDT[PRACOWNICY_ID],0),1)</f>
        <v>#N/A</v>
      </c>
    </row>
    <row r="1738" spans="1:11">
      <c r="A1738" s="11"/>
      <c r="B1738" s="11"/>
      <c r="F1738" s="11"/>
      <c r="I1738" t="str">
        <f>LEFT(Tabela_Kwerenda_z_AKORD[[#This Row],[NR_KOMISJI]],5)</f>
        <v/>
      </c>
      <c r="J1738" t="str">
        <f>DAY(Tabela_Kwerenda_z_AKORD[[#This Row],[CZAS_START]]) &amp;"-"&amp; MONTH(Tabela_Kwerenda_z_AKORD[[#This Row],[CZAS_START]]) &amp;"-"&amp; YEAR(Tabela_Kwerenda_z_AKORD[[#This Row],[CZAS_START]])</f>
        <v>0-1-1900</v>
      </c>
      <c r="K1738" t="e">
        <f>INDEX(AKORDT[],MATCH(Tabela_Kwerenda_z_AKORD[[#This Row],[PRACOWNICY_ID]],AKORDT[PRACOWNICY_ID],0),1)</f>
        <v>#N/A</v>
      </c>
    </row>
    <row r="1739" spans="1:11">
      <c r="A1739" s="11"/>
      <c r="B1739" s="11"/>
      <c r="F1739" s="11"/>
      <c r="I1739" t="str">
        <f>LEFT(Tabela_Kwerenda_z_AKORD[[#This Row],[NR_KOMISJI]],5)</f>
        <v/>
      </c>
      <c r="J1739" t="str">
        <f>DAY(Tabela_Kwerenda_z_AKORD[[#This Row],[CZAS_START]]) &amp;"-"&amp; MONTH(Tabela_Kwerenda_z_AKORD[[#This Row],[CZAS_START]]) &amp;"-"&amp; YEAR(Tabela_Kwerenda_z_AKORD[[#This Row],[CZAS_START]])</f>
        <v>0-1-1900</v>
      </c>
      <c r="K1739" t="e">
        <f>INDEX(AKORDT[],MATCH(Tabela_Kwerenda_z_AKORD[[#This Row],[PRACOWNICY_ID]],AKORDT[PRACOWNICY_ID],0),1)</f>
        <v>#N/A</v>
      </c>
    </row>
    <row r="1740" spans="1:11">
      <c r="A1740" s="11"/>
      <c r="B1740" s="11"/>
      <c r="F1740" s="11"/>
      <c r="I1740" t="str">
        <f>LEFT(Tabela_Kwerenda_z_AKORD[[#This Row],[NR_KOMISJI]],5)</f>
        <v/>
      </c>
      <c r="J1740" t="str">
        <f>DAY(Tabela_Kwerenda_z_AKORD[[#This Row],[CZAS_START]]) &amp;"-"&amp; MONTH(Tabela_Kwerenda_z_AKORD[[#This Row],[CZAS_START]]) &amp;"-"&amp; YEAR(Tabela_Kwerenda_z_AKORD[[#This Row],[CZAS_START]])</f>
        <v>0-1-1900</v>
      </c>
      <c r="K1740" t="e">
        <f>INDEX(AKORDT[],MATCH(Tabela_Kwerenda_z_AKORD[[#This Row],[PRACOWNICY_ID]],AKORDT[PRACOWNICY_ID],0),1)</f>
        <v>#N/A</v>
      </c>
    </row>
    <row r="1741" spans="1:11">
      <c r="A1741" s="11"/>
      <c r="B1741" s="11"/>
      <c r="F1741" s="11"/>
      <c r="I1741" t="str">
        <f>LEFT(Tabela_Kwerenda_z_AKORD[[#This Row],[NR_KOMISJI]],5)</f>
        <v/>
      </c>
      <c r="J1741" t="str">
        <f>DAY(Tabela_Kwerenda_z_AKORD[[#This Row],[CZAS_START]]) &amp;"-"&amp; MONTH(Tabela_Kwerenda_z_AKORD[[#This Row],[CZAS_START]]) &amp;"-"&amp; YEAR(Tabela_Kwerenda_z_AKORD[[#This Row],[CZAS_START]])</f>
        <v>0-1-1900</v>
      </c>
      <c r="K1741" t="e">
        <f>INDEX(AKORDT[],MATCH(Tabela_Kwerenda_z_AKORD[[#This Row],[PRACOWNICY_ID]],AKORDT[PRACOWNICY_ID],0),1)</f>
        <v>#N/A</v>
      </c>
    </row>
    <row r="1742" spans="1:11">
      <c r="A1742" s="11"/>
      <c r="B1742" s="11"/>
      <c r="F1742" s="11"/>
      <c r="I1742" t="str">
        <f>LEFT(Tabela_Kwerenda_z_AKORD[[#This Row],[NR_KOMISJI]],5)</f>
        <v/>
      </c>
      <c r="J1742" t="str">
        <f>DAY(Tabela_Kwerenda_z_AKORD[[#This Row],[CZAS_START]]) &amp;"-"&amp; MONTH(Tabela_Kwerenda_z_AKORD[[#This Row],[CZAS_START]]) &amp;"-"&amp; YEAR(Tabela_Kwerenda_z_AKORD[[#This Row],[CZAS_START]])</f>
        <v>0-1-1900</v>
      </c>
      <c r="K1742" t="e">
        <f>INDEX(AKORDT[],MATCH(Tabela_Kwerenda_z_AKORD[[#This Row],[PRACOWNICY_ID]],AKORDT[PRACOWNICY_ID],0),1)</f>
        <v>#N/A</v>
      </c>
    </row>
    <row r="1743" spans="1:11">
      <c r="A1743" s="11"/>
      <c r="B1743" s="11"/>
      <c r="F1743" s="11"/>
      <c r="I1743" t="str">
        <f>LEFT(Tabela_Kwerenda_z_AKORD[[#This Row],[NR_KOMISJI]],5)</f>
        <v/>
      </c>
      <c r="J1743" t="str">
        <f>DAY(Tabela_Kwerenda_z_AKORD[[#This Row],[CZAS_START]]) &amp;"-"&amp; MONTH(Tabela_Kwerenda_z_AKORD[[#This Row],[CZAS_START]]) &amp;"-"&amp; YEAR(Tabela_Kwerenda_z_AKORD[[#This Row],[CZAS_START]])</f>
        <v>0-1-1900</v>
      </c>
      <c r="K1743" t="e">
        <f>INDEX(AKORDT[],MATCH(Tabela_Kwerenda_z_AKORD[[#This Row],[PRACOWNICY_ID]],AKORDT[PRACOWNICY_ID],0),1)</f>
        <v>#N/A</v>
      </c>
    </row>
    <row r="1744" spans="1:11">
      <c r="A1744" s="11"/>
      <c r="B1744" s="11"/>
      <c r="F1744" s="11"/>
      <c r="I1744" t="str">
        <f>LEFT(Tabela_Kwerenda_z_AKORD[[#This Row],[NR_KOMISJI]],5)</f>
        <v/>
      </c>
      <c r="J1744" t="str">
        <f>DAY(Tabela_Kwerenda_z_AKORD[[#This Row],[CZAS_START]]) &amp;"-"&amp; MONTH(Tabela_Kwerenda_z_AKORD[[#This Row],[CZAS_START]]) &amp;"-"&amp; YEAR(Tabela_Kwerenda_z_AKORD[[#This Row],[CZAS_START]])</f>
        <v>0-1-1900</v>
      </c>
      <c r="K1744" t="e">
        <f>INDEX(AKORDT[],MATCH(Tabela_Kwerenda_z_AKORD[[#This Row],[PRACOWNICY_ID]],AKORDT[PRACOWNICY_ID],0),1)</f>
        <v>#N/A</v>
      </c>
    </row>
    <row r="1745" spans="1:11">
      <c r="A1745" s="11"/>
      <c r="B1745" s="11"/>
      <c r="F1745" s="11"/>
      <c r="I1745" t="str">
        <f>LEFT(Tabela_Kwerenda_z_AKORD[[#This Row],[NR_KOMISJI]],5)</f>
        <v/>
      </c>
      <c r="J1745" t="str">
        <f>DAY(Tabela_Kwerenda_z_AKORD[[#This Row],[CZAS_START]]) &amp;"-"&amp; MONTH(Tabela_Kwerenda_z_AKORD[[#This Row],[CZAS_START]]) &amp;"-"&amp; YEAR(Tabela_Kwerenda_z_AKORD[[#This Row],[CZAS_START]])</f>
        <v>0-1-1900</v>
      </c>
      <c r="K1745" t="e">
        <f>INDEX(AKORDT[],MATCH(Tabela_Kwerenda_z_AKORD[[#This Row],[PRACOWNICY_ID]],AKORDT[PRACOWNICY_ID],0),1)</f>
        <v>#N/A</v>
      </c>
    </row>
    <row r="1746" spans="1:11">
      <c r="A1746" s="11"/>
      <c r="B1746" s="11"/>
      <c r="F1746" s="11"/>
      <c r="I1746" t="str">
        <f>LEFT(Tabela_Kwerenda_z_AKORD[[#This Row],[NR_KOMISJI]],5)</f>
        <v/>
      </c>
      <c r="J1746" t="str">
        <f>DAY(Tabela_Kwerenda_z_AKORD[[#This Row],[CZAS_START]]) &amp;"-"&amp; MONTH(Tabela_Kwerenda_z_AKORD[[#This Row],[CZAS_START]]) &amp;"-"&amp; YEAR(Tabela_Kwerenda_z_AKORD[[#This Row],[CZAS_START]])</f>
        <v>0-1-1900</v>
      </c>
      <c r="K1746" t="e">
        <f>INDEX(AKORDT[],MATCH(Tabela_Kwerenda_z_AKORD[[#This Row],[PRACOWNICY_ID]],AKORDT[PRACOWNICY_ID],0),1)</f>
        <v>#N/A</v>
      </c>
    </row>
    <row r="1747" spans="1:11">
      <c r="A1747" s="11"/>
      <c r="B1747" s="11"/>
      <c r="F1747" s="11"/>
      <c r="I1747" t="str">
        <f>LEFT(Tabela_Kwerenda_z_AKORD[[#This Row],[NR_KOMISJI]],5)</f>
        <v/>
      </c>
      <c r="J1747" t="str">
        <f>DAY(Tabela_Kwerenda_z_AKORD[[#This Row],[CZAS_START]]) &amp;"-"&amp; MONTH(Tabela_Kwerenda_z_AKORD[[#This Row],[CZAS_START]]) &amp;"-"&amp; YEAR(Tabela_Kwerenda_z_AKORD[[#This Row],[CZAS_START]])</f>
        <v>0-1-1900</v>
      </c>
      <c r="K1747" t="e">
        <f>INDEX(AKORDT[],MATCH(Tabela_Kwerenda_z_AKORD[[#This Row],[PRACOWNICY_ID]],AKORDT[PRACOWNICY_ID],0),1)</f>
        <v>#N/A</v>
      </c>
    </row>
    <row r="1748" spans="1:11">
      <c r="A1748" s="11"/>
      <c r="B1748" s="11"/>
      <c r="F1748" s="11"/>
      <c r="I1748" t="str">
        <f>LEFT(Tabela_Kwerenda_z_AKORD[[#This Row],[NR_KOMISJI]],5)</f>
        <v/>
      </c>
      <c r="J1748" t="str">
        <f>DAY(Tabela_Kwerenda_z_AKORD[[#This Row],[CZAS_START]]) &amp;"-"&amp; MONTH(Tabela_Kwerenda_z_AKORD[[#This Row],[CZAS_START]]) &amp;"-"&amp; YEAR(Tabela_Kwerenda_z_AKORD[[#This Row],[CZAS_START]])</f>
        <v>0-1-1900</v>
      </c>
      <c r="K1748" t="e">
        <f>INDEX(AKORDT[],MATCH(Tabela_Kwerenda_z_AKORD[[#This Row],[PRACOWNICY_ID]],AKORDT[PRACOWNICY_ID],0),1)</f>
        <v>#N/A</v>
      </c>
    </row>
    <row r="1749" spans="1:11">
      <c r="A1749" s="11"/>
      <c r="B1749" s="11"/>
      <c r="F1749" s="11"/>
      <c r="I1749" t="str">
        <f>LEFT(Tabela_Kwerenda_z_AKORD[[#This Row],[NR_KOMISJI]],5)</f>
        <v/>
      </c>
      <c r="J1749" t="str">
        <f>DAY(Tabela_Kwerenda_z_AKORD[[#This Row],[CZAS_START]]) &amp;"-"&amp; MONTH(Tabela_Kwerenda_z_AKORD[[#This Row],[CZAS_START]]) &amp;"-"&amp; YEAR(Tabela_Kwerenda_z_AKORD[[#This Row],[CZAS_START]])</f>
        <v>0-1-1900</v>
      </c>
      <c r="K1749" t="e">
        <f>INDEX(AKORDT[],MATCH(Tabela_Kwerenda_z_AKORD[[#This Row],[PRACOWNICY_ID]],AKORDT[PRACOWNICY_ID],0),1)</f>
        <v>#N/A</v>
      </c>
    </row>
    <row r="1750" spans="1:11">
      <c r="A1750" s="11"/>
      <c r="B1750" s="11"/>
      <c r="F1750" s="11"/>
      <c r="I1750" t="str">
        <f>LEFT(Tabela_Kwerenda_z_AKORD[[#This Row],[NR_KOMISJI]],5)</f>
        <v/>
      </c>
      <c r="J1750" t="str">
        <f>DAY(Tabela_Kwerenda_z_AKORD[[#This Row],[CZAS_START]]) &amp;"-"&amp; MONTH(Tabela_Kwerenda_z_AKORD[[#This Row],[CZAS_START]]) &amp;"-"&amp; YEAR(Tabela_Kwerenda_z_AKORD[[#This Row],[CZAS_START]])</f>
        <v>0-1-1900</v>
      </c>
      <c r="K1750" t="e">
        <f>INDEX(AKORDT[],MATCH(Tabela_Kwerenda_z_AKORD[[#This Row],[PRACOWNICY_ID]],AKORDT[PRACOWNICY_ID],0),1)</f>
        <v>#N/A</v>
      </c>
    </row>
    <row r="1751" spans="1:11">
      <c r="A1751" s="11"/>
      <c r="B1751" s="11"/>
      <c r="F1751" s="11"/>
      <c r="I1751" t="str">
        <f>LEFT(Tabela_Kwerenda_z_AKORD[[#This Row],[NR_KOMISJI]],5)</f>
        <v/>
      </c>
      <c r="J1751" t="str">
        <f>DAY(Tabela_Kwerenda_z_AKORD[[#This Row],[CZAS_START]]) &amp;"-"&amp; MONTH(Tabela_Kwerenda_z_AKORD[[#This Row],[CZAS_START]]) &amp;"-"&amp; YEAR(Tabela_Kwerenda_z_AKORD[[#This Row],[CZAS_START]])</f>
        <v>0-1-1900</v>
      </c>
      <c r="K1751" t="e">
        <f>INDEX(AKORDT[],MATCH(Tabela_Kwerenda_z_AKORD[[#This Row],[PRACOWNICY_ID]],AKORDT[PRACOWNICY_ID],0),1)</f>
        <v>#N/A</v>
      </c>
    </row>
    <row r="1752" spans="1:11">
      <c r="A1752" s="11"/>
      <c r="B1752" s="11"/>
      <c r="F1752" s="11"/>
      <c r="I1752" t="str">
        <f>LEFT(Tabela_Kwerenda_z_AKORD[[#This Row],[NR_KOMISJI]],5)</f>
        <v/>
      </c>
      <c r="J1752" t="str">
        <f>DAY(Tabela_Kwerenda_z_AKORD[[#This Row],[CZAS_START]]) &amp;"-"&amp; MONTH(Tabela_Kwerenda_z_AKORD[[#This Row],[CZAS_START]]) &amp;"-"&amp; YEAR(Tabela_Kwerenda_z_AKORD[[#This Row],[CZAS_START]])</f>
        <v>0-1-1900</v>
      </c>
      <c r="K1752" t="e">
        <f>INDEX(AKORDT[],MATCH(Tabela_Kwerenda_z_AKORD[[#This Row],[PRACOWNICY_ID]],AKORDT[PRACOWNICY_ID],0),1)</f>
        <v>#N/A</v>
      </c>
    </row>
    <row r="1753" spans="1:11">
      <c r="A1753" s="11"/>
      <c r="B1753" s="11"/>
      <c r="F1753" s="11"/>
      <c r="I1753" t="str">
        <f>LEFT(Tabela_Kwerenda_z_AKORD[[#This Row],[NR_KOMISJI]],5)</f>
        <v/>
      </c>
      <c r="J1753" t="str">
        <f>DAY(Tabela_Kwerenda_z_AKORD[[#This Row],[CZAS_START]]) &amp;"-"&amp; MONTH(Tabela_Kwerenda_z_AKORD[[#This Row],[CZAS_START]]) &amp;"-"&amp; YEAR(Tabela_Kwerenda_z_AKORD[[#This Row],[CZAS_START]])</f>
        <v>0-1-1900</v>
      </c>
      <c r="K1753" t="e">
        <f>INDEX(AKORDT[],MATCH(Tabela_Kwerenda_z_AKORD[[#This Row],[PRACOWNICY_ID]],AKORDT[PRACOWNICY_ID],0),1)</f>
        <v>#N/A</v>
      </c>
    </row>
    <row r="1754" spans="1:11">
      <c r="A1754" s="11"/>
      <c r="B1754" s="11"/>
      <c r="F1754" s="11"/>
      <c r="I1754" t="str">
        <f>LEFT(Tabela_Kwerenda_z_AKORD[[#This Row],[NR_KOMISJI]],5)</f>
        <v/>
      </c>
      <c r="J1754" t="str">
        <f>DAY(Tabela_Kwerenda_z_AKORD[[#This Row],[CZAS_START]]) &amp;"-"&amp; MONTH(Tabela_Kwerenda_z_AKORD[[#This Row],[CZAS_START]]) &amp;"-"&amp; YEAR(Tabela_Kwerenda_z_AKORD[[#This Row],[CZAS_START]])</f>
        <v>0-1-1900</v>
      </c>
      <c r="K1754" t="e">
        <f>INDEX(AKORDT[],MATCH(Tabela_Kwerenda_z_AKORD[[#This Row],[PRACOWNICY_ID]],AKORDT[PRACOWNICY_ID],0),1)</f>
        <v>#N/A</v>
      </c>
    </row>
    <row r="1755" spans="1:11">
      <c r="A1755" s="11"/>
      <c r="B1755" s="11"/>
      <c r="F1755" s="11"/>
      <c r="I1755" t="str">
        <f>LEFT(Tabela_Kwerenda_z_AKORD[[#This Row],[NR_KOMISJI]],5)</f>
        <v/>
      </c>
      <c r="J1755" t="str">
        <f>DAY(Tabela_Kwerenda_z_AKORD[[#This Row],[CZAS_START]]) &amp;"-"&amp; MONTH(Tabela_Kwerenda_z_AKORD[[#This Row],[CZAS_START]]) &amp;"-"&amp; YEAR(Tabela_Kwerenda_z_AKORD[[#This Row],[CZAS_START]])</f>
        <v>0-1-1900</v>
      </c>
      <c r="K1755" t="e">
        <f>INDEX(AKORDT[],MATCH(Tabela_Kwerenda_z_AKORD[[#This Row],[PRACOWNICY_ID]],AKORDT[PRACOWNICY_ID],0),1)</f>
        <v>#N/A</v>
      </c>
    </row>
    <row r="1756" spans="1:11">
      <c r="A1756" s="11"/>
      <c r="B1756" s="11"/>
      <c r="F1756" s="11"/>
      <c r="I1756" t="str">
        <f>LEFT(Tabela_Kwerenda_z_AKORD[[#This Row],[NR_KOMISJI]],5)</f>
        <v/>
      </c>
      <c r="J1756" t="str">
        <f>DAY(Tabela_Kwerenda_z_AKORD[[#This Row],[CZAS_START]]) &amp;"-"&amp; MONTH(Tabela_Kwerenda_z_AKORD[[#This Row],[CZAS_START]]) &amp;"-"&amp; YEAR(Tabela_Kwerenda_z_AKORD[[#This Row],[CZAS_START]])</f>
        <v>0-1-1900</v>
      </c>
      <c r="K1756" t="e">
        <f>INDEX(AKORDT[],MATCH(Tabela_Kwerenda_z_AKORD[[#This Row],[PRACOWNICY_ID]],AKORDT[PRACOWNICY_ID],0),1)</f>
        <v>#N/A</v>
      </c>
    </row>
    <row r="1757" spans="1:11">
      <c r="A1757" s="11"/>
      <c r="B1757" s="11"/>
      <c r="F1757" s="11"/>
      <c r="I1757" t="str">
        <f>LEFT(Tabela_Kwerenda_z_AKORD[[#This Row],[NR_KOMISJI]],5)</f>
        <v/>
      </c>
      <c r="J1757" t="str">
        <f>DAY(Tabela_Kwerenda_z_AKORD[[#This Row],[CZAS_START]]) &amp;"-"&amp; MONTH(Tabela_Kwerenda_z_AKORD[[#This Row],[CZAS_START]]) &amp;"-"&amp; YEAR(Tabela_Kwerenda_z_AKORD[[#This Row],[CZAS_START]])</f>
        <v>0-1-1900</v>
      </c>
      <c r="K1757" t="e">
        <f>INDEX(AKORDT[],MATCH(Tabela_Kwerenda_z_AKORD[[#This Row],[PRACOWNICY_ID]],AKORDT[PRACOWNICY_ID],0),1)</f>
        <v>#N/A</v>
      </c>
    </row>
    <row r="1758" spans="1:11">
      <c r="A1758" s="11"/>
      <c r="B1758" s="11"/>
      <c r="F1758" s="11"/>
      <c r="I1758" t="str">
        <f>LEFT(Tabela_Kwerenda_z_AKORD[[#This Row],[NR_KOMISJI]],5)</f>
        <v/>
      </c>
      <c r="J1758" t="str">
        <f>DAY(Tabela_Kwerenda_z_AKORD[[#This Row],[CZAS_START]]) &amp;"-"&amp; MONTH(Tabela_Kwerenda_z_AKORD[[#This Row],[CZAS_START]]) &amp;"-"&amp; YEAR(Tabela_Kwerenda_z_AKORD[[#This Row],[CZAS_START]])</f>
        <v>0-1-1900</v>
      </c>
      <c r="K1758" t="e">
        <f>INDEX(AKORDT[],MATCH(Tabela_Kwerenda_z_AKORD[[#This Row],[PRACOWNICY_ID]],AKORDT[PRACOWNICY_ID],0),1)</f>
        <v>#N/A</v>
      </c>
    </row>
    <row r="1759" spans="1:11">
      <c r="A1759" s="11"/>
      <c r="B1759" s="11"/>
      <c r="F1759" s="11"/>
      <c r="I1759" t="str">
        <f>LEFT(Tabela_Kwerenda_z_AKORD[[#This Row],[NR_KOMISJI]],5)</f>
        <v/>
      </c>
      <c r="J1759" t="str">
        <f>DAY(Tabela_Kwerenda_z_AKORD[[#This Row],[CZAS_START]]) &amp;"-"&amp; MONTH(Tabela_Kwerenda_z_AKORD[[#This Row],[CZAS_START]]) &amp;"-"&amp; YEAR(Tabela_Kwerenda_z_AKORD[[#This Row],[CZAS_START]])</f>
        <v>0-1-1900</v>
      </c>
      <c r="K1759" t="e">
        <f>INDEX(AKORDT[],MATCH(Tabela_Kwerenda_z_AKORD[[#This Row],[PRACOWNICY_ID]],AKORDT[PRACOWNICY_ID],0),1)</f>
        <v>#N/A</v>
      </c>
    </row>
    <row r="1760" spans="1:11">
      <c r="A1760" s="11"/>
      <c r="B1760" s="11"/>
      <c r="F1760" s="11"/>
      <c r="I1760" t="str">
        <f>LEFT(Tabela_Kwerenda_z_AKORD[[#This Row],[NR_KOMISJI]],5)</f>
        <v/>
      </c>
      <c r="J1760" t="str">
        <f>DAY(Tabela_Kwerenda_z_AKORD[[#This Row],[CZAS_START]]) &amp;"-"&amp; MONTH(Tabela_Kwerenda_z_AKORD[[#This Row],[CZAS_START]]) &amp;"-"&amp; YEAR(Tabela_Kwerenda_z_AKORD[[#This Row],[CZAS_START]])</f>
        <v>0-1-1900</v>
      </c>
      <c r="K1760" t="e">
        <f>INDEX(AKORDT[],MATCH(Tabela_Kwerenda_z_AKORD[[#This Row],[PRACOWNICY_ID]],AKORDT[PRACOWNICY_ID],0),1)</f>
        <v>#N/A</v>
      </c>
    </row>
    <row r="1761" spans="1:11">
      <c r="A1761" s="11"/>
      <c r="B1761" s="11"/>
      <c r="F1761" s="11"/>
      <c r="I1761" t="str">
        <f>LEFT(Tabela_Kwerenda_z_AKORD[[#This Row],[NR_KOMISJI]],5)</f>
        <v/>
      </c>
      <c r="J1761" t="str">
        <f>DAY(Tabela_Kwerenda_z_AKORD[[#This Row],[CZAS_START]]) &amp;"-"&amp; MONTH(Tabela_Kwerenda_z_AKORD[[#This Row],[CZAS_START]]) &amp;"-"&amp; YEAR(Tabela_Kwerenda_z_AKORD[[#This Row],[CZAS_START]])</f>
        <v>0-1-1900</v>
      </c>
      <c r="K1761" t="e">
        <f>INDEX(AKORDT[],MATCH(Tabela_Kwerenda_z_AKORD[[#This Row],[PRACOWNICY_ID]],AKORDT[PRACOWNICY_ID],0),1)</f>
        <v>#N/A</v>
      </c>
    </row>
    <row r="1762" spans="1:11">
      <c r="A1762" s="11"/>
      <c r="B1762" s="11"/>
      <c r="F1762" s="11"/>
      <c r="I1762" t="str">
        <f>LEFT(Tabela_Kwerenda_z_AKORD[[#This Row],[NR_KOMISJI]],5)</f>
        <v/>
      </c>
      <c r="J1762" t="str">
        <f>DAY(Tabela_Kwerenda_z_AKORD[[#This Row],[CZAS_START]]) &amp;"-"&amp; MONTH(Tabela_Kwerenda_z_AKORD[[#This Row],[CZAS_START]]) &amp;"-"&amp; YEAR(Tabela_Kwerenda_z_AKORD[[#This Row],[CZAS_START]])</f>
        <v>0-1-1900</v>
      </c>
      <c r="K1762" t="e">
        <f>INDEX(AKORDT[],MATCH(Tabela_Kwerenda_z_AKORD[[#This Row],[PRACOWNICY_ID]],AKORDT[PRACOWNICY_ID],0),1)</f>
        <v>#N/A</v>
      </c>
    </row>
    <row r="1763" spans="1:11">
      <c r="A1763" s="11"/>
      <c r="B1763" s="11"/>
      <c r="F1763" s="11"/>
      <c r="I1763" t="str">
        <f>LEFT(Tabela_Kwerenda_z_AKORD[[#This Row],[NR_KOMISJI]],5)</f>
        <v/>
      </c>
      <c r="J1763" t="str">
        <f>DAY(Tabela_Kwerenda_z_AKORD[[#This Row],[CZAS_START]]) &amp;"-"&amp; MONTH(Tabela_Kwerenda_z_AKORD[[#This Row],[CZAS_START]]) &amp;"-"&amp; YEAR(Tabela_Kwerenda_z_AKORD[[#This Row],[CZAS_START]])</f>
        <v>0-1-1900</v>
      </c>
      <c r="K1763" t="e">
        <f>INDEX(AKORDT[],MATCH(Tabela_Kwerenda_z_AKORD[[#This Row],[PRACOWNICY_ID]],AKORDT[PRACOWNICY_ID],0),1)</f>
        <v>#N/A</v>
      </c>
    </row>
    <row r="1764" spans="1:11">
      <c r="A1764" s="11"/>
      <c r="B1764" s="11"/>
      <c r="F1764" s="11"/>
      <c r="I1764" t="str">
        <f>LEFT(Tabela_Kwerenda_z_AKORD[[#This Row],[NR_KOMISJI]],5)</f>
        <v/>
      </c>
      <c r="J1764" t="str">
        <f>DAY(Tabela_Kwerenda_z_AKORD[[#This Row],[CZAS_START]]) &amp;"-"&amp; MONTH(Tabela_Kwerenda_z_AKORD[[#This Row],[CZAS_START]]) &amp;"-"&amp; YEAR(Tabela_Kwerenda_z_AKORD[[#This Row],[CZAS_START]])</f>
        <v>0-1-1900</v>
      </c>
      <c r="K1764" t="e">
        <f>INDEX(AKORDT[],MATCH(Tabela_Kwerenda_z_AKORD[[#This Row],[PRACOWNICY_ID]],AKORDT[PRACOWNICY_ID],0),1)</f>
        <v>#N/A</v>
      </c>
    </row>
    <row r="1765" spans="1:11">
      <c r="A1765" s="11"/>
      <c r="B1765" s="11"/>
      <c r="F1765" s="11"/>
      <c r="I1765" t="str">
        <f>LEFT(Tabela_Kwerenda_z_AKORD[[#This Row],[NR_KOMISJI]],5)</f>
        <v/>
      </c>
      <c r="J1765" t="str">
        <f>DAY(Tabela_Kwerenda_z_AKORD[[#This Row],[CZAS_START]]) &amp;"-"&amp; MONTH(Tabela_Kwerenda_z_AKORD[[#This Row],[CZAS_START]]) &amp;"-"&amp; YEAR(Tabela_Kwerenda_z_AKORD[[#This Row],[CZAS_START]])</f>
        <v>0-1-1900</v>
      </c>
      <c r="K1765" t="e">
        <f>INDEX(AKORDT[],MATCH(Tabela_Kwerenda_z_AKORD[[#This Row],[PRACOWNICY_ID]],AKORDT[PRACOWNICY_ID],0),1)</f>
        <v>#N/A</v>
      </c>
    </row>
    <row r="1766" spans="1:11">
      <c r="A1766" s="11"/>
      <c r="B1766" s="11"/>
      <c r="F1766" s="11"/>
      <c r="I1766" t="str">
        <f>LEFT(Tabela_Kwerenda_z_AKORD[[#This Row],[NR_KOMISJI]],5)</f>
        <v/>
      </c>
      <c r="J1766" t="str">
        <f>DAY(Tabela_Kwerenda_z_AKORD[[#This Row],[CZAS_START]]) &amp;"-"&amp; MONTH(Tabela_Kwerenda_z_AKORD[[#This Row],[CZAS_START]]) &amp;"-"&amp; YEAR(Tabela_Kwerenda_z_AKORD[[#This Row],[CZAS_START]])</f>
        <v>0-1-1900</v>
      </c>
      <c r="K1766" t="e">
        <f>INDEX(AKORDT[],MATCH(Tabela_Kwerenda_z_AKORD[[#This Row],[PRACOWNICY_ID]],AKORDT[PRACOWNICY_ID],0),1)</f>
        <v>#N/A</v>
      </c>
    </row>
    <row r="1767" spans="1:11">
      <c r="A1767" s="11"/>
      <c r="B1767" s="11"/>
      <c r="F1767" s="11"/>
      <c r="I1767" t="str">
        <f>LEFT(Tabela_Kwerenda_z_AKORD[[#This Row],[NR_KOMISJI]],5)</f>
        <v/>
      </c>
      <c r="J1767" t="str">
        <f>DAY(Tabela_Kwerenda_z_AKORD[[#This Row],[CZAS_START]]) &amp;"-"&amp; MONTH(Tabela_Kwerenda_z_AKORD[[#This Row],[CZAS_START]]) &amp;"-"&amp; YEAR(Tabela_Kwerenda_z_AKORD[[#This Row],[CZAS_START]])</f>
        <v>0-1-1900</v>
      </c>
      <c r="K1767" t="e">
        <f>INDEX(AKORDT[],MATCH(Tabela_Kwerenda_z_AKORD[[#This Row],[PRACOWNICY_ID]],AKORDT[PRACOWNICY_ID],0),1)</f>
        <v>#N/A</v>
      </c>
    </row>
    <row r="1768" spans="1:11">
      <c r="A1768" s="11"/>
      <c r="B1768" s="11"/>
      <c r="F1768" s="11"/>
      <c r="I1768" t="str">
        <f>LEFT(Tabela_Kwerenda_z_AKORD[[#This Row],[NR_KOMISJI]],5)</f>
        <v/>
      </c>
      <c r="J1768" t="str">
        <f>DAY(Tabela_Kwerenda_z_AKORD[[#This Row],[CZAS_START]]) &amp;"-"&amp; MONTH(Tabela_Kwerenda_z_AKORD[[#This Row],[CZAS_START]]) &amp;"-"&amp; YEAR(Tabela_Kwerenda_z_AKORD[[#This Row],[CZAS_START]])</f>
        <v>0-1-1900</v>
      </c>
      <c r="K1768" t="e">
        <f>INDEX(AKORDT[],MATCH(Tabela_Kwerenda_z_AKORD[[#This Row],[PRACOWNICY_ID]],AKORDT[PRACOWNICY_ID],0),1)</f>
        <v>#N/A</v>
      </c>
    </row>
    <row r="1769" spans="1:11">
      <c r="A1769" s="11"/>
      <c r="B1769" s="11"/>
      <c r="F1769" s="11"/>
      <c r="I1769" t="str">
        <f>LEFT(Tabela_Kwerenda_z_AKORD[[#This Row],[NR_KOMISJI]],5)</f>
        <v/>
      </c>
      <c r="J1769" t="str">
        <f>DAY(Tabela_Kwerenda_z_AKORD[[#This Row],[CZAS_START]]) &amp;"-"&amp; MONTH(Tabela_Kwerenda_z_AKORD[[#This Row],[CZAS_START]]) &amp;"-"&amp; YEAR(Tabela_Kwerenda_z_AKORD[[#This Row],[CZAS_START]])</f>
        <v>0-1-1900</v>
      </c>
      <c r="K1769" t="e">
        <f>INDEX(AKORDT[],MATCH(Tabela_Kwerenda_z_AKORD[[#This Row],[PRACOWNICY_ID]],AKORDT[PRACOWNICY_ID],0),1)</f>
        <v>#N/A</v>
      </c>
    </row>
    <row r="1770" spans="1:11">
      <c r="A1770" s="11"/>
      <c r="B1770" s="11"/>
      <c r="F1770" s="11"/>
      <c r="I1770" t="str">
        <f>LEFT(Tabela_Kwerenda_z_AKORD[[#This Row],[NR_KOMISJI]],5)</f>
        <v/>
      </c>
      <c r="J1770" t="str">
        <f>DAY(Tabela_Kwerenda_z_AKORD[[#This Row],[CZAS_START]]) &amp;"-"&amp; MONTH(Tabela_Kwerenda_z_AKORD[[#This Row],[CZAS_START]]) &amp;"-"&amp; YEAR(Tabela_Kwerenda_z_AKORD[[#This Row],[CZAS_START]])</f>
        <v>0-1-1900</v>
      </c>
      <c r="K1770" t="e">
        <f>INDEX(AKORDT[],MATCH(Tabela_Kwerenda_z_AKORD[[#This Row],[PRACOWNICY_ID]],AKORDT[PRACOWNICY_ID],0),1)</f>
        <v>#N/A</v>
      </c>
    </row>
    <row r="1771" spans="1:11">
      <c r="A1771" s="11"/>
      <c r="B1771" s="11"/>
      <c r="F1771" s="11"/>
      <c r="I1771" t="str">
        <f>LEFT(Tabela_Kwerenda_z_AKORD[[#This Row],[NR_KOMISJI]],5)</f>
        <v/>
      </c>
      <c r="J1771" t="str">
        <f>DAY(Tabela_Kwerenda_z_AKORD[[#This Row],[CZAS_START]]) &amp;"-"&amp; MONTH(Tabela_Kwerenda_z_AKORD[[#This Row],[CZAS_START]]) &amp;"-"&amp; YEAR(Tabela_Kwerenda_z_AKORD[[#This Row],[CZAS_START]])</f>
        <v>0-1-1900</v>
      </c>
      <c r="K1771" t="e">
        <f>INDEX(AKORDT[],MATCH(Tabela_Kwerenda_z_AKORD[[#This Row],[PRACOWNICY_ID]],AKORDT[PRACOWNICY_ID],0),1)</f>
        <v>#N/A</v>
      </c>
    </row>
    <row r="1772" spans="1:11">
      <c r="A1772" s="11"/>
      <c r="B1772" s="11"/>
      <c r="F1772" s="11"/>
      <c r="I1772" t="str">
        <f>LEFT(Tabela_Kwerenda_z_AKORD[[#This Row],[NR_KOMISJI]],5)</f>
        <v/>
      </c>
      <c r="J1772" t="str">
        <f>DAY(Tabela_Kwerenda_z_AKORD[[#This Row],[CZAS_START]]) &amp;"-"&amp; MONTH(Tabela_Kwerenda_z_AKORD[[#This Row],[CZAS_START]]) &amp;"-"&amp; YEAR(Tabela_Kwerenda_z_AKORD[[#This Row],[CZAS_START]])</f>
        <v>0-1-1900</v>
      </c>
      <c r="K1772" t="e">
        <f>INDEX(AKORDT[],MATCH(Tabela_Kwerenda_z_AKORD[[#This Row],[PRACOWNICY_ID]],AKORDT[PRACOWNICY_ID],0),1)</f>
        <v>#N/A</v>
      </c>
    </row>
    <row r="1773" spans="1:11">
      <c r="A1773" s="11"/>
      <c r="B1773" s="11"/>
      <c r="F1773" s="11"/>
      <c r="I1773" t="str">
        <f>LEFT(Tabela_Kwerenda_z_AKORD[[#This Row],[NR_KOMISJI]],5)</f>
        <v/>
      </c>
      <c r="J1773" t="str">
        <f>DAY(Tabela_Kwerenda_z_AKORD[[#This Row],[CZAS_START]]) &amp;"-"&amp; MONTH(Tabela_Kwerenda_z_AKORD[[#This Row],[CZAS_START]]) &amp;"-"&amp; YEAR(Tabela_Kwerenda_z_AKORD[[#This Row],[CZAS_START]])</f>
        <v>0-1-1900</v>
      </c>
      <c r="K1773" t="e">
        <f>INDEX(AKORDT[],MATCH(Tabela_Kwerenda_z_AKORD[[#This Row],[PRACOWNICY_ID]],AKORDT[PRACOWNICY_ID],0),1)</f>
        <v>#N/A</v>
      </c>
    </row>
    <row r="1774" spans="1:11">
      <c r="A1774" s="11"/>
      <c r="B1774" s="11"/>
      <c r="F1774" s="11"/>
      <c r="I1774" t="str">
        <f>LEFT(Tabela_Kwerenda_z_AKORD[[#This Row],[NR_KOMISJI]],5)</f>
        <v/>
      </c>
      <c r="J1774" t="str">
        <f>DAY(Tabela_Kwerenda_z_AKORD[[#This Row],[CZAS_START]]) &amp;"-"&amp; MONTH(Tabela_Kwerenda_z_AKORD[[#This Row],[CZAS_START]]) &amp;"-"&amp; YEAR(Tabela_Kwerenda_z_AKORD[[#This Row],[CZAS_START]])</f>
        <v>0-1-1900</v>
      </c>
      <c r="K1774" t="e">
        <f>INDEX(AKORDT[],MATCH(Tabela_Kwerenda_z_AKORD[[#This Row],[PRACOWNICY_ID]],AKORDT[PRACOWNICY_ID],0),1)</f>
        <v>#N/A</v>
      </c>
    </row>
    <row r="1775" spans="1:11">
      <c r="A1775" s="11"/>
      <c r="B1775" s="11"/>
      <c r="F1775" s="11"/>
      <c r="I1775" t="str">
        <f>LEFT(Tabela_Kwerenda_z_AKORD[[#This Row],[NR_KOMISJI]],5)</f>
        <v/>
      </c>
      <c r="J1775" t="str">
        <f>DAY(Tabela_Kwerenda_z_AKORD[[#This Row],[CZAS_START]]) &amp;"-"&amp; MONTH(Tabela_Kwerenda_z_AKORD[[#This Row],[CZAS_START]]) &amp;"-"&amp; YEAR(Tabela_Kwerenda_z_AKORD[[#This Row],[CZAS_START]])</f>
        <v>0-1-1900</v>
      </c>
      <c r="K1775" t="e">
        <f>INDEX(AKORDT[],MATCH(Tabela_Kwerenda_z_AKORD[[#This Row],[PRACOWNICY_ID]],AKORDT[PRACOWNICY_ID],0),1)</f>
        <v>#N/A</v>
      </c>
    </row>
    <row r="1776" spans="1:11">
      <c r="A1776" s="11"/>
      <c r="B1776" s="11"/>
      <c r="F1776" s="11"/>
      <c r="I1776" t="str">
        <f>LEFT(Tabela_Kwerenda_z_AKORD[[#This Row],[NR_KOMISJI]],5)</f>
        <v/>
      </c>
      <c r="J1776" t="str">
        <f>DAY(Tabela_Kwerenda_z_AKORD[[#This Row],[CZAS_START]]) &amp;"-"&amp; MONTH(Tabela_Kwerenda_z_AKORD[[#This Row],[CZAS_START]]) &amp;"-"&amp; YEAR(Tabela_Kwerenda_z_AKORD[[#This Row],[CZAS_START]])</f>
        <v>0-1-1900</v>
      </c>
      <c r="K1776" t="e">
        <f>INDEX(AKORDT[],MATCH(Tabela_Kwerenda_z_AKORD[[#This Row],[PRACOWNICY_ID]],AKORDT[PRACOWNICY_ID],0),1)</f>
        <v>#N/A</v>
      </c>
    </row>
    <row r="1777" spans="1:11">
      <c r="A1777" s="11"/>
      <c r="B1777" s="11"/>
      <c r="F1777" s="11"/>
      <c r="I1777" t="str">
        <f>LEFT(Tabela_Kwerenda_z_AKORD[[#This Row],[NR_KOMISJI]],5)</f>
        <v/>
      </c>
      <c r="J1777" t="str">
        <f>DAY(Tabela_Kwerenda_z_AKORD[[#This Row],[CZAS_START]]) &amp;"-"&amp; MONTH(Tabela_Kwerenda_z_AKORD[[#This Row],[CZAS_START]]) &amp;"-"&amp; YEAR(Tabela_Kwerenda_z_AKORD[[#This Row],[CZAS_START]])</f>
        <v>0-1-1900</v>
      </c>
      <c r="K1777" t="e">
        <f>INDEX(AKORDT[],MATCH(Tabela_Kwerenda_z_AKORD[[#This Row],[PRACOWNICY_ID]],AKORDT[PRACOWNICY_ID],0),1)</f>
        <v>#N/A</v>
      </c>
    </row>
    <row r="1778" spans="1:11">
      <c r="A1778" s="11"/>
      <c r="B1778" s="11"/>
      <c r="F1778" s="11"/>
      <c r="I1778" t="str">
        <f>LEFT(Tabela_Kwerenda_z_AKORD[[#This Row],[NR_KOMISJI]],5)</f>
        <v/>
      </c>
      <c r="J1778" t="str">
        <f>DAY(Tabela_Kwerenda_z_AKORD[[#This Row],[CZAS_START]]) &amp;"-"&amp; MONTH(Tabela_Kwerenda_z_AKORD[[#This Row],[CZAS_START]]) &amp;"-"&amp; YEAR(Tabela_Kwerenda_z_AKORD[[#This Row],[CZAS_START]])</f>
        <v>0-1-1900</v>
      </c>
      <c r="K1778" t="e">
        <f>INDEX(AKORDT[],MATCH(Tabela_Kwerenda_z_AKORD[[#This Row],[PRACOWNICY_ID]],AKORDT[PRACOWNICY_ID],0),1)</f>
        <v>#N/A</v>
      </c>
    </row>
    <row r="1779" spans="1:11">
      <c r="A1779" s="11"/>
      <c r="B1779" s="11"/>
      <c r="F1779" s="11"/>
      <c r="I1779" t="str">
        <f>LEFT(Tabela_Kwerenda_z_AKORD[[#This Row],[NR_KOMISJI]],5)</f>
        <v/>
      </c>
      <c r="J1779" t="str">
        <f>DAY(Tabela_Kwerenda_z_AKORD[[#This Row],[CZAS_START]]) &amp;"-"&amp; MONTH(Tabela_Kwerenda_z_AKORD[[#This Row],[CZAS_START]]) &amp;"-"&amp; YEAR(Tabela_Kwerenda_z_AKORD[[#This Row],[CZAS_START]])</f>
        <v>0-1-1900</v>
      </c>
      <c r="K1779" t="e">
        <f>INDEX(AKORDT[],MATCH(Tabela_Kwerenda_z_AKORD[[#This Row],[PRACOWNICY_ID]],AKORDT[PRACOWNICY_ID],0),1)</f>
        <v>#N/A</v>
      </c>
    </row>
    <row r="1780" spans="1:11">
      <c r="A1780" s="11"/>
      <c r="B1780" s="11"/>
      <c r="F1780" s="11"/>
      <c r="I1780" t="str">
        <f>LEFT(Tabela_Kwerenda_z_AKORD[[#This Row],[NR_KOMISJI]],5)</f>
        <v/>
      </c>
      <c r="J1780" t="str">
        <f>DAY(Tabela_Kwerenda_z_AKORD[[#This Row],[CZAS_START]]) &amp;"-"&amp; MONTH(Tabela_Kwerenda_z_AKORD[[#This Row],[CZAS_START]]) &amp;"-"&amp; YEAR(Tabela_Kwerenda_z_AKORD[[#This Row],[CZAS_START]])</f>
        <v>0-1-1900</v>
      </c>
      <c r="K1780" t="e">
        <f>INDEX(AKORDT[],MATCH(Tabela_Kwerenda_z_AKORD[[#This Row],[PRACOWNICY_ID]],AKORDT[PRACOWNICY_ID],0),1)</f>
        <v>#N/A</v>
      </c>
    </row>
    <row r="1781" spans="1:11">
      <c r="A1781" s="11"/>
      <c r="B1781" s="11"/>
      <c r="F1781" s="11"/>
      <c r="I1781" t="str">
        <f>LEFT(Tabela_Kwerenda_z_AKORD[[#This Row],[NR_KOMISJI]],5)</f>
        <v/>
      </c>
      <c r="J1781" t="str">
        <f>DAY(Tabela_Kwerenda_z_AKORD[[#This Row],[CZAS_START]]) &amp;"-"&amp; MONTH(Tabela_Kwerenda_z_AKORD[[#This Row],[CZAS_START]]) &amp;"-"&amp; YEAR(Tabela_Kwerenda_z_AKORD[[#This Row],[CZAS_START]])</f>
        <v>0-1-1900</v>
      </c>
      <c r="K1781" t="e">
        <f>INDEX(AKORDT[],MATCH(Tabela_Kwerenda_z_AKORD[[#This Row],[PRACOWNICY_ID]],AKORDT[PRACOWNICY_ID],0),1)</f>
        <v>#N/A</v>
      </c>
    </row>
    <row r="1782" spans="1:11">
      <c r="A1782" s="11"/>
      <c r="B1782" s="11"/>
      <c r="F1782" s="11"/>
      <c r="I1782" t="str">
        <f>LEFT(Tabela_Kwerenda_z_AKORD[[#This Row],[NR_KOMISJI]],5)</f>
        <v/>
      </c>
      <c r="J1782" t="str">
        <f>DAY(Tabela_Kwerenda_z_AKORD[[#This Row],[CZAS_START]]) &amp;"-"&amp; MONTH(Tabela_Kwerenda_z_AKORD[[#This Row],[CZAS_START]]) &amp;"-"&amp; YEAR(Tabela_Kwerenda_z_AKORD[[#This Row],[CZAS_START]])</f>
        <v>0-1-1900</v>
      </c>
      <c r="K1782" t="e">
        <f>INDEX(AKORDT[],MATCH(Tabela_Kwerenda_z_AKORD[[#This Row],[PRACOWNICY_ID]],AKORDT[PRACOWNICY_ID],0),1)</f>
        <v>#N/A</v>
      </c>
    </row>
    <row r="1783" spans="1:11">
      <c r="A1783" s="11"/>
      <c r="B1783" s="11"/>
      <c r="F1783" s="11"/>
      <c r="I1783" t="str">
        <f>LEFT(Tabela_Kwerenda_z_AKORD[[#This Row],[NR_KOMISJI]],5)</f>
        <v/>
      </c>
      <c r="J1783" t="str">
        <f>DAY(Tabela_Kwerenda_z_AKORD[[#This Row],[CZAS_START]]) &amp;"-"&amp; MONTH(Tabela_Kwerenda_z_AKORD[[#This Row],[CZAS_START]]) &amp;"-"&amp; YEAR(Tabela_Kwerenda_z_AKORD[[#This Row],[CZAS_START]])</f>
        <v>0-1-1900</v>
      </c>
      <c r="K1783" t="e">
        <f>INDEX(AKORDT[],MATCH(Tabela_Kwerenda_z_AKORD[[#This Row],[PRACOWNICY_ID]],AKORDT[PRACOWNICY_ID],0),1)</f>
        <v>#N/A</v>
      </c>
    </row>
    <row r="1784" spans="1:11">
      <c r="A1784" s="11"/>
      <c r="B1784" s="11"/>
      <c r="F1784" s="11"/>
      <c r="I1784" t="str">
        <f>LEFT(Tabela_Kwerenda_z_AKORD[[#This Row],[NR_KOMISJI]],5)</f>
        <v/>
      </c>
      <c r="J1784" t="str">
        <f>DAY(Tabela_Kwerenda_z_AKORD[[#This Row],[CZAS_START]]) &amp;"-"&amp; MONTH(Tabela_Kwerenda_z_AKORD[[#This Row],[CZAS_START]]) &amp;"-"&amp; YEAR(Tabela_Kwerenda_z_AKORD[[#This Row],[CZAS_START]])</f>
        <v>0-1-1900</v>
      </c>
      <c r="K1784" t="e">
        <f>INDEX(AKORDT[],MATCH(Tabela_Kwerenda_z_AKORD[[#This Row],[PRACOWNICY_ID]],AKORDT[PRACOWNICY_ID],0),1)</f>
        <v>#N/A</v>
      </c>
    </row>
    <row r="1785" spans="1:11">
      <c r="A1785" s="11"/>
      <c r="B1785" s="11"/>
      <c r="F1785" s="11"/>
      <c r="I1785" t="str">
        <f>LEFT(Tabela_Kwerenda_z_AKORD[[#This Row],[NR_KOMISJI]],5)</f>
        <v/>
      </c>
      <c r="J1785" t="str">
        <f>DAY(Tabela_Kwerenda_z_AKORD[[#This Row],[CZAS_START]]) &amp;"-"&amp; MONTH(Tabela_Kwerenda_z_AKORD[[#This Row],[CZAS_START]]) &amp;"-"&amp; YEAR(Tabela_Kwerenda_z_AKORD[[#This Row],[CZAS_START]])</f>
        <v>0-1-1900</v>
      </c>
      <c r="K1785" t="e">
        <f>INDEX(AKORDT[],MATCH(Tabela_Kwerenda_z_AKORD[[#This Row],[PRACOWNICY_ID]],AKORDT[PRACOWNICY_ID],0),1)</f>
        <v>#N/A</v>
      </c>
    </row>
    <row r="1786" spans="1:11">
      <c r="A1786" s="11"/>
      <c r="B1786" s="11"/>
      <c r="F1786" s="11"/>
      <c r="I1786" t="str">
        <f>LEFT(Tabela_Kwerenda_z_AKORD[[#This Row],[NR_KOMISJI]],5)</f>
        <v/>
      </c>
      <c r="J1786" t="str">
        <f>DAY(Tabela_Kwerenda_z_AKORD[[#This Row],[CZAS_START]]) &amp;"-"&amp; MONTH(Tabela_Kwerenda_z_AKORD[[#This Row],[CZAS_START]]) &amp;"-"&amp; YEAR(Tabela_Kwerenda_z_AKORD[[#This Row],[CZAS_START]])</f>
        <v>0-1-1900</v>
      </c>
      <c r="K1786" t="e">
        <f>INDEX(AKORDT[],MATCH(Tabela_Kwerenda_z_AKORD[[#This Row],[PRACOWNICY_ID]],AKORDT[PRACOWNICY_ID],0),1)</f>
        <v>#N/A</v>
      </c>
    </row>
    <row r="1787" spans="1:11">
      <c r="A1787" s="11"/>
      <c r="B1787" s="11"/>
      <c r="F1787" s="11"/>
      <c r="I1787" t="str">
        <f>LEFT(Tabela_Kwerenda_z_AKORD[[#This Row],[NR_KOMISJI]],5)</f>
        <v/>
      </c>
      <c r="J1787" t="str">
        <f>DAY(Tabela_Kwerenda_z_AKORD[[#This Row],[CZAS_START]]) &amp;"-"&amp; MONTH(Tabela_Kwerenda_z_AKORD[[#This Row],[CZAS_START]]) &amp;"-"&amp; YEAR(Tabela_Kwerenda_z_AKORD[[#This Row],[CZAS_START]])</f>
        <v>0-1-1900</v>
      </c>
      <c r="K1787" t="e">
        <f>INDEX(AKORDT[],MATCH(Tabela_Kwerenda_z_AKORD[[#This Row],[PRACOWNICY_ID]],AKORDT[PRACOWNICY_ID],0),1)</f>
        <v>#N/A</v>
      </c>
    </row>
    <row r="1788" spans="1:11">
      <c r="A1788" s="11"/>
      <c r="B1788" s="11"/>
      <c r="F1788" s="11"/>
      <c r="I1788" t="str">
        <f>LEFT(Tabela_Kwerenda_z_AKORD[[#This Row],[NR_KOMISJI]],5)</f>
        <v/>
      </c>
      <c r="J1788" t="str">
        <f>DAY(Tabela_Kwerenda_z_AKORD[[#This Row],[CZAS_START]]) &amp;"-"&amp; MONTH(Tabela_Kwerenda_z_AKORD[[#This Row],[CZAS_START]]) &amp;"-"&amp; YEAR(Tabela_Kwerenda_z_AKORD[[#This Row],[CZAS_START]])</f>
        <v>0-1-1900</v>
      </c>
      <c r="K1788" t="e">
        <f>INDEX(AKORDT[],MATCH(Tabela_Kwerenda_z_AKORD[[#This Row],[PRACOWNICY_ID]],AKORDT[PRACOWNICY_ID],0),1)</f>
        <v>#N/A</v>
      </c>
    </row>
    <row r="1789" spans="1:11">
      <c r="A1789" s="11"/>
      <c r="B1789" s="11"/>
      <c r="F1789" s="11"/>
      <c r="I1789" t="str">
        <f>LEFT(Tabela_Kwerenda_z_AKORD[[#This Row],[NR_KOMISJI]],5)</f>
        <v/>
      </c>
      <c r="J1789" t="str">
        <f>DAY(Tabela_Kwerenda_z_AKORD[[#This Row],[CZAS_START]]) &amp;"-"&amp; MONTH(Tabela_Kwerenda_z_AKORD[[#This Row],[CZAS_START]]) &amp;"-"&amp; YEAR(Tabela_Kwerenda_z_AKORD[[#This Row],[CZAS_START]])</f>
        <v>0-1-1900</v>
      </c>
      <c r="K1789" t="e">
        <f>INDEX(AKORDT[],MATCH(Tabela_Kwerenda_z_AKORD[[#This Row],[PRACOWNICY_ID]],AKORDT[PRACOWNICY_ID],0),1)</f>
        <v>#N/A</v>
      </c>
    </row>
    <row r="1790" spans="1:11">
      <c r="A1790" s="11"/>
      <c r="B1790" s="11"/>
      <c r="F1790" s="11"/>
      <c r="I1790" t="str">
        <f>LEFT(Tabela_Kwerenda_z_AKORD[[#This Row],[NR_KOMISJI]],5)</f>
        <v/>
      </c>
      <c r="J1790" t="str">
        <f>DAY(Tabela_Kwerenda_z_AKORD[[#This Row],[CZAS_START]]) &amp;"-"&amp; MONTH(Tabela_Kwerenda_z_AKORD[[#This Row],[CZAS_START]]) &amp;"-"&amp; YEAR(Tabela_Kwerenda_z_AKORD[[#This Row],[CZAS_START]])</f>
        <v>0-1-1900</v>
      </c>
      <c r="K1790" t="e">
        <f>INDEX(AKORDT[],MATCH(Tabela_Kwerenda_z_AKORD[[#This Row],[PRACOWNICY_ID]],AKORDT[PRACOWNICY_ID],0),1)</f>
        <v>#N/A</v>
      </c>
    </row>
    <row r="1791" spans="1:11">
      <c r="A1791" s="11"/>
      <c r="B1791" s="11"/>
      <c r="F1791" s="11"/>
      <c r="I1791" t="str">
        <f>LEFT(Tabela_Kwerenda_z_AKORD[[#This Row],[NR_KOMISJI]],5)</f>
        <v/>
      </c>
      <c r="J1791" t="str">
        <f>DAY(Tabela_Kwerenda_z_AKORD[[#This Row],[CZAS_START]]) &amp;"-"&amp; MONTH(Tabela_Kwerenda_z_AKORD[[#This Row],[CZAS_START]]) &amp;"-"&amp; YEAR(Tabela_Kwerenda_z_AKORD[[#This Row],[CZAS_START]])</f>
        <v>0-1-1900</v>
      </c>
      <c r="K1791" t="e">
        <f>INDEX(AKORDT[],MATCH(Tabela_Kwerenda_z_AKORD[[#This Row],[PRACOWNICY_ID]],AKORDT[PRACOWNICY_ID],0),1)</f>
        <v>#N/A</v>
      </c>
    </row>
    <row r="1792" spans="1:11">
      <c r="A1792" s="11"/>
      <c r="B1792" s="11"/>
      <c r="F1792" s="11"/>
      <c r="I1792" t="str">
        <f>LEFT(Tabela_Kwerenda_z_AKORD[[#This Row],[NR_KOMISJI]],5)</f>
        <v/>
      </c>
      <c r="J1792" t="str">
        <f>DAY(Tabela_Kwerenda_z_AKORD[[#This Row],[CZAS_START]]) &amp;"-"&amp; MONTH(Tabela_Kwerenda_z_AKORD[[#This Row],[CZAS_START]]) &amp;"-"&amp; YEAR(Tabela_Kwerenda_z_AKORD[[#This Row],[CZAS_START]])</f>
        <v>0-1-1900</v>
      </c>
      <c r="K1792" t="e">
        <f>INDEX(AKORDT[],MATCH(Tabela_Kwerenda_z_AKORD[[#This Row],[PRACOWNICY_ID]],AKORDT[PRACOWNICY_ID],0),1)</f>
        <v>#N/A</v>
      </c>
    </row>
    <row r="1793" spans="1:11">
      <c r="A1793" s="11"/>
      <c r="B1793" s="11"/>
      <c r="F1793" s="11"/>
      <c r="I1793" t="str">
        <f>LEFT(Tabela_Kwerenda_z_AKORD[[#This Row],[NR_KOMISJI]],5)</f>
        <v/>
      </c>
      <c r="J1793" t="str">
        <f>DAY(Tabela_Kwerenda_z_AKORD[[#This Row],[CZAS_START]]) &amp;"-"&amp; MONTH(Tabela_Kwerenda_z_AKORD[[#This Row],[CZAS_START]]) &amp;"-"&amp; YEAR(Tabela_Kwerenda_z_AKORD[[#This Row],[CZAS_START]])</f>
        <v>0-1-1900</v>
      </c>
      <c r="K1793" t="e">
        <f>INDEX(AKORDT[],MATCH(Tabela_Kwerenda_z_AKORD[[#This Row],[PRACOWNICY_ID]],AKORDT[PRACOWNICY_ID],0),1)</f>
        <v>#N/A</v>
      </c>
    </row>
    <row r="1794" spans="1:11">
      <c r="A1794" s="11"/>
      <c r="B1794" s="11"/>
      <c r="F1794" s="11"/>
      <c r="I1794" t="str">
        <f>LEFT(Tabela_Kwerenda_z_AKORD[[#This Row],[NR_KOMISJI]],5)</f>
        <v/>
      </c>
      <c r="J1794" t="str">
        <f>DAY(Tabela_Kwerenda_z_AKORD[[#This Row],[CZAS_START]]) &amp;"-"&amp; MONTH(Tabela_Kwerenda_z_AKORD[[#This Row],[CZAS_START]]) &amp;"-"&amp; YEAR(Tabela_Kwerenda_z_AKORD[[#This Row],[CZAS_START]])</f>
        <v>0-1-1900</v>
      </c>
      <c r="K1794" t="e">
        <f>INDEX(AKORDT[],MATCH(Tabela_Kwerenda_z_AKORD[[#This Row],[PRACOWNICY_ID]],AKORDT[PRACOWNICY_ID],0),1)</f>
        <v>#N/A</v>
      </c>
    </row>
    <row r="1795" spans="1:11">
      <c r="A1795" s="11"/>
      <c r="B1795" s="11"/>
      <c r="F1795" s="11"/>
      <c r="I1795" t="str">
        <f>LEFT(Tabela_Kwerenda_z_AKORD[[#This Row],[NR_KOMISJI]],5)</f>
        <v/>
      </c>
      <c r="J1795" t="str">
        <f>DAY(Tabela_Kwerenda_z_AKORD[[#This Row],[CZAS_START]]) &amp;"-"&amp; MONTH(Tabela_Kwerenda_z_AKORD[[#This Row],[CZAS_START]]) &amp;"-"&amp; YEAR(Tabela_Kwerenda_z_AKORD[[#This Row],[CZAS_START]])</f>
        <v>0-1-1900</v>
      </c>
      <c r="K1795" t="e">
        <f>INDEX(AKORDT[],MATCH(Tabela_Kwerenda_z_AKORD[[#This Row],[PRACOWNICY_ID]],AKORDT[PRACOWNICY_ID],0),1)</f>
        <v>#N/A</v>
      </c>
    </row>
    <row r="1796" spans="1:11">
      <c r="A1796" s="11"/>
      <c r="B1796" s="11"/>
      <c r="F1796" s="11"/>
      <c r="I1796" t="str">
        <f>LEFT(Tabela_Kwerenda_z_AKORD[[#This Row],[NR_KOMISJI]],5)</f>
        <v/>
      </c>
      <c r="J1796" t="str">
        <f>DAY(Tabela_Kwerenda_z_AKORD[[#This Row],[CZAS_START]]) &amp;"-"&amp; MONTH(Tabela_Kwerenda_z_AKORD[[#This Row],[CZAS_START]]) &amp;"-"&amp; YEAR(Tabela_Kwerenda_z_AKORD[[#This Row],[CZAS_START]])</f>
        <v>0-1-1900</v>
      </c>
      <c r="K1796" t="e">
        <f>INDEX(AKORDT[],MATCH(Tabela_Kwerenda_z_AKORD[[#This Row],[PRACOWNICY_ID]],AKORDT[PRACOWNICY_ID],0),1)</f>
        <v>#N/A</v>
      </c>
    </row>
    <row r="1797" spans="1:11">
      <c r="A1797" s="11"/>
      <c r="B1797" s="11"/>
      <c r="F1797" s="11"/>
      <c r="I1797" t="str">
        <f>LEFT(Tabela_Kwerenda_z_AKORD[[#This Row],[NR_KOMISJI]],5)</f>
        <v/>
      </c>
      <c r="J1797" t="str">
        <f>DAY(Tabela_Kwerenda_z_AKORD[[#This Row],[CZAS_START]]) &amp;"-"&amp; MONTH(Tabela_Kwerenda_z_AKORD[[#This Row],[CZAS_START]]) &amp;"-"&amp; YEAR(Tabela_Kwerenda_z_AKORD[[#This Row],[CZAS_START]])</f>
        <v>0-1-1900</v>
      </c>
      <c r="K1797" t="e">
        <f>INDEX(AKORDT[],MATCH(Tabela_Kwerenda_z_AKORD[[#This Row],[PRACOWNICY_ID]],AKORDT[PRACOWNICY_ID],0),1)</f>
        <v>#N/A</v>
      </c>
    </row>
    <row r="1798" spans="1:11">
      <c r="A1798" s="11"/>
      <c r="B1798" s="11"/>
      <c r="F1798" s="11"/>
      <c r="I1798" t="str">
        <f>LEFT(Tabela_Kwerenda_z_AKORD[[#This Row],[NR_KOMISJI]],5)</f>
        <v/>
      </c>
      <c r="J1798" t="str">
        <f>DAY(Tabela_Kwerenda_z_AKORD[[#This Row],[CZAS_START]]) &amp;"-"&amp; MONTH(Tabela_Kwerenda_z_AKORD[[#This Row],[CZAS_START]]) &amp;"-"&amp; YEAR(Tabela_Kwerenda_z_AKORD[[#This Row],[CZAS_START]])</f>
        <v>0-1-1900</v>
      </c>
      <c r="K1798" t="e">
        <f>INDEX(AKORDT[],MATCH(Tabela_Kwerenda_z_AKORD[[#This Row],[PRACOWNICY_ID]],AKORDT[PRACOWNICY_ID],0),1)</f>
        <v>#N/A</v>
      </c>
    </row>
    <row r="1799" spans="1:11">
      <c r="A1799" s="11"/>
      <c r="B1799" s="11"/>
      <c r="F1799" s="11"/>
      <c r="I1799" t="str">
        <f>LEFT(Tabela_Kwerenda_z_AKORD[[#This Row],[NR_KOMISJI]],5)</f>
        <v/>
      </c>
      <c r="J1799" t="str">
        <f>DAY(Tabela_Kwerenda_z_AKORD[[#This Row],[CZAS_START]]) &amp;"-"&amp; MONTH(Tabela_Kwerenda_z_AKORD[[#This Row],[CZAS_START]]) &amp;"-"&amp; YEAR(Tabela_Kwerenda_z_AKORD[[#This Row],[CZAS_START]])</f>
        <v>0-1-1900</v>
      </c>
      <c r="K1799" t="e">
        <f>INDEX(AKORDT[],MATCH(Tabela_Kwerenda_z_AKORD[[#This Row],[PRACOWNICY_ID]],AKORDT[PRACOWNICY_ID],0),1)</f>
        <v>#N/A</v>
      </c>
    </row>
    <row r="1800" spans="1:11">
      <c r="A1800" s="11"/>
      <c r="B1800" s="11"/>
      <c r="F1800" s="11"/>
      <c r="I1800" t="str">
        <f>LEFT(Tabela_Kwerenda_z_AKORD[[#This Row],[NR_KOMISJI]],5)</f>
        <v/>
      </c>
      <c r="J1800" t="str">
        <f>DAY(Tabela_Kwerenda_z_AKORD[[#This Row],[CZAS_START]]) &amp;"-"&amp; MONTH(Tabela_Kwerenda_z_AKORD[[#This Row],[CZAS_START]]) &amp;"-"&amp; YEAR(Tabela_Kwerenda_z_AKORD[[#This Row],[CZAS_START]])</f>
        <v>0-1-1900</v>
      </c>
      <c r="K1800" t="e">
        <f>INDEX(AKORDT[],MATCH(Tabela_Kwerenda_z_AKORD[[#This Row],[PRACOWNICY_ID]],AKORDT[PRACOWNICY_ID],0),1)</f>
        <v>#N/A</v>
      </c>
    </row>
    <row r="1801" spans="1:11">
      <c r="A1801" s="11"/>
      <c r="B1801" s="11"/>
      <c r="F1801" s="11"/>
      <c r="I1801" t="str">
        <f>LEFT(Tabela_Kwerenda_z_AKORD[[#This Row],[NR_KOMISJI]],5)</f>
        <v/>
      </c>
      <c r="J1801" t="str">
        <f>DAY(Tabela_Kwerenda_z_AKORD[[#This Row],[CZAS_START]]) &amp;"-"&amp; MONTH(Tabela_Kwerenda_z_AKORD[[#This Row],[CZAS_START]]) &amp;"-"&amp; YEAR(Tabela_Kwerenda_z_AKORD[[#This Row],[CZAS_START]])</f>
        <v>0-1-1900</v>
      </c>
      <c r="K1801" t="e">
        <f>INDEX(AKORDT[],MATCH(Tabela_Kwerenda_z_AKORD[[#This Row],[PRACOWNICY_ID]],AKORDT[PRACOWNICY_ID],0),1)</f>
        <v>#N/A</v>
      </c>
    </row>
    <row r="1802" spans="1:11">
      <c r="A1802" s="11"/>
      <c r="B1802" s="11"/>
      <c r="F1802" s="11"/>
      <c r="I1802" t="str">
        <f>LEFT(Tabela_Kwerenda_z_AKORD[[#This Row],[NR_KOMISJI]],5)</f>
        <v/>
      </c>
      <c r="J1802" t="str">
        <f>DAY(Tabela_Kwerenda_z_AKORD[[#This Row],[CZAS_START]]) &amp;"-"&amp; MONTH(Tabela_Kwerenda_z_AKORD[[#This Row],[CZAS_START]]) &amp;"-"&amp; YEAR(Tabela_Kwerenda_z_AKORD[[#This Row],[CZAS_START]])</f>
        <v>0-1-1900</v>
      </c>
      <c r="K1802" t="e">
        <f>INDEX(AKORDT[],MATCH(Tabela_Kwerenda_z_AKORD[[#This Row],[PRACOWNICY_ID]],AKORDT[PRACOWNICY_ID],0),1)</f>
        <v>#N/A</v>
      </c>
    </row>
    <row r="1803" spans="1:11">
      <c r="A1803" s="11"/>
      <c r="B1803" s="11"/>
      <c r="F1803" s="11"/>
      <c r="I1803" t="str">
        <f>LEFT(Tabela_Kwerenda_z_AKORD[[#This Row],[NR_KOMISJI]],5)</f>
        <v/>
      </c>
      <c r="J1803" t="str">
        <f>DAY(Tabela_Kwerenda_z_AKORD[[#This Row],[CZAS_START]]) &amp;"-"&amp; MONTH(Tabela_Kwerenda_z_AKORD[[#This Row],[CZAS_START]]) &amp;"-"&amp; YEAR(Tabela_Kwerenda_z_AKORD[[#This Row],[CZAS_START]])</f>
        <v>0-1-1900</v>
      </c>
      <c r="K1803" t="e">
        <f>INDEX(AKORDT[],MATCH(Tabela_Kwerenda_z_AKORD[[#This Row],[PRACOWNICY_ID]],AKORDT[PRACOWNICY_ID],0),1)</f>
        <v>#N/A</v>
      </c>
    </row>
    <row r="1804" spans="1:11">
      <c r="A1804" s="11"/>
      <c r="B1804" s="11"/>
      <c r="F1804" s="11"/>
      <c r="I1804" t="str">
        <f>LEFT(Tabela_Kwerenda_z_AKORD[[#This Row],[NR_KOMISJI]],5)</f>
        <v/>
      </c>
      <c r="J1804" t="str">
        <f>DAY(Tabela_Kwerenda_z_AKORD[[#This Row],[CZAS_START]]) &amp;"-"&amp; MONTH(Tabela_Kwerenda_z_AKORD[[#This Row],[CZAS_START]]) &amp;"-"&amp; YEAR(Tabela_Kwerenda_z_AKORD[[#This Row],[CZAS_START]])</f>
        <v>0-1-1900</v>
      </c>
      <c r="K1804" t="e">
        <f>INDEX(AKORDT[],MATCH(Tabela_Kwerenda_z_AKORD[[#This Row],[PRACOWNICY_ID]],AKORDT[PRACOWNICY_ID],0),1)</f>
        <v>#N/A</v>
      </c>
    </row>
    <row r="1805" spans="1:11">
      <c r="A1805" s="11"/>
      <c r="B1805" s="11"/>
      <c r="F1805" s="11"/>
      <c r="I1805" t="str">
        <f>LEFT(Tabela_Kwerenda_z_AKORD[[#This Row],[NR_KOMISJI]],5)</f>
        <v/>
      </c>
      <c r="J1805" t="str">
        <f>DAY(Tabela_Kwerenda_z_AKORD[[#This Row],[CZAS_START]]) &amp;"-"&amp; MONTH(Tabela_Kwerenda_z_AKORD[[#This Row],[CZAS_START]]) &amp;"-"&amp; YEAR(Tabela_Kwerenda_z_AKORD[[#This Row],[CZAS_START]])</f>
        <v>0-1-1900</v>
      </c>
      <c r="K1805" t="e">
        <f>INDEX(AKORDT[],MATCH(Tabela_Kwerenda_z_AKORD[[#This Row],[PRACOWNICY_ID]],AKORDT[PRACOWNICY_ID],0),1)</f>
        <v>#N/A</v>
      </c>
    </row>
    <row r="1806" spans="1:11">
      <c r="A1806" s="11"/>
      <c r="B1806" s="11"/>
      <c r="F1806" s="11"/>
      <c r="I1806" t="str">
        <f>LEFT(Tabela_Kwerenda_z_AKORD[[#This Row],[NR_KOMISJI]],5)</f>
        <v/>
      </c>
      <c r="J1806" t="str">
        <f>DAY(Tabela_Kwerenda_z_AKORD[[#This Row],[CZAS_START]]) &amp;"-"&amp; MONTH(Tabela_Kwerenda_z_AKORD[[#This Row],[CZAS_START]]) &amp;"-"&amp; YEAR(Tabela_Kwerenda_z_AKORD[[#This Row],[CZAS_START]])</f>
        <v>0-1-1900</v>
      </c>
      <c r="K1806" t="e">
        <f>INDEX(AKORDT[],MATCH(Tabela_Kwerenda_z_AKORD[[#This Row],[PRACOWNICY_ID]],AKORDT[PRACOWNICY_ID],0),1)</f>
        <v>#N/A</v>
      </c>
    </row>
    <row r="1807" spans="1:11">
      <c r="A1807" s="11"/>
      <c r="B1807" s="11"/>
      <c r="F1807" s="11"/>
      <c r="I1807" t="str">
        <f>LEFT(Tabela_Kwerenda_z_AKORD[[#This Row],[NR_KOMISJI]],5)</f>
        <v/>
      </c>
      <c r="J1807" t="str">
        <f>DAY(Tabela_Kwerenda_z_AKORD[[#This Row],[CZAS_START]]) &amp;"-"&amp; MONTH(Tabela_Kwerenda_z_AKORD[[#This Row],[CZAS_START]]) &amp;"-"&amp; YEAR(Tabela_Kwerenda_z_AKORD[[#This Row],[CZAS_START]])</f>
        <v>0-1-1900</v>
      </c>
      <c r="K1807" t="e">
        <f>INDEX(AKORDT[],MATCH(Tabela_Kwerenda_z_AKORD[[#This Row],[PRACOWNICY_ID]],AKORDT[PRACOWNICY_ID],0),1)</f>
        <v>#N/A</v>
      </c>
    </row>
    <row r="1808" spans="1:11">
      <c r="A1808" s="11"/>
      <c r="B1808" s="11"/>
      <c r="F1808" s="11"/>
      <c r="I1808" t="str">
        <f>LEFT(Tabela_Kwerenda_z_AKORD[[#This Row],[NR_KOMISJI]],5)</f>
        <v/>
      </c>
      <c r="J1808" t="str">
        <f>DAY(Tabela_Kwerenda_z_AKORD[[#This Row],[CZAS_START]]) &amp;"-"&amp; MONTH(Tabela_Kwerenda_z_AKORD[[#This Row],[CZAS_START]]) &amp;"-"&amp; YEAR(Tabela_Kwerenda_z_AKORD[[#This Row],[CZAS_START]])</f>
        <v>0-1-1900</v>
      </c>
      <c r="K1808" t="e">
        <f>INDEX(AKORDT[],MATCH(Tabela_Kwerenda_z_AKORD[[#This Row],[PRACOWNICY_ID]],AKORDT[PRACOWNICY_ID],0),1)</f>
        <v>#N/A</v>
      </c>
    </row>
    <row r="1809" spans="1:11">
      <c r="A1809" s="11"/>
      <c r="B1809" s="11"/>
      <c r="F1809" s="11"/>
      <c r="I1809" t="str">
        <f>LEFT(Tabela_Kwerenda_z_AKORD[[#This Row],[NR_KOMISJI]],5)</f>
        <v/>
      </c>
      <c r="J1809" t="str">
        <f>DAY(Tabela_Kwerenda_z_AKORD[[#This Row],[CZAS_START]]) &amp;"-"&amp; MONTH(Tabela_Kwerenda_z_AKORD[[#This Row],[CZAS_START]]) &amp;"-"&amp; YEAR(Tabela_Kwerenda_z_AKORD[[#This Row],[CZAS_START]])</f>
        <v>0-1-1900</v>
      </c>
      <c r="K1809" t="e">
        <f>INDEX(AKORDT[],MATCH(Tabela_Kwerenda_z_AKORD[[#This Row],[PRACOWNICY_ID]],AKORDT[PRACOWNICY_ID],0),1)</f>
        <v>#N/A</v>
      </c>
    </row>
    <row r="1810" spans="1:11">
      <c r="A1810" s="11"/>
      <c r="B1810" s="11"/>
      <c r="F1810" s="11"/>
      <c r="I1810" t="str">
        <f>LEFT(Tabela_Kwerenda_z_AKORD[[#This Row],[NR_KOMISJI]],5)</f>
        <v/>
      </c>
      <c r="J1810" t="str">
        <f>DAY(Tabela_Kwerenda_z_AKORD[[#This Row],[CZAS_START]]) &amp;"-"&amp; MONTH(Tabela_Kwerenda_z_AKORD[[#This Row],[CZAS_START]]) &amp;"-"&amp; YEAR(Tabela_Kwerenda_z_AKORD[[#This Row],[CZAS_START]])</f>
        <v>0-1-1900</v>
      </c>
      <c r="K1810" t="e">
        <f>INDEX(AKORDT[],MATCH(Tabela_Kwerenda_z_AKORD[[#This Row],[PRACOWNICY_ID]],AKORDT[PRACOWNICY_ID],0),1)</f>
        <v>#N/A</v>
      </c>
    </row>
    <row r="1811" spans="1:11">
      <c r="A1811" s="11"/>
      <c r="B1811" s="11"/>
      <c r="F1811" s="11"/>
      <c r="I1811" t="str">
        <f>LEFT(Tabela_Kwerenda_z_AKORD[[#This Row],[NR_KOMISJI]],5)</f>
        <v/>
      </c>
      <c r="J1811" t="str">
        <f>DAY(Tabela_Kwerenda_z_AKORD[[#This Row],[CZAS_START]]) &amp;"-"&amp; MONTH(Tabela_Kwerenda_z_AKORD[[#This Row],[CZAS_START]]) &amp;"-"&amp; YEAR(Tabela_Kwerenda_z_AKORD[[#This Row],[CZAS_START]])</f>
        <v>0-1-1900</v>
      </c>
      <c r="K1811" t="e">
        <f>INDEX(AKORDT[],MATCH(Tabela_Kwerenda_z_AKORD[[#This Row],[PRACOWNICY_ID]],AKORDT[PRACOWNICY_ID],0),1)</f>
        <v>#N/A</v>
      </c>
    </row>
    <row r="1812" spans="1:11">
      <c r="A1812" s="11"/>
      <c r="B1812" s="11"/>
      <c r="F1812" s="11"/>
      <c r="I1812" t="str">
        <f>LEFT(Tabela_Kwerenda_z_AKORD[[#This Row],[NR_KOMISJI]],5)</f>
        <v/>
      </c>
      <c r="J1812" t="str">
        <f>DAY(Tabela_Kwerenda_z_AKORD[[#This Row],[CZAS_START]]) &amp;"-"&amp; MONTH(Tabela_Kwerenda_z_AKORD[[#This Row],[CZAS_START]]) &amp;"-"&amp; YEAR(Tabela_Kwerenda_z_AKORD[[#This Row],[CZAS_START]])</f>
        <v>0-1-1900</v>
      </c>
      <c r="K1812" t="e">
        <f>INDEX(AKORDT[],MATCH(Tabela_Kwerenda_z_AKORD[[#This Row],[PRACOWNICY_ID]],AKORDT[PRACOWNICY_ID],0),1)</f>
        <v>#N/A</v>
      </c>
    </row>
    <row r="1813" spans="1:11">
      <c r="A1813" s="11"/>
      <c r="B1813" s="11"/>
      <c r="F1813" s="11"/>
      <c r="I1813" t="str">
        <f>LEFT(Tabela_Kwerenda_z_AKORD[[#This Row],[NR_KOMISJI]],5)</f>
        <v/>
      </c>
      <c r="J1813" t="str">
        <f>DAY(Tabela_Kwerenda_z_AKORD[[#This Row],[CZAS_START]]) &amp;"-"&amp; MONTH(Tabela_Kwerenda_z_AKORD[[#This Row],[CZAS_START]]) &amp;"-"&amp; YEAR(Tabela_Kwerenda_z_AKORD[[#This Row],[CZAS_START]])</f>
        <v>0-1-1900</v>
      </c>
      <c r="K1813" t="e">
        <f>INDEX(AKORDT[],MATCH(Tabela_Kwerenda_z_AKORD[[#This Row],[PRACOWNICY_ID]],AKORDT[PRACOWNICY_ID],0),1)</f>
        <v>#N/A</v>
      </c>
    </row>
    <row r="1814" spans="1:11">
      <c r="A1814" s="11"/>
      <c r="B1814" s="11"/>
      <c r="F1814" s="11"/>
      <c r="I1814" t="str">
        <f>LEFT(Tabela_Kwerenda_z_AKORD[[#This Row],[NR_KOMISJI]],5)</f>
        <v/>
      </c>
      <c r="J1814" t="str">
        <f>DAY(Tabela_Kwerenda_z_AKORD[[#This Row],[CZAS_START]]) &amp;"-"&amp; MONTH(Tabela_Kwerenda_z_AKORD[[#This Row],[CZAS_START]]) &amp;"-"&amp; YEAR(Tabela_Kwerenda_z_AKORD[[#This Row],[CZAS_START]])</f>
        <v>0-1-1900</v>
      </c>
      <c r="K1814" t="e">
        <f>INDEX(AKORDT[],MATCH(Tabela_Kwerenda_z_AKORD[[#This Row],[PRACOWNICY_ID]],AKORDT[PRACOWNICY_ID],0),1)</f>
        <v>#N/A</v>
      </c>
    </row>
    <row r="1815" spans="1:11">
      <c r="A1815" s="11"/>
      <c r="B1815" s="11"/>
      <c r="F1815" s="11"/>
      <c r="I1815" t="str">
        <f>LEFT(Tabela_Kwerenda_z_AKORD[[#This Row],[NR_KOMISJI]],5)</f>
        <v/>
      </c>
      <c r="J1815" t="str">
        <f>DAY(Tabela_Kwerenda_z_AKORD[[#This Row],[CZAS_START]]) &amp;"-"&amp; MONTH(Tabela_Kwerenda_z_AKORD[[#This Row],[CZAS_START]]) &amp;"-"&amp; YEAR(Tabela_Kwerenda_z_AKORD[[#This Row],[CZAS_START]])</f>
        <v>0-1-1900</v>
      </c>
      <c r="K1815" t="e">
        <f>INDEX(AKORDT[],MATCH(Tabela_Kwerenda_z_AKORD[[#This Row],[PRACOWNICY_ID]],AKORDT[PRACOWNICY_ID],0),1)</f>
        <v>#N/A</v>
      </c>
    </row>
    <row r="1816" spans="1:11">
      <c r="A1816" s="11"/>
      <c r="B1816" s="11"/>
      <c r="F1816" s="11"/>
      <c r="I1816" t="str">
        <f>LEFT(Tabela_Kwerenda_z_AKORD[[#This Row],[NR_KOMISJI]],5)</f>
        <v/>
      </c>
      <c r="J1816" t="str">
        <f>DAY(Tabela_Kwerenda_z_AKORD[[#This Row],[CZAS_START]]) &amp;"-"&amp; MONTH(Tabela_Kwerenda_z_AKORD[[#This Row],[CZAS_START]]) &amp;"-"&amp; YEAR(Tabela_Kwerenda_z_AKORD[[#This Row],[CZAS_START]])</f>
        <v>0-1-1900</v>
      </c>
      <c r="K1816" t="e">
        <f>INDEX(AKORDT[],MATCH(Tabela_Kwerenda_z_AKORD[[#This Row],[PRACOWNICY_ID]],AKORDT[PRACOWNICY_ID],0),1)</f>
        <v>#N/A</v>
      </c>
    </row>
    <row r="1817" spans="1:11">
      <c r="A1817" s="11"/>
      <c r="B1817" s="11"/>
      <c r="F1817" s="11"/>
      <c r="I1817" t="str">
        <f>LEFT(Tabela_Kwerenda_z_AKORD[[#This Row],[NR_KOMISJI]],5)</f>
        <v/>
      </c>
      <c r="J1817" t="str">
        <f>DAY(Tabela_Kwerenda_z_AKORD[[#This Row],[CZAS_START]]) &amp;"-"&amp; MONTH(Tabela_Kwerenda_z_AKORD[[#This Row],[CZAS_START]]) &amp;"-"&amp; YEAR(Tabela_Kwerenda_z_AKORD[[#This Row],[CZAS_START]])</f>
        <v>0-1-1900</v>
      </c>
      <c r="K1817" t="e">
        <f>INDEX(AKORDT[],MATCH(Tabela_Kwerenda_z_AKORD[[#This Row],[PRACOWNICY_ID]],AKORDT[PRACOWNICY_ID],0),1)</f>
        <v>#N/A</v>
      </c>
    </row>
    <row r="1818" spans="1:11">
      <c r="A1818" s="11"/>
      <c r="B1818" s="11"/>
      <c r="F1818" s="11"/>
      <c r="I1818" t="str">
        <f>LEFT(Tabela_Kwerenda_z_AKORD[[#This Row],[NR_KOMISJI]],5)</f>
        <v/>
      </c>
      <c r="J1818" t="str">
        <f>DAY(Tabela_Kwerenda_z_AKORD[[#This Row],[CZAS_START]]) &amp;"-"&amp; MONTH(Tabela_Kwerenda_z_AKORD[[#This Row],[CZAS_START]]) &amp;"-"&amp; YEAR(Tabela_Kwerenda_z_AKORD[[#This Row],[CZAS_START]])</f>
        <v>0-1-1900</v>
      </c>
      <c r="K1818" t="e">
        <f>INDEX(AKORDT[],MATCH(Tabela_Kwerenda_z_AKORD[[#This Row],[PRACOWNICY_ID]],AKORDT[PRACOWNICY_ID],0),1)</f>
        <v>#N/A</v>
      </c>
    </row>
    <row r="1819" spans="1:11">
      <c r="A1819" s="11"/>
      <c r="B1819" s="11"/>
      <c r="F1819" s="11"/>
      <c r="I1819" t="str">
        <f>LEFT(Tabela_Kwerenda_z_AKORD[[#This Row],[NR_KOMISJI]],5)</f>
        <v/>
      </c>
      <c r="J1819" t="str">
        <f>DAY(Tabela_Kwerenda_z_AKORD[[#This Row],[CZAS_START]]) &amp;"-"&amp; MONTH(Tabela_Kwerenda_z_AKORD[[#This Row],[CZAS_START]]) &amp;"-"&amp; YEAR(Tabela_Kwerenda_z_AKORD[[#This Row],[CZAS_START]])</f>
        <v>0-1-1900</v>
      </c>
      <c r="K1819" t="e">
        <f>INDEX(AKORDT[],MATCH(Tabela_Kwerenda_z_AKORD[[#This Row],[PRACOWNICY_ID]],AKORDT[PRACOWNICY_ID],0),1)</f>
        <v>#N/A</v>
      </c>
    </row>
    <row r="1820" spans="1:11">
      <c r="A1820" s="11"/>
      <c r="B1820" s="11"/>
      <c r="F1820" s="11"/>
      <c r="I1820" t="str">
        <f>LEFT(Tabela_Kwerenda_z_AKORD[[#This Row],[NR_KOMISJI]],5)</f>
        <v/>
      </c>
      <c r="J1820" t="str">
        <f>DAY(Tabela_Kwerenda_z_AKORD[[#This Row],[CZAS_START]]) &amp;"-"&amp; MONTH(Tabela_Kwerenda_z_AKORD[[#This Row],[CZAS_START]]) &amp;"-"&amp; YEAR(Tabela_Kwerenda_z_AKORD[[#This Row],[CZAS_START]])</f>
        <v>0-1-1900</v>
      </c>
      <c r="K1820" t="e">
        <f>INDEX(AKORDT[],MATCH(Tabela_Kwerenda_z_AKORD[[#This Row],[PRACOWNICY_ID]],AKORDT[PRACOWNICY_ID],0),1)</f>
        <v>#N/A</v>
      </c>
    </row>
    <row r="1821" spans="1:11">
      <c r="A1821" s="11"/>
      <c r="B1821" s="11"/>
      <c r="F1821" s="11"/>
      <c r="I1821" t="str">
        <f>LEFT(Tabela_Kwerenda_z_AKORD[[#This Row],[NR_KOMISJI]],5)</f>
        <v/>
      </c>
      <c r="J1821" t="str">
        <f>DAY(Tabela_Kwerenda_z_AKORD[[#This Row],[CZAS_START]]) &amp;"-"&amp; MONTH(Tabela_Kwerenda_z_AKORD[[#This Row],[CZAS_START]]) &amp;"-"&amp; YEAR(Tabela_Kwerenda_z_AKORD[[#This Row],[CZAS_START]])</f>
        <v>0-1-1900</v>
      </c>
      <c r="K1821" t="e">
        <f>INDEX(AKORDT[],MATCH(Tabela_Kwerenda_z_AKORD[[#This Row],[PRACOWNICY_ID]],AKORDT[PRACOWNICY_ID],0),1)</f>
        <v>#N/A</v>
      </c>
    </row>
    <row r="1822" spans="1:11">
      <c r="A1822" s="11"/>
      <c r="B1822" s="11"/>
      <c r="F1822" s="11"/>
      <c r="I1822" t="str">
        <f>LEFT(Tabela_Kwerenda_z_AKORD[[#This Row],[NR_KOMISJI]],5)</f>
        <v/>
      </c>
      <c r="J1822" t="str">
        <f>DAY(Tabela_Kwerenda_z_AKORD[[#This Row],[CZAS_START]]) &amp;"-"&amp; MONTH(Tabela_Kwerenda_z_AKORD[[#This Row],[CZAS_START]]) &amp;"-"&amp; YEAR(Tabela_Kwerenda_z_AKORD[[#This Row],[CZAS_START]])</f>
        <v>0-1-1900</v>
      </c>
      <c r="K1822" t="e">
        <f>INDEX(AKORDT[],MATCH(Tabela_Kwerenda_z_AKORD[[#This Row],[PRACOWNICY_ID]],AKORDT[PRACOWNICY_ID],0),1)</f>
        <v>#N/A</v>
      </c>
    </row>
    <row r="1823" spans="1:11">
      <c r="A1823" s="11"/>
      <c r="B1823" s="11"/>
      <c r="F1823" s="11"/>
      <c r="I1823" t="str">
        <f>LEFT(Tabela_Kwerenda_z_AKORD[[#This Row],[NR_KOMISJI]],5)</f>
        <v/>
      </c>
      <c r="J1823" t="str">
        <f>DAY(Tabela_Kwerenda_z_AKORD[[#This Row],[CZAS_START]]) &amp;"-"&amp; MONTH(Tabela_Kwerenda_z_AKORD[[#This Row],[CZAS_START]]) &amp;"-"&amp; YEAR(Tabela_Kwerenda_z_AKORD[[#This Row],[CZAS_START]])</f>
        <v>0-1-1900</v>
      </c>
      <c r="K1823" t="e">
        <f>INDEX(AKORDT[],MATCH(Tabela_Kwerenda_z_AKORD[[#This Row],[PRACOWNICY_ID]],AKORDT[PRACOWNICY_ID],0),1)</f>
        <v>#N/A</v>
      </c>
    </row>
    <row r="1824" spans="1:11">
      <c r="A1824" s="11"/>
      <c r="B1824" s="11"/>
      <c r="F1824" s="11"/>
      <c r="I1824" t="str">
        <f>LEFT(Tabela_Kwerenda_z_AKORD[[#This Row],[NR_KOMISJI]],5)</f>
        <v/>
      </c>
      <c r="J1824" t="str">
        <f>DAY(Tabela_Kwerenda_z_AKORD[[#This Row],[CZAS_START]]) &amp;"-"&amp; MONTH(Tabela_Kwerenda_z_AKORD[[#This Row],[CZAS_START]]) &amp;"-"&amp; YEAR(Tabela_Kwerenda_z_AKORD[[#This Row],[CZAS_START]])</f>
        <v>0-1-1900</v>
      </c>
      <c r="K1824" t="e">
        <f>INDEX(AKORDT[],MATCH(Tabela_Kwerenda_z_AKORD[[#This Row],[PRACOWNICY_ID]],AKORDT[PRACOWNICY_ID],0),1)</f>
        <v>#N/A</v>
      </c>
    </row>
    <row r="1825" spans="1:11">
      <c r="A1825" s="11"/>
      <c r="B1825" s="11"/>
      <c r="F1825" s="11"/>
      <c r="I1825" t="str">
        <f>LEFT(Tabela_Kwerenda_z_AKORD[[#This Row],[NR_KOMISJI]],5)</f>
        <v/>
      </c>
      <c r="J1825" t="str">
        <f>DAY(Tabela_Kwerenda_z_AKORD[[#This Row],[CZAS_START]]) &amp;"-"&amp; MONTH(Tabela_Kwerenda_z_AKORD[[#This Row],[CZAS_START]]) &amp;"-"&amp; YEAR(Tabela_Kwerenda_z_AKORD[[#This Row],[CZAS_START]])</f>
        <v>0-1-1900</v>
      </c>
      <c r="K1825" t="e">
        <f>INDEX(AKORDT[],MATCH(Tabela_Kwerenda_z_AKORD[[#This Row],[PRACOWNICY_ID]],AKORDT[PRACOWNICY_ID],0),1)</f>
        <v>#N/A</v>
      </c>
    </row>
    <row r="1826" spans="1:11">
      <c r="A1826" s="11"/>
      <c r="B1826" s="11"/>
      <c r="F1826" s="11"/>
      <c r="I1826" t="str">
        <f>LEFT(Tabela_Kwerenda_z_AKORD[[#This Row],[NR_KOMISJI]],5)</f>
        <v/>
      </c>
      <c r="J1826" t="str">
        <f>DAY(Tabela_Kwerenda_z_AKORD[[#This Row],[CZAS_START]]) &amp;"-"&amp; MONTH(Tabela_Kwerenda_z_AKORD[[#This Row],[CZAS_START]]) &amp;"-"&amp; YEAR(Tabela_Kwerenda_z_AKORD[[#This Row],[CZAS_START]])</f>
        <v>0-1-1900</v>
      </c>
      <c r="K1826" t="e">
        <f>INDEX(AKORDT[],MATCH(Tabela_Kwerenda_z_AKORD[[#This Row],[PRACOWNICY_ID]],AKORDT[PRACOWNICY_ID],0),1)</f>
        <v>#N/A</v>
      </c>
    </row>
    <row r="1827" spans="1:11">
      <c r="A1827" s="11"/>
      <c r="B1827" s="11"/>
      <c r="F1827" s="11"/>
      <c r="I1827" t="str">
        <f>LEFT(Tabela_Kwerenda_z_AKORD[[#This Row],[NR_KOMISJI]],5)</f>
        <v/>
      </c>
      <c r="J1827" t="str">
        <f>DAY(Tabela_Kwerenda_z_AKORD[[#This Row],[CZAS_START]]) &amp;"-"&amp; MONTH(Tabela_Kwerenda_z_AKORD[[#This Row],[CZAS_START]]) &amp;"-"&amp; YEAR(Tabela_Kwerenda_z_AKORD[[#This Row],[CZAS_START]])</f>
        <v>0-1-1900</v>
      </c>
      <c r="K1827" t="e">
        <f>INDEX(AKORDT[],MATCH(Tabela_Kwerenda_z_AKORD[[#This Row],[PRACOWNICY_ID]],AKORDT[PRACOWNICY_ID],0),1)</f>
        <v>#N/A</v>
      </c>
    </row>
    <row r="1828" spans="1:11">
      <c r="A1828" s="11"/>
      <c r="B1828" s="11"/>
      <c r="F1828" s="11"/>
      <c r="I1828" t="str">
        <f>LEFT(Tabela_Kwerenda_z_AKORD[[#This Row],[NR_KOMISJI]],5)</f>
        <v/>
      </c>
      <c r="J1828" t="str">
        <f>DAY(Tabela_Kwerenda_z_AKORD[[#This Row],[CZAS_START]]) &amp;"-"&amp; MONTH(Tabela_Kwerenda_z_AKORD[[#This Row],[CZAS_START]]) &amp;"-"&amp; YEAR(Tabela_Kwerenda_z_AKORD[[#This Row],[CZAS_START]])</f>
        <v>0-1-1900</v>
      </c>
      <c r="K1828" t="e">
        <f>INDEX(AKORDT[],MATCH(Tabela_Kwerenda_z_AKORD[[#This Row],[PRACOWNICY_ID]],AKORDT[PRACOWNICY_ID],0),1)</f>
        <v>#N/A</v>
      </c>
    </row>
    <row r="1829" spans="1:11">
      <c r="A1829" s="11"/>
      <c r="B1829" s="11"/>
      <c r="F1829" s="11"/>
      <c r="I1829" t="str">
        <f>LEFT(Tabela_Kwerenda_z_AKORD[[#This Row],[NR_KOMISJI]],5)</f>
        <v/>
      </c>
      <c r="J1829" t="str">
        <f>DAY(Tabela_Kwerenda_z_AKORD[[#This Row],[CZAS_START]]) &amp;"-"&amp; MONTH(Tabela_Kwerenda_z_AKORD[[#This Row],[CZAS_START]]) &amp;"-"&amp; YEAR(Tabela_Kwerenda_z_AKORD[[#This Row],[CZAS_START]])</f>
        <v>0-1-1900</v>
      </c>
      <c r="K1829" t="e">
        <f>INDEX(AKORDT[],MATCH(Tabela_Kwerenda_z_AKORD[[#This Row],[PRACOWNICY_ID]],AKORDT[PRACOWNICY_ID],0),1)</f>
        <v>#N/A</v>
      </c>
    </row>
    <row r="1830" spans="1:11">
      <c r="A1830" s="11"/>
      <c r="B1830" s="11"/>
      <c r="F1830" s="11"/>
      <c r="I1830" t="str">
        <f>LEFT(Tabela_Kwerenda_z_AKORD[[#This Row],[NR_KOMISJI]],5)</f>
        <v/>
      </c>
      <c r="J1830" t="str">
        <f>DAY(Tabela_Kwerenda_z_AKORD[[#This Row],[CZAS_START]]) &amp;"-"&amp; MONTH(Tabela_Kwerenda_z_AKORD[[#This Row],[CZAS_START]]) &amp;"-"&amp; YEAR(Tabela_Kwerenda_z_AKORD[[#This Row],[CZAS_START]])</f>
        <v>0-1-1900</v>
      </c>
      <c r="K1830" t="e">
        <f>INDEX(AKORDT[],MATCH(Tabela_Kwerenda_z_AKORD[[#This Row],[PRACOWNICY_ID]],AKORDT[PRACOWNICY_ID],0),1)</f>
        <v>#N/A</v>
      </c>
    </row>
    <row r="1831" spans="1:11">
      <c r="A1831" s="11"/>
      <c r="B1831" s="11"/>
      <c r="F1831" s="11"/>
      <c r="I1831" t="str">
        <f>LEFT(Tabela_Kwerenda_z_AKORD[[#This Row],[NR_KOMISJI]],5)</f>
        <v/>
      </c>
      <c r="J1831" t="str">
        <f>DAY(Tabela_Kwerenda_z_AKORD[[#This Row],[CZAS_START]]) &amp;"-"&amp; MONTH(Tabela_Kwerenda_z_AKORD[[#This Row],[CZAS_START]]) &amp;"-"&amp; YEAR(Tabela_Kwerenda_z_AKORD[[#This Row],[CZAS_START]])</f>
        <v>0-1-1900</v>
      </c>
      <c r="K1831" t="e">
        <f>INDEX(AKORDT[],MATCH(Tabela_Kwerenda_z_AKORD[[#This Row],[PRACOWNICY_ID]],AKORDT[PRACOWNICY_ID],0),1)</f>
        <v>#N/A</v>
      </c>
    </row>
    <row r="1832" spans="1:11">
      <c r="A1832" s="11"/>
      <c r="B1832" s="11"/>
      <c r="F1832" s="11"/>
      <c r="I1832" t="str">
        <f>LEFT(Tabela_Kwerenda_z_AKORD[[#This Row],[NR_KOMISJI]],5)</f>
        <v/>
      </c>
      <c r="J1832" t="str">
        <f>DAY(Tabela_Kwerenda_z_AKORD[[#This Row],[CZAS_START]]) &amp;"-"&amp; MONTH(Tabela_Kwerenda_z_AKORD[[#This Row],[CZAS_START]]) &amp;"-"&amp; YEAR(Tabela_Kwerenda_z_AKORD[[#This Row],[CZAS_START]])</f>
        <v>0-1-1900</v>
      </c>
      <c r="K1832" t="e">
        <f>INDEX(AKORDT[],MATCH(Tabela_Kwerenda_z_AKORD[[#This Row],[PRACOWNICY_ID]],AKORDT[PRACOWNICY_ID],0),1)</f>
        <v>#N/A</v>
      </c>
    </row>
    <row r="1833" spans="1:11">
      <c r="A1833" s="11"/>
      <c r="B1833" s="11"/>
      <c r="F1833" s="11"/>
      <c r="I1833" t="str">
        <f>LEFT(Tabela_Kwerenda_z_AKORD[[#This Row],[NR_KOMISJI]],5)</f>
        <v/>
      </c>
      <c r="J1833" t="str">
        <f>DAY(Tabela_Kwerenda_z_AKORD[[#This Row],[CZAS_START]]) &amp;"-"&amp; MONTH(Tabela_Kwerenda_z_AKORD[[#This Row],[CZAS_START]]) &amp;"-"&amp; YEAR(Tabela_Kwerenda_z_AKORD[[#This Row],[CZAS_START]])</f>
        <v>0-1-1900</v>
      </c>
      <c r="K1833" t="e">
        <f>INDEX(AKORDT[],MATCH(Tabela_Kwerenda_z_AKORD[[#This Row],[PRACOWNICY_ID]],AKORDT[PRACOWNICY_ID],0),1)</f>
        <v>#N/A</v>
      </c>
    </row>
    <row r="1834" spans="1:11">
      <c r="A1834" s="11"/>
      <c r="B1834" s="11"/>
      <c r="F1834" s="11"/>
      <c r="I1834" t="str">
        <f>LEFT(Tabela_Kwerenda_z_AKORD[[#This Row],[NR_KOMISJI]],5)</f>
        <v/>
      </c>
      <c r="J1834" t="str">
        <f>DAY(Tabela_Kwerenda_z_AKORD[[#This Row],[CZAS_START]]) &amp;"-"&amp; MONTH(Tabela_Kwerenda_z_AKORD[[#This Row],[CZAS_START]]) &amp;"-"&amp; YEAR(Tabela_Kwerenda_z_AKORD[[#This Row],[CZAS_START]])</f>
        <v>0-1-1900</v>
      </c>
      <c r="K1834" t="e">
        <f>INDEX(AKORDT[],MATCH(Tabela_Kwerenda_z_AKORD[[#This Row],[PRACOWNICY_ID]],AKORDT[PRACOWNICY_ID],0),1)</f>
        <v>#N/A</v>
      </c>
    </row>
    <row r="1835" spans="1:11">
      <c r="A1835" s="11"/>
      <c r="B1835" s="11"/>
      <c r="F1835" s="11"/>
      <c r="I1835" t="str">
        <f>LEFT(Tabela_Kwerenda_z_AKORD[[#This Row],[NR_KOMISJI]],5)</f>
        <v/>
      </c>
      <c r="J1835" t="str">
        <f>DAY(Tabela_Kwerenda_z_AKORD[[#This Row],[CZAS_START]]) &amp;"-"&amp; MONTH(Tabela_Kwerenda_z_AKORD[[#This Row],[CZAS_START]]) &amp;"-"&amp; YEAR(Tabela_Kwerenda_z_AKORD[[#This Row],[CZAS_START]])</f>
        <v>0-1-1900</v>
      </c>
      <c r="K1835" t="e">
        <f>INDEX(AKORDT[],MATCH(Tabela_Kwerenda_z_AKORD[[#This Row],[PRACOWNICY_ID]],AKORDT[PRACOWNICY_ID],0),1)</f>
        <v>#N/A</v>
      </c>
    </row>
    <row r="1836" spans="1:11">
      <c r="A1836" s="11"/>
      <c r="B1836" s="11"/>
      <c r="F1836" s="11"/>
      <c r="I1836" t="str">
        <f>LEFT(Tabela_Kwerenda_z_AKORD[[#This Row],[NR_KOMISJI]],5)</f>
        <v/>
      </c>
      <c r="J1836" t="str">
        <f>DAY(Tabela_Kwerenda_z_AKORD[[#This Row],[CZAS_START]]) &amp;"-"&amp; MONTH(Tabela_Kwerenda_z_AKORD[[#This Row],[CZAS_START]]) &amp;"-"&amp; YEAR(Tabela_Kwerenda_z_AKORD[[#This Row],[CZAS_START]])</f>
        <v>0-1-1900</v>
      </c>
      <c r="K1836" t="e">
        <f>INDEX(AKORDT[],MATCH(Tabela_Kwerenda_z_AKORD[[#This Row],[PRACOWNICY_ID]],AKORDT[PRACOWNICY_ID],0),1)</f>
        <v>#N/A</v>
      </c>
    </row>
    <row r="1837" spans="1:11">
      <c r="A1837" s="11"/>
      <c r="B1837" s="11"/>
      <c r="F1837" s="11"/>
      <c r="I1837" t="str">
        <f>LEFT(Tabela_Kwerenda_z_AKORD[[#This Row],[NR_KOMISJI]],5)</f>
        <v/>
      </c>
      <c r="J1837" t="str">
        <f>DAY(Tabela_Kwerenda_z_AKORD[[#This Row],[CZAS_START]]) &amp;"-"&amp; MONTH(Tabela_Kwerenda_z_AKORD[[#This Row],[CZAS_START]]) &amp;"-"&amp; YEAR(Tabela_Kwerenda_z_AKORD[[#This Row],[CZAS_START]])</f>
        <v>0-1-1900</v>
      </c>
      <c r="K1837" t="e">
        <f>INDEX(AKORDT[],MATCH(Tabela_Kwerenda_z_AKORD[[#This Row],[PRACOWNICY_ID]],AKORDT[PRACOWNICY_ID],0),1)</f>
        <v>#N/A</v>
      </c>
    </row>
    <row r="1838" spans="1:11">
      <c r="A1838" s="11"/>
      <c r="B1838" s="11"/>
      <c r="F1838" s="11"/>
      <c r="I1838" t="str">
        <f>LEFT(Tabela_Kwerenda_z_AKORD[[#This Row],[NR_KOMISJI]],5)</f>
        <v/>
      </c>
      <c r="J1838" t="str">
        <f>DAY(Tabela_Kwerenda_z_AKORD[[#This Row],[CZAS_START]]) &amp;"-"&amp; MONTH(Tabela_Kwerenda_z_AKORD[[#This Row],[CZAS_START]]) &amp;"-"&amp; YEAR(Tabela_Kwerenda_z_AKORD[[#This Row],[CZAS_START]])</f>
        <v>0-1-1900</v>
      </c>
      <c r="K1838" t="e">
        <f>INDEX(AKORDT[],MATCH(Tabela_Kwerenda_z_AKORD[[#This Row],[PRACOWNICY_ID]],AKORDT[PRACOWNICY_ID],0),1)</f>
        <v>#N/A</v>
      </c>
    </row>
    <row r="1839" spans="1:11">
      <c r="A1839" s="11"/>
      <c r="B1839" s="11"/>
      <c r="F1839" s="11"/>
      <c r="I1839" t="str">
        <f>LEFT(Tabela_Kwerenda_z_AKORD[[#This Row],[NR_KOMISJI]],5)</f>
        <v/>
      </c>
      <c r="J1839" t="str">
        <f>DAY(Tabela_Kwerenda_z_AKORD[[#This Row],[CZAS_START]]) &amp;"-"&amp; MONTH(Tabela_Kwerenda_z_AKORD[[#This Row],[CZAS_START]]) &amp;"-"&amp; YEAR(Tabela_Kwerenda_z_AKORD[[#This Row],[CZAS_START]])</f>
        <v>0-1-1900</v>
      </c>
      <c r="K1839" t="e">
        <f>INDEX(AKORDT[],MATCH(Tabela_Kwerenda_z_AKORD[[#This Row],[PRACOWNICY_ID]],AKORDT[PRACOWNICY_ID],0),1)</f>
        <v>#N/A</v>
      </c>
    </row>
    <row r="1840" spans="1:11">
      <c r="A1840" s="11"/>
      <c r="B1840" s="11"/>
      <c r="F1840" s="11"/>
      <c r="I1840" t="str">
        <f>LEFT(Tabela_Kwerenda_z_AKORD[[#This Row],[NR_KOMISJI]],5)</f>
        <v/>
      </c>
      <c r="J1840" t="str">
        <f>DAY(Tabela_Kwerenda_z_AKORD[[#This Row],[CZAS_START]]) &amp;"-"&amp; MONTH(Tabela_Kwerenda_z_AKORD[[#This Row],[CZAS_START]]) &amp;"-"&amp; YEAR(Tabela_Kwerenda_z_AKORD[[#This Row],[CZAS_START]])</f>
        <v>0-1-1900</v>
      </c>
      <c r="K1840" t="e">
        <f>INDEX(AKORDT[],MATCH(Tabela_Kwerenda_z_AKORD[[#This Row],[PRACOWNICY_ID]],AKORDT[PRACOWNICY_ID],0),1)</f>
        <v>#N/A</v>
      </c>
    </row>
    <row r="1841" spans="1:11">
      <c r="A1841" s="11"/>
      <c r="B1841" s="11"/>
      <c r="F1841" s="11"/>
      <c r="I1841" t="str">
        <f>LEFT(Tabela_Kwerenda_z_AKORD[[#This Row],[NR_KOMISJI]],5)</f>
        <v/>
      </c>
      <c r="J1841" t="str">
        <f>DAY(Tabela_Kwerenda_z_AKORD[[#This Row],[CZAS_START]]) &amp;"-"&amp; MONTH(Tabela_Kwerenda_z_AKORD[[#This Row],[CZAS_START]]) &amp;"-"&amp; YEAR(Tabela_Kwerenda_z_AKORD[[#This Row],[CZAS_START]])</f>
        <v>0-1-1900</v>
      </c>
      <c r="K1841" t="e">
        <f>INDEX(AKORDT[],MATCH(Tabela_Kwerenda_z_AKORD[[#This Row],[PRACOWNICY_ID]],AKORDT[PRACOWNICY_ID],0),1)</f>
        <v>#N/A</v>
      </c>
    </row>
    <row r="1842" spans="1:11">
      <c r="A1842" s="11"/>
      <c r="B1842" s="11"/>
      <c r="F1842" s="11"/>
      <c r="I1842" t="str">
        <f>LEFT(Tabela_Kwerenda_z_AKORD[[#This Row],[NR_KOMISJI]],5)</f>
        <v/>
      </c>
      <c r="J1842" t="str">
        <f>DAY(Tabela_Kwerenda_z_AKORD[[#This Row],[CZAS_START]]) &amp;"-"&amp; MONTH(Tabela_Kwerenda_z_AKORD[[#This Row],[CZAS_START]]) &amp;"-"&amp; YEAR(Tabela_Kwerenda_z_AKORD[[#This Row],[CZAS_START]])</f>
        <v>0-1-1900</v>
      </c>
      <c r="K1842" t="e">
        <f>INDEX(AKORDT[],MATCH(Tabela_Kwerenda_z_AKORD[[#This Row],[PRACOWNICY_ID]],AKORDT[PRACOWNICY_ID],0),1)</f>
        <v>#N/A</v>
      </c>
    </row>
    <row r="1843" spans="1:11">
      <c r="A1843" s="11"/>
      <c r="B1843" s="11"/>
      <c r="F1843" s="11"/>
      <c r="I1843" t="str">
        <f>LEFT(Tabela_Kwerenda_z_AKORD[[#This Row],[NR_KOMISJI]],5)</f>
        <v/>
      </c>
      <c r="J1843" t="str">
        <f>DAY(Tabela_Kwerenda_z_AKORD[[#This Row],[CZAS_START]]) &amp;"-"&amp; MONTH(Tabela_Kwerenda_z_AKORD[[#This Row],[CZAS_START]]) &amp;"-"&amp; YEAR(Tabela_Kwerenda_z_AKORD[[#This Row],[CZAS_START]])</f>
        <v>0-1-1900</v>
      </c>
      <c r="K1843" t="e">
        <f>INDEX(AKORDT[],MATCH(Tabela_Kwerenda_z_AKORD[[#This Row],[PRACOWNICY_ID]],AKORDT[PRACOWNICY_ID],0),1)</f>
        <v>#N/A</v>
      </c>
    </row>
    <row r="1844" spans="1:11">
      <c r="A1844" s="11"/>
      <c r="B1844" s="11"/>
      <c r="F1844" s="11"/>
      <c r="I1844" t="str">
        <f>LEFT(Tabela_Kwerenda_z_AKORD[[#This Row],[NR_KOMISJI]],5)</f>
        <v/>
      </c>
      <c r="J1844" t="str">
        <f>DAY(Tabela_Kwerenda_z_AKORD[[#This Row],[CZAS_START]]) &amp;"-"&amp; MONTH(Tabela_Kwerenda_z_AKORD[[#This Row],[CZAS_START]]) &amp;"-"&amp; YEAR(Tabela_Kwerenda_z_AKORD[[#This Row],[CZAS_START]])</f>
        <v>0-1-1900</v>
      </c>
      <c r="K1844" t="e">
        <f>INDEX(AKORDT[],MATCH(Tabela_Kwerenda_z_AKORD[[#This Row],[PRACOWNICY_ID]],AKORDT[PRACOWNICY_ID],0),1)</f>
        <v>#N/A</v>
      </c>
    </row>
    <row r="1845" spans="1:11">
      <c r="A1845" s="11"/>
      <c r="B1845" s="11"/>
      <c r="F1845" s="11"/>
      <c r="I1845" t="str">
        <f>LEFT(Tabela_Kwerenda_z_AKORD[[#This Row],[NR_KOMISJI]],5)</f>
        <v/>
      </c>
      <c r="J1845" t="str">
        <f>DAY(Tabela_Kwerenda_z_AKORD[[#This Row],[CZAS_START]]) &amp;"-"&amp; MONTH(Tabela_Kwerenda_z_AKORD[[#This Row],[CZAS_START]]) &amp;"-"&amp; YEAR(Tabela_Kwerenda_z_AKORD[[#This Row],[CZAS_START]])</f>
        <v>0-1-1900</v>
      </c>
      <c r="K1845" t="e">
        <f>INDEX(AKORDT[],MATCH(Tabela_Kwerenda_z_AKORD[[#This Row],[PRACOWNICY_ID]],AKORDT[PRACOWNICY_ID],0),1)</f>
        <v>#N/A</v>
      </c>
    </row>
    <row r="1846" spans="1:11">
      <c r="A1846" s="11"/>
      <c r="B1846" s="11"/>
      <c r="F1846" s="11"/>
      <c r="I1846" t="str">
        <f>LEFT(Tabela_Kwerenda_z_AKORD[[#This Row],[NR_KOMISJI]],5)</f>
        <v/>
      </c>
      <c r="J1846" t="str">
        <f>DAY(Tabela_Kwerenda_z_AKORD[[#This Row],[CZAS_START]]) &amp;"-"&amp; MONTH(Tabela_Kwerenda_z_AKORD[[#This Row],[CZAS_START]]) &amp;"-"&amp; YEAR(Tabela_Kwerenda_z_AKORD[[#This Row],[CZAS_START]])</f>
        <v>0-1-1900</v>
      </c>
      <c r="K1846" t="e">
        <f>INDEX(AKORDT[],MATCH(Tabela_Kwerenda_z_AKORD[[#This Row],[PRACOWNICY_ID]],AKORDT[PRACOWNICY_ID],0),1)</f>
        <v>#N/A</v>
      </c>
    </row>
    <row r="1847" spans="1:11">
      <c r="A1847" s="11"/>
      <c r="B1847" s="11"/>
      <c r="F1847" s="11"/>
      <c r="I1847" t="str">
        <f>LEFT(Tabela_Kwerenda_z_AKORD[[#This Row],[NR_KOMISJI]],5)</f>
        <v/>
      </c>
      <c r="J1847" t="str">
        <f>DAY(Tabela_Kwerenda_z_AKORD[[#This Row],[CZAS_START]]) &amp;"-"&amp; MONTH(Tabela_Kwerenda_z_AKORD[[#This Row],[CZAS_START]]) &amp;"-"&amp; YEAR(Tabela_Kwerenda_z_AKORD[[#This Row],[CZAS_START]])</f>
        <v>0-1-1900</v>
      </c>
      <c r="K1847" t="e">
        <f>INDEX(AKORDT[],MATCH(Tabela_Kwerenda_z_AKORD[[#This Row],[PRACOWNICY_ID]],AKORDT[PRACOWNICY_ID],0),1)</f>
        <v>#N/A</v>
      </c>
    </row>
    <row r="1848" spans="1:11">
      <c r="A1848" s="11"/>
      <c r="B1848" s="11"/>
      <c r="F1848" s="11"/>
      <c r="I1848" t="str">
        <f>LEFT(Tabela_Kwerenda_z_AKORD[[#This Row],[NR_KOMISJI]],5)</f>
        <v/>
      </c>
      <c r="J1848" t="str">
        <f>DAY(Tabela_Kwerenda_z_AKORD[[#This Row],[CZAS_START]]) &amp;"-"&amp; MONTH(Tabela_Kwerenda_z_AKORD[[#This Row],[CZAS_START]]) &amp;"-"&amp; YEAR(Tabela_Kwerenda_z_AKORD[[#This Row],[CZAS_START]])</f>
        <v>0-1-1900</v>
      </c>
      <c r="K1848" t="e">
        <f>INDEX(AKORDT[],MATCH(Tabela_Kwerenda_z_AKORD[[#This Row],[PRACOWNICY_ID]],AKORDT[PRACOWNICY_ID],0),1)</f>
        <v>#N/A</v>
      </c>
    </row>
    <row r="1849" spans="1:11">
      <c r="A1849" s="11"/>
      <c r="B1849" s="11"/>
      <c r="F1849" s="11"/>
      <c r="I1849" t="str">
        <f>LEFT(Tabela_Kwerenda_z_AKORD[[#This Row],[NR_KOMISJI]],5)</f>
        <v/>
      </c>
      <c r="J1849" t="str">
        <f>DAY(Tabela_Kwerenda_z_AKORD[[#This Row],[CZAS_START]]) &amp;"-"&amp; MONTH(Tabela_Kwerenda_z_AKORD[[#This Row],[CZAS_START]]) &amp;"-"&amp; YEAR(Tabela_Kwerenda_z_AKORD[[#This Row],[CZAS_START]])</f>
        <v>0-1-1900</v>
      </c>
      <c r="K1849" t="e">
        <f>INDEX(AKORDT[],MATCH(Tabela_Kwerenda_z_AKORD[[#This Row],[PRACOWNICY_ID]],AKORDT[PRACOWNICY_ID],0),1)</f>
        <v>#N/A</v>
      </c>
    </row>
    <row r="1850" spans="1:11">
      <c r="A1850" s="11"/>
      <c r="B1850" s="11"/>
      <c r="F1850" s="11"/>
      <c r="I1850" t="str">
        <f>LEFT(Tabela_Kwerenda_z_AKORD[[#This Row],[NR_KOMISJI]],5)</f>
        <v/>
      </c>
      <c r="J1850" t="str">
        <f>DAY(Tabela_Kwerenda_z_AKORD[[#This Row],[CZAS_START]]) &amp;"-"&amp; MONTH(Tabela_Kwerenda_z_AKORD[[#This Row],[CZAS_START]]) &amp;"-"&amp; YEAR(Tabela_Kwerenda_z_AKORD[[#This Row],[CZAS_START]])</f>
        <v>0-1-1900</v>
      </c>
      <c r="K1850" t="e">
        <f>INDEX(AKORDT[],MATCH(Tabela_Kwerenda_z_AKORD[[#This Row],[PRACOWNICY_ID]],AKORDT[PRACOWNICY_ID],0),1)</f>
        <v>#N/A</v>
      </c>
    </row>
    <row r="1851" spans="1:11">
      <c r="A1851" s="11"/>
      <c r="B1851" s="11"/>
      <c r="F1851" s="11"/>
      <c r="I1851" t="str">
        <f>LEFT(Tabela_Kwerenda_z_AKORD[[#This Row],[NR_KOMISJI]],5)</f>
        <v/>
      </c>
      <c r="J1851" t="str">
        <f>DAY(Tabela_Kwerenda_z_AKORD[[#This Row],[CZAS_START]]) &amp;"-"&amp; MONTH(Tabela_Kwerenda_z_AKORD[[#This Row],[CZAS_START]]) &amp;"-"&amp; YEAR(Tabela_Kwerenda_z_AKORD[[#This Row],[CZAS_START]])</f>
        <v>0-1-1900</v>
      </c>
      <c r="K1851" t="e">
        <f>INDEX(AKORDT[],MATCH(Tabela_Kwerenda_z_AKORD[[#This Row],[PRACOWNICY_ID]],AKORDT[PRACOWNICY_ID],0),1)</f>
        <v>#N/A</v>
      </c>
    </row>
    <row r="1852" spans="1:11">
      <c r="A1852" s="11"/>
      <c r="B1852" s="11"/>
      <c r="F1852" s="11"/>
      <c r="I1852" t="str">
        <f>LEFT(Tabela_Kwerenda_z_AKORD[[#This Row],[NR_KOMISJI]],5)</f>
        <v/>
      </c>
      <c r="J1852" t="str">
        <f>DAY(Tabela_Kwerenda_z_AKORD[[#This Row],[CZAS_START]]) &amp;"-"&amp; MONTH(Tabela_Kwerenda_z_AKORD[[#This Row],[CZAS_START]]) &amp;"-"&amp; YEAR(Tabela_Kwerenda_z_AKORD[[#This Row],[CZAS_START]])</f>
        <v>0-1-1900</v>
      </c>
      <c r="K1852" t="e">
        <f>INDEX(AKORDT[],MATCH(Tabela_Kwerenda_z_AKORD[[#This Row],[PRACOWNICY_ID]],AKORDT[PRACOWNICY_ID],0),1)</f>
        <v>#N/A</v>
      </c>
    </row>
    <row r="1853" spans="1:11">
      <c r="A1853" s="11"/>
      <c r="B1853" s="11"/>
      <c r="F1853" s="11"/>
      <c r="I1853" t="str">
        <f>LEFT(Tabela_Kwerenda_z_AKORD[[#This Row],[NR_KOMISJI]],5)</f>
        <v/>
      </c>
      <c r="J1853" t="str">
        <f>DAY(Tabela_Kwerenda_z_AKORD[[#This Row],[CZAS_START]]) &amp;"-"&amp; MONTH(Tabela_Kwerenda_z_AKORD[[#This Row],[CZAS_START]]) &amp;"-"&amp; YEAR(Tabela_Kwerenda_z_AKORD[[#This Row],[CZAS_START]])</f>
        <v>0-1-1900</v>
      </c>
      <c r="K1853" t="e">
        <f>INDEX(AKORDT[],MATCH(Tabela_Kwerenda_z_AKORD[[#This Row],[PRACOWNICY_ID]],AKORDT[PRACOWNICY_ID],0),1)</f>
        <v>#N/A</v>
      </c>
    </row>
    <row r="1854" spans="1:11">
      <c r="A1854" s="11"/>
      <c r="B1854" s="11"/>
      <c r="F1854" s="11"/>
      <c r="I1854" t="str">
        <f>LEFT(Tabela_Kwerenda_z_AKORD[[#This Row],[NR_KOMISJI]],5)</f>
        <v/>
      </c>
      <c r="J1854" t="str">
        <f>DAY(Tabela_Kwerenda_z_AKORD[[#This Row],[CZAS_START]]) &amp;"-"&amp; MONTH(Tabela_Kwerenda_z_AKORD[[#This Row],[CZAS_START]]) &amp;"-"&amp; YEAR(Tabela_Kwerenda_z_AKORD[[#This Row],[CZAS_START]])</f>
        <v>0-1-1900</v>
      </c>
      <c r="K1854" t="e">
        <f>INDEX(AKORDT[],MATCH(Tabela_Kwerenda_z_AKORD[[#This Row],[PRACOWNICY_ID]],AKORDT[PRACOWNICY_ID],0),1)</f>
        <v>#N/A</v>
      </c>
    </row>
    <row r="1855" spans="1:11">
      <c r="A1855" s="11"/>
      <c r="B1855" s="11"/>
      <c r="F1855" s="11"/>
      <c r="I1855" t="str">
        <f>LEFT(Tabela_Kwerenda_z_AKORD[[#This Row],[NR_KOMISJI]],5)</f>
        <v/>
      </c>
      <c r="J1855" t="str">
        <f>DAY(Tabela_Kwerenda_z_AKORD[[#This Row],[CZAS_START]]) &amp;"-"&amp; MONTH(Tabela_Kwerenda_z_AKORD[[#This Row],[CZAS_START]]) &amp;"-"&amp; YEAR(Tabela_Kwerenda_z_AKORD[[#This Row],[CZAS_START]])</f>
        <v>0-1-1900</v>
      </c>
      <c r="K1855" t="e">
        <f>INDEX(AKORDT[],MATCH(Tabela_Kwerenda_z_AKORD[[#This Row],[PRACOWNICY_ID]],AKORDT[PRACOWNICY_ID],0),1)</f>
        <v>#N/A</v>
      </c>
    </row>
    <row r="1856" spans="1:11">
      <c r="A1856" s="11"/>
      <c r="B1856" s="11"/>
      <c r="F1856" s="11"/>
      <c r="I1856" t="str">
        <f>LEFT(Tabela_Kwerenda_z_AKORD[[#This Row],[NR_KOMISJI]],5)</f>
        <v/>
      </c>
      <c r="J1856" t="str">
        <f>DAY(Tabela_Kwerenda_z_AKORD[[#This Row],[CZAS_START]]) &amp;"-"&amp; MONTH(Tabela_Kwerenda_z_AKORD[[#This Row],[CZAS_START]]) &amp;"-"&amp; YEAR(Tabela_Kwerenda_z_AKORD[[#This Row],[CZAS_START]])</f>
        <v>0-1-1900</v>
      </c>
      <c r="K1856" t="e">
        <f>INDEX(AKORDT[],MATCH(Tabela_Kwerenda_z_AKORD[[#This Row],[PRACOWNICY_ID]],AKORDT[PRACOWNICY_ID],0),1)</f>
        <v>#N/A</v>
      </c>
    </row>
    <row r="1857" spans="1:11">
      <c r="A1857" s="11"/>
      <c r="B1857" s="11"/>
      <c r="F1857" s="11"/>
      <c r="I1857" t="str">
        <f>LEFT(Tabela_Kwerenda_z_AKORD[[#This Row],[NR_KOMISJI]],5)</f>
        <v/>
      </c>
      <c r="J1857" t="str">
        <f>DAY(Tabela_Kwerenda_z_AKORD[[#This Row],[CZAS_START]]) &amp;"-"&amp; MONTH(Tabela_Kwerenda_z_AKORD[[#This Row],[CZAS_START]]) &amp;"-"&amp; YEAR(Tabela_Kwerenda_z_AKORD[[#This Row],[CZAS_START]])</f>
        <v>0-1-1900</v>
      </c>
      <c r="K1857" t="e">
        <f>INDEX(AKORDT[],MATCH(Tabela_Kwerenda_z_AKORD[[#This Row],[PRACOWNICY_ID]],AKORDT[PRACOWNICY_ID],0),1)</f>
        <v>#N/A</v>
      </c>
    </row>
    <row r="1858" spans="1:11">
      <c r="A1858" s="11"/>
      <c r="B1858" s="11"/>
      <c r="F1858" s="11"/>
      <c r="I1858" t="str">
        <f>LEFT(Tabela_Kwerenda_z_AKORD[[#This Row],[NR_KOMISJI]],5)</f>
        <v/>
      </c>
      <c r="J1858" t="str">
        <f>DAY(Tabela_Kwerenda_z_AKORD[[#This Row],[CZAS_START]]) &amp;"-"&amp; MONTH(Tabela_Kwerenda_z_AKORD[[#This Row],[CZAS_START]]) &amp;"-"&amp; YEAR(Tabela_Kwerenda_z_AKORD[[#This Row],[CZAS_START]])</f>
        <v>0-1-1900</v>
      </c>
      <c r="K1858" t="e">
        <f>INDEX(AKORDT[],MATCH(Tabela_Kwerenda_z_AKORD[[#This Row],[PRACOWNICY_ID]],AKORDT[PRACOWNICY_ID],0),1)</f>
        <v>#N/A</v>
      </c>
    </row>
    <row r="1859" spans="1:11">
      <c r="A1859" s="11"/>
      <c r="B1859" s="11"/>
      <c r="F1859" s="11"/>
      <c r="I1859" t="str">
        <f>LEFT(Tabela_Kwerenda_z_AKORD[[#This Row],[NR_KOMISJI]],5)</f>
        <v/>
      </c>
      <c r="J1859" t="str">
        <f>DAY(Tabela_Kwerenda_z_AKORD[[#This Row],[CZAS_START]]) &amp;"-"&amp; MONTH(Tabela_Kwerenda_z_AKORD[[#This Row],[CZAS_START]]) &amp;"-"&amp; YEAR(Tabela_Kwerenda_z_AKORD[[#This Row],[CZAS_START]])</f>
        <v>0-1-1900</v>
      </c>
      <c r="K1859" t="e">
        <f>INDEX(AKORDT[],MATCH(Tabela_Kwerenda_z_AKORD[[#This Row],[PRACOWNICY_ID]],AKORDT[PRACOWNICY_ID],0),1)</f>
        <v>#N/A</v>
      </c>
    </row>
    <row r="1860" spans="1:11">
      <c r="A1860" s="11"/>
      <c r="B1860" s="11"/>
      <c r="F1860" s="11"/>
      <c r="I1860" t="str">
        <f>LEFT(Tabela_Kwerenda_z_AKORD[[#This Row],[NR_KOMISJI]],5)</f>
        <v/>
      </c>
      <c r="J1860" t="str">
        <f>DAY(Tabela_Kwerenda_z_AKORD[[#This Row],[CZAS_START]]) &amp;"-"&amp; MONTH(Tabela_Kwerenda_z_AKORD[[#This Row],[CZAS_START]]) &amp;"-"&amp; YEAR(Tabela_Kwerenda_z_AKORD[[#This Row],[CZAS_START]])</f>
        <v>0-1-1900</v>
      </c>
      <c r="K1860" t="e">
        <f>INDEX(AKORDT[],MATCH(Tabela_Kwerenda_z_AKORD[[#This Row],[PRACOWNICY_ID]],AKORDT[PRACOWNICY_ID],0),1)</f>
        <v>#N/A</v>
      </c>
    </row>
    <row r="1861" spans="1:11">
      <c r="A1861" s="11"/>
      <c r="B1861" s="11"/>
      <c r="F1861" s="11"/>
      <c r="I1861" t="str">
        <f>LEFT(Tabela_Kwerenda_z_AKORD[[#This Row],[NR_KOMISJI]],5)</f>
        <v/>
      </c>
      <c r="J1861" t="str">
        <f>DAY(Tabela_Kwerenda_z_AKORD[[#This Row],[CZAS_START]]) &amp;"-"&amp; MONTH(Tabela_Kwerenda_z_AKORD[[#This Row],[CZAS_START]]) &amp;"-"&amp; YEAR(Tabela_Kwerenda_z_AKORD[[#This Row],[CZAS_START]])</f>
        <v>0-1-1900</v>
      </c>
      <c r="K1861" t="e">
        <f>INDEX(AKORDT[],MATCH(Tabela_Kwerenda_z_AKORD[[#This Row],[PRACOWNICY_ID]],AKORDT[PRACOWNICY_ID],0),1)</f>
        <v>#N/A</v>
      </c>
    </row>
    <row r="1862" spans="1:11">
      <c r="A1862" s="11"/>
      <c r="B1862" s="11"/>
      <c r="F1862" s="11"/>
      <c r="I1862" t="str">
        <f>LEFT(Tabela_Kwerenda_z_AKORD[[#This Row],[NR_KOMISJI]],5)</f>
        <v/>
      </c>
      <c r="J1862" t="str">
        <f>DAY(Tabela_Kwerenda_z_AKORD[[#This Row],[CZAS_START]]) &amp;"-"&amp; MONTH(Tabela_Kwerenda_z_AKORD[[#This Row],[CZAS_START]]) &amp;"-"&amp; YEAR(Tabela_Kwerenda_z_AKORD[[#This Row],[CZAS_START]])</f>
        <v>0-1-1900</v>
      </c>
      <c r="K1862" t="e">
        <f>INDEX(AKORDT[],MATCH(Tabela_Kwerenda_z_AKORD[[#This Row],[PRACOWNICY_ID]],AKORDT[PRACOWNICY_ID],0),1)</f>
        <v>#N/A</v>
      </c>
    </row>
    <row r="1863" spans="1:11">
      <c r="A1863" s="11"/>
      <c r="B1863" s="11"/>
      <c r="F1863" s="11"/>
      <c r="I1863" t="str">
        <f>LEFT(Tabela_Kwerenda_z_AKORD[[#This Row],[NR_KOMISJI]],5)</f>
        <v/>
      </c>
      <c r="J1863" t="str">
        <f>DAY(Tabela_Kwerenda_z_AKORD[[#This Row],[CZAS_START]]) &amp;"-"&amp; MONTH(Tabela_Kwerenda_z_AKORD[[#This Row],[CZAS_START]]) &amp;"-"&amp; YEAR(Tabela_Kwerenda_z_AKORD[[#This Row],[CZAS_START]])</f>
        <v>0-1-1900</v>
      </c>
      <c r="K1863" t="e">
        <f>INDEX(AKORDT[],MATCH(Tabela_Kwerenda_z_AKORD[[#This Row],[PRACOWNICY_ID]],AKORDT[PRACOWNICY_ID],0),1)</f>
        <v>#N/A</v>
      </c>
    </row>
    <row r="1864" spans="1:11">
      <c r="A1864" s="11"/>
      <c r="B1864" s="11"/>
      <c r="F1864" s="11"/>
      <c r="I1864" t="str">
        <f>LEFT(Tabela_Kwerenda_z_AKORD[[#This Row],[NR_KOMISJI]],5)</f>
        <v/>
      </c>
      <c r="J1864" t="str">
        <f>DAY(Tabela_Kwerenda_z_AKORD[[#This Row],[CZAS_START]]) &amp;"-"&amp; MONTH(Tabela_Kwerenda_z_AKORD[[#This Row],[CZAS_START]]) &amp;"-"&amp; YEAR(Tabela_Kwerenda_z_AKORD[[#This Row],[CZAS_START]])</f>
        <v>0-1-1900</v>
      </c>
      <c r="K1864" t="e">
        <f>INDEX(AKORDT[],MATCH(Tabela_Kwerenda_z_AKORD[[#This Row],[PRACOWNICY_ID]],AKORDT[PRACOWNICY_ID],0),1)</f>
        <v>#N/A</v>
      </c>
    </row>
    <row r="1865" spans="1:11">
      <c r="A1865" s="11"/>
      <c r="B1865" s="11"/>
      <c r="F1865" s="11"/>
      <c r="I1865" t="str">
        <f>LEFT(Tabela_Kwerenda_z_AKORD[[#This Row],[NR_KOMISJI]],5)</f>
        <v/>
      </c>
      <c r="J1865" t="str">
        <f>DAY(Tabela_Kwerenda_z_AKORD[[#This Row],[CZAS_START]]) &amp;"-"&amp; MONTH(Tabela_Kwerenda_z_AKORD[[#This Row],[CZAS_START]]) &amp;"-"&amp; YEAR(Tabela_Kwerenda_z_AKORD[[#This Row],[CZAS_START]])</f>
        <v>0-1-1900</v>
      </c>
      <c r="K1865" t="e">
        <f>INDEX(AKORDT[],MATCH(Tabela_Kwerenda_z_AKORD[[#This Row],[PRACOWNICY_ID]],AKORDT[PRACOWNICY_ID],0),1)</f>
        <v>#N/A</v>
      </c>
    </row>
    <row r="1866" spans="1:11">
      <c r="A1866" s="11"/>
      <c r="B1866" s="11"/>
      <c r="F1866" s="11"/>
      <c r="I1866" t="str">
        <f>LEFT(Tabela_Kwerenda_z_AKORD[[#This Row],[NR_KOMISJI]],5)</f>
        <v/>
      </c>
      <c r="J1866" t="str">
        <f>DAY(Tabela_Kwerenda_z_AKORD[[#This Row],[CZAS_START]]) &amp;"-"&amp; MONTH(Tabela_Kwerenda_z_AKORD[[#This Row],[CZAS_START]]) &amp;"-"&amp; YEAR(Tabela_Kwerenda_z_AKORD[[#This Row],[CZAS_START]])</f>
        <v>0-1-1900</v>
      </c>
      <c r="K1866" t="e">
        <f>INDEX(AKORDT[],MATCH(Tabela_Kwerenda_z_AKORD[[#This Row],[PRACOWNICY_ID]],AKORDT[PRACOWNICY_ID],0),1)</f>
        <v>#N/A</v>
      </c>
    </row>
    <row r="1867" spans="1:11">
      <c r="A1867" s="11"/>
      <c r="B1867" s="11"/>
      <c r="F1867" s="11"/>
      <c r="I1867" t="str">
        <f>LEFT(Tabela_Kwerenda_z_AKORD[[#This Row],[NR_KOMISJI]],5)</f>
        <v/>
      </c>
      <c r="J1867" t="str">
        <f>DAY(Tabela_Kwerenda_z_AKORD[[#This Row],[CZAS_START]]) &amp;"-"&amp; MONTH(Tabela_Kwerenda_z_AKORD[[#This Row],[CZAS_START]]) &amp;"-"&amp; YEAR(Tabela_Kwerenda_z_AKORD[[#This Row],[CZAS_START]])</f>
        <v>0-1-1900</v>
      </c>
      <c r="K1867" t="e">
        <f>INDEX(AKORDT[],MATCH(Tabela_Kwerenda_z_AKORD[[#This Row],[PRACOWNICY_ID]],AKORDT[PRACOWNICY_ID],0),1)</f>
        <v>#N/A</v>
      </c>
    </row>
    <row r="1868" spans="1:11">
      <c r="A1868" s="11"/>
      <c r="B1868" s="11"/>
      <c r="F1868" s="11"/>
      <c r="I1868" t="str">
        <f>LEFT(Tabela_Kwerenda_z_AKORD[[#This Row],[NR_KOMISJI]],5)</f>
        <v/>
      </c>
      <c r="J1868" t="str">
        <f>DAY(Tabela_Kwerenda_z_AKORD[[#This Row],[CZAS_START]]) &amp;"-"&amp; MONTH(Tabela_Kwerenda_z_AKORD[[#This Row],[CZAS_START]]) &amp;"-"&amp; YEAR(Tabela_Kwerenda_z_AKORD[[#This Row],[CZAS_START]])</f>
        <v>0-1-1900</v>
      </c>
      <c r="K1868" t="e">
        <f>INDEX(AKORDT[],MATCH(Tabela_Kwerenda_z_AKORD[[#This Row],[PRACOWNICY_ID]],AKORDT[PRACOWNICY_ID],0),1)</f>
        <v>#N/A</v>
      </c>
    </row>
    <row r="1869" spans="1:11">
      <c r="A1869" s="11"/>
      <c r="B1869" s="11"/>
      <c r="F1869" s="11"/>
      <c r="I1869" t="str">
        <f>LEFT(Tabela_Kwerenda_z_AKORD[[#This Row],[NR_KOMISJI]],5)</f>
        <v/>
      </c>
      <c r="J1869" t="str">
        <f>DAY(Tabela_Kwerenda_z_AKORD[[#This Row],[CZAS_START]]) &amp;"-"&amp; MONTH(Tabela_Kwerenda_z_AKORD[[#This Row],[CZAS_START]]) &amp;"-"&amp; YEAR(Tabela_Kwerenda_z_AKORD[[#This Row],[CZAS_START]])</f>
        <v>0-1-1900</v>
      </c>
      <c r="K1869" t="e">
        <f>INDEX(AKORDT[],MATCH(Tabela_Kwerenda_z_AKORD[[#This Row],[PRACOWNICY_ID]],AKORDT[PRACOWNICY_ID],0),1)</f>
        <v>#N/A</v>
      </c>
    </row>
    <row r="1870" spans="1:11">
      <c r="A1870" s="11"/>
      <c r="B1870" s="11"/>
      <c r="F1870" s="11"/>
      <c r="I1870" t="str">
        <f>LEFT(Tabela_Kwerenda_z_AKORD[[#This Row],[NR_KOMISJI]],5)</f>
        <v/>
      </c>
      <c r="J1870" t="str">
        <f>DAY(Tabela_Kwerenda_z_AKORD[[#This Row],[CZAS_START]]) &amp;"-"&amp; MONTH(Tabela_Kwerenda_z_AKORD[[#This Row],[CZAS_START]]) &amp;"-"&amp; YEAR(Tabela_Kwerenda_z_AKORD[[#This Row],[CZAS_START]])</f>
        <v>0-1-1900</v>
      </c>
      <c r="K1870" t="e">
        <f>INDEX(AKORDT[],MATCH(Tabela_Kwerenda_z_AKORD[[#This Row],[PRACOWNICY_ID]],AKORDT[PRACOWNICY_ID],0),1)</f>
        <v>#N/A</v>
      </c>
    </row>
    <row r="1871" spans="1:11">
      <c r="A1871" s="11"/>
      <c r="B1871" s="11"/>
      <c r="F1871" s="11"/>
      <c r="I1871" t="str">
        <f>LEFT(Tabela_Kwerenda_z_AKORD[[#This Row],[NR_KOMISJI]],5)</f>
        <v/>
      </c>
      <c r="J1871" t="str">
        <f>DAY(Tabela_Kwerenda_z_AKORD[[#This Row],[CZAS_START]]) &amp;"-"&amp; MONTH(Tabela_Kwerenda_z_AKORD[[#This Row],[CZAS_START]]) &amp;"-"&amp; YEAR(Tabela_Kwerenda_z_AKORD[[#This Row],[CZAS_START]])</f>
        <v>0-1-1900</v>
      </c>
      <c r="K1871" t="e">
        <f>INDEX(AKORDT[],MATCH(Tabela_Kwerenda_z_AKORD[[#This Row],[PRACOWNICY_ID]],AKORDT[PRACOWNICY_ID],0),1)</f>
        <v>#N/A</v>
      </c>
    </row>
    <row r="1872" spans="1:11">
      <c r="A1872" s="11"/>
      <c r="B1872" s="11"/>
      <c r="F1872" s="11"/>
      <c r="I1872" t="str">
        <f>LEFT(Tabela_Kwerenda_z_AKORD[[#This Row],[NR_KOMISJI]],5)</f>
        <v/>
      </c>
      <c r="J1872" t="str">
        <f>DAY(Tabela_Kwerenda_z_AKORD[[#This Row],[CZAS_START]]) &amp;"-"&amp; MONTH(Tabela_Kwerenda_z_AKORD[[#This Row],[CZAS_START]]) &amp;"-"&amp; YEAR(Tabela_Kwerenda_z_AKORD[[#This Row],[CZAS_START]])</f>
        <v>0-1-1900</v>
      </c>
      <c r="K1872" t="e">
        <f>INDEX(AKORDT[],MATCH(Tabela_Kwerenda_z_AKORD[[#This Row],[PRACOWNICY_ID]],AKORDT[PRACOWNICY_ID],0),1)</f>
        <v>#N/A</v>
      </c>
    </row>
    <row r="1873" spans="1:11">
      <c r="A1873" s="11"/>
      <c r="B1873" s="11"/>
      <c r="F1873" s="11"/>
      <c r="I1873" t="str">
        <f>LEFT(Tabela_Kwerenda_z_AKORD[[#This Row],[NR_KOMISJI]],5)</f>
        <v/>
      </c>
      <c r="J1873" t="str">
        <f>DAY(Tabela_Kwerenda_z_AKORD[[#This Row],[CZAS_START]]) &amp;"-"&amp; MONTH(Tabela_Kwerenda_z_AKORD[[#This Row],[CZAS_START]]) &amp;"-"&amp; YEAR(Tabela_Kwerenda_z_AKORD[[#This Row],[CZAS_START]])</f>
        <v>0-1-1900</v>
      </c>
      <c r="K1873" t="e">
        <f>INDEX(AKORDT[],MATCH(Tabela_Kwerenda_z_AKORD[[#This Row],[PRACOWNICY_ID]],AKORDT[PRACOWNICY_ID],0),1)</f>
        <v>#N/A</v>
      </c>
    </row>
    <row r="1874" spans="1:11">
      <c r="A1874" s="11"/>
      <c r="B1874" s="11"/>
      <c r="F1874" s="11"/>
      <c r="I1874" t="str">
        <f>LEFT(Tabela_Kwerenda_z_AKORD[[#This Row],[NR_KOMISJI]],5)</f>
        <v/>
      </c>
      <c r="J1874" t="str">
        <f>DAY(Tabela_Kwerenda_z_AKORD[[#This Row],[CZAS_START]]) &amp;"-"&amp; MONTH(Tabela_Kwerenda_z_AKORD[[#This Row],[CZAS_START]]) &amp;"-"&amp; YEAR(Tabela_Kwerenda_z_AKORD[[#This Row],[CZAS_START]])</f>
        <v>0-1-1900</v>
      </c>
      <c r="K1874" t="e">
        <f>INDEX(AKORDT[],MATCH(Tabela_Kwerenda_z_AKORD[[#This Row],[PRACOWNICY_ID]],AKORDT[PRACOWNICY_ID],0),1)</f>
        <v>#N/A</v>
      </c>
    </row>
    <row r="1875" spans="1:11">
      <c r="A1875" s="11"/>
      <c r="B1875" s="11"/>
      <c r="F1875" s="11"/>
      <c r="I1875" t="str">
        <f>LEFT(Tabela_Kwerenda_z_AKORD[[#This Row],[NR_KOMISJI]],5)</f>
        <v/>
      </c>
      <c r="J1875" t="str">
        <f>DAY(Tabela_Kwerenda_z_AKORD[[#This Row],[CZAS_START]]) &amp;"-"&amp; MONTH(Tabela_Kwerenda_z_AKORD[[#This Row],[CZAS_START]]) &amp;"-"&amp; YEAR(Tabela_Kwerenda_z_AKORD[[#This Row],[CZAS_START]])</f>
        <v>0-1-1900</v>
      </c>
      <c r="K1875" t="e">
        <f>INDEX(AKORDT[],MATCH(Tabela_Kwerenda_z_AKORD[[#This Row],[PRACOWNICY_ID]],AKORDT[PRACOWNICY_ID],0),1)</f>
        <v>#N/A</v>
      </c>
    </row>
    <row r="1876" spans="1:11">
      <c r="A1876" s="11"/>
      <c r="B1876" s="11"/>
      <c r="F1876" s="11"/>
      <c r="I1876" t="str">
        <f>LEFT(Tabela_Kwerenda_z_AKORD[[#This Row],[NR_KOMISJI]],5)</f>
        <v/>
      </c>
      <c r="J1876" t="str">
        <f>DAY(Tabela_Kwerenda_z_AKORD[[#This Row],[CZAS_START]]) &amp;"-"&amp; MONTH(Tabela_Kwerenda_z_AKORD[[#This Row],[CZAS_START]]) &amp;"-"&amp; YEAR(Tabela_Kwerenda_z_AKORD[[#This Row],[CZAS_START]])</f>
        <v>0-1-1900</v>
      </c>
      <c r="K1876" t="e">
        <f>INDEX(AKORDT[],MATCH(Tabela_Kwerenda_z_AKORD[[#This Row],[PRACOWNICY_ID]],AKORDT[PRACOWNICY_ID],0),1)</f>
        <v>#N/A</v>
      </c>
    </row>
    <row r="1877" spans="1:11">
      <c r="A1877" s="11"/>
      <c r="B1877" s="11"/>
      <c r="F1877" s="11"/>
      <c r="I1877" t="str">
        <f>LEFT(Tabela_Kwerenda_z_AKORD[[#This Row],[NR_KOMISJI]],5)</f>
        <v/>
      </c>
      <c r="J1877" t="str">
        <f>DAY(Tabela_Kwerenda_z_AKORD[[#This Row],[CZAS_START]]) &amp;"-"&amp; MONTH(Tabela_Kwerenda_z_AKORD[[#This Row],[CZAS_START]]) &amp;"-"&amp; YEAR(Tabela_Kwerenda_z_AKORD[[#This Row],[CZAS_START]])</f>
        <v>0-1-1900</v>
      </c>
      <c r="K1877" t="e">
        <f>INDEX(AKORDT[],MATCH(Tabela_Kwerenda_z_AKORD[[#This Row],[PRACOWNICY_ID]],AKORDT[PRACOWNICY_ID],0),1)</f>
        <v>#N/A</v>
      </c>
    </row>
    <row r="1878" spans="1:11">
      <c r="A1878" s="11"/>
      <c r="B1878" s="11"/>
      <c r="F1878" s="11"/>
      <c r="I1878" t="str">
        <f>LEFT(Tabela_Kwerenda_z_AKORD[[#This Row],[NR_KOMISJI]],5)</f>
        <v/>
      </c>
      <c r="J1878" t="str">
        <f>DAY(Tabela_Kwerenda_z_AKORD[[#This Row],[CZAS_START]]) &amp;"-"&amp; MONTH(Tabela_Kwerenda_z_AKORD[[#This Row],[CZAS_START]]) &amp;"-"&amp; YEAR(Tabela_Kwerenda_z_AKORD[[#This Row],[CZAS_START]])</f>
        <v>0-1-1900</v>
      </c>
      <c r="K1878" t="e">
        <f>INDEX(AKORDT[],MATCH(Tabela_Kwerenda_z_AKORD[[#This Row],[PRACOWNICY_ID]],AKORDT[PRACOWNICY_ID],0),1)</f>
        <v>#N/A</v>
      </c>
    </row>
    <row r="1879" spans="1:11">
      <c r="A1879" s="11"/>
      <c r="B1879" s="11"/>
      <c r="F1879" s="11"/>
      <c r="I1879" t="str">
        <f>LEFT(Tabela_Kwerenda_z_AKORD[[#This Row],[NR_KOMISJI]],5)</f>
        <v/>
      </c>
      <c r="J1879" t="str">
        <f>DAY(Tabela_Kwerenda_z_AKORD[[#This Row],[CZAS_START]]) &amp;"-"&amp; MONTH(Tabela_Kwerenda_z_AKORD[[#This Row],[CZAS_START]]) &amp;"-"&amp; YEAR(Tabela_Kwerenda_z_AKORD[[#This Row],[CZAS_START]])</f>
        <v>0-1-1900</v>
      </c>
      <c r="K1879" t="e">
        <f>INDEX(AKORDT[],MATCH(Tabela_Kwerenda_z_AKORD[[#This Row],[PRACOWNICY_ID]],AKORDT[PRACOWNICY_ID],0),1)</f>
        <v>#N/A</v>
      </c>
    </row>
    <row r="1880" spans="1:11">
      <c r="A1880" s="11"/>
      <c r="B1880" s="11"/>
      <c r="F1880" s="11"/>
      <c r="I1880" t="str">
        <f>LEFT(Tabela_Kwerenda_z_AKORD[[#This Row],[NR_KOMISJI]],5)</f>
        <v/>
      </c>
      <c r="J1880" t="str">
        <f>DAY(Tabela_Kwerenda_z_AKORD[[#This Row],[CZAS_START]]) &amp;"-"&amp; MONTH(Tabela_Kwerenda_z_AKORD[[#This Row],[CZAS_START]]) &amp;"-"&amp; YEAR(Tabela_Kwerenda_z_AKORD[[#This Row],[CZAS_START]])</f>
        <v>0-1-1900</v>
      </c>
      <c r="K1880" t="e">
        <f>INDEX(AKORDT[],MATCH(Tabela_Kwerenda_z_AKORD[[#This Row],[PRACOWNICY_ID]],AKORDT[PRACOWNICY_ID],0),1)</f>
        <v>#N/A</v>
      </c>
    </row>
    <row r="1881" spans="1:11">
      <c r="A1881" s="11"/>
      <c r="B1881" s="11"/>
      <c r="F1881" s="11"/>
      <c r="I1881" t="str">
        <f>LEFT(Tabela_Kwerenda_z_AKORD[[#This Row],[NR_KOMISJI]],5)</f>
        <v/>
      </c>
      <c r="J1881" t="str">
        <f>DAY(Tabela_Kwerenda_z_AKORD[[#This Row],[CZAS_START]]) &amp;"-"&amp; MONTH(Tabela_Kwerenda_z_AKORD[[#This Row],[CZAS_START]]) &amp;"-"&amp; YEAR(Tabela_Kwerenda_z_AKORD[[#This Row],[CZAS_START]])</f>
        <v>0-1-1900</v>
      </c>
      <c r="K1881" t="e">
        <f>INDEX(AKORDT[],MATCH(Tabela_Kwerenda_z_AKORD[[#This Row],[PRACOWNICY_ID]],AKORDT[PRACOWNICY_ID],0),1)</f>
        <v>#N/A</v>
      </c>
    </row>
    <row r="1882" spans="1:11">
      <c r="A1882" s="11"/>
      <c r="B1882" s="11"/>
      <c r="F1882" s="11"/>
      <c r="I1882" t="str">
        <f>LEFT(Tabela_Kwerenda_z_AKORD[[#This Row],[NR_KOMISJI]],5)</f>
        <v/>
      </c>
      <c r="J1882" t="str">
        <f>DAY(Tabela_Kwerenda_z_AKORD[[#This Row],[CZAS_START]]) &amp;"-"&amp; MONTH(Tabela_Kwerenda_z_AKORD[[#This Row],[CZAS_START]]) &amp;"-"&amp; YEAR(Tabela_Kwerenda_z_AKORD[[#This Row],[CZAS_START]])</f>
        <v>0-1-1900</v>
      </c>
      <c r="K1882" t="e">
        <f>INDEX(AKORDT[],MATCH(Tabela_Kwerenda_z_AKORD[[#This Row],[PRACOWNICY_ID]],AKORDT[PRACOWNICY_ID],0),1)</f>
        <v>#N/A</v>
      </c>
    </row>
    <row r="1883" spans="1:11">
      <c r="A1883" s="11"/>
      <c r="B1883" s="11"/>
      <c r="F1883" s="11"/>
      <c r="I1883" t="str">
        <f>LEFT(Tabela_Kwerenda_z_AKORD[[#This Row],[NR_KOMISJI]],5)</f>
        <v/>
      </c>
      <c r="J1883" t="str">
        <f>DAY(Tabela_Kwerenda_z_AKORD[[#This Row],[CZAS_START]]) &amp;"-"&amp; MONTH(Tabela_Kwerenda_z_AKORD[[#This Row],[CZAS_START]]) &amp;"-"&amp; YEAR(Tabela_Kwerenda_z_AKORD[[#This Row],[CZAS_START]])</f>
        <v>0-1-1900</v>
      </c>
      <c r="K1883" t="e">
        <f>INDEX(AKORDT[],MATCH(Tabela_Kwerenda_z_AKORD[[#This Row],[PRACOWNICY_ID]],AKORDT[PRACOWNICY_ID],0),1)</f>
        <v>#N/A</v>
      </c>
    </row>
    <row r="1884" spans="1:11">
      <c r="A1884" s="11"/>
      <c r="B1884" s="11"/>
      <c r="F1884" s="11"/>
      <c r="I1884" t="str">
        <f>LEFT(Tabela_Kwerenda_z_AKORD[[#This Row],[NR_KOMISJI]],5)</f>
        <v/>
      </c>
      <c r="J1884" t="str">
        <f>DAY(Tabela_Kwerenda_z_AKORD[[#This Row],[CZAS_START]]) &amp;"-"&amp; MONTH(Tabela_Kwerenda_z_AKORD[[#This Row],[CZAS_START]]) &amp;"-"&amp; YEAR(Tabela_Kwerenda_z_AKORD[[#This Row],[CZAS_START]])</f>
        <v>0-1-1900</v>
      </c>
      <c r="K1884" t="e">
        <f>INDEX(AKORDT[],MATCH(Tabela_Kwerenda_z_AKORD[[#This Row],[PRACOWNICY_ID]],AKORDT[PRACOWNICY_ID],0),1)</f>
        <v>#N/A</v>
      </c>
    </row>
    <row r="1885" spans="1:11">
      <c r="A1885" s="11"/>
      <c r="B1885" s="11"/>
      <c r="F1885" s="11"/>
      <c r="I1885" t="str">
        <f>LEFT(Tabela_Kwerenda_z_AKORD[[#This Row],[NR_KOMISJI]],5)</f>
        <v/>
      </c>
      <c r="J1885" t="str">
        <f>DAY(Tabela_Kwerenda_z_AKORD[[#This Row],[CZAS_START]]) &amp;"-"&amp; MONTH(Tabela_Kwerenda_z_AKORD[[#This Row],[CZAS_START]]) &amp;"-"&amp; YEAR(Tabela_Kwerenda_z_AKORD[[#This Row],[CZAS_START]])</f>
        <v>0-1-1900</v>
      </c>
      <c r="K1885" t="e">
        <f>INDEX(AKORDT[],MATCH(Tabela_Kwerenda_z_AKORD[[#This Row],[PRACOWNICY_ID]],AKORDT[PRACOWNICY_ID],0),1)</f>
        <v>#N/A</v>
      </c>
    </row>
    <row r="1886" spans="1:11">
      <c r="A1886" s="11"/>
      <c r="B1886" s="11"/>
      <c r="F1886" s="11"/>
      <c r="I1886" t="str">
        <f>LEFT(Tabela_Kwerenda_z_AKORD[[#This Row],[NR_KOMISJI]],5)</f>
        <v/>
      </c>
      <c r="J1886" t="str">
        <f>DAY(Tabela_Kwerenda_z_AKORD[[#This Row],[CZAS_START]]) &amp;"-"&amp; MONTH(Tabela_Kwerenda_z_AKORD[[#This Row],[CZAS_START]]) &amp;"-"&amp; YEAR(Tabela_Kwerenda_z_AKORD[[#This Row],[CZAS_START]])</f>
        <v>0-1-1900</v>
      </c>
      <c r="K1886" t="e">
        <f>INDEX(AKORDT[],MATCH(Tabela_Kwerenda_z_AKORD[[#This Row],[PRACOWNICY_ID]],AKORDT[PRACOWNICY_ID],0),1)</f>
        <v>#N/A</v>
      </c>
    </row>
    <row r="1887" spans="1:11">
      <c r="A1887" s="11"/>
      <c r="B1887" s="11"/>
      <c r="F1887" s="11"/>
      <c r="I1887" t="str">
        <f>LEFT(Tabela_Kwerenda_z_AKORD[[#This Row],[NR_KOMISJI]],5)</f>
        <v/>
      </c>
      <c r="J1887" t="str">
        <f>DAY(Tabela_Kwerenda_z_AKORD[[#This Row],[CZAS_START]]) &amp;"-"&amp; MONTH(Tabela_Kwerenda_z_AKORD[[#This Row],[CZAS_START]]) &amp;"-"&amp; YEAR(Tabela_Kwerenda_z_AKORD[[#This Row],[CZAS_START]])</f>
        <v>0-1-1900</v>
      </c>
      <c r="K1887" t="e">
        <f>INDEX(AKORDT[],MATCH(Tabela_Kwerenda_z_AKORD[[#This Row],[PRACOWNICY_ID]],AKORDT[PRACOWNICY_ID],0),1)</f>
        <v>#N/A</v>
      </c>
    </row>
    <row r="1888" spans="1:11">
      <c r="A1888" s="11"/>
      <c r="B1888" s="11"/>
      <c r="F1888" s="11"/>
      <c r="I1888" t="str">
        <f>LEFT(Tabela_Kwerenda_z_AKORD[[#This Row],[NR_KOMISJI]],5)</f>
        <v/>
      </c>
      <c r="J1888" t="str">
        <f>DAY(Tabela_Kwerenda_z_AKORD[[#This Row],[CZAS_START]]) &amp;"-"&amp; MONTH(Tabela_Kwerenda_z_AKORD[[#This Row],[CZAS_START]]) &amp;"-"&amp; YEAR(Tabela_Kwerenda_z_AKORD[[#This Row],[CZAS_START]])</f>
        <v>0-1-1900</v>
      </c>
      <c r="K1888" t="e">
        <f>INDEX(AKORDT[],MATCH(Tabela_Kwerenda_z_AKORD[[#This Row],[PRACOWNICY_ID]],AKORDT[PRACOWNICY_ID],0),1)</f>
        <v>#N/A</v>
      </c>
    </row>
    <row r="1889" spans="1:11">
      <c r="A1889" s="11"/>
      <c r="B1889" s="11"/>
      <c r="F1889" s="11"/>
      <c r="I1889" t="str">
        <f>LEFT(Tabela_Kwerenda_z_AKORD[[#This Row],[NR_KOMISJI]],5)</f>
        <v/>
      </c>
      <c r="J1889" t="str">
        <f>DAY(Tabela_Kwerenda_z_AKORD[[#This Row],[CZAS_START]]) &amp;"-"&amp; MONTH(Tabela_Kwerenda_z_AKORD[[#This Row],[CZAS_START]]) &amp;"-"&amp; YEAR(Tabela_Kwerenda_z_AKORD[[#This Row],[CZAS_START]])</f>
        <v>0-1-1900</v>
      </c>
      <c r="K1889" t="e">
        <f>INDEX(AKORDT[],MATCH(Tabela_Kwerenda_z_AKORD[[#This Row],[PRACOWNICY_ID]],AKORDT[PRACOWNICY_ID],0),1)</f>
        <v>#N/A</v>
      </c>
    </row>
    <row r="1890" spans="1:11">
      <c r="A1890" s="11"/>
      <c r="B1890" s="11"/>
      <c r="F1890" s="11"/>
      <c r="I1890" t="str">
        <f>LEFT(Tabela_Kwerenda_z_AKORD[[#This Row],[NR_KOMISJI]],5)</f>
        <v/>
      </c>
      <c r="J1890" t="str">
        <f>DAY(Tabela_Kwerenda_z_AKORD[[#This Row],[CZAS_START]]) &amp;"-"&amp; MONTH(Tabela_Kwerenda_z_AKORD[[#This Row],[CZAS_START]]) &amp;"-"&amp; YEAR(Tabela_Kwerenda_z_AKORD[[#This Row],[CZAS_START]])</f>
        <v>0-1-1900</v>
      </c>
      <c r="K1890" t="e">
        <f>INDEX(AKORDT[],MATCH(Tabela_Kwerenda_z_AKORD[[#This Row],[PRACOWNICY_ID]],AKORDT[PRACOWNICY_ID],0),1)</f>
        <v>#N/A</v>
      </c>
    </row>
    <row r="1891" spans="1:11">
      <c r="A1891" s="11"/>
      <c r="B1891" s="11"/>
      <c r="F1891" s="11"/>
      <c r="I1891" t="str">
        <f>LEFT(Tabela_Kwerenda_z_AKORD[[#This Row],[NR_KOMISJI]],5)</f>
        <v/>
      </c>
      <c r="J1891" t="str">
        <f>DAY(Tabela_Kwerenda_z_AKORD[[#This Row],[CZAS_START]]) &amp;"-"&amp; MONTH(Tabela_Kwerenda_z_AKORD[[#This Row],[CZAS_START]]) &amp;"-"&amp; YEAR(Tabela_Kwerenda_z_AKORD[[#This Row],[CZAS_START]])</f>
        <v>0-1-1900</v>
      </c>
      <c r="K1891" t="e">
        <f>INDEX(AKORDT[],MATCH(Tabela_Kwerenda_z_AKORD[[#This Row],[PRACOWNICY_ID]],AKORDT[PRACOWNICY_ID],0),1)</f>
        <v>#N/A</v>
      </c>
    </row>
    <row r="1892" spans="1:11">
      <c r="A1892" s="11"/>
      <c r="B1892" s="11"/>
      <c r="F1892" s="11"/>
      <c r="I1892" t="str">
        <f>LEFT(Tabela_Kwerenda_z_AKORD[[#This Row],[NR_KOMISJI]],5)</f>
        <v/>
      </c>
      <c r="J1892" t="str">
        <f>DAY(Tabela_Kwerenda_z_AKORD[[#This Row],[CZAS_START]]) &amp;"-"&amp; MONTH(Tabela_Kwerenda_z_AKORD[[#This Row],[CZAS_START]]) &amp;"-"&amp; YEAR(Tabela_Kwerenda_z_AKORD[[#This Row],[CZAS_START]])</f>
        <v>0-1-1900</v>
      </c>
      <c r="K1892" t="e">
        <f>INDEX(AKORDT[],MATCH(Tabela_Kwerenda_z_AKORD[[#This Row],[PRACOWNICY_ID]],AKORDT[PRACOWNICY_ID],0),1)</f>
        <v>#N/A</v>
      </c>
    </row>
    <row r="1893" spans="1:11">
      <c r="A1893" s="11"/>
      <c r="B1893" s="11"/>
      <c r="F1893" s="11"/>
      <c r="I1893" t="str">
        <f>LEFT(Tabela_Kwerenda_z_AKORD[[#This Row],[NR_KOMISJI]],5)</f>
        <v/>
      </c>
      <c r="J1893" t="str">
        <f>DAY(Tabela_Kwerenda_z_AKORD[[#This Row],[CZAS_START]]) &amp;"-"&amp; MONTH(Tabela_Kwerenda_z_AKORD[[#This Row],[CZAS_START]]) &amp;"-"&amp; YEAR(Tabela_Kwerenda_z_AKORD[[#This Row],[CZAS_START]])</f>
        <v>0-1-1900</v>
      </c>
      <c r="K1893" t="e">
        <f>INDEX(AKORDT[],MATCH(Tabela_Kwerenda_z_AKORD[[#This Row],[PRACOWNICY_ID]],AKORDT[PRACOWNICY_ID],0),1)</f>
        <v>#N/A</v>
      </c>
    </row>
    <row r="1894" spans="1:11">
      <c r="A1894" s="11"/>
      <c r="B1894" s="11"/>
      <c r="F1894" s="11"/>
      <c r="I1894" t="str">
        <f>LEFT(Tabela_Kwerenda_z_AKORD[[#This Row],[NR_KOMISJI]],5)</f>
        <v/>
      </c>
      <c r="J1894" t="str">
        <f>DAY(Tabela_Kwerenda_z_AKORD[[#This Row],[CZAS_START]]) &amp;"-"&amp; MONTH(Tabela_Kwerenda_z_AKORD[[#This Row],[CZAS_START]]) &amp;"-"&amp; YEAR(Tabela_Kwerenda_z_AKORD[[#This Row],[CZAS_START]])</f>
        <v>0-1-1900</v>
      </c>
      <c r="K1894" t="e">
        <f>INDEX(AKORDT[],MATCH(Tabela_Kwerenda_z_AKORD[[#This Row],[PRACOWNICY_ID]],AKORDT[PRACOWNICY_ID],0),1)</f>
        <v>#N/A</v>
      </c>
    </row>
    <row r="1895" spans="1:11">
      <c r="A1895" s="11"/>
      <c r="B1895" s="11"/>
      <c r="F1895" s="11"/>
      <c r="I1895" t="str">
        <f>LEFT(Tabela_Kwerenda_z_AKORD[[#This Row],[NR_KOMISJI]],5)</f>
        <v/>
      </c>
      <c r="J1895" t="str">
        <f>DAY(Tabela_Kwerenda_z_AKORD[[#This Row],[CZAS_START]]) &amp;"-"&amp; MONTH(Tabela_Kwerenda_z_AKORD[[#This Row],[CZAS_START]]) &amp;"-"&amp; YEAR(Tabela_Kwerenda_z_AKORD[[#This Row],[CZAS_START]])</f>
        <v>0-1-1900</v>
      </c>
      <c r="K1895" t="e">
        <f>INDEX(AKORDT[],MATCH(Tabela_Kwerenda_z_AKORD[[#This Row],[PRACOWNICY_ID]],AKORDT[PRACOWNICY_ID],0),1)</f>
        <v>#N/A</v>
      </c>
    </row>
    <row r="1896" spans="1:11">
      <c r="A1896" s="11"/>
      <c r="B1896" s="11"/>
      <c r="F1896" s="11"/>
      <c r="I1896" t="str">
        <f>LEFT(Tabela_Kwerenda_z_AKORD[[#This Row],[NR_KOMISJI]],5)</f>
        <v/>
      </c>
      <c r="J1896" t="str">
        <f>DAY(Tabela_Kwerenda_z_AKORD[[#This Row],[CZAS_START]]) &amp;"-"&amp; MONTH(Tabela_Kwerenda_z_AKORD[[#This Row],[CZAS_START]]) &amp;"-"&amp; YEAR(Tabela_Kwerenda_z_AKORD[[#This Row],[CZAS_START]])</f>
        <v>0-1-1900</v>
      </c>
      <c r="K1896" t="e">
        <f>INDEX(AKORDT[],MATCH(Tabela_Kwerenda_z_AKORD[[#This Row],[PRACOWNICY_ID]],AKORDT[PRACOWNICY_ID],0),1)</f>
        <v>#N/A</v>
      </c>
    </row>
    <row r="1897" spans="1:11">
      <c r="A1897" s="11"/>
      <c r="B1897" s="11"/>
      <c r="F1897" s="11"/>
      <c r="I1897" t="str">
        <f>LEFT(Tabela_Kwerenda_z_AKORD[[#This Row],[NR_KOMISJI]],5)</f>
        <v/>
      </c>
      <c r="J1897" t="str">
        <f>DAY(Tabela_Kwerenda_z_AKORD[[#This Row],[CZAS_START]]) &amp;"-"&amp; MONTH(Tabela_Kwerenda_z_AKORD[[#This Row],[CZAS_START]]) &amp;"-"&amp; YEAR(Tabela_Kwerenda_z_AKORD[[#This Row],[CZAS_START]])</f>
        <v>0-1-1900</v>
      </c>
      <c r="K1897" t="e">
        <f>INDEX(AKORDT[],MATCH(Tabela_Kwerenda_z_AKORD[[#This Row],[PRACOWNICY_ID]],AKORDT[PRACOWNICY_ID],0),1)</f>
        <v>#N/A</v>
      </c>
    </row>
    <row r="1898" spans="1:11">
      <c r="A1898" s="11"/>
      <c r="B1898" s="11"/>
      <c r="F1898" s="11"/>
      <c r="I1898" t="str">
        <f>LEFT(Tabela_Kwerenda_z_AKORD[[#This Row],[NR_KOMISJI]],5)</f>
        <v/>
      </c>
      <c r="J1898" t="str">
        <f>DAY(Tabela_Kwerenda_z_AKORD[[#This Row],[CZAS_START]]) &amp;"-"&amp; MONTH(Tabela_Kwerenda_z_AKORD[[#This Row],[CZAS_START]]) &amp;"-"&amp; YEAR(Tabela_Kwerenda_z_AKORD[[#This Row],[CZAS_START]])</f>
        <v>0-1-1900</v>
      </c>
      <c r="K1898" t="e">
        <f>INDEX(AKORDT[],MATCH(Tabela_Kwerenda_z_AKORD[[#This Row],[PRACOWNICY_ID]],AKORDT[PRACOWNICY_ID],0),1)</f>
        <v>#N/A</v>
      </c>
    </row>
    <row r="1899" spans="1:11">
      <c r="A1899" s="11"/>
      <c r="B1899" s="11"/>
      <c r="F1899" s="11"/>
      <c r="I1899" t="str">
        <f>LEFT(Tabela_Kwerenda_z_AKORD[[#This Row],[NR_KOMISJI]],5)</f>
        <v/>
      </c>
      <c r="J1899" t="str">
        <f>DAY(Tabela_Kwerenda_z_AKORD[[#This Row],[CZAS_START]]) &amp;"-"&amp; MONTH(Tabela_Kwerenda_z_AKORD[[#This Row],[CZAS_START]]) &amp;"-"&amp; YEAR(Tabela_Kwerenda_z_AKORD[[#This Row],[CZAS_START]])</f>
        <v>0-1-1900</v>
      </c>
      <c r="K1899" t="e">
        <f>INDEX(AKORDT[],MATCH(Tabela_Kwerenda_z_AKORD[[#This Row],[PRACOWNICY_ID]],AKORDT[PRACOWNICY_ID],0),1)</f>
        <v>#N/A</v>
      </c>
    </row>
    <row r="1900" spans="1:11">
      <c r="A1900" s="11"/>
      <c r="B1900" s="11"/>
      <c r="F1900" s="11"/>
      <c r="I1900" t="str">
        <f>LEFT(Tabela_Kwerenda_z_AKORD[[#This Row],[NR_KOMISJI]],5)</f>
        <v/>
      </c>
      <c r="J1900" t="str">
        <f>DAY(Tabela_Kwerenda_z_AKORD[[#This Row],[CZAS_START]]) &amp;"-"&amp; MONTH(Tabela_Kwerenda_z_AKORD[[#This Row],[CZAS_START]]) &amp;"-"&amp; YEAR(Tabela_Kwerenda_z_AKORD[[#This Row],[CZAS_START]])</f>
        <v>0-1-1900</v>
      </c>
      <c r="K1900" t="e">
        <f>INDEX(AKORDT[],MATCH(Tabela_Kwerenda_z_AKORD[[#This Row],[PRACOWNICY_ID]],AKORDT[PRACOWNICY_ID],0),1)</f>
        <v>#N/A</v>
      </c>
    </row>
    <row r="1901" spans="1:11">
      <c r="A1901" s="11"/>
      <c r="B1901" s="11"/>
      <c r="F1901" s="11"/>
      <c r="I1901" t="str">
        <f>LEFT(Tabela_Kwerenda_z_AKORD[[#This Row],[NR_KOMISJI]],5)</f>
        <v/>
      </c>
      <c r="J1901" t="str">
        <f>DAY(Tabela_Kwerenda_z_AKORD[[#This Row],[CZAS_START]]) &amp;"-"&amp; MONTH(Tabela_Kwerenda_z_AKORD[[#This Row],[CZAS_START]]) &amp;"-"&amp; YEAR(Tabela_Kwerenda_z_AKORD[[#This Row],[CZAS_START]])</f>
        <v>0-1-1900</v>
      </c>
      <c r="K1901" t="e">
        <f>INDEX(AKORDT[],MATCH(Tabela_Kwerenda_z_AKORD[[#This Row],[PRACOWNICY_ID]],AKORDT[PRACOWNICY_ID],0),1)</f>
        <v>#N/A</v>
      </c>
    </row>
    <row r="1902" spans="1:11">
      <c r="A1902" s="11"/>
      <c r="B1902" s="11"/>
      <c r="F1902" s="11"/>
      <c r="I1902" t="str">
        <f>LEFT(Tabela_Kwerenda_z_AKORD[[#This Row],[NR_KOMISJI]],5)</f>
        <v/>
      </c>
      <c r="J1902" t="str">
        <f>DAY(Tabela_Kwerenda_z_AKORD[[#This Row],[CZAS_START]]) &amp;"-"&amp; MONTH(Tabela_Kwerenda_z_AKORD[[#This Row],[CZAS_START]]) &amp;"-"&amp; YEAR(Tabela_Kwerenda_z_AKORD[[#This Row],[CZAS_START]])</f>
        <v>0-1-1900</v>
      </c>
      <c r="K1902" t="e">
        <f>INDEX(AKORDT[],MATCH(Tabela_Kwerenda_z_AKORD[[#This Row],[PRACOWNICY_ID]],AKORDT[PRACOWNICY_ID],0),1)</f>
        <v>#N/A</v>
      </c>
    </row>
    <row r="1903" spans="1:11">
      <c r="A1903" s="11"/>
      <c r="B1903" s="11"/>
      <c r="F1903" s="11"/>
      <c r="I1903" t="str">
        <f>LEFT(Tabela_Kwerenda_z_AKORD[[#This Row],[NR_KOMISJI]],5)</f>
        <v/>
      </c>
      <c r="J1903" t="str">
        <f>DAY(Tabela_Kwerenda_z_AKORD[[#This Row],[CZAS_START]]) &amp;"-"&amp; MONTH(Tabela_Kwerenda_z_AKORD[[#This Row],[CZAS_START]]) &amp;"-"&amp; YEAR(Tabela_Kwerenda_z_AKORD[[#This Row],[CZAS_START]])</f>
        <v>0-1-1900</v>
      </c>
      <c r="K1903" t="e">
        <f>INDEX(AKORDT[],MATCH(Tabela_Kwerenda_z_AKORD[[#This Row],[PRACOWNICY_ID]],AKORDT[PRACOWNICY_ID],0),1)</f>
        <v>#N/A</v>
      </c>
    </row>
    <row r="1904" spans="1:11">
      <c r="A1904" s="11"/>
      <c r="B1904" s="11"/>
      <c r="F1904" s="11"/>
      <c r="I1904" t="str">
        <f>LEFT(Tabela_Kwerenda_z_AKORD[[#This Row],[NR_KOMISJI]],5)</f>
        <v/>
      </c>
      <c r="J1904" t="str">
        <f>DAY(Tabela_Kwerenda_z_AKORD[[#This Row],[CZAS_START]]) &amp;"-"&amp; MONTH(Tabela_Kwerenda_z_AKORD[[#This Row],[CZAS_START]]) &amp;"-"&amp; YEAR(Tabela_Kwerenda_z_AKORD[[#This Row],[CZAS_START]])</f>
        <v>0-1-1900</v>
      </c>
      <c r="K1904" t="e">
        <f>INDEX(AKORDT[],MATCH(Tabela_Kwerenda_z_AKORD[[#This Row],[PRACOWNICY_ID]],AKORDT[PRACOWNICY_ID],0),1)</f>
        <v>#N/A</v>
      </c>
    </row>
    <row r="1905" spans="1:11">
      <c r="A1905" s="11"/>
      <c r="B1905" s="11"/>
      <c r="F1905" s="11"/>
      <c r="I1905" t="str">
        <f>LEFT(Tabela_Kwerenda_z_AKORD[[#This Row],[NR_KOMISJI]],5)</f>
        <v/>
      </c>
      <c r="J1905" t="str">
        <f>DAY(Tabela_Kwerenda_z_AKORD[[#This Row],[CZAS_START]]) &amp;"-"&amp; MONTH(Tabela_Kwerenda_z_AKORD[[#This Row],[CZAS_START]]) &amp;"-"&amp; YEAR(Tabela_Kwerenda_z_AKORD[[#This Row],[CZAS_START]])</f>
        <v>0-1-1900</v>
      </c>
      <c r="K1905" t="e">
        <f>INDEX(AKORDT[],MATCH(Tabela_Kwerenda_z_AKORD[[#This Row],[PRACOWNICY_ID]],AKORDT[PRACOWNICY_ID],0),1)</f>
        <v>#N/A</v>
      </c>
    </row>
    <row r="1906" spans="1:11">
      <c r="A1906" s="11"/>
      <c r="B1906" s="11"/>
      <c r="F1906" s="11"/>
      <c r="I1906" t="str">
        <f>LEFT(Tabela_Kwerenda_z_AKORD[[#This Row],[NR_KOMISJI]],5)</f>
        <v/>
      </c>
      <c r="J1906" t="str">
        <f>DAY(Tabela_Kwerenda_z_AKORD[[#This Row],[CZAS_START]]) &amp;"-"&amp; MONTH(Tabela_Kwerenda_z_AKORD[[#This Row],[CZAS_START]]) &amp;"-"&amp; YEAR(Tabela_Kwerenda_z_AKORD[[#This Row],[CZAS_START]])</f>
        <v>0-1-1900</v>
      </c>
      <c r="K1906" t="e">
        <f>INDEX(AKORDT[],MATCH(Tabela_Kwerenda_z_AKORD[[#This Row],[PRACOWNICY_ID]],AKORDT[PRACOWNICY_ID],0),1)</f>
        <v>#N/A</v>
      </c>
    </row>
    <row r="1907" spans="1:11">
      <c r="A1907" s="11"/>
      <c r="B1907" s="11"/>
      <c r="F1907" s="11"/>
      <c r="I1907" t="str">
        <f>LEFT(Tabela_Kwerenda_z_AKORD[[#This Row],[NR_KOMISJI]],5)</f>
        <v/>
      </c>
      <c r="J1907" t="str">
        <f>DAY(Tabela_Kwerenda_z_AKORD[[#This Row],[CZAS_START]]) &amp;"-"&amp; MONTH(Tabela_Kwerenda_z_AKORD[[#This Row],[CZAS_START]]) &amp;"-"&amp; YEAR(Tabela_Kwerenda_z_AKORD[[#This Row],[CZAS_START]])</f>
        <v>0-1-1900</v>
      </c>
      <c r="K1907" t="e">
        <f>INDEX(AKORDT[],MATCH(Tabela_Kwerenda_z_AKORD[[#This Row],[PRACOWNICY_ID]],AKORDT[PRACOWNICY_ID],0),1)</f>
        <v>#N/A</v>
      </c>
    </row>
    <row r="1908" spans="1:11">
      <c r="A1908" s="11"/>
      <c r="B1908" s="11"/>
      <c r="F1908" s="11"/>
      <c r="I1908" t="str">
        <f>LEFT(Tabela_Kwerenda_z_AKORD[[#This Row],[NR_KOMISJI]],5)</f>
        <v/>
      </c>
      <c r="J1908" t="str">
        <f>DAY(Tabela_Kwerenda_z_AKORD[[#This Row],[CZAS_START]]) &amp;"-"&amp; MONTH(Tabela_Kwerenda_z_AKORD[[#This Row],[CZAS_START]]) &amp;"-"&amp; YEAR(Tabela_Kwerenda_z_AKORD[[#This Row],[CZAS_START]])</f>
        <v>0-1-1900</v>
      </c>
      <c r="K1908" t="e">
        <f>INDEX(AKORDT[],MATCH(Tabela_Kwerenda_z_AKORD[[#This Row],[PRACOWNICY_ID]],AKORDT[PRACOWNICY_ID],0),1)</f>
        <v>#N/A</v>
      </c>
    </row>
    <row r="1909" spans="1:11">
      <c r="A1909" s="11"/>
      <c r="B1909" s="11"/>
      <c r="F1909" s="11"/>
      <c r="I1909" t="str">
        <f>LEFT(Tabela_Kwerenda_z_AKORD[[#This Row],[NR_KOMISJI]],5)</f>
        <v/>
      </c>
      <c r="J1909" t="str">
        <f>DAY(Tabela_Kwerenda_z_AKORD[[#This Row],[CZAS_START]]) &amp;"-"&amp; MONTH(Tabela_Kwerenda_z_AKORD[[#This Row],[CZAS_START]]) &amp;"-"&amp; YEAR(Tabela_Kwerenda_z_AKORD[[#This Row],[CZAS_START]])</f>
        <v>0-1-1900</v>
      </c>
      <c r="K1909" t="e">
        <f>INDEX(AKORDT[],MATCH(Tabela_Kwerenda_z_AKORD[[#This Row],[PRACOWNICY_ID]],AKORDT[PRACOWNICY_ID],0),1)</f>
        <v>#N/A</v>
      </c>
    </row>
    <row r="1910" spans="1:11">
      <c r="A1910" s="11"/>
      <c r="B1910" s="11"/>
      <c r="F1910" s="11"/>
      <c r="I1910" t="str">
        <f>LEFT(Tabela_Kwerenda_z_AKORD[[#This Row],[NR_KOMISJI]],5)</f>
        <v/>
      </c>
      <c r="J1910" t="str">
        <f>DAY(Tabela_Kwerenda_z_AKORD[[#This Row],[CZAS_START]]) &amp;"-"&amp; MONTH(Tabela_Kwerenda_z_AKORD[[#This Row],[CZAS_START]]) &amp;"-"&amp; YEAR(Tabela_Kwerenda_z_AKORD[[#This Row],[CZAS_START]])</f>
        <v>0-1-1900</v>
      </c>
      <c r="K1910" t="e">
        <f>INDEX(AKORDT[],MATCH(Tabela_Kwerenda_z_AKORD[[#This Row],[PRACOWNICY_ID]],AKORDT[PRACOWNICY_ID],0),1)</f>
        <v>#N/A</v>
      </c>
    </row>
    <row r="1911" spans="1:11">
      <c r="A1911" s="11"/>
      <c r="B1911" s="11"/>
      <c r="F1911" s="11"/>
      <c r="I1911" t="str">
        <f>LEFT(Tabela_Kwerenda_z_AKORD[[#This Row],[NR_KOMISJI]],5)</f>
        <v/>
      </c>
      <c r="J1911" t="str">
        <f>DAY(Tabela_Kwerenda_z_AKORD[[#This Row],[CZAS_START]]) &amp;"-"&amp; MONTH(Tabela_Kwerenda_z_AKORD[[#This Row],[CZAS_START]]) &amp;"-"&amp; YEAR(Tabela_Kwerenda_z_AKORD[[#This Row],[CZAS_START]])</f>
        <v>0-1-1900</v>
      </c>
      <c r="K1911" t="e">
        <f>INDEX(AKORDT[],MATCH(Tabela_Kwerenda_z_AKORD[[#This Row],[PRACOWNICY_ID]],AKORDT[PRACOWNICY_ID],0),1)</f>
        <v>#N/A</v>
      </c>
    </row>
    <row r="1912" spans="1:11">
      <c r="A1912" s="11"/>
      <c r="B1912" s="11"/>
      <c r="F1912" s="11"/>
      <c r="I1912" t="str">
        <f>LEFT(Tabela_Kwerenda_z_AKORD[[#This Row],[NR_KOMISJI]],5)</f>
        <v/>
      </c>
      <c r="J1912" t="str">
        <f>DAY(Tabela_Kwerenda_z_AKORD[[#This Row],[CZAS_START]]) &amp;"-"&amp; MONTH(Tabela_Kwerenda_z_AKORD[[#This Row],[CZAS_START]]) &amp;"-"&amp; YEAR(Tabela_Kwerenda_z_AKORD[[#This Row],[CZAS_START]])</f>
        <v>0-1-1900</v>
      </c>
      <c r="K1912" t="e">
        <f>INDEX(AKORDT[],MATCH(Tabela_Kwerenda_z_AKORD[[#This Row],[PRACOWNICY_ID]],AKORDT[PRACOWNICY_ID],0),1)</f>
        <v>#N/A</v>
      </c>
    </row>
    <row r="1913" spans="1:11">
      <c r="A1913" s="11"/>
      <c r="B1913" s="11"/>
      <c r="F1913" s="11"/>
      <c r="I1913" t="str">
        <f>LEFT(Tabela_Kwerenda_z_AKORD[[#This Row],[NR_KOMISJI]],5)</f>
        <v/>
      </c>
      <c r="J1913" t="str">
        <f>DAY(Tabela_Kwerenda_z_AKORD[[#This Row],[CZAS_START]]) &amp;"-"&amp; MONTH(Tabela_Kwerenda_z_AKORD[[#This Row],[CZAS_START]]) &amp;"-"&amp; YEAR(Tabela_Kwerenda_z_AKORD[[#This Row],[CZAS_START]])</f>
        <v>0-1-1900</v>
      </c>
      <c r="K1913" t="e">
        <f>INDEX(AKORDT[],MATCH(Tabela_Kwerenda_z_AKORD[[#This Row],[PRACOWNICY_ID]],AKORDT[PRACOWNICY_ID],0),1)</f>
        <v>#N/A</v>
      </c>
    </row>
    <row r="1914" spans="1:11">
      <c r="A1914" s="11"/>
      <c r="B1914" s="11"/>
      <c r="F1914" s="11"/>
      <c r="I1914" t="str">
        <f>LEFT(Tabela_Kwerenda_z_AKORD[[#This Row],[NR_KOMISJI]],5)</f>
        <v/>
      </c>
      <c r="J1914" t="str">
        <f>DAY(Tabela_Kwerenda_z_AKORD[[#This Row],[CZAS_START]]) &amp;"-"&amp; MONTH(Tabela_Kwerenda_z_AKORD[[#This Row],[CZAS_START]]) &amp;"-"&amp; YEAR(Tabela_Kwerenda_z_AKORD[[#This Row],[CZAS_START]])</f>
        <v>0-1-1900</v>
      </c>
      <c r="K1914" t="e">
        <f>INDEX(AKORDT[],MATCH(Tabela_Kwerenda_z_AKORD[[#This Row],[PRACOWNICY_ID]],AKORDT[PRACOWNICY_ID],0),1)</f>
        <v>#N/A</v>
      </c>
    </row>
    <row r="1915" spans="1:11">
      <c r="A1915" s="11"/>
      <c r="B1915" s="11"/>
      <c r="F1915" s="11"/>
      <c r="I1915" t="str">
        <f>LEFT(Tabela_Kwerenda_z_AKORD[[#This Row],[NR_KOMISJI]],5)</f>
        <v/>
      </c>
      <c r="J1915" t="str">
        <f>DAY(Tabela_Kwerenda_z_AKORD[[#This Row],[CZAS_START]]) &amp;"-"&amp; MONTH(Tabela_Kwerenda_z_AKORD[[#This Row],[CZAS_START]]) &amp;"-"&amp; YEAR(Tabela_Kwerenda_z_AKORD[[#This Row],[CZAS_START]])</f>
        <v>0-1-1900</v>
      </c>
      <c r="K1915" t="e">
        <f>INDEX(AKORDT[],MATCH(Tabela_Kwerenda_z_AKORD[[#This Row],[PRACOWNICY_ID]],AKORDT[PRACOWNICY_ID],0),1)</f>
        <v>#N/A</v>
      </c>
    </row>
    <row r="1916" spans="1:11">
      <c r="A1916" s="11"/>
      <c r="B1916" s="11"/>
      <c r="F1916" s="11"/>
      <c r="I1916" t="str">
        <f>LEFT(Tabela_Kwerenda_z_AKORD[[#This Row],[NR_KOMISJI]],5)</f>
        <v/>
      </c>
      <c r="J1916" t="str">
        <f>DAY(Tabela_Kwerenda_z_AKORD[[#This Row],[CZAS_START]]) &amp;"-"&amp; MONTH(Tabela_Kwerenda_z_AKORD[[#This Row],[CZAS_START]]) &amp;"-"&amp; YEAR(Tabela_Kwerenda_z_AKORD[[#This Row],[CZAS_START]])</f>
        <v>0-1-1900</v>
      </c>
      <c r="K1916" t="e">
        <f>INDEX(AKORDT[],MATCH(Tabela_Kwerenda_z_AKORD[[#This Row],[PRACOWNICY_ID]],AKORDT[PRACOWNICY_ID],0),1)</f>
        <v>#N/A</v>
      </c>
    </row>
    <row r="1917" spans="1:11">
      <c r="A1917" s="11"/>
      <c r="B1917" s="11"/>
      <c r="F1917" s="11"/>
      <c r="I1917" t="str">
        <f>LEFT(Tabela_Kwerenda_z_AKORD[[#This Row],[NR_KOMISJI]],5)</f>
        <v/>
      </c>
      <c r="J1917" t="str">
        <f>DAY(Tabela_Kwerenda_z_AKORD[[#This Row],[CZAS_START]]) &amp;"-"&amp; MONTH(Tabela_Kwerenda_z_AKORD[[#This Row],[CZAS_START]]) &amp;"-"&amp; YEAR(Tabela_Kwerenda_z_AKORD[[#This Row],[CZAS_START]])</f>
        <v>0-1-1900</v>
      </c>
      <c r="K1917" t="e">
        <f>INDEX(AKORDT[],MATCH(Tabela_Kwerenda_z_AKORD[[#This Row],[PRACOWNICY_ID]],AKORDT[PRACOWNICY_ID],0),1)</f>
        <v>#N/A</v>
      </c>
    </row>
    <row r="1918" spans="1:11">
      <c r="A1918" s="11"/>
      <c r="B1918" s="11"/>
      <c r="F1918" s="11"/>
      <c r="I1918" t="str">
        <f>LEFT(Tabela_Kwerenda_z_AKORD[[#This Row],[NR_KOMISJI]],5)</f>
        <v/>
      </c>
      <c r="J1918" t="str">
        <f>DAY(Tabela_Kwerenda_z_AKORD[[#This Row],[CZAS_START]]) &amp;"-"&amp; MONTH(Tabela_Kwerenda_z_AKORD[[#This Row],[CZAS_START]]) &amp;"-"&amp; YEAR(Tabela_Kwerenda_z_AKORD[[#This Row],[CZAS_START]])</f>
        <v>0-1-1900</v>
      </c>
      <c r="K1918" t="e">
        <f>INDEX(AKORDT[],MATCH(Tabela_Kwerenda_z_AKORD[[#This Row],[PRACOWNICY_ID]],AKORDT[PRACOWNICY_ID],0),1)</f>
        <v>#N/A</v>
      </c>
    </row>
    <row r="1919" spans="1:11">
      <c r="A1919" s="11"/>
      <c r="B1919" s="11"/>
      <c r="F1919" s="11"/>
      <c r="I1919" t="str">
        <f>LEFT(Tabela_Kwerenda_z_AKORD[[#This Row],[NR_KOMISJI]],5)</f>
        <v/>
      </c>
      <c r="J1919" t="str">
        <f>DAY(Tabela_Kwerenda_z_AKORD[[#This Row],[CZAS_START]]) &amp;"-"&amp; MONTH(Tabela_Kwerenda_z_AKORD[[#This Row],[CZAS_START]]) &amp;"-"&amp; YEAR(Tabela_Kwerenda_z_AKORD[[#This Row],[CZAS_START]])</f>
        <v>0-1-1900</v>
      </c>
      <c r="K1919" t="e">
        <f>INDEX(AKORDT[],MATCH(Tabela_Kwerenda_z_AKORD[[#This Row],[PRACOWNICY_ID]],AKORDT[PRACOWNICY_ID],0),1)</f>
        <v>#N/A</v>
      </c>
    </row>
    <row r="1920" spans="1:11">
      <c r="A1920" s="11"/>
      <c r="B1920" s="11"/>
      <c r="F1920" s="11"/>
      <c r="I1920" t="str">
        <f>LEFT(Tabela_Kwerenda_z_AKORD[[#This Row],[NR_KOMISJI]],5)</f>
        <v/>
      </c>
      <c r="J1920" t="str">
        <f>DAY(Tabela_Kwerenda_z_AKORD[[#This Row],[CZAS_START]]) &amp;"-"&amp; MONTH(Tabela_Kwerenda_z_AKORD[[#This Row],[CZAS_START]]) &amp;"-"&amp; YEAR(Tabela_Kwerenda_z_AKORD[[#This Row],[CZAS_START]])</f>
        <v>0-1-1900</v>
      </c>
      <c r="K1920" t="e">
        <f>INDEX(AKORDT[],MATCH(Tabela_Kwerenda_z_AKORD[[#This Row],[PRACOWNICY_ID]],AKORDT[PRACOWNICY_ID],0),1)</f>
        <v>#N/A</v>
      </c>
    </row>
    <row r="1921" spans="1:11">
      <c r="A1921" s="11"/>
      <c r="B1921" s="11"/>
      <c r="F1921" s="11"/>
      <c r="I1921" t="str">
        <f>LEFT(Tabela_Kwerenda_z_AKORD[[#This Row],[NR_KOMISJI]],5)</f>
        <v/>
      </c>
      <c r="J1921" t="str">
        <f>DAY(Tabela_Kwerenda_z_AKORD[[#This Row],[CZAS_START]]) &amp;"-"&amp; MONTH(Tabela_Kwerenda_z_AKORD[[#This Row],[CZAS_START]]) &amp;"-"&amp; YEAR(Tabela_Kwerenda_z_AKORD[[#This Row],[CZAS_START]])</f>
        <v>0-1-1900</v>
      </c>
      <c r="K1921" t="e">
        <f>INDEX(AKORDT[],MATCH(Tabela_Kwerenda_z_AKORD[[#This Row],[PRACOWNICY_ID]],AKORDT[PRACOWNICY_ID],0),1)</f>
        <v>#N/A</v>
      </c>
    </row>
    <row r="1922" spans="1:11">
      <c r="A1922" s="11"/>
      <c r="B1922" s="11"/>
      <c r="F1922" s="11"/>
      <c r="I1922" t="str">
        <f>LEFT(Tabela_Kwerenda_z_AKORD[[#This Row],[NR_KOMISJI]],5)</f>
        <v/>
      </c>
      <c r="J1922" t="str">
        <f>DAY(Tabela_Kwerenda_z_AKORD[[#This Row],[CZAS_START]]) &amp;"-"&amp; MONTH(Tabela_Kwerenda_z_AKORD[[#This Row],[CZAS_START]]) &amp;"-"&amp; YEAR(Tabela_Kwerenda_z_AKORD[[#This Row],[CZAS_START]])</f>
        <v>0-1-1900</v>
      </c>
      <c r="K1922" t="e">
        <f>INDEX(AKORDT[],MATCH(Tabela_Kwerenda_z_AKORD[[#This Row],[PRACOWNICY_ID]],AKORDT[PRACOWNICY_ID],0),1)</f>
        <v>#N/A</v>
      </c>
    </row>
    <row r="1923" spans="1:11">
      <c r="A1923" s="11"/>
      <c r="B1923" s="11"/>
      <c r="F1923" s="11"/>
      <c r="I1923" t="str">
        <f>LEFT(Tabela_Kwerenda_z_AKORD[[#This Row],[NR_KOMISJI]],5)</f>
        <v/>
      </c>
      <c r="J1923" t="str">
        <f>DAY(Tabela_Kwerenda_z_AKORD[[#This Row],[CZAS_START]]) &amp;"-"&amp; MONTH(Tabela_Kwerenda_z_AKORD[[#This Row],[CZAS_START]]) &amp;"-"&amp; YEAR(Tabela_Kwerenda_z_AKORD[[#This Row],[CZAS_START]])</f>
        <v>0-1-1900</v>
      </c>
      <c r="K1923" t="e">
        <f>INDEX(AKORDT[],MATCH(Tabela_Kwerenda_z_AKORD[[#This Row],[PRACOWNICY_ID]],AKORDT[PRACOWNICY_ID],0),1)</f>
        <v>#N/A</v>
      </c>
    </row>
    <row r="1924" spans="1:11">
      <c r="A1924" s="11"/>
      <c r="B1924" s="11"/>
      <c r="F1924" s="11"/>
      <c r="I1924" t="str">
        <f>LEFT(Tabela_Kwerenda_z_AKORD[[#This Row],[NR_KOMISJI]],5)</f>
        <v/>
      </c>
      <c r="J1924" t="str">
        <f>DAY(Tabela_Kwerenda_z_AKORD[[#This Row],[CZAS_START]]) &amp;"-"&amp; MONTH(Tabela_Kwerenda_z_AKORD[[#This Row],[CZAS_START]]) &amp;"-"&amp; YEAR(Tabela_Kwerenda_z_AKORD[[#This Row],[CZAS_START]])</f>
        <v>0-1-1900</v>
      </c>
      <c r="K1924" t="e">
        <f>INDEX(AKORDT[],MATCH(Tabela_Kwerenda_z_AKORD[[#This Row],[PRACOWNICY_ID]],AKORDT[PRACOWNICY_ID],0),1)</f>
        <v>#N/A</v>
      </c>
    </row>
    <row r="1925" spans="1:11">
      <c r="A1925" s="11"/>
      <c r="B1925" s="11"/>
      <c r="F1925" s="11"/>
      <c r="I1925" t="str">
        <f>LEFT(Tabela_Kwerenda_z_AKORD[[#This Row],[NR_KOMISJI]],5)</f>
        <v/>
      </c>
      <c r="J1925" t="str">
        <f>DAY(Tabela_Kwerenda_z_AKORD[[#This Row],[CZAS_START]]) &amp;"-"&amp; MONTH(Tabela_Kwerenda_z_AKORD[[#This Row],[CZAS_START]]) &amp;"-"&amp; YEAR(Tabela_Kwerenda_z_AKORD[[#This Row],[CZAS_START]])</f>
        <v>0-1-1900</v>
      </c>
      <c r="K1925" t="e">
        <f>INDEX(AKORDT[],MATCH(Tabela_Kwerenda_z_AKORD[[#This Row],[PRACOWNICY_ID]],AKORDT[PRACOWNICY_ID],0),1)</f>
        <v>#N/A</v>
      </c>
    </row>
    <row r="1926" spans="1:11">
      <c r="A1926" s="11"/>
      <c r="B1926" s="11"/>
      <c r="F1926" s="11"/>
      <c r="I1926" t="str">
        <f>LEFT(Tabela_Kwerenda_z_AKORD[[#This Row],[NR_KOMISJI]],5)</f>
        <v/>
      </c>
      <c r="J1926" t="str">
        <f>DAY(Tabela_Kwerenda_z_AKORD[[#This Row],[CZAS_START]]) &amp;"-"&amp; MONTH(Tabela_Kwerenda_z_AKORD[[#This Row],[CZAS_START]]) &amp;"-"&amp; YEAR(Tabela_Kwerenda_z_AKORD[[#This Row],[CZAS_START]])</f>
        <v>0-1-1900</v>
      </c>
      <c r="K1926" t="e">
        <f>INDEX(AKORDT[],MATCH(Tabela_Kwerenda_z_AKORD[[#This Row],[PRACOWNICY_ID]],AKORDT[PRACOWNICY_ID],0),1)</f>
        <v>#N/A</v>
      </c>
    </row>
    <row r="1927" spans="1:11">
      <c r="A1927" s="11"/>
      <c r="B1927" s="11"/>
      <c r="F1927" s="11"/>
      <c r="I1927" t="str">
        <f>LEFT(Tabela_Kwerenda_z_AKORD[[#This Row],[NR_KOMISJI]],5)</f>
        <v/>
      </c>
      <c r="J1927" t="str">
        <f>DAY(Tabela_Kwerenda_z_AKORD[[#This Row],[CZAS_START]]) &amp;"-"&amp; MONTH(Tabela_Kwerenda_z_AKORD[[#This Row],[CZAS_START]]) &amp;"-"&amp; YEAR(Tabela_Kwerenda_z_AKORD[[#This Row],[CZAS_START]])</f>
        <v>0-1-1900</v>
      </c>
      <c r="K1927" t="e">
        <f>INDEX(AKORDT[],MATCH(Tabela_Kwerenda_z_AKORD[[#This Row],[PRACOWNICY_ID]],AKORDT[PRACOWNICY_ID],0),1)</f>
        <v>#N/A</v>
      </c>
    </row>
    <row r="1928" spans="1:11">
      <c r="A1928" s="11"/>
      <c r="B1928" s="11"/>
      <c r="F1928" s="11"/>
      <c r="I1928" t="str">
        <f>LEFT(Tabela_Kwerenda_z_AKORD[[#This Row],[NR_KOMISJI]],5)</f>
        <v/>
      </c>
      <c r="J1928" t="str">
        <f>DAY(Tabela_Kwerenda_z_AKORD[[#This Row],[CZAS_START]]) &amp;"-"&amp; MONTH(Tabela_Kwerenda_z_AKORD[[#This Row],[CZAS_START]]) &amp;"-"&amp; YEAR(Tabela_Kwerenda_z_AKORD[[#This Row],[CZAS_START]])</f>
        <v>0-1-1900</v>
      </c>
      <c r="K1928" t="e">
        <f>INDEX(AKORDT[],MATCH(Tabela_Kwerenda_z_AKORD[[#This Row],[PRACOWNICY_ID]],AKORDT[PRACOWNICY_ID],0),1)</f>
        <v>#N/A</v>
      </c>
    </row>
    <row r="1929" spans="1:11">
      <c r="A1929" s="11"/>
      <c r="B1929" s="11"/>
      <c r="F1929" s="11"/>
      <c r="I1929" t="str">
        <f>LEFT(Tabela_Kwerenda_z_AKORD[[#This Row],[NR_KOMISJI]],5)</f>
        <v/>
      </c>
      <c r="J1929" t="str">
        <f>DAY(Tabela_Kwerenda_z_AKORD[[#This Row],[CZAS_START]]) &amp;"-"&amp; MONTH(Tabela_Kwerenda_z_AKORD[[#This Row],[CZAS_START]]) &amp;"-"&amp; YEAR(Tabela_Kwerenda_z_AKORD[[#This Row],[CZAS_START]])</f>
        <v>0-1-1900</v>
      </c>
      <c r="K1929" t="e">
        <f>INDEX(AKORDT[],MATCH(Tabela_Kwerenda_z_AKORD[[#This Row],[PRACOWNICY_ID]],AKORDT[PRACOWNICY_ID],0),1)</f>
        <v>#N/A</v>
      </c>
    </row>
    <row r="1930" spans="1:11">
      <c r="A1930" s="11"/>
      <c r="B1930" s="11"/>
      <c r="F1930" s="11"/>
      <c r="I1930" t="str">
        <f>LEFT(Tabela_Kwerenda_z_AKORD[[#This Row],[NR_KOMISJI]],5)</f>
        <v/>
      </c>
      <c r="J1930" t="str">
        <f>DAY(Tabela_Kwerenda_z_AKORD[[#This Row],[CZAS_START]]) &amp;"-"&amp; MONTH(Tabela_Kwerenda_z_AKORD[[#This Row],[CZAS_START]]) &amp;"-"&amp; YEAR(Tabela_Kwerenda_z_AKORD[[#This Row],[CZAS_START]])</f>
        <v>0-1-1900</v>
      </c>
      <c r="K1930" t="e">
        <f>INDEX(AKORDT[],MATCH(Tabela_Kwerenda_z_AKORD[[#This Row],[PRACOWNICY_ID]],AKORDT[PRACOWNICY_ID],0),1)</f>
        <v>#N/A</v>
      </c>
    </row>
    <row r="1931" spans="1:11">
      <c r="A1931" s="11"/>
      <c r="B1931" s="11"/>
      <c r="F1931" s="11"/>
      <c r="I1931" t="str">
        <f>LEFT(Tabela_Kwerenda_z_AKORD[[#This Row],[NR_KOMISJI]],5)</f>
        <v/>
      </c>
      <c r="J1931" t="str">
        <f>DAY(Tabela_Kwerenda_z_AKORD[[#This Row],[CZAS_START]]) &amp;"-"&amp; MONTH(Tabela_Kwerenda_z_AKORD[[#This Row],[CZAS_START]]) &amp;"-"&amp; YEAR(Tabela_Kwerenda_z_AKORD[[#This Row],[CZAS_START]])</f>
        <v>0-1-1900</v>
      </c>
      <c r="K1931" t="e">
        <f>INDEX(AKORDT[],MATCH(Tabela_Kwerenda_z_AKORD[[#This Row],[PRACOWNICY_ID]],AKORDT[PRACOWNICY_ID],0),1)</f>
        <v>#N/A</v>
      </c>
    </row>
    <row r="1932" spans="1:11">
      <c r="A1932" s="11"/>
      <c r="B1932" s="11"/>
      <c r="F1932" s="11"/>
      <c r="I1932" t="str">
        <f>LEFT(Tabela_Kwerenda_z_AKORD[[#This Row],[NR_KOMISJI]],5)</f>
        <v/>
      </c>
      <c r="J1932" t="str">
        <f>DAY(Tabela_Kwerenda_z_AKORD[[#This Row],[CZAS_START]]) &amp;"-"&amp; MONTH(Tabela_Kwerenda_z_AKORD[[#This Row],[CZAS_START]]) &amp;"-"&amp; YEAR(Tabela_Kwerenda_z_AKORD[[#This Row],[CZAS_START]])</f>
        <v>0-1-1900</v>
      </c>
      <c r="K1932" t="e">
        <f>INDEX(AKORDT[],MATCH(Tabela_Kwerenda_z_AKORD[[#This Row],[PRACOWNICY_ID]],AKORDT[PRACOWNICY_ID],0),1)</f>
        <v>#N/A</v>
      </c>
    </row>
    <row r="1933" spans="1:11">
      <c r="A1933" s="11"/>
      <c r="B1933" s="11"/>
      <c r="F1933" s="11"/>
      <c r="I1933" t="str">
        <f>LEFT(Tabela_Kwerenda_z_AKORD[[#This Row],[NR_KOMISJI]],5)</f>
        <v/>
      </c>
      <c r="J1933" t="str">
        <f>DAY(Tabela_Kwerenda_z_AKORD[[#This Row],[CZAS_START]]) &amp;"-"&amp; MONTH(Tabela_Kwerenda_z_AKORD[[#This Row],[CZAS_START]]) &amp;"-"&amp; YEAR(Tabela_Kwerenda_z_AKORD[[#This Row],[CZAS_START]])</f>
        <v>0-1-1900</v>
      </c>
      <c r="K1933" t="e">
        <f>INDEX(AKORDT[],MATCH(Tabela_Kwerenda_z_AKORD[[#This Row],[PRACOWNICY_ID]],AKORDT[PRACOWNICY_ID],0),1)</f>
        <v>#N/A</v>
      </c>
    </row>
    <row r="1934" spans="1:11">
      <c r="A1934" s="11"/>
      <c r="B1934" s="11"/>
      <c r="F1934" s="11"/>
      <c r="I1934" t="str">
        <f>LEFT(Tabela_Kwerenda_z_AKORD[[#This Row],[NR_KOMISJI]],5)</f>
        <v/>
      </c>
      <c r="J1934" t="str">
        <f>DAY(Tabela_Kwerenda_z_AKORD[[#This Row],[CZAS_START]]) &amp;"-"&amp; MONTH(Tabela_Kwerenda_z_AKORD[[#This Row],[CZAS_START]]) &amp;"-"&amp; YEAR(Tabela_Kwerenda_z_AKORD[[#This Row],[CZAS_START]])</f>
        <v>0-1-1900</v>
      </c>
      <c r="K1934" t="e">
        <f>INDEX(AKORDT[],MATCH(Tabela_Kwerenda_z_AKORD[[#This Row],[PRACOWNICY_ID]],AKORDT[PRACOWNICY_ID],0),1)</f>
        <v>#N/A</v>
      </c>
    </row>
    <row r="1935" spans="1:11">
      <c r="A1935" s="11"/>
      <c r="B1935" s="11"/>
      <c r="F1935" s="11"/>
      <c r="I1935" t="str">
        <f>LEFT(Tabela_Kwerenda_z_AKORD[[#This Row],[NR_KOMISJI]],5)</f>
        <v/>
      </c>
      <c r="J1935" t="str">
        <f>DAY(Tabela_Kwerenda_z_AKORD[[#This Row],[CZAS_START]]) &amp;"-"&amp; MONTH(Tabela_Kwerenda_z_AKORD[[#This Row],[CZAS_START]]) &amp;"-"&amp; YEAR(Tabela_Kwerenda_z_AKORD[[#This Row],[CZAS_START]])</f>
        <v>0-1-1900</v>
      </c>
      <c r="K1935" t="e">
        <f>INDEX(AKORDT[],MATCH(Tabela_Kwerenda_z_AKORD[[#This Row],[PRACOWNICY_ID]],AKORDT[PRACOWNICY_ID],0),1)</f>
        <v>#N/A</v>
      </c>
    </row>
    <row r="1936" spans="1:11">
      <c r="A1936" s="11"/>
      <c r="B1936" s="11"/>
      <c r="F1936" s="11"/>
      <c r="I1936" t="str">
        <f>LEFT(Tabela_Kwerenda_z_AKORD[[#This Row],[NR_KOMISJI]],5)</f>
        <v/>
      </c>
      <c r="J1936" t="str">
        <f>DAY(Tabela_Kwerenda_z_AKORD[[#This Row],[CZAS_START]]) &amp;"-"&amp; MONTH(Tabela_Kwerenda_z_AKORD[[#This Row],[CZAS_START]]) &amp;"-"&amp; YEAR(Tabela_Kwerenda_z_AKORD[[#This Row],[CZAS_START]])</f>
        <v>0-1-1900</v>
      </c>
      <c r="K1936" t="e">
        <f>INDEX(AKORDT[],MATCH(Tabela_Kwerenda_z_AKORD[[#This Row],[PRACOWNICY_ID]],AKORDT[PRACOWNICY_ID],0),1)</f>
        <v>#N/A</v>
      </c>
    </row>
    <row r="1937" spans="1:11">
      <c r="A1937" s="11"/>
      <c r="B1937" s="11"/>
      <c r="F1937" s="11"/>
      <c r="I1937" t="str">
        <f>LEFT(Tabela_Kwerenda_z_AKORD[[#This Row],[NR_KOMISJI]],5)</f>
        <v/>
      </c>
      <c r="J1937" t="str">
        <f>DAY(Tabela_Kwerenda_z_AKORD[[#This Row],[CZAS_START]]) &amp;"-"&amp; MONTH(Tabela_Kwerenda_z_AKORD[[#This Row],[CZAS_START]]) &amp;"-"&amp; YEAR(Tabela_Kwerenda_z_AKORD[[#This Row],[CZAS_START]])</f>
        <v>0-1-1900</v>
      </c>
      <c r="K1937" t="e">
        <f>INDEX(AKORDT[],MATCH(Tabela_Kwerenda_z_AKORD[[#This Row],[PRACOWNICY_ID]],AKORDT[PRACOWNICY_ID],0),1)</f>
        <v>#N/A</v>
      </c>
    </row>
    <row r="1938" spans="1:11">
      <c r="A1938" s="11"/>
      <c r="B1938" s="11"/>
      <c r="F1938" s="11"/>
      <c r="I1938" t="str">
        <f>LEFT(Tabela_Kwerenda_z_AKORD[[#This Row],[NR_KOMISJI]],5)</f>
        <v/>
      </c>
      <c r="J1938" t="str">
        <f>DAY(Tabela_Kwerenda_z_AKORD[[#This Row],[CZAS_START]]) &amp;"-"&amp; MONTH(Tabela_Kwerenda_z_AKORD[[#This Row],[CZAS_START]]) &amp;"-"&amp; YEAR(Tabela_Kwerenda_z_AKORD[[#This Row],[CZAS_START]])</f>
        <v>0-1-1900</v>
      </c>
      <c r="K1938" t="e">
        <f>INDEX(AKORDT[],MATCH(Tabela_Kwerenda_z_AKORD[[#This Row],[PRACOWNICY_ID]],AKORDT[PRACOWNICY_ID],0),1)</f>
        <v>#N/A</v>
      </c>
    </row>
    <row r="1939" spans="1:11">
      <c r="A1939" s="11"/>
      <c r="B1939" s="11"/>
      <c r="F1939" s="11"/>
      <c r="I1939" t="str">
        <f>LEFT(Tabela_Kwerenda_z_AKORD[[#This Row],[NR_KOMISJI]],5)</f>
        <v/>
      </c>
      <c r="J1939" t="str">
        <f>DAY(Tabela_Kwerenda_z_AKORD[[#This Row],[CZAS_START]]) &amp;"-"&amp; MONTH(Tabela_Kwerenda_z_AKORD[[#This Row],[CZAS_START]]) &amp;"-"&amp; YEAR(Tabela_Kwerenda_z_AKORD[[#This Row],[CZAS_START]])</f>
        <v>0-1-1900</v>
      </c>
      <c r="K1939" t="e">
        <f>INDEX(AKORDT[],MATCH(Tabela_Kwerenda_z_AKORD[[#This Row],[PRACOWNICY_ID]],AKORDT[PRACOWNICY_ID],0),1)</f>
        <v>#N/A</v>
      </c>
    </row>
    <row r="1940" spans="1:11">
      <c r="A1940" s="11"/>
      <c r="B1940" s="11"/>
      <c r="F1940" s="11"/>
      <c r="I1940" t="str">
        <f>LEFT(Tabela_Kwerenda_z_AKORD[[#This Row],[NR_KOMISJI]],5)</f>
        <v/>
      </c>
      <c r="J1940" t="str">
        <f>DAY(Tabela_Kwerenda_z_AKORD[[#This Row],[CZAS_START]]) &amp;"-"&amp; MONTH(Tabela_Kwerenda_z_AKORD[[#This Row],[CZAS_START]]) &amp;"-"&amp; YEAR(Tabela_Kwerenda_z_AKORD[[#This Row],[CZAS_START]])</f>
        <v>0-1-1900</v>
      </c>
      <c r="K1940" t="e">
        <f>INDEX(AKORDT[],MATCH(Tabela_Kwerenda_z_AKORD[[#This Row],[PRACOWNICY_ID]],AKORDT[PRACOWNICY_ID],0),1)</f>
        <v>#N/A</v>
      </c>
    </row>
    <row r="1941" spans="1:11">
      <c r="A1941" s="11"/>
      <c r="B1941" s="11"/>
      <c r="F1941" s="11"/>
      <c r="I1941" t="str">
        <f>LEFT(Tabela_Kwerenda_z_AKORD[[#This Row],[NR_KOMISJI]],5)</f>
        <v/>
      </c>
      <c r="J1941" t="str">
        <f>DAY(Tabela_Kwerenda_z_AKORD[[#This Row],[CZAS_START]]) &amp;"-"&amp; MONTH(Tabela_Kwerenda_z_AKORD[[#This Row],[CZAS_START]]) &amp;"-"&amp; YEAR(Tabela_Kwerenda_z_AKORD[[#This Row],[CZAS_START]])</f>
        <v>0-1-1900</v>
      </c>
      <c r="K1941" t="e">
        <f>INDEX(AKORDT[],MATCH(Tabela_Kwerenda_z_AKORD[[#This Row],[PRACOWNICY_ID]],AKORDT[PRACOWNICY_ID],0),1)</f>
        <v>#N/A</v>
      </c>
    </row>
    <row r="1942" spans="1:11">
      <c r="A1942" s="11"/>
      <c r="B1942" s="11"/>
      <c r="F1942" s="11"/>
      <c r="I1942" t="str">
        <f>LEFT(Tabela_Kwerenda_z_AKORD[[#This Row],[NR_KOMISJI]],5)</f>
        <v/>
      </c>
      <c r="J1942" t="str">
        <f>DAY(Tabela_Kwerenda_z_AKORD[[#This Row],[CZAS_START]]) &amp;"-"&amp; MONTH(Tabela_Kwerenda_z_AKORD[[#This Row],[CZAS_START]]) &amp;"-"&amp; YEAR(Tabela_Kwerenda_z_AKORD[[#This Row],[CZAS_START]])</f>
        <v>0-1-1900</v>
      </c>
      <c r="K1942" t="e">
        <f>INDEX(AKORDT[],MATCH(Tabela_Kwerenda_z_AKORD[[#This Row],[PRACOWNICY_ID]],AKORDT[PRACOWNICY_ID],0),1)</f>
        <v>#N/A</v>
      </c>
    </row>
    <row r="1943" spans="1:11">
      <c r="A1943" s="11"/>
      <c r="B1943" s="11"/>
      <c r="F1943" s="11"/>
      <c r="I1943" t="str">
        <f>LEFT(Tabela_Kwerenda_z_AKORD[[#This Row],[NR_KOMISJI]],5)</f>
        <v/>
      </c>
      <c r="J1943" t="str">
        <f>DAY(Tabela_Kwerenda_z_AKORD[[#This Row],[CZAS_START]]) &amp;"-"&amp; MONTH(Tabela_Kwerenda_z_AKORD[[#This Row],[CZAS_START]]) &amp;"-"&amp; YEAR(Tabela_Kwerenda_z_AKORD[[#This Row],[CZAS_START]])</f>
        <v>0-1-1900</v>
      </c>
      <c r="K1943" t="e">
        <f>INDEX(AKORDT[],MATCH(Tabela_Kwerenda_z_AKORD[[#This Row],[PRACOWNICY_ID]],AKORDT[PRACOWNICY_ID],0),1)</f>
        <v>#N/A</v>
      </c>
    </row>
    <row r="1944" spans="1:11">
      <c r="A1944" s="11"/>
      <c r="B1944" s="11"/>
      <c r="F1944" s="11"/>
      <c r="I1944" t="str">
        <f>LEFT(Tabela_Kwerenda_z_AKORD[[#This Row],[NR_KOMISJI]],5)</f>
        <v/>
      </c>
      <c r="J1944" t="str">
        <f>DAY(Tabela_Kwerenda_z_AKORD[[#This Row],[CZAS_START]]) &amp;"-"&amp; MONTH(Tabela_Kwerenda_z_AKORD[[#This Row],[CZAS_START]]) &amp;"-"&amp; YEAR(Tabela_Kwerenda_z_AKORD[[#This Row],[CZAS_START]])</f>
        <v>0-1-1900</v>
      </c>
      <c r="K1944" t="e">
        <f>INDEX(AKORDT[],MATCH(Tabela_Kwerenda_z_AKORD[[#This Row],[PRACOWNICY_ID]],AKORDT[PRACOWNICY_ID],0),1)</f>
        <v>#N/A</v>
      </c>
    </row>
    <row r="1945" spans="1:11">
      <c r="A1945" s="11"/>
      <c r="B1945" s="11"/>
      <c r="F1945" s="11"/>
      <c r="I1945" t="str">
        <f>LEFT(Tabela_Kwerenda_z_AKORD[[#This Row],[NR_KOMISJI]],5)</f>
        <v/>
      </c>
      <c r="J1945" t="str">
        <f>DAY(Tabela_Kwerenda_z_AKORD[[#This Row],[CZAS_START]]) &amp;"-"&amp; MONTH(Tabela_Kwerenda_z_AKORD[[#This Row],[CZAS_START]]) &amp;"-"&amp; YEAR(Tabela_Kwerenda_z_AKORD[[#This Row],[CZAS_START]])</f>
        <v>0-1-1900</v>
      </c>
      <c r="K1945" t="e">
        <f>INDEX(AKORDT[],MATCH(Tabela_Kwerenda_z_AKORD[[#This Row],[PRACOWNICY_ID]],AKORDT[PRACOWNICY_ID],0),1)</f>
        <v>#N/A</v>
      </c>
    </row>
    <row r="1946" spans="1:11">
      <c r="A1946" s="11"/>
      <c r="B1946" s="11"/>
      <c r="F1946" s="11"/>
      <c r="I1946" t="str">
        <f>LEFT(Tabela_Kwerenda_z_AKORD[[#This Row],[NR_KOMISJI]],5)</f>
        <v/>
      </c>
      <c r="J1946" t="str">
        <f>DAY(Tabela_Kwerenda_z_AKORD[[#This Row],[CZAS_START]]) &amp;"-"&amp; MONTH(Tabela_Kwerenda_z_AKORD[[#This Row],[CZAS_START]]) &amp;"-"&amp; YEAR(Tabela_Kwerenda_z_AKORD[[#This Row],[CZAS_START]])</f>
        <v>0-1-1900</v>
      </c>
      <c r="K1946" t="e">
        <f>INDEX(AKORDT[],MATCH(Tabela_Kwerenda_z_AKORD[[#This Row],[PRACOWNICY_ID]],AKORDT[PRACOWNICY_ID],0),1)</f>
        <v>#N/A</v>
      </c>
    </row>
    <row r="1947" spans="1:11">
      <c r="A1947" s="11"/>
      <c r="B1947" s="11"/>
      <c r="F1947" s="11"/>
      <c r="I1947" t="str">
        <f>LEFT(Tabela_Kwerenda_z_AKORD[[#This Row],[NR_KOMISJI]],5)</f>
        <v/>
      </c>
      <c r="J1947" t="str">
        <f>DAY(Tabela_Kwerenda_z_AKORD[[#This Row],[CZAS_START]]) &amp;"-"&amp; MONTH(Tabela_Kwerenda_z_AKORD[[#This Row],[CZAS_START]]) &amp;"-"&amp; YEAR(Tabela_Kwerenda_z_AKORD[[#This Row],[CZAS_START]])</f>
        <v>0-1-1900</v>
      </c>
      <c r="K1947" t="e">
        <f>INDEX(AKORDT[],MATCH(Tabela_Kwerenda_z_AKORD[[#This Row],[PRACOWNICY_ID]],AKORDT[PRACOWNICY_ID],0),1)</f>
        <v>#N/A</v>
      </c>
    </row>
    <row r="1948" spans="1:11">
      <c r="A1948" s="11"/>
      <c r="B1948" s="11"/>
      <c r="F1948" s="11"/>
      <c r="I1948" t="str">
        <f>LEFT(Tabela_Kwerenda_z_AKORD[[#This Row],[NR_KOMISJI]],5)</f>
        <v/>
      </c>
      <c r="J1948" t="str">
        <f>DAY(Tabela_Kwerenda_z_AKORD[[#This Row],[CZAS_START]]) &amp;"-"&amp; MONTH(Tabela_Kwerenda_z_AKORD[[#This Row],[CZAS_START]]) &amp;"-"&amp; YEAR(Tabela_Kwerenda_z_AKORD[[#This Row],[CZAS_START]])</f>
        <v>0-1-1900</v>
      </c>
      <c r="K1948" t="e">
        <f>INDEX(AKORDT[],MATCH(Tabela_Kwerenda_z_AKORD[[#This Row],[PRACOWNICY_ID]],AKORDT[PRACOWNICY_ID],0),1)</f>
        <v>#N/A</v>
      </c>
    </row>
    <row r="1949" spans="1:11">
      <c r="A1949" s="11"/>
      <c r="B1949" s="11"/>
      <c r="F1949" s="11"/>
      <c r="I1949" t="str">
        <f>LEFT(Tabela_Kwerenda_z_AKORD[[#This Row],[NR_KOMISJI]],5)</f>
        <v/>
      </c>
      <c r="J1949" t="str">
        <f>DAY(Tabela_Kwerenda_z_AKORD[[#This Row],[CZAS_START]]) &amp;"-"&amp; MONTH(Tabela_Kwerenda_z_AKORD[[#This Row],[CZAS_START]]) &amp;"-"&amp; YEAR(Tabela_Kwerenda_z_AKORD[[#This Row],[CZAS_START]])</f>
        <v>0-1-1900</v>
      </c>
      <c r="K1949" t="e">
        <f>INDEX(AKORDT[],MATCH(Tabela_Kwerenda_z_AKORD[[#This Row],[PRACOWNICY_ID]],AKORDT[PRACOWNICY_ID],0),1)</f>
        <v>#N/A</v>
      </c>
    </row>
    <row r="1950" spans="1:11">
      <c r="A1950" s="11"/>
      <c r="B1950" s="11"/>
      <c r="F1950" s="11"/>
      <c r="I1950" t="str">
        <f>LEFT(Tabela_Kwerenda_z_AKORD[[#This Row],[NR_KOMISJI]],5)</f>
        <v/>
      </c>
      <c r="J1950" t="str">
        <f>DAY(Tabela_Kwerenda_z_AKORD[[#This Row],[CZAS_START]]) &amp;"-"&amp; MONTH(Tabela_Kwerenda_z_AKORD[[#This Row],[CZAS_START]]) &amp;"-"&amp; YEAR(Tabela_Kwerenda_z_AKORD[[#This Row],[CZAS_START]])</f>
        <v>0-1-1900</v>
      </c>
      <c r="K1950" t="e">
        <f>INDEX(AKORDT[],MATCH(Tabela_Kwerenda_z_AKORD[[#This Row],[PRACOWNICY_ID]],AKORDT[PRACOWNICY_ID],0),1)</f>
        <v>#N/A</v>
      </c>
    </row>
    <row r="1951" spans="1:11">
      <c r="A1951" s="11"/>
      <c r="B1951" s="11"/>
      <c r="F1951" s="11"/>
      <c r="I1951" t="str">
        <f>LEFT(Tabela_Kwerenda_z_AKORD[[#This Row],[NR_KOMISJI]],5)</f>
        <v/>
      </c>
      <c r="J1951" t="str">
        <f>DAY(Tabela_Kwerenda_z_AKORD[[#This Row],[CZAS_START]]) &amp;"-"&amp; MONTH(Tabela_Kwerenda_z_AKORD[[#This Row],[CZAS_START]]) &amp;"-"&amp; YEAR(Tabela_Kwerenda_z_AKORD[[#This Row],[CZAS_START]])</f>
        <v>0-1-1900</v>
      </c>
      <c r="K1951" t="e">
        <f>INDEX(AKORDT[],MATCH(Tabela_Kwerenda_z_AKORD[[#This Row],[PRACOWNICY_ID]],AKORDT[PRACOWNICY_ID],0),1)</f>
        <v>#N/A</v>
      </c>
    </row>
    <row r="1952" spans="1:11">
      <c r="A1952" s="11"/>
      <c r="B1952" s="11"/>
      <c r="F1952" s="11"/>
      <c r="I1952" t="str">
        <f>LEFT(Tabela_Kwerenda_z_AKORD[[#This Row],[NR_KOMISJI]],5)</f>
        <v/>
      </c>
      <c r="J1952" t="str">
        <f>DAY(Tabela_Kwerenda_z_AKORD[[#This Row],[CZAS_START]]) &amp;"-"&amp; MONTH(Tabela_Kwerenda_z_AKORD[[#This Row],[CZAS_START]]) &amp;"-"&amp; YEAR(Tabela_Kwerenda_z_AKORD[[#This Row],[CZAS_START]])</f>
        <v>0-1-1900</v>
      </c>
      <c r="K1952" t="e">
        <f>INDEX(AKORDT[],MATCH(Tabela_Kwerenda_z_AKORD[[#This Row],[PRACOWNICY_ID]],AKORDT[PRACOWNICY_ID],0),1)</f>
        <v>#N/A</v>
      </c>
    </row>
    <row r="1953" spans="1:11">
      <c r="A1953" s="11"/>
      <c r="B1953" s="11"/>
      <c r="F1953" s="11"/>
      <c r="I1953" t="str">
        <f>LEFT(Tabela_Kwerenda_z_AKORD[[#This Row],[NR_KOMISJI]],5)</f>
        <v/>
      </c>
      <c r="J1953" t="str">
        <f>DAY(Tabela_Kwerenda_z_AKORD[[#This Row],[CZAS_START]]) &amp;"-"&amp; MONTH(Tabela_Kwerenda_z_AKORD[[#This Row],[CZAS_START]]) &amp;"-"&amp; YEAR(Tabela_Kwerenda_z_AKORD[[#This Row],[CZAS_START]])</f>
        <v>0-1-1900</v>
      </c>
      <c r="K1953" t="e">
        <f>INDEX(AKORDT[],MATCH(Tabela_Kwerenda_z_AKORD[[#This Row],[PRACOWNICY_ID]],AKORDT[PRACOWNICY_ID],0),1)</f>
        <v>#N/A</v>
      </c>
    </row>
    <row r="1954" spans="1:11">
      <c r="A1954" s="11"/>
      <c r="B1954" s="11"/>
      <c r="F1954" s="11"/>
      <c r="I1954" t="str">
        <f>LEFT(Tabela_Kwerenda_z_AKORD[[#This Row],[NR_KOMISJI]],5)</f>
        <v/>
      </c>
      <c r="J1954" t="str">
        <f>DAY(Tabela_Kwerenda_z_AKORD[[#This Row],[CZAS_START]]) &amp;"-"&amp; MONTH(Tabela_Kwerenda_z_AKORD[[#This Row],[CZAS_START]]) &amp;"-"&amp; YEAR(Tabela_Kwerenda_z_AKORD[[#This Row],[CZAS_START]])</f>
        <v>0-1-1900</v>
      </c>
      <c r="K1954" t="e">
        <f>INDEX(AKORDT[],MATCH(Tabela_Kwerenda_z_AKORD[[#This Row],[PRACOWNICY_ID]],AKORDT[PRACOWNICY_ID],0),1)</f>
        <v>#N/A</v>
      </c>
    </row>
    <row r="1955" spans="1:11">
      <c r="A1955" s="11"/>
      <c r="B1955" s="11"/>
      <c r="F1955" s="11"/>
      <c r="I1955" t="str">
        <f>LEFT(Tabela_Kwerenda_z_AKORD[[#This Row],[NR_KOMISJI]],5)</f>
        <v/>
      </c>
      <c r="J1955" t="str">
        <f>DAY(Tabela_Kwerenda_z_AKORD[[#This Row],[CZAS_START]]) &amp;"-"&amp; MONTH(Tabela_Kwerenda_z_AKORD[[#This Row],[CZAS_START]]) &amp;"-"&amp; YEAR(Tabela_Kwerenda_z_AKORD[[#This Row],[CZAS_START]])</f>
        <v>0-1-1900</v>
      </c>
      <c r="K1955" t="e">
        <f>INDEX(AKORDT[],MATCH(Tabela_Kwerenda_z_AKORD[[#This Row],[PRACOWNICY_ID]],AKORDT[PRACOWNICY_ID],0),1)</f>
        <v>#N/A</v>
      </c>
    </row>
    <row r="1956" spans="1:11">
      <c r="A1956" s="11"/>
      <c r="B1956" s="11"/>
      <c r="F1956" s="11"/>
      <c r="I1956" t="str">
        <f>LEFT(Tabela_Kwerenda_z_AKORD[[#This Row],[NR_KOMISJI]],5)</f>
        <v/>
      </c>
      <c r="J1956" t="str">
        <f>DAY(Tabela_Kwerenda_z_AKORD[[#This Row],[CZAS_START]]) &amp;"-"&amp; MONTH(Tabela_Kwerenda_z_AKORD[[#This Row],[CZAS_START]]) &amp;"-"&amp; YEAR(Tabela_Kwerenda_z_AKORD[[#This Row],[CZAS_START]])</f>
        <v>0-1-1900</v>
      </c>
      <c r="K1956" t="e">
        <f>INDEX(AKORDT[],MATCH(Tabela_Kwerenda_z_AKORD[[#This Row],[PRACOWNICY_ID]],AKORDT[PRACOWNICY_ID],0),1)</f>
        <v>#N/A</v>
      </c>
    </row>
    <row r="1957" spans="1:11">
      <c r="A1957" s="11"/>
      <c r="B1957" s="11"/>
      <c r="F1957" s="11"/>
      <c r="I1957" t="str">
        <f>LEFT(Tabela_Kwerenda_z_AKORD[[#This Row],[NR_KOMISJI]],5)</f>
        <v/>
      </c>
      <c r="J1957" t="str">
        <f>DAY(Tabela_Kwerenda_z_AKORD[[#This Row],[CZAS_START]]) &amp;"-"&amp; MONTH(Tabela_Kwerenda_z_AKORD[[#This Row],[CZAS_START]]) &amp;"-"&amp; YEAR(Tabela_Kwerenda_z_AKORD[[#This Row],[CZAS_START]])</f>
        <v>0-1-1900</v>
      </c>
      <c r="K1957" t="e">
        <f>INDEX(AKORDT[],MATCH(Tabela_Kwerenda_z_AKORD[[#This Row],[PRACOWNICY_ID]],AKORDT[PRACOWNICY_ID],0),1)</f>
        <v>#N/A</v>
      </c>
    </row>
    <row r="1958" spans="1:11">
      <c r="A1958" s="11"/>
      <c r="B1958" s="11"/>
      <c r="F1958" s="11"/>
      <c r="I1958" t="str">
        <f>LEFT(Tabela_Kwerenda_z_AKORD[[#This Row],[NR_KOMISJI]],5)</f>
        <v/>
      </c>
      <c r="J1958" t="str">
        <f>DAY(Tabela_Kwerenda_z_AKORD[[#This Row],[CZAS_START]]) &amp;"-"&amp; MONTH(Tabela_Kwerenda_z_AKORD[[#This Row],[CZAS_START]]) &amp;"-"&amp; YEAR(Tabela_Kwerenda_z_AKORD[[#This Row],[CZAS_START]])</f>
        <v>0-1-1900</v>
      </c>
      <c r="K1958" t="e">
        <f>INDEX(AKORDT[],MATCH(Tabela_Kwerenda_z_AKORD[[#This Row],[PRACOWNICY_ID]],AKORDT[PRACOWNICY_ID],0),1)</f>
        <v>#N/A</v>
      </c>
    </row>
    <row r="1959" spans="1:11">
      <c r="A1959" s="11"/>
      <c r="B1959" s="11"/>
      <c r="F1959" s="11"/>
      <c r="I1959" t="str">
        <f>LEFT(Tabela_Kwerenda_z_AKORD[[#This Row],[NR_KOMISJI]],5)</f>
        <v/>
      </c>
      <c r="J1959" t="str">
        <f>DAY(Tabela_Kwerenda_z_AKORD[[#This Row],[CZAS_START]]) &amp;"-"&amp; MONTH(Tabela_Kwerenda_z_AKORD[[#This Row],[CZAS_START]]) &amp;"-"&amp; YEAR(Tabela_Kwerenda_z_AKORD[[#This Row],[CZAS_START]])</f>
        <v>0-1-1900</v>
      </c>
      <c r="K1959" t="e">
        <f>INDEX(AKORDT[],MATCH(Tabela_Kwerenda_z_AKORD[[#This Row],[PRACOWNICY_ID]],AKORDT[PRACOWNICY_ID],0),1)</f>
        <v>#N/A</v>
      </c>
    </row>
    <row r="1960" spans="1:11">
      <c r="A1960" s="11"/>
      <c r="B1960" s="11"/>
      <c r="F1960" s="11"/>
      <c r="I1960" t="str">
        <f>LEFT(Tabela_Kwerenda_z_AKORD[[#This Row],[NR_KOMISJI]],5)</f>
        <v/>
      </c>
      <c r="J1960" t="str">
        <f>DAY(Tabela_Kwerenda_z_AKORD[[#This Row],[CZAS_START]]) &amp;"-"&amp; MONTH(Tabela_Kwerenda_z_AKORD[[#This Row],[CZAS_START]]) &amp;"-"&amp; YEAR(Tabela_Kwerenda_z_AKORD[[#This Row],[CZAS_START]])</f>
        <v>0-1-1900</v>
      </c>
      <c r="K1960" t="e">
        <f>INDEX(AKORDT[],MATCH(Tabela_Kwerenda_z_AKORD[[#This Row],[PRACOWNICY_ID]],AKORDT[PRACOWNICY_ID],0),1)</f>
        <v>#N/A</v>
      </c>
    </row>
    <row r="1961" spans="1:11">
      <c r="A1961" s="11"/>
      <c r="B1961" s="11"/>
      <c r="F1961" s="11"/>
      <c r="I1961" t="str">
        <f>LEFT(Tabela_Kwerenda_z_AKORD[[#This Row],[NR_KOMISJI]],5)</f>
        <v/>
      </c>
      <c r="J1961" t="str">
        <f>DAY(Tabela_Kwerenda_z_AKORD[[#This Row],[CZAS_START]]) &amp;"-"&amp; MONTH(Tabela_Kwerenda_z_AKORD[[#This Row],[CZAS_START]]) &amp;"-"&amp; YEAR(Tabela_Kwerenda_z_AKORD[[#This Row],[CZAS_START]])</f>
        <v>0-1-1900</v>
      </c>
      <c r="K1961" t="e">
        <f>INDEX(AKORDT[],MATCH(Tabela_Kwerenda_z_AKORD[[#This Row],[PRACOWNICY_ID]],AKORDT[PRACOWNICY_ID],0),1)</f>
        <v>#N/A</v>
      </c>
    </row>
    <row r="1962" spans="1:11">
      <c r="A1962" s="11"/>
      <c r="B1962" s="11"/>
      <c r="F1962" s="11"/>
      <c r="I1962" t="str">
        <f>LEFT(Tabela_Kwerenda_z_AKORD[[#This Row],[NR_KOMISJI]],5)</f>
        <v/>
      </c>
      <c r="J1962" t="str">
        <f>DAY(Tabela_Kwerenda_z_AKORD[[#This Row],[CZAS_START]]) &amp;"-"&amp; MONTH(Tabela_Kwerenda_z_AKORD[[#This Row],[CZAS_START]]) &amp;"-"&amp; YEAR(Tabela_Kwerenda_z_AKORD[[#This Row],[CZAS_START]])</f>
        <v>0-1-1900</v>
      </c>
      <c r="K1962" t="e">
        <f>INDEX(AKORDT[],MATCH(Tabela_Kwerenda_z_AKORD[[#This Row],[PRACOWNICY_ID]],AKORDT[PRACOWNICY_ID],0),1)</f>
        <v>#N/A</v>
      </c>
    </row>
    <row r="1963" spans="1:11">
      <c r="A1963" s="11"/>
      <c r="B1963" s="11"/>
      <c r="F1963" s="11"/>
      <c r="I1963" t="str">
        <f>LEFT(Tabela_Kwerenda_z_AKORD[[#This Row],[NR_KOMISJI]],5)</f>
        <v/>
      </c>
      <c r="J1963" t="str">
        <f>DAY(Tabela_Kwerenda_z_AKORD[[#This Row],[CZAS_START]]) &amp;"-"&amp; MONTH(Tabela_Kwerenda_z_AKORD[[#This Row],[CZAS_START]]) &amp;"-"&amp; YEAR(Tabela_Kwerenda_z_AKORD[[#This Row],[CZAS_START]])</f>
        <v>0-1-1900</v>
      </c>
      <c r="K1963" t="e">
        <f>INDEX(AKORDT[],MATCH(Tabela_Kwerenda_z_AKORD[[#This Row],[PRACOWNICY_ID]],AKORDT[PRACOWNICY_ID],0),1)</f>
        <v>#N/A</v>
      </c>
    </row>
    <row r="1964" spans="1:11">
      <c r="A1964" s="11"/>
      <c r="B1964" s="11"/>
      <c r="F1964" s="11"/>
      <c r="I1964" t="str">
        <f>LEFT(Tabela_Kwerenda_z_AKORD[[#This Row],[NR_KOMISJI]],5)</f>
        <v/>
      </c>
      <c r="J1964" t="str">
        <f>DAY(Tabela_Kwerenda_z_AKORD[[#This Row],[CZAS_START]]) &amp;"-"&amp; MONTH(Tabela_Kwerenda_z_AKORD[[#This Row],[CZAS_START]]) &amp;"-"&amp; YEAR(Tabela_Kwerenda_z_AKORD[[#This Row],[CZAS_START]])</f>
        <v>0-1-1900</v>
      </c>
      <c r="K1964" t="e">
        <f>INDEX(AKORDT[],MATCH(Tabela_Kwerenda_z_AKORD[[#This Row],[PRACOWNICY_ID]],AKORDT[PRACOWNICY_ID],0),1)</f>
        <v>#N/A</v>
      </c>
    </row>
    <row r="1965" spans="1:11">
      <c r="A1965" s="11"/>
      <c r="B1965" s="11"/>
      <c r="F1965" s="11"/>
      <c r="I1965" t="str">
        <f>LEFT(Tabela_Kwerenda_z_AKORD[[#This Row],[NR_KOMISJI]],5)</f>
        <v/>
      </c>
      <c r="J1965" t="str">
        <f>DAY(Tabela_Kwerenda_z_AKORD[[#This Row],[CZAS_START]]) &amp;"-"&amp; MONTH(Tabela_Kwerenda_z_AKORD[[#This Row],[CZAS_START]]) &amp;"-"&amp; YEAR(Tabela_Kwerenda_z_AKORD[[#This Row],[CZAS_START]])</f>
        <v>0-1-1900</v>
      </c>
      <c r="K1965" t="e">
        <f>INDEX(AKORDT[],MATCH(Tabela_Kwerenda_z_AKORD[[#This Row],[PRACOWNICY_ID]],AKORDT[PRACOWNICY_ID],0),1)</f>
        <v>#N/A</v>
      </c>
    </row>
    <row r="1966" spans="1:11">
      <c r="A1966" s="11"/>
      <c r="B1966" s="11"/>
      <c r="F1966" s="11"/>
      <c r="I1966" t="str">
        <f>LEFT(Tabela_Kwerenda_z_AKORD[[#This Row],[NR_KOMISJI]],5)</f>
        <v/>
      </c>
      <c r="J1966" t="str">
        <f>DAY(Tabela_Kwerenda_z_AKORD[[#This Row],[CZAS_START]]) &amp;"-"&amp; MONTH(Tabela_Kwerenda_z_AKORD[[#This Row],[CZAS_START]]) &amp;"-"&amp; YEAR(Tabela_Kwerenda_z_AKORD[[#This Row],[CZAS_START]])</f>
        <v>0-1-1900</v>
      </c>
      <c r="K1966" t="e">
        <f>INDEX(AKORDT[],MATCH(Tabela_Kwerenda_z_AKORD[[#This Row],[PRACOWNICY_ID]],AKORDT[PRACOWNICY_ID],0),1)</f>
        <v>#N/A</v>
      </c>
    </row>
    <row r="1967" spans="1:11">
      <c r="A1967" s="11"/>
      <c r="B1967" s="11"/>
      <c r="F1967" s="11"/>
      <c r="I1967" t="str">
        <f>LEFT(Tabela_Kwerenda_z_AKORD[[#This Row],[NR_KOMISJI]],5)</f>
        <v/>
      </c>
      <c r="J1967" t="str">
        <f>DAY(Tabela_Kwerenda_z_AKORD[[#This Row],[CZAS_START]]) &amp;"-"&amp; MONTH(Tabela_Kwerenda_z_AKORD[[#This Row],[CZAS_START]]) &amp;"-"&amp; YEAR(Tabela_Kwerenda_z_AKORD[[#This Row],[CZAS_START]])</f>
        <v>0-1-1900</v>
      </c>
      <c r="K1967" t="e">
        <f>INDEX(AKORDT[],MATCH(Tabela_Kwerenda_z_AKORD[[#This Row],[PRACOWNICY_ID]],AKORDT[PRACOWNICY_ID],0),1)</f>
        <v>#N/A</v>
      </c>
    </row>
    <row r="1968" spans="1:11">
      <c r="A1968" s="11"/>
      <c r="B1968" s="11"/>
      <c r="F1968" s="11"/>
      <c r="I1968" t="str">
        <f>LEFT(Tabela_Kwerenda_z_AKORD[[#This Row],[NR_KOMISJI]],5)</f>
        <v/>
      </c>
      <c r="J1968" t="str">
        <f>DAY(Tabela_Kwerenda_z_AKORD[[#This Row],[CZAS_START]]) &amp;"-"&amp; MONTH(Tabela_Kwerenda_z_AKORD[[#This Row],[CZAS_START]]) &amp;"-"&amp; YEAR(Tabela_Kwerenda_z_AKORD[[#This Row],[CZAS_START]])</f>
        <v>0-1-1900</v>
      </c>
      <c r="K1968" t="e">
        <f>INDEX(AKORDT[],MATCH(Tabela_Kwerenda_z_AKORD[[#This Row],[PRACOWNICY_ID]],AKORDT[PRACOWNICY_ID],0),1)</f>
        <v>#N/A</v>
      </c>
    </row>
    <row r="1969" spans="1:11">
      <c r="A1969" s="11"/>
      <c r="B1969" s="11"/>
      <c r="F1969" s="11"/>
      <c r="I1969" t="str">
        <f>LEFT(Tabela_Kwerenda_z_AKORD[[#This Row],[NR_KOMISJI]],5)</f>
        <v/>
      </c>
      <c r="J1969" t="str">
        <f>DAY(Tabela_Kwerenda_z_AKORD[[#This Row],[CZAS_START]]) &amp;"-"&amp; MONTH(Tabela_Kwerenda_z_AKORD[[#This Row],[CZAS_START]]) &amp;"-"&amp; YEAR(Tabela_Kwerenda_z_AKORD[[#This Row],[CZAS_START]])</f>
        <v>0-1-1900</v>
      </c>
      <c r="K1969" t="e">
        <f>INDEX(AKORDT[],MATCH(Tabela_Kwerenda_z_AKORD[[#This Row],[PRACOWNICY_ID]],AKORDT[PRACOWNICY_ID],0),1)</f>
        <v>#N/A</v>
      </c>
    </row>
    <row r="1970" spans="1:11">
      <c r="A1970" s="11"/>
      <c r="B1970" s="11"/>
      <c r="F1970" s="11"/>
      <c r="I1970" t="str">
        <f>LEFT(Tabela_Kwerenda_z_AKORD[[#This Row],[NR_KOMISJI]],5)</f>
        <v/>
      </c>
      <c r="J1970" t="str">
        <f>DAY(Tabela_Kwerenda_z_AKORD[[#This Row],[CZAS_START]]) &amp;"-"&amp; MONTH(Tabela_Kwerenda_z_AKORD[[#This Row],[CZAS_START]]) &amp;"-"&amp; YEAR(Tabela_Kwerenda_z_AKORD[[#This Row],[CZAS_START]])</f>
        <v>0-1-1900</v>
      </c>
      <c r="K1970" t="e">
        <f>INDEX(AKORDT[],MATCH(Tabela_Kwerenda_z_AKORD[[#This Row],[PRACOWNICY_ID]],AKORDT[PRACOWNICY_ID],0),1)</f>
        <v>#N/A</v>
      </c>
    </row>
    <row r="1971" spans="1:11">
      <c r="A1971" s="11"/>
      <c r="B1971" s="11"/>
      <c r="F1971" s="11"/>
      <c r="I1971" t="str">
        <f>LEFT(Tabela_Kwerenda_z_AKORD[[#This Row],[NR_KOMISJI]],5)</f>
        <v/>
      </c>
      <c r="J1971" t="str">
        <f>DAY(Tabela_Kwerenda_z_AKORD[[#This Row],[CZAS_START]]) &amp;"-"&amp; MONTH(Tabela_Kwerenda_z_AKORD[[#This Row],[CZAS_START]]) &amp;"-"&amp; YEAR(Tabela_Kwerenda_z_AKORD[[#This Row],[CZAS_START]])</f>
        <v>0-1-1900</v>
      </c>
      <c r="K1971" t="e">
        <f>INDEX(AKORDT[],MATCH(Tabela_Kwerenda_z_AKORD[[#This Row],[PRACOWNICY_ID]],AKORDT[PRACOWNICY_ID],0),1)</f>
        <v>#N/A</v>
      </c>
    </row>
    <row r="1972" spans="1:11">
      <c r="A1972" s="11"/>
      <c r="B1972" s="11"/>
      <c r="F1972" s="11"/>
      <c r="I1972" t="str">
        <f>LEFT(Tabela_Kwerenda_z_AKORD[[#This Row],[NR_KOMISJI]],5)</f>
        <v/>
      </c>
      <c r="J1972" t="str">
        <f>DAY(Tabela_Kwerenda_z_AKORD[[#This Row],[CZAS_START]]) &amp;"-"&amp; MONTH(Tabela_Kwerenda_z_AKORD[[#This Row],[CZAS_START]]) &amp;"-"&amp; YEAR(Tabela_Kwerenda_z_AKORD[[#This Row],[CZAS_START]])</f>
        <v>0-1-1900</v>
      </c>
      <c r="K1972" t="e">
        <f>INDEX(AKORDT[],MATCH(Tabela_Kwerenda_z_AKORD[[#This Row],[PRACOWNICY_ID]],AKORDT[PRACOWNICY_ID],0),1)</f>
        <v>#N/A</v>
      </c>
    </row>
    <row r="1973" spans="1:11">
      <c r="A1973" s="11"/>
      <c r="B1973" s="11"/>
      <c r="F1973" s="11"/>
      <c r="I1973" t="str">
        <f>LEFT(Tabela_Kwerenda_z_AKORD[[#This Row],[NR_KOMISJI]],5)</f>
        <v/>
      </c>
      <c r="J1973" t="str">
        <f>DAY(Tabela_Kwerenda_z_AKORD[[#This Row],[CZAS_START]]) &amp;"-"&amp; MONTH(Tabela_Kwerenda_z_AKORD[[#This Row],[CZAS_START]]) &amp;"-"&amp; YEAR(Tabela_Kwerenda_z_AKORD[[#This Row],[CZAS_START]])</f>
        <v>0-1-1900</v>
      </c>
      <c r="K1973" t="e">
        <f>INDEX(AKORDT[],MATCH(Tabela_Kwerenda_z_AKORD[[#This Row],[PRACOWNICY_ID]],AKORDT[PRACOWNICY_ID],0),1)</f>
        <v>#N/A</v>
      </c>
    </row>
    <row r="1974" spans="1:11">
      <c r="A1974" s="11"/>
      <c r="B1974" s="11"/>
      <c r="F1974" s="11"/>
      <c r="I1974" t="str">
        <f>LEFT(Tabela_Kwerenda_z_AKORD[[#This Row],[NR_KOMISJI]],5)</f>
        <v/>
      </c>
      <c r="J1974" t="str">
        <f>DAY(Tabela_Kwerenda_z_AKORD[[#This Row],[CZAS_START]]) &amp;"-"&amp; MONTH(Tabela_Kwerenda_z_AKORD[[#This Row],[CZAS_START]]) &amp;"-"&amp; YEAR(Tabela_Kwerenda_z_AKORD[[#This Row],[CZAS_START]])</f>
        <v>0-1-1900</v>
      </c>
      <c r="K1974" t="e">
        <f>INDEX(AKORDT[],MATCH(Tabela_Kwerenda_z_AKORD[[#This Row],[PRACOWNICY_ID]],AKORDT[PRACOWNICY_ID],0),1)</f>
        <v>#N/A</v>
      </c>
    </row>
    <row r="1975" spans="1:11">
      <c r="A1975" s="11"/>
      <c r="B1975" s="11"/>
      <c r="F1975" s="11"/>
      <c r="I1975" t="str">
        <f>LEFT(Tabela_Kwerenda_z_AKORD[[#This Row],[NR_KOMISJI]],5)</f>
        <v/>
      </c>
      <c r="J1975" t="str">
        <f>DAY(Tabela_Kwerenda_z_AKORD[[#This Row],[CZAS_START]]) &amp;"-"&amp; MONTH(Tabela_Kwerenda_z_AKORD[[#This Row],[CZAS_START]]) &amp;"-"&amp; YEAR(Tabela_Kwerenda_z_AKORD[[#This Row],[CZAS_START]])</f>
        <v>0-1-1900</v>
      </c>
      <c r="K1975" t="e">
        <f>INDEX(AKORDT[],MATCH(Tabela_Kwerenda_z_AKORD[[#This Row],[PRACOWNICY_ID]],AKORDT[PRACOWNICY_ID],0),1)</f>
        <v>#N/A</v>
      </c>
    </row>
    <row r="1976" spans="1:11">
      <c r="A1976" s="11"/>
      <c r="B1976" s="11"/>
      <c r="F1976" s="11"/>
      <c r="I1976" t="str">
        <f>LEFT(Tabela_Kwerenda_z_AKORD[[#This Row],[NR_KOMISJI]],5)</f>
        <v/>
      </c>
      <c r="J1976" t="str">
        <f>DAY(Tabela_Kwerenda_z_AKORD[[#This Row],[CZAS_START]]) &amp;"-"&amp; MONTH(Tabela_Kwerenda_z_AKORD[[#This Row],[CZAS_START]]) &amp;"-"&amp; YEAR(Tabela_Kwerenda_z_AKORD[[#This Row],[CZAS_START]])</f>
        <v>0-1-1900</v>
      </c>
      <c r="K1976" t="e">
        <f>INDEX(AKORDT[],MATCH(Tabela_Kwerenda_z_AKORD[[#This Row],[PRACOWNICY_ID]],AKORDT[PRACOWNICY_ID],0),1)</f>
        <v>#N/A</v>
      </c>
    </row>
    <row r="1977" spans="1:11">
      <c r="A1977" s="11"/>
      <c r="B1977" s="11"/>
      <c r="F1977" s="11"/>
      <c r="I1977" t="str">
        <f>LEFT(Tabela_Kwerenda_z_AKORD[[#This Row],[NR_KOMISJI]],5)</f>
        <v/>
      </c>
      <c r="J1977" t="str">
        <f>DAY(Tabela_Kwerenda_z_AKORD[[#This Row],[CZAS_START]]) &amp;"-"&amp; MONTH(Tabela_Kwerenda_z_AKORD[[#This Row],[CZAS_START]]) &amp;"-"&amp; YEAR(Tabela_Kwerenda_z_AKORD[[#This Row],[CZAS_START]])</f>
        <v>0-1-1900</v>
      </c>
      <c r="K1977" t="e">
        <f>INDEX(AKORDT[],MATCH(Tabela_Kwerenda_z_AKORD[[#This Row],[PRACOWNICY_ID]],AKORDT[PRACOWNICY_ID],0),1)</f>
        <v>#N/A</v>
      </c>
    </row>
    <row r="1978" spans="1:11">
      <c r="A1978" s="11"/>
      <c r="B1978" s="11"/>
      <c r="F1978" s="11"/>
      <c r="I1978" t="str">
        <f>LEFT(Tabela_Kwerenda_z_AKORD[[#This Row],[NR_KOMISJI]],5)</f>
        <v/>
      </c>
      <c r="J1978" t="str">
        <f>DAY(Tabela_Kwerenda_z_AKORD[[#This Row],[CZAS_START]]) &amp;"-"&amp; MONTH(Tabela_Kwerenda_z_AKORD[[#This Row],[CZAS_START]]) &amp;"-"&amp; YEAR(Tabela_Kwerenda_z_AKORD[[#This Row],[CZAS_START]])</f>
        <v>0-1-1900</v>
      </c>
      <c r="K1978" t="e">
        <f>INDEX(AKORDT[],MATCH(Tabela_Kwerenda_z_AKORD[[#This Row],[PRACOWNICY_ID]],AKORDT[PRACOWNICY_ID],0),1)</f>
        <v>#N/A</v>
      </c>
    </row>
    <row r="1979" spans="1:11">
      <c r="A1979" s="11"/>
      <c r="B1979" s="11"/>
      <c r="F1979" s="11"/>
      <c r="I1979" t="str">
        <f>LEFT(Tabela_Kwerenda_z_AKORD[[#This Row],[NR_KOMISJI]],5)</f>
        <v/>
      </c>
      <c r="J1979" t="str">
        <f>DAY(Tabela_Kwerenda_z_AKORD[[#This Row],[CZAS_START]]) &amp;"-"&amp; MONTH(Tabela_Kwerenda_z_AKORD[[#This Row],[CZAS_START]]) &amp;"-"&amp; YEAR(Tabela_Kwerenda_z_AKORD[[#This Row],[CZAS_START]])</f>
        <v>0-1-1900</v>
      </c>
      <c r="K1979" t="e">
        <f>INDEX(AKORDT[],MATCH(Tabela_Kwerenda_z_AKORD[[#This Row],[PRACOWNICY_ID]],AKORDT[PRACOWNICY_ID],0),1)</f>
        <v>#N/A</v>
      </c>
    </row>
    <row r="1980" spans="1:11">
      <c r="A1980" s="11"/>
      <c r="B1980" s="11"/>
      <c r="F1980" s="11"/>
      <c r="I1980" t="str">
        <f>LEFT(Tabela_Kwerenda_z_AKORD[[#This Row],[NR_KOMISJI]],5)</f>
        <v/>
      </c>
      <c r="J1980" t="str">
        <f>DAY(Tabela_Kwerenda_z_AKORD[[#This Row],[CZAS_START]]) &amp;"-"&amp; MONTH(Tabela_Kwerenda_z_AKORD[[#This Row],[CZAS_START]]) &amp;"-"&amp; YEAR(Tabela_Kwerenda_z_AKORD[[#This Row],[CZAS_START]])</f>
        <v>0-1-1900</v>
      </c>
      <c r="K1980" t="e">
        <f>INDEX(AKORDT[],MATCH(Tabela_Kwerenda_z_AKORD[[#This Row],[PRACOWNICY_ID]],AKORDT[PRACOWNICY_ID],0),1)</f>
        <v>#N/A</v>
      </c>
    </row>
    <row r="1981" spans="1:11">
      <c r="A1981" s="11"/>
      <c r="B1981" s="11"/>
      <c r="F1981" s="11"/>
      <c r="I1981" t="str">
        <f>LEFT(Tabela_Kwerenda_z_AKORD[[#This Row],[NR_KOMISJI]],5)</f>
        <v/>
      </c>
      <c r="J1981" t="str">
        <f>DAY(Tabela_Kwerenda_z_AKORD[[#This Row],[CZAS_START]]) &amp;"-"&amp; MONTH(Tabela_Kwerenda_z_AKORD[[#This Row],[CZAS_START]]) &amp;"-"&amp; YEAR(Tabela_Kwerenda_z_AKORD[[#This Row],[CZAS_START]])</f>
        <v>0-1-1900</v>
      </c>
      <c r="K1981" t="e">
        <f>INDEX(AKORDT[],MATCH(Tabela_Kwerenda_z_AKORD[[#This Row],[PRACOWNICY_ID]],AKORDT[PRACOWNICY_ID],0),1)</f>
        <v>#N/A</v>
      </c>
    </row>
    <row r="1982" spans="1:11">
      <c r="A1982" s="11"/>
      <c r="B1982" s="11"/>
      <c r="F1982" s="11"/>
      <c r="I1982" t="str">
        <f>LEFT(Tabela_Kwerenda_z_AKORD[[#This Row],[NR_KOMISJI]],5)</f>
        <v/>
      </c>
      <c r="J1982" t="str">
        <f>DAY(Tabela_Kwerenda_z_AKORD[[#This Row],[CZAS_START]]) &amp;"-"&amp; MONTH(Tabela_Kwerenda_z_AKORD[[#This Row],[CZAS_START]]) &amp;"-"&amp; YEAR(Tabela_Kwerenda_z_AKORD[[#This Row],[CZAS_START]])</f>
        <v>0-1-1900</v>
      </c>
      <c r="K1982" t="e">
        <f>INDEX(AKORDT[],MATCH(Tabela_Kwerenda_z_AKORD[[#This Row],[PRACOWNICY_ID]],AKORDT[PRACOWNICY_ID],0),1)</f>
        <v>#N/A</v>
      </c>
    </row>
    <row r="1983" spans="1:11">
      <c r="A1983" s="11"/>
      <c r="B1983" s="11"/>
      <c r="F1983" s="11"/>
      <c r="I1983" t="str">
        <f>LEFT(Tabela_Kwerenda_z_AKORD[[#This Row],[NR_KOMISJI]],5)</f>
        <v/>
      </c>
      <c r="J1983" t="str">
        <f>DAY(Tabela_Kwerenda_z_AKORD[[#This Row],[CZAS_START]]) &amp;"-"&amp; MONTH(Tabela_Kwerenda_z_AKORD[[#This Row],[CZAS_START]]) &amp;"-"&amp; YEAR(Tabela_Kwerenda_z_AKORD[[#This Row],[CZAS_START]])</f>
        <v>0-1-1900</v>
      </c>
      <c r="K1983" t="e">
        <f>INDEX(AKORDT[],MATCH(Tabela_Kwerenda_z_AKORD[[#This Row],[PRACOWNICY_ID]],AKORDT[PRACOWNICY_ID],0),1)</f>
        <v>#N/A</v>
      </c>
    </row>
    <row r="1984" spans="1:11">
      <c r="A1984" s="11"/>
      <c r="B1984" s="11"/>
      <c r="F1984" s="11"/>
      <c r="I1984" t="str">
        <f>LEFT(Tabela_Kwerenda_z_AKORD[[#This Row],[NR_KOMISJI]],5)</f>
        <v/>
      </c>
      <c r="J1984" t="str">
        <f>DAY(Tabela_Kwerenda_z_AKORD[[#This Row],[CZAS_START]]) &amp;"-"&amp; MONTH(Tabela_Kwerenda_z_AKORD[[#This Row],[CZAS_START]]) &amp;"-"&amp; YEAR(Tabela_Kwerenda_z_AKORD[[#This Row],[CZAS_START]])</f>
        <v>0-1-1900</v>
      </c>
      <c r="K1984" t="e">
        <f>INDEX(AKORDT[],MATCH(Tabela_Kwerenda_z_AKORD[[#This Row],[PRACOWNICY_ID]],AKORDT[PRACOWNICY_ID],0),1)</f>
        <v>#N/A</v>
      </c>
    </row>
    <row r="1985" spans="1:11">
      <c r="A1985" s="11"/>
      <c r="B1985" s="11"/>
      <c r="F1985" s="11"/>
      <c r="I1985" t="str">
        <f>LEFT(Tabela_Kwerenda_z_AKORD[[#This Row],[NR_KOMISJI]],5)</f>
        <v/>
      </c>
      <c r="J1985" t="str">
        <f>DAY(Tabela_Kwerenda_z_AKORD[[#This Row],[CZAS_START]]) &amp;"-"&amp; MONTH(Tabela_Kwerenda_z_AKORD[[#This Row],[CZAS_START]]) &amp;"-"&amp; YEAR(Tabela_Kwerenda_z_AKORD[[#This Row],[CZAS_START]])</f>
        <v>0-1-1900</v>
      </c>
      <c r="K1985" t="e">
        <f>INDEX(AKORDT[],MATCH(Tabela_Kwerenda_z_AKORD[[#This Row],[PRACOWNICY_ID]],AKORDT[PRACOWNICY_ID],0),1)</f>
        <v>#N/A</v>
      </c>
    </row>
    <row r="1986" spans="1:11">
      <c r="A1986" s="11"/>
      <c r="B1986" s="11"/>
      <c r="F1986" s="11"/>
      <c r="I1986" t="str">
        <f>LEFT(Tabela_Kwerenda_z_AKORD[[#This Row],[NR_KOMISJI]],5)</f>
        <v/>
      </c>
      <c r="J1986" t="str">
        <f>DAY(Tabela_Kwerenda_z_AKORD[[#This Row],[CZAS_START]]) &amp;"-"&amp; MONTH(Tabela_Kwerenda_z_AKORD[[#This Row],[CZAS_START]]) &amp;"-"&amp; YEAR(Tabela_Kwerenda_z_AKORD[[#This Row],[CZAS_START]])</f>
        <v>0-1-1900</v>
      </c>
      <c r="K1986" t="e">
        <f>INDEX(AKORDT[],MATCH(Tabela_Kwerenda_z_AKORD[[#This Row],[PRACOWNICY_ID]],AKORDT[PRACOWNICY_ID],0),1)</f>
        <v>#N/A</v>
      </c>
    </row>
    <row r="1987" spans="1:11">
      <c r="A1987" s="11"/>
      <c r="B1987" s="11"/>
      <c r="F1987" s="11"/>
      <c r="I1987" t="str">
        <f>LEFT(Tabela_Kwerenda_z_AKORD[[#This Row],[NR_KOMISJI]],5)</f>
        <v/>
      </c>
      <c r="J1987" t="str">
        <f>DAY(Tabela_Kwerenda_z_AKORD[[#This Row],[CZAS_START]]) &amp;"-"&amp; MONTH(Tabela_Kwerenda_z_AKORD[[#This Row],[CZAS_START]]) &amp;"-"&amp; YEAR(Tabela_Kwerenda_z_AKORD[[#This Row],[CZAS_START]])</f>
        <v>0-1-1900</v>
      </c>
      <c r="K1987" t="e">
        <f>INDEX(AKORDT[],MATCH(Tabela_Kwerenda_z_AKORD[[#This Row],[PRACOWNICY_ID]],AKORDT[PRACOWNICY_ID],0),1)</f>
        <v>#N/A</v>
      </c>
    </row>
    <row r="1988" spans="1:11">
      <c r="A1988" s="11"/>
      <c r="B1988" s="11"/>
      <c r="F1988" s="11"/>
      <c r="I1988" t="str">
        <f>LEFT(Tabela_Kwerenda_z_AKORD[[#This Row],[NR_KOMISJI]],5)</f>
        <v/>
      </c>
      <c r="J1988" t="str">
        <f>DAY(Tabela_Kwerenda_z_AKORD[[#This Row],[CZAS_START]]) &amp;"-"&amp; MONTH(Tabela_Kwerenda_z_AKORD[[#This Row],[CZAS_START]]) &amp;"-"&amp; YEAR(Tabela_Kwerenda_z_AKORD[[#This Row],[CZAS_START]])</f>
        <v>0-1-1900</v>
      </c>
      <c r="K1988" t="e">
        <f>INDEX(AKORDT[],MATCH(Tabela_Kwerenda_z_AKORD[[#This Row],[PRACOWNICY_ID]],AKORDT[PRACOWNICY_ID],0),1)</f>
        <v>#N/A</v>
      </c>
    </row>
    <row r="1989" spans="1:11">
      <c r="A1989" s="11"/>
      <c r="B1989" s="11"/>
      <c r="F1989" s="11"/>
      <c r="I1989" t="str">
        <f>LEFT(Tabela_Kwerenda_z_AKORD[[#This Row],[NR_KOMISJI]],5)</f>
        <v/>
      </c>
      <c r="J1989" t="str">
        <f>DAY(Tabela_Kwerenda_z_AKORD[[#This Row],[CZAS_START]]) &amp;"-"&amp; MONTH(Tabela_Kwerenda_z_AKORD[[#This Row],[CZAS_START]]) &amp;"-"&amp; YEAR(Tabela_Kwerenda_z_AKORD[[#This Row],[CZAS_START]])</f>
        <v>0-1-1900</v>
      </c>
      <c r="K1989" t="e">
        <f>INDEX(AKORDT[],MATCH(Tabela_Kwerenda_z_AKORD[[#This Row],[PRACOWNICY_ID]],AKORDT[PRACOWNICY_ID],0),1)</f>
        <v>#N/A</v>
      </c>
    </row>
    <row r="1990" spans="1:11">
      <c r="A1990" s="11"/>
      <c r="B1990" s="11"/>
      <c r="F1990" s="11"/>
      <c r="I1990" t="str">
        <f>LEFT(Tabela_Kwerenda_z_AKORD[[#This Row],[NR_KOMISJI]],5)</f>
        <v/>
      </c>
      <c r="J1990" t="str">
        <f>DAY(Tabela_Kwerenda_z_AKORD[[#This Row],[CZAS_START]]) &amp;"-"&amp; MONTH(Tabela_Kwerenda_z_AKORD[[#This Row],[CZAS_START]]) &amp;"-"&amp; YEAR(Tabela_Kwerenda_z_AKORD[[#This Row],[CZAS_START]])</f>
        <v>0-1-1900</v>
      </c>
      <c r="K1990" t="e">
        <f>INDEX(AKORDT[],MATCH(Tabela_Kwerenda_z_AKORD[[#This Row],[PRACOWNICY_ID]],AKORDT[PRACOWNICY_ID],0),1)</f>
        <v>#N/A</v>
      </c>
    </row>
    <row r="1991" spans="1:11">
      <c r="A1991" s="11"/>
      <c r="B1991" s="11"/>
      <c r="F1991" s="11"/>
      <c r="I1991" t="str">
        <f>LEFT(Tabela_Kwerenda_z_AKORD[[#This Row],[NR_KOMISJI]],5)</f>
        <v/>
      </c>
      <c r="J1991" t="str">
        <f>DAY(Tabela_Kwerenda_z_AKORD[[#This Row],[CZAS_START]]) &amp;"-"&amp; MONTH(Tabela_Kwerenda_z_AKORD[[#This Row],[CZAS_START]]) &amp;"-"&amp; YEAR(Tabela_Kwerenda_z_AKORD[[#This Row],[CZAS_START]])</f>
        <v>0-1-1900</v>
      </c>
      <c r="K1991" t="e">
        <f>INDEX(AKORDT[],MATCH(Tabela_Kwerenda_z_AKORD[[#This Row],[PRACOWNICY_ID]],AKORDT[PRACOWNICY_ID],0),1)</f>
        <v>#N/A</v>
      </c>
    </row>
    <row r="1992" spans="1:11">
      <c r="A1992" s="11"/>
      <c r="B1992" s="11"/>
      <c r="F1992" s="11"/>
      <c r="I1992" t="str">
        <f>LEFT(Tabela_Kwerenda_z_AKORD[[#This Row],[NR_KOMISJI]],5)</f>
        <v/>
      </c>
      <c r="J1992" t="str">
        <f>DAY(Tabela_Kwerenda_z_AKORD[[#This Row],[CZAS_START]]) &amp;"-"&amp; MONTH(Tabela_Kwerenda_z_AKORD[[#This Row],[CZAS_START]]) &amp;"-"&amp; YEAR(Tabela_Kwerenda_z_AKORD[[#This Row],[CZAS_START]])</f>
        <v>0-1-1900</v>
      </c>
      <c r="K1992" t="e">
        <f>INDEX(AKORDT[],MATCH(Tabela_Kwerenda_z_AKORD[[#This Row],[PRACOWNICY_ID]],AKORDT[PRACOWNICY_ID],0),1)</f>
        <v>#N/A</v>
      </c>
    </row>
    <row r="1993" spans="1:11">
      <c r="A1993" s="11"/>
      <c r="B1993" s="11"/>
      <c r="F1993" s="11"/>
      <c r="I1993" t="str">
        <f>LEFT(Tabela_Kwerenda_z_AKORD[[#This Row],[NR_KOMISJI]],5)</f>
        <v/>
      </c>
      <c r="J1993" t="str">
        <f>DAY(Tabela_Kwerenda_z_AKORD[[#This Row],[CZAS_START]]) &amp;"-"&amp; MONTH(Tabela_Kwerenda_z_AKORD[[#This Row],[CZAS_START]]) &amp;"-"&amp; YEAR(Tabela_Kwerenda_z_AKORD[[#This Row],[CZAS_START]])</f>
        <v>0-1-1900</v>
      </c>
      <c r="K1993" t="e">
        <f>INDEX(AKORDT[],MATCH(Tabela_Kwerenda_z_AKORD[[#This Row],[PRACOWNICY_ID]],AKORDT[PRACOWNICY_ID],0),1)</f>
        <v>#N/A</v>
      </c>
    </row>
    <row r="1994" spans="1:11">
      <c r="A1994" s="11"/>
      <c r="B1994" s="11"/>
      <c r="F1994" s="11"/>
      <c r="I1994" t="str">
        <f>LEFT(Tabela_Kwerenda_z_AKORD[[#This Row],[NR_KOMISJI]],5)</f>
        <v/>
      </c>
      <c r="J1994" t="str">
        <f>DAY(Tabela_Kwerenda_z_AKORD[[#This Row],[CZAS_START]]) &amp;"-"&amp; MONTH(Tabela_Kwerenda_z_AKORD[[#This Row],[CZAS_START]]) &amp;"-"&amp; YEAR(Tabela_Kwerenda_z_AKORD[[#This Row],[CZAS_START]])</f>
        <v>0-1-1900</v>
      </c>
      <c r="K1994" t="e">
        <f>INDEX(AKORDT[],MATCH(Tabela_Kwerenda_z_AKORD[[#This Row],[PRACOWNICY_ID]],AKORDT[PRACOWNICY_ID],0),1)</f>
        <v>#N/A</v>
      </c>
    </row>
    <row r="1995" spans="1:11">
      <c r="A1995" s="11"/>
      <c r="B1995" s="11"/>
      <c r="F1995" s="11"/>
      <c r="I1995" t="str">
        <f>LEFT(Tabela_Kwerenda_z_AKORD[[#This Row],[NR_KOMISJI]],5)</f>
        <v/>
      </c>
      <c r="J1995" t="str">
        <f>DAY(Tabela_Kwerenda_z_AKORD[[#This Row],[CZAS_START]]) &amp;"-"&amp; MONTH(Tabela_Kwerenda_z_AKORD[[#This Row],[CZAS_START]]) &amp;"-"&amp; YEAR(Tabela_Kwerenda_z_AKORD[[#This Row],[CZAS_START]])</f>
        <v>0-1-1900</v>
      </c>
      <c r="K1995" t="e">
        <f>INDEX(AKORDT[],MATCH(Tabela_Kwerenda_z_AKORD[[#This Row],[PRACOWNICY_ID]],AKORDT[PRACOWNICY_ID],0),1)</f>
        <v>#N/A</v>
      </c>
    </row>
    <row r="1996" spans="1:11">
      <c r="A1996" s="11"/>
      <c r="B1996" s="11"/>
      <c r="F1996" s="11"/>
      <c r="I1996" t="str">
        <f>LEFT(Tabela_Kwerenda_z_AKORD[[#This Row],[NR_KOMISJI]],5)</f>
        <v/>
      </c>
      <c r="J1996" t="str">
        <f>DAY(Tabela_Kwerenda_z_AKORD[[#This Row],[CZAS_START]]) &amp;"-"&amp; MONTH(Tabela_Kwerenda_z_AKORD[[#This Row],[CZAS_START]]) &amp;"-"&amp; YEAR(Tabela_Kwerenda_z_AKORD[[#This Row],[CZAS_START]])</f>
        <v>0-1-1900</v>
      </c>
      <c r="K1996" t="e">
        <f>INDEX(AKORDT[],MATCH(Tabela_Kwerenda_z_AKORD[[#This Row],[PRACOWNICY_ID]],AKORDT[PRACOWNICY_ID],0),1)</f>
        <v>#N/A</v>
      </c>
    </row>
    <row r="1997" spans="1:11">
      <c r="A1997" s="11"/>
      <c r="B1997" s="11"/>
      <c r="F1997" s="11"/>
      <c r="I1997" t="str">
        <f>LEFT(Tabela_Kwerenda_z_AKORD[[#This Row],[NR_KOMISJI]],5)</f>
        <v/>
      </c>
      <c r="J1997" t="str">
        <f>DAY(Tabela_Kwerenda_z_AKORD[[#This Row],[CZAS_START]]) &amp;"-"&amp; MONTH(Tabela_Kwerenda_z_AKORD[[#This Row],[CZAS_START]]) &amp;"-"&amp; YEAR(Tabela_Kwerenda_z_AKORD[[#This Row],[CZAS_START]])</f>
        <v>0-1-1900</v>
      </c>
      <c r="K1997" t="e">
        <f>INDEX(AKORDT[],MATCH(Tabela_Kwerenda_z_AKORD[[#This Row],[PRACOWNICY_ID]],AKORDT[PRACOWNICY_ID],0),1)</f>
        <v>#N/A</v>
      </c>
    </row>
    <row r="1998" spans="1:11">
      <c r="A1998" s="11"/>
      <c r="B1998" s="11"/>
      <c r="F1998" s="11"/>
      <c r="I1998" t="str">
        <f>LEFT(Tabela_Kwerenda_z_AKORD[[#This Row],[NR_KOMISJI]],5)</f>
        <v/>
      </c>
      <c r="J1998" t="str">
        <f>DAY(Tabela_Kwerenda_z_AKORD[[#This Row],[CZAS_START]]) &amp;"-"&amp; MONTH(Tabela_Kwerenda_z_AKORD[[#This Row],[CZAS_START]]) &amp;"-"&amp; YEAR(Tabela_Kwerenda_z_AKORD[[#This Row],[CZAS_START]])</f>
        <v>0-1-1900</v>
      </c>
      <c r="K1998" t="e">
        <f>INDEX(AKORDT[],MATCH(Tabela_Kwerenda_z_AKORD[[#This Row],[PRACOWNICY_ID]],AKORDT[PRACOWNICY_ID],0),1)</f>
        <v>#N/A</v>
      </c>
    </row>
    <row r="1999" spans="1:11">
      <c r="A1999" s="11"/>
      <c r="B1999" s="11"/>
      <c r="F1999" s="11"/>
      <c r="I1999" t="str">
        <f>LEFT(Tabela_Kwerenda_z_AKORD[[#This Row],[NR_KOMISJI]],5)</f>
        <v/>
      </c>
      <c r="J1999" t="str">
        <f>DAY(Tabela_Kwerenda_z_AKORD[[#This Row],[CZAS_START]]) &amp;"-"&amp; MONTH(Tabela_Kwerenda_z_AKORD[[#This Row],[CZAS_START]]) &amp;"-"&amp; YEAR(Tabela_Kwerenda_z_AKORD[[#This Row],[CZAS_START]])</f>
        <v>0-1-1900</v>
      </c>
      <c r="K1999" t="e">
        <f>INDEX(AKORDT[],MATCH(Tabela_Kwerenda_z_AKORD[[#This Row],[PRACOWNICY_ID]],AKORDT[PRACOWNICY_ID],0),1)</f>
        <v>#N/A</v>
      </c>
    </row>
    <row r="2000" spans="1:11">
      <c r="A2000" s="11"/>
      <c r="B2000" s="11"/>
      <c r="F2000" s="11"/>
      <c r="I2000" t="str">
        <f>LEFT(Tabela_Kwerenda_z_AKORD[[#This Row],[NR_KOMISJI]],5)</f>
        <v/>
      </c>
      <c r="J2000" t="str">
        <f>DAY(Tabela_Kwerenda_z_AKORD[[#This Row],[CZAS_START]]) &amp;"-"&amp; MONTH(Tabela_Kwerenda_z_AKORD[[#This Row],[CZAS_START]]) &amp;"-"&amp; YEAR(Tabela_Kwerenda_z_AKORD[[#This Row],[CZAS_START]])</f>
        <v>0-1-1900</v>
      </c>
      <c r="K2000" t="e">
        <f>INDEX(AKORDT[],MATCH(Tabela_Kwerenda_z_AKORD[[#This Row],[PRACOWNICY_ID]],AKORDT[PRACOWNICY_ID],0),1)</f>
        <v>#N/A</v>
      </c>
    </row>
    <row r="2001" spans="1:11">
      <c r="A2001" s="11"/>
      <c r="B2001" s="11"/>
      <c r="F2001" s="11"/>
      <c r="I2001" t="str">
        <f>LEFT(Tabela_Kwerenda_z_AKORD[[#This Row],[NR_KOMISJI]],5)</f>
        <v/>
      </c>
      <c r="J2001" t="str">
        <f>DAY(Tabela_Kwerenda_z_AKORD[[#This Row],[CZAS_START]]) &amp;"-"&amp; MONTH(Tabela_Kwerenda_z_AKORD[[#This Row],[CZAS_START]]) &amp;"-"&amp; YEAR(Tabela_Kwerenda_z_AKORD[[#This Row],[CZAS_START]])</f>
        <v>0-1-1900</v>
      </c>
      <c r="K2001" t="e">
        <f>INDEX(AKORDT[],MATCH(Tabela_Kwerenda_z_AKORD[[#This Row],[PRACOWNICY_ID]],AKORDT[PRACOWNICY_ID],0),1)</f>
        <v>#N/A</v>
      </c>
    </row>
    <row r="2002" spans="1:11">
      <c r="A2002" s="11"/>
      <c r="B2002" s="11"/>
      <c r="F2002" s="11"/>
      <c r="I2002" t="str">
        <f>LEFT(Tabela_Kwerenda_z_AKORD[[#This Row],[NR_KOMISJI]],5)</f>
        <v/>
      </c>
      <c r="J2002" t="str">
        <f>DAY(Tabela_Kwerenda_z_AKORD[[#This Row],[CZAS_START]]) &amp;"-"&amp; MONTH(Tabela_Kwerenda_z_AKORD[[#This Row],[CZAS_START]]) &amp;"-"&amp; YEAR(Tabela_Kwerenda_z_AKORD[[#This Row],[CZAS_START]])</f>
        <v>0-1-1900</v>
      </c>
      <c r="K2002" t="e">
        <f>INDEX(AKORDT[],MATCH(Tabela_Kwerenda_z_AKORD[[#This Row],[PRACOWNICY_ID]],AKORDT[PRACOWNICY_ID],0),1)</f>
        <v>#N/A</v>
      </c>
    </row>
    <row r="2003" spans="1:11">
      <c r="A2003" s="11"/>
      <c r="B2003" s="11"/>
      <c r="F2003" s="11"/>
      <c r="I2003" t="str">
        <f>LEFT(Tabela_Kwerenda_z_AKORD[[#This Row],[NR_KOMISJI]],5)</f>
        <v/>
      </c>
      <c r="J2003" t="str">
        <f>DAY(Tabela_Kwerenda_z_AKORD[[#This Row],[CZAS_START]]) &amp;"-"&amp; MONTH(Tabela_Kwerenda_z_AKORD[[#This Row],[CZAS_START]]) &amp;"-"&amp; YEAR(Tabela_Kwerenda_z_AKORD[[#This Row],[CZAS_START]])</f>
        <v>0-1-1900</v>
      </c>
      <c r="K2003" t="e">
        <f>INDEX(AKORDT[],MATCH(Tabela_Kwerenda_z_AKORD[[#This Row],[PRACOWNICY_ID]],AKORDT[PRACOWNICY_ID],0),1)</f>
        <v>#N/A</v>
      </c>
    </row>
    <row r="2004" spans="1:11">
      <c r="A2004" s="11"/>
      <c r="B2004" s="11"/>
      <c r="F2004" s="11"/>
      <c r="I2004" t="str">
        <f>LEFT(Tabela_Kwerenda_z_AKORD[[#This Row],[NR_KOMISJI]],5)</f>
        <v/>
      </c>
      <c r="J2004" t="str">
        <f>DAY(Tabela_Kwerenda_z_AKORD[[#This Row],[CZAS_START]]) &amp;"-"&amp; MONTH(Tabela_Kwerenda_z_AKORD[[#This Row],[CZAS_START]]) &amp;"-"&amp; YEAR(Tabela_Kwerenda_z_AKORD[[#This Row],[CZAS_START]])</f>
        <v>0-1-1900</v>
      </c>
      <c r="K2004" t="e">
        <f>INDEX(AKORDT[],MATCH(Tabela_Kwerenda_z_AKORD[[#This Row],[PRACOWNICY_ID]],AKORDT[PRACOWNICY_ID],0),1)</f>
        <v>#N/A</v>
      </c>
    </row>
    <row r="2005" spans="1:11">
      <c r="A2005" s="11"/>
      <c r="B2005" s="11"/>
      <c r="F2005" s="11"/>
      <c r="I2005" t="str">
        <f>LEFT(Tabela_Kwerenda_z_AKORD[[#This Row],[NR_KOMISJI]],5)</f>
        <v/>
      </c>
      <c r="J2005" t="str">
        <f>DAY(Tabela_Kwerenda_z_AKORD[[#This Row],[CZAS_START]]) &amp;"-"&amp; MONTH(Tabela_Kwerenda_z_AKORD[[#This Row],[CZAS_START]]) &amp;"-"&amp; YEAR(Tabela_Kwerenda_z_AKORD[[#This Row],[CZAS_START]])</f>
        <v>0-1-1900</v>
      </c>
      <c r="K2005" t="e">
        <f>INDEX(AKORDT[],MATCH(Tabela_Kwerenda_z_AKORD[[#This Row],[PRACOWNICY_ID]],AKORDT[PRACOWNICY_ID],0),1)</f>
        <v>#N/A</v>
      </c>
    </row>
    <row r="2006" spans="1:11">
      <c r="A2006" s="11"/>
      <c r="B2006" s="11"/>
      <c r="F2006" s="11"/>
      <c r="I2006" t="str">
        <f>LEFT(Tabela_Kwerenda_z_AKORD[[#This Row],[NR_KOMISJI]],5)</f>
        <v/>
      </c>
      <c r="J2006" t="str">
        <f>DAY(Tabela_Kwerenda_z_AKORD[[#This Row],[CZAS_START]]) &amp;"-"&amp; MONTH(Tabela_Kwerenda_z_AKORD[[#This Row],[CZAS_START]]) &amp;"-"&amp; YEAR(Tabela_Kwerenda_z_AKORD[[#This Row],[CZAS_START]])</f>
        <v>0-1-1900</v>
      </c>
      <c r="K2006" t="e">
        <f>INDEX(AKORDT[],MATCH(Tabela_Kwerenda_z_AKORD[[#This Row],[PRACOWNICY_ID]],AKORDT[PRACOWNICY_ID],0),1)</f>
        <v>#N/A</v>
      </c>
    </row>
    <row r="2007" spans="1:11">
      <c r="A2007" s="11"/>
      <c r="B2007" s="11"/>
      <c r="F2007" s="11"/>
      <c r="I2007" t="str">
        <f>LEFT(Tabela_Kwerenda_z_AKORD[[#This Row],[NR_KOMISJI]],5)</f>
        <v/>
      </c>
      <c r="J2007" t="str">
        <f>DAY(Tabela_Kwerenda_z_AKORD[[#This Row],[CZAS_START]]) &amp;"-"&amp; MONTH(Tabela_Kwerenda_z_AKORD[[#This Row],[CZAS_START]]) &amp;"-"&amp; YEAR(Tabela_Kwerenda_z_AKORD[[#This Row],[CZAS_START]])</f>
        <v>0-1-1900</v>
      </c>
      <c r="K2007" t="e">
        <f>INDEX(AKORDT[],MATCH(Tabela_Kwerenda_z_AKORD[[#This Row],[PRACOWNICY_ID]],AKORDT[PRACOWNICY_ID],0),1)</f>
        <v>#N/A</v>
      </c>
    </row>
    <row r="2008" spans="1:11">
      <c r="A2008" s="11"/>
      <c r="B2008" s="11"/>
      <c r="F2008" s="11"/>
      <c r="I2008" t="str">
        <f>LEFT(Tabela_Kwerenda_z_AKORD[[#This Row],[NR_KOMISJI]],5)</f>
        <v/>
      </c>
      <c r="J2008" t="str">
        <f>DAY(Tabela_Kwerenda_z_AKORD[[#This Row],[CZAS_START]]) &amp;"-"&amp; MONTH(Tabela_Kwerenda_z_AKORD[[#This Row],[CZAS_START]]) &amp;"-"&amp; YEAR(Tabela_Kwerenda_z_AKORD[[#This Row],[CZAS_START]])</f>
        <v>0-1-1900</v>
      </c>
      <c r="K2008" t="e">
        <f>INDEX(AKORDT[],MATCH(Tabela_Kwerenda_z_AKORD[[#This Row],[PRACOWNICY_ID]],AKORDT[PRACOWNICY_ID],0),1)</f>
        <v>#N/A</v>
      </c>
    </row>
    <row r="2009" spans="1:11">
      <c r="A2009" s="11"/>
      <c r="B2009" s="11"/>
      <c r="F2009" s="11"/>
      <c r="I2009" t="str">
        <f>LEFT(Tabela_Kwerenda_z_AKORD[[#This Row],[NR_KOMISJI]],5)</f>
        <v/>
      </c>
      <c r="J2009" t="str">
        <f>DAY(Tabela_Kwerenda_z_AKORD[[#This Row],[CZAS_START]]) &amp;"-"&amp; MONTH(Tabela_Kwerenda_z_AKORD[[#This Row],[CZAS_START]]) &amp;"-"&amp; YEAR(Tabela_Kwerenda_z_AKORD[[#This Row],[CZAS_START]])</f>
        <v>0-1-1900</v>
      </c>
      <c r="K2009" t="e">
        <f>INDEX(AKORDT[],MATCH(Tabela_Kwerenda_z_AKORD[[#This Row],[PRACOWNICY_ID]],AKORDT[PRACOWNICY_ID],0),1)</f>
        <v>#N/A</v>
      </c>
    </row>
    <row r="2010" spans="1:11">
      <c r="A2010" s="11"/>
      <c r="B2010" s="11"/>
      <c r="F2010" s="11"/>
      <c r="I2010" t="str">
        <f>LEFT(Tabela_Kwerenda_z_AKORD[[#This Row],[NR_KOMISJI]],5)</f>
        <v/>
      </c>
      <c r="J2010" t="str">
        <f>DAY(Tabela_Kwerenda_z_AKORD[[#This Row],[CZAS_START]]) &amp;"-"&amp; MONTH(Tabela_Kwerenda_z_AKORD[[#This Row],[CZAS_START]]) &amp;"-"&amp; YEAR(Tabela_Kwerenda_z_AKORD[[#This Row],[CZAS_START]])</f>
        <v>0-1-1900</v>
      </c>
      <c r="K2010" t="e">
        <f>INDEX(AKORDT[],MATCH(Tabela_Kwerenda_z_AKORD[[#This Row],[PRACOWNICY_ID]],AKORDT[PRACOWNICY_ID],0),1)</f>
        <v>#N/A</v>
      </c>
    </row>
    <row r="2011" spans="1:11">
      <c r="A2011" s="11"/>
      <c r="B2011" s="11"/>
      <c r="F2011" s="11"/>
      <c r="I2011" t="str">
        <f>LEFT(Tabela_Kwerenda_z_AKORD[[#This Row],[NR_KOMISJI]],5)</f>
        <v/>
      </c>
      <c r="J2011" t="str">
        <f>DAY(Tabela_Kwerenda_z_AKORD[[#This Row],[CZAS_START]]) &amp;"-"&amp; MONTH(Tabela_Kwerenda_z_AKORD[[#This Row],[CZAS_START]]) &amp;"-"&amp; YEAR(Tabela_Kwerenda_z_AKORD[[#This Row],[CZAS_START]])</f>
        <v>0-1-1900</v>
      </c>
      <c r="K2011" t="e">
        <f>INDEX(AKORDT[],MATCH(Tabela_Kwerenda_z_AKORD[[#This Row],[PRACOWNICY_ID]],AKORDT[PRACOWNICY_ID],0),1)</f>
        <v>#N/A</v>
      </c>
    </row>
    <row r="2012" spans="1:11">
      <c r="A2012" s="11"/>
      <c r="B2012" s="11"/>
      <c r="F2012" s="11"/>
      <c r="I2012" t="str">
        <f>LEFT(Tabela_Kwerenda_z_AKORD[[#This Row],[NR_KOMISJI]],5)</f>
        <v/>
      </c>
      <c r="J2012" t="str">
        <f>DAY(Tabela_Kwerenda_z_AKORD[[#This Row],[CZAS_START]]) &amp;"-"&amp; MONTH(Tabela_Kwerenda_z_AKORD[[#This Row],[CZAS_START]]) &amp;"-"&amp; YEAR(Tabela_Kwerenda_z_AKORD[[#This Row],[CZAS_START]])</f>
        <v>0-1-1900</v>
      </c>
      <c r="K2012" t="e">
        <f>INDEX(AKORDT[],MATCH(Tabela_Kwerenda_z_AKORD[[#This Row],[PRACOWNICY_ID]],AKORDT[PRACOWNICY_ID],0),1)</f>
        <v>#N/A</v>
      </c>
    </row>
    <row r="2013" spans="1:11">
      <c r="A2013" s="11"/>
      <c r="B2013" s="11"/>
      <c r="F2013" s="11"/>
      <c r="I2013" t="str">
        <f>LEFT(Tabela_Kwerenda_z_AKORD[[#This Row],[NR_KOMISJI]],5)</f>
        <v/>
      </c>
      <c r="J2013" t="str">
        <f>DAY(Tabela_Kwerenda_z_AKORD[[#This Row],[CZAS_START]]) &amp;"-"&amp; MONTH(Tabela_Kwerenda_z_AKORD[[#This Row],[CZAS_START]]) &amp;"-"&amp; YEAR(Tabela_Kwerenda_z_AKORD[[#This Row],[CZAS_START]])</f>
        <v>0-1-1900</v>
      </c>
      <c r="K2013" t="e">
        <f>INDEX(AKORDT[],MATCH(Tabela_Kwerenda_z_AKORD[[#This Row],[PRACOWNICY_ID]],AKORDT[PRACOWNICY_ID],0),1)</f>
        <v>#N/A</v>
      </c>
    </row>
    <row r="2014" spans="1:11">
      <c r="A2014" s="11"/>
      <c r="B2014" s="11"/>
      <c r="F2014" s="11"/>
      <c r="I2014" t="str">
        <f>LEFT(Tabela_Kwerenda_z_AKORD[[#This Row],[NR_KOMISJI]],5)</f>
        <v/>
      </c>
      <c r="J2014" t="str">
        <f>DAY(Tabela_Kwerenda_z_AKORD[[#This Row],[CZAS_START]]) &amp;"-"&amp; MONTH(Tabela_Kwerenda_z_AKORD[[#This Row],[CZAS_START]]) &amp;"-"&amp; YEAR(Tabela_Kwerenda_z_AKORD[[#This Row],[CZAS_START]])</f>
        <v>0-1-1900</v>
      </c>
      <c r="K2014" t="e">
        <f>INDEX(AKORDT[],MATCH(Tabela_Kwerenda_z_AKORD[[#This Row],[PRACOWNICY_ID]],AKORDT[PRACOWNICY_ID],0),1)</f>
        <v>#N/A</v>
      </c>
    </row>
    <row r="2015" spans="1:11">
      <c r="A2015" s="11"/>
      <c r="B2015" s="11"/>
      <c r="F2015" s="11"/>
      <c r="I2015" t="str">
        <f>LEFT(Tabela_Kwerenda_z_AKORD[[#This Row],[NR_KOMISJI]],5)</f>
        <v/>
      </c>
      <c r="J2015" t="str">
        <f>DAY(Tabela_Kwerenda_z_AKORD[[#This Row],[CZAS_START]]) &amp;"-"&amp; MONTH(Tabela_Kwerenda_z_AKORD[[#This Row],[CZAS_START]]) &amp;"-"&amp; YEAR(Tabela_Kwerenda_z_AKORD[[#This Row],[CZAS_START]])</f>
        <v>0-1-1900</v>
      </c>
      <c r="K2015" t="e">
        <f>INDEX(AKORDT[],MATCH(Tabela_Kwerenda_z_AKORD[[#This Row],[PRACOWNICY_ID]],AKORDT[PRACOWNICY_ID],0),1)</f>
        <v>#N/A</v>
      </c>
    </row>
    <row r="2016" spans="1:11">
      <c r="A2016" s="11"/>
      <c r="B2016" s="11"/>
      <c r="F2016" s="11"/>
      <c r="I2016" t="str">
        <f>LEFT(Tabela_Kwerenda_z_AKORD[[#This Row],[NR_KOMISJI]],5)</f>
        <v/>
      </c>
      <c r="J2016" t="str">
        <f>DAY(Tabela_Kwerenda_z_AKORD[[#This Row],[CZAS_START]]) &amp;"-"&amp; MONTH(Tabela_Kwerenda_z_AKORD[[#This Row],[CZAS_START]]) &amp;"-"&amp; YEAR(Tabela_Kwerenda_z_AKORD[[#This Row],[CZAS_START]])</f>
        <v>0-1-1900</v>
      </c>
      <c r="K2016" t="e">
        <f>INDEX(AKORDT[],MATCH(Tabela_Kwerenda_z_AKORD[[#This Row],[PRACOWNICY_ID]],AKORDT[PRACOWNICY_ID],0),1)</f>
        <v>#N/A</v>
      </c>
    </row>
    <row r="2017" spans="1:11">
      <c r="A2017" s="11"/>
      <c r="B2017" s="11"/>
      <c r="F2017" s="11"/>
      <c r="I2017" t="str">
        <f>LEFT(Tabela_Kwerenda_z_AKORD[[#This Row],[NR_KOMISJI]],5)</f>
        <v/>
      </c>
      <c r="J2017" t="str">
        <f>DAY(Tabela_Kwerenda_z_AKORD[[#This Row],[CZAS_START]]) &amp;"-"&amp; MONTH(Tabela_Kwerenda_z_AKORD[[#This Row],[CZAS_START]]) &amp;"-"&amp; YEAR(Tabela_Kwerenda_z_AKORD[[#This Row],[CZAS_START]])</f>
        <v>0-1-1900</v>
      </c>
      <c r="K2017" t="e">
        <f>INDEX(AKORDT[],MATCH(Tabela_Kwerenda_z_AKORD[[#This Row],[PRACOWNICY_ID]],AKORDT[PRACOWNICY_ID],0),1)</f>
        <v>#N/A</v>
      </c>
    </row>
    <row r="2018" spans="1:11">
      <c r="A2018" s="11"/>
      <c r="B2018" s="11"/>
      <c r="F2018" s="11"/>
      <c r="I2018" t="str">
        <f>LEFT(Tabela_Kwerenda_z_AKORD[[#This Row],[NR_KOMISJI]],5)</f>
        <v/>
      </c>
      <c r="J2018" t="str">
        <f>DAY(Tabela_Kwerenda_z_AKORD[[#This Row],[CZAS_START]]) &amp;"-"&amp; MONTH(Tabela_Kwerenda_z_AKORD[[#This Row],[CZAS_START]]) &amp;"-"&amp; YEAR(Tabela_Kwerenda_z_AKORD[[#This Row],[CZAS_START]])</f>
        <v>0-1-1900</v>
      </c>
      <c r="K2018" t="e">
        <f>INDEX(AKORDT[],MATCH(Tabela_Kwerenda_z_AKORD[[#This Row],[PRACOWNICY_ID]],AKORDT[PRACOWNICY_ID],0),1)</f>
        <v>#N/A</v>
      </c>
    </row>
    <row r="2019" spans="1:11">
      <c r="A2019" s="11"/>
      <c r="B2019" s="11"/>
      <c r="F2019" s="11"/>
      <c r="I2019" t="str">
        <f>LEFT(Tabela_Kwerenda_z_AKORD[[#This Row],[NR_KOMISJI]],5)</f>
        <v/>
      </c>
      <c r="J2019" t="str">
        <f>DAY(Tabela_Kwerenda_z_AKORD[[#This Row],[CZAS_START]]) &amp;"-"&amp; MONTH(Tabela_Kwerenda_z_AKORD[[#This Row],[CZAS_START]]) &amp;"-"&amp; YEAR(Tabela_Kwerenda_z_AKORD[[#This Row],[CZAS_START]])</f>
        <v>0-1-1900</v>
      </c>
      <c r="K2019" t="e">
        <f>INDEX(AKORDT[],MATCH(Tabela_Kwerenda_z_AKORD[[#This Row],[PRACOWNICY_ID]],AKORDT[PRACOWNICY_ID],0),1)</f>
        <v>#N/A</v>
      </c>
    </row>
    <row r="2020" spans="1:11">
      <c r="A2020" s="11"/>
      <c r="B2020" s="11"/>
      <c r="F2020" s="11"/>
      <c r="I2020" t="str">
        <f>LEFT(Tabela_Kwerenda_z_AKORD[[#This Row],[NR_KOMISJI]],5)</f>
        <v/>
      </c>
      <c r="J2020" t="str">
        <f>DAY(Tabela_Kwerenda_z_AKORD[[#This Row],[CZAS_START]]) &amp;"-"&amp; MONTH(Tabela_Kwerenda_z_AKORD[[#This Row],[CZAS_START]]) &amp;"-"&amp; YEAR(Tabela_Kwerenda_z_AKORD[[#This Row],[CZAS_START]])</f>
        <v>0-1-1900</v>
      </c>
      <c r="K2020" t="e">
        <f>INDEX(AKORDT[],MATCH(Tabela_Kwerenda_z_AKORD[[#This Row],[PRACOWNICY_ID]],AKORDT[PRACOWNICY_ID],0),1)</f>
        <v>#N/A</v>
      </c>
    </row>
    <row r="2021" spans="1:11">
      <c r="A2021" s="11"/>
      <c r="B2021" s="11"/>
      <c r="F2021" s="11"/>
      <c r="I2021" t="str">
        <f>LEFT(Tabela_Kwerenda_z_AKORD[[#This Row],[NR_KOMISJI]],5)</f>
        <v/>
      </c>
      <c r="J2021" t="str">
        <f>DAY(Tabela_Kwerenda_z_AKORD[[#This Row],[CZAS_START]]) &amp;"-"&amp; MONTH(Tabela_Kwerenda_z_AKORD[[#This Row],[CZAS_START]]) &amp;"-"&amp; YEAR(Tabela_Kwerenda_z_AKORD[[#This Row],[CZAS_START]])</f>
        <v>0-1-1900</v>
      </c>
      <c r="K2021" t="e">
        <f>INDEX(AKORDT[],MATCH(Tabela_Kwerenda_z_AKORD[[#This Row],[PRACOWNICY_ID]],AKORDT[PRACOWNICY_ID],0),1)</f>
        <v>#N/A</v>
      </c>
    </row>
    <row r="2022" spans="1:11">
      <c r="A2022" s="11"/>
      <c r="B2022" s="11"/>
      <c r="F2022" s="11"/>
      <c r="I2022" t="str">
        <f>LEFT(Tabela_Kwerenda_z_AKORD[[#This Row],[NR_KOMISJI]],5)</f>
        <v/>
      </c>
      <c r="J2022" t="str">
        <f>DAY(Tabela_Kwerenda_z_AKORD[[#This Row],[CZAS_START]]) &amp;"-"&amp; MONTH(Tabela_Kwerenda_z_AKORD[[#This Row],[CZAS_START]]) &amp;"-"&amp; YEAR(Tabela_Kwerenda_z_AKORD[[#This Row],[CZAS_START]])</f>
        <v>0-1-1900</v>
      </c>
      <c r="K2022" t="e">
        <f>INDEX(AKORDT[],MATCH(Tabela_Kwerenda_z_AKORD[[#This Row],[PRACOWNICY_ID]],AKORDT[PRACOWNICY_ID],0),1)</f>
        <v>#N/A</v>
      </c>
    </row>
    <row r="2023" spans="1:11">
      <c r="A2023" s="11"/>
      <c r="B2023" s="11"/>
      <c r="F2023" s="11"/>
      <c r="I2023" t="str">
        <f>LEFT(Tabela_Kwerenda_z_AKORD[[#This Row],[NR_KOMISJI]],5)</f>
        <v/>
      </c>
      <c r="J2023" t="str">
        <f>DAY(Tabela_Kwerenda_z_AKORD[[#This Row],[CZAS_START]]) &amp;"-"&amp; MONTH(Tabela_Kwerenda_z_AKORD[[#This Row],[CZAS_START]]) &amp;"-"&amp; YEAR(Tabela_Kwerenda_z_AKORD[[#This Row],[CZAS_START]])</f>
        <v>0-1-1900</v>
      </c>
      <c r="K2023" t="e">
        <f>INDEX(AKORDT[],MATCH(Tabela_Kwerenda_z_AKORD[[#This Row],[PRACOWNICY_ID]],AKORDT[PRACOWNICY_ID],0),1)</f>
        <v>#N/A</v>
      </c>
    </row>
    <row r="2024" spans="1:11">
      <c r="A2024" s="11"/>
      <c r="B2024" s="11"/>
      <c r="F2024" s="11"/>
      <c r="I2024" t="str">
        <f>LEFT(Tabela_Kwerenda_z_AKORD[[#This Row],[NR_KOMISJI]],5)</f>
        <v/>
      </c>
      <c r="J2024" t="str">
        <f>DAY(Tabela_Kwerenda_z_AKORD[[#This Row],[CZAS_START]]) &amp;"-"&amp; MONTH(Tabela_Kwerenda_z_AKORD[[#This Row],[CZAS_START]]) &amp;"-"&amp; YEAR(Tabela_Kwerenda_z_AKORD[[#This Row],[CZAS_START]])</f>
        <v>0-1-1900</v>
      </c>
      <c r="K2024" t="e">
        <f>INDEX(AKORDT[],MATCH(Tabela_Kwerenda_z_AKORD[[#This Row],[PRACOWNICY_ID]],AKORDT[PRACOWNICY_ID],0),1)</f>
        <v>#N/A</v>
      </c>
    </row>
    <row r="2025" spans="1:11">
      <c r="A2025" s="11"/>
      <c r="B2025" s="11"/>
      <c r="F2025" s="11"/>
      <c r="I2025" t="str">
        <f>LEFT(Tabela_Kwerenda_z_AKORD[[#This Row],[NR_KOMISJI]],5)</f>
        <v/>
      </c>
      <c r="J2025" t="str">
        <f>DAY(Tabela_Kwerenda_z_AKORD[[#This Row],[CZAS_START]]) &amp;"-"&amp; MONTH(Tabela_Kwerenda_z_AKORD[[#This Row],[CZAS_START]]) &amp;"-"&amp; YEAR(Tabela_Kwerenda_z_AKORD[[#This Row],[CZAS_START]])</f>
        <v>0-1-1900</v>
      </c>
      <c r="K2025" t="e">
        <f>INDEX(AKORDT[],MATCH(Tabela_Kwerenda_z_AKORD[[#This Row],[PRACOWNICY_ID]],AKORDT[PRACOWNICY_ID],0),1)</f>
        <v>#N/A</v>
      </c>
    </row>
    <row r="2026" spans="1:11">
      <c r="A2026" s="11"/>
      <c r="B2026" s="11"/>
      <c r="F2026" s="11"/>
      <c r="I2026" t="str">
        <f>LEFT(Tabela_Kwerenda_z_AKORD[[#This Row],[NR_KOMISJI]],5)</f>
        <v/>
      </c>
      <c r="J2026" t="str">
        <f>DAY(Tabela_Kwerenda_z_AKORD[[#This Row],[CZAS_START]]) &amp;"-"&amp; MONTH(Tabela_Kwerenda_z_AKORD[[#This Row],[CZAS_START]]) &amp;"-"&amp; YEAR(Tabela_Kwerenda_z_AKORD[[#This Row],[CZAS_START]])</f>
        <v>0-1-1900</v>
      </c>
      <c r="K2026" t="e">
        <f>INDEX(AKORDT[],MATCH(Tabela_Kwerenda_z_AKORD[[#This Row],[PRACOWNICY_ID]],AKORDT[PRACOWNICY_ID],0),1)</f>
        <v>#N/A</v>
      </c>
    </row>
    <row r="2027" spans="1:11">
      <c r="A2027" s="11"/>
      <c r="B2027" s="11"/>
      <c r="F2027" s="11"/>
      <c r="I2027" t="str">
        <f>LEFT(Tabela_Kwerenda_z_AKORD[[#This Row],[NR_KOMISJI]],5)</f>
        <v/>
      </c>
      <c r="J2027" t="str">
        <f>DAY(Tabela_Kwerenda_z_AKORD[[#This Row],[CZAS_START]]) &amp;"-"&amp; MONTH(Tabela_Kwerenda_z_AKORD[[#This Row],[CZAS_START]]) &amp;"-"&amp; YEAR(Tabela_Kwerenda_z_AKORD[[#This Row],[CZAS_START]])</f>
        <v>0-1-1900</v>
      </c>
      <c r="K2027" t="e">
        <f>INDEX(AKORDT[],MATCH(Tabela_Kwerenda_z_AKORD[[#This Row],[PRACOWNICY_ID]],AKORDT[PRACOWNICY_ID],0),1)</f>
        <v>#N/A</v>
      </c>
    </row>
    <row r="2028" spans="1:11">
      <c r="A2028" s="11"/>
      <c r="B2028" s="11"/>
      <c r="F2028" s="11"/>
      <c r="I2028" t="str">
        <f>LEFT(Tabela_Kwerenda_z_AKORD[[#This Row],[NR_KOMISJI]],5)</f>
        <v/>
      </c>
      <c r="J2028" t="str">
        <f>DAY(Tabela_Kwerenda_z_AKORD[[#This Row],[CZAS_START]]) &amp;"-"&amp; MONTH(Tabela_Kwerenda_z_AKORD[[#This Row],[CZAS_START]]) &amp;"-"&amp; YEAR(Tabela_Kwerenda_z_AKORD[[#This Row],[CZAS_START]])</f>
        <v>0-1-1900</v>
      </c>
      <c r="K2028" t="e">
        <f>INDEX(AKORDT[],MATCH(Tabela_Kwerenda_z_AKORD[[#This Row],[PRACOWNICY_ID]],AKORDT[PRACOWNICY_ID],0),1)</f>
        <v>#N/A</v>
      </c>
    </row>
    <row r="2029" spans="1:11">
      <c r="A2029" s="11"/>
      <c r="B2029" s="11"/>
      <c r="F2029" s="11"/>
      <c r="I2029" t="str">
        <f>LEFT(Tabela_Kwerenda_z_AKORD[[#This Row],[NR_KOMISJI]],5)</f>
        <v/>
      </c>
      <c r="J2029" t="str">
        <f>DAY(Tabela_Kwerenda_z_AKORD[[#This Row],[CZAS_START]]) &amp;"-"&amp; MONTH(Tabela_Kwerenda_z_AKORD[[#This Row],[CZAS_START]]) &amp;"-"&amp; YEAR(Tabela_Kwerenda_z_AKORD[[#This Row],[CZAS_START]])</f>
        <v>0-1-1900</v>
      </c>
      <c r="K2029" t="e">
        <f>INDEX(AKORDT[],MATCH(Tabela_Kwerenda_z_AKORD[[#This Row],[PRACOWNICY_ID]],AKORDT[PRACOWNICY_ID],0),1)</f>
        <v>#N/A</v>
      </c>
    </row>
    <row r="2030" spans="1:11">
      <c r="A2030" s="11"/>
      <c r="B2030" s="11"/>
      <c r="F2030" s="11"/>
      <c r="I2030" t="str">
        <f>LEFT(Tabela_Kwerenda_z_AKORD[[#This Row],[NR_KOMISJI]],5)</f>
        <v/>
      </c>
      <c r="J2030" t="str">
        <f>DAY(Tabela_Kwerenda_z_AKORD[[#This Row],[CZAS_START]]) &amp;"-"&amp; MONTH(Tabela_Kwerenda_z_AKORD[[#This Row],[CZAS_START]]) &amp;"-"&amp; YEAR(Tabela_Kwerenda_z_AKORD[[#This Row],[CZAS_START]])</f>
        <v>0-1-1900</v>
      </c>
      <c r="K2030" t="e">
        <f>INDEX(AKORDT[],MATCH(Tabela_Kwerenda_z_AKORD[[#This Row],[PRACOWNICY_ID]],AKORDT[PRACOWNICY_ID],0),1)</f>
        <v>#N/A</v>
      </c>
    </row>
    <row r="2031" spans="1:11">
      <c r="A2031" s="11"/>
      <c r="B2031" s="11"/>
      <c r="F2031" s="11"/>
      <c r="I2031" t="str">
        <f>LEFT(Tabela_Kwerenda_z_AKORD[[#This Row],[NR_KOMISJI]],5)</f>
        <v/>
      </c>
      <c r="J2031" t="str">
        <f>DAY(Tabela_Kwerenda_z_AKORD[[#This Row],[CZAS_START]]) &amp;"-"&amp; MONTH(Tabela_Kwerenda_z_AKORD[[#This Row],[CZAS_START]]) &amp;"-"&amp; YEAR(Tabela_Kwerenda_z_AKORD[[#This Row],[CZAS_START]])</f>
        <v>0-1-1900</v>
      </c>
      <c r="K2031" t="e">
        <f>INDEX(AKORDT[],MATCH(Tabela_Kwerenda_z_AKORD[[#This Row],[PRACOWNICY_ID]],AKORDT[PRACOWNICY_ID],0),1)</f>
        <v>#N/A</v>
      </c>
    </row>
    <row r="2032" spans="1:11">
      <c r="A2032" s="11"/>
      <c r="B2032" s="11"/>
      <c r="F2032" s="11"/>
      <c r="I2032" t="str">
        <f>LEFT(Tabela_Kwerenda_z_AKORD[[#This Row],[NR_KOMISJI]],5)</f>
        <v/>
      </c>
      <c r="J2032" t="str">
        <f>DAY(Tabela_Kwerenda_z_AKORD[[#This Row],[CZAS_START]]) &amp;"-"&amp; MONTH(Tabela_Kwerenda_z_AKORD[[#This Row],[CZAS_START]]) &amp;"-"&amp; YEAR(Tabela_Kwerenda_z_AKORD[[#This Row],[CZAS_START]])</f>
        <v>0-1-1900</v>
      </c>
      <c r="K2032" t="e">
        <f>INDEX(AKORDT[],MATCH(Tabela_Kwerenda_z_AKORD[[#This Row],[PRACOWNICY_ID]],AKORDT[PRACOWNICY_ID],0),1)</f>
        <v>#N/A</v>
      </c>
    </row>
    <row r="2033" spans="1:11">
      <c r="A2033" s="11"/>
      <c r="B2033" s="11"/>
      <c r="F2033" s="11"/>
      <c r="I2033" t="str">
        <f>LEFT(Tabela_Kwerenda_z_AKORD[[#This Row],[NR_KOMISJI]],5)</f>
        <v/>
      </c>
      <c r="J2033" t="str">
        <f>DAY(Tabela_Kwerenda_z_AKORD[[#This Row],[CZAS_START]]) &amp;"-"&amp; MONTH(Tabela_Kwerenda_z_AKORD[[#This Row],[CZAS_START]]) &amp;"-"&amp; YEAR(Tabela_Kwerenda_z_AKORD[[#This Row],[CZAS_START]])</f>
        <v>0-1-1900</v>
      </c>
      <c r="K2033" t="e">
        <f>INDEX(AKORDT[],MATCH(Tabela_Kwerenda_z_AKORD[[#This Row],[PRACOWNICY_ID]],AKORDT[PRACOWNICY_ID],0),1)</f>
        <v>#N/A</v>
      </c>
    </row>
    <row r="2034" spans="1:11">
      <c r="A2034" s="11"/>
      <c r="B2034" s="11"/>
      <c r="F2034" s="11"/>
      <c r="I2034" t="str">
        <f>LEFT(Tabela_Kwerenda_z_AKORD[[#This Row],[NR_KOMISJI]],5)</f>
        <v/>
      </c>
      <c r="J2034" t="str">
        <f>DAY(Tabela_Kwerenda_z_AKORD[[#This Row],[CZAS_START]]) &amp;"-"&amp; MONTH(Tabela_Kwerenda_z_AKORD[[#This Row],[CZAS_START]]) &amp;"-"&amp; YEAR(Tabela_Kwerenda_z_AKORD[[#This Row],[CZAS_START]])</f>
        <v>0-1-1900</v>
      </c>
      <c r="K2034" t="e">
        <f>INDEX(AKORDT[],MATCH(Tabela_Kwerenda_z_AKORD[[#This Row],[PRACOWNICY_ID]],AKORDT[PRACOWNICY_ID],0),1)</f>
        <v>#N/A</v>
      </c>
    </row>
    <row r="2035" spans="1:11">
      <c r="A2035" s="11"/>
      <c r="B2035" s="11"/>
      <c r="F2035" s="11"/>
      <c r="I2035" t="str">
        <f>LEFT(Tabela_Kwerenda_z_AKORD[[#This Row],[NR_KOMISJI]],5)</f>
        <v/>
      </c>
      <c r="J2035" t="str">
        <f>DAY(Tabela_Kwerenda_z_AKORD[[#This Row],[CZAS_START]]) &amp;"-"&amp; MONTH(Tabela_Kwerenda_z_AKORD[[#This Row],[CZAS_START]]) &amp;"-"&amp; YEAR(Tabela_Kwerenda_z_AKORD[[#This Row],[CZAS_START]])</f>
        <v>0-1-1900</v>
      </c>
      <c r="K2035" t="e">
        <f>INDEX(AKORDT[],MATCH(Tabela_Kwerenda_z_AKORD[[#This Row],[PRACOWNICY_ID]],AKORDT[PRACOWNICY_ID],0),1)</f>
        <v>#N/A</v>
      </c>
    </row>
    <row r="2036" spans="1:11">
      <c r="A2036" s="11"/>
      <c r="B2036" s="11"/>
      <c r="F2036" s="11"/>
      <c r="I2036" t="str">
        <f>LEFT(Tabela_Kwerenda_z_AKORD[[#This Row],[NR_KOMISJI]],5)</f>
        <v/>
      </c>
      <c r="J2036" t="str">
        <f>DAY(Tabela_Kwerenda_z_AKORD[[#This Row],[CZAS_START]]) &amp;"-"&amp; MONTH(Tabela_Kwerenda_z_AKORD[[#This Row],[CZAS_START]]) &amp;"-"&amp; YEAR(Tabela_Kwerenda_z_AKORD[[#This Row],[CZAS_START]])</f>
        <v>0-1-1900</v>
      </c>
      <c r="K2036" t="e">
        <f>INDEX(AKORDT[],MATCH(Tabela_Kwerenda_z_AKORD[[#This Row],[PRACOWNICY_ID]],AKORDT[PRACOWNICY_ID],0),1)</f>
        <v>#N/A</v>
      </c>
    </row>
    <row r="2037" spans="1:11">
      <c r="A2037" s="11"/>
      <c r="B2037" s="11"/>
      <c r="F2037" s="11"/>
      <c r="I2037" t="str">
        <f>LEFT(Tabela_Kwerenda_z_AKORD[[#This Row],[NR_KOMISJI]],5)</f>
        <v/>
      </c>
      <c r="J2037" t="str">
        <f>DAY(Tabela_Kwerenda_z_AKORD[[#This Row],[CZAS_START]]) &amp;"-"&amp; MONTH(Tabela_Kwerenda_z_AKORD[[#This Row],[CZAS_START]]) &amp;"-"&amp; YEAR(Tabela_Kwerenda_z_AKORD[[#This Row],[CZAS_START]])</f>
        <v>0-1-1900</v>
      </c>
      <c r="K2037" t="e">
        <f>INDEX(AKORDT[],MATCH(Tabela_Kwerenda_z_AKORD[[#This Row],[PRACOWNICY_ID]],AKORDT[PRACOWNICY_ID],0),1)</f>
        <v>#N/A</v>
      </c>
    </row>
    <row r="2038" spans="1:11">
      <c r="A2038" s="11"/>
      <c r="B2038" s="11"/>
      <c r="F2038" s="11"/>
      <c r="I2038" t="str">
        <f>LEFT(Tabela_Kwerenda_z_AKORD[[#This Row],[NR_KOMISJI]],5)</f>
        <v/>
      </c>
      <c r="J2038" t="str">
        <f>DAY(Tabela_Kwerenda_z_AKORD[[#This Row],[CZAS_START]]) &amp;"-"&amp; MONTH(Tabela_Kwerenda_z_AKORD[[#This Row],[CZAS_START]]) &amp;"-"&amp; YEAR(Tabela_Kwerenda_z_AKORD[[#This Row],[CZAS_START]])</f>
        <v>0-1-1900</v>
      </c>
      <c r="K2038" t="e">
        <f>INDEX(AKORDT[],MATCH(Tabela_Kwerenda_z_AKORD[[#This Row],[PRACOWNICY_ID]],AKORDT[PRACOWNICY_ID],0),1)</f>
        <v>#N/A</v>
      </c>
    </row>
    <row r="2039" spans="1:11">
      <c r="A2039" s="11"/>
      <c r="B2039" s="11"/>
      <c r="F2039" s="11"/>
      <c r="I2039" t="str">
        <f>LEFT(Tabela_Kwerenda_z_AKORD[[#This Row],[NR_KOMISJI]],5)</f>
        <v/>
      </c>
      <c r="J2039" t="str">
        <f>DAY(Tabela_Kwerenda_z_AKORD[[#This Row],[CZAS_START]]) &amp;"-"&amp; MONTH(Tabela_Kwerenda_z_AKORD[[#This Row],[CZAS_START]]) &amp;"-"&amp; YEAR(Tabela_Kwerenda_z_AKORD[[#This Row],[CZAS_START]])</f>
        <v>0-1-1900</v>
      </c>
      <c r="K2039" t="e">
        <f>INDEX(AKORDT[],MATCH(Tabela_Kwerenda_z_AKORD[[#This Row],[PRACOWNICY_ID]],AKORDT[PRACOWNICY_ID],0),1)</f>
        <v>#N/A</v>
      </c>
    </row>
    <row r="2040" spans="1:11">
      <c r="A2040" s="11"/>
      <c r="B2040" s="11"/>
      <c r="F2040" s="11"/>
      <c r="I2040" t="str">
        <f>LEFT(Tabela_Kwerenda_z_AKORD[[#This Row],[NR_KOMISJI]],5)</f>
        <v/>
      </c>
      <c r="J2040" t="str">
        <f>DAY(Tabela_Kwerenda_z_AKORD[[#This Row],[CZAS_START]]) &amp;"-"&amp; MONTH(Tabela_Kwerenda_z_AKORD[[#This Row],[CZAS_START]]) &amp;"-"&amp; YEAR(Tabela_Kwerenda_z_AKORD[[#This Row],[CZAS_START]])</f>
        <v>0-1-1900</v>
      </c>
      <c r="K2040" t="e">
        <f>INDEX(AKORDT[],MATCH(Tabela_Kwerenda_z_AKORD[[#This Row],[PRACOWNICY_ID]],AKORDT[PRACOWNICY_ID],0),1)</f>
        <v>#N/A</v>
      </c>
    </row>
    <row r="2041" spans="1:11">
      <c r="A2041" s="11"/>
      <c r="B2041" s="11"/>
      <c r="F2041" s="11"/>
      <c r="I2041" t="str">
        <f>LEFT(Tabela_Kwerenda_z_AKORD[[#This Row],[NR_KOMISJI]],5)</f>
        <v/>
      </c>
      <c r="J2041" t="str">
        <f>DAY(Tabela_Kwerenda_z_AKORD[[#This Row],[CZAS_START]]) &amp;"-"&amp; MONTH(Tabela_Kwerenda_z_AKORD[[#This Row],[CZAS_START]]) &amp;"-"&amp; YEAR(Tabela_Kwerenda_z_AKORD[[#This Row],[CZAS_START]])</f>
        <v>0-1-1900</v>
      </c>
      <c r="K2041" t="e">
        <f>INDEX(AKORDT[],MATCH(Tabela_Kwerenda_z_AKORD[[#This Row],[PRACOWNICY_ID]],AKORDT[PRACOWNICY_ID],0),1)</f>
        <v>#N/A</v>
      </c>
    </row>
    <row r="2042" spans="1:11">
      <c r="A2042" s="11"/>
      <c r="B2042" s="11"/>
      <c r="F2042" s="11"/>
      <c r="I2042" t="str">
        <f>LEFT(Tabela_Kwerenda_z_AKORD[[#This Row],[NR_KOMISJI]],5)</f>
        <v/>
      </c>
      <c r="J2042" t="str">
        <f>DAY(Tabela_Kwerenda_z_AKORD[[#This Row],[CZAS_START]]) &amp;"-"&amp; MONTH(Tabela_Kwerenda_z_AKORD[[#This Row],[CZAS_START]]) &amp;"-"&amp; YEAR(Tabela_Kwerenda_z_AKORD[[#This Row],[CZAS_START]])</f>
        <v>0-1-1900</v>
      </c>
      <c r="K2042" t="e">
        <f>INDEX(AKORDT[],MATCH(Tabela_Kwerenda_z_AKORD[[#This Row],[PRACOWNICY_ID]],AKORDT[PRACOWNICY_ID],0),1)</f>
        <v>#N/A</v>
      </c>
    </row>
    <row r="2043" spans="1:11">
      <c r="A2043" s="11"/>
      <c r="B2043" s="11"/>
      <c r="F2043" s="11"/>
      <c r="I2043" t="str">
        <f>LEFT(Tabela_Kwerenda_z_AKORD[[#This Row],[NR_KOMISJI]],5)</f>
        <v/>
      </c>
      <c r="J2043" t="str">
        <f>DAY(Tabela_Kwerenda_z_AKORD[[#This Row],[CZAS_START]]) &amp;"-"&amp; MONTH(Tabela_Kwerenda_z_AKORD[[#This Row],[CZAS_START]]) &amp;"-"&amp; YEAR(Tabela_Kwerenda_z_AKORD[[#This Row],[CZAS_START]])</f>
        <v>0-1-1900</v>
      </c>
      <c r="K2043" t="e">
        <f>INDEX(AKORDT[],MATCH(Tabela_Kwerenda_z_AKORD[[#This Row],[PRACOWNICY_ID]],AKORDT[PRACOWNICY_ID],0),1)</f>
        <v>#N/A</v>
      </c>
    </row>
    <row r="2044" spans="1:11">
      <c r="A2044" s="11"/>
      <c r="B2044" s="11"/>
      <c r="F2044" s="11"/>
      <c r="I2044" t="str">
        <f>LEFT(Tabela_Kwerenda_z_AKORD[[#This Row],[NR_KOMISJI]],5)</f>
        <v/>
      </c>
      <c r="J2044" t="str">
        <f>DAY(Tabela_Kwerenda_z_AKORD[[#This Row],[CZAS_START]]) &amp;"-"&amp; MONTH(Tabela_Kwerenda_z_AKORD[[#This Row],[CZAS_START]]) &amp;"-"&amp; YEAR(Tabela_Kwerenda_z_AKORD[[#This Row],[CZAS_START]])</f>
        <v>0-1-1900</v>
      </c>
      <c r="K2044" t="e">
        <f>INDEX(AKORDT[],MATCH(Tabela_Kwerenda_z_AKORD[[#This Row],[PRACOWNICY_ID]],AKORDT[PRACOWNICY_ID],0),1)</f>
        <v>#N/A</v>
      </c>
    </row>
    <row r="2045" spans="1:11">
      <c r="A2045" s="11"/>
      <c r="B2045" s="11"/>
      <c r="F2045" s="11"/>
      <c r="I2045" t="str">
        <f>LEFT(Tabela_Kwerenda_z_AKORD[[#This Row],[NR_KOMISJI]],5)</f>
        <v/>
      </c>
      <c r="J2045" t="str">
        <f>DAY(Tabela_Kwerenda_z_AKORD[[#This Row],[CZAS_START]]) &amp;"-"&amp; MONTH(Tabela_Kwerenda_z_AKORD[[#This Row],[CZAS_START]]) &amp;"-"&amp; YEAR(Tabela_Kwerenda_z_AKORD[[#This Row],[CZAS_START]])</f>
        <v>0-1-1900</v>
      </c>
      <c r="K2045" t="e">
        <f>INDEX(AKORDT[],MATCH(Tabela_Kwerenda_z_AKORD[[#This Row],[PRACOWNICY_ID]],AKORDT[PRACOWNICY_ID],0),1)</f>
        <v>#N/A</v>
      </c>
    </row>
    <row r="2046" spans="1:11">
      <c r="A2046" s="11"/>
      <c r="B2046" s="11"/>
      <c r="F2046" s="11"/>
      <c r="I2046" t="str">
        <f>LEFT(Tabela_Kwerenda_z_AKORD[[#This Row],[NR_KOMISJI]],5)</f>
        <v/>
      </c>
      <c r="J2046" t="str">
        <f>DAY(Tabela_Kwerenda_z_AKORD[[#This Row],[CZAS_START]]) &amp;"-"&amp; MONTH(Tabela_Kwerenda_z_AKORD[[#This Row],[CZAS_START]]) &amp;"-"&amp; YEAR(Tabela_Kwerenda_z_AKORD[[#This Row],[CZAS_START]])</f>
        <v>0-1-1900</v>
      </c>
      <c r="K2046" t="e">
        <f>INDEX(AKORDT[],MATCH(Tabela_Kwerenda_z_AKORD[[#This Row],[PRACOWNICY_ID]],AKORDT[PRACOWNICY_ID],0),1)</f>
        <v>#N/A</v>
      </c>
    </row>
    <row r="2047" spans="1:11">
      <c r="A2047" s="11"/>
      <c r="B2047" s="11"/>
      <c r="F2047" s="11"/>
      <c r="I2047" t="str">
        <f>LEFT(Tabela_Kwerenda_z_AKORD[[#This Row],[NR_KOMISJI]],5)</f>
        <v/>
      </c>
      <c r="J2047" t="str">
        <f>DAY(Tabela_Kwerenda_z_AKORD[[#This Row],[CZAS_START]]) &amp;"-"&amp; MONTH(Tabela_Kwerenda_z_AKORD[[#This Row],[CZAS_START]]) &amp;"-"&amp; YEAR(Tabela_Kwerenda_z_AKORD[[#This Row],[CZAS_START]])</f>
        <v>0-1-1900</v>
      </c>
      <c r="K2047" t="e">
        <f>INDEX(AKORDT[],MATCH(Tabela_Kwerenda_z_AKORD[[#This Row],[PRACOWNICY_ID]],AKORDT[PRACOWNICY_ID],0),1)</f>
        <v>#N/A</v>
      </c>
    </row>
    <row r="2048" spans="1:11">
      <c r="A2048" s="11"/>
      <c r="B2048" s="11"/>
      <c r="F2048" s="11"/>
      <c r="I2048" t="str">
        <f>LEFT(Tabela_Kwerenda_z_AKORD[[#This Row],[NR_KOMISJI]],5)</f>
        <v/>
      </c>
      <c r="J2048" t="str">
        <f>DAY(Tabela_Kwerenda_z_AKORD[[#This Row],[CZAS_START]]) &amp;"-"&amp; MONTH(Tabela_Kwerenda_z_AKORD[[#This Row],[CZAS_START]]) &amp;"-"&amp; YEAR(Tabela_Kwerenda_z_AKORD[[#This Row],[CZAS_START]])</f>
        <v>0-1-1900</v>
      </c>
      <c r="K2048" t="e">
        <f>INDEX(AKORDT[],MATCH(Tabela_Kwerenda_z_AKORD[[#This Row],[PRACOWNICY_ID]],AKORDT[PRACOWNICY_ID],0),1)</f>
        <v>#N/A</v>
      </c>
    </row>
    <row r="2049" spans="1:11">
      <c r="A2049" s="11"/>
      <c r="B2049" s="11"/>
      <c r="F2049" s="11"/>
      <c r="I2049" t="str">
        <f>LEFT(Tabela_Kwerenda_z_AKORD[[#This Row],[NR_KOMISJI]],5)</f>
        <v/>
      </c>
      <c r="J2049" t="str">
        <f>DAY(Tabela_Kwerenda_z_AKORD[[#This Row],[CZAS_START]]) &amp;"-"&amp; MONTH(Tabela_Kwerenda_z_AKORD[[#This Row],[CZAS_START]]) &amp;"-"&amp; YEAR(Tabela_Kwerenda_z_AKORD[[#This Row],[CZAS_START]])</f>
        <v>0-1-1900</v>
      </c>
      <c r="K2049" t="e">
        <f>INDEX(AKORDT[],MATCH(Tabela_Kwerenda_z_AKORD[[#This Row],[PRACOWNICY_ID]],AKORDT[PRACOWNICY_ID],0),1)</f>
        <v>#N/A</v>
      </c>
    </row>
    <row r="2050" spans="1:11">
      <c r="A2050" s="11"/>
      <c r="B2050" s="11"/>
      <c r="F2050" s="11"/>
      <c r="I2050" t="str">
        <f>LEFT(Tabela_Kwerenda_z_AKORD[[#This Row],[NR_KOMISJI]],5)</f>
        <v/>
      </c>
      <c r="J2050" t="str">
        <f>DAY(Tabela_Kwerenda_z_AKORD[[#This Row],[CZAS_START]]) &amp;"-"&amp; MONTH(Tabela_Kwerenda_z_AKORD[[#This Row],[CZAS_START]]) &amp;"-"&amp; YEAR(Tabela_Kwerenda_z_AKORD[[#This Row],[CZAS_START]])</f>
        <v>0-1-1900</v>
      </c>
      <c r="K2050" t="e">
        <f>INDEX(AKORDT[],MATCH(Tabela_Kwerenda_z_AKORD[[#This Row],[PRACOWNICY_ID]],AKORDT[PRACOWNICY_ID],0),1)</f>
        <v>#N/A</v>
      </c>
    </row>
    <row r="2051" spans="1:11">
      <c r="A2051" s="11"/>
      <c r="B2051" s="11"/>
      <c r="F2051" s="11"/>
      <c r="I2051" t="str">
        <f>LEFT(Tabela_Kwerenda_z_AKORD[[#This Row],[NR_KOMISJI]],5)</f>
        <v/>
      </c>
      <c r="J2051" t="str">
        <f>DAY(Tabela_Kwerenda_z_AKORD[[#This Row],[CZAS_START]]) &amp;"-"&amp; MONTH(Tabela_Kwerenda_z_AKORD[[#This Row],[CZAS_START]]) &amp;"-"&amp; YEAR(Tabela_Kwerenda_z_AKORD[[#This Row],[CZAS_START]])</f>
        <v>0-1-1900</v>
      </c>
      <c r="K2051" t="e">
        <f>INDEX(AKORDT[],MATCH(Tabela_Kwerenda_z_AKORD[[#This Row],[PRACOWNICY_ID]],AKORDT[PRACOWNICY_ID],0),1)</f>
        <v>#N/A</v>
      </c>
    </row>
    <row r="2052" spans="1:11">
      <c r="A2052" s="11"/>
      <c r="B2052" s="11"/>
      <c r="F2052" s="11"/>
      <c r="I2052" t="str">
        <f>LEFT(Tabela_Kwerenda_z_AKORD[[#This Row],[NR_KOMISJI]],5)</f>
        <v/>
      </c>
      <c r="J2052" t="str">
        <f>DAY(Tabela_Kwerenda_z_AKORD[[#This Row],[CZAS_START]]) &amp;"-"&amp; MONTH(Tabela_Kwerenda_z_AKORD[[#This Row],[CZAS_START]]) &amp;"-"&amp; YEAR(Tabela_Kwerenda_z_AKORD[[#This Row],[CZAS_START]])</f>
        <v>0-1-1900</v>
      </c>
      <c r="K2052" t="e">
        <f>INDEX(AKORDT[],MATCH(Tabela_Kwerenda_z_AKORD[[#This Row],[PRACOWNICY_ID]],AKORDT[PRACOWNICY_ID],0),1)</f>
        <v>#N/A</v>
      </c>
    </row>
    <row r="2053" spans="1:11">
      <c r="A2053" s="11"/>
      <c r="B2053" s="11"/>
      <c r="F2053" s="11"/>
      <c r="I2053" t="str">
        <f>LEFT(Tabela_Kwerenda_z_AKORD[[#This Row],[NR_KOMISJI]],5)</f>
        <v/>
      </c>
      <c r="J2053" t="str">
        <f>DAY(Tabela_Kwerenda_z_AKORD[[#This Row],[CZAS_START]]) &amp;"-"&amp; MONTH(Tabela_Kwerenda_z_AKORD[[#This Row],[CZAS_START]]) &amp;"-"&amp; YEAR(Tabela_Kwerenda_z_AKORD[[#This Row],[CZAS_START]])</f>
        <v>0-1-1900</v>
      </c>
      <c r="K2053" t="e">
        <f>INDEX(AKORDT[],MATCH(Tabela_Kwerenda_z_AKORD[[#This Row],[PRACOWNICY_ID]],AKORDT[PRACOWNICY_ID],0),1)</f>
        <v>#N/A</v>
      </c>
    </row>
    <row r="2054" spans="1:11">
      <c r="A2054" s="11"/>
      <c r="B2054" s="11"/>
      <c r="F2054" s="11"/>
      <c r="I2054" t="str">
        <f>LEFT(Tabela_Kwerenda_z_AKORD[[#This Row],[NR_KOMISJI]],5)</f>
        <v/>
      </c>
      <c r="J2054" t="str">
        <f>DAY(Tabela_Kwerenda_z_AKORD[[#This Row],[CZAS_START]]) &amp;"-"&amp; MONTH(Tabela_Kwerenda_z_AKORD[[#This Row],[CZAS_START]]) &amp;"-"&amp; YEAR(Tabela_Kwerenda_z_AKORD[[#This Row],[CZAS_START]])</f>
        <v>0-1-1900</v>
      </c>
      <c r="K2054" t="e">
        <f>INDEX(AKORDT[],MATCH(Tabela_Kwerenda_z_AKORD[[#This Row],[PRACOWNICY_ID]],AKORDT[PRACOWNICY_ID],0),1)</f>
        <v>#N/A</v>
      </c>
    </row>
    <row r="2055" spans="1:11">
      <c r="A2055" s="11"/>
      <c r="B2055" s="11"/>
      <c r="F2055" s="11"/>
      <c r="I2055" t="str">
        <f>LEFT(Tabela_Kwerenda_z_AKORD[[#This Row],[NR_KOMISJI]],5)</f>
        <v/>
      </c>
      <c r="J2055" t="str">
        <f>DAY(Tabela_Kwerenda_z_AKORD[[#This Row],[CZAS_START]]) &amp;"-"&amp; MONTH(Tabela_Kwerenda_z_AKORD[[#This Row],[CZAS_START]]) &amp;"-"&amp; YEAR(Tabela_Kwerenda_z_AKORD[[#This Row],[CZAS_START]])</f>
        <v>0-1-1900</v>
      </c>
      <c r="K2055" t="e">
        <f>INDEX(AKORDT[],MATCH(Tabela_Kwerenda_z_AKORD[[#This Row],[PRACOWNICY_ID]],AKORDT[PRACOWNICY_ID],0),1)</f>
        <v>#N/A</v>
      </c>
    </row>
    <row r="2056" spans="1:11">
      <c r="A2056" s="11"/>
      <c r="B2056" s="11"/>
      <c r="F2056" s="11"/>
      <c r="I2056" t="str">
        <f>LEFT(Tabela_Kwerenda_z_AKORD[[#This Row],[NR_KOMISJI]],5)</f>
        <v/>
      </c>
      <c r="J2056" t="str">
        <f>DAY(Tabela_Kwerenda_z_AKORD[[#This Row],[CZAS_START]]) &amp;"-"&amp; MONTH(Tabela_Kwerenda_z_AKORD[[#This Row],[CZAS_START]]) &amp;"-"&amp; YEAR(Tabela_Kwerenda_z_AKORD[[#This Row],[CZAS_START]])</f>
        <v>0-1-1900</v>
      </c>
      <c r="K2056" t="e">
        <f>INDEX(AKORDT[],MATCH(Tabela_Kwerenda_z_AKORD[[#This Row],[PRACOWNICY_ID]],AKORDT[PRACOWNICY_ID],0),1)</f>
        <v>#N/A</v>
      </c>
    </row>
    <row r="2057" spans="1:11">
      <c r="A2057" s="11"/>
      <c r="B2057" s="11"/>
      <c r="F2057" s="11"/>
      <c r="I2057" t="str">
        <f>LEFT(Tabela_Kwerenda_z_AKORD[[#This Row],[NR_KOMISJI]],5)</f>
        <v/>
      </c>
      <c r="J2057" t="str">
        <f>DAY(Tabela_Kwerenda_z_AKORD[[#This Row],[CZAS_START]]) &amp;"-"&amp; MONTH(Tabela_Kwerenda_z_AKORD[[#This Row],[CZAS_START]]) &amp;"-"&amp; YEAR(Tabela_Kwerenda_z_AKORD[[#This Row],[CZAS_START]])</f>
        <v>0-1-1900</v>
      </c>
      <c r="K2057" t="e">
        <f>INDEX(AKORDT[],MATCH(Tabela_Kwerenda_z_AKORD[[#This Row],[PRACOWNICY_ID]],AKORDT[PRACOWNICY_ID],0),1)</f>
        <v>#N/A</v>
      </c>
    </row>
    <row r="2058" spans="1:11">
      <c r="A2058" s="11"/>
      <c r="B2058" s="11"/>
      <c r="F2058" s="11"/>
      <c r="I2058" t="str">
        <f>LEFT(Tabela_Kwerenda_z_AKORD[[#This Row],[NR_KOMISJI]],5)</f>
        <v/>
      </c>
      <c r="J2058" t="str">
        <f>DAY(Tabela_Kwerenda_z_AKORD[[#This Row],[CZAS_START]]) &amp;"-"&amp; MONTH(Tabela_Kwerenda_z_AKORD[[#This Row],[CZAS_START]]) &amp;"-"&amp; YEAR(Tabela_Kwerenda_z_AKORD[[#This Row],[CZAS_START]])</f>
        <v>0-1-1900</v>
      </c>
      <c r="K2058" t="e">
        <f>INDEX(AKORDT[],MATCH(Tabela_Kwerenda_z_AKORD[[#This Row],[PRACOWNICY_ID]],AKORDT[PRACOWNICY_ID],0),1)</f>
        <v>#N/A</v>
      </c>
    </row>
    <row r="2059" spans="1:11">
      <c r="A2059" s="11"/>
      <c r="B2059" s="11"/>
      <c r="F2059" s="11"/>
      <c r="I2059" t="str">
        <f>LEFT(Tabela_Kwerenda_z_AKORD[[#This Row],[NR_KOMISJI]],5)</f>
        <v/>
      </c>
      <c r="J2059" t="str">
        <f>DAY(Tabela_Kwerenda_z_AKORD[[#This Row],[CZAS_START]]) &amp;"-"&amp; MONTH(Tabela_Kwerenda_z_AKORD[[#This Row],[CZAS_START]]) &amp;"-"&amp; YEAR(Tabela_Kwerenda_z_AKORD[[#This Row],[CZAS_START]])</f>
        <v>0-1-1900</v>
      </c>
      <c r="K2059" t="e">
        <f>INDEX(AKORDT[],MATCH(Tabela_Kwerenda_z_AKORD[[#This Row],[PRACOWNICY_ID]],AKORDT[PRACOWNICY_ID],0),1)</f>
        <v>#N/A</v>
      </c>
    </row>
    <row r="2060" spans="1:11">
      <c r="A2060" s="11"/>
      <c r="B2060" s="11"/>
      <c r="F2060" s="11"/>
      <c r="I2060" t="str">
        <f>LEFT(Tabela_Kwerenda_z_AKORD[[#This Row],[NR_KOMISJI]],5)</f>
        <v/>
      </c>
      <c r="J2060" t="str">
        <f>DAY(Tabela_Kwerenda_z_AKORD[[#This Row],[CZAS_START]]) &amp;"-"&amp; MONTH(Tabela_Kwerenda_z_AKORD[[#This Row],[CZAS_START]]) &amp;"-"&amp; YEAR(Tabela_Kwerenda_z_AKORD[[#This Row],[CZAS_START]])</f>
        <v>0-1-1900</v>
      </c>
      <c r="K2060" t="e">
        <f>INDEX(AKORDT[],MATCH(Tabela_Kwerenda_z_AKORD[[#This Row],[PRACOWNICY_ID]],AKORDT[PRACOWNICY_ID],0),1)</f>
        <v>#N/A</v>
      </c>
    </row>
    <row r="2061" spans="1:11">
      <c r="A2061" s="11"/>
      <c r="B2061" s="11"/>
      <c r="F2061" s="11"/>
      <c r="I2061" t="str">
        <f>LEFT(Tabela_Kwerenda_z_AKORD[[#This Row],[NR_KOMISJI]],5)</f>
        <v/>
      </c>
      <c r="J2061" t="str">
        <f>DAY(Tabela_Kwerenda_z_AKORD[[#This Row],[CZAS_START]]) &amp;"-"&amp; MONTH(Tabela_Kwerenda_z_AKORD[[#This Row],[CZAS_START]]) &amp;"-"&amp; YEAR(Tabela_Kwerenda_z_AKORD[[#This Row],[CZAS_START]])</f>
        <v>0-1-1900</v>
      </c>
      <c r="K2061" t="e">
        <f>INDEX(AKORDT[],MATCH(Tabela_Kwerenda_z_AKORD[[#This Row],[PRACOWNICY_ID]],AKORDT[PRACOWNICY_ID],0),1)</f>
        <v>#N/A</v>
      </c>
    </row>
    <row r="2062" spans="1:11">
      <c r="A2062" s="11"/>
      <c r="B2062" s="11"/>
      <c r="F2062" s="11"/>
      <c r="I2062" t="str">
        <f>LEFT(Tabela_Kwerenda_z_AKORD[[#This Row],[NR_KOMISJI]],5)</f>
        <v/>
      </c>
      <c r="J2062" t="str">
        <f>DAY(Tabela_Kwerenda_z_AKORD[[#This Row],[CZAS_START]]) &amp;"-"&amp; MONTH(Tabela_Kwerenda_z_AKORD[[#This Row],[CZAS_START]]) &amp;"-"&amp; YEAR(Tabela_Kwerenda_z_AKORD[[#This Row],[CZAS_START]])</f>
        <v>0-1-1900</v>
      </c>
      <c r="K2062" t="e">
        <f>INDEX(AKORDT[],MATCH(Tabela_Kwerenda_z_AKORD[[#This Row],[PRACOWNICY_ID]],AKORDT[PRACOWNICY_ID],0),1)</f>
        <v>#N/A</v>
      </c>
    </row>
    <row r="2063" spans="1:11">
      <c r="A2063" s="11"/>
      <c r="B2063" s="11"/>
      <c r="F2063" s="11"/>
      <c r="I2063" t="str">
        <f>LEFT(Tabela_Kwerenda_z_AKORD[[#This Row],[NR_KOMISJI]],5)</f>
        <v/>
      </c>
      <c r="J2063" t="str">
        <f>DAY(Tabela_Kwerenda_z_AKORD[[#This Row],[CZAS_START]]) &amp;"-"&amp; MONTH(Tabela_Kwerenda_z_AKORD[[#This Row],[CZAS_START]]) &amp;"-"&amp; YEAR(Tabela_Kwerenda_z_AKORD[[#This Row],[CZAS_START]])</f>
        <v>0-1-1900</v>
      </c>
      <c r="K2063" t="e">
        <f>INDEX(AKORDT[],MATCH(Tabela_Kwerenda_z_AKORD[[#This Row],[PRACOWNICY_ID]],AKORDT[PRACOWNICY_ID],0),1)</f>
        <v>#N/A</v>
      </c>
    </row>
    <row r="2064" spans="1:11">
      <c r="A2064" s="11"/>
      <c r="B2064" s="11"/>
      <c r="F2064" s="11"/>
      <c r="I2064" t="str">
        <f>LEFT(Tabela_Kwerenda_z_AKORD[[#This Row],[NR_KOMISJI]],5)</f>
        <v/>
      </c>
      <c r="J2064" t="str">
        <f>DAY(Tabela_Kwerenda_z_AKORD[[#This Row],[CZAS_START]]) &amp;"-"&amp; MONTH(Tabela_Kwerenda_z_AKORD[[#This Row],[CZAS_START]]) &amp;"-"&amp; YEAR(Tabela_Kwerenda_z_AKORD[[#This Row],[CZAS_START]])</f>
        <v>0-1-1900</v>
      </c>
      <c r="K2064" t="e">
        <f>INDEX(AKORDT[],MATCH(Tabela_Kwerenda_z_AKORD[[#This Row],[PRACOWNICY_ID]],AKORDT[PRACOWNICY_ID],0),1)</f>
        <v>#N/A</v>
      </c>
    </row>
    <row r="2065" spans="1:11">
      <c r="A2065" s="11"/>
      <c r="B2065" s="11"/>
      <c r="F2065" s="11"/>
      <c r="I2065" t="str">
        <f>LEFT(Tabela_Kwerenda_z_AKORD[[#This Row],[NR_KOMISJI]],5)</f>
        <v/>
      </c>
      <c r="J2065" t="str">
        <f>DAY(Tabela_Kwerenda_z_AKORD[[#This Row],[CZAS_START]]) &amp;"-"&amp; MONTH(Tabela_Kwerenda_z_AKORD[[#This Row],[CZAS_START]]) &amp;"-"&amp; YEAR(Tabela_Kwerenda_z_AKORD[[#This Row],[CZAS_START]])</f>
        <v>0-1-1900</v>
      </c>
      <c r="K2065" t="e">
        <f>INDEX(AKORDT[],MATCH(Tabela_Kwerenda_z_AKORD[[#This Row],[PRACOWNICY_ID]],AKORDT[PRACOWNICY_ID],0),1)</f>
        <v>#N/A</v>
      </c>
    </row>
    <row r="2066" spans="1:11">
      <c r="A2066" s="11"/>
      <c r="B2066" s="11"/>
      <c r="F2066" s="11"/>
      <c r="I2066" t="str">
        <f>LEFT(Tabela_Kwerenda_z_AKORD[[#This Row],[NR_KOMISJI]],5)</f>
        <v/>
      </c>
      <c r="J2066" t="str">
        <f>DAY(Tabela_Kwerenda_z_AKORD[[#This Row],[CZAS_START]]) &amp;"-"&amp; MONTH(Tabela_Kwerenda_z_AKORD[[#This Row],[CZAS_START]]) &amp;"-"&amp; YEAR(Tabela_Kwerenda_z_AKORD[[#This Row],[CZAS_START]])</f>
        <v>0-1-1900</v>
      </c>
      <c r="K2066" t="e">
        <f>INDEX(AKORDT[],MATCH(Tabela_Kwerenda_z_AKORD[[#This Row],[PRACOWNICY_ID]],AKORDT[PRACOWNICY_ID],0),1)</f>
        <v>#N/A</v>
      </c>
    </row>
    <row r="2067" spans="1:11">
      <c r="A2067" s="11"/>
      <c r="B2067" s="11"/>
      <c r="F2067" s="11"/>
      <c r="I2067" t="str">
        <f>LEFT(Tabela_Kwerenda_z_AKORD[[#This Row],[NR_KOMISJI]],5)</f>
        <v/>
      </c>
      <c r="J2067" t="str">
        <f>DAY(Tabela_Kwerenda_z_AKORD[[#This Row],[CZAS_START]]) &amp;"-"&amp; MONTH(Tabela_Kwerenda_z_AKORD[[#This Row],[CZAS_START]]) &amp;"-"&amp; YEAR(Tabela_Kwerenda_z_AKORD[[#This Row],[CZAS_START]])</f>
        <v>0-1-1900</v>
      </c>
      <c r="K2067" t="e">
        <f>INDEX(AKORDT[],MATCH(Tabela_Kwerenda_z_AKORD[[#This Row],[PRACOWNICY_ID]],AKORDT[PRACOWNICY_ID],0),1)</f>
        <v>#N/A</v>
      </c>
    </row>
    <row r="2068" spans="1:11">
      <c r="A2068" s="11"/>
      <c r="B2068" s="11"/>
      <c r="F2068" s="11"/>
      <c r="I2068" t="str">
        <f>LEFT(Tabela_Kwerenda_z_AKORD[[#This Row],[NR_KOMISJI]],5)</f>
        <v/>
      </c>
      <c r="J2068" t="str">
        <f>DAY(Tabela_Kwerenda_z_AKORD[[#This Row],[CZAS_START]]) &amp;"-"&amp; MONTH(Tabela_Kwerenda_z_AKORD[[#This Row],[CZAS_START]]) &amp;"-"&amp; YEAR(Tabela_Kwerenda_z_AKORD[[#This Row],[CZAS_START]])</f>
        <v>0-1-1900</v>
      </c>
      <c r="K2068" t="e">
        <f>INDEX(AKORDT[],MATCH(Tabela_Kwerenda_z_AKORD[[#This Row],[PRACOWNICY_ID]],AKORDT[PRACOWNICY_ID],0),1)</f>
        <v>#N/A</v>
      </c>
    </row>
    <row r="2069" spans="1:11">
      <c r="A2069" s="11"/>
      <c r="B2069" s="11"/>
      <c r="F2069" s="11"/>
      <c r="I2069" t="str">
        <f>LEFT(Tabela_Kwerenda_z_AKORD[[#This Row],[NR_KOMISJI]],5)</f>
        <v/>
      </c>
      <c r="J2069" t="str">
        <f>DAY(Tabela_Kwerenda_z_AKORD[[#This Row],[CZAS_START]]) &amp;"-"&amp; MONTH(Tabela_Kwerenda_z_AKORD[[#This Row],[CZAS_START]]) &amp;"-"&amp; YEAR(Tabela_Kwerenda_z_AKORD[[#This Row],[CZAS_START]])</f>
        <v>0-1-1900</v>
      </c>
      <c r="K2069" t="e">
        <f>INDEX(AKORDT[],MATCH(Tabela_Kwerenda_z_AKORD[[#This Row],[PRACOWNICY_ID]],AKORDT[PRACOWNICY_ID],0),1)</f>
        <v>#N/A</v>
      </c>
    </row>
    <row r="2070" spans="1:11">
      <c r="A2070" s="11"/>
      <c r="B2070" s="11"/>
      <c r="F2070" s="11"/>
      <c r="I2070" t="str">
        <f>LEFT(Tabela_Kwerenda_z_AKORD[[#This Row],[NR_KOMISJI]],5)</f>
        <v/>
      </c>
      <c r="J2070" t="str">
        <f>DAY(Tabela_Kwerenda_z_AKORD[[#This Row],[CZAS_START]]) &amp;"-"&amp; MONTH(Tabela_Kwerenda_z_AKORD[[#This Row],[CZAS_START]]) &amp;"-"&amp; YEAR(Tabela_Kwerenda_z_AKORD[[#This Row],[CZAS_START]])</f>
        <v>0-1-1900</v>
      </c>
      <c r="K2070" t="e">
        <f>INDEX(AKORDT[],MATCH(Tabela_Kwerenda_z_AKORD[[#This Row],[PRACOWNICY_ID]],AKORDT[PRACOWNICY_ID],0),1)</f>
        <v>#N/A</v>
      </c>
    </row>
    <row r="2071" spans="1:11">
      <c r="A2071" s="11"/>
      <c r="B2071" s="11"/>
      <c r="F2071" s="11"/>
      <c r="I2071" t="str">
        <f>LEFT(Tabela_Kwerenda_z_AKORD[[#This Row],[NR_KOMISJI]],5)</f>
        <v/>
      </c>
      <c r="J2071" t="str">
        <f>DAY(Tabela_Kwerenda_z_AKORD[[#This Row],[CZAS_START]]) &amp;"-"&amp; MONTH(Tabela_Kwerenda_z_AKORD[[#This Row],[CZAS_START]]) &amp;"-"&amp; YEAR(Tabela_Kwerenda_z_AKORD[[#This Row],[CZAS_START]])</f>
        <v>0-1-1900</v>
      </c>
      <c r="K2071" t="e">
        <f>INDEX(AKORDT[],MATCH(Tabela_Kwerenda_z_AKORD[[#This Row],[PRACOWNICY_ID]],AKORDT[PRACOWNICY_ID],0),1)</f>
        <v>#N/A</v>
      </c>
    </row>
    <row r="2072" spans="1:11">
      <c r="A2072" s="11"/>
      <c r="B2072" s="11"/>
      <c r="F2072" s="11"/>
      <c r="I2072" t="str">
        <f>LEFT(Tabela_Kwerenda_z_AKORD[[#This Row],[NR_KOMISJI]],5)</f>
        <v/>
      </c>
      <c r="J2072" t="str">
        <f>DAY(Tabela_Kwerenda_z_AKORD[[#This Row],[CZAS_START]]) &amp;"-"&amp; MONTH(Tabela_Kwerenda_z_AKORD[[#This Row],[CZAS_START]]) &amp;"-"&amp; YEAR(Tabela_Kwerenda_z_AKORD[[#This Row],[CZAS_START]])</f>
        <v>0-1-1900</v>
      </c>
      <c r="K2072" t="e">
        <f>INDEX(AKORDT[],MATCH(Tabela_Kwerenda_z_AKORD[[#This Row],[PRACOWNICY_ID]],AKORDT[PRACOWNICY_ID],0),1)</f>
        <v>#N/A</v>
      </c>
    </row>
    <row r="2073" spans="1:11">
      <c r="A2073" s="11"/>
      <c r="B2073" s="11"/>
      <c r="F2073" s="11"/>
      <c r="I2073" t="str">
        <f>LEFT(Tabela_Kwerenda_z_AKORD[[#This Row],[NR_KOMISJI]],5)</f>
        <v/>
      </c>
      <c r="J2073" t="str">
        <f>DAY(Tabela_Kwerenda_z_AKORD[[#This Row],[CZAS_START]]) &amp;"-"&amp; MONTH(Tabela_Kwerenda_z_AKORD[[#This Row],[CZAS_START]]) &amp;"-"&amp; YEAR(Tabela_Kwerenda_z_AKORD[[#This Row],[CZAS_START]])</f>
        <v>0-1-1900</v>
      </c>
      <c r="K2073" t="e">
        <f>INDEX(AKORDT[],MATCH(Tabela_Kwerenda_z_AKORD[[#This Row],[PRACOWNICY_ID]],AKORDT[PRACOWNICY_ID],0),1)</f>
        <v>#N/A</v>
      </c>
    </row>
    <row r="2074" spans="1:11">
      <c r="A2074" s="11"/>
      <c r="B2074" s="11"/>
      <c r="F2074" s="11"/>
      <c r="I2074" t="str">
        <f>LEFT(Tabela_Kwerenda_z_AKORD[[#This Row],[NR_KOMISJI]],5)</f>
        <v/>
      </c>
      <c r="J2074" t="str">
        <f>DAY(Tabela_Kwerenda_z_AKORD[[#This Row],[CZAS_START]]) &amp;"-"&amp; MONTH(Tabela_Kwerenda_z_AKORD[[#This Row],[CZAS_START]]) &amp;"-"&amp; YEAR(Tabela_Kwerenda_z_AKORD[[#This Row],[CZAS_START]])</f>
        <v>0-1-1900</v>
      </c>
      <c r="K2074" t="e">
        <f>INDEX(AKORDT[],MATCH(Tabela_Kwerenda_z_AKORD[[#This Row],[PRACOWNICY_ID]],AKORDT[PRACOWNICY_ID],0),1)</f>
        <v>#N/A</v>
      </c>
    </row>
    <row r="2075" spans="1:11">
      <c r="A2075" s="11"/>
      <c r="B2075" s="11"/>
      <c r="F2075" s="11"/>
      <c r="I2075" t="str">
        <f>LEFT(Tabela_Kwerenda_z_AKORD[[#This Row],[NR_KOMISJI]],5)</f>
        <v/>
      </c>
      <c r="J2075" t="str">
        <f>DAY(Tabela_Kwerenda_z_AKORD[[#This Row],[CZAS_START]]) &amp;"-"&amp; MONTH(Tabela_Kwerenda_z_AKORD[[#This Row],[CZAS_START]]) &amp;"-"&amp; YEAR(Tabela_Kwerenda_z_AKORD[[#This Row],[CZAS_START]])</f>
        <v>0-1-1900</v>
      </c>
      <c r="K2075" t="e">
        <f>INDEX(AKORDT[],MATCH(Tabela_Kwerenda_z_AKORD[[#This Row],[PRACOWNICY_ID]],AKORDT[PRACOWNICY_ID],0),1)</f>
        <v>#N/A</v>
      </c>
    </row>
    <row r="2076" spans="1:11">
      <c r="A2076" s="11"/>
      <c r="B2076" s="11"/>
      <c r="F2076" s="11"/>
      <c r="I2076" t="str">
        <f>LEFT(Tabela_Kwerenda_z_AKORD[[#This Row],[NR_KOMISJI]],5)</f>
        <v/>
      </c>
      <c r="J2076" t="str">
        <f>DAY(Tabela_Kwerenda_z_AKORD[[#This Row],[CZAS_START]]) &amp;"-"&amp; MONTH(Tabela_Kwerenda_z_AKORD[[#This Row],[CZAS_START]]) &amp;"-"&amp; YEAR(Tabela_Kwerenda_z_AKORD[[#This Row],[CZAS_START]])</f>
        <v>0-1-1900</v>
      </c>
      <c r="K2076" t="e">
        <f>INDEX(AKORDT[],MATCH(Tabela_Kwerenda_z_AKORD[[#This Row],[PRACOWNICY_ID]],AKORDT[PRACOWNICY_ID],0),1)</f>
        <v>#N/A</v>
      </c>
    </row>
    <row r="2077" spans="1:11">
      <c r="A2077" s="11"/>
      <c r="B2077" s="11"/>
      <c r="F2077" s="11"/>
      <c r="I2077" t="str">
        <f>LEFT(Tabela_Kwerenda_z_AKORD[[#This Row],[NR_KOMISJI]],5)</f>
        <v/>
      </c>
      <c r="J2077" t="str">
        <f>DAY(Tabela_Kwerenda_z_AKORD[[#This Row],[CZAS_START]]) &amp;"-"&amp; MONTH(Tabela_Kwerenda_z_AKORD[[#This Row],[CZAS_START]]) &amp;"-"&amp; YEAR(Tabela_Kwerenda_z_AKORD[[#This Row],[CZAS_START]])</f>
        <v>0-1-1900</v>
      </c>
      <c r="K2077" t="e">
        <f>INDEX(AKORDT[],MATCH(Tabela_Kwerenda_z_AKORD[[#This Row],[PRACOWNICY_ID]],AKORDT[PRACOWNICY_ID],0),1)</f>
        <v>#N/A</v>
      </c>
    </row>
    <row r="2078" spans="1:11">
      <c r="A2078" s="11"/>
      <c r="B2078" s="11"/>
      <c r="F2078" s="11"/>
      <c r="I2078" t="str">
        <f>LEFT(Tabela_Kwerenda_z_AKORD[[#This Row],[NR_KOMISJI]],5)</f>
        <v/>
      </c>
      <c r="J2078" t="str">
        <f>DAY(Tabela_Kwerenda_z_AKORD[[#This Row],[CZAS_START]]) &amp;"-"&amp; MONTH(Tabela_Kwerenda_z_AKORD[[#This Row],[CZAS_START]]) &amp;"-"&amp; YEAR(Tabela_Kwerenda_z_AKORD[[#This Row],[CZAS_START]])</f>
        <v>0-1-1900</v>
      </c>
      <c r="K2078" t="e">
        <f>INDEX(AKORDT[],MATCH(Tabela_Kwerenda_z_AKORD[[#This Row],[PRACOWNICY_ID]],AKORDT[PRACOWNICY_ID],0),1)</f>
        <v>#N/A</v>
      </c>
    </row>
    <row r="2079" spans="1:11">
      <c r="A2079" s="11"/>
      <c r="B2079" s="11"/>
      <c r="F2079" s="11"/>
      <c r="I2079" t="str">
        <f>LEFT(Tabela_Kwerenda_z_AKORD[[#This Row],[NR_KOMISJI]],5)</f>
        <v/>
      </c>
      <c r="J2079" t="str">
        <f>DAY(Tabela_Kwerenda_z_AKORD[[#This Row],[CZAS_START]]) &amp;"-"&amp; MONTH(Tabela_Kwerenda_z_AKORD[[#This Row],[CZAS_START]]) &amp;"-"&amp; YEAR(Tabela_Kwerenda_z_AKORD[[#This Row],[CZAS_START]])</f>
        <v>0-1-1900</v>
      </c>
      <c r="K2079" t="e">
        <f>INDEX(AKORDT[],MATCH(Tabela_Kwerenda_z_AKORD[[#This Row],[PRACOWNICY_ID]],AKORDT[PRACOWNICY_ID],0),1)</f>
        <v>#N/A</v>
      </c>
    </row>
    <row r="2080" spans="1:11">
      <c r="A2080" s="11"/>
      <c r="B2080" s="11"/>
      <c r="F2080" s="11"/>
      <c r="I2080" t="str">
        <f>LEFT(Tabela_Kwerenda_z_AKORD[[#This Row],[NR_KOMISJI]],5)</f>
        <v/>
      </c>
      <c r="J2080" t="str">
        <f>DAY(Tabela_Kwerenda_z_AKORD[[#This Row],[CZAS_START]]) &amp;"-"&amp; MONTH(Tabela_Kwerenda_z_AKORD[[#This Row],[CZAS_START]]) &amp;"-"&amp; YEAR(Tabela_Kwerenda_z_AKORD[[#This Row],[CZAS_START]])</f>
        <v>0-1-1900</v>
      </c>
      <c r="K2080" t="e">
        <f>INDEX(AKORDT[],MATCH(Tabela_Kwerenda_z_AKORD[[#This Row],[PRACOWNICY_ID]],AKORDT[PRACOWNICY_ID],0),1)</f>
        <v>#N/A</v>
      </c>
    </row>
    <row r="2081" spans="1:11">
      <c r="A2081" s="11"/>
      <c r="B2081" s="11"/>
      <c r="F2081" s="11"/>
      <c r="I2081" t="str">
        <f>LEFT(Tabela_Kwerenda_z_AKORD[[#This Row],[NR_KOMISJI]],5)</f>
        <v/>
      </c>
      <c r="J2081" t="str">
        <f>DAY(Tabela_Kwerenda_z_AKORD[[#This Row],[CZAS_START]]) &amp;"-"&amp; MONTH(Tabela_Kwerenda_z_AKORD[[#This Row],[CZAS_START]]) &amp;"-"&amp; YEAR(Tabela_Kwerenda_z_AKORD[[#This Row],[CZAS_START]])</f>
        <v>0-1-1900</v>
      </c>
      <c r="K2081" t="e">
        <f>INDEX(AKORDT[],MATCH(Tabela_Kwerenda_z_AKORD[[#This Row],[PRACOWNICY_ID]],AKORDT[PRACOWNICY_ID],0),1)</f>
        <v>#N/A</v>
      </c>
    </row>
    <row r="2082" spans="1:11">
      <c r="A2082" s="11"/>
      <c r="B2082" s="11"/>
      <c r="F2082" s="11"/>
      <c r="I2082" t="str">
        <f>LEFT(Tabela_Kwerenda_z_AKORD[[#This Row],[NR_KOMISJI]],5)</f>
        <v/>
      </c>
      <c r="J2082" t="str">
        <f>DAY(Tabela_Kwerenda_z_AKORD[[#This Row],[CZAS_START]]) &amp;"-"&amp; MONTH(Tabela_Kwerenda_z_AKORD[[#This Row],[CZAS_START]]) &amp;"-"&amp; YEAR(Tabela_Kwerenda_z_AKORD[[#This Row],[CZAS_START]])</f>
        <v>0-1-1900</v>
      </c>
      <c r="K2082" t="e">
        <f>INDEX(AKORDT[],MATCH(Tabela_Kwerenda_z_AKORD[[#This Row],[PRACOWNICY_ID]],AKORDT[PRACOWNICY_ID],0),1)</f>
        <v>#N/A</v>
      </c>
    </row>
    <row r="2083" spans="1:11">
      <c r="A2083" s="11"/>
      <c r="B2083" s="11"/>
      <c r="F2083" s="11"/>
      <c r="I2083" t="str">
        <f>LEFT(Tabela_Kwerenda_z_AKORD[[#This Row],[NR_KOMISJI]],5)</f>
        <v/>
      </c>
      <c r="J2083" t="str">
        <f>DAY(Tabela_Kwerenda_z_AKORD[[#This Row],[CZAS_START]]) &amp;"-"&amp; MONTH(Tabela_Kwerenda_z_AKORD[[#This Row],[CZAS_START]]) &amp;"-"&amp; YEAR(Tabela_Kwerenda_z_AKORD[[#This Row],[CZAS_START]])</f>
        <v>0-1-1900</v>
      </c>
      <c r="K2083" t="e">
        <f>INDEX(AKORDT[],MATCH(Tabela_Kwerenda_z_AKORD[[#This Row],[PRACOWNICY_ID]],AKORDT[PRACOWNICY_ID],0),1)</f>
        <v>#N/A</v>
      </c>
    </row>
    <row r="2084" spans="1:11">
      <c r="A2084" s="11"/>
      <c r="B2084" s="11"/>
      <c r="F2084" s="11"/>
      <c r="I2084" t="str">
        <f>LEFT(Tabela_Kwerenda_z_AKORD[[#This Row],[NR_KOMISJI]],5)</f>
        <v/>
      </c>
      <c r="J2084" t="str">
        <f>DAY(Tabela_Kwerenda_z_AKORD[[#This Row],[CZAS_START]]) &amp;"-"&amp; MONTH(Tabela_Kwerenda_z_AKORD[[#This Row],[CZAS_START]]) &amp;"-"&amp; YEAR(Tabela_Kwerenda_z_AKORD[[#This Row],[CZAS_START]])</f>
        <v>0-1-1900</v>
      </c>
      <c r="K2084" t="e">
        <f>INDEX(AKORDT[],MATCH(Tabela_Kwerenda_z_AKORD[[#This Row],[PRACOWNICY_ID]],AKORDT[PRACOWNICY_ID],0),1)</f>
        <v>#N/A</v>
      </c>
    </row>
    <row r="2085" spans="1:11">
      <c r="A2085" s="11"/>
      <c r="B2085" s="11"/>
      <c r="F2085" s="11"/>
      <c r="I2085" t="str">
        <f>LEFT(Tabela_Kwerenda_z_AKORD[[#This Row],[NR_KOMISJI]],5)</f>
        <v/>
      </c>
      <c r="J2085" t="str">
        <f>DAY(Tabela_Kwerenda_z_AKORD[[#This Row],[CZAS_START]]) &amp;"-"&amp; MONTH(Tabela_Kwerenda_z_AKORD[[#This Row],[CZAS_START]]) &amp;"-"&amp; YEAR(Tabela_Kwerenda_z_AKORD[[#This Row],[CZAS_START]])</f>
        <v>0-1-1900</v>
      </c>
      <c r="K2085" t="e">
        <f>INDEX(AKORDT[],MATCH(Tabela_Kwerenda_z_AKORD[[#This Row],[PRACOWNICY_ID]],AKORDT[PRACOWNICY_ID],0),1)</f>
        <v>#N/A</v>
      </c>
    </row>
    <row r="2086" spans="1:11">
      <c r="A2086" s="11"/>
      <c r="B2086" s="11"/>
      <c r="F2086" s="11"/>
      <c r="I2086" t="str">
        <f>LEFT(Tabela_Kwerenda_z_AKORD[[#This Row],[NR_KOMISJI]],5)</f>
        <v/>
      </c>
      <c r="J2086" t="str">
        <f>DAY(Tabela_Kwerenda_z_AKORD[[#This Row],[CZAS_START]]) &amp;"-"&amp; MONTH(Tabela_Kwerenda_z_AKORD[[#This Row],[CZAS_START]]) &amp;"-"&amp; YEAR(Tabela_Kwerenda_z_AKORD[[#This Row],[CZAS_START]])</f>
        <v>0-1-1900</v>
      </c>
      <c r="K2086" t="e">
        <f>INDEX(AKORDT[],MATCH(Tabela_Kwerenda_z_AKORD[[#This Row],[PRACOWNICY_ID]],AKORDT[PRACOWNICY_ID],0),1)</f>
        <v>#N/A</v>
      </c>
    </row>
    <row r="2087" spans="1:11">
      <c r="A2087" s="11"/>
      <c r="B2087" s="11"/>
      <c r="F2087" s="11"/>
      <c r="I2087" t="str">
        <f>LEFT(Tabela_Kwerenda_z_AKORD[[#This Row],[NR_KOMISJI]],5)</f>
        <v/>
      </c>
      <c r="J2087" t="str">
        <f>DAY(Tabela_Kwerenda_z_AKORD[[#This Row],[CZAS_START]]) &amp;"-"&amp; MONTH(Tabela_Kwerenda_z_AKORD[[#This Row],[CZAS_START]]) &amp;"-"&amp; YEAR(Tabela_Kwerenda_z_AKORD[[#This Row],[CZAS_START]])</f>
        <v>0-1-1900</v>
      </c>
      <c r="K2087" t="e">
        <f>INDEX(AKORDT[],MATCH(Tabela_Kwerenda_z_AKORD[[#This Row],[PRACOWNICY_ID]],AKORDT[PRACOWNICY_ID],0),1)</f>
        <v>#N/A</v>
      </c>
    </row>
    <row r="2088" spans="1:11">
      <c r="A2088" s="11"/>
      <c r="B2088" s="11"/>
      <c r="F2088" s="11"/>
      <c r="I2088" t="str">
        <f>LEFT(Tabela_Kwerenda_z_AKORD[[#This Row],[NR_KOMISJI]],5)</f>
        <v/>
      </c>
      <c r="J2088" t="str">
        <f>DAY(Tabela_Kwerenda_z_AKORD[[#This Row],[CZAS_START]]) &amp;"-"&amp; MONTH(Tabela_Kwerenda_z_AKORD[[#This Row],[CZAS_START]]) &amp;"-"&amp; YEAR(Tabela_Kwerenda_z_AKORD[[#This Row],[CZAS_START]])</f>
        <v>0-1-1900</v>
      </c>
      <c r="K2088" t="e">
        <f>INDEX(AKORDT[],MATCH(Tabela_Kwerenda_z_AKORD[[#This Row],[PRACOWNICY_ID]],AKORDT[PRACOWNICY_ID],0),1)</f>
        <v>#N/A</v>
      </c>
    </row>
    <row r="2089" spans="1:11">
      <c r="A2089" s="11"/>
      <c r="B2089" s="11"/>
      <c r="F2089" s="11"/>
      <c r="I2089" t="str">
        <f>LEFT(Tabela_Kwerenda_z_AKORD[[#This Row],[NR_KOMISJI]],5)</f>
        <v/>
      </c>
      <c r="J2089" t="str">
        <f>DAY(Tabela_Kwerenda_z_AKORD[[#This Row],[CZAS_START]]) &amp;"-"&amp; MONTH(Tabela_Kwerenda_z_AKORD[[#This Row],[CZAS_START]]) &amp;"-"&amp; YEAR(Tabela_Kwerenda_z_AKORD[[#This Row],[CZAS_START]])</f>
        <v>0-1-1900</v>
      </c>
      <c r="K2089" t="e">
        <f>INDEX(AKORDT[],MATCH(Tabela_Kwerenda_z_AKORD[[#This Row],[PRACOWNICY_ID]],AKORDT[PRACOWNICY_ID],0),1)</f>
        <v>#N/A</v>
      </c>
    </row>
    <row r="2090" spans="1:11">
      <c r="A2090" s="11"/>
      <c r="B2090" s="11"/>
      <c r="F2090" s="11"/>
      <c r="I2090" t="str">
        <f>LEFT(Tabela_Kwerenda_z_AKORD[[#This Row],[NR_KOMISJI]],5)</f>
        <v/>
      </c>
      <c r="J2090" t="str">
        <f>DAY(Tabela_Kwerenda_z_AKORD[[#This Row],[CZAS_START]]) &amp;"-"&amp; MONTH(Tabela_Kwerenda_z_AKORD[[#This Row],[CZAS_START]]) &amp;"-"&amp; YEAR(Tabela_Kwerenda_z_AKORD[[#This Row],[CZAS_START]])</f>
        <v>0-1-1900</v>
      </c>
      <c r="K2090" t="e">
        <f>INDEX(AKORDT[],MATCH(Tabela_Kwerenda_z_AKORD[[#This Row],[PRACOWNICY_ID]],AKORDT[PRACOWNICY_ID],0),1)</f>
        <v>#N/A</v>
      </c>
    </row>
    <row r="2091" spans="1:11">
      <c r="A2091" s="11"/>
      <c r="B2091" s="11"/>
      <c r="F2091" s="11"/>
      <c r="I2091" t="str">
        <f>LEFT(Tabela_Kwerenda_z_AKORD[[#This Row],[NR_KOMISJI]],5)</f>
        <v/>
      </c>
      <c r="J2091" t="str">
        <f>DAY(Tabela_Kwerenda_z_AKORD[[#This Row],[CZAS_START]]) &amp;"-"&amp; MONTH(Tabela_Kwerenda_z_AKORD[[#This Row],[CZAS_START]]) &amp;"-"&amp; YEAR(Tabela_Kwerenda_z_AKORD[[#This Row],[CZAS_START]])</f>
        <v>0-1-1900</v>
      </c>
      <c r="K2091" t="e">
        <f>INDEX(AKORDT[],MATCH(Tabela_Kwerenda_z_AKORD[[#This Row],[PRACOWNICY_ID]],AKORDT[PRACOWNICY_ID],0),1)</f>
        <v>#N/A</v>
      </c>
    </row>
    <row r="2092" spans="1:11">
      <c r="A2092" s="11"/>
      <c r="B2092" s="11"/>
      <c r="F2092" s="11"/>
      <c r="I2092" t="str">
        <f>LEFT(Tabela_Kwerenda_z_AKORD[[#This Row],[NR_KOMISJI]],5)</f>
        <v/>
      </c>
      <c r="J2092" t="str">
        <f>DAY(Tabela_Kwerenda_z_AKORD[[#This Row],[CZAS_START]]) &amp;"-"&amp; MONTH(Tabela_Kwerenda_z_AKORD[[#This Row],[CZAS_START]]) &amp;"-"&amp; YEAR(Tabela_Kwerenda_z_AKORD[[#This Row],[CZAS_START]])</f>
        <v>0-1-1900</v>
      </c>
      <c r="K2092" t="e">
        <f>INDEX(AKORDT[],MATCH(Tabela_Kwerenda_z_AKORD[[#This Row],[PRACOWNICY_ID]],AKORDT[PRACOWNICY_ID],0),1)</f>
        <v>#N/A</v>
      </c>
    </row>
    <row r="2093" spans="1:11">
      <c r="A2093" s="11"/>
      <c r="B2093" s="11"/>
      <c r="F2093" s="11"/>
      <c r="I2093" t="str">
        <f>LEFT(Tabela_Kwerenda_z_AKORD[[#This Row],[NR_KOMISJI]],5)</f>
        <v/>
      </c>
      <c r="J2093" t="str">
        <f>DAY(Tabela_Kwerenda_z_AKORD[[#This Row],[CZAS_START]]) &amp;"-"&amp; MONTH(Tabela_Kwerenda_z_AKORD[[#This Row],[CZAS_START]]) &amp;"-"&amp; YEAR(Tabela_Kwerenda_z_AKORD[[#This Row],[CZAS_START]])</f>
        <v>0-1-1900</v>
      </c>
      <c r="K2093" t="e">
        <f>INDEX(AKORDT[],MATCH(Tabela_Kwerenda_z_AKORD[[#This Row],[PRACOWNICY_ID]],AKORDT[PRACOWNICY_ID],0),1)</f>
        <v>#N/A</v>
      </c>
    </row>
    <row r="2094" spans="1:11">
      <c r="A2094" s="11"/>
      <c r="B2094" s="11"/>
      <c r="F2094" s="11"/>
      <c r="I2094" t="str">
        <f>LEFT(Tabela_Kwerenda_z_AKORD[[#This Row],[NR_KOMISJI]],5)</f>
        <v/>
      </c>
      <c r="J2094" t="str">
        <f>DAY(Tabela_Kwerenda_z_AKORD[[#This Row],[CZAS_START]]) &amp;"-"&amp; MONTH(Tabela_Kwerenda_z_AKORD[[#This Row],[CZAS_START]]) &amp;"-"&amp; YEAR(Tabela_Kwerenda_z_AKORD[[#This Row],[CZAS_START]])</f>
        <v>0-1-1900</v>
      </c>
      <c r="K2094" t="e">
        <f>INDEX(AKORDT[],MATCH(Tabela_Kwerenda_z_AKORD[[#This Row],[PRACOWNICY_ID]],AKORDT[PRACOWNICY_ID],0),1)</f>
        <v>#N/A</v>
      </c>
    </row>
    <row r="2095" spans="1:11">
      <c r="A2095" s="11"/>
      <c r="B2095" s="11"/>
      <c r="F2095" s="11"/>
      <c r="I2095" t="str">
        <f>LEFT(Tabela_Kwerenda_z_AKORD[[#This Row],[NR_KOMISJI]],5)</f>
        <v/>
      </c>
      <c r="J2095" t="str">
        <f>DAY(Tabela_Kwerenda_z_AKORD[[#This Row],[CZAS_START]]) &amp;"-"&amp; MONTH(Tabela_Kwerenda_z_AKORD[[#This Row],[CZAS_START]]) &amp;"-"&amp; YEAR(Tabela_Kwerenda_z_AKORD[[#This Row],[CZAS_START]])</f>
        <v>0-1-1900</v>
      </c>
      <c r="K2095" t="e">
        <f>INDEX(AKORDT[],MATCH(Tabela_Kwerenda_z_AKORD[[#This Row],[PRACOWNICY_ID]],AKORDT[PRACOWNICY_ID],0),1)</f>
        <v>#N/A</v>
      </c>
    </row>
    <row r="2096" spans="1:11">
      <c r="A2096" s="11"/>
      <c r="B2096" s="11"/>
      <c r="F2096" s="11"/>
      <c r="I2096" t="str">
        <f>LEFT(Tabela_Kwerenda_z_AKORD[[#This Row],[NR_KOMISJI]],5)</f>
        <v/>
      </c>
      <c r="J2096" t="str">
        <f>DAY(Tabela_Kwerenda_z_AKORD[[#This Row],[CZAS_START]]) &amp;"-"&amp; MONTH(Tabela_Kwerenda_z_AKORD[[#This Row],[CZAS_START]]) &amp;"-"&amp; YEAR(Tabela_Kwerenda_z_AKORD[[#This Row],[CZAS_START]])</f>
        <v>0-1-1900</v>
      </c>
      <c r="K2096" t="e">
        <f>INDEX(AKORDT[],MATCH(Tabela_Kwerenda_z_AKORD[[#This Row],[PRACOWNICY_ID]],AKORDT[PRACOWNICY_ID],0),1)</f>
        <v>#N/A</v>
      </c>
    </row>
    <row r="2097" spans="1:11">
      <c r="A2097" s="11"/>
      <c r="B2097" s="11"/>
      <c r="F2097" s="11"/>
      <c r="I2097" t="str">
        <f>LEFT(Tabela_Kwerenda_z_AKORD[[#This Row],[NR_KOMISJI]],5)</f>
        <v/>
      </c>
      <c r="J2097" t="str">
        <f>DAY(Tabela_Kwerenda_z_AKORD[[#This Row],[CZAS_START]]) &amp;"-"&amp; MONTH(Tabela_Kwerenda_z_AKORD[[#This Row],[CZAS_START]]) &amp;"-"&amp; YEAR(Tabela_Kwerenda_z_AKORD[[#This Row],[CZAS_START]])</f>
        <v>0-1-1900</v>
      </c>
      <c r="K2097" t="e">
        <f>INDEX(AKORDT[],MATCH(Tabela_Kwerenda_z_AKORD[[#This Row],[PRACOWNICY_ID]],AKORDT[PRACOWNICY_ID],0),1)</f>
        <v>#N/A</v>
      </c>
    </row>
    <row r="2098" spans="1:11">
      <c r="A2098" s="11"/>
      <c r="B2098" s="11"/>
      <c r="F2098" s="11"/>
      <c r="I2098" t="str">
        <f>LEFT(Tabela_Kwerenda_z_AKORD[[#This Row],[NR_KOMISJI]],5)</f>
        <v/>
      </c>
      <c r="J2098" t="str">
        <f>DAY(Tabela_Kwerenda_z_AKORD[[#This Row],[CZAS_START]]) &amp;"-"&amp; MONTH(Tabela_Kwerenda_z_AKORD[[#This Row],[CZAS_START]]) &amp;"-"&amp; YEAR(Tabela_Kwerenda_z_AKORD[[#This Row],[CZAS_START]])</f>
        <v>0-1-1900</v>
      </c>
      <c r="K2098" t="e">
        <f>INDEX(AKORDT[],MATCH(Tabela_Kwerenda_z_AKORD[[#This Row],[PRACOWNICY_ID]],AKORDT[PRACOWNICY_ID],0),1)</f>
        <v>#N/A</v>
      </c>
    </row>
    <row r="2099" spans="1:11">
      <c r="A2099" s="11"/>
      <c r="B2099" s="11"/>
      <c r="F2099" s="11"/>
      <c r="I2099" t="str">
        <f>LEFT(Tabela_Kwerenda_z_AKORD[[#This Row],[NR_KOMISJI]],5)</f>
        <v/>
      </c>
      <c r="J2099" t="str">
        <f>DAY(Tabela_Kwerenda_z_AKORD[[#This Row],[CZAS_START]]) &amp;"-"&amp; MONTH(Tabela_Kwerenda_z_AKORD[[#This Row],[CZAS_START]]) &amp;"-"&amp; YEAR(Tabela_Kwerenda_z_AKORD[[#This Row],[CZAS_START]])</f>
        <v>0-1-1900</v>
      </c>
      <c r="K2099" t="e">
        <f>INDEX(AKORDT[],MATCH(Tabela_Kwerenda_z_AKORD[[#This Row],[PRACOWNICY_ID]],AKORDT[PRACOWNICY_ID],0),1)</f>
        <v>#N/A</v>
      </c>
    </row>
    <row r="2100" spans="1:11">
      <c r="A2100" s="11"/>
      <c r="B2100" s="11"/>
      <c r="F2100" s="11"/>
      <c r="I2100" t="str">
        <f>LEFT(Tabela_Kwerenda_z_AKORD[[#This Row],[NR_KOMISJI]],5)</f>
        <v/>
      </c>
      <c r="J2100" t="str">
        <f>DAY(Tabela_Kwerenda_z_AKORD[[#This Row],[CZAS_START]]) &amp;"-"&amp; MONTH(Tabela_Kwerenda_z_AKORD[[#This Row],[CZAS_START]]) &amp;"-"&amp; YEAR(Tabela_Kwerenda_z_AKORD[[#This Row],[CZAS_START]])</f>
        <v>0-1-1900</v>
      </c>
      <c r="K2100" t="e">
        <f>INDEX(AKORDT[],MATCH(Tabela_Kwerenda_z_AKORD[[#This Row],[PRACOWNICY_ID]],AKORDT[PRACOWNICY_ID],0),1)</f>
        <v>#N/A</v>
      </c>
    </row>
    <row r="2101" spans="1:11">
      <c r="A2101" s="11"/>
      <c r="B2101" s="11"/>
      <c r="F2101" s="11"/>
      <c r="I2101" t="str">
        <f>LEFT(Tabela_Kwerenda_z_AKORD[[#This Row],[NR_KOMISJI]],5)</f>
        <v/>
      </c>
      <c r="J2101" t="str">
        <f>DAY(Tabela_Kwerenda_z_AKORD[[#This Row],[CZAS_START]]) &amp;"-"&amp; MONTH(Tabela_Kwerenda_z_AKORD[[#This Row],[CZAS_START]]) &amp;"-"&amp; YEAR(Tabela_Kwerenda_z_AKORD[[#This Row],[CZAS_START]])</f>
        <v>0-1-1900</v>
      </c>
      <c r="K2101" t="e">
        <f>INDEX(AKORDT[],MATCH(Tabela_Kwerenda_z_AKORD[[#This Row],[PRACOWNICY_ID]],AKORDT[PRACOWNICY_ID],0),1)</f>
        <v>#N/A</v>
      </c>
    </row>
    <row r="2102" spans="1:11">
      <c r="A2102" s="11"/>
      <c r="B2102" s="11"/>
      <c r="F2102" s="11"/>
      <c r="I2102" t="str">
        <f>LEFT(Tabela_Kwerenda_z_AKORD[[#This Row],[NR_KOMISJI]],5)</f>
        <v/>
      </c>
      <c r="J2102" t="str">
        <f>DAY(Tabela_Kwerenda_z_AKORD[[#This Row],[CZAS_START]]) &amp;"-"&amp; MONTH(Tabela_Kwerenda_z_AKORD[[#This Row],[CZAS_START]]) &amp;"-"&amp; YEAR(Tabela_Kwerenda_z_AKORD[[#This Row],[CZAS_START]])</f>
        <v>0-1-1900</v>
      </c>
      <c r="K2102" t="e">
        <f>INDEX(AKORDT[],MATCH(Tabela_Kwerenda_z_AKORD[[#This Row],[PRACOWNICY_ID]],AKORDT[PRACOWNICY_ID],0),1)</f>
        <v>#N/A</v>
      </c>
    </row>
    <row r="2103" spans="1:11">
      <c r="A2103" s="11"/>
      <c r="B2103" s="11"/>
      <c r="F2103" s="11"/>
      <c r="I2103" t="str">
        <f>LEFT(Tabela_Kwerenda_z_AKORD[[#This Row],[NR_KOMISJI]],5)</f>
        <v/>
      </c>
      <c r="J2103" t="str">
        <f>DAY(Tabela_Kwerenda_z_AKORD[[#This Row],[CZAS_START]]) &amp;"-"&amp; MONTH(Tabela_Kwerenda_z_AKORD[[#This Row],[CZAS_START]]) &amp;"-"&amp; YEAR(Tabela_Kwerenda_z_AKORD[[#This Row],[CZAS_START]])</f>
        <v>0-1-1900</v>
      </c>
      <c r="K2103" t="e">
        <f>INDEX(AKORDT[],MATCH(Tabela_Kwerenda_z_AKORD[[#This Row],[PRACOWNICY_ID]],AKORDT[PRACOWNICY_ID],0),1)</f>
        <v>#N/A</v>
      </c>
    </row>
    <row r="2104" spans="1:11">
      <c r="A2104" s="11"/>
      <c r="B2104" s="11"/>
      <c r="F2104" s="11"/>
      <c r="I2104" t="str">
        <f>LEFT(Tabela_Kwerenda_z_AKORD[[#This Row],[NR_KOMISJI]],5)</f>
        <v/>
      </c>
      <c r="J2104" t="str">
        <f>DAY(Tabela_Kwerenda_z_AKORD[[#This Row],[CZAS_START]]) &amp;"-"&amp; MONTH(Tabela_Kwerenda_z_AKORD[[#This Row],[CZAS_START]]) &amp;"-"&amp; YEAR(Tabela_Kwerenda_z_AKORD[[#This Row],[CZAS_START]])</f>
        <v>0-1-1900</v>
      </c>
      <c r="K2104" t="e">
        <f>INDEX(AKORDT[],MATCH(Tabela_Kwerenda_z_AKORD[[#This Row],[PRACOWNICY_ID]],AKORDT[PRACOWNICY_ID],0),1)</f>
        <v>#N/A</v>
      </c>
    </row>
    <row r="2105" spans="1:11">
      <c r="A2105" s="11"/>
      <c r="B2105" s="11"/>
      <c r="F2105" s="11"/>
      <c r="I2105" t="str">
        <f>LEFT(Tabela_Kwerenda_z_AKORD[[#This Row],[NR_KOMISJI]],5)</f>
        <v/>
      </c>
      <c r="J2105" t="str">
        <f>DAY(Tabela_Kwerenda_z_AKORD[[#This Row],[CZAS_START]]) &amp;"-"&amp; MONTH(Tabela_Kwerenda_z_AKORD[[#This Row],[CZAS_START]]) &amp;"-"&amp; YEAR(Tabela_Kwerenda_z_AKORD[[#This Row],[CZAS_START]])</f>
        <v>0-1-1900</v>
      </c>
      <c r="K2105" t="e">
        <f>INDEX(AKORDT[],MATCH(Tabela_Kwerenda_z_AKORD[[#This Row],[PRACOWNICY_ID]],AKORDT[PRACOWNICY_ID],0),1)</f>
        <v>#N/A</v>
      </c>
    </row>
    <row r="2106" spans="1:11">
      <c r="A2106" s="11"/>
      <c r="B2106" s="11"/>
      <c r="F2106" s="11"/>
      <c r="I2106" t="str">
        <f>LEFT(Tabela_Kwerenda_z_AKORD[[#This Row],[NR_KOMISJI]],5)</f>
        <v/>
      </c>
      <c r="J2106" t="str">
        <f>DAY(Tabela_Kwerenda_z_AKORD[[#This Row],[CZAS_START]]) &amp;"-"&amp; MONTH(Tabela_Kwerenda_z_AKORD[[#This Row],[CZAS_START]]) &amp;"-"&amp; YEAR(Tabela_Kwerenda_z_AKORD[[#This Row],[CZAS_START]])</f>
        <v>0-1-1900</v>
      </c>
      <c r="K2106" t="e">
        <f>INDEX(AKORDT[],MATCH(Tabela_Kwerenda_z_AKORD[[#This Row],[PRACOWNICY_ID]],AKORDT[PRACOWNICY_ID],0),1)</f>
        <v>#N/A</v>
      </c>
    </row>
    <row r="2107" spans="1:11">
      <c r="A2107" s="11"/>
      <c r="B2107" s="11"/>
      <c r="F2107" s="11"/>
      <c r="I2107" t="str">
        <f>LEFT(Tabela_Kwerenda_z_AKORD[[#This Row],[NR_KOMISJI]],5)</f>
        <v/>
      </c>
      <c r="J2107" t="str">
        <f>DAY(Tabela_Kwerenda_z_AKORD[[#This Row],[CZAS_START]]) &amp;"-"&amp; MONTH(Tabela_Kwerenda_z_AKORD[[#This Row],[CZAS_START]]) &amp;"-"&amp; YEAR(Tabela_Kwerenda_z_AKORD[[#This Row],[CZAS_START]])</f>
        <v>0-1-1900</v>
      </c>
      <c r="K2107" t="e">
        <f>INDEX(AKORDT[],MATCH(Tabela_Kwerenda_z_AKORD[[#This Row],[PRACOWNICY_ID]],AKORDT[PRACOWNICY_ID],0),1)</f>
        <v>#N/A</v>
      </c>
    </row>
    <row r="2108" spans="1:11">
      <c r="A2108" s="11"/>
      <c r="B2108" s="11"/>
      <c r="F2108" s="11"/>
      <c r="I2108" t="str">
        <f>LEFT(Tabela_Kwerenda_z_AKORD[[#This Row],[NR_KOMISJI]],5)</f>
        <v/>
      </c>
      <c r="J2108" t="str">
        <f>DAY(Tabela_Kwerenda_z_AKORD[[#This Row],[CZAS_START]]) &amp;"-"&amp; MONTH(Tabela_Kwerenda_z_AKORD[[#This Row],[CZAS_START]]) &amp;"-"&amp; YEAR(Tabela_Kwerenda_z_AKORD[[#This Row],[CZAS_START]])</f>
        <v>0-1-1900</v>
      </c>
      <c r="K2108" t="e">
        <f>INDEX(AKORDT[],MATCH(Tabela_Kwerenda_z_AKORD[[#This Row],[PRACOWNICY_ID]],AKORDT[PRACOWNICY_ID],0),1)</f>
        <v>#N/A</v>
      </c>
    </row>
    <row r="2109" spans="1:11">
      <c r="A2109" s="11"/>
      <c r="B2109" s="11"/>
      <c r="F2109" s="11"/>
      <c r="I2109" t="str">
        <f>LEFT(Tabela_Kwerenda_z_AKORD[[#This Row],[NR_KOMISJI]],5)</f>
        <v/>
      </c>
      <c r="J2109" t="str">
        <f>DAY(Tabela_Kwerenda_z_AKORD[[#This Row],[CZAS_START]]) &amp;"-"&amp; MONTH(Tabela_Kwerenda_z_AKORD[[#This Row],[CZAS_START]]) &amp;"-"&amp; YEAR(Tabela_Kwerenda_z_AKORD[[#This Row],[CZAS_START]])</f>
        <v>0-1-1900</v>
      </c>
      <c r="K2109" t="e">
        <f>INDEX(AKORDT[],MATCH(Tabela_Kwerenda_z_AKORD[[#This Row],[PRACOWNICY_ID]],AKORDT[PRACOWNICY_ID],0),1)</f>
        <v>#N/A</v>
      </c>
    </row>
    <row r="2110" spans="1:11">
      <c r="A2110" s="11"/>
      <c r="B2110" s="11"/>
      <c r="F2110" s="11"/>
      <c r="I2110" t="str">
        <f>LEFT(Tabela_Kwerenda_z_AKORD[[#This Row],[NR_KOMISJI]],5)</f>
        <v/>
      </c>
      <c r="J2110" t="str">
        <f>DAY(Tabela_Kwerenda_z_AKORD[[#This Row],[CZAS_START]]) &amp;"-"&amp; MONTH(Tabela_Kwerenda_z_AKORD[[#This Row],[CZAS_START]]) &amp;"-"&amp; YEAR(Tabela_Kwerenda_z_AKORD[[#This Row],[CZAS_START]])</f>
        <v>0-1-1900</v>
      </c>
      <c r="K2110" t="e">
        <f>INDEX(AKORDT[],MATCH(Tabela_Kwerenda_z_AKORD[[#This Row],[PRACOWNICY_ID]],AKORDT[PRACOWNICY_ID],0),1)</f>
        <v>#N/A</v>
      </c>
    </row>
    <row r="2111" spans="1:11">
      <c r="A2111" s="11"/>
      <c r="B2111" s="11"/>
      <c r="F2111" s="11"/>
      <c r="I2111" t="str">
        <f>LEFT(Tabela_Kwerenda_z_AKORD[[#This Row],[NR_KOMISJI]],5)</f>
        <v/>
      </c>
      <c r="J2111" t="str">
        <f>DAY(Tabela_Kwerenda_z_AKORD[[#This Row],[CZAS_START]]) &amp;"-"&amp; MONTH(Tabela_Kwerenda_z_AKORD[[#This Row],[CZAS_START]]) &amp;"-"&amp; YEAR(Tabela_Kwerenda_z_AKORD[[#This Row],[CZAS_START]])</f>
        <v>0-1-1900</v>
      </c>
      <c r="K2111" t="e">
        <f>INDEX(AKORDT[],MATCH(Tabela_Kwerenda_z_AKORD[[#This Row],[PRACOWNICY_ID]],AKORDT[PRACOWNICY_ID],0),1)</f>
        <v>#N/A</v>
      </c>
    </row>
    <row r="2112" spans="1:11">
      <c r="A2112" s="11"/>
      <c r="B2112" s="11"/>
      <c r="F2112" s="11"/>
      <c r="I2112" t="str">
        <f>LEFT(Tabela_Kwerenda_z_AKORD[[#This Row],[NR_KOMISJI]],5)</f>
        <v/>
      </c>
      <c r="J2112" t="str">
        <f>DAY(Tabela_Kwerenda_z_AKORD[[#This Row],[CZAS_START]]) &amp;"-"&amp; MONTH(Tabela_Kwerenda_z_AKORD[[#This Row],[CZAS_START]]) &amp;"-"&amp; YEAR(Tabela_Kwerenda_z_AKORD[[#This Row],[CZAS_START]])</f>
        <v>0-1-1900</v>
      </c>
      <c r="K2112" t="e">
        <f>INDEX(AKORDT[],MATCH(Tabela_Kwerenda_z_AKORD[[#This Row],[PRACOWNICY_ID]],AKORDT[PRACOWNICY_ID],0),1)</f>
        <v>#N/A</v>
      </c>
    </row>
    <row r="2113" spans="1:11">
      <c r="A2113" s="11"/>
      <c r="B2113" s="11"/>
      <c r="F2113" s="11"/>
      <c r="I2113" t="str">
        <f>LEFT(Tabela_Kwerenda_z_AKORD[[#This Row],[NR_KOMISJI]],5)</f>
        <v/>
      </c>
      <c r="J2113" t="str">
        <f>DAY(Tabela_Kwerenda_z_AKORD[[#This Row],[CZAS_START]]) &amp;"-"&amp; MONTH(Tabela_Kwerenda_z_AKORD[[#This Row],[CZAS_START]]) &amp;"-"&amp; YEAR(Tabela_Kwerenda_z_AKORD[[#This Row],[CZAS_START]])</f>
        <v>0-1-1900</v>
      </c>
      <c r="K2113" t="e">
        <f>INDEX(AKORDT[],MATCH(Tabela_Kwerenda_z_AKORD[[#This Row],[PRACOWNICY_ID]],AKORDT[PRACOWNICY_ID],0),1)</f>
        <v>#N/A</v>
      </c>
    </row>
    <row r="2114" spans="1:11">
      <c r="A2114" s="11"/>
      <c r="B2114" s="11"/>
      <c r="F2114" s="11"/>
      <c r="I2114" t="str">
        <f>LEFT(Tabela_Kwerenda_z_AKORD[[#This Row],[NR_KOMISJI]],5)</f>
        <v/>
      </c>
      <c r="J2114" t="str">
        <f>DAY(Tabela_Kwerenda_z_AKORD[[#This Row],[CZAS_START]]) &amp;"-"&amp; MONTH(Tabela_Kwerenda_z_AKORD[[#This Row],[CZAS_START]]) &amp;"-"&amp; YEAR(Tabela_Kwerenda_z_AKORD[[#This Row],[CZAS_START]])</f>
        <v>0-1-1900</v>
      </c>
      <c r="K2114" t="e">
        <f>INDEX(AKORDT[],MATCH(Tabela_Kwerenda_z_AKORD[[#This Row],[PRACOWNICY_ID]],AKORDT[PRACOWNICY_ID],0),1)</f>
        <v>#N/A</v>
      </c>
    </row>
    <row r="2115" spans="1:11">
      <c r="A2115" s="11"/>
      <c r="B2115" s="11"/>
      <c r="F2115" s="11"/>
      <c r="I2115" t="str">
        <f>LEFT(Tabela_Kwerenda_z_AKORD[[#This Row],[NR_KOMISJI]],5)</f>
        <v/>
      </c>
      <c r="J2115" t="str">
        <f>DAY(Tabela_Kwerenda_z_AKORD[[#This Row],[CZAS_START]]) &amp;"-"&amp; MONTH(Tabela_Kwerenda_z_AKORD[[#This Row],[CZAS_START]]) &amp;"-"&amp; YEAR(Tabela_Kwerenda_z_AKORD[[#This Row],[CZAS_START]])</f>
        <v>0-1-1900</v>
      </c>
      <c r="K2115" t="e">
        <f>INDEX(AKORDT[],MATCH(Tabela_Kwerenda_z_AKORD[[#This Row],[PRACOWNICY_ID]],AKORDT[PRACOWNICY_ID],0),1)</f>
        <v>#N/A</v>
      </c>
    </row>
    <row r="2116" spans="1:11">
      <c r="A2116" s="11"/>
      <c r="B2116" s="11"/>
      <c r="F2116" s="11"/>
      <c r="I2116" t="str">
        <f>LEFT(Tabela_Kwerenda_z_AKORD[[#This Row],[NR_KOMISJI]],5)</f>
        <v/>
      </c>
      <c r="J2116" t="str">
        <f>DAY(Tabela_Kwerenda_z_AKORD[[#This Row],[CZAS_START]]) &amp;"-"&amp; MONTH(Tabela_Kwerenda_z_AKORD[[#This Row],[CZAS_START]]) &amp;"-"&amp; YEAR(Tabela_Kwerenda_z_AKORD[[#This Row],[CZAS_START]])</f>
        <v>0-1-1900</v>
      </c>
      <c r="K2116" t="e">
        <f>INDEX(AKORDT[],MATCH(Tabela_Kwerenda_z_AKORD[[#This Row],[PRACOWNICY_ID]],AKORDT[PRACOWNICY_ID],0),1)</f>
        <v>#N/A</v>
      </c>
    </row>
    <row r="2117" spans="1:11">
      <c r="A2117" s="11"/>
      <c r="B2117" s="11"/>
      <c r="F2117" s="11"/>
      <c r="I2117" t="str">
        <f>LEFT(Tabela_Kwerenda_z_AKORD[[#This Row],[NR_KOMISJI]],5)</f>
        <v/>
      </c>
      <c r="J2117" t="str">
        <f>DAY(Tabela_Kwerenda_z_AKORD[[#This Row],[CZAS_START]]) &amp;"-"&amp; MONTH(Tabela_Kwerenda_z_AKORD[[#This Row],[CZAS_START]]) &amp;"-"&amp; YEAR(Tabela_Kwerenda_z_AKORD[[#This Row],[CZAS_START]])</f>
        <v>0-1-1900</v>
      </c>
      <c r="K2117" t="e">
        <f>INDEX(AKORDT[],MATCH(Tabela_Kwerenda_z_AKORD[[#This Row],[PRACOWNICY_ID]],AKORDT[PRACOWNICY_ID],0),1)</f>
        <v>#N/A</v>
      </c>
    </row>
    <row r="2118" spans="1:11">
      <c r="A2118" s="11"/>
      <c r="B2118" s="11"/>
      <c r="F2118" s="11"/>
      <c r="I2118" t="str">
        <f>LEFT(Tabela_Kwerenda_z_AKORD[[#This Row],[NR_KOMISJI]],5)</f>
        <v/>
      </c>
      <c r="J2118" t="str">
        <f>DAY(Tabela_Kwerenda_z_AKORD[[#This Row],[CZAS_START]]) &amp;"-"&amp; MONTH(Tabela_Kwerenda_z_AKORD[[#This Row],[CZAS_START]]) &amp;"-"&amp; YEAR(Tabela_Kwerenda_z_AKORD[[#This Row],[CZAS_START]])</f>
        <v>0-1-1900</v>
      </c>
      <c r="K2118" t="e">
        <f>INDEX(AKORDT[],MATCH(Tabela_Kwerenda_z_AKORD[[#This Row],[PRACOWNICY_ID]],AKORDT[PRACOWNICY_ID],0),1)</f>
        <v>#N/A</v>
      </c>
    </row>
    <row r="2119" spans="1:11">
      <c r="A2119" s="11"/>
      <c r="B2119" s="11"/>
      <c r="F2119" s="11"/>
      <c r="I2119" t="str">
        <f>LEFT(Tabela_Kwerenda_z_AKORD[[#This Row],[NR_KOMISJI]],5)</f>
        <v/>
      </c>
      <c r="J2119" t="str">
        <f>DAY(Tabela_Kwerenda_z_AKORD[[#This Row],[CZAS_START]]) &amp;"-"&amp; MONTH(Tabela_Kwerenda_z_AKORD[[#This Row],[CZAS_START]]) &amp;"-"&amp; YEAR(Tabela_Kwerenda_z_AKORD[[#This Row],[CZAS_START]])</f>
        <v>0-1-1900</v>
      </c>
      <c r="K2119" t="e">
        <f>INDEX(AKORDT[],MATCH(Tabela_Kwerenda_z_AKORD[[#This Row],[PRACOWNICY_ID]],AKORDT[PRACOWNICY_ID],0),1)</f>
        <v>#N/A</v>
      </c>
    </row>
    <row r="2120" spans="1:11">
      <c r="A2120" s="11"/>
      <c r="B2120" s="11"/>
      <c r="F2120" s="11"/>
      <c r="I2120" t="str">
        <f>LEFT(Tabela_Kwerenda_z_AKORD[[#This Row],[NR_KOMISJI]],5)</f>
        <v/>
      </c>
      <c r="J2120" t="str">
        <f>DAY(Tabela_Kwerenda_z_AKORD[[#This Row],[CZAS_START]]) &amp;"-"&amp; MONTH(Tabela_Kwerenda_z_AKORD[[#This Row],[CZAS_START]]) &amp;"-"&amp; YEAR(Tabela_Kwerenda_z_AKORD[[#This Row],[CZAS_START]])</f>
        <v>0-1-1900</v>
      </c>
      <c r="K2120" t="e">
        <f>INDEX(AKORDT[],MATCH(Tabela_Kwerenda_z_AKORD[[#This Row],[PRACOWNICY_ID]],AKORDT[PRACOWNICY_ID],0),1)</f>
        <v>#N/A</v>
      </c>
    </row>
    <row r="2121" spans="1:11">
      <c r="A2121" s="11"/>
      <c r="B2121" s="11"/>
      <c r="F2121" s="11"/>
      <c r="I2121" t="str">
        <f>LEFT(Tabela_Kwerenda_z_AKORD[[#This Row],[NR_KOMISJI]],5)</f>
        <v/>
      </c>
      <c r="J2121" t="str">
        <f>DAY(Tabela_Kwerenda_z_AKORD[[#This Row],[CZAS_START]]) &amp;"-"&amp; MONTH(Tabela_Kwerenda_z_AKORD[[#This Row],[CZAS_START]]) &amp;"-"&amp; YEAR(Tabela_Kwerenda_z_AKORD[[#This Row],[CZAS_START]])</f>
        <v>0-1-1900</v>
      </c>
      <c r="K2121" t="e">
        <f>INDEX(AKORDT[],MATCH(Tabela_Kwerenda_z_AKORD[[#This Row],[PRACOWNICY_ID]],AKORDT[PRACOWNICY_ID],0),1)</f>
        <v>#N/A</v>
      </c>
    </row>
    <row r="2122" spans="1:11">
      <c r="A2122" s="11"/>
      <c r="B2122" s="11"/>
      <c r="F2122" s="11"/>
      <c r="I2122" t="str">
        <f>LEFT(Tabela_Kwerenda_z_AKORD[[#This Row],[NR_KOMISJI]],5)</f>
        <v/>
      </c>
      <c r="J2122" t="str">
        <f>DAY(Tabela_Kwerenda_z_AKORD[[#This Row],[CZAS_START]]) &amp;"-"&amp; MONTH(Tabela_Kwerenda_z_AKORD[[#This Row],[CZAS_START]]) &amp;"-"&amp; YEAR(Tabela_Kwerenda_z_AKORD[[#This Row],[CZAS_START]])</f>
        <v>0-1-1900</v>
      </c>
      <c r="K2122" t="e">
        <f>INDEX(AKORDT[],MATCH(Tabela_Kwerenda_z_AKORD[[#This Row],[PRACOWNICY_ID]],AKORDT[PRACOWNICY_ID],0),1)</f>
        <v>#N/A</v>
      </c>
    </row>
    <row r="2123" spans="1:11">
      <c r="A2123" s="11"/>
      <c r="B2123" s="11"/>
      <c r="F2123" s="11"/>
      <c r="I2123" t="str">
        <f>LEFT(Tabela_Kwerenda_z_AKORD[[#This Row],[NR_KOMISJI]],5)</f>
        <v/>
      </c>
      <c r="J2123" t="str">
        <f>DAY(Tabela_Kwerenda_z_AKORD[[#This Row],[CZAS_START]]) &amp;"-"&amp; MONTH(Tabela_Kwerenda_z_AKORD[[#This Row],[CZAS_START]]) &amp;"-"&amp; YEAR(Tabela_Kwerenda_z_AKORD[[#This Row],[CZAS_START]])</f>
        <v>0-1-1900</v>
      </c>
      <c r="K2123" t="e">
        <f>INDEX(AKORDT[],MATCH(Tabela_Kwerenda_z_AKORD[[#This Row],[PRACOWNICY_ID]],AKORDT[PRACOWNICY_ID],0),1)</f>
        <v>#N/A</v>
      </c>
    </row>
    <row r="2124" spans="1:11">
      <c r="A2124" s="11"/>
      <c r="B2124" s="11"/>
      <c r="F2124" s="11"/>
      <c r="I2124" t="str">
        <f>LEFT(Tabela_Kwerenda_z_AKORD[[#This Row],[NR_KOMISJI]],5)</f>
        <v/>
      </c>
      <c r="J2124" t="str">
        <f>DAY(Tabela_Kwerenda_z_AKORD[[#This Row],[CZAS_START]]) &amp;"-"&amp; MONTH(Tabela_Kwerenda_z_AKORD[[#This Row],[CZAS_START]]) &amp;"-"&amp; YEAR(Tabela_Kwerenda_z_AKORD[[#This Row],[CZAS_START]])</f>
        <v>0-1-1900</v>
      </c>
      <c r="K2124" t="e">
        <f>INDEX(AKORDT[],MATCH(Tabela_Kwerenda_z_AKORD[[#This Row],[PRACOWNICY_ID]],AKORDT[PRACOWNICY_ID],0),1)</f>
        <v>#N/A</v>
      </c>
    </row>
    <row r="2125" spans="1:11">
      <c r="A2125" s="11"/>
      <c r="B2125" s="11"/>
      <c r="F2125" s="11"/>
      <c r="I2125" t="str">
        <f>LEFT(Tabela_Kwerenda_z_AKORD[[#This Row],[NR_KOMISJI]],5)</f>
        <v/>
      </c>
      <c r="J2125" t="str">
        <f>DAY(Tabela_Kwerenda_z_AKORD[[#This Row],[CZAS_START]]) &amp;"-"&amp; MONTH(Tabela_Kwerenda_z_AKORD[[#This Row],[CZAS_START]]) &amp;"-"&amp; YEAR(Tabela_Kwerenda_z_AKORD[[#This Row],[CZAS_START]])</f>
        <v>0-1-1900</v>
      </c>
      <c r="K2125" t="e">
        <f>INDEX(AKORDT[],MATCH(Tabela_Kwerenda_z_AKORD[[#This Row],[PRACOWNICY_ID]],AKORDT[PRACOWNICY_ID],0),1)</f>
        <v>#N/A</v>
      </c>
    </row>
    <row r="2126" spans="1:11">
      <c r="A2126" s="11"/>
      <c r="B2126" s="11"/>
      <c r="F2126" s="11"/>
      <c r="I2126" t="str">
        <f>LEFT(Tabela_Kwerenda_z_AKORD[[#This Row],[NR_KOMISJI]],5)</f>
        <v/>
      </c>
      <c r="J2126" t="str">
        <f>DAY(Tabela_Kwerenda_z_AKORD[[#This Row],[CZAS_START]]) &amp;"-"&amp; MONTH(Tabela_Kwerenda_z_AKORD[[#This Row],[CZAS_START]]) &amp;"-"&amp; YEAR(Tabela_Kwerenda_z_AKORD[[#This Row],[CZAS_START]])</f>
        <v>0-1-1900</v>
      </c>
      <c r="K2126" t="e">
        <f>INDEX(AKORDT[],MATCH(Tabela_Kwerenda_z_AKORD[[#This Row],[PRACOWNICY_ID]],AKORDT[PRACOWNICY_ID],0),1)</f>
        <v>#N/A</v>
      </c>
    </row>
    <row r="2127" spans="1:11">
      <c r="A2127" s="11"/>
      <c r="B2127" s="11"/>
      <c r="F2127" s="11"/>
      <c r="I2127" t="str">
        <f>LEFT(Tabela_Kwerenda_z_AKORD[[#This Row],[NR_KOMISJI]],5)</f>
        <v/>
      </c>
      <c r="J2127" t="str">
        <f>DAY(Tabela_Kwerenda_z_AKORD[[#This Row],[CZAS_START]]) &amp;"-"&amp; MONTH(Tabela_Kwerenda_z_AKORD[[#This Row],[CZAS_START]]) &amp;"-"&amp; YEAR(Tabela_Kwerenda_z_AKORD[[#This Row],[CZAS_START]])</f>
        <v>0-1-1900</v>
      </c>
      <c r="K2127" t="e">
        <f>INDEX(AKORDT[],MATCH(Tabela_Kwerenda_z_AKORD[[#This Row],[PRACOWNICY_ID]],AKORDT[PRACOWNICY_ID],0),1)</f>
        <v>#N/A</v>
      </c>
    </row>
    <row r="2128" spans="1:11">
      <c r="A2128" s="11"/>
      <c r="B2128" s="11"/>
      <c r="F2128" s="11"/>
      <c r="I2128" t="str">
        <f>LEFT(Tabela_Kwerenda_z_AKORD[[#This Row],[NR_KOMISJI]],5)</f>
        <v/>
      </c>
      <c r="J2128" t="str">
        <f>DAY(Tabela_Kwerenda_z_AKORD[[#This Row],[CZAS_START]]) &amp;"-"&amp; MONTH(Tabela_Kwerenda_z_AKORD[[#This Row],[CZAS_START]]) &amp;"-"&amp; YEAR(Tabela_Kwerenda_z_AKORD[[#This Row],[CZAS_START]])</f>
        <v>0-1-1900</v>
      </c>
      <c r="K2128" t="e">
        <f>INDEX(AKORDT[],MATCH(Tabela_Kwerenda_z_AKORD[[#This Row],[PRACOWNICY_ID]],AKORDT[PRACOWNICY_ID],0),1)</f>
        <v>#N/A</v>
      </c>
    </row>
    <row r="2129" spans="1:11">
      <c r="A2129" s="11"/>
      <c r="B2129" s="11"/>
      <c r="F2129" s="11"/>
      <c r="I2129" t="str">
        <f>LEFT(Tabela_Kwerenda_z_AKORD[[#This Row],[NR_KOMISJI]],5)</f>
        <v/>
      </c>
      <c r="J2129" t="str">
        <f>DAY(Tabela_Kwerenda_z_AKORD[[#This Row],[CZAS_START]]) &amp;"-"&amp; MONTH(Tabela_Kwerenda_z_AKORD[[#This Row],[CZAS_START]]) &amp;"-"&amp; YEAR(Tabela_Kwerenda_z_AKORD[[#This Row],[CZAS_START]])</f>
        <v>0-1-1900</v>
      </c>
      <c r="K2129" t="e">
        <f>INDEX(AKORDT[],MATCH(Tabela_Kwerenda_z_AKORD[[#This Row],[PRACOWNICY_ID]],AKORDT[PRACOWNICY_ID],0),1)</f>
        <v>#N/A</v>
      </c>
    </row>
    <row r="2130" spans="1:11">
      <c r="A2130" s="11"/>
      <c r="B2130" s="11"/>
      <c r="F2130" s="11"/>
      <c r="I2130" t="str">
        <f>LEFT(Tabela_Kwerenda_z_AKORD[[#This Row],[NR_KOMISJI]],5)</f>
        <v/>
      </c>
      <c r="J2130" t="str">
        <f>DAY(Tabela_Kwerenda_z_AKORD[[#This Row],[CZAS_START]]) &amp;"-"&amp; MONTH(Tabela_Kwerenda_z_AKORD[[#This Row],[CZAS_START]]) &amp;"-"&amp; YEAR(Tabela_Kwerenda_z_AKORD[[#This Row],[CZAS_START]])</f>
        <v>0-1-1900</v>
      </c>
      <c r="K2130" t="e">
        <f>INDEX(AKORDT[],MATCH(Tabela_Kwerenda_z_AKORD[[#This Row],[PRACOWNICY_ID]],AKORDT[PRACOWNICY_ID],0),1)</f>
        <v>#N/A</v>
      </c>
    </row>
    <row r="2131" spans="1:11">
      <c r="A2131" s="11"/>
      <c r="B2131" s="11"/>
      <c r="F2131" s="11"/>
      <c r="I2131" t="str">
        <f>LEFT(Tabela_Kwerenda_z_AKORD[[#This Row],[NR_KOMISJI]],5)</f>
        <v/>
      </c>
      <c r="J2131" t="str">
        <f>DAY(Tabela_Kwerenda_z_AKORD[[#This Row],[CZAS_START]]) &amp;"-"&amp; MONTH(Tabela_Kwerenda_z_AKORD[[#This Row],[CZAS_START]]) &amp;"-"&amp; YEAR(Tabela_Kwerenda_z_AKORD[[#This Row],[CZAS_START]])</f>
        <v>0-1-1900</v>
      </c>
      <c r="K2131" t="e">
        <f>INDEX(AKORDT[],MATCH(Tabela_Kwerenda_z_AKORD[[#This Row],[PRACOWNICY_ID]],AKORDT[PRACOWNICY_ID],0),1)</f>
        <v>#N/A</v>
      </c>
    </row>
    <row r="2132" spans="1:11">
      <c r="A2132" s="11"/>
      <c r="B2132" s="11"/>
      <c r="F2132" s="11"/>
      <c r="I2132" t="str">
        <f>LEFT(Tabela_Kwerenda_z_AKORD[[#This Row],[NR_KOMISJI]],5)</f>
        <v/>
      </c>
      <c r="J2132" t="str">
        <f>DAY(Tabela_Kwerenda_z_AKORD[[#This Row],[CZAS_START]]) &amp;"-"&amp; MONTH(Tabela_Kwerenda_z_AKORD[[#This Row],[CZAS_START]]) &amp;"-"&amp; YEAR(Tabela_Kwerenda_z_AKORD[[#This Row],[CZAS_START]])</f>
        <v>0-1-1900</v>
      </c>
      <c r="K2132" t="e">
        <f>INDEX(AKORDT[],MATCH(Tabela_Kwerenda_z_AKORD[[#This Row],[PRACOWNICY_ID]],AKORDT[PRACOWNICY_ID],0),1)</f>
        <v>#N/A</v>
      </c>
    </row>
    <row r="2133" spans="1:11">
      <c r="A2133" s="11"/>
      <c r="B2133" s="11"/>
      <c r="F2133" s="11"/>
      <c r="I2133" t="str">
        <f>LEFT(Tabela_Kwerenda_z_AKORD[[#This Row],[NR_KOMISJI]],5)</f>
        <v/>
      </c>
      <c r="J2133" t="str">
        <f>DAY(Tabela_Kwerenda_z_AKORD[[#This Row],[CZAS_START]]) &amp;"-"&amp; MONTH(Tabela_Kwerenda_z_AKORD[[#This Row],[CZAS_START]]) &amp;"-"&amp; YEAR(Tabela_Kwerenda_z_AKORD[[#This Row],[CZAS_START]])</f>
        <v>0-1-1900</v>
      </c>
      <c r="K2133" t="e">
        <f>INDEX(AKORDT[],MATCH(Tabela_Kwerenda_z_AKORD[[#This Row],[PRACOWNICY_ID]],AKORDT[PRACOWNICY_ID],0),1)</f>
        <v>#N/A</v>
      </c>
    </row>
    <row r="2134" spans="1:11">
      <c r="A2134" s="11"/>
      <c r="B2134" s="11"/>
      <c r="F2134" s="11"/>
      <c r="I2134" t="str">
        <f>LEFT(Tabela_Kwerenda_z_AKORD[[#This Row],[NR_KOMISJI]],5)</f>
        <v/>
      </c>
      <c r="J2134" t="str">
        <f>DAY(Tabela_Kwerenda_z_AKORD[[#This Row],[CZAS_START]]) &amp;"-"&amp; MONTH(Tabela_Kwerenda_z_AKORD[[#This Row],[CZAS_START]]) &amp;"-"&amp; YEAR(Tabela_Kwerenda_z_AKORD[[#This Row],[CZAS_START]])</f>
        <v>0-1-1900</v>
      </c>
      <c r="K2134" t="e">
        <f>INDEX(AKORDT[],MATCH(Tabela_Kwerenda_z_AKORD[[#This Row],[PRACOWNICY_ID]],AKORDT[PRACOWNICY_ID],0),1)</f>
        <v>#N/A</v>
      </c>
    </row>
    <row r="2135" spans="1:11">
      <c r="A2135" s="11"/>
      <c r="B2135" s="11"/>
      <c r="F2135" s="11"/>
      <c r="I2135" t="str">
        <f>LEFT(Tabela_Kwerenda_z_AKORD[[#This Row],[NR_KOMISJI]],5)</f>
        <v/>
      </c>
      <c r="J2135" t="str">
        <f>DAY(Tabela_Kwerenda_z_AKORD[[#This Row],[CZAS_START]]) &amp;"-"&amp; MONTH(Tabela_Kwerenda_z_AKORD[[#This Row],[CZAS_START]]) &amp;"-"&amp; YEAR(Tabela_Kwerenda_z_AKORD[[#This Row],[CZAS_START]])</f>
        <v>0-1-1900</v>
      </c>
      <c r="K2135" t="e">
        <f>INDEX(AKORDT[],MATCH(Tabela_Kwerenda_z_AKORD[[#This Row],[PRACOWNICY_ID]],AKORDT[PRACOWNICY_ID],0),1)</f>
        <v>#N/A</v>
      </c>
    </row>
    <row r="2136" spans="1:11">
      <c r="A2136" s="11"/>
      <c r="B2136" s="11"/>
      <c r="F2136" s="11"/>
      <c r="I2136" t="str">
        <f>LEFT(Tabela_Kwerenda_z_AKORD[[#This Row],[NR_KOMISJI]],5)</f>
        <v/>
      </c>
      <c r="J2136" t="str">
        <f>DAY(Tabela_Kwerenda_z_AKORD[[#This Row],[CZAS_START]]) &amp;"-"&amp; MONTH(Tabela_Kwerenda_z_AKORD[[#This Row],[CZAS_START]]) &amp;"-"&amp; YEAR(Tabela_Kwerenda_z_AKORD[[#This Row],[CZAS_START]])</f>
        <v>0-1-1900</v>
      </c>
      <c r="K2136" t="e">
        <f>INDEX(AKORDT[],MATCH(Tabela_Kwerenda_z_AKORD[[#This Row],[PRACOWNICY_ID]],AKORDT[PRACOWNICY_ID],0),1)</f>
        <v>#N/A</v>
      </c>
    </row>
    <row r="2137" spans="1:11">
      <c r="A2137" s="11"/>
      <c r="B2137" s="11"/>
      <c r="F2137" s="11"/>
      <c r="I2137" t="str">
        <f>LEFT(Tabela_Kwerenda_z_AKORD[[#This Row],[NR_KOMISJI]],5)</f>
        <v/>
      </c>
      <c r="J2137" t="str">
        <f>DAY(Tabela_Kwerenda_z_AKORD[[#This Row],[CZAS_START]]) &amp;"-"&amp; MONTH(Tabela_Kwerenda_z_AKORD[[#This Row],[CZAS_START]]) &amp;"-"&amp; YEAR(Tabela_Kwerenda_z_AKORD[[#This Row],[CZAS_START]])</f>
        <v>0-1-1900</v>
      </c>
      <c r="K2137" t="e">
        <f>INDEX(AKORDT[],MATCH(Tabela_Kwerenda_z_AKORD[[#This Row],[PRACOWNICY_ID]],AKORDT[PRACOWNICY_ID],0),1)</f>
        <v>#N/A</v>
      </c>
    </row>
    <row r="2138" spans="1:11">
      <c r="A2138" s="11"/>
      <c r="B2138" s="11"/>
      <c r="F2138" s="11"/>
      <c r="I2138" t="str">
        <f>LEFT(Tabela_Kwerenda_z_AKORD[[#This Row],[NR_KOMISJI]],5)</f>
        <v/>
      </c>
      <c r="J2138" t="str">
        <f>DAY(Tabela_Kwerenda_z_AKORD[[#This Row],[CZAS_START]]) &amp;"-"&amp; MONTH(Tabela_Kwerenda_z_AKORD[[#This Row],[CZAS_START]]) &amp;"-"&amp; YEAR(Tabela_Kwerenda_z_AKORD[[#This Row],[CZAS_START]])</f>
        <v>0-1-1900</v>
      </c>
      <c r="K2138" t="e">
        <f>INDEX(AKORDT[],MATCH(Tabela_Kwerenda_z_AKORD[[#This Row],[PRACOWNICY_ID]],AKORDT[PRACOWNICY_ID],0),1)</f>
        <v>#N/A</v>
      </c>
    </row>
    <row r="2139" spans="1:11">
      <c r="A2139" s="11"/>
      <c r="B2139" s="11"/>
      <c r="F2139" s="11"/>
      <c r="I2139" t="str">
        <f>LEFT(Tabela_Kwerenda_z_AKORD[[#This Row],[NR_KOMISJI]],5)</f>
        <v/>
      </c>
      <c r="J2139" t="str">
        <f>DAY(Tabela_Kwerenda_z_AKORD[[#This Row],[CZAS_START]]) &amp;"-"&amp; MONTH(Tabela_Kwerenda_z_AKORD[[#This Row],[CZAS_START]]) &amp;"-"&amp; YEAR(Tabela_Kwerenda_z_AKORD[[#This Row],[CZAS_START]])</f>
        <v>0-1-1900</v>
      </c>
      <c r="K2139" t="e">
        <f>INDEX(AKORDT[],MATCH(Tabela_Kwerenda_z_AKORD[[#This Row],[PRACOWNICY_ID]],AKORDT[PRACOWNICY_ID],0),1)</f>
        <v>#N/A</v>
      </c>
    </row>
    <row r="2140" spans="1:11">
      <c r="A2140" s="11"/>
      <c r="B2140" s="11"/>
      <c r="F2140" s="11"/>
      <c r="I2140" t="str">
        <f>LEFT(Tabela_Kwerenda_z_AKORD[[#This Row],[NR_KOMISJI]],5)</f>
        <v/>
      </c>
      <c r="J2140" t="str">
        <f>DAY(Tabela_Kwerenda_z_AKORD[[#This Row],[CZAS_START]]) &amp;"-"&amp; MONTH(Tabela_Kwerenda_z_AKORD[[#This Row],[CZAS_START]]) &amp;"-"&amp; YEAR(Tabela_Kwerenda_z_AKORD[[#This Row],[CZAS_START]])</f>
        <v>0-1-1900</v>
      </c>
      <c r="K2140" t="e">
        <f>INDEX(AKORDT[],MATCH(Tabela_Kwerenda_z_AKORD[[#This Row],[PRACOWNICY_ID]],AKORDT[PRACOWNICY_ID],0),1)</f>
        <v>#N/A</v>
      </c>
    </row>
    <row r="2141" spans="1:11">
      <c r="A2141" s="11"/>
      <c r="B2141" s="11"/>
      <c r="F2141" s="11"/>
      <c r="I2141" t="str">
        <f>LEFT(Tabela_Kwerenda_z_AKORD[[#This Row],[NR_KOMISJI]],5)</f>
        <v/>
      </c>
      <c r="J2141" t="str">
        <f>DAY(Tabela_Kwerenda_z_AKORD[[#This Row],[CZAS_START]]) &amp;"-"&amp; MONTH(Tabela_Kwerenda_z_AKORD[[#This Row],[CZAS_START]]) &amp;"-"&amp; YEAR(Tabela_Kwerenda_z_AKORD[[#This Row],[CZAS_START]])</f>
        <v>0-1-1900</v>
      </c>
      <c r="K2141" t="e">
        <f>INDEX(AKORDT[],MATCH(Tabela_Kwerenda_z_AKORD[[#This Row],[PRACOWNICY_ID]],AKORDT[PRACOWNICY_ID],0),1)</f>
        <v>#N/A</v>
      </c>
    </row>
    <row r="2142" spans="1:11">
      <c r="A2142" s="11"/>
      <c r="B2142" s="11"/>
      <c r="F2142" s="11"/>
      <c r="I2142" t="str">
        <f>LEFT(Tabela_Kwerenda_z_AKORD[[#This Row],[NR_KOMISJI]],5)</f>
        <v/>
      </c>
      <c r="J2142" t="str">
        <f>DAY(Tabela_Kwerenda_z_AKORD[[#This Row],[CZAS_START]]) &amp;"-"&amp; MONTH(Tabela_Kwerenda_z_AKORD[[#This Row],[CZAS_START]]) &amp;"-"&amp; YEAR(Tabela_Kwerenda_z_AKORD[[#This Row],[CZAS_START]])</f>
        <v>0-1-1900</v>
      </c>
      <c r="K2142" t="e">
        <f>INDEX(AKORDT[],MATCH(Tabela_Kwerenda_z_AKORD[[#This Row],[PRACOWNICY_ID]],AKORDT[PRACOWNICY_ID],0),1)</f>
        <v>#N/A</v>
      </c>
    </row>
    <row r="2143" spans="1:11">
      <c r="A2143" s="11"/>
      <c r="B2143" s="11"/>
      <c r="F2143" s="11"/>
      <c r="I2143" t="str">
        <f>LEFT(Tabela_Kwerenda_z_AKORD[[#This Row],[NR_KOMISJI]],5)</f>
        <v/>
      </c>
      <c r="J2143" t="str">
        <f>DAY(Tabela_Kwerenda_z_AKORD[[#This Row],[CZAS_START]]) &amp;"-"&amp; MONTH(Tabela_Kwerenda_z_AKORD[[#This Row],[CZAS_START]]) &amp;"-"&amp; YEAR(Tabela_Kwerenda_z_AKORD[[#This Row],[CZAS_START]])</f>
        <v>0-1-1900</v>
      </c>
      <c r="K2143" t="e">
        <f>INDEX(AKORDT[],MATCH(Tabela_Kwerenda_z_AKORD[[#This Row],[PRACOWNICY_ID]],AKORDT[PRACOWNICY_ID],0),1)</f>
        <v>#N/A</v>
      </c>
    </row>
    <row r="2144" spans="1:11">
      <c r="A2144" s="11"/>
      <c r="B2144" s="11"/>
      <c r="F2144" s="11"/>
      <c r="I2144" t="str">
        <f>LEFT(Tabela_Kwerenda_z_AKORD[[#This Row],[NR_KOMISJI]],5)</f>
        <v/>
      </c>
      <c r="J2144" t="str">
        <f>DAY(Tabela_Kwerenda_z_AKORD[[#This Row],[CZAS_START]]) &amp;"-"&amp; MONTH(Tabela_Kwerenda_z_AKORD[[#This Row],[CZAS_START]]) &amp;"-"&amp; YEAR(Tabela_Kwerenda_z_AKORD[[#This Row],[CZAS_START]])</f>
        <v>0-1-1900</v>
      </c>
      <c r="K2144" t="e">
        <f>INDEX(AKORDT[],MATCH(Tabela_Kwerenda_z_AKORD[[#This Row],[PRACOWNICY_ID]],AKORDT[PRACOWNICY_ID],0),1)</f>
        <v>#N/A</v>
      </c>
    </row>
    <row r="2145" spans="1:11">
      <c r="A2145" s="11"/>
      <c r="B2145" s="11"/>
      <c r="F2145" s="11"/>
      <c r="I2145" t="str">
        <f>LEFT(Tabela_Kwerenda_z_AKORD[[#This Row],[NR_KOMISJI]],5)</f>
        <v/>
      </c>
      <c r="J2145" t="str">
        <f>DAY(Tabela_Kwerenda_z_AKORD[[#This Row],[CZAS_START]]) &amp;"-"&amp; MONTH(Tabela_Kwerenda_z_AKORD[[#This Row],[CZAS_START]]) &amp;"-"&amp; YEAR(Tabela_Kwerenda_z_AKORD[[#This Row],[CZAS_START]])</f>
        <v>0-1-1900</v>
      </c>
      <c r="K2145" t="e">
        <f>INDEX(AKORDT[],MATCH(Tabela_Kwerenda_z_AKORD[[#This Row],[PRACOWNICY_ID]],AKORDT[PRACOWNICY_ID],0),1)</f>
        <v>#N/A</v>
      </c>
    </row>
    <row r="2146" spans="1:11">
      <c r="A2146" s="11"/>
      <c r="B2146" s="11"/>
      <c r="F2146" s="11"/>
      <c r="I2146" t="str">
        <f>LEFT(Tabela_Kwerenda_z_AKORD[[#This Row],[NR_KOMISJI]],5)</f>
        <v/>
      </c>
      <c r="J2146" t="str">
        <f>DAY(Tabela_Kwerenda_z_AKORD[[#This Row],[CZAS_START]]) &amp;"-"&amp; MONTH(Tabela_Kwerenda_z_AKORD[[#This Row],[CZAS_START]]) &amp;"-"&amp; YEAR(Tabela_Kwerenda_z_AKORD[[#This Row],[CZAS_START]])</f>
        <v>0-1-1900</v>
      </c>
      <c r="K2146" t="e">
        <f>INDEX(AKORDT[],MATCH(Tabela_Kwerenda_z_AKORD[[#This Row],[PRACOWNICY_ID]],AKORDT[PRACOWNICY_ID],0),1)</f>
        <v>#N/A</v>
      </c>
    </row>
    <row r="2147" spans="1:11">
      <c r="A2147" s="11"/>
      <c r="B2147" s="11"/>
      <c r="F2147" s="11"/>
      <c r="I2147" t="str">
        <f>LEFT(Tabela_Kwerenda_z_AKORD[[#This Row],[NR_KOMISJI]],5)</f>
        <v/>
      </c>
      <c r="J2147" t="str">
        <f>DAY(Tabela_Kwerenda_z_AKORD[[#This Row],[CZAS_START]]) &amp;"-"&amp; MONTH(Tabela_Kwerenda_z_AKORD[[#This Row],[CZAS_START]]) &amp;"-"&amp; YEAR(Tabela_Kwerenda_z_AKORD[[#This Row],[CZAS_START]])</f>
        <v>0-1-1900</v>
      </c>
      <c r="K2147" t="e">
        <f>INDEX(AKORDT[],MATCH(Tabela_Kwerenda_z_AKORD[[#This Row],[PRACOWNICY_ID]],AKORDT[PRACOWNICY_ID],0),1)</f>
        <v>#N/A</v>
      </c>
    </row>
    <row r="2148" spans="1:11">
      <c r="A2148" s="11"/>
      <c r="B2148" s="11"/>
      <c r="F2148" s="11"/>
      <c r="I2148" t="str">
        <f>LEFT(Tabela_Kwerenda_z_AKORD[[#This Row],[NR_KOMISJI]],5)</f>
        <v/>
      </c>
      <c r="J2148" t="str">
        <f>DAY(Tabela_Kwerenda_z_AKORD[[#This Row],[CZAS_START]]) &amp;"-"&amp; MONTH(Tabela_Kwerenda_z_AKORD[[#This Row],[CZAS_START]]) &amp;"-"&amp; YEAR(Tabela_Kwerenda_z_AKORD[[#This Row],[CZAS_START]])</f>
        <v>0-1-1900</v>
      </c>
      <c r="K2148" t="e">
        <f>INDEX(AKORDT[],MATCH(Tabela_Kwerenda_z_AKORD[[#This Row],[PRACOWNICY_ID]],AKORDT[PRACOWNICY_ID],0),1)</f>
        <v>#N/A</v>
      </c>
    </row>
    <row r="2149" spans="1:11">
      <c r="A2149" s="11"/>
      <c r="B2149" s="11"/>
      <c r="F2149" s="11"/>
      <c r="I2149" t="str">
        <f>LEFT(Tabela_Kwerenda_z_AKORD[[#This Row],[NR_KOMISJI]],5)</f>
        <v/>
      </c>
      <c r="J2149" t="str">
        <f>DAY(Tabela_Kwerenda_z_AKORD[[#This Row],[CZAS_START]]) &amp;"-"&amp; MONTH(Tabela_Kwerenda_z_AKORD[[#This Row],[CZAS_START]]) &amp;"-"&amp; YEAR(Tabela_Kwerenda_z_AKORD[[#This Row],[CZAS_START]])</f>
        <v>0-1-1900</v>
      </c>
      <c r="K2149" t="e">
        <f>INDEX(AKORDT[],MATCH(Tabela_Kwerenda_z_AKORD[[#This Row],[PRACOWNICY_ID]],AKORDT[PRACOWNICY_ID],0),1)</f>
        <v>#N/A</v>
      </c>
    </row>
    <row r="2150" spans="1:11">
      <c r="A2150" s="11"/>
      <c r="B2150" s="11"/>
      <c r="F2150" s="11"/>
      <c r="I2150" t="str">
        <f>LEFT(Tabela_Kwerenda_z_AKORD[[#This Row],[NR_KOMISJI]],5)</f>
        <v/>
      </c>
      <c r="J2150" t="str">
        <f>DAY(Tabela_Kwerenda_z_AKORD[[#This Row],[CZAS_START]]) &amp;"-"&amp; MONTH(Tabela_Kwerenda_z_AKORD[[#This Row],[CZAS_START]]) &amp;"-"&amp; YEAR(Tabela_Kwerenda_z_AKORD[[#This Row],[CZAS_START]])</f>
        <v>0-1-1900</v>
      </c>
      <c r="K2150" t="e">
        <f>INDEX(AKORDT[],MATCH(Tabela_Kwerenda_z_AKORD[[#This Row],[PRACOWNICY_ID]],AKORDT[PRACOWNICY_ID],0),1)</f>
        <v>#N/A</v>
      </c>
    </row>
    <row r="2151" spans="1:11">
      <c r="A2151" s="11"/>
      <c r="B2151" s="11"/>
      <c r="F2151" s="11"/>
      <c r="I2151" t="str">
        <f>LEFT(Tabela_Kwerenda_z_AKORD[[#This Row],[NR_KOMISJI]],5)</f>
        <v/>
      </c>
      <c r="J2151" t="str">
        <f>DAY(Tabela_Kwerenda_z_AKORD[[#This Row],[CZAS_START]]) &amp;"-"&amp; MONTH(Tabela_Kwerenda_z_AKORD[[#This Row],[CZAS_START]]) &amp;"-"&amp; YEAR(Tabela_Kwerenda_z_AKORD[[#This Row],[CZAS_START]])</f>
        <v>0-1-1900</v>
      </c>
      <c r="K2151" t="e">
        <f>INDEX(AKORDT[],MATCH(Tabela_Kwerenda_z_AKORD[[#This Row],[PRACOWNICY_ID]],AKORDT[PRACOWNICY_ID],0),1)</f>
        <v>#N/A</v>
      </c>
    </row>
    <row r="2152" spans="1:11">
      <c r="A2152" s="11"/>
      <c r="B2152" s="11"/>
      <c r="F2152" s="11"/>
      <c r="I2152" t="str">
        <f>LEFT(Tabela_Kwerenda_z_AKORD[[#This Row],[NR_KOMISJI]],5)</f>
        <v/>
      </c>
      <c r="J2152" t="str">
        <f>DAY(Tabela_Kwerenda_z_AKORD[[#This Row],[CZAS_START]]) &amp;"-"&amp; MONTH(Tabela_Kwerenda_z_AKORD[[#This Row],[CZAS_START]]) &amp;"-"&amp; YEAR(Tabela_Kwerenda_z_AKORD[[#This Row],[CZAS_START]])</f>
        <v>0-1-1900</v>
      </c>
      <c r="K2152" t="e">
        <f>INDEX(AKORDT[],MATCH(Tabela_Kwerenda_z_AKORD[[#This Row],[PRACOWNICY_ID]],AKORDT[PRACOWNICY_ID],0),1)</f>
        <v>#N/A</v>
      </c>
    </row>
    <row r="2153" spans="1:11">
      <c r="A2153" s="11"/>
      <c r="B2153" s="11"/>
      <c r="F2153" s="11"/>
      <c r="I2153" t="str">
        <f>LEFT(Tabela_Kwerenda_z_AKORD[[#This Row],[NR_KOMISJI]],5)</f>
        <v/>
      </c>
      <c r="J2153" t="str">
        <f>DAY(Tabela_Kwerenda_z_AKORD[[#This Row],[CZAS_START]]) &amp;"-"&amp; MONTH(Tabela_Kwerenda_z_AKORD[[#This Row],[CZAS_START]]) &amp;"-"&amp; YEAR(Tabela_Kwerenda_z_AKORD[[#This Row],[CZAS_START]])</f>
        <v>0-1-1900</v>
      </c>
      <c r="K2153" t="e">
        <f>INDEX(AKORDT[],MATCH(Tabela_Kwerenda_z_AKORD[[#This Row],[PRACOWNICY_ID]],AKORDT[PRACOWNICY_ID],0),1)</f>
        <v>#N/A</v>
      </c>
    </row>
    <row r="2154" spans="1:11">
      <c r="A2154" s="11"/>
      <c r="B2154" s="11"/>
      <c r="F2154" s="11"/>
      <c r="I2154" t="str">
        <f>LEFT(Tabela_Kwerenda_z_AKORD[[#This Row],[NR_KOMISJI]],5)</f>
        <v/>
      </c>
      <c r="J2154" t="str">
        <f>DAY(Tabela_Kwerenda_z_AKORD[[#This Row],[CZAS_START]]) &amp;"-"&amp; MONTH(Tabela_Kwerenda_z_AKORD[[#This Row],[CZAS_START]]) &amp;"-"&amp; YEAR(Tabela_Kwerenda_z_AKORD[[#This Row],[CZAS_START]])</f>
        <v>0-1-1900</v>
      </c>
      <c r="K2154" t="e">
        <f>INDEX(AKORDT[],MATCH(Tabela_Kwerenda_z_AKORD[[#This Row],[PRACOWNICY_ID]],AKORDT[PRACOWNICY_ID],0),1)</f>
        <v>#N/A</v>
      </c>
    </row>
    <row r="2155" spans="1:11">
      <c r="A2155" s="11"/>
      <c r="B2155" s="11"/>
      <c r="F2155" s="11"/>
      <c r="I2155" t="str">
        <f>LEFT(Tabela_Kwerenda_z_AKORD[[#This Row],[NR_KOMISJI]],5)</f>
        <v/>
      </c>
      <c r="J2155" t="str">
        <f>DAY(Tabela_Kwerenda_z_AKORD[[#This Row],[CZAS_START]]) &amp;"-"&amp; MONTH(Tabela_Kwerenda_z_AKORD[[#This Row],[CZAS_START]]) &amp;"-"&amp; YEAR(Tabela_Kwerenda_z_AKORD[[#This Row],[CZAS_START]])</f>
        <v>0-1-1900</v>
      </c>
      <c r="K2155" t="e">
        <f>INDEX(AKORDT[],MATCH(Tabela_Kwerenda_z_AKORD[[#This Row],[PRACOWNICY_ID]],AKORDT[PRACOWNICY_ID],0),1)</f>
        <v>#N/A</v>
      </c>
    </row>
    <row r="2156" spans="1:11">
      <c r="A2156" s="11"/>
      <c r="B2156" s="11"/>
      <c r="F2156" s="11"/>
      <c r="I2156" t="str">
        <f>LEFT(Tabela_Kwerenda_z_AKORD[[#This Row],[NR_KOMISJI]],5)</f>
        <v/>
      </c>
      <c r="J2156" t="str">
        <f>DAY(Tabela_Kwerenda_z_AKORD[[#This Row],[CZAS_START]]) &amp;"-"&amp; MONTH(Tabela_Kwerenda_z_AKORD[[#This Row],[CZAS_START]]) &amp;"-"&amp; YEAR(Tabela_Kwerenda_z_AKORD[[#This Row],[CZAS_START]])</f>
        <v>0-1-1900</v>
      </c>
      <c r="K2156" t="e">
        <f>INDEX(AKORDT[],MATCH(Tabela_Kwerenda_z_AKORD[[#This Row],[PRACOWNICY_ID]],AKORDT[PRACOWNICY_ID],0),1)</f>
        <v>#N/A</v>
      </c>
    </row>
    <row r="2157" spans="1:11">
      <c r="A2157" s="11"/>
      <c r="B2157" s="11"/>
      <c r="F2157" s="11"/>
      <c r="I2157" t="str">
        <f>LEFT(Tabela_Kwerenda_z_AKORD[[#This Row],[NR_KOMISJI]],5)</f>
        <v/>
      </c>
      <c r="J2157" t="str">
        <f>DAY(Tabela_Kwerenda_z_AKORD[[#This Row],[CZAS_START]]) &amp;"-"&amp; MONTH(Tabela_Kwerenda_z_AKORD[[#This Row],[CZAS_START]]) &amp;"-"&amp; YEAR(Tabela_Kwerenda_z_AKORD[[#This Row],[CZAS_START]])</f>
        <v>0-1-1900</v>
      </c>
      <c r="K2157" t="e">
        <f>INDEX(AKORDT[],MATCH(Tabela_Kwerenda_z_AKORD[[#This Row],[PRACOWNICY_ID]],AKORDT[PRACOWNICY_ID],0),1)</f>
        <v>#N/A</v>
      </c>
    </row>
    <row r="2158" spans="1:11">
      <c r="A2158" s="11"/>
      <c r="B2158" s="11"/>
      <c r="F2158" s="11"/>
      <c r="I2158" t="str">
        <f>LEFT(Tabela_Kwerenda_z_AKORD[[#This Row],[NR_KOMISJI]],5)</f>
        <v/>
      </c>
      <c r="J2158" t="str">
        <f>DAY(Tabela_Kwerenda_z_AKORD[[#This Row],[CZAS_START]]) &amp;"-"&amp; MONTH(Tabela_Kwerenda_z_AKORD[[#This Row],[CZAS_START]]) &amp;"-"&amp; YEAR(Tabela_Kwerenda_z_AKORD[[#This Row],[CZAS_START]])</f>
        <v>0-1-1900</v>
      </c>
      <c r="K2158" t="e">
        <f>INDEX(AKORDT[],MATCH(Tabela_Kwerenda_z_AKORD[[#This Row],[PRACOWNICY_ID]],AKORDT[PRACOWNICY_ID],0),1)</f>
        <v>#N/A</v>
      </c>
    </row>
    <row r="2159" spans="1:11">
      <c r="A2159" s="11"/>
      <c r="B2159" s="11"/>
      <c r="F2159" s="11"/>
      <c r="I2159" t="str">
        <f>LEFT(Tabela_Kwerenda_z_AKORD[[#This Row],[NR_KOMISJI]],5)</f>
        <v/>
      </c>
      <c r="J2159" t="str">
        <f>DAY(Tabela_Kwerenda_z_AKORD[[#This Row],[CZAS_START]]) &amp;"-"&amp; MONTH(Tabela_Kwerenda_z_AKORD[[#This Row],[CZAS_START]]) &amp;"-"&amp; YEAR(Tabela_Kwerenda_z_AKORD[[#This Row],[CZAS_START]])</f>
        <v>0-1-1900</v>
      </c>
      <c r="K2159" t="e">
        <f>INDEX(AKORDT[],MATCH(Tabela_Kwerenda_z_AKORD[[#This Row],[PRACOWNICY_ID]],AKORDT[PRACOWNICY_ID],0),1)</f>
        <v>#N/A</v>
      </c>
    </row>
    <row r="2160" spans="1:11">
      <c r="A2160" s="11"/>
      <c r="B2160" s="11"/>
      <c r="F2160" s="11"/>
      <c r="I2160" t="str">
        <f>LEFT(Tabela_Kwerenda_z_AKORD[[#This Row],[NR_KOMISJI]],5)</f>
        <v/>
      </c>
      <c r="J2160" t="str">
        <f>DAY(Tabela_Kwerenda_z_AKORD[[#This Row],[CZAS_START]]) &amp;"-"&amp; MONTH(Tabela_Kwerenda_z_AKORD[[#This Row],[CZAS_START]]) &amp;"-"&amp; YEAR(Tabela_Kwerenda_z_AKORD[[#This Row],[CZAS_START]])</f>
        <v>0-1-1900</v>
      </c>
      <c r="K2160" t="e">
        <f>INDEX(AKORDT[],MATCH(Tabela_Kwerenda_z_AKORD[[#This Row],[PRACOWNICY_ID]],AKORDT[PRACOWNICY_ID],0),1)</f>
        <v>#N/A</v>
      </c>
    </row>
    <row r="2161" spans="1:11">
      <c r="A2161" s="11"/>
      <c r="B2161" s="11"/>
      <c r="F2161" s="11"/>
      <c r="I2161" t="str">
        <f>LEFT(Tabela_Kwerenda_z_AKORD[[#This Row],[NR_KOMISJI]],5)</f>
        <v/>
      </c>
      <c r="J2161" t="str">
        <f>DAY(Tabela_Kwerenda_z_AKORD[[#This Row],[CZAS_START]]) &amp;"-"&amp; MONTH(Tabela_Kwerenda_z_AKORD[[#This Row],[CZAS_START]]) &amp;"-"&amp; YEAR(Tabela_Kwerenda_z_AKORD[[#This Row],[CZAS_START]])</f>
        <v>0-1-1900</v>
      </c>
      <c r="K2161" t="e">
        <f>INDEX(AKORDT[],MATCH(Tabela_Kwerenda_z_AKORD[[#This Row],[PRACOWNICY_ID]],AKORDT[PRACOWNICY_ID],0),1)</f>
        <v>#N/A</v>
      </c>
    </row>
    <row r="2162" spans="1:11">
      <c r="A2162" s="11"/>
      <c r="B2162" s="11"/>
      <c r="F2162" s="11"/>
      <c r="I2162" t="str">
        <f>LEFT(Tabela_Kwerenda_z_AKORD[[#This Row],[NR_KOMISJI]],5)</f>
        <v/>
      </c>
      <c r="J2162" t="str">
        <f>DAY(Tabela_Kwerenda_z_AKORD[[#This Row],[CZAS_START]]) &amp;"-"&amp; MONTH(Tabela_Kwerenda_z_AKORD[[#This Row],[CZAS_START]]) &amp;"-"&amp; YEAR(Tabela_Kwerenda_z_AKORD[[#This Row],[CZAS_START]])</f>
        <v>0-1-1900</v>
      </c>
      <c r="K2162" t="e">
        <f>INDEX(AKORDT[],MATCH(Tabela_Kwerenda_z_AKORD[[#This Row],[PRACOWNICY_ID]],AKORDT[PRACOWNICY_ID],0),1)</f>
        <v>#N/A</v>
      </c>
    </row>
    <row r="2163" spans="1:11">
      <c r="A2163" s="11"/>
      <c r="B2163" s="11"/>
      <c r="F2163" s="11"/>
      <c r="I2163" t="str">
        <f>LEFT(Tabela_Kwerenda_z_AKORD[[#This Row],[NR_KOMISJI]],5)</f>
        <v/>
      </c>
      <c r="J2163" t="str">
        <f>DAY(Tabela_Kwerenda_z_AKORD[[#This Row],[CZAS_START]]) &amp;"-"&amp; MONTH(Tabela_Kwerenda_z_AKORD[[#This Row],[CZAS_START]]) &amp;"-"&amp; YEAR(Tabela_Kwerenda_z_AKORD[[#This Row],[CZAS_START]])</f>
        <v>0-1-1900</v>
      </c>
      <c r="K2163" t="e">
        <f>INDEX(AKORDT[],MATCH(Tabela_Kwerenda_z_AKORD[[#This Row],[PRACOWNICY_ID]],AKORDT[PRACOWNICY_ID],0),1)</f>
        <v>#N/A</v>
      </c>
    </row>
    <row r="2164" spans="1:11">
      <c r="A2164" s="11"/>
      <c r="B2164" s="11"/>
      <c r="F2164" s="11"/>
      <c r="I2164" t="str">
        <f>LEFT(Tabela_Kwerenda_z_AKORD[[#This Row],[NR_KOMISJI]],5)</f>
        <v/>
      </c>
      <c r="J2164" t="str">
        <f>DAY(Tabela_Kwerenda_z_AKORD[[#This Row],[CZAS_START]]) &amp;"-"&amp; MONTH(Tabela_Kwerenda_z_AKORD[[#This Row],[CZAS_START]]) &amp;"-"&amp; YEAR(Tabela_Kwerenda_z_AKORD[[#This Row],[CZAS_START]])</f>
        <v>0-1-1900</v>
      </c>
      <c r="K2164" t="e">
        <f>INDEX(AKORDT[],MATCH(Tabela_Kwerenda_z_AKORD[[#This Row],[PRACOWNICY_ID]],AKORDT[PRACOWNICY_ID],0),1)</f>
        <v>#N/A</v>
      </c>
    </row>
    <row r="2165" spans="1:11">
      <c r="A2165" s="11"/>
      <c r="B2165" s="11"/>
      <c r="F2165" s="11"/>
      <c r="I2165" t="str">
        <f>LEFT(Tabela_Kwerenda_z_AKORD[[#This Row],[NR_KOMISJI]],5)</f>
        <v/>
      </c>
      <c r="J2165" t="str">
        <f>DAY(Tabela_Kwerenda_z_AKORD[[#This Row],[CZAS_START]]) &amp;"-"&amp; MONTH(Tabela_Kwerenda_z_AKORD[[#This Row],[CZAS_START]]) &amp;"-"&amp; YEAR(Tabela_Kwerenda_z_AKORD[[#This Row],[CZAS_START]])</f>
        <v>0-1-1900</v>
      </c>
      <c r="K2165" t="e">
        <f>INDEX(AKORDT[],MATCH(Tabela_Kwerenda_z_AKORD[[#This Row],[PRACOWNICY_ID]],AKORDT[PRACOWNICY_ID],0),1)</f>
        <v>#N/A</v>
      </c>
    </row>
    <row r="2166" spans="1:11">
      <c r="A2166" s="11"/>
      <c r="B2166" s="11"/>
      <c r="F2166" s="11"/>
      <c r="I2166" t="str">
        <f>LEFT(Tabela_Kwerenda_z_AKORD[[#This Row],[NR_KOMISJI]],5)</f>
        <v/>
      </c>
      <c r="J2166" t="str">
        <f>DAY(Tabela_Kwerenda_z_AKORD[[#This Row],[CZAS_START]]) &amp;"-"&amp; MONTH(Tabela_Kwerenda_z_AKORD[[#This Row],[CZAS_START]]) &amp;"-"&amp; YEAR(Tabela_Kwerenda_z_AKORD[[#This Row],[CZAS_START]])</f>
        <v>0-1-1900</v>
      </c>
      <c r="K2166" t="e">
        <f>INDEX(AKORDT[],MATCH(Tabela_Kwerenda_z_AKORD[[#This Row],[PRACOWNICY_ID]],AKORDT[PRACOWNICY_ID],0),1)</f>
        <v>#N/A</v>
      </c>
    </row>
    <row r="2167" spans="1:11">
      <c r="A2167" s="11"/>
      <c r="B2167" s="11"/>
      <c r="F2167" s="11"/>
      <c r="I2167" t="str">
        <f>LEFT(Tabela_Kwerenda_z_AKORD[[#This Row],[NR_KOMISJI]],5)</f>
        <v/>
      </c>
      <c r="J2167" t="str">
        <f>DAY(Tabela_Kwerenda_z_AKORD[[#This Row],[CZAS_START]]) &amp;"-"&amp; MONTH(Tabela_Kwerenda_z_AKORD[[#This Row],[CZAS_START]]) &amp;"-"&amp; YEAR(Tabela_Kwerenda_z_AKORD[[#This Row],[CZAS_START]])</f>
        <v>0-1-1900</v>
      </c>
      <c r="K2167" t="e">
        <f>INDEX(AKORDT[],MATCH(Tabela_Kwerenda_z_AKORD[[#This Row],[PRACOWNICY_ID]],AKORDT[PRACOWNICY_ID],0),1)</f>
        <v>#N/A</v>
      </c>
    </row>
    <row r="2168" spans="1:11">
      <c r="A2168" s="11"/>
      <c r="B2168" s="11"/>
      <c r="F2168" s="11"/>
      <c r="I2168" t="str">
        <f>LEFT(Tabela_Kwerenda_z_AKORD[[#This Row],[NR_KOMISJI]],5)</f>
        <v/>
      </c>
      <c r="J2168" t="str">
        <f>DAY(Tabela_Kwerenda_z_AKORD[[#This Row],[CZAS_START]]) &amp;"-"&amp; MONTH(Tabela_Kwerenda_z_AKORD[[#This Row],[CZAS_START]]) &amp;"-"&amp; YEAR(Tabela_Kwerenda_z_AKORD[[#This Row],[CZAS_START]])</f>
        <v>0-1-1900</v>
      </c>
      <c r="K2168" t="e">
        <f>INDEX(AKORDT[],MATCH(Tabela_Kwerenda_z_AKORD[[#This Row],[PRACOWNICY_ID]],AKORDT[PRACOWNICY_ID],0),1)</f>
        <v>#N/A</v>
      </c>
    </row>
    <row r="2169" spans="1:11">
      <c r="A2169" s="11"/>
      <c r="B2169" s="11"/>
      <c r="F2169" s="11"/>
      <c r="I2169" t="str">
        <f>LEFT(Tabela_Kwerenda_z_AKORD[[#This Row],[NR_KOMISJI]],5)</f>
        <v/>
      </c>
      <c r="J2169" t="str">
        <f>DAY(Tabela_Kwerenda_z_AKORD[[#This Row],[CZAS_START]]) &amp;"-"&amp; MONTH(Tabela_Kwerenda_z_AKORD[[#This Row],[CZAS_START]]) &amp;"-"&amp; YEAR(Tabela_Kwerenda_z_AKORD[[#This Row],[CZAS_START]])</f>
        <v>0-1-1900</v>
      </c>
      <c r="K2169" t="e">
        <f>INDEX(AKORDT[],MATCH(Tabela_Kwerenda_z_AKORD[[#This Row],[PRACOWNICY_ID]],AKORDT[PRACOWNICY_ID],0),1)</f>
        <v>#N/A</v>
      </c>
    </row>
    <row r="2170" spans="1:11">
      <c r="A2170" s="11"/>
      <c r="B2170" s="11"/>
      <c r="F2170" s="11"/>
      <c r="I2170" t="str">
        <f>LEFT(Tabela_Kwerenda_z_AKORD[[#This Row],[NR_KOMISJI]],5)</f>
        <v/>
      </c>
      <c r="J2170" t="str">
        <f>DAY(Tabela_Kwerenda_z_AKORD[[#This Row],[CZAS_START]]) &amp;"-"&amp; MONTH(Tabela_Kwerenda_z_AKORD[[#This Row],[CZAS_START]]) &amp;"-"&amp; YEAR(Tabela_Kwerenda_z_AKORD[[#This Row],[CZAS_START]])</f>
        <v>0-1-1900</v>
      </c>
      <c r="K2170" t="e">
        <f>INDEX(AKORDT[],MATCH(Tabela_Kwerenda_z_AKORD[[#This Row],[PRACOWNICY_ID]],AKORDT[PRACOWNICY_ID],0),1)</f>
        <v>#N/A</v>
      </c>
    </row>
    <row r="2171" spans="1:11">
      <c r="A2171" s="11"/>
      <c r="B2171" s="11"/>
      <c r="F2171" s="11"/>
      <c r="I2171" t="str">
        <f>LEFT(Tabela_Kwerenda_z_AKORD[[#This Row],[NR_KOMISJI]],5)</f>
        <v/>
      </c>
      <c r="J2171" t="str">
        <f>DAY(Tabela_Kwerenda_z_AKORD[[#This Row],[CZAS_START]]) &amp;"-"&amp; MONTH(Tabela_Kwerenda_z_AKORD[[#This Row],[CZAS_START]]) &amp;"-"&amp; YEAR(Tabela_Kwerenda_z_AKORD[[#This Row],[CZAS_START]])</f>
        <v>0-1-1900</v>
      </c>
      <c r="K2171" t="e">
        <f>INDEX(AKORDT[],MATCH(Tabela_Kwerenda_z_AKORD[[#This Row],[PRACOWNICY_ID]],AKORDT[PRACOWNICY_ID],0),1)</f>
        <v>#N/A</v>
      </c>
    </row>
    <row r="2172" spans="1:11">
      <c r="A2172" s="11"/>
      <c r="B2172" s="11"/>
      <c r="F2172" s="11"/>
      <c r="I2172" t="str">
        <f>LEFT(Tabela_Kwerenda_z_AKORD[[#This Row],[NR_KOMISJI]],5)</f>
        <v/>
      </c>
      <c r="J2172" t="str">
        <f>DAY(Tabela_Kwerenda_z_AKORD[[#This Row],[CZAS_START]]) &amp;"-"&amp; MONTH(Tabela_Kwerenda_z_AKORD[[#This Row],[CZAS_START]]) &amp;"-"&amp; YEAR(Tabela_Kwerenda_z_AKORD[[#This Row],[CZAS_START]])</f>
        <v>0-1-1900</v>
      </c>
      <c r="K2172" t="e">
        <f>INDEX(AKORDT[],MATCH(Tabela_Kwerenda_z_AKORD[[#This Row],[PRACOWNICY_ID]],AKORDT[PRACOWNICY_ID],0),1)</f>
        <v>#N/A</v>
      </c>
    </row>
    <row r="2173" spans="1:11">
      <c r="A2173" s="11"/>
      <c r="B2173" s="11"/>
      <c r="F2173" s="11"/>
      <c r="I2173" t="str">
        <f>LEFT(Tabela_Kwerenda_z_AKORD[[#This Row],[NR_KOMISJI]],5)</f>
        <v/>
      </c>
      <c r="J2173" t="str">
        <f>DAY(Tabela_Kwerenda_z_AKORD[[#This Row],[CZAS_START]]) &amp;"-"&amp; MONTH(Tabela_Kwerenda_z_AKORD[[#This Row],[CZAS_START]]) &amp;"-"&amp; YEAR(Tabela_Kwerenda_z_AKORD[[#This Row],[CZAS_START]])</f>
        <v>0-1-1900</v>
      </c>
      <c r="K2173" t="e">
        <f>INDEX(AKORDT[],MATCH(Tabela_Kwerenda_z_AKORD[[#This Row],[PRACOWNICY_ID]],AKORDT[PRACOWNICY_ID],0),1)</f>
        <v>#N/A</v>
      </c>
    </row>
    <row r="2174" spans="1:11">
      <c r="A2174" s="11"/>
      <c r="B2174" s="11"/>
      <c r="F2174" s="11"/>
      <c r="I2174" t="str">
        <f>LEFT(Tabela_Kwerenda_z_AKORD[[#This Row],[NR_KOMISJI]],5)</f>
        <v/>
      </c>
      <c r="J2174" t="str">
        <f>DAY(Tabela_Kwerenda_z_AKORD[[#This Row],[CZAS_START]]) &amp;"-"&amp; MONTH(Tabela_Kwerenda_z_AKORD[[#This Row],[CZAS_START]]) &amp;"-"&amp; YEAR(Tabela_Kwerenda_z_AKORD[[#This Row],[CZAS_START]])</f>
        <v>0-1-1900</v>
      </c>
      <c r="K2174" t="e">
        <f>INDEX(AKORDT[],MATCH(Tabela_Kwerenda_z_AKORD[[#This Row],[PRACOWNICY_ID]],AKORDT[PRACOWNICY_ID],0),1)</f>
        <v>#N/A</v>
      </c>
    </row>
    <row r="2175" spans="1:11">
      <c r="A2175" s="11"/>
      <c r="B2175" s="11"/>
      <c r="F2175" s="11"/>
      <c r="I2175" t="str">
        <f>LEFT(Tabela_Kwerenda_z_AKORD[[#This Row],[NR_KOMISJI]],5)</f>
        <v/>
      </c>
      <c r="J2175" t="str">
        <f>DAY(Tabela_Kwerenda_z_AKORD[[#This Row],[CZAS_START]]) &amp;"-"&amp; MONTH(Tabela_Kwerenda_z_AKORD[[#This Row],[CZAS_START]]) &amp;"-"&amp; YEAR(Tabela_Kwerenda_z_AKORD[[#This Row],[CZAS_START]])</f>
        <v>0-1-1900</v>
      </c>
      <c r="K2175" t="e">
        <f>INDEX(AKORDT[],MATCH(Tabela_Kwerenda_z_AKORD[[#This Row],[PRACOWNICY_ID]],AKORDT[PRACOWNICY_ID],0),1)</f>
        <v>#N/A</v>
      </c>
    </row>
    <row r="2176" spans="1:11">
      <c r="A2176" s="11"/>
      <c r="B2176" s="11"/>
      <c r="F2176" s="11"/>
      <c r="I2176" t="str">
        <f>LEFT(Tabela_Kwerenda_z_AKORD[[#This Row],[NR_KOMISJI]],5)</f>
        <v/>
      </c>
      <c r="J2176" t="str">
        <f>DAY(Tabela_Kwerenda_z_AKORD[[#This Row],[CZAS_START]]) &amp;"-"&amp; MONTH(Tabela_Kwerenda_z_AKORD[[#This Row],[CZAS_START]]) &amp;"-"&amp; YEAR(Tabela_Kwerenda_z_AKORD[[#This Row],[CZAS_START]])</f>
        <v>0-1-1900</v>
      </c>
      <c r="K2176" t="e">
        <f>INDEX(AKORDT[],MATCH(Tabela_Kwerenda_z_AKORD[[#This Row],[PRACOWNICY_ID]],AKORDT[PRACOWNICY_ID],0),1)</f>
        <v>#N/A</v>
      </c>
    </row>
    <row r="2177" spans="1:11">
      <c r="A2177" s="11"/>
      <c r="B2177" s="11"/>
      <c r="F2177" s="11"/>
      <c r="I2177" t="str">
        <f>LEFT(Tabela_Kwerenda_z_AKORD[[#This Row],[NR_KOMISJI]],5)</f>
        <v/>
      </c>
      <c r="J2177" t="str">
        <f>DAY(Tabela_Kwerenda_z_AKORD[[#This Row],[CZAS_START]]) &amp;"-"&amp; MONTH(Tabela_Kwerenda_z_AKORD[[#This Row],[CZAS_START]]) &amp;"-"&amp; YEAR(Tabela_Kwerenda_z_AKORD[[#This Row],[CZAS_START]])</f>
        <v>0-1-1900</v>
      </c>
      <c r="K2177" t="e">
        <f>INDEX(AKORDT[],MATCH(Tabela_Kwerenda_z_AKORD[[#This Row],[PRACOWNICY_ID]],AKORDT[PRACOWNICY_ID],0),1)</f>
        <v>#N/A</v>
      </c>
    </row>
    <row r="2178" spans="1:11">
      <c r="A2178" s="11"/>
      <c r="B2178" s="11"/>
      <c r="F2178" s="11"/>
      <c r="I2178" t="str">
        <f>LEFT(Tabela_Kwerenda_z_AKORD[[#This Row],[NR_KOMISJI]],5)</f>
        <v/>
      </c>
      <c r="J2178" t="str">
        <f>DAY(Tabela_Kwerenda_z_AKORD[[#This Row],[CZAS_START]]) &amp;"-"&amp; MONTH(Tabela_Kwerenda_z_AKORD[[#This Row],[CZAS_START]]) &amp;"-"&amp; YEAR(Tabela_Kwerenda_z_AKORD[[#This Row],[CZAS_START]])</f>
        <v>0-1-1900</v>
      </c>
      <c r="K2178" t="e">
        <f>INDEX(AKORDT[],MATCH(Tabela_Kwerenda_z_AKORD[[#This Row],[PRACOWNICY_ID]],AKORDT[PRACOWNICY_ID],0),1)</f>
        <v>#N/A</v>
      </c>
    </row>
    <row r="2179" spans="1:11">
      <c r="A2179" s="11"/>
      <c r="B2179" s="11"/>
      <c r="F2179" s="11"/>
      <c r="I2179" t="str">
        <f>LEFT(Tabela_Kwerenda_z_AKORD[[#This Row],[NR_KOMISJI]],5)</f>
        <v/>
      </c>
      <c r="J2179" t="str">
        <f>DAY(Tabela_Kwerenda_z_AKORD[[#This Row],[CZAS_START]]) &amp;"-"&amp; MONTH(Tabela_Kwerenda_z_AKORD[[#This Row],[CZAS_START]]) &amp;"-"&amp; YEAR(Tabela_Kwerenda_z_AKORD[[#This Row],[CZAS_START]])</f>
        <v>0-1-1900</v>
      </c>
      <c r="K2179" t="e">
        <f>INDEX(AKORDT[],MATCH(Tabela_Kwerenda_z_AKORD[[#This Row],[PRACOWNICY_ID]],AKORDT[PRACOWNICY_ID],0),1)</f>
        <v>#N/A</v>
      </c>
    </row>
    <row r="2180" spans="1:11">
      <c r="A2180" s="11"/>
      <c r="B2180" s="11"/>
      <c r="F2180" s="11"/>
      <c r="I2180" t="str">
        <f>LEFT(Tabela_Kwerenda_z_AKORD[[#This Row],[NR_KOMISJI]],5)</f>
        <v/>
      </c>
      <c r="J2180" t="str">
        <f>DAY(Tabela_Kwerenda_z_AKORD[[#This Row],[CZAS_START]]) &amp;"-"&amp; MONTH(Tabela_Kwerenda_z_AKORD[[#This Row],[CZAS_START]]) &amp;"-"&amp; YEAR(Tabela_Kwerenda_z_AKORD[[#This Row],[CZAS_START]])</f>
        <v>0-1-1900</v>
      </c>
      <c r="K2180" t="e">
        <f>INDEX(AKORDT[],MATCH(Tabela_Kwerenda_z_AKORD[[#This Row],[PRACOWNICY_ID]],AKORDT[PRACOWNICY_ID],0),1)</f>
        <v>#N/A</v>
      </c>
    </row>
    <row r="2181" spans="1:11">
      <c r="A2181" s="11"/>
      <c r="B2181" s="11"/>
      <c r="F2181" s="11"/>
      <c r="I2181" t="str">
        <f>LEFT(Tabela_Kwerenda_z_AKORD[[#This Row],[NR_KOMISJI]],5)</f>
        <v/>
      </c>
      <c r="J2181" t="str">
        <f>DAY(Tabela_Kwerenda_z_AKORD[[#This Row],[CZAS_START]]) &amp;"-"&amp; MONTH(Tabela_Kwerenda_z_AKORD[[#This Row],[CZAS_START]]) &amp;"-"&amp; YEAR(Tabela_Kwerenda_z_AKORD[[#This Row],[CZAS_START]])</f>
        <v>0-1-1900</v>
      </c>
      <c r="K2181" t="e">
        <f>INDEX(AKORDT[],MATCH(Tabela_Kwerenda_z_AKORD[[#This Row],[PRACOWNICY_ID]],AKORDT[PRACOWNICY_ID],0),1)</f>
        <v>#N/A</v>
      </c>
    </row>
    <row r="2182" spans="1:11">
      <c r="A2182" s="11"/>
      <c r="B2182" s="11"/>
      <c r="F2182" s="11"/>
      <c r="I2182" t="str">
        <f>LEFT(Tabela_Kwerenda_z_AKORD[[#This Row],[NR_KOMISJI]],5)</f>
        <v/>
      </c>
      <c r="J2182" t="str">
        <f>DAY(Tabela_Kwerenda_z_AKORD[[#This Row],[CZAS_START]]) &amp;"-"&amp; MONTH(Tabela_Kwerenda_z_AKORD[[#This Row],[CZAS_START]]) &amp;"-"&amp; YEAR(Tabela_Kwerenda_z_AKORD[[#This Row],[CZAS_START]])</f>
        <v>0-1-1900</v>
      </c>
      <c r="K2182" t="e">
        <f>INDEX(AKORDT[],MATCH(Tabela_Kwerenda_z_AKORD[[#This Row],[PRACOWNICY_ID]],AKORDT[PRACOWNICY_ID],0),1)</f>
        <v>#N/A</v>
      </c>
    </row>
    <row r="2183" spans="1:11">
      <c r="A2183" s="11"/>
      <c r="B2183" s="11"/>
      <c r="F2183" s="11"/>
      <c r="I2183" t="str">
        <f>LEFT(Tabela_Kwerenda_z_AKORD[[#This Row],[NR_KOMISJI]],5)</f>
        <v/>
      </c>
      <c r="J2183" t="str">
        <f>DAY(Tabela_Kwerenda_z_AKORD[[#This Row],[CZAS_START]]) &amp;"-"&amp; MONTH(Tabela_Kwerenda_z_AKORD[[#This Row],[CZAS_START]]) &amp;"-"&amp; YEAR(Tabela_Kwerenda_z_AKORD[[#This Row],[CZAS_START]])</f>
        <v>0-1-1900</v>
      </c>
      <c r="K2183" t="e">
        <f>INDEX(AKORDT[],MATCH(Tabela_Kwerenda_z_AKORD[[#This Row],[PRACOWNICY_ID]],AKORDT[PRACOWNICY_ID],0),1)</f>
        <v>#N/A</v>
      </c>
    </row>
    <row r="2184" spans="1:11">
      <c r="A2184" s="11"/>
      <c r="B2184" s="11"/>
      <c r="F2184" s="11"/>
      <c r="I2184" t="str">
        <f>LEFT(Tabela_Kwerenda_z_AKORD[[#This Row],[NR_KOMISJI]],5)</f>
        <v/>
      </c>
      <c r="J2184" t="str">
        <f>DAY(Tabela_Kwerenda_z_AKORD[[#This Row],[CZAS_START]]) &amp;"-"&amp; MONTH(Tabela_Kwerenda_z_AKORD[[#This Row],[CZAS_START]]) &amp;"-"&amp; YEAR(Tabela_Kwerenda_z_AKORD[[#This Row],[CZAS_START]])</f>
        <v>0-1-1900</v>
      </c>
      <c r="K2184" t="e">
        <f>INDEX(AKORDT[],MATCH(Tabela_Kwerenda_z_AKORD[[#This Row],[PRACOWNICY_ID]],AKORDT[PRACOWNICY_ID],0),1)</f>
        <v>#N/A</v>
      </c>
    </row>
    <row r="2185" spans="1:11">
      <c r="A2185" s="11"/>
      <c r="B2185" s="11"/>
      <c r="F2185" s="11"/>
      <c r="I2185" t="str">
        <f>LEFT(Tabela_Kwerenda_z_AKORD[[#This Row],[NR_KOMISJI]],5)</f>
        <v/>
      </c>
      <c r="J2185" t="str">
        <f>DAY(Tabela_Kwerenda_z_AKORD[[#This Row],[CZAS_START]]) &amp;"-"&amp; MONTH(Tabela_Kwerenda_z_AKORD[[#This Row],[CZAS_START]]) &amp;"-"&amp; YEAR(Tabela_Kwerenda_z_AKORD[[#This Row],[CZAS_START]])</f>
        <v>0-1-1900</v>
      </c>
      <c r="K2185" t="e">
        <f>INDEX(AKORDT[],MATCH(Tabela_Kwerenda_z_AKORD[[#This Row],[PRACOWNICY_ID]],AKORDT[PRACOWNICY_ID],0),1)</f>
        <v>#N/A</v>
      </c>
    </row>
    <row r="2186" spans="1:11">
      <c r="A2186" s="11"/>
      <c r="B2186" s="11"/>
      <c r="F2186" s="11"/>
      <c r="I2186" t="str">
        <f>LEFT(Tabela_Kwerenda_z_AKORD[[#This Row],[NR_KOMISJI]],5)</f>
        <v/>
      </c>
      <c r="J2186" t="str">
        <f>DAY(Tabela_Kwerenda_z_AKORD[[#This Row],[CZAS_START]]) &amp;"-"&amp; MONTH(Tabela_Kwerenda_z_AKORD[[#This Row],[CZAS_START]]) &amp;"-"&amp; YEAR(Tabela_Kwerenda_z_AKORD[[#This Row],[CZAS_START]])</f>
        <v>0-1-1900</v>
      </c>
      <c r="K2186" t="e">
        <f>INDEX(AKORDT[],MATCH(Tabela_Kwerenda_z_AKORD[[#This Row],[PRACOWNICY_ID]],AKORDT[PRACOWNICY_ID],0),1)</f>
        <v>#N/A</v>
      </c>
    </row>
    <row r="2187" spans="1:11">
      <c r="A2187" s="11"/>
      <c r="B2187" s="11"/>
      <c r="F2187" s="11"/>
      <c r="I2187" t="str">
        <f>LEFT(Tabela_Kwerenda_z_AKORD[[#This Row],[NR_KOMISJI]],5)</f>
        <v/>
      </c>
      <c r="J2187" t="str">
        <f>DAY(Tabela_Kwerenda_z_AKORD[[#This Row],[CZAS_START]]) &amp;"-"&amp; MONTH(Tabela_Kwerenda_z_AKORD[[#This Row],[CZAS_START]]) &amp;"-"&amp; YEAR(Tabela_Kwerenda_z_AKORD[[#This Row],[CZAS_START]])</f>
        <v>0-1-1900</v>
      </c>
      <c r="K2187" t="e">
        <f>INDEX(AKORDT[],MATCH(Tabela_Kwerenda_z_AKORD[[#This Row],[PRACOWNICY_ID]],AKORDT[PRACOWNICY_ID],0),1)</f>
        <v>#N/A</v>
      </c>
    </row>
    <row r="2188" spans="1:11">
      <c r="A2188" s="11"/>
      <c r="B2188" s="11"/>
      <c r="F2188" s="11"/>
      <c r="I2188" t="str">
        <f>LEFT(Tabela_Kwerenda_z_AKORD[[#This Row],[NR_KOMISJI]],5)</f>
        <v/>
      </c>
      <c r="J2188" t="str">
        <f>DAY(Tabela_Kwerenda_z_AKORD[[#This Row],[CZAS_START]]) &amp;"-"&amp; MONTH(Tabela_Kwerenda_z_AKORD[[#This Row],[CZAS_START]]) &amp;"-"&amp; YEAR(Tabela_Kwerenda_z_AKORD[[#This Row],[CZAS_START]])</f>
        <v>0-1-1900</v>
      </c>
      <c r="K2188" t="e">
        <f>INDEX(AKORDT[],MATCH(Tabela_Kwerenda_z_AKORD[[#This Row],[PRACOWNICY_ID]],AKORDT[PRACOWNICY_ID],0),1)</f>
        <v>#N/A</v>
      </c>
    </row>
    <row r="2189" spans="1:11">
      <c r="A2189" s="11"/>
      <c r="B2189" s="11"/>
      <c r="F2189" s="11"/>
      <c r="I2189" t="str">
        <f>LEFT(Tabela_Kwerenda_z_AKORD[[#This Row],[NR_KOMISJI]],5)</f>
        <v/>
      </c>
      <c r="J2189" t="str">
        <f>DAY(Tabela_Kwerenda_z_AKORD[[#This Row],[CZAS_START]]) &amp;"-"&amp; MONTH(Tabela_Kwerenda_z_AKORD[[#This Row],[CZAS_START]]) &amp;"-"&amp; YEAR(Tabela_Kwerenda_z_AKORD[[#This Row],[CZAS_START]])</f>
        <v>0-1-1900</v>
      </c>
      <c r="K2189" t="e">
        <f>INDEX(AKORDT[],MATCH(Tabela_Kwerenda_z_AKORD[[#This Row],[PRACOWNICY_ID]],AKORDT[PRACOWNICY_ID],0),1)</f>
        <v>#N/A</v>
      </c>
    </row>
    <row r="2190" spans="1:11">
      <c r="A2190" s="11"/>
      <c r="B2190" s="11"/>
      <c r="F2190" s="11"/>
      <c r="I2190" t="str">
        <f>LEFT(Tabela_Kwerenda_z_AKORD[[#This Row],[NR_KOMISJI]],5)</f>
        <v/>
      </c>
      <c r="J2190" t="str">
        <f>DAY(Tabela_Kwerenda_z_AKORD[[#This Row],[CZAS_START]]) &amp;"-"&amp; MONTH(Tabela_Kwerenda_z_AKORD[[#This Row],[CZAS_START]]) &amp;"-"&amp; YEAR(Tabela_Kwerenda_z_AKORD[[#This Row],[CZAS_START]])</f>
        <v>0-1-1900</v>
      </c>
      <c r="K2190" t="e">
        <f>INDEX(AKORDT[],MATCH(Tabela_Kwerenda_z_AKORD[[#This Row],[PRACOWNICY_ID]],AKORDT[PRACOWNICY_ID],0),1)</f>
        <v>#N/A</v>
      </c>
    </row>
    <row r="2191" spans="1:11">
      <c r="A2191" s="11"/>
      <c r="B2191" s="11"/>
      <c r="F2191" s="11"/>
      <c r="I2191" t="str">
        <f>LEFT(Tabela_Kwerenda_z_AKORD[[#This Row],[NR_KOMISJI]],5)</f>
        <v/>
      </c>
      <c r="J2191" t="str">
        <f>DAY(Tabela_Kwerenda_z_AKORD[[#This Row],[CZAS_START]]) &amp;"-"&amp; MONTH(Tabela_Kwerenda_z_AKORD[[#This Row],[CZAS_START]]) &amp;"-"&amp; YEAR(Tabela_Kwerenda_z_AKORD[[#This Row],[CZAS_START]])</f>
        <v>0-1-1900</v>
      </c>
      <c r="K2191" t="e">
        <f>INDEX(AKORDT[],MATCH(Tabela_Kwerenda_z_AKORD[[#This Row],[PRACOWNICY_ID]],AKORDT[PRACOWNICY_ID],0),1)</f>
        <v>#N/A</v>
      </c>
    </row>
    <row r="2192" spans="1:11">
      <c r="A2192" s="11"/>
      <c r="B2192" s="11"/>
      <c r="F2192" s="11"/>
      <c r="I2192" t="str">
        <f>LEFT(Tabela_Kwerenda_z_AKORD[[#This Row],[NR_KOMISJI]],5)</f>
        <v/>
      </c>
      <c r="J2192" t="str">
        <f>DAY(Tabela_Kwerenda_z_AKORD[[#This Row],[CZAS_START]]) &amp;"-"&amp; MONTH(Tabela_Kwerenda_z_AKORD[[#This Row],[CZAS_START]]) &amp;"-"&amp; YEAR(Tabela_Kwerenda_z_AKORD[[#This Row],[CZAS_START]])</f>
        <v>0-1-1900</v>
      </c>
      <c r="K2192" t="e">
        <f>INDEX(AKORDT[],MATCH(Tabela_Kwerenda_z_AKORD[[#This Row],[PRACOWNICY_ID]],AKORDT[PRACOWNICY_ID],0),1)</f>
        <v>#N/A</v>
      </c>
    </row>
    <row r="2193" spans="1:11">
      <c r="A2193" s="11"/>
      <c r="B2193" s="11"/>
      <c r="F2193" s="11"/>
      <c r="I2193" t="str">
        <f>LEFT(Tabela_Kwerenda_z_AKORD[[#This Row],[NR_KOMISJI]],5)</f>
        <v/>
      </c>
      <c r="J2193" t="str">
        <f>DAY(Tabela_Kwerenda_z_AKORD[[#This Row],[CZAS_START]]) &amp;"-"&amp; MONTH(Tabela_Kwerenda_z_AKORD[[#This Row],[CZAS_START]]) &amp;"-"&amp; YEAR(Tabela_Kwerenda_z_AKORD[[#This Row],[CZAS_START]])</f>
        <v>0-1-1900</v>
      </c>
      <c r="K2193" t="e">
        <f>INDEX(AKORDT[],MATCH(Tabela_Kwerenda_z_AKORD[[#This Row],[PRACOWNICY_ID]],AKORDT[PRACOWNICY_ID],0),1)</f>
        <v>#N/A</v>
      </c>
    </row>
    <row r="2194" spans="1:11">
      <c r="A2194" s="11"/>
      <c r="B2194" s="11"/>
      <c r="F2194" s="11"/>
      <c r="I2194" t="str">
        <f>LEFT(Tabela_Kwerenda_z_AKORD[[#This Row],[NR_KOMISJI]],5)</f>
        <v/>
      </c>
      <c r="J2194" t="str">
        <f>DAY(Tabela_Kwerenda_z_AKORD[[#This Row],[CZAS_START]]) &amp;"-"&amp; MONTH(Tabela_Kwerenda_z_AKORD[[#This Row],[CZAS_START]]) &amp;"-"&amp; YEAR(Tabela_Kwerenda_z_AKORD[[#This Row],[CZAS_START]])</f>
        <v>0-1-1900</v>
      </c>
      <c r="K2194" t="e">
        <f>INDEX(AKORDT[],MATCH(Tabela_Kwerenda_z_AKORD[[#This Row],[PRACOWNICY_ID]],AKORDT[PRACOWNICY_ID],0),1)</f>
        <v>#N/A</v>
      </c>
    </row>
    <row r="2195" spans="1:11">
      <c r="A2195" s="11"/>
      <c r="B2195" s="11"/>
      <c r="F2195" s="11"/>
      <c r="I2195" t="str">
        <f>LEFT(Tabela_Kwerenda_z_AKORD[[#This Row],[NR_KOMISJI]],5)</f>
        <v/>
      </c>
      <c r="J2195" t="str">
        <f>DAY(Tabela_Kwerenda_z_AKORD[[#This Row],[CZAS_START]]) &amp;"-"&amp; MONTH(Tabela_Kwerenda_z_AKORD[[#This Row],[CZAS_START]]) &amp;"-"&amp; YEAR(Tabela_Kwerenda_z_AKORD[[#This Row],[CZAS_START]])</f>
        <v>0-1-1900</v>
      </c>
      <c r="K2195" t="e">
        <f>INDEX(AKORDT[],MATCH(Tabela_Kwerenda_z_AKORD[[#This Row],[PRACOWNICY_ID]],AKORDT[PRACOWNICY_ID],0),1)</f>
        <v>#N/A</v>
      </c>
    </row>
    <row r="2196" spans="1:11">
      <c r="A2196" s="11"/>
      <c r="B2196" s="11"/>
      <c r="F2196" s="11"/>
      <c r="I2196" t="str">
        <f>LEFT(Tabela_Kwerenda_z_AKORD[[#This Row],[NR_KOMISJI]],5)</f>
        <v/>
      </c>
      <c r="J2196" t="str">
        <f>DAY(Tabela_Kwerenda_z_AKORD[[#This Row],[CZAS_START]]) &amp;"-"&amp; MONTH(Tabela_Kwerenda_z_AKORD[[#This Row],[CZAS_START]]) &amp;"-"&amp; YEAR(Tabela_Kwerenda_z_AKORD[[#This Row],[CZAS_START]])</f>
        <v>0-1-1900</v>
      </c>
      <c r="K2196" t="e">
        <f>INDEX(AKORDT[],MATCH(Tabela_Kwerenda_z_AKORD[[#This Row],[PRACOWNICY_ID]],AKORDT[PRACOWNICY_ID],0),1)</f>
        <v>#N/A</v>
      </c>
    </row>
    <row r="2197" spans="1:11">
      <c r="A2197" s="11"/>
      <c r="B2197" s="11"/>
      <c r="F2197" s="11"/>
      <c r="I2197" t="str">
        <f>LEFT(Tabela_Kwerenda_z_AKORD[[#This Row],[NR_KOMISJI]],5)</f>
        <v/>
      </c>
      <c r="J2197" t="str">
        <f>DAY(Tabela_Kwerenda_z_AKORD[[#This Row],[CZAS_START]]) &amp;"-"&amp; MONTH(Tabela_Kwerenda_z_AKORD[[#This Row],[CZAS_START]]) &amp;"-"&amp; YEAR(Tabela_Kwerenda_z_AKORD[[#This Row],[CZAS_START]])</f>
        <v>0-1-1900</v>
      </c>
      <c r="K2197" t="e">
        <f>INDEX(AKORDT[],MATCH(Tabela_Kwerenda_z_AKORD[[#This Row],[PRACOWNICY_ID]],AKORDT[PRACOWNICY_ID],0),1)</f>
        <v>#N/A</v>
      </c>
    </row>
    <row r="2198" spans="1:11">
      <c r="A2198" s="11"/>
      <c r="B2198" s="11"/>
      <c r="F2198" s="11"/>
      <c r="I2198" t="str">
        <f>LEFT(Tabela_Kwerenda_z_AKORD[[#This Row],[NR_KOMISJI]],5)</f>
        <v/>
      </c>
      <c r="J2198" t="str">
        <f>DAY(Tabela_Kwerenda_z_AKORD[[#This Row],[CZAS_START]]) &amp;"-"&amp; MONTH(Tabela_Kwerenda_z_AKORD[[#This Row],[CZAS_START]]) &amp;"-"&amp; YEAR(Tabela_Kwerenda_z_AKORD[[#This Row],[CZAS_START]])</f>
        <v>0-1-1900</v>
      </c>
      <c r="K2198" t="e">
        <f>INDEX(AKORDT[],MATCH(Tabela_Kwerenda_z_AKORD[[#This Row],[PRACOWNICY_ID]],AKORDT[PRACOWNICY_ID],0),1)</f>
        <v>#N/A</v>
      </c>
    </row>
    <row r="2199" spans="1:11">
      <c r="A2199" s="11"/>
      <c r="B2199" s="11"/>
      <c r="F2199" s="11"/>
      <c r="I2199" t="str">
        <f>LEFT(Tabela_Kwerenda_z_AKORD[[#This Row],[NR_KOMISJI]],5)</f>
        <v/>
      </c>
      <c r="J2199" t="str">
        <f>DAY(Tabela_Kwerenda_z_AKORD[[#This Row],[CZAS_START]]) &amp;"-"&amp; MONTH(Tabela_Kwerenda_z_AKORD[[#This Row],[CZAS_START]]) &amp;"-"&amp; YEAR(Tabela_Kwerenda_z_AKORD[[#This Row],[CZAS_START]])</f>
        <v>0-1-1900</v>
      </c>
      <c r="K2199" t="e">
        <f>INDEX(AKORDT[],MATCH(Tabela_Kwerenda_z_AKORD[[#This Row],[PRACOWNICY_ID]],AKORDT[PRACOWNICY_ID],0),1)</f>
        <v>#N/A</v>
      </c>
    </row>
    <row r="2200" spans="1:11">
      <c r="A2200" s="11"/>
      <c r="B2200" s="11"/>
      <c r="F2200" s="11"/>
      <c r="I2200" t="str">
        <f>LEFT(Tabela_Kwerenda_z_AKORD[[#This Row],[NR_KOMISJI]],5)</f>
        <v/>
      </c>
      <c r="J2200" t="str">
        <f>DAY(Tabela_Kwerenda_z_AKORD[[#This Row],[CZAS_START]]) &amp;"-"&amp; MONTH(Tabela_Kwerenda_z_AKORD[[#This Row],[CZAS_START]]) &amp;"-"&amp; YEAR(Tabela_Kwerenda_z_AKORD[[#This Row],[CZAS_START]])</f>
        <v>0-1-1900</v>
      </c>
      <c r="K2200" t="e">
        <f>INDEX(AKORDT[],MATCH(Tabela_Kwerenda_z_AKORD[[#This Row],[PRACOWNICY_ID]],AKORDT[PRACOWNICY_ID],0),1)</f>
        <v>#N/A</v>
      </c>
    </row>
    <row r="2201" spans="1:11">
      <c r="A2201" s="11"/>
      <c r="B2201" s="11"/>
      <c r="F2201" s="11"/>
      <c r="I2201" t="str">
        <f>LEFT(Tabela_Kwerenda_z_AKORD[[#This Row],[NR_KOMISJI]],5)</f>
        <v/>
      </c>
      <c r="J2201" t="str">
        <f>DAY(Tabela_Kwerenda_z_AKORD[[#This Row],[CZAS_START]]) &amp;"-"&amp; MONTH(Tabela_Kwerenda_z_AKORD[[#This Row],[CZAS_START]]) &amp;"-"&amp; YEAR(Tabela_Kwerenda_z_AKORD[[#This Row],[CZAS_START]])</f>
        <v>0-1-1900</v>
      </c>
      <c r="K2201" t="e">
        <f>INDEX(AKORDT[],MATCH(Tabela_Kwerenda_z_AKORD[[#This Row],[PRACOWNICY_ID]],AKORDT[PRACOWNICY_ID],0),1)</f>
        <v>#N/A</v>
      </c>
    </row>
    <row r="2202" spans="1:11">
      <c r="A2202" s="11"/>
      <c r="B2202" s="11"/>
      <c r="F2202" s="11"/>
      <c r="I2202" t="str">
        <f>LEFT(Tabela_Kwerenda_z_AKORD[[#This Row],[NR_KOMISJI]],5)</f>
        <v/>
      </c>
      <c r="J2202" t="str">
        <f>DAY(Tabela_Kwerenda_z_AKORD[[#This Row],[CZAS_START]]) &amp;"-"&amp; MONTH(Tabela_Kwerenda_z_AKORD[[#This Row],[CZAS_START]]) &amp;"-"&amp; YEAR(Tabela_Kwerenda_z_AKORD[[#This Row],[CZAS_START]])</f>
        <v>0-1-1900</v>
      </c>
      <c r="K2202" t="e">
        <f>INDEX(AKORDT[],MATCH(Tabela_Kwerenda_z_AKORD[[#This Row],[PRACOWNICY_ID]],AKORDT[PRACOWNICY_ID],0),1)</f>
        <v>#N/A</v>
      </c>
    </row>
    <row r="2203" spans="1:11">
      <c r="A2203" s="11"/>
      <c r="B2203" s="11"/>
      <c r="F2203" s="11"/>
      <c r="I2203" t="str">
        <f>LEFT(Tabela_Kwerenda_z_AKORD[[#This Row],[NR_KOMISJI]],5)</f>
        <v/>
      </c>
      <c r="J2203" t="str">
        <f>DAY(Tabela_Kwerenda_z_AKORD[[#This Row],[CZAS_START]]) &amp;"-"&amp; MONTH(Tabela_Kwerenda_z_AKORD[[#This Row],[CZAS_START]]) &amp;"-"&amp; YEAR(Tabela_Kwerenda_z_AKORD[[#This Row],[CZAS_START]])</f>
        <v>0-1-1900</v>
      </c>
      <c r="K2203" t="e">
        <f>INDEX(AKORDT[],MATCH(Tabela_Kwerenda_z_AKORD[[#This Row],[PRACOWNICY_ID]],AKORDT[PRACOWNICY_ID],0),1)</f>
        <v>#N/A</v>
      </c>
    </row>
    <row r="2204" spans="1:11">
      <c r="A2204" s="11"/>
      <c r="B2204" s="11"/>
      <c r="F2204" s="11"/>
      <c r="I2204" t="str">
        <f>LEFT(Tabela_Kwerenda_z_AKORD[[#This Row],[NR_KOMISJI]],5)</f>
        <v/>
      </c>
      <c r="J2204" t="str">
        <f>DAY(Tabela_Kwerenda_z_AKORD[[#This Row],[CZAS_START]]) &amp;"-"&amp; MONTH(Tabela_Kwerenda_z_AKORD[[#This Row],[CZAS_START]]) &amp;"-"&amp; YEAR(Tabela_Kwerenda_z_AKORD[[#This Row],[CZAS_START]])</f>
        <v>0-1-1900</v>
      </c>
      <c r="K2204" t="e">
        <f>INDEX(AKORDT[],MATCH(Tabela_Kwerenda_z_AKORD[[#This Row],[PRACOWNICY_ID]],AKORDT[PRACOWNICY_ID],0),1)</f>
        <v>#N/A</v>
      </c>
    </row>
    <row r="2205" spans="1:11">
      <c r="A2205" s="11"/>
      <c r="B2205" s="11"/>
      <c r="F2205" s="11"/>
      <c r="I2205" t="str">
        <f>LEFT(Tabela_Kwerenda_z_AKORD[[#This Row],[NR_KOMISJI]],5)</f>
        <v/>
      </c>
      <c r="J2205" t="str">
        <f>DAY(Tabela_Kwerenda_z_AKORD[[#This Row],[CZAS_START]]) &amp;"-"&amp; MONTH(Tabela_Kwerenda_z_AKORD[[#This Row],[CZAS_START]]) &amp;"-"&amp; YEAR(Tabela_Kwerenda_z_AKORD[[#This Row],[CZAS_START]])</f>
        <v>0-1-1900</v>
      </c>
      <c r="K2205" t="e">
        <f>INDEX(AKORDT[],MATCH(Tabela_Kwerenda_z_AKORD[[#This Row],[PRACOWNICY_ID]],AKORDT[PRACOWNICY_ID],0),1)</f>
        <v>#N/A</v>
      </c>
    </row>
    <row r="2206" spans="1:11">
      <c r="A2206" s="11"/>
      <c r="B2206" s="11"/>
      <c r="F2206" s="11"/>
      <c r="I2206" t="str">
        <f>LEFT(Tabela_Kwerenda_z_AKORD[[#This Row],[NR_KOMISJI]],5)</f>
        <v/>
      </c>
      <c r="J2206" t="str">
        <f>DAY(Tabela_Kwerenda_z_AKORD[[#This Row],[CZAS_START]]) &amp;"-"&amp; MONTH(Tabela_Kwerenda_z_AKORD[[#This Row],[CZAS_START]]) &amp;"-"&amp; YEAR(Tabela_Kwerenda_z_AKORD[[#This Row],[CZAS_START]])</f>
        <v>0-1-1900</v>
      </c>
      <c r="K2206" t="e">
        <f>INDEX(AKORDT[],MATCH(Tabela_Kwerenda_z_AKORD[[#This Row],[PRACOWNICY_ID]],AKORDT[PRACOWNICY_ID],0),1)</f>
        <v>#N/A</v>
      </c>
    </row>
    <row r="2207" spans="1:11">
      <c r="A2207" s="11"/>
      <c r="B2207" s="11"/>
      <c r="F2207" s="11"/>
      <c r="I2207" t="str">
        <f>LEFT(Tabela_Kwerenda_z_AKORD[[#This Row],[NR_KOMISJI]],5)</f>
        <v/>
      </c>
      <c r="J2207" t="str">
        <f>DAY(Tabela_Kwerenda_z_AKORD[[#This Row],[CZAS_START]]) &amp;"-"&amp; MONTH(Tabela_Kwerenda_z_AKORD[[#This Row],[CZAS_START]]) &amp;"-"&amp; YEAR(Tabela_Kwerenda_z_AKORD[[#This Row],[CZAS_START]])</f>
        <v>0-1-1900</v>
      </c>
      <c r="K2207" t="e">
        <f>INDEX(AKORDT[],MATCH(Tabela_Kwerenda_z_AKORD[[#This Row],[PRACOWNICY_ID]],AKORDT[PRACOWNICY_ID],0),1)</f>
        <v>#N/A</v>
      </c>
    </row>
    <row r="2208" spans="1:11">
      <c r="A2208" s="11"/>
      <c r="B2208" s="11"/>
      <c r="F2208" s="11"/>
      <c r="I2208" t="str">
        <f>LEFT(Tabela_Kwerenda_z_AKORD[[#This Row],[NR_KOMISJI]],5)</f>
        <v/>
      </c>
      <c r="J2208" t="str">
        <f>DAY(Tabela_Kwerenda_z_AKORD[[#This Row],[CZAS_START]]) &amp;"-"&amp; MONTH(Tabela_Kwerenda_z_AKORD[[#This Row],[CZAS_START]]) &amp;"-"&amp; YEAR(Tabela_Kwerenda_z_AKORD[[#This Row],[CZAS_START]])</f>
        <v>0-1-1900</v>
      </c>
      <c r="K2208" t="e">
        <f>INDEX(AKORDT[],MATCH(Tabela_Kwerenda_z_AKORD[[#This Row],[PRACOWNICY_ID]],AKORDT[PRACOWNICY_ID],0),1)</f>
        <v>#N/A</v>
      </c>
    </row>
    <row r="2209" spans="1:11">
      <c r="A2209" s="11"/>
      <c r="B2209" s="11"/>
      <c r="F2209" s="11"/>
      <c r="I2209" t="str">
        <f>LEFT(Tabela_Kwerenda_z_AKORD[[#This Row],[NR_KOMISJI]],5)</f>
        <v/>
      </c>
      <c r="J2209" t="str">
        <f>DAY(Tabela_Kwerenda_z_AKORD[[#This Row],[CZAS_START]]) &amp;"-"&amp; MONTH(Tabela_Kwerenda_z_AKORD[[#This Row],[CZAS_START]]) &amp;"-"&amp; YEAR(Tabela_Kwerenda_z_AKORD[[#This Row],[CZAS_START]])</f>
        <v>0-1-1900</v>
      </c>
      <c r="K2209" t="e">
        <f>INDEX(AKORDT[],MATCH(Tabela_Kwerenda_z_AKORD[[#This Row],[PRACOWNICY_ID]],AKORDT[PRACOWNICY_ID],0),1)</f>
        <v>#N/A</v>
      </c>
    </row>
    <row r="2210" spans="1:11">
      <c r="A2210" s="11"/>
      <c r="B2210" s="11"/>
      <c r="F2210" s="11"/>
      <c r="I2210" t="str">
        <f>LEFT(Tabela_Kwerenda_z_AKORD[[#This Row],[NR_KOMISJI]],5)</f>
        <v/>
      </c>
      <c r="J2210" t="str">
        <f>DAY(Tabela_Kwerenda_z_AKORD[[#This Row],[CZAS_START]]) &amp;"-"&amp; MONTH(Tabela_Kwerenda_z_AKORD[[#This Row],[CZAS_START]]) &amp;"-"&amp; YEAR(Tabela_Kwerenda_z_AKORD[[#This Row],[CZAS_START]])</f>
        <v>0-1-1900</v>
      </c>
      <c r="K2210" t="e">
        <f>INDEX(AKORDT[],MATCH(Tabela_Kwerenda_z_AKORD[[#This Row],[PRACOWNICY_ID]],AKORDT[PRACOWNICY_ID],0),1)</f>
        <v>#N/A</v>
      </c>
    </row>
    <row r="2211" spans="1:11">
      <c r="A2211" s="11"/>
      <c r="B2211" s="11"/>
      <c r="F2211" s="11"/>
      <c r="I2211" t="str">
        <f>LEFT(Tabela_Kwerenda_z_AKORD[[#This Row],[NR_KOMISJI]],5)</f>
        <v/>
      </c>
      <c r="J2211" t="str">
        <f>DAY(Tabela_Kwerenda_z_AKORD[[#This Row],[CZAS_START]]) &amp;"-"&amp; MONTH(Tabela_Kwerenda_z_AKORD[[#This Row],[CZAS_START]]) &amp;"-"&amp; YEAR(Tabela_Kwerenda_z_AKORD[[#This Row],[CZAS_START]])</f>
        <v>0-1-1900</v>
      </c>
      <c r="K2211" t="e">
        <f>INDEX(AKORDT[],MATCH(Tabela_Kwerenda_z_AKORD[[#This Row],[PRACOWNICY_ID]],AKORDT[PRACOWNICY_ID],0),1)</f>
        <v>#N/A</v>
      </c>
    </row>
    <row r="2212" spans="1:11">
      <c r="A2212" s="11"/>
      <c r="B2212" s="11"/>
      <c r="F2212" s="11"/>
      <c r="I2212" t="str">
        <f>LEFT(Tabela_Kwerenda_z_AKORD[[#This Row],[NR_KOMISJI]],5)</f>
        <v/>
      </c>
      <c r="J2212" t="str">
        <f>DAY(Tabela_Kwerenda_z_AKORD[[#This Row],[CZAS_START]]) &amp;"-"&amp; MONTH(Tabela_Kwerenda_z_AKORD[[#This Row],[CZAS_START]]) &amp;"-"&amp; YEAR(Tabela_Kwerenda_z_AKORD[[#This Row],[CZAS_START]])</f>
        <v>0-1-1900</v>
      </c>
      <c r="K2212" t="e">
        <f>INDEX(AKORDT[],MATCH(Tabela_Kwerenda_z_AKORD[[#This Row],[PRACOWNICY_ID]],AKORDT[PRACOWNICY_ID],0),1)</f>
        <v>#N/A</v>
      </c>
    </row>
    <row r="2213" spans="1:11">
      <c r="A2213" s="11"/>
      <c r="B2213" s="11"/>
      <c r="F2213" s="11"/>
      <c r="I2213" t="str">
        <f>LEFT(Tabela_Kwerenda_z_AKORD[[#This Row],[NR_KOMISJI]],5)</f>
        <v/>
      </c>
      <c r="J2213" t="str">
        <f>DAY(Tabela_Kwerenda_z_AKORD[[#This Row],[CZAS_START]]) &amp;"-"&amp; MONTH(Tabela_Kwerenda_z_AKORD[[#This Row],[CZAS_START]]) &amp;"-"&amp; YEAR(Tabela_Kwerenda_z_AKORD[[#This Row],[CZAS_START]])</f>
        <v>0-1-1900</v>
      </c>
      <c r="K2213" t="e">
        <f>INDEX(AKORDT[],MATCH(Tabela_Kwerenda_z_AKORD[[#This Row],[PRACOWNICY_ID]],AKORDT[PRACOWNICY_ID],0),1)</f>
        <v>#N/A</v>
      </c>
    </row>
    <row r="2214" spans="1:11">
      <c r="A2214" s="11"/>
      <c r="B2214" s="11"/>
      <c r="F2214" s="11"/>
      <c r="I2214" t="str">
        <f>LEFT(Tabela_Kwerenda_z_AKORD[[#This Row],[NR_KOMISJI]],5)</f>
        <v/>
      </c>
      <c r="J2214" t="str">
        <f>DAY(Tabela_Kwerenda_z_AKORD[[#This Row],[CZAS_START]]) &amp;"-"&amp; MONTH(Tabela_Kwerenda_z_AKORD[[#This Row],[CZAS_START]]) &amp;"-"&amp; YEAR(Tabela_Kwerenda_z_AKORD[[#This Row],[CZAS_START]])</f>
        <v>0-1-1900</v>
      </c>
      <c r="K2214" t="e">
        <f>INDEX(AKORDT[],MATCH(Tabela_Kwerenda_z_AKORD[[#This Row],[PRACOWNICY_ID]],AKORDT[PRACOWNICY_ID],0),1)</f>
        <v>#N/A</v>
      </c>
    </row>
    <row r="2215" spans="1:11">
      <c r="A2215" s="11"/>
      <c r="B2215" s="11"/>
      <c r="F2215" s="11"/>
      <c r="I2215" t="str">
        <f>LEFT(Tabela_Kwerenda_z_AKORD[[#This Row],[NR_KOMISJI]],5)</f>
        <v/>
      </c>
      <c r="J2215" t="str">
        <f>DAY(Tabela_Kwerenda_z_AKORD[[#This Row],[CZAS_START]]) &amp;"-"&amp; MONTH(Tabela_Kwerenda_z_AKORD[[#This Row],[CZAS_START]]) &amp;"-"&amp; YEAR(Tabela_Kwerenda_z_AKORD[[#This Row],[CZAS_START]])</f>
        <v>0-1-1900</v>
      </c>
      <c r="K2215" t="e">
        <f>INDEX(AKORDT[],MATCH(Tabela_Kwerenda_z_AKORD[[#This Row],[PRACOWNICY_ID]],AKORDT[PRACOWNICY_ID],0),1)</f>
        <v>#N/A</v>
      </c>
    </row>
    <row r="2216" spans="1:11">
      <c r="A2216" s="11"/>
      <c r="B2216" s="11"/>
      <c r="F2216" s="11"/>
      <c r="I2216" t="str">
        <f>LEFT(Tabela_Kwerenda_z_AKORD[[#This Row],[NR_KOMISJI]],5)</f>
        <v/>
      </c>
      <c r="J2216" t="str">
        <f>DAY(Tabela_Kwerenda_z_AKORD[[#This Row],[CZAS_START]]) &amp;"-"&amp; MONTH(Tabela_Kwerenda_z_AKORD[[#This Row],[CZAS_START]]) &amp;"-"&amp; YEAR(Tabela_Kwerenda_z_AKORD[[#This Row],[CZAS_START]])</f>
        <v>0-1-1900</v>
      </c>
      <c r="K2216" t="e">
        <f>INDEX(AKORDT[],MATCH(Tabela_Kwerenda_z_AKORD[[#This Row],[PRACOWNICY_ID]],AKORDT[PRACOWNICY_ID],0),1)</f>
        <v>#N/A</v>
      </c>
    </row>
    <row r="2217" spans="1:11">
      <c r="A2217" s="11"/>
      <c r="B2217" s="11"/>
      <c r="F2217" s="11"/>
      <c r="I2217" t="str">
        <f>LEFT(Tabela_Kwerenda_z_AKORD[[#This Row],[NR_KOMISJI]],5)</f>
        <v/>
      </c>
      <c r="J2217" t="str">
        <f>DAY(Tabela_Kwerenda_z_AKORD[[#This Row],[CZAS_START]]) &amp;"-"&amp; MONTH(Tabela_Kwerenda_z_AKORD[[#This Row],[CZAS_START]]) &amp;"-"&amp; YEAR(Tabela_Kwerenda_z_AKORD[[#This Row],[CZAS_START]])</f>
        <v>0-1-1900</v>
      </c>
      <c r="K2217" t="e">
        <f>INDEX(AKORDT[],MATCH(Tabela_Kwerenda_z_AKORD[[#This Row],[PRACOWNICY_ID]],AKORDT[PRACOWNICY_ID],0),1)</f>
        <v>#N/A</v>
      </c>
    </row>
    <row r="2218" spans="1:11">
      <c r="A2218" s="11"/>
      <c r="B2218" s="11"/>
      <c r="F2218" s="11"/>
      <c r="I2218" t="str">
        <f>LEFT(Tabela_Kwerenda_z_AKORD[[#This Row],[NR_KOMISJI]],5)</f>
        <v/>
      </c>
      <c r="J2218" t="str">
        <f>DAY(Tabela_Kwerenda_z_AKORD[[#This Row],[CZAS_START]]) &amp;"-"&amp; MONTH(Tabela_Kwerenda_z_AKORD[[#This Row],[CZAS_START]]) &amp;"-"&amp; YEAR(Tabela_Kwerenda_z_AKORD[[#This Row],[CZAS_START]])</f>
        <v>0-1-1900</v>
      </c>
      <c r="K2218" t="e">
        <f>INDEX(AKORDT[],MATCH(Tabela_Kwerenda_z_AKORD[[#This Row],[PRACOWNICY_ID]],AKORDT[PRACOWNICY_ID],0),1)</f>
        <v>#N/A</v>
      </c>
    </row>
    <row r="2219" spans="1:11">
      <c r="A2219" s="11"/>
      <c r="B2219" s="11"/>
      <c r="F2219" s="11"/>
      <c r="I2219" t="str">
        <f>LEFT(Tabela_Kwerenda_z_AKORD[[#This Row],[NR_KOMISJI]],5)</f>
        <v/>
      </c>
      <c r="J2219" t="str">
        <f>DAY(Tabela_Kwerenda_z_AKORD[[#This Row],[CZAS_START]]) &amp;"-"&amp; MONTH(Tabela_Kwerenda_z_AKORD[[#This Row],[CZAS_START]]) &amp;"-"&amp; YEAR(Tabela_Kwerenda_z_AKORD[[#This Row],[CZAS_START]])</f>
        <v>0-1-1900</v>
      </c>
      <c r="K2219" t="e">
        <f>INDEX(AKORDT[],MATCH(Tabela_Kwerenda_z_AKORD[[#This Row],[PRACOWNICY_ID]],AKORDT[PRACOWNICY_ID],0),1)</f>
        <v>#N/A</v>
      </c>
    </row>
    <row r="2220" spans="1:11">
      <c r="A2220" s="11"/>
      <c r="B2220" s="11"/>
      <c r="F2220" s="11"/>
      <c r="I2220" t="str">
        <f>LEFT(Tabela_Kwerenda_z_AKORD[[#This Row],[NR_KOMISJI]],5)</f>
        <v/>
      </c>
      <c r="J2220" t="str">
        <f>DAY(Tabela_Kwerenda_z_AKORD[[#This Row],[CZAS_START]]) &amp;"-"&amp; MONTH(Tabela_Kwerenda_z_AKORD[[#This Row],[CZAS_START]]) &amp;"-"&amp; YEAR(Tabela_Kwerenda_z_AKORD[[#This Row],[CZAS_START]])</f>
        <v>0-1-1900</v>
      </c>
      <c r="K2220" t="e">
        <f>INDEX(AKORDT[],MATCH(Tabela_Kwerenda_z_AKORD[[#This Row],[PRACOWNICY_ID]],AKORDT[PRACOWNICY_ID],0),1)</f>
        <v>#N/A</v>
      </c>
    </row>
    <row r="2221" spans="1:11">
      <c r="A2221" s="11"/>
      <c r="B2221" s="11"/>
      <c r="F2221" s="11"/>
      <c r="I2221" t="str">
        <f>LEFT(Tabela_Kwerenda_z_AKORD[[#This Row],[NR_KOMISJI]],5)</f>
        <v/>
      </c>
      <c r="J2221" t="str">
        <f>DAY(Tabela_Kwerenda_z_AKORD[[#This Row],[CZAS_START]]) &amp;"-"&amp; MONTH(Tabela_Kwerenda_z_AKORD[[#This Row],[CZAS_START]]) &amp;"-"&amp; YEAR(Tabela_Kwerenda_z_AKORD[[#This Row],[CZAS_START]])</f>
        <v>0-1-1900</v>
      </c>
      <c r="K2221" t="e">
        <f>INDEX(AKORDT[],MATCH(Tabela_Kwerenda_z_AKORD[[#This Row],[PRACOWNICY_ID]],AKORDT[PRACOWNICY_ID],0),1)</f>
        <v>#N/A</v>
      </c>
    </row>
    <row r="2222" spans="1:11">
      <c r="A2222" s="11"/>
      <c r="B2222" s="11"/>
      <c r="F2222" s="11"/>
      <c r="I2222" t="str">
        <f>LEFT(Tabela_Kwerenda_z_AKORD[[#This Row],[NR_KOMISJI]],5)</f>
        <v/>
      </c>
      <c r="J2222" t="str">
        <f>DAY(Tabela_Kwerenda_z_AKORD[[#This Row],[CZAS_START]]) &amp;"-"&amp; MONTH(Tabela_Kwerenda_z_AKORD[[#This Row],[CZAS_START]]) &amp;"-"&amp; YEAR(Tabela_Kwerenda_z_AKORD[[#This Row],[CZAS_START]])</f>
        <v>0-1-1900</v>
      </c>
      <c r="K2222" t="e">
        <f>INDEX(AKORDT[],MATCH(Tabela_Kwerenda_z_AKORD[[#This Row],[PRACOWNICY_ID]],AKORDT[PRACOWNICY_ID],0),1)</f>
        <v>#N/A</v>
      </c>
    </row>
    <row r="2223" spans="1:11">
      <c r="A2223" s="11"/>
      <c r="B2223" s="11"/>
      <c r="F2223" s="11"/>
      <c r="I2223" t="str">
        <f>LEFT(Tabela_Kwerenda_z_AKORD[[#This Row],[NR_KOMISJI]],5)</f>
        <v/>
      </c>
      <c r="J2223" t="str">
        <f>DAY(Tabela_Kwerenda_z_AKORD[[#This Row],[CZAS_START]]) &amp;"-"&amp; MONTH(Tabela_Kwerenda_z_AKORD[[#This Row],[CZAS_START]]) &amp;"-"&amp; YEAR(Tabela_Kwerenda_z_AKORD[[#This Row],[CZAS_START]])</f>
        <v>0-1-1900</v>
      </c>
      <c r="K2223" t="e">
        <f>INDEX(AKORDT[],MATCH(Tabela_Kwerenda_z_AKORD[[#This Row],[PRACOWNICY_ID]],AKORDT[PRACOWNICY_ID],0),1)</f>
        <v>#N/A</v>
      </c>
    </row>
    <row r="2224" spans="1:11">
      <c r="A2224" s="11"/>
      <c r="B2224" s="11"/>
      <c r="F2224" s="11"/>
      <c r="I2224" t="str">
        <f>LEFT(Tabela_Kwerenda_z_AKORD[[#This Row],[NR_KOMISJI]],5)</f>
        <v/>
      </c>
      <c r="J2224" t="str">
        <f>DAY(Tabela_Kwerenda_z_AKORD[[#This Row],[CZAS_START]]) &amp;"-"&amp; MONTH(Tabela_Kwerenda_z_AKORD[[#This Row],[CZAS_START]]) &amp;"-"&amp; YEAR(Tabela_Kwerenda_z_AKORD[[#This Row],[CZAS_START]])</f>
        <v>0-1-1900</v>
      </c>
      <c r="K2224" t="e">
        <f>INDEX(AKORDT[],MATCH(Tabela_Kwerenda_z_AKORD[[#This Row],[PRACOWNICY_ID]],AKORDT[PRACOWNICY_ID],0),1)</f>
        <v>#N/A</v>
      </c>
    </row>
    <row r="2225" spans="1:11">
      <c r="A2225" s="11"/>
      <c r="B2225" s="11"/>
      <c r="F2225" s="11"/>
      <c r="I2225" t="str">
        <f>LEFT(Tabela_Kwerenda_z_AKORD[[#This Row],[NR_KOMISJI]],5)</f>
        <v/>
      </c>
      <c r="J2225" t="str">
        <f>DAY(Tabela_Kwerenda_z_AKORD[[#This Row],[CZAS_START]]) &amp;"-"&amp; MONTH(Tabela_Kwerenda_z_AKORD[[#This Row],[CZAS_START]]) &amp;"-"&amp; YEAR(Tabela_Kwerenda_z_AKORD[[#This Row],[CZAS_START]])</f>
        <v>0-1-1900</v>
      </c>
      <c r="K2225" t="e">
        <f>INDEX(AKORDT[],MATCH(Tabela_Kwerenda_z_AKORD[[#This Row],[PRACOWNICY_ID]],AKORDT[PRACOWNICY_ID],0),1)</f>
        <v>#N/A</v>
      </c>
    </row>
    <row r="2226" spans="1:11">
      <c r="A2226" s="11"/>
      <c r="B2226" s="11"/>
      <c r="F2226" s="11"/>
      <c r="I2226" t="str">
        <f>LEFT(Tabela_Kwerenda_z_AKORD[[#This Row],[NR_KOMISJI]],5)</f>
        <v/>
      </c>
      <c r="J2226" t="str">
        <f>DAY(Tabela_Kwerenda_z_AKORD[[#This Row],[CZAS_START]]) &amp;"-"&amp; MONTH(Tabela_Kwerenda_z_AKORD[[#This Row],[CZAS_START]]) &amp;"-"&amp; YEAR(Tabela_Kwerenda_z_AKORD[[#This Row],[CZAS_START]])</f>
        <v>0-1-1900</v>
      </c>
      <c r="K2226" t="e">
        <f>INDEX(AKORDT[],MATCH(Tabela_Kwerenda_z_AKORD[[#This Row],[PRACOWNICY_ID]],AKORDT[PRACOWNICY_ID],0),1)</f>
        <v>#N/A</v>
      </c>
    </row>
    <row r="2227" spans="1:11">
      <c r="A2227" s="11"/>
      <c r="B2227" s="11"/>
      <c r="F2227" s="11"/>
      <c r="I2227" t="str">
        <f>LEFT(Tabela_Kwerenda_z_AKORD[[#This Row],[NR_KOMISJI]],5)</f>
        <v/>
      </c>
      <c r="J2227" t="str">
        <f>DAY(Tabela_Kwerenda_z_AKORD[[#This Row],[CZAS_START]]) &amp;"-"&amp; MONTH(Tabela_Kwerenda_z_AKORD[[#This Row],[CZAS_START]]) &amp;"-"&amp; YEAR(Tabela_Kwerenda_z_AKORD[[#This Row],[CZAS_START]])</f>
        <v>0-1-1900</v>
      </c>
      <c r="K2227" t="e">
        <f>INDEX(AKORDT[],MATCH(Tabela_Kwerenda_z_AKORD[[#This Row],[PRACOWNICY_ID]],AKORDT[PRACOWNICY_ID],0),1)</f>
        <v>#N/A</v>
      </c>
    </row>
    <row r="2228" spans="1:11">
      <c r="A2228" s="11"/>
      <c r="B2228" s="11"/>
      <c r="F2228" s="11"/>
      <c r="I2228" t="str">
        <f>LEFT(Tabela_Kwerenda_z_AKORD[[#This Row],[NR_KOMISJI]],5)</f>
        <v/>
      </c>
      <c r="J2228" t="str">
        <f>DAY(Tabela_Kwerenda_z_AKORD[[#This Row],[CZAS_START]]) &amp;"-"&amp; MONTH(Tabela_Kwerenda_z_AKORD[[#This Row],[CZAS_START]]) &amp;"-"&amp; YEAR(Tabela_Kwerenda_z_AKORD[[#This Row],[CZAS_START]])</f>
        <v>0-1-1900</v>
      </c>
      <c r="K2228" t="e">
        <f>INDEX(AKORDT[],MATCH(Tabela_Kwerenda_z_AKORD[[#This Row],[PRACOWNICY_ID]],AKORDT[PRACOWNICY_ID],0),1)</f>
        <v>#N/A</v>
      </c>
    </row>
    <row r="2229" spans="1:11">
      <c r="A2229" s="11"/>
      <c r="B2229" s="11"/>
      <c r="F2229" s="11"/>
      <c r="I2229" t="str">
        <f>LEFT(Tabela_Kwerenda_z_AKORD[[#This Row],[NR_KOMISJI]],5)</f>
        <v/>
      </c>
      <c r="J2229" t="str">
        <f>DAY(Tabela_Kwerenda_z_AKORD[[#This Row],[CZAS_START]]) &amp;"-"&amp; MONTH(Tabela_Kwerenda_z_AKORD[[#This Row],[CZAS_START]]) &amp;"-"&amp; YEAR(Tabela_Kwerenda_z_AKORD[[#This Row],[CZAS_START]])</f>
        <v>0-1-1900</v>
      </c>
      <c r="K2229" t="e">
        <f>INDEX(AKORDT[],MATCH(Tabela_Kwerenda_z_AKORD[[#This Row],[PRACOWNICY_ID]],AKORDT[PRACOWNICY_ID],0),1)</f>
        <v>#N/A</v>
      </c>
    </row>
    <row r="2230" spans="1:11">
      <c r="A2230" s="11"/>
      <c r="B2230" s="11"/>
      <c r="F2230" s="11"/>
      <c r="I2230" t="str">
        <f>LEFT(Tabela_Kwerenda_z_AKORD[[#This Row],[NR_KOMISJI]],5)</f>
        <v/>
      </c>
      <c r="J2230" t="str">
        <f>DAY(Tabela_Kwerenda_z_AKORD[[#This Row],[CZAS_START]]) &amp;"-"&amp; MONTH(Tabela_Kwerenda_z_AKORD[[#This Row],[CZAS_START]]) &amp;"-"&amp; YEAR(Tabela_Kwerenda_z_AKORD[[#This Row],[CZAS_START]])</f>
        <v>0-1-1900</v>
      </c>
      <c r="K2230" t="e">
        <f>INDEX(AKORDT[],MATCH(Tabela_Kwerenda_z_AKORD[[#This Row],[PRACOWNICY_ID]],AKORDT[PRACOWNICY_ID],0),1)</f>
        <v>#N/A</v>
      </c>
    </row>
    <row r="2231" spans="1:11">
      <c r="A2231" s="11"/>
      <c r="B2231" s="11"/>
      <c r="F2231" s="11"/>
      <c r="I2231" t="str">
        <f>LEFT(Tabela_Kwerenda_z_AKORD[[#This Row],[NR_KOMISJI]],5)</f>
        <v/>
      </c>
      <c r="J2231" t="str">
        <f>DAY(Tabela_Kwerenda_z_AKORD[[#This Row],[CZAS_START]]) &amp;"-"&amp; MONTH(Tabela_Kwerenda_z_AKORD[[#This Row],[CZAS_START]]) &amp;"-"&amp; YEAR(Tabela_Kwerenda_z_AKORD[[#This Row],[CZAS_START]])</f>
        <v>0-1-1900</v>
      </c>
      <c r="K2231" t="e">
        <f>INDEX(AKORDT[],MATCH(Tabela_Kwerenda_z_AKORD[[#This Row],[PRACOWNICY_ID]],AKORDT[PRACOWNICY_ID],0),1)</f>
        <v>#N/A</v>
      </c>
    </row>
    <row r="2232" spans="1:11">
      <c r="A2232" s="11"/>
      <c r="B2232" s="11"/>
      <c r="F2232" s="11"/>
      <c r="I2232" t="str">
        <f>LEFT(Tabela_Kwerenda_z_AKORD[[#This Row],[NR_KOMISJI]],5)</f>
        <v/>
      </c>
      <c r="J2232" t="str">
        <f>DAY(Tabela_Kwerenda_z_AKORD[[#This Row],[CZAS_START]]) &amp;"-"&amp; MONTH(Tabela_Kwerenda_z_AKORD[[#This Row],[CZAS_START]]) &amp;"-"&amp; YEAR(Tabela_Kwerenda_z_AKORD[[#This Row],[CZAS_START]])</f>
        <v>0-1-1900</v>
      </c>
      <c r="K2232" t="e">
        <f>INDEX(AKORDT[],MATCH(Tabela_Kwerenda_z_AKORD[[#This Row],[PRACOWNICY_ID]],AKORDT[PRACOWNICY_ID],0),1)</f>
        <v>#N/A</v>
      </c>
    </row>
    <row r="2233" spans="1:11">
      <c r="A2233" s="11"/>
      <c r="B2233" s="11"/>
      <c r="F2233" s="11"/>
      <c r="I2233" t="str">
        <f>LEFT(Tabela_Kwerenda_z_AKORD[[#This Row],[NR_KOMISJI]],5)</f>
        <v/>
      </c>
      <c r="J2233" t="str">
        <f>DAY(Tabela_Kwerenda_z_AKORD[[#This Row],[CZAS_START]]) &amp;"-"&amp; MONTH(Tabela_Kwerenda_z_AKORD[[#This Row],[CZAS_START]]) &amp;"-"&amp; YEAR(Tabela_Kwerenda_z_AKORD[[#This Row],[CZAS_START]])</f>
        <v>0-1-1900</v>
      </c>
      <c r="K2233" t="e">
        <f>INDEX(AKORDT[],MATCH(Tabela_Kwerenda_z_AKORD[[#This Row],[PRACOWNICY_ID]],AKORDT[PRACOWNICY_ID],0),1)</f>
        <v>#N/A</v>
      </c>
    </row>
    <row r="2234" spans="1:11">
      <c r="A2234" s="11"/>
      <c r="B2234" s="11"/>
      <c r="F2234" s="11"/>
      <c r="I2234" t="str">
        <f>LEFT(Tabela_Kwerenda_z_AKORD[[#This Row],[NR_KOMISJI]],5)</f>
        <v/>
      </c>
      <c r="J2234" t="str">
        <f>DAY(Tabela_Kwerenda_z_AKORD[[#This Row],[CZAS_START]]) &amp;"-"&amp; MONTH(Tabela_Kwerenda_z_AKORD[[#This Row],[CZAS_START]]) &amp;"-"&amp; YEAR(Tabela_Kwerenda_z_AKORD[[#This Row],[CZAS_START]])</f>
        <v>0-1-1900</v>
      </c>
      <c r="K2234" t="e">
        <f>INDEX(AKORDT[],MATCH(Tabela_Kwerenda_z_AKORD[[#This Row],[PRACOWNICY_ID]],AKORDT[PRACOWNICY_ID],0),1)</f>
        <v>#N/A</v>
      </c>
    </row>
    <row r="2235" spans="1:11">
      <c r="A2235" s="11"/>
      <c r="B2235" s="11"/>
      <c r="F2235" s="11"/>
      <c r="I2235" t="str">
        <f>LEFT(Tabela_Kwerenda_z_AKORD[[#This Row],[NR_KOMISJI]],5)</f>
        <v/>
      </c>
      <c r="J2235" t="str">
        <f>DAY(Tabela_Kwerenda_z_AKORD[[#This Row],[CZAS_START]]) &amp;"-"&amp; MONTH(Tabela_Kwerenda_z_AKORD[[#This Row],[CZAS_START]]) &amp;"-"&amp; YEAR(Tabela_Kwerenda_z_AKORD[[#This Row],[CZAS_START]])</f>
        <v>0-1-1900</v>
      </c>
      <c r="K2235" t="e">
        <f>INDEX(AKORDT[],MATCH(Tabela_Kwerenda_z_AKORD[[#This Row],[PRACOWNICY_ID]],AKORDT[PRACOWNICY_ID],0),1)</f>
        <v>#N/A</v>
      </c>
    </row>
    <row r="2236" spans="1:11">
      <c r="A2236" s="11"/>
      <c r="B2236" s="11"/>
      <c r="F2236" s="11"/>
      <c r="I2236" t="str">
        <f>LEFT(Tabela_Kwerenda_z_AKORD[[#This Row],[NR_KOMISJI]],5)</f>
        <v/>
      </c>
      <c r="J2236" t="str">
        <f>DAY(Tabela_Kwerenda_z_AKORD[[#This Row],[CZAS_START]]) &amp;"-"&amp; MONTH(Tabela_Kwerenda_z_AKORD[[#This Row],[CZAS_START]]) &amp;"-"&amp; YEAR(Tabela_Kwerenda_z_AKORD[[#This Row],[CZAS_START]])</f>
        <v>0-1-1900</v>
      </c>
      <c r="K2236" t="e">
        <f>INDEX(AKORDT[],MATCH(Tabela_Kwerenda_z_AKORD[[#This Row],[PRACOWNICY_ID]],AKORDT[PRACOWNICY_ID],0),1)</f>
        <v>#N/A</v>
      </c>
    </row>
    <row r="2237" spans="1:11">
      <c r="A2237" s="11"/>
      <c r="B2237" s="11"/>
      <c r="F2237" s="11"/>
      <c r="I2237" t="str">
        <f>LEFT(Tabela_Kwerenda_z_AKORD[[#This Row],[NR_KOMISJI]],5)</f>
        <v/>
      </c>
      <c r="J2237" t="str">
        <f>DAY(Tabela_Kwerenda_z_AKORD[[#This Row],[CZAS_START]]) &amp;"-"&amp; MONTH(Tabela_Kwerenda_z_AKORD[[#This Row],[CZAS_START]]) &amp;"-"&amp; YEAR(Tabela_Kwerenda_z_AKORD[[#This Row],[CZAS_START]])</f>
        <v>0-1-1900</v>
      </c>
      <c r="K2237" t="e">
        <f>INDEX(AKORDT[],MATCH(Tabela_Kwerenda_z_AKORD[[#This Row],[PRACOWNICY_ID]],AKORDT[PRACOWNICY_ID],0),1)</f>
        <v>#N/A</v>
      </c>
    </row>
    <row r="2238" spans="1:11">
      <c r="A2238" s="11"/>
      <c r="B2238" s="11"/>
      <c r="F2238" s="11"/>
      <c r="I2238" t="str">
        <f>LEFT(Tabela_Kwerenda_z_AKORD[[#This Row],[NR_KOMISJI]],5)</f>
        <v/>
      </c>
      <c r="J2238" t="str">
        <f>DAY(Tabela_Kwerenda_z_AKORD[[#This Row],[CZAS_START]]) &amp;"-"&amp; MONTH(Tabela_Kwerenda_z_AKORD[[#This Row],[CZAS_START]]) &amp;"-"&amp; YEAR(Tabela_Kwerenda_z_AKORD[[#This Row],[CZAS_START]])</f>
        <v>0-1-1900</v>
      </c>
      <c r="K2238" t="e">
        <f>INDEX(AKORDT[],MATCH(Tabela_Kwerenda_z_AKORD[[#This Row],[PRACOWNICY_ID]],AKORDT[PRACOWNICY_ID],0),1)</f>
        <v>#N/A</v>
      </c>
    </row>
    <row r="2239" spans="1:11">
      <c r="A2239" s="11"/>
      <c r="B2239" s="11"/>
      <c r="F2239" s="11"/>
      <c r="I2239" t="str">
        <f>LEFT(Tabela_Kwerenda_z_AKORD[[#This Row],[NR_KOMISJI]],5)</f>
        <v/>
      </c>
      <c r="J2239" t="str">
        <f>DAY(Tabela_Kwerenda_z_AKORD[[#This Row],[CZAS_START]]) &amp;"-"&amp; MONTH(Tabela_Kwerenda_z_AKORD[[#This Row],[CZAS_START]]) &amp;"-"&amp; YEAR(Tabela_Kwerenda_z_AKORD[[#This Row],[CZAS_START]])</f>
        <v>0-1-1900</v>
      </c>
      <c r="K2239" t="e">
        <f>INDEX(AKORDT[],MATCH(Tabela_Kwerenda_z_AKORD[[#This Row],[PRACOWNICY_ID]],AKORDT[PRACOWNICY_ID],0),1)</f>
        <v>#N/A</v>
      </c>
    </row>
    <row r="2240" spans="1:11">
      <c r="A2240" s="11"/>
      <c r="B2240" s="11"/>
      <c r="F2240" s="11"/>
      <c r="I2240" t="str">
        <f>LEFT(Tabela_Kwerenda_z_AKORD[[#This Row],[NR_KOMISJI]],5)</f>
        <v/>
      </c>
      <c r="J2240" t="str">
        <f>DAY(Tabela_Kwerenda_z_AKORD[[#This Row],[CZAS_START]]) &amp;"-"&amp; MONTH(Tabela_Kwerenda_z_AKORD[[#This Row],[CZAS_START]]) &amp;"-"&amp; YEAR(Tabela_Kwerenda_z_AKORD[[#This Row],[CZAS_START]])</f>
        <v>0-1-1900</v>
      </c>
      <c r="K2240" t="e">
        <f>INDEX(AKORDT[],MATCH(Tabela_Kwerenda_z_AKORD[[#This Row],[PRACOWNICY_ID]],AKORDT[PRACOWNICY_ID],0),1)</f>
        <v>#N/A</v>
      </c>
    </row>
    <row r="2241" spans="1:11">
      <c r="A2241" s="11"/>
      <c r="B2241" s="11"/>
      <c r="F2241" s="11"/>
      <c r="I2241" t="str">
        <f>LEFT(Tabela_Kwerenda_z_AKORD[[#This Row],[NR_KOMISJI]],5)</f>
        <v/>
      </c>
      <c r="J2241" t="str">
        <f>DAY(Tabela_Kwerenda_z_AKORD[[#This Row],[CZAS_START]]) &amp;"-"&amp; MONTH(Tabela_Kwerenda_z_AKORD[[#This Row],[CZAS_START]]) &amp;"-"&amp; YEAR(Tabela_Kwerenda_z_AKORD[[#This Row],[CZAS_START]])</f>
        <v>0-1-1900</v>
      </c>
      <c r="K2241" t="e">
        <f>INDEX(AKORDT[],MATCH(Tabela_Kwerenda_z_AKORD[[#This Row],[PRACOWNICY_ID]],AKORDT[PRACOWNICY_ID],0),1)</f>
        <v>#N/A</v>
      </c>
    </row>
    <row r="2242" spans="1:11">
      <c r="A2242" s="11"/>
      <c r="B2242" s="11"/>
      <c r="F2242" s="11"/>
      <c r="I2242" t="str">
        <f>LEFT(Tabela_Kwerenda_z_AKORD[[#This Row],[NR_KOMISJI]],5)</f>
        <v/>
      </c>
      <c r="J2242" t="str">
        <f>DAY(Tabela_Kwerenda_z_AKORD[[#This Row],[CZAS_START]]) &amp;"-"&amp; MONTH(Tabela_Kwerenda_z_AKORD[[#This Row],[CZAS_START]]) &amp;"-"&amp; YEAR(Tabela_Kwerenda_z_AKORD[[#This Row],[CZAS_START]])</f>
        <v>0-1-1900</v>
      </c>
      <c r="K2242" t="e">
        <f>INDEX(AKORDT[],MATCH(Tabela_Kwerenda_z_AKORD[[#This Row],[PRACOWNICY_ID]],AKORDT[PRACOWNICY_ID],0),1)</f>
        <v>#N/A</v>
      </c>
    </row>
    <row r="2243" spans="1:11">
      <c r="A2243" s="11"/>
      <c r="B2243" s="11"/>
      <c r="F2243" s="11"/>
      <c r="I2243" t="str">
        <f>LEFT(Tabela_Kwerenda_z_AKORD[[#This Row],[NR_KOMISJI]],5)</f>
        <v/>
      </c>
      <c r="J2243" t="str">
        <f>DAY(Tabela_Kwerenda_z_AKORD[[#This Row],[CZAS_START]]) &amp;"-"&amp; MONTH(Tabela_Kwerenda_z_AKORD[[#This Row],[CZAS_START]]) &amp;"-"&amp; YEAR(Tabela_Kwerenda_z_AKORD[[#This Row],[CZAS_START]])</f>
        <v>0-1-1900</v>
      </c>
      <c r="K2243" t="e">
        <f>INDEX(AKORDT[],MATCH(Tabela_Kwerenda_z_AKORD[[#This Row],[PRACOWNICY_ID]],AKORDT[PRACOWNICY_ID],0),1)</f>
        <v>#N/A</v>
      </c>
    </row>
    <row r="2244" spans="1:11">
      <c r="A2244" s="11"/>
      <c r="B2244" s="11"/>
      <c r="F2244" s="11"/>
      <c r="I2244" t="str">
        <f>LEFT(Tabela_Kwerenda_z_AKORD[[#This Row],[NR_KOMISJI]],5)</f>
        <v/>
      </c>
      <c r="J2244" t="str">
        <f>DAY(Tabela_Kwerenda_z_AKORD[[#This Row],[CZAS_START]]) &amp;"-"&amp; MONTH(Tabela_Kwerenda_z_AKORD[[#This Row],[CZAS_START]]) &amp;"-"&amp; YEAR(Tabela_Kwerenda_z_AKORD[[#This Row],[CZAS_START]])</f>
        <v>0-1-1900</v>
      </c>
      <c r="K2244" t="e">
        <f>INDEX(AKORDT[],MATCH(Tabela_Kwerenda_z_AKORD[[#This Row],[PRACOWNICY_ID]],AKORDT[PRACOWNICY_ID],0),1)</f>
        <v>#N/A</v>
      </c>
    </row>
    <row r="2245" spans="1:11">
      <c r="A2245" s="11"/>
      <c r="B2245" s="11"/>
      <c r="F2245" s="11"/>
      <c r="I2245" t="str">
        <f>LEFT(Tabela_Kwerenda_z_AKORD[[#This Row],[NR_KOMISJI]],5)</f>
        <v/>
      </c>
      <c r="J2245" t="str">
        <f>DAY(Tabela_Kwerenda_z_AKORD[[#This Row],[CZAS_START]]) &amp;"-"&amp; MONTH(Tabela_Kwerenda_z_AKORD[[#This Row],[CZAS_START]]) &amp;"-"&amp; YEAR(Tabela_Kwerenda_z_AKORD[[#This Row],[CZAS_START]])</f>
        <v>0-1-1900</v>
      </c>
      <c r="K2245" t="e">
        <f>INDEX(AKORDT[],MATCH(Tabela_Kwerenda_z_AKORD[[#This Row],[PRACOWNICY_ID]],AKORDT[PRACOWNICY_ID],0),1)</f>
        <v>#N/A</v>
      </c>
    </row>
    <row r="2246" spans="1:11">
      <c r="A2246" s="11"/>
      <c r="B2246" s="11"/>
      <c r="F2246" s="11"/>
      <c r="I2246" t="str">
        <f>LEFT(Tabela_Kwerenda_z_AKORD[[#This Row],[NR_KOMISJI]],5)</f>
        <v/>
      </c>
      <c r="J2246" t="str">
        <f>DAY(Tabela_Kwerenda_z_AKORD[[#This Row],[CZAS_START]]) &amp;"-"&amp; MONTH(Tabela_Kwerenda_z_AKORD[[#This Row],[CZAS_START]]) &amp;"-"&amp; YEAR(Tabela_Kwerenda_z_AKORD[[#This Row],[CZAS_START]])</f>
        <v>0-1-1900</v>
      </c>
      <c r="K2246" t="e">
        <f>INDEX(AKORDT[],MATCH(Tabela_Kwerenda_z_AKORD[[#This Row],[PRACOWNICY_ID]],AKORDT[PRACOWNICY_ID],0),1)</f>
        <v>#N/A</v>
      </c>
    </row>
    <row r="2247" spans="1:11">
      <c r="A2247" s="11"/>
      <c r="B2247" s="11"/>
      <c r="F2247" s="11"/>
      <c r="I2247" t="str">
        <f>LEFT(Tabela_Kwerenda_z_AKORD[[#This Row],[NR_KOMISJI]],5)</f>
        <v/>
      </c>
      <c r="J2247" t="str">
        <f>DAY(Tabela_Kwerenda_z_AKORD[[#This Row],[CZAS_START]]) &amp;"-"&amp; MONTH(Tabela_Kwerenda_z_AKORD[[#This Row],[CZAS_START]]) &amp;"-"&amp; YEAR(Tabela_Kwerenda_z_AKORD[[#This Row],[CZAS_START]])</f>
        <v>0-1-1900</v>
      </c>
      <c r="K2247" t="e">
        <f>INDEX(AKORDT[],MATCH(Tabela_Kwerenda_z_AKORD[[#This Row],[PRACOWNICY_ID]],AKORDT[PRACOWNICY_ID],0),1)</f>
        <v>#N/A</v>
      </c>
    </row>
    <row r="2248" spans="1:11">
      <c r="A2248" s="11"/>
      <c r="B2248" s="11"/>
      <c r="F2248" s="11"/>
      <c r="I2248" t="str">
        <f>LEFT(Tabela_Kwerenda_z_AKORD[[#This Row],[NR_KOMISJI]],5)</f>
        <v/>
      </c>
      <c r="J2248" t="str">
        <f>DAY(Tabela_Kwerenda_z_AKORD[[#This Row],[CZAS_START]]) &amp;"-"&amp; MONTH(Tabela_Kwerenda_z_AKORD[[#This Row],[CZAS_START]]) &amp;"-"&amp; YEAR(Tabela_Kwerenda_z_AKORD[[#This Row],[CZAS_START]])</f>
        <v>0-1-1900</v>
      </c>
      <c r="K2248" t="e">
        <f>INDEX(AKORDT[],MATCH(Tabela_Kwerenda_z_AKORD[[#This Row],[PRACOWNICY_ID]],AKORDT[PRACOWNICY_ID],0),1)</f>
        <v>#N/A</v>
      </c>
    </row>
    <row r="2249" spans="1:11">
      <c r="A2249" s="11"/>
      <c r="B2249" s="11"/>
      <c r="F2249" s="11"/>
      <c r="I2249" t="str">
        <f>LEFT(Tabela_Kwerenda_z_AKORD[[#This Row],[NR_KOMISJI]],5)</f>
        <v/>
      </c>
      <c r="J2249" t="str">
        <f>DAY(Tabela_Kwerenda_z_AKORD[[#This Row],[CZAS_START]]) &amp;"-"&amp; MONTH(Tabela_Kwerenda_z_AKORD[[#This Row],[CZAS_START]]) &amp;"-"&amp; YEAR(Tabela_Kwerenda_z_AKORD[[#This Row],[CZAS_START]])</f>
        <v>0-1-1900</v>
      </c>
      <c r="K2249" t="e">
        <f>INDEX(AKORDT[],MATCH(Tabela_Kwerenda_z_AKORD[[#This Row],[PRACOWNICY_ID]],AKORDT[PRACOWNICY_ID],0),1)</f>
        <v>#N/A</v>
      </c>
    </row>
    <row r="2250" spans="1:11">
      <c r="A2250" s="11"/>
      <c r="B2250" s="11"/>
      <c r="F2250" s="11"/>
      <c r="I2250" t="str">
        <f>LEFT(Tabela_Kwerenda_z_AKORD[[#This Row],[NR_KOMISJI]],5)</f>
        <v/>
      </c>
      <c r="J2250" t="str">
        <f>DAY(Tabela_Kwerenda_z_AKORD[[#This Row],[CZAS_START]]) &amp;"-"&amp; MONTH(Tabela_Kwerenda_z_AKORD[[#This Row],[CZAS_START]]) &amp;"-"&amp; YEAR(Tabela_Kwerenda_z_AKORD[[#This Row],[CZAS_START]])</f>
        <v>0-1-1900</v>
      </c>
      <c r="K2250" t="e">
        <f>INDEX(AKORDT[],MATCH(Tabela_Kwerenda_z_AKORD[[#This Row],[PRACOWNICY_ID]],AKORDT[PRACOWNICY_ID],0),1)</f>
        <v>#N/A</v>
      </c>
    </row>
    <row r="2251" spans="1:11">
      <c r="A2251" s="11"/>
      <c r="B2251" s="11"/>
      <c r="F2251" s="11"/>
      <c r="I2251" t="str">
        <f>LEFT(Tabela_Kwerenda_z_AKORD[[#This Row],[NR_KOMISJI]],5)</f>
        <v/>
      </c>
      <c r="J2251" t="str">
        <f>DAY(Tabela_Kwerenda_z_AKORD[[#This Row],[CZAS_START]]) &amp;"-"&amp; MONTH(Tabela_Kwerenda_z_AKORD[[#This Row],[CZAS_START]]) &amp;"-"&amp; YEAR(Tabela_Kwerenda_z_AKORD[[#This Row],[CZAS_START]])</f>
        <v>0-1-1900</v>
      </c>
      <c r="K2251" t="e">
        <f>INDEX(AKORDT[],MATCH(Tabela_Kwerenda_z_AKORD[[#This Row],[PRACOWNICY_ID]],AKORDT[PRACOWNICY_ID],0),1)</f>
        <v>#N/A</v>
      </c>
    </row>
    <row r="2252" spans="1:11">
      <c r="A2252" s="11"/>
      <c r="B2252" s="11"/>
      <c r="F2252" s="11"/>
      <c r="I2252" t="str">
        <f>LEFT(Tabela_Kwerenda_z_AKORD[[#This Row],[NR_KOMISJI]],5)</f>
        <v/>
      </c>
      <c r="J2252" t="str">
        <f>DAY(Tabela_Kwerenda_z_AKORD[[#This Row],[CZAS_START]]) &amp;"-"&amp; MONTH(Tabela_Kwerenda_z_AKORD[[#This Row],[CZAS_START]]) &amp;"-"&amp; YEAR(Tabela_Kwerenda_z_AKORD[[#This Row],[CZAS_START]])</f>
        <v>0-1-1900</v>
      </c>
      <c r="K2252" t="e">
        <f>INDEX(AKORDT[],MATCH(Tabela_Kwerenda_z_AKORD[[#This Row],[PRACOWNICY_ID]],AKORDT[PRACOWNICY_ID],0),1)</f>
        <v>#N/A</v>
      </c>
    </row>
    <row r="2253" spans="1:11">
      <c r="A2253" s="11"/>
      <c r="B2253" s="11"/>
      <c r="F2253" s="11"/>
      <c r="I2253" t="str">
        <f>LEFT(Tabela_Kwerenda_z_AKORD[[#This Row],[NR_KOMISJI]],5)</f>
        <v/>
      </c>
      <c r="J2253" t="str">
        <f>DAY(Tabela_Kwerenda_z_AKORD[[#This Row],[CZAS_START]]) &amp;"-"&amp; MONTH(Tabela_Kwerenda_z_AKORD[[#This Row],[CZAS_START]]) &amp;"-"&amp; YEAR(Tabela_Kwerenda_z_AKORD[[#This Row],[CZAS_START]])</f>
        <v>0-1-1900</v>
      </c>
      <c r="K2253" t="e">
        <f>INDEX(AKORDT[],MATCH(Tabela_Kwerenda_z_AKORD[[#This Row],[PRACOWNICY_ID]],AKORDT[PRACOWNICY_ID],0),1)</f>
        <v>#N/A</v>
      </c>
    </row>
    <row r="2254" spans="1:11">
      <c r="A2254" s="11"/>
      <c r="B2254" s="11"/>
      <c r="F2254" s="11"/>
      <c r="I2254" t="str">
        <f>LEFT(Tabela_Kwerenda_z_AKORD[[#This Row],[NR_KOMISJI]],5)</f>
        <v/>
      </c>
      <c r="J2254" t="str">
        <f>DAY(Tabela_Kwerenda_z_AKORD[[#This Row],[CZAS_START]]) &amp;"-"&amp; MONTH(Tabela_Kwerenda_z_AKORD[[#This Row],[CZAS_START]]) &amp;"-"&amp; YEAR(Tabela_Kwerenda_z_AKORD[[#This Row],[CZAS_START]])</f>
        <v>0-1-1900</v>
      </c>
      <c r="K2254" t="e">
        <f>INDEX(AKORDT[],MATCH(Tabela_Kwerenda_z_AKORD[[#This Row],[PRACOWNICY_ID]],AKORDT[PRACOWNICY_ID],0),1)</f>
        <v>#N/A</v>
      </c>
    </row>
    <row r="2255" spans="1:11">
      <c r="A2255" s="11"/>
      <c r="B2255" s="11"/>
      <c r="F2255" s="11"/>
      <c r="I2255" t="str">
        <f>LEFT(Tabela_Kwerenda_z_AKORD[[#This Row],[NR_KOMISJI]],5)</f>
        <v/>
      </c>
      <c r="J2255" t="str">
        <f>DAY(Tabela_Kwerenda_z_AKORD[[#This Row],[CZAS_START]]) &amp;"-"&amp; MONTH(Tabela_Kwerenda_z_AKORD[[#This Row],[CZAS_START]]) &amp;"-"&amp; YEAR(Tabela_Kwerenda_z_AKORD[[#This Row],[CZAS_START]])</f>
        <v>0-1-1900</v>
      </c>
      <c r="K2255" t="e">
        <f>INDEX(AKORDT[],MATCH(Tabela_Kwerenda_z_AKORD[[#This Row],[PRACOWNICY_ID]],AKORDT[PRACOWNICY_ID],0),1)</f>
        <v>#N/A</v>
      </c>
    </row>
    <row r="2256" spans="1:11">
      <c r="A2256" s="11"/>
      <c r="B2256" s="11"/>
      <c r="F2256" s="11"/>
      <c r="I2256" t="str">
        <f>LEFT(Tabela_Kwerenda_z_AKORD[[#This Row],[NR_KOMISJI]],5)</f>
        <v/>
      </c>
      <c r="J2256" t="str">
        <f>DAY(Tabela_Kwerenda_z_AKORD[[#This Row],[CZAS_START]]) &amp;"-"&amp; MONTH(Tabela_Kwerenda_z_AKORD[[#This Row],[CZAS_START]]) &amp;"-"&amp; YEAR(Tabela_Kwerenda_z_AKORD[[#This Row],[CZAS_START]])</f>
        <v>0-1-1900</v>
      </c>
      <c r="K2256" t="e">
        <f>INDEX(AKORDT[],MATCH(Tabela_Kwerenda_z_AKORD[[#This Row],[PRACOWNICY_ID]],AKORDT[PRACOWNICY_ID],0),1)</f>
        <v>#N/A</v>
      </c>
    </row>
    <row r="2257" spans="1:11">
      <c r="A2257" s="11"/>
      <c r="B2257" s="11"/>
      <c r="F2257" s="11"/>
      <c r="I2257" t="str">
        <f>LEFT(Tabela_Kwerenda_z_AKORD[[#This Row],[NR_KOMISJI]],5)</f>
        <v/>
      </c>
      <c r="J2257" t="str">
        <f>DAY(Tabela_Kwerenda_z_AKORD[[#This Row],[CZAS_START]]) &amp;"-"&amp; MONTH(Tabela_Kwerenda_z_AKORD[[#This Row],[CZAS_START]]) &amp;"-"&amp; YEAR(Tabela_Kwerenda_z_AKORD[[#This Row],[CZAS_START]])</f>
        <v>0-1-1900</v>
      </c>
      <c r="K2257" t="e">
        <f>INDEX(AKORDT[],MATCH(Tabela_Kwerenda_z_AKORD[[#This Row],[PRACOWNICY_ID]],AKORDT[PRACOWNICY_ID],0),1)</f>
        <v>#N/A</v>
      </c>
    </row>
    <row r="2258" spans="1:11">
      <c r="A2258" s="11"/>
      <c r="B2258" s="11"/>
      <c r="F2258" s="11"/>
      <c r="I2258" t="str">
        <f>LEFT(Tabela_Kwerenda_z_AKORD[[#This Row],[NR_KOMISJI]],5)</f>
        <v/>
      </c>
      <c r="J2258" t="str">
        <f>DAY(Tabela_Kwerenda_z_AKORD[[#This Row],[CZAS_START]]) &amp;"-"&amp; MONTH(Tabela_Kwerenda_z_AKORD[[#This Row],[CZAS_START]]) &amp;"-"&amp; YEAR(Tabela_Kwerenda_z_AKORD[[#This Row],[CZAS_START]])</f>
        <v>0-1-1900</v>
      </c>
      <c r="K2258" t="e">
        <f>INDEX(AKORDT[],MATCH(Tabela_Kwerenda_z_AKORD[[#This Row],[PRACOWNICY_ID]],AKORDT[PRACOWNICY_ID],0),1)</f>
        <v>#N/A</v>
      </c>
    </row>
    <row r="2259" spans="1:11">
      <c r="A2259" s="11"/>
      <c r="B2259" s="11"/>
      <c r="F2259" s="11"/>
      <c r="I2259" t="str">
        <f>LEFT(Tabela_Kwerenda_z_AKORD[[#This Row],[NR_KOMISJI]],5)</f>
        <v/>
      </c>
      <c r="J2259" t="str">
        <f>DAY(Tabela_Kwerenda_z_AKORD[[#This Row],[CZAS_START]]) &amp;"-"&amp; MONTH(Tabela_Kwerenda_z_AKORD[[#This Row],[CZAS_START]]) &amp;"-"&amp; YEAR(Tabela_Kwerenda_z_AKORD[[#This Row],[CZAS_START]])</f>
        <v>0-1-1900</v>
      </c>
      <c r="K2259" t="e">
        <f>INDEX(AKORDT[],MATCH(Tabela_Kwerenda_z_AKORD[[#This Row],[PRACOWNICY_ID]],AKORDT[PRACOWNICY_ID],0),1)</f>
        <v>#N/A</v>
      </c>
    </row>
    <row r="2260" spans="1:11">
      <c r="A2260" s="11"/>
      <c r="B2260" s="11"/>
      <c r="F2260" s="11"/>
      <c r="I2260" t="str">
        <f>LEFT(Tabela_Kwerenda_z_AKORD[[#This Row],[NR_KOMISJI]],5)</f>
        <v/>
      </c>
      <c r="J2260" t="str">
        <f>DAY(Tabela_Kwerenda_z_AKORD[[#This Row],[CZAS_START]]) &amp;"-"&amp; MONTH(Tabela_Kwerenda_z_AKORD[[#This Row],[CZAS_START]]) &amp;"-"&amp; YEAR(Tabela_Kwerenda_z_AKORD[[#This Row],[CZAS_START]])</f>
        <v>0-1-1900</v>
      </c>
      <c r="K2260" t="e">
        <f>INDEX(AKORDT[],MATCH(Tabela_Kwerenda_z_AKORD[[#This Row],[PRACOWNICY_ID]],AKORDT[PRACOWNICY_ID],0),1)</f>
        <v>#N/A</v>
      </c>
    </row>
    <row r="2261" spans="1:11">
      <c r="A2261" s="11"/>
      <c r="B2261" s="11"/>
      <c r="F2261" s="11"/>
      <c r="I2261" t="str">
        <f>LEFT(Tabela_Kwerenda_z_AKORD[[#This Row],[NR_KOMISJI]],5)</f>
        <v/>
      </c>
      <c r="J2261" t="str">
        <f>DAY(Tabela_Kwerenda_z_AKORD[[#This Row],[CZAS_START]]) &amp;"-"&amp; MONTH(Tabela_Kwerenda_z_AKORD[[#This Row],[CZAS_START]]) &amp;"-"&amp; YEAR(Tabela_Kwerenda_z_AKORD[[#This Row],[CZAS_START]])</f>
        <v>0-1-1900</v>
      </c>
      <c r="K2261" t="e">
        <f>INDEX(AKORDT[],MATCH(Tabela_Kwerenda_z_AKORD[[#This Row],[PRACOWNICY_ID]],AKORDT[PRACOWNICY_ID],0),1)</f>
        <v>#N/A</v>
      </c>
    </row>
    <row r="2262" spans="1:11">
      <c r="A2262" s="11"/>
      <c r="B2262" s="11"/>
      <c r="F2262" s="11"/>
      <c r="I2262" t="str">
        <f>LEFT(Tabela_Kwerenda_z_AKORD[[#This Row],[NR_KOMISJI]],5)</f>
        <v/>
      </c>
      <c r="J2262" t="str">
        <f>DAY(Tabela_Kwerenda_z_AKORD[[#This Row],[CZAS_START]]) &amp;"-"&amp; MONTH(Tabela_Kwerenda_z_AKORD[[#This Row],[CZAS_START]]) &amp;"-"&amp; YEAR(Tabela_Kwerenda_z_AKORD[[#This Row],[CZAS_START]])</f>
        <v>0-1-1900</v>
      </c>
      <c r="K2262" t="e">
        <f>INDEX(AKORDT[],MATCH(Tabela_Kwerenda_z_AKORD[[#This Row],[PRACOWNICY_ID]],AKORDT[PRACOWNICY_ID],0),1)</f>
        <v>#N/A</v>
      </c>
    </row>
    <row r="2263" spans="1:11">
      <c r="A2263" s="11"/>
      <c r="B2263" s="11"/>
      <c r="F2263" s="11"/>
      <c r="I2263" t="str">
        <f>LEFT(Tabela_Kwerenda_z_AKORD[[#This Row],[NR_KOMISJI]],5)</f>
        <v/>
      </c>
      <c r="J2263" t="str">
        <f>DAY(Tabela_Kwerenda_z_AKORD[[#This Row],[CZAS_START]]) &amp;"-"&amp; MONTH(Tabela_Kwerenda_z_AKORD[[#This Row],[CZAS_START]]) &amp;"-"&amp; YEAR(Tabela_Kwerenda_z_AKORD[[#This Row],[CZAS_START]])</f>
        <v>0-1-1900</v>
      </c>
      <c r="K2263" t="e">
        <f>INDEX(AKORDT[],MATCH(Tabela_Kwerenda_z_AKORD[[#This Row],[PRACOWNICY_ID]],AKORDT[PRACOWNICY_ID],0),1)</f>
        <v>#N/A</v>
      </c>
    </row>
    <row r="2264" spans="1:11">
      <c r="A2264" s="11"/>
      <c r="B2264" s="11"/>
      <c r="F2264" s="11"/>
      <c r="I2264" t="str">
        <f>LEFT(Tabela_Kwerenda_z_AKORD[[#This Row],[NR_KOMISJI]],5)</f>
        <v/>
      </c>
      <c r="J2264" t="str">
        <f>DAY(Tabela_Kwerenda_z_AKORD[[#This Row],[CZAS_START]]) &amp;"-"&amp; MONTH(Tabela_Kwerenda_z_AKORD[[#This Row],[CZAS_START]]) &amp;"-"&amp; YEAR(Tabela_Kwerenda_z_AKORD[[#This Row],[CZAS_START]])</f>
        <v>0-1-1900</v>
      </c>
      <c r="K2264" t="e">
        <f>INDEX(AKORDT[],MATCH(Tabela_Kwerenda_z_AKORD[[#This Row],[PRACOWNICY_ID]],AKORDT[PRACOWNICY_ID],0),1)</f>
        <v>#N/A</v>
      </c>
    </row>
    <row r="2265" spans="1:11">
      <c r="A2265" s="11"/>
      <c r="B2265" s="11"/>
      <c r="F2265" s="11"/>
      <c r="I2265" t="str">
        <f>LEFT(Tabela_Kwerenda_z_AKORD[[#This Row],[NR_KOMISJI]],5)</f>
        <v/>
      </c>
      <c r="J2265" t="str">
        <f>DAY(Tabela_Kwerenda_z_AKORD[[#This Row],[CZAS_START]]) &amp;"-"&amp; MONTH(Tabela_Kwerenda_z_AKORD[[#This Row],[CZAS_START]]) &amp;"-"&amp; YEAR(Tabela_Kwerenda_z_AKORD[[#This Row],[CZAS_START]])</f>
        <v>0-1-1900</v>
      </c>
      <c r="K2265" t="e">
        <f>INDEX(AKORDT[],MATCH(Tabela_Kwerenda_z_AKORD[[#This Row],[PRACOWNICY_ID]],AKORDT[PRACOWNICY_ID],0),1)</f>
        <v>#N/A</v>
      </c>
    </row>
    <row r="2266" spans="1:11">
      <c r="A2266" s="11"/>
      <c r="B2266" s="11"/>
      <c r="F2266" s="11"/>
      <c r="I2266" t="str">
        <f>LEFT(Tabela_Kwerenda_z_AKORD[[#This Row],[NR_KOMISJI]],5)</f>
        <v/>
      </c>
      <c r="J2266" t="str">
        <f>DAY(Tabela_Kwerenda_z_AKORD[[#This Row],[CZAS_START]]) &amp;"-"&amp; MONTH(Tabela_Kwerenda_z_AKORD[[#This Row],[CZAS_START]]) &amp;"-"&amp; YEAR(Tabela_Kwerenda_z_AKORD[[#This Row],[CZAS_START]])</f>
        <v>0-1-1900</v>
      </c>
      <c r="K2266" t="e">
        <f>INDEX(AKORDT[],MATCH(Tabela_Kwerenda_z_AKORD[[#This Row],[PRACOWNICY_ID]],AKORDT[PRACOWNICY_ID],0),1)</f>
        <v>#N/A</v>
      </c>
    </row>
    <row r="2267" spans="1:11">
      <c r="A2267" s="11"/>
      <c r="B2267" s="11"/>
      <c r="F2267" s="11"/>
      <c r="I2267" t="str">
        <f>LEFT(Tabela_Kwerenda_z_AKORD[[#This Row],[NR_KOMISJI]],5)</f>
        <v/>
      </c>
      <c r="J2267" t="str">
        <f>DAY(Tabela_Kwerenda_z_AKORD[[#This Row],[CZAS_START]]) &amp;"-"&amp; MONTH(Tabela_Kwerenda_z_AKORD[[#This Row],[CZAS_START]]) &amp;"-"&amp; YEAR(Tabela_Kwerenda_z_AKORD[[#This Row],[CZAS_START]])</f>
        <v>0-1-1900</v>
      </c>
      <c r="K2267" t="e">
        <f>INDEX(AKORDT[],MATCH(Tabela_Kwerenda_z_AKORD[[#This Row],[PRACOWNICY_ID]],AKORDT[PRACOWNICY_ID],0),1)</f>
        <v>#N/A</v>
      </c>
    </row>
    <row r="2268" spans="1:11">
      <c r="A2268" s="11"/>
      <c r="B2268" s="11"/>
      <c r="F2268" s="11"/>
      <c r="I2268" t="str">
        <f>LEFT(Tabela_Kwerenda_z_AKORD[[#This Row],[NR_KOMISJI]],5)</f>
        <v/>
      </c>
      <c r="J2268" t="str">
        <f>DAY(Tabela_Kwerenda_z_AKORD[[#This Row],[CZAS_START]]) &amp;"-"&amp; MONTH(Tabela_Kwerenda_z_AKORD[[#This Row],[CZAS_START]]) &amp;"-"&amp; YEAR(Tabela_Kwerenda_z_AKORD[[#This Row],[CZAS_START]])</f>
        <v>0-1-1900</v>
      </c>
      <c r="K2268" t="e">
        <f>INDEX(AKORDT[],MATCH(Tabela_Kwerenda_z_AKORD[[#This Row],[PRACOWNICY_ID]],AKORDT[PRACOWNICY_ID],0),1)</f>
        <v>#N/A</v>
      </c>
    </row>
    <row r="2269" spans="1:11">
      <c r="A2269" s="11"/>
      <c r="B2269" s="11"/>
      <c r="F2269" s="11"/>
      <c r="I2269" t="str">
        <f>LEFT(Tabela_Kwerenda_z_AKORD[[#This Row],[NR_KOMISJI]],5)</f>
        <v/>
      </c>
      <c r="J2269" t="str">
        <f>DAY(Tabela_Kwerenda_z_AKORD[[#This Row],[CZAS_START]]) &amp;"-"&amp; MONTH(Tabela_Kwerenda_z_AKORD[[#This Row],[CZAS_START]]) &amp;"-"&amp; YEAR(Tabela_Kwerenda_z_AKORD[[#This Row],[CZAS_START]])</f>
        <v>0-1-1900</v>
      </c>
      <c r="K2269" t="e">
        <f>INDEX(AKORDT[],MATCH(Tabela_Kwerenda_z_AKORD[[#This Row],[PRACOWNICY_ID]],AKORDT[PRACOWNICY_ID],0),1)</f>
        <v>#N/A</v>
      </c>
    </row>
    <row r="2270" spans="1:11">
      <c r="A2270" s="11"/>
      <c r="B2270" s="11"/>
      <c r="F2270" s="11"/>
      <c r="I2270" t="str">
        <f>LEFT(Tabela_Kwerenda_z_AKORD[[#This Row],[NR_KOMISJI]],5)</f>
        <v/>
      </c>
      <c r="J2270" t="str">
        <f>DAY(Tabela_Kwerenda_z_AKORD[[#This Row],[CZAS_START]]) &amp;"-"&amp; MONTH(Tabela_Kwerenda_z_AKORD[[#This Row],[CZAS_START]]) &amp;"-"&amp; YEAR(Tabela_Kwerenda_z_AKORD[[#This Row],[CZAS_START]])</f>
        <v>0-1-1900</v>
      </c>
      <c r="K2270" t="e">
        <f>INDEX(AKORDT[],MATCH(Tabela_Kwerenda_z_AKORD[[#This Row],[PRACOWNICY_ID]],AKORDT[PRACOWNICY_ID],0),1)</f>
        <v>#N/A</v>
      </c>
    </row>
    <row r="2271" spans="1:11">
      <c r="A2271" s="11"/>
      <c r="B2271" s="11"/>
      <c r="F2271" s="11"/>
      <c r="I2271" t="str">
        <f>LEFT(Tabela_Kwerenda_z_AKORD[[#This Row],[NR_KOMISJI]],5)</f>
        <v/>
      </c>
      <c r="J2271" t="str">
        <f>DAY(Tabela_Kwerenda_z_AKORD[[#This Row],[CZAS_START]]) &amp;"-"&amp; MONTH(Tabela_Kwerenda_z_AKORD[[#This Row],[CZAS_START]]) &amp;"-"&amp; YEAR(Tabela_Kwerenda_z_AKORD[[#This Row],[CZAS_START]])</f>
        <v>0-1-1900</v>
      </c>
      <c r="K2271" t="e">
        <f>INDEX(AKORDT[],MATCH(Tabela_Kwerenda_z_AKORD[[#This Row],[PRACOWNICY_ID]],AKORDT[PRACOWNICY_ID],0),1)</f>
        <v>#N/A</v>
      </c>
    </row>
    <row r="2272" spans="1:11">
      <c r="A2272" s="11"/>
      <c r="B2272" s="11"/>
      <c r="F2272" s="11"/>
      <c r="I2272" t="str">
        <f>LEFT(Tabela_Kwerenda_z_AKORD[[#This Row],[NR_KOMISJI]],5)</f>
        <v/>
      </c>
      <c r="J2272" t="str">
        <f>DAY(Tabela_Kwerenda_z_AKORD[[#This Row],[CZAS_START]]) &amp;"-"&amp; MONTH(Tabela_Kwerenda_z_AKORD[[#This Row],[CZAS_START]]) &amp;"-"&amp; YEAR(Tabela_Kwerenda_z_AKORD[[#This Row],[CZAS_START]])</f>
        <v>0-1-1900</v>
      </c>
      <c r="K2272" t="e">
        <f>INDEX(AKORDT[],MATCH(Tabela_Kwerenda_z_AKORD[[#This Row],[PRACOWNICY_ID]],AKORDT[PRACOWNICY_ID],0),1)</f>
        <v>#N/A</v>
      </c>
    </row>
    <row r="2273" spans="1:11">
      <c r="A2273" s="11"/>
      <c r="B2273" s="11"/>
      <c r="F2273" s="11"/>
      <c r="I2273" t="str">
        <f>LEFT(Tabela_Kwerenda_z_AKORD[[#This Row],[NR_KOMISJI]],5)</f>
        <v/>
      </c>
      <c r="J2273" t="str">
        <f>DAY(Tabela_Kwerenda_z_AKORD[[#This Row],[CZAS_START]]) &amp;"-"&amp; MONTH(Tabela_Kwerenda_z_AKORD[[#This Row],[CZAS_START]]) &amp;"-"&amp; YEAR(Tabela_Kwerenda_z_AKORD[[#This Row],[CZAS_START]])</f>
        <v>0-1-1900</v>
      </c>
      <c r="K2273" t="e">
        <f>INDEX(AKORDT[],MATCH(Tabela_Kwerenda_z_AKORD[[#This Row],[PRACOWNICY_ID]],AKORDT[PRACOWNICY_ID],0),1)</f>
        <v>#N/A</v>
      </c>
    </row>
    <row r="2274" spans="1:11">
      <c r="A2274" s="11"/>
      <c r="B2274" s="11"/>
      <c r="F2274" s="11"/>
      <c r="I2274" t="str">
        <f>LEFT(Tabela_Kwerenda_z_AKORD[[#This Row],[NR_KOMISJI]],5)</f>
        <v/>
      </c>
      <c r="J2274" t="str">
        <f>DAY(Tabela_Kwerenda_z_AKORD[[#This Row],[CZAS_START]]) &amp;"-"&amp; MONTH(Tabela_Kwerenda_z_AKORD[[#This Row],[CZAS_START]]) &amp;"-"&amp; YEAR(Tabela_Kwerenda_z_AKORD[[#This Row],[CZAS_START]])</f>
        <v>0-1-1900</v>
      </c>
      <c r="K2274" t="e">
        <f>INDEX(AKORDT[],MATCH(Tabela_Kwerenda_z_AKORD[[#This Row],[PRACOWNICY_ID]],AKORDT[PRACOWNICY_ID],0),1)</f>
        <v>#N/A</v>
      </c>
    </row>
    <row r="2275" spans="1:11">
      <c r="A2275" s="11"/>
      <c r="B2275" s="11"/>
      <c r="F2275" s="11"/>
      <c r="I2275" t="str">
        <f>LEFT(Tabela_Kwerenda_z_AKORD[[#This Row],[NR_KOMISJI]],5)</f>
        <v/>
      </c>
      <c r="J2275" t="str">
        <f>DAY(Tabela_Kwerenda_z_AKORD[[#This Row],[CZAS_START]]) &amp;"-"&amp; MONTH(Tabela_Kwerenda_z_AKORD[[#This Row],[CZAS_START]]) &amp;"-"&amp; YEAR(Tabela_Kwerenda_z_AKORD[[#This Row],[CZAS_START]])</f>
        <v>0-1-1900</v>
      </c>
      <c r="K2275" t="e">
        <f>INDEX(AKORDT[],MATCH(Tabela_Kwerenda_z_AKORD[[#This Row],[PRACOWNICY_ID]],AKORDT[PRACOWNICY_ID],0),1)</f>
        <v>#N/A</v>
      </c>
    </row>
    <row r="2276" spans="1:11">
      <c r="A2276" s="11"/>
      <c r="B2276" s="11"/>
      <c r="F2276" s="11"/>
      <c r="I2276" t="str">
        <f>LEFT(Tabela_Kwerenda_z_AKORD[[#This Row],[NR_KOMISJI]],5)</f>
        <v/>
      </c>
      <c r="J2276" t="str">
        <f>DAY(Tabela_Kwerenda_z_AKORD[[#This Row],[CZAS_START]]) &amp;"-"&amp; MONTH(Tabela_Kwerenda_z_AKORD[[#This Row],[CZAS_START]]) &amp;"-"&amp; YEAR(Tabela_Kwerenda_z_AKORD[[#This Row],[CZAS_START]])</f>
        <v>0-1-1900</v>
      </c>
      <c r="K2276" t="e">
        <f>INDEX(AKORDT[],MATCH(Tabela_Kwerenda_z_AKORD[[#This Row],[PRACOWNICY_ID]],AKORDT[PRACOWNICY_ID],0),1)</f>
        <v>#N/A</v>
      </c>
    </row>
    <row r="2277" spans="1:11">
      <c r="A2277" s="11"/>
      <c r="B2277" s="11"/>
      <c r="F2277" s="11"/>
      <c r="I2277" t="str">
        <f>LEFT(Tabela_Kwerenda_z_AKORD[[#This Row],[NR_KOMISJI]],5)</f>
        <v/>
      </c>
      <c r="J2277" t="str">
        <f>DAY(Tabela_Kwerenda_z_AKORD[[#This Row],[CZAS_START]]) &amp;"-"&amp; MONTH(Tabela_Kwerenda_z_AKORD[[#This Row],[CZAS_START]]) &amp;"-"&amp; YEAR(Tabela_Kwerenda_z_AKORD[[#This Row],[CZAS_START]])</f>
        <v>0-1-1900</v>
      </c>
      <c r="K2277" t="e">
        <f>INDEX(AKORDT[],MATCH(Tabela_Kwerenda_z_AKORD[[#This Row],[PRACOWNICY_ID]],AKORDT[PRACOWNICY_ID],0),1)</f>
        <v>#N/A</v>
      </c>
    </row>
    <row r="2278" spans="1:11">
      <c r="A2278" s="11"/>
      <c r="B2278" s="11"/>
      <c r="F2278" s="11"/>
      <c r="I2278" t="str">
        <f>LEFT(Tabela_Kwerenda_z_AKORD[[#This Row],[NR_KOMISJI]],5)</f>
        <v/>
      </c>
      <c r="J2278" t="str">
        <f>DAY(Tabela_Kwerenda_z_AKORD[[#This Row],[CZAS_START]]) &amp;"-"&amp; MONTH(Tabela_Kwerenda_z_AKORD[[#This Row],[CZAS_START]]) &amp;"-"&amp; YEAR(Tabela_Kwerenda_z_AKORD[[#This Row],[CZAS_START]])</f>
        <v>0-1-1900</v>
      </c>
      <c r="K2278" t="e">
        <f>INDEX(AKORDT[],MATCH(Tabela_Kwerenda_z_AKORD[[#This Row],[PRACOWNICY_ID]],AKORDT[PRACOWNICY_ID],0),1)</f>
        <v>#N/A</v>
      </c>
    </row>
    <row r="2279" spans="1:11">
      <c r="A2279" s="11"/>
      <c r="B2279" s="11"/>
      <c r="F2279" s="11"/>
      <c r="I2279" t="str">
        <f>LEFT(Tabela_Kwerenda_z_AKORD[[#This Row],[NR_KOMISJI]],5)</f>
        <v/>
      </c>
      <c r="J2279" t="str">
        <f>DAY(Tabela_Kwerenda_z_AKORD[[#This Row],[CZAS_START]]) &amp;"-"&amp; MONTH(Tabela_Kwerenda_z_AKORD[[#This Row],[CZAS_START]]) &amp;"-"&amp; YEAR(Tabela_Kwerenda_z_AKORD[[#This Row],[CZAS_START]])</f>
        <v>0-1-1900</v>
      </c>
      <c r="K2279" t="e">
        <f>INDEX(AKORDT[],MATCH(Tabela_Kwerenda_z_AKORD[[#This Row],[PRACOWNICY_ID]],AKORDT[PRACOWNICY_ID],0),1)</f>
        <v>#N/A</v>
      </c>
    </row>
    <row r="2280" spans="1:11">
      <c r="A2280" s="11"/>
      <c r="B2280" s="11"/>
      <c r="F2280" s="11"/>
      <c r="I2280" t="str">
        <f>LEFT(Tabela_Kwerenda_z_AKORD[[#This Row],[NR_KOMISJI]],5)</f>
        <v/>
      </c>
      <c r="J2280" t="str">
        <f>DAY(Tabela_Kwerenda_z_AKORD[[#This Row],[CZAS_START]]) &amp;"-"&amp; MONTH(Tabela_Kwerenda_z_AKORD[[#This Row],[CZAS_START]]) &amp;"-"&amp; YEAR(Tabela_Kwerenda_z_AKORD[[#This Row],[CZAS_START]])</f>
        <v>0-1-1900</v>
      </c>
      <c r="K2280" t="e">
        <f>INDEX(AKORDT[],MATCH(Tabela_Kwerenda_z_AKORD[[#This Row],[PRACOWNICY_ID]],AKORDT[PRACOWNICY_ID],0),1)</f>
        <v>#N/A</v>
      </c>
    </row>
    <row r="2281" spans="1:11">
      <c r="A2281" s="11"/>
      <c r="B2281" s="11"/>
      <c r="F2281" s="11"/>
      <c r="I2281" t="str">
        <f>LEFT(Tabela_Kwerenda_z_AKORD[[#This Row],[NR_KOMISJI]],5)</f>
        <v/>
      </c>
      <c r="J2281" t="str">
        <f>DAY(Tabela_Kwerenda_z_AKORD[[#This Row],[CZAS_START]]) &amp;"-"&amp; MONTH(Tabela_Kwerenda_z_AKORD[[#This Row],[CZAS_START]]) &amp;"-"&amp; YEAR(Tabela_Kwerenda_z_AKORD[[#This Row],[CZAS_START]])</f>
        <v>0-1-1900</v>
      </c>
      <c r="K2281" t="e">
        <f>INDEX(AKORDT[],MATCH(Tabela_Kwerenda_z_AKORD[[#This Row],[PRACOWNICY_ID]],AKORDT[PRACOWNICY_ID],0),1)</f>
        <v>#N/A</v>
      </c>
    </row>
    <row r="2282" spans="1:11">
      <c r="A2282" s="11"/>
      <c r="B2282" s="11"/>
      <c r="F2282" s="11"/>
      <c r="I2282" t="str">
        <f>LEFT(Tabela_Kwerenda_z_AKORD[[#This Row],[NR_KOMISJI]],5)</f>
        <v/>
      </c>
      <c r="J2282" t="str">
        <f>DAY(Tabela_Kwerenda_z_AKORD[[#This Row],[CZAS_START]]) &amp;"-"&amp; MONTH(Tabela_Kwerenda_z_AKORD[[#This Row],[CZAS_START]]) &amp;"-"&amp; YEAR(Tabela_Kwerenda_z_AKORD[[#This Row],[CZAS_START]])</f>
        <v>0-1-1900</v>
      </c>
      <c r="K2282" t="e">
        <f>INDEX(AKORDT[],MATCH(Tabela_Kwerenda_z_AKORD[[#This Row],[PRACOWNICY_ID]],AKORDT[PRACOWNICY_ID],0),1)</f>
        <v>#N/A</v>
      </c>
    </row>
    <row r="2283" spans="1:11">
      <c r="A2283" s="11"/>
      <c r="B2283" s="11"/>
      <c r="F2283" s="11"/>
      <c r="I2283" t="str">
        <f>LEFT(Tabela_Kwerenda_z_AKORD[[#This Row],[NR_KOMISJI]],5)</f>
        <v/>
      </c>
      <c r="J2283" t="str">
        <f>DAY(Tabela_Kwerenda_z_AKORD[[#This Row],[CZAS_START]]) &amp;"-"&amp; MONTH(Tabela_Kwerenda_z_AKORD[[#This Row],[CZAS_START]]) &amp;"-"&amp; YEAR(Tabela_Kwerenda_z_AKORD[[#This Row],[CZAS_START]])</f>
        <v>0-1-1900</v>
      </c>
      <c r="K2283" t="e">
        <f>INDEX(AKORDT[],MATCH(Tabela_Kwerenda_z_AKORD[[#This Row],[PRACOWNICY_ID]],AKORDT[PRACOWNICY_ID],0),1)</f>
        <v>#N/A</v>
      </c>
    </row>
    <row r="2284" spans="1:11">
      <c r="A2284" s="11"/>
      <c r="B2284" s="11"/>
      <c r="F2284" s="11"/>
      <c r="I2284" t="str">
        <f>LEFT(Tabela_Kwerenda_z_AKORD[[#This Row],[NR_KOMISJI]],5)</f>
        <v/>
      </c>
      <c r="J2284" t="str">
        <f>DAY(Tabela_Kwerenda_z_AKORD[[#This Row],[CZAS_START]]) &amp;"-"&amp; MONTH(Tabela_Kwerenda_z_AKORD[[#This Row],[CZAS_START]]) &amp;"-"&amp; YEAR(Tabela_Kwerenda_z_AKORD[[#This Row],[CZAS_START]])</f>
        <v>0-1-1900</v>
      </c>
      <c r="K2284" t="e">
        <f>INDEX(AKORDT[],MATCH(Tabela_Kwerenda_z_AKORD[[#This Row],[PRACOWNICY_ID]],AKORDT[PRACOWNICY_ID],0),1)</f>
        <v>#N/A</v>
      </c>
    </row>
    <row r="2285" spans="1:11">
      <c r="A2285" s="11"/>
      <c r="B2285" s="11"/>
      <c r="F2285" s="11"/>
      <c r="I2285" t="str">
        <f>LEFT(Tabela_Kwerenda_z_AKORD[[#This Row],[NR_KOMISJI]],5)</f>
        <v/>
      </c>
      <c r="J2285" t="str">
        <f>DAY(Tabela_Kwerenda_z_AKORD[[#This Row],[CZAS_START]]) &amp;"-"&amp; MONTH(Tabela_Kwerenda_z_AKORD[[#This Row],[CZAS_START]]) &amp;"-"&amp; YEAR(Tabela_Kwerenda_z_AKORD[[#This Row],[CZAS_START]])</f>
        <v>0-1-1900</v>
      </c>
      <c r="K2285" t="e">
        <f>INDEX(AKORDT[],MATCH(Tabela_Kwerenda_z_AKORD[[#This Row],[PRACOWNICY_ID]],AKORDT[PRACOWNICY_ID],0),1)</f>
        <v>#N/A</v>
      </c>
    </row>
    <row r="2286" spans="1:11">
      <c r="A2286" s="11"/>
      <c r="B2286" s="11"/>
      <c r="F2286" s="11"/>
      <c r="I2286" t="str">
        <f>LEFT(Tabela_Kwerenda_z_AKORD[[#This Row],[NR_KOMISJI]],5)</f>
        <v/>
      </c>
      <c r="J2286" t="str">
        <f>DAY(Tabela_Kwerenda_z_AKORD[[#This Row],[CZAS_START]]) &amp;"-"&amp; MONTH(Tabela_Kwerenda_z_AKORD[[#This Row],[CZAS_START]]) &amp;"-"&amp; YEAR(Tabela_Kwerenda_z_AKORD[[#This Row],[CZAS_START]])</f>
        <v>0-1-1900</v>
      </c>
      <c r="K2286" t="e">
        <f>INDEX(AKORDT[],MATCH(Tabela_Kwerenda_z_AKORD[[#This Row],[PRACOWNICY_ID]],AKORDT[PRACOWNICY_ID],0),1)</f>
        <v>#N/A</v>
      </c>
    </row>
    <row r="2287" spans="1:11">
      <c r="A2287" s="11"/>
      <c r="B2287" s="11"/>
      <c r="F2287" s="11"/>
      <c r="I2287" t="str">
        <f>LEFT(Tabela_Kwerenda_z_AKORD[[#This Row],[NR_KOMISJI]],5)</f>
        <v/>
      </c>
      <c r="J2287" t="str">
        <f>DAY(Tabela_Kwerenda_z_AKORD[[#This Row],[CZAS_START]]) &amp;"-"&amp; MONTH(Tabela_Kwerenda_z_AKORD[[#This Row],[CZAS_START]]) &amp;"-"&amp; YEAR(Tabela_Kwerenda_z_AKORD[[#This Row],[CZAS_START]])</f>
        <v>0-1-1900</v>
      </c>
      <c r="K2287" t="e">
        <f>INDEX(AKORDT[],MATCH(Tabela_Kwerenda_z_AKORD[[#This Row],[PRACOWNICY_ID]],AKORDT[PRACOWNICY_ID],0),1)</f>
        <v>#N/A</v>
      </c>
    </row>
    <row r="2288" spans="1:11">
      <c r="A2288" s="11"/>
      <c r="B2288" s="11"/>
      <c r="F2288" s="11"/>
      <c r="I2288" t="str">
        <f>LEFT(Tabela_Kwerenda_z_AKORD[[#This Row],[NR_KOMISJI]],5)</f>
        <v/>
      </c>
      <c r="J2288" t="str">
        <f>DAY(Tabela_Kwerenda_z_AKORD[[#This Row],[CZAS_START]]) &amp;"-"&amp; MONTH(Tabela_Kwerenda_z_AKORD[[#This Row],[CZAS_START]]) &amp;"-"&amp; YEAR(Tabela_Kwerenda_z_AKORD[[#This Row],[CZAS_START]])</f>
        <v>0-1-1900</v>
      </c>
      <c r="K2288" t="e">
        <f>INDEX(AKORDT[],MATCH(Tabela_Kwerenda_z_AKORD[[#This Row],[PRACOWNICY_ID]],AKORDT[PRACOWNICY_ID],0),1)</f>
        <v>#N/A</v>
      </c>
    </row>
    <row r="2289" spans="1:11">
      <c r="A2289" s="11"/>
      <c r="B2289" s="11"/>
      <c r="F2289" s="11"/>
      <c r="I2289" t="str">
        <f>LEFT(Tabela_Kwerenda_z_AKORD[[#This Row],[NR_KOMISJI]],5)</f>
        <v/>
      </c>
      <c r="J2289" t="str">
        <f>DAY(Tabela_Kwerenda_z_AKORD[[#This Row],[CZAS_START]]) &amp;"-"&amp; MONTH(Tabela_Kwerenda_z_AKORD[[#This Row],[CZAS_START]]) &amp;"-"&amp; YEAR(Tabela_Kwerenda_z_AKORD[[#This Row],[CZAS_START]])</f>
        <v>0-1-1900</v>
      </c>
      <c r="K2289" t="e">
        <f>INDEX(AKORDT[],MATCH(Tabela_Kwerenda_z_AKORD[[#This Row],[PRACOWNICY_ID]],AKORDT[PRACOWNICY_ID],0),1)</f>
        <v>#N/A</v>
      </c>
    </row>
    <row r="2290" spans="1:11">
      <c r="A2290" s="11"/>
      <c r="B2290" s="11"/>
      <c r="F2290" s="11"/>
      <c r="I2290" t="str">
        <f>LEFT(Tabela_Kwerenda_z_AKORD[[#This Row],[NR_KOMISJI]],5)</f>
        <v/>
      </c>
      <c r="J2290" t="str">
        <f>DAY(Tabela_Kwerenda_z_AKORD[[#This Row],[CZAS_START]]) &amp;"-"&amp; MONTH(Tabela_Kwerenda_z_AKORD[[#This Row],[CZAS_START]]) &amp;"-"&amp; YEAR(Tabela_Kwerenda_z_AKORD[[#This Row],[CZAS_START]])</f>
        <v>0-1-1900</v>
      </c>
      <c r="K2290" t="e">
        <f>INDEX(AKORDT[],MATCH(Tabela_Kwerenda_z_AKORD[[#This Row],[PRACOWNICY_ID]],AKORDT[PRACOWNICY_ID],0),1)</f>
        <v>#N/A</v>
      </c>
    </row>
    <row r="2291" spans="1:11">
      <c r="A2291" s="11"/>
      <c r="B2291" s="11"/>
      <c r="F2291" s="11"/>
      <c r="I2291" t="str">
        <f>LEFT(Tabela_Kwerenda_z_AKORD[[#This Row],[NR_KOMISJI]],5)</f>
        <v/>
      </c>
      <c r="J2291" t="str">
        <f>DAY(Tabela_Kwerenda_z_AKORD[[#This Row],[CZAS_START]]) &amp;"-"&amp; MONTH(Tabela_Kwerenda_z_AKORD[[#This Row],[CZAS_START]]) &amp;"-"&amp; YEAR(Tabela_Kwerenda_z_AKORD[[#This Row],[CZAS_START]])</f>
        <v>0-1-1900</v>
      </c>
      <c r="K2291" t="e">
        <f>INDEX(AKORDT[],MATCH(Tabela_Kwerenda_z_AKORD[[#This Row],[PRACOWNICY_ID]],AKORDT[PRACOWNICY_ID],0),1)</f>
        <v>#N/A</v>
      </c>
    </row>
    <row r="2292" spans="1:11">
      <c r="A2292" s="11"/>
      <c r="B2292" s="11"/>
      <c r="F2292" s="11"/>
      <c r="I2292" t="str">
        <f>LEFT(Tabela_Kwerenda_z_AKORD[[#This Row],[NR_KOMISJI]],5)</f>
        <v/>
      </c>
      <c r="J2292" t="str">
        <f>DAY(Tabela_Kwerenda_z_AKORD[[#This Row],[CZAS_START]]) &amp;"-"&amp; MONTH(Tabela_Kwerenda_z_AKORD[[#This Row],[CZAS_START]]) &amp;"-"&amp; YEAR(Tabela_Kwerenda_z_AKORD[[#This Row],[CZAS_START]])</f>
        <v>0-1-1900</v>
      </c>
      <c r="K2292" t="e">
        <f>INDEX(AKORDT[],MATCH(Tabela_Kwerenda_z_AKORD[[#This Row],[PRACOWNICY_ID]],AKORDT[PRACOWNICY_ID],0),1)</f>
        <v>#N/A</v>
      </c>
    </row>
    <row r="2293" spans="1:11">
      <c r="A2293" s="11"/>
      <c r="B2293" s="11"/>
      <c r="F2293" s="11"/>
      <c r="I2293" t="str">
        <f>LEFT(Tabela_Kwerenda_z_AKORD[[#This Row],[NR_KOMISJI]],5)</f>
        <v/>
      </c>
      <c r="J2293" t="str">
        <f>DAY(Tabela_Kwerenda_z_AKORD[[#This Row],[CZAS_START]]) &amp;"-"&amp; MONTH(Tabela_Kwerenda_z_AKORD[[#This Row],[CZAS_START]]) &amp;"-"&amp; YEAR(Tabela_Kwerenda_z_AKORD[[#This Row],[CZAS_START]])</f>
        <v>0-1-1900</v>
      </c>
      <c r="K2293" t="e">
        <f>INDEX(AKORDT[],MATCH(Tabela_Kwerenda_z_AKORD[[#This Row],[PRACOWNICY_ID]],AKORDT[PRACOWNICY_ID],0),1)</f>
        <v>#N/A</v>
      </c>
    </row>
    <row r="2294" spans="1:11">
      <c r="A2294" s="11"/>
      <c r="B2294" s="11"/>
      <c r="F2294" s="11"/>
      <c r="I2294" t="str">
        <f>LEFT(Tabela_Kwerenda_z_AKORD[[#This Row],[NR_KOMISJI]],5)</f>
        <v/>
      </c>
      <c r="J2294" t="str">
        <f>DAY(Tabela_Kwerenda_z_AKORD[[#This Row],[CZAS_START]]) &amp;"-"&amp; MONTH(Tabela_Kwerenda_z_AKORD[[#This Row],[CZAS_START]]) &amp;"-"&amp; YEAR(Tabela_Kwerenda_z_AKORD[[#This Row],[CZAS_START]])</f>
        <v>0-1-1900</v>
      </c>
      <c r="K2294" t="e">
        <f>INDEX(AKORDT[],MATCH(Tabela_Kwerenda_z_AKORD[[#This Row],[PRACOWNICY_ID]],AKORDT[PRACOWNICY_ID],0),1)</f>
        <v>#N/A</v>
      </c>
    </row>
    <row r="2295" spans="1:11">
      <c r="A2295" s="11"/>
      <c r="B2295" s="11"/>
      <c r="F2295" s="11"/>
      <c r="I2295" t="str">
        <f>LEFT(Tabela_Kwerenda_z_AKORD[[#This Row],[NR_KOMISJI]],5)</f>
        <v/>
      </c>
      <c r="J2295" t="str">
        <f>DAY(Tabela_Kwerenda_z_AKORD[[#This Row],[CZAS_START]]) &amp;"-"&amp; MONTH(Tabela_Kwerenda_z_AKORD[[#This Row],[CZAS_START]]) &amp;"-"&amp; YEAR(Tabela_Kwerenda_z_AKORD[[#This Row],[CZAS_START]])</f>
        <v>0-1-1900</v>
      </c>
      <c r="K2295" t="e">
        <f>INDEX(AKORDT[],MATCH(Tabela_Kwerenda_z_AKORD[[#This Row],[PRACOWNICY_ID]],AKORDT[PRACOWNICY_ID],0),1)</f>
        <v>#N/A</v>
      </c>
    </row>
    <row r="2296" spans="1:11">
      <c r="A2296" s="11"/>
      <c r="B2296" s="11"/>
      <c r="F2296" s="11"/>
      <c r="I2296" t="str">
        <f>LEFT(Tabela_Kwerenda_z_AKORD[[#This Row],[NR_KOMISJI]],5)</f>
        <v/>
      </c>
      <c r="J2296" t="str">
        <f>DAY(Tabela_Kwerenda_z_AKORD[[#This Row],[CZAS_START]]) &amp;"-"&amp; MONTH(Tabela_Kwerenda_z_AKORD[[#This Row],[CZAS_START]]) &amp;"-"&amp; YEAR(Tabela_Kwerenda_z_AKORD[[#This Row],[CZAS_START]])</f>
        <v>0-1-1900</v>
      </c>
      <c r="K2296" t="e">
        <f>INDEX(AKORDT[],MATCH(Tabela_Kwerenda_z_AKORD[[#This Row],[PRACOWNICY_ID]],AKORDT[PRACOWNICY_ID],0),1)</f>
        <v>#N/A</v>
      </c>
    </row>
    <row r="2297" spans="1:11">
      <c r="A2297" s="11"/>
      <c r="B2297" s="11"/>
      <c r="F2297" s="11"/>
      <c r="I2297" t="str">
        <f>LEFT(Tabela_Kwerenda_z_AKORD[[#This Row],[NR_KOMISJI]],5)</f>
        <v/>
      </c>
      <c r="J2297" t="str">
        <f>DAY(Tabela_Kwerenda_z_AKORD[[#This Row],[CZAS_START]]) &amp;"-"&amp; MONTH(Tabela_Kwerenda_z_AKORD[[#This Row],[CZAS_START]]) &amp;"-"&amp; YEAR(Tabela_Kwerenda_z_AKORD[[#This Row],[CZAS_START]])</f>
        <v>0-1-1900</v>
      </c>
      <c r="K2297" t="e">
        <f>INDEX(AKORDT[],MATCH(Tabela_Kwerenda_z_AKORD[[#This Row],[PRACOWNICY_ID]],AKORDT[PRACOWNICY_ID],0),1)</f>
        <v>#N/A</v>
      </c>
    </row>
    <row r="2298" spans="1:11">
      <c r="A2298" s="11"/>
      <c r="B2298" s="11"/>
      <c r="F2298" s="11"/>
      <c r="I2298" t="str">
        <f>LEFT(Tabela_Kwerenda_z_AKORD[[#This Row],[NR_KOMISJI]],5)</f>
        <v/>
      </c>
      <c r="J2298" t="str">
        <f>DAY(Tabela_Kwerenda_z_AKORD[[#This Row],[CZAS_START]]) &amp;"-"&amp; MONTH(Tabela_Kwerenda_z_AKORD[[#This Row],[CZAS_START]]) &amp;"-"&amp; YEAR(Tabela_Kwerenda_z_AKORD[[#This Row],[CZAS_START]])</f>
        <v>0-1-1900</v>
      </c>
      <c r="K2298" t="e">
        <f>INDEX(AKORDT[],MATCH(Tabela_Kwerenda_z_AKORD[[#This Row],[PRACOWNICY_ID]],AKORDT[PRACOWNICY_ID],0),1)</f>
        <v>#N/A</v>
      </c>
    </row>
    <row r="2299" spans="1:11">
      <c r="A2299" s="11"/>
      <c r="B2299" s="11"/>
      <c r="F2299" s="11"/>
      <c r="I2299" t="str">
        <f>LEFT(Tabela_Kwerenda_z_AKORD[[#This Row],[NR_KOMISJI]],5)</f>
        <v/>
      </c>
      <c r="J2299" t="str">
        <f>DAY(Tabela_Kwerenda_z_AKORD[[#This Row],[CZAS_START]]) &amp;"-"&amp; MONTH(Tabela_Kwerenda_z_AKORD[[#This Row],[CZAS_START]]) &amp;"-"&amp; YEAR(Tabela_Kwerenda_z_AKORD[[#This Row],[CZAS_START]])</f>
        <v>0-1-1900</v>
      </c>
      <c r="K2299" t="e">
        <f>INDEX(AKORDT[],MATCH(Tabela_Kwerenda_z_AKORD[[#This Row],[PRACOWNICY_ID]],AKORDT[PRACOWNICY_ID],0),1)</f>
        <v>#N/A</v>
      </c>
    </row>
    <row r="2300" spans="1:11">
      <c r="A2300" s="11"/>
      <c r="B2300" s="11"/>
      <c r="F2300" s="11"/>
      <c r="I2300" t="str">
        <f>LEFT(Tabela_Kwerenda_z_AKORD[[#This Row],[NR_KOMISJI]],5)</f>
        <v/>
      </c>
      <c r="J2300" t="str">
        <f>DAY(Tabela_Kwerenda_z_AKORD[[#This Row],[CZAS_START]]) &amp;"-"&amp; MONTH(Tabela_Kwerenda_z_AKORD[[#This Row],[CZAS_START]]) &amp;"-"&amp; YEAR(Tabela_Kwerenda_z_AKORD[[#This Row],[CZAS_START]])</f>
        <v>0-1-1900</v>
      </c>
      <c r="K2300" t="e">
        <f>INDEX(AKORDT[],MATCH(Tabela_Kwerenda_z_AKORD[[#This Row],[PRACOWNICY_ID]],AKORDT[PRACOWNICY_ID],0),1)</f>
        <v>#N/A</v>
      </c>
    </row>
    <row r="2301" spans="1:11">
      <c r="A2301" s="11"/>
      <c r="B2301" s="11"/>
      <c r="F2301" s="11"/>
      <c r="I2301" t="str">
        <f>LEFT(Tabela_Kwerenda_z_AKORD[[#This Row],[NR_KOMISJI]],5)</f>
        <v/>
      </c>
      <c r="J2301" t="str">
        <f>DAY(Tabela_Kwerenda_z_AKORD[[#This Row],[CZAS_START]]) &amp;"-"&amp; MONTH(Tabela_Kwerenda_z_AKORD[[#This Row],[CZAS_START]]) &amp;"-"&amp; YEAR(Tabela_Kwerenda_z_AKORD[[#This Row],[CZAS_START]])</f>
        <v>0-1-1900</v>
      </c>
      <c r="K2301" t="e">
        <f>INDEX(AKORDT[],MATCH(Tabela_Kwerenda_z_AKORD[[#This Row],[PRACOWNICY_ID]],AKORDT[PRACOWNICY_ID],0),1)</f>
        <v>#N/A</v>
      </c>
    </row>
    <row r="2302" spans="1:11">
      <c r="A2302" s="11"/>
      <c r="B2302" s="11"/>
      <c r="F2302" s="11"/>
      <c r="I2302" t="str">
        <f>LEFT(Tabela_Kwerenda_z_AKORD[[#This Row],[NR_KOMISJI]],5)</f>
        <v/>
      </c>
      <c r="J2302" t="str">
        <f>DAY(Tabela_Kwerenda_z_AKORD[[#This Row],[CZAS_START]]) &amp;"-"&amp; MONTH(Tabela_Kwerenda_z_AKORD[[#This Row],[CZAS_START]]) &amp;"-"&amp; YEAR(Tabela_Kwerenda_z_AKORD[[#This Row],[CZAS_START]])</f>
        <v>0-1-1900</v>
      </c>
      <c r="K2302" t="e">
        <f>INDEX(AKORDT[],MATCH(Tabela_Kwerenda_z_AKORD[[#This Row],[PRACOWNICY_ID]],AKORDT[PRACOWNICY_ID],0),1)</f>
        <v>#N/A</v>
      </c>
    </row>
    <row r="2303" spans="1:11">
      <c r="A2303" s="11"/>
      <c r="B2303" s="11"/>
      <c r="F2303" s="11"/>
      <c r="I2303" t="str">
        <f>LEFT(Tabela_Kwerenda_z_AKORD[[#This Row],[NR_KOMISJI]],5)</f>
        <v/>
      </c>
      <c r="J2303" t="str">
        <f>DAY(Tabela_Kwerenda_z_AKORD[[#This Row],[CZAS_START]]) &amp;"-"&amp; MONTH(Tabela_Kwerenda_z_AKORD[[#This Row],[CZAS_START]]) &amp;"-"&amp; YEAR(Tabela_Kwerenda_z_AKORD[[#This Row],[CZAS_START]])</f>
        <v>0-1-1900</v>
      </c>
      <c r="K2303" t="e">
        <f>INDEX(AKORDT[],MATCH(Tabela_Kwerenda_z_AKORD[[#This Row],[PRACOWNICY_ID]],AKORDT[PRACOWNICY_ID],0),1)</f>
        <v>#N/A</v>
      </c>
    </row>
    <row r="2304" spans="1:11">
      <c r="A2304" s="11"/>
      <c r="B2304" s="11"/>
      <c r="F2304" s="11"/>
      <c r="I2304" t="str">
        <f>LEFT(Tabela_Kwerenda_z_AKORD[[#This Row],[NR_KOMISJI]],5)</f>
        <v/>
      </c>
      <c r="J2304" t="str">
        <f>DAY(Tabela_Kwerenda_z_AKORD[[#This Row],[CZAS_START]]) &amp;"-"&amp; MONTH(Tabela_Kwerenda_z_AKORD[[#This Row],[CZAS_START]]) &amp;"-"&amp; YEAR(Tabela_Kwerenda_z_AKORD[[#This Row],[CZAS_START]])</f>
        <v>0-1-1900</v>
      </c>
      <c r="K2304" t="e">
        <f>INDEX(AKORDT[],MATCH(Tabela_Kwerenda_z_AKORD[[#This Row],[PRACOWNICY_ID]],AKORDT[PRACOWNICY_ID],0),1)</f>
        <v>#N/A</v>
      </c>
    </row>
    <row r="2305" spans="1:11">
      <c r="A2305" s="11"/>
      <c r="B2305" s="11"/>
      <c r="F2305" s="11"/>
      <c r="I2305" t="str">
        <f>LEFT(Tabela_Kwerenda_z_AKORD[[#This Row],[NR_KOMISJI]],5)</f>
        <v/>
      </c>
      <c r="J2305" t="str">
        <f>DAY(Tabela_Kwerenda_z_AKORD[[#This Row],[CZAS_START]]) &amp;"-"&amp; MONTH(Tabela_Kwerenda_z_AKORD[[#This Row],[CZAS_START]]) &amp;"-"&amp; YEAR(Tabela_Kwerenda_z_AKORD[[#This Row],[CZAS_START]])</f>
        <v>0-1-1900</v>
      </c>
      <c r="K2305" t="e">
        <f>INDEX(AKORDT[],MATCH(Tabela_Kwerenda_z_AKORD[[#This Row],[PRACOWNICY_ID]],AKORDT[PRACOWNICY_ID],0),1)</f>
        <v>#N/A</v>
      </c>
    </row>
    <row r="2306" spans="1:11">
      <c r="A2306" s="11"/>
      <c r="B2306" s="11"/>
      <c r="F2306" s="11"/>
      <c r="I2306" t="str">
        <f>LEFT(Tabela_Kwerenda_z_AKORD[[#This Row],[NR_KOMISJI]],5)</f>
        <v/>
      </c>
      <c r="J2306" t="str">
        <f>DAY(Tabela_Kwerenda_z_AKORD[[#This Row],[CZAS_START]]) &amp;"-"&amp; MONTH(Tabela_Kwerenda_z_AKORD[[#This Row],[CZAS_START]]) &amp;"-"&amp; YEAR(Tabela_Kwerenda_z_AKORD[[#This Row],[CZAS_START]])</f>
        <v>0-1-1900</v>
      </c>
      <c r="K2306" t="e">
        <f>INDEX(AKORDT[],MATCH(Tabela_Kwerenda_z_AKORD[[#This Row],[PRACOWNICY_ID]],AKORDT[PRACOWNICY_ID],0),1)</f>
        <v>#N/A</v>
      </c>
    </row>
    <row r="2307" spans="1:11">
      <c r="A2307" s="11"/>
      <c r="B2307" s="11"/>
      <c r="F2307" s="11"/>
      <c r="I2307" t="str">
        <f>LEFT(Tabela_Kwerenda_z_AKORD[[#This Row],[NR_KOMISJI]],5)</f>
        <v/>
      </c>
      <c r="J2307" t="str">
        <f>DAY(Tabela_Kwerenda_z_AKORD[[#This Row],[CZAS_START]]) &amp;"-"&amp; MONTH(Tabela_Kwerenda_z_AKORD[[#This Row],[CZAS_START]]) &amp;"-"&amp; YEAR(Tabela_Kwerenda_z_AKORD[[#This Row],[CZAS_START]])</f>
        <v>0-1-1900</v>
      </c>
      <c r="K2307" t="e">
        <f>INDEX(AKORDT[],MATCH(Tabela_Kwerenda_z_AKORD[[#This Row],[PRACOWNICY_ID]],AKORDT[PRACOWNICY_ID],0),1)</f>
        <v>#N/A</v>
      </c>
    </row>
    <row r="2308" spans="1:11">
      <c r="A2308" s="11"/>
      <c r="B2308" s="11"/>
      <c r="F2308" s="11"/>
      <c r="I2308" t="str">
        <f>LEFT(Tabela_Kwerenda_z_AKORD[[#This Row],[NR_KOMISJI]],5)</f>
        <v/>
      </c>
      <c r="J2308" t="str">
        <f>DAY(Tabela_Kwerenda_z_AKORD[[#This Row],[CZAS_START]]) &amp;"-"&amp; MONTH(Tabela_Kwerenda_z_AKORD[[#This Row],[CZAS_START]]) &amp;"-"&amp; YEAR(Tabela_Kwerenda_z_AKORD[[#This Row],[CZAS_START]])</f>
        <v>0-1-1900</v>
      </c>
      <c r="K2308" t="e">
        <f>INDEX(AKORDT[],MATCH(Tabela_Kwerenda_z_AKORD[[#This Row],[PRACOWNICY_ID]],AKORDT[PRACOWNICY_ID],0),1)</f>
        <v>#N/A</v>
      </c>
    </row>
    <row r="2309" spans="1:11">
      <c r="A2309" s="11"/>
      <c r="B2309" s="11"/>
      <c r="F2309" s="11"/>
      <c r="I2309" t="str">
        <f>LEFT(Tabela_Kwerenda_z_AKORD[[#This Row],[NR_KOMISJI]],5)</f>
        <v/>
      </c>
      <c r="J2309" t="str">
        <f>DAY(Tabela_Kwerenda_z_AKORD[[#This Row],[CZAS_START]]) &amp;"-"&amp; MONTH(Tabela_Kwerenda_z_AKORD[[#This Row],[CZAS_START]]) &amp;"-"&amp; YEAR(Tabela_Kwerenda_z_AKORD[[#This Row],[CZAS_START]])</f>
        <v>0-1-1900</v>
      </c>
      <c r="K2309" t="e">
        <f>INDEX(AKORDT[],MATCH(Tabela_Kwerenda_z_AKORD[[#This Row],[PRACOWNICY_ID]],AKORDT[PRACOWNICY_ID],0),1)</f>
        <v>#N/A</v>
      </c>
    </row>
    <row r="2310" spans="1:11">
      <c r="A2310" s="11"/>
      <c r="B2310" s="11"/>
      <c r="F2310" s="11"/>
      <c r="I2310" t="str">
        <f>LEFT(Tabela_Kwerenda_z_AKORD[[#This Row],[NR_KOMISJI]],5)</f>
        <v/>
      </c>
      <c r="J2310" t="str">
        <f>DAY(Tabela_Kwerenda_z_AKORD[[#This Row],[CZAS_START]]) &amp;"-"&amp; MONTH(Tabela_Kwerenda_z_AKORD[[#This Row],[CZAS_START]]) &amp;"-"&amp; YEAR(Tabela_Kwerenda_z_AKORD[[#This Row],[CZAS_START]])</f>
        <v>0-1-1900</v>
      </c>
      <c r="K2310" t="e">
        <f>INDEX(AKORDT[],MATCH(Tabela_Kwerenda_z_AKORD[[#This Row],[PRACOWNICY_ID]],AKORDT[PRACOWNICY_ID],0),1)</f>
        <v>#N/A</v>
      </c>
    </row>
    <row r="2311" spans="1:11">
      <c r="A2311" s="11"/>
      <c r="B2311" s="11"/>
      <c r="F2311" s="11"/>
      <c r="I2311" t="str">
        <f>LEFT(Tabela_Kwerenda_z_AKORD[[#This Row],[NR_KOMISJI]],5)</f>
        <v/>
      </c>
      <c r="J2311" t="str">
        <f>DAY(Tabela_Kwerenda_z_AKORD[[#This Row],[CZAS_START]]) &amp;"-"&amp; MONTH(Tabela_Kwerenda_z_AKORD[[#This Row],[CZAS_START]]) &amp;"-"&amp; YEAR(Tabela_Kwerenda_z_AKORD[[#This Row],[CZAS_START]])</f>
        <v>0-1-1900</v>
      </c>
      <c r="K2311" t="e">
        <f>INDEX(AKORDT[],MATCH(Tabela_Kwerenda_z_AKORD[[#This Row],[PRACOWNICY_ID]],AKORDT[PRACOWNICY_ID],0),1)</f>
        <v>#N/A</v>
      </c>
    </row>
    <row r="2312" spans="1:11">
      <c r="A2312" s="11"/>
      <c r="B2312" s="11"/>
      <c r="F2312" s="11"/>
      <c r="I2312" t="str">
        <f>LEFT(Tabela_Kwerenda_z_AKORD[[#This Row],[NR_KOMISJI]],5)</f>
        <v/>
      </c>
      <c r="J2312" t="str">
        <f>DAY(Tabela_Kwerenda_z_AKORD[[#This Row],[CZAS_START]]) &amp;"-"&amp; MONTH(Tabela_Kwerenda_z_AKORD[[#This Row],[CZAS_START]]) &amp;"-"&amp; YEAR(Tabela_Kwerenda_z_AKORD[[#This Row],[CZAS_START]])</f>
        <v>0-1-1900</v>
      </c>
      <c r="K2312" t="e">
        <f>INDEX(AKORDT[],MATCH(Tabela_Kwerenda_z_AKORD[[#This Row],[PRACOWNICY_ID]],AKORDT[PRACOWNICY_ID],0),1)</f>
        <v>#N/A</v>
      </c>
    </row>
    <row r="2313" spans="1:11">
      <c r="A2313" s="11"/>
      <c r="B2313" s="11"/>
      <c r="F2313" s="11"/>
      <c r="I2313" t="str">
        <f>LEFT(Tabela_Kwerenda_z_AKORD[[#This Row],[NR_KOMISJI]],5)</f>
        <v/>
      </c>
      <c r="J2313" t="str">
        <f>DAY(Tabela_Kwerenda_z_AKORD[[#This Row],[CZAS_START]]) &amp;"-"&amp; MONTH(Tabela_Kwerenda_z_AKORD[[#This Row],[CZAS_START]]) &amp;"-"&amp; YEAR(Tabela_Kwerenda_z_AKORD[[#This Row],[CZAS_START]])</f>
        <v>0-1-1900</v>
      </c>
      <c r="K2313" t="e">
        <f>INDEX(AKORDT[],MATCH(Tabela_Kwerenda_z_AKORD[[#This Row],[PRACOWNICY_ID]],AKORDT[PRACOWNICY_ID],0),1)</f>
        <v>#N/A</v>
      </c>
    </row>
    <row r="2314" spans="1:11">
      <c r="A2314" s="11"/>
      <c r="B2314" s="11"/>
      <c r="F2314" s="11"/>
      <c r="I2314" t="str">
        <f>LEFT(Tabela_Kwerenda_z_AKORD[[#This Row],[NR_KOMISJI]],5)</f>
        <v/>
      </c>
      <c r="J2314" t="str">
        <f>DAY(Tabela_Kwerenda_z_AKORD[[#This Row],[CZAS_START]]) &amp;"-"&amp; MONTH(Tabela_Kwerenda_z_AKORD[[#This Row],[CZAS_START]]) &amp;"-"&amp; YEAR(Tabela_Kwerenda_z_AKORD[[#This Row],[CZAS_START]])</f>
        <v>0-1-1900</v>
      </c>
      <c r="K2314" t="e">
        <f>INDEX(AKORDT[],MATCH(Tabela_Kwerenda_z_AKORD[[#This Row],[PRACOWNICY_ID]],AKORDT[PRACOWNICY_ID],0),1)</f>
        <v>#N/A</v>
      </c>
    </row>
    <row r="2315" spans="1:11">
      <c r="A2315" s="11"/>
      <c r="B2315" s="11"/>
      <c r="F2315" s="11"/>
      <c r="I2315" t="str">
        <f>LEFT(Tabela_Kwerenda_z_AKORD[[#This Row],[NR_KOMISJI]],5)</f>
        <v/>
      </c>
      <c r="J2315" t="str">
        <f>DAY(Tabela_Kwerenda_z_AKORD[[#This Row],[CZAS_START]]) &amp;"-"&amp; MONTH(Tabela_Kwerenda_z_AKORD[[#This Row],[CZAS_START]]) &amp;"-"&amp; YEAR(Tabela_Kwerenda_z_AKORD[[#This Row],[CZAS_START]])</f>
        <v>0-1-1900</v>
      </c>
      <c r="K2315" t="e">
        <f>INDEX(AKORDT[],MATCH(Tabela_Kwerenda_z_AKORD[[#This Row],[PRACOWNICY_ID]],AKORDT[PRACOWNICY_ID],0),1)</f>
        <v>#N/A</v>
      </c>
    </row>
    <row r="2316" spans="1:11">
      <c r="A2316" s="11"/>
      <c r="B2316" s="11"/>
      <c r="F2316" s="11"/>
      <c r="I2316" t="str">
        <f>LEFT(Tabela_Kwerenda_z_AKORD[[#This Row],[NR_KOMISJI]],5)</f>
        <v/>
      </c>
      <c r="J2316" t="str">
        <f>DAY(Tabela_Kwerenda_z_AKORD[[#This Row],[CZAS_START]]) &amp;"-"&amp; MONTH(Tabela_Kwerenda_z_AKORD[[#This Row],[CZAS_START]]) &amp;"-"&amp; YEAR(Tabela_Kwerenda_z_AKORD[[#This Row],[CZAS_START]])</f>
        <v>0-1-1900</v>
      </c>
      <c r="K2316" t="e">
        <f>INDEX(AKORDT[],MATCH(Tabela_Kwerenda_z_AKORD[[#This Row],[PRACOWNICY_ID]],AKORDT[PRACOWNICY_ID],0),1)</f>
        <v>#N/A</v>
      </c>
    </row>
    <row r="2317" spans="1:11">
      <c r="A2317" s="11"/>
      <c r="B2317" s="11"/>
      <c r="F2317" s="11"/>
      <c r="I2317" t="str">
        <f>LEFT(Tabela_Kwerenda_z_AKORD[[#This Row],[NR_KOMISJI]],5)</f>
        <v/>
      </c>
      <c r="J2317" t="str">
        <f>DAY(Tabela_Kwerenda_z_AKORD[[#This Row],[CZAS_START]]) &amp;"-"&amp; MONTH(Tabela_Kwerenda_z_AKORD[[#This Row],[CZAS_START]]) &amp;"-"&amp; YEAR(Tabela_Kwerenda_z_AKORD[[#This Row],[CZAS_START]])</f>
        <v>0-1-1900</v>
      </c>
      <c r="K2317" t="e">
        <f>INDEX(AKORDT[],MATCH(Tabela_Kwerenda_z_AKORD[[#This Row],[PRACOWNICY_ID]],AKORDT[PRACOWNICY_ID],0),1)</f>
        <v>#N/A</v>
      </c>
    </row>
    <row r="2318" spans="1:11">
      <c r="A2318" s="11"/>
      <c r="B2318" s="11"/>
      <c r="F2318" s="11"/>
      <c r="I2318" t="str">
        <f>LEFT(Tabela_Kwerenda_z_AKORD[[#This Row],[NR_KOMISJI]],5)</f>
        <v/>
      </c>
      <c r="J2318" t="str">
        <f>DAY(Tabela_Kwerenda_z_AKORD[[#This Row],[CZAS_START]]) &amp;"-"&amp; MONTH(Tabela_Kwerenda_z_AKORD[[#This Row],[CZAS_START]]) &amp;"-"&amp; YEAR(Tabela_Kwerenda_z_AKORD[[#This Row],[CZAS_START]])</f>
        <v>0-1-1900</v>
      </c>
      <c r="K2318" t="e">
        <f>INDEX(AKORDT[],MATCH(Tabela_Kwerenda_z_AKORD[[#This Row],[PRACOWNICY_ID]],AKORDT[PRACOWNICY_ID],0),1)</f>
        <v>#N/A</v>
      </c>
    </row>
    <row r="2319" spans="1:11">
      <c r="A2319" s="11"/>
      <c r="B2319" s="11"/>
      <c r="F2319" s="11"/>
      <c r="I2319" t="str">
        <f>LEFT(Tabela_Kwerenda_z_AKORD[[#This Row],[NR_KOMISJI]],5)</f>
        <v/>
      </c>
      <c r="J2319" t="str">
        <f>DAY(Tabela_Kwerenda_z_AKORD[[#This Row],[CZAS_START]]) &amp;"-"&amp; MONTH(Tabela_Kwerenda_z_AKORD[[#This Row],[CZAS_START]]) &amp;"-"&amp; YEAR(Tabela_Kwerenda_z_AKORD[[#This Row],[CZAS_START]])</f>
        <v>0-1-1900</v>
      </c>
      <c r="K2319" t="e">
        <f>INDEX(AKORDT[],MATCH(Tabela_Kwerenda_z_AKORD[[#This Row],[PRACOWNICY_ID]],AKORDT[PRACOWNICY_ID],0),1)</f>
        <v>#N/A</v>
      </c>
    </row>
    <row r="2320" spans="1:11">
      <c r="A2320" s="11"/>
      <c r="B2320" s="11"/>
      <c r="F2320" s="11"/>
      <c r="I2320" t="str">
        <f>LEFT(Tabela_Kwerenda_z_AKORD[[#This Row],[NR_KOMISJI]],5)</f>
        <v/>
      </c>
      <c r="J2320" t="str">
        <f>DAY(Tabela_Kwerenda_z_AKORD[[#This Row],[CZAS_START]]) &amp;"-"&amp; MONTH(Tabela_Kwerenda_z_AKORD[[#This Row],[CZAS_START]]) &amp;"-"&amp; YEAR(Tabela_Kwerenda_z_AKORD[[#This Row],[CZAS_START]])</f>
        <v>0-1-1900</v>
      </c>
      <c r="K2320" t="e">
        <f>INDEX(AKORDT[],MATCH(Tabela_Kwerenda_z_AKORD[[#This Row],[PRACOWNICY_ID]],AKORDT[PRACOWNICY_ID],0),1)</f>
        <v>#N/A</v>
      </c>
    </row>
    <row r="2321" spans="1:11">
      <c r="A2321" s="11"/>
      <c r="B2321" s="11"/>
      <c r="F2321" s="11"/>
      <c r="I2321" t="str">
        <f>LEFT(Tabela_Kwerenda_z_AKORD[[#This Row],[NR_KOMISJI]],5)</f>
        <v/>
      </c>
      <c r="J2321" t="str">
        <f>DAY(Tabela_Kwerenda_z_AKORD[[#This Row],[CZAS_START]]) &amp;"-"&amp; MONTH(Tabela_Kwerenda_z_AKORD[[#This Row],[CZAS_START]]) &amp;"-"&amp; YEAR(Tabela_Kwerenda_z_AKORD[[#This Row],[CZAS_START]])</f>
        <v>0-1-1900</v>
      </c>
      <c r="K2321" t="e">
        <f>INDEX(AKORDT[],MATCH(Tabela_Kwerenda_z_AKORD[[#This Row],[PRACOWNICY_ID]],AKORDT[PRACOWNICY_ID],0),1)</f>
        <v>#N/A</v>
      </c>
    </row>
    <row r="2322" spans="1:11">
      <c r="A2322" s="11"/>
      <c r="B2322" s="11"/>
      <c r="F2322" s="11"/>
      <c r="I2322" t="str">
        <f>LEFT(Tabela_Kwerenda_z_AKORD[[#This Row],[NR_KOMISJI]],5)</f>
        <v/>
      </c>
      <c r="J2322" t="str">
        <f>DAY(Tabela_Kwerenda_z_AKORD[[#This Row],[CZAS_START]]) &amp;"-"&amp; MONTH(Tabela_Kwerenda_z_AKORD[[#This Row],[CZAS_START]]) &amp;"-"&amp; YEAR(Tabela_Kwerenda_z_AKORD[[#This Row],[CZAS_START]])</f>
        <v>0-1-1900</v>
      </c>
      <c r="K2322" t="e">
        <f>INDEX(AKORDT[],MATCH(Tabela_Kwerenda_z_AKORD[[#This Row],[PRACOWNICY_ID]],AKORDT[PRACOWNICY_ID],0),1)</f>
        <v>#N/A</v>
      </c>
    </row>
    <row r="2323" spans="1:11">
      <c r="A2323" s="11"/>
      <c r="B2323" s="11"/>
      <c r="F2323" s="11"/>
      <c r="I2323" t="str">
        <f>LEFT(Tabela_Kwerenda_z_AKORD[[#This Row],[NR_KOMISJI]],5)</f>
        <v/>
      </c>
      <c r="J2323" t="str">
        <f>DAY(Tabela_Kwerenda_z_AKORD[[#This Row],[CZAS_START]]) &amp;"-"&amp; MONTH(Tabela_Kwerenda_z_AKORD[[#This Row],[CZAS_START]]) &amp;"-"&amp; YEAR(Tabela_Kwerenda_z_AKORD[[#This Row],[CZAS_START]])</f>
        <v>0-1-1900</v>
      </c>
      <c r="K2323" t="e">
        <f>INDEX(AKORDT[],MATCH(Tabela_Kwerenda_z_AKORD[[#This Row],[PRACOWNICY_ID]],AKORDT[PRACOWNICY_ID],0),1)</f>
        <v>#N/A</v>
      </c>
    </row>
    <row r="2324" spans="1:11">
      <c r="A2324" s="11"/>
      <c r="B2324" s="11"/>
      <c r="F2324" s="11"/>
      <c r="I2324" t="str">
        <f>LEFT(Tabela_Kwerenda_z_AKORD[[#This Row],[NR_KOMISJI]],5)</f>
        <v/>
      </c>
      <c r="J2324" t="str">
        <f>DAY(Tabela_Kwerenda_z_AKORD[[#This Row],[CZAS_START]]) &amp;"-"&amp; MONTH(Tabela_Kwerenda_z_AKORD[[#This Row],[CZAS_START]]) &amp;"-"&amp; YEAR(Tabela_Kwerenda_z_AKORD[[#This Row],[CZAS_START]])</f>
        <v>0-1-1900</v>
      </c>
      <c r="K2324" t="e">
        <f>INDEX(AKORDT[],MATCH(Tabela_Kwerenda_z_AKORD[[#This Row],[PRACOWNICY_ID]],AKORDT[PRACOWNICY_ID],0),1)</f>
        <v>#N/A</v>
      </c>
    </row>
    <row r="2325" spans="1:11">
      <c r="A2325" s="11"/>
      <c r="B2325" s="11"/>
      <c r="F2325" s="11"/>
      <c r="I2325" t="str">
        <f>LEFT(Tabela_Kwerenda_z_AKORD[[#This Row],[NR_KOMISJI]],5)</f>
        <v/>
      </c>
      <c r="J2325" t="str">
        <f>DAY(Tabela_Kwerenda_z_AKORD[[#This Row],[CZAS_START]]) &amp;"-"&amp; MONTH(Tabela_Kwerenda_z_AKORD[[#This Row],[CZAS_START]]) &amp;"-"&amp; YEAR(Tabela_Kwerenda_z_AKORD[[#This Row],[CZAS_START]])</f>
        <v>0-1-1900</v>
      </c>
      <c r="K2325" t="e">
        <f>INDEX(AKORDT[],MATCH(Tabela_Kwerenda_z_AKORD[[#This Row],[PRACOWNICY_ID]],AKORDT[PRACOWNICY_ID],0),1)</f>
        <v>#N/A</v>
      </c>
    </row>
    <row r="2326" spans="1:11">
      <c r="A2326" s="11"/>
      <c r="B2326" s="11"/>
      <c r="F2326" s="11"/>
      <c r="I2326" t="str">
        <f>LEFT(Tabela_Kwerenda_z_AKORD[[#This Row],[NR_KOMISJI]],5)</f>
        <v/>
      </c>
      <c r="J2326" t="str">
        <f>DAY(Tabela_Kwerenda_z_AKORD[[#This Row],[CZAS_START]]) &amp;"-"&amp; MONTH(Tabela_Kwerenda_z_AKORD[[#This Row],[CZAS_START]]) &amp;"-"&amp; YEAR(Tabela_Kwerenda_z_AKORD[[#This Row],[CZAS_START]])</f>
        <v>0-1-1900</v>
      </c>
      <c r="K2326" t="e">
        <f>INDEX(AKORDT[],MATCH(Tabela_Kwerenda_z_AKORD[[#This Row],[PRACOWNICY_ID]],AKORDT[PRACOWNICY_ID],0),1)</f>
        <v>#N/A</v>
      </c>
    </row>
    <row r="2327" spans="1:11">
      <c r="A2327" s="11"/>
      <c r="B2327" s="11"/>
      <c r="F2327" s="11"/>
      <c r="I2327" t="str">
        <f>LEFT(Tabela_Kwerenda_z_AKORD[[#This Row],[NR_KOMISJI]],5)</f>
        <v/>
      </c>
      <c r="J2327" t="str">
        <f>DAY(Tabela_Kwerenda_z_AKORD[[#This Row],[CZAS_START]]) &amp;"-"&amp; MONTH(Tabela_Kwerenda_z_AKORD[[#This Row],[CZAS_START]]) &amp;"-"&amp; YEAR(Tabela_Kwerenda_z_AKORD[[#This Row],[CZAS_START]])</f>
        <v>0-1-1900</v>
      </c>
      <c r="K2327" t="e">
        <f>INDEX(AKORDT[],MATCH(Tabela_Kwerenda_z_AKORD[[#This Row],[PRACOWNICY_ID]],AKORDT[PRACOWNICY_ID],0),1)</f>
        <v>#N/A</v>
      </c>
    </row>
    <row r="2328" spans="1:11">
      <c r="A2328" s="11"/>
      <c r="B2328" s="11"/>
      <c r="F2328" s="11"/>
      <c r="I2328" t="str">
        <f>LEFT(Tabela_Kwerenda_z_AKORD[[#This Row],[NR_KOMISJI]],5)</f>
        <v/>
      </c>
      <c r="J2328" t="str">
        <f>DAY(Tabela_Kwerenda_z_AKORD[[#This Row],[CZAS_START]]) &amp;"-"&amp; MONTH(Tabela_Kwerenda_z_AKORD[[#This Row],[CZAS_START]]) &amp;"-"&amp; YEAR(Tabela_Kwerenda_z_AKORD[[#This Row],[CZAS_START]])</f>
        <v>0-1-1900</v>
      </c>
      <c r="K2328" t="e">
        <f>INDEX(AKORDT[],MATCH(Tabela_Kwerenda_z_AKORD[[#This Row],[PRACOWNICY_ID]],AKORDT[PRACOWNICY_ID],0),1)</f>
        <v>#N/A</v>
      </c>
    </row>
    <row r="2329" spans="1:11">
      <c r="A2329" s="11"/>
      <c r="B2329" s="11"/>
      <c r="F2329" s="11"/>
      <c r="I2329" t="str">
        <f>LEFT(Tabela_Kwerenda_z_AKORD[[#This Row],[NR_KOMISJI]],5)</f>
        <v/>
      </c>
      <c r="J2329" t="str">
        <f>DAY(Tabela_Kwerenda_z_AKORD[[#This Row],[CZAS_START]]) &amp;"-"&amp; MONTH(Tabela_Kwerenda_z_AKORD[[#This Row],[CZAS_START]]) &amp;"-"&amp; YEAR(Tabela_Kwerenda_z_AKORD[[#This Row],[CZAS_START]])</f>
        <v>0-1-1900</v>
      </c>
      <c r="K2329" t="e">
        <f>INDEX(AKORDT[],MATCH(Tabela_Kwerenda_z_AKORD[[#This Row],[PRACOWNICY_ID]],AKORDT[PRACOWNICY_ID],0),1)</f>
        <v>#N/A</v>
      </c>
    </row>
    <row r="2330" spans="1:11">
      <c r="A2330" s="11"/>
      <c r="B2330" s="11"/>
      <c r="F2330" s="11"/>
      <c r="I2330" t="str">
        <f>LEFT(Tabela_Kwerenda_z_AKORD[[#This Row],[NR_KOMISJI]],5)</f>
        <v/>
      </c>
      <c r="J2330" t="str">
        <f>DAY(Tabela_Kwerenda_z_AKORD[[#This Row],[CZAS_START]]) &amp;"-"&amp; MONTH(Tabela_Kwerenda_z_AKORD[[#This Row],[CZAS_START]]) &amp;"-"&amp; YEAR(Tabela_Kwerenda_z_AKORD[[#This Row],[CZAS_START]])</f>
        <v>0-1-1900</v>
      </c>
      <c r="K2330" t="e">
        <f>INDEX(AKORDT[],MATCH(Tabela_Kwerenda_z_AKORD[[#This Row],[PRACOWNICY_ID]],AKORDT[PRACOWNICY_ID],0),1)</f>
        <v>#N/A</v>
      </c>
    </row>
    <row r="2331" spans="1:11">
      <c r="A2331" s="11"/>
      <c r="B2331" s="11"/>
      <c r="F2331" s="11"/>
      <c r="I2331" t="str">
        <f>LEFT(Tabela_Kwerenda_z_AKORD[[#This Row],[NR_KOMISJI]],5)</f>
        <v/>
      </c>
      <c r="J2331" t="str">
        <f>DAY(Tabela_Kwerenda_z_AKORD[[#This Row],[CZAS_START]]) &amp;"-"&amp; MONTH(Tabela_Kwerenda_z_AKORD[[#This Row],[CZAS_START]]) &amp;"-"&amp; YEAR(Tabela_Kwerenda_z_AKORD[[#This Row],[CZAS_START]])</f>
        <v>0-1-1900</v>
      </c>
      <c r="K2331" t="e">
        <f>INDEX(AKORDT[],MATCH(Tabela_Kwerenda_z_AKORD[[#This Row],[PRACOWNICY_ID]],AKORDT[PRACOWNICY_ID],0),1)</f>
        <v>#N/A</v>
      </c>
    </row>
    <row r="2332" spans="1:11">
      <c r="A2332" s="11"/>
      <c r="B2332" s="11"/>
      <c r="F2332" s="11"/>
      <c r="I2332" t="str">
        <f>LEFT(Tabela_Kwerenda_z_AKORD[[#This Row],[NR_KOMISJI]],5)</f>
        <v/>
      </c>
      <c r="J2332" t="str">
        <f>DAY(Tabela_Kwerenda_z_AKORD[[#This Row],[CZAS_START]]) &amp;"-"&amp; MONTH(Tabela_Kwerenda_z_AKORD[[#This Row],[CZAS_START]]) &amp;"-"&amp; YEAR(Tabela_Kwerenda_z_AKORD[[#This Row],[CZAS_START]])</f>
        <v>0-1-1900</v>
      </c>
      <c r="K2332" t="e">
        <f>INDEX(AKORDT[],MATCH(Tabela_Kwerenda_z_AKORD[[#This Row],[PRACOWNICY_ID]],AKORDT[PRACOWNICY_ID],0),1)</f>
        <v>#N/A</v>
      </c>
    </row>
    <row r="2333" spans="1:11">
      <c r="A2333" s="11"/>
      <c r="B2333" s="11"/>
      <c r="F2333" s="11"/>
      <c r="I2333" t="str">
        <f>LEFT(Tabela_Kwerenda_z_AKORD[[#This Row],[NR_KOMISJI]],5)</f>
        <v/>
      </c>
      <c r="J2333" t="str">
        <f>DAY(Tabela_Kwerenda_z_AKORD[[#This Row],[CZAS_START]]) &amp;"-"&amp; MONTH(Tabela_Kwerenda_z_AKORD[[#This Row],[CZAS_START]]) &amp;"-"&amp; YEAR(Tabela_Kwerenda_z_AKORD[[#This Row],[CZAS_START]])</f>
        <v>0-1-1900</v>
      </c>
      <c r="K2333" t="e">
        <f>INDEX(AKORDT[],MATCH(Tabela_Kwerenda_z_AKORD[[#This Row],[PRACOWNICY_ID]],AKORDT[PRACOWNICY_ID],0),1)</f>
        <v>#N/A</v>
      </c>
    </row>
    <row r="2334" spans="1:11">
      <c r="A2334" s="11"/>
      <c r="B2334" s="11"/>
      <c r="F2334" s="11"/>
      <c r="I2334" t="str">
        <f>LEFT(Tabela_Kwerenda_z_AKORD[[#This Row],[NR_KOMISJI]],5)</f>
        <v/>
      </c>
      <c r="J2334" t="str">
        <f>DAY(Tabela_Kwerenda_z_AKORD[[#This Row],[CZAS_START]]) &amp;"-"&amp; MONTH(Tabela_Kwerenda_z_AKORD[[#This Row],[CZAS_START]]) &amp;"-"&amp; YEAR(Tabela_Kwerenda_z_AKORD[[#This Row],[CZAS_START]])</f>
        <v>0-1-1900</v>
      </c>
      <c r="K2334" t="e">
        <f>INDEX(AKORDT[],MATCH(Tabela_Kwerenda_z_AKORD[[#This Row],[PRACOWNICY_ID]],AKORDT[PRACOWNICY_ID],0),1)</f>
        <v>#N/A</v>
      </c>
    </row>
    <row r="2335" spans="1:11">
      <c r="A2335" s="11"/>
      <c r="B2335" s="11"/>
      <c r="F2335" s="11"/>
      <c r="I2335" t="str">
        <f>LEFT(Tabela_Kwerenda_z_AKORD[[#This Row],[NR_KOMISJI]],5)</f>
        <v/>
      </c>
      <c r="J2335" t="str">
        <f>DAY(Tabela_Kwerenda_z_AKORD[[#This Row],[CZAS_START]]) &amp;"-"&amp; MONTH(Tabela_Kwerenda_z_AKORD[[#This Row],[CZAS_START]]) &amp;"-"&amp; YEAR(Tabela_Kwerenda_z_AKORD[[#This Row],[CZAS_START]])</f>
        <v>0-1-1900</v>
      </c>
      <c r="K2335" t="e">
        <f>INDEX(AKORDT[],MATCH(Tabela_Kwerenda_z_AKORD[[#This Row],[PRACOWNICY_ID]],AKORDT[PRACOWNICY_ID],0),1)</f>
        <v>#N/A</v>
      </c>
    </row>
    <row r="2336" spans="1:11">
      <c r="A2336" s="11"/>
      <c r="B2336" s="11"/>
      <c r="F2336" s="11"/>
      <c r="I2336" t="str">
        <f>LEFT(Tabela_Kwerenda_z_AKORD[[#This Row],[NR_KOMISJI]],5)</f>
        <v/>
      </c>
      <c r="J2336" t="str">
        <f>DAY(Tabela_Kwerenda_z_AKORD[[#This Row],[CZAS_START]]) &amp;"-"&amp; MONTH(Tabela_Kwerenda_z_AKORD[[#This Row],[CZAS_START]]) &amp;"-"&amp; YEAR(Tabela_Kwerenda_z_AKORD[[#This Row],[CZAS_START]])</f>
        <v>0-1-1900</v>
      </c>
      <c r="K2336" t="e">
        <f>INDEX(AKORDT[],MATCH(Tabela_Kwerenda_z_AKORD[[#This Row],[PRACOWNICY_ID]],AKORDT[PRACOWNICY_ID],0),1)</f>
        <v>#N/A</v>
      </c>
    </row>
    <row r="2337" spans="1:11">
      <c r="A2337" s="11"/>
      <c r="B2337" s="11"/>
      <c r="F2337" s="11"/>
      <c r="I2337" t="str">
        <f>LEFT(Tabela_Kwerenda_z_AKORD[[#This Row],[NR_KOMISJI]],5)</f>
        <v/>
      </c>
      <c r="J2337" t="str">
        <f>DAY(Tabela_Kwerenda_z_AKORD[[#This Row],[CZAS_START]]) &amp;"-"&amp; MONTH(Tabela_Kwerenda_z_AKORD[[#This Row],[CZAS_START]]) &amp;"-"&amp; YEAR(Tabela_Kwerenda_z_AKORD[[#This Row],[CZAS_START]])</f>
        <v>0-1-1900</v>
      </c>
      <c r="K2337" t="e">
        <f>INDEX(AKORDT[],MATCH(Tabela_Kwerenda_z_AKORD[[#This Row],[PRACOWNICY_ID]],AKORDT[PRACOWNICY_ID],0),1)</f>
        <v>#N/A</v>
      </c>
    </row>
    <row r="2338" spans="1:11">
      <c r="A2338" s="11"/>
      <c r="B2338" s="11"/>
      <c r="F2338" s="11"/>
      <c r="I2338" t="str">
        <f>LEFT(Tabela_Kwerenda_z_AKORD[[#This Row],[NR_KOMISJI]],5)</f>
        <v/>
      </c>
      <c r="J2338" t="str">
        <f>DAY(Tabela_Kwerenda_z_AKORD[[#This Row],[CZAS_START]]) &amp;"-"&amp; MONTH(Tabela_Kwerenda_z_AKORD[[#This Row],[CZAS_START]]) &amp;"-"&amp; YEAR(Tabela_Kwerenda_z_AKORD[[#This Row],[CZAS_START]])</f>
        <v>0-1-1900</v>
      </c>
      <c r="K2338" t="e">
        <f>INDEX(AKORDT[],MATCH(Tabela_Kwerenda_z_AKORD[[#This Row],[PRACOWNICY_ID]],AKORDT[PRACOWNICY_ID],0),1)</f>
        <v>#N/A</v>
      </c>
    </row>
    <row r="2339" spans="1:11">
      <c r="A2339" s="11"/>
      <c r="B2339" s="11"/>
      <c r="F2339" s="11"/>
      <c r="I2339" t="str">
        <f>LEFT(Tabela_Kwerenda_z_AKORD[[#This Row],[NR_KOMISJI]],5)</f>
        <v/>
      </c>
      <c r="J2339" t="str">
        <f>DAY(Tabela_Kwerenda_z_AKORD[[#This Row],[CZAS_START]]) &amp;"-"&amp; MONTH(Tabela_Kwerenda_z_AKORD[[#This Row],[CZAS_START]]) &amp;"-"&amp; YEAR(Tabela_Kwerenda_z_AKORD[[#This Row],[CZAS_START]])</f>
        <v>0-1-1900</v>
      </c>
      <c r="K2339" t="e">
        <f>INDEX(AKORDT[],MATCH(Tabela_Kwerenda_z_AKORD[[#This Row],[PRACOWNICY_ID]],AKORDT[PRACOWNICY_ID],0),1)</f>
        <v>#N/A</v>
      </c>
    </row>
    <row r="2340" spans="1:11">
      <c r="A2340" s="11"/>
      <c r="B2340" s="11"/>
      <c r="F2340" s="11"/>
      <c r="I2340" t="str">
        <f>LEFT(Tabela_Kwerenda_z_AKORD[[#This Row],[NR_KOMISJI]],5)</f>
        <v/>
      </c>
      <c r="J2340" t="str">
        <f>DAY(Tabela_Kwerenda_z_AKORD[[#This Row],[CZAS_START]]) &amp;"-"&amp; MONTH(Tabela_Kwerenda_z_AKORD[[#This Row],[CZAS_START]]) &amp;"-"&amp; YEAR(Tabela_Kwerenda_z_AKORD[[#This Row],[CZAS_START]])</f>
        <v>0-1-1900</v>
      </c>
      <c r="K2340" t="e">
        <f>INDEX(AKORDT[],MATCH(Tabela_Kwerenda_z_AKORD[[#This Row],[PRACOWNICY_ID]],AKORDT[PRACOWNICY_ID],0),1)</f>
        <v>#N/A</v>
      </c>
    </row>
    <row r="2341" spans="1:11">
      <c r="A2341" s="11"/>
      <c r="B2341" s="11"/>
      <c r="F2341" s="11"/>
      <c r="I2341" t="str">
        <f>LEFT(Tabela_Kwerenda_z_AKORD[[#This Row],[NR_KOMISJI]],5)</f>
        <v/>
      </c>
      <c r="J2341" t="str">
        <f>DAY(Tabela_Kwerenda_z_AKORD[[#This Row],[CZAS_START]]) &amp;"-"&amp; MONTH(Tabela_Kwerenda_z_AKORD[[#This Row],[CZAS_START]]) &amp;"-"&amp; YEAR(Tabela_Kwerenda_z_AKORD[[#This Row],[CZAS_START]])</f>
        <v>0-1-1900</v>
      </c>
      <c r="K2341" t="e">
        <f>INDEX(AKORDT[],MATCH(Tabela_Kwerenda_z_AKORD[[#This Row],[PRACOWNICY_ID]],AKORDT[PRACOWNICY_ID],0),1)</f>
        <v>#N/A</v>
      </c>
    </row>
    <row r="2342" spans="1:11">
      <c r="A2342" s="11"/>
      <c r="B2342" s="11"/>
      <c r="F2342" s="11"/>
      <c r="I2342" t="str">
        <f>LEFT(Tabela_Kwerenda_z_AKORD[[#This Row],[NR_KOMISJI]],5)</f>
        <v/>
      </c>
      <c r="J2342" t="str">
        <f>DAY(Tabela_Kwerenda_z_AKORD[[#This Row],[CZAS_START]]) &amp;"-"&amp; MONTH(Tabela_Kwerenda_z_AKORD[[#This Row],[CZAS_START]]) &amp;"-"&amp; YEAR(Tabela_Kwerenda_z_AKORD[[#This Row],[CZAS_START]])</f>
        <v>0-1-1900</v>
      </c>
      <c r="K2342" t="e">
        <f>INDEX(AKORDT[],MATCH(Tabela_Kwerenda_z_AKORD[[#This Row],[PRACOWNICY_ID]],AKORDT[PRACOWNICY_ID],0),1)</f>
        <v>#N/A</v>
      </c>
    </row>
    <row r="2343" spans="1:11">
      <c r="A2343" s="11"/>
      <c r="B2343" s="11"/>
      <c r="F2343" s="11"/>
      <c r="I2343" t="str">
        <f>LEFT(Tabela_Kwerenda_z_AKORD[[#This Row],[NR_KOMISJI]],5)</f>
        <v/>
      </c>
      <c r="J2343" t="str">
        <f>DAY(Tabela_Kwerenda_z_AKORD[[#This Row],[CZAS_START]]) &amp;"-"&amp; MONTH(Tabela_Kwerenda_z_AKORD[[#This Row],[CZAS_START]]) &amp;"-"&amp; YEAR(Tabela_Kwerenda_z_AKORD[[#This Row],[CZAS_START]])</f>
        <v>0-1-1900</v>
      </c>
      <c r="K2343" t="e">
        <f>INDEX(AKORDT[],MATCH(Tabela_Kwerenda_z_AKORD[[#This Row],[PRACOWNICY_ID]],AKORDT[PRACOWNICY_ID],0),1)</f>
        <v>#N/A</v>
      </c>
    </row>
    <row r="2344" spans="1:11">
      <c r="A2344" s="11"/>
      <c r="B2344" s="11"/>
      <c r="F2344" s="11"/>
      <c r="I2344" t="str">
        <f>LEFT(Tabela_Kwerenda_z_AKORD[[#This Row],[NR_KOMISJI]],5)</f>
        <v/>
      </c>
      <c r="J2344" t="str">
        <f>DAY(Tabela_Kwerenda_z_AKORD[[#This Row],[CZAS_START]]) &amp;"-"&amp; MONTH(Tabela_Kwerenda_z_AKORD[[#This Row],[CZAS_START]]) &amp;"-"&amp; YEAR(Tabela_Kwerenda_z_AKORD[[#This Row],[CZAS_START]])</f>
        <v>0-1-1900</v>
      </c>
      <c r="K2344" t="e">
        <f>INDEX(AKORDT[],MATCH(Tabela_Kwerenda_z_AKORD[[#This Row],[PRACOWNICY_ID]],AKORDT[PRACOWNICY_ID],0),1)</f>
        <v>#N/A</v>
      </c>
    </row>
    <row r="2345" spans="1:11">
      <c r="A2345" s="11"/>
      <c r="B2345" s="11"/>
      <c r="F2345" s="11"/>
      <c r="I2345" t="str">
        <f>LEFT(Tabela_Kwerenda_z_AKORD[[#This Row],[NR_KOMISJI]],5)</f>
        <v/>
      </c>
      <c r="J2345" t="str">
        <f>DAY(Tabela_Kwerenda_z_AKORD[[#This Row],[CZAS_START]]) &amp;"-"&amp; MONTH(Tabela_Kwerenda_z_AKORD[[#This Row],[CZAS_START]]) &amp;"-"&amp; YEAR(Tabela_Kwerenda_z_AKORD[[#This Row],[CZAS_START]])</f>
        <v>0-1-1900</v>
      </c>
      <c r="K2345" t="e">
        <f>INDEX(AKORDT[],MATCH(Tabela_Kwerenda_z_AKORD[[#This Row],[PRACOWNICY_ID]],AKORDT[PRACOWNICY_ID],0),1)</f>
        <v>#N/A</v>
      </c>
    </row>
    <row r="2346" spans="1:11">
      <c r="A2346" s="11"/>
      <c r="B2346" s="11"/>
      <c r="F2346" s="11"/>
      <c r="I2346" t="str">
        <f>LEFT(Tabela_Kwerenda_z_AKORD[[#This Row],[NR_KOMISJI]],5)</f>
        <v/>
      </c>
      <c r="J2346" t="str">
        <f>DAY(Tabela_Kwerenda_z_AKORD[[#This Row],[CZAS_START]]) &amp;"-"&amp; MONTH(Tabela_Kwerenda_z_AKORD[[#This Row],[CZAS_START]]) &amp;"-"&amp; YEAR(Tabela_Kwerenda_z_AKORD[[#This Row],[CZAS_START]])</f>
        <v>0-1-1900</v>
      </c>
      <c r="K2346" t="e">
        <f>INDEX(AKORDT[],MATCH(Tabela_Kwerenda_z_AKORD[[#This Row],[PRACOWNICY_ID]],AKORDT[PRACOWNICY_ID],0),1)</f>
        <v>#N/A</v>
      </c>
    </row>
    <row r="2347" spans="1:11">
      <c r="A2347" s="11"/>
      <c r="B2347" s="11"/>
      <c r="F2347" s="11"/>
      <c r="I2347" t="str">
        <f>LEFT(Tabela_Kwerenda_z_AKORD[[#This Row],[NR_KOMISJI]],5)</f>
        <v/>
      </c>
      <c r="J2347" t="str">
        <f>DAY(Tabela_Kwerenda_z_AKORD[[#This Row],[CZAS_START]]) &amp;"-"&amp; MONTH(Tabela_Kwerenda_z_AKORD[[#This Row],[CZAS_START]]) &amp;"-"&amp; YEAR(Tabela_Kwerenda_z_AKORD[[#This Row],[CZAS_START]])</f>
        <v>0-1-1900</v>
      </c>
      <c r="K2347" t="e">
        <f>INDEX(AKORDT[],MATCH(Tabela_Kwerenda_z_AKORD[[#This Row],[PRACOWNICY_ID]],AKORDT[PRACOWNICY_ID],0),1)</f>
        <v>#N/A</v>
      </c>
    </row>
    <row r="2348" spans="1:11">
      <c r="A2348" s="11"/>
      <c r="B2348" s="11"/>
      <c r="F2348" s="11"/>
      <c r="I2348" t="str">
        <f>LEFT(Tabela_Kwerenda_z_AKORD[[#This Row],[NR_KOMISJI]],5)</f>
        <v/>
      </c>
      <c r="J2348" t="str">
        <f>DAY(Tabela_Kwerenda_z_AKORD[[#This Row],[CZAS_START]]) &amp;"-"&amp; MONTH(Tabela_Kwerenda_z_AKORD[[#This Row],[CZAS_START]]) &amp;"-"&amp; YEAR(Tabela_Kwerenda_z_AKORD[[#This Row],[CZAS_START]])</f>
        <v>0-1-1900</v>
      </c>
      <c r="K2348" t="e">
        <f>INDEX(AKORDT[],MATCH(Tabela_Kwerenda_z_AKORD[[#This Row],[PRACOWNICY_ID]],AKORDT[PRACOWNICY_ID],0),1)</f>
        <v>#N/A</v>
      </c>
    </row>
    <row r="2349" spans="1:11">
      <c r="A2349" s="11"/>
      <c r="B2349" s="11"/>
      <c r="F2349" s="11"/>
      <c r="I2349" t="str">
        <f>LEFT(Tabela_Kwerenda_z_AKORD[[#This Row],[NR_KOMISJI]],5)</f>
        <v/>
      </c>
      <c r="J2349" t="str">
        <f>DAY(Tabela_Kwerenda_z_AKORD[[#This Row],[CZAS_START]]) &amp;"-"&amp; MONTH(Tabela_Kwerenda_z_AKORD[[#This Row],[CZAS_START]]) &amp;"-"&amp; YEAR(Tabela_Kwerenda_z_AKORD[[#This Row],[CZAS_START]])</f>
        <v>0-1-1900</v>
      </c>
      <c r="K2349" t="e">
        <f>INDEX(AKORDT[],MATCH(Tabela_Kwerenda_z_AKORD[[#This Row],[PRACOWNICY_ID]],AKORDT[PRACOWNICY_ID],0),1)</f>
        <v>#N/A</v>
      </c>
    </row>
    <row r="2350" spans="1:11">
      <c r="A2350" s="11"/>
      <c r="B2350" s="11"/>
      <c r="F2350" s="11"/>
      <c r="I2350" t="str">
        <f>LEFT(Tabela_Kwerenda_z_AKORD[[#This Row],[NR_KOMISJI]],5)</f>
        <v/>
      </c>
      <c r="J2350" t="str">
        <f>DAY(Tabela_Kwerenda_z_AKORD[[#This Row],[CZAS_START]]) &amp;"-"&amp; MONTH(Tabela_Kwerenda_z_AKORD[[#This Row],[CZAS_START]]) &amp;"-"&amp; YEAR(Tabela_Kwerenda_z_AKORD[[#This Row],[CZAS_START]])</f>
        <v>0-1-1900</v>
      </c>
      <c r="K2350" t="e">
        <f>INDEX(AKORDT[],MATCH(Tabela_Kwerenda_z_AKORD[[#This Row],[PRACOWNICY_ID]],AKORDT[PRACOWNICY_ID],0),1)</f>
        <v>#N/A</v>
      </c>
    </row>
    <row r="2351" spans="1:11">
      <c r="A2351" s="11"/>
      <c r="B2351" s="11"/>
      <c r="F2351" s="11"/>
      <c r="I2351" t="str">
        <f>LEFT(Tabela_Kwerenda_z_AKORD[[#This Row],[NR_KOMISJI]],5)</f>
        <v/>
      </c>
      <c r="J2351" t="str">
        <f>DAY(Tabela_Kwerenda_z_AKORD[[#This Row],[CZAS_START]]) &amp;"-"&amp; MONTH(Tabela_Kwerenda_z_AKORD[[#This Row],[CZAS_START]]) &amp;"-"&amp; YEAR(Tabela_Kwerenda_z_AKORD[[#This Row],[CZAS_START]])</f>
        <v>0-1-1900</v>
      </c>
      <c r="K2351" t="e">
        <f>INDEX(AKORDT[],MATCH(Tabela_Kwerenda_z_AKORD[[#This Row],[PRACOWNICY_ID]],AKORDT[PRACOWNICY_ID],0),1)</f>
        <v>#N/A</v>
      </c>
    </row>
    <row r="2352" spans="1:11">
      <c r="A2352" s="11"/>
      <c r="B2352" s="11"/>
      <c r="F2352" s="11"/>
      <c r="I2352" t="str">
        <f>LEFT(Tabela_Kwerenda_z_AKORD[[#This Row],[NR_KOMISJI]],5)</f>
        <v/>
      </c>
      <c r="J2352" t="str">
        <f>DAY(Tabela_Kwerenda_z_AKORD[[#This Row],[CZAS_START]]) &amp;"-"&amp; MONTH(Tabela_Kwerenda_z_AKORD[[#This Row],[CZAS_START]]) &amp;"-"&amp; YEAR(Tabela_Kwerenda_z_AKORD[[#This Row],[CZAS_START]])</f>
        <v>0-1-1900</v>
      </c>
      <c r="K2352" t="e">
        <f>INDEX(AKORDT[],MATCH(Tabela_Kwerenda_z_AKORD[[#This Row],[PRACOWNICY_ID]],AKORDT[PRACOWNICY_ID],0),1)</f>
        <v>#N/A</v>
      </c>
    </row>
    <row r="2353" spans="1:11">
      <c r="A2353" s="11"/>
      <c r="B2353" s="11"/>
      <c r="F2353" s="11"/>
      <c r="I2353" t="str">
        <f>LEFT(Tabela_Kwerenda_z_AKORD[[#This Row],[NR_KOMISJI]],5)</f>
        <v/>
      </c>
      <c r="J2353" t="str">
        <f>DAY(Tabela_Kwerenda_z_AKORD[[#This Row],[CZAS_START]]) &amp;"-"&amp; MONTH(Tabela_Kwerenda_z_AKORD[[#This Row],[CZAS_START]]) &amp;"-"&amp; YEAR(Tabela_Kwerenda_z_AKORD[[#This Row],[CZAS_START]])</f>
        <v>0-1-1900</v>
      </c>
      <c r="K2353" t="e">
        <f>INDEX(AKORDT[],MATCH(Tabela_Kwerenda_z_AKORD[[#This Row],[PRACOWNICY_ID]],AKORDT[PRACOWNICY_ID],0),1)</f>
        <v>#N/A</v>
      </c>
    </row>
    <row r="2354" spans="1:11">
      <c r="A2354" s="11"/>
      <c r="B2354" s="11"/>
      <c r="F2354" s="11"/>
      <c r="I2354" t="str">
        <f>LEFT(Tabela_Kwerenda_z_AKORD[[#This Row],[NR_KOMISJI]],5)</f>
        <v/>
      </c>
      <c r="J2354" t="str">
        <f>DAY(Tabela_Kwerenda_z_AKORD[[#This Row],[CZAS_START]]) &amp;"-"&amp; MONTH(Tabela_Kwerenda_z_AKORD[[#This Row],[CZAS_START]]) &amp;"-"&amp; YEAR(Tabela_Kwerenda_z_AKORD[[#This Row],[CZAS_START]])</f>
        <v>0-1-1900</v>
      </c>
      <c r="K2354" t="e">
        <f>INDEX(AKORDT[],MATCH(Tabela_Kwerenda_z_AKORD[[#This Row],[PRACOWNICY_ID]],AKORDT[PRACOWNICY_ID],0),1)</f>
        <v>#N/A</v>
      </c>
    </row>
    <row r="2355" spans="1:11">
      <c r="A2355" s="11"/>
      <c r="B2355" s="11"/>
      <c r="F2355" s="11"/>
      <c r="I2355" t="str">
        <f>LEFT(Tabela_Kwerenda_z_AKORD[[#This Row],[NR_KOMISJI]],5)</f>
        <v/>
      </c>
      <c r="J2355" t="str">
        <f>DAY(Tabela_Kwerenda_z_AKORD[[#This Row],[CZAS_START]]) &amp;"-"&amp; MONTH(Tabela_Kwerenda_z_AKORD[[#This Row],[CZAS_START]]) &amp;"-"&amp; YEAR(Tabela_Kwerenda_z_AKORD[[#This Row],[CZAS_START]])</f>
        <v>0-1-1900</v>
      </c>
      <c r="K2355" t="e">
        <f>INDEX(AKORDT[],MATCH(Tabela_Kwerenda_z_AKORD[[#This Row],[PRACOWNICY_ID]],AKORDT[PRACOWNICY_ID],0),1)</f>
        <v>#N/A</v>
      </c>
    </row>
    <row r="2356" spans="1:11">
      <c r="A2356" s="11"/>
      <c r="B2356" s="11"/>
      <c r="F2356" s="11"/>
      <c r="I2356" t="str">
        <f>LEFT(Tabela_Kwerenda_z_AKORD[[#This Row],[NR_KOMISJI]],5)</f>
        <v/>
      </c>
      <c r="J2356" t="str">
        <f>DAY(Tabela_Kwerenda_z_AKORD[[#This Row],[CZAS_START]]) &amp;"-"&amp; MONTH(Tabela_Kwerenda_z_AKORD[[#This Row],[CZAS_START]]) &amp;"-"&amp; YEAR(Tabela_Kwerenda_z_AKORD[[#This Row],[CZAS_START]])</f>
        <v>0-1-1900</v>
      </c>
      <c r="K2356" t="e">
        <f>INDEX(AKORDT[],MATCH(Tabela_Kwerenda_z_AKORD[[#This Row],[PRACOWNICY_ID]],AKORDT[PRACOWNICY_ID],0),1)</f>
        <v>#N/A</v>
      </c>
    </row>
    <row r="2357" spans="1:11">
      <c r="A2357" s="11"/>
      <c r="B2357" s="11"/>
      <c r="F2357" s="11"/>
      <c r="I2357" t="str">
        <f>LEFT(Tabela_Kwerenda_z_AKORD[[#This Row],[NR_KOMISJI]],5)</f>
        <v/>
      </c>
      <c r="J2357" t="str">
        <f>DAY(Tabela_Kwerenda_z_AKORD[[#This Row],[CZAS_START]]) &amp;"-"&amp; MONTH(Tabela_Kwerenda_z_AKORD[[#This Row],[CZAS_START]]) &amp;"-"&amp; YEAR(Tabela_Kwerenda_z_AKORD[[#This Row],[CZAS_START]])</f>
        <v>0-1-1900</v>
      </c>
      <c r="K2357" t="e">
        <f>INDEX(AKORDT[],MATCH(Tabela_Kwerenda_z_AKORD[[#This Row],[PRACOWNICY_ID]],AKORDT[PRACOWNICY_ID],0),1)</f>
        <v>#N/A</v>
      </c>
    </row>
    <row r="2358" spans="1:11">
      <c r="A2358" s="11"/>
      <c r="B2358" s="11"/>
      <c r="F2358" s="11"/>
      <c r="I2358" t="str">
        <f>LEFT(Tabela_Kwerenda_z_AKORD[[#This Row],[NR_KOMISJI]],5)</f>
        <v/>
      </c>
      <c r="J2358" t="str">
        <f>DAY(Tabela_Kwerenda_z_AKORD[[#This Row],[CZAS_START]]) &amp;"-"&amp; MONTH(Tabela_Kwerenda_z_AKORD[[#This Row],[CZAS_START]]) &amp;"-"&amp; YEAR(Tabela_Kwerenda_z_AKORD[[#This Row],[CZAS_START]])</f>
        <v>0-1-1900</v>
      </c>
      <c r="K2358" t="e">
        <f>INDEX(AKORDT[],MATCH(Tabela_Kwerenda_z_AKORD[[#This Row],[PRACOWNICY_ID]],AKORDT[PRACOWNICY_ID],0),1)</f>
        <v>#N/A</v>
      </c>
    </row>
    <row r="2359" spans="1:11">
      <c r="A2359" s="11"/>
      <c r="B2359" s="11"/>
      <c r="F2359" s="11"/>
      <c r="I2359" t="str">
        <f>LEFT(Tabela_Kwerenda_z_AKORD[[#This Row],[NR_KOMISJI]],5)</f>
        <v/>
      </c>
      <c r="J2359" t="str">
        <f>DAY(Tabela_Kwerenda_z_AKORD[[#This Row],[CZAS_START]]) &amp;"-"&amp; MONTH(Tabela_Kwerenda_z_AKORD[[#This Row],[CZAS_START]]) &amp;"-"&amp; YEAR(Tabela_Kwerenda_z_AKORD[[#This Row],[CZAS_START]])</f>
        <v>0-1-1900</v>
      </c>
      <c r="K2359" t="e">
        <f>INDEX(AKORDT[],MATCH(Tabela_Kwerenda_z_AKORD[[#This Row],[PRACOWNICY_ID]],AKORDT[PRACOWNICY_ID],0),1)</f>
        <v>#N/A</v>
      </c>
    </row>
    <row r="2360" spans="1:11">
      <c r="A2360" s="11"/>
      <c r="B2360" s="11"/>
      <c r="F2360" s="11"/>
      <c r="I2360" t="str">
        <f>LEFT(Tabela_Kwerenda_z_AKORD[[#This Row],[NR_KOMISJI]],5)</f>
        <v/>
      </c>
      <c r="J2360" t="str">
        <f>DAY(Tabela_Kwerenda_z_AKORD[[#This Row],[CZAS_START]]) &amp;"-"&amp; MONTH(Tabela_Kwerenda_z_AKORD[[#This Row],[CZAS_START]]) &amp;"-"&amp; YEAR(Tabela_Kwerenda_z_AKORD[[#This Row],[CZAS_START]])</f>
        <v>0-1-1900</v>
      </c>
      <c r="K2360" t="e">
        <f>INDEX(AKORDT[],MATCH(Tabela_Kwerenda_z_AKORD[[#This Row],[PRACOWNICY_ID]],AKORDT[PRACOWNICY_ID],0),1)</f>
        <v>#N/A</v>
      </c>
    </row>
    <row r="2361" spans="1:11">
      <c r="A2361" s="11"/>
      <c r="B2361" s="11"/>
      <c r="F2361" s="11"/>
      <c r="I2361" t="str">
        <f>LEFT(Tabela_Kwerenda_z_AKORD[[#This Row],[NR_KOMISJI]],5)</f>
        <v/>
      </c>
      <c r="J2361" t="str">
        <f>DAY(Tabela_Kwerenda_z_AKORD[[#This Row],[CZAS_START]]) &amp;"-"&amp; MONTH(Tabela_Kwerenda_z_AKORD[[#This Row],[CZAS_START]]) &amp;"-"&amp; YEAR(Tabela_Kwerenda_z_AKORD[[#This Row],[CZAS_START]])</f>
        <v>0-1-1900</v>
      </c>
      <c r="K2361" t="e">
        <f>INDEX(AKORDT[],MATCH(Tabela_Kwerenda_z_AKORD[[#This Row],[PRACOWNICY_ID]],AKORDT[PRACOWNICY_ID],0),1)</f>
        <v>#N/A</v>
      </c>
    </row>
    <row r="2362" spans="1:11">
      <c r="A2362" s="11"/>
      <c r="B2362" s="11"/>
      <c r="F2362" s="11"/>
      <c r="I2362" t="str">
        <f>LEFT(Tabela_Kwerenda_z_AKORD[[#This Row],[NR_KOMISJI]],5)</f>
        <v/>
      </c>
      <c r="J2362" t="str">
        <f>DAY(Tabela_Kwerenda_z_AKORD[[#This Row],[CZAS_START]]) &amp;"-"&amp; MONTH(Tabela_Kwerenda_z_AKORD[[#This Row],[CZAS_START]]) &amp;"-"&amp; YEAR(Tabela_Kwerenda_z_AKORD[[#This Row],[CZAS_START]])</f>
        <v>0-1-1900</v>
      </c>
      <c r="K2362" t="e">
        <f>INDEX(AKORDT[],MATCH(Tabela_Kwerenda_z_AKORD[[#This Row],[PRACOWNICY_ID]],AKORDT[PRACOWNICY_ID],0),1)</f>
        <v>#N/A</v>
      </c>
    </row>
    <row r="2363" spans="1:11">
      <c r="A2363" s="11"/>
      <c r="B2363" s="11"/>
      <c r="F2363" s="11"/>
      <c r="I2363" t="str">
        <f>LEFT(Tabela_Kwerenda_z_AKORD[[#This Row],[NR_KOMISJI]],5)</f>
        <v/>
      </c>
      <c r="J2363" t="str">
        <f>DAY(Tabela_Kwerenda_z_AKORD[[#This Row],[CZAS_START]]) &amp;"-"&amp; MONTH(Tabela_Kwerenda_z_AKORD[[#This Row],[CZAS_START]]) &amp;"-"&amp; YEAR(Tabela_Kwerenda_z_AKORD[[#This Row],[CZAS_START]])</f>
        <v>0-1-1900</v>
      </c>
      <c r="K2363" t="e">
        <f>INDEX(AKORDT[],MATCH(Tabela_Kwerenda_z_AKORD[[#This Row],[PRACOWNICY_ID]],AKORDT[PRACOWNICY_ID],0),1)</f>
        <v>#N/A</v>
      </c>
    </row>
    <row r="2364" spans="1:11">
      <c r="A2364" s="11"/>
      <c r="B2364" s="11"/>
      <c r="F2364" s="11"/>
      <c r="I2364" t="str">
        <f>LEFT(Tabela_Kwerenda_z_AKORD[[#This Row],[NR_KOMISJI]],5)</f>
        <v/>
      </c>
      <c r="J2364" t="str">
        <f>DAY(Tabela_Kwerenda_z_AKORD[[#This Row],[CZAS_START]]) &amp;"-"&amp; MONTH(Tabela_Kwerenda_z_AKORD[[#This Row],[CZAS_START]]) &amp;"-"&amp; YEAR(Tabela_Kwerenda_z_AKORD[[#This Row],[CZAS_START]])</f>
        <v>0-1-1900</v>
      </c>
      <c r="K2364" t="e">
        <f>INDEX(AKORDT[],MATCH(Tabela_Kwerenda_z_AKORD[[#This Row],[PRACOWNICY_ID]],AKORDT[PRACOWNICY_ID],0),1)</f>
        <v>#N/A</v>
      </c>
    </row>
    <row r="2365" spans="1:11">
      <c r="A2365" s="11"/>
      <c r="B2365" s="11"/>
      <c r="F2365" s="11"/>
      <c r="I2365" t="str">
        <f>LEFT(Tabela_Kwerenda_z_AKORD[[#This Row],[NR_KOMISJI]],5)</f>
        <v/>
      </c>
      <c r="J2365" t="str">
        <f>DAY(Tabela_Kwerenda_z_AKORD[[#This Row],[CZAS_START]]) &amp;"-"&amp; MONTH(Tabela_Kwerenda_z_AKORD[[#This Row],[CZAS_START]]) &amp;"-"&amp; YEAR(Tabela_Kwerenda_z_AKORD[[#This Row],[CZAS_START]])</f>
        <v>0-1-1900</v>
      </c>
      <c r="K2365" t="e">
        <f>INDEX(AKORDT[],MATCH(Tabela_Kwerenda_z_AKORD[[#This Row],[PRACOWNICY_ID]],AKORDT[PRACOWNICY_ID],0),1)</f>
        <v>#N/A</v>
      </c>
    </row>
    <row r="2366" spans="1:11">
      <c r="A2366" s="11"/>
      <c r="B2366" s="11"/>
      <c r="F2366" s="11"/>
      <c r="I2366" t="str">
        <f>LEFT(Tabela_Kwerenda_z_AKORD[[#This Row],[NR_KOMISJI]],5)</f>
        <v/>
      </c>
      <c r="J2366" t="str">
        <f>DAY(Tabela_Kwerenda_z_AKORD[[#This Row],[CZAS_START]]) &amp;"-"&amp; MONTH(Tabela_Kwerenda_z_AKORD[[#This Row],[CZAS_START]]) &amp;"-"&amp; YEAR(Tabela_Kwerenda_z_AKORD[[#This Row],[CZAS_START]])</f>
        <v>0-1-1900</v>
      </c>
      <c r="K2366" t="e">
        <f>INDEX(AKORDT[],MATCH(Tabela_Kwerenda_z_AKORD[[#This Row],[PRACOWNICY_ID]],AKORDT[PRACOWNICY_ID],0),1)</f>
        <v>#N/A</v>
      </c>
    </row>
    <row r="2367" spans="1:11">
      <c r="A2367" s="11"/>
      <c r="B2367" s="11"/>
      <c r="F2367" s="11"/>
      <c r="I2367" t="str">
        <f>LEFT(Tabela_Kwerenda_z_AKORD[[#This Row],[NR_KOMISJI]],5)</f>
        <v/>
      </c>
      <c r="J2367" t="str">
        <f>DAY(Tabela_Kwerenda_z_AKORD[[#This Row],[CZAS_START]]) &amp;"-"&amp; MONTH(Tabela_Kwerenda_z_AKORD[[#This Row],[CZAS_START]]) &amp;"-"&amp; YEAR(Tabela_Kwerenda_z_AKORD[[#This Row],[CZAS_START]])</f>
        <v>0-1-1900</v>
      </c>
      <c r="K2367" t="e">
        <f>INDEX(AKORDT[],MATCH(Tabela_Kwerenda_z_AKORD[[#This Row],[PRACOWNICY_ID]],AKORDT[PRACOWNICY_ID],0),1)</f>
        <v>#N/A</v>
      </c>
    </row>
    <row r="2368" spans="1:11">
      <c r="A2368" s="11"/>
      <c r="B2368" s="11"/>
      <c r="F2368" s="11"/>
      <c r="I2368" t="str">
        <f>LEFT(Tabela_Kwerenda_z_AKORD[[#This Row],[NR_KOMISJI]],5)</f>
        <v/>
      </c>
      <c r="J2368" t="str">
        <f>DAY(Tabela_Kwerenda_z_AKORD[[#This Row],[CZAS_START]]) &amp;"-"&amp; MONTH(Tabela_Kwerenda_z_AKORD[[#This Row],[CZAS_START]]) &amp;"-"&amp; YEAR(Tabela_Kwerenda_z_AKORD[[#This Row],[CZAS_START]])</f>
        <v>0-1-1900</v>
      </c>
      <c r="K2368" t="e">
        <f>INDEX(AKORDT[],MATCH(Tabela_Kwerenda_z_AKORD[[#This Row],[PRACOWNICY_ID]],AKORDT[PRACOWNICY_ID],0),1)</f>
        <v>#N/A</v>
      </c>
    </row>
    <row r="2369" spans="1:11">
      <c r="A2369" s="11"/>
      <c r="B2369" s="11"/>
      <c r="F2369" s="11"/>
      <c r="I2369" t="str">
        <f>LEFT(Tabela_Kwerenda_z_AKORD[[#This Row],[NR_KOMISJI]],5)</f>
        <v/>
      </c>
      <c r="J2369" t="str">
        <f>DAY(Tabela_Kwerenda_z_AKORD[[#This Row],[CZAS_START]]) &amp;"-"&amp; MONTH(Tabela_Kwerenda_z_AKORD[[#This Row],[CZAS_START]]) &amp;"-"&amp; YEAR(Tabela_Kwerenda_z_AKORD[[#This Row],[CZAS_START]])</f>
        <v>0-1-1900</v>
      </c>
      <c r="K2369" t="e">
        <f>INDEX(AKORDT[],MATCH(Tabela_Kwerenda_z_AKORD[[#This Row],[PRACOWNICY_ID]],AKORDT[PRACOWNICY_ID],0),1)</f>
        <v>#N/A</v>
      </c>
    </row>
    <row r="2370" spans="1:11">
      <c r="A2370" s="11"/>
      <c r="B2370" s="11"/>
      <c r="F2370" s="11"/>
      <c r="I2370" t="str">
        <f>LEFT(Tabela_Kwerenda_z_AKORD[[#This Row],[NR_KOMISJI]],5)</f>
        <v/>
      </c>
      <c r="J2370" t="str">
        <f>DAY(Tabela_Kwerenda_z_AKORD[[#This Row],[CZAS_START]]) &amp;"-"&amp; MONTH(Tabela_Kwerenda_z_AKORD[[#This Row],[CZAS_START]]) &amp;"-"&amp; YEAR(Tabela_Kwerenda_z_AKORD[[#This Row],[CZAS_START]])</f>
        <v>0-1-1900</v>
      </c>
      <c r="K2370" t="e">
        <f>INDEX(AKORDT[],MATCH(Tabela_Kwerenda_z_AKORD[[#This Row],[PRACOWNICY_ID]],AKORDT[PRACOWNICY_ID],0),1)</f>
        <v>#N/A</v>
      </c>
    </row>
    <row r="2371" spans="1:11">
      <c r="A2371" s="11"/>
      <c r="B2371" s="11"/>
      <c r="F2371" s="11"/>
      <c r="I2371" t="str">
        <f>LEFT(Tabela_Kwerenda_z_AKORD[[#This Row],[NR_KOMISJI]],5)</f>
        <v/>
      </c>
      <c r="J2371" t="str">
        <f>DAY(Tabela_Kwerenda_z_AKORD[[#This Row],[CZAS_START]]) &amp;"-"&amp; MONTH(Tabela_Kwerenda_z_AKORD[[#This Row],[CZAS_START]]) &amp;"-"&amp; YEAR(Tabela_Kwerenda_z_AKORD[[#This Row],[CZAS_START]])</f>
        <v>0-1-1900</v>
      </c>
      <c r="K2371" t="e">
        <f>INDEX(AKORDT[],MATCH(Tabela_Kwerenda_z_AKORD[[#This Row],[PRACOWNICY_ID]],AKORDT[PRACOWNICY_ID],0),1)</f>
        <v>#N/A</v>
      </c>
    </row>
    <row r="2372" spans="1:11">
      <c r="A2372" s="11"/>
      <c r="B2372" s="11"/>
      <c r="F2372" s="11"/>
      <c r="I2372" t="str">
        <f>LEFT(Tabela_Kwerenda_z_AKORD[[#This Row],[NR_KOMISJI]],5)</f>
        <v/>
      </c>
      <c r="J2372" t="str">
        <f>DAY(Tabela_Kwerenda_z_AKORD[[#This Row],[CZAS_START]]) &amp;"-"&amp; MONTH(Tabela_Kwerenda_z_AKORD[[#This Row],[CZAS_START]]) &amp;"-"&amp; YEAR(Tabela_Kwerenda_z_AKORD[[#This Row],[CZAS_START]])</f>
        <v>0-1-1900</v>
      </c>
      <c r="K2372" t="e">
        <f>INDEX(AKORDT[],MATCH(Tabela_Kwerenda_z_AKORD[[#This Row],[PRACOWNICY_ID]],AKORDT[PRACOWNICY_ID],0),1)</f>
        <v>#N/A</v>
      </c>
    </row>
    <row r="2373" spans="1:11">
      <c r="A2373" s="11"/>
      <c r="B2373" s="11"/>
      <c r="F2373" s="11"/>
      <c r="I2373" t="str">
        <f>LEFT(Tabela_Kwerenda_z_AKORD[[#This Row],[NR_KOMISJI]],5)</f>
        <v/>
      </c>
      <c r="J2373" t="str">
        <f>DAY(Tabela_Kwerenda_z_AKORD[[#This Row],[CZAS_START]]) &amp;"-"&amp; MONTH(Tabela_Kwerenda_z_AKORD[[#This Row],[CZAS_START]]) &amp;"-"&amp; YEAR(Tabela_Kwerenda_z_AKORD[[#This Row],[CZAS_START]])</f>
        <v>0-1-1900</v>
      </c>
      <c r="K2373" t="e">
        <f>INDEX(AKORDT[],MATCH(Tabela_Kwerenda_z_AKORD[[#This Row],[PRACOWNICY_ID]],AKORDT[PRACOWNICY_ID],0),1)</f>
        <v>#N/A</v>
      </c>
    </row>
    <row r="2374" spans="1:11">
      <c r="A2374" s="11"/>
      <c r="B2374" s="11"/>
      <c r="F2374" s="11"/>
      <c r="I2374" t="str">
        <f>LEFT(Tabela_Kwerenda_z_AKORD[[#This Row],[NR_KOMISJI]],5)</f>
        <v/>
      </c>
      <c r="J2374" t="str">
        <f>DAY(Tabela_Kwerenda_z_AKORD[[#This Row],[CZAS_START]]) &amp;"-"&amp; MONTH(Tabela_Kwerenda_z_AKORD[[#This Row],[CZAS_START]]) &amp;"-"&amp; YEAR(Tabela_Kwerenda_z_AKORD[[#This Row],[CZAS_START]])</f>
        <v>0-1-1900</v>
      </c>
      <c r="K2374" t="e">
        <f>INDEX(AKORDT[],MATCH(Tabela_Kwerenda_z_AKORD[[#This Row],[PRACOWNICY_ID]],AKORDT[PRACOWNICY_ID],0),1)</f>
        <v>#N/A</v>
      </c>
    </row>
    <row r="2375" spans="1:11">
      <c r="A2375" s="11"/>
      <c r="B2375" s="11"/>
      <c r="F2375" s="11"/>
      <c r="I2375" t="str">
        <f>LEFT(Tabela_Kwerenda_z_AKORD[[#This Row],[NR_KOMISJI]],5)</f>
        <v/>
      </c>
      <c r="J2375" t="str">
        <f>DAY(Tabela_Kwerenda_z_AKORD[[#This Row],[CZAS_START]]) &amp;"-"&amp; MONTH(Tabela_Kwerenda_z_AKORD[[#This Row],[CZAS_START]]) &amp;"-"&amp; YEAR(Tabela_Kwerenda_z_AKORD[[#This Row],[CZAS_START]])</f>
        <v>0-1-1900</v>
      </c>
      <c r="K2375" t="e">
        <f>INDEX(AKORDT[],MATCH(Tabela_Kwerenda_z_AKORD[[#This Row],[PRACOWNICY_ID]],AKORDT[PRACOWNICY_ID],0),1)</f>
        <v>#N/A</v>
      </c>
    </row>
    <row r="2376" spans="1:11">
      <c r="A2376" s="11"/>
      <c r="B2376" s="11"/>
      <c r="F2376" s="11"/>
      <c r="I2376" t="str">
        <f>LEFT(Tabela_Kwerenda_z_AKORD[[#This Row],[NR_KOMISJI]],5)</f>
        <v/>
      </c>
      <c r="J2376" t="str">
        <f>DAY(Tabela_Kwerenda_z_AKORD[[#This Row],[CZAS_START]]) &amp;"-"&amp; MONTH(Tabela_Kwerenda_z_AKORD[[#This Row],[CZAS_START]]) &amp;"-"&amp; YEAR(Tabela_Kwerenda_z_AKORD[[#This Row],[CZAS_START]])</f>
        <v>0-1-1900</v>
      </c>
      <c r="K2376" t="e">
        <f>INDEX(AKORDT[],MATCH(Tabela_Kwerenda_z_AKORD[[#This Row],[PRACOWNICY_ID]],AKORDT[PRACOWNICY_ID],0),1)</f>
        <v>#N/A</v>
      </c>
    </row>
    <row r="2377" spans="1:11">
      <c r="A2377" s="11"/>
      <c r="B2377" s="11"/>
      <c r="F2377" s="11"/>
      <c r="I2377" t="str">
        <f>LEFT(Tabela_Kwerenda_z_AKORD[[#This Row],[NR_KOMISJI]],5)</f>
        <v/>
      </c>
      <c r="J2377" t="str">
        <f>DAY(Tabela_Kwerenda_z_AKORD[[#This Row],[CZAS_START]]) &amp;"-"&amp; MONTH(Tabela_Kwerenda_z_AKORD[[#This Row],[CZAS_START]]) &amp;"-"&amp; YEAR(Tabela_Kwerenda_z_AKORD[[#This Row],[CZAS_START]])</f>
        <v>0-1-1900</v>
      </c>
      <c r="K2377" t="e">
        <f>INDEX(AKORDT[],MATCH(Tabela_Kwerenda_z_AKORD[[#This Row],[PRACOWNICY_ID]],AKORDT[PRACOWNICY_ID],0),1)</f>
        <v>#N/A</v>
      </c>
    </row>
    <row r="2378" spans="1:11">
      <c r="A2378" s="11"/>
      <c r="B2378" s="11"/>
      <c r="F2378" s="11"/>
      <c r="I2378" t="str">
        <f>LEFT(Tabela_Kwerenda_z_AKORD[[#This Row],[NR_KOMISJI]],5)</f>
        <v/>
      </c>
      <c r="J2378" t="str">
        <f>DAY(Tabela_Kwerenda_z_AKORD[[#This Row],[CZAS_START]]) &amp;"-"&amp; MONTH(Tabela_Kwerenda_z_AKORD[[#This Row],[CZAS_START]]) &amp;"-"&amp; YEAR(Tabela_Kwerenda_z_AKORD[[#This Row],[CZAS_START]])</f>
        <v>0-1-1900</v>
      </c>
      <c r="K2378" t="e">
        <f>INDEX(AKORDT[],MATCH(Tabela_Kwerenda_z_AKORD[[#This Row],[PRACOWNICY_ID]],AKORDT[PRACOWNICY_ID],0),1)</f>
        <v>#N/A</v>
      </c>
    </row>
    <row r="2379" spans="1:11">
      <c r="A2379" s="11"/>
      <c r="B2379" s="11"/>
      <c r="F2379" s="11"/>
      <c r="I2379" t="str">
        <f>LEFT(Tabela_Kwerenda_z_AKORD[[#This Row],[NR_KOMISJI]],5)</f>
        <v/>
      </c>
      <c r="J2379" t="str">
        <f>DAY(Tabela_Kwerenda_z_AKORD[[#This Row],[CZAS_START]]) &amp;"-"&amp; MONTH(Tabela_Kwerenda_z_AKORD[[#This Row],[CZAS_START]]) &amp;"-"&amp; YEAR(Tabela_Kwerenda_z_AKORD[[#This Row],[CZAS_START]])</f>
        <v>0-1-1900</v>
      </c>
      <c r="K2379" t="e">
        <f>INDEX(AKORDT[],MATCH(Tabela_Kwerenda_z_AKORD[[#This Row],[PRACOWNICY_ID]],AKORDT[PRACOWNICY_ID],0),1)</f>
        <v>#N/A</v>
      </c>
    </row>
    <row r="2380" spans="1:11">
      <c r="A2380" s="11"/>
      <c r="B2380" s="11"/>
      <c r="F2380" s="11"/>
      <c r="I2380" t="str">
        <f>LEFT(Tabela_Kwerenda_z_AKORD[[#This Row],[NR_KOMISJI]],5)</f>
        <v/>
      </c>
      <c r="J2380" t="str">
        <f>DAY(Tabela_Kwerenda_z_AKORD[[#This Row],[CZAS_START]]) &amp;"-"&amp; MONTH(Tabela_Kwerenda_z_AKORD[[#This Row],[CZAS_START]]) &amp;"-"&amp; YEAR(Tabela_Kwerenda_z_AKORD[[#This Row],[CZAS_START]])</f>
        <v>0-1-1900</v>
      </c>
      <c r="K2380" t="e">
        <f>INDEX(AKORDT[],MATCH(Tabela_Kwerenda_z_AKORD[[#This Row],[PRACOWNICY_ID]],AKORDT[PRACOWNICY_ID],0),1)</f>
        <v>#N/A</v>
      </c>
    </row>
    <row r="2381" spans="1:11">
      <c r="A2381" s="11"/>
      <c r="B2381" s="11"/>
      <c r="F2381" s="11"/>
      <c r="I2381" t="str">
        <f>LEFT(Tabela_Kwerenda_z_AKORD[[#This Row],[NR_KOMISJI]],5)</f>
        <v/>
      </c>
      <c r="J2381" t="str">
        <f>DAY(Tabela_Kwerenda_z_AKORD[[#This Row],[CZAS_START]]) &amp;"-"&amp; MONTH(Tabela_Kwerenda_z_AKORD[[#This Row],[CZAS_START]]) &amp;"-"&amp; YEAR(Tabela_Kwerenda_z_AKORD[[#This Row],[CZAS_START]])</f>
        <v>0-1-1900</v>
      </c>
      <c r="K2381" t="e">
        <f>INDEX(AKORDT[],MATCH(Tabela_Kwerenda_z_AKORD[[#This Row],[PRACOWNICY_ID]],AKORDT[PRACOWNICY_ID],0),1)</f>
        <v>#N/A</v>
      </c>
    </row>
    <row r="2382" spans="1:11">
      <c r="A2382" s="11"/>
      <c r="B2382" s="11"/>
      <c r="F2382" s="11"/>
      <c r="I2382" t="str">
        <f>LEFT(Tabela_Kwerenda_z_AKORD[[#This Row],[NR_KOMISJI]],5)</f>
        <v/>
      </c>
      <c r="J2382" t="str">
        <f>DAY(Tabela_Kwerenda_z_AKORD[[#This Row],[CZAS_START]]) &amp;"-"&amp; MONTH(Tabela_Kwerenda_z_AKORD[[#This Row],[CZAS_START]]) &amp;"-"&amp; YEAR(Tabela_Kwerenda_z_AKORD[[#This Row],[CZAS_START]])</f>
        <v>0-1-1900</v>
      </c>
      <c r="K2382" t="e">
        <f>INDEX(AKORDT[],MATCH(Tabela_Kwerenda_z_AKORD[[#This Row],[PRACOWNICY_ID]],AKORDT[PRACOWNICY_ID],0),1)</f>
        <v>#N/A</v>
      </c>
    </row>
    <row r="2383" spans="1:11">
      <c r="A2383" s="11"/>
      <c r="B2383" s="11"/>
      <c r="F2383" s="11"/>
      <c r="I2383" t="str">
        <f>LEFT(Tabela_Kwerenda_z_AKORD[[#This Row],[NR_KOMISJI]],5)</f>
        <v/>
      </c>
      <c r="J2383" t="str">
        <f>DAY(Tabela_Kwerenda_z_AKORD[[#This Row],[CZAS_START]]) &amp;"-"&amp; MONTH(Tabela_Kwerenda_z_AKORD[[#This Row],[CZAS_START]]) &amp;"-"&amp; YEAR(Tabela_Kwerenda_z_AKORD[[#This Row],[CZAS_START]])</f>
        <v>0-1-1900</v>
      </c>
      <c r="K2383" t="e">
        <f>INDEX(AKORDT[],MATCH(Tabela_Kwerenda_z_AKORD[[#This Row],[PRACOWNICY_ID]],AKORDT[PRACOWNICY_ID],0),1)</f>
        <v>#N/A</v>
      </c>
    </row>
    <row r="2384" spans="1:11">
      <c r="A2384" s="11"/>
      <c r="B2384" s="11"/>
      <c r="F2384" s="11"/>
      <c r="I2384" t="str">
        <f>LEFT(Tabela_Kwerenda_z_AKORD[[#This Row],[NR_KOMISJI]],5)</f>
        <v/>
      </c>
      <c r="J2384" t="str">
        <f>DAY(Tabela_Kwerenda_z_AKORD[[#This Row],[CZAS_START]]) &amp;"-"&amp; MONTH(Tabela_Kwerenda_z_AKORD[[#This Row],[CZAS_START]]) &amp;"-"&amp; YEAR(Tabela_Kwerenda_z_AKORD[[#This Row],[CZAS_START]])</f>
        <v>0-1-1900</v>
      </c>
      <c r="K2384" t="e">
        <f>INDEX(AKORDT[],MATCH(Tabela_Kwerenda_z_AKORD[[#This Row],[PRACOWNICY_ID]],AKORDT[PRACOWNICY_ID],0),1)</f>
        <v>#N/A</v>
      </c>
    </row>
    <row r="2385" spans="1:11">
      <c r="A2385" s="11"/>
      <c r="B2385" s="11"/>
      <c r="F2385" s="11"/>
      <c r="I2385" t="str">
        <f>LEFT(Tabela_Kwerenda_z_AKORD[[#This Row],[NR_KOMISJI]],5)</f>
        <v/>
      </c>
      <c r="J2385" t="str">
        <f>DAY(Tabela_Kwerenda_z_AKORD[[#This Row],[CZAS_START]]) &amp;"-"&amp; MONTH(Tabela_Kwerenda_z_AKORD[[#This Row],[CZAS_START]]) &amp;"-"&amp; YEAR(Tabela_Kwerenda_z_AKORD[[#This Row],[CZAS_START]])</f>
        <v>0-1-1900</v>
      </c>
      <c r="K2385" t="e">
        <f>INDEX(AKORDT[],MATCH(Tabela_Kwerenda_z_AKORD[[#This Row],[PRACOWNICY_ID]],AKORDT[PRACOWNICY_ID],0),1)</f>
        <v>#N/A</v>
      </c>
    </row>
    <row r="2386" spans="1:11">
      <c r="A2386" s="11"/>
      <c r="B2386" s="11"/>
      <c r="F2386" s="11"/>
      <c r="I2386" t="str">
        <f>LEFT(Tabela_Kwerenda_z_AKORD[[#This Row],[NR_KOMISJI]],5)</f>
        <v/>
      </c>
      <c r="J2386" t="str">
        <f>DAY(Tabela_Kwerenda_z_AKORD[[#This Row],[CZAS_START]]) &amp;"-"&amp; MONTH(Tabela_Kwerenda_z_AKORD[[#This Row],[CZAS_START]]) &amp;"-"&amp; YEAR(Tabela_Kwerenda_z_AKORD[[#This Row],[CZAS_START]])</f>
        <v>0-1-1900</v>
      </c>
      <c r="K2386" t="e">
        <f>INDEX(AKORDT[],MATCH(Tabela_Kwerenda_z_AKORD[[#This Row],[PRACOWNICY_ID]],AKORDT[PRACOWNICY_ID],0),1)</f>
        <v>#N/A</v>
      </c>
    </row>
    <row r="2387" spans="1:11">
      <c r="A2387" s="11"/>
      <c r="B2387" s="11"/>
      <c r="F2387" s="11"/>
      <c r="I2387" t="str">
        <f>LEFT(Tabela_Kwerenda_z_AKORD[[#This Row],[NR_KOMISJI]],5)</f>
        <v/>
      </c>
      <c r="J2387" t="str">
        <f>DAY(Tabela_Kwerenda_z_AKORD[[#This Row],[CZAS_START]]) &amp;"-"&amp; MONTH(Tabela_Kwerenda_z_AKORD[[#This Row],[CZAS_START]]) &amp;"-"&amp; YEAR(Tabela_Kwerenda_z_AKORD[[#This Row],[CZAS_START]])</f>
        <v>0-1-1900</v>
      </c>
      <c r="K2387" t="e">
        <f>INDEX(AKORDT[],MATCH(Tabela_Kwerenda_z_AKORD[[#This Row],[PRACOWNICY_ID]],AKORDT[PRACOWNICY_ID],0),1)</f>
        <v>#N/A</v>
      </c>
    </row>
    <row r="2388" spans="1:11">
      <c r="A2388" s="11"/>
      <c r="B2388" s="11"/>
      <c r="F2388" s="11"/>
      <c r="I2388" t="str">
        <f>LEFT(Tabela_Kwerenda_z_AKORD[[#This Row],[NR_KOMISJI]],5)</f>
        <v/>
      </c>
      <c r="J2388" t="str">
        <f>DAY(Tabela_Kwerenda_z_AKORD[[#This Row],[CZAS_START]]) &amp;"-"&amp; MONTH(Tabela_Kwerenda_z_AKORD[[#This Row],[CZAS_START]]) &amp;"-"&amp; YEAR(Tabela_Kwerenda_z_AKORD[[#This Row],[CZAS_START]])</f>
        <v>0-1-1900</v>
      </c>
      <c r="K2388" t="e">
        <f>INDEX(AKORDT[],MATCH(Tabela_Kwerenda_z_AKORD[[#This Row],[PRACOWNICY_ID]],AKORDT[PRACOWNICY_ID],0),1)</f>
        <v>#N/A</v>
      </c>
    </row>
    <row r="2389" spans="1:11">
      <c r="A2389" s="11"/>
      <c r="B2389" s="11"/>
      <c r="F2389" s="11"/>
      <c r="I2389" t="str">
        <f>LEFT(Tabela_Kwerenda_z_AKORD[[#This Row],[NR_KOMISJI]],5)</f>
        <v/>
      </c>
      <c r="J2389" t="str">
        <f>DAY(Tabela_Kwerenda_z_AKORD[[#This Row],[CZAS_START]]) &amp;"-"&amp; MONTH(Tabela_Kwerenda_z_AKORD[[#This Row],[CZAS_START]]) &amp;"-"&amp; YEAR(Tabela_Kwerenda_z_AKORD[[#This Row],[CZAS_START]])</f>
        <v>0-1-1900</v>
      </c>
      <c r="K2389" t="e">
        <f>INDEX(AKORDT[],MATCH(Tabela_Kwerenda_z_AKORD[[#This Row],[PRACOWNICY_ID]],AKORDT[PRACOWNICY_ID],0),1)</f>
        <v>#N/A</v>
      </c>
    </row>
    <row r="2390" spans="1:11">
      <c r="A2390" s="11"/>
      <c r="B2390" s="11"/>
      <c r="F2390" s="11"/>
      <c r="I2390" t="str">
        <f>LEFT(Tabela_Kwerenda_z_AKORD[[#This Row],[NR_KOMISJI]],5)</f>
        <v/>
      </c>
      <c r="J2390" t="str">
        <f>DAY(Tabela_Kwerenda_z_AKORD[[#This Row],[CZAS_START]]) &amp;"-"&amp; MONTH(Tabela_Kwerenda_z_AKORD[[#This Row],[CZAS_START]]) &amp;"-"&amp; YEAR(Tabela_Kwerenda_z_AKORD[[#This Row],[CZAS_START]])</f>
        <v>0-1-1900</v>
      </c>
      <c r="K2390" t="e">
        <f>INDEX(AKORDT[],MATCH(Tabela_Kwerenda_z_AKORD[[#This Row],[PRACOWNICY_ID]],AKORDT[PRACOWNICY_ID],0),1)</f>
        <v>#N/A</v>
      </c>
    </row>
    <row r="2391" spans="1:11">
      <c r="A2391" s="11"/>
      <c r="B2391" s="11"/>
      <c r="F2391" s="11"/>
      <c r="I2391" t="str">
        <f>LEFT(Tabela_Kwerenda_z_AKORD[[#This Row],[NR_KOMISJI]],5)</f>
        <v/>
      </c>
      <c r="J2391" t="str">
        <f>DAY(Tabela_Kwerenda_z_AKORD[[#This Row],[CZAS_START]]) &amp;"-"&amp; MONTH(Tabela_Kwerenda_z_AKORD[[#This Row],[CZAS_START]]) &amp;"-"&amp; YEAR(Tabela_Kwerenda_z_AKORD[[#This Row],[CZAS_START]])</f>
        <v>0-1-1900</v>
      </c>
      <c r="K2391" t="e">
        <f>INDEX(AKORDT[],MATCH(Tabela_Kwerenda_z_AKORD[[#This Row],[PRACOWNICY_ID]],AKORDT[PRACOWNICY_ID],0),1)</f>
        <v>#N/A</v>
      </c>
    </row>
    <row r="2392" spans="1:11">
      <c r="A2392" s="11"/>
      <c r="B2392" s="11"/>
      <c r="F2392" s="11"/>
      <c r="I2392" t="str">
        <f>LEFT(Tabela_Kwerenda_z_AKORD[[#This Row],[NR_KOMISJI]],5)</f>
        <v/>
      </c>
      <c r="J2392" t="str">
        <f>DAY(Tabela_Kwerenda_z_AKORD[[#This Row],[CZAS_START]]) &amp;"-"&amp; MONTH(Tabela_Kwerenda_z_AKORD[[#This Row],[CZAS_START]]) &amp;"-"&amp; YEAR(Tabela_Kwerenda_z_AKORD[[#This Row],[CZAS_START]])</f>
        <v>0-1-1900</v>
      </c>
      <c r="K2392" t="e">
        <f>INDEX(AKORDT[],MATCH(Tabela_Kwerenda_z_AKORD[[#This Row],[PRACOWNICY_ID]],AKORDT[PRACOWNICY_ID],0),1)</f>
        <v>#N/A</v>
      </c>
    </row>
    <row r="2393" spans="1:11">
      <c r="A2393" s="11"/>
      <c r="B2393" s="11"/>
      <c r="F2393" s="11"/>
      <c r="I2393" t="str">
        <f>LEFT(Tabela_Kwerenda_z_AKORD[[#This Row],[NR_KOMISJI]],5)</f>
        <v/>
      </c>
      <c r="J2393" t="str">
        <f>DAY(Tabela_Kwerenda_z_AKORD[[#This Row],[CZAS_START]]) &amp;"-"&amp; MONTH(Tabela_Kwerenda_z_AKORD[[#This Row],[CZAS_START]]) &amp;"-"&amp; YEAR(Tabela_Kwerenda_z_AKORD[[#This Row],[CZAS_START]])</f>
        <v>0-1-1900</v>
      </c>
      <c r="K2393" t="e">
        <f>INDEX(AKORDT[],MATCH(Tabela_Kwerenda_z_AKORD[[#This Row],[PRACOWNICY_ID]],AKORDT[PRACOWNICY_ID],0),1)</f>
        <v>#N/A</v>
      </c>
    </row>
    <row r="2394" spans="1:11">
      <c r="A2394" s="11"/>
      <c r="B2394" s="11"/>
      <c r="F2394" s="11"/>
      <c r="I2394" t="str">
        <f>LEFT(Tabela_Kwerenda_z_AKORD[[#This Row],[NR_KOMISJI]],5)</f>
        <v/>
      </c>
      <c r="J2394" t="str">
        <f>DAY(Tabela_Kwerenda_z_AKORD[[#This Row],[CZAS_START]]) &amp;"-"&amp; MONTH(Tabela_Kwerenda_z_AKORD[[#This Row],[CZAS_START]]) &amp;"-"&amp; YEAR(Tabela_Kwerenda_z_AKORD[[#This Row],[CZAS_START]])</f>
        <v>0-1-1900</v>
      </c>
      <c r="K2394" t="e">
        <f>INDEX(AKORDT[],MATCH(Tabela_Kwerenda_z_AKORD[[#This Row],[PRACOWNICY_ID]],AKORDT[PRACOWNICY_ID],0),1)</f>
        <v>#N/A</v>
      </c>
    </row>
    <row r="2395" spans="1:11">
      <c r="A2395" s="11"/>
      <c r="B2395" s="11"/>
      <c r="F2395" s="11"/>
      <c r="I2395" t="str">
        <f>LEFT(Tabela_Kwerenda_z_AKORD[[#This Row],[NR_KOMISJI]],5)</f>
        <v/>
      </c>
      <c r="J2395" t="str">
        <f>DAY(Tabela_Kwerenda_z_AKORD[[#This Row],[CZAS_START]]) &amp;"-"&amp; MONTH(Tabela_Kwerenda_z_AKORD[[#This Row],[CZAS_START]]) &amp;"-"&amp; YEAR(Tabela_Kwerenda_z_AKORD[[#This Row],[CZAS_START]])</f>
        <v>0-1-1900</v>
      </c>
      <c r="K2395" t="e">
        <f>INDEX(AKORDT[],MATCH(Tabela_Kwerenda_z_AKORD[[#This Row],[PRACOWNICY_ID]],AKORDT[PRACOWNICY_ID],0),1)</f>
        <v>#N/A</v>
      </c>
    </row>
    <row r="2396" spans="1:11">
      <c r="A2396" s="11"/>
      <c r="B2396" s="11"/>
      <c r="F2396" s="11"/>
      <c r="I2396" t="str">
        <f>LEFT(Tabela_Kwerenda_z_AKORD[[#This Row],[NR_KOMISJI]],5)</f>
        <v/>
      </c>
      <c r="J2396" t="str">
        <f>DAY(Tabela_Kwerenda_z_AKORD[[#This Row],[CZAS_START]]) &amp;"-"&amp; MONTH(Tabela_Kwerenda_z_AKORD[[#This Row],[CZAS_START]]) &amp;"-"&amp; YEAR(Tabela_Kwerenda_z_AKORD[[#This Row],[CZAS_START]])</f>
        <v>0-1-1900</v>
      </c>
      <c r="K2396" t="e">
        <f>INDEX(AKORDT[],MATCH(Tabela_Kwerenda_z_AKORD[[#This Row],[PRACOWNICY_ID]],AKORDT[PRACOWNICY_ID],0),1)</f>
        <v>#N/A</v>
      </c>
    </row>
    <row r="2397" spans="1:11">
      <c r="A2397" s="11"/>
      <c r="B2397" s="11"/>
      <c r="F2397" s="11"/>
      <c r="I2397" t="str">
        <f>LEFT(Tabela_Kwerenda_z_AKORD[[#This Row],[NR_KOMISJI]],5)</f>
        <v/>
      </c>
      <c r="J2397" t="str">
        <f>DAY(Tabela_Kwerenda_z_AKORD[[#This Row],[CZAS_START]]) &amp;"-"&amp; MONTH(Tabela_Kwerenda_z_AKORD[[#This Row],[CZAS_START]]) &amp;"-"&amp; YEAR(Tabela_Kwerenda_z_AKORD[[#This Row],[CZAS_START]])</f>
        <v>0-1-1900</v>
      </c>
      <c r="K2397" t="e">
        <f>INDEX(AKORDT[],MATCH(Tabela_Kwerenda_z_AKORD[[#This Row],[PRACOWNICY_ID]],AKORDT[PRACOWNICY_ID],0),1)</f>
        <v>#N/A</v>
      </c>
    </row>
    <row r="2398" spans="1:11">
      <c r="A2398" s="11"/>
      <c r="B2398" s="11"/>
      <c r="F2398" s="11"/>
      <c r="I2398" t="str">
        <f>LEFT(Tabela_Kwerenda_z_AKORD[[#This Row],[NR_KOMISJI]],5)</f>
        <v/>
      </c>
      <c r="J2398" t="str">
        <f>DAY(Tabela_Kwerenda_z_AKORD[[#This Row],[CZAS_START]]) &amp;"-"&amp; MONTH(Tabela_Kwerenda_z_AKORD[[#This Row],[CZAS_START]]) &amp;"-"&amp; YEAR(Tabela_Kwerenda_z_AKORD[[#This Row],[CZAS_START]])</f>
        <v>0-1-1900</v>
      </c>
      <c r="K2398" t="e">
        <f>INDEX(AKORDT[],MATCH(Tabela_Kwerenda_z_AKORD[[#This Row],[PRACOWNICY_ID]],AKORDT[PRACOWNICY_ID],0),1)</f>
        <v>#N/A</v>
      </c>
    </row>
    <row r="2399" spans="1:11">
      <c r="A2399" s="11"/>
      <c r="B2399" s="11"/>
      <c r="F2399" s="11"/>
      <c r="I2399" t="str">
        <f>LEFT(Tabela_Kwerenda_z_AKORD[[#This Row],[NR_KOMISJI]],5)</f>
        <v/>
      </c>
      <c r="J2399" t="str">
        <f>DAY(Tabela_Kwerenda_z_AKORD[[#This Row],[CZAS_START]]) &amp;"-"&amp; MONTH(Tabela_Kwerenda_z_AKORD[[#This Row],[CZAS_START]]) &amp;"-"&amp; YEAR(Tabela_Kwerenda_z_AKORD[[#This Row],[CZAS_START]])</f>
        <v>0-1-1900</v>
      </c>
      <c r="K2399" t="e">
        <f>INDEX(AKORDT[],MATCH(Tabela_Kwerenda_z_AKORD[[#This Row],[PRACOWNICY_ID]],AKORDT[PRACOWNICY_ID],0),1)</f>
        <v>#N/A</v>
      </c>
    </row>
    <row r="2400" spans="1:11">
      <c r="A2400" s="11"/>
      <c r="B2400" s="11"/>
      <c r="F2400" s="11"/>
      <c r="I2400" t="str">
        <f>LEFT(Tabela_Kwerenda_z_AKORD[[#This Row],[NR_KOMISJI]],5)</f>
        <v/>
      </c>
      <c r="J2400" t="str">
        <f>DAY(Tabela_Kwerenda_z_AKORD[[#This Row],[CZAS_START]]) &amp;"-"&amp; MONTH(Tabela_Kwerenda_z_AKORD[[#This Row],[CZAS_START]]) &amp;"-"&amp; YEAR(Tabela_Kwerenda_z_AKORD[[#This Row],[CZAS_START]])</f>
        <v>0-1-1900</v>
      </c>
      <c r="K2400" t="e">
        <f>INDEX(AKORDT[],MATCH(Tabela_Kwerenda_z_AKORD[[#This Row],[PRACOWNICY_ID]],AKORDT[PRACOWNICY_ID],0),1)</f>
        <v>#N/A</v>
      </c>
    </row>
    <row r="2401" spans="1:11">
      <c r="A2401" s="11"/>
      <c r="B2401" s="11"/>
      <c r="F2401" s="11"/>
      <c r="I2401" t="str">
        <f>LEFT(Tabela_Kwerenda_z_AKORD[[#This Row],[NR_KOMISJI]],5)</f>
        <v/>
      </c>
      <c r="J2401" t="str">
        <f>DAY(Tabela_Kwerenda_z_AKORD[[#This Row],[CZAS_START]]) &amp;"-"&amp; MONTH(Tabela_Kwerenda_z_AKORD[[#This Row],[CZAS_START]]) &amp;"-"&amp; YEAR(Tabela_Kwerenda_z_AKORD[[#This Row],[CZAS_START]])</f>
        <v>0-1-1900</v>
      </c>
      <c r="K2401" t="e">
        <f>INDEX(AKORDT[],MATCH(Tabela_Kwerenda_z_AKORD[[#This Row],[PRACOWNICY_ID]],AKORDT[PRACOWNICY_ID],0),1)</f>
        <v>#N/A</v>
      </c>
    </row>
    <row r="2402" spans="1:11">
      <c r="A2402" s="11"/>
      <c r="B2402" s="11"/>
      <c r="F2402" s="11"/>
      <c r="I2402" t="str">
        <f>LEFT(Tabela_Kwerenda_z_AKORD[[#This Row],[NR_KOMISJI]],5)</f>
        <v/>
      </c>
      <c r="J2402" t="str">
        <f>DAY(Tabela_Kwerenda_z_AKORD[[#This Row],[CZAS_START]]) &amp;"-"&amp; MONTH(Tabela_Kwerenda_z_AKORD[[#This Row],[CZAS_START]]) &amp;"-"&amp; YEAR(Tabela_Kwerenda_z_AKORD[[#This Row],[CZAS_START]])</f>
        <v>0-1-1900</v>
      </c>
      <c r="K2402" t="e">
        <f>INDEX(AKORDT[],MATCH(Tabela_Kwerenda_z_AKORD[[#This Row],[PRACOWNICY_ID]],AKORDT[PRACOWNICY_ID],0),1)</f>
        <v>#N/A</v>
      </c>
    </row>
    <row r="2403" spans="1:11">
      <c r="A2403" s="11"/>
      <c r="B2403" s="11"/>
      <c r="F2403" s="11"/>
      <c r="I2403" t="str">
        <f>LEFT(Tabela_Kwerenda_z_AKORD[[#This Row],[NR_KOMISJI]],5)</f>
        <v/>
      </c>
      <c r="J2403" t="str">
        <f>DAY(Tabela_Kwerenda_z_AKORD[[#This Row],[CZAS_START]]) &amp;"-"&amp; MONTH(Tabela_Kwerenda_z_AKORD[[#This Row],[CZAS_START]]) &amp;"-"&amp; YEAR(Tabela_Kwerenda_z_AKORD[[#This Row],[CZAS_START]])</f>
        <v>0-1-1900</v>
      </c>
      <c r="K2403" t="e">
        <f>INDEX(AKORDT[],MATCH(Tabela_Kwerenda_z_AKORD[[#This Row],[PRACOWNICY_ID]],AKORDT[PRACOWNICY_ID],0),1)</f>
        <v>#N/A</v>
      </c>
    </row>
    <row r="2404" spans="1:11">
      <c r="A2404" s="11"/>
      <c r="B2404" s="11"/>
      <c r="F2404" s="11"/>
      <c r="I2404" t="str">
        <f>LEFT(Tabela_Kwerenda_z_AKORD[[#This Row],[NR_KOMISJI]],5)</f>
        <v/>
      </c>
      <c r="J2404" t="str">
        <f>DAY(Tabela_Kwerenda_z_AKORD[[#This Row],[CZAS_START]]) &amp;"-"&amp; MONTH(Tabela_Kwerenda_z_AKORD[[#This Row],[CZAS_START]]) &amp;"-"&amp; YEAR(Tabela_Kwerenda_z_AKORD[[#This Row],[CZAS_START]])</f>
        <v>0-1-1900</v>
      </c>
      <c r="K2404" t="e">
        <f>INDEX(AKORDT[],MATCH(Tabela_Kwerenda_z_AKORD[[#This Row],[PRACOWNICY_ID]],AKORDT[PRACOWNICY_ID],0),1)</f>
        <v>#N/A</v>
      </c>
    </row>
    <row r="2405" spans="1:11">
      <c r="A2405" s="11"/>
      <c r="B2405" s="11"/>
      <c r="F2405" s="11"/>
      <c r="I2405" t="str">
        <f>LEFT(Tabela_Kwerenda_z_AKORD[[#This Row],[NR_KOMISJI]],5)</f>
        <v/>
      </c>
      <c r="J2405" t="str">
        <f>DAY(Tabela_Kwerenda_z_AKORD[[#This Row],[CZAS_START]]) &amp;"-"&amp; MONTH(Tabela_Kwerenda_z_AKORD[[#This Row],[CZAS_START]]) &amp;"-"&amp; YEAR(Tabela_Kwerenda_z_AKORD[[#This Row],[CZAS_START]])</f>
        <v>0-1-1900</v>
      </c>
      <c r="K2405" t="e">
        <f>INDEX(AKORDT[],MATCH(Tabela_Kwerenda_z_AKORD[[#This Row],[PRACOWNICY_ID]],AKORDT[PRACOWNICY_ID],0),1)</f>
        <v>#N/A</v>
      </c>
    </row>
    <row r="2406" spans="1:11">
      <c r="A2406" s="11"/>
      <c r="B2406" s="11"/>
      <c r="F2406" s="11"/>
      <c r="I2406" t="str">
        <f>LEFT(Tabela_Kwerenda_z_AKORD[[#This Row],[NR_KOMISJI]],5)</f>
        <v/>
      </c>
      <c r="J2406" t="str">
        <f>DAY(Tabela_Kwerenda_z_AKORD[[#This Row],[CZAS_START]]) &amp;"-"&amp; MONTH(Tabela_Kwerenda_z_AKORD[[#This Row],[CZAS_START]]) &amp;"-"&amp; YEAR(Tabela_Kwerenda_z_AKORD[[#This Row],[CZAS_START]])</f>
        <v>0-1-1900</v>
      </c>
      <c r="K2406" t="e">
        <f>INDEX(AKORDT[],MATCH(Tabela_Kwerenda_z_AKORD[[#This Row],[PRACOWNICY_ID]],AKORDT[PRACOWNICY_ID],0),1)</f>
        <v>#N/A</v>
      </c>
    </row>
    <row r="2407" spans="1:11">
      <c r="A2407" s="11"/>
      <c r="B2407" s="11"/>
      <c r="F2407" s="11"/>
      <c r="I2407" t="str">
        <f>LEFT(Tabela_Kwerenda_z_AKORD[[#This Row],[NR_KOMISJI]],5)</f>
        <v/>
      </c>
      <c r="J2407" t="str">
        <f>DAY(Tabela_Kwerenda_z_AKORD[[#This Row],[CZAS_START]]) &amp;"-"&amp; MONTH(Tabela_Kwerenda_z_AKORD[[#This Row],[CZAS_START]]) &amp;"-"&amp; YEAR(Tabela_Kwerenda_z_AKORD[[#This Row],[CZAS_START]])</f>
        <v>0-1-1900</v>
      </c>
      <c r="K2407" t="e">
        <f>INDEX(AKORDT[],MATCH(Tabela_Kwerenda_z_AKORD[[#This Row],[PRACOWNICY_ID]],AKORDT[PRACOWNICY_ID],0),1)</f>
        <v>#N/A</v>
      </c>
    </row>
    <row r="2408" spans="1:11">
      <c r="A2408" s="11"/>
      <c r="B2408" s="11"/>
      <c r="F2408" s="11"/>
      <c r="I2408" t="str">
        <f>LEFT(Tabela_Kwerenda_z_AKORD[[#This Row],[NR_KOMISJI]],5)</f>
        <v/>
      </c>
      <c r="J2408" t="str">
        <f>DAY(Tabela_Kwerenda_z_AKORD[[#This Row],[CZAS_START]]) &amp;"-"&amp; MONTH(Tabela_Kwerenda_z_AKORD[[#This Row],[CZAS_START]]) &amp;"-"&amp; YEAR(Tabela_Kwerenda_z_AKORD[[#This Row],[CZAS_START]])</f>
        <v>0-1-1900</v>
      </c>
      <c r="K2408" t="e">
        <f>INDEX(AKORDT[],MATCH(Tabela_Kwerenda_z_AKORD[[#This Row],[PRACOWNICY_ID]],AKORDT[PRACOWNICY_ID],0),1)</f>
        <v>#N/A</v>
      </c>
    </row>
    <row r="2409" spans="1:11">
      <c r="A2409" s="11"/>
      <c r="B2409" s="11"/>
      <c r="F2409" s="11"/>
      <c r="I2409" t="str">
        <f>LEFT(Tabela_Kwerenda_z_AKORD[[#This Row],[NR_KOMISJI]],5)</f>
        <v/>
      </c>
      <c r="J2409" t="str">
        <f>DAY(Tabela_Kwerenda_z_AKORD[[#This Row],[CZAS_START]]) &amp;"-"&amp; MONTH(Tabela_Kwerenda_z_AKORD[[#This Row],[CZAS_START]]) &amp;"-"&amp; YEAR(Tabela_Kwerenda_z_AKORD[[#This Row],[CZAS_START]])</f>
        <v>0-1-1900</v>
      </c>
      <c r="K2409" t="e">
        <f>INDEX(AKORDT[],MATCH(Tabela_Kwerenda_z_AKORD[[#This Row],[PRACOWNICY_ID]],AKORDT[PRACOWNICY_ID],0),1)</f>
        <v>#N/A</v>
      </c>
    </row>
    <row r="2410" spans="1:11">
      <c r="A2410" s="11"/>
      <c r="B2410" s="11"/>
      <c r="F2410" s="11"/>
      <c r="I2410" t="str">
        <f>LEFT(Tabela_Kwerenda_z_AKORD[[#This Row],[NR_KOMISJI]],5)</f>
        <v/>
      </c>
      <c r="J2410" t="str">
        <f>DAY(Tabela_Kwerenda_z_AKORD[[#This Row],[CZAS_START]]) &amp;"-"&amp; MONTH(Tabela_Kwerenda_z_AKORD[[#This Row],[CZAS_START]]) &amp;"-"&amp; YEAR(Tabela_Kwerenda_z_AKORD[[#This Row],[CZAS_START]])</f>
        <v>0-1-1900</v>
      </c>
      <c r="K2410" t="e">
        <f>INDEX(AKORDT[],MATCH(Tabela_Kwerenda_z_AKORD[[#This Row],[PRACOWNICY_ID]],AKORDT[PRACOWNICY_ID],0),1)</f>
        <v>#N/A</v>
      </c>
    </row>
    <row r="2411" spans="1:11">
      <c r="A2411" s="11"/>
      <c r="B2411" s="11"/>
      <c r="F2411" s="11"/>
      <c r="I2411" t="str">
        <f>LEFT(Tabela_Kwerenda_z_AKORD[[#This Row],[NR_KOMISJI]],5)</f>
        <v/>
      </c>
      <c r="J2411" t="str">
        <f>DAY(Tabela_Kwerenda_z_AKORD[[#This Row],[CZAS_START]]) &amp;"-"&amp; MONTH(Tabela_Kwerenda_z_AKORD[[#This Row],[CZAS_START]]) &amp;"-"&amp; YEAR(Tabela_Kwerenda_z_AKORD[[#This Row],[CZAS_START]])</f>
        <v>0-1-1900</v>
      </c>
      <c r="K2411" t="e">
        <f>INDEX(AKORDT[],MATCH(Tabela_Kwerenda_z_AKORD[[#This Row],[PRACOWNICY_ID]],AKORDT[PRACOWNICY_ID],0),1)</f>
        <v>#N/A</v>
      </c>
    </row>
    <row r="2412" spans="1:11">
      <c r="A2412" s="11"/>
      <c r="B2412" s="11"/>
      <c r="F2412" s="11"/>
      <c r="I2412" t="str">
        <f>LEFT(Tabela_Kwerenda_z_AKORD[[#This Row],[NR_KOMISJI]],5)</f>
        <v/>
      </c>
      <c r="J2412" t="str">
        <f>DAY(Tabela_Kwerenda_z_AKORD[[#This Row],[CZAS_START]]) &amp;"-"&amp; MONTH(Tabela_Kwerenda_z_AKORD[[#This Row],[CZAS_START]]) &amp;"-"&amp; YEAR(Tabela_Kwerenda_z_AKORD[[#This Row],[CZAS_START]])</f>
        <v>0-1-1900</v>
      </c>
      <c r="K2412" t="e">
        <f>INDEX(AKORDT[],MATCH(Tabela_Kwerenda_z_AKORD[[#This Row],[PRACOWNICY_ID]],AKORDT[PRACOWNICY_ID],0),1)</f>
        <v>#N/A</v>
      </c>
    </row>
    <row r="2413" spans="1:11">
      <c r="A2413" s="11"/>
      <c r="B2413" s="11"/>
      <c r="F2413" s="11"/>
      <c r="I2413" t="str">
        <f>LEFT(Tabela_Kwerenda_z_AKORD[[#This Row],[NR_KOMISJI]],5)</f>
        <v/>
      </c>
      <c r="J2413" t="str">
        <f>DAY(Tabela_Kwerenda_z_AKORD[[#This Row],[CZAS_START]]) &amp;"-"&amp; MONTH(Tabela_Kwerenda_z_AKORD[[#This Row],[CZAS_START]]) &amp;"-"&amp; YEAR(Tabela_Kwerenda_z_AKORD[[#This Row],[CZAS_START]])</f>
        <v>0-1-1900</v>
      </c>
      <c r="K2413" t="e">
        <f>INDEX(AKORDT[],MATCH(Tabela_Kwerenda_z_AKORD[[#This Row],[PRACOWNICY_ID]],AKORDT[PRACOWNICY_ID],0),1)</f>
        <v>#N/A</v>
      </c>
    </row>
    <row r="2414" spans="1:11">
      <c r="A2414" s="11"/>
      <c r="B2414" s="11"/>
      <c r="F2414" s="11"/>
      <c r="I2414" t="str">
        <f>LEFT(Tabela_Kwerenda_z_AKORD[[#This Row],[NR_KOMISJI]],5)</f>
        <v/>
      </c>
      <c r="J2414" t="str">
        <f>DAY(Tabela_Kwerenda_z_AKORD[[#This Row],[CZAS_START]]) &amp;"-"&amp; MONTH(Tabela_Kwerenda_z_AKORD[[#This Row],[CZAS_START]]) &amp;"-"&amp; YEAR(Tabela_Kwerenda_z_AKORD[[#This Row],[CZAS_START]])</f>
        <v>0-1-1900</v>
      </c>
      <c r="K2414" t="e">
        <f>INDEX(AKORDT[],MATCH(Tabela_Kwerenda_z_AKORD[[#This Row],[PRACOWNICY_ID]],AKORDT[PRACOWNICY_ID],0),1)</f>
        <v>#N/A</v>
      </c>
    </row>
    <row r="2415" spans="1:11">
      <c r="A2415" s="11"/>
      <c r="B2415" s="11"/>
      <c r="F2415" s="11"/>
      <c r="I2415" t="str">
        <f>LEFT(Tabela_Kwerenda_z_AKORD[[#This Row],[NR_KOMISJI]],5)</f>
        <v/>
      </c>
      <c r="J2415" t="str">
        <f>DAY(Tabela_Kwerenda_z_AKORD[[#This Row],[CZAS_START]]) &amp;"-"&amp; MONTH(Tabela_Kwerenda_z_AKORD[[#This Row],[CZAS_START]]) &amp;"-"&amp; YEAR(Tabela_Kwerenda_z_AKORD[[#This Row],[CZAS_START]])</f>
        <v>0-1-1900</v>
      </c>
      <c r="K2415" t="e">
        <f>INDEX(AKORDT[],MATCH(Tabela_Kwerenda_z_AKORD[[#This Row],[PRACOWNICY_ID]],AKORDT[PRACOWNICY_ID],0),1)</f>
        <v>#N/A</v>
      </c>
    </row>
    <row r="2416" spans="1:11">
      <c r="A2416" s="11"/>
      <c r="B2416" s="11"/>
      <c r="F2416" s="11"/>
      <c r="I2416" t="str">
        <f>LEFT(Tabela_Kwerenda_z_AKORD[[#This Row],[NR_KOMISJI]],5)</f>
        <v/>
      </c>
      <c r="J2416" t="str">
        <f>DAY(Tabela_Kwerenda_z_AKORD[[#This Row],[CZAS_START]]) &amp;"-"&amp; MONTH(Tabela_Kwerenda_z_AKORD[[#This Row],[CZAS_START]]) &amp;"-"&amp; YEAR(Tabela_Kwerenda_z_AKORD[[#This Row],[CZAS_START]])</f>
        <v>0-1-1900</v>
      </c>
      <c r="K2416" t="e">
        <f>INDEX(AKORDT[],MATCH(Tabela_Kwerenda_z_AKORD[[#This Row],[PRACOWNICY_ID]],AKORDT[PRACOWNICY_ID],0),1)</f>
        <v>#N/A</v>
      </c>
    </row>
    <row r="2417" spans="1:11">
      <c r="A2417" s="11"/>
      <c r="B2417" s="11"/>
      <c r="F2417" s="11"/>
      <c r="I2417" t="str">
        <f>LEFT(Tabela_Kwerenda_z_AKORD[[#This Row],[NR_KOMISJI]],5)</f>
        <v/>
      </c>
      <c r="J2417" t="str">
        <f>DAY(Tabela_Kwerenda_z_AKORD[[#This Row],[CZAS_START]]) &amp;"-"&amp; MONTH(Tabela_Kwerenda_z_AKORD[[#This Row],[CZAS_START]]) &amp;"-"&amp; YEAR(Tabela_Kwerenda_z_AKORD[[#This Row],[CZAS_START]])</f>
        <v>0-1-1900</v>
      </c>
      <c r="K2417" t="e">
        <f>INDEX(AKORDT[],MATCH(Tabela_Kwerenda_z_AKORD[[#This Row],[PRACOWNICY_ID]],AKORDT[PRACOWNICY_ID],0),1)</f>
        <v>#N/A</v>
      </c>
    </row>
    <row r="2418" spans="1:11">
      <c r="A2418" s="11"/>
      <c r="B2418" s="11"/>
      <c r="F2418" s="11"/>
      <c r="I2418" t="str">
        <f>LEFT(Tabela_Kwerenda_z_AKORD[[#This Row],[NR_KOMISJI]],5)</f>
        <v/>
      </c>
      <c r="J2418" t="str">
        <f>DAY(Tabela_Kwerenda_z_AKORD[[#This Row],[CZAS_START]]) &amp;"-"&amp; MONTH(Tabela_Kwerenda_z_AKORD[[#This Row],[CZAS_START]]) &amp;"-"&amp; YEAR(Tabela_Kwerenda_z_AKORD[[#This Row],[CZAS_START]])</f>
        <v>0-1-1900</v>
      </c>
      <c r="K2418" t="e">
        <f>INDEX(AKORDT[],MATCH(Tabela_Kwerenda_z_AKORD[[#This Row],[PRACOWNICY_ID]],AKORDT[PRACOWNICY_ID],0),1)</f>
        <v>#N/A</v>
      </c>
    </row>
    <row r="2419" spans="1:11">
      <c r="A2419" s="11"/>
      <c r="B2419" s="11"/>
      <c r="F2419" s="11"/>
      <c r="I2419" t="str">
        <f>LEFT(Tabela_Kwerenda_z_AKORD[[#This Row],[NR_KOMISJI]],5)</f>
        <v/>
      </c>
      <c r="J2419" t="str">
        <f>DAY(Tabela_Kwerenda_z_AKORD[[#This Row],[CZAS_START]]) &amp;"-"&amp; MONTH(Tabela_Kwerenda_z_AKORD[[#This Row],[CZAS_START]]) &amp;"-"&amp; YEAR(Tabela_Kwerenda_z_AKORD[[#This Row],[CZAS_START]])</f>
        <v>0-1-1900</v>
      </c>
      <c r="K2419" t="e">
        <f>INDEX(AKORDT[],MATCH(Tabela_Kwerenda_z_AKORD[[#This Row],[PRACOWNICY_ID]],AKORDT[PRACOWNICY_ID],0),1)</f>
        <v>#N/A</v>
      </c>
    </row>
    <row r="2420" spans="1:11">
      <c r="A2420" s="11"/>
      <c r="B2420" s="11"/>
      <c r="F2420" s="11"/>
      <c r="I2420" t="str">
        <f>LEFT(Tabela_Kwerenda_z_AKORD[[#This Row],[NR_KOMISJI]],5)</f>
        <v/>
      </c>
      <c r="J2420" t="str">
        <f>DAY(Tabela_Kwerenda_z_AKORD[[#This Row],[CZAS_START]]) &amp;"-"&amp; MONTH(Tabela_Kwerenda_z_AKORD[[#This Row],[CZAS_START]]) &amp;"-"&amp; YEAR(Tabela_Kwerenda_z_AKORD[[#This Row],[CZAS_START]])</f>
        <v>0-1-1900</v>
      </c>
      <c r="K2420" t="e">
        <f>INDEX(AKORDT[],MATCH(Tabela_Kwerenda_z_AKORD[[#This Row],[PRACOWNICY_ID]],AKORDT[PRACOWNICY_ID],0),1)</f>
        <v>#N/A</v>
      </c>
    </row>
    <row r="2421" spans="1:11">
      <c r="A2421" s="11"/>
      <c r="B2421" s="11"/>
      <c r="F2421" s="11"/>
      <c r="I2421" t="str">
        <f>LEFT(Tabela_Kwerenda_z_AKORD[[#This Row],[NR_KOMISJI]],5)</f>
        <v/>
      </c>
      <c r="J2421" t="str">
        <f>DAY(Tabela_Kwerenda_z_AKORD[[#This Row],[CZAS_START]]) &amp;"-"&amp; MONTH(Tabela_Kwerenda_z_AKORD[[#This Row],[CZAS_START]]) &amp;"-"&amp; YEAR(Tabela_Kwerenda_z_AKORD[[#This Row],[CZAS_START]])</f>
        <v>0-1-1900</v>
      </c>
      <c r="K2421" t="e">
        <f>INDEX(AKORDT[],MATCH(Tabela_Kwerenda_z_AKORD[[#This Row],[PRACOWNICY_ID]],AKORDT[PRACOWNICY_ID],0),1)</f>
        <v>#N/A</v>
      </c>
    </row>
    <row r="2422" spans="1:11">
      <c r="A2422" s="11"/>
      <c r="B2422" s="11"/>
      <c r="F2422" s="11"/>
      <c r="I2422" t="str">
        <f>LEFT(Tabela_Kwerenda_z_AKORD[[#This Row],[NR_KOMISJI]],5)</f>
        <v/>
      </c>
      <c r="J2422" t="str">
        <f>DAY(Tabela_Kwerenda_z_AKORD[[#This Row],[CZAS_START]]) &amp;"-"&amp; MONTH(Tabela_Kwerenda_z_AKORD[[#This Row],[CZAS_START]]) &amp;"-"&amp; YEAR(Tabela_Kwerenda_z_AKORD[[#This Row],[CZAS_START]])</f>
        <v>0-1-1900</v>
      </c>
      <c r="K2422" t="e">
        <f>INDEX(AKORDT[],MATCH(Tabela_Kwerenda_z_AKORD[[#This Row],[PRACOWNICY_ID]],AKORDT[PRACOWNICY_ID],0),1)</f>
        <v>#N/A</v>
      </c>
    </row>
    <row r="2423" spans="1:11">
      <c r="A2423" s="11"/>
      <c r="B2423" s="11"/>
      <c r="F2423" s="11"/>
      <c r="I2423" t="str">
        <f>LEFT(Tabela_Kwerenda_z_AKORD[[#This Row],[NR_KOMISJI]],5)</f>
        <v/>
      </c>
      <c r="J2423" t="str">
        <f>DAY(Tabela_Kwerenda_z_AKORD[[#This Row],[CZAS_START]]) &amp;"-"&amp; MONTH(Tabela_Kwerenda_z_AKORD[[#This Row],[CZAS_START]]) &amp;"-"&amp; YEAR(Tabela_Kwerenda_z_AKORD[[#This Row],[CZAS_START]])</f>
        <v>0-1-1900</v>
      </c>
      <c r="K2423" t="e">
        <f>INDEX(AKORDT[],MATCH(Tabela_Kwerenda_z_AKORD[[#This Row],[PRACOWNICY_ID]],AKORDT[PRACOWNICY_ID],0),1)</f>
        <v>#N/A</v>
      </c>
    </row>
    <row r="2424" spans="1:11">
      <c r="A2424" s="11"/>
      <c r="B2424" s="11"/>
      <c r="F2424" s="11"/>
      <c r="I2424" t="str">
        <f>LEFT(Tabela_Kwerenda_z_AKORD[[#This Row],[NR_KOMISJI]],5)</f>
        <v/>
      </c>
      <c r="J2424" t="str">
        <f>DAY(Tabela_Kwerenda_z_AKORD[[#This Row],[CZAS_START]]) &amp;"-"&amp; MONTH(Tabela_Kwerenda_z_AKORD[[#This Row],[CZAS_START]]) &amp;"-"&amp; YEAR(Tabela_Kwerenda_z_AKORD[[#This Row],[CZAS_START]])</f>
        <v>0-1-1900</v>
      </c>
      <c r="K2424" t="e">
        <f>INDEX(AKORDT[],MATCH(Tabela_Kwerenda_z_AKORD[[#This Row],[PRACOWNICY_ID]],AKORDT[PRACOWNICY_ID],0),1)</f>
        <v>#N/A</v>
      </c>
    </row>
    <row r="2425" spans="1:11">
      <c r="A2425" s="11"/>
      <c r="B2425" s="11"/>
      <c r="F2425" s="11"/>
      <c r="I2425" t="str">
        <f>LEFT(Tabela_Kwerenda_z_AKORD[[#This Row],[NR_KOMISJI]],5)</f>
        <v/>
      </c>
      <c r="J2425" t="str">
        <f>DAY(Tabela_Kwerenda_z_AKORD[[#This Row],[CZAS_START]]) &amp;"-"&amp; MONTH(Tabela_Kwerenda_z_AKORD[[#This Row],[CZAS_START]]) &amp;"-"&amp; YEAR(Tabela_Kwerenda_z_AKORD[[#This Row],[CZAS_START]])</f>
        <v>0-1-1900</v>
      </c>
      <c r="K2425" t="e">
        <f>INDEX(AKORDT[],MATCH(Tabela_Kwerenda_z_AKORD[[#This Row],[PRACOWNICY_ID]],AKORDT[PRACOWNICY_ID],0),1)</f>
        <v>#N/A</v>
      </c>
    </row>
    <row r="2426" spans="1:11">
      <c r="A2426" s="11"/>
      <c r="B2426" s="11"/>
      <c r="F2426" s="11"/>
      <c r="I2426" t="str">
        <f>LEFT(Tabela_Kwerenda_z_AKORD[[#This Row],[NR_KOMISJI]],5)</f>
        <v/>
      </c>
      <c r="J2426" t="str">
        <f>DAY(Tabela_Kwerenda_z_AKORD[[#This Row],[CZAS_START]]) &amp;"-"&amp; MONTH(Tabela_Kwerenda_z_AKORD[[#This Row],[CZAS_START]]) &amp;"-"&amp; YEAR(Tabela_Kwerenda_z_AKORD[[#This Row],[CZAS_START]])</f>
        <v>0-1-1900</v>
      </c>
      <c r="K2426" t="e">
        <f>INDEX(AKORDT[],MATCH(Tabela_Kwerenda_z_AKORD[[#This Row],[PRACOWNICY_ID]],AKORDT[PRACOWNICY_ID],0),1)</f>
        <v>#N/A</v>
      </c>
    </row>
    <row r="2427" spans="1:11">
      <c r="A2427" s="11"/>
      <c r="B2427" s="11"/>
      <c r="F2427" s="11"/>
      <c r="I2427" t="str">
        <f>LEFT(Tabela_Kwerenda_z_AKORD[[#This Row],[NR_KOMISJI]],5)</f>
        <v/>
      </c>
      <c r="J2427" t="str">
        <f>DAY(Tabela_Kwerenda_z_AKORD[[#This Row],[CZAS_START]]) &amp;"-"&amp; MONTH(Tabela_Kwerenda_z_AKORD[[#This Row],[CZAS_START]]) &amp;"-"&amp; YEAR(Tabela_Kwerenda_z_AKORD[[#This Row],[CZAS_START]])</f>
        <v>0-1-1900</v>
      </c>
      <c r="K2427" t="e">
        <f>INDEX(AKORDT[],MATCH(Tabela_Kwerenda_z_AKORD[[#This Row],[PRACOWNICY_ID]],AKORDT[PRACOWNICY_ID],0),1)</f>
        <v>#N/A</v>
      </c>
    </row>
    <row r="2428" spans="1:11">
      <c r="A2428" s="11"/>
      <c r="B2428" s="11"/>
      <c r="F2428" s="11"/>
      <c r="I2428" t="str">
        <f>LEFT(Tabela_Kwerenda_z_AKORD[[#This Row],[NR_KOMISJI]],5)</f>
        <v/>
      </c>
      <c r="J2428" t="str">
        <f>DAY(Tabela_Kwerenda_z_AKORD[[#This Row],[CZAS_START]]) &amp;"-"&amp; MONTH(Tabela_Kwerenda_z_AKORD[[#This Row],[CZAS_START]]) &amp;"-"&amp; YEAR(Tabela_Kwerenda_z_AKORD[[#This Row],[CZAS_START]])</f>
        <v>0-1-1900</v>
      </c>
      <c r="K2428" t="e">
        <f>INDEX(AKORDT[],MATCH(Tabela_Kwerenda_z_AKORD[[#This Row],[PRACOWNICY_ID]],AKORDT[PRACOWNICY_ID],0),1)</f>
        <v>#N/A</v>
      </c>
    </row>
    <row r="2429" spans="1:11">
      <c r="A2429" s="11"/>
      <c r="B2429" s="11"/>
      <c r="F2429" s="11"/>
      <c r="I2429" t="str">
        <f>LEFT(Tabela_Kwerenda_z_AKORD[[#This Row],[NR_KOMISJI]],5)</f>
        <v/>
      </c>
      <c r="J2429" t="str">
        <f>DAY(Tabela_Kwerenda_z_AKORD[[#This Row],[CZAS_START]]) &amp;"-"&amp; MONTH(Tabela_Kwerenda_z_AKORD[[#This Row],[CZAS_START]]) &amp;"-"&amp; YEAR(Tabela_Kwerenda_z_AKORD[[#This Row],[CZAS_START]])</f>
        <v>0-1-1900</v>
      </c>
      <c r="K2429" t="e">
        <f>INDEX(AKORDT[],MATCH(Tabela_Kwerenda_z_AKORD[[#This Row],[PRACOWNICY_ID]],AKORDT[PRACOWNICY_ID],0),1)</f>
        <v>#N/A</v>
      </c>
    </row>
    <row r="2430" spans="1:11">
      <c r="A2430" s="11"/>
      <c r="B2430" s="11"/>
      <c r="F2430" s="11"/>
      <c r="I2430" t="str">
        <f>LEFT(Tabela_Kwerenda_z_AKORD[[#This Row],[NR_KOMISJI]],5)</f>
        <v/>
      </c>
      <c r="J2430" t="str">
        <f>DAY(Tabela_Kwerenda_z_AKORD[[#This Row],[CZAS_START]]) &amp;"-"&amp; MONTH(Tabela_Kwerenda_z_AKORD[[#This Row],[CZAS_START]]) &amp;"-"&amp; YEAR(Tabela_Kwerenda_z_AKORD[[#This Row],[CZAS_START]])</f>
        <v>0-1-1900</v>
      </c>
      <c r="K2430" t="e">
        <f>INDEX(AKORDT[],MATCH(Tabela_Kwerenda_z_AKORD[[#This Row],[PRACOWNICY_ID]],AKORDT[PRACOWNICY_ID],0),1)</f>
        <v>#N/A</v>
      </c>
    </row>
    <row r="2431" spans="1:11">
      <c r="A2431" s="11"/>
      <c r="B2431" s="11"/>
      <c r="F2431" s="11"/>
      <c r="I2431" t="str">
        <f>LEFT(Tabela_Kwerenda_z_AKORD[[#This Row],[NR_KOMISJI]],5)</f>
        <v/>
      </c>
      <c r="J2431" t="str">
        <f>DAY(Tabela_Kwerenda_z_AKORD[[#This Row],[CZAS_START]]) &amp;"-"&amp; MONTH(Tabela_Kwerenda_z_AKORD[[#This Row],[CZAS_START]]) &amp;"-"&amp; YEAR(Tabela_Kwerenda_z_AKORD[[#This Row],[CZAS_START]])</f>
        <v>0-1-1900</v>
      </c>
      <c r="K2431" t="e">
        <f>INDEX(AKORDT[],MATCH(Tabela_Kwerenda_z_AKORD[[#This Row],[PRACOWNICY_ID]],AKORDT[PRACOWNICY_ID],0),1)</f>
        <v>#N/A</v>
      </c>
    </row>
    <row r="2432" spans="1:11">
      <c r="A2432" s="11"/>
      <c r="B2432" s="11"/>
      <c r="F2432" s="11"/>
      <c r="I2432" t="str">
        <f>LEFT(Tabela_Kwerenda_z_AKORD[[#This Row],[NR_KOMISJI]],5)</f>
        <v/>
      </c>
      <c r="J2432" t="str">
        <f>DAY(Tabela_Kwerenda_z_AKORD[[#This Row],[CZAS_START]]) &amp;"-"&amp; MONTH(Tabela_Kwerenda_z_AKORD[[#This Row],[CZAS_START]]) &amp;"-"&amp; YEAR(Tabela_Kwerenda_z_AKORD[[#This Row],[CZAS_START]])</f>
        <v>0-1-1900</v>
      </c>
      <c r="K2432" t="e">
        <f>INDEX(AKORDT[],MATCH(Tabela_Kwerenda_z_AKORD[[#This Row],[PRACOWNICY_ID]],AKORDT[PRACOWNICY_ID],0),1)</f>
        <v>#N/A</v>
      </c>
    </row>
    <row r="2433" spans="1:11">
      <c r="A2433" s="11"/>
      <c r="B2433" s="11"/>
      <c r="F2433" s="11"/>
      <c r="I2433" t="str">
        <f>LEFT(Tabela_Kwerenda_z_AKORD[[#This Row],[NR_KOMISJI]],5)</f>
        <v/>
      </c>
      <c r="J2433" t="str">
        <f>DAY(Tabela_Kwerenda_z_AKORD[[#This Row],[CZAS_START]]) &amp;"-"&amp; MONTH(Tabela_Kwerenda_z_AKORD[[#This Row],[CZAS_START]]) &amp;"-"&amp; YEAR(Tabela_Kwerenda_z_AKORD[[#This Row],[CZAS_START]])</f>
        <v>0-1-1900</v>
      </c>
      <c r="K2433" t="e">
        <f>INDEX(AKORDT[],MATCH(Tabela_Kwerenda_z_AKORD[[#This Row],[PRACOWNICY_ID]],AKORDT[PRACOWNICY_ID],0),1)</f>
        <v>#N/A</v>
      </c>
    </row>
    <row r="2434" spans="1:11">
      <c r="A2434" s="11"/>
      <c r="B2434" s="11"/>
      <c r="F2434" s="11"/>
      <c r="I2434" t="str">
        <f>LEFT(Tabela_Kwerenda_z_AKORD[[#This Row],[NR_KOMISJI]],5)</f>
        <v/>
      </c>
      <c r="J2434" t="str">
        <f>DAY(Tabela_Kwerenda_z_AKORD[[#This Row],[CZAS_START]]) &amp;"-"&amp; MONTH(Tabela_Kwerenda_z_AKORD[[#This Row],[CZAS_START]]) &amp;"-"&amp; YEAR(Tabela_Kwerenda_z_AKORD[[#This Row],[CZAS_START]])</f>
        <v>0-1-1900</v>
      </c>
      <c r="K2434" t="e">
        <f>INDEX(AKORDT[],MATCH(Tabela_Kwerenda_z_AKORD[[#This Row],[PRACOWNICY_ID]],AKORDT[PRACOWNICY_ID],0),1)</f>
        <v>#N/A</v>
      </c>
    </row>
    <row r="2435" spans="1:11">
      <c r="A2435" s="11"/>
      <c r="B2435" s="11"/>
      <c r="F2435" s="11"/>
      <c r="I2435" t="str">
        <f>LEFT(Tabela_Kwerenda_z_AKORD[[#This Row],[NR_KOMISJI]],5)</f>
        <v/>
      </c>
      <c r="J2435" t="str">
        <f>DAY(Tabela_Kwerenda_z_AKORD[[#This Row],[CZAS_START]]) &amp;"-"&amp; MONTH(Tabela_Kwerenda_z_AKORD[[#This Row],[CZAS_START]]) &amp;"-"&amp; YEAR(Tabela_Kwerenda_z_AKORD[[#This Row],[CZAS_START]])</f>
        <v>0-1-1900</v>
      </c>
      <c r="K2435" t="e">
        <f>INDEX(AKORDT[],MATCH(Tabela_Kwerenda_z_AKORD[[#This Row],[PRACOWNICY_ID]],AKORDT[PRACOWNICY_ID],0),1)</f>
        <v>#N/A</v>
      </c>
    </row>
    <row r="2436" spans="1:11">
      <c r="A2436" s="11"/>
      <c r="B2436" s="11"/>
      <c r="F2436" s="11"/>
      <c r="I2436" t="str">
        <f>LEFT(Tabela_Kwerenda_z_AKORD[[#This Row],[NR_KOMISJI]],5)</f>
        <v/>
      </c>
      <c r="J2436" t="str">
        <f>DAY(Tabela_Kwerenda_z_AKORD[[#This Row],[CZAS_START]]) &amp;"-"&amp; MONTH(Tabela_Kwerenda_z_AKORD[[#This Row],[CZAS_START]]) &amp;"-"&amp; YEAR(Tabela_Kwerenda_z_AKORD[[#This Row],[CZAS_START]])</f>
        <v>0-1-1900</v>
      </c>
      <c r="K2436" t="e">
        <f>INDEX(AKORDT[],MATCH(Tabela_Kwerenda_z_AKORD[[#This Row],[PRACOWNICY_ID]],AKORDT[PRACOWNICY_ID],0),1)</f>
        <v>#N/A</v>
      </c>
    </row>
    <row r="2437" spans="1:11">
      <c r="A2437" s="11"/>
      <c r="B2437" s="11"/>
      <c r="F2437" s="11"/>
      <c r="I2437" t="str">
        <f>LEFT(Tabela_Kwerenda_z_AKORD[[#This Row],[NR_KOMISJI]],5)</f>
        <v/>
      </c>
      <c r="J2437" t="str">
        <f>DAY(Tabela_Kwerenda_z_AKORD[[#This Row],[CZAS_START]]) &amp;"-"&amp; MONTH(Tabela_Kwerenda_z_AKORD[[#This Row],[CZAS_START]]) &amp;"-"&amp; YEAR(Tabela_Kwerenda_z_AKORD[[#This Row],[CZAS_START]])</f>
        <v>0-1-1900</v>
      </c>
      <c r="K2437" t="e">
        <f>INDEX(AKORDT[],MATCH(Tabela_Kwerenda_z_AKORD[[#This Row],[PRACOWNICY_ID]],AKORDT[PRACOWNICY_ID],0),1)</f>
        <v>#N/A</v>
      </c>
    </row>
    <row r="2438" spans="1:11">
      <c r="A2438" s="11"/>
      <c r="B2438" s="11"/>
      <c r="F2438" s="11"/>
      <c r="I2438" t="str">
        <f>LEFT(Tabela_Kwerenda_z_AKORD[[#This Row],[NR_KOMISJI]],5)</f>
        <v/>
      </c>
      <c r="J2438" t="str">
        <f>DAY(Tabela_Kwerenda_z_AKORD[[#This Row],[CZAS_START]]) &amp;"-"&amp; MONTH(Tabela_Kwerenda_z_AKORD[[#This Row],[CZAS_START]]) &amp;"-"&amp; YEAR(Tabela_Kwerenda_z_AKORD[[#This Row],[CZAS_START]])</f>
        <v>0-1-1900</v>
      </c>
      <c r="K2438" t="e">
        <f>INDEX(AKORDT[],MATCH(Tabela_Kwerenda_z_AKORD[[#This Row],[PRACOWNICY_ID]],AKORDT[PRACOWNICY_ID],0),1)</f>
        <v>#N/A</v>
      </c>
    </row>
    <row r="2439" spans="1:11">
      <c r="A2439" s="11"/>
      <c r="B2439" s="11"/>
      <c r="F2439" s="11"/>
      <c r="I2439" t="str">
        <f>LEFT(Tabela_Kwerenda_z_AKORD[[#This Row],[NR_KOMISJI]],5)</f>
        <v/>
      </c>
      <c r="J2439" t="str">
        <f>DAY(Tabela_Kwerenda_z_AKORD[[#This Row],[CZAS_START]]) &amp;"-"&amp; MONTH(Tabela_Kwerenda_z_AKORD[[#This Row],[CZAS_START]]) &amp;"-"&amp; YEAR(Tabela_Kwerenda_z_AKORD[[#This Row],[CZAS_START]])</f>
        <v>0-1-1900</v>
      </c>
      <c r="K2439" t="e">
        <f>INDEX(AKORDT[],MATCH(Tabela_Kwerenda_z_AKORD[[#This Row],[PRACOWNICY_ID]],AKORDT[PRACOWNICY_ID],0),1)</f>
        <v>#N/A</v>
      </c>
    </row>
    <row r="2440" spans="1:11">
      <c r="A2440" s="11"/>
      <c r="B2440" s="11"/>
      <c r="F2440" s="11"/>
      <c r="I2440" t="str">
        <f>LEFT(Tabela_Kwerenda_z_AKORD[[#This Row],[NR_KOMISJI]],5)</f>
        <v/>
      </c>
      <c r="J2440" t="str">
        <f>DAY(Tabela_Kwerenda_z_AKORD[[#This Row],[CZAS_START]]) &amp;"-"&amp; MONTH(Tabela_Kwerenda_z_AKORD[[#This Row],[CZAS_START]]) &amp;"-"&amp; YEAR(Tabela_Kwerenda_z_AKORD[[#This Row],[CZAS_START]])</f>
        <v>0-1-1900</v>
      </c>
      <c r="K2440" t="e">
        <f>INDEX(AKORDT[],MATCH(Tabela_Kwerenda_z_AKORD[[#This Row],[PRACOWNICY_ID]],AKORDT[PRACOWNICY_ID],0),1)</f>
        <v>#N/A</v>
      </c>
    </row>
    <row r="2441" spans="1:11">
      <c r="A2441" s="11"/>
      <c r="B2441" s="11"/>
      <c r="F2441" s="11"/>
      <c r="I2441" t="str">
        <f>LEFT(Tabela_Kwerenda_z_AKORD[[#This Row],[NR_KOMISJI]],5)</f>
        <v/>
      </c>
      <c r="J2441" t="str">
        <f>DAY(Tabela_Kwerenda_z_AKORD[[#This Row],[CZAS_START]]) &amp;"-"&amp; MONTH(Tabela_Kwerenda_z_AKORD[[#This Row],[CZAS_START]]) &amp;"-"&amp; YEAR(Tabela_Kwerenda_z_AKORD[[#This Row],[CZAS_START]])</f>
        <v>0-1-1900</v>
      </c>
      <c r="K2441" t="e">
        <f>INDEX(AKORDT[],MATCH(Tabela_Kwerenda_z_AKORD[[#This Row],[PRACOWNICY_ID]],AKORDT[PRACOWNICY_ID],0),1)</f>
        <v>#N/A</v>
      </c>
    </row>
    <row r="2442" spans="1:11">
      <c r="A2442" s="11"/>
      <c r="B2442" s="11"/>
      <c r="F2442" s="11"/>
      <c r="I2442" t="str">
        <f>LEFT(Tabela_Kwerenda_z_AKORD[[#This Row],[NR_KOMISJI]],5)</f>
        <v/>
      </c>
      <c r="J2442" t="str">
        <f>DAY(Tabela_Kwerenda_z_AKORD[[#This Row],[CZAS_START]]) &amp;"-"&amp; MONTH(Tabela_Kwerenda_z_AKORD[[#This Row],[CZAS_START]]) &amp;"-"&amp; YEAR(Tabela_Kwerenda_z_AKORD[[#This Row],[CZAS_START]])</f>
        <v>0-1-1900</v>
      </c>
      <c r="K2442" t="e">
        <f>INDEX(AKORDT[],MATCH(Tabela_Kwerenda_z_AKORD[[#This Row],[PRACOWNICY_ID]],AKORDT[PRACOWNICY_ID],0),1)</f>
        <v>#N/A</v>
      </c>
    </row>
    <row r="2443" spans="1:11">
      <c r="A2443" s="11"/>
      <c r="B2443" s="11"/>
      <c r="F2443" s="11"/>
      <c r="I2443" t="str">
        <f>LEFT(Tabela_Kwerenda_z_AKORD[[#This Row],[NR_KOMISJI]],5)</f>
        <v/>
      </c>
      <c r="J2443" t="str">
        <f>DAY(Tabela_Kwerenda_z_AKORD[[#This Row],[CZAS_START]]) &amp;"-"&amp; MONTH(Tabela_Kwerenda_z_AKORD[[#This Row],[CZAS_START]]) &amp;"-"&amp; YEAR(Tabela_Kwerenda_z_AKORD[[#This Row],[CZAS_START]])</f>
        <v>0-1-1900</v>
      </c>
      <c r="K2443" t="e">
        <f>INDEX(AKORDT[],MATCH(Tabela_Kwerenda_z_AKORD[[#This Row],[PRACOWNICY_ID]],AKORDT[PRACOWNICY_ID],0),1)</f>
        <v>#N/A</v>
      </c>
    </row>
    <row r="2444" spans="1:11">
      <c r="A2444" s="11"/>
      <c r="B2444" s="11"/>
      <c r="F2444" s="11"/>
      <c r="I2444" t="str">
        <f>LEFT(Tabela_Kwerenda_z_AKORD[[#This Row],[NR_KOMISJI]],5)</f>
        <v/>
      </c>
      <c r="J2444" t="str">
        <f>DAY(Tabela_Kwerenda_z_AKORD[[#This Row],[CZAS_START]]) &amp;"-"&amp; MONTH(Tabela_Kwerenda_z_AKORD[[#This Row],[CZAS_START]]) &amp;"-"&amp; YEAR(Tabela_Kwerenda_z_AKORD[[#This Row],[CZAS_START]])</f>
        <v>0-1-1900</v>
      </c>
      <c r="K2444" t="e">
        <f>INDEX(AKORDT[],MATCH(Tabela_Kwerenda_z_AKORD[[#This Row],[PRACOWNICY_ID]],AKORDT[PRACOWNICY_ID],0),1)</f>
        <v>#N/A</v>
      </c>
    </row>
    <row r="2445" spans="1:11">
      <c r="A2445" s="11"/>
      <c r="B2445" s="11"/>
      <c r="F2445" s="11"/>
      <c r="I2445" t="str">
        <f>LEFT(Tabela_Kwerenda_z_AKORD[[#This Row],[NR_KOMISJI]],5)</f>
        <v/>
      </c>
      <c r="J2445" t="str">
        <f>DAY(Tabela_Kwerenda_z_AKORD[[#This Row],[CZAS_START]]) &amp;"-"&amp; MONTH(Tabela_Kwerenda_z_AKORD[[#This Row],[CZAS_START]]) &amp;"-"&amp; YEAR(Tabela_Kwerenda_z_AKORD[[#This Row],[CZAS_START]])</f>
        <v>0-1-1900</v>
      </c>
      <c r="K2445" t="e">
        <f>INDEX(AKORDT[],MATCH(Tabela_Kwerenda_z_AKORD[[#This Row],[PRACOWNICY_ID]],AKORDT[PRACOWNICY_ID],0),1)</f>
        <v>#N/A</v>
      </c>
    </row>
    <row r="2446" spans="1:11">
      <c r="A2446" s="11"/>
      <c r="B2446" s="11"/>
      <c r="F2446" s="11"/>
      <c r="I2446" t="str">
        <f>LEFT(Tabela_Kwerenda_z_AKORD[[#This Row],[NR_KOMISJI]],5)</f>
        <v/>
      </c>
      <c r="J2446" t="str">
        <f>DAY(Tabela_Kwerenda_z_AKORD[[#This Row],[CZAS_START]]) &amp;"-"&amp; MONTH(Tabela_Kwerenda_z_AKORD[[#This Row],[CZAS_START]]) &amp;"-"&amp; YEAR(Tabela_Kwerenda_z_AKORD[[#This Row],[CZAS_START]])</f>
        <v>0-1-1900</v>
      </c>
      <c r="K2446" t="e">
        <f>INDEX(AKORDT[],MATCH(Tabela_Kwerenda_z_AKORD[[#This Row],[PRACOWNICY_ID]],AKORDT[PRACOWNICY_ID],0),1)</f>
        <v>#N/A</v>
      </c>
    </row>
    <row r="2447" spans="1:11">
      <c r="A2447" s="11"/>
      <c r="B2447" s="11"/>
      <c r="F2447" s="11"/>
      <c r="I2447" t="str">
        <f>LEFT(Tabela_Kwerenda_z_AKORD[[#This Row],[NR_KOMISJI]],5)</f>
        <v/>
      </c>
      <c r="J2447" t="str">
        <f>DAY(Tabela_Kwerenda_z_AKORD[[#This Row],[CZAS_START]]) &amp;"-"&amp; MONTH(Tabela_Kwerenda_z_AKORD[[#This Row],[CZAS_START]]) &amp;"-"&amp; YEAR(Tabela_Kwerenda_z_AKORD[[#This Row],[CZAS_START]])</f>
        <v>0-1-1900</v>
      </c>
      <c r="K2447" t="e">
        <f>INDEX(AKORDT[],MATCH(Tabela_Kwerenda_z_AKORD[[#This Row],[PRACOWNICY_ID]],AKORDT[PRACOWNICY_ID],0),1)</f>
        <v>#N/A</v>
      </c>
    </row>
    <row r="2448" spans="1:11">
      <c r="A2448" s="11"/>
      <c r="B2448" s="11"/>
      <c r="F2448" s="11"/>
      <c r="I2448" t="str">
        <f>LEFT(Tabela_Kwerenda_z_AKORD[[#This Row],[NR_KOMISJI]],5)</f>
        <v/>
      </c>
      <c r="J2448" t="str">
        <f>DAY(Tabela_Kwerenda_z_AKORD[[#This Row],[CZAS_START]]) &amp;"-"&amp; MONTH(Tabela_Kwerenda_z_AKORD[[#This Row],[CZAS_START]]) &amp;"-"&amp; YEAR(Tabela_Kwerenda_z_AKORD[[#This Row],[CZAS_START]])</f>
        <v>0-1-1900</v>
      </c>
      <c r="K2448" t="e">
        <f>INDEX(AKORDT[],MATCH(Tabela_Kwerenda_z_AKORD[[#This Row],[PRACOWNICY_ID]],AKORDT[PRACOWNICY_ID],0),1)</f>
        <v>#N/A</v>
      </c>
    </row>
    <row r="2449" spans="1:11">
      <c r="A2449" s="11"/>
      <c r="B2449" s="11"/>
      <c r="F2449" s="11"/>
      <c r="I2449" t="str">
        <f>LEFT(Tabela_Kwerenda_z_AKORD[[#This Row],[NR_KOMISJI]],5)</f>
        <v/>
      </c>
      <c r="J2449" t="str">
        <f>DAY(Tabela_Kwerenda_z_AKORD[[#This Row],[CZAS_START]]) &amp;"-"&amp; MONTH(Tabela_Kwerenda_z_AKORD[[#This Row],[CZAS_START]]) &amp;"-"&amp; YEAR(Tabela_Kwerenda_z_AKORD[[#This Row],[CZAS_START]])</f>
        <v>0-1-1900</v>
      </c>
      <c r="K2449" t="e">
        <f>INDEX(AKORDT[],MATCH(Tabela_Kwerenda_z_AKORD[[#This Row],[PRACOWNICY_ID]],AKORDT[PRACOWNICY_ID],0),1)</f>
        <v>#N/A</v>
      </c>
    </row>
    <row r="2450" spans="1:11">
      <c r="A2450" s="11"/>
      <c r="B2450" s="11"/>
      <c r="F2450" s="11"/>
      <c r="I2450" t="str">
        <f>LEFT(Tabela_Kwerenda_z_AKORD[[#This Row],[NR_KOMISJI]],5)</f>
        <v/>
      </c>
      <c r="J2450" t="str">
        <f>DAY(Tabela_Kwerenda_z_AKORD[[#This Row],[CZAS_START]]) &amp;"-"&amp; MONTH(Tabela_Kwerenda_z_AKORD[[#This Row],[CZAS_START]]) &amp;"-"&amp; YEAR(Tabela_Kwerenda_z_AKORD[[#This Row],[CZAS_START]])</f>
        <v>0-1-1900</v>
      </c>
      <c r="K2450" t="e">
        <f>INDEX(AKORDT[],MATCH(Tabela_Kwerenda_z_AKORD[[#This Row],[PRACOWNICY_ID]],AKORDT[PRACOWNICY_ID],0),1)</f>
        <v>#N/A</v>
      </c>
    </row>
    <row r="2451" spans="1:11">
      <c r="A2451" s="11"/>
      <c r="B2451" s="11"/>
      <c r="F2451" s="11"/>
      <c r="I2451" t="str">
        <f>LEFT(Tabela_Kwerenda_z_AKORD[[#This Row],[NR_KOMISJI]],5)</f>
        <v/>
      </c>
      <c r="J2451" t="str">
        <f>DAY(Tabela_Kwerenda_z_AKORD[[#This Row],[CZAS_START]]) &amp;"-"&amp; MONTH(Tabela_Kwerenda_z_AKORD[[#This Row],[CZAS_START]]) &amp;"-"&amp; YEAR(Tabela_Kwerenda_z_AKORD[[#This Row],[CZAS_START]])</f>
        <v>0-1-1900</v>
      </c>
      <c r="K2451" t="e">
        <f>INDEX(AKORDT[],MATCH(Tabela_Kwerenda_z_AKORD[[#This Row],[PRACOWNICY_ID]],AKORDT[PRACOWNICY_ID],0),1)</f>
        <v>#N/A</v>
      </c>
    </row>
    <row r="2452" spans="1:11">
      <c r="A2452" s="11"/>
      <c r="B2452" s="11"/>
      <c r="F2452" s="11"/>
      <c r="I2452" t="str">
        <f>LEFT(Tabela_Kwerenda_z_AKORD[[#This Row],[NR_KOMISJI]],5)</f>
        <v/>
      </c>
      <c r="J2452" t="str">
        <f>DAY(Tabela_Kwerenda_z_AKORD[[#This Row],[CZAS_START]]) &amp;"-"&amp; MONTH(Tabela_Kwerenda_z_AKORD[[#This Row],[CZAS_START]]) &amp;"-"&amp; YEAR(Tabela_Kwerenda_z_AKORD[[#This Row],[CZAS_START]])</f>
        <v>0-1-1900</v>
      </c>
      <c r="K2452" t="e">
        <f>INDEX(AKORDT[],MATCH(Tabela_Kwerenda_z_AKORD[[#This Row],[PRACOWNICY_ID]],AKORDT[PRACOWNICY_ID],0),1)</f>
        <v>#N/A</v>
      </c>
    </row>
    <row r="2453" spans="1:11">
      <c r="A2453" s="11"/>
      <c r="B2453" s="11"/>
      <c r="F2453" s="11"/>
      <c r="I2453" t="str">
        <f>LEFT(Tabela_Kwerenda_z_AKORD[[#This Row],[NR_KOMISJI]],5)</f>
        <v/>
      </c>
      <c r="J2453" t="str">
        <f>DAY(Tabela_Kwerenda_z_AKORD[[#This Row],[CZAS_START]]) &amp;"-"&amp; MONTH(Tabela_Kwerenda_z_AKORD[[#This Row],[CZAS_START]]) &amp;"-"&amp; YEAR(Tabela_Kwerenda_z_AKORD[[#This Row],[CZAS_START]])</f>
        <v>0-1-1900</v>
      </c>
      <c r="K2453" t="e">
        <f>INDEX(AKORDT[],MATCH(Tabela_Kwerenda_z_AKORD[[#This Row],[PRACOWNICY_ID]],AKORDT[PRACOWNICY_ID],0),1)</f>
        <v>#N/A</v>
      </c>
    </row>
    <row r="2454" spans="1:11">
      <c r="A2454" s="11"/>
      <c r="B2454" s="11"/>
      <c r="F2454" s="11"/>
      <c r="I2454" t="str">
        <f>LEFT(Tabela_Kwerenda_z_AKORD[[#This Row],[NR_KOMISJI]],5)</f>
        <v/>
      </c>
      <c r="J2454" t="str">
        <f>DAY(Tabela_Kwerenda_z_AKORD[[#This Row],[CZAS_START]]) &amp;"-"&amp; MONTH(Tabela_Kwerenda_z_AKORD[[#This Row],[CZAS_START]]) &amp;"-"&amp; YEAR(Tabela_Kwerenda_z_AKORD[[#This Row],[CZAS_START]])</f>
        <v>0-1-1900</v>
      </c>
      <c r="K2454" t="e">
        <f>INDEX(AKORDT[],MATCH(Tabela_Kwerenda_z_AKORD[[#This Row],[PRACOWNICY_ID]],AKORDT[PRACOWNICY_ID],0),1)</f>
        <v>#N/A</v>
      </c>
    </row>
    <row r="2455" spans="1:11">
      <c r="A2455" s="11"/>
      <c r="B2455" s="11"/>
      <c r="F2455" s="11"/>
      <c r="I2455" t="str">
        <f>LEFT(Tabela_Kwerenda_z_AKORD[[#This Row],[NR_KOMISJI]],5)</f>
        <v/>
      </c>
      <c r="J2455" t="str">
        <f>DAY(Tabela_Kwerenda_z_AKORD[[#This Row],[CZAS_START]]) &amp;"-"&amp; MONTH(Tabela_Kwerenda_z_AKORD[[#This Row],[CZAS_START]]) &amp;"-"&amp; YEAR(Tabela_Kwerenda_z_AKORD[[#This Row],[CZAS_START]])</f>
        <v>0-1-1900</v>
      </c>
      <c r="K2455" t="e">
        <f>INDEX(AKORDT[],MATCH(Tabela_Kwerenda_z_AKORD[[#This Row],[PRACOWNICY_ID]],AKORDT[PRACOWNICY_ID],0),1)</f>
        <v>#N/A</v>
      </c>
    </row>
    <row r="2456" spans="1:11">
      <c r="A2456" s="11"/>
      <c r="B2456" s="11"/>
      <c r="F2456" s="11"/>
      <c r="I2456" t="str">
        <f>LEFT(Tabela_Kwerenda_z_AKORD[[#This Row],[NR_KOMISJI]],5)</f>
        <v/>
      </c>
      <c r="J2456" t="str">
        <f>DAY(Tabela_Kwerenda_z_AKORD[[#This Row],[CZAS_START]]) &amp;"-"&amp; MONTH(Tabela_Kwerenda_z_AKORD[[#This Row],[CZAS_START]]) &amp;"-"&amp; YEAR(Tabela_Kwerenda_z_AKORD[[#This Row],[CZAS_START]])</f>
        <v>0-1-1900</v>
      </c>
      <c r="K2456" t="e">
        <f>INDEX(AKORDT[],MATCH(Tabela_Kwerenda_z_AKORD[[#This Row],[PRACOWNICY_ID]],AKORDT[PRACOWNICY_ID],0),1)</f>
        <v>#N/A</v>
      </c>
    </row>
    <row r="2457" spans="1:11">
      <c r="A2457" s="11"/>
      <c r="B2457" s="11"/>
      <c r="F2457" s="11"/>
      <c r="I2457" t="str">
        <f>LEFT(Tabela_Kwerenda_z_AKORD[[#This Row],[NR_KOMISJI]],5)</f>
        <v/>
      </c>
      <c r="J2457" t="str">
        <f>DAY(Tabela_Kwerenda_z_AKORD[[#This Row],[CZAS_START]]) &amp;"-"&amp; MONTH(Tabela_Kwerenda_z_AKORD[[#This Row],[CZAS_START]]) &amp;"-"&amp; YEAR(Tabela_Kwerenda_z_AKORD[[#This Row],[CZAS_START]])</f>
        <v>0-1-1900</v>
      </c>
      <c r="K2457" t="e">
        <f>INDEX(AKORDT[],MATCH(Tabela_Kwerenda_z_AKORD[[#This Row],[PRACOWNICY_ID]],AKORDT[PRACOWNICY_ID],0),1)</f>
        <v>#N/A</v>
      </c>
    </row>
    <row r="2458" spans="1:11">
      <c r="A2458" s="11"/>
      <c r="B2458" s="11"/>
      <c r="F2458" s="11"/>
      <c r="I2458" t="str">
        <f>LEFT(Tabela_Kwerenda_z_AKORD[[#This Row],[NR_KOMISJI]],5)</f>
        <v/>
      </c>
      <c r="J2458" t="str">
        <f>DAY(Tabela_Kwerenda_z_AKORD[[#This Row],[CZAS_START]]) &amp;"-"&amp; MONTH(Tabela_Kwerenda_z_AKORD[[#This Row],[CZAS_START]]) &amp;"-"&amp; YEAR(Tabela_Kwerenda_z_AKORD[[#This Row],[CZAS_START]])</f>
        <v>0-1-1900</v>
      </c>
      <c r="K2458" t="e">
        <f>INDEX(AKORDT[],MATCH(Tabela_Kwerenda_z_AKORD[[#This Row],[PRACOWNICY_ID]],AKORDT[PRACOWNICY_ID],0),1)</f>
        <v>#N/A</v>
      </c>
    </row>
    <row r="2459" spans="1:11">
      <c r="A2459" s="11"/>
      <c r="B2459" s="11"/>
      <c r="F2459" s="11"/>
      <c r="I2459" t="str">
        <f>LEFT(Tabela_Kwerenda_z_AKORD[[#This Row],[NR_KOMISJI]],5)</f>
        <v/>
      </c>
      <c r="J2459" t="str">
        <f>DAY(Tabela_Kwerenda_z_AKORD[[#This Row],[CZAS_START]]) &amp;"-"&amp; MONTH(Tabela_Kwerenda_z_AKORD[[#This Row],[CZAS_START]]) &amp;"-"&amp; YEAR(Tabela_Kwerenda_z_AKORD[[#This Row],[CZAS_START]])</f>
        <v>0-1-1900</v>
      </c>
      <c r="K2459" t="e">
        <f>INDEX(AKORDT[],MATCH(Tabela_Kwerenda_z_AKORD[[#This Row],[PRACOWNICY_ID]],AKORDT[PRACOWNICY_ID],0),1)</f>
        <v>#N/A</v>
      </c>
    </row>
    <row r="2460" spans="1:11">
      <c r="A2460" s="11"/>
      <c r="B2460" s="11"/>
      <c r="F2460" s="11"/>
      <c r="I2460" t="str">
        <f>LEFT(Tabela_Kwerenda_z_AKORD[[#This Row],[NR_KOMISJI]],5)</f>
        <v/>
      </c>
      <c r="J2460" t="str">
        <f>DAY(Tabela_Kwerenda_z_AKORD[[#This Row],[CZAS_START]]) &amp;"-"&amp; MONTH(Tabela_Kwerenda_z_AKORD[[#This Row],[CZAS_START]]) &amp;"-"&amp; YEAR(Tabela_Kwerenda_z_AKORD[[#This Row],[CZAS_START]])</f>
        <v>0-1-1900</v>
      </c>
      <c r="K2460" t="e">
        <f>INDEX(AKORDT[],MATCH(Tabela_Kwerenda_z_AKORD[[#This Row],[PRACOWNICY_ID]],AKORDT[PRACOWNICY_ID],0),1)</f>
        <v>#N/A</v>
      </c>
    </row>
    <row r="2461" spans="1:11">
      <c r="A2461" s="11"/>
      <c r="B2461" s="11"/>
      <c r="F2461" s="11"/>
      <c r="I2461" t="str">
        <f>LEFT(Tabela_Kwerenda_z_AKORD[[#This Row],[NR_KOMISJI]],5)</f>
        <v/>
      </c>
      <c r="J2461" t="str">
        <f>DAY(Tabela_Kwerenda_z_AKORD[[#This Row],[CZAS_START]]) &amp;"-"&amp; MONTH(Tabela_Kwerenda_z_AKORD[[#This Row],[CZAS_START]]) &amp;"-"&amp; YEAR(Tabela_Kwerenda_z_AKORD[[#This Row],[CZAS_START]])</f>
        <v>0-1-1900</v>
      </c>
      <c r="K2461" t="e">
        <f>INDEX(AKORDT[],MATCH(Tabela_Kwerenda_z_AKORD[[#This Row],[PRACOWNICY_ID]],AKORDT[PRACOWNICY_ID],0),1)</f>
        <v>#N/A</v>
      </c>
    </row>
    <row r="2462" spans="1:11">
      <c r="A2462" s="11"/>
      <c r="B2462" s="11"/>
      <c r="F2462" s="11"/>
      <c r="I2462" t="str">
        <f>LEFT(Tabela_Kwerenda_z_AKORD[[#This Row],[NR_KOMISJI]],5)</f>
        <v/>
      </c>
      <c r="J2462" t="str">
        <f>DAY(Tabela_Kwerenda_z_AKORD[[#This Row],[CZAS_START]]) &amp;"-"&amp; MONTH(Tabela_Kwerenda_z_AKORD[[#This Row],[CZAS_START]]) &amp;"-"&amp; YEAR(Tabela_Kwerenda_z_AKORD[[#This Row],[CZAS_START]])</f>
        <v>0-1-1900</v>
      </c>
      <c r="K2462" t="e">
        <f>INDEX(AKORDT[],MATCH(Tabela_Kwerenda_z_AKORD[[#This Row],[PRACOWNICY_ID]],AKORDT[PRACOWNICY_ID],0),1)</f>
        <v>#N/A</v>
      </c>
    </row>
    <row r="2463" spans="1:11">
      <c r="A2463" s="11"/>
      <c r="B2463" s="11"/>
      <c r="F2463" s="11"/>
      <c r="I2463" t="str">
        <f>LEFT(Tabela_Kwerenda_z_AKORD[[#This Row],[NR_KOMISJI]],5)</f>
        <v/>
      </c>
      <c r="J2463" t="str">
        <f>DAY(Tabela_Kwerenda_z_AKORD[[#This Row],[CZAS_START]]) &amp;"-"&amp; MONTH(Tabela_Kwerenda_z_AKORD[[#This Row],[CZAS_START]]) &amp;"-"&amp; YEAR(Tabela_Kwerenda_z_AKORD[[#This Row],[CZAS_START]])</f>
        <v>0-1-1900</v>
      </c>
      <c r="K2463" t="e">
        <f>INDEX(AKORDT[],MATCH(Tabela_Kwerenda_z_AKORD[[#This Row],[PRACOWNICY_ID]],AKORDT[PRACOWNICY_ID],0),1)</f>
        <v>#N/A</v>
      </c>
    </row>
    <row r="2464" spans="1:11">
      <c r="A2464" s="11"/>
      <c r="B2464" s="11"/>
      <c r="F2464" s="11"/>
      <c r="I2464" t="str">
        <f>LEFT(Tabela_Kwerenda_z_AKORD[[#This Row],[NR_KOMISJI]],5)</f>
        <v/>
      </c>
      <c r="J2464" t="str">
        <f>DAY(Tabela_Kwerenda_z_AKORD[[#This Row],[CZAS_START]]) &amp;"-"&amp; MONTH(Tabela_Kwerenda_z_AKORD[[#This Row],[CZAS_START]]) &amp;"-"&amp; YEAR(Tabela_Kwerenda_z_AKORD[[#This Row],[CZAS_START]])</f>
        <v>0-1-1900</v>
      </c>
      <c r="K2464" t="e">
        <f>INDEX(AKORDT[],MATCH(Tabela_Kwerenda_z_AKORD[[#This Row],[PRACOWNICY_ID]],AKORDT[PRACOWNICY_ID],0),1)</f>
        <v>#N/A</v>
      </c>
    </row>
    <row r="2465" spans="1:11">
      <c r="A2465" s="11"/>
      <c r="B2465" s="11"/>
      <c r="F2465" s="11"/>
      <c r="I2465" t="str">
        <f>LEFT(Tabela_Kwerenda_z_AKORD[[#This Row],[NR_KOMISJI]],5)</f>
        <v/>
      </c>
      <c r="J2465" t="str">
        <f>DAY(Tabela_Kwerenda_z_AKORD[[#This Row],[CZAS_START]]) &amp;"-"&amp; MONTH(Tabela_Kwerenda_z_AKORD[[#This Row],[CZAS_START]]) &amp;"-"&amp; YEAR(Tabela_Kwerenda_z_AKORD[[#This Row],[CZAS_START]])</f>
        <v>0-1-1900</v>
      </c>
      <c r="K2465" t="e">
        <f>INDEX(AKORDT[],MATCH(Tabela_Kwerenda_z_AKORD[[#This Row],[PRACOWNICY_ID]],AKORDT[PRACOWNICY_ID],0),1)</f>
        <v>#N/A</v>
      </c>
    </row>
    <row r="2466" spans="1:11">
      <c r="A2466" s="11"/>
      <c r="B2466" s="11"/>
      <c r="F2466" s="11"/>
      <c r="I2466" t="str">
        <f>LEFT(Tabela_Kwerenda_z_AKORD[[#This Row],[NR_KOMISJI]],5)</f>
        <v/>
      </c>
      <c r="J2466" t="str">
        <f>DAY(Tabela_Kwerenda_z_AKORD[[#This Row],[CZAS_START]]) &amp;"-"&amp; MONTH(Tabela_Kwerenda_z_AKORD[[#This Row],[CZAS_START]]) &amp;"-"&amp; YEAR(Tabela_Kwerenda_z_AKORD[[#This Row],[CZAS_START]])</f>
        <v>0-1-1900</v>
      </c>
      <c r="K2466" t="e">
        <f>INDEX(AKORDT[],MATCH(Tabela_Kwerenda_z_AKORD[[#This Row],[PRACOWNICY_ID]],AKORDT[PRACOWNICY_ID],0),1)</f>
        <v>#N/A</v>
      </c>
    </row>
    <row r="2467" spans="1:11">
      <c r="A2467" s="11"/>
      <c r="B2467" s="11"/>
      <c r="F2467" s="11"/>
      <c r="I2467" t="str">
        <f>LEFT(Tabela_Kwerenda_z_AKORD[[#This Row],[NR_KOMISJI]],5)</f>
        <v/>
      </c>
      <c r="J2467" t="str">
        <f>DAY(Tabela_Kwerenda_z_AKORD[[#This Row],[CZAS_START]]) &amp;"-"&amp; MONTH(Tabela_Kwerenda_z_AKORD[[#This Row],[CZAS_START]]) &amp;"-"&amp; YEAR(Tabela_Kwerenda_z_AKORD[[#This Row],[CZAS_START]])</f>
        <v>0-1-1900</v>
      </c>
      <c r="K2467" t="e">
        <f>INDEX(AKORDT[],MATCH(Tabela_Kwerenda_z_AKORD[[#This Row],[PRACOWNICY_ID]],AKORDT[PRACOWNICY_ID],0),1)</f>
        <v>#N/A</v>
      </c>
    </row>
    <row r="2468" spans="1:11">
      <c r="A2468" s="11"/>
      <c r="B2468" s="11"/>
      <c r="F2468" s="11"/>
      <c r="I2468" t="str">
        <f>LEFT(Tabela_Kwerenda_z_AKORD[[#This Row],[NR_KOMISJI]],5)</f>
        <v/>
      </c>
      <c r="J2468" t="str">
        <f>DAY(Tabela_Kwerenda_z_AKORD[[#This Row],[CZAS_START]]) &amp;"-"&amp; MONTH(Tabela_Kwerenda_z_AKORD[[#This Row],[CZAS_START]]) &amp;"-"&amp; YEAR(Tabela_Kwerenda_z_AKORD[[#This Row],[CZAS_START]])</f>
        <v>0-1-1900</v>
      </c>
      <c r="K2468" t="e">
        <f>INDEX(AKORDT[],MATCH(Tabela_Kwerenda_z_AKORD[[#This Row],[PRACOWNICY_ID]],AKORDT[PRACOWNICY_ID],0),1)</f>
        <v>#N/A</v>
      </c>
    </row>
    <row r="2469" spans="1:11">
      <c r="A2469" s="11"/>
      <c r="B2469" s="11"/>
      <c r="F2469" s="11"/>
      <c r="I2469" t="str">
        <f>LEFT(Tabela_Kwerenda_z_AKORD[[#This Row],[NR_KOMISJI]],5)</f>
        <v/>
      </c>
      <c r="J2469" t="str">
        <f>DAY(Tabela_Kwerenda_z_AKORD[[#This Row],[CZAS_START]]) &amp;"-"&amp; MONTH(Tabela_Kwerenda_z_AKORD[[#This Row],[CZAS_START]]) &amp;"-"&amp; YEAR(Tabela_Kwerenda_z_AKORD[[#This Row],[CZAS_START]])</f>
        <v>0-1-1900</v>
      </c>
      <c r="K2469" t="e">
        <f>INDEX(AKORDT[],MATCH(Tabela_Kwerenda_z_AKORD[[#This Row],[PRACOWNICY_ID]],AKORDT[PRACOWNICY_ID],0),1)</f>
        <v>#N/A</v>
      </c>
    </row>
    <row r="2470" spans="1:11">
      <c r="A2470" s="11"/>
      <c r="B2470" s="11"/>
      <c r="F2470" s="11"/>
      <c r="I2470" t="str">
        <f>LEFT(Tabela_Kwerenda_z_AKORD[[#This Row],[NR_KOMISJI]],5)</f>
        <v/>
      </c>
      <c r="J2470" t="str">
        <f>DAY(Tabela_Kwerenda_z_AKORD[[#This Row],[CZAS_START]]) &amp;"-"&amp; MONTH(Tabela_Kwerenda_z_AKORD[[#This Row],[CZAS_START]]) &amp;"-"&amp; YEAR(Tabela_Kwerenda_z_AKORD[[#This Row],[CZAS_START]])</f>
        <v>0-1-1900</v>
      </c>
      <c r="K2470" t="e">
        <f>INDEX(AKORDT[],MATCH(Tabela_Kwerenda_z_AKORD[[#This Row],[PRACOWNICY_ID]],AKORDT[PRACOWNICY_ID],0),1)</f>
        <v>#N/A</v>
      </c>
    </row>
    <row r="2471" spans="1:11">
      <c r="A2471" s="11"/>
      <c r="B2471" s="11"/>
      <c r="F2471" s="11"/>
      <c r="I2471" t="str">
        <f>LEFT(Tabela_Kwerenda_z_AKORD[[#This Row],[NR_KOMISJI]],5)</f>
        <v/>
      </c>
      <c r="J2471" t="str">
        <f>DAY(Tabela_Kwerenda_z_AKORD[[#This Row],[CZAS_START]]) &amp;"-"&amp; MONTH(Tabela_Kwerenda_z_AKORD[[#This Row],[CZAS_START]]) &amp;"-"&amp; YEAR(Tabela_Kwerenda_z_AKORD[[#This Row],[CZAS_START]])</f>
        <v>0-1-1900</v>
      </c>
      <c r="K2471" t="e">
        <f>INDEX(AKORDT[],MATCH(Tabela_Kwerenda_z_AKORD[[#This Row],[PRACOWNICY_ID]],AKORDT[PRACOWNICY_ID],0),1)</f>
        <v>#N/A</v>
      </c>
    </row>
    <row r="2472" spans="1:11">
      <c r="A2472" s="11"/>
      <c r="B2472" s="11"/>
      <c r="F2472" s="11"/>
      <c r="I2472" t="str">
        <f>LEFT(Tabela_Kwerenda_z_AKORD[[#This Row],[NR_KOMISJI]],5)</f>
        <v/>
      </c>
      <c r="J2472" t="str">
        <f>DAY(Tabela_Kwerenda_z_AKORD[[#This Row],[CZAS_START]]) &amp;"-"&amp; MONTH(Tabela_Kwerenda_z_AKORD[[#This Row],[CZAS_START]]) &amp;"-"&amp; YEAR(Tabela_Kwerenda_z_AKORD[[#This Row],[CZAS_START]])</f>
        <v>0-1-1900</v>
      </c>
      <c r="K2472" t="e">
        <f>INDEX(AKORDT[],MATCH(Tabela_Kwerenda_z_AKORD[[#This Row],[PRACOWNICY_ID]],AKORDT[PRACOWNICY_ID],0),1)</f>
        <v>#N/A</v>
      </c>
    </row>
    <row r="2473" spans="1:11">
      <c r="A2473" s="11"/>
      <c r="B2473" s="11"/>
      <c r="F2473" s="11"/>
      <c r="I2473" t="str">
        <f>LEFT(Tabela_Kwerenda_z_AKORD[[#This Row],[NR_KOMISJI]],5)</f>
        <v/>
      </c>
      <c r="J2473" t="str">
        <f>DAY(Tabela_Kwerenda_z_AKORD[[#This Row],[CZAS_START]]) &amp;"-"&amp; MONTH(Tabela_Kwerenda_z_AKORD[[#This Row],[CZAS_START]]) &amp;"-"&amp; YEAR(Tabela_Kwerenda_z_AKORD[[#This Row],[CZAS_START]])</f>
        <v>0-1-1900</v>
      </c>
      <c r="K2473" t="e">
        <f>INDEX(AKORDT[],MATCH(Tabela_Kwerenda_z_AKORD[[#This Row],[PRACOWNICY_ID]],AKORDT[PRACOWNICY_ID],0),1)</f>
        <v>#N/A</v>
      </c>
    </row>
    <row r="2474" spans="1:11">
      <c r="A2474" s="11"/>
      <c r="B2474" s="11"/>
      <c r="F2474" s="11"/>
      <c r="I2474" t="str">
        <f>LEFT(Tabela_Kwerenda_z_AKORD[[#This Row],[NR_KOMISJI]],5)</f>
        <v/>
      </c>
      <c r="J2474" t="str">
        <f>DAY(Tabela_Kwerenda_z_AKORD[[#This Row],[CZAS_START]]) &amp;"-"&amp; MONTH(Tabela_Kwerenda_z_AKORD[[#This Row],[CZAS_START]]) &amp;"-"&amp; YEAR(Tabela_Kwerenda_z_AKORD[[#This Row],[CZAS_START]])</f>
        <v>0-1-1900</v>
      </c>
      <c r="K2474" t="e">
        <f>INDEX(AKORDT[],MATCH(Tabela_Kwerenda_z_AKORD[[#This Row],[PRACOWNICY_ID]],AKORDT[PRACOWNICY_ID],0),1)</f>
        <v>#N/A</v>
      </c>
    </row>
    <row r="2475" spans="1:11">
      <c r="A2475" s="11"/>
      <c r="B2475" s="11"/>
      <c r="F2475" s="11"/>
      <c r="I2475" t="str">
        <f>LEFT(Tabela_Kwerenda_z_AKORD[[#This Row],[NR_KOMISJI]],5)</f>
        <v/>
      </c>
      <c r="J2475" t="str">
        <f>DAY(Tabela_Kwerenda_z_AKORD[[#This Row],[CZAS_START]]) &amp;"-"&amp; MONTH(Tabela_Kwerenda_z_AKORD[[#This Row],[CZAS_START]]) &amp;"-"&amp; YEAR(Tabela_Kwerenda_z_AKORD[[#This Row],[CZAS_START]])</f>
        <v>0-1-1900</v>
      </c>
      <c r="K2475" t="e">
        <f>INDEX(AKORDT[],MATCH(Tabela_Kwerenda_z_AKORD[[#This Row],[PRACOWNICY_ID]],AKORDT[PRACOWNICY_ID],0),1)</f>
        <v>#N/A</v>
      </c>
    </row>
    <row r="2476" spans="1:11">
      <c r="A2476" s="11"/>
      <c r="B2476" s="11"/>
      <c r="F2476" s="11"/>
      <c r="I2476" t="str">
        <f>LEFT(Tabela_Kwerenda_z_AKORD[[#This Row],[NR_KOMISJI]],5)</f>
        <v/>
      </c>
      <c r="J2476" t="str">
        <f>DAY(Tabela_Kwerenda_z_AKORD[[#This Row],[CZAS_START]]) &amp;"-"&amp; MONTH(Tabela_Kwerenda_z_AKORD[[#This Row],[CZAS_START]]) &amp;"-"&amp; YEAR(Tabela_Kwerenda_z_AKORD[[#This Row],[CZAS_START]])</f>
        <v>0-1-1900</v>
      </c>
      <c r="K2476" t="e">
        <f>INDEX(AKORDT[],MATCH(Tabela_Kwerenda_z_AKORD[[#This Row],[PRACOWNICY_ID]],AKORDT[PRACOWNICY_ID],0),1)</f>
        <v>#N/A</v>
      </c>
    </row>
    <row r="2477" spans="1:11">
      <c r="A2477" s="11"/>
      <c r="B2477" s="11"/>
      <c r="F2477" s="11"/>
      <c r="I2477" t="str">
        <f>LEFT(Tabela_Kwerenda_z_AKORD[[#This Row],[NR_KOMISJI]],5)</f>
        <v/>
      </c>
      <c r="J2477" t="str">
        <f>DAY(Tabela_Kwerenda_z_AKORD[[#This Row],[CZAS_START]]) &amp;"-"&amp; MONTH(Tabela_Kwerenda_z_AKORD[[#This Row],[CZAS_START]]) &amp;"-"&amp; YEAR(Tabela_Kwerenda_z_AKORD[[#This Row],[CZAS_START]])</f>
        <v>0-1-1900</v>
      </c>
      <c r="K2477" t="e">
        <f>INDEX(AKORDT[],MATCH(Tabela_Kwerenda_z_AKORD[[#This Row],[PRACOWNICY_ID]],AKORDT[PRACOWNICY_ID],0),1)</f>
        <v>#N/A</v>
      </c>
    </row>
    <row r="2478" spans="1:11">
      <c r="A2478" s="11"/>
      <c r="B2478" s="11"/>
      <c r="F2478" s="11"/>
      <c r="I2478" t="str">
        <f>LEFT(Tabela_Kwerenda_z_AKORD[[#This Row],[NR_KOMISJI]],5)</f>
        <v/>
      </c>
      <c r="J2478" t="str">
        <f>DAY(Tabela_Kwerenda_z_AKORD[[#This Row],[CZAS_START]]) &amp;"-"&amp; MONTH(Tabela_Kwerenda_z_AKORD[[#This Row],[CZAS_START]]) &amp;"-"&amp; YEAR(Tabela_Kwerenda_z_AKORD[[#This Row],[CZAS_START]])</f>
        <v>0-1-1900</v>
      </c>
      <c r="K2478" t="e">
        <f>INDEX(AKORDT[],MATCH(Tabela_Kwerenda_z_AKORD[[#This Row],[PRACOWNICY_ID]],AKORDT[PRACOWNICY_ID],0),1)</f>
        <v>#N/A</v>
      </c>
    </row>
    <row r="2479" spans="1:11">
      <c r="A2479" s="11"/>
      <c r="B2479" s="11"/>
      <c r="F2479" s="11"/>
      <c r="I2479" t="str">
        <f>LEFT(Tabela_Kwerenda_z_AKORD[[#This Row],[NR_KOMISJI]],5)</f>
        <v/>
      </c>
      <c r="J2479" t="str">
        <f>DAY(Tabela_Kwerenda_z_AKORD[[#This Row],[CZAS_START]]) &amp;"-"&amp; MONTH(Tabela_Kwerenda_z_AKORD[[#This Row],[CZAS_START]]) &amp;"-"&amp; YEAR(Tabela_Kwerenda_z_AKORD[[#This Row],[CZAS_START]])</f>
        <v>0-1-1900</v>
      </c>
      <c r="K2479" t="e">
        <f>INDEX(AKORDT[],MATCH(Tabela_Kwerenda_z_AKORD[[#This Row],[PRACOWNICY_ID]],AKORDT[PRACOWNICY_ID],0),1)</f>
        <v>#N/A</v>
      </c>
    </row>
    <row r="2480" spans="1:11">
      <c r="A2480" s="11"/>
      <c r="B2480" s="11"/>
      <c r="F2480" s="11"/>
      <c r="I2480" t="str">
        <f>LEFT(Tabela_Kwerenda_z_AKORD[[#This Row],[NR_KOMISJI]],5)</f>
        <v/>
      </c>
      <c r="J2480" t="str">
        <f>DAY(Tabela_Kwerenda_z_AKORD[[#This Row],[CZAS_START]]) &amp;"-"&amp; MONTH(Tabela_Kwerenda_z_AKORD[[#This Row],[CZAS_START]]) &amp;"-"&amp; YEAR(Tabela_Kwerenda_z_AKORD[[#This Row],[CZAS_START]])</f>
        <v>0-1-1900</v>
      </c>
      <c r="K2480" t="e">
        <f>INDEX(AKORDT[],MATCH(Tabela_Kwerenda_z_AKORD[[#This Row],[PRACOWNICY_ID]],AKORDT[PRACOWNICY_ID],0),1)</f>
        <v>#N/A</v>
      </c>
    </row>
    <row r="2481" spans="1:11">
      <c r="A2481" s="11"/>
      <c r="B2481" s="11"/>
      <c r="F2481" s="11"/>
      <c r="I2481" t="str">
        <f>LEFT(Tabela_Kwerenda_z_AKORD[[#This Row],[NR_KOMISJI]],5)</f>
        <v/>
      </c>
      <c r="J2481" t="str">
        <f>DAY(Tabela_Kwerenda_z_AKORD[[#This Row],[CZAS_START]]) &amp;"-"&amp; MONTH(Tabela_Kwerenda_z_AKORD[[#This Row],[CZAS_START]]) &amp;"-"&amp; YEAR(Tabela_Kwerenda_z_AKORD[[#This Row],[CZAS_START]])</f>
        <v>0-1-1900</v>
      </c>
      <c r="K2481" t="e">
        <f>INDEX(AKORDT[],MATCH(Tabela_Kwerenda_z_AKORD[[#This Row],[PRACOWNICY_ID]],AKORDT[PRACOWNICY_ID],0),1)</f>
        <v>#N/A</v>
      </c>
    </row>
    <row r="2482" spans="1:11">
      <c r="A2482" s="11"/>
      <c r="B2482" s="11"/>
      <c r="F2482" s="11"/>
      <c r="I2482" t="str">
        <f>LEFT(Tabela_Kwerenda_z_AKORD[[#This Row],[NR_KOMISJI]],5)</f>
        <v/>
      </c>
      <c r="J2482" t="str">
        <f>DAY(Tabela_Kwerenda_z_AKORD[[#This Row],[CZAS_START]]) &amp;"-"&amp; MONTH(Tabela_Kwerenda_z_AKORD[[#This Row],[CZAS_START]]) &amp;"-"&amp; YEAR(Tabela_Kwerenda_z_AKORD[[#This Row],[CZAS_START]])</f>
        <v>0-1-1900</v>
      </c>
      <c r="K2482" t="e">
        <f>INDEX(AKORDT[],MATCH(Tabela_Kwerenda_z_AKORD[[#This Row],[PRACOWNICY_ID]],AKORDT[PRACOWNICY_ID],0),1)</f>
        <v>#N/A</v>
      </c>
    </row>
    <row r="2483" spans="1:11">
      <c r="A2483" s="11"/>
      <c r="B2483" s="11"/>
      <c r="F2483" s="11"/>
      <c r="I2483" t="str">
        <f>LEFT(Tabela_Kwerenda_z_AKORD[[#This Row],[NR_KOMISJI]],5)</f>
        <v/>
      </c>
      <c r="J2483" t="str">
        <f>DAY(Tabela_Kwerenda_z_AKORD[[#This Row],[CZAS_START]]) &amp;"-"&amp; MONTH(Tabela_Kwerenda_z_AKORD[[#This Row],[CZAS_START]]) &amp;"-"&amp; YEAR(Tabela_Kwerenda_z_AKORD[[#This Row],[CZAS_START]])</f>
        <v>0-1-1900</v>
      </c>
      <c r="K2483" t="e">
        <f>INDEX(AKORDT[],MATCH(Tabela_Kwerenda_z_AKORD[[#This Row],[PRACOWNICY_ID]],AKORDT[PRACOWNICY_ID],0),1)</f>
        <v>#N/A</v>
      </c>
    </row>
    <row r="2484" spans="1:11">
      <c r="A2484" s="11"/>
      <c r="B2484" s="11"/>
      <c r="F2484" s="11"/>
      <c r="I2484" t="str">
        <f>LEFT(Tabela_Kwerenda_z_AKORD[[#This Row],[NR_KOMISJI]],5)</f>
        <v/>
      </c>
      <c r="J2484" t="str">
        <f>DAY(Tabela_Kwerenda_z_AKORD[[#This Row],[CZAS_START]]) &amp;"-"&amp; MONTH(Tabela_Kwerenda_z_AKORD[[#This Row],[CZAS_START]]) &amp;"-"&amp; YEAR(Tabela_Kwerenda_z_AKORD[[#This Row],[CZAS_START]])</f>
        <v>0-1-1900</v>
      </c>
      <c r="K2484" t="e">
        <f>INDEX(AKORDT[],MATCH(Tabela_Kwerenda_z_AKORD[[#This Row],[PRACOWNICY_ID]],AKORDT[PRACOWNICY_ID],0),1)</f>
        <v>#N/A</v>
      </c>
    </row>
    <row r="2485" spans="1:11">
      <c r="A2485" s="11"/>
      <c r="B2485" s="11"/>
      <c r="F2485" s="11"/>
      <c r="I2485" t="str">
        <f>LEFT(Tabela_Kwerenda_z_AKORD[[#This Row],[NR_KOMISJI]],5)</f>
        <v/>
      </c>
      <c r="J2485" t="str">
        <f>DAY(Tabela_Kwerenda_z_AKORD[[#This Row],[CZAS_START]]) &amp;"-"&amp; MONTH(Tabela_Kwerenda_z_AKORD[[#This Row],[CZAS_START]]) &amp;"-"&amp; YEAR(Tabela_Kwerenda_z_AKORD[[#This Row],[CZAS_START]])</f>
        <v>0-1-1900</v>
      </c>
      <c r="K2485" t="e">
        <f>INDEX(AKORDT[],MATCH(Tabela_Kwerenda_z_AKORD[[#This Row],[PRACOWNICY_ID]],AKORDT[PRACOWNICY_ID],0),1)</f>
        <v>#N/A</v>
      </c>
    </row>
    <row r="2486" spans="1:11">
      <c r="A2486" s="11"/>
      <c r="B2486" s="11"/>
      <c r="F2486" s="11"/>
      <c r="I2486" t="str">
        <f>LEFT(Tabela_Kwerenda_z_AKORD[[#This Row],[NR_KOMISJI]],5)</f>
        <v/>
      </c>
      <c r="J2486" t="str">
        <f>DAY(Tabela_Kwerenda_z_AKORD[[#This Row],[CZAS_START]]) &amp;"-"&amp; MONTH(Tabela_Kwerenda_z_AKORD[[#This Row],[CZAS_START]]) &amp;"-"&amp; YEAR(Tabela_Kwerenda_z_AKORD[[#This Row],[CZAS_START]])</f>
        <v>0-1-1900</v>
      </c>
      <c r="K2486" t="e">
        <f>INDEX(AKORDT[],MATCH(Tabela_Kwerenda_z_AKORD[[#This Row],[PRACOWNICY_ID]],AKORDT[PRACOWNICY_ID],0),1)</f>
        <v>#N/A</v>
      </c>
    </row>
    <row r="2487" spans="1:11">
      <c r="A2487" s="11"/>
      <c r="B2487" s="11"/>
      <c r="F2487" s="11"/>
      <c r="I2487" t="str">
        <f>LEFT(Tabela_Kwerenda_z_AKORD[[#This Row],[NR_KOMISJI]],5)</f>
        <v/>
      </c>
      <c r="J2487" t="str">
        <f>DAY(Tabela_Kwerenda_z_AKORD[[#This Row],[CZAS_START]]) &amp;"-"&amp; MONTH(Tabela_Kwerenda_z_AKORD[[#This Row],[CZAS_START]]) &amp;"-"&amp; YEAR(Tabela_Kwerenda_z_AKORD[[#This Row],[CZAS_START]])</f>
        <v>0-1-1900</v>
      </c>
      <c r="K2487" t="e">
        <f>INDEX(AKORDT[],MATCH(Tabela_Kwerenda_z_AKORD[[#This Row],[PRACOWNICY_ID]],AKORDT[PRACOWNICY_ID],0),1)</f>
        <v>#N/A</v>
      </c>
    </row>
    <row r="2488" spans="1:11">
      <c r="A2488" s="11"/>
      <c r="B2488" s="11"/>
      <c r="F2488" s="11"/>
      <c r="I2488" t="str">
        <f>LEFT(Tabela_Kwerenda_z_AKORD[[#This Row],[NR_KOMISJI]],5)</f>
        <v/>
      </c>
      <c r="J2488" t="str">
        <f>DAY(Tabela_Kwerenda_z_AKORD[[#This Row],[CZAS_START]]) &amp;"-"&amp; MONTH(Tabela_Kwerenda_z_AKORD[[#This Row],[CZAS_START]]) &amp;"-"&amp; YEAR(Tabela_Kwerenda_z_AKORD[[#This Row],[CZAS_START]])</f>
        <v>0-1-1900</v>
      </c>
      <c r="K2488" t="e">
        <f>INDEX(AKORDT[],MATCH(Tabela_Kwerenda_z_AKORD[[#This Row],[PRACOWNICY_ID]],AKORDT[PRACOWNICY_ID],0),1)</f>
        <v>#N/A</v>
      </c>
    </row>
    <row r="2489" spans="1:11">
      <c r="A2489" s="11"/>
      <c r="B2489" s="11"/>
      <c r="F2489" s="11"/>
      <c r="I2489" t="str">
        <f>LEFT(Tabela_Kwerenda_z_AKORD[[#This Row],[NR_KOMISJI]],5)</f>
        <v/>
      </c>
      <c r="J2489" t="str">
        <f>DAY(Tabela_Kwerenda_z_AKORD[[#This Row],[CZAS_START]]) &amp;"-"&amp; MONTH(Tabela_Kwerenda_z_AKORD[[#This Row],[CZAS_START]]) &amp;"-"&amp; YEAR(Tabela_Kwerenda_z_AKORD[[#This Row],[CZAS_START]])</f>
        <v>0-1-1900</v>
      </c>
      <c r="K2489" t="e">
        <f>INDEX(AKORDT[],MATCH(Tabela_Kwerenda_z_AKORD[[#This Row],[PRACOWNICY_ID]],AKORDT[PRACOWNICY_ID],0),1)</f>
        <v>#N/A</v>
      </c>
    </row>
    <row r="2490" spans="1:11">
      <c r="A2490" s="11"/>
      <c r="B2490" s="11"/>
      <c r="F2490" s="11"/>
      <c r="I2490" t="str">
        <f>LEFT(Tabela_Kwerenda_z_AKORD[[#This Row],[NR_KOMISJI]],5)</f>
        <v/>
      </c>
      <c r="J2490" t="str">
        <f>DAY(Tabela_Kwerenda_z_AKORD[[#This Row],[CZAS_START]]) &amp;"-"&amp; MONTH(Tabela_Kwerenda_z_AKORD[[#This Row],[CZAS_START]]) &amp;"-"&amp; YEAR(Tabela_Kwerenda_z_AKORD[[#This Row],[CZAS_START]])</f>
        <v>0-1-1900</v>
      </c>
      <c r="K2490" t="e">
        <f>INDEX(AKORDT[],MATCH(Tabela_Kwerenda_z_AKORD[[#This Row],[PRACOWNICY_ID]],AKORDT[PRACOWNICY_ID],0),1)</f>
        <v>#N/A</v>
      </c>
    </row>
    <row r="2491" spans="1:11">
      <c r="A2491" s="11"/>
      <c r="B2491" s="11"/>
      <c r="F2491" s="11"/>
      <c r="I2491" t="str">
        <f>LEFT(Tabela_Kwerenda_z_AKORD[[#This Row],[NR_KOMISJI]],5)</f>
        <v/>
      </c>
      <c r="J2491" t="str">
        <f>DAY(Tabela_Kwerenda_z_AKORD[[#This Row],[CZAS_START]]) &amp;"-"&amp; MONTH(Tabela_Kwerenda_z_AKORD[[#This Row],[CZAS_START]]) &amp;"-"&amp; YEAR(Tabela_Kwerenda_z_AKORD[[#This Row],[CZAS_START]])</f>
        <v>0-1-1900</v>
      </c>
      <c r="K2491" t="e">
        <f>INDEX(AKORDT[],MATCH(Tabela_Kwerenda_z_AKORD[[#This Row],[PRACOWNICY_ID]],AKORDT[PRACOWNICY_ID],0),1)</f>
        <v>#N/A</v>
      </c>
    </row>
    <row r="2492" spans="1:11">
      <c r="A2492" s="11"/>
      <c r="B2492" s="11"/>
      <c r="F2492" s="11"/>
      <c r="I2492" t="str">
        <f>LEFT(Tabela_Kwerenda_z_AKORD[[#This Row],[NR_KOMISJI]],5)</f>
        <v/>
      </c>
      <c r="J2492" t="str">
        <f>DAY(Tabela_Kwerenda_z_AKORD[[#This Row],[CZAS_START]]) &amp;"-"&amp; MONTH(Tabela_Kwerenda_z_AKORD[[#This Row],[CZAS_START]]) &amp;"-"&amp; YEAR(Tabela_Kwerenda_z_AKORD[[#This Row],[CZAS_START]])</f>
        <v>0-1-1900</v>
      </c>
      <c r="K2492" t="e">
        <f>INDEX(AKORDT[],MATCH(Tabela_Kwerenda_z_AKORD[[#This Row],[PRACOWNICY_ID]],AKORDT[PRACOWNICY_ID],0),1)</f>
        <v>#N/A</v>
      </c>
    </row>
    <row r="2493" spans="1:11">
      <c r="A2493" s="11"/>
      <c r="B2493" s="11"/>
      <c r="F2493" s="11"/>
      <c r="I2493" t="str">
        <f>LEFT(Tabela_Kwerenda_z_AKORD[[#This Row],[NR_KOMISJI]],5)</f>
        <v/>
      </c>
      <c r="J2493" t="str">
        <f>DAY(Tabela_Kwerenda_z_AKORD[[#This Row],[CZAS_START]]) &amp;"-"&amp; MONTH(Tabela_Kwerenda_z_AKORD[[#This Row],[CZAS_START]]) &amp;"-"&amp; YEAR(Tabela_Kwerenda_z_AKORD[[#This Row],[CZAS_START]])</f>
        <v>0-1-1900</v>
      </c>
      <c r="K2493" t="e">
        <f>INDEX(AKORDT[],MATCH(Tabela_Kwerenda_z_AKORD[[#This Row],[PRACOWNICY_ID]],AKORDT[PRACOWNICY_ID],0),1)</f>
        <v>#N/A</v>
      </c>
    </row>
    <row r="2494" spans="1:11">
      <c r="A2494" s="11"/>
      <c r="B2494" s="11"/>
      <c r="F2494" s="11"/>
      <c r="I2494" t="str">
        <f>LEFT(Tabela_Kwerenda_z_AKORD[[#This Row],[NR_KOMISJI]],5)</f>
        <v/>
      </c>
      <c r="J2494" t="str">
        <f>DAY(Tabela_Kwerenda_z_AKORD[[#This Row],[CZAS_START]]) &amp;"-"&amp; MONTH(Tabela_Kwerenda_z_AKORD[[#This Row],[CZAS_START]]) &amp;"-"&amp; YEAR(Tabela_Kwerenda_z_AKORD[[#This Row],[CZAS_START]])</f>
        <v>0-1-1900</v>
      </c>
      <c r="K2494" t="e">
        <f>INDEX(AKORDT[],MATCH(Tabela_Kwerenda_z_AKORD[[#This Row],[PRACOWNICY_ID]],AKORDT[PRACOWNICY_ID],0),1)</f>
        <v>#N/A</v>
      </c>
    </row>
    <row r="2495" spans="1:11">
      <c r="A2495" s="11"/>
      <c r="B2495" s="11"/>
      <c r="F2495" s="11"/>
      <c r="I2495" t="str">
        <f>LEFT(Tabela_Kwerenda_z_AKORD[[#This Row],[NR_KOMISJI]],5)</f>
        <v/>
      </c>
      <c r="J2495" t="str">
        <f>DAY(Tabela_Kwerenda_z_AKORD[[#This Row],[CZAS_START]]) &amp;"-"&amp; MONTH(Tabela_Kwerenda_z_AKORD[[#This Row],[CZAS_START]]) &amp;"-"&amp; YEAR(Tabela_Kwerenda_z_AKORD[[#This Row],[CZAS_START]])</f>
        <v>0-1-1900</v>
      </c>
      <c r="K2495" t="e">
        <f>INDEX(AKORDT[],MATCH(Tabela_Kwerenda_z_AKORD[[#This Row],[PRACOWNICY_ID]],AKORDT[PRACOWNICY_ID],0),1)</f>
        <v>#N/A</v>
      </c>
    </row>
    <row r="2496" spans="1:11">
      <c r="A2496" s="11"/>
      <c r="B2496" s="11"/>
      <c r="F2496" s="11"/>
      <c r="I2496" t="str">
        <f>LEFT(Tabela_Kwerenda_z_AKORD[[#This Row],[NR_KOMISJI]],5)</f>
        <v/>
      </c>
      <c r="J2496" t="str">
        <f>DAY(Tabela_Kwerenda_z_AKORD[[#This Row],[CZAS_START]]) &amp;"-"&amp; MONTH(Tabela_Kwerenda_z_AKORD[[#This Row],[CZAS_START]]) &amp;"-"&amp; YEAR(Tabela_Kwerenda_z_AKORD[[#This Row],[CZAS_START]])</f>
        <v>0-1-1900</v>
      </c>
      <c r="K2496" t="e">
        <f>INDEX(AKORDT[],MATCH(Tabela_Kwerenda_z_AKORD[[#This Row],[PRACOWNICY_ID]],AKORDT[PRACOWNICY_ID],0),1)</f>
        <v>#N/A</v>
      </c>
    </row>
    <row r="2497" spans="1:11">
      <c r="A2497" s="11"/>
      <c r="B2497" s="11"/>
      <c r="F2497" s="11"/>
      <c r="I2497" t="str">
        <f>LEFT(Tabela_Kwerenda_z_AKORD[[#This Row],[NR_KOMISJI]],5)</f>
        <v/>
      </c>
      <c r="J2497" t="str">
        <f>DAY(Tabela_Kwerenda_z_AKORD[[#This Row],[CZAS_START]]) &amp;"-"&amp; MONTH(Tabela_Kwerenda_z_AKORD[[#This Row],[CZAS_START]]) &amp;"-"&amp; YEAR(Tabela_Kwerenda_z_AKORD[[#This Row],[CZAS_START]])</f>
        <v>0-1-1900</v>
      </c>
      <c r="K2497" t="e">
        <f>INDEX(AKORDT[],MATCH(Tabela_Kwerenda_z_AKORD[[#This Row],[PRACOWNICY_ID]],AKORDT[PRACOWNICY_ID],0),1)</f>
        <v>#N/A</v>
      </c>
    </row>
    <row r="2498" spans="1:11">
      <c r="A2498" s="11"/>
      <c r="B2498" s="11"/>
      <c r="F2498" s="11"/>
      <c r="I2498" t="str">
        <f>LEFT(Tabela_Kwerenda_z_AKORD[[#This Row],[NR_KOMISJI]],5)</f>
        <v/>
      </c>
      <c r="J2498" t="str">
        <f>DAY(Tabela_Kwerenda_z_AKORD[[#This Row],[CZAS_START]]) &amp;"-"&amp; MONTH(Tabela_Kwerenda_z_AKORD[[#This Row],[CZAS_START]]) &amp;"-"&amp; YEAR(Tabela_Kwerenda_z_AKORD[[#This Row],[CZAS_START]])</f>
        <v>0-1-1900</v>
      </c>
      <c r="K2498" t="e">
        <f>INDEX(AKORDT[],MATCH(Tabela_Kwerenda_z_AKORD[[#This Row],[PRACOWNICY_ID]],AKORDT[PRACOWNICY_ID],0),1)</f>
        <v>#N/A</v>
      </c>
    </row>
    <row r="2499" spans="1:11">
      <c r="A2499" s="11"/>
      <c r="B2499" s="11"/>
      <c r="F2499" s="11"/>
      <c r="I2499" t="str">
        <f>LEFT(Tabela_Kwerenda_z_AKORD[[#This Row],[NR_KOMISJI]],5)</f>
        <v/>
      </c>
      <c r="J2499" t="str">
        <f>DAY(Tabela_Kwerenda_z_AKORD[[#This Row],[CZAS_START]]) &amp;"-"&amp; MONTH(Tabela_Kwerenda_z_AKORD[[#This Row],[CZAS_START]]) &amp;"-"&amp; YEAR(Tabela_Kwerenda_z_AKORD[[#This Row],[CZAS_START]])</f>
        <v>0-1-1900</v>
      </c>
      <c r="K2499" t="e">
        <f>INDEX(AKORDT[],MATCH(Tabela_Kwerenda_z_AKORD[[#This Row],[PRACOWNICY_ID]],AKORDT[PRACOWNICY_ID],0),1)</f>
        <v>#N/A</v>
      </c>
    </row>
    <row r="2500" spans="1:11">
      <c r="A2500" s="11"/>
      <c r="B2500" s="11"/>
      <c r="F2500" s="11"/>
      <c r="I2500" t="str">
        <f>LEFT(Tabela_Kwerenda_z_AKORD[[#This Row],[NR_KOMISJI]],5)</f>
        <v/>
      </c>
      <c r="J2500" t="str">
        <f>DAY(Tabela_Kwerenda_z_AKORD[[#This Row],[CZAS_START]]) &amp;"-"&amp; MONTH(Tabela_Kwerenda_z_AKORD[[#This Row],[CZAS_START]]) &amp;"-"&amp; YEAR(Tabela_Kwerenda_z_AKORD[[#This Row],[CZAS_START]])</f>
        <v>0-1-1900</v>
      </c>
      <c r="K2500" t="e">
        <f>INDEX(AKORDT[],MATCH(Tabela_Kwerenda_z_AKORD[[#This Row],[PRACOWNICY_ID]],AKORDT[PRACOWNICY_ID],0),1)</f>
        <v>#N/A</v>
      </c>
    </row>
    <row r="2501" spans="1:11">
      <c r="A2501" s="11"/>
      <c r="B2501" s="11"/>
      <c r="F2501" s="11"/>
      <c r="I2501" t="str">
        <f>LEFT(Tabela_Kwerenda_z_AKORD[[#This Row],[NR_KOMISJI]],5)</f>
        <v/>
      </c>
      <c r="J2501" t="str">
        <f>DAY(Tabela_Kwerenda_z_AKORD[[#This Row],[CZAS_START]]) &amp;"-"&amp; MONTH(Tabela_Kwerenda_z_AKORD[[#This Row],[CZAS_START]]) &amp;"-"&amp; YEAR(Tabela_Kwerenda_z_AKORD[[#This Row],[CZAS_START]])</f>
        <v>0-1-1900</v>
      </c>
      <c r="K2501" t="e">
        <f>INDEX(AKORDT[],MATCH(Tabela_Kwerenda_z_AKORD[[#This Row],[PRACOWNICY_ID]],AKORDT[PRACOWNICY_ID],0),1)</f>
        <v>#N/A</v>
      </c>
    </row>
    <row r="2502" spans="1:11">
      <c r="A2502" s="11"/>
      <c r="B2502" s="11"/>
      <c r="F2502" s="11"/>
      <c r="I2502" t="str">
        <f>LEFT(Tabela_Kwerenda_z_AKORD[[#This Row],[NR_KOMISJI]],5)</f>
        <v/>
      </c>
      <c r="J2502" t="str">
        <f>DAY(Tabela_Kwerenda_z_AKORD[[#This Row],[CZAS_START]]) &amp;"-"&amp; MONTH(Tabela_Kwerenda_z_AKORD[[#This Row],[CZAS_START]]) &amp;"-"&amp; YEAR(Tabela_Kwerenda_z_AKORD[[#This Row],[CZAS_START]])</f>
        <v>0-1-1900</v>
      </c>
      <c r="K2502" t="e">
        <f>INDEX(AKORDT[],MATCH(Tabela_Kwerenda_z_AKORD[[#This Row],[PRACOWNICY_ID]],AKORDT[PRACOWNICY_ID],0),1)</f>
        <v>#N/A</v>
      </c>
    </row>
    <row r="2503" spans="1:11">
      <c r="A2503" s="11"/>
      <c r="B2503" s="11"/>
      <c r="F2503" s="11"/>
      <c r="I2503" t="str">
        <f>LEFT(Tabela_Kwerenda_z_AKORD[[#This Row],[NR_KOMISJI]],5)</f>
        <v/>
      </c>
      <c r="J2503" t="str">
        <f>DAY(Tabela_Kwerenda_z_AKORD[[#This Row],[CZAS_START]]) &amp;"-"&amp; MONTH(Tabela_Kwerenda_z_AKORD[[#This Row],[CZAS_START]]) &amp;"-"&amp; YEAR(Tabela_Kwerenda_z_AKORD[[#This Row],[CZAS_START]])</f>
        <v>0-1-1900</v>
      </c>
      <c r="K2503" t="e">
        <f>INDEX(AKORDT[],MATCH(Tabela_Kwerenda_z_AKORD[[#This Row],[PRACOWNICY_ID]],AKORDT[PRACOWNICY_ID],0),1)</f>
        <v>#N/A</v>
      </c>
    </row>
    <row r="2504" spans="1:11">
      <c r="A2504" s="11"/>
      <c r="B2504" s="11"/>
      <c r="F2504" s="11"/>
      <c r="I2504" t="str">
        <f>LEFT(Tabela_Kwerenda_z_AKORD[[#This Row],[NR_KOMISJI]],5)</f>
        <v/>
      </c>
      <c r="J2504" t="str">
        <f>DAY(Tabela_Kwerenda_z_AKORD[[#This Row],[CZAS_START]]) &amp;"-"&amp; MONTH(Tabela_Kwerenda_z_AKORD[[#This Row],[CZAS_START]]) &amp;"-"&amp; YEAR(Tabela_Kwerenda_z_AKORD[[#This Row],[CZAS_START]])</f>
        <v>0-1-1900</v>
      </c>
      <c r="K2504" t="e">
        <f>INDEX(AKORDT[],MATCH(Tabela_Kwerenda_z_AKORD[[#This Row],[PRACOWNICY_ID]],AKORDT[PRACOWNICY_ID],0),1)</f>
        <v>#N/A</v>
      </c>
    </row>
    <row r="2505" spans="1:11">
      <c r="A2505" s="11"/>
      <c r="B2505" s="11"/>
      <c r="F2505" s="11"/>
      <c r="I2505" t="str">
        <f>LEFT(Tabela_Kwerenda_z_AKORD[[#This Row],[NR_KOMISJI]],5)</f>
        <v/>
      </c>
      <c r="J2505" t="str">
        <f>DAY(Tabela_Kwerenda_z_AKORD[[#This Row],[CZAS_START]]) &amp;"-"&amp; MONTH(Tabela_Kwerenda_z_AKORD[[#This Row],[CZAS_START]]) &amp;"-"&amp; YEAR(Tabela_Kwerenda_z_AKORD[[#This Row],[CZAS_START]])</f>
        <v>0-1-1900</v>
      </c>
      <c r="K2505" t="e">
        <f>INDEX(AKORDT[],MATCH(Tabela_Kwerenda_z_AKORD[[#This Row],[PRACOWNICY_ID]],AKORDT[PRACOWNICY_ID],0),1)</f>
        <v>#N/A</v>
      </c>
    </row>
    <row r="2506" spans="1:11">
      <c r="A2506" s="11"/>
      <c r="B2506" s="11"/>
      <c r="F2506" s="11"/>
      <c r="I2506" t="str">
        <f>LEFT(Tabela_Kwerenda_z_AKORD[[#This Row],[NR_KOMISJI]],5)</f>
        <v/>
      </c>
      <c r="J2506" t="str">
        <f>DAY(Tabela_Kwerenda_z_AKORD[[#This Row],[CZAS_START]]) &amp;"-"&amp; MONTH(Tabela_Kwerenda_z_AKORD[[#This Row],[CZAS_START]]) &amp;"-"&amp; YEAR(Tabela_Kwerenda_z_AKORD[[#This Row],[CZAS_START]])</f>
        <v>0-1-1900</v>
      </c>
      <c r="K2506" t="e">
        <f>INDEX(AKORDT[],MATCH(Tabela_Kwerenda_z_AKORD[[#This Row],[PRACOWNICY_ID]],AKORDT[PRACOWNICY_ID],0),1)</f>
        <v>#N/A</v>
      </c>
    </row>
    <row r="2507" spans="1:11">
      <c r="A2507" s="11"/>
      <c r="B2507" s="11"/>
      <c r="F2507" s="11"/>
      <c r="I2507" t="str">
        <f>LEFT(Tabela_Kwerenda_z_AKORD[[#This Row],[NR_KOMISJI]],5)</f>
        <v/>
      </c>
      <c r="J2507" t="str">
        <f>DAY(Tabela_Kwerenda_z_AKORD[[#This Row],[CZAS_START]]) &amp;"-"&amp; MONTH(Tabela_Kwerenda_z_AKORD[[#This Row],[CZAS_START]]) &amp;"-"&amp; YEAR(Tabela_Kwerenda_z_AKORD[[#This Row],[CZAS_START]])</f>
        <v>0-1-1900</v>
      </c>
      <c r="K2507" t="e">
        <f>INDEX(AKORDT[],MATCH(Tabela_Kwerenda_z_AKORD[[#This Row],[PRACOWNICY_ID]],AKORDT[PRACOWNICY_ID],0),1)</f>
        <v>#N/A</v>
      </c>
    </row>
    <row r="2508" spans="1:11">
      <c r="A2508" s="11"/>
      <c r="B2508" s="11"/>
      <c r="F2508" s="11"/>
      <c r="I2508" t="str">
        <f>LEFT(Tabela_Kwerenda_z_AKORD[[#This Row],[NR_KOMISJI]],5)</f>
        <v/>
      </c>
      <c r="J2508" t="str">
        <f>DAY(Tabela_Kwerenda_z_AKORD[[#This Row],[CZAS_START]]) &amp;"-"&amp; MONTH(Tabela_Kwerenda_z_AKORD[[#This Row],[CZAS_START]]) &amp;"-"&amp; YEAR(Tabela_Kwerenda_z_AKORD[[#This Row],[CZAS_START]])</f>
        <v>0-1-1900</v>
      </c>
      <c r="K2508" t="e">
        <f>INDEX(AKORDT[],MATCH(Tabela_Kwerenda_z_AKORD[[#This Row],[PRACOWNICY_ID]],AKORDT[PRACOWNICY_ID],0),1)</f>
        <v>#N/A</v>
      </c>
    </row>
    <row r="2509" spans="1:11">
      <c r="A2509" s="11"/>
      <c r="B2509" s="11"/>
      <c r="F2509" s="11"/>
      <c r="I2509" t="str">
        <f>LEFT(Tabela_Kwerenda_z_AKORD[[#This Row],[NR_KOMISJI]],5)</f>
        <v/>
      </c>
      <c r="J2509" t="str">
        <f>DAY(Tabela_Kwerenda_z_AKORD[[#This Row],[CZAS_START]]) &amp;"-"&amp; MONTH(Tabela_Kwerenda_z_AKORD[[#This Row],[CZAS_START]]) &amp;"-"&amp; YEAR(Tabela_Kwerenda_z_AKORD[[#This Row],[CZAS_START]])</f>
        <v>0-1-1900</v>
      </c>
      <c r="K2509" t="e">
        <f>INDEX(AKORDT[],MATCH(Tabela_Kwerenda_z_AKORD[[#This Row],[PRACOWNICY_ID]],AKORDT[PRACOWNICY_ID],0),1)</f>
        <v>#N/A</v>
      </c>
    </row>
    <row r="2510" spans="1:11">
      <c r="A2510" s="11"/>
      <c r="B2510" s="11"/>
      <c r="F2510" s="11"/>
      <c r="I2510" t="str">
        <f>LEFT(Tabela_Kwerenda_z_AKORD[[#This Row],[NR_KOMISJI]],5)</f>
        <v/>
      </c>
      <c r="J2510" t="str">
        <f>DAY(Tabela_Kwerenda_z_AKORD[[#This Row],[CZAS_START]]) &amp;"-"&amp; MONTH(Tabela_Kwerenda_z_AKORD[[#This Row],[CZAS_START]]) &amp;"-"&amp; YEAR(Tabela_Kwerenda_z_AKORD[[#This Row],[CZAS_START]])</f>
        <v>0-1-1900</v>
      </c>
      <c r="K2510" t="e">
        <f>INDEX(AKORDT[],MATCH(Tabela_Kwerenda_z_AKORD[[#This Row],[PRACOWNICY_ID]],AKORDT[PRACOWNICY_ID],0),1)</f>
        <v>#N/A</v>
      </c>
    </row>
    <row r="2511" spans="1:11">
      <c r="A2511" s="11"/>
      <c r="B2511" s="11"/>
      <c r="F2511" s="11"/>
      <c r="I2511" t="str">
        <f>LEFT(Tabela_Kwerenda_z_AKORD[[#This Row],[NR_KOMISJI]],5)</f>
        <v/>
      </c>
      <c r="J2511" t="str">
        <f>DAY(Tabela_Kwerenda_z_AKORD[[#This Row],[CZAS_START]]) &amp;"-"&amp; MONTH(Tabela_Kwerenda_z_AKORD[[#This Row],[CZAS_START]]) &amp;"-"&amp; YEAR(Tabela_Kwerenda_z_AKORD[[#This Row],[CZAS_START]])</f>
        <v>0-1-1900</v>
      </c>
      <c r="K2511" t="e">
        <f>INDEX(AKORDT[],MATCH(Tabela_Kwerenda_z_AKORD[[#This Row],[PRACOWNICY_ID]],AKORDT[PRACOWNICY_ID],0),1)</f>
        <v>#N/A</v>
      </c>
    </row>
    <row r="2512" spans="1:11">
      <c r="A2512" s="11"/>
      <c r="B2512" s="11"/>
      <c r="F2512" s="11"/>
      <c r="I2512" t="str">
        <f>LEFT(Tabela_Kwerenda_z_AKORD[[#This Row],[NR_KOMISJI]],5)</f>
        <v/>
      </c>
      <c r="J2512" t="str">
        <f>DAY(Tabela_Kwerenda_z_AKORD[[#This Row],[CZAS_START]]) &amp;"-"&amp; MONTH(Tabela_Kwerenda_z_AKORD[[#This Row],[CZAS_START]]) &amp;"-"&amp; YEAR(Tabela_Kwerenda_z_AKORD[[#This Row],[CZAS_START]])</f>
        <v>0-1-1900</v>
      </c>
      <c r="K2512" t="e">
        <f>INDEX(AKORDT[],MATCH(Tabela_Kwerenda_z_AKORD[[#This Row],[PRACOWNICY_ID]],AKORDT[PRACOWNICY_ID],0),1)</f>
        <v>#N/A</v>
      </c>
    </row>
    <row r="2513" spans="1:11">
      <c r="A2513" s="11"/>
      <c r="B2513" s="11"/>
      <c r="F2513" s="11"/>
      <c r="I2513" t="str">
        <f>LEFT(Tabela_Kwerenda_z_AKORD[[#This Row],[NR_KOMISJI]],5)</f>
        <v/>
      </c>
      <c r="J2513" t="str">
        <f>DAY(Tabela_Kwerenda_z_AKORD[[#This Row],[CZAS_START]]) &amp;"-"&amp; MONTH(Tabela_Kwerenda_z_AKORD[[#This Row],[CZAS_START]]) &amp;"-"&amp; YEAR(Tabela_Kwerenda_z_AKORD[[#This Row],[CZAS_START]])</f>
        <v>0-1-1900</v>
      </c>
      <c r="K2513" t="e">
        <f>INDEX(AKORDT[],MATCH(Tabela_Kwerenda_z_AKORD[[#This Row],[PRACOWNICY_ID]],AKORDT[PRACOWNICY_ID],0),1)</f>
        <v>#N/A</v>
      </c>
    </row>
    <row r="2514" spans="1:11">
      <c r="A2514" s="11"/>
      <c r="B2514" s="11"/>
      <c r="F2514" s="11"/>
      <c r="I2514" t="str">
        <f>LEFT(Tabela_Kwerenda_z_AKORD[[#This Row],[NR_KOMISJI]],5)</f>
        <v/>
      </c>
      <c r="J2514" t="str">
        <f>DAY(Tabela_Kwerenda_z_AKORD[[#This Row],[CZAS_START]]) &amp;"-"&amp; MONTH(Tabela_Kwerenda_z_AKORD[[#This Row],[CZAS_START]]) &amp;"-"&amp; YEAR(Tabela_Kwerenda_z_AKORD[[#This Row],[CZAS_START]])</f>
        <v>0-1-1900</v>
      </c>
      <c r="K2514" t="e">
        <f>INDEX(AKORDT[],MATCH(Tabela_Kwerenda_z_AKORD[[#This Row],[PRACOWNICY_ID]],AKORDT[PRACOWNICY_ID],0),1)</f>
        <v>#N/A</v>
      </c>
    </row>
    <row r="2515" spans="1:11">
      <c r="A2515" s="11"/>
      <c r="B2515" s="11"/>
      <c r="F2515" s="11"/>
      <c r="I2515" t="str">
        <f>LEFT(Tabela_Kwerenda_z_AKORD[[#This Row],[NR_KOMISJI]],5)</f>
        <v/>
      </c>
      <c r="J2515" t="str">
        <f>DAY(Tabela_Kwerenda_z_AKORD[[#This Row],[CZAS_START]]) &amp;"-"&amp; MONTH(Tabela_Kwerenda_z_AKORD[[#This Row],[CZAS_START]]) &amp;"-"&amp; YEAR(Tabela_Kwerenda_z_AKORD[[#This Row],[CZAS_START]])</f>
        <v>0-1-1900</v>
      </c>
      <c r="K2515" t="e">
        <f>INDEX(AKORDT[],MATCH(Tabela_Kwerenda_z_AKORD[[#This Row],[PRACOWNICY_ID]],AKORDT[PRACOWNICY_ID],0),1)</f>
        <v>#N/A</v>
      </c>
    </row>
    <row r="2516" spans="1:11">
      <c r="A2516" s="11"/>
      <c r="B2516" s="11"/>
      <c r="F2516" s="11"/>
      <c r="I2516" t="str">
        <f>LEFT(Tabela_Kwerenda_z_AKORD[[#This Row],[NR_KOMISJI]],5)</f>
        <v/>
      </c>
      <c r="J2516" t="str">
        <f>DAY(Tabela_Kwerenda_z_AKORD[[#This Row],[CZAS_START]]) &amp;"-"&amp; MONTH(Tabela_Kwerenda_z_AKORD[[#This Row],[CZAS_START]]) &amp;"-"&amp; YEAR(Tabela_Kwerenda_z_AKORD[[#This Row],[CZAS_START]])</f>
        <v>0-1-1900</v>
      </c>
      <c r="K2516" t="e">
        <f>INDEX(AKORDT[],MATCH(Tabela_Kwerenda_z_AKORD[[#This Row],[PRACOWNICY_ID]],AKORDT[PRACOWNICY_ID],0),1)</f>
        <v>#N/A</v>
      </c>
    </row>
    <row r="2517" spans="1:11">
      <c r="A2517" s="11"/>
      <c r="B2517" s="11"/>
      <c r="F2517" s="11"/>
      <c r="I2517" t="str">
        <f>LEFT(Tabela_Kwerenda_z_AKORD[[#This Row],[NR_KOMISJI]],5)</f>
        <v/>
      </c>
      <c r="J2517" t="str">
        <f>DAY(Tabela_Kwerenda_z_AKORD[[#This Row],[CZAS_START]]) &amp;"-"&amp; MONTH(Tabela_Kwerenda_z_AKORD[[#This Row],[CZAS_START]]) &amp;"-"&amp; YEAR(Tabela_Kwerenda_z_AKORD[[#This Row],[CZAS_START]])</f>
        <v>0-1-1900</v>
      </c>
      <c r="K2517" t="e">
        <f>INDEX(AKORDT[],MATCH(Tabela_Kwerenda_z_AKORD[[#This Row],[PRACOWNICY_ID]],AKORDT[PRACOWNICY_ID],0),1)</f>
        <v>#N/A</v>
      </c>
    </row>
    <row r="2518" spans="1:11">
      <c r="A2518" s="11"/>
      <c r="B2518" s="11"/>
      <c r="F2518" s="11"/>
      <c r="I2518" t="str">
        <f>LEFT(Tabela_Kwerenda_z_AKORD[[#This Row],[NR_KOMISJI]],5)</f>
        <v/>
      </c>
      <c r="J2518" t="str">
        <f>DAY(Tabela_Kwerenda_z_AKORD[[#This Row],[CZAS_START]]) &amp;"-"&amp; MONTH(Tabela_Kwerenda_z_AKORD[[#This Row],[CZAS_START]]) &amp;"-"&amp; YEAR(Tabela_Kwerenda_z_AKORD[[#This Row],[CZAS_START]])</f>
        <v>0-1-1900</v>
      </c>
      <c r="K2518" t="e">
        <f>INDEX(AKORDT[],MATCH(Tabela_Kwerenda_z_AKORD[[#This Row],[PRACOWNICY_ID]],AKORDT[PRACOWNICY_ID],0),1)</f>
        <v>#N/A</v>
      </c>
    </row>
    <row r="2519" spans="1:11">
      <c r="A2519" s="11"/>
      <c r="B2519" s="11"/>
      <c r="F2519" s="11"/>
      <c r="I2519" t="str">
        <f>LEFT(Tabela_Kwerenda_z_AKORD[[#This Row],[NR_KOMISJI]],5)</f>
        <v/>
      </c>
      <c r="J2519" t="str">
        <f>DAY(Tabela_Kwerenda_z_AKORD[[#This Row],[CZAS_START]]) &amp;"-"&amp; MONTH(Tabela_Kwerenda_z_AKORD[[#This Row],[CZAS_START]]) &amp;"-"&amp; YEAR(Tabela_Kwerenda_z_AKORD[[#This Row],[CZAS_START]])</f>
        <v>0-1-1900</v>
      </c>
      <c r="K2519" t="e">
        <f>INDEX(AKORDT[],MATCH(Tabela_Kwerenda_z_AKORD[[#This Row],[PRACOWNICY_ID]],AKORDT[PRACOWNICY_ID],0),1)</f>
        <v>#N/A</v>
      </c>
    </row>
    <row r="2520" spans="1:11">
      <c r="A2520" s="11"/>
      <c r="B2520" s="11"/>
      <c r="F2520" s="11"/>
      <c r="I2520" t="str">
        <f>LEFT(Tabela_Kwerenda_z_AKORD[[#This Row],[NR_KOMISJI]],5)</f>
        <v/>
      </c>
      <c r="J2520" t="str">
        <f>DAY(Tabela_Kwerenda_z_AKORD[[#This Row],[CZAS_START]]) &amp;"-"&amp; MONTH(Tabela_Kwerenda_z_AKORD[[#This Row],[CZAS_START]]) &amp;"-"&amp; YEAR(Tabela_Kwerenda_z_AKORD[[#This Row],[CZAS_START]])</f>
        <v>0-1-1900</v>
      </c>
      <c r="K2520" t="e">
        <f>INDEX(AKORDT[],MATCH(Tabela_Kwerenda_z_AKORD[[#This Row],[PRACOWNICY_ID]],AKORDT[PRACOWNICY_ID],0),1)</f>
        <v>#N/A</v>
      </c>
    </row>
    <row r="2521" spans="1:11">
      <c r="A2521" s="11"/>
      <c r="B2521" s="11"/>
      <c r="F2521" s="11"/>
      <c r="I2521" t="str">
        <f>LEFT(Tabela_Kwerenda_z_AKORD[[#This Row],[NR_KOMISJI]],5)</f>
        <v/>
      </c>
      <c r="J2521" t="str">
        <f>DAY(Tabela_Kwerenda_z_AKORD[[#This Row],[CZAS_START]]) &amp;"-"&amp; MONTH(Tabela_Kwerenda_z_AKORD[[#This Row],[CZAS_START]]) &amp;"-"&amp; YEAR(Tabela_Kwerenda_z_AKORD[[#This Row],[CZAS_START]])</f>
        <v>0-1-1900</v>
      </c>
      <c r="K2521" t="e">
        <f>INDEX(AKORDT[],MATCH(Tabela_Kwerenda_z_AKORD[[#This Row],[PRACOWNICY_ID]],AKORDT[PRACOWNICY_ID],0),1)</f>
        <v>#N/A</v>
      </c>
    </row>
    <row r="2522" spans="1:11">
      <c r="A2522" s="11"/>
      <c r="B2522" s="11"/>
      <c r="F2522" s="11"/>
      <c r="I2522" t="str">
        <f>LEFT(Tabela_Kwerenda_z_AKORD[[#This Row],[NR_KOMISJI]],5)</f>
        <v/>
      </c>
      <c r="J2522" t="str">
        <f>DAY(Tabela_Kwerenda_z_AKORD[[#This Row],[CZAS_START]]) &amp;"-"&amp; MONTH(Tabela_Kwerenda_z_AKORD[[#This Row],[CZAS_START]]) &amp;"-"&amp; YEAR(Tabela_Kwerenda_z_AKORD[[#This Row],[CZAS_START]])</f>
        <v>0-1-1900</v>
      </c>
      <c r="K2522" t="e">
        <f>INDEX(AKORDT[],MATCH(Tabela_Kwerenda_z_AKORD[[#This Row],[PRACOWNICY_ID]],AKORDT[PRACOWNICY_ID],0),1)</f>
        <v>#N/A</v>
      </c>
    </row>
    <row r="2523" spans="1:11">
      <c r="A2523" s="11"/>
      <c r="B2523" s="11"/>
      <c r="F2523" s="11"/>
      <c r="I2523" t="str">
        <f>LEFT(Tabela_Kwerenda_z_AKORD[[#This Row],[NR_KOMISJI]],5)</f>
        <v/>
      </c>
      <c r="J2523" t="str">
        <f>DAY(Tabela_Kwerenda_z_AKORD[[#This Row],[CZAS_START]]) &amp;"-"&amp; MONTH(Tabela_Kwerenda_z_AKORD[[#This Row],[CZAS_START]]) &amp;"-"&amp; YEAR(Tabela_Kwerenda_z_AKORD[[#This Row],[CZAS_START]])</f>
        <v>0-1-1900</v>
      </c>
      <c r="K2523" t="e">
        <f>INDEX(AKORDT[],MATCH(Tabela_Kwerenda_z_AKORD[[#This Row],[PRACOWNICY_ID]],AKORDT[PRACOWNICY_ID],0),1)</f>
        <v>#N/A</v>
      </c>
    </row>
    <row r="2524" spans="1:11">
      <c r="A2524" s="11"/>
      <c r="B2524" s="11"/>
      <c r="F2524" s="11"/>
      <c r="I2524" t="str">
        <f>LEFT(Tabela_Kwerenda_z_AKORD[[#This Row],[NR_KOMISJI]],5)</f>
        <v/>
      </c>
      <c r="J2524" t="str">
        <f>DAY(Tabela_Kwerenda_z_AKORD[[#This Row],[CZAS_START]]) &amp;"-"&amp; MONTH(Tabela_Kwerenda_z_AKORD[[#This Row],[CZAS_START]]) &amp;"-"&amp; YEAR(Tabela_Kwerenda_z_AKORD[[#This Row],[CZAS_START]])</f>
        <v>0-1-1900</v>
      </c>
      <c r="K2524" t="e">
        <f>INDEX(AKORDT[],MATCH(Tabela_Kwerenda_z_AKORD[[#This Row],[PRACOWNICY_ID]],AKORDT[PRACOWNICY_ID],0),1)</f>
        <v>#N/A</v>
      </c>
    </row>
    <row r="2525" spans="1:11">
      <c r="A2525" s="11"/>
      <c r="B2525" s="11"/>
      <c r="F2525" s="11"/>
      <c r="I2525" t="str">
        <f>LEFT(Tabela_Kwerenda_z_AKORD[[#This Row],[NR_KOMISJI]],5)</f>
        <v/>
      </c>
      <c r="J2525" t="str">
        <f>DAY(Tabela_Kwerenda_z_AKORD[[#This Row],[CZAS_START]]) &amp;"-"&amp; MONTH(Tabela_Kwerenda_z_AKORD[[#This Row],[CZAS_START]]) &amp;"-"&amp; YEAR(Tabela_Kwerenda_z_AKORD[[#This Row],[CZAS_START]])</f>
        <v>0-1-1900</v>
      </c>
      <c r="K2525" t="e">
        <f>INDEX(AKORDT[],MATCH(Tabela_Kwerenda_z_AKORD[[#This Row],[PRACOWNICY_ID]],AKORDT[PRACOWNICY_ID],0),1)</f>
        <v>#N/A</v>
      </c>
    </row>
    <row r="2526" spans="1:11">
      <c r="A2526" s="11"/>
      <c r="B2526" s="11"/>
      <c r="F2526" s="11"/>
      <c r="I2526" t="str">
        <f>LEFT(Tabela_Kwerenda_z_AKORD[[#This Row],[NR_KOMISJI]],5)</f>
        <v/>
      </c>
      <c r="J2526" t="str">
        <f>DAY(Tabela_Kwerenda_z_AKORD[[#This Row],[CZAS_START]]) &amp;"-"&amp; MONTH(Tabela_Kwerenda_z_AKORD[[#This Row],[CZAS_START]]) &amp;"-"&amp; YEAR(Tabela_Kwerenda_z_AKORD[[#This Row],[CZAS_START]])</f>
        <v>0-1-1900</v>
      </c>
      <c r="K2526" t="e">
        <f>INDEX(AKORDT[],MATCH(Tabela_Kwerenda_z_AKORD[[#This Row],[PRACOWNICY_ID]],AKORDT[PRACOWNICY_ID],0),1)</f>
        <v>#N/A</v>
      </c>
    </row>
    <row r="2527" spans="1:11">
      <c r="A2527" s="11"/>
      <c r="B2527" s="11"/>
      <c r="F2527" s="11"/>
      <c r="I2527" t="str">
        <f>LEFT(Tabela_Kwerenda_z_AKORD[[#This Row],[NR_KOMISJI]],5)</f>
        <v/>
      </c>
      <c r="J2527" t="str">
        <f>DAY(Tabela_Kwerenda_z_AKORD[[#This Row],[CZAS_START]]) &amp;"-"&amp; MONTH(Tabela_Kwerenda_z_AKORD[[#This Row],[CZAS_START]]) &amp;"-"&amp; YEAR(Tabela_Kwerenda_z_AKORD[[#This Row],[CZAS_START]])</f>
        <v>0-1-1900</v>
      </c>
      <c r="K2527" t="e">
        <f>INDEX(AKORDT[],MATCH(Tabela_Kwerenda_z_AKORD[[#This Row],[PRACOWNICY_ID]],AKORDT[PRACOWNICY_ID],0),1)</f>
        <v>#N/A</v>
      </c>
    </row>
    <row r="2528" spans="1:11">
      <c r="A2528" s="11"/>
      <c r="B2528" s="11"/>
      <c r="F2528" s="11"/>
      <c r="I2528" t="str">
        <f>LEFT(Tabela_Kwerenda_z_AKORD[[#This Row],[NR_KOMISJI]],5)</f>
        <v/>
      </c>
      <c r="J2528" t="str">
        <f>DAY(Tabela_Kwerenda_z_AKORD[[#This Row],[CZAS_START]]) &amp;"-"&amp; MONTH(Tabela_Kwerenda_z_AKORD[[#This Row],[CZAS_START]]) &amp;"-"&amp; YEAR(Tabela_Kwerenda_z_AKORD[[#This Row],[CZAS_START]])</f>
        <v>0-1-1900</v>
      </c>
      <c r="K2528" t="e">
        <f>INDEX(AKORDT[],MATCH(Tabela_Kwerenda_z_AKORD[[#This Row],[PRACOWNICY_ID]],AKORDT[PRACOWNICY_ID],0),1)</f>
        <v>#N/A</v>
      </c>
    </row>
    <row r="2529" spans="1:11">
      <c r="A2529" s="11"/>
      <c r="B2529" s="11"/>
      <c r="F2529" s="11"/>
      <c r="I2529" t="str">
        <f>LEFT(Tabela_Kwerenda_z_AKORD[[#This Row],[NR_KOMISJI]],5)</f>
        <v/>
      </c>
      <c r="J2529" t="str">
        <f>DAY(Tabela_Kwerenda_z_AKORD[[#This Row],[CZAS_START]]) &amp;"-"&amp; MONTH(Tabela_Kwerenda_z_AKORD[[#This Row],[CZAS_START]]) &amp;"-"&amp; YEAR(Tabela_Kwerenda_z_AKORD[[#This Row],[CZAS_START]])</f>
        <v>0-1-1900</v>
      </c>
      <c r="K2529" t="e">
        <f>INDEX(AKORDT[],MATCH(Tabela_Kwerenda_z_AKORD[[#This Row],[PRACOWNICY_ID]],AKORDT[PRACOWNICY_ID],0),1)</f>
        <v>#N/A</v>
      </c>
    </row>
    <row r="2530" spans="1:11">
      <c r="A2530" s="11"/>
      <c r="B2530" s="11"/>
      <c r="F2530" s="11"/>
      <c r="I2530" t="str">
        <f>LEFT(Tabela_Kwerenda_z_AKORD[[#This Row],[NR_KOMISJI]],5)</f>
        <v/>
      </c>
      <c r="J2530" t="str">
        <f>DAY(Tabela_Kwerenda_z_AKORD[[#This Row],[CZAS_START]]) &amp;"-"&amp; MONTH(Tabela_Kwerenda_z_AKORD[[#This Row],[CZAS_START]]) &amp;"-"&amp; YEAR(Tabela_Kwerenda_z_AKORD[[#This Row],[CZAS_START]])</f>
        <v>0-1-1900</v>
      </c>
      <c r="K2530" t="e">
        <f>INDEX(AKORDT[],MATCH(Tabela_Kwerenda_z_AKORD[[#This Row],[PRACOWNICY_ID]],AKORDT[PRACOWNICY_ID],0),1)</f>
        <v>#N/A</v>
      </c>
    </row>
    <row r="2531" spans="1:11">
      <c r="A2531" s="11"/>
      <c r="B2531" s="11"/>
      <c r="F2531" s="11"/>
      <c r="I2531" t="str">
        <f>LEFT(Tabela_Kwerenda_z_AKORD[[#This Row],[NR_KOMISJI]],5)</f>
        <v/>
      </c>
      <c r="J2531" t="str">
        <f>DAY(Tabela_Kwerenda_z_AKORD[[#This Row],[CZAS_START]]) &amp;"-"&amp; MONTH(Tabela_Kwerenda_z_AKORD[[#This Row],[CZAS_START]]) &amp;"-"&amp; YEAR(Tabela_Kwerenda_z_AKORD[[#This Row],[CZAS_START]])</f>
        <v>0-1-1900</v>
      </c>
      <c r="K2531" t="e">
        <f>INDEX(AKORDT[],MATCH(Tabela_Kwerenda_z_AKORD[[#This Row],[PRACOWNICY_ID]],AKORDT[PRACOWNICY_ID],0),1)</f>
        <v>#N/A</v>
      </c>
    </row>
    <row r="2532" spans="1:11">
      <c r="A2532" s="11"/>
      <c r="B2532" s="11"/>
      <c r="F2532" s="11"/>
      <c r="I2532" t="str">
        <f>LEFT(Tabela_Kwerenda_z_AKORD[[#This Row],[NR_KOMISJI]],5)</f>
        <v/>
      </c>
      <c r="J2532" t="str">
        <f>DAY(Tabela_Kwerenda_z_AKORD[[#This Row],[CZAS_START]]) &amp;"-"&amp; MONTH(Tabela_Kwerenda_z_AKORD[[#This Row],[CZAS_START]]) &amp;"-"&amp; YEAR(Tabela_Kwerenda_z_AKORD[[#This Row],[CZAS_START]])</f>
        <v>0-1-1900</v>
      </c>
      <c r="K2532" t="e">
        <f>INDEX(AKORDT[],MATCH(Tabela_Kwerenda_z_AKORD[[#This Row],[PRACOWNICY_ID]],AKORDT[PRACOWNICY_ID],0),1)</f>
        <v>#N/A</v>
      </c>
    </row>
    <row r="2533" spans="1:11">
      <c r="A2533" s="11"/>
      <c r="B2533" s="11"/>
      <c r="F2533" s="11"/>
      <c r="I2533" t="str">
        <f>LEFT(Tabela_Kwerenda_z_AKORD[[#This Row],[NR_KOMISJI]],5)</f>
        <v/>
      </c>
      <c r="J2533" t="str">
        <f>DAY(Tabela_Kwerenda_z_AKORD[[#This Row],[CZAS_START]]) &amp;"-"&amp; MONTH(Tabela_Kwerenda_z_AKORD[[#This Row],[CZAS_START]]) &amp;"-"&amp; YEAR(Tabela_Kwerenda_z_AKORD[[#This Row],[CZAS_START]])</f>
        <v>0-1-1900</v>
      </c>
      <c r="K2533" t="e">
        <f>INDEX(AKORDT[],MATCH(Tabela_Kwerenda_z_AKORD[[#This Row],[PRACOWNICY_ID]],AKORDT[PRACOWNICY_ID],0),1)</f>
        <v>#N/A</v>
      </c>
    </row>
    <row r="2534" spans="1:11">
      <c r="A2534" s="11"/>
      <c r="B2534" s="11"/>
      <c r="F2534" s="11"/>
      <c r="I2534" t="str">
        <f>LEFT(Tabela_Kwerenda_z_AKORD[[#This Row],[NR_KOMISJI]],5)</f>
        <v/>
      </c>
      <c r="J2534" t="str">
        <f>DAY(Tabela_Kwerenda_z_AKORD[[#This Row],[CZAS_START]]) &amp;"-"&amp; MONTH(Tabela_Kwerenda_z_AKORD[[#This Row],[CZAS_START]]) &amp;"-"&amp; YEAR(Tabela_Kwerenda_z_AKORD[[#This Row],[CZAS_START]])</f>
        <v>0-1-1900</v>
      </c>
      <c r="K2534" t="e">
        <f>INDEX(AKORDT[],MATCH(Tabela_Kwerenda_z_AKORD[[#This Row],[PRACOWNICY_ID]],AKORDT[PRACOWNICY_ID],0),1)</f>
        <v>#N/A</v>
      </c>
    </row>
    <row r="2535" spans="1:11">
      <c r="A2535" s="11"/>
      <c r="B2535" s="11"/>
      <c r="F2535" s="11"/>
      <c r="I2535" t="str">
        <f>LEFT(Tabela_Kwerenda_z_AKORD[[#This Row],[NR_KOMISJI]],5)</f>
        <v/>
      </c>
      <c r="J2535" t="str">
        <f>DAY(Tabela_Kwerenda_z_AKORD[[#This Row],[CZAS_START]]) &amp;"-"&amp; MONTH(Tabela_Kwerenda_z_AKORD[[#This Row],[CZAS_START]]) &amp;"-"&amp; YEAR(Tabela_Kwerenda_z_AKORD[[#This Row],[CZAS_START]])</f>
        <v>0-1-1900</v>
      </c>
      <c r="K2535" t="e">
        <f>INDEX(AKORDT[],MATCH(Tabela_Kwerenda_z_AKORD[[#This Row],[PRACOWNICY_ID]],AKORDT[PRACOWNICY_ID],0),1)</f>
        <v>#N/A</v>
      </c>
    </row>
    <row r="2536" spans="1:11">
      <c r="A2536" s="11"/>
      <c r="B2536" s="11"/>
      <c r="F2536" s="11"/>
      <c r="I2536" t="str">
        <f>LEFT(Tabela_Kwerenda_z_AKORD[[#This Row],[NR_KOMISJI]],5)</f>
        <v/>
      </c>
      <c r="J2536" t="str">
        <f>DAY(Tabela_Kwerenda_z_AKORD[[#This Row],[CZAS_START]]) &amp;"-"&amp; MONTH(Tabela_Kwerenda_z_AKORD[[#This Row],[CZAS_START]]) &amp;"-"&amp; YEAR(Tabela_Kwerenda_z_AKORD[[#This Row],[CZAS_START]])</f>
        <v>0-1-1900</v>
      </c>
      <c r="K2536" t="e">
        <f>INDEX(AKORDT[],MATCH(Tabela_Kwerenda_z_AKORD[[#This Row],[PRACOWNICY_ID]],AKORDT[PRACOWNICY_ID],0),1)</f>
        <v>#N/A</v>
      </c>
    </row>
    <row r="2537" spans="1:11">
      <c r="A2537" s="11"/>
      <c r="B2537" s="11"/>
      <c r="F2537" s="11"/>
      <c r="I2537" t="str">
        <f>LEFT(Tabela_Kwerenda_z_AKORD[[#This Row],[NR_KOMISJI]],5)</f>
        <v/>
      </c>
      <c r="J2537" t="str">
        <f>DAY(Tabela_Kwerenda_z_AKORD[[#This Row],[CZAS_START]]) &amp;"-"&amp; MONTH(Tabela_Kwerenda_z_AKORD[[#This Row],[CZAS_START]]) &amp;"-"&amp; YEAR(Tabela_Kwerenda_z_AKORD[[#This Row],[CZAS_START]])</f>
        <v>0-1-1900</v>
      </c>
      <c r="K2537" t="e">
        <f>INDEX(AKORDT[],MATCH(Tabela_Kwerenda_z_AKORD[[#This Row],[PRACOWNICY_ID]],AKORDT[PRACOWNICY_ID],0),1)</f>
        <v>#N/A</v>
      </c>
    </row>
    <row r="2538" spans="1:11">
      <c r="A2538" s="11"/>
      <c r="B2538" s="11"/>
      <c r="F2538" s="11"/>
      <c r="I2538" t="str">
        <f>LEFT(Tabela_Kwerenda_z_AKORD[[#This Row],[NR_KOMISJI]],5)</f>
        <v/>
      </c>
      <c r="J2538" t="str">
        <f>DAY(Tabela_Kwerenda_z_AKORD[[#This Row],[CZAS_START]]) &amp;"-"&amp; MONTH(Tabela_Kwerenda_z_AKORD[[#This Row],[CZAS_START]]) &amp;"-"&amp; YEAR(Tabela_Kwerenda_z_AKORD[[#This Row],[CZAS_START]])</f>
        <v>0-1-1900</v>
      </c>
      <c r="K2538" t="e">
        <f>INDEX(AKORDT[],MATCH(Tabela_Kwerenda_z_AKORD[[#This Row],[PRACOWNICY_ID]],AKORDT[PRACOWNICY_ID],0),1)</f>
        <v>#N/A</v>
      </c>
    </row>
    <row r="2539" spans="1:11">
      <c r="A2539" s="11"/>
      <c r="B2539" s="11"/>
      <c r="F2539" s="11"/>
      <c r="I2539" t="str">
        <f>LEFT(Tabela_Kwerenda_z_AKORD[[#This Row],[NR_KOMISJI]],5)</f>
        <v/>
      </c>
      <c r="J2539" t="str">
        <f>DAY(Tabela_Kwerenda_z_AKORD[[#This Row],[CZAS_START]]) &amp;"-"&amp; MONTH(Tabela_Kwerenda_z_AKORD[[#This Row],[CZAS_START]]) &amp;"-"&amp; YEAR(Tabela_Kwerenda_z_AKORD[[#This Row],[CZAS_START]])</f>
        <v>0-1-1900</v>
      </c>
      <c r="K2539" t="e">
        <f>INDEX(AKORDT[],MATCH(Tabela_Kwerenda_z_AKORD[[#This Row],[PRACOWNICY_ID]],AKORDT[PRACOWNICY_ID],0),1)</f>
        <v>#N/A</v>
      </c>
    </row>
    <row r="2540" spans="1:11">
      <c r="A2540" s="11"/>
      <c r="B2540" s="11"/>
      <c r="F2540" s="11"/>
      <c r="I2540" t="str">
        <f>LEFT(Tabela_Kwerenda_z_AKORD[[#This Row],[NR_KOMISJI]],5)</f>
        <v/>
      </c>
      <c r="J2540" t="str">
        <f>DAY(Tabela_Kwerenda_z_AKORD[[#This Row],[CZAS_START]]) &amp;"-"&amp; MONTH(Tabela_Kwerenda_z_AKORD[[#This Row],[CZAS_START]]) &amp;"-"&amp; YEAR(Tabela_Kwerenda_z_AKORD[[#This Row],[CZAS_START]])</f>
        <v>0-1-1900</v>
      </c>
      <c r="K2540" t="e">
        <f>INDEX(AKORDT[],MATCH(Tabela_Kwerenda_z_AKORD[[#This Row],[PRACOWNICY_ID]],AKORDT[PRACOWNICY_ID],0),1)</f>
        <v>#N/A</v>
      </c>
    </row>
    <row r="2541" spans="1:11">
      <c r="A2541" s="11"/>
      <c r="B2541" s="11"/>
      <c r="F2541" s="11"/>
      <c r="I2541" t="str">
        <f>LEFT(Tabela_Kwerenda_z_AKORD[[#This Row],[NR_KOMISJI]],5)</f>
        <v/>
      </c>
      <c r="J2541" t="str">
        <f>DAY(Tabela_Kwerenda_z_AKORD[[#This Row],[CZAS_START]]) &amp;"-"&amp; MONTH(Tabela_Kwerenda_z_AKORD[[#This Row],[CZAS_START]]) &amp;"-"&amp; YEAR(Tabela_Kwerenda_z_AKORD[[#This Row],[CZAS_START]])</f>
        <v>0-1-1900</v>
      </c>
      <c r="K2541" t="e">
        <f>INDEX(AKORDT[],MATCH(Tabela_Kwerenda_z_AKORD[[#This Row],[PRACOWNICY_ID]],AKORDT[PRACOWNICY_ID],0),1)</f>
        <v>#N/A</v>
      </c>
    </row>
    <row r="2542" spans="1:11">
      <c r="A2542" s="11"/>
      <c r="B2542" s="11"/>
      <c r="F2542" s="11"/>
      <c r="I2542" t="str">
        <f>LEFT(Tabela_Kwerenda_z_AKORD[[#This Row],[NR_KOMISJI]],5)</f>
        <v/>
      </c>
      <c r="J2542" t="str">
        <f>DAY(Tabela_Kwerenda_z_AKORD[[#This Row],[CZAS_START]]) &amp;"-"&amp; MONTH(Tabela_Kwerenda_z_AKORD[[#This Row],[CZAS_START]]) &amp;"-"&amp; YEAR(Tabela_Kwerenda_z_AKORD[[#This Row],[CZAS_START]])</f>
        <v>0-1-1900</v>
      </c>
      <c r="K2542" t="e">
        <f>INDEX(AKORDT[],MATCH(Tabela_Kwerenda_z_AKORD[[#This Row],[PRACOWNICY_ID]],AKORDT[PRACOWNICY_ID],0),1)</f>
        <v>#N/A</v>
      </c>
    </row>
    <row r="2543" spans="1:11">
      <c r="A2543" s="11"/>
      <c r="B2543" s="11"/>
      <c r="F2543" s="11"/>
      <c r="I2543" t="str">
        <f>LEFT(Tabela_Kwerenda_z_AKORD[[#This Row],[NR_KOMISJI]],5)</f>
        <v/>
      </c>
      <c r="J2543" t="str">
        <f>DAY(Tabela_Kwerenda_z_AKORD[[#This Row],[CZAS_START]]) &amp;"-"&amp; MONTH(Tabela_Kwerenda_z_AKORD[[#This Row],[CZAS_START]]) &amp;"-"&amp; YEAR(Tabela_Kwerenda_z_AKORD[[#This Row],[CZAS_START]])</f>
        <v>0-1-1900</v>
      </c>
      <c r="K2543" t="e">
        <f>INDEX(AKORDT[],MATCH(Tabela_Kwerenda_z_AKORD[[#This Row],[PRACOWNICY_ID]],AKORDT[PRACOWNICY_ID],0),1)</f>
        <v>#N/A</v>
      </c>
    </row>
    <row r="2544" spans="1:11">
      <c r="A2544" s="11"/>
      <c r="B2544" s="11"/>
      <c r="F2544" s="11"/>
      <c r="I2544" t="str">
        <f>LEFT(Tabela_Kwerenda_z_AKORD[[#This Row],[NR_KOMISJI]],5)</f>
        <v/>
      </c>
      <c r="J2544" t="str">
        <f>DAY(Tabela_Kwerenda_z_AKORD[[#This Row],[CZAS_START]]) &amp;"-"&amp; MONTH(Tabela_Kwerenda_z_AKORD[[#This Row],[CZAS_START]]) &amp;"-"&amp; YEAR(Tabela_Kwerenda_z_AKORD[[#This Row],[CZAS_START]])</f>
        <v>0-1-1900</v>
      </c>
      <c r="K2544" t="e">
        <f>INDEX(AKORDT[],MATCH(Tabela_Kwerenda_z_AKORD[[#This Row],[PRACOWNICY_ID]],AKORDT[PRACOWNICY_ID],0),1)</f>
        <v>#N/A</v>
      </c>
    </row>
    <row r="2545" spans="1:11">
      <c r="A2545" s="11"/>
      <c r="B2545" s="11"/>
      <c r="F2545" s="11"/>
      <c r="I2545" t="str">
        <f>LEFT(Tabela_Kwerenda_z_AKORD[[#This Row],[NR_KOMISJI]],5)</f>
        <v/>
      </c>
      <c r="J2545" t="str">
        <f>DAY(Tabela_Kwerenda_z_AKORD[[#This Row],[CZAS_START]]) &amp;"-"&amp; MONTH(Tabela_Kwerenda_z_AKORD[[#This Row],[CZAS_START]]) &amp;"-"&amp; YEAR(Tabela_Kwerenda_z_AKORD[[#This Row],[CZAS_START]])</f>
        <v>0-1-1900</v>
      </c>
      <c r="K2545" t="e">
        <f>INDEX(AKORDT[],MATCH(Tabela_Kwerenda_z_AKORD[[#This Row],[PRACOWNICY_ID]],AKORDT[PRACOWNICY_ID],0),1)</f>
        <v>#N/A</v>
      </c>
    </row>
    <row r="2546" spans="1:11">
      <c r="A2546" s="11"/>
      <c r="B2546" s="11"/>
      <c r="F2546" s="11"/>
      <c r="I2546" t="str">
        <f>LEFT(Tabela_Kwerenda_z_AKORD[[#This Row],[NR_KOMISJI]],5)</f>
        <v/>
      </c>
      <c r="J2546" t="str">
        <f>DAY(Tabela_Kwerenda_z_AKORD[[#This Row],[CZAS_START]]) &amp;"-"&amp; MONTH(Tabela_Kwerenda_z_AKORD[[#This Row],[CZAS_START]]) &amp;"-"&amp; YEAR(Tabela_Kwerenda_z_AKORD[[#This Row],[CZAS_START]])</f>
        <v>0-1-1900</v>
      </c>
      <c r="K2546" t="e">
        <f>INDEX(AKORDT[],MATCH(Tabela_Kwerenda_z_AKORD[[#This Row],[PRACOWNICY_ID]],AKORDT[PRACOWNICY_ID],0),1)</f>
        <v>#N/A</v>
      </c>
    </row>
    <row r="2547" spans="1:11">
      <c r="A2547" s="11"/>
      <c r="B2547" s="11"/>
      <c r="F2547" s="11"/>
      <c r="I2547" t="str">
        <f>LEFT(Tabela_Kwerenda_z_AKORD[[#This Row],[NR_KOMISJI]],5)</f>
        <v/>
      </c>
      <c r="J2547" t="str">
        <f>DAY(Tabela_Kwerenda_z_AKORD[[#This Row],[CZAS_START]]) &amp;"-"&amp; MONTH(Tabela_Kwerenda_z_AKORD[[#This Row],[CZAS_START]]) &amp;"-"&amp; YEAR(Tabela_Kwerenda_z_AKORD[[#This Row],[CZAS_START]])</f>
        <v>0-1-1900</v>
      </c>
      <c r="K2547" t="e">
        <f>INDEX(AKORDT[],MATCH(Tabela_Kwerenda_z_AKORD[[#This Row],[PRACOWNICY_ID]],AKORDT[PRACOWNICY_ID],0),1)</f>
        <v>#N/A</v>
      </c>
    </row>
    <row r="2548" spans="1:11">
      <c r="A2548" s="11"/>
      <c r="B2548" s="11"/>
      <c r="F2548" s="11"/>
      <c r="I2548" t="str">
        <f>LEFT(Tabela_Kwerenda_z_AKORD[[#This Row],[NR_KOMISJI]],5)</f>
        <v/>
      </c>
      <c r="J2548" t="str">
        <f>DAY(Tabela_Kwerenda_z_AKORD[[#This Row],[CZAS_START]]) &amp;"-"&amp; MONTH(Tabela_Kwerenda_z_AKORD[[#This Row],[CZAS_START]]) &amp;"-"&amp; YEAR(Tabela_Kwerenda_z_AKORD[[#This Row],[CZAS_START]])</f>
        <v>0-1-1900</v>
      </c>
      <c r="K2548" t="e">
        <f>INDEX(AKORDT[],MATCH(Tabela_Kwerenda_z_AKORD[[#This Row],[PRACOWNICY_ID]],AKORDT[PRACOWNICY_ID],0),1)</f>
        <v>#N/A</v>
      </c>
    </row>
    <row r="2549" spans="1:11">
      <c r="A2549" s="11"/>
      <c r="B2549" s="11"/>
      <c r="F2549" s="11"/>
      <c r="I2549" t="str">
        <f>LEFT(Tabela_Kwerenda_z_AKORD[[#This Row],[NR_KOMISJI]],5)</f>
        <v/>
      </c>
      <c r="J2549" t="str">
        <f>DAY(Tabela_Kwerenda_z_AKORD[[#This Row],[CZAS_START]]) &amp;"-"&amp; MONTH(Tabela_Kwerenda_z_AKORD[[#This Row],[CZAS_START]]) &amp;"-"&amp; YEAR(Tabela_Kwerenda_z_AKORD[[#This Row],[CZAS_START]])</f>
        <v>0-1-1900</v>
      </c>
      <c r="K2549" t="e">
        <f>INDEX(AKORDT[],MATCH(Tabela_Kwerenda_z_AKORD[[#This Row],[PRACOWNICY_ID]],AKORDT[PRACOWNICY_ID],0),1)</f>
        <v>#N/A</v>
      </c>
    </row>
    <row r="2550" spans="1:11">
      <c r="A2550" s="11"/>
      <c r="B2550" s="11"/>
      <c r="F2550" s="11"/>
      <c r="I2550" t="str">
        <f>LEFT(Tabela_Kwerenda_z_AKORD[[#This Row],[NR_KOMISJI]],5)</f>
        <v/>
      </c>
      <c r="J2550" t="str">
        <f>DAY(Tabela_Kwerenda_z_AKORD[[#This Row],[CZAS_START]]) &amp;"-"&amp; MONTH(Tabela_Kwerenda_z_AKORD[[#This Row],[CZAS_START]]) &amp;"-"&amp; YEAR(Tabela_Kwerenda_z_AKORD[[#This Row],[CZAS_START]])</f>
        <v>0-1-1900</v>
      </c>
      <c r="K2550" t="e">
        <f>INDEX(AKORDT[],MATCH(Tabela_Kwerenda_z_AKORD[[#This Row],[PRACOWNICY_ID]],AKORDT[PRACOWNICY_ID],0),1)</f>
        <v>#N/A</v>
      </c>
    </row>
    <row r="2551" spans="1:11">
      <c r="A2551" s="11"/>
      <c r="B2551" s="11"/>
      <c r="F2551" s="11"/>
      <c r="I2551" t="str">
        <f>LEFT(Tabela_Kwerenda_z_AKORD[[#This Row],[NR_KOMISJI]],5)</f>
        <v/>
      </c>
      <c r="J2551" t="str">
        <f>DAY(Tabela_Kwerenda_z_AKORD[[#This Row],[CZAS_START]]) &amp;"-"&amp; MONTH(Tabela_Kwerenda_z_AKORD[[#This Row],[CZAS_START]]) &amp;"-"&amp; YEAR(Tabela_Kwerenda_z_AKORD[[#This Row],[CZAS_START]])</f>
        <v>0-1-1900</v>
      </c>
      <c r="K2551" t="e">
        <f>INDEX(AKORDT[],MATCH(Tabela_Kwerenda_z_AKORD[[#This Row],[PRACOWNICY_ID]],AKORDT[PRACOWNICY_ID],0),1)</f>
        <v>#N/A</v>
      </c>
    </row>
    <row r="2552" spans="1:11">
      <c r="A2552" s="11"/>
      <c r="B2552" s="11"/>
      <c r="F2552" s="11"/>
      <c r="I2552" t="str">
        <f>LEFT(Tabela_Kwerenda_z_AKORD[[#This Row],[NR_KOMISJI]],5)</f>
        <v/>
      </c>
      <c r="J2552" t="str">
        <f>DAY(Tabela_Kwerenda_z_AKORD[[#This Row],[CZAS_START]]) &amp;"-"&amp; MONTH(Tabela_Kwerenda_z_AKORD[[#This Row],[CZAS_START]]) &amp;"-"&amp; YEAR(Tabela_Kwerenda_z_AKORD[[#This Row],[CZAS_START]])</f>
        <v>0-1-1900</v>
      </c>
      <c r="K2552" t="e">
        <f>INDEX(AKORDT[],MATCH(Tabela_Kwerenda_z_AKORD[[#This Row],[PRACOWNICY_ID]],AKORDT[PRACOWNICY_ID],0),1)</f>
        <v>#N/A</v>
      </c>
    </row>
    <row r="2553" spans="1:11">
      <c r="A2553" s="11"/>
      <c r="B2553" s="11"/>
      <c r="F2553" s="11"/>
      <c r="I2553" t="str">
        <f>LEFT(Tabela_Kwerenda_z_AKORD[[#This Row],[NR_KOMISJI]],5)</f>
        <v/>
      </c>
      <c r="J2553" t="str">
        <f>DAY(Tabela_Kwerenda_z_AKORD[[#This Row],[CZAS_START]]) &amp;"-"&amp; MONTH(Tabela_Kwerenda_z_AKORD[[#This Row],[CZAS_START]]) &amp;"-"&amp; YEAR(Tabela_Kwerenda_z_AKORD[[#This Row],[CZAS_START]])</f>
        <v>0-1-1900</v>
      </c>
      <c r="K2553" t="e">
        <f>INDEX(AKORDT[],MATCH(Tabela_Kwerenda_z_AKORD[[#This Row],[PRACOWNICY_ID]],AKORDT[PRACOWNICY_ID],0),1)</f>
        <v>#N/A</v>
      </c>
    </row>
    <row r="2554" spans="1:11">
      <c r="A2554" s="11"/>
      <c r="B2554" s="11"/>
      <c r="F2554" s="11"/>
      <c r="I2554" t="str">
        <f>LEFT(Tabela_Kwerenda_z_AKORD[[#This Row],[NR_KOMISJI]],5)</f>
        <v/>
      </c>
      <c r="J2554" t="str">
        <f>DAY(Tabela_Kwerenda_z_AKORD[[#This Row],[CZAS_START]]) &amp;"-"&amp; MONTH(Tabela_Kwerenda_z_AKORD[[#This Row],[CZAS_START]]) &amp;"-"&amp; YEAR(Tabela_Kwerenda_z_AKORD[[#This Row],[CZAS_START]])</f>
        <v>0-1-1900</v>
      </c>
      <c r="K2554" t="e">
        <f>INDEX(AKORDT[],MATCH(Tabela_Kwerenda_z_AKORD[[#This Row],[PRACOWNICY_ID]],AKORDT[PRACOWNICY_ID],0),1)</f>
        <v>#N/A</v>
      </c>
    </row>
    <row r="2555" spans="1:11">
      <c r="A2555" s="11"/>
      <c r="B2555" s="11"/>
      <c r="F2555" s="11"/>
      <c r="I2555" t="str">
        <f>LEFT(Tabela_Kwerenda_z_AKORD[[#This Row],[NR_KOMISJI]],5)</f>
        <v/>
      </c>
      <c r="J2555" t="str">
        <f>DAY(Tabela_Kwerenda_z_AKORD[[#This Row],[CZAS_START]]) &amp;"-"&amp; MONTH(Tabela_Kwerenda_z_AKORD[[#This Row],[CZAS_START]]) &amp;"-"&amp; YEAR(Tabela_Kwerenda_z_AKORD[[#This Row],[CZAS_START]])</f>
        <v>0-1-1900</v>
      </c>
      <c r="K2555" t="e">
        <f>INDEX(AKORDT[],MATCH(Tabela_Kwerenda_z_AKORD[[#This Row],[PRACOWNICY_ID]],AKORDT[PRACOWNICY_ID],0),1)</f>
        <v>#N/A</v>
      </c>
    </row>
    <row r="2556" spans="1:11">
      <c r="A2556" s="11"/>
      <c r="B2556" s="11"/>
      <c r="F2556" s="11"/>
      <c r="I2556" t="str">
        <f>LEFT(Tabela_Kwerenda_z_AKORD[[#This Row],[NR_KOMISJI]],5)</f>
        <v/>
      </c>
      <c r="J2556" t="str">
        <f>DAY(Tabela_Kwerenda_z_AKORD[[#This Row],[CZAS_START]]) &amp;"-"&amp; MONTH(Tabela_Kwerenda_z_AKORD[[#This Row],[CZAS_START]]) &amp;"-"&amp; YEAR(Tabela_Kwerenda_z_AKORD[[#This Row],[CZAS_START]])</f>
        <v>0-1-1900</v>
      </c>
      <c r="K2556" t="e">
        <f>INDEX(AKORDT[],MATCH(Tabela_Kwerenda_z_AKORD[[#This Row],[PRACOWNICY_ID]],AKORDT[PRACOWNICY_ID],0),1)</f>
        <v>#N/A</v>
      </c>
    </row>
    <row r="2557" spans="1:11">
      <c r="A2557" s="11"/>
      <c r="B2557" s="11"/>
      <c r="F2557" s="11"/>
      <c r="I2557" t="str">
        <f>LEFT(Tabela_Kwerenda_z_AKORD[[#This Row],[NR_KOMISJI]],5)</f>
        <v/>
      </c>
      <c r="J2557" t="str">
        <f>DAY(Tabela_Kwerenda_z_AKORD[[#This Row],[CZAS_START]]) &amp;"-"&amp; MONTH(Tabela_Kwerenda_z_AKORD[[#This Row],[CZAS_START]]) &amp;"-"&amp; YEAR(Tabela_Kwerenda_z_AKORD[[#This Row],[CZAS_START]])</f>
        <v>0-1-1900</v>
      </c>
      <c r="K2557" t="e">
        <f>INDEX(AKORDT[],MATCH(Tabela_Kwerenda_z_AKORD[[#This Row],[PRACOWNICY_ID]],AKORDT[PRACOWNICY_ID],0),1)</f>
        <v>#N/A</v>
      </c>
    </row>
    <row r="2558" spans="1:11">
      <c r="A2558" s="11"/>
      <c r="B2558" s="11"/>
      <c r="F2558" s="11"/>
      <c r="I2558" t="str">
        <f>LEFT(Tabela_Kwerenda_z_AKORD[[#This Row],[NR_KOMISJI]],5)</f>
        <v/>
      </c>
      <c r="J2558" t="str">
        <f>DAY(Tabela_Kwerenda_z_AKORD[[#This Row],[CZAS_START]]) &amp;"-"&amp; MONTH(Tabela_Kwerenda_z_AKORD[[#This Row],[CZAS_START]]) &amp;"-"&amp; YEAR(Tabela_Kwerenda_z_AKORD[[#This Row],[CZAS_START]])</f>
        <v>0-1-1900</v>
      </c>
      <c r="K2558" t="e">
        <f>INDEX(AKORDT[],MATCH(Tabela_Kwerenda_z_AKORD[[#This Row],[PRACOWNICY_ID]],AKORDT[PRACOWNICY_ID],0),1)</f>
        <v>#N/A</v>
      </c>
    </row>
    <row r="2559" spans="1:11">
      <c r="A2559" s="11"/>
      <c r="B2559" s="11"/>
      <c r="F2559" s="11"/>
      <c r="I2559" t="str">
        <f>LEFT(Tabela_Kwerenda_z_AKORD[[#This Row],[NR_KOMISJI]],5)</f>
        <v/>
      </c>
      <c r="J2559" t="str">
        <f>DAY(Tabela_Kwerenda_z_AKORD[[#This Row],[CZAS_START]]) &amp;"-"&amp; MONTH(Tabela_Kwerenda_z_AKORD[[#This Row],[CZAS_START]]) &amp;"-"&amp; YEAR(Tabela_Kwerenda_z_AKORD[[#This Row],[CZAS_START]])</f>
        <v>0-1-1900</v>
      </c>
      <c r="K2559" t="e">
        <f>INDEX(AKORDT[],MATCH(Tabela_Kwerenda_z_AKORD[[#This Row],[PRACOWNICY_ID]],AKORDT[PRACOWNICY_ID],0),1)</f>
        <v>#N/A</v>
      </c>
    </row>
    <row r="2560" spans="1:11">
      <c r="A2560" s="11"/>
      <c r="B2560" s="11"/>
      <c r="F2560" s="11"/>
      <c r="I2560" t="str">
        <f>LEFT(Tabela_Kwerenda_z_AKORD[[#This Row],[NR_KOMISJI]],5)</f>
        <v/>
      </c>
      <c r="J2560" t="str">
        <f>DAY(Tabela_Kwerenda_z_AKORD[[#This Row],[CZAS_START]]) &amp;"-"&amp; MONTH(Tabela_Kwerenda_z_AKORD[[#This Row],[CZAS_START]]) &amp;"-"&amp; YEAR(Tabela_Kwerenda_z_AKORD[[#This Row],[CZAS_START]])</f>
        <v>0-1-1900</v>
      </c>
      <c r="K2560" t="e">
        <f>INDEX(AKORDT[],MATCH(Tabela_Kwerenda_z_AKORD[[#This Row],[PRACOWNICY_ID]],AKORDT[PRACOWNICY_ID],0),1)</f>
        <v>#N/A</v>
      </c>
    </row>
    <row r="2561" spans="1:11">
      <c r="A2561" s="11"/>
      <c r="B2561" s="11"/>
      <c r="F2561" s="11"/>
      <c r="I2561" t="str">
        <f>LEFT(Tabela_Kwerenda_z_AKORD[[#This Row],[NR_KOMISJI]],5)</f>
        <v/>
      </c>
      <c r="J2561" t="str">
        <f>DAY(Tabela_Kwerenda_z_AKORD[[#This Row],[CZAS_START]]) &amp;"-"&amp; MONTH(Tabela_Kwerenda_z_AKORD[[#This Row],[CZAS_START]]) &amp;"-"&amp; YEAR(Tabela_Kwerenda_z_AKORD[[#This Row],[CZAS_START]])</f>
        <v>0-1-1900</v>
      </c>
      <c r="K2561" t="e">
        <f>INDEX(AKORDT[],MATCH(Tabela_Kwerenda_z_AKORD[[#This Row],[PRACOWNICY_ID]],AKORDT[PRACOWNICY_ID],0),1)</f>
        <v>#N/A</v>
      </c>
    </row>
    <row r="2562" spans="1:11">
      <c r="A2562" s="11"/>
      <c r="B2562" s="11"/>
      <c r="F2562" s="11"/>
      <c r="I2562" t="str">
        <f>LEFT(Tabela_Kwerenda_z_AKORD[[#This Row],[NR_KOMISJI]],5)</f>
        <v/>
      </c>
      <c r="J2562" t="str">
        <f>DAY(Tabela_Kwerenda_z_AKORD[[#This Row],[CZAS_START]]) &amp;"-"&amp; MONTH(Tabela_Kwerenda_z_AKORD[[#This Row],[CZAS_START]]) &amp;"-"&amp; YEAR(Tabela_Kwerenda_z_AKORD[[#This Row],[CZAS_START]])</f>
        <v>0-1-1900</v>
      </c>
      <c r="K2562" t="e">
        <f>INDEX(AKORDT[],MATCH(Tabela_Kwerenda_z_AKORD[[#This Row],[PRACOWNICY_ID]],AKORDT[PRACOWNICY_ID],0),1)</f>
        <v>#N/A</v>
      </c>
    </row>
    <row r="2563" spans="1:11">
      <c r="A2563" s="11"/>
      <c r="B2563" s="11"/>
      <c r="F2563" s="11"/>
      <c r="I2563" t="str">
        <f>LEFT(Tabela_Kwerenda_z_AKORD[[#This Row],[NR_KOMISJI]],5)</f>
        <v/>
      </c>
      <c r="J2563" t="str">
        <f>DAY(Tabela_Kwerenda_z_AKORD[[#This Row],[CZAS_START]]) &amp;"-"&amp; MONTH(Tabela_Kwerenda_z_AKORD[[#This Row],[CZAS_START]]) &amp;"-"&amp; YEAR(Tabela_Kwerenda_z_AKORD[[#This Row],[CZAS_START]])</f>
        <v>0-1-1900</v>
      </c>
      <c r="K2563" t="e">
        <f>INDEX(AKORDT[],MATCH(Tabela_Kwerenda_z_AKORD[[#This Row],[PRACOWNICY_ID]],AKORDT[PRACOWNICY_ID],0),1)</f>
        <v>#N/A</v>
      </c>
    </row>
    <row r="2564" spans="1:11">
      <c r="A2564" s="11"/>
      <c r="B2564" s="11"/>
      <c r="F2564" s="11"/>
      <c r="I2564" t="str">
        <f>LEFT(Tabela_Kwerenda_z_AKORD[[#This Row],[NR_KOMISJI]],5)</f>
        <v/>
      </c>
      <c r="J2564" t="str">
        <f>DAY(Tabela_Kwerenda_z_AKORD[[#This Row],[CZAS_START]]) &amp;"-"&amp; MONTH(Tabela_Kwerenda_z_AKORD[[#This Row],[CZAS_START]]) &amp;"-"&amp; YEAR(Tabela_Kwerenda_z_AKORD[[#This Row],[CZAS_START]])</f>
        <v>0-1-1900</v>
      </c>
      <c r="K2564" t="e">
        <f>INDEX(AKORDT[],MATCH(Tabela_Kwerenda_z_AKORD[[#This Row],[PRACOWNICY_ID]],AKORDT[PRACOWNICY_ID],0),1)</f>
        <v>#N/A</v>
      </c>
    </row>
    <row r="2565" spans="1:11">
      <c r="A2565" s="11"/>
      <c r="B2565" s="11"/>
      <c r="F2565" s="11"/>
      <c r="I2565" t="str">
        <f>LEFT(Tabela_Kwerenda_z_AKORD[[#This Row],[NR_KOMISJI]],5)</f>
        <v/>
      </c>
      <c r="J2565" t="str">
        <f>DAY(Tabela_Kwerenda_z_AKORD[[#This Row],[CZAS_START]]) &amp;"-"&amp; MONTH(Tabela_Kwerenda_z_AKORD[[#This Row],[CZAS_START]]) &amp;"-"&amp; YEAR(Tabela_Kwerenda_z_AKORD[[#This Row],[CZAS_START]])</f>
        <v>0-1-1900</v>
      </c>
      <c r="K2565" t="e">
        <f>INDEX(AKORDT[],MATCH(Tabela_Kwerenda_z_AKORD[[#This Row],[PRACOWNICY_ID]],AKORDT[PRACOWNICY_ID],0),1)</f>
        <v>#N/A</v>
      </c>
    </row>
    <row r="2566" spans="1:11">
      <c r="A2566" s="11"/>
      <c r="B2566" s="11"/>
      <c r="F2566" s="11"/>
      <c r="I2566" t="str">
        <f>LEFT(Tabela_Kwerenda_z_AKORD[[#This Row],[NR_KOMISJI]],5)</f>
        <v/>
      </c>
      <c r="J2566" t="str">
        <f>DAY(Tabela_Kwerenda_z_AKORD[[#This Row],[CZAS_START]]) &amp;"-"&amp; MONTH(Tabela_Kwerenda_z_AKORD[[#This Row],[CZAS_START]]) &amp;"-"&amp; YEAR(Tabela_Kwerenda_z_AKORD[[#This Row],[CZAS_START]])</f>
        <v>0-1-1900</v>
      </c>
      <c r="K2566" t="e">
        <f>INDEX(AKORDT[],MATCH(Tabela_Kwerenda_z_AKORD[[#This Row],[PRACOWNICY_ID]],AKORDT[PRACOWNICY_ID],0),1)</f>
        <v>#N/A</v>
      </c>
    </row>
    <row r="2567" spans="1:11">
      <c r="A2567" s="11"/>
      <c r="B2567" s="11"/>
      <c r="F2567" s="11"/>
      <c r="I2567" t="str">
        <f>LEFT(Tabela_Kwerenda_z_AKORD[[#This Row],[NR_KOMISJI]],5)</f>
        <v/>
      </c>
      <c r="J2567" t="str">
        <f>DAY(Tabela_Kwerenda_z_AKORD[[#This Row],[CZAS_START]]) &amp;"-"&amp; MONTH(Tabela_Kwerenda_z_AKORD[[#This Row],[CZAS_START]]) &amp;"-"&amp; YEAR(Tabela_Kwerenda_z_AKORD[[#This Row],[CZAS_START]])</f>
        <v>0-1-1900</v>
      </c>
      <c r="K2567" t="e">
        <f>INDEX(AKORDT[],MATCH(Tabela_Kwerenda_z_AKORD[[#This Row],[PRACOWNICY_ID]],AKORDT[PRACOWNICY_ID],0),1)</f>
        <v>#N/A</v>
      </c>
    </row>
    <row r="2568" spans="1:11">
      <c r="A2568" s="11"/>
      <c r="B2568" s="11"/>
      <c r="F2568" s="11"/>
      <c r="I2568" t="str">
        <f>LEFT(Tabela_Kwerenda_z_AKORD[[#This Row],[NR_KOMISJI]],5)</f>
        <v/>
      </c>
      <c r="J2568" t="str">
        <f>DAY(Tabela_Kwerenda_z_AKORD[[#This Row],[CZAS_START]]) &amp;"-"&amp; MONTH(Tabela_Kwerenda_z_AKORD[[#This Row],[CZAS_START]]) &amp;"-"&amp; YEAR(Tabela_Kwerenda_z_AKORD[[#This Row],[CZAS_START]])</f>
        <v>0-1-1900</v>
      </c>
      <c r="K2568" t="e">
        <f>INDEX(AKORDT[],MATCH(Tabela_Kwerenda_z_AKORD[[#This Row],[PRACOWNICY_ID]],AKORDT[PRACOWNICY_ID],0),1)</f>
        <v>#N/A</v>
      </c>
    </row>
    <row r="2569" spans="1:11">
      <c r="A2569" s="11"/>
      <c r="B2569" s="11"/>
      <c r="F2569" s="11"/>
      <c r="I2569" t="str">
        <f>LEFT(Tabela_Kwerenda_z_AKORD[[#This Row],[NR_KOMISJI]],5)</f>
        <v/>
      </c>
      <c r="J2569" t="str">
        <f>DAY(Tabela_Kwerenda_z_AKORD[[#This Row],[CZAS_START]]) &amp;"-"&amp; MONTH(Tabela_Kwerenda_z_AKORD[[#This Row],[CZAS_START]]) &amp;"-"&amp; YEAR(Tabela_Kwerenda_z_AKORD[[#This Row],[CZAS_START]])</f>
        <v>0-1-1900</v>
      </c>
      <c r="K2569" t="e">
        <f>INDEX(AKORDT[],MATCH(Tabela_Kwerenda_z_AKORD[[#This Row],[PRACOWNICY_ID]],AKORDT[PRACOWNICY_ID],0),1)</f>
        <v>#N/A</v>
      </c>
    </row>
    <row r="2570" spans="1:11">
      <c r="A2570" s="11"/>
      <c r="B2570" s="11"/>
      <c r="F2570" s="11"/>
      <c r="I2570" t="str">
        <f>LEFT(Tabela_Kwerenda_z_AKORD[[#This Row],[NR_KOMISJI]],5)</f>
        <v/>
      </c>
      <c r="J2570" t="str">
        <f>DAY(Tabela_Kwerenda_z_AKORD[[#This Row],[CZAS_START]]) &amp;"-"&amp; MONTH(Tabela_Kwerenda_z_AKORD[[#This Row],[CZAS_START]]) &amp;"-"&amp; YEAR(Tabela_Kwerenda_z_AKORD[[#This Row],[CZAS_START]])</f>
        <v>0-1-1900</v>
      </c>
      <c r="K2570" t="e">
        <f>INDEX(AKORDT[],MATCH(Tabela_Kwerenda_z_AKORD[[#This Row],[PRACOWNICY_ID]],AKORDT[PRACOWNICY_ID],0),1)</f>
        <v>#N/A</v>
      </c>
    </row>
    <row r="2571" spans="1:11">
      <c r="A2571" s="11"/>
      <c r="B2571" s="11"/>
      <c r="F2571" s="11"/>
      <c r="I2571" t="str">
        <f>LEFT(Tabela_Kwerenda_z_AKORD[[#This Row],[NR_KOMISJI]],5)</f>
        <v/>
      </c>
      <c r="J2571" t="str">
        <f>DAY(Tabela_Kwerenda_z_AKORD[[#This Row],[CZAS_START]]) &amp;"-"&amp; MONTH(Tabela_Kwerenda_z_AKORD[[#This Row],[CZAS_START]]) &amp;"-"&amp; YEAR(Tabela_Kwerenda_z_AKORD[[#This Row],[CZAS_START]])</f>
        <v>0-1-1900</v>
      </c>
      <c r="K2571" t="e">
        <f>INDEX(AKORDT[],MATCH(Tabela_Kwerenda_z_AKORD[[#This Row],[PRACOWNICY_ID]],AKORDT[PRACOWNICY_ID],0),1)</f>
        <v>#N/A</v>
      </c>
    </row>
    <row r="2572" spans="1:11">
      <c r="A2572" s="11"/>
      <c r="B2572" s="11"/>
      <c r="F2572" s="11"/>
      <c r="I2572" t="str">
        <f>LEFT(Tabela_Kwerenda_z_AKORD[[#This Row],[NR_KOMISJI]],5)</f>
        <v/>
      </c>
      <c r="J2572" t="str">
        <f>DAY(Tabela_Kwerenda_z_AKORD[[#This Row],[CZAS_START]]) &amp;"-"&amp; MONTH(Tabela_Kwerenda_z_AKORD[[#This Row],[CZAS_START]]) &amp;"-"&amp; YEAR(Tabela_Kwerenda_z_AKORD[[#This Row],[CZAS_START]])</f>
        <v>0-1-1900</v>
      </c>
      <c r="K2572" t="e">
        <f>INDEX(AKORDT[],MATCH(Tabela_Kwerenda_z_AKORD[[#This Row],[PRACOWNICY_ID]],AKORDT[PRACOWNICY_ID],0),1)</f>
        <v>#N/A</v>
      </c>
    </row>
    <row r="2573" spans="1:11">
      <c r="A2573" s="11"/>
      <c r="B2573" s="11"/>
      <c r="F2573" s="11"/>
      <c r="I2573" t="str">
        <f>LEFT(Tabela_Kwerenda_z_AKORD[[#This Row],[NR_KOMISJI]],5)</f>
        <v/>
      </c>
      <c r="J2573" t="str">
        <f>DAY(Tabela_Kwerenda_z_AKORD[[#This Row],[CZAS_START]]) &amp;"-"&amp; MONTH(Tabela_Kwerenda_z_AKORD[[#This Row],[CZAS_START]]) &amp;"-"&amp; YEAR(Tabela_Kwerenda_z_AKORD[[#This Row],[CZAS_START]])</f>
        <v>0-1-1900</v>
      </c>
      <c r="K2573" t="e">
        <f>INDEX(AKORDT[],MATCH(Tabela_Kwerenda_z_AKORD[[#This Row],[PRACOWNICY_ID]],AKORDT[PRACOWNICY_ID],0),1)</f>
        <v>#N/A</v>
      </c>
    </row>
    <row r="2574" spans="1:11">
      <c r="A2574" s="11"/>
      <c r="B2574" s="11"/>
      <c r="F2574" s="11"/>
      <c r="I2574" t="str">
        <f>LEFT(Tabela_Kwerenda_z_AKORD[[#This Row],[NR_KOMISJI]],5)</f>
        <v/>
      </c>
      <c r="J2574" t="str">
        <f>DAY(Tabela_Kwerenda_z_AKORD[[#This Row],[CZAS_START]]) &amp;"-"&amp; MONTH(Tabela_Kwerenda_z_AKORD[[#This Row],[CZAS_START]]) &amp;"-"&amp; YEAR(Tabela_Kwerenda_z_AKORD[[#This Row],[CZAS_START]])</f>
        <v>0-1-1900</v>
      </c>
      <c r="K2574" t="e">
        <f>INDEX(AKORDT[],MATCH(Tabela_Kwerenda_z_AKORD[[#This Row],[PRACOWNICY_ID]],AKORDT[PRACOWNICY_ID],0),1)</f>
        <v>#N/A</v>
      </c>
    </row>
    <row r="2575" spans="1:11">
      <c r="A2575" s="11"/>
      <c r="B2575" s="11"/>
      <c r="F2575" s="11"/>
      <c r="I2575" t="str">
        <f>LEFT(Tabela_Kwerenda_z_AKORD[[#This Row],[NR_KOMISJI]],5)</f>
        <v/>
      </c>
      <c r="J2575" t="str">
        <f>DAY(Tabela_Kwerenda_z_AKORD[[#This Row],[CZAS_START]]) &amp;"-"&amp; MONTH(Tabela_Kwerenda_z_AKORD[[#This Row],[CZAS_START]]) &amp;"-"&amp; YEAR(Tabela_Kwerenda_z_AKORD[[#This Row],[CZAS_START]])</f>
        <v>0-1-1900</v>
      </c>
      <c r="K2575" t="e">
        <f>INDEX(AKORDT[],MATCH(Tabela_Kwerenda_z_AKORD[[#This Row],[PRACOWNICY_ID]],AKORDT[PRACOWNICY_ID],0),1)</f>
        <v>#N/A</v>
      </c>
    </row>
    <row r="2576" spans="1:11">
      <c r="A2576" s="11"/>
      <c r="B2576" s="11"/>
      <c r="F2576" s="11"/>
      <c r="I2576" t="str">
        <f>LEFT(Tabela_Kwerenda_z_AKORD[[#This Row],[NR_KOMISJI]],5)</f>
        <v/>
      </c>
      <c r="J2576" t="str">
        <f>DAY(Tabela_Kwerenda_z_AKORD[[#This Row],[CZAS_START]]) &amp;"-"&amp; MONTH(Tabela_Kwerenda_z_AKORD[[#This Row],[CZAS_START]]) &amp;"-"&amp; YEAR(Tabela_Kwerenda_z_AKORD[[#This Row],[CZAS_START]])</f>
        <v>0-1-1900</v>
      </c>
      <c r="K2576" t="e">
        <f>INDEX(AKORDT[],MATCH(Tabela_Kwerenda_z_AKORD[[#This Row],[PRACOWNICY_ID]],AKORDT[PRACOWNICY_ID],0),1)</f>
        <v>#N/A</v>
      </c>
    </row>
    <row r="2577" spans="1:11">
      <c r="A2577" s="11"/>
      <c r="B2577" s="11"/>
      <c r="F2577" s="11"/>
      <c r="I2577" t="str">
        <f>LEFT(Tabela_Kwerenda_z_AKORD[[#This Row],[NR_KOMISJI]],5)</f>
        <v/>
      </c>
      <c r="J2577" t="str">
        <f>DAY(Tabela_Kwerenda_z_AKORD[[#This Row],[CZAS_START]]) &amp;"-"&amp; MONTH(Tabela_Kwerenda_z_AKORD[[#This Row],[CZAS_START]]) &amp;"-"&amp; YEAR(Tabela_Kwerenda_z_AKORD[[#This Row],[CZAS_START]])</f>
        <v>0-1-1900</v>
      </c>
      <c r="K2577" t="e">
        <f>INDEX(AKORDT[],MATCH(Tabela_Kwerenda_z_AKORD[[#This Row],[PRACOWNICY_ID]],AKORDT[PRACOWNICY_ID],0),1)</f>
        <v>#N/A</v>
      </c>
    </row>
    <row r="2578" spans="1:11">
      <c r="A2578" s="11"/>
      <c r="B2578" s="11"/>
      <c r="F2578" s="11"/>
      <c r="I2578" t="str">
        <f>LEFT(Tabela_Kwerenda_z_AKORD[[#This Row],[NR_KOMISJI]],5)</f>
        <v/>
      </c>
      <c r="J2578" t="str">
        <f>DAY(Tabela_Kwerenda_z_AKORD[[#This Row],[CZAS_START]]) &amp;"-"&amp; MONTH(Tabela_Kwerenda_z_AKORD[[#This Row],[CZAS_START]]) &amp;"-"&amp; YEAR(Tabela_Kwerenda_z_AKORD[[#This Row],[CZAS_START]])</f>
        <v>0-1-1900</v>
      </c>
      <c r="K2578" t="e">
        <f>INDEX(AKORDT[],MATCH(Tabela_Kwerenda_z_AKORD[[#This Row],[PRACOWNICY_ID]],AKORDT[PRACOWNICY_ID],0),1)</f>
        <v>#N/A</v>
      </c>
    </row>
    <row r="2579" spans="1:11">
      <c r="A2579" s="11"/>
      <c r="B2579" s="11"/>
      <c r="F2579" s="11"/>
      <c r="I2579" t="str">
        <f>LEFT(Tabela_Kwerenda_z_AKORD[[#This Row],[NR_KOMISJI]],5)</f>
        <v/>
      </c>
      <c r="J2579" t="str">
        <f>DAY(Tabela_Kwerenda_z_AKORD[[#This Row],[CZAS_START]]) &amp;"-"&amp; MONTH(Tabela_Kwerenda_z_AKORD[[#This Row],[CZAS_START]]) &amp;"-"&amp; YEAR(Tabela_Kwerenda_z_AKORD[[#This Row],[CZAS_START]])</f>
        <v>0-1-1900</v>
      </c>
      <c r="K2579" t="e">
        <f>INDEX(AKORDT[],MATCH(Tabela_Kwerenda_z_AKORD[[#This Row],[PRACOWNICY_ID]],AKORDT[PRACOWNICY_ID],0),1)</f>
        <v>#N/A</v>
      </c>
    </row>
    <row r="2580" spans="1:11">
      <c r="A2580" s="11"/>
      <c r="B2580" s="11"/>
      <c r="F2580" s="11"/>
      <c r="I2580" t="str">
        <f>LEFT(Tabela_Kwerenda_z_AKORD[[#This Row],[NR_KOMISJI]],5)</f>
        <v/>
      </c>
      <c r="J2580" t="str">
        <f>DAY(Tabela_Kwerenda_z_AKORD[[#This Row],[CZAS_START]]) &amp;"-"&amp; MONTH(Tabela_Kwerenda_z_AKORD[[#This Row],[CZAS_START]]) &amp;"-"&amp; YEAR(Tabela_Kwerenda_z_AKORD[[#This Row],[CZAS_START]])</f>
        <v>0-1-1900</v>
      </c>
      <c r="K2580" t="e">
        <f>INDEX(AKORDT[],MATCH(Tabela_Kwerenda_z_AKORD[[#This Row],[PRACOWNICY_ID]],AKORDT[PRACOWNICY_ID],0),1)</f>
        <v>#N/A</v>
      </c>
    </row>
    <row r="2581" spans="1:11">
      <c r="A2581" s="11"/>
      <c r="B2581" s="11"/>
      <c r="F2581" s="11"/>
      <c r="I2581" t="str">
        <f>LEFT(Tabela_Kwerenda_z_AKORD[[#This Row],[NR_KOMISJI]],5)</f>
        <v/>
      </c>
      <c r="J2581" t="str">
        <f>DAY(Tabela_Kwerenda_z_AKORD[[#This Row],[CZAS_START]]) &amp;"-"&amp; MONTH(Tabela_Kwerenda_z_AKORD[[#This Row],[CZAS_START]]) &amp;"-"&amp; YEAR(Tabela_Kwerenda_z_AKORD[[#This Row],[CZAS_START]])</f>
        <v>0-1-1900</v>
      </c>
      <c r="K2581" t="e">
        <f>INDEX(AKORDT[],MATCH(Tabela_Kwerenda_z_AKORD[[#This Row],[PRACOWNICY_ID]],AKORDT[PRACOWNICY_ID],0),1)</f>
        <v>#N/A</v>
      </c>
    </row>
    <row r="2582" spans="1:11">
      <c r="A2582" s="11"/>
      <c r="B2582" s="11"/>
      <c r="F2582" s="11"/>
      <c r="I2582" t="str">
        <f>LEFT(Tabela_Kwerenda_z_AKORD[[#This Row],[NR_KOMISJI]],5)</f>
        <v/>
      </c>
      <c r="J2582" t="str">
        <f>DAY(Tabela_Kwerenda_z_AKORD[[#This Row],[CZAS_START]]) &amp;"-"&amp; MONTH(Tabela_Kwerenda_z_AKORD[[#This Row],[CZAS_START]]) &amp;"-"&amp; YEAR(Tabela_Kwerenda_z_AKORD[[#This Row],[CZAS_START]])</f>
        <v>0-1-1900</v>
      </c>
      <c r="K2582" t="e">
        <f>INDEX(AKORDT[],MATCH(Tabela_Kwerenda_z_AKORD[[#This Row],[PRACOWNICY_ID]],AKORDT[PRACOWNICY_ID],0),1)</f>
        <v>#N/A</v>
      </c>
    </row>
    <row r="2583" spans="1:11">
      <c r="A2583" s="11"/>
      <c r="B2583" s="11"/>
      <c r="F2583" s="11"/>
      <c r="I2583" t="str">
        <f>LEFT(Tabela_Kwerenda_z_AKORD[[#This Row],[NR_KOMISJI]],5)</f>
        <v/>
      </c>
      <c r="J2583" t="str">
        <f>DAY(Tabela_Kwerenda_z_AKORD[[#This Row],[CZAS_START]]) &amp;"-"&amp; MONTH(Tabela_Kwerenda_z_AKORD[[#This Row],[CZAS_START]]) &amp;"-"&amp; YEAR(Tabela_Kwerenda_z_AKORD[[#This Row],[CZAS_START]])</f>
        <v>0-1-1900</v>
      </c>
      <c r="K2583" t="e">
        <f>INDEX(AKORDT[],MATCH(Tabela_Kwerenda_z_AKORD[[#This Row],[PRACOWNICY_ID]],AKORDT[PRACOWNICY_ID],0),1)</f>
        <v>#N/A</v>
      </c>
    </row>
    <row r="2584" spans="1:11">
      <c r="A2584" s="11"/>
      <c r="B2584" s="11"/>
      <c r="F2584" s="11"/>
      <c r="I2584" t="str">
        <f>LEFT(Tabela_Kwerenda_z_AKORD[[#This Row],[NR_KOMISJI]],5)</f>
        <v/>
      </c>
      <c r="J2584" t="str">
        <f>DAY(Tabela_Kwerenda_z_AKORD[[#This Row],[CZAS_START]]) &amp;"-"&amp; MONTH(Tabela_Kwerenda_z_AKORD[[#This Row],[CZAS_START]]) &amp;"-"&amp; YEAR(Tabela_Kwerenda_z_AKORD[[#This Row],[CZAS_START]])</f>
        <v>0-1-1900</v>
      </c>
      <c r="K2584" t="e">
        <f>INDEX(AKORDT[],MATCH(Tabela_Kwerenda_z_AKORD[[#This Row],[PRACOWNICY_ID]],AKORDT[PRACOWNICY_ID],0),1)</f>
        <v>#N/A</v>
      </c>
    </row>
    <row r="2585" spans="1:11">
      <c r="A2585" s="11"/>
      <c r="B2585" s="11"/>
      <c r="F2585" s="11"/>
      <c r="I2585" t="str">
        <f>LEFT(Tabela_Kwerenda_z_AKORD[[#This Row],[NR_KOMISJI]],5)</f>
        <v/>
      </c>
      <c r="J2585" t="str">
        <f>DAY(Tabela_Kwerenda_z_AKORD[[#This Row],[CZAS_START]]) &amp;"-"&amp; MONTH(Tabela_Kwerenda_z_AKORD[[#This Row],[CZAS_START]]) &amp;"-"&amp; YEAR(Tabela_Kwerenda_z_AKORD[[#This Row],[CZAS_START]])</f>
        <v>0-1-1900</v>
      </c>
      <c r="K2585" t="e">
        <f>INDEX(AKORDT[],MATCH(Tabela_Kwerenda_z_AKORD[[#This Row],[PRACOWNICY_ID]],AKORDT[PRACOWNICY_ID],0),1)</f>
        <v>#N/A</v>
      </c>
    </row>
    <row r="2586" spans="1:11">
      <c r="A2586" s="11"/>
      <c r="B2586" s="11"/>
      <c r="F2586" s="11"/>
      <c r="I2586" t="str">
        <f>LEFT(Tabela_Kwerenda_z_AKORD[[#This Row],[NR_KOMISJI]],5)</f>
        <v/>
      </c>
      <c r="J2586" t="str">
        <f>DAY(Tabela_Kwerenda_z_AKORD[[#This Row],[CZAS_START]]) &amp;"-"&amp; MONTH(Tabela_Kwerenda_z_AKORD[[#This Row],[CZAS_START]]) &amp;"-"&amp; YEAR(Tabela_Kwerenda_z_AKORD[[#This Row],[CZAS_START]])</f>
        <v>0-1-1900</v>
      </c>
      <c r="K2586" t="e">
        <f>INDEX(AKORDT[],MATCH(Tabela_Kwerenda_z_AKORD[[#This Row],[PRACOWNICY_ID]],AKORDT[PRACOWNICY_ID],0),1)</f>
        <v>#N/A</v>
      </c>
    </row>
    <row r="2587" spans="1:11">
      <c r="A2587" s="11"/>
      <c r="B2587" s="11"/>
      <c r="F2587" s="11"/>
      <c r="I2587" t="str">
        <f>LEFT(Tabela_Kwerenda_z_AKORD[[#This Row],[NR_KOMISJI]],5)</f>
        <v/>
      </c>
      <c r="J2587" t="str">
        <f>DAY(Tabela_Kwerenda_z_AKORD[[#This Row],[CZAS_START]]) &amp;"-"&amp; MONTH(Tabela_Kwerenda_z_AKORD[[#This Row],[CZAS_START]]) &amp;"-"&amp; YEAR(Tabela_Kwerenda_z_AKORD[[#This Row],[CZAS_START]])</f>
        <v>0-1-1900</v>
      </c>
      <c r="K2587" t="e">
        <f>INDEX(AKORDT[],MATCH(Tabela_Kwerenda_z_AKORD[[#This Row],[PRACOWNICY_ID]],AKORDT[PRACOWNICY_ID],0),1)</f>
        <v>#N/A</v>
      </c>
    </row>
    <row r="2588" spans="1:11">
      <c r="A2588" s="11"/>
      <c r="B2588" s="11"/>
      <c r="F2588" s="11"/>
      <c r="I2588" t="str">
        <f>LEFT(Tabela_Kwerenda_z_AKORD[[#This Row],[NR_KOMISJI]],5)</f>
        <v/>
      </c>
      <c r="J2588" t="str">
        <f>DAY(Tabela_Kwerenda_z_AKORD[[#This Row],[CZAS_START]]) &amp;"-"&amp; MONTH(Tabela_Kwerenda_z_AKORD[[#This Row],[CZAS_START]]) &amp;"-"&amp; YEAR(Tabela_Kwerenda_z_AKORD[[#This Row],[CZAS_START]])</f>
        <v>0-1-1900</v>
      </c>
      <c r="K2588" t="e">
        <f>INDEX(AKORDT[],MATCH(Tabela_Kwerenda_z_AKORD[[#This Row],[PRACOWNICY_ID]],AKORDT[PRACOWNICY_ID],0),1)</f>
        <v>#N/A</v>
      </c>
    </row>
    <row r="2589" spans="1:11">
      <c r="A2589" s="11"/>
      <c r="B2589" s="11"/>
      <c r="F2589" s="11"/>
      <c r="I2589" t="str">
        <f>LEFT(Tabela_Kwerenda_z_AKORD[[#This Row],[NR_KOMISJI]],5)</f>
        <v/>
      </c>
      <c r="J2589" t="str">
        <f>DAY(Tabela_Kwerenda_z_AKORD[[#This Row],[CZAS_START]]) &amp;"-"&amp; MONTH(Tabela_Kwerenda_z_AKORD[[#This Row],[CZAS_START]]) &amp;"-"&amp; YEAR(Tabela_Kwerenda_z_AKORD[[#This Row],[CZAS_START]])</f>
        <v>0-1-1900</v>
      </c>
      <c r="K2589" t="e">
        <f>INDEX(AKORDT[],MATCH(Tabela_Kwerenda_z_AKORD[[#This Row],[PRACOWNICY_ID]],AKORDT[PRACOWNICY_ID],0),1)</f>
        <v>#N/A</v>
      </c>
    </row>
    <row r="2590" spans="1:11">
      <c r="A2590" s="11"/>
      <c r="B2590" s="11"/>
      <c r="F2590" s="11"/>
      <c r="I2590" t="str">
        <f>LEFT(Tabela_Kwerenda_z_AKORD[[#This Row],[NR_KOMISJI]],5)</f>
        <v/>
      </c>
      <c r="J2590" t="str">
        <f>DAY(Tabela_Kwerenda_z_AKORD[[#This Row],[CZAS_START]]) &amp;"-"&amp; MONTH(Tabela_Kwerenda_z_AKORD[[#This Row],[CZAS_START]]) &amp;"-"&amp; YEAR(Tabela_Kwerenda_z_AKORD[[#This Row],[CZAS_START]])</f>
        <v>0-1-1900</v>
      </c>
      <c r="K2590" t="e">
        <f>INDEX(AKORDT[],MATCH(Tabela_Kwerenda_z_AKORD[[#This Row],[PRACOWNICY_ID]],AKORDT[PRACOWNICY_ID],0),1)</f>
        <v>#N/A</v>
      </c>
    </row>
    <row r="2591" spans="1:11">
      <c r="A2591" s="11"/>
      <c r="B2591" s="11"/>
      <c r="F2591" s="11"/>
      <c r="I2591" t="str">
        <f>LEFT(Tabela_Kwerenda_z_AKORD[[#This Row],[NR_KOMISJI]],5)</f>
        <v/>
      </c>
      <c r="J2591" t="str">
        <f>DAY(Tabela_Kwerenda_z_AKORD[[#This Row],[CZAS_START]]) &amp;"-"&amp; MONTH(Tabela_Kwerenda_z_AKORD[[#This Row],[CZAS_START]]) &amp;"-"&amp; YEAR(Tabela_Kwerenda_z_AKORD[[#This Row],[CZAS_START]])</f>
        <v>0-1-1900</v>
      </c>
      <c r="K2591" t="e">
        <f>INDEX(AKORDT[],MATCH(Tabela_Kwerenda_z_AKORD[[#This Row],[PRACOWNICY_ID]],AKORDT[PRACOWNICY_ID],0),1)</f>
        <v>#N/A</v>
      </c>
    </row>
    <row r="2592" spans="1:11">
      <c r="A2592" s="11"/>
      <c r="B2592" s="11"/>
      <c r="F2592" s="11"/>
      <c r="I2592" t="str">
        <f>LEFT(Tabela_Kwerenda_z_AKORD[[#This Row],[NR_KOMISJI]],5)</f>
        <v/>
      </c>
      <c r="J2592" t="str">
        <f>DAY(Tabela_Kwerenda_z_AKORD[[#This Row],[CZAS_START]]) &amp;"-"&amp; MONTH(Tabela_Kwerenda_z_AKORD[[#This Row],[CZAS_START]]) &amp;"-"&amp; YEAR(Tabela_Kwerenda_z_AKORD[[#This Row],[CZAS_START]])</f>
        <v>0-1-1900</v>
      </c>
      <c r="K2592" t="e">
        <f>INDEX(AKORDT[],MATCH(Tabela_Kwerenda_z_AKORD[[#This Row],[PRACOWNICY_ID]],AKORDT[PRACOWNICY_ID],0),1)</f>
        <v>#N/A</v>
      </c>
    </row>
    <row r="2593" spans="1:11">
      <c r="A2593" s="11"/>
      <c r="B2593" s="11"/>
      <c r="F2593" s="11"/>
      <c r="I2593" t="str">
        <f>LEFT(Tabela_Kwerenda_z_AKORD[[#This Row],[NR_KOMISJI]],5)</f>
        <v/>
      </c>
      <c r="J2593" t="str">
        <f>DAY(Tabela_Kwerenda_z_AKORD[[#This Row],[CZAS_START]]) &amp;"-"&amp; MONTH(Tabela_Kwerenda_z_AKORD[[#This Row],[CZAS_START]]) &amp;"-"&amp; YEAR(Tabela_Kwerenda_z_AKORD[[#This Row],[CZAS_START]])</f>
        <v>0-1-1900</v>
      </c>
      <c r="K2593" t="e">
        <f>INDEX(AKORDT[],MATCH(Tabela_Kwerenda_z_AKORD[[#This Row],[PRACOWNICY_ID]],AKORDT[PRACOWNICY_ID],0),1)</f>
        <v>#N/A</v>
      </c>
    </row>
    <row r="2594" spans="1:11">
      <c r="A2594" s="11"/>
      <c r="B2594" s="11"/>
      <c r="F2594" s="11"/>
      <c r="I2594" t="str">
        <f>LEFT(Tabela_Kwerenda_z_AKORD[[#This Row],[NR_KOMISJI]],5)</f>
        <v/>
      </c>
      <c r="J2594" t="str">
        <f>DAY(Tabela_Kwerenda_z_AKORD[[#This Row],[CZAS_START]]) &amp;"-"&amp; MONTH(Tabela_Kwerenda_z_AKORD[[#This Row],[CZAS_START]]) &amp;"-"&amp; YEAR(Tabela_Kwerenda_z_AKORD[[#This Row],[CZAS_START]])</f>
        <v>0-1-1900</v>
      </c>
      <c r="K2594" t="e">
        <f>INDEX(AKORDT[],MATCH(Tabela_Kwerenda_z_AKORD[[#This Row],[PRACOWNICY_ID]],AKORDT[PRACOWNICY_ID],0),1)</f>
        <v>#N/A</v>
      </c>
    </row>
    <row r="2595" spans="1:11">
      <c r="A2595" s="11"/>
      <c r="B2595" s="11"/>
      <c r="F2595" s="11"/>
      <c r="I2595" t="str">
        <f>LEFT(Tabela_Kwerenda_z_AKORD[[#This Row],[NR_KOMISJI]],5)</f>
        <v/>
      </c>
      <c r="J2595" t="str">
        <f>DAY(Tabela_Kwerenda_z_AKORD[[#This Row],[CZAS_START]]) &amp;"-"&amp; MONTH(Tabela_Kwerenda_z_AKORD[[#This Row],[CZAS_START]]) &amp;"-"&amp; YEAR(Tabela_Kwerenda_z_AKORD[[#This Row],[CZAS_START]])</f>
        <v>0-1-1900</v>
      </c>
      <c r="K2595" t="e">
        <f>INDEX(AKORDT[],MATCH(Tabela_Kwerenda_z_AKORD[[#This Row],[PRACOWNICY_ID]],AKORDT[PRACOWNICY_ID],0),1)</f>
        <v>#N/A</v>
      </c>
    </row>
    <row r="2596" spans="1:11">
      <c r="A2596" s="11"/>
      <c r="B2596" s="11"/>
      <c r="F2596" s="11"/>
      <c r="I2596" t="str">
        <f>LEFT(Tabela_Kwerenda_z_AKORD[[#This Row],[NR_KOMISJI]],5)</f>
        <v/>
      </c>
      <c r="J2596" t="str">
        <f>DAY(Tabela_Kwerenda_z_AKORD[[#This Row],[CZAS_START]]) &amp;"-"&amp; MONTH(Tabela_Kwerenda_z_AKORD[[#This Row],[CZAS_START]]) &amp;"-"&amp; YEAR(Tabela_Kwerenda_z_AKORD[[#This Row],[CZAS_START]])</f>
        <v>0-1-1900</v>
      </c>
      <c r="K2596" t="e">
        <f>INDEX(AKORDT[],MATCH(Tabela_Kwerenda_z_AKORD[[#This Row],[PRACOWNICY_ID]],AKORDT[PRACOWNICY_ID],0),1)</f>
        <v>#N/A</v>
      </c>
    </row>
    <row r="2597" spans="1:11">
      <c r="A2597" s="11"/>
      <c r="B2597" s="11"/>
      <c r="F2597" s="11"/>
      <c r="I2597" t="str">
        <f>LEFT(Tabela_Kwerenda_z_AKORD[[#This Row],[NR_KOMISJI]],5)</f>
        <v/>
      </c>
      <c r="J2597" t="str">
        <f>DAY(Tabela_Kwerenda_z_AKORD[[#This Row],[CZAS_START]]) &amp;"-"&amp; MONTH(Tabela_Kwerenda_z_AKORD[[#This Row],[CZAS_START]]) &amp;"-"&amp; YEAR(Tabela_Kwerenda_z_AKORD[[#This Row],[CZAS_START]])</f>
        <v>0-1-1900</v>
      </c>
      <c r="K2597" t="e">
        <f>INDEX(AKORDT[],MATCH(Tabela_Kwerenda_z_AKORD[[#This Row],[PRACOWNICY_ID]],AKORDT[PRACOWNICY_ID],0),1)</f>
        <v>#N/A</v>
      </c>
    </row>
    <row r="2598" spans="1:11">
      <c r="A2598" s="11"/>
      <c r="B2598" s="11"/>
      <c r="F2598" s="11"/>
      <c r="I2598" t="str">
        <f>LEFT(Tabela_Kwerenda_z_AKORD[[#This Row],[NR_KOMISJI]],5)</f>
        <v/>
      </c>
      <c r="J2598" t="str">
        <f>DAY(Tabela_Kwerenda_z_AKORD[[#This Row],[CZAS_START]]) &amp;"-"&amp; MONTH(Tabela_Kwerenda_z_AKORD[[#This Row],[CZAS_START]]) &amp;"-"&amp; YEAR(Tabela_Kwerenda_z_AKORD[[#This Row],[CZAS_START]])</f>
        <v>0-1-1900</v>
      </c>
      <c r="K2598" t="e">
        <f>INDEX(AKORDT[],MATCH(Tabela_Kwerenda_z_AKORD[[#This Row],[PRACOWNICY_ID]],AKORDT[PRACOWNICY_ID],0),1)</f>
        <v>#N/A</v>
      </c>
    </row>
    <row r="2599" spans="1:11">
      <c r="A2599" s="11"/>
      <c r="B2599" s="11"/>
      <c r="F2599" s="11"/>
      <c r="I2599" t="str">
        <f>LEFT(Tabela_Kwerenda_z_AKORD[[#This Row],[NR_KOMISJI]],5)</f>
        <v/>
      </c>
      <c r="J2599" t="str">
        <f>DAY(Tabela_Kwerenda_z_AKORD[[#This Row],[CZAS_START]]) &amp;"-"&amp; MONTH(Tabela_Kwerenda_z_AKORD[[#This Row],[CZAS_START]]) &amp;"-"&amp; YEAR(Tabela_Kwerenda_z_AKORD[[#This Row],[CZAS_START]])</f>
        <v>0-1-1900</v>
      </c>
      <c r="K2599" t="e">
        <f>INDEX(AKORDT[],MATCH(Tabela_Kwerenda_z_AKORD[[#This Row],[PRACOWNICY_ID]],AKORDT[PRACOWNICY_ID],0),1)</f>
        <v>#N/A</v>
      </c>
    </row>
    <row r="2600" spans="1:11">
      <c r="A2600" s="11"/>
      <c r="B2600" s="11"/>
      <c r="F2600" s="11"/>
      <c r="I2600" t="str">
        <f>LEFT(Tabela_Kwerenda_z_AKORD[[#This Row],[NR_KOMISJI]],5)</f>
        <v/>
      </c>
      <c r="J2600" t="str">
        <f>DAY(Tabela_Kwerenda_z_AKORD[[#This Row],[CZAS_START]]) &amp;"-"&amp; MONTH(Tabela_Kwerenda_z_AKORD[[#This Row],[CZAS_START]]) &amp;"-"&amp; YEAR(Tabela_Kwerenda_z_AKORD[[#This Row],[CZAS_START]])</f>
        <v>0-1-1900</v>
      </c>
      <c r="K2600" t="e">
        <f>INDEX(AKORDT[],MATCH(Tabela_Kwerenda_z_AKORD[[#This Row],[PRACOWNICY_ID]],AKORDT[PRACOWNICY_ID],0),1)</f>
        <v>#N/A</v>
      </c>
    </row>
    <row r="2601" spans="1:11">
      <c r="A2601" s="11"/>
      <c r="B2601" s="11"/>
      <c r="F2601" s="11"/>
      <c r="I2601" t="str">
        <f>LEFT(Tabela_Kwerenda_z_AKORD[[#This Row],[NR_KOMISJI]],5)</f>
        <v/>
      </c>
      <c r="J2601" t="str">
        <f>DAY(Tabela_Kwerenda_z_AKORD[[#This Row],[CZAS_START]]) &amp;"-"&amp; MONTH(Tabela_Kwerenda_z_AKORD[[#This Row],[CZAS_START]]) &amp;"-"&amp; YEAR(Tabela_Kwerenda_z_AKORD[[#This Row],[CZAS_START]])</f>
        <v>0-1-1900</v>
      </c>
      <c r="K2601" t="e">
        <f>INDEX(AKORDT[],MATCH(Tabela_Kwerenda_z_AKORD[[#This Row],[PRACOWNICY_ID]],AKORDT[PRACOWNICY_ID],0),1)</f>
        <v>#N/A</v>
      </c>
    </row>
    <row r="2602" spans="1:11">
      <c r="A2602" s="11"/>
      <c r="B2602" s="11"/>
      <c r="F2602" s="11"/>
      <c r="I2602" t="str">
        <f>LEFT(Tabela_Kwerenda_z_AKORD[[#This Row],[NR_KOMISJI]],5)</f>
        <v/>
      </c>
      <c r="J2602" t="str">
        <f>DAY(Tabela_Kwerenda_z_AKORD[[#This Row],[CZAS_START]]) &amp;"-"&amp; MONTH(Tabela_Kwerenda_z_AKORD[[#This Row],[CZAS_START]]) &amp;"-"&amp; YEAR(Tabela_Kwerenda_z_AKORD[[#This Row],[CZAS_START]])</f>
        <v>0-1-1900</v>
      </c>
      <c r="K2602" t="e">
        <f>INDEX(AKORDT[],MATCH(Tabela_Kwerenda_z_AKORD[[#This Row],[PRACOWNICY_ID]],AKORDT[PRACOWNICY_ID],0),1)</f>
        <v>#N/A</v>
      </c>
    </row>
    <row r="2603" spans="1:11">
      <c r="A2603" s="11"/>
      <c r="B2603" s="11"/>
      <c r="F2603" s="11"/>
      <c r="I2603" t="str">
        <f>LEFT(Tabela_Kwerenda_z_AKORD[[#This Row],[NR_KOMISJI]],5)</f>
        <v/>
      </c>
      <c r="J2603" t="str">
        <f>DAY(Tabela_Kwerenda_z_AKORD[[#This Row],[CZAS_START]]) &amp;"-"&amp; MONTH(Tabela_Kwerenda_z_AKORD[[#This Row],[CZAS_START]]) &amp;"-"&amp; YEAR(Tabela_Kwerenda_z_AKORD[[#This Row],[CZAS_START]])</f>
        <v>0-1-1900</v>
      </c>
      <c r="K2603" t="e">
        <f>INDEX(AKORDT[],MATCH(Tabela_Kwerenda_z_AKORD[[#This Row],[PRACOWNICY_ID]],AKORDT[PRACOWNICY_ID],0),1)</f>
        <v>#N/A</v>
      </c>
    </row>
    <row r="2604" spans="1:11">
      <c r="A2604" s="11"/>
      <c r="B2604" s="11"/>
      <c r="F2604" s="11"/>
      <c r="I2604" t="str">
        <f>LEFT(Tabela_Kwerenda_z_AKORD[[#This Row],[NR_KOMISJI]],5)</f>
        <v/>
      </c>
      <c r="J2604" t="str">
        <f>DAY(Tabela_Kwerenda_z_AKORD[[#This Row],[CZAS_START]]) &amp;"-"&amp; MONTH(Tabela_Kwerenda_z_AKORD[[#This Row],[CZAS_START]]) &amp;"-"&amp; YEAR(Tabela_Kwerenda_z_AKORD[[#This Row],[CZAS_START]])</f>
        <v>0-1-1900</v>
      </c>
      <c r="K2604" t="e">
        <f>INDEX(AKORDT[],MATCH(Tabela_Kwerenda_z_AKORD[[#This Row],[PRACOWNICY_ID]],AKORDT[PRACOWNICY_ID],0),1)</f>
        <v>#N/A</v>
      </c>
    </row>
    <row r="2605" spans="1:11">
      <c r="A2605" s="11"/>
      <c r="B2605" s="11"/>
      <c r="F2605" s="11"/>
      <c r="I2605" t="str">
        <f>LEFT(Tabela_Kwerenda_z_AKORD[[#This Row],[NR_KOMISJI]],5)</f>
        <v/>
      </c>
      <c r="J2605" t="str">
        <f>DAY(Tabela_Kwerenda_z_AKORD[[#This Row],[CZAS_START]]) &amp;"-"&amp; MONTH(Tabela_Kwerenda_z_AKORD[[#This Row],[CZAS_START]]) &amp;"-"&amp; YEAR(Tabela_Kwerenda_z_AKORD[[#This Row],[CZAS_START]])</f>
        <v>0-1-1900</v>
      </c>
      <c r="K2605" t="e">
        <f>INDEX(AKORDT[],MATCH(Tabela_Kwerenda_z_AKORD[[#This Row],[PRACOWNICY_ID]],AKORDT[PRACOWNICY_ID],0),1)</f>
        <v>#N/A</v>
      </c>
    </row>
    <row r="2606" spans="1:11">
      <c r="A2606" s="11"/>
      <c r="B2606" s="11"/>
      <c r="F2606" s="11"/>
      <c r="I2606" t="str">
        <f>LEFT(Tabela_Kwerenda_z_AKORD[[#This Row],[NR_KOMISJI]],5)</f>
        <v/>
      </c>
      <c r="J2606" t="str">
        <f>DAY(Tabela_Kwerenda_z_AKORD[[#This Row],[CZAS_START]]) &amp;"-"&amp; MONTH(Tabela_Kwerenda_z_AKORD[[#This Row],[CZAS_START]]) &amp;"-"&amp; YEAR(Tabela_Kwerenda_z_AKORD[[#This Row],[CZAS_START]])</f>
        <v>0-1-1900</v>
      </c>
      <c r="K2606" t="e">
        <f>INDEX(AKORDT[],MATCH(Tabela_Kwerenda_z_AKORD[[#This Row],[PRACOWNICY_ID]],AKORDT[PRACOWNICY_ID],0),1)</f>
        <v>#N/A</v>
      </c>
    </row>
    <row r="2607" spans="1:11">
      <c r="A2607" s="11"/>
      <c r="B2607" s="11"/>
      <c r="F2607" s="11"/>
      <c r="I2607" t="str">
        <f>LEFT(Tabela_Kwerenda_z_AKORD[[#This Row],[NR_KOMISJI]],5)</f>
        <v/>
      </c>
      <c r="J2607" t="str">
        <f>DAY(Tabela_Kwerenda_z_AKORD[[#This Row],[CZAS_START]]) &amp;"-"&amp; MONTH(Tabela_Kwerenda_z_AKORD[[#This Row],[CZAS_START]]) &amp;"-"&amp; YEAR(Tabela_Kwerenda_z_AKORD[[#This Row],[CZAS_START]])</f>
        <v>0-1-1900</v>
      </c>
      <c r="K2607" t="e">
        <f>INDEX(AKORDT[],MATCH(Tabela_Kwerenda_z_AKORD[[#This Row],[PRACOWNICY_ID]],AKORDT[PRACOWNICY_ID],0),1)</f>
        <v>#N/A</v>
      </c>
    </row>
    <row r="2608" spans="1:11">
      <c r="A2608" s="11"/>
      <c r="B2608" s="11"/>
      <c r="F2608" s="11"/>
      <c r="I2608" t="str">
        <f>LEFT(Tabela_Kwerenda_z_AKORD[[#This Row],[NR_KOMISJI]],5)</f>
        <v/>
      </c>
      <c r="J2608" t="str">
        <f>DAY(Tabela_Kwerenda_z_AKORD[[#This Row],[CZAS_START]]) &amp;"-"&amp; MONTH(Tabela_Kwerenda_z_AKORD[[#This Row],[CZAS_START]]) &amp;"-"&amp; YEAR(Tabela_Kwerenda_z_AKORD[[#This Row],[CZAS_START]])</f>
        <v>0-1-1900</v>
      </c>
      <c r="K2608" t="e">
        <f>INDEX(AKORDT[],MATCH(Tabela_Kwerenda_z_AKORD[[#This Row],[PRACOWNICY_ID]],AKORDT[PRACOWNICY_ID],0),1)</f>
        <v>#N/A</v>
      </c>
    </row>
    <row r="2609" spans="1:11">
      <c r="A2609" s="11"/>
      <c r="B2609" s="11"/>
      <c r="F2609" s="11"/>
      <c r="I2609" t="str">
        <f>LEFT(Tabela_Kwerenda_z_AKORD[[#This Row],[NR_KOMISJI]],5)</f>
        <v/>
      </c>
      <c r="J2609" t="str">
        <f>DAY(Tabela_Kwerenda_z_AKORD[[#This Row],[CZAS_START]]) &amp;"-"&amp; MONTH(Tabela_Kwerenda_z_AKORD[[#This Row],[CZAS_START]]) &amp;"-"&amp; YEAR(Tabela_Kwerenda_z_AKORD[[#This Row],[CZAS_START]])</f>
        <v>0-1-1900</v>
      </c>
      <c r="K2609" t="e">
        <f>INDEX(AKORDT[],MATCH(Tabela_Kwerenda_z_AKORD[[#This Row],[PRACOWNICY_ID]],AKORDT[PRACOWNICY_ID],0),1)</f>
        <v>#N/A</v>
      </c>
    </row>
    <row r="2610" spans="1:11">
      <c r="A2610" s="11"/>
      <c r="B2610" s="11"/>
      <c r="F2610" s="11"/>
      <c r="I2610" t="str">
        <f>LEFT(Tabela_Kwerenda_z_AKORD[[#This Row],[NR_KOMISJI]],5)</f>
        <v/>
      </c>
      <c r="J2610" t="str">
        <f>DAY(Tabela_Kwerenda_z_AKORD[[#This Row],[CZAS_START]]) &amp;"-"&amp; MONTH(Tabela_Kwerenda_z_AKORD[[#This Row],[CZAS_START]]) &amp;"-"&amp; YEAR(Tabela_Kwerenda_z_AKORD[[#This Row],[CZAS_START]])</f>
        <v>0-1-1900</v>
      </c>
      <c r="K2610" t="e">
        <f>INDEX(AKORDT[],MATCH(Tabela_Kwerenda_z_AKORD[[#This Row],[PRACOWNICY_ID]],AKORDT[PRACOWNICY_ID],0),1)</f>
        <v>#N/A</v>
      </c>
    </row>
    <row r="2611" spans="1:11">
      <c r="A2611" s="11"/>
      <c r="B2611" s="11"/>
      <c r="F2611" s="11"/>
      <c r="I2611" t="str">
        <f>LEFT(Tabela_Kwerenda_z_AKORD[[#This Row],[NR_KOMISJI]],5)</f>
        <v/>
      </c>
      <c r="J2611" t="str">
        <f>DAY(Tabela_Kwerenda_z_AKORD[[#This Row],[CZAS_START]]) &amp;"-"&amp; MONTH(Tabela_Kwerenda_z_AKORD[[#This Row],[CZAS_START]]) &amp;"-"&amp; YEAR(Tabela_Kwerenda_z_AKORD[[#This Row],[CZAS_START]])</f>
        <v>0-1-1900</v>
      </c>
      <c r="K2611" t="e">
        <f>INDEX(AKORDT[],MATCH(Tabela_Kwerenda_z_AKORD[[#This Row],[PRACOWNICY_ID]],AKORDT[PRACOWNICY_ID],0),1)</f>
        <v>#N/A</v>
      </c>
    </row>
    <row r="2612" spans="1:11">
      <c r="A2612" s="11"/>
      <c r="B2612" s="11"/>
      <c r="F2612" s="11"/>
      <c r="I2612" t="str">
        <f>LEFT(Tabela_Kwerenda_z_AKORD[[#This Row],[NR_KOMISJI]],5)</f>
        <v/>
      </c>
      <c r="J2612" t="str">
        <f>DAY(Tabela_Kwerenda_z_AKORD[[#This Row],[CZAS_START]]) &amp;"-"&amp; MONTH(Tabela_Kwerenda_z_AKORD[[#This Row],[CZAS_START]]) &amp;"-"&amp; YEAR(Tabela_Kwerenda_z_AKORD[[#This Row],[CZAS_START]])</f>
        <v>0-1-1900</v>
      </c>
      <c r="K2612" t="e">
        <f>INDEX(AKORDT[],MATCH(Tabela_Kwerenda_z_AKORD[[#This Row],[PRACOWNICY_ID]],AKORDT[PRACOWNICY_ID],0),1)</f>
        <v>#N/A</v>
      </c>
    </row>
    <row r="2613" spans="1:11">
      <c r="A2613" s="11"/>
      <c r="B2613" s="11"/>
      <c r="F2613" s="11"/>
      <c r="I2613" t="str">
        <f>LEFT(Tabela_Kwerenda_z_AKORD[[#This Row],[NR_KOMISJI]],5)</f>
        <v/>
      </c>
      <c r="J2613" t="str">
        <f>DAY(Tabela_Kwerenda_z_AKORD[[#This Row],[CZAS_START]]) &amp;"-"&amp; MONTH(Tabela_Kwerenda_z_AKORD[[#This Row],[CZAS_START]]) &amp;"-"&amp; YEAR(Tabela_Kwerenda_z_AKORD[[#This Row],[CZAS_START]])</f>
        <v>0-1-1900</v>
      </c>
      <c r="K2613" t="e">
        <f>INDEX(AKORDT[],MATCH(Tabela_Kwerenda_z_AKORD[[#This Row],[PRACOWNICY_ID]],AKORDT[PRACOWNICY_ID],0),1)</f>
        <v>#N/A</v>
      </c>
    </row>
    <row r="2614" spans="1:11">
      <c r="A2614" s="11"/>
      <c r="B2614" s="11"/>
      <c r="F2614" s="11"/>
      <c r="I2614" t="str">
        <f>LEFT(Tabela_Kwerenda_z_AKORD[[#This Row],[NR_KOMISJI]],5)</f>
        <v/>
      </c>
      <c r="J2614" t="str">
        <f>DAY(Tabela_Kwerenda_z_AKORD[[#This Row],[CZAS_START]]) &amp;"-"&amp; MONTH(Tabela_Kwerenda_z_AKORD[[#This Row],[CZAS_START]]) &amp;"-"&amp; YEAR(Tabela_Kwerenda_z_AKORD[[#This Row],[CZAS_START]])</f>
        <v>0-1-1900</v>
      </c>
      <c r="K2614" t="e">
        <f>INDEX(AKORDT[],MATCH(Tabela_Kwerenda_z_AKORD[[#This Row],[PRACOWNICY_ID]],AKORDT[PRACOWNICY_ID],0),1)</f>
        <v>#N/A</v>
      </c>
    </row>
    <row r="2615" spans="1:11">
      <c r="A2615" s="11"/>
      <c r="B2615" s="11"/>
      <c r="F2615" s="11"/>
      <c r="I2615" t="str">
        <f>LEFT(Tabela_Kwerenda_z_AKORD[[#This Row],[NR_KOMISJI]],5)</f>
        <v/>
      </c>
      <c r="J2615" t="str">
        <f>DAY(Tabela_Kwerenda_z_AKORD[[#This Row],[CZAS_START]]) &amp;"-"&amp; MONTH(Tabela_Kwerenda_z_AKORD[[#This Row],[CZAS_START]]) &amp;"-"&amp; YEAR(Tabela_Kwerenda_z_AKORD[[#This Row],[CZAS_START]])</f>
        <v>0-1-1900</v>
      </c>
      <c r="K2615" t="e">
        <f>INDEX(AKORDT[],MATCH(Tabela_Kwerenda_z_AKORD[[#This Row],[PRACOWNICY_ID]],AKORDT[PRACOWNICY_ID],0),1)</f>
        <v>#N/A</v>
      </c>
    </row>
    <row r="2616" spans="1:11">
      <c r="A2616" s="11"/>
      <c r="B2616" s="11"/>
      <c r="F2616" s="11"/>
      <c r="I2616" t="str">
        <f>LEFT(Tabela_Kwerenda_z_AKORD[[#This Row],[NR_KOMISJI]],5)</f>
        <v/>
      </c>
      <c r="J2616" t="str">
        <f>DAY(Tabela_Kwerenda_z_AKORD[[#This Row],[CZAS_START]]) &amp;"-"&amp; MONTH(Tabela_Kwerenda_z_AKORD[[#This Row],[CZAS_START]]) &amp;"-"&amp; YEAR(Tabela_Kwerenda_z_AKORD[[#This Row],[CZAS_START]])</f>
        <v>0-1-1900</v>
      </c>
      <c r="K2616" t="e">
        <f>INDEX(AKORDT[],MATCH(Tabela_Kwerenda_z_AKORD[[#This Row],[PRACOWNICY_ID]],AKORDT[PRACOWNICY_ID],0),1)</f>
        <v>#N/A</v>
      </c>
    </row>
    <row r="2617" spans="1:11">
      <c r="A2617" s="11"/>
      <c r="B2617" s="11"/>
      <c r="F2617" s="11"/>
      <c r="I2617" t="str">
        <f>LEFT(Tabela_Kwerenda_z_AKORD[[#This Row],[NR_KOMISJI]],5)</f>
        <v/>
      </c>
      <c r="J2617" t="str">
        <f>DAY(Tabela_Kwerenda_z_AKORD[[#This Row],[CZAS_START]]) &amp;"-"&amp; MONTH(Tabela_Kwerenda_z_AKORD[[#This Row],[CZAS_START]]) &amp;"-"&amp; YEAR(Tabela_Kwerenda_z_AKORD[[#This Row],[CZAS_START]])</f>
        <v>0-1-1900</v>
      </c>
      <c r="K2617" t="e">
        <f>INDEX(AKORDT[],MATCH(Tabela_Kwerenda_z_AKORD[[#This Row],[PRACOWNICY_ID]],AKORDT[PRACOWNICY_ID],0),1)</f>
        <v>#N/A</v>
      </c>
    </row>
    <row r="2618" spans="1:11">
      <c r="A2618" s="11"/>
      <c r="B2618" s="11"/>
      <c r="F2618" s="11"/>
      <c r="I2618" t="str">
        <f>LEFT(Tabela_Kwerenda_z_AKORD[[#This Row],[NR_KOMISJI]],5)</f>
        <v/>
      </c>
      <c r="J2618" t="str">
        <f>DAY(Tabela_Kwerenda_z_AKORD[[#This Row],[CZAS_START]]) &amp;"-"&amp; MONTH(Tabela_Kwerenda_z_AKORD[[#This Row],[CZAS_START]]) &amp;"-"&amp; YEAR(Tabela_Kwerenda_z_AKORD[[#This Row],[CZAS_START]])</f>
        <v>0-1-1900</v>
      </c>
      <c r="K2618" t="e">
        <f>INDEX(AKORDT[],MATCH(Tabela_Kwerenda_z_AKORD[[#This Row],[PRACOWNICY_ID]],AKORDT[PRACOWNICY_ID],0),1)</f>
        <v>#N/A</v>
      </c>
    </row>
    <row r="2619" spans="1:11">
      <c r="A2619" s="11"/>
      <c r="B2619" s="11"/>
      <c r="F2619" s="11"/>
      <c r="I2619" t="str">
        <f>LEFT(Tabela_Kwerenda_z_AKORD[[#This Row],[NR_KOMISJI]],5)</f>
        <v/>
      </c>
      <c r="J2619" t="str">
        <f>DAY(Tabela_Kwerenda_z_AKORD[[#This Row],[CZAS_START]]) &amp;"-"&amp; MONTH(Tabela_Kwerenda_z_AKORD[[#This Row],[CZAS_START]]) &amp;"-"&amp; YEAR(Tabela_Kwerenda_z_AKORD[[#This Row],[CZAS_START]])</f>
        <v>0-1-1900</v>
      </c>
      <c r="K2619" t="e">
        <f>INDEX(AKORDT[],MATCH(Tabela_Kwerenda_z_AKORD[[#This Row],[PRACOWNICY_ID]],AKORDT[PRACOWNICY_ID],0),1)</f>
        <v>#N/A</v>
      </c>
    </row>
    <row r="2620" spans="1:11">
      <c r="A2620" s="11"/>
      <c r="B2620" s="11"/>
      <c r="F2620" s="11"/>
      <c r="I2620" t="str">
        <f>LEFT(Tabela_Kwerenda_z_AKORD[[#This Row],[NR_KOMISJI]],5)</f>
        <v/>
      </c>
      <c r="J2620" t="str">
        <f>DAY(Tabela_Kwerenda_z_AKORD[[#This Row],[CZAS_START]]) &amp;"-"&amp; MONTH(Tabela_Kwerenda_z_AKORD[[#This Row],[CZAS_START]]) &amp;"-"&amp; YEAR(Tabela_Kwerenda_z_AKORD[[#This Row],[CZAS_START]])</f>
        <v>0-1-1900</v>
      </c>
      <c r="K2620" t="e">
        <f>INDEX(AKORDT[],MATCH(Tabela_Kwerenda_z_AKORD[[#This Row],[PRACOWNICY_ID]],AKORDT[PRACOWNICY_ID],0),1)</f>
        <v>#N/A</v>
      </c>
    </row>
    <row r="2621" spans="1:11">
      <c r="A2621" s="11"/>
      <c r="B2621" s="11"/>
      <c r="F2621" s="11"/>
      <c r="I2621" t="str">
        <f>LEFT(Tabela_Kwerenda_z_AKORD[[#This Row],[NR_KOMISJI]],5)</f>
        <v/>
      </c>
      <c r="J2621" t="str">
        <f>DAY(Tabela_Kwerenda_z_AKORD[[#This Row],[CZAS_START]]) &amp;"-"&amp; MONTH(Tabela_Kwerenda_z_AKORD[[#This Row],[CZAS_START]]) &amp;"-"&amp; YEAR(Tabela_Kwerenda_z_AKORD[[#This Row],[CZAS_START]])</f>
        <v>0-1-1900</v>
      </c>
      <c r="K2621" t="e">
        <f>INDEX(AKORDT[],MATCH(Tabela_Kwerenda_z_AKORD[[#This Row],[PRACOWNICY_ID]],AKORDT[PRACOWNICY_ID],0),1)</f>
        <v>#N/A</v>
      </c>
    </row>
    <row r="2622" spans="1:11">
      <c r="A2622" s="11"/>
      <c r="B2622" s="11"/>
      <c r="F2622" s="11"/>
      <c r="I2622" t="str">
        <f>LEFT(Tabela_Kwerenda_z_AKORD[[#This Row],[NR_KOMISJI]],5)</f>
        <v/>
      </c>
      <c r="J2622" t="str">
        <f>DAY(Tabela_Kwerenda_z_AKORD[[#This Row],[CZAS_START]]) &amp;"-"&amp; MONTH(Tabela_Kwerenda_z_AKORD[[#This Row],[CZAS_START]]) &amp;"-"&amp; YEAR(Tabela_Kwerenda_z_AKORD[[#This Row],[CZAS_START]])</f>
        <v>0-1-1900</v>
      </c>
      <c r="K2622" t="e">
        <f>INDEX(AKORDT[],MATCH(Tabela_Kwerenda_z_AKORD[[#This Row],[PRACOWNICY_ID]],AKORDT[PRACOWNICY_ID],0),1)</f>
        <v>#N/A</v>
      </c>
    </row>
    <row r="2623" spans="1:11">
      <c r="A2623" s="11"/>
      <c r="B2623" s="11"/>
      <c r="F2623" s="11"/>
      <c r="I2623" t="str">
        <f>LEFT(Tabela_Kwerenda_z_AKORD[[#This Row],[NR_KOMISJI]],5)</f>
        <v/>
      </c>
      <c r="J2623" t="str">
        <f>DAY(Tabela_Kwerenda_z_AKORD[[#This Row],[CZAS_START]]) &amp;"-"&amp; MONTH(Tabela_Kwerenda_z_AKORD[[#This Row],[CZAS_START]]) &amp;"-"&amp; YEAR(Tabela_Kwerenda_z_AKORD[[#This Row],[CZAS_START]])</f>
        <v>0-1-1900</v>
      </c>
      <c r="K2623" t="e">
        <f>INDEX(AKORDT[],MATCH(Tabela_Kwerenda_z_AKORD[[#This Row],[PRACOWNICY_ID]],AKORDT[PRACOWNICY_ID],0),1)</f>
        <v>#N/A</v>
      </c>
    </row>
    <row r="2624" spans="1:11">
      <c r="A2624" s="11"/>
      <c r="B2624" s="11"/>
      <c r="F2624" s="11"/>
      <c r="I2624" t="str">
        <f>LEFT(Tabela_Kwerenda_z_AKORD[[#This Row],[NR_KOMISJI]],5)</f>
        <v/>
      </c>
      <c r="J2624" t="str">
        <f>DAY(Tabela_Kwerenda_z_AKORD[[#This Row],[CZAS_START]]) &amp;"-"&amp; MONTH(Tabela_Kwerenda_z_AKORD[[#This Row],[CZAS_START]]) &amp;"-"&amp; YEAR(Tabela_Kwerenda_z_AKORD[[#This Row],[CZAS_START]])</f>
        <v>0-1-1900</v>
      </c>
      <c r="K2624" t="e">
        <f>INDEX(AKORDT[],MATCH(Tabela_Kwerenda_z_AKORD[[#This Row],[PRACOWNICY_ID]],AKORDT[PRACOWNICY_ID],0),1)</f>
        <v>#N/A</v>
      </c>
    </row>
    <row r="2625" spans="1:11">
      <c r="A2625" s="11"/>
      <c r="B2625" s="11"/>
      <c r="F2625" s="11"/>
      <c r="I2625" t="str">
        <f>LEFT(Tabela_Kwerenda_z_AKORD[[#This Row],[NR_KOMISJI]],5)</f>
        <v/>
      </c>
      <c r="J2625" t="str">
        <f>DAY(Tabela_Kwerenda_z_AKORD[[#This Row],[CZAS_START]]) &amp;"-"&amp; MONTH(Tabela_Kwerenda_z_AKORD[[#This Row],[CZAS_START]]) &amp;"-"&amp; YEAR(Tabela_Kwerenda_z_AKORD[[#This Row],[CZAS_START]])</f>
        <v>0-1-1900</v>
      </c>
      <c r="K2625" t="e">
        <f>INDEX(AKORDT[],MATCH(Tabela_Kwerenda_z_AKORD[[#This Row],[PRACOWNICY_ID]],AKORDT[PRACOWNICY_ID],0),1)</f>
        <v>#N/A</v>
      </c>
    </row>
    <row r="2626" spans="1:11">
      <c r="A2626" s="11"/>
      <c r="B2626" s="11"/>
      <c r="F2626" s="11"/>
      <c r="I2626" t="str">
        <f>LEFT(Tabela_Kwerenda_z_AKORD[[#This Row],[NR_KOMISJI]],5)</f>
        <v/>
      </c>
      <c r="J2626" t="str">
        <f>DAY(Tabela_Kwerenda_z_AKORD[[#This Row],[CZAS_START]]) &amp;"-"&amp; MONTH(Tabela_Kwerenda_z_AKORD[[#This Row],[CZAS_START]]) &amp;"-"&amp; YEAR(Tabela_Kwerenda_z_AKORD[[#This Row],[CZAS_START]])</f>
        <v>0-1-1900</v>
      </c>
      <c r="K2626" t="e">
        <f>INDEX(AKORDT[],MATCH(Tabela_Kwerenda_z_AKORD[[#This Row],[PRACOWNICY_ID]],AKORDT[PRACOWNICY_ID],0),1)</f>
        <v>#N/A</v>
      </c>
    </row>
    <row r="2627" spans="1:11">
      <c r="A2627" s="11"/>
      <c r="B2627" s="11"/>
      <c r="F2627" s="11"/>
      <c r="I2627" t="str">
        <f>LEFT(Tabela_Kwerenda_z_AKORD[[#This Row],[NR_KOMISJI]],5)</f>
        <v/>
      </c>
      <c r="J2627" t="str">
        <f>DAY(Tabela_Kwerenda_z_AKORD[[#This Row],[CZAS_START]]) &amp;"-"&amp; MONTH(Tabela_Kwerenda_z_AKORD[[#This Row],[CZAS_START]]) &amp;"-"&amp; YEAR(Tabela_Kwerenda_z_AKORD[[#This Row],[CZAS_START]])</f>
        <v>0-1-1900</v>
      </c>
      <c r="K2627" t="e">
        <f>INDEX(AKORDT[],MATCH(Tabela_Kwerenda_z_AKORD[[#This Row],[PRACOWNICY_ID]],AKORDT[PRACOWNICY_ID],0),1)</f>
        <v>#N/A</v>
      </c>
    </row>
    <row r="2628" spans="1:11">
      <c r="A2628" s="11"/>
      <c r="B2628" s="11"/>
      <c r="F2628" s="11"/>
      <c r="I2628" t="str">
        <f>LEFT(Tabela_Kwerenda_z_AKORD[[#This Row],[NR_KOMISJI]],5)</f>
        <v/>
      </c>
      <c r="J2628" t="str">
        <f>DAY(Tabela_Kwerenda_z_AKORD[[#This Row],[CZAS_START]]) &amp;"-"&amp; MONTH(Tabela_Kwerenda_z_AKORD[[#This Row],[CZAS_START]]) &amp;"-"&amp; YEAR(Tabela_Kwerenda_z_AKORD[[#This Row],[CZAS_START]])</f>
        <v>0-1-1900</v>
      </c>
      <c r="K2628" t="e">
        <f>INDEX(AKORDT[],MATCH(Tabela_Kwerenda_z_AKORD[[#This Row],[PRACOWNICY_ID]],AKORDT[PRACOWNICY_ID],0),1)</f>
        <v>#N/A</v>
      </c>
    </row>
    <row r="2629" spans="1:11">
      <c r="A2629" s="11"/>
      <c r="B2629" s="11"/>
      <c r="F2629" s="11"/>
      <c r="I2629" t="str">
        <f>LEFT(Tabela_Kwerenda_z_AKORD[[#This Row],[NR_KOMISJI]],5)</f>
        <v/>
      </c>
      <c r="J2629" t="str">
        <f>DAY(Tabela_Kwerenda_z_AKORD[[#This Row],[CZAS_START]]) &amp;"-"&amp; MONTH(Tabela_Kwerenda_z_AKORD[[#This Row],[CZAS_START]]) &amp;"-"&amp; YEAR(Tabela_Kwerenda_z_AKORD[[#This Row],[CZAS_START]])</f>
        <v>0-1-1900</v>
      </c>
      <c r="K2629" t="e">
        <f>INDEX(AKORDT[],MATCH(Tabela_Kwerenda_z_AKORD[[#This Row],[PRACOWNICY_ID]],AKORDT[PRACOWNICY_ID],0),1)</f>
        <v>#N/A</v>
      </c>
    </row>
    <row r="2630" spans="1:11">
      <c r="A2630" s="11"/>
      <c r="B2630" s="11"/>
      <c r="F2630" s="11"/>
      <c r="I2630" t="str">
        <f>LEFT(Tabela_Kwerenda_z_AKORD[[#This Row],[NR_KOMISJI]],5)</f>
        <v/>
      </c>
      <c r="J2630" t="str">
        <f>DAY(Tabela_Kwerenda_z_AKORD[[#This Row],[CZAS_START]]) &amp;"-"&amp; MONTH(Tabela_Kwerenda_z_AKORD[[#This Row],[CZAS_START]]) &amp;"-"&amp; YEAR(Tabela_Kwerenda_z_AKORD[[#This Row],[CZAS_START]])</f>
        <v>0-1-1900</v>
      </c>
      <c r="K2630" t="e">
        <f>INDEX(AKORDT[],MATCH(Tabela_Kwerenda_z_AKORD[[#This Row],[PRACOWNICY_ID]],AKORDT[PRACOWNICY_ID],0),1)</f>
        <v>#N/A</v>
      </c>
    </row>
    <row r="2631" spans="1:11">
      <c r="A2631" s="11"/>
      <c r="B2631" s="11"/>
      <c r="F2631" s="11"/>
      <c r="I2631" t="str">
        <f>LEFT(Tabela_Kwerenda_z_AKORD[[#This Row],[NR_KOMISJI]],5)</f>
        <v/>
      </c>
      <c r="J2631" t="str">
        <f>DAY(Tabela_Kwerenda_z_AKORD[[#This Row],[CZAS_START]]) &amp;"-"&amp; MONTH(Tabela_Kwerenda_z_AKORD[[#This Row],[CZAS_START]]) &amp;"-"&amp; YEAR(Tabela_Kwerenda_z_AKORD[[#This Row],[CZAS_START]])</f>
        <v>0-1-1900</v>
      </c>
      <c r="K2631" t="e">
        <f>INDEX(AKORDT[],MATCH(Tabela_Kwerenda_z_AKORD[[#This Row],[PRACOWNICY_ID]],AKORDT[PRACOWNICY_ID],0),1)</f>
        <v>#N/A</v>
      </c>
    </row>
    <row r="2632" spans="1:11">
      <c r="A2632" s="11"/>
      <c r="B2632" s="11"/>
      <c r="F2632" s="11"/>
      <c r="I2632" t="str">
        <f>LEFT(Tabela_Kwerenda_z_AKORD[[#This Row],[NR_KOMISJI]],5)</f>
        <v/>
      </c>
      <c r="J2632" t="str">
        <f>DAY(Tabela_Kwerenda_z_AKORD[[#This Row],[CZAS_START]]) &amp;"-"&amp; MONTH(Tabela_Kwerenda_z_AKORD[[#This Row],[CZAS_START]]) &amp;"-"&amp; YEAR(Tabela_Kwerenda_z_AKORD[[#This Row],[CZAS_START]])</f>
        <v>0-1-1900</v>
      </c>
      <c r="K2632" t="e">
        <f>INDEX(AKORDT[],MATCH(Tabela_Kwerenda_z_AKORD[[#This Row],[PRACOWNICY_ID]],AKORDT[PRACOWNICY_ID],0),1)</f>
        <v>#N/A</v>
      </c>
    </row>
    <row r="2633" spans="1:11">
      <c r="A2633" s="11"/>
      <c r="B2633" s="11"/>
      <c r="F2633" s="11"/>
      <c r="I2633" t="str">
        <f>LEFT(Tabela_Kwerenda_z_AKORD[[#This Row],[NR_KOMISJI]],5)</f>
        <v/>
      </c>
      <c r="J2633" t="str">
        <f>DAY(Tabela_Kwerenda_z_AKORD[[#This Row],[CZAS_START]]) &amp;"-"&amp; MONTH(Tabela_Kwerenda_z_AKORD[[#This Row],[CZAS_START]]) &amp;"-"&amp; YEAR(Tabela_Kwerenda_z_AKORD[[#This Row],[CZAS_START]])</f>
        <v>0-1-1900</v>
      </c>
      <c r="K2633" t="e">
        <f>INDEX(AKORDT[],MATCH(Tabela_Kwerenda_z_AKORD[[#This Row],[PRACOWNICY_ID]],AKORDT[PRACOWNICY_ID],0),1)</f>
        <v>#N/A</v>
      </c>
    </row>
    <row r="2634" spans="1:11">
      <c r="A2634" s="11"/>
      <c r="B2634" s="11"/>
      <c r="F2634" s="11"/>
      <c r="I2634" t="str">
        <f>LEFT(Tabela_Kwerenda_z_AKORD[[#This Row],[NR_KOMISJI]],5)</f>
        <v/>
      </c>
      <c r="J2634" t="str">
        <f>DAY(Tabela_Kwerenda_z_AKORD[[#This Row],[CZAS_START]]) &amp;"-"&amp; MONTH(Tabela_Kwerenda_z_AKORD[[#This Row],[CZAS_START]]) &amp;"-"&amp; YEAR(Tabela_Kwerenda_z_AKORD[[#This Row],[CZAS_START]])</f>
        <v>0-1-1900</v>
      </c>
      <c r="K2634" t="e">
        <f>INDEX(AKORDT[],MATCH(Tabela_Kwerenda_z_AKORD[[#This Row],[PRACOWNICY_ID]],AKORDT[PRACOWNICY_ID],0),1)</f>
        <v>#N/A</v>
      </c>
    </row>
    <row r="2635" spans="1:11">
      <c r="A2635" s="11"/>
      <c r="B2635" s="11"/>
      <c r="F2635" s="11"/>
      <c r="I2635" t="str">
        <f>LEFT(Tabela_Kwerenda_z_AKORD[[#This Row],[NR_KOMISJI]],5)</f>
        <v/>
      </c>
      <c r="J2635" t="str">
        <f>DAY(Tabela_Kwerenda_z_AKORD[[#This Row],[CZAS_START]]) &amp;"-"&amp; MONTH(Tabela_Kwerenda_z_AKORD[[#This Row],[CZAS_START]]) &amp;"-"&amp; YEAR(Tabela_Kwerenda_z_AKORD[[#This Row],[CZAS_START]])</f>
        <v>0-1-1900</v>
      </c>
      <c r="K2635" t="e">
        <f>INDEX(AKORDT[],MATCH(Tabela_Kwerenda_z_AKORD[[#This Row],[PRACOWNICY_ID]],AKORDT[PRACOWNICY_ID],0),1)</f>
        <v>#N/A</v>
      </c>
    </row>
    <row r="2636" spans="1:11">
      <c r="A2636" s="11"/>
      <c r="B2636" s="11"/>
      <c r="F2636" s="11"/>
      <c r="I2636" t="str">
        <f>LEFT(Tabela_Kwerenda_z_AKORD[[#This Row],[NR_KOMISJI]],5)</f>
        <v/>
      </c>
      <c r="J2636" t="str">
        <f>DAY(Tabela_Kwerenda_z_AKORD[[#This Row],[CZAS_START]]) &amp;"-"&amp; MONTH(Tabela_Kwerenda_z_AKORD[[#This Row],[CZAS_START]]) &amp;"-"&amp; YEAR(Tabela_Kwerenda_z_AKORD[[#This Row],[CZAS_START]])</f>
        <v>0-1-1900</v>
      </c>
      <c r="K2636" t="e">
        <f>INDEX(AKORDT[],MATCH(Tabela_Kwerenda_z_AKORD[[#This Row],[PRACOWNICY_ID]],AKORDT[PRACOWNICY_ID],0),1)</f>
        <v>#N/A</v>
      </c>
    </row>
    <row r="2637" spans="1:11">
      <c r="A2637" s="11"/>
      <c r="B2637" s="11"/>
      <c r="F2637" s="11"/>
      <c r="I2637" t="str">
        <f>LEFT(Tabela_Kwerenda_z_AKORD[[#This Row],[NR_KOMISJI]],5)</f>
        <v/>
      </c>
      <c r="J2637" t="str">
        <f>DAY(Tabela_Kwerenda_z_AKORD[[#This Row],[CZAS_START]]) &amp;"-"&amp; MONTH(Tabela_Kwerenda_z_AKORD[[#This Row],[CZAS_START]]) &amp;"-"&amp; YEAR(Tabela_Kwerenda_z_AKORD[[#This Row],[CZAS_START]])</f>
        <v>0-1-1900</v>
      </c>
      <c r="K2637" t="e">
        <f>INDEX(AKORDT[],MATCH(Tabela_Kwerenda_z_AKORD[[#This Row],[PRACOWNICY_ID]],AKORDT[PRACOWNICY_ID],0),1)</f>
        <v>#N/A</v>
      </c>
    </row>
    <row r="2638" spans="1:11">
      <c r="A2638" s="11"/>
      <c r="B2638" s="11"/>
      <c r="F2638" s="11"/>
      <c r="I2638" t="str">
        <f>LEFT(Tabela_Kwerenda_z_AKORD[[#This Row],[NR_KOMISJI]],5)</f>
        <v/>
      </c>
      <c r="J2638" t="str">
        <f>DAY(Tabela_Kwerenda_z_AKORD[[#This Row],[CZAS_START]]) &amp;"-"&amp; MONTH(Tabela_Kwerenda_z_AKORD[[#This Row],[CZAS_START]]) &amp;"-"&amp; YEAR(Tabela_Kwerenda_z_AKORD[[#This Row],[CZAS_START]])</f>
        <v>0-1-1900</v>
      </c>
      <c r="K2638" t="e">
        <f>INDEX(AKORDT[],MATCH(Tabela_Kwerenda_z_AKORD[[#This Row],[PRACOWNICY_ID]],AKORDT[PRACOWNICY_ID],0),1)</f>
        <v>#N/A</v>
      </c>
    </row>
    <row r="2639" spans="1:11">
      <c r="A2639" s="11"/>
      <c r="B2639" s="11"/>
      <c r="F2639" s="11"/>
      <c r="I2639" t="str">
        <f>LEFT(Tabela_Kwerenda_z_AKORD[[#This Row],[NR_KOMISJI]],5)</f>
        <v/>
      </c>
      <c r="J2639" t="str">
        <f>DAY(Tabela_Kwerenda_z_AKORD[[#This Row],[CZAS_START]]) &amp;"-"&amp; MONTH(Tabela_Kwerenda_z_AKORD[[#This Row],[CZAS_START]]) &amp;"-"&amp; YEAR(Tabela_Kwerenda_z_AKORD[[#This Row],[CZAS_START]])</f>
        <v>0-1-1900</v>
      </c>
      <c r="K2639" t="e">
        <f>INDEX(AKORDT[],MATCH(Tabela_Kwerenda_z_AKORD[[#This Row],[PRACOWNICY_ID]],AKORDT[PRACOWNICY_ID],0),1)</f>
        <v>#N/A</v>
      </c>
    </row>
    <row r="2640" spans="1:11">
      <c r="A2640" s="11"/>
      <c r="B2640" s="11"/>
      <c r="F2640" s="11"/>
      <c r="I2640" t="str">
        <f>LEFT(Tabela_Kwerenda_z_AKORD[[#This Row],[NR_KOMISJI]],5)</f>
        <v/>
      </c>
      <c r="J2640" t="str">
        <f>DAY(Tabela_Kwerenda_z_AKORD[[#This Row],[CZAS_START]]) &amp;"-"&amp; MONTH(Tabela_Kwerenda_z_AKORD[[#This Row],[CZAS_START]]) &amp;"-"&amp; YEAR(Tabela_Kwerenda_z_AKORD[[#This Row],[CZAS_START]])</f>
        <v>0-1-1900</v>
      </c>
      <c r="K2640" t="e">
        <f>INDEX(AKORDT[],MATCH(Tabela_Kwerenda_z_AKORD[[#This Row],[PRACOWNICY_ID]],AKORDT[PRACOWNICY_ID],0),1)</f>
        <v>#N/A</v>
      </c>
    </row>
    <row r="2641" spans="1:11">
      <c r="A2641" s="11"/>
      <c r="B2641" s="11"/>
      <c r="F2641" s="11"/>
      <c r="I2641" t="str">
        <f>LEFT(Tabela_Kwerenda_z_AKORD[[#This Row],[NR_KOMISJI]],5)</f>
        <v/>
      </c>
      <c r="J2641" t="str">
        <f>DAY(Tabela_Kwerenda_z_AKORD[[#This Row],[CZAS_START]]) &amp;"-"&amp; MONTH(Tabela_Kwerenda_z_AKORD[[#This Row],[CZAS_START]]) &amp;"-"&amp; YEAR(Tabela_Kwerenda_z_AKORD[[#This Row],[CZAS_START]])</f>
        <v>0-1-1900</v>
      </c>
      <c r="K2641" t="e">
        <f>INDEX(AKORDT[],MATCH(Tabela_Kwerenda_z_AKORD[[#This Row],[PRACOWNICY_ID]],AKORDT[PRACOWNICY_ID],0),1)</f>
        <v>#N/A</v>
      </c>
    </row>
    <row r="2642" spans="1:11">
      <c r="A2642" s="11"/>
      <c r="B2642" s="11"/>
      <c r="F2642" s="11"/>
      <c r="I2642" t="str">
        <f>LEFT(Tabela_Kwerenda_z_AKORD[[#This Row],[NR_KOMISJI]],5)</f>
        <v/>
      </c>
      <c r="J2642" t="str">
        <f>DAY(Tabela_Kwerenda_z_AKORD[[#This Row],[CZAS_START]]) &amp;"-"&amp; MONTH(Tabela_Kwerenda_z_AKORD[[#This Row],[CZAS_START]]) &amp;"-"&amp; YEAR(Tabela_Kwerenda_z_AKORD[[#This Row],[CZAS_START]])</f>
        <v>0-1-1900</v>
      </c>
      <c r="K2642" t="e">
        <f>INDEX(AKORDT[],MATCH(Tabela_Kwerenda_z_AKORD[[#This Row],[PRACOWNICY_ID]],AKORDT[PRACOWNICY_ID],0),1)</f>
        <v>#N/A</v>
      </c>
    </row>
    <row r="2643" spans="1:11">
      <c r="A2643" s="11"/>
      <c r="B2643" s="11"/>
      <c r="F2643" s="11"/>
      <c r="I2643" t="str">
        <f>LEFT(Tabela_Kwerenda_z_AKORD[[#This Row],[NR_KOMISJI]],5)</f>
        <v/>
      </c>
      <c r="J2643" t="str">
        <f>DAY(Tabela_Kwerenda_z_AKORD[[#This Row],[CZAS_START]]) &amp;"-"&amp; MONTH(Tabela_Kwerenda_z_AKORD[[#This Row],[CZAS_START]]) &amp;"-"&amp; YEAR(Tabela_Kwerenda_z_AKORD[[#This Row],[CZAS_START]])</f>
        <v>0-1-1900</v>
      </c>
      <c r="K2643" t="e">
        <f>INDEX(AKORDT[],MATCH(Tabela_Kwerenda_z_AKORD[[#This Row],[PRACOWNICY_ID]],AKORDT[PRACOWNICY_ID],0),1)</f>
        <v>#N/A</v>
      </c>
    </row>
    <row r="2644" spans="1:11">
      <c r="A2644" s="11"/>
      <c r="B2644" s="11"/>
      <c r="F2644" s="11"/>
      <c r="I2644" t="str">
        <f>LEFT(Tabela_Kwerenda_z_AKORD[[#This Row],[NR_KOMISJI]],5)</f>
        <v/>
      </c>
      <c r="J2644" t="str">
        <f>DAY(Tabela_Kwerenda_z_AKORD[[#This Row],[CZAS_START]]) &amp;"-"&amp; MONTH(Tabela_Kwerenda_z_AKORD[[#This Row],[CZAS_START]]) &amp;"-"&amp; YEAR(Tabela_Kwerenda_z_AKORD[[#This Row],[CZAS_START]])</f>
        <v>0-1-1900</v>
      </c>
      <c r="K2644" t="e">
        <f>INDEX(AKORDT[],MATCH(Tabela_Kwerenda_z_AKORD[[#This Row],[PRACOWNICY_ID]],AKORDT[PRACOWNICY_ID],0),1)</f>
        <v>#N/A</v>
      </c>
    </row>
    <row r="2645" spans="1:11">
      <c r="A2645" s="11"/>
      <c r="B2645" s="11"/>
      <c r="F2645" s="11"/>
      <c r="I2645" t="str">
        <f>LEFT(Tabela_Kwerenda_z_AKORD[[#This Row],[NR_KOMISJI]],5)</f>
        <v/>
      </c>
      <c r="J2645" t="str">
        <f>DAY(Tabela_Kwerenda_z_AKORD[[#This Row],[CZAS_START]]) &amp;"-"&amp; MONTH(Tabela_Kwerenda_z_AKORD[[#This Row],[CZAS_START]]) &amp;"-"&amp; YEAR(Tabela_Kwerenda_z_AKORD[[#This Row],[CZAS_START]])</f>
        <v>0-1-1900</v>
      </c>
      <c r="K2645" t="e">
        <f>INDEX(AKORDT[],MATCH(Tabela_Kwerenda_z_AKORD[[#This Row],[PRACOWNICY_ID]],AKORDT[PRACOWNICY_ID],0),1)</f>
        <v>#N/A</v>
      </c>
    </row>
    <row r="2646" spans="1:11">
      <c r="A2646" s="11"/>
      <c r="B2646" s="11"/>
      <c r="F2646" s="11"/>
      <c r="I2646" t="str">
        <f>LEFT(Tabela_Kwerenda_z_AKORD[[#This Row],[NR_KOMISJI]],5)</f>
        <v/>
      </c>
      <c r="J2646" t="str">
        <f>DAY(Tabela_Kwerenda_z_AKORD[[#This Row],[CZAS_START]]) &amp;"-"&amp; MONTH(Tabela_Kwerenda_z_AKORD[[#This Row],[CZAS_START]]) &amp;"-"&amp; YEAR(Tabela_Kwerenda_z_AKORD[[#This Row],[CZAS_START]])</f>
        <v>0-1-1900</v>
      </c>
      <c r="K2646" t="e">
        <f>INDEX(AKORDT[],MATCH(Tabela_Kwerenda_z_AKORD[[#This Row],[PRACOWNICY_ID]],AKORDT[PRACOWNICY_ID],0),1)</f>
        <v>#N/A</v>
      </c>
    </row>
    <row r="2647" spans="1:11">
      <c r="A2647" s="11"/>
      <c r="B2647" s="11"/>
      <c r="F2647" s="11"/>
      <c r="I2647" t="str">
        <f>LEFT(Tabela_Kwerenda_z_AKORD[[#This Row],[NR_KOMISJI]],5)</f>
        <v/>
      </c>
      <c r="J2647" t="str">
        <f>DAY(Tabela_Kwerenda_z_AKORD[[#This Row],[CZAS_START]]) &amp;"-"&amp; MONTH(Tabela_Kwerenda_z_AKORD[[#This Row],[CZAS_START]]) &amp;"-"&amp; YEAR(Tabela_Kwerenda_z_AKORD[[#This Row],[CZAS_START]])</f>
        <v>0-1-1900</v>
      </c>
      <c r="K2647" t="e">
        <f>INDEX(AKORDT[],MATCH(Tabela_Kwerenda_z_AKORD[[#This Row],[PRACOWNICY_ID]],AKORDT[PRACOWNICY_ID],0),1)</f>
        <v>#N/A</v>
      </c>
    </row>
    <row r="2648" spans="1:11">
      <c r="A2648" s="11"/>
      <c r="B2648" s="11"/>
      <c r="F2648" s="11"/>
      <c r="I2648" t="str">
        <f>LEFT(Tabela_Kwerenda_z_AKORD[[#This Row],[NR_KOMISJI]],5)</f>
        <v/>
      </c>
      <c r="J2648" t="str">
        <f>DAY(Tabela_Kwerenda_z_AKORD[[#This Row],[CZAS_START]]) &amp;"-"&amp; MONTH(Tabela_Kwerenda_z_AKORD[[#This Row],[CZAS_START]]) &amp;"-"&amp; YEAR(Tabela_Kwerenda_z_AKORD[[#This Row],[CZAS_START]])</f>
        <v>0-1-1900</v>
      </c>
      <c r="K2648" t="e">
        <f>INDEX(AKORDT[],MATCH(Tabela_Kwerenda_z_AKORD[[#This Row],[PRACOWNICY_ID]],AKORDT[PRACOWNICY_ID],0),1)</f>
        <v>#N/A</v>
      </c>
    </row>
    <row r="2649" spans="1:11">
      <c r="A2649" s="11"/>
      <c r="B2649" s="11"/>
      <c r="F2649" s="11"/>
      <c r="I2649" t="str">
        <f>LEFT(Tabela_Kwerenda_z_AKORD[[#This Row],[NR_KOMISJI]],5)</f>
        <v/>
      </c>
      <c r="J2649" t="str">
        <f>DAY(Tabela_Kwerenda_z_AKORD[[#This Row],[CZAS_START]]) &amp;"-"&amp; MONTH(Tabela_Kwerenda_z_AKORD[[#This Row],[CZAS_START]]) &amp;"-"&amp; YEAR(Tabela_Kwerenda_z_AKORD[[#This Row],[CZAS_START]])</f>
        <v>0-1-1900</v>
      </c>
      <c r="K2649" t="e">
        <f>INDEX(AKORDT[],MATCH(Tabela_Kwerenda_z_AKORD[[#This Row],[PRACOWNICY_ID]],AKORDT[PRACOWNICY_ID],0),1)</f>
        <v>#N/A</v>
      </c>
    </row>
    <row r="2650" spans="1:11">
      <c r="A2650" s="11"/>
      <c r="B2650" s="11"/>
      <c r="F2650" s="11"/>
      <c r="I2650" t="str">
        <f>LEFT(Tabela_Kwerenda_z_AKORD[[#This Row],[NR_KOMISJI]],5)</f>
        <v/>
      </c>
      <c r="J2650" t="str">
        <f>DAY(Tabela_Kwerenda_z_AKORD[[#This Row],[CZAS_START]]) &amp;"-"&amp; MONTH(Tabela_Kwerenda_z_AKORD[[#This Row],[CZAS_START]]) &amp;"-"&amp; YEAR(Tabela_Kwerenda_z_AKORD[[#This Row],[CZAS_START]])</f>
        <v>0-1-1900</v>
      </c>
      <c r="K2650" t="e">
        <f>INDEX(AKORDT[],MATCH(Tabela_Kwerenda_z_AKORD[[#This Row],[PRACOWNICY_ID]],AKORDT[PRACOWNICY_ID],0),1)</f>
        <v>#N/A</v>
      </c>
    </row>
    <row r="2651" spans="1:11">
      <c r="A2651" s="11"/>
      <c r="B2651" s="11"/>
      <c r="F2651" s="11"/>
      <c r="I2651" t="str">
        <f>LEFT(Tabela_Kwerenda_z_AKORD[[#This Row],[NR_KOMISJI]],5)</f>
        <v/>
      </c>
      <c r="J2651" t="str">
        <f>DAY(Tabela_Kwerenda_z_AKORD[[#This Row],[CZAS_START]]) &amp;"-"&amp; MONTH(Tabela_Kwerenda_z_AKORD[[#This Row],[CZAS_START]]) &amp;"-"&amp; YEAR(Tabela_Kwerenda_z_AKORD[[#This Row],[CZAS_START]])</f>
        <v>0-1-1900</v>
      </c>
      <c r="K2651" t="e">
        <f>INDEX(AKORDT[],MATCH(Tabela_Kwerenda_z_AKORD[[#This Row],[PRACOWNICY_ID]],AKORDT[PRACOWNICY_ID],0),1)</f>
        <v>#N/A</v>
      </c>
    </row>
    <row r="2652" spans="1:11">
      <c r="A2652" s="11"/>
      <c r="B2652" s="11"/>
      <c r="F2652" s="11"/>
      <c r="I2652" t="str">
        <f>LEFT(Tabela_Kwerenda_z_AKORD[[#This Row],[NR_KOMISJI]],5)</f>
        <v/>
      </c>
      <c r="J2652" t="str">
        <f>DAY(Tabela_Kwerenda_z_AKORD[[#This Row],[CZAS_START]]) &amp;"-"&amp; MONTH(Tabela_Kwerenda_z_AKORD[[#This Row],[CZAS_START]]) &amp;"-"&amp; YEAR(Tabela_Kwerenda_z_AKORD[[#This Row],[CZAS_START]])</f>
        <v>0-1-1900</v>
      </c>
      <c r="K2652" t="e">
        <f>INDEX(AKORDT[],MATCH(Tabela_Kwerenda_z_AKORD[[#This Row],[PRACOWNICY_ID]],AKORDT[PRACOWNICY_ID],0),1)</f>
        <v>#N/A</v>
      </c>
    </row>
    <row r="2653" spans="1:11">
      <c r="A2653" s="11"/>
      <c r="B2653" s="11"/>
      <c r="F2653" s="11"/>
      <c r="I2653" t="str">
        <f>LEFT(Tabela_Kwerenda_z_AKORD[[#This Row],[NR_KOMISJI]],5)</f>
        <v/>
      </c>
      <c r="J2653" t="str">
        <f>DAY(Tabela_Kwerenda_z_AKORD[[#This Row],[CZAS_START]]) &amp;"-"&amp; MONTH(Tabela_Kwerenda_z_AKORD[[#This Row],[CZAS_START]]) &amp;"-"&amp; YEAR(Tabela_Kwerenda_z_AKORD[[#This Row],[CZAS_START]])</f>
        <v>0-1-1900</v>
      </c>
      <c r="K2653" t="e">
        <f>INDEX(AKORDT[],MATCH(Tabela_Kwerenda_z_AKORD[[#This Row],[PRACOWNICY_ID]],AKORDT[PRACOWNICY_ID],0),1)</f>
        <v>#N/A</v>
      </c>
    </row>
    <row r="2654" spans="1:11">
      <c r="A2654" s="11"/>
      <c r="B2654" s="11"/>
      <c r="F2654" s="11"/>
      <c r="I2654" t="str">
        <f>LEFT(Tabela_Kwerenda_z_AKORD[[#This Row],[NR_KOMISJI]],5)</f>
        <v/>
      </c>
      <c r="J2654" t="str">
        <f>DAY(Tabela_Kwerenda_z_AKORD[[#This Row],[CZAS_START]]) &amp;"-"&amp; MONTH(Tabela_Kwerenda_z_AKORD[[#This Row],[CZAS_START]]) &amp;"-"&amp; YEAR(Tabela_Kwerenda_z_AKORD[[#This Row],[CZAS_START]])</f>
        <v>0-1-1900</v>
      </c>
      <c r="K2654" t="e">
        <f>INDEX(AKORDT[],MATCH(Tabela_Kwerenda_z_AKORD[[#This Row],[PRACOWNICY_ID]],AKORDT[PRACOWNICY_ID],0),1)</f>
        <v>#N/A</v>
      </c>
    </row>
    <row r="2655" spans="1:11">
      <c r="A2655" s="11"/>
      <c r="B2655" s="11"/>
      <c r="F2655" s="11"/>
      <c r="I2655" t="str">
        <f>LEFT(Tabela_Kwerenda_z_AKORD[[#This Row],[NR_KOMISJI]],5)</f>
        <v/>
      </c>
      <c r="J2655" t="str">
        <f>DAY(Tabela_Kwerenda_z_AKORD[[#This Row],[CZAS_START]]) &amp;"-"&amp; MONTH(Tabela_Kwerenda_z_AKORD[[#This Row],[CZAS_START]]) &amp;"-"&amp; YEAR(Tabela_Kwerenda_z_AKORD[[#This Row],[CZAS_START]])</f>
        <v>0-1-1900</v>
      </c>
      <c r="K2655" t="e">
        <f>INDEX(AKORDT[],MATCH(Tabela_Kwerenda_z_AKORD[[#This Row],[PRACOWNICY_ID]],AKORDT[PRACOWNICY_ID],0),1)</f>
        <v>#N/A</v>
      </c>
    </row>
    <row r="2656" spans="1:11">
      <c r="A2656" s="11"/>
      <c r="B2656" s="11"/>
      <c r="F2656" s="11"/>
      <c r="I2656" t="str">
        <f>LEFT(Tabela_Kwerenda_z_AKORD[[#This Row],[NR_KOMISJI]],5)</f>
        <v/>
      </c>
      <c r="J2656" t="str">
        <f>DAY(Tabela_Kwerenda_z_AKORD[[#This Row],[CZAS_START]]) &amp;"-"&amp; MONTH(Tabela_Kwerenda_z_AKORD[[#This Row],[CZAS_START]]) &amp;"-"&amp; YEAR(Tabela_Kwerenda_z_AKORD[[#This Row],[CZAS_START]])</f>
        <v>0-1-1900</v>
      </c>
      <c r="K2656" t="e">
        <f>INDEX(AKORDT[],MATCH(Tabela_Kwerenda_z_AKORD[[#This Row],[PRACOWNICY_ID]],AKORDT[PRACOWNICY_ID],0),1)</f>
        <v>#N/A</v>
      </c>
    </row>
    <row r="2657" spans="1:11">
      <c r="A2657" s="11"/>
      <c r="B2657" s="11"/>
      <c r="F2657" s="11"/>
      <c r="I2657" t="str">
        <f>LEFT(Tabela_Kwerenda_z_AKORD[[#This Row],[NR_KOMISJI]],5)</f>
        <v/>
      </c>
      <c r="J2657" t="str">
        <f>DAY(Tabela_Kwerenda_z_AKORD[[#This Row],[CZAS_START]]) &amp;"-"&amp; MONTH(Tabela_Kwerenda_z_AKORD[[#This Row],[CZAS_START]]) &amp;"-"&amp; YEAR(Tabela_Kwerenda_z_AKORD[[#This Row],[CZAS_START]])</f>
        <v>0-1-1900</v>
      </c>
      <c r="K2657" t="e">
        <f>INDEX(AKORDT[],MATCH(Tabela_Kwerenda_z_AKORD[[#This Row],[PRACOWNICY_ID]],AKORDT[PRACOWNICY_ID],0),1)</f>
        <v>#N/A</v>
      </c>
    </row>
    <row r="2658" spans="1:11">
      <c r="A2658" s="11"/>
      <c r="B2658" s="11"/>
      <c r="F2658" s="11"/>
      <c r="I2658" t="str">
        <f>LEFT(Tabela_Kwerenda_z_AKORD[[#This Row],[NR_KOMISJI]],5)</f>
        <v/>
      </c>
      <c r="J2658" t="str">
        <f>DAY(Tabela_Kwerenda_z_AKORD[[#This Row],[CZAS_START]]) &amp;"-"&amp; MONTH(Tabela_Kwerenda_z_AKORD[[#This Row],[CZAS_START]]) &amp;"-"&amp; YEAR(Tabela_Kwerenda_z_AKORD[[#This Row],[CZAS_START]])</f>
        <v>0-1-1900</v>
      </c>
      <c r="K2658" t="e">
        <f>INDEX(AKORDT[],MATCH(Tabela_Kwerenda_z_AKORD[[#This Row],[PRACOWNICY_ID]],AKORDT[PRACOWNICY_ID],0),1)</f>
        <v>#N/A</v>
      </c>
    </row>
    <row r="2659" spans="1:11">
      <c r="A2659" s="11"/>
      <c r="B2659" s="11"/>
      <c r="F2659" s="11"/>
      <c r="I2659" t="str">
        <f>LEFT(Tabela_Kwerenda_z_AKORD[[#This Row],[NR_KOMISJI]],5)</f>
        <v/>
      </c>
      <c r="J2659" t="str">
        <f>DAY(Tabela_Kwerenda_z_AKORD[[#This Row],[CZAS_START]]) &amp;"-"&amp; MONTH(Tabela_Kwerenda_z_AKORD[[#This Row],[CZAS_START]]) &amp;"-"&amp; YEAR(Tabela_Kwerenda_z_AKORD[[#This Row],[CZAS_START]])</f>
        <v>0-1-1900</v>
      </c>
      <c r="K2659" t="e">
        <f>INDEX(AKORDT[],MATCH(Tabela_Kwerenda_z_AKORD[[#This Row],[PRACOWNICY_ID]],AKORDT[PRACOWNICY_ID],0),1)</f>
        <v>#N/A</v>
      </c>
    </row>
    <row r="2660" spans="1:11">
      <c r="A2660" s="11"/>
      <c r="B2660" s="11"/>
      <c r="F2660" s="11"/>
      <c r="I2660" t="str">
        <f>LEFT(Tabela_Kwerenda_z_AKORD[[#This Row],[NR_KOMISJI]],5)</f>
        <v/>
      </c>
      <c r="J2660" t="str">
        <f>DAY(Tabela_Kwerenda_z_AKORD[[#This Row],[CZAS_START]]) &amp;"-"&amp; MONTH(Tabela_Kwerenda_z_AKORD[[#This Row],[CZAS_START]]) &amp;"-"&amp; YEAR(Tabela_Kwerenda_z_AKORD[[#This Row],[CZAS_START]])</f>
        <v>0-1-1900</v>
      </c>
      <c r="K2660" t="e">
        <f>INDEX(AKORDT[],MATCH(Tabela_Kwerenda_z_AKORD[[#This Row],[PRACOWNICY_ID]],AKORDT[PRACOWNICY_ID],0),1)</f>
        <v>#N/A</v>
      </c>
    </row>
    <row r="2661" spans="1:11">
      <c r="A2661" s="11"/>
      <c r="B2661" s="11"/>
      <c r="F2661" s="11"/>
      <c r="I2661" t="str">
        <f>LEFT(Tabela_Kwerenda_z_AKORD[[#This Row],[NR_KOMISJI]],5)</f>
        <v/>
      </c>
      <c r="J2661" t="str">
        <f>DAY(Tabela_Kwerenda_z_AKORD[[#This Row],[CZAS_START]]) &amp;"-"&amp; MONTH(Tabela_Kwerenda_z_AKORD[[#This Row],[CZAS_START]]) &amp;"-"&amp; YEAR(Tabela_Kwerenda_z_AKORD[[#This Row],[CZAS_START]])</f>
        <v>0-1-1900</v>
      </c>
      <c r="K2661" t="e">
        <f>INDEX(AKORDT[],MATCH(Tabela_Kwerenda_z_AKORD[[#This Row],[PRACOWNICY_ID]],AKORDT[PRACOWNICY_ID],0),1)</f>
        <v>#N/A</v>
      </c>
    </row>
    <row r="2662" spans="1:11">
      <c r="A2662" s="11"/>
      <c r="B2662" s="11"/>
      <c r="F2662" s="11"/>
      <c r="I2662" t="str">
        <f>LEFT(Tabela_Kwerenda_z_AKORD[[#This Row],[NR_KOMISJI]],5)</f>
        <v/>
      </c>
      <c r="J2662" t="str">
        <f>DAY(Tabela_Kwerenda_z_AKORD[[#This Row],[CZAS_START]]) &amp;"-"&amp; MONTH(Tabela_Kwerenda_z_AKORD[[#This Row],[CZAS_START]]) &amp;"-"&amp; YEAR(Tabela_Kwerenda_z_AKORD[[#This Row],[CZAS_START]])</f>
        <v>0-1-1900</v>
      </c>
      <c r="K2662" t="e">
        <f>INDEX(AKORDT[],MATCH(Tabela_Kwerenda_z_AKORD[[#This Row],[PRACOWNICY_ID]],AKORDT[PRACOWNICY_ID],0),1)</f>
        <v>#N/A</v>
      </c>
    </row>
    <row r="2663" spans="1:11">
      <c r="A2663" s="11"/>
      <c r="B2663" s="11"/>
      <c r="F2663" s="11"/>
      <c r="I2663" t="str">
        <f>LEFT(Tabela_Kwerenda_z_AKORD[[#This Row],[NR_KOMISJI]],5)</f>
        <v/>
      </c>
      <c r="J2663" t="str">
        <f>DAY(Tabela_Kwerenda_z_AKORD[[#This Row],[CZAS_START]]) &amp;"-"&amp; MONTH(Tabela_Kwerenda_z_AKORD[[#This Row],[CZAS_START]]) &amp;"-"&amp; YEAR(Tabela_Kwerenda_z_AKORD[[#This Row],[CZAS_START]])</f>
        <v>0-1-1900</v>
      </c>
      <c r="K2663" t="e">
        <f>INDEX(AKORDT[],MATCH(Tabela_Kwerenda_z_AKORD[[#This Row],[PRACOWNICY_ID]],AKORDT[PRACOWNICY_ID],0),1)</f>
        <v>#N/A</v>
      </c>
    </row>
    <row r="2664" spans="1:11">
      <c r="A2664" s="11"/>
      <c r="B2664" s="11"/>
      <c r="F2664" s="11"/>
      <c r="I2664" t="str">
        <f>LEFT(Tabela_Kwerenda_z_AKORD[[#This Row],[NR_KOMISJI]],5)</f>
        <v/>
      </c>
      <c r="J2664" t="str">
        <f>DAY(Tabela_Kwerenda_z_AKORD[[#This Row],[CZAS_START]]) &amp;"-"&amp; MONTH(Tabela_Kwerenda_z_AKORD[[#This Row],[CZAS_START]]) &amp;"-"&amp; YEAR(Tabela_Kwerenda_z_AKORD[[#This Row],[CZAS_START]])</f>
        <v>0-1-1900</v>
      </c>
      <c r="K2664" t="e">
        <f>INDEX(AKORDT[],MATCH(Tabela_Kwerenda_z_AKORD[[#This Row],[PRACOWNICY_ID]],AKORDT[PRACOWNICY_ID],0),1)</f>
        <v>#N/A</v>
      </c>
    </row>
    <row r="2665" spans="1:11">
      <c r="A2665" s="11"/>
      <c r="B2665" s="11"/>
      <c r="F2665" s="11"/>
      <c r="I2665" t="str">
        <f>LEFT(Tabela_Kwerenda_z_AKORD[[#This Row],[NR_KOMISJI]],5)</f>
        <v/>
      </c>
      <c r="J2665" t="str">
        <f>DAY(Tabela_Kwerenda_z_AKORD[[#This Row],[CZAS_START]]) &amp;"-"&amp; MONTH(Tabela_Kwerenda_z_AKORD[[#This Row],[CZAS_START]]) &amp;"-"&amp; YEAR(Tabela_Kwerenda_z_AKORD[[#This Row],[CZAS_START]])</f>
        <v>0-1-1900</v>
      </c>
      <c r="K2665" t="e">
        <f>INDEX(AKORDT[],MATCH(Tabela_Kwerenda_z_AKORD[[#This Row],[PRACOWNICY_ID]],AKORDT[PRACOWNICY_ID],0),1)</f>
        <v>#N/A</v>
      </c>
    </row>
    <row r="2666" spans="1:11">
      <c r="A2666" s="11"/>
      <c r="B2666" s="11"/>
      <c r="F2666" s="11"/>
      <c r="I2666" t="str">
        <f>LEFT(Tabela_Kwerenda_z_AKORD[[#This Row],[NR_KOMISJI]],5)</f>
        <v/>
      </c>
      <c r="J2666" t="str">
        <f>DAY(Tabela_Kwerenda_z_AKORD[[#This Row],[CZAS_START]]) &amp;"-"&amp; MONTH(Tabela_Kwerenda_z_AKORD[[#This Row],[CZAS_START]]) &amp;"-"&amp; YEAR(Tabela_Kwerenda_z_AKORD[[#This Row],[CZAS_START]])</f>
        <v>0-1-1900</v>
      </c>
      <c r="K2666" t="e">
        <f>INDEX(AKORDT[],MATCH(Tabela_Kwerenda_z_AKORD[[#This Row],[PRACOWNICY_ID]],AKORDT[PRACOWNICY_ID],0),1)</f>
        <v>#N/A</v>
      </c>
    </row>
    <row r="2667" spans="1:11">
      <c r="A2667" s="11"/>
      <c r="B2667" s="11"/>
      <c r="F2667" s="11"/>
      <c r="I2667" t="str">
        <f>LEFT(Tabela_Kwerenda_z_AKORD[[#This Row],[NR_KOMISJI]],5)</f>
        <v/>
      </c>
      <c r="J2667" t="str">
        <f>DAY(Tabela_Kwerenda_z_AKORD[[#This Row],[CZAS_START]]) &amp;"-"&amp; MONTH(Tabela_Kwerenda_z_AKORD[[#This Row],[CZAS_START]]) &amp;"-"&amp; YEAR(Tabela_Kwerenda_z_AKORD[[#This Row],[CZAS_START]])</f>
        <v>0-1-1900</v>
      </c>
      <c r="K2667" t="e">
        <f>INDEX(AKORDT[],MATCH(Tabela_Kwerenda_z_AKORD[[#This Row],[PRACOWNICY_ID]],AKORDT[PRACOWNICY_ID],0),1)</f>
        <v>#N/A</v>
      </c>
    </row>
    <row r="2668" spans="1:11">
      <c r="A2668" s="11"/>
      <c r="B2668" s="11"/>
      <c r="F2668" s="11"/>
      <c r="I2668" t="str">
        <f>LEFT(Tabela_Kwerenda_z_AKORD[[#This Row],[NR_KOMISJI]],5)</f>
        <v/>
      </c>
      <c r="J2668" t="str">
        <f>DAY(Tabela_Kwerenda_z_AKORD[[#This Row],[CZAS_START]]) &amp;"-"&amp; MONTH(Tabela_Kwerenda_z_AKORD[[#This Row],[CZAS_START]]) &amp;"-"&amp; YEAR(Tabela_Kwerenda_z_AKORD[[#This Row],[CZAS_START]])</f>
        <v>0-1-1900</v>
      </c>
      <c r="K2668" t="e">
        <f>INDEX(AKORDT[],MATCH(Tabela_Kwerenda_z_AKORD[[#This Row],[PRACOWNICY_ID]],AKORDT[PRACOWNICY_ID],0),1)</f>
        <v>#N/A</v>
      </c>
    </row>
    <row r="2669" spans="1:11">
      <c r="A2669" s="11"/>
      <c r="B2669" s="11"/>
      <c r="F2669" s="11"/>
      <c r="I2669" t="str">
        <f>LEFT(Tabela_Kwerenda_z_AKORD[[#This Row],[NR_KOMISJI]],5)</f>
        <v/>
      </c>
      <c r="J2669" t="str">
        <f>DAY(Tabela_Kwerenda_z_AKORD[[#This Row],[CZAS_START]]) &amp;"-"&amp; MONTH(Tabela_Kwerenda_z_AKORD[[#This Row],[CZAS_START]]) &amp;"-"&amp; YEAR(Tabela_Kwerenda_z_AKORD[[#This Row],[CZAS_START]])</f>
        <v>0-1-1900</v>
      </c>
      <c r="K2669" t="e">
        <f>INDEX(AKORDT[],MATCH(Tabela_Kwerenda_z_AKORD[[#This Row],[PRACOWNICY_ID]],AKORDT[PRACOWNICY_ID],0),1)</f>
        <v>#N/A</v>
      </c>
    </row>
    <row r="2670" spans="1:11">
      <c r="A2670" s="11"/>
      <c r="B2670" s="11"/>
      <c r="F2670" s="11"/>
      <c r="I2670" t="str">
        <f>LEFT(Tabela_Kwerenda_z_AKORD[[#This Row],[NR_KOMISJI]],5)</f>
        <v/>
      </c>
      <c r="J2670" t="str">
        <f>DAY(Tabela_Kwerenda_z_AKORD[[#This Row],[CZAS_START]]) &amp;"-"&amp; MONTH(Tabela_Kwerenda_z_AKORD[[#This Row],[CZAS_START]]) &amp;"-"&amp; YEAR(Tabela_Kwerenda_z_AKORD[[#This Row],[CZAS_START]])</f>
        <v>0-1-1900</v>
      </c>
      <c r="K2670" t="e">
        <f>INDEX(AKORDT[],MATCH(Tabela_Kwerenda_z_AKORD[[#This Row],[PRACOWNICY_ID]],AKORDT[PRACOWNICY_ID],0),1)</f>
        <v>#N/A</v>
      </c>
    </row>
    <row r="2671" spans="1:11">
      <c r="A2671" s="11"/>
      <c r="B2671" s="11"/>
      <c r="F2671" s="11"/>
      <c r="I2671" t="str">
        <f>LEFT(Tabela_Kwerenda_z_AKORD[[#This Row],[NR_KOMISJI]],5)</f>
        <v/>
      </c>
      <c r="J2671" t="str">
        <f>DAY(Tabela_Kwerenda_z_AKORD[[#This Row],[CZAS_START]]) &amp;"-"&amp; MONTH(Tabela_Kwerenda_z_AKORD[[#This Row],[CZAS_START]]) &amp;"-"&amp; YEAR(Tabela_Kwerenda_z_AKORD[[#This Row],[CZAS_START]])</f>
        <v>0-1-1900</v>
      </c>
      <c r="K2671" t="e">
        <f>INDEX(AKORDT[],MATCH(Tabela_Kwerenda_z_AKORD[[#This Row],[PRACOWNICY_ID]],AKORDT[PRACOWNICY_ID],0),1)</f>
        <v>#N/A</v>
      </c>
    </row>
    <row r="2672" spans="1:11">
      <c r="A2672" s="11"/>
      <c r="B2672" s="11"/>
      <c r="F2672" s="11"/>
      <c r="I2672" t="str">
        <f>LEFT(Tabela_Kwerenda_z_AKORD[[#This Row],[NR_KOMISJI]],5)</f>
        <v/>
      </c>
      <c r="J2672" t="str">
        <f>DAY(Tabela_Kwerenda_z_AKORD[[#This Row],[CZAS_START]]) &amp;"-"&amp; MONTH(Tabela_Kwerenda_z_AKORD[[#This Row],[CZAS_START]]) &amp;"-"&amp; YEAR(Tabela_Kwerenda_z_AKORD[[#This Row],[CZAS_START]])</f>
        <v>0-1-1900</v>
      </c>
      <c r="K2672" t="e">
        <f>INDEX(AKORDT[],MATCH(Tabela_Kwerenda_z_AKORD[[#This Row],[PRACOWNICY_ID]],AKORDT[PRACOWNICY_ID],0),1)</f>
        <v>#N/A</v>
      </c>
    </row>
    <row r="2673" spans="1:11">
      <c r="A2673" s="11"/>
      <c r="B2673" s="11"/>
      <c r="F2673" s="11"/>
      <c r="I2673" t="str">
        <f>LEFT(Tabela_Kwerenda_z_AKORD[[#This Row],[NR_KOMISJI]],5)</f>
        <v/>
      </c>
      <c r="J2673" t="str">
        <f>DAY(Tabela_Kwerenda_z_AKORD[[#This Row],[CZAS_START]]) &amp;"-"&amp; MONTH(Tabela_Kwerenda_z_AKORD[[#This Row],[CZAS_START]]) &amp;"-"&amp; YEAR(Tabela_Kwerenda_z_AKORD[[#This Row],[CZAS_START]])</f>
        <v>0-1-1900</v>
      </c>
      <c r="K2673" t="e">
        <f>INDEX(AKORDT[],MATCH(Tabela_Kwerenda_z_AKORD[[#This Row],[PRACOWNICY_ID]],AKORDT[PRACOWNICY_ID],0),1)</f>
        <v>#N/A</v>
      </c>
    </row>
    <row r="2674" spans="1:11">
      <c r="A2674" s="11"/>
      <c r="B2674" s="11"/>
      <c r="F2674" s="11"/>
      <c r="I2674" t="str">
        <f>LEFT(Tabela_Kwerenda_z_AKORD[[#This Row],[NR_KOMISJI]],5)</f>
        <v/>
      </c>
      <c r="J2674" t="str">
        <f>DAY(Tabela_Kwerenda_z_AKORD[[#This Row],[CZAS_START]]) &amp;"-"&amp; MONTH(Tabela_Kwerenda_z_AKORD[[#This Row],[CZAS_START]]) &amp;"-"&amp; YEAR(Tabela_Kwerenda_z_AKORD[[#This Row],[CZAS_START]])</f>
        <v>0-1-1900</v>
      </c>
      <c r="K2674" t="e">
        <f>INDEX(AKORDT[],MATCH(Tabela_Kwerenda_z_AKORD[[#This Row],[PRACOWNICY_ID]],AKORDT[PRACOWNICY_ID],0),1)</f>
        <v>#N/A</v>
      </c>
    </row>
    <row r="2675" spans="1:11">
      <c r="A2675" s="11"/>
      <c r="B2675" s="11"/>
      <c r="F2675" s="11"/>
      <c r="I2675" t="str">
        <f>LEFT(Tabela_Kwerenda_z_AKORD[[#This Row],[NR_KOMISJI]],5)</f>
        <v/>
      </c>
      <c r="J2675" t="str">
        <f>DAY(Tabela_Kwerenda_z_AKORD[[#This Row],[CZAS_START]]) &amp;"-"&amp; MONTH(Tabela_Kwerenda_z_AKORD[[#This Row],[CZAS_START]]) &amp;"-"&amp; YEAR(Tabela_Kwerenda_z_AKORD[[#This Row],[CZAS_START]])</f>
        <v>0-1-1900</v>
      </c>
      <c r="K2675" t="e">
        <f>INDEX(AKORDT[],MATCH(Tabela_Kwerenda_z_AKORD[[#This Row],[PRACOWNICY_ID]],AKORDT[PRACOWNICY_ID],0),1)</f>
        <v>#N/A</v>
      </c>
    </row>
    <row r="2676" spans="1:11">
      <c r="A2676" s="11"/>
      <c r="B2676" s="11"/>
      <c r="F2676" s="11"/>
      <c r="I2676" t="str">
        <f>LEFT(Tabela_Kwerenda_z_AKORD[[#This Row],[NR_KOMISJI]],5)</f>
        <v/>
      </c>
      <c r="J2676" t="str">
        <f>DAY(Tabela_Kwerenda_z_AKORD[[#This Row],[CZAS_START]]) &amp;"-"&amp; MONTH(Tabela_Kwerenda_z_AKORD[[#This Row],[CZAS_START]]) &amp;"-"&amp; YEAR(Tabela_Kwerenda_z_AKORD[[#This Row],[CZAS_START]])</f>
        <v>0-1-1900</v>
      </c>
      <c r="K2676" t="e">
        <f>INDEX(AKORDT[],MATCH(Tabela_Kwerenda_z_AKORD[[#This Row],[PRACOWNICY_ID]],AKORDT[PRACOWNICY_ID],0),1)</f>
        <v>#N/A</v>
      </c>
    </row>
    <row r="2677" spans="1:11">
      <c r="A2677" s="11"/>
      <c r="B2677" s="11"/>
      <c r="F2677" s="11"/>
      <c r="I2677" t="str">
        <f>LEFT(Tabela_Kwerenda_z_AKORD[[#This Row],[NR_KOMISJI]],5)</f>
        <v/>
      </c>
      <c r="J2677" t="str">
        <f>DAY(Tabela_Kwerenda_z_AKORD[[#This Row],[CZAS_START]]) &amp;"-"&amp; MONTH(Tabela_Kwerenda_z_AKORD[[#This Row],[CZAS_START]]) &amp;"-"&amp; YEAR(Tabela_Kwerenda_z_AKORD[[#This Row],[CZAS_START]])</f>
        <v>0-1-1900</v>
      </c>
      <c r="K2677" t="e">
        <f>INDEX(AKORDT[],MATCH(Tabela_Kwerenda_z_AKORD[[#This Row],[PRACOWNICY_ID]],AKORDT[PRACOWNICY_ID],0),1)</f>
        <v>#N/A</v>
      </c>
    </row>
    <row r="2678" spans="1:11">
      <c r="A2678" s="11"/>
      <c r="B2678" s="11"/>
      <c r="F2678" s="11"/>
      <c r="I2678" t="str">
        <f>LEFT(Tabela_Kwerenda_z_AKORD[[#This Row],[NR_KOMISJI]],5)</f>
        <v/>
      </c>
      <c r="J2678" t="str">
        <f>DAY(Tabela_Kwerenda_z_AKORD[[#This Row],[CZAS_START]]) &amp;"-"&amp; MONTH(Tabela_Kwerenda_z_AKORD[[#This Row],[CZAS_START]]) &amp;"-"&amp; YEAR(Tabela_Kwerenda_z_AKORD[[#This Row],[CZAS_START]])</f>
        <v>0-1-1900</v>
      </c>
      <c r="K2678" t="e">
        <f>INDEX(AKORDT[],MATCH(Tabela_Kwerenda_z_AKORD[[#This Row],[PRACOWNICY_ID]],AKORDT[PRACOWNICY_ID],0),1)</f>
        <v>#N/A</v>
      </c>
    </row>
    <row r="2679" spans="1:11">
      <c r="A2679" s="11"/>
      <c r="B2679" s="11"/>
      <c r="F2679" s="11"/>
      <c r="I2679" t="str">
        <f>LEFT(Tabela_Kwerenda_z_AKORD[[#This Row],[NR_KOMISJI]],5)</f>
        <v/>
      </c>
      <c r="J2679" t="str">
        <f>DAY(Tabela_Kwerenda_z_AKORD[[#This Row],[CZAS_START]]) &amp;"-"&amp; MONTH(Tabela_Kwerenda_z_AKORD[[#This Row],[CZAS_START]]) &amp;"-"&amp; YEAR(Tabela_Kwerenda_z_AKORD[[#This Row],[CZAS_START]])</f>
        <v>0-1-1900</v>
      </c>
      <c r="K2679" t="e">
        <f>INDEX(AKORDT[],MATCH(Tabela_Kwerenda_z_AKORD[[#This Row],[PRACOWNICY_ID]],AKORDT[PRACOWNICY_ID],0),1)</f>
        <v>#N/A</v>
      </c>
    </row>
    <row r="2680" spans="1:11">
      <c r="A2680" s="11"/>
      <c r="B2680" s="11"/>
      <c r="F2680" s="11"/>
      <c r="I2680" t="str">
        <f>LEFT(Tabela_Kwerenda_z_AKORD[[#This Row],[NR_KOMISJI]],5)</f>
        <v/>
      </c>
      <c r="J2680" t="str">
        <f>DAY(Tabela_Kwerenda_z_AKORD[[#This Row],[CZAS_START]]) &amp;"-"&amp; MONTH(Tabela_Kwerenda_z_AKORD[[#This Row],[CZAS_START]]) &amp;"-"&amp; YEAR(Tabela_Kwerenda_z_AKORD[[#This Row],[CZAS_START]])</f>
        <v>0-1-1900</v>
      </c>
      <c r="K2680" t="e">
        <f>INDEX(AKORDT[],MATCH(Tabela_Kwerenda_z_AKORD[[#This Row],[PRACOWNICY_ID]],AKORDT[PRACOWNICY_ID],0),1)</f>
        <v>#N/A</v>
      </c>
    </row>
    <row r="2681" spans="1:11">
      <c r="A2681" s="11"/>
      <c r="B2681" s="11"/>
      <c r="F2681" s="11"/>
      <c r="I2681" t="str">
        <f>LEFT(Tabela_Kwerenda_z_AKORD[[#This Row],[NR_KOMISJI]],5)</f>
        <v/>
      </c>
      <c r="J2681" t="str">
        <f>DAY(Tabela_Kwerenda_z_AKORD[[#This Row],[CZAS_START]]) &amp;"-"&amp; MONTH(Tabela_Kwerenda_z_AKORD[[#This Row],[CZAS_START]]) &amp;"-"&amp; YEAR(Tabela_Kwerenda_z_AKORD[[#This Row],[CZAS_START]])</f>
        <v>0-1-1900</v>
      </c>
      <c r="K2681" t="e">
        <f>INDEX(AKORDT[],MATCH(Tabela_Kwerenda_z_AKORD[[#This Row],[PRACOWNICY_ID]],AKORDT[PRACOWNICY_ID],0),1)</f>
        <v>#N/A</v>
      </c>
    </row>
    <row r="2682" spans="1:11">
      <c r="A2682" s="11"/>
      <c r="B2682" s="11"/>
      <c r="F2682" s="11"/>
      <c r="I2682" t="str">
        <f>LEFT(Tabela_Kwerenda_z_AKORD[[#This Row],[NR_KOMISJI]],5)</f>
        <v/>
      </c>
      <c r="J2682" t="str">
        <f>DAY(Tabela_Kwerenda_z_AKORD[[#This Row],[CZAS_START]]) &amp;"-"&amp; MONTH(Tabela_Kwerenda_z_AKORD[[#This Row],[CZAS_START]]) &amp;"-"&amp; YEAR(Tabela_Kwerenda_z_AKORD[[#This Row],[CZAS_START]])</f>
        <v>0-1-1900</v>
      </c>
      <c r="K2682" t="e">
        <f>INDEX(AKORDT[],MATCH(Tabela_Kwerenda_z_AKORD[[#This Row],[PRACOWNICY_ID]],AKORDT[PRACOWNICY_ID],0),1)</f>
        <v>#N/A</v>
      </c>
    </row>
    <row r="2683" spans="1:11">
      <c r="A2683" s="11"/>
      <c r="B2683" s="11"/>
      <c r="F2683" s="11"/>
      <c r="I2683" t="str">
        <f>LEFT(Tabela_Kwerenda_z_AKORD[[#This Row],[NR_KOMISJI]],5)</f>
        <v/>
      </c>
      <c r="J2683" t="str">
        <f>DAY(Tabela_Kwerenda_z_AKORD[[#This Row],[CZAS_START]]) &amp;"-"&amp; MONTH(Tabela_Kwerenda_z_AKORD[[#This Row],[CZAS_START]]) &amp;"-"&amp; YEAR(Tabela_Kwerenda_z_AKORD[[#This Row],[CZAS_START]])</f>
        <v>0-1-1900</v>
      </c>
      <c r="K2683" t="e">
        <f>INDEX(AKORDT[],MATCH(Tabela_Kwerenda_z_AKORD[[#This Row],[PRACOWNICY_ID]],AKORDT[PRACOWNICY_ID],0),1)</f>
        <v>#N/A</v>
      </c>
    </row>
    <row r="2684" spans="1:11">
      <c r="A2684" s="11"/>
      <c r="B2684" s="11"/>
      <c r="F2684" s="11"/>
      <c r="I2684" t="str">
        <f>LEFT(Tabela_Kwerenda_z_AKORD[[#This Row],[NR_KOMISJI]],5)</f>
        <v/>
      </c>
      <c r="J2684" t="str">
        <f>DAY(Tabela_Kwerenda_z_AKORD[[#This Row],[CZAS_START]]) &amp;"-"&amp; MONTH(Tabela_Kwerenda_z_AKORD[[#This Row],[CZAS_START]]) &amp;"-"&amp; YEAR(Tabela_Kwerenda_z_AKORD[[#This Row],[CZAS_START]])</f>
        <v>0-1-1900</v>
      </c>
      <c r="K2684" t="e">
        <f>INDEX(AKORDT[],MATCH(Tabela_Kwerenda_z_AKORD[[#This Row],[PRACOWNICY_ID]],AKORDT[PRACOWNICY_ID],0),1)</f>
        <v>#N/A</v>
      </c>
    </row>
    <row r="2685" spans="1:11">
      <c r="A2685" s="11"/>
      <c r="B2685" s="11"/>
      <c r="F2685" s="11"/>
      <c r="I2685" t="str">
        <f>LEFT(Tabela_Kwerenda_z_AKORD[[#This Row],[NR_KOMISJI]],5)</f>
        <v/>
      </c>
      <c r="J2685" t="str">
        <f>DAY(Tabela_Kwerenda_z_AKORD[[#This Row],[CZAS_START]]) &amp;"-"&amp; MONTH(Tabela_Kwerenda_z_AKORD[[#This Row],[CZAS_START]]) &amp;"-"&amp; YEAR(Tabela_Kwerenda_z_AKORD[[#This Row],[CZAS_START]])</f>
        <v>0-1-1900</v>
      </c>
      <c r="K2685" t="e">
        <f>INDEX(AKORDT[],MATCH(Tabela_Kwerenda_z_AKORD[[#This Row],[PRACOWNICY_ID]],AKORDT[PRACOWNICY_ID],0),1)</f>
        <v>#N/A</v>
      </c>
    </row>
    <row r="2686" spans="1:11">
      <c r="A2686" s="11"/>
      <c r="B2686" s="11"/>
      <c r="F2686" s="11"/>
      <c r="I2686" t="str">
        <f>LEFT(Tabela_Kwerenda_z_AKORD[[#This Row],[NR_KOMISJI]],5)</f>
        <v/>
      </c>
      <c r="J2686" t="str">
        <f>DAY(Tabela_Kwerenda_z_AKORD[[#This Row],[CZAS_START]]) &amp;"-"&amp; MONTH(Tabela_Kwerenda_z_AKORD[[#This Row],[CZAS_START]]) &amp;"-"&amp; YEAR(Tabela_Kwerenda_z_AKORD[[#This Row],[CZAS_START]])</f>
        <v>0-1-1900</v>
      </c>
      <c r="K2686" t="e">
        <f>INDEX(AKORDT[],MATCH(Tabela_Kwerenda_z_AKORD[[#This Row],[PRACOWNICY_ID]],AKORDT[PRACOWNICY_ID],0),1)</f>
        <v>#N/A</v>
      </c>
    </row>
    <row r="2687" spans="1:11">
      <c r="A2687" s="11"/>
      <c r="B2687" s="11"/>
      <c r="F2687" s="11"/>
      <c r="I2687" t="str">
        <f>LEFT(Tabela_Kwerenda_z_AKORD[[#This Row],[NR_KOMISJI]],5)</f>
        <v/>
      </c>
      <c r="J2687" t="str">
        <f>DAY(Tabela_Kwerenda_z_AKORD[[#This Row],[CZAS_START]]) &amp;"-"&amp; MONTH(Tabela_Kwerenda_z_AKORD[[#This Row],[CZAS_START]]) &amp;"-"&amp; YEAR(Tabela_Kwerenda_z_AKORD[[#This Row],[CZAS_START]])</f>
        <v>0-1-1900</v>
      </c>
      <c r="K2687" t="e">
        <f>INDEX(AKORDT[],MATCH(Tabela_Kwerenda_z_AKORD[[#This Row],[PRACOWNICY_ID]],AKORDT[PRACOWNICY_ID],0),1)</f>
        <v>#N/A</v>
      </c>
    </row>
    <row r="2688" spans="1:11">
      <c r="A2688" s="11"/>
      <c r="B2688" s="11"/>
      <c r="F2688" s="11"/>
      <c r="I2688" t="str">
        <f>LEFT(Tabela_Kwerenda_z_AKORD[[#This Row],[NR_KOMISJI]],5)</f>
        <v/>
      </c>
      <c r="J2688" t="str">
        <f>DAY(Tabela_Kwerenda_z_AKORD[[#This Row],[CZAS_START]]) &amp;"-"&amp; MONTH(Tabela_Kwerenda_z_AKORD[[#This Row],[CZAS_START]]) &amp;"-"&amp; YEAR(Tabela_Kwerenda_z_AKORD[[#This Row],[CZAS_START]])</f>
        <v>0-1-1900</v>
      </c>
      <c r="K2688" t="e">
        <f>INDEX(AKORDT[],MATCH(Tabela_Kwerenda_z_AKORD[[#This Row],[PRACOWNICY_ID]],AKORDT[PRACOWNICY_ID],0),1)</f>
        <v>#N/A</v>
      </c>
    </row>
    <row r="2689" spans="1:11">
      <c r="A2689" s="11"/>
      <c r="B2689" s="11"/>
      <c r="F2689" s="11"/>
      <c r="I2689" t="str">
        <f>LEFT(Tabela_Kwerenda_z_AKORD[[#This Row],[NR_KOMISJI]],5)</f>
        <v/>
      </c>
      <c r="J2689" t="str">
        <f>DAY(Tabela_Kwerenda_z_AKORD[[#This Row],[CZAS_START]]) &amp;"-"&amp; MONTH(Tabela_Kwerenda_z_AKORD[[#This Row],[CZAS_START]]) &amp;"-"&amp; YEAR(Tabela_Kwerenda_z_AKORD[[#This Row],[CZAS_START]])</f>
        <v>0-1-1900</v>
      </c>
      <c r="K2689" t="e">
        <f>INDEX(AKORDT[],MATCH(Tabela_Kwerenda_z_AKORD[[#This Row],[PRACOWNICY_ID]],AKORDT[PRACOWNICY_ID],0),1)</f>
        <v>#N/A</v>
      </c>
    </row>
    <row r="2690" spans="1:11">
      <c r="A2690" s="11"/>
      <c r="B2690" s="11"/>
      <c r="F2690" s="11"/>
      <c r="I2690" t="str">
        <f>LEFT(Tabela_Kwerenda_z_AKORD[[#This Row],[NR_KOMISJI]],5)</f>
        <v/>
      </c>
      <c r="J2690" t="str">
        <f>DAY(Tabela_Kwerenda_z_AKORD[[#This Row],[CZAS_START]]) &amp;"-"&amp; MONTH(Tabela_Kwerenda_z_AKORD[[#This Row],[CZAS_START]]) &amp;"-"&amp; YEAR(Tabela_Kwerenda_z_AKORD[[#This Row],[CZAS_START]])</f>
        <v>0-1-1900</v>
      </c>
      <c r="K2690" t="e">
        <f>INDEX(AKORDT[],MATCH(Tabela_Kwerenda_z_AKORD[[#This Row],[PRACOWNICY_ID]],AKORDT[PRACOWNICY_ID],0),1)</f>
        <v>#N/A</v>
      </c>
    </row>
    <row r="2691" spans="1:11">
      <c r="A2691" s="11"/>
      <c r="B2691" s="11"/>
      <c r="F2691" s="11"/>
      <c r="I2691" t="str">
        <f>LEFT(Tabela_Kwerenda_z_AKORD[[#This Row],[NR_KOMISJI]],5)</f>
        <v/>
      </c>
      <c r="J2691" t="str">
        <f>DAY(Tabela_Kwerenda_z_AKORD[[#This Row],[CZAS_START]]) &amp;"-"&amp; MONTH(Tabela_Kwerenda_z_AKORD[[#This Row],[CZAS_START]]) &amp;"-"&amp; YEAR(Tabela_Kwerenda_z_AKORD[[#This Row],[CZAS_START]])</f>
        <v>0-1-1900</v>
      </c>
      <c r="K2691" t="e">
        <f>INDEX(AKORDT[],MATCH(Tabela_Kwerenda_z_AKORD[[#This Row],[PRACOWNICY_ID]],AKORDT[PRACOWNICY_ID],0),1)</f>
        <v>#N/A</v>
      </c>
    </row>
    <row r="2692" spans="1:11">
      <c r="A2692" s="11"/>
      <c r="B2692" s="11"/>
      <c r="F2692" s="11"/>
      <c r="I2692" t="str">
        <f>LEFT(Tabela_Kwerenda_z_AKORD[[#This Row],[NR_KOMISJI]],5)</f>
        <v/>
      </c>
      <c r="J2692" t="str">
        <f>DAY(Tabela_Kwerenda_z_AKORD[[#This Row],[CZAS_START]]) &amp;"-"&amp; MONTH(Tabela_Kwerenda_z_AKORD[[#This Row],[CZAS_START]]) &amp;"-"&amp; YEAR(Tabela_Kwerenda_z_AKORD[[#This Row],[CZAS_START]])</f>
        <v>0-1-1900</v>
      </c>
      <c r="K2692" t="e">
        <f>INDEX(AKORDT[],MATCH(Tabela_Kwerenda_z_AKORD[[#This Row],[PRACOWNICY_ID]],AKORDT[PRACOWNICY_ID],0),1)</f>
        <v>#N/A</v>
      </c>
    </row>
    <row r="2693" spans="1:11">
      <c r="A2693" s="11"/>
      <c r="B2693" s="11"/>
      <c r="F2693" s="11"/>
      <c r="I2693" t="str">
        <f>LEFT(Tabela_Kwerenda_z_AKORD[[#This Row],[NR_KOMISJI]],5)</f>
        <v/>
      </c>
      <c r="J2693" t="str">
        <f>DAY(Tabela_Kwerenda_z_AKORD[[#This Row],[CZAS_START]]) &amp;"-"&amp; MONTH(Tabela_Kwerenda_z_AKORD[[#This Row],[CZAS_START]]) &amp;"-"&amp; YEAR(Tabela_Kwerenda_z_AKORD[[#This Row],[CZAS_START]])</f>
        <v>0-1-1900</v>
      </c>
      <c r="K2693" t="e">
        <f>INDEX(AKORDT[],MATCH(Tabela_Kwerenda_z_AKORD[[#This Row],[PRACOWNICY_ID]],AKORDT[PRACOWNICY_ID],0),1)</f>
        <v>#N/A</v>
      </c>
    </row>
    <row r="2694" spans="1:11">
      <c r="A2694" s="11"/>
      <c r="B2694" s="11"/>
      <c r="F2694" s="11"/>
      <c r="I2694" t="str">
        <f>LEFT(Tabela_Kwerenda_z_AKORD[[#This Row],[NR_KOMISJI]],5)</f>
        <v/>
      </c>
      <c r="J2694" t="str">
        <f>DAY(Tabela_Kwerenda_z_AKORD[[#This Row],[CZAS_START]]) &amp;"-"&amp; MONTH(Tabela_Kwerenda_z_AKORD[[#This Row],[CZAS_START]]) &amp;"-"&amp; YEAR(Tabela_Kwerenda_z_AKORD[[#This Row],[CZAS_START]])</f>
        <v>0-1-1900</v>
      </c>
      <c r="K2694" t="e">
        <f>INDEX(AKORDT[],MATCH(Tabela_Kwerenda_z_AKORD[[#This Row],[PRACOWNICY_ID]],AKORDT[PRACOWNICY_ID],0),1)</f>
        <v>#N/A</v>
      </c>
    </row>
    <row r="2695" spans="1:11">
      <c r="A2695" s="11"/>
      <c r="B2695" s="11"/>
      <c r="F2695" s="11"/>
      <c r="I2695" t="str">
        <f>LEFT(Tabela_Kwerenda_z_AKORD[[#This Row],[NR_KOMISJI]],5)</f>
        <v/>
      </c>
      <c r="J2695" t="str">
        <f>DAY(Tabela_Kwerenda_z_AKORD[[#This Row],[CZAS_START]]) &amp;"-"&amp; MONTH(Tabela_Kwerenda_z_AKORD[[#This Row],[CZAS_START]]) &amp;"-"&amp; YEAR(Tabela_Kwerenda_z_AKORD[[#This Row],[CZAS_START]])</f>
        <v>0-1-1900</v>
      </c>
      <c r="K2695" t="e">
        <f>INDEX(AKORDT[],MATCH(Tabela_Kwerenda_z_AKORD[[#This Row],[PRACOWNICY_ID]],AKORDT[PRACOWNICY_ID],0),1)</f>
        <v>#N/A</v>
      </c>
    </row>
    <row r="2696" spans="1:11">
      <c r="A2696" s="11"/>
      <c r="B2696" s="11"/>
      <c r="F2696" s="11"/>
      <c r="I2696" t="str">
        <f>LEFT(Tabela_Kwerenda_z_AKORD[[#This Row],[NR_KOMISJI]],5)</f>
        <v/>
      </c>
      <c r="J2696" t="str">
        <f>DAY(Tabela_Kwerenda_z_AKORD[[#This Row],[CZAS_START]]) &amp;"-"&amp; MONTH(Tabela_Kwerenda_z_AKORD[[#This Row],[CZAS_START]]) &amp;"-"&amp; YEAR(Tabela_Kwerenda_z_AKORD[[#This Row],[CZAS_START]])</f>
        <v>0-1-1900</v>
      </c>
      <c r="K2696" t="e">
        <f>INDEX(AKORDT[],MATCH(Tabela_Kwerenda_z_AKORD[[#This Row],[PRACOWNICY_ID]],AKORDT[PRACOWNICY_ID],0),1)</f>
        <v>#N/A</v>
      </c>
    </row>
    <row r="2697" spans="1:11">
      <c r="A2697" s="11"/>
      <c r="B2697" s="11"/>
      <c r="F2697" s="11"/>
      <c r="I2697" t="str">
        <f>LEFT(Tabela_Kwerenda_z_AKORD[[#This Row],[NR_KOMISJI]],5)</f>
        <v/>
      </c>
      <c r="J2697" t="str">
        <f>DAY(Tabela_Kwerenda_z_AKORD[[#This Row],[CZAS_START]]) &amp;"-"&amp; MONTH(Tabela_Kwerenda_z_AKORD[[#This Row],[CZAS_START]]) &amp;"-"&amp; YEAR(Tabela_Kwerenda_z_AKORD[[#This Row],[CZAS_START]])</f>
        <v>0-1-1900</v>
      </c>
      <c r="K2697" t="e">
        <f>INDEX(AKORDT[],MATCH(Tabela_Kwerenda_z_AKORD[[#This Row],[PRACOWNICY_ID]],AKORDT[PRACOWNICY_ID],0),1)</f>
        <v>#N/A</v>
      </c>
    </row>
    <row r="2698" spans="1:11">
      <c r="A2698" s="11"/>
      <c r="B2698" s="11"/>
      <c r="F2698" s="11"/>
      <c r="I2698" t="str">
        <f>LEFT(Tabela_Kwerenda_z_AKORD[[#This Row],[NR_KOMISJI]],5)</f>
        <v/>
      </c>
      <c r="J2698" t="str">
        <f>DAY(Tabela_Kwerenda_z_AKORD[[#This Row],[CZAS_START]]) &amp;"-"&amp; MONTH(Tabela_Kwerenda_z_AKORD[[#This Row],[CZAS_START]]) &amp;"-"&amp; YEAR(Tabela_Kwerenda_z_AKORD[[#This Row],[CZAS_START]])</f>
        <v>0-1-1900</v>
      </c>
      <c r="K2698" t="e">
        <f>INDEX(AKORDT[],MATCH(Tabela_Kwerenda_z_AKORD[[#This Row],[PRACOWNICY_ID]],AKORDT[PRACOWNICY_ID],0),1)</f>
        <v>#N/A</v>
      </c>
    </row>
    <row r="2699" spans="1:11">
      <c r="A2699" s="11"/>
      <c r="B2699" s="11"/>
      <c r="F2699" s="11"/>
      <c r="I2699" t="str">
        <f>LEFT(Tabela_Kwerenda_z_AKORD[[#This Row],[NR_KOMISJI]],5)</f>
        <v/>
      </c>
      <c r="J2699" t="str">
        <f>DAY(Tabela_Kwerenda_z_AKORD[[#This Row],[CZAS_START]]) &amp;"-"&amp; MONTH(Tabela_Kwerenda_z_AKORD[[#This Row],[CZAS_START]]) &amp;"-"&amp; YEAR(Tabela_Kwerenda_z_AKORD[[#This Row],[CZAS_START]])</f>
        <v>0-1-1900</v>
      </c>
      <c r="K2699" t="e">
        <f>INDEX(AKORDT[],MATCH(Tabela_Kwerenda_z_AKORD[[#This Row],[PRACOWNICY_ID]],AKORDT[PRACOWNICY_ID],0),1)</f>
        <v>#N/A</v>
      </c>
    </row>
    <row r="2700" spans="1:11">
      <c r="A2700" s="11"/>
      <c r="B2700" s="11"/>
      <c r="F2700" s="11"/>
      <c r="I2700" t="str">
        <f>LEFT(Tabela_Kwerenda_z_AKORD[[#This Row],[NR_KOMISJI]],5)</f>
        <v/>
      </c>
      <c r="J2700" t="str">
        <f>DAY(Tabela_Kwerenda_z_AKORD[[#This Row],[CZAS_START]]) &amp;"-"&amp; MONTH(Tabela_Kwerenda_z_AKORD[[#This Row],[CZAS_START]]) &amp;"-"&amp; YEAR(Tabela_Kwerenda_z_AKORD[[#This Row],[CZAS_START]])</f>
        <v>0-1-1900</v>
      </c>
      <c r="K2700" t="e">
        <f>INDEX(AKORDT[],MATCH(Tabela_Kwerenda_z_AKORD[[#This Row],[PRACOWNICY_ID]],AKORDT[PRACOWNICY_ID],0),1)</f>
        <v>#N/A</v>
      </c>
    </row>
    <row r="2701" spans="1:11">
      <c r="A2701" s="11"/>
      <c r="B2701" s="11"/>
      <c r="F2701" s="11"/>
      <c r="I2701" t="str">
        <f>LEFT(Tabela_Kwerenda_z_AKORD[[#This Row],[NR_KOMISJI]],5)</f>
        <v/>
      </c>
      <c r="J2701" t="str">
        <f>DAY(Tabela_Kwerenda_z_AKORD[[#This Row],[CZAS_START]]) &amp;"-"&amp; MONTH(Tabela_Kwerenda_z_AKORD[[#This Row],[CZAS_START]]) &amp;"-"&amp; YEAR(Tabela_Kwerenda_z_AKORD[[#This Row],[CZAS_START]])</f>
        <v>0-1-1900</v>
      </c>
      <c r="K2701" t="e">
        <f>INDEX(AKORDT[],MATCH(Tabela_Kwerenda_z_AKORD[[#This Row],[PRACOWNICY_ID]],AKORDT[PRACOWNICY_ID],0),1)</f>
        <v>#N/A</v>
      </c>
    </row>
    <row r="2702" spans="1:11">
      <c r="A2702" s="11"/>
      <c r="B2702" s="11"/>
      <c r="F2702" s="11"/>
      <c r="I2702" t="str">
        <f>LEFT(Tabela_Kwerenda_z_AKORD[[#This Row],[NR_KOMISJI]],5)</f>
        <v/>
      </c>
      <c r="J2702" t="str">
        <f>DAY(Tabela_Kwerenda_z_AKORD[[#This Row],[CZAS_START]]) &amp;"-"&amp; MONTH(Tabela_Kwerenda_z_AKORD[[#This Row],[CZAS_START]]) &amp;"-"&amp; YEAR(Tabela_Kwerenda_z_AKORD[[#This Row],[CZAS_START]])</f>
        <v>0-1-1900</v>
      </c>
      <c r="K2702" t="e">
        <f>INDEX(AKORDT[],MATCH(Tabela_Kwerenda_z_AKORD[[#This Row],[PRACOWNICY_ID]],AKORDT[PRACOWNICY_ID],0),1)</f>
        <v>#N/A</v>
      </c>
    </row>
    <row r="2703" spans="1:11">
      <c r="A2703" s="11"/>
      <c r="B2703" s="11"/>
      <c r="F2703" s="11"/>
      <c r="I2703" t="str">
        <f>LEFT(Tabela_Kwerenda_z_AKORD[[#This Row],[NR_KOMISJI]],5)</f>
        <v/>
      </c>
      <c r="J2703" t="str">
        <f>DAY(Tabela_Kwerenda_z_AKORD[[#This Row],[CZAS_START]]) &amp;"-"&amp; MONTH(Tabela_Kwerenda_z_AKORD[[#This Row],[CZAS_START]]) &amp;"-"&amp; YEAR(Tabela_Kwerenda_z_AKORD[[#This Row],[CZAS_START]])</f>
        <v>0-1-1900</v>
      </c>
      <c r="K2703" t="e">
        <f>INDEX(AKORDT[],MATCH(Tabela_Kwerenda_z_AKORD[[#This Row],[PRACOWNICY_ID]],AKORDT[PRACOWNICY_ID],0),1)</f>
        <v>#N/A</v>
      </c>
    </row>
    <row r="2704" spans="1:11">
      <c r="A2704" s="11"/>
      <c r="B2704" s="11"/>
      <c r="F2704" s="11"/>
      <c r="I2704" t="str">
        <f>LEFT(Tabela_Kwerenda_z_AKORD[[#This Row],[NR_KOMISJI]],5)</f>
        <v/>
      </c>
      <c r="J2704" t="str">
        <f>DAY(Tabela_Kwerenda_z_AKORD[[#This Row],[CZAS_START]]) &amp;"-"&amp; MONTH(Tabela_Kwerenda_z_AKORD[[#This Row],[CZAS_START]]) &amp;"-"&amp; YEAR(Tabela_Kwerenda_z_AKORD[[#This Row],[CZAS_START]])</f>
        <v>0-1-1900</v>
      </c>
      <c r="K2704" t="e">
        <f>INDEX(AKORDT[],MATCH(Tabela_Kwerenda_z_AKORD[[#This Row],[PRACOWNICY_ID]],AKORDT[PRACOWNICY_ID],0),1)</f>
        <v>#N/A</v>
      </c>
    </row>
    <row r="2705" spans="1:11">
      <c r="A2705" s="11"/>
      <c r="B2705" s="11"/>
      <c r="F2705" s="11"/>
      <c r="I2705" t="str">
        <f>LEFT(Tabela_Kwerenda_z_AKORD[[#This Row],[NR_KOMISJI]],5)</f>
        <v/>
      </c>
      <c r="J2705" t="str">
        <f>DAY(Tabela_Kwerenda_z_AKORD[[#This Row],[CZAS_START]]) &amp;"-"&amp; MONTH(Tabela_Kwerenda_z_AKORD[[#This Row],[CZAS_START]]) &amp;"-"&amp; YEAR(Tabela_Kwerenda_z_AKORD[[#This Row],[CZAS_START]])</f>
        <v>0-1-1900</v>
      </c>
      <c r="K2705" t="e">
        <f>INDEX(AKORDT[],MATCH(Tabela_Kwerenda_z_AKORD[[#This Row],[PRACOWNICY_ID]],AKORDT[PRACOWNICY_ID],0),1)</f>
        <v>#N/A</v>
      </c>
    </row>
    <row r="2706" spans="1:11">
      <c r="A2706" s="11"/>
      <c r="B2706" s="11"/>
      <c r="F2706" s="11"/>
      <c r="I2706" t="str">
        <f>LEFT(Tabela_Kwerenda_z_AKORD[[#This Row],[NR_KOMISJI]],5)</f>
        <v/>
      </c>
      <c r="J2706" t="str">
        <f>DAY(Tabela_Kwerenda_z_AKORD[[#This Row],[CZAS_START]]) &amp;"-"&amp; MONTH(Tabela_Kwerenda_z_AKORD[[#This Row],[CZAS_START]]) &amp;"-"&amp; YEAR(Tabela_Kwerenda_z_AKORD[[#This Row],[CZAS_START]])</f>
        <v>0-1-1900</v>
      </c>
      <c r="K2706" t="e">
        <f>INDEX(AKORDT[],MATCH(Tabela_Kwerenda_z_AKORD[[#This Row],[PRACOWNICY_ID]],AKORDT[PRACOWNICY_ID],0),1)</f>
        <v>#N/A</v>
      </c>
    </row>
    <row r="2707" spans="1:11">
      <c r="A2707" s="11"/>
      <c r="B2707" s="11"/>
      <c r="F2707" s="11"/>
      <c r="I2707" t="str">
        <f>LEFT(Tabela_Kwerenda_z_AKORD[[#This Row],[NR_KOMISJI]],5)</f>
        <v/>
      </c>
      <c r="J2707" t="str">
        <f>DAY(Tabela_Kwerenda_z_AKORD[[#This Row],[CZAS_START]]) &amp;"-"&amp; MONTH(Tabela_Kwerenda_z_AKORD[[#This Row],[CZAS_START]]) &amp;"-"&amp; YEAR(Tabela_Kwerenda_z_AKORD[[#This Row],[CZAS_START]])</f>
        <v>0-1-1900</v>
      </c>
      <c r="K2707" t="e">
        <f>INDEX(AKORDT[],MATCH(Tabela_Kwerenda_z_AKORD[[#This Row],[PRACOWNICY_ID]],AKORDT[PRACOWNICY_ID],0),1)</f>
        <v>#N/A</v>
      </c>
    </row>
    <row r="2708" spans="1:11">
      <c r="A2708" s="11"/>
      <c r="B2708" s="11"/>
      <c r="F2708" s="11"/>
      <c r="I2708" t="str">
        <f>LEFT(Tabela_Kwerenda_z_AKORD[[#This Row],[NR_KOMISJI]],5)</f>
        <v/>
      </c>
      <c r="J2708" t="str">
        <f>DAY(Tabela_Kwerenda_z_AKORD[[#This Row],[CZAS_START]]) &amp;"-"&amp; MONTH(Tabela_Kwerenda_z_AKORD[[#This Row],[CZAS_START]]) &amp;"-"&amp; YEAR(Tabela_Kwerenda_z_AKORD[[#This Row],[CZAS_START]])</f>
        <v>0-1-1900</v>
      </c>
      <c r="K2708" t="e">
        <f>INDEX(AKORDT[],MATCH(Tabela_Kwerenda_z_AKORD[[#This Row],[PRACOWNICY_ID]],AKORDT[PRACOWNICY_ID],0),1)</f>
        <v>#N/A</v>
      </c>
    </row>
    <row r="2709" spans="1:11">
      <c r="A2709" s="11"/>
      <c r="B2709" s="11"/>
      <c r="F2709" s="11"/>
      <c r="I2709" t="str">
        <f>LEFT(Tabela_Kwerenda_z_AKORD[[#This Row],[NR_KOMISJI]],5)</f>
        <v/>
      </c>
      <c r="J2709" t="str">
        <f>DAY(Tabela_Kwerenda_z_AKORD[[#This Row],[CZAS_START]]) &amp;"-"&amp; MONTH(Tabela_Kwerenda_z_AKORD[[#This Row],[CZAS_START]]) &amp;"-"&amp; YEAR(Tabela_Kwerenda_z_AKORD[[#This Row],[CZAS_START]])</f>
        <v>0-1-1900</v>
      </c>
      <c r="K2709" t="e">
        <f>INDEX(AKORDT[],MATCH(Tabela_Kwerenda_z_AKORD[[#This Row],[PRACOWNICY_ID]],AKORDT[PRACOWNICY_ID],0),1)</f>
        <v>#N/A</v>
      </c>
    </row>
    <row r="2710" spans="1:11">
      <c r="A2710" s="11"/>
      <c r="B2710" s="11"/>
      <c r="F2710" s="11"/>
      <c r="I2710" t="str">
        <f>LEFT(Tabela_Kwerenda_z_AKORD[[#This Row],[NR_KOMISJI]],5)</f>
        <v/>
      </c>
      <c r="J2710" t="str">
        <f>DAY(Tabela_Kwerenda_z_AKORD[[#This Row],[CZAS_START]]) &amp;"-"&amp; MONTH(Tabela_Kwerenda_z_AKORD[[#This Row],[CZAS_START]]) &amp;"-"&amp; YEAR(Tabela_Kwerenda_z_AKORD[[#This Row],[CZAS_START]])</f>
        <v>0-1-1900</v>
      </c>
      <c r="K2710" t="e">
        <f>INDEX(AKORDT[],MATCH(Tabela_Kwerenda_z_AKORD[[#This Row],[PRACOWNICY_ID]],AKORDT[PRACOWNICY_ID],0),1)</f>
        <v>#N/A</v>
      </c>
    </row>
    <row r="2711" spans="1:11">
      <c r="A2711" s="11"/>
      <c r="B2711" s="11"/>
      <c r="F2711" s="11"/>
      <c r="I2711" t="str">
        <f>LEFT(Tabela_Kwerenda_z_AKORD[[#This Row],[NR_KOMISJI]],5)</f>
        <v/>
      </c>
      <c r="J2711" t="str">
        <f>DAY(Tabela_Kwerenda_z_AKORD[[#This Row],[CZAS_START]]) &amp;"-"&amp; MONTH(Tabela_Kwerenda_z_AKORD[[#This Row],[CZAS_START]]) &amp;"-"&amp; YEAR(Tabela_Kwerenda_z_AKORD[[#This Row],[CZAS_START]])</f>
        <v>0-1-1900</v>
      </c>
      <c r="K2711" t="e">
        <f>INDEX(AKORDT[],MATCH(Tabela_Kwerenda_z_AKORD[[#This Row],[PRACOWNICY_ID]],AKORDT[PRACOWNICY_ID],0),1)</f>
        <v>#N/A</v>
      </c>
    </row>
    <row r="2712" spans="1:11">
      <c r="A2712" s="11"/>
      <c r="B2712" s="11"/>
      <c r="F2712" s="11"/>
      <c r="I2712" t="str">
        <f>LEFT(Tabela_Kwerenda_z_AKORD[[#This Row],[NR_KOMISJI]],5)</f>
        <v/>
      </c>
      <c r="J2712" t="str">
        <f>DAY(Tabela_Kwerenda_z_AKORD[[#This Row],[CZAS_START]]) &amp;"-"&amp; MONTH(Tabela_Kwerenda_z_AKORD[[#This Row],[CZAS_START]]) &amp;"-"&amp; YEAR(Tabela_Kwerenda_z_AKORD[[#This Row],[CZAS_START]])</f>
        <v>0-1-1900</v>
      </c>
      <c r="K2712" t="e">
        <f>INDEX(AKORDT[],MATCH(Tabela_Kwerenda_z_AKORD[[#This Row],[PRACOWNICY_ID]],AKORDT[PRACOWNICY_ID],0),1)</f>
        <v>#N/A</v>
      </c>
    </row>
    <row r="2713" spans="1:11">
      <c r="A2713" s="11"/>
      <c r="B2713" s="11"/>
      <c r="F2713" s="11"/>
      <c r="I2713" t="str">
        <f>LEFT(Tabela_Kwerenda_z_AKORD[[#This Row],[NR_KOMISJI]],5)</f>
        <v/>
      </c>
      <c r="J2713" t="str">
        <f>DAY(Tabela_Kwerenda_z_AKORD[[#This Row],[CZAS_START]]) &amp;"-"&amp; MONTH(Tabela_Kwerenda_z_AKORD[[#This Row],[CZAS_START]]) &amp;"-"&amp; YEAR(Tabela_Kwerenda_z_AKORD[[#This Row],[CZAS_START]])</f>
        <v>0-1-1900</v>
      </c>
      <c r="K2713" t="e">
        <f>INDEX(AKORDT[],MATCH(Tabela_Kwerenda_z_AKORD[[#This Row],[PRACOWNICY_ID]],AKORDT[PRACOWNICY_ID],0),1)</f>
        <v>#N/A</v>
      </c>
    </row>
    <row r="2714" spans="1:11">
      <c r="A2714" s="11"/>
      <c r="B2714" s="11"/>
      <c r="F2714" s="11"/>
      <c r="I2714" t="str">
        <f>LEFT(Tabela_Kwerenda_z_AKORD[[#This Row],[NR_KOMISJI]],5)</f>
        <v/>
      </c>
      <c r="J2714" t="str">
        <f>DAY(Tabela_Kwerenda_z_AKORD[[#This Row],[CZAS_START]]) &amp;"-"&amp; MONTH(Tabela_Kwerenda_z_AKORD[[#This Row],[CZAS_START]]) &amp;"-"&amp; YEAR(Tabela_Kwerenda_z_AKORD[[#This Row],[CZAS_START]])</f>
        <v>0-1-1900</v>
      </c>
      <c r="K2714" t="e">
        <f>INDEX(AKORDT[],MATCH(Tabela_Kwerenda_z_AKORD[[#This Row],[PRACOWNICY_ID]],AKORDT[PRACOWNICY_ID],0),1)</f>
        <v>#N/A</v>
      </c>
    </row>
    <row r="2715" spans="1:11">
      <c r="A2715" s="11"/>
      <c r="B2715" s="11"/>
      <c r="F2715" s="11"/>
      <c r="I2715" t="str">
        <f>LEFT(Tabela_Kwerenda_z_AKORD[[#This Row],[NR_KOMISJI]],5)</f>
        <v/>
      </c>
      <c r="J2715" t="str">
        <f>DAY(Tabela_Kwerenda_z_AKORD[[#This Row],[CZAS_START]]) &amp;"-"&amp; MONTH(Tabela_Kwerenda_z_AKORD[[#This Row],[CZAS_START]]) &amp;"-"&amp; YEAR(Tabela_Kwerenda_z_AKORD[[#This Row],[CZAS_START]])</f>
        <v>0-1-1900</v>
      </c>
      <c r="K2715" t="e">
        <f>INDEX(AKORDT[],MATCH(Tabela_Kwerenda_z_AKORD[[#This Row],[PRACOWNICY_ID]],AKORDT[PRACOWNICY_ID],0),1)</f>
        <v>#N/A</v>
      </c>
    </row>
    <row r="2716" spans="1:11">
      <c r="A2716" s="11"/>
      <c r="B2716" s="11"/>
      <c r="F2716" s="11"/>
      <c r="I2716" t="str">
        <f>LEFT(Tabela_Kwerenda_z_AKORD[[#This Row],[NR_KOMISJI]],5)</f>
        <v/>
      </c>
      <c r="J2716" t="str">
        <f>DAY(Tabela_Kwerenda_z_AKORD[[#This Row],[CZAS_START]]) &amp;"-"&amp; MONTH(Tabela_Kwerenda_z_AKORD[[#This Row],[CZAS_START]]) &amp;"-"&amp; YEAR(Tabela_Kwerenda_z_AKORD[[#This Row],[CZAS_START]])</f>
        <v>0-1-1900</v>
      </c>
      <c r="K2716" t="e">
        <f>INDEX(AKORDT[],MATCH(Tabela_Kwerenda_z_AKORD[[#This Row],[PRACOWNICY_ID]],AKORDT[PRACOWNICY_ID],0),1)</f>
        <v>#N/A</v>
      </c>
    </row>
    <row r="2717" spans="1:11">
      <c r="A2717" s="11"/>
      <c r="B2717" s="11"/>
      <c r="F2717" s="11"/>
      <c r="I2717" t="str">
        <f>LEFT(Tabela_Kwerenda_z_AKORD[[#This Row],[NR_KOMISJI]],5)</f>
        <v/>
      </c>
      <c r="J2717" t="str">
        <f>DAY(Tabela_Kwerenda_z_AKORD[[#This Row],[CZAS_START]]) &amp;"-"&amp; MONTH(Tabela_Kwerenda_z_AKORD[[#This Row],[CZAS_START]]) &amp;"-"&amp; YEAR(Tabela_Kwerenda_z_AKORD[[#This Row],[CZAS_START]])</f>
        <v>0-1-1900</v>
      </c>
      <c r="K2717" t="e">
        <f>INDEX(AKORDT[],MATCH(Tabela_Kwerenda_z_AKORD[[#This Row],[PRACOWNICY_ID]],AKORDT[PRACOWNICY_ID],0),1)</f>
        <v>#N/A</v>
      </c>
    </row>
    <row r="2718" spans="1:11">
      <c r="A2718" s="11"/>
      <c r="B2718" s="11"/>
      <c r="F2718" s="11"/>
      <c r="I2718" t="str">
        <f>LEFT(Tabela_Kwerenda_z_AKORD[[#This Row],[NR_KOMISJI]],5)</f>
        <v/>
      </c>
      <c r="J2718" t="str">
        <f>DAY(Tabela_Kwerenda_z_AKORD[[#This Row],[CZAS_START]]) &amp;"-"&amp; MONTH(Tabela_Kwerenda_z_AKORD[[#This Row],[CZAS_START]]) &amp;"-"&amp; YEAR(Tabela_Kwerenda_z_AKORD[[#This Row],[CZAS_START]])</f>
        <v>0-1-1900</v>
      </c>
      <c r="K2718" t="e">
        <f>INDEX(AKORDT[],MATCH(Tabela_Kwerenda_z_AKORD[[#This Row],[PRACOWNICY_ID]],AKORDT[PRACOWNICY_ID],0),1)</f>
        <v>#N/A</v>
      </c>
    </row>
    <row r="2719" spans="1:11">
      <c r="A2719" s="11"/>
      <c r="B2719" s="11"/>
      <c r="F2719" s="11"/>
      <c r="I2719" t="str">
        <f>LEFT(Tabela_Kwerenda_z_AKORD[[#This Row],[NR_KOMISJI]],5)</f>
        <v/>
      </c>
      <c r="J2719" t="str">
        <f>DAY(Tabela_Kwerenda_z_AKORD[[#This Row],[CZAS_START]]) &amp;"-"&amp; MONTH(Tabela_Kwerenda_z_AKORD[[#This Row],[CZAS_START]]) &amp;"-"&amp; YEAR(Tabela_Kwerenda_z_AKORD[[#This Row],[CZAS_START]])</f>
        <v>0-1-1900</v>
      </c>
      <c r="K2719" t="e">
        <f>INDEX(AKORDT[],MATCH(Tabela_Kwerenda_z_AKORD[[#This Row],[PRACOWNICY_ID]],AKORDT[PRACOWNICY_ID],0),1)</f>
        <v>#N/A</v>
      </c>
    </row>
    <row r="2720" spans="1:11">
      <c r="A2720" s="11"/>
      <c r="B2720" s="11"/>
      <c r="F2720" s="11"/>
      <c r="I2720" t="str">
        <f>LEFT(Tabela_Kwerenda_z_AKORD[[#This Row],[NR_KOMISJI]],5)</f>
        <v/>
      </c>
      <c r="J2720" t="str">
        <f>DAY(Tabela_Kwerenda_z_AKORD[[#This Row],[CZAS_START]]) &amp;"-"&amp; MONTH(Tabela_Kwerenda_z_AKORD[[#This Row],[CZAS_START]]) &amp;"-"&amp; YEAR(Tabela_Kwerenda_z_AKORD[[#This Row],[CZAS_START]])</f>
        <v>0-1-1900</v>
      </c>
      <c r="K2720" t="e">
        <f>INDEX(AKORDT[],MATCH(Tabela_Kwerenda_z_AKORD[[#This Row],[PRACOWNICY_ID]],AKORDT[PRACOWNICY_ID],0),1)</f>
        <v>#N/A</v>
      </c>
    </row>
    <row r="2721" spans="1:11">
      <c r="A2721" s="11"/>
      <c r="B2721" s="11"/>
      <c r="F2721" s="11"/>
      <c r="I2721" t="str">
        <f>LEFT(Tabela_Kwerenda_z_AKORD[[#This Row],[NR_KOMISJI]],5)</f>
        <v/>
      </c>
      <c r="J2721" t="str">
        <f>DAY(Tabela_Kwerenda_z_AKORD[[#This Row],[CZAS_START]]) &amp;"-"&amp; MONTH(Tabela_Kwerenda_z_AKORD[[#This Row],[CZAS_START]]) &amp;"-"&amp; YEAR(Tabela_Kwerenda_z_AKORD[[#This Row],[CZAS_START]])</f>
        <v>0-1-1900</v>
      </c>
      <c r="K2721" t="e">
        <f>INDEX(AKORDT[],MATCH(Tabela_Kwerenda_z_AKORD[[#This Row],[PRACOWNICY_ID]],AKORDT[PRACOWNICY_ID],0),1)</f>
        <v>#N/A</v>
      </c>
    </row>
    <row r="2722" spans="1:11">
      <c r="A2722" s="11"/>
      <c r="B2722" s="11"/>
      <c r="F2722" s="11"/>
      <c r="I2722" t="str">
        <f>LEFT(Tabela_Kwerenda_z_AKORD[[#This Row],[NR_KOMISJI]],5)</f>
        <v/>
      </c>
      <c r="J2722" t="str">
        <f>DAY(Tabela_Kwerenda_z_AKORD[[#This Row],[CZAS_START]]) &amp;"-"&amp; MONTH(Tabela_Kwerenda_z_AKORD[[#This Row],[CZAS_START]]) &amp;"-"&amp; YEAR(Tabela_Kwerenda_z_AKORD[[#This Row],[CZAS_START]])</f>
        <v>0-1-1900</v>
      </c>
      <c r="K2722" t="e">
        <f>INDEX(AKORDT[],MATCH(Tabela_Kwerenda_z_AKORD[[#This Row],[PRACOWNICY_ID]],AKORDT[PRACOWNICY_ID],0),1)</f>
        <v>#N/A</v>
      </c>
    </row>
    <row r="2723" spans="1:11">
      <c r="A2723" s="11"/>
      <c r="B2723" s="11"/>
      <c r="F2723" s="11"/>
      <c r="I2723" t="str">
        <f>LEFT(Tabela_Kwerenda_z_AKORD[[#This Row],[NR_KOMISJI]],5)</f>
        <v/>
      </c>
      <c r="J2723" t="str">
        <f>DAY(Tabela_Kwerenda_z_AKORD[[#This Row],[CZAS_START]]) &amp;"-"&amp; MONTH(Tabela_Kwerenda_z_AKORD[[#This Row],[CZAS_START]]) &amp;"-"&amp; YEAR(Tabela_Kwerenda_z_AKORD[[#This Row],[CZAS_START]])</f>
        <v>0-1-1900</v>
      </c>
      <c r="K2723" t="e">
        <f>INDEX(AKORDT[],MATCH(Tabela_Kwerenda_z_AKORD[[#This Row],[PRACOWNICY_ID]],AKORDT[PRACOWNICY_ID],0),1)</f>
        <v>#N/A</v>
      </c>
    </row>
    <row r="2724" spans="1:11">
      <c r="A2724" s="11"/>
      <c r="B2724" s="11"/>
      <c r="F2724" s="11"/>
      <c r="I2724" t="str">
        <f>LEFT(Tabela_Kwerenda_z_AKORD[[#This Row],[NR_KOMISJI]],5)</f>
        <v/>
      </c>
      <c r="J2724" t="str">
        <f>DAY(Tabela_Kwerenda_z_AKORD[[#This Row],[CZAS_START]]) &amp;"-"&amp; MONTH(Tabela_Kwerenda_z_AKORD[[#This Row],[CZAS_START]]) &amp;"-"&amp; YEAR(Tabela_Kwerenda_z_AKORD[[#This Row],[CZAS_START]])</f>
        <v>0-1-1900</v>
      </c>
      <c r="K2724" t="e">
        <f>INDEX(AKORDT[],MATCH(Tabela_Kwerenda_z_AKORD[[#This Row],[PRACOWNICY_ID]],AKORDT[PRACOWNICY_ID],0),1)</f>
        <v>#N/A</v>
      </c>
    </row>
    <row r="2725" spans="1:11">
      <c r="A2725" s="11"/>
      <c r="B2725" s="11"/>
      <c r="F2725" s="11"/>
      <c r="I2725" t="str">
        <f>LEFT(Tabela_Kwerenda_z_AKORD[[#This Row],[NR_KOMISJI]],5)</f>
        <v/>
      </c>
      <c r="J2725" t="str">
        <f>DAY(Tabela_Kwerenda_z_AKORD[[#This Row],[CZAS_START]]) &amp;"-"&amp; MONTH(Tabela_Kwerenda_z_AKORD[[#This Row],[CZAS_START]]) &amp;"-"&amp; YEAR(Tabela_Kwerenda_z_AKORD[[#This Row],[CZAS_START]])</f>
        <v>0-1-1900</v>
      </c>
      <c r="K2725" t="e">
        <f>INDEX(AKORDT[],MATCH(Tabela_Kwerenda_z_AKORD[[#This Row],[PRACOWNICY_ID]],AKORDT[PRACOWNICY_ID],0),1)</f>
        <v>#N/A</v>
      </c>
    </row>
    <row r="2726" spans="1:11">
      <c r="A2726" s="11"/>
      <c r="B2726" s="11"/>
      <c r="F2726" s="11"/>
      <c r="I2726" t="str">
        <f>LEFT(Tabela_Kwerenda_z_AKORD[[#This Row],[NR_KOMISJI]],5)</f>
        <v/>
      </c>
      <c r="J2726" t="str">
        <f>DAY(Tabela_Kwerenda_z_AKORD[[#This Row],[CZAS_START]]) &amp;"-"&amp; MONTH(Tabela_Kwerenda_z_AKORD[[#This Row],[CZAS_START]]) &amp;"-"&amp; YEAR(Tabela_Kwerenda_z_AKORD[[#This Row],[CZAS_START]])</f>
        <v>0-1-1900</v>
      </c>
      <c r="K2726" t="e">
        <f>INDEX(AKORDT[],MATCH(Tabela_Kwerenda_z_AKORD[[#This Row],[PRACOWNICY_ID]],AKORDT[PRACOWNICY_ID],0),1)</f>
        <v>#N/A</v>
      </c>
    </row>
    <row r="2727" spans="1:11">
      <c r="A2727" s="11"/>
      <c r="B2727" s="11"/>
      <c r="F2727" s="11"/>
      <c r="I2727" t="str">
        <f>LEFT(Tabela_Kwerenda_z_AKORD[[#This Row],[NR_KOMISJI]],5)</f>
        <v/>
      </c>
      <c r="J2727" t="str">
        <f>DAY(Tabela_Kwerenda_z_AKORD[[#This Row],[CZAS_START]]) &amp;"-"&amp; MONTH(Tabela_Kwerenda_z_AKORD[[#This Row],[CZAS_START]]) &amp;"-"&amp; YEAR(Tabela_Kwerenda_z_AKORD[[#This Row],[CZAS_START]])</f>
        <v>0-1-1900</v>
      </c>
      <c r="K2727" t="e">
        <f>INDEX(AKORDT[],MATCH(Tabela_Kwerenda_z_AKORD[[#This Row],[PRACOWNICY_ID]],AKORDT[PRACOWNICY_ID],0),1)</f>
        <v>#N/A</v>
      </c>
    </row>
    <row r="2728" spans="1:11">
      <c r="A2728" s="11"/>
      <c r="B2728" s="11"/>
      <c r="F2728" s="11"/>
      <c r="I2728" t="str">
        <f>LEFT(Tabela_Kwerenda_z_AKORD[[#This Row],[NR_KOMISJI]],5)</f>
        <v/>
      </c>
      <c r="J2728" t="str">
        <f>DAY(Tabela_Kwerenda_z_AKORD[[#This Row],[CZAS_START]]) &amp;"-"&amp; MONTH(Tabela_Kwerenda_z_AKORD[[#This Row],[CZAS_START]]) &amp;"-"&amp; YEAR(Tabela_Kwerenda_z_AKORD[[#This Row],[CZAS_START]])</f>
        <v>0-1-1900</v>
      </c>
      <c r="K2728" t="e">
        <f>INDEX(AKORDT[],MATCH(Tabela_Kwerenda_z_AKORD[[#This Row],[PRACOWNICY_ID]],AKORDT[PRACOWNICY_ID],0),1)</f>
        <v>#N/A</v>
      </c>
    </row>
    <row r="2729" spans="1:11">
      <c r="A2729" s="11"/>
      <c r="B2729" s="11"/>
      <c r="F2729" s="11"/>
      <c r="I2729" t="str">
        <f>LEFT(Tabela_Kwerenda_z_AKORD[[#This Row],[NR_KOMISJI]],5)</f>
        <v/>
      </c>
      <c r="J2729" t="str">
        <f>DAY(Tabela_Kwerenda_z_AKORD[[#This Row],[CZAS_START]]) &amp;"-"&amp; MONTH(Tabela_Kwerenda_z_AKORD[[#This Row],[CZAS_START]]) &amp;"-"&amp; YEAR(Tabela_Kwerenda_z_AKORD[[#This Row],[CZAS_START]])</f>
        <v>0-1-1900</v>
      </c>
      <c r="K2729" t="e">
        <f>INDEX(AKORDT[],MATCH(Tabela_Kwerenda_z_AKORD[[#This Row],[PRACOWNICY_ID]],AKORDT[PRACOWNICY_ID],0),1)</f>
        <v>#N/A</v>
      </c>
    </row>
    <row r="2730" spans="1:11">
      <c r="A2730" s="11"/>
      <c r="B2730" s="11"/>
      <c r="F2730" s="11"/>
      <c r="I2730" t="str">
        <f>LEFT(Tabela_Kwerenda_z_AKORD[[#This Row],[NR_KOMISJI]],5)</f>
        <v/>
      </c>
      <c r="J2730" t="str">
        <f>DAY(Tabela_Kwerenda_z_AKORD[[#This Row],[CZAS_START]]) &amp;"-"&amp; MONTH(Tabela_Kwerenda_z_AKORD[[#This Row],[CZAS_START]]) &amp;"-"&amp; YEAR(Tabela_Kwerenda_z_AKORD[[#This Row],[CZAS_START]])</f>
        <v>0-1-1900</v>
      </c>
      <c r="K2730" t="e">
        <f>INDEX(AKORDT[],MATCH(Tabela_Kwerenda_z_AKORD[[#This Row],[PRACOWNICY_ID]],AKORDT[PRACOWNICY_ID],0),1)</f>
        <v>#N/A</v>
      </c>
    </row>
    <row r="2731" spans="1:11">
      <c r="A2731" s="11"/>
      <c r="B2731" s="11"/>
      <c r="F2731" s="11"/>
      <c r="I2731" t="str">
        <f>LEFT(Tabela_Kwerenda_z_AKORD[[#This Row],[NR_KOMISJI]],5)</f>
        <v/>
      </c>
      <c r="J2731" t="str">
        <f>DAY(Tabela_Kwerenda_z_AKORD[[#This Row],[CZAS_START]]) &amp;"-"&amp; MONTH(Tabela_Kwerenda_z_AKORD[[#This Row],[CZAS_START]]) &amp;"-"&amp; YEAR(Tabela_Kwerenda_z_AKORD[[#This Row],[CZAS_START]])</f>
        <v>0-1-1900</v>
      </c>
      <c r="K2731" t="e">
        <f>INDEX(AKORDT[],MATCH(Tabela_Kwerenda_z_AKORD[[#This Row],[PRACOWNICY_ID]],AKORDT[PRACOWNICY_ID],0),1)</f>
        <v>#N/A</v>
      </c>
    </row>
    <row r="2732" spans="1:11">
      <c r="A2732" s="11"/>
      <c r="B2732" s="11"/>
      <c r="F2732" s="11"/>
      <c r="I2732" t="str">
        <f>LEFT(Tabela_Kwerenda_z_AKORD[[#This Row],[NR_KOMISJI]],5)</f>
        <v/>
      </c>
      <c r="J2732" t="str">
        <f>DAY(Tabela_Kwerenda_z_AKORD[[#This Row],[CZAS_START]]) &amp;"-"&amp; MONTH(Tabela_Kwerenda_z_AKORD[[#This Row],[CZAS_START]]) &amp;"-"&amp; YEAR(Tabela_Kwerenda_z_AKORD[[#This Row],[CZAS_START]])</f>
        <v>0-1-1900</v>
      </c>
      <c r="K2732" t="e">
        <f>INDEX(AKORDT[],MATCH(Tabela_Kwerenda_z_AKORD[[#This Row],[PRACOWNICY_ID]],AKORDT[PRACOWNICY_ID],0),1)</f>
        <v>#N/A</v>
      </c>
    </row>
    <row r="2733" spans="1:11">
      <c r="A2733" s="11"/>
      <c r="B2733" s="11"/>
      <c r="F2733" s="11"/>
      <c r="I2733" t="str">
        <f>LEFT(Tabela_Kwerenda_z_AKORD[[#This Row],[NR_KOMISJI]],5)</f>
        <v/>
      </c>
      <c r="J2733" t="str">
        <f>DAY(Tabela_Kwerenda_z_AKORD[[#This Row],[CZAS_START]]) &amp;"-"&amp; MONTH(Tabela_Kwerenda_z_AKORD[[#This Row],[CZAS_START]]) &amp;"-"&amp; YEAR(Tabela_Kwerenda_z_AKORD[[#This Row],[CZAS_START]])</f>
        <v>0-1-1900</v>
      </c>
      <c r="K2733" t="e">
        <f>INDEX(AKORDT[],MATCH(Tabela_Kwerenda_z_AKORD[[#This Row],[PRACOWNICY_ID]],AKORDT[PRACOWNICY_ID],0),1)</f>
        <v>#N/A</v>
      </c>
    </row>
    <row r="2734" spans="1:11">
      <c r="A2734" s="11"/>
      <c r="B2734" s="11"/>
      <c r="F2734" s="11"/>
      <c r="I2734" t="str">
        <f>LEFT(Tabela_Kwerenda_z_AKORD[[#This Row],[NR_KOMISJI]],5)</f>
        <v/>
      </c>
      <c r="J2734" t="str">
        <f>DAY(Tabela_Kwerenda_z_AKORD[[#This Row],[CZAS_START]]) &amp;"-"&amp; MONTH(Tabela_Kwerenda_z_AKORD[[#This Row],[CZAS_START]]) &amp;"-"&amp; YEAR(Tabela_Kwerenda_z_AKORD[[#This Row],[CZAS_START]])</f>
        <v>0-1-1900</v>
      </c>
      <c r="K2734" t="e">
        <f>INDEX(AKORDT[],MATCH(Tabela_Kwerenda_z_AKORD[[#This Row],[PRACOWNICY_ID]],AKORDT[PRACOWNICY_ID],0),1)</f>
        <v>#N/A</v>
      </c>
    </row>
    <row r="2735" spans="1:11">
      <c r="A2735" s="11"/>
      <c r="B2735" s="11"/>
      <c r="F2735" s="11"/>
      <c r="I2735" t="str">
        <f>LEFT(Tabela_Kwerenda_z_AKORD[[#This Row],[NR_KOMISJI]],5)</f>
        <v/>
      </c>
      <c r="J2735" t="str">
        <f>DAY(Tabela_Kwerenda_z_AKORD[[#This Row],[CZAS_START]]) &amp;"-"&amp; MONTH(Tabela_Kwerenda_z_AKORD[[#This Row],[CZAS_START]]) &amp;"-"&amp; YEAR(Tabela_Kwerenda_z_AKORD[[#This Row],[CZAS_START]])</f>
        <v>0-1-1900</v>
      </c>
      <c r="K2735" t="e">
        <f>INDEX(AKORDT[],MATCH(Tabela_Kwerenda_z_AKORD[[#This Row],[PRACOWNICY_ID]],AKORDT[PRACOWNICY_ID],0),1)</f>
        <v>#N/A</v>
      </c>
    </row>
    <row r="2736" spans="1:11">
      <c r="A2736" s="11"/>
      <c r="B2736" s="11"/>
      <c r="F2736" s="11"/>
      <c r="I2736" t="str">
        <f>LEFT(Tabela_Kwerenda_z_AKORD[[#This Row],[NR_KOMISJI]],5)</f>
        <v/>
      </c>
      <c r="J2736" t="str">
        <f>DAY(Tabela_Kwerenda_z_AKORD[[#This Row],[CZAS_START]]) &amp;"-"&amp; MONTH(Tabela_Kwerenda_z_AKORD[[#This Row],[CZAS_START]]) &amp;"-"&amp; YEAR(Tabela_Kwerenda_z_AKORD[[#This Row],[CZAS_START]])</f>
        <v>0-1-1900</v>
      </c>
      <c r="K2736" t="e">
        <f>INDEX(AKORDT[],MATCH(Tabela_Kwerenda_z_AKORD[[#This Row],[PRACOWNICY_ID]],AKORDT[PRACOWNICY_ID],0),1)</f>
        <v>#N/A</v>
      </c>
    </row>
    <row r="2737" spans="1:11">
      <c r="A2737" s="11"/>
      <c r="B2737" s="11"/>
      <c r="F2737" s="11"/>
      <c r="I2737" t="str">
        <f>LEFT(Tabela_Kwerenda_z_AKORD[[#This Row],[NR_KOMISJI]],5)</f>
        <v/>
      </c>
      <c r="J2737" t="str">
        <f>DAY(Tabela_Kwerenda_z_AKORD[[#This Row],[CZAS_START]]) &amp;"-"&amp; MONTH(Tabela_Kwerenda_z_AKORD[[#This Row],[CZAS_START]]) &amp;"-"&amp; YEAR(Tabela_Kwerenda_z_AKORD[[#This Row],[CZAS_START]])</f>
        <v>0-1-1900</v>
      </c>
      <c r="K2737" t="e">
        <f>INDEX(AKORDT[],MATCH(Tabela_Kwerenda_z_AKORD[[#This Row],[PRACOWNICY_ID]],AKORDT[PRACOWNICY_ID],0),1)</f>
        <v>#N/A</v>
      </c>
    </row>
    <row r="2738" spans="1:11">
      <c r="A2738" s="11"/>
      <c r="B2738" s="11"/>
      <c r="F2738" s="11"/>
      <c r="I2738" t="str">
        <f>LEFT(Tabela_Kwerenda_z_AKORD[[#This Row],[NR_KOMISJI]],5)</f>
        <v/>
      </c>
      <c r="J2738" t="str">
        <f>DAY(Tabela_Kwerenda_z_AKORD[[#This Row],[CZAS_START]]) &amp;"-"&amp; MONTH(Tabela_Kwerenda_z_AKORD[[#This Row],[CZAS_START]]) &amp;"-"&amp; YEAR(Tabela_Kwerenda_z_AKORD[[#This Row],[CZAS_START]])</f>
        <v>0-1-1900</v>
      </c>
      <c r="K2738" t="e">
        <f>INDEX(AKORDT[],MATCH(Tabela_Kwerenda_z_AKORD[[#This Row],[PRACOWNICY_ID]],AKORDT[PRACOWNICY_ID],0),1)</f>
        <v>#N/A</v>
      </c>
    </row>
    <row r="2739" spans="1:11">
      <c r="A2739" s="11"/>
      <c r="B2739" s="11"/>
      <c r="F2739" s="11"/>
      <c r="I2739" t="str">
        <f>LEFT(Tabela_Kwerenda_z_AKORD[[#This Row],[NR_KOMISJI]],5)</f>
        <v/>
      </c>
      <c r="J2739" t="str">
        <f>DAY(Tabela_Kwerenda_z_AKORD[[#This Row],[CZAS_START]]) &amp;"-"&amp; MONTH(Tabela_Kwerenda_z_AKORD[[#This Row],[CZAS_START]]) &amp;"-"&amp; YEAR(Tabela_Kwerenda_z_AKORD[[#This Row],[CZAS_START]])</f>
        <v>0-1-1900</v>
      </c>
      <c r="K2739" t="e">
        <f>INDEX(AKORDT[],MATCH(Tabela_Kwerenda_z_AKORD[[#This Row],[PRACOWNICY_ID]],AKORDT[PRACOWNICY_ID],0),1)</f>
        <v>#N/A</v>
      </c>
    </row>
    <row r="2740" spans="1:11">
      <c r="A2740" s="11"/>
      <c r="B2740" s="11"/>
      <c r="F2740" s="11"/>
      <c r="I2740" t="str">
        <f>LEFT(Tabela_Kwerenda_z_AKORD[[#This Row],[NR_KOMISJI]],5)</f>
        <v/>
      </c>
      <c r="J2740" t="str">
        <f>DAY(Tabela_Kwerenda_z_AKORD[[#This Row],[CZAS_START]]) &amp;"-"&amp; MONTH(Tabela_Kwerenda_z_AKORD[[#This Row],[CZAS_START]]) &amp;"-"&amp; YEAR(Tabela_Kwerenda_z_AKORD[[#This Row],[CZAS_START]])</f>
        <v>0-1-1900</v>
      </c>
      <c r="K2740" t="e">
        <f>INDEX(AKORDT[],MATCH(Tabela_Kwerenda_z_AKORD[[#This Row],[PRACOWNICY_ID]],AKORDT[PRACOWNICY_ID],0),1)</f>
        <v>#N/A</v>
      </c>
    </row>
    <row r="2741" spans="1:11">
      <c r="A2741" s="11"/>
      <c r="B2741" s="11"/>
      <c r="F2741" s="11"/>
      <c r="I2741" t="str">
        <f>LEFT(Tabela_Kwerenda_z_AKORD[[#This Row],[NR_KOMISJI]],5)</f>
        <v/>
      </c>
      <c r="J2741" t="str">
        <f>DAY(Tabela_Kwerenda_z_AKORD[[#This Row],[CZAS_START]]) &amp;"-"&amp; MONTH(Tabela_Kwerenda_z_AKORD[[#This Row],[CZAS_START]]) &amp;"-"&amp; YEAR(Tabela_Kwerenda_z_AKORD[[#This Row],[CZAS_START]])</f>
        <v>0-1-1900</v>
      </c>
      <c r="K2741" t="e">
        <f>INDEX(AKORDT[],MATCH(Tabela_Kwerenda_z_AKORD[[#This Row],[PRACOWNICY_ID]],AKORDT[PRACOWNICY_ID],0),1)</f>
        <v>#N/A</v>
      </c>
    </row>
    <row r="2742" spans="1:11">
      <c r="A2742" s="11"/>
      <c r="B2742" s="11"/>
      <c r="F2742" s="11"/>
      <c r="I2742" t="str">
        <f>LEFT(Tabela_Kwerenda_z_AKORD[[#This Row],[NR_KOMISJI]],5)</f>
        <v/>
      </c>
      <c r="J2742" t="str">
        <f>DAY(Tabela_Kwerenda_z_AKORD[[#This Row],[CZAS_START]]) &amp;"-"&amp; MONTH(Tabela_Kwerenda_z_AKORD[[#This Row],[CZAS_START]]) &amp;"-"&amp; YEAR(Tabela_Kwerenda_z_AKORD[[#This Row],[CZAS_START]])</f>
        <v>0-1-1900</v>
      </c>
      <c r="K2742" t="e">
        <f>INDEX(AKORDT[],MATCH(Tabela_Kwerenda_z_AKORD[[#This Row],[PRACOWNICY_ID]],AKORDT[PRACOWNICY_ID],0),1)</f>
        <v>#N/A</v>
      </c>
    </row>
    <row r="2743" spans="1:11">
      <c r="A2743" s="11"/>
      <c r="B2743" s="11"/>
      <c r="F2743" s="11"/>
      <c r="I2743" t="str">
        <f>LEFT(Tabela_Kwerenda_z_AKORD[[#This Row],[NR_KOMISJI]],5)</f>
        <v/>
      </c>
      <c r="J2743" t="str">
        <f>DAY(Tabela_Kwerenda_z_AKORD[[#This Row],[CZAS_START]]) &amp;"-"&amp; MONTH(Tabela_Kwerenda_z_AKORD[[#This Row],[CZAS_START]]) &amp;"-"&amp; YEAR(Tabela_Kwerenda_z_AKORD[[#This Row],[CZAS_START]])</f>
        <v>0-1-1900</v>
      </c>
      <c r="K2743" t="e">
        <f>INDEX(AKORDT[],MATCH(Tabela_Kwerenda_z_AKORD[[#This Row],[PRACOWNICY_ID]],AKORDT[PRACOWNICY_ID],0),1)</f>
        <v>#N/A</v>
      </c>
    </row>
    <row r="2744" spans="1:11">
      <c r="A2744" s="11"/>
      <c r="B2744" s="11"/>
      <c r="F2744" s="11"/>
      <c r="I2744" t="str">
        <f>LEFT(Tabela_Kwerenda_z_AKORD[[#This Row],[NR_KOMISJI]],5)</f>
        <v/>
      </c>
      <c r="J2744" t="str">
        <f>DAY(Tabela_Kwerenda_z_AKORD[[#This Row],[CZAS_START]]) &amp;"-"&amp; MONTH(Tabela_Kwerenda_z_AKORD[[#This Row],[CZAS_START]]) &amp;"-"&amp; YEAR(Tabela_Kwerenda_z_AKORD[[#This Row],[CZAS_START]])</f>
        <v>0-1-1900</v>
      </c>
      <c r="K2744" t="e">
        <f>INDEX(AKORDT[],MATCH(Tabela_Kwerenda_z_AKORD[[#This Row],[PRACOWNICY_ID]],AKORDT[PRACOWNICY_ID],0),1)</f>
        <v>#N/A</v>
      </c>
    </row>
    <row r="2745" spans="1:11">
      <c r="A2745" s="11"/>
      <c r="B2745" s="11"/>
      <c r="F2745" s="11"/>
      <c r="I2745" t="str">
        <f>LEFT(Tabela_Kwerenda_z_AKORD[[#This Row],[NR_KOMISJI]],5)</f>
        <v/>
      </c>
      <c r="J2745" t="str">
        <f>DAY(Tabela_Kwerenda_z_AKORD[[#This Row],[CZAS_START]]) &amp;"-"&amp; MONTH(Tabela_Kwerenda_z_AKORD[[#This Row],[CZAS_START]]) &amp;"-"&amp; YEAR(Tabela_Kwerenda_z_AKORD[[#This Row],[CZAS_START]])</f>
        <v>0-1-1900</v>
      </c>
      <c r="K2745" t="e">
        <f>INDEX(AKORDT[],MATCH(Tabela_Kwerenda_z_AKORD[[#This Row],[PRACOWNICY_ID]],AKORDT[PRACOWNICY_ID],0),1)</f>
        <v>#N/A</v>
      </c>
    </row>
    <row r="2746" spans="1:11">
      <c r="A2746" s="11"/>
      <c r="B2746" s="11"/>
      <c r="F2746" s="11"/>
      <c r="I2746" t="str">
        <f>LEFT(Tabela_Kwerenda_z_AKORD[[#This Row],[NR_KOMISJI]],5)</f>
        <v/>
      </c>
      <c r="J2746" t="str">
        <f>DAY(Tabela_Kwerenda_z_AKORD[[#This Row],[CZAS_START]]) &amp;"-"&amp; MONTH(Tabela_Kwerenda_z_AKORD[[#This Row],[CZAS_START]]) &amp;"-"&amp; YEAR(Tabela_Kwerenda_z_AKORD[[#This Row],[CZAS_START]])</f>
        <v>0-1-1900</v>
      </c>
      <c r="K2746" t="e">
        <f>INDEX(AKORDT[],MATCH(Tabela_Kwerenda_z_AKORD[[#This Row],[PRACOWNICY_ID]],AKORDT[PRACOWNICY_ID],0),1)</f>
        <v>#N/A</v>
      </c>
    </row>
    <row r="2747" spans="1:11">
      <c r="A2747" s="11"/>
      <c r="B2747" s="11"/>
      <c r="F2747" s="11"/>
      <c r="I2747" t="str">
        <f>LEFT(Tabela_Kwerenda_z_AKORD[[#This Row],[NR_KOMISJI]],5)</f>
        <v/>
      </c>
      <c r="J2747" t="str">
        <f>DAY(Tabela_Kwerenda_z_AKORD[[#This Row],[CZAS_START]]) &amp;"-"&amp; MONTH(Tabela_Kwerenda_z_AKORD[[#This Row],[CZAS_START]]) &amp;"-"&amp; YEAR(Tabela_Kwerenda_z_AKORD[[#This Row],[CZAS_START]])</f>
        <v>0-1-1900</v>
      </c>
      <c r="K2747" t="e">
        <f>INDEX(AKORDT[],MATCH(Tabela_Kwerenda_z_AKORD[[#This Row],[PRACOWNICY_ID]],AKORDT[PRACOWNICY_ID],0),1)</f>
        <v>#N/A</v>
      </c>
    </row>
    <row r="2748" spans="1:11">
      <c r="A2748" s="11"/>
      <c r="B2748" s="11"/>
      <c r="F2748" s="11"/>
      <c r="I2748" t="str">
        <f>LEFT(Tabela_Kwerenda_z_AKORD[[#This Row],[NR_KOMISJI]],5)</f>
        <v/>
      </c>
      <c r="J2748" t="str">
        <f>DAY(Tabela_Kwerenda_z_AKORD[[#This Row],[CZAS_START]]) &amp;"-"&amp; MONTH(Tabela_Kwerenda_z_AKORD[[#This Row],[CZAS_START]]) &amp;"-"&amp; YEAR(Tabela_Kwerenda_z_AKORD[[#This Row],[CZAS_START]])</f>
        <v>0-1-1900</v>
      </c>
      <c r="K2748" t="e">
        <f>INDEX(AKORDT[],MATCH(Tabela_Kwerenda_z_AKORD[[#This Row],[PRACOWNICY_ID]],AKORDT[PRACOWNICY_ID],0),1)</f>
        <v>#N/A</v>
      </c>
    </row>
    <row r="2749" spans="1:11">
      <c r="A2749" s="11"/>
      <c r="B2749" s="11"/>
      <c r="F2749" s="11"/>
      <c r="I2749" t="str">
        <f>LEFT(Tabela_Kwerenda_z_AKORD[[#This Row],[NR_KOMISJI]],5)</f>
        <v/>
      </c>
      <c r="J2749" t="str">
        <f>DAY(Tabela_Kwerenda_z_AKORD[[#This Row],[CZAS_START]]) &amp;"-"&amp; MONTH(Tabela_Kwerenda_z_AKORD[[#This Row],[CZAS_START]]) &amp;"-"&amp; YEAR(Tabela_Kwerenda_z_AKORD[[#This Row],[CZAS_START]])</f>
        <v>0-1-1900</v>
      </c>
      <c r="K2749" t="e">
        <f>INDEX(AKORDT[],MATCH(Tabela_Kwerenda_z_AKORD[[#This Row],[PRACOWNICY_ID]],AKORDT[PRACOWNICY_ID],0),1)</f>
        <v>#N/A</v>
      </c>
    </row>
    <row r="2750" spans="1:11">
      <c r="A2750" s="11"/>
      <c r="B2750" s="11"/>
      <c r="F2750" s="11"/>
      <c r="I2750" t="str">
        <f>LEFT(Tabela_Kwerenda_z_AKORD[[#This Row],[NR_KOMISJI]],5)</f>
        <v/>
      </c>
      <c r="J2750" t="str">
        <f>DAY(Tabela_Kwerenda_z_AKORD[[#This Row],[CZAS_START]]) &amp;"-"&amp; MONTH(Tabela_Kwerenda_z_AKORD[[#This Row],[CZAS_START]]) &amp;"-"&amp; YEAR(Tabela_Kwerenda_z_AKORD[[#This Row],[CZAS_START]])</f>
        <v>0-1-1900</v>
      </c>
      <c r="K2750" t="e">
        <f>INDEX(AKORDT[],MATCH(Tabela_Kwerenda_z_AKORD[[#This Row],[PRACOWNICY_ID]],AKORDT[PRACOWNICY_ID],0),1)</f>
        <v>#N/A</v>
      </c>
    </row>
    <row r="2751" spans="1:11">
      <c r="A2751" s="11"/>
      <c r="B2751" s="11"/>
      <c r="F2751" s="11"/>
      <c r="I2751" t="str">
        <f>LEFT(Tabela_Kwerenda_z_AKORD[[#This Row],[NR_KOMISJI]],5)</f>
        <v/>
      </c>
      <c r="J2751" t="str">
        <f>DAY(Tabela_Kwerenda_z_AKORD[[#This Row],[CZAS_START]]) &amp;"-"&amp; MONTH(Tabela_Kwerenda_z_AKORD[[#This Row],[CZAS_START]]) &amp;"-"&amp; YEAR(Tabela_Kwerenda_z_AKORD[[#This Row],[CZAS_START]])</f>
        <v>0-1-1900</v>
      </c>
      <c r="K2751" t="e">
        <f>INDEX(AKORDT[],MATCH(Tabela_Kwerenda_z_AKORD[[#This Row],[PRACOWNICY_ID]],AKORDT[PRACOWNICY_ID],0),1)</f>
        <v>#N/A</v>
      </c>
    </row>
    <row r="2752" spans="1:11">
      <c r="A2752" s="11"/>
      <c r="B2752" s="11"/>
      <c r="F2752" s="11"/>
      <c r="I2752" t="str">
        <f>LEFT(Tabela_Kwerenda_z_AKORD[[#This Row],[NR_KOMISJI]],5)</f>
        <v/>
      </c>
      <c r="J2752" t="str">
        <f>DAY(Tabela_Kwerenda_z_AKORD[[#This Row],[CZAS_START]]) &amp;"-"&amp; MONTH(Tabela_Kwerenda_z_AKORD[[#This Row],[CZAS_START]]) &amp;"-"&amp; YEAR(Tabela_Kwerenda_z_AKORD[[#This Row],[CZAS_START]])</f>
        <v>0-1-1900</v>
      </c>
      <c r="K2752" t="e">
        <f>INDEX(AKORDT[],MATCH(Tabela_Kwerenda_z_AKORD[[#This Row],[PRACOWNICY_ID]],AKORDT[PRACOWNICY_ID],0),1)</f>
        <v>#N/A</v>
      </c>
    </row>
    <row r="2753" spans="1:11">
      <c r="A2753" s="11"/>
      <c r="B2753" s="11"/>
      <c r="F2753" s="11"/>
      <c r="I2753" t="str">
        <f>LEFT(Tabela_Kwerenda_z_AKORD[[#This Row],[NR_KOMISJI]],5)</f>
        <v/>
      </c>
      <c r="J2753" t="str">
        <f>DAY(Tabela_Kwerenda_z_AKORD[[#This Row],[CZAS_START]]) &amp;"-"&amp; MONTH(Tabela_Kwerenda_z_AKORD[[#This Row],[CZAS_START]]) &amp;"-"&amp; YEAR(Tabela_Kwerenda_z_AKORD[[#This Row],[CZAS_START]])</f>
        <v>0-1-1900</v>
      </c>
      <c r="K2753" t="e">
        <f>INDEX(AKORDT[],MATCH(Tabela_Kwerenda_z_AKORD[[#This Row],[PRACOWNICY_ID]],AKORDT[PRACOWNICY_ID],0),1)</f>
        <v>#N/A</v>
      </c>
    </row>
    <row r="2754" spans="1:11">
      <c r="A2754" s="11"/>
      <c r="B2754" s="11"/>
      <c r="F2754" s="11"/>
      <c r="I2754" t="str">
        <f>LEFT(Tabela_Kwerenda_z_AKORD[[#This Row],[NR_KOMISJI]],5)</f>
        <v/>
      </c>
      <c r="J2754" t="str">
        <f>DAY(Tabela_Kwerenda_z_AKORD[[#This Row],[CZAS_START]]) &amp;"-"&amp; MONTH(Tabela_Kwerenda_z_AKORD[[#This Row],[CZAS_START]]) &amp;"-"&amp; YEAR(Tabela_Kwerenda_z_AKORD[[#This Row],[CZAS_START]])</f>
        <v>0-1-1900</v>
      </c>
      <c r="K2754" t="e">
        <f>INDEX(AKORDT[],MATCH(Tabela_Kwerenda_z_AKORD[[#This Row],[PRACOWNICY_ID]],AKORDT[PRACOWNICY_ID],0),1)</f>
        <v>#N/A</v>
      </c>
    </row>
    <row r="2755" spans="1:11">
      <c r="A2755" s="11"/>
      <c r="B2755" s="11"/>
      <c r="F2755" s="11"/>
      <c r="I2755" t="str">
        <f>LEFT(Tabela_Kwerenda_z_AKORD[[#This Row],[NR_KOMISJI]],5)</f>
        <v/>
      </c>
      <c r="J2755" t="str">
        <f>DAY(Tabela_Kwerenda_z_AKORD[[#This Row],[CZAS_START]]) &amp;"-"&amp; MONTH(Tabela_Kwerenda_z_AKORD[[#This Row],[CZAS_START]]) &amp;"-"&amp; YEAR(Tabela_Kwerenda_z_AKORD[[#This Row],[CZAS_START]])</f>
        <v>0-1-1900</v>
      </c>
      <c r="K2755" t="e">
        <f>INDEX(AKORDT[],MATCH(Tabela_Kwerenda_z_AKORD[[#This Row],[PRACOWNICY_ID]],AKORDT[PRACOWNICY_ID],0),1)</f>
        <v>#N/A</v>
      </c>
    </row>
    <row r="2756" spans="1:11">
      <c r="A2756" s="11"/>
      <c r="B2756" s="11"/>
      <c r="F2756" s="11"/>
      <c r="I2756" t="str">
        <f>LEFT(Tabela_Kwerenda_z_AKORD[[#This Row],[NR_KOMISJI]],5)</f>
        <v/>
      </c>
      <c r="J2756" t="str">
        <f>DAY(Tabela_Kwerenda_z_AKORD[[#This Row],[CZAS_START]]) &amp;"-"&amp; MONTH(Tabela_Kwerenda_z_AKORD[[#This Row],[CZAS_START]]) &amp;"-"&amp; YEAR(Tabela_Kwerenda_z_AKORD[[#This Row],[CZAS_START]])</f>
        <v>0-1-1900</v>
      </c>
      <c r="K2756" t="e">
        <f>INDEX(AKORDT[],MATCH(Tabela_Kwerenda_z_AKORD[[#This Row],[PRACOWNICY_ID]],AKORDT[PRACOWNICY_ID],0),1)</f>
        <v>#N/A</v>
      </c>
    </row>
    <row r="2757" spans="1:11">
      <c r="A2757" s="11"/>
      <c r="B2757" s="11"/>
      <c r="F2757" s="11"/>
      <c r="I2757" t="str">
        <f>LEFT(Tabela_Kwerenda_z_AKORD[[#This Row],[NR_KOMISJI]],5)</f>
        <v/>
      </c>
      <c r="J2757" t="str">
        <f>DAY(Tabela_Kwerenda_z_AKORD[[#This Row],[CZAS_START]]) &amp;"-"&amp; MONTH(Tabela_Kwerenda_z_AKORD[[#This Row],[CZAS_START]]) &amp;"-"&amp; YEAR(Tabela_Kwerenda_z_AKORD[[#This Row],[CZAS_START]])</f>
        <v>0-1-1900</v>
      </c>
      <c r="K2757" t="e">
        <f>INDEX(AKORDT[],MATCH(Tabela_Kwerenda_z_AKORD[[#This Row],[PRACOWNICY_ID]],AKORDT[PRACOWNICY_ID],0),1)</f>
        <v>#N/A</v>
      </c>
    </row>
    <row r="2758" spans="1:11">
      <c r="A2758" s="11"/>
      <c r="B2758" s="11"/>
      <c r="F2758" s="11"/>
      <c r="I2758" t="str">
        <f>LEFT(Tabela_Kwerenda_z_AKORD[[#This Row],[NR_KOMISJI]],5)</f>
        <v/>
      </c>
      <c r="J2758" t="str">
        <f>DAY(Tabela_Kwerenda_z_AKORD[[#This Row],[CZAS_START]]) &amp;"-"&amp; MONTH(Tabela_Kwerenda_z_AKORD[[#This Row],[CZAS_START]]) &amp;"-"&amp; YEAR(Tabela_Kwerenda_z_AKORD[[#This Row],[CZAS_START]])</f>
        <v>0-1-1900</v>
      </c>
      <c r="K2758" t="e">
        <f>INDEX(AKORDT[],MATCH(Tabela_Kwerenda_z_AKORD[[#This Row],[PRACOWNICY_ID]],AKORDT[PRACOWNICY_ID],0),1)</f>
        <v>#N/A</v>
      </c>
    </row>
    <row r="2759" spans="1:11">
      <c r="A2759" s="11"/>
      <c r="B2759" s="11"/>
      <c r="F2759" s="11"/>
      <c r="I2759" t="str">
        <f>LEFT(Tabela_Kwerenda_z_AKORD[[#This Row],[NR_KOMISJI]],5)</f>
        <v/>
      </c>
      <c r="J2759" t="str">
        <f>DAY(Tabela_Kwerenda_z_AKORD[[#This Row],[CZAS_START]]) &amp;"-"&amp; MONTH(Tabela_Kwerenda_z_AKORD[[#This Row],[CZAS_START]]) &amp;"-"&amp; YEAR(Tabela_Kwerenda_z_AKORD[[#This Row],[CZAS_START]])</f>
        <v>0-1-1900</v>
      </c>
      <c r="K2759" t="e">
        <f>INDEX(AKORDT[],MATCH(Tabela_Kwerenda_z_AKORD[[#This Row],[PRACOWNICY_ID]],AKORDT[PRACOWNICY_ID],0),1)</f>
        <v>#N/A</v>
      </c>
    </row>
    <row r="2760" spans="1:11">
      <c r="A2760" s="11"/>
      <c r="B2760" s="11"/>
      <c r="F2760" s="11"/>
      <c r="I2760" t="str">
        <f>LEFT(Tabela_Kwerenda_z_AKORD[[#This Row],[NR_KOMISJI]],5)</f>
        <v/>
      </c>
      <c r="J2760" t="str">
        <f>DAY(Tabela_Kwerenda_z_AKORD[[#This Row],[CZAS_START]]) &amp;"-"&amp; MONTH(Tabela_Kwerenda_z_AKORD[[#This Row],[CZAS_START]]) &amp;"-"&amp; YEAR(Tabela_Kwerenda_z_AKORD[[#This Row],[CZAS_START]])</f>
        <v>0-1-1900</v>
      </c>
      <c r="K2760" t="e">
        <f>INDEX(AKORDT[],MATCH(Tabela_Kwerenda_z_AKORD[[#This Row],[PRACOWNICY_ID]],AKORDT[PRACOWNICY_ID],0),1)</f>
        <v>#N/A</v>
      </c>
    </row>
    <row r="2761" spans="1:11">
      <c r="A2761" s="11"/>
      <c r="B2761" s="11"/>
      <c r="F2761" s="11"/>
      <c r="I2761" t="str">
        <f>LEFT(Tabela_Kwerenda_z_AKORD[[#This Row],[NR_KOMISJI]],5)</f>
        <v/>
      </c>
      <c r="J2761" t="str">
        <f>DAY(Tabela_Kwerenda_z_AKORD[[#This Row],[CZAS_START]]) &amp;"-"&amp; MONTH(Tabela_Kwerenda_z_AKORD[[#This Row],[CZAS_START]]) &amp;"-"&amp; YEAR(Tabela_Kwerenda_z_AKORD[[#This Row],[CZAS_START]])</f>
        <v>0-1-1900</v>
      </c>
      <c r="K2761" t="e">
        <f>INDEX(AKORDT[],MATCH(Tabela_Kwerenda_z_AKORD[[#This Row],[PRACOWNICY_ID]],AKORDT[PRACOWNICY_ID],0),1)</f>
        <v>#N/A</v>
      </c>
    </row>
    <row r="2762" spans="1:11">
      <c r="A2762" s="11"/>
      <c r="B2762" s="11"/>
      <c r="F2762" s="11"/>
      <c r="I2762" t="str">
        <f>LEFT(Tabela_Kwerenda_z_AKORD[[#This Row],[NR_KOMISJI]],5)</f>
        <v/>
      </c>
      <c r="J2762" t="str">
        <f>DAY(Tabela_Kwerenda_z_AKORD[[#This Row],[CZAS_START]]) &amp;"-"&amp; MONTH(Tabela_Kwerenda_z_AKORD[[#This Row],[CZAS_START]]) &amp;"-"&amp; YEAR(Tabela_Kwerenda_z_AKORD[[#This Row],[CZAS_START]])</f>
        <v>0-1-1900</v>
      </c>
      <c r="K2762" t="e">
        <f>INDEX(AKORDT[],MATCH(Tabela_Kwerenda_z_AKORD[[#This Row],[PRACOWNICY_ID]],AKORDT[PRACOWNICY_ID],0),1)</f>
        <v>#N/A</v>
      </c>
    </row>
    <row r="2763" spans="1:11">
      <c r="A2763" s="11"/>
      <c r="B2763" s="11"/>
      <c r="F2763" s="11"/>
      <c r="I2763" t="str">
        <f>LEFT(Tabela_Kwerenda_z_AKORD[[#This Row],[NR_KOMISJI]],5)</f>
        <v/>
      </c>
      <c r="J2763" t="str">
        <f>DAY(Tabela_Kwerenda_z_AKORD[[#This Row],[CZAS_START]]) &amp;"-"&amp; MONTH(Tabela_Kwerenda_z_AKORD[[#This Row],[CZAS_START]]) &amp;"-"&amp; YEAR(Tabela_Kwerenda_z_AKORD[[#This Row],[CZAS_START]])</f>
        <v>0-1-1900</v>
      </c>
      <c r="K2763" t="e">
        <f>INDEX(AKORDT[],MATCH(Tabela_Kwerenda_z_AKORD[[#This Row],[PRACOWNICY_ID]],AKORDT[PRACOWNICY_ID],0),1)</f>
        <v>#N/A</v>
      </c>
    </row>
    <row r="2764" spans="1:11">
      <c r="A2764" s="11"/>
      <c r="B2764" s="11"/>
      <c r="F2764" s="11"/>
      <c r="I2764" t="str">
        <f>LEFT(Tabela_Kwerenda_z_AKORD[[#This Row],[NR_KOMISJI]],5)</f>
        <v/>
      </c>
      <c r="J2764" t="str">
        <f>DAY(Tabela_Kwerenda_z_AKORD[[#This Row],[CZAS_START]]) &amp;"-"&amp; MONTH(Tabela_Kwerenda_z_AKORD[[#This Row],[CZAS_START]]) &amp;"-"&amp; YEAR(Tabela_Kwerenda_z_AKORD[[#This Row],[CZAS_START]])</f>
        <v>0-1-1900</v>
      </c>
      <c r="K2764" t="e">
        <f>INDEX(AKORDT[],MATCH(Tabela_Kwerenda_z_AKORD[[#This Row],[PRACOWNICY_ID]],AKORDT[PRACOWNICY_ID],0),1)</f>
        <v>#N/A</v>
      </c>
    </row>
    <row r="2765" spans="1:11">
      <c r="A2765" s="11"/>
      <c r="B2765" s="11"/>
      <c r="F2765" s="11"/>
      <c r="I2765" t="str">
        <f>LEFT(Tabela_Kwerenda_z_AKORD[[#This Row],[NR_KOMISJI]],5)</f>
        <v/>
      </c>
      <c r="J2765" t="str">
        <f>DAY(Tabela_Kwerenda_z_AKORD[[#This Row],[CZAS_START]]) &amp;"-"&amp; MONTH(Tabela_Kwerenda_z_AKORD[[#This Row],[CZAS_START]]) &amp;"-"&amp; YEAR(Tabela_Kwerenda_z_AKORD[[#This Row],[CZAS_START]])</f>
        <v>0-1-1900</v>
      </c>
      <c r="K2765" t="e">
        <f>INDEX(AKORDT[],MATCH(Tabela_Kwerenda_z_AKORD[[#This Row],[PRACOWNICY_ID]],AKORDT[PRACOWNICY_ID],0),1)</f>
        <v>#N/A</v>
      </c>
    </row>
    <row r="2766" spans="1:11">
      <c r="A2766" s="11"/>
      <c r="B2766" s="11"/>
      <c r="F2766" s="11"/>
      <c r="I2766" t="str">
        <f>LEFT(Tabela_Kwerenda_z_AKORD[[#This Row],[NR_KOMISJI]],5)</f>
        <v/>
      </c>
      <c r="J2766" t="str">
        <f>DAY(Tabela_Kwerenda_z_AKORD[[#This Row],[CZAS_START]]) &amp;"-"&amp; MONTH(Tabela_Kwerenda_z_AKORD[[#This Row],[CZAS_START]]) &amp;"-"&amp; YEAR(Tabela_Kwerenda_z_AKORD[[#This Row],[CZAS_START]])</f>
        <v>0-1-1900</v>
      </c>
      <c r="K2766" t="e">
        <f>INDEX(AKORDT[],MATCH(Tabela_Kwerenda_z_AKORD[[#This Row],[PRACOWNICY_ID]],AKORDT[PRACOWNICY_ID],0),1)</f>
        <v>#N/A</v>
      </c>
    </row>
    <row r="2767" spans="1:11">
      <c r="A2767" s="11"/>
      <c r="B2767" s="11"/>
      <c r="F2767" s="11"/>
      <c r="I2767" t="str">
        <f>LEFT(Tabela_Kwerenda_z_AKORD[[#This Row],[NR_KOMISJI]],5)</f>
        <v/>
      </c>
      <c r="J2767" t="str">
        <f>DAY(Tabela_Kwerenda_z_AKORD[[#This Row],[CZAS_START]]) &amp;"-"&amp; MONTH(Tabela_Kwerenda_z_AKORD[[#This Row],[CZAS_START]]) &amp;"-"&amp; YEAR(Tabela_Kwerenda_z_AKORD[[#This Row],[CZAS_START]])</f>
        <v>0-1-1900</v>
      </c>
      <c r="K2767" t="e">
        <f>INDEX(AKORDT[],MATCH(Tabela_Kwerenda_z_AKORD[[#This Row],[PRACOWNICY_ID]],AKORDT[PRACOWNICY_ID],0),1)</f>
        <v>#N/A</v>
      </c>
    </row>
    <row r="2768" spans="1:11">
      <c r="A2768" s="11"/>
      <c r="B2768" s="11"/>
      <c r="F2768" s="11"/>
      <c r="I2768" t="str">
        <f>LEFT(Tabela_Kwerenda_z_AKORD[[#This Row],[NR_KOMISJI]],5)</f>
        <v/>
      </c>
      <c r="J2768" t="str">
        <f>DAY(Tabela_Kwerenda_z_AKORD[[#This Row],[CZAS_START]]) &amp;"-"&amp; MONTH(Tabela_Kwerenda_z_AKORD[[#This Row],[CZAS_START]]) &amp;"-"&amp; YEAR(Tabela_Kwerenda_z_AKORD[[#This Row],[CZAS_START]])</f>
        <v>0-1-1900</v>
      </c>
      <c r="K2768" t="e">
        <f>INDEX(AKORDT[],MATCH(Tabela_Kwerenda_z_AKORD[[#This Row],[PRACOWNICY_ID]],AKORDT[PRACOWNICY_ID],0),1)</f>
        <v>#N/A</v>
      </c>
    </row>
    <row r="2769" spans="1:11">
      <c r="A2769" s="11"/>
      <c r="B2769" s="11"/>
      <c r="F2769" s="11"/>
      <c r="I2769" t="str">
        <f>LEFT(Tabela_Kwerenda_z_AKORD[[#This Row],[NR_KOMISJI]],5)</f>
        <v/>
      </c>
      <c r="J2769" t="str">
        <f>DAY(Tabela_Kwerenda_z_AKORD[[#This Row],[CZAS_START]]) &amp;"-"&amp; MONTH(Tabela_Kwerenda_z_AKORD[[#This Row],[CZAS_START]]) &amp;"-"&amp; YEAR(Tabela_Kwerenda_z_AKORD[[#This Row],[CZAS_START]])</f>
        <v>0-1-1900</v>
      </c>
      <c r="K2769" t="e">
        <f>INDEX(AKORDT[],MATCH(Tabela_Kwerenda_z_AKORD[[#This Row],[PRACOWNICY_ID]],AKORDT[PRACOWNICY_ID],0),1)</f>
        <v>#N/A</v>
      </c>
    </row>
    <row r="2770" spans="1:11">
      <c r="A2770" s="11"/>
      <c r="B2770" s="11"/>
      <c r="F2770" s="11"/>
      <c r="I2770" t="str">
        <f>LEFT(Tabela_Kwerenda_z_AKORD[[#This Row],[NR_KOMISJI]],5)</f>
        <v/>
      </c>
      <c r="J2770" t="str">
        <f>DAY(Tabela_Kwerenda_z_AKORD[[#This Row],[CZAS_START]]) &amp;"-"&amp; MONTH(Tabela_Kwerenda_z_AKORD[[#This Row],[CZAS_START]]) &amp;"-"&amp; YEAR(Tabela_Kwerenda_z_AKORD[[#This Row],[CZAS_START]])</f>
        <v>0-1-1900</v>
      </c>
      <c r="K2770" t="e">
        <f>INDEX(AKORDT[],MATCH(Tabela_Kwerenda_z_AKORD[[#This Row],[PRACOWNICY_ID]],AKORDT[PRACOWNICY_ID],0),1)</f>
        <v>#N/A</v>
      </c>
    </row>
    <row r="2771" spans="1:11">
      <c r="A2771" s="11"/>
      <c r="B2771" s="11"/>
      <c r="F2771" s="11"/>
      <c r="I2771" t="str">
        <f>LEFT(Tabela_Kwerenda_z_AKORD[[#This Row],[NR_KOMISJI]],5)</f>
        <v/>
      </c>
      <c r="J2771" t="str">
        <f>DAY(Tabela_Kwerenda_z_AKORD[[#This Row],[CZAS_START]]) &amp;"-"&amp; MONTH(Tabela_Kwerenda_z_AKORD[[#This Row],[CZAS_START]]) &amp;"-"&amp; YEAR(Tabela_Kwerenda_z_AKORD[[#This Row],[CZAS_START]])</f>
        <v>0-1-1900</v>
      </c>
      <c r="K2771" t="e">
        <f>INDEX(AKORDT[],MATCH(Tabela_Kwerenda_z_AKORD[[#This Row],[PRACOWNICY_ID]],AKORDT[PRACOWNICY_ID],0),1)</f>
        <v>#N/A</v>
      </c>
    </row>
    <row r="2772" spans="1:11">
      <c r="A2772" s="11"/>
      <c r="B2772" s="11"/>
      <c r="F2772" s="11"/>
      <c r="I2772" t="str">
        <f>LEFT(Tabela_Kwerenda_z_AKORD[[#This Row],[NR_KOMISJI]],5)</f>
        <v/>
      </c>
      <c r="J2772" t="str">
        <f>DAY(Tabela_Kwerenda_z_AKORD[[#This Row],[CZAS_START]]) &amp;"-"&amp; MONTH(Tabela_Kwerenda_z_AKORD[[#This Row],[CZAS_START]]) &amp;"-"&amp; YEAR(Tabela_Kwerenda_z_AKORD[[#This Row],[CZAS_START]])</f>
        <v>0-1-1900</v>
      </c>
      <c r="K2772" t="e">
        <f>INDEX(AKORDT[],MATCH(Tabela_Kwerenda_z_AKORD[[#This Row],[PRACOWNICY_ID]],AKORDT[PRACOWNICY_ID],0),1)</f>
        <v>#N/A</v>
      </c>
    </row>
    <row r="2773" spans="1:11">
      <c r="A2773" s="11"/>
      <c r="B2773" s="11"/>
      <c r="F2773" s="11"/>
      <c r="I2773" t="str">
        <f>LEFT(Tabela_Kwerenda_z_AKORD[[#This Row],[NR_KOMISJI]],5)</f>
        <v/>
      </c>
      <c r="J2773" t="str">
        <f>DAY(Tabela_Kwerenda_z_AKORD[[#This Row],[CZAS_START]]) &amp;"-"&amp; MONTH(Tabela_Kwerenda_z_AKORD[[#This Row],[CZAS_START]]) &amp;"-"&amp; YEAR(Tabela_Kwerenda_z_AKORD[[#This Row],[CZAS_START]])</f>
        <v>0-1-1900</v>
      </c>
      <c r="K2773" t="e">
        <f>INDEX(AKORDT[],MATCH(Tabela_Kwerenda_z_AKORD[[#This Row],[PRACOWNICY_ID]],AKORDT[PRACOWNICY_ID],0),1)</f>
        <v>#N/A</v>
      </c>
    </row>
    <row r="2774" spans="1:11">
      <c r="A2774" s="11"/>
      <c r="B2774" s="11"/>
      <c r="F2774" s="11"/>
      <c r="I2774" t="str">
        <f>LEFT(Tabela_Kwerenda_z_AKORD[[#This Row],[NR_KOMISJI]],5)</f>
        <v/>
      </c>
      <c r="J2774" t="str">
        <f>DAY(Tabela_Kwerenda_z_AKORD[[#This Row],[CZAS_START]]) &amp;"-"&amp; MONTH(Tabela_Kwerenda_z_AKORD[[#This Row],[CZAS_START]]) &amp;"-"&amp; YEAR(Tabela_Kwerenda_z_AKORD[[#This Row],[CZAS_START]])</f>
        <v>0-1-1900</v>
      </c>
      <c r="K2774" t="e">
        <f>INDEX(AKORDT[],MATCH(Tabela_Kwerenda_z_AKORD[[#This Row],[PRACOWNICY_ID]],AKORDT[PRACOWNICY_ID],0),1)</f>
        <v>#N/A</v>
      </c>
    </row>
    <row r="2775" spans="1:11">
      <c r="A2775" s="11"/>
      <c r="B2775" s="11"/>
      <c r="F2775" s="11"/>
      <c r="I2775" t="str">
        <f>LEFT(Tabela_Kwerenda_z_AKORD[[#This Row],[NR_KOMISJI]],5)</f>
        <v/>
      </c>
      <c r="J2775" t="str">
        <f>DAY(Tabela_Kwerenda_z_AKORD[[#This Row],[CZAS_START]]) &amp;"-"&amp; MONTH(Tabela_Kwerenda_z_AKORD[[#This Row],[CZAS_START]]) &amp;"-"&amp; YEAR(Tabela_Kwerenda_z_AKORD[[#This Row],[CZAS_START]])</f>
        <v>0-1-1900</v>
      </c>
      <c r="K2775" t="e">
        <f>INDEX(AKORDT[],MATCH(Tabela_Kwerenda_z_AKORD[[#This Row],[PRACOWNICY_ID]],AKORDT[PRACOWNICY_ID],0),1)</f>
        <v>#N/A</v>
      </c>
    </row>
    <row r="2776" spans="1:11">
      <c r="A2776" s="11"/>
      <c r="B2776" s="11"/>
      <c r="F2776" s="11"/>
      <c r="I2776" t="str">
        <f>LEFT(Tabela_Kwerenda_z_AKORD[[#This Row],[NR_KOMISJI]],5)</f>
        <v/>
      </c>
      <c r="J2776" t="str">
        <f>DAY(Tabela_Kwerenda_z_AKORD[[#This Row],[CZAS_START]]) &amp;"-"&amp; MONTH(Tabela_Kwerenda_z_AKORD[[#This Row],[CZAS_START]]) &amp;"-"&amp; YEAR(Tabela_Kwerenda_z_AKORD[[#This Row],[CZAS_START]])</f>
        <v>0-1-1900</v>
      </c>
      <c r="K2776" t="e">
        <f>INDEX(AKORDT[],MATCH(Tabela_Kwerenda_z_AKORD[[#This Row],[PRACOWNICY_ID]],AKORDT[PRACOWNICY_ID],0),1)</f>
        <v>#N/A</v>
      </c>
    </row>
    <row r="2777" spans="1:11">
      <c r="A2777" s="11"/>
      <c r="B2777" s="11"/>
      <c r="F2777" s="11"/>
      <c r="I2777" t="str">
        <f>LEFT(Tabela_Kwerenda_z_AKORD[[#This Row],[NR_KOMISJI]],5)</f>
        <v/>
      </c>
      <c r="J2777" t="str">
        <f>DAY(Tabela_Kwerenda_z_AKORD[[#This Row],[CZAS_START]]) &amp;"-"&amp; MONTH(Tabela_Kwerenda_z_AKORD[[#This Row],[CZAS_START]]) &amp;"-"&amp; YEAR(Tabela_Kwerenda_z_AKORD[[#This Row],[CZAS_START]])</f>
        <v>0-1-1900</v>
      </c>
      <c r="K2777" t="e">
        <f>INDEX(AKORDT[],MATCH(Tabela_Kwerenda_z_AKORD[[#This Row],[PRACOWNICY_ID]],AKORDT[PRACOWNICY_ID],0),1)</f>
        <v>#N/A</v>
      </c>
    </row>
    <row r="2778" spans="1:11">
      <c r="A2778" s="11"/>
      <c r="B2778" s="11"/>
      <c r="F2778" s="11"/>
      <c r="I2778" t="str">
        <f>LEFT(Tabela_Kwerenda_z_AKORD[[#This Row],[NR_KOMISJI]],5)</f>
        <v/>
      </c>
      <c r="J2778" t="str">
        <f>DAY(Tabela_Kwerenda_z_AKORD[[#This Row],[CZAS_START]]) &amp;"-"&amp; MONTH(Tabela_Kwerenda_z_AKORD[[#This Row],[CZAS_START]]) &amp;"-"&amp; YEAR(Tabela_Kwerenda_z_AKORD[[#This Row],[CZAS_START]])</f>
        <v>0-1-1900</v>
      </c>
      <c r="K2778" t="e">
        <f>INDEX(AKORDT[],MATCH(Tabela_Kwerenda_z_AKORD[[#This Row],[PRACOWNICY_ID]],AKORDT[PRACOWNICY_ID],0),1)</f>
        <v>#N/A</v>
      </c>
    </row>
    <row r="2779" spans="1:11">
      <c r="A2779" s="11"/>
      <c r="B2779" s="11"/>
      <c r="F2779" s="11"/>
      <c r="I2779" t="str">
        <f>LEFT(Tabela_Kwerenda_z_AKORD[[#This Row],[NR_KOMISJI]],5)</f>
        <v/>
      </c>
      <c r="J2779" t="str">
        <f>DAY(Tabela_Kwerenda_z_AKORD[[#This Row],[CZAS_START]]) &amp;"-"&amp; MONTH(Tabela_Kwerenda_z_AKORD[[#This Row],[CZAS_START]]) &amp;"-"&amp; YEAR(Tabela_Kwerenda_z_AKORD[[#This Row],[CZAS_START]])</f>
        <v>0-1-1900</v>
      </c>
      <c r="K2779" t="e">
        <f>INDEX(AKORDT[],MATCH(Tabela_Kwerenda_z_AKORD[[#This Row],[PRACOWNICY_ID]],AKORDT[PRACOWNICY_ID],0),1)</f>
        <v>#N/A</v>
      </c>
    </row>
    <row r="2780" spans="1:11">
      <c r="A2780" s="11"/>
      <c r="B2780" s="11"/>
      <c r="F2780" s="11"/>
      <c r="I2780" t="str">
        <f>LEFT(Tabela_Kwerenda_z_AKORD[[#This Row],[NR_KOMISJI]],5)</f>
        <v/>
      </c>
      <c r="J2780" t="str">
        <f>DAY(Tabela_Kwerenda_z_AKORD[[#This Row],[CZAS_START]]) &amp;"-"&amp; MONTH(Tabela_Kwerenda_z_AKORD[[#This Row],[CZAS_START]]) &amp;"-"&amp; YEAR(Tabela_Kwerenda_z_AKORD[[#This Row],[CZAS_START]])</f>
        <v>0-1-1900</v>
      </c>
      <c r="K2780" t="e">
        <f>INDEX(AKORDT[],MATCH(Tabela_Kwerenda_z_AKORD[[#This Row],[PRACOWNICY_ID]],AKORDT[PRACOWNICY_ID],0),1)</f>
        <v>#N/A</v>
      </c>
    </row>
    <row r="2781" spans="1:11">
      <c r="A2781" s="11"/>
      <c r="B2781" s="11"/>
      <c r="F2781" s="11"/>
      <c r="I2781" t="str">
        <f>LEFT(Tabela_Kwerenda_z_AKORD[[#This Row],[NR_KOMISJI]],5)</f>
        <v/>
      </c>
      <c r="J2781" t="str">
        <f>DAY(Tabela_Kwerenda_z_AKORD[[#This Row],[CZAS_START]]) &amp;"-"&amp; MONTH(Tabela_Kwerenda_z_AKORD[[#This Row],[CZAS_START]]) &amp;"-"&amp; YEAR(Tabela_Kwerenda_z_AKORD[[#This Row],[CZAS_START]])</f>
        <v>0-1-1900</v>
      </c>
      <c r="K2781" t="e">
        <f>INDEX(AKORDT[],MATCH(Tabela_Kwerenda_z_AKORD[[#This Row],[PRACOWNICY_ID]],AKORDT[PRACOWNICY_ID],0),1)</f>
        <v>#N/A</v>
      </c>
    </row>
    <row r="2782" spans="1:11">
      <c r="A2782" s="11"/>
      <c r="B2782" s="11"/>
      <c r="F2782" s="11"/>
      <c r="I2782" t="str">
        <f>LEFT(Tabela_Kwerenda_z_AKORD[[#This Row],[NR_KOMISJI]],5)</f>
        <v/>
      </c>
      <c r="J2782" t="str">
        <f>DAY(Tabela_Kwerenda_z_AKORD[[#This Row],[CZAS_START]]) &amp;"-"&amp; MONTH(Tabela_Kwerenda_z_AKORD[[#This Row],[CZAS_START]]) &amp;"-"&amp; YEAR(Tabela_Kwerenda_z_AKORD[[#This Row],[CZAS_START]])</f>
        <v>0-1-1900</v>
      </c>
      <c r="K2782" t="e">
        <f>INDEX(AKORDT[],MATCH(Tabela_Kwerenda_z_AKORD[[#This Row],[PRACOWNICY_ID]],AKORDT[PRACOWNICY_ID],0),1)</f>
        <v>#N/A</v>
      </c>
    </row>
    <row r="2783" spans="1:11">
      <c r="A2783" s="11"/>
      <c r="B2783" s="11"/>
      <c r="F2783" s="11"/>
      <c r="I2783" t="str">
        <f>LEFT(Tabela_Kwerenda_z_AKORD[[#This Row],[NR_KOMISJI]],5)</f>
        <v/>
      </c>
      <c r="J2783" t="str">
        <f>DAY(Tabela_Kwerenda_z_AKORD[[#This Row],[CZAS_START]]) &amp;"-"&amp; MONTH(Tabela_Kwerenda_z_AKORD[[#This Row],[CZAS_START]]) &amp;"-"&amp; YEAR(Tabela_Kwerenda_z_AKORD[[#This Row],[CZAS_START]])</f>
        <v>0-1-1900</v>
      </c>
      <c r="K2783" t="e">
        <f>INDEX(AKORDT[],MATCH(Tabela_Kwerenda_z_AKORD[[#This Row],[PRACOWNICY_ID]],AKORDT[PRACOWNICY_ID],0),1)</f>
        <v>#N/A</v>
      </c>
    </row>
    <row r="2784" spans="1:11">
      <c r="A2784" s="11"/>
      <c r="B2784" s="11"/>
      <c r="F2784" s="11"/>
      <c r="I2784" t="str">
        <f>LEFT(Tabela_Kwerenda_z_AKORD[[#This Row],[NR_KOMISJI]],5)</f>
        <v/>
      </c>
      <c r="J2784" t="str">
        <f>DAY(Tabela_Kwerenda_z_AKORD[[#This Row],[CZAS_START]]) &amp;"-"&amp; MONTH(Tabela_Kwerenda_z_AKORD[[#This Row],[CZAS_START]]) &amp;"-"&amp; YEAR(Tabela_Kwerenda_z_AKORD[[#This Row],[CZAS_START]])</f>
        <v>0-1-1900</v>
      </c>
      <c r="K2784" t="e">
        <f>INDEX(AKORDT[],MATCH(Tabela_Kwerenda_z_AKORD[[#This Row],[PRACOWNICY_ID]],AKORDT[PRACOWNICY_ID],0),1)</f>
        <v>#N/A</v>
      </c>
    </row>
    <row r="2785" spans="1:11">
      <c r="A2785" s="11"/>
      <c r="B2785" s="11"/>
      <c r="F2785" s="11"/>
      <c r="I2785" t="str">
        <f>LEFT(Tabela_Kwerenda_z_AKORD[[#This Row],[NR_KOMISJI]],5)</f>
        <v/>
      </c>
      <c r="J2785" t="str">
        <f>DAY(Tabela_Kwerenda_z_AKORD[[#This Row],[CZAS_START]]) &amp;"-"&amp; MONTH(Tabela_Kwerenda_z_AKORD[[#This Row],[CZAS_START]]) &amp;"-"&amp; YEAR(Tabela_Kwerenda_z_AKORD[[#This Row],[CZAS_START]])</f>
        <v>0-1-1900</v>
      </c>
      <c r="K2785" t="e">
        <f>INDEX(AKORDT[],MATCH(Tabela_Kwerenda_z_AKORD[[#This Row],[PRACOWNICY_ID]],AKORDT[PRACOWNICY_ID],0),1)</f>
        <v>#N/A</v>
      </c>
    </row>
    <row r="2786" spans="1:11">
      <c r="A2786" s="11"/>
      <c r="B2786" s="11"/>
      <c r="F2786" s="11"/>
      <c r="I2786" t="str">
        <f>LEFT(Tabela_Kwerenda_z_AKORD[[#This Row],[NR_KOMISJI]],5)</f>
        <v/>
      </c>
      <c r="J2786" t="str">
        <f>DAY(Tabela_Kwerenda_z_AKORD[[#This Row],[CZAS_START]]) &amp;"-"&amp; MONTH(Tabela_Kwerenda_z_AKORD[[#This Row],[CZAS_START]]) &amp;"-"&amp; YEAR(Tabela_Kwerenda_z_AKORD[[#This Row],[CZAS_START]])</f>
        <v>0-1-1900</v>
      </c>
      <c r="K2786" t="e">
        <f>INDEX(AKORDT[],MATCH(Tabela_Kwerenda_z_AKORD[[#This Row],[PRACOWNICY_ID]],AKORDT[PRACOWNICY_ID],0),1)</f>
        <v>#N/A</v>
      </c>
    </row>
    <row r="2787" spans="1:11">
      <c r="A2787" s="11"/>
      <c r="B2787" s="11"/>
      <c r="F2787" s="11"/>
      <c r="I2787" t="str">
        <f>LEFT(Tabela_Kwerenda_z_AKORD[[#This Row],[NR_KOMISJI]],5)</f>
        <v/>
      </c>
      <c r="J2787" t="str">
        <f>DAY(Tabela_Kwerenda_z_AKORD[[#This Row],[CZAS_START]]) &amp;"-"&amp; MONTH(Tabela_Kwerenda_z_AKORD[[#This Row],[CZAS_START]]) &amp;"-"&amp; YEAR(Tabela_Kwerenda_z_AKORD[[#This Row],[CZAS_START]])</f>
        <v>0-1-1900</v>
      </c>
      <c r="K2787" t="e">
        <f>INDEX(AKORDT[],MATCH(Tabela_Kwerenda_z_AKORD[[#This Row],[PRACOWNICY_ID]],AKORDT[PRACOWNICY_ID],0),1)</f>
        <v>#N/A</v>
      </c>
    </row>
    <row r="2788" spans="1:11">
      <c r="A2788" s="11"/>
      <c r="B2788" s="11"/>
      <c r="F2788" s="11"/>
      <c r="I2788" t="str">
        <f>LEFT(Tabela_Kwerenda_z_AKORD[[#This Row],[NR_KOMISJI]],5)</f>
        <v/>
      </c>
      <c r="J2788" t="str">
        <f>DAY(Tabela_Kwerenda_z_AKORD[[#This Row],[CZAS_START]]) &amp;"-"&amp; MONTH(Tabela_Kwerenda_z_AKORD[[#This Row],[CZAS_START]]) &amp;"-"&amp; YEAR(Tabela_Kwerenda_z_AKORD[[#This Row],[CZAS_START]])</f>
        <v>0-1-1900</v>
      </c>
      <c r="K2788" t="e">
        <f>INDEX(AKORDT[],MATCH(Tabela_Kwerenda_z_AKORD[[#This Row],[PRACOWNICY_ID]],AKORDT[PRACOWNICY_ID],0),1)</f>
        <v>#N/A</v>
      </c>
    </row>
    <row r="2789" spans="1:11">
      <c r="A2789" s="11"/>
      <c r="B2789" s="11"/>
      <c r="F2789" s="11"/>
      <c r="I2789" t="str">
        <f>LEFT(Tabela_Kwerenda_z_AKORD[[#This Row],[NR_KOMISJI]],5)</f>
        <v/>
      </c>
      <c r="J2789" t="str">
        <f>DAY(Tabela_Kwerenda_z_AKORD[[#This Row],[CZAS_START]]) &amp;"-"&amp; MONTH(Tabela_Kwerenda_z_AKORD[[#This Row],[CZAS_START]]) &amp;"-"&amp; YEAR(Tabela_Kwerenda_z_AKORD[[#This Row],[CZAS_START]])</f>
        <v>0-1-1900</v>
      </c>
      <c r="K2789" t="e">
        <f>INDEX(AKORDT[],MATCH(Tabela_Kwerenda_z_AKORD[[#This Row],[PRACOWNICY_ID]],AKORDT[PRACOWNICY_ID],0),1)</f>
        <v>#N/A</v>
      </c>
    </row>
    <row r="2790" spans="1:11">
      <c r="A2790" s="11"/>
      <c r="B2790" s="11"/>
      <c r="F2790" s="11"/>
      <c r="I2790" t="str">
        <f>LEFT(Tabela_Kwerenda_z_AKORD[[#This Row],[NR_KOMISJI]],5)</f>
        <v/>
      </c>
      <c r="J2790" t="str">
        <f>DAY(Tabela_Kwerenda_z_AKORD[[#This Row],[CZAS_START]]) &amp;"-"&amp; MONTH(Tabela_Kwerenda_z_AKORD[[#This Row],[CZAS_START]]) &amp;"-"&amp; YEAR(Tabela_Kwerenda_z_AKORD[[#This Row],[CZAS_START]])</f>
        <v>0-1-1900</v>
      </c>
      <c r="K2790" t="e">
        <f>INDEX(AKORDT[],MATCH(Tabela_Kwerenda_z_AKORD[[#This Row],[PRACOWNICY_ID]],AKORDT[PRACOWNICY_ID],0),1)</f>
        <v>#N/A</v>
      </c>
    </row>
    <row r="2791" spans="1:11">
      <c r="A2791" s="11"/>
      <c r="B2791" s="11"/>
      <c r="F2791" s="11"/>
      <c r="I2791" t="str">
        <f>LEFT(Tabela_Kwerenda_z_AKORD[[#This Row],[NR_KOMISJI]],5)</f>
        <v/>
      </c>
      <c r="J2791" t="str">
        <f>DAY(Tabela_Kwerenda_z_AKORD[[#This Row],[CZAS_START]]) &amp;"-"&amp; MONTH(Tabela_Kwerenda_z_AKORD[[#This Row],[CZAS_START]]) &amp;"-"&amp; YEAR(Tabela_Kwerenda_z_AKORD[[#This Row],[CZAS_START]])</f>
        <v>0-1-1900</v>
      </c>
      <c r="K2791" t="e">
        <f>INDEX(AKORDT[],MATCH(Tabela_Kwerenda_z_AKORD[[#This Row],[PRACOWNICY_ID]],AKORDT[PRACOWNICY_ID],0),1)</f>
        <v>#N/A</v>
      </c>
    </row>
    <row r="2792" spans="1:11">
      <c r="A2792" s="11"/>
      <c r="B2792" s="11"/>
      <c r="F2792" s="11"/>
      <c r="I2792" t="str">
        <f>LEFT(Tabela_Kwerenda_z_AKORD[[#This Row],[NR_KOMISJI]],5)</f>
        <v/>
      </c>
      <c r="J2792" t="str">
        <f>DAY(Tabela_Kwerenda_z_AKORD[[#This Row],[CZAS_START]]) &amp;"-"&amp; MONTH(Tabela_Kwerenda_z_AKORD[[#This Row],[CZAS_START]]) &amp;"-"&amp; YEAR(Tabela_Kwerenda_z_AKORD[[#This Row],[CZAS_START]])</f>
        <v>0-1-1900</v>
      </c>
      <c r="K2792" t="e">
        <f>INDEX(AKORDT[],MATCH(Tabela_Kwerenda_z_AKORD[[#This Row],[PRACOWNICY_ID]],AKORDT[PRACOWNICY_ID],0),1)</f>
        <v>#N/A</v>
      </c>
    </row>
    <row r="2793" spans="1:11">
      <c r="A2793" s="11"/>
      <c r="B2793" s="11"/>
      <c r="F2793" s="11"/>
      <c r="I2793" t="str">
        <f>LEFT(Tabela_Kwerenda_z_AKORD[[#This Row],[NR_KOMISJI]],5)</f>
        <v/>
      </c>
      <c r="J2793" t="str">
        <f>DAY(Tabela_Kwerenda_z_AKORD[[#This Row],[CZAS_START]]) &amp;"-"&amp; MONTH(Tabela_Kwerenda_z_AKORD[[#This Row],[CZAS_START]]) &amp;"-"&amp; YEAR(Tabela_Kwerenda_z_AKORD[[#This Row],[CZAS_START]])</f>
        <v>0-1-1900</v>
      </c>
      <c r="K2793" t="e">
        <f>INDEX(AKORDT[],MATCH(Tabela_Kwerenda_z_AKORD[[#This Row],[PRACOWNICY_ID]],AKORDT[PRACOWNICY_ID],0),1)</f>
        <v>#N/A</v>
      </c>
    </row>
    <row r="2794" spans="1:11">
      <c r="A2794" s="11"/>
      <c r="B2794" s="11"/>
      <c r="F2794" s="11"/>
      <c r="I2794" t="str">
        <f>LEFT(Tabela_Kwerenda_z_AKORD[[#This Row],[NR_KOMISJI]],5)</f>
        <v/>
      </c>
      <c r="J2794" t="str">
        <f>DAY(Tabela_Kwerenda_z_AKORD[[#This Row],[CZAS_START]]) &amp;"-"&amp; MONTH(Tabela_Kwerenda_z_AKORD[[#This Row],[CZAS_START]]) &amp;"-"&amp; YEAR(Tabela_Kwerenda_z_AKORD[[#This Row],[CZAS_START]])</f>
        <v>0-1-1900</v>
      </c>
      <c r="K2794" t="e">
        <f>INDEX(AKORDT[],MATCH(Tabela_Kwerenda_z_AKORD[[#This Row],[PRACOWNICY_ID]],AKORDT[PRACOWNICY_ID],0),1)</f>
        <v>#N/A</v>
      </c>
    </row>
    <row r="2795" spans="1:11">
      <c r="A2795" s="11"/>
      <c r="B2795" s="11"/>
      <c r="F2795" s="11"/>
      <c r="I2795" t="str">
        <f>LEFT(Tabela_Kwerenda_z_AKORD[[#This Row],[NR_KOMISJI]],5)</f>
        <v/>
      </c>
      <c r="J2795" t="str">
        <f>DAY(Tabela_Kwerenda_z_AKORD[[#This Row],[CZAS_START]]) &amp;"-"&amp; MONTH(Tabela_Kwerenda_z_AKORD[[#This Row],[CZAS_START]]) &amp;"-"&amp; YEAR(Tabela_Kwerenda_z_AKORD[[#This Row],[CZAS_START]])</f>
        <v>0-1-1900</v>
      </c>
      <c r="K2795" t="e">
        <f>INDEX(AKORDT[],MATCH(Tabela_Kwerenda_z_AKORD[[#This Row],[PRACOWNICY_ID]],AKORDT[PRACOWNICY_ID],0),1)</f>
        <v>#N/A</v>
      </c>
    </row>
    <row r="2796" spans="1:11">
      <c r="A2796" s="11"/>
      <c r="B2796" s="11"/>
      <c r="F2796" s="11"/>
      <c r="I2796" t="str">
        <f>LEFT(Tabela_Kwerenda_z_AKORD[[#This Row],[NR_KOMISJI]],5)</f>
        <v/>
      </c>
      <c r="J2796" t="str">
        <f>DAY(Tabela_Kwerenda_z_AKORD[[#This Row],[CZAS_START]]) &amp;"-"&amp; MONTH(Tabela_Kwerenda_z_AKORD[[#This Row],[CZAS_START]]) &amp;"-"&amp; YEAR(Tabela_Kwerenda_z_AKORD[[#This Row],[CZAS_START]])</f>
        <v>0-1-1900</v>
      </c>
      <c r="K2796" t="e">
        <f>INDEX(AKORDT[],MATCH(Tabela_Kwerenda_z_AKORD[[#This Row],[PRACOWNICY_ID]],AKORDT[PRACOWNICY_ID],0),1)</f>
        <v>#N/A</v>
      </c>
    </row>
    <row r="2797" spans="1:11">
      <c r="A2797" s="11"/>
      <c r="B2797" s="11"/>
      <c r="F2797" s="11"/>
      <c r="I2797" t="str">
        <f>LEFT(Tabela_Kwerenda_z_AKORD[[#This Row],[NR_KOMISJI]],5)</f>
        <v/>
      </c>
      <c r="J2797" t="str">
        <f>DAY(Tabela_Kwerenda_z_AKORD[[#This Row],[CZAS_START]]) &amp;"-"&amp; MONTH(Tabela_Kwerenda_z_AKORD[[#This Row],[CZAS_START]]) &amp;"-"&amp; YEAR(Tabela_Kwerenda_z_AKORD[[#This Row],[CZAS_START]])</f>
        <v>0-1-1900</v>
      </c>
      <c r="K2797" t="e">
        <f>INDEX(AKORDT[],MATCH(Tabela_Kwerenda_z_AKORD[[#This Row],[PRACOWNICY_ID]],AKORDT[PRACOWNICY_ID],0),1)</f>
        <v>#N/A</v>
      </c>
    </row>
    <row r="2798" spans="1:11">
      <c r="A2798" s="11"/>
      <c r="B2798" s="11"/>
      <c r="F2798" s="11"/>
      <c r="I2798" t="str">
        <f>LEFT(Tabela_Kwerenda_z_AKORD[[#This Row],[NR_KOMISJI]],5)</f>
        <v/>
      </c>
      <c r="J2798" t="str">
        <f>DAY(Tabela_Kwerenda_z_AKORD[[#This Row],[CZAS_START]]) &amp;"-"&amp; MONTH(Tabela_Kwerenda_z_AKORD[[#This Row],[CZAS_START]]) &amp;"-"&amp; YEAR(Tabela_Kwerenda_z_AKORD[[#This Row],[CZAS_START]])</f>
        <v>0-1-1900</v>
      </c>
      <c r="K2798" t="e">
        <f>INDEX(AKORDT[],MATCH(Tabela_Kwerenda_z_AKORD[[#This Row],[PRACOWNICY_ID]],AKORDT[PRACOWNICY_ID],0),1)</f>
        <v>#N/A</v>
      </c>
    </row>
    <row r="2799" spans="1:11">
      <c r="A2799" s="11"/>
      <c r="B2799" s="11"/>
      <c r="F2799" s="11"/>
      <c r="I2799" t="str">
        <f>LEFT(Tabela_Kwerenda_z_AKORD[[#This Row],[NR_KOMISJI]],5)</f>
        <v/>
      </c>
      <c r="J2799" t="str">
        <f>DAY(Tabela_Kwerenda_z_AKORD[[#This Row],[CZAS_START]]) &amp;"-"&amp; MONTH(Tabela_Kwerenda_z_AKORD[[#This Row],[CZAS_START]]) &amp;"-"&amp; YEAR(Tabela_Kwerenda_z_AKORD[[#This Row],[CZAS_START]])</f>
        <v>0-1-1900</v>
      </c>
      <c r="K2799" t="e">
        <f>INDEX(AKORDT[],MATCH(Tabela_Kwerenda_z_AKORD[[#This Row],[PRACOWNICY_ID]],AKORDT[PRACOWNICY_ID],0),1)</f>
        <v>#N/A</v>
      </c>
    </row>
    <row r="2800" spans="1:11">
      <c r="A2800" s="11"/>
      <c r="B2800" s="11"/>
      <c r="F2800" s="11"/>
      <c r="I2800" t="str">
        <f>LEFT(Tabela_Kwerenda_z_AKORD[[#This Row],[NR_KOMISJI]],5)</f>
        <v/>
      </c>
      <c r="J2800" t="str">
        <f>DAY(Tabela_Kwerenda_z_AKORD[[#This Row],[CZAS_START]]) &amp;"-"&amp; MONTH(Tabela_Kwerenda_z_AKORD[[#This Row],[CZAS_START]]) &amp;"-"&amp; YEAR(Tabela_Kwerenda_z_AKORD[[#This Row],[CZAS_START]])</f>
        <v>0-1-1900</v>
      </c>
      <c r="K2800" t="e">
        <f>INDEX(AKORDT[],MATCH(Tabela_Kwerenda_z_AKORD[[#This Row],[PRACOWNICY_ID]],AKORDT[PRACOWNICY_ID],0),1)</f>
        <v>#N/A</v>
      </c>
    </row>
    <row r="2801" spans="1:11">
      <c r="A2801" s="11"/>
      <c r="B2801" s="11"/>
      <c r="F2801" s="11"/>
      <c r="I2801" t="str">
        <f>LEFT(Tabela_Kwerenda_z_AKORD[[#This Row],[NR_KOMISJI]],5)</f>
        <v/>
      </c>
      <c r="J2801" t="str">
        <f>DAY(Tabela_Kwerenda_z_AKORD[[#This Row],[CZAS_START]]) &amp;"-"&amp; MONTH(Tabela_Kwerenda_z_AKORD[[#This Row],[CZAS_START]]) &amp;"-"&amp; YEAR(Tabela_Kwerenda_z_AKORD[[#This Row],[CZAS_START]])</f>
        <v>0-1-1900</v>
      </c>
      <c r="K2801" t="e">
        <f>INDEX(AKORDT[],MATCH(Tabela_Kwerenda_z_AKORD[[#This Row],[PRACOWNICY_ID]],AKORDT[PRACOWNICY_ID],0),1)</f>
        <v>#N/A</v>
      </c>
    </row>
    <row r="2802" spans="1:11">
      <c r="A2802" s="11"/>
      <c r="B2802" s="11"/>
      <c r="F2802" s="11"/>
      <c r="I2802" t="str">
        <f>LEFT(Tabela_Kwerenda_z_AKORD[[#This Row],[NR_KOMISJI]],5)</f>
        <v/>
      </c>
      <c r="J2802" t="str">
        <f>DAY(Tabela_Kwerenda_z_AKORD[[#This Row],[CZAS_START]]) &amp;"-"&amp; MONTH(Tabela_Kwerenda_z_AKORD[[#This Row],[CZAS_START]]) &amp;"-"&amp; YEAR(Tabela_Kwerenda_z_AKORD[[#This Row],[CZAS_START]])</f>
        <v>0-1-1900</v>
      </c>
      <c r="K2802" t="e">
        <f>INDEX(AKORDT[],MATCH(Tabela_Kwerenda_z_AKORD[[#This Row],[PRACOWNICY_ID]],AKORDT[PRACOWNICY_ID],0),1)</f>
        <v>#N/A</v>
      </c>
    </row>
    <row r="2803" spans="1:11">
      <c r="A2803" s="11"/>
      <c r="B2803" s="11"/>
      <c r="F2803" s="11"/>
      <c r="I2803" t="str">
        <f>LEFT(Tabela_Kwerenda_z_AKORD[[#This Row],[NR_KOMISJI]],5)</f>
        <v/>
      </c>
      <c r="J2803" t="str">
        <f>DAY(Tabela_Kwerenda_z_AKORD[[#This Row],[CZAS_START]]) &amp;"-"&amp; MONTH(Tabela_Kwerenda_z_AKORD[[#This Row],[CZAS_START]]) &amp;"-"&amp; YEAR(Tabela_Kwerenda_z_AKORD[[#This Row],[CZAS_START]])</f>
        <v>0-1-1900</v>
      </c>
      <c r="K2803" t="e">
        <f>INDEX(AKORDT[],MATCH(Tabela_Kwerenda_z_AKORD[[#This Row],[PRACOWNICY_ID]],AKORDT[PRACOWNICY_ID],0),1)</f>
        <v>#N/A</v>
      </c>
    </row>
    <row r="2804" spans="1:11">
      <c r="A2804" s="11"/>
      <c r="B2804" s="11"/>
      <c r="F2804" s="11"/>
      <c r="I2804" t="str">
        <f>LEFT(Tabela_Kwerenda_z_AKORD[[#This Row],[NR_KOMISJI]],5)</f>
        <v/>
      </c>
      <c r="J2804" t="str">
        <f>DAY(Tabela_Kwerenda_z_AKORD[[#This Row],[CZAS_START]]) &amp;"-"&amp; MONTH(Tabela_Kwerenda_z_AKORD[[#This Row],[CZAS_START]]) &amp;"-"&amp; YEAR(Tabela_Kwerenda_z_AKORD[[#This Row],[CZAS_START]])</f>
        <v>0-1-1900</v>
      </c>
      <c r="K2804" t="e">
        <f>INDEX(AKORDT[],MATCH(Tabela_Kwerenda_z_AKORD[[#This Row],[PRACOWNICY_ID]],AKORDT[PRACOWNICY_ID],0),1)</f>
        <v>#N/A</v>
      </c>
    </row>
    <row r="2805" spans="1:11">
      <c r="A2805" s="11"/>
      <c r="B2805" s="11"/>
      <c r="F2805" s="11"/>
      <c r="I2805" t="str">
        <f>LEFT(Tabela_Kwerenda_z_AKORD[[#This Row],[NR_KOMISJI]],5)</f>
        <v/>
      </c>
      <c r="J2805" t="str">
        <f>DAY(Tabela_Kwerenda_z_AKORD[[#This Row],[CZAS_START]]) &amp;"-"&amp; MONTH(Tabela_Kwerenda_z_AKORD[[#This Row],[CZAS_START]]) &amp;"-"&amp; YEAR(Tabela_Kwerenda_z_AKORD[[#This Row],[CZAS_START]])</f>
        <v>0-1-1900</v>
      </c>
      <c r="K2805" t="e">
        <f>INDEX(AKORDT[],MATCH(Tabela_Kwerenda_z_AKORD[[#This Row],[PRACOWNICY_ID]],AKORDT[PRACOWNICY_ID],0),1)</f>
        <v>#N/A</v>
      </c>
    </row>
    <row r="2806" spans="1:11">
      <c r="A2806" s="11"/>
      <c r="B2806" s="11"/>
      <c r="F2806" s="11"/>
      <c r="I2806" t="str">
        <f>LEFT(Tabela_Kwerenda_z_AKORD[[#This Row],[NR_KOMISJI]],5)</f>
        <v/>
      </c>
      <c r="J2806" t="str">
        <f>DAY(Tabela_Kwerenda_z_AKORD[[#This Row],[CZAS_START]]) &amp;"-"&amp; MONTH(Tabela_Kwerenda_z_AKORD[[#This Row],[CZAS_START]]) &amp;"-"&amp; YEAR(Tabela_Kwerenda_z_AKORD[[#This Row],[CZAS_START]])</f>
        <v>0-1-1900</v>
      </c>
      <c r="K2806" t="e">
        <f>INDEX(AKORDT[],MATCH(Tabela_Kwerenda_z_AKORD[[#This Row],[PRACOWNICY_ID]],AKORDT[PRACOWNICY_ID],0),1)</f>
        <v>#N/A</v>
      </c>
    </row>
    <row r="2807" spans="1:11">
      <c r="A2807" s="11"/>
      <c r="B2807" s="11"/>
      <c r="F2807" s="11"/>
      <c r="I2807" t="str">
        <f>LEFT(Tabela_Kwerenda_z_AKORD[[#This Row],[NR_KOMISJI]],5)</f>
        <v/>
      </c>
      <c r="J2807" t="str">
        <f>DAY(Tabela_Kwerenda_z_AKORD[[#This Row],[CZAS_START]]) &amp;"-"&amp; MONTH(Tabela_Kwerenda_z_AKORD[[#This Row],[CZAS_START]]) &amp;"-"&amp; YEAR(Tabela_Kwerenda_z_AKORD[[#This Row],[CZAS_START]])</f>
        <v>0-1-1900</v>
      </c>
      <c r="K2807" t="e">
        <f>INDEX(AKORDT[],MATCH(Tabela_Kwerenda_z_AKORD[[#This Row],[PRACOWNICY_ID]],AKORDT[PRACOWNICY_ID],0),1)</f>
        <v>#N/A</v>
      </c>
    </row>
    <row r="2808" spans="1:11">
      <c r="A2808" s="11"/>
      <c r="B2808" s="11"/>
      <c r="F2808" s="11"/>
      <c r="I2808" t="str">
        <f>LEFT(Tabela_Kwerenda_z_AKORD[[#This Row],[NR_KOMISJI]],5)</f>
        <v/>
      </c>
      <c r="J2808" t="str">
        <f>DAY(Tabela_Kwerenda_z_AKORD[[#This Row],[CZAS_START]]) &amp;"-"&amp; MONTH(Tabela_Kwerenda_z_AKORD[[#This Row],[CZAS_START]]) &amp;"-"&amp; YEAR(Tabela_Kwerenda_z_AKORD[[#This Row],[CZAS_START]])</f>
        <v>0-1-1900</v>
      </c>
      <c r="K2808" t="e">
        <f>INDEX(AKORDT[],MATCH(Tabela_Kwerenda_z_AKORD[[#This Row],[PRACOWNICY_ID]],AKORDT[PRACOWNICY_ID],0),1)</f>
        <v>#N/A</v>
      </c>
    </row>
    <row r="2809" spans="1:11">
      <c r="A2809" s="11"/>
      <c r="B2809" s="11"/>
      <c r="F2809" s="11"/>
      <c r="I2809" t="str">
        <f>LEFT(Tabela_Kwerenda_z_AKORD[[#This Row],[NR_KOMISJI]],5)</f>
        <v/>
      </c>
      <c r="J2809" t="str">
        <f>DAY(Tabela_Kwerenda_z_AKORD[[#This Row],[CZAS_START]]) &amp;"-"&amp; MONTH(Tabela_Kwerenda_z_AKORD[[#This Row],[CZAS_START]]) &amp;"-"&amp; YEAR(Tabela_Kwerenda_z_AKORD[[#This Row],[CZAS_START]])</f>
        <v>0-1-1900</v>
      </c>
      <c r="K2809" t="e">
        <f>INDEX(AKORDT[],MATCH(Tabela_Kwerenda_z_AKORD[[#This Row],[PRACOWNICY_ID]],AKORDT[PRACOWNICY_ID],0),1)</f>
        <v>#N/A</v>
      </c>
    </row>
    <row r="2810" spans="1:11">
      <c r="A2810" s="11"/>
      <c r="B2810" s="11"/>
      <c r="F2810" s="11"/>
      <c r="I2810" t="str">
        <f>LEFT(Tabela_Kwerenda_z_AKORD[[#This Row],[NR_KOMISJI]],5)</f>
        <v/>
      </c>
      <c r="J2810" t="str">
        <f>DAY(Tabela_Kwerenda_z_AKORD[[#This Row],[CZAS_START]]) &amp;"-"&amp; MONTH(Tabela_Kwerenda_z_AKORD[[#This Row],[CZAS_START]]) &amp;"-"&amp; YEAR(Tabela_Kwerenda_z_AKORD[[#This Row],[CZAS_START]])</f>
        <v>0-1-1900</v>
      </c>
      <c r="K2810" t="e">
        <f>INDEX(AKORDT[],MATCH(Tabela_Kwerenda_z_AKORD[[#This Row],[PRACOWNICY_ID]],AKORDT[PRACOWNICY_ID],0),1)</f>
        <v>#N/A</v>
      </c>
    </row>
    <row r="2811" spans="1:11">
      <c r="A2811" s="11"/>
      <c r="B2811" s="11"/>
      <c r="F2811" s="11"/>
      <c r="I2811" t="str">
        <f>LEFT(Tabela_Kwerenda_z_AKORD[[#This Row],[NR_KOMISJI]],5)</f>
        <v/>
      </c>
      <c r="J2811" t="str">
        <f>DAY(Tabela_Kwerenda_z_AKORD[[#This Row],[CZAS_START]]) &amp;"-"&amp; MONTH(Tabela_Kwerenda_z_AKORD[[#This Row],[CZAS_START]]) &amp;"-"&amp; YEAR(Tabela_Kwerenda_z_AKORD[[#This Row],[CZAS_START]])</f>
        <v>0-1-1900</v>
      </c>
      <c r="K2811" t="e">
        <f>INDEX(AKORDT[],MATCH(Tabela_Kwerenda_z_AKORD[[#This Row],[PRACOWNICY_ID]],AKORDT[PRACOWNICY_ID],0),1)</f>
        <v>#N/A</v>
      </c>
    </row>
    <row r="2812" spans="1:11">
      <c r="A2812" s="11"/>
      <c r="B2812" s="11"/>
      <c r="F2812" s="11"/>
      <c r="I2812" t="str">
        <f>LEFT(Tabela_Kwerenda_z_AKORD[[#This Row],[NR_KOMISJI]],5)</f>
        <v/>
      </c>
      <c r="J2812" t="str">
        <f>DAY(Tabela_Kwerenda_z_AKORD[[#This Row],[CZAS_START]]) &amp;"-"&amp; MONTH(Tabela_Kwerenda_z_AKORD[[#This Row],[CZAS_START]]) &amp;"-"&amp; YEAR(Tabela_Kwerenda_z_AKORD[[#This Row],[CZAS_START]])</f>
        <v>0-1-1900</v>
      </c>
      <c r="K2812" t="e">
        <f>INDEX(AKORDT[],MATCH(Tabela_Kwerenda_z_AKORD[[#This Row],[PRACOWNICY_ID]],AKORDT[PRACOWNICY_ID],0),1)</f>
        <v>#N/A</v>
      </c>
    </row>
    <row r="2813" spans="1:11">
      <c r="A2813" s="11"/>
      <c r="B2813" s="11"/>
      <c r="F2813" s="11"/>
      <c r="I2813" t="str">
        <f>LEFT(Tabela_Kwerenda_z_AKORD[[#This Row],[NR_KOMISJI]],5)</f>
        <v/>
      </c>
      <c r="J2813" t="str">
        <f>DAY(Tabela_Kwerenda_z_AKORD[[#This Row],[CZAS_START]]) &amp;"-"&amp; MONTH(Tabela_Kwerenda_z_AKORD[[#This Row],[CZAS_START]]) &amp;"-"&amp; YEAR(Tabela_Kwerenda_z_AKORD[[#This Row],[CZAS_START]])</f>
        <v>0-1-1900</v>
      </c>
      <c r="K2813" t="e">
        <f>INDEX(AKORDT[],MATCH(Tabela_Kwerenda_z_AKORD[[#This Row],[PRACOWNICY_ID]],AKORDT[PRACOWNICY_ID],0),1)</f>
        <v>#N/A</v>
      </c>
    </row>
    <row r="2814" spans="1:11">
      <c r="A2814" s="11"/>
      <c r="B2814" s="11"/>
      <c r="F2814" s="11"/>
      <c r="I2814" t="str">
        <f>LEFT(Tabela_Kwerenda_z_AKORD[[#This Row],[NR_KOMISJI]],5)</f>
        <v/>
      </c>
      <c r="J2814" t="str">
        <f>DAY(Tabela_Kwerenda_z_AKORD[[#This Row],[CZAS_START]]) &amp;"-"&amp; MONTH(Tabela_Kwerenda_z_AKORD[[#This Row],[CZAS_START]]) &amp;"-"&amp; YEAR(Tabela_Kwerenda_z_AKORD[[#This Row],[CZAS_START]])</f>
        <v>0-1-1900</v>
      </c>
      <c r="K2814" t="e">
        <f>INDEX(AKORDT[],MATCH(Tabela_Kwerenda_z_AKORD[[#This Row],[PRACOWNICY_ID]],AKORDT[PRACOWNICY_ID],0),1)</f>
        <v>#N/A</v>
      </c>
    </row>
    <row r="2815" spans="1:11">
      <c r="A2815" s="11"/>
      <c r="B2815" s="11"/>
      <c r="F2815" s="11"/>
      <c r="I2815" t="str">
        <f>LEFT(Tabela_Kwerenda_z_AKORD[[#This Row],[NR_KOMISJI]],5)</f>
        <v/>
      </c>
      <c r="J2815" t="str">
        <f>DAY(Tabela_Kwerenda_z_AKORD[[#This Row],[CZAS_START]]) &amp;"-"&amp; MONTH(Tabela_Kwerenda_z_AKORD[[#This Row],[CZAS_START]]) &amp;"-"&amp; YEAR(Tabela_Kwerenda_z_AKORD[[#This Row],[CZAS_START]])</f>
        <v>0-1-1900</v>
      </c>
      <c r="K2815" t="e">
        <f>INDEX(AKORDT[],MATCH(Tabela_Kwerenda_z_AKORD[[#This Row],[PRACOWNICY_ID]],AKORDT[PRACOWNICY_ID],0),1)</f>
        <v>#N/A</v>
      </c>
    </row>
    <row r="2816" spans="1:11">
      <c r="A2816" s="11"/>
      <c r="B2816" s="11"/>
      <c r="F2816" s="11"/>
      <c r="I2816" t="str">
        <f>LEFT(Tabela_Kwerenda_z_AKORD[[#This Row],[NR_KOMISJI]],5)</f>
        <v/>
      </c>
      <c r="J2816" t="str">
        <f>DAY(Tabela_Kwerenda_z_AKORD[[#This Row],[CZAS_START]]) &amp;"-"&amp; MONTH(Tabela_Kwerenda_z_AKORD[[#This Row],[CZAS_START]]) &amp;"-"&amp; YEAR(Tabela_Kwerenda_z_AKORD[[#This Row],[CZAS_START]])</f>
        <v>0-1-1900</v>
      </c>
      <c r="K2816" t="e">
        <f>INDEX(AKORDT[],MATCH(Tabela_Kwerenda_z_AKORD[[#This Row],[PRACOWNICY_ID]],AKORDT[PRACOWNICY_ID],0),1)</f>
        <v>#N/A</v>
      </c>
    </row>
    <row r="2817" spans="1:11">
      <c r="A2817" s="11"/>
      <c r="B2817" s="11"/>
      <c r="F2817" s="11"/>
      <c r="I2817" t="str">
        <f>LEFT(Tabela_Kwerenda_z_AKORD[[#This Row],[NR_KOMISJI]],5)</f>
        <v/>
      </c>
      <c r="J2817" t="str">
        <f>DAY(Tabela_Kwerenda_z_AKORD[[#This Row],[CZAS_START]]) &amp;"-"&amp; MONTH(Tabela_Kwerenda_z_AKORD[[#This Row],[CZAS_START]]) &amp;"-"&amp; YEAR(Tabela_Kwerenda_z_AKORD[[#This Row],[CZAS_START]])</f>
        <v>0-1-1900</v>
      </c>
      <c r="K2817" t="e">
        <f>INDEX(AKORDT[],MATCH(Tabela_Kwerenda_z_AKORD[[#This Row],[PRACOWNICY_ID]],AKORDT[PRACOWNICY_ID],0),1)</f>
        <v>#N/A</v>
      </c>
    </row>
    <row r="2818" spans="1:11">
      <c r="A2818" s="11"/>
      <c r="B2818" s="11"/>
      <c r="F2818" s="11"/>
      <c r="I2818" t="str">
        <f>LEFT(Tabela_Kwerenda_z_AKORD[[#This Row],[NR_KOMISJI]],5)</f>
        <v/>
      </c>
      <c r="J2818" t="str">
        <f>DAY(Tabela_Kwerenda_z_AKORD[[#This Row],[CZAS_START]]) &amp;"-"&amp; MONTH(Tabela_Kwerenda_z_AKORD[[#This Row],[CZAS_START]]) &amp;"-"&amp; YEAR(Tabela_Kwerenda_z_AKORD[[#This Row],[CZAS_START]])</f>
        <v>0-1-1900</v>
      </c>
      <c r="K2818" t="e">
        <f>INDEX(AKORDT[],MATCH(Tabela_Kwerenda_z_AKORD[[#This Row],[PRACOWNICY_ID]],AKORDT[PRACOWNICY_ID],0),1)</f>
        <v>#N/A</v>
      </c>
    </row>
    <row r="2819" spans="1:11">
      <c r="A2819" s="11"/>
      <c r="B2819" s="11"/>
      <c r="F2819" s="11"/>
      <c r="I2819" t="str">
        <f>LEFT(Tabela_Kwerenda_z_AKORD[[#This Row],[NR_KOMISJI]],5)</f>
        <v/>
      </c>
      <c r="J2819" t="str">
        <f>DAY(Tabela_Kwerenda_z_AKORD[[#This Row],[CZAS_START]]) &amp;"-"&amp; MONTH(Tabela_Kwerenda_z_AKORD[[#This Row],[CZAS_START]]) &amp;"-"&amp; YEAR(Tabela_Kwerenda_z_AKORD[[#This Row],[CZAS_START]])</f>
        <v>0-1-1900</v>
      </c>
      <c r="K2819" t="e">
        <f>INDEX(AKORDT[],MATCH(Tabela_Kwerenda_z_AKORD[[#This Row],[PRACOWNICY_ID]],AKORDT[PRACOWNICY_ID],0),1)</f>
        <v>#N/A</v>
      </c>
    </row>
    <row r="2820" spans="1:11">
      <c r="A2820" s="11"/>
      <c r="B2820" s="11"/>
      <c r="F2820" s="11"/>
      <c r="I2820" t="str">
        <f>LEFT(Tabela_Kwerenda_z_AKORD[[#This Row],[NR_KOMISJI]],5)</f>
        <v/>
      </c>
      <c r="J2820" t="str">
        <f>DAY(Tabela_Kwerenda_z_AKORD[[#This Row],[CZAS_START]]) &amp;"-"&amp; MONTH(Tabela_Kwerenda_z_AKORD[[#This Row],[CZAS_START]]) &amp;"-"&amp; YEAR(Tabela_Kwerenda_z_AKORD[[#This Row],[CZAS_START]])</f>
        <v>0-1-1900</v>
      </c>
      <c r="K2820" t="e">
        <f>INDEX(AKORDT[],MATCH(Tabela_Kwerenda_z_AKORD[[#This Row],[PRACOWNICY_ID]],AKORDT[PRACOWNICY_ID],0),1)</f>
        <v>#N/A</v>
      </c>
    </row>
    <row r="2821" spans="1:11">
      <c r="A2821" s="11"/>
      <c r="B2821" s="11"/>
      <c r="F2821" s="11"/>
      <c r="I2821" t="str">
        <f>LEFT(Tabela_Kwerenda_z_AKORD[[#This Row],[NR_KOMISJI]],5)</f>
        <v/>
      </c>
      <c r="J2821" t="str">
        <f>DAY(Tabela_Kwerenda_z_AKORD[[#This Row],[CZAS_START]]) &amp;"-"&amp; MONTH(Tabela_Kwerenda_z_AKORD[[#This Row],[CZAS_START]]) &amp;"-"&amp; YEAR(Tabela_Kwerenda_z_AKORD[[#This Row],[CZAS_START]])</f>
        <v>0-1-1900</v>
      </c>
      <c r="K2821" t="e">
        <f>INDEX(AKORDT[],MATCH(Tabela_Kwerenda_z_AKORD[[#This Row],[PRACOWNICY_ID]],AKORDT[PRACOWNICY_ID],0),1)</f>
        <v>#N/A</v>
      </c>
    </row>
    <row r="2822" spans="1:11">
      <c r="A2822" s="11"/>
      <c r="B2822" s="11"/>
      <c r="F2822" s="11"/>
      <c r="I2822" t="str">
        <f>LEFT(Tabela_Kwerenda_z_AKORD[[#This Row],[NR_KOMISJI]],5)</f>
        <v/>
      </c>
      <c r="J2822" t="str">
        <f>DAY(Tabela_Kwerenda_z_AKORD[[#This Row],[CZAS_START]]) &amp;"-"&amp; MONTH(Tabela_Kwerenda_z_AKORD[[#This Row],[CZAS_START]]) &amp;"-"&amp; YEAR(Tabela_Kwerenda_z_AKORD[[#This Row],[CZAS_START]])</f>
        <v>0-1-1900</v>
      </c>
      <c r="K2822" t="e">
        <f>INDEX(AKORDT[],MATCH(Tabela_Kwerenda_z_AKORD[[#This Row],[PRACOWNICY_ID]],AKORDT[PRACOWNICY_ID],0),1)</f>
        <v>#N/A</v>
      </c>
    </row>
    <row r="2823" spans="1:11">
      <c r="A2823" s="11"/>
      <c r="B2823" s="11"/>
      <c r="F2823" s="11"/>
      <c r="I2823" t="str">
        <f>LEFT(Tabela_Kwerenda_z_AKORD[[#This Row],[NR_KOMISJI]],5)</f>
        <v/>
      </c>
      <c r="J2823" t="str">
        <f>DAY(Tabela_Kwerenda_z_AKORD[[#This Row],[CZAS_START]]) &amp;"-"&amp; MONTH(Tabela_Kwerenda_z_AKORD[[#This Row],[CZAS_START]]) &amp;"-"&amp; YEAR(Tabela_Kwerenda_z_AKORD[[#This Row],[CZAS_START]])</f>
        <v>0-1-1900</v>
      </c>
      <c r="K2823" t="e">
        <f>INDEX(AKORDT[],MATCH(Tabela_Kwerenda_z_AKORD[[#This Row],[PRACOWNICY_ID]],AKORDT[PRACOWNICY_ID],0),1)</f>
        <v>#N/A</v>
      </c>
    </row>
    <row r="2824" spans="1:11">
      <c r="A2824" s="11"/>
      <c r="B2824" s="11"/>
      <c r="F2824" s="11"/>
      <c r="I2824" t="str">
        <f>LEFT(Tabela_Kwerenda_z_AKORD[[#This Row],[NR_KOMISJI]],5)</f>
        <v/>
      </c>
      <c r="J2824" t="str">
        <f>DAY(Tabela_Kwerenda_z_AKORD[[#This Row],[CZAS_START]]) &amp;"-"&amp; MONTH(Tabela_Kwerenda_z_AKORD[[#This Row],[CZAS_START]]) &amp;"-"&amp; YEAR(Tabela_Kwerenda_z_AKORD[[#This Row],[CZAS_START]])</f>
        <v>0-1-1900</v>
      </c>
      <c r="K2824" t="e">
        <f>INDEX(AKORDT[],MATCH(Tabela_Kwerenda_z_AKORD[[#This Row],[PRACOWNICY_ID]],AKORDT[PRACOWNICY_ID],0),1)</f>
        <v>#N/A</v>
      </c>
    </row>
    <row r="2825" spans="1:11">
      <c r="A2825" s="11"/>
      <c r="B2825" s="11"/>
      <c r="F2825" s="11"/>
      <c r="I2825" t="str">
        <f>LEFT(Tabela_Kwerenda_z_AKORD[[#This Row],[NR_KOMISJI]],5)</f>
        <v/>
      </c>
      <c r="J2825" t="str">
        <f>DAY(Tabela_Kwerenda_z_AKORD[[#This Row],[CZAS_START]]) &amp;"-"&amp; MONTH(Tabela_Kwerenda_z_AKORD[[#This Row],[CZAS_START]]) &amp;"-"&amp; YEAR(Tabela_Kwerenda_z_AKORD[[#This Row],[CZAS_START]])</f>
        <v>0-1-1900</v>
      </c>
      <c r="K2825" t="e">
        <f>INDEX(AKORDT[],MATCH(Tabela_Kwerenda_z_AKORD[[#This Row],[PRACOWNICY_ID]],AKORDT[PRACOWNICY_ID],0),1)</f>
        <v>#N/A</v>
      </c>
    </row>
    <row r="2826" spans="1:11">
      <c r="A2826" s="11"/>
      <c r="B2826" s="11"/>
      <c r="F2826" s="11"/>
      <c r="I2826" t="str">
        <f>LEFT(Tabela_Kwerenda_z_AKORD[[#This Row],[NR_KOMISJI]],5)</f>
        <v/>
      </c>
      <c r="J2826" t="str">
        <f>DAY(Tabela_Kwerenda_z_AKORD[[#This Row],[CZAS_START]]) &amp;"-"&amp; MONTH(Tabela_Kwerenda_z_AKORD[[#This Row],[CZAS_START]]) &amp;"-"&amp; YEAR(Tabela_Kwerenda_z_AKORD[[#This Row],[CZAS_START]])</f>
        <v>0-1-1900</v>
      </c>
      <c r="K2826" t="e">
        <f>INDEX(AKORDT[],MATCH(Tabela_Kwerenda_z_AKORD[[#This Row],[PRACOWNICY_ID]],AKORDT[PRACOWNICY_ID],0),1)</f>
        <v>#N/A</v>
      </c>
    </row>
    <row r="2827" spans="1:11">
      <c r="A2827" s="11"/>
      <c r="B2827" s="11"/>
      <c r="F2827" s="11"/>
      <c r="I2827" t="str">
        <f>LEFT(Tabela_Kwerenda_z_AKORD[[#This Row],[NR_KOMISJI]],5)</f>
        <v/>
      </c>
      <c r="J2827" t="str">
        <f>DAY(Tabela_Kwerenda_z_AKORD[[#This Row],[CZAS_START]]) &amp;"-"&amp; MONTH(Tabela_Kwerenda_z_AKORD[[#This Row],[CZAS_START]]) &amp;"-"&amp; YEAR(Tabela_Kwerenda_z_AKORD[[#This Row],[CZAS_START]])</f>
        <v>0-1-1900</v>
      </c>
      <c r="K2827" t="e">
        <f>INDEX(AKORDT[],MATCH(Tabela_Kwerenda_z_AKORD[[#This Row],[PRACOWNICY_ID]],AKORDT[PRACOWNICY_ID],0),1)</f>
        <v>#N/A</v>
      </c>
    </row>
    <row r="2828" spans="1:11">
      <c r="A2828" s="11"/>
      <c r="B2828" s="11"/>
      <c r="F2828" s="11"/>
      <c r="I2828" t="str">
        <f>LEFT(Tabela_Kwerenda_z_AKORD[[#This Row],[NR_KOMISJI]],5)</f>
        <v/>
      </c>
      <c r="J2828" t="str">
        <f>DAY(Tabela_Kwerenda_z_AKORD[[#This Row],[CZAS_START]]) &amp;"-"&amp; MONTH(Tabela_Kwerenda_z_AKORD[[#This Row],[CZAS_START]]) &amp;"-"&amp; YEAR(Tabela_Kwerenda_z_AKORD[[#This Row],[CZAS_START]])</f>
        <v>0-1-1900</v>
      </c>
      <c r="K2828" t="e">
        <f>INDEX(AKORDT[],MATCH(Tabela_Kwerenda_z_AKORD[[#This Row],[PRACOWNICY_ID]],AKORDT[PRACOWNICY_ID],0),1)</f>
        <v>#N/A</v>
      </c>
    </row>
    <row r="2829" spans="1:11">
      <c r="A2829" s="11"/>
      <c r="B2829" s="11"/>
      <c r="F2829" s="11"/>
      <c r="I2829" t="str">
        <f>LEFT(Tabela_Kwerenda_z_AKORD[[#This Row],[NR_KOMISJI]],5)</f>
        <v/>
      </c>
      <c r="J2829" t="str">
        <f>DAY(Tabela_Kwerenda_z_AKORD[[#This Row],[CZAS_START]]) &amp;"-"&amp; MONTH(Tabela_Kwerenda_z_AKORD[[#This Row],[CZAS_START]]) &amp;"-"&amp; YEAR(Tabela_Kwerenda_z_AKORD[[#This Row],[CZAS_START]])</f>
        <v>0-1-1900</v>
      </c>
      <c r="K2829" t="e">
        <f>INDEX(AKORDT[],MATCH(Tabela_Kwerenda_z_AKORD[[#This Row],[PRACOWNICY_ID]],AKORDT[PRACOWNICY_ID],0),1)</f>
        <v>#N/A</v>
      </c>
    </row>
    <row r="2830" spans="1:11">
      <c r="A2830" s="11"/>
      <c r="B2830" s="11"/>
      <c r="F2830" s="11"/>
      <c r="I2830" t="str">
        <f>LEFT(Tabela_Kwerenda_z_AKORD[[#This Row],[NR_KOMISJI]],5)</f>
        <v/>
      </c>
      <c r="J2830" t="str">
        <f>DAY(Tabela_Kwerenda_z_AKORD[[#This Row],[CZAS_START]]) &amp;"-"&amp; MONTH(Tabela_Kwerenda_z_AKORD[[#This Row],[CZAS_START]]) &amp;"-"&amp; YEAR(Tabela_Kwerenda_z_AKORD[[#This Row],[CZAS_START]])</f>
        <v>0-1-1900</v>
      </c>
      <c r="K2830" t="e">
        <f>INDEX(AKORDT[],MATCH(Tabela_Kwerenda_z_AKORD[[#This Row],[PRACOWNICY_ID]],AKORDT[PRACOWNICY_ID],0),1)</f>
        <v>#N/A</v>
      </c>
    </row>
    <row r="2831" spans="1:11">
      <c r="A2831" s="11"/>
      <c r="B2831" s="11"/>
      <c r="F2831" s="11"/>
      <c r="I2831" t="str">
        <f>LEFT(Tabela_Kwerenda_z_AKORD[[#This Row],[NR_KOMISJI]],5)</f>
        <v/>
      </c>
      <c r="J2831" t="str">
        <f>DAY(Tabela_Kwerenda_z_AKORD[[#This Row],[CZAS_START]]) &amp;"-"&amp; MONTH(Tabela_Kwerenda_z_AKORD[[#This Row],[CZAS_START]]) &amp;"-"&amp; YEAR(Tabela_Kwerenda_z_AKORD[[#This Row],[CZAS_START]])</f>
        <v>0-1-1900</v>
      </c>
      <c r="K2831" t="e">
        <f>INDEX(AKORDT[],MATCH(Tabela_Kwerenda_z_AKORD[[#This Row],[PRACOWNICY_ID]],AKORDT[PRACOWNICY_ID],0),1)</f>
        <v>#N/A</v>
      </c>
    </row>
    <row r="2832" spans="1:11">
      <c r="A2832" s="11"/>
      <c r="B2832" s="11"/>
      <c r="F2832" s="11"/>
      <c r="I2832" t="str">
        <f>LEFT(Tabela_Kwerenda_z_AKORD[[#This Row],[NR_KOMISJI]],5)</f>
        <v/>
      </c>
      <c r="J2832" t="str">
        <f>DAY(Tabela_Kwerenda_z_AKORD[[#This Row],[CZAS_START]]) &amp;"-"&amp; MONTH(Tabela_Kwerenda_z_AKORD[[#This Row],[CZAS_START]]) &amp;"-"&amp; YEAR(Tabela_Kwerenda_z_AKORD[[#This Row],[CZAS_START]])</f>
        <v>0-1-1900</v>
      </c>
      <c r="K2832" t="e">
        <f>INDEX(AKORDT[],MATCH(Tabela_Kwerenda_z_AKORD[[#This Row],[PRACOWNICY_ID]],AKORDT[PRACOWNICY_ID],0),1)</f>
        <v>#N/A</v>
      </c>
    </row>
    <row r="2833" spans="1:11">
      <c r="A2833" s="11"/>
      <c r="B2833" s="11"/>
      <c r="F2833" s="11"/>
      <c r="I2833" t="str">
        <f>LEFT(Tabela_Kwerenda_z_AKORD[[#This Row],[NR_KOMISJI]],5)</f>
        <v/>
      </c>
      <c r="J2833" t="str">
        <f>DAY(Tabela_Kwerenda_z_AKORD[[#This Row],[CZAS_START]]) &amp;"-"&amp; MONTH(Tabela_Kwerenda_z_AKORD[[#This Row],[CZAS_START]]) &amp;"-"&amp; YEAR(Tabela_Kwerenda_z_AKORD[[#This Row],[CZAS_START]])</f>
        <v>0-1-1900</v>
      </c>
      <c r="K2833" t="e">
        <f>INDEX(AKORDT[],MATCH(Tabela_Kwerenda_z_AKORD[[#This Row],[PRACOWNICY_ID]],AKORDT[PRACOWNICY_ID],0),1)</f>
        <v>#N/A</v>
      </c>
    </row>
    <row r="2834" spans="1:11">
      <c r="A2834" s="11"/>
      <c r="B2834" s="11"/>
      <c r="F2834" s="11"/>
      <c r="I2834" t="str">
        <f>LEFT(Tabela_Kwerenda_z_AKORD[[#This Row],[NR_KOMISJI]],5)</f>
        <v/>
      </c>
      <c r="J2834" t="str">
        <f>DAY(Tabela_Kwerenda_z_AKORD[[#This Row],[CZAS_START]]) &amp;"-"&amp; MONTH(Tabela_Kwerenda_z_AKORD[[#This Row],[CZAS_START]]) &amp;"-"&amp; YEAR(Tabela_Kwerenda_z_AKORD[[#This Row],[CZAS_START]])</f>
        <v>0-1-1900</v>
      </c>
      <c r="K2834" t="e">
        <f>INDEX(AKORDT[],MATCH(Tabela_Kwerenda_z_AKORD[[#This Row],[PRACOWNICY_ID]],AKORDT[PRACOWNICY_ID],0),1)</f>
        <v>#N/A</v>
      </c>
    </row>
    <row r="2835" spans="1:11">
      <c r="A2835" s="11"/>
      <c r="B2835" s="11"/>
      <c r="F2835" s="11"/>
      <c r="I2835" t="str">
        <f>LEFT(Tabela_Kwerenda_z_AKORD[[#This Row],[NR_KOMISJI]],5)</f>
        <v/>
      </c>
      <c r="J2835" t="str">
        <f>DAY(Tabela_Kwerenda_z_AKORD[[#This Row],[CZAS_START]]) &amp;"-"&amp; MONTH(Tabela_Kwerenda_z_AKORD[[#This Row],[CZAS_START]]) &amp;"-"&amp; YEAR(Tabela_Kwerenda_z_AKORD[[#This Row],[CZAS_START]])</f>
        <v>0-1-1900</v>
      </c>
      <c r="K2835" t="e">
        <f>INDEX(AKORDT[],MATCH(Tabela_Kwerenda_z_AKORD[[#This Row],[PRACOWNICY_ID]],AKORDT[PRACOWNICY_ID],0),1)</f>
        <v>#N/A</v>
      </c>
    </row>
    <row r="2836" spans="1:11">
      <c r="A2836" s="11"/>
      <c r="B2836" s="11"/>
      <c r="F2836" s="11"/>
      <c r="I2836" t="str">
        <f>LEFT(Tabela_Kwerenda_z_AKORD[[#This Row],[NR_KOMISJI]],5)</f>
        <v/>
      </c>
      <c r="J2836" t="str">
        <f>DAY(Tabela_Kwerenda_z_AKORD[[#This Row],[CZAS_START]]) &amp;"-"&amp; MONTH(Tabela_Kwerenda_z_AKORD[[#This Row],[CZAS_START]]) &amp;"-"&amp; YEAR(Tabela_Kwerenda_z_AKORD[[#This Row],[CZAS_START]])</f>
        <v>0-1-1900</v>
      </c>
      <c r="K2836" t="e">
        <f>INDEX(AKORDT[],MATCH(Tabela_Kwerenda_z_AKORD[[#This Row],[PRACOWNICY_ID]],AKORDT[PRACOWNICY_ID],0),1)</f>
        <v>#N/A</v>
      </c>
    </row>
    <row r="2837" spans="1:11">
      <c r="A2837" s="11"/>
      <c r="B2837" s="11"/>
      <c r="F2837" s="11"/>
      <c r="I2837" t="str">
        <f>LEFT(Tabela_Kwerenda_z_AKORD[[#This Row],[NR_KOMISJI]],5)</f>
        <v/>
      </c>
      <c r="J2837" t="str">
        <f>DAY(Tabela_Kwerenda_z_AKORD[[#This Row],[CZAS_START]]) &amp;"-"&amp; MONTH(Tabela_Kwerenda_z_AKORD[[#This Row],[CZAS_START]]) &amp;"-"&amp; YEAR(Tabela_Kwerenda_z_AKORD[[#This Row],[CZAS_START]])</f>
        <v>0-1-1900</v>
      </c>
      <c r="K2837" t="e">
        <f>INDEX(AKORDT[],MATCH(Tabela_Kwerenda_z_AKORD[[#This Row],[PRACOWNICY_ID]],AKORDT[PRACOWNICY_ID],0),1)</f>
        <v>#N/A</v>
      </c>
    </row>
    <row r="2838" spans="1:11">
      <c r="A2838" s="11"/>
      <c r="B2838" s="11"/>
      <c r="F2838" s="11"/>
      <c r="I2838" t="str">
        <f>LEFT(Tabela_Kwerenda_z_AKORD[[#This Row],[NR_KOMISJI]],5)</f>
        <v/>
      </c>
      <c r="J2838" t="str">
        <f>DAY(Tabela_Kwerenda_z_AKORD[[#This Row],[CZAS_START]]) &amp;"-"&amp; MONTH(Tabela_Kwerenda_z_AKORD[[#This Row],[CZAS_START]]) &amp;"-"&amp; YEAR(Tabela_Kwerenda_z_AKORD[[#This Row],[CZAS_START]])</f>
        <v>0-1-1900</v>
      </c>
      <c r="K2838" t="e">
        <f>INDEX(AKORDT[],MATCH(Tabela_Kwerenda_z_AKORD[[#This Row],[PRACOWNICY_ID]],AKORDT[PRACOWNICY_ID],0),1)</f>
        <v>#N/A</v>
      </c>
    </row>
    <row r="2839" spans="1:11">
      <c r="A2839" s="11"/>
      <c r="B2839" s="11"/>
      <c r="F2839" s="11"/>
      <c r="I2839" t="str">
        <f>LEFT(Tabela_Kwerenda_z_AKORD[[#This Row],[NR_KOMISJI]],5)</f>
        <v/>
      </c>
      <c r="J2839" t="str">
        <f>DAY(Tabela_Kwerenda_z_AKORD[[#This Row],[CZAS_START]]) &amp;"-"&amp; MONTH(Tabela_Kwerenda_z_AKORD[[#This Row],[CZAS_START]]) &amp;"-"&amp; YEAR(Tabela_Kwerenda_z_AKORD[[#This Row],[CZAS_START]])</f>
        <v>0-1-1900</v>
      </c>
      <c r="K2839" t="e">
        <f>INDEX(AKORDT[],MATCH(Tabela_Kwerenda_z_AKORD[[#This Row],[PRACOWNICY_ID]],AKORDT[PRACOWNICY_ID],0),1)</f>
        <v>#N/A</v>
      </c>
    </row>
    <row r="2840" spans="1:11">
      <c r="A2840" s="11"/>
      <c r="B2840" s="11"/>
      <c r="F2840" s="11"/>
      <c r="I2840" t="str">
        <f>LEFT(Tabela_Kwerenda_z_AKORD[[#This Row],[NR_KOMISJI]],5)</f>
        <v/>
      </c>
      <c r="J2840" t="str">
        <f>DAY(Tabela_Kwerenda_z_AKORD[[#This Row],[CZAS_START]]) &amp;"-"&amp; MONTH(Tabela_Kwerenda_z_AKORD[[#This Row],[CZAS_START]]) &amp;"-"&amp; YEAR(Tabela_Kwerenda_z_AKORD[[#This Row],[CZAS_START]])</f>
        <v>0-1-1900</v>
      </c>
      <c r="K2840" t="e">
        <f>INDEX(AKORDT[],MATCH(Tabela_Kwerenda_z_AKORD[[#This Row],[PRACOWNICY_ID]],AKORDT[PRACOWNICY_ID],0),1)</f>
        <v>#N/A</v>
      </c>
    </row>
    <row r="2841" spans="1:11">
      <c r="A2841" s="11"/>
      <c r="B2841" s="11"/>
      <c r="F2841" s="11"/>
      <c r="I2841" t="str">
        <f>LEFT(Tabela_Kwerenda_z_AKORD[[#This Row],[NR_KOMISJI]],5)</f>
        <v/>
      </c>
      <c r="J2841" t="str">
        <f>DAY(Tabela_Kwerenda_z_AKORD[[#This Row],[CZAS_START]]) &amp;"-"&amp; MONTH(Tabela_Kwerenda_z_AKORD[[#This Row],[CZAS_START]]) &amp;"-"&amp; YEAR(Tabela_Kwerenda_z_AKORD[[#This Row],[CZAS_START]])</f>
        <v>0-1-1900</v>
      </c>
      <c r="K2841" t="e">
        <f>INDEX(AKORDT[],MATCH(Tabela_Kwerenda_z_AKORD[[#This Row],[PRACOWNICY_ID]],AKORDT[PRACOWNICY_ID],0),1)</f>
        <v>#N/A</v>
      </c>
    </row>
    <row r="2842" spans="1:11">
      <c r="A2842" s="11"/>
      <c r="B2842" s="11"/>
      <c r="F2842" s="11"/>
      <c r="I2842" t="str">
        <f>LEFT(Tabela_Kwerenda_z_AKORD[[#This Row],[NR_KOMISJI]],5)</f>
        <v/>
      </c>
      <c r="J2842" t="str">
        <f>DAY(Tabela_Kwerenda_z_AKORD[[#This Row],[CZAS_START]]) &amp;"-"&amp; MONTH(Tabela_Kwerenda_z_AKORD[[#This Row],[CZAS_START]]) &amp;"-"&amp; YEAR(Tabela_Kwerenda_z_AKORD[[#This Row],[CZAS_START]])</f>
        <v>0-1-1900</v>
      </c>
      <c r="K2842" t="e">
        <f>INDEX(AKORDT[],MATCH(Tabela_Kwerenda_z_AKORD[[#This Row],[PRACOWNICY_ID]],AKORDT[PRACOWNICY_ID],0),1)</f>
        <v>#N/A</v>
      </c>
    </row>
    <row r="2843" spans="1:11">
      <c r="A2843" s="11"/>
      <c r="B2843" s="11"/>
      <c r="F2843" s="11"/>
      <c r="I2843" t="str">
        <f>LEFT(Tabela_Kwerenda_z_AKORD[[#This Row],[NR_KOMISJI]],5)</f>
        <v/>
      </c>
      <c r="J2843" t="str">
        <f>DAY(Tabela_Kwerenda_z_AKORD[[#This Row],[CZAS_START]]) &amp;"-"&amp; MONTH(Tabela_Kwerenda_z_AKORD[[#This Row],[CZAS_START]]) &amp;"-"&amp; YEAR(Tabela_Kwerenda_z_AKORD[[#This Row],[CZAS_START]])</f>
        <v>0-1-1900</v>
      </c>
      <c r="K2843" t="e">
        <f>INDEX(AKORDT[],MATCH(Tabela_Kwerenda_z_AKORD[[#This Row],[PRACOWNICY_ID]],AKORDT[PRACOWNICY_ID],0),1)</f>
        <v>#N/A</v>
      </c>
    </row>
    <row r="2844" spans="1:11">
      <c r="A2844" s="11"/>
      <c r="B2844" s="11"/>
      <c r="F2844" s="11"/>
      <c r="I2844" t="str">
        <f>LEFT(Tabela_Kwerenda_z_AKORD[[#This Row],[NR_KOMISJI]],5)</f>
        <v/>
      </c>
      <c r="J2844" t="str">
        <f>DAY(Tabela_Kwerenda_z_AKORD[[#This Row],[CZAS_START]]) &amp;"-"&amp; MONTH(Tabela_Kwerenda_z_AKORD[[#This Row],[CZAS_START]]) &amp;"-"&amp; YEAR(Tabela_Kwerenda_z_AKORD[[#This Row],[CZAS_START]])</f>
        <v>0-1-1900</v>
      </c>
      <c r="K2844" t="e">
        <f>INDEX(AKORDT[],MATCH(Tabela_Kwerenda_z_AKORD[[#This Row],[PRACOWNICY_ID]],AKORDT[PRACOWNICY_ID],0),1)</f>
        <v>#N/A</v>
      </c>
    </row>
    <row r="2845" spans="1:11">
      <c r="A2845" s="11"/>
      <c r="B2845" s="11"/>
      <c r="F2845" s="11"/>
      <c r="I2845" t="str">
        <f>LEFT(Tabela_Kwerenda_z_AKORD[[#This Row],[NR_KOMISJI]],5)</f>
        <v/>
      </c>
      <c r="J2845" t="str">
        <f>DAY(Tabela_Kwerenda_z_AKORD[[#This Row],[CZAS_START]]) &amp;"-"&amp; MONTH(Tabela_Kwerenda_z_AKORD[[#This Row],[CZAS_START]]) &amp;"-"&amp; YEAR(Tabela_Kwerenda_z_AKORD[[#This Row],[CZAS_START]])</f>
        <v>0-1-1900</v>
      </c>
      <c r="K2845" t="e">
        <f>INDEX(AKORDT[],MATCH(Tabela_Kwerenda_z_AKORD[[#This Row],[PRACOWNICY_ID]],AKORDT[PRACOWNICY_ID],0),1)</f>
        <v>#N/A</v>
      </c>
    </row>
    <row r="2846" spans="1:11">
      <c r="A2846" s="11"/>
      <c r="B2846" s="11"/>
      <c r="F2846" s="11"/>
      <c r="I2846" t="str">
        <f>LEFT(Tabela_Kwerenda_z_AKORD[[#This Row],[NR_KOMISJI]],5)</f>
        <v/>
      </c>
      <c r="J2846" t="str">
        <f>DAY(Tabela_Kwerenda_z_AKORD[[#This Row],[CZAS_START]]) &amp;"-"&amp; MONTH(Tabela_Kwerenda_z_AKORD[[#This Row],[CZAS_START]]) &amp;"-"&amp; YEAR(Tabela_Kwerenda_z_AKORD[[#This Row],[CZAS_START]])</f>
        <v>0-1-1900</v>
      </c>
      <c r="K2846" t="e">
        <f>INDEX(AKORDT[],MATCH(Tabela_Kwerenda_z_AKORD[[#This Row],[PRACOWNICY_ID]],AKORDT[PRACOWNICY_ID],0),1)</f>
        <v>#N/A</v>
      </c>
    </row>
    <row r="2847" spans="1:11">
      <c r="A2847" s="11"/>
      <c r="B2847" s="11"/>
      <c r="F2847" s="11"/>
      <c r="I2847" t="str">
        <f>LEFT(Tabela_Kwerenda_z_AKORD[[#This Row],[NR_KOMISJI]],5)</f>
        <v/>
      </c>
      <c r="J2847" t="str">
        <f>DAY(Tabela_Kwerenda_z_AKORD[[#This Row],[CZAS_START]]) &amp;"-"&amp; MONTH(Tabela_Kwerenda_z_AKORD[[#This Row],[CZAS_START]]) &amp;"-"&amp; YEAR(Tabela_Kwerenda_z_AKORD[[#This Row],[CZAS_START]])</f>
        <v>0-1-1900</v>
      </c>
      <c r="K2847" t="e">
        <f>INDEX(AKORDT[],MATCH(Tabela_Kwerenda_z_AKORD[[#This Row],[PRACOWNICY_ID]],AKORDT[PRACOWNICY_ID],0),1)</f>
        <v>#N/A</v>
      </c>
    </row>
    <row r="2848" spans="1:11">
      <c r="A2848" s="11"/>
      <c r="B2848" s="11"/>
      <c r="F2848" s="11"/>
      <c r="I2848" t="str">
        <f>LEFT(Tabela_Kwerenda_z_AKORD[[#This Row],[NR_KOMISJI]],5)</f>
        <v/>
      </c>
      <c r="J2848" t="str">
        <f>DAY(Tabela_Kwerenda_z_AKORD[[#This Row],[CZAS_START]]) &amp;"-"&amp; MONTH(Tabela_Kwerenda_z_AKORD[[#This Row],[CZAS_START]]) &amp;"-"&amp; YEAR(Tabela_Kwerenda_z_AKORD[[#This Row],[CZAS_START]])</f>
        <v>0-1-1900</v>
      </c>
      <c r="K2848" t="e">
        <f>INDEX(AKORDT[],MATCH(Tabela_Kwerenda_z_AKORD[[#This Row],[PRACOWNICY_ID]],AKORDT[PRACOWNICY_ID],0),1)</f>
        <v>#N/A</v>
      </c>
    </row>
    <row r="2849" spans="1:11">
      <c r="A2849" s="11"/>
      <c r="B2849" s="11"/>
      <c r="F2849" s="11"/>
      <c r="I2849" t="str">
        <f>LEFT(Tabela_Kwerenda_z_AKORD[[#This Row],[NR_KOMISJI]],5)</f>
        <v/>
      </c>
      <c r="J2849" t="str">
        <f>DAY(Tabela_Kwerenda_z_AKORD[[#This Row],[CZAS_START]]) &amp;"-"&amp; MONTH(Tabela_Kwerenda_z_AKORD[[#This Row],[CZAS_START]]) &amp;"-"&amp; YEAR(Tabela_Kwerenda_z_AKORD[[#This Row],[CZAS_START]])</f>
        <v>0-1-1900</v>
      </c>
      <c r="K2849" t="e">
        <f>INDEX(AKORDT[],MATCH(Tabela_Kwerenda_z_AKORD[[#This Row],[PRACOWNICY_ID]],AKORDT[PRACOWNICY_ID],0),1)</f>
        <v>#N/A</v>
      </c>
    </row>
    <row r="2850" spans="1:11">
      <c r="A2850" s="11"/>
      <c r="B2850" s="11"/>
      <c r="F2850" s="11"/>
      <c r="I2850" t="str">
        <f>LEFT(Tabela_Kwerenda_z_AKORD[[#This Row],[NR_KOMISJI]],5)</f>
        <v/>
      </c>
      <c r="J2850" t="str">
        <f>DAY(Tabela_Kwerenda_z_AKORD[[#This Row],[CZAS_START]]) &amp;"-"&amp; MONTH(Tabela_Kwerenda_z_AKORD[[#This Row],[CZAS_START]]) &amp;"-"&amp; YEAR(Tabela_Kwerenda_z_AKORD[[#This Row],[CZAS_START]])</f>
        <v>0-1-1900</v>
      </c>
      <c r="K2850" t="e">
        <f>INDEX(AKORDT[],MATCH(Tabela_Kwerenda_z_AKORD[[#This Row],[PRACOWNICY_ID]],AKORDT[PRACOWNICY_ID],0),1)</f>
        <v>#N/A</v>
      </c>
    </row>
    <row r="2851" spans="1:11">
      <c r="A2851" s="11"/>
      <c r="B2851" s="11"/>
      <c r="F2851" s="11"/>
      <c r="I2851" t="str">
        <f>LEFT(Tabela_Kwerenda_z_AKORD[[#This Row],[NR_KOMISJI]],5)</f>
        <v/>
      </c>
      <c r="J2851" t="str">
        <f>DAY(Tabela_Kwerenda_z_AKORD[[#This Row],[CZAS_START]]) &amp;"-"&amp; MONTH(Tabela_Kwerenda_z_AKORD[[#This Row],[CZAS_START]]) &amp;"-"&amp; YEAR(Tabela_Kwerenda_z_AKORD[[#This Row],[CZAS_START]])</f>
        <v>0-1-1900</v>
      </c>
      <c r="K2851" t="e">
        <f>INDEX(AKORDT[],MATCH(Tabela_Kwerenda_z_AKORD[[#This Row],[PRACOWNICY_ID]],AKORDT[PRACOWNICY_ID],0),1)</f>
        <v>#N/A</v>
      </c>
    </row>
    <row r="2852" spans="1:11">
      <c r="A2852" s="11"/>
      <c r="B2852" s="11"/>
      <c r="F2852" s="11"/>
      <c r="I2852" t="str">
        <f>LEFT(Tabela_Kwerenda_z_AKORD[[#This Row],[NR_KOMISJI]],5)</f>
        <v/>
      </c>
      <c r="J2852" t="str">
        <f>DAY(Tabela_Kwerenda_z_AKORD[[#This Row],[CZAS_START]]) &amp;"-"&amp; MONTH(Tabela_Kwerenda_z_AKORD[[#This Row],[CZAS_START]]) &amp;"-"&amp; YEAR(Tabela_Kwerenda_z_AKORD[[#This Row],[CZAS_START]])</f>
        <v>0-1-1900</v>
      </c>
      <c r="K2852" t="e">
        <f>INDEX(AKORDT[],MATCH(Tabela_Kwerenda_z_AKORD[[#This Row],[PRACOWNICY_ID]],AKORDT[PRACOWNICY_ID],0),1)</f>
        <v>#N/A</v>
      </c>
    </row>
    <row r="2853" spans="1:11">
      <c r="A2853" s="11"/>
      <c r="B2853" s="11"/>
      <c r="F2853" s="11"/>
      <c r="I2853" t="str">
        <f>LEFT(Tabela_Kwerenda_z_AKORD[[#This Row],[NR_KOMISJI]],5)</f>
        <v/>
      </c>
      <c r="J2853" t="str">
        <f>DAY(Tabela_Kwerenda_z_AKORD[[#This Row],[CZAS_START]]) &amp;"-"&amp; MONTH(Tabela_Kwerenda_z_AKORD[[#This Row],[CZAS_START]]) &amp;"-"&amp; YEAR(Tabela_Kwerenda_z_AKORD[[#This Row],[CZAS_START]])</f>
        <v>0-1-1900</v>
      </c>
      <c r="K2853" t="e">
        <f>INDEX(AKORDT[],MATCH(Tabela_Kwerenda_z_AKORD[[#This Row],[PRACOWNICY_ID]],AKORDT[PRACOWNICY_ID],0),1)</f>
        <v>#N/A</v>
      </c>
    </row>
    <row r="2854" spans="1:11">
      <c r="A2854" s="11"/>
      <c r="B2854" s="11"/>
      <c r="F2854" s="11"/>
      <c r="I2854" t="str">
        <f>LEFT(Tabela_Kwerenda_z_AKORD[[#This Row],[NR_KOMISJI]],5)</f>
        <v/>
      </c>
      <c r="J2854" t="str">
        <f>DAY(Tabela_Kwerenda_z_AKORD[[#This Row],[CZAS_START]]) &amp;"-"&amp; MONTH(Tabela_Kwerenda_z_AKORD[[#This Row],[CZAS_START]]) &amp;"-"&amp; YEAR(Tabela_Kwerenda_z_AKORD[[#This Row],[CZAS_START]])</f>
        <v>0-1-1900</v>
      </c>
      <c r="K2854" t="e">
        <f>INDEX(AKORDT[],MATCH(Tabela_Kwerenda_z_AKORD[[#This Row],[PRACOWNICY_ID]],AKORDT[PRACOWNICY_ID],0),1)</f>
        <v>#N/A</v>
      </c>
    </row>
    <row r="2855" spans="1:11">
      <c r="A2855" s="11"/>
      <c r="B2855" s="11"/>
      <c r="F2855" s="11"/>
      <c r="I2855" t="str">
        <f>LEFT(Tabela_Kwerenda_z_AKORD[[#This Row],[NR_KOMISJI]],5)</f>
        <v/>
      </c>
      <c r="J2855" t="str">
        <f>DAY(Tabela_Kwerenda_z_AKORD[[#This Row],[CZAS_START]]) &amp;"-"&amp; MONTH(Tabela_Kwerenda_z_AKORD[[#This Row],[CZAS_START]]) &amp;"-"&amp; YEAR(Tabela_Kwerenda_z_AKORD[[#This Row],[CZAS_START]])</f>
        <v>0-1-1900</v>
      </c>
      <c r="K2855" t="e">
        <f>INDEX(AKORDT[],MATCH(Tabela_Kwerenda_z_AKORD[[#This Row],[PRACOWNICY_ID]],AKORDT[PRACOWNICY_ID],0),1)</f>
        <v>#N/A</v>
      </c>
    </row>
    <row r="2856" spans="1:11">
      <c r="A2856" s="11"/>
      <c r="B2856" s="11"/>
      <c r="F2856" s="11"/>
      <c r="I2856" t="str">
        <f>LEFT(Tabela_Kwerenda_z_AKORD[[#This Row],[NR_KOMISJI]],5)</f>
        <v/>
      </c>
      <c r="J2856" t="str">
        <f>DAY(Tabela_Kwerenda_z_AKORD[[#This Row],[CZAS_START]]) &amp;"-"&amp; MONTH(Tabela_Kwerenda_z_AKORD[[#This Row],[CZAS_START]]) &amp;"-"&amp; YEAR(Tabela_Kwerenda_z_AKORD[[#This Row],[CZAS_START]])</f>
        <v>0-1-1900</v>
      </c>
      <c r="K2856" t="e">
        <f>INDEX(AKORDT[],MATCH(Tabela_Kwerenda_z_AKORD[[#This Row],[PRACOWNICY_ID]],AKORDT[PRACOWNICY_ID],0),1)</f>
        <v>#N/A</v>
      </c>
    </row>
    <row r="2857" spans="1:11">
      <c r="A2857" s="11"/>
      <c r="B2857" s="11"/>
      <c r="F2857" s="11"/>
      <c r="I2857" t="str">
        <f>LEFT(Tabela_Kwerenda_z_AKORD[[#This Row],[NR_KOMISJI]],5)</f>
        <v/>
      </c>
      <c r="J2857" t="str">
        <f>DAY(Tabela_Kwerenda_z_AKORD[[#This Row],[CZAS_START]]) &amp;"-"&amp; MONTH(Tabela_Kwerenda_z_AKORD[[#This Row],[CZAS_START]]) &amp;"-"&amp; YEAR(Tabela_Kwerenda_z_AKORD[[#This Row],[CZAS_START]])</f>
        <v>0-1-1900</v>
      </c>
      <c r="K2857" t="e">
        <f>INDEX(AKORDT[],MATCH(Tabela_Kwerenda_z_AKORD[[#This Row],[PRACOWNICY_ID]],AKORDT[PRACOWNICY_ID],0),1)</f>
        <v>#N/A</v>
      </c>
    </row>
    <row r="2858" spans="1:11">
      <c r="A2858" s="11"/>
      <c r="B2858" s="11"/>
      <c r="F2858" s="11"/>
      <c r="I2858" t="str">
        <f>LEFT(Tabela_Kwerenda_z_AKORD[[#This Row],[NR_KOMISJI]],5)</f>
        <v/>
      </c>
      <c r="J2858" t="str">
        <f>DAY(Tabela_Kwerenda_z_AKORD[[#This Row],[CZAS_START]]) &amp;"-"&amp; MONTH(Tabela_Kwerenda_z_AKORD[[#This Row],[CZAS_START]]) &amp;"-"&amp; YEAR(Tabela_Kwerenda_z_AKORD[[#This Row],[CZAS_START]])</f>
        <v>0-1-1900</v>
      </c>
      <c r="K2858" t="e">
        <f>INDEX(AKORDT[],MATCH(Tabela_Kwerenda_z_AKORD[[#This Row],[PRACOWNICY_ID]],AKORDT[PRACOWNICY_ID],0),1)</f>
        <v>#N/A</v>
      </c>
    </row>
    <row r="2859" spans="1:11">
      <c r="A2859" s="11"/>
      <c r="B2859" s="11"/>
      <c r="F2859" s="11"/>
      <c r="I2859" t="str">
        <f>LEFT(Tabela_Kwerenda_z_AKORD[[#This Row],[NR_KOMISJI]],5)</f>
        <v/>
      </c>
      <c r="J2859" t="str">
        <f>DAY(Tabela_Kwerenda_z_AKORD[[#This Row],[CZAS_START]]) &amp;"-"&amp; MONTH(Tabela_Kwerenda_z_AKORD[[#This Row],[CZAS_START]]) &amp;"-"&amp; YEAR(Tabela_Kwerenda_z_AKORD[[#This Row],[CZAS_START]])</f>
        <v>0-1-1900</v>
      </c>
      <c r="K2859" t="e">
        <f>INDEX(AKORDT[],MATCH(Tabela_Kwerenda_z_AKORD[[#This Row],[PRACOWNICY_ID]],AKORDT[PRACOWNICY_ID],0),1)</f>
        <v>#N/A</v>
      </c>
    </row>
    <row r="2860" spans="1:11">
      <c r="A2860" s="11"/>
      <c r="B2860" s="11"/>
      <c r="F2860" s="11"/>
      <c r="I2860" t="str">
        <f>LEFT(Tabela_Kwerenda_z_AKORD[[#This Row],[NR_KOMISJI]],5)</f>
        <v/>
      </c>
      <c r="J2860" t="str">
        <f>DAY(Tabela_Kwerenda_z_AKORD[[#This Row],[CZAS_START]]) &amp;"-"&amp; MONTH(Tabela_Kwerenda_z_AKORD[[#This Row],[CZAS_START]]) &amp;"-"&amp; YEAR(Tabela_Kwerenda_z_AKORD[[#This Row],[CZAS_START]])</f>
        <v>0-1-1900</v>
      </c>
      <c r="K2860" t="e">
        <f>INDEX(AKORDT[],MATCH(Tabela_Kwerenda_z_AKORD[[#This Row],[PRACOWNICY_ID]],AKORDT[PRACOWNICY_ID],0),1)</f>
        <v>#N/A</v>
      </c>
    </row>
    <row r="2861" spans="1:11">
      <c r="A2861" s="11"/>
      <c r="B2861" s="11"/>
      <c r="F2861" s="11"/>
      <c r="I2861" t="str">
        <f>LEFT(Tabela_Kwerenda_z_AKORD[[#This Row],[NR_KOMISJI]],5)</f>
        <v/>
      </c>
      <c r="J2861" t="str">
        <f>DAY(Tabela_Kwerenda_z_AKORD[[#This Row],[CZAS_START]]) &amp;"-"&amp; MONTH(Tabela_Kwerenda_z_AKORD[[#This Row],[CZAS_START]]) &amp;"-"&amp; YEAR(Tabela_Kwerenda_z_AKORD[[#This Row],[CZAS_START]])</f>
        <v>0-1-1900</v>
      </c>
      <c r="K2861" t="e">
        <f>INDEX(AKORDT[],MATCH(Tabela_Kwerenda_z_AKORD[[#This Row],[PRACOWNICY_ID]],AKORDT[PRACOWNICY_ID],0),1)</f>
        <v>#N/A</v>
      </c>
    </row>
    <row r="2862" spans="1:11">
      <c r="A2862" s="11"/>
      <c r="B2862" s="11"/>
      <c r="F2862" s="11"/>
      <c r="I2862" t="str">
        <f>LEFT(Tabela_Kwerenda_z_AKORD[[#This Row],[NR_KOMISJI]],5)</f>
        <v/>
      </c>
      <c r="J2862" t="str">
        <f>DAY(Tabela_Kwerenda_z_AKORD[[#This Row],[CZAS_START]]) &amp;"-"&amp; MONTH(Tabela_Kwerenda_z_AKORD[[#This Row],[CZAS_START]]) &amp;"-"&amp; YEAR(Tabela_Kwerenda_z_AKORD[[#This Row],[CZAS_START]])</f>
        <v>0-1-1900</v>
      </c>
      <c r="K2862" t="e">
        <f>INDEX(AKORDT[],MATCH(Tabela_Kwerenda_z_AKORD[[#This Row],[PRACOWNICY_ID]],AKORDT[PRACOWNICY_ID],0),1)</f>
        <v>#N/A</v>
      </c>
    </row>
    <row r="2863" spans="1:11">
      <c r="A2863" s="11"/>
      <c r="B2863" s="11"/>
      <c r="F2863" s="11"/>
      <c r="I2863" t="str">
        <f>LEFT(Tabela_Kwerenda_z_AKORD[[#This Row],[NR_KOMISJI]],5)</f>
        <v/>
      </c>
      <c r="J2863" t="str">
        <f>DAY(Tabela_Kwerenda_z_AKORD[[#This Row],[CZAS_START]]) &amp;"-"&amp; MONTH(Tabela_Kwerenda_z_AKORD[[#This Row],[CZAS_START]]) &amp;"-"&amp; YEAR(Tabela_Kwerenda_z_AKORD[[#This Row],[CZAS_START]])</f>
        <v>0-1-1900</v>
      </c>
      <c r="K2863" t="e">
        <f>INDEX(AKORDT[],MATCH(Tabela_Kwerenda_z_AKORD[[#This Row],[PRACOWNICY_ID]],AKORDT[PRACOWNICY_ID],0),1)</f>
        <v>#N/A</v>
      </c>
    </row>
    <row r="2864" spans="1:11">
      <c r="A2864" s="11"/>
      <c r="B2864" s="11"/>
      <c r="F2864" s="11"/>
      <c r="I2864" t="str">
        <f>LEFT(Tabela_Kwerenda_z_AKORD[[#This Row],[NR_KOMISJI]],5)</f>
        <v/>
      </c>
      <c r="J2864" t="str">
        <f>DAY(Tabela_Kwerenda_z_AKORD[[#This Row],[CZAS_START]]) &amp;"-"&amp; MONTH(Tabela_Kwerenda_z_AKORD[[#This Row],[CZAS_START]]) &amp;"-"&amp; YEAR(Tabela_Kwerenda_z_AKORD[[#This Row],[CZAS_START]])</f>
        <v>0-1-1900</v>
      </c>
      <c r="K2864" t="e">
        <f>INDEX(AKORDT[],MATCH(Tabela_Kwerenda_z_AKORD[[#This Row],[PRACOWNICY_ID]],AKORDT[PRACOWNICY_ID],0),1)</f>
        <v>#N/A</v>
      </c>
    </row>
    <row r="2865" spans="1:11">
      <c r="A2865" s="11"/>
      <c r="B2865" s="11"/>
      <c r="F2865" s="11"/>
      <c r="I2865" t="str">
        <f>LEFT(Tabela_Kwerenda_z_AKORD[[#This Row],[NR_KOMISJI]],5)</f>
        <v/>
      </c>
      <c r="J2865" t="str">
        <f>DAY(Tabela_Kwerenda_z_AKORD[[#This Row],[CZAS_START]]) &amp;"-"&amp; MONTH(Tabela_Kwerenda_z_AKORD[[#This Row],[CZAS_START]]) &amp;"-"&amp; YEAR(Tabela_Kwerenda_z_AKORD[[#This Row],[CZAS_START]])</f>
        <v>0-1-1900</v>
      </c>
      <c r="K2865" t="e">
        <f>INDEX(AKORDT[],MATCH(Tabela_Kwerenda_z_AKORD[[#This Row],[PRACOWNICY_ID]],AKORDT[PRACOWNICY_ID],0),1)</f>
        <v>#N/A</v>
      </c>
    </row>
    <row r="2866" spans="1:11">
      <c r="A2866" s="11"/>
      <c r="B2866" s="11"/>
      <c r="F2866" s="11"/>
      <c r="I2866" t="str">
        <f>LEFT(Tabela_Kwerenda_z_AKORD[[#This Row],[NR_KOMISJI]],5)</f>
        <v/>
      </c>
      <c r="J2866" t="str">
        <f>DAY(Tabela_Kwerenda_z_AKORD[[#This Row],[CZAS_START]]) &amp;"-"&amp; MONTH(Tabela_Kwerenda_z_AKORD[[#This Row],[CZAS_START]]) &amp;"-"&amp; YEAR(Tabela_Kwerenda_z_AKORD[[#This Row],[CZAS_START]])</f>
        <v>0-1-1900</v>
      </c>
      <c r="K2866" t="e">
        <f>INDEX(AKORDT[],MATCH(Tabela_Kwerenda_z_AKORD[[#This Row],[PRACOWNICY_ID]],AKORDT[PRACOWNICY_ID],0),1)</f>
        <v>#N/A</v>
      </c>
    </row>
    <row r="2867" spans="1:11">
      <c r="A2867" s="11"/>
      <c r="B2867" s="11"/>
      <c r="F2867" s="11"/>
      <c r="I2867" t="str">
        <f>LEFT(Tabela_Kwerenda_z_AKORD[[#This Row],[NR_KOMISJI]],5)</f>
        <v/>
      </c>
      <c r="J2867" t="str">
        <f>DAY(Tabela_Kwerenda_z_AKORD[[#This Row],[CZAS_START]]) &amp;"-"&amp; MONTH(Tabela_Kwerenda_z_AKORD[[#This Row],[CZAS_START]]) &amp;"-"&amp; YEAR(Tabela_Kwerenda_z_AKORD[[#This Row],[CZAS_START]])</f>
        <v>0-1-1900</v>
      </c>
      <c r="K2867" t="e">
        <f>INDEX(AKORDT[],MATCH(Tabela_Kwerenda_z_AKORD[[#This Row],[PRACOWNICY_ID]],AKORDT[PRACOWNICY_ID],0),1)</f>
        <v>#N/A</v>
      </c>
    </row>
    <row r="2868" spans="1:11">
      <c r="A2868" s="11"/>
      <c r="B2868" s="11"/>
      <c r="F2868" s="11"/>
      <c r="I2868" t="str">
        <f>LEFT(Tabela_Kwerenda_z_AKORD[[#This Row],[NR_KOMISJI]],5)</f>
        <v/>
      </c>
      <c r="J2868" t="str">
        <f>DAY(Tabela_Kwerenda_z_AKORD[[#This Row],[CZAS_START]]) &amp;"-"&amp; MONTH(Tabela_Kwerenda_z_AKORD[[#This Row],[CZAS_START]]) &amp;"-"&amp; YEAR(Tabela_Kwerenda_z_AKORD[[#This Row],[CZAS_START]])</f>
        <v>0-1-1900</v>
      </c>
      <c r="K2868" t="e">
        <f>INDEX(AKORDT[],MATCH(Tabela_Kwerenda_z_AKORD[[#This Row],[PRACOWNICY_ID]],AKORDT[PRACOWNICY_ID],0),1)</f>
        <v>#N/A</v>
      </c>
    </row>
    <row r="2869" spans="1:11">
      <c r="A2869" s="11"/>
      <c r="B2869" s="11"/>
      <c r="F2869" s="11"/>
      <c r="I2869" t="str">
        <f>LEFT(Tabela_Kwerenda_z_AKORD[[#This Row],[NR_KOMISJI]],5)</f>
        <v/>
      </c>
      <c r="J2869" t="str">
        <f>DAY(Tabela_Kwerenda_z_AKORD[[#This Row],[CZAS_START]]) &amp;"-"&amp; MONTH(Tabela_Kwerenda_z_AKORD[[#This Row],[CZAS_START]]) &amp;"-"&amp; YEAR(Tabela_Kwerenda_z_AKORD[[#This Row],[CZAS_START]])</f>
        <v>0-1-1900</v>
      </c>
      <c r="K2869" t="e">
        <f>INDEX(AKORDT[],MATCH(Tabela_Kwerenda_z_AKORD[[#This Row],[PRACOWNICY_ID]],AKORDT[PRACOWNICY_ID],0),1)</f>
        <v>#N/A</v>
      </c>
    </row>
    <row r="2870" spans="1:11">
      <c r="A2870" s="11"/>
      <c r="B2870" s="11"/>
      <c r="F2870" s="11"/>
      <c r="I2870" t="str">
        <f>LEFT(Tabela_Kwerenda_z_AKORD[[#This Row],[NR_KOMISJI]],5)</f>
        <v/>
      </c>
      <c r="J2870" t="str">
        <f>DAY(Tabela_Kwerenda_z_AKORD[[#This Row],[CZAS_START]]) &amp;"-"&amp; MONTH(Tabela_Kwerenda_z_AKORD[[#This Row],[CZAS_START]]) &amp;"-"&amp; YEAR(Tabela_Kwerenda_z_AKORD[[#This Row],[CZAS_START]])</f>
        <v>0-1-1900</v>
      </c>
      <c r="K2870" t="e">
        <f>INDEX(AKORDT[],MATCH(Tabela_Kwerenda_z_AKORD[[#This Row],[PRACOWNICY_ID]],AKORDT[PRACOWNICY_ID],0),1)</f>
        <v>#N/A</v>
      </c>
    </row>
    <row r="2871" spans="1:11">
      <c r="A2871" s="11"/>
      <c r="B2871" s="11"/>
      <c r="F2871" s="11"/>
      <c r="I2871" t="str">
        <f>LEFT(Tabela_Kwerenda_z_AKORD[[#This Row],[NR_KOMISJI]],5)</f>
        <v/>
      </c>
      <c r="J2871" t="str">
        <f>DAY(Tabela_Kwerenda_z_AKORD[[#This Row],[CZAS_START]]) &amp;"-"&amp; MONTH(Tabela_Kwerenda_z_AKORD[[#This Row],[CZAS_START]]) &amp;"-"&amp; YEAR(Tabela_Kwerenda_z_AKORD[[#This Row],[CZAS_START]])</f>
        <v>0-1-1900</v>
      </c>
      <c r="K2871" t="e">
        <f>INDEX(AKORDT[],MATCH(Tabela_Kwerenda_z_AKORD[[#This Row],[PRACOWNICY_ID]],AKORDT[PRACOWNICY_ID],0),1)</f>
        <v>#N/A</v>
      </c>
    </row>
    <row r="2872" spans="1:11">
      <c r="A2872" s="11"/>
      <c r="B2872" s="11"/>
      <c r="F2872" s="11"/>
      <c r="I2872" t="str">
        <f>LEFT(Tabela_Kwerenda_z_AKORD[[#This Row],[NR_KOMISJI]],5)</f>
        <v/>
      </c>
      <c r="J2872" t="str">
        <f>DAY(Tabela_Kwerenda_z_AKORD[[#This Row],[CZAS_START]]) &amp;"-"&amp; MONTH(Tabela_Kwerenda_z_AKORD[[#This Row],[CZAS_START]]) &amp;"-"&amp; YEAR(Tabela_Kwerenda_z_AKORD[[#This Row],[CZAS_START]])</f>
        <v>0-1-1900</v>
      </c>
      <c r="K2872" t="e">
        <f>INDEX(AKORDT[],MATCH(Tabela_Kwerenda_z_AKORD[[#This Row],[PRACOWNICY_ID]],AKORDT[PRACOWNICY_ID],0),1)</f>
        <v>#N/A</v>
      </c>
    </row>
    <row r="2873" spans="1:11">
      <c r="A2873" s="11"/>
      <c r="B2873" s="11"/>
      <c r="F2873" s="11"/>
      <c r="I2873" t="str">
        <f>LEFT(Tabela_Kwerenda_z_AKORD[[#This Row],[NR_KOMISJI]],5)</f>
        <v/>
      </c>
      <c r="J2873" t="str">
        <f>DAY(Tabela_Kwerenda_z_AKORD[[#This Row],[CZAS_START]]) &amp;"-"&amp; MONTH(Tabela_Kwerenda_z_AKORD[[#This Row],[CZAS_START]]) &amp;"-"&amp; YEAR(Tabela_Kwerenda_z_AKORD[[#This Row],[CZAS_START]])</f>
        <v>0-1-1900</v>
      </c>
      <c r="K2873" t="e">
        <f>INDEX(AKORDT[],MATCH(Tabela_Kwerenda_z_AKORD[[#This Row],[PRACOWNICY_ID]],AKORDT[PRACOWNICY_ID],0),1)</f>
        <v>#N/A</v>
      </c>
    </row>
    <row r="2874" spans="1:11">
      <c r="A2874" s="11"/>
      <c r="B2874" s="11"/>
      <c r="F2874" s="11"/>
      <c r="I2874" t="str">
        <f>LEFT(Tabela_Kwerenda_z_AKORD[[#This Row],[NR_KOMISJI]],5)</f>
        <v/>
      </c>
      <c r="J2874" t="str">
        <f>DAY(Tabela_Kwerenda_z_AKORD[[#This Row],[CZAS_START]]) &amp;"-"&amp; MONTH(Tabela_Kwerenda_z_AKORD[[#This Row],[CZAS_START]]) &amp;"-"&amp; YEAR(Tabela_Kwerenda_z_AKORD[[#This Row],[CZAS_START]])</f>
        <v>0-1-1900</v>
      </c>
      <c r="K2874" t="e">
        <f>INDEX(AKORDT[],MATCH(Tabela_Kwerenda_z_AKORD[[#This Row],[PRACOWNICY_ID]],AKORDT[PRACOWNICY_ID],0),1)</f>
        <v>#N/A</v>
      </c>
    </row>
    <row r="2875" spans="1:11">
      <c r="A2875" s="11"/>
      <c r="B2875" s="11"/>
      <c r="F2875" s="11"/>
      <c r="I2875" t="str">
        <f>LEFT(Tabela_Kwerenda_z_AKORD[[#This Row],[NR_KOMISJI]],5)</f>
        <v/>
      </c>
      <c r="J2875" t="str">
        <f>DAY(Tabela_Kwerenda_z_AKORD[[#This Row],[CZAS_START]]) &amp;"-"&amp; MONTH(Tabela_Kwerenda_z_AKORD[[#This Row],[CZAS_START]]) &amp;"-"&amp; YEAR(Tabela_Kwerenda_z_AKORD[[#This Row],[CZAS_START]])</f>
        <v>0-1-1900</v>
      </c>
      <c r="K2875" t="e">
        <f>INDEX(AKORDT[],MATCH(Tabela_Kwerenda_z_AKORD[[#This Row],[PRACOWNICY_ID]],AKORDT[PRACOWNICY_ID],0),1)</f>
        <v>#N/A</v>
      </c>
    </row>
    <row r="2876" spans="1:11">
      <c r="A2876" s="11"/>
      <c r="B2876" s="11"/>
      <c r="F2876" s="11"/>
      <c r="I2876" t="str">
        <f>LEFT(Tabela_Kwerenda_z_AKORD[[#This Row],[NR_KOMISJI]],5)</f>
        <v/>
      </c>
      <c r="J2876" t="str">
        <f>DAY(Tabela_Kwerenda_z_AKORD[[#This Row],[CZAS_START]]) &amp;"-"&amp; MONTH(Tabela_Kwerenda_z_AKORD[[#This Row],[CZAS_START]]) &amp;"-"&amp; YEAR(Tabela_Kwerenda_z_AKORD[[#This Row],[CZAS_START]])</f>
        <v>0-1-1900</v>
      </c>
      <c r="K2876" t="e">
        <f>INDEX(AKORDT[],MATCH(Tabela_Kwerenda_z_AKORD[[#This Row],[PRACOWNICY_ID]],AKORDT[PRACOWNICY_ID],0),1)</f>
        <v>#N/A</v>
      </c>
    </row>
    <row r="2877" spans="1:11">
      <c r="A2877" s="11"/>
      <c r="B2877" s="11"/>
      <c r="F2877" s="11"/>
      <c r="I2877" t="str">
        <f>LEFT(Tabela_Kwerenda_z_AKORD[[#This Row],[NR_KOMISJI]],5)</f>
        <v/>
      </c>
      <c r="J2877" t="str">
        <f>DAY(Tabela_Kwerenda_z_AKORD[[#This Row],[CZAS_START]]) &amp;"-"&amp; MONTH(Tabela_Kwerenda_z_AKORD[[#This Row],[CZAS_START]]) &amp;"-"&amp; YEAR(Tabela_Kwerenda_z_AKORD[[#This Row],[CZAS_START]])</f>
        <v>0-1-1900</v>
      </c>
      <c r="K2877" t="e">
        <f>INDEX(AKORDT[],MATCH(Tabela_Kwerenda_z_AKORD[[#This Row],[PRACOWNICY_ID]],AKORDT[PRACOWNICY_ID],0),1)</f>
        <v>#N/A</v>
      </c>
    </row>
    <row r="2878" spans="1:11">
      <c r="A2878" s="11"/>
      <c r="B2878" s="11"/>
      <c r="F2878" s="11"/>
      <c r="I2878" t="str">
        <f>LEFT(Tabela_Kwerenda_z_AKORD[[#This Row],[NR_KOMISJI]],5)</f>
        <v/>
      </c>
      <c r="J2878" t="str">
        <f>DAY(Tabela_Kwerenda_z_AKORD[[#This Row],[CZAS_START]]) &amp;"-"&amp; MONTH(Tabela_Kwerenda_z_AKORD[[#This Row],[CZAS_START]]) &amp;"-"&amp; YEAR(Tabela_Kwerenda_z_AKORD[[#This Row],[CZAS_START]])</f>
        <v>0-1-1900</v>
      </c>
      <c r="K2878" t="e">
        <f>INDEX(AKORDT[],MATCH(Tabela_Kwerenda_z_AKORD[[#This Row],[PRACOWNICY_ID]],AKORDT[PRACOWNICY_ID],0),1)</f>
        <v>#N/A</v>
      </c>
    </row>
    <row r="2879" spans="1:11">
      <c r="A2879" s="11"/>
      <c r="B2879" s="11"/>
      <c r="F2879" s="11"/>
      <c r="I2879" t="str">
        <f>LEFT(Tabela_Kwerenda_z_AKORD[[#This Row],[NR_KOMISJI]],5)</f>
        <v/>
      </c>
      <c r="J2879" t="str">
        <f>DAY(Tabela_Kwerenda_z_AKORD[[#This Row],[CZAS_START]]) &amp;"-"&amp; MONTH(Tabela_Kwerenda_z_AKORD[[#This Row],[CZAS_START]]) &amp;"-"&amp; YEAR(Tabela_Kwerenda_z_AKORD[[#This Row],[CZAS_START]])</f>
        <v>0-1-1900</v>
      </c>
      <c r="K2879" t="e">
        <f>INDEX(AKORDT[],MATCH(Tabela_Kwerenda_z_AKORD[[#This Row],[PRACOWNICY_ID]],AKORDT[PRACOWNICY_ID],0),1)</f>
        <v>#N/A</v>
      </c>
    </row>
    <row r="2880" spans="1:11">
      <c r="A2880" s="11"/>
      <c r="B2880" s="11"/>
      <c r="F2880" s="11"/>
      <c r="I2880" t="str">
        <f>LEFT(Tabela_Kwerenda_z_AKORD[[#This Row],[NR_KOMISJI]],5)</f>
        <v/>
      </c>
      <c r="J2880" t="str">
        <f>DAY(Tabela_Kwerenda_z_AKORD[[#This Row],[CZAS_START]]) &amp;"-"&amp; MONTH(Tabela_Kwerenda_z_AKORD[[#This Row],[CZAS_START]]) &amp;"-"&amp; YEAR(Tabela_Kwerenda_z_AKORD[[#This Row],[CZAS_START]])</f>
        <v>0-1-1900</v>
      </c>
      <c r="K2880" t="e">
        <f>INDEX(AKORDT[],MATCH(Tabela_Kwerenda_z_AKORD[[#This Row],[PRACOWNICY_ID]],AKORDT[PRACOWNICY_ID],0),1)</f>
        <v>#N/A</v>
      </c>
    </row>
    <row r="2881" spans="1:11">
      <c r="A2881" s="11"/>
      <c r="B2881" s="11"/>
      <c r="F2881" s="11"/>
      <c r="I2881" t="str">
        <f>LEFT(Tabela_Kwerenda_z_AKORD[[#This Row],[NR_KOMISJI]],5)</f>
        <v/>
      </c>
      <c r="J2881" t="str">
        <f>DAY(Tabela_Kwerenda_z_AKORD[[#This Row],[CZAS_START]]) &amp;"-"&amp; MONTH(Tabela_Kwerenda_z_AKORD[[#This Row],[CZAS_START]]) &amp;"-"&amp; YEAR(Tabela_Kwerenda_z_AKORD[[#This Row],[CZAS_START]])</f>
        <v>0-1-1900</v>
      </c>
      <c r="K2881" t="e">
        <f>INDEX(AKORDT[],MATCH(Tabela_Kwerenda_z_AKORD[[#This Row],[PRACOWNICY_ID]],AKORDT[PRACOWNICY_ID],0),1)</f>
        <v>#N/A</v>
      </c>
    </row>
    <row r="2882" spans="1:11">
      <c r="A2882" s="11"/>
      <c r="B2882" s="11"/>
      <c r="F2882" s="11"/>
      <c r="I2882" t="str">
        <f>LEFT(Tabela_Kwerenda_z_AKORD[[#This Row],[NR_KOMISJI]],5)</f>
        <v/>
      </c>
      <c r="J2882" t="str">
        <f>DAY(Tabela_Kwerenda_z_AKORD[[#This Row],[CZAS_START]]) &amp;"-"&amp; MONTH(Tabela_Kwerenda_z_AKORD[[#This Row],[CZAS_START]]) &amp;"-"&amp; YEAR(Tabela_Kwerenda_z_AKORD[[#This Row],[CZAS_START]])</f>
        <v>0-1-1900</v>
      </c>
      <c r="K2882" t="e">
        <f>INDEX(AKORDT[],MATCH(Tabela_Kwerenda_z_AKORD[[#This Row],[PRACOWNICY_ID]],AKORDT[PRACOWNICY_ID],0),1)</f>
        <v>#N/A</v>
      </c>
    </row>
    <row r="2883" spans="1:11">
      <c r="A2883" s="11"/>
      <c r="B2883" s="11"/>
      <c r="F2883" s="11"/>
      <c r="I2883" t="str">
        <f>LEFT(Tabela_Kwerenda_z_AKORD[[#This Row],[NR_KOMISJI]],5)</f>
        <v/>
      </c>
      <c r="J2883" t="str">
        <f>DAY(Tabela_Kwerenda_z_AKORD[[#This Row],[CZAS_START]]) &amp;"-"&amp; MONTH(Tabela_Kwerenda_z_AKORD[[#This Row],[CZAS_START]]) &amp;"-"&amp; YEAR(Tabela_Kwerenda_z_AKORD[[#This Row],[CZAS_START]])</f>
        <v>0-1-1900</v>
      </c>
      <c r="K2883" t="e">
        <f>INDEX(AKORDT[],MATCH(Tabela_Kwerenda_z_AKORD[[#This Row],[PRACOWNICY_ID]],AKORDT[PRACOWNICY_ID],0),1)</f>
        <v>#N/A</v>
      </c>
    </row>
    <row r="2884" spans="1:11">
      <c r="A2884" s="11"/>
      <c r="B2884" s="11"/>
      <c r="F2884" s="11"/>
      <c r="I2884" t="str">
        <f>LEFT(Tabela_Kwerenda_z_AKORD[[#This Row],[NR_KOMISJI]],5)</f>
        <v/>
      </c>
      <c r="J2884" t="str">
        <f>DAY(Tabela_Kwerenda_z_AKORD[[#This Row],[CZAS_START]]) &amp;"-"&amp; MONTH(Tabela_Kwerenda_z_AKORD[[#This Row],[CZAS_START]]) &amp;"-"&amp; YEAR(Tabela_Kwerenda_z_AKORD[[#This Row],[CZAS_START]])</f>
        <v>0-1-1900</v>
      </c>
      <c r="K2884" t="e">
        <f>INDEX(AKORDT[],MATCH(Tabela_Kwerenda_z_AKORD[[#This Row],[PRACOWNICY_ID]],AKORDT[PRACOWNICY_ID],0),1)</f>
        <v>#N/A</v>
      </c>
    </row>
    <row r="2885" spans="1:11">
      <c r="A2885" s="11"/>
      <c r="B2885" s="11"/>
      <c r="F2885" s="11"/>
      <c r="I2885" t="str">
        <f>LEFT(Tabela_Kwerenda_z_AKORD[[#This Row],[NR_KOMISJI]],5)</f>
        <v/>
      </c>
      <c r="J2885" t="str">
        <f>DAY(Tabela_Kwerenda_z_AKORD[[#This Row],[CZAS_START]]) &amp;"-"&amp; MONTH(Tabela_Kwerenda_z_AKORD[[#This Row],[CZAS_START]]) &amp;"-"&amp; YEAR(Tabela_Kwerenda_z_AKORD[[#This Row],[CZAS_START]])</f>
        <v>0-1-1900</v>
      </c>
      <c r="K2885" t="e">
        <f>INDEX(AKORDT[],MATCH(Tabela_Kwerenda_z_AKORD[[#This Row],[PRACOWNICY_ID]],AKORDT[PRACOWNICY_ID],0),1)</f>
        <v>#N/A</v>
      </c>
    </row>
    <row r="2886" spans="1:11">
      <c r="A2886" s="11"/>
      <c r="B2886" s="11"/>
      <c r="F2886" s="11"/>
      <c r="I2886" t="str">
        <f>LEFT(Tabela_Kwerenda_z_AKORD[[#This Row],[NR_KOMISJI]],5)</f>
        <v/>
      </c>
      <c r="J2886" t="str">
        <f>DAY(Tabela_Kwerenda_z_AKORD[[#This Row],[CZAS_START]]) &amp;"-"&amp; MONTH(Tabela_Kwerenda_z_AKORD[[#This Row],[CZAS_START]]) &amp;"-"&amp; YEAR(Tabela_Kwerenda_z_AKORD[[#This Row],[CZAS_START]])</f>
        <v>0-1-1900</v>
      </c>
      <c r="K2886" t="e">
        <f>INDEX(AKORDT[],MATCH(Tabela_Kwerenda_z_AKORD[[#This Row],[PRACOWNICY_ID]],AKORDT[PRACOWNICY_ID],0),1)</f>
        <v>#N/A</v>
      </c>
    </row>
    <row r="2887" spans="1:11">
      <c r="A2887" s="11"/>
      <c r="B2887" s="11"/>
      <c r="F2887" s="11"/>
      <c r="I2887" t="str">
        <f>LEFT(Tabela_Kwerenda_z_AKORD[[#This Row],[NR_KOMISJI]],5)</f>
        <v/>
      </c>
      <c r="J2887" t="str">
        <f>DAY(Tabela_Kwerenda_z_AKORD[[#This Row],[CZAS_START]]) &amp;"-"&amp; MONTH(Tabela_Kwerenda_z_AKORD[[#This Row],[CZAS_START]]) &amp;"-"&amp; YEAR(Tabela_Kwerenda_z_AKORD[[#This Row],[CZAS_START]])</f>
        <v>0-1-1900</v>
      </c>
      <c r="K2887" t="e">
        <f>INDEX(AKORDT[],MATCH(Tabela_Kwerenda_z_AKORD[[#This Row],[PRACOWNICY_ID]],AKORDT[PRACOWNICY_ID],0),1)</f>
        <v>#N/A</v>
      </c>
    </row>
    <row r="2888" spans="1:11">
      <c r="A2888" s="11"/>
      <c r="B2888" s="11"/>
      <c r="F2888" s="11"/>
      <c r="I2888" t="str">
        <f>LEFT(Tabela_Kwerenda_z_AKORD[[#This Row],[NR_KOMISJI]],5)</f>
        <v/>
      </c>
      <c r="J2888" t="str">
        <f>DAY(Tabela_Kwerenda_z_AKORD[[#This Row],[CZAS_START]]) &amp;"-"&amp; MONTH(Tabela_Kwerenda_z_AKORD[[#This Row],[CZAS_START]]) &amp;"-"&amp; YEAR(Tabela_Kwerenda_z_AKORD[[#This Row],[CZAS_START]])</f>
        <v>0-1-1900</v>
      </c>
      <c r="K2888" t="e">
        <f>INDEX(AKORDT[],MATCH(Tabela_Kwerenda_z_AKORD[[#This Row],[PRACOWNICY_ID]],AKORDT[PRACOWNICY_ID],0),1)</f>
        <v>#N/A</v>
      </c>
    </row>
    <row r="2889" spans="1:11">
      <c r="A2889" s="11"/>
      <c r="B2889" s="11"/>
      <c r="F2889" s="11"/>
      <c r="I2889" t="str">
        <f>LEFT(Tabela_Kwerenda_z_AKORD[[#This Row],[NR_KOMISJI]],5)</f>
        <v/>
      </c>
      <c r="J2889" t="str">
        <f>DAY(Tabela_Kwerenda_z_AKORD[[#This Row],[CZAS_START]]) &amp;"-"&amp; MONTH(Tabela_Kwerenda_z_AKORD[[#This Row],[CZAS_START]]) &amp;"-"&amp; YEAR(Tabela_Kwerenda_z_AKORD[[#This Row],[CZAS_START]])</f>
        <v>0-1-1900</v>
      </c>
      <c r="K2889" t="e">
        <f>INDEX(AKORDT[],MATCH(Tabela_Kwerenda_z_AKORD[[#This Row],[PRACOWNICY_ID]],AKORDT[PRACOWNICY_ID],0),1)</f>
        <v>#N/A</v>
      </c>
    </row>
    <row r="2890" spans="1:11">
      <c r="A2890" s="11"/>
      <c r="B2890" s="11"/>
      <c r="F2890" s="11"/>
      <c r="I2890" t="str">
        <f>LEFT(Tabela_Kwerenda_z_AKORD[[#This Row],[NR_KOMISJI]],5)</f>
        <v/>
      </c>
      <c r="J2890" t="str">
        <f>DAY(Tabela_Kwerenda_z_AKORD[[#This Row],[CZAS_START]]) &amp;"-"&amp; MONTH(Tabela_Kwerenda_z_AKORD[[#This Row],[CZAS_START]]) &amp;"-"&amp; YEAR(Tabela_Kwerenda_z_AKORD[[#This Row],[CZAS_START]])</f>
        <v>0-1-1900</v>
      </c>
      <c r="K2890" t="e">
        <f>INDEX(AKORDT[],MATCH(Tabela_Kwerenda_z_AKORD[[#This Row],[PRACOWNICY_ID]],AKORDT[PRACOWNICY_ID],0),1)</f>
        <v>#N/A</v>
      </c>
    </row>
    <row r="2891" spans="1:11">
      <c r="A2891" s="11"/>
      <c r="B2891" s="11"/>
      <c r="F2891" s="11"/>
      <c r="I2891" t="str">
        <f>LEFT(Tabela_Kwerenda_z_AKORD[[#This Row],[NR_KOMISJI]],5)</f>
        <v/>
      </c>
      <c r="J2891" t="str">
        <f>DAY(Tabela_Kwerenda_z_AKORD[[#This Row],[CZAS_START]]) &amp;"-"&amp; MONTH(Tabela_Kwerenda_z_AKORD[[#This Row],[CZAS_START]]) &amp;"-"&amp; YEAR(Tabela_Kwerenda_z_AKORD[[#This Row],[CZAS_START]])</f>
        <v>0-1-1900</v>
      </c>
      <c r="K2891" t="e">
        <f>INDEX(AKORDT[],MATCH(Tabela_Kwerenda_z_AKORD[[#This Row],[PRACOWNICY_ID]],AKORDT[PRACOWNICY_ID],0),1)</f>
        <v>#N/A</v>
      </c>
    </row>
    <row r="2892" spans="1:11">
      <c r="A2892" s="11"/>
      <c r="B2892" s="11"/>
      <c r="F2892" s="11"/>
      <c r="I2892" t="str">
        <f>LEFT(Tabela_Kwerenda_z_AKORD[[#This Row],[NR_KOMISJI]],5)</f>
        <v/>
      </c>
      <c r="J2892" t="str">
        <f>DAY(Tabela_Kwerenda_z_AKORD[[#This Row],[CZAS_START]]) &amp;"-"&amp; MONTH(Tabela_Kwerenda_z_AKORD[[#This Row],[CZAS_START]]) &amp;"-"&amp; YEAR(Tabela_Kwerenda_z_AKORD[[#This Row],[CZAS_START]])</f>
        <v>0-1-1900</v>
      </c>
      <c r="K2892" t="e">
        <f>INDEX(AKORDT[],MATCH(Tabela_Kwerenda_z_AKORD[[#This Row],[PRACOWNICY_ID]],AKORDT[PRACOWNICY_ID],0),1)</f>
        <v>#N/A</v>
      </c>
    </row>
    <row r="2893" spans="1:11">
      <c r="A2893" s="11"/>
      <c r="B2893" s="11"/>
      <c r="F2893" s="11"/>
      <c r="I2893" t="str">
        <f>LEFT(Tabela_Kwerenda_z_AKORD[[#This Row],[NR_KOMISJI]],5)</f>
        <v/>
      </c>
      <c r="J2893" t="str">
        <f>DAY(Tabela_Kwerenda_z_AKORD[[#This Row],[CZAS_START]]) &amp;"-"&amp; MONTH(Tabela_Kwerenda_z_AKORD[[#This Row],[CZAS_START]]) &amp;"-"&amp; YEAR(Tabela_Kwerenda_z_AKORD[[#This Row],[CZAS_START]])</f>
        <v>0-1-1900</v>
      </c>
      <c r="K2893" t="e">
        <f>INDEX(AKORDT[],MATCH(Tabela_Kwerenda_z_AKORD[[#This Row],[PRACOWNICY_ID]],AKORDT[PRACOWNICY_ID],0),1)</f>
        <v>#N/A</v>
      </c>
    </row>
    <row r="2894" spans="1:11">
      <c r="A2894" s="11"/>
      <c r="B2894" s="11"/>
      <c r="F2894" s="11"/>
      <c r="I2894" t="str">
        <f>LEFT(Tabela_Kwerenda_z_AKORD[[#This Row],[NR_KOMISJI]],5)</f>
        <v/>
      </c>
      <c r="J2894" t="str">
        <f>DAY(Tabela_Kwerenda_z_AKORD[[#This Row],[CZAS_START]]) &amp;"-"&amp; MONTH(Tabela_Kwerenda_z_AKORD[[#This Row],[CZAS_START]]) &amp;"-"&amp; YEAR(Tabela_Kwerenda_z_AKORD[[#This Row],[CZAS_START]])</f>
        <v>0-1-1900</v>
      </c>
      <c r="K2894" t="e">
        <f>INDEX(AKORDT[],MATCH(Tabela_Kwerenda_z_AKORD[[#This Row],[PRACOWNICY_ID]],AKORDT[PRACOWNICY_ID],0),1)</f>
        <v>#N/A</v>
      </c>
    </row>
    <row r="2895" spans="1:11">
      <c r="A2895" s="11"/>
      <c r="B2895" s="11"/>
      <c r="F2895" s="11"/>
      <c r="I2895" t="str">
        <f>LEFT(Tabela_Kwerenda_z_AKORD[[#This Row],[NR_KOMISJI]],5)</f>
        <v/>
      </c>
      <c r="J2895" t="str">
        <f>DAY(Tabela_Kwerenda_z_AKORD[[#This Row],[CZAS_START]]) &amp;"-"&amp; MONTH(Tabela_Kwerenda_z_AKORD[[#This Row],[CZAS_START]]) &amp;"-"&amp; YEAR(Tabela_Kwerenda_z_AKORD[[#This Row],[CZAS_START]])</f>
        <v>0-1-1900</v>
      </c>
      <c r="K2895" t="e">
        <f>INDEX(AKORDT[],MATCH(Tabela_Kwerenda_z_AKORD[[#This Row],[PRACOWNICY_ID]],AKORDT[PRACOWNICY_ID],0),1)</f>
        <v>#N/A</v>
      </c>
    </row>
    <row r="2896" spans="1:11">
      <c r="A2896" s="11"/>
      <c r="B2896" s="11"/>
      <c r="F2896" s="11"/>
      <c r="I2896" t="str">
        <f>LEFT(Tabela_Kwerenda_z_AKORD[[#This Row],[NR_KOMISJI]],5)</f>
        <v/>
      </c>
      <c r="J2896" t="str">
        <f>DAY(Tabela_Kwerenda_z_AKORD[[#This Row],[CZAS_START]]) &amp;"-"&amp; MONTH(Tabela_Kwerenda_z_AKORD[[#This Row],[CZAS_START]]) &amp;"-"&amp; YEAR(Tabela_Kwerenda_z_AKORD[[#This Row],[CZAS_START]])</f>
        <v>0-1-1900</v>
      </c>
      <c r="K2896" t="e">
        <f>INDEX(AKORDT[],MATCH(Tabela_Kwerenda_z_AKORD[[#This Row],[PRACOWNICY_ID]],AKORDT[PRACOWNICY_ID],0),1)</f>
        <v>#N/A</v>
      </c>
    </row>
    <row r="2897" spans="1:11">
      <c r="A2897" s="11"/>
      <c r="B2897" s="11"/>
      <c r="F2897" s="11"/>
      <c r="I2897" t="str">
        <f>LEFT(Tabela_Kwerenda_z_AKORD[[#This Row],[NR_KOMISJI]],5)</f>
        <v/>
      </c>
      <c r="J2897" t="str">
        <f>DAY(Tabela_Kwerenda_z_AKORD[[#This Row],[CZAS_START]]) &amp;"-"&amp; MONTH(Tabela_Kwerenda_z_AKORD[[#This Row],[CZAS_START]]) &amp;"-"&amp; YEAR(Tabela_Kwerenda_z_AKORD[[#This Row],[CZAS_START]])</f>
        <v>0-1-1900</v>
      </c>
      <c r="K2897" t="e">
        <f>INDEX(AKORDT[],MATCH(Tabela_Kwerenda_z_AKORD[[#This Row],[PRACOWNICY_ID]],AKORDT[PRACOWNICY_ID],0),1)</f>
        <v>#N/A</v>
      </c>
    </row>
    <row r="2898" spans="1:11">
      <c r="A2898" s="11"/>
      <c r="B2898" s="11"/>
      <c r="F2898" s="11"/>
      <c r="I2898" t="str">
        <f>LEFT(Tabela_Kwerenda_z_AKORD[[#This Row],[NR_KOMISJI]],5)</f>
        <v/>
      </c>
      <c r="J2898" t="str">
        <f>DAY(Tabela_Kwerenda_z_AKORD[[#This Row],[CZAS_START]]) &amp;"-"&amp; MONTH(Tabela_Kwerenda_z_AKORD[[#This Row],[CZAS_START]]) &amp;"-"&amp; YEAR(Tabela_Kwerenda_z_AKORD[[#This Row],[CZAS_START]])</f>
        <v>0-1-1900</v>
      </c>
      <c r="K2898" t="e">
        <f>INDEX(AKORDT[],MATCH(Tabela_Kwerenda_z_AKORD[[#This Row],[PRACOWNICY_ID]],AKORDT[PRACOWNICY_ID],0),1)</f>
        <v>#N/A</v>
      </c>
    </row>
    <row r="2899" spans="1:11">
      <c r="A2899" s="11"/>
      <c r="B2899" s="11"/>
      <c r="F2899" s="11"/>
      <c r="I2899" t="str">
        <f>LEFT(Tabela_Kwerenda_z_AKORD[[#This Row],[NR_KOMISJI]],5)</f>
        <v/>
      </c>
      <c r="J2899" t="str">
        <f>DAY(Tabela_Kwerenda_z_AKORD[[#This Row],[CZAS_START]]) &amp;"-"&amp; MONTH(Tabela_Kwerenda_z_AKORD[[#This Row],[CZAS_START]]) &amp;"-"&amp; YEAR(Tabela_Kwerenda_z_AKORD[[#This Row],[CZAS_START]])</f>
        <v>0-1-1900</v>
      </c>
      <c r="K2899" t="e">
        <f>INDEX(AKORDT[],MATCH(Tabela_Kwerenda_z_AKORD[[#This Row],[PRACOWNICY_ID]],AKORDT[PRACOWNICY_ID],0),1)</f>
        <v>#N/A</v>
      </c>
    </row>
    <row r="2900" spans="1:11">
      <c r="A2900" s="11"/>
      <c r="B2900" s="11"/>
      <c r="F2900" s="11"/>
      <c r="I2900" t="str">
        <f>LEFT(Tabela_Kwerenda_z_AKORD[[#This Row],[NR_KOMISJI]],5)</f>
        <v/>
      </c>
      <c r="J2900" t="str">
        <f>DAY(Tabela_Kwerenda_z_AKORD[[#This Row],[CZAS_START]]) &amp;"-"&amp; MONTH(Tabela_Kwerenda_z_AKORD[[#This Row],[CZAS_START]]) &amp;"-"&amp; YEAR(Tabela_Kwerenda_z_AKORD[[#This Row],[CZAS_START]])</f>
        <v>0-1-1900</v>
      </c>
      <c r="K2900" t="e">
        <f>INDEX(AKORDT[],MATCH(Tabela_Kwerenda_z_AKORD[[#This Row],[PRACOWNICY_ID]],AKORDT[PRACOWNICY_ID],0),1)</f>
        <v>#N/A</v>
      </c>
    </row>
    <row r="2901" spans="1:11">
      <c r="A2901" s="11"/>
      <c r="B2901" s="11"/>
      <c r="F2901" s="11"/>
      <c r="I2901" t="str">
        <f>LEFT(Tabela_Kwerenda_z_AKORD[[#This Row],[NR_KOMISJI]],5)</f>
        <v/>
      </c>
      <c r="J2901" t="str">
        <f>DAY(Tabela_Kwerenda_z_AKORD[[#This Row],[CZAS_START]]) &amp;"-"&amp; MONTH(Tabela_Kwerenda_z_AKORD[[#This Row],[CZAS_START]]) &amp;"-"&amp; YEAR(Tabela_Kwerenda_z_AKORD[[#This Row],[CZAS_START]])</f>
        <v>0-1-1900</v>
      </c>
      <c r="K2901" t="e">
        <f>INDEX(AKORDT[],MATCH(Tabela_Kwerenda_z_AKORD[[#This Row],[PRACOWNICY_ID]],AKORDT[PRACOWNICY_ID],0),1)</f>
        <v>#N/A</v>
      </c>
    </row>
    <row r="2902" spans="1:11">
      <c r="A2902" s="11"/>
      <c r="B2902" s="11"/>
      <c r="F2902" s="11"/>
      <c r="I2902" t="str">
        <f>LEFT(Tabela_Kwerenda_z_AKORD[[#This Row],[NR_KOMISJI]],5)</f>
        <v/>
      </c>
      <c r="J2902" t="str">
        <f>DAY(Tabela_Kwerenda_z_AKORD[[#This Row],[CZAS_START]]) &amp;"-"&amp; MONTH(Tabela_Kwerenda_z_AKORD[[#This Row],[CZAS_START]]) &amp;"-"&amp; YEAR(Tabela_Kwerenda_z_AKORD[[#This Row],[CZAS_START]])</f>
        <v>0-1-1900</v>
      </c>
      <c r="K2902" t="e">
        <f>INDEX(AKORDT[],MATCH(Tabela_Kwerenda_z_AKORD[[#This Row],[PRACOWNICY_ID]],AKORDT[PRACOWNICY_ID],0),1)</f>
        <v>#N/A</v>
      </c>
    </row>
    <row r="2903" spans="1:11">
      <c r="A2903" s="11"/>
      <c r="B2903" s="11"/>
      <c r="F2903" s="11"/>
      <c r="I2903" t="str">
        <f>LEFT(Tabela_Kwerenda_z_AKORD[[#This Row],[NR_KOMISJI]],5)</f>
        <v/>
      </c>
      <c r="J2903" t="str">
        <f>DAY(Tabela_Kwerenda_z_AKORD[[#This Row],[CZAS_START]]) &amp;"-"&amp; MONTH(Tabela_Kwerenda_z_AKORD[[#This Row],[CZAS_START]]) &amp;"-"&amp; YEAR(Tabela_Kwerenda_z_AKORD[[#This Row],[CZAS_START]])</f>
        <v>0-1-1900</v>
      </c>
      <c r="K2903" t="e">
        <f>INDEX(AKORDT[],MATCH(Tabela_Kwerenda_z_AKORD[[#This Row],[PRACOWNICY_ID]],AKORDT[PRACOWNICY_ID],0),1)</f>
        <v>#N/A</v>
      </c>
    </row>
    <row r="2904" spans="1:11">
      <c r="A2904" s="11"/>
      <c r="B2904" s="11"/>
      <c r="F2904" s="11"/>
      <c r="I2904" t="str">
        <f>LEFT(Tabela_Kwerenda_z_AKORD[[#This Row],[NR_KOMISJI]],5)</f>
        <v/>
      </c>
      <c r="J2904" t="str">
        <f>DAY(Tabela_Kwerenda_z_AKORD[[#This Row],[CZAS_START]]) &amp;"-"&amp; MONTH(Tabela_Kwerenda_z_AKORD[[#This Row],[CZAS_START]]) &amp;"-"&amp; YEAR(Tabela_Kwerenda_z_AKORD[[#This Row],[CZAS_START]])</f>
        <v>0-1-1900</v>
      </c>
      <c r="K2904" t="e">
        <f>INDEX(AKORDT[],MATCH(Tabela_Kwerenda_z_AKORD[[#This Row],[PRACOWNICY_ID]],AKORDT[PRACOWNICY_ID],0),1)</f>
        <v>#N/A</v>
      </c>
    </row>
    <row r="2905" spans="1:11">
      <c r="A2905" s="11"/>
      <c r="B2905" s="11"/>
      <c r="F2905" s="11"/>
      <c r="I2905" t="str">
        <f>LEFT(Tabela_Kwerenda_z_AKORD[[#This Row],[NR_KOMISJI]],5)</f>
        <v/>
      </c>
      <c r="J2905" t="str">
        <f>DAY(Tabela_Kwerenda_z_AKORD[[#This Row],[CZAS_START]]) &amp;"-"&amp; MONTH(Tabela_Kwerenda_z_AKORD[[#This Row],[CZAS_START]]) &amp;"-"&amp; YEAR(Tabela_Kwerenda_z_AKORD[[#This Row],[CZAS_START]])</f>
        <v>0-1-1900</v>
      </c>
      <c r="K2905" t="e">
        <f>INDEX(AKORDT[],MATCH(Tabela_Kwerenda_z_AKORD[[#This Row],[PRACOWNICY_ID]],AKORDT[PRACOWNICY_ID],0),1)</f>
        <v>#N/A</v>
      </c>
    </row>
    <row r="2906" spans="1:11">
      <c r="A2906" s="11"/>
      <c r="B2906" s="11"/>
      <c r="F2906" s="11"/>
      <c r="I2906" t="str">
        <f>LEFT(Tabela_Kwerenda_z_AKORD[[#This Row],[NR_KOMISJI]],5)</f>
        <v/>
      </c>
      <c r="J2906" t="str">
        <f>DAY(Tabela_Kwerenda_z_AKORD[[#This Row],[CZAS_START]]) &amp;"-"&amp; MONTH(Tabela_Kwerenda_z_AKORD[[#This Row],[CZAS_START]]) &amp;"-"&amp; YEAR(Tabela_Kwerenda_z_AKORD[[#This Row],[CZAS_START]])</f>
        <v>0-1-1900</v>
      </c>
      <c r="K2906" t="e">
        <f>INDEX(AKORDT[],MATCH(Tabela_Kwerenda_z_AKORD[[#This Row],[PRACOWNICY_ID]],AKORDT[PRACOWNICY_ID],0),1)</f>
        <v>#N/A</v>
      </c>
    </row>
    <row r="2907" spans="1:11">
      <c r="A2907" s="11"/>
      <c r="B2907" s="11"/>
      <c r="F2907" s="11"/>
      <c r="I2907" t="str">
        <f>LEFT(Tabela_Kwerenda_z_AKORD[[#This Row],[NR_KOMISJI]],5)</f>
        <v/>
      </c>
      <c r="J2907" t="str">
        <f>DAY(Tabela_Kwerenda_z_AKORD[[#This Row],[CZAS_START]]) &amp;"-"&amp; MONTH(Tabela_Kwerenda_z_AKORD[[#This Row],[CZAS_START]]) &amp;"-"&amp; YEAR(Tabela_Kwerenda_z_AKORD[[#This Row],[CZAS_START]])</f>
        <v>0-1-1900</v>
      </c>
      <c r="K2907" t="e">
        <f>INDEX(AKORDT[],MATCH(Tabela_Kwerenda_z_AKORD[[#This Row],[PRACOWNICY_ID]],AKORDT[PRACOWNICY_ID],0),1)</f>
        <v>#N/A</v>
      </c>
    </row>
    <row r="2908" spans="1:11">
      <c r="A2908" s="11"/>
      <c r="B2908" s="11"/>
      <c r="F2908" s="11"/>
      <c r="I2908" t="str">
        <f>LEFT(Tabela_Kwerenda_z_AKORD[[#This Row],[NR_KOMISJI]],5)</f>
        <v/>
      </c>
      <c r="J2908" t="str">
        <f>DAY(Tabela_Kwerenda_z_AKORD[[#This Row],[CZAS_START]]) &amp;"-"&amp; MONTH(Tabela_Kwerenda_z_AKORD[[#This Row],[CZAS_START]]) &amp;"-"&amp; YEAR(Tabela_Kwerenda_z_AKORD[[#This Row],[CZAS_START]])</f>
        <v>0-1-1900</v>
      </c>
      <c r="K2908" t="e">
        <f>INDEX(AKORDT[],MATCH(Tabela_Kwerenda_z_AKORD[[#This Row],[PRACOWNICY_ID]],AKORDT[PRACOWNICY_ID],0),1)</f>
        <v>#N/A</v>
      </c>
    </row>
    <row r="2909" spans="1:11">
      <c r="A2909" s="11"/>
      <c r="B2909" s="11"/>
      <c r="F2909" s="11"/>
      <c r="I2909" t="str">
        <f>LEFT(Tabela_Kwerenda_z_AKORD[[#This Row],[NR_KOMISJI]],5)</f>
        <v/>
      </c>
      <c r="J2909" t="str">
        <f>DAY(Tabela_Kwerenda_z_AKORD[[#This Row],[CZAS_START]]) &amp;"-"&amp; MONTH(Tabela_Kwerenda_z_AKORD[[#This Row],[CZAS_START]]) &amp;"-"&amp; YEAR(Tabela_Kwerenda_z_AKORD[[#This Row],[CZAS_START]])</f>
        <v>0-1-1900</v>
      </c>
      <c r="K2909" t="e">
        <f>INDEX(AKORDT[],MATCH(Tabela_Kwerenda_z_AKORD[[#This Row],[PRACOWNICY_ID]],AKORDT[PRACOWNICY_ID],0),1)</f>
        <v>#N/A</v>
      </c>
    </row>
    <row r="2910" spans="1:11">
      <c r="A2910" s="11"/>
      <c r="B2910" s="11"/>
      <c r="F2910" s="11"/>
      <c r="I2910" t="str">
        <f>LEFT(Tabela_Kwerenda_z_AKORD[[#This Row],[NR_KOMISJI]],5)</f>
        <v/>
      </c>
      <c r="J2910" t="str">
        <f>DAY(Tabela_Kwerenda_z_AKORD[[#This Row],[CZAS_START]]) &amp;"-"&amp; MONTH(Tabela_Kwerenda_z_AKORD[[#This Row],[CZAS_START]]) &amp;"-"&amp; YEAR(Tabela_Kwerenda_z_AKORD[[#This Row],[CZAS_START]])</f>
        <v>0-1-1900</v>
      </c>
      <c r="K2910" t="e">
        <f>INDEX(AKORDT[],MATCH(Tabela_Kwerenda_z_AKORD[[#This Row],[PRACOWNICY_ID]],AKORDT[PRACOWNICY_ID],0),1)</f>
        <v>#N/A</v>
      </c>
    </row>
    <row r="2911" spans="1:11">
      <c r="A2911" s="11"/>
      <c r="B2911" s="11"/>
      <c r="F2911" s="11"/>
      <c r="I2911" t="str">
        <f>LEFT(Tabela_Kwerenda_z_AKORD[[#This Row],[NR_KOMISJI]],5)</f>
        <v/>
      </c>
      <c r="J2911" t="str">
        <f>DAY(Tabela_Kwerenda_z_AKORD[[#This Row],[CZAS_START]]) &amp;"-"&amp; MONTH(Tabela_Kwerenda_z_AKORD[[#This Row],[CZAS_START]]) &amp;"-"&amp; YEAR(Tabela_Kwerenda_z_AKORD[[#This Row],[CZAS_START]])</f>
        <v>0-1-1900</v>
      </c>
      <c r="K2911" t="e">
        <f>INDEX(AKORDT[],MATCH(Tabela_Kwerenda_z_AKORD[[#This Row],[PRACOWNICY_ID]],AKORDT[PRACOWNICY_ID],0),1)</f>
        <v>#N/A</v>
      </c>
    </row>
    <row r="2912" spans="1:11">
      <c r="A2912" s="11"/>
      <c r="B2912" s="11"/>
      <c r="F2912" s="11"/>
      <c r="I2912" t="str">
        <f>LEFT(Tabela_Kwerenda_z_AKORD[[#This Row],[NR_KOMISJI]],5)</f>
        <v/>
      </c>
      <c r="J2912" t="str">
        <f>DAY(Tabela_Kwerenda_z_AKORD[[#This Row],[CZAS_START]]) &amp;"-"&amp; MONTH(Tabela_Kwerenda_z_AKORD[[#This Row],[CZAS_START]]) &amp;"-"&amp; YEAR(Tabela_Kwerenda_z_AKORD[[#This Row],[CZAS_START]])</f>
        <v>0-1-1900</v>
      </c>
      <c r="K2912" t="e">
        <f>INDEX(AKORDT[],MATCH(Tabela_Kwerenda_z_AKORD[[#This Row],[PRACOWNICY_ID]],AKORDT[PRACOWNICY_ID],0),1)</f>
        <v>#N/A</v>
      </c>
    </row>
    <row r="2913" spans="1:11">
      <c r="A2913" s="11"/>
      <c r="B2913" s="11"/>
      <c r="F2913" s="11"/>
      <c r="I2913" t="str">
        <f>LEFT(Tabela_Kwerenda_z_AKORD[[#This Row],[NR_KOMISJI]],5)</f>
        <v/>
      </c>
      <c r="J2913" t="str">
        <f>DAY(Tabela_Kwerenda_z_AKORD[[#This Row],[CZAS_START]]) &amp;"-"&amp; MONTH(Tabela_Kwerenda_z_AKORD[[#This Row],[CZAS_START]]) &amp;"-"&amp; YEAR(Tabela_Kwerenda_z_AKORD[[#This Row],[CZAS_START]])</f>
        <v>0-1-1900</v>
      </c>
      <c r="K2913" t="e">
        <f>INDEX(AKORDT[],MATCH(Tabela_Kwerenda_z_AKORD[[#This Row],[PRACOWNICY_ID]],AKORDT[PRACOWNICY_ID],0),1)</f>
        <v>#N/A</v>
      </c>
    </row>
    <row r="2914" spans="1:11">
      <c r="A2914" s="11"/>
      <c r="B2914" s="11"/>
      <c r="F2914" s="11"/>
      <c r="I2914" t="str">
        <f>LEFT(Tabela_Kwerenda_z_AKORD[[#This Row],[NR_KOMISJI]],5)</f>
        <v/>
      </c>
      <c r="J2914" t="str">
        <f>DAY(Tabela_Kwerenda_z_AKORD[[#This Row],[CZAS_START]]) &amp;"-"&amp; MONTH(Tabela_Kwerenda_z_AKORD[[#This Row],[CZAS_START]]) &amp;"-"&amp; YEAR(Tabela_Kwerenda_z_AKORD[[#This Row],[CZAS_START]])</f>
        <v>0-1-1900</v>
      </c>
      <c r="K2914" t="e">
        <f>INDEX(AKORDT[],MATCH(Tabela_Kwerenda_z_AKORD[[#This Row],[PRACOWNICY_ID]],AKORDT[PRACOWNICY_ID],0),1)</f>
        <v>#N/A</v>
      </c>
    </row>
    <row r="2915" spans="1:11">
      <c r="A2915" s="11"/>
      <c r="B2915" s="11"/>
      <c r="F2915" s="11"/>
      <c r="I2915" t="str">
        <f>LEFT(Tabela_Kwerenda_z_AKORD[[#This Row],[NR_KOMISJI]],5)</f>
        <v/>
      </c>
      <c r="J2915" t="str">
        <f>DAY(Tabela_Kwerenda_z_AKORD[[#This Row],[CZAS_START]]) &amp;"-"&amp; MONTH(Tabela_Kwerenda_z_AKORD[[#This Row],[CZAS_START]]) &amp;"-"&amp; YEAR(Tabela_Kwerenda_z_AKORD[[#This Row],[CZAS_START]])</f>
        <v>0-1-1900</v>
      </c>
      <c r="K2915" t="e">
        <f>INDEX(AKORDT[],MATCH(Tabela_Kwerenda_z_AKORD[[#This Row],[PRACOWNICY_ID]],AKORDT[PRACOWNICY_ID],0),1)</f>
        <v>#N/A</v>
      </c>
    </row>
    <row r="2916" spans="1:11">
      <c r="A2916" s="11"/>
      <c r="B2916" s="11"/>
      <c r="F2916" s="11"/>
      <c r="I2916" t="str">
        <f>LEFT(Tabela_Kwerenda_z_AKORD[[#This Row],[NR_KOMISJI]],5)</f>
        <v/>
      </c>
      <c r="J2916" t="str">
        <f>DAY(Tabela_Kwerenda_z_AKORD[[#This Row],[CZAS_START]]) &amp;"-"&amp; MONTH(Tabela_Kwerenda_z_AKORD[[#This Row],[CZAS_START]]) &amp;"-"&amp; YEAR(Tabela_Kwerenda_z_AKORD[[#This Row],[CZAS_START]])</f>
        <v>0-1-1900</v>
      </c>
      <c r="K2916" t="e">
        <f>INDEX(AKORDT[],MATCH(Tabela_Kwerenda_z_AKORD[[#This Row],[PRACOWNICY_ID]],AKORDT[PRACOWNICY_ID],0),1)</f>
        <v>#N/A</v>
      </c>
    </row>
    <row r="2917" spans="1:11">
      <c r="A2917" s="11"/>
      <c r="B2917" s="11"/>
      <c r="F2917" s="11"/>
      <c r="I2917" t="str">
        <f>LEFT(Tabela_Kwerenda_z_AKORD[[#This Row],[NR_KOMISJI]],5)</f>
        <v/>
      </c>
      <c r="J2917" t="str">
        <f>DAY(Tabela_Kwerenda_z_AKORD[[#This Row],[CZAS_START]]) &amp;"-"&amp; MONTH(Tabela_Kwerenda_z_AKORD[[#This Row],[CZAS_START]]) &amp;"-"&amp; YEAR(Tabela_Kwerenda_z_AKORD[[#This Row],[CZAS_START]])</f>
        <v>0-1-1900</v>
      </c>
      <c r="K2917" t="e">
        <f>INDEX(AKORDT[],MATCH(Tabela_Kwerenda_z_AKORD[[#This Row],[PRACOWNICY_ID]],AKORDT[PRACOWNICY_ID],0),1)</f>
        <v>#N/A</v>
      </c>
    </row>
    <row r="2918" spans="1:11">
      <c r="A2918" s="11"/>
      <c r="B2918" s="11"/>
      <c r="F2918" s="11"/>
      <c r="I2918" t="str">
        <f>LEFT(Tabela_Kwerenda_z_AKORD[[#This Row],[NR_KOMISJI]],5)</f>
        <v/>
      </c>
      <c r="J2918" t="str">
        <f>DAY(Tabela_Kwerenda_z_AKORD[[#This Row],[CZAS_START]]) &amp;"-"&amp; MONTH(Tabela_Kwerenda_z_AKORD[[#This Row],[CZAS_START]]) &amp;"-"&amp; YEAR(Tabela_Kwerenda_z_AKORD[[#This Row],[CZAS_START]])</f>
        <v>0-1-1900</v>
      </c>
      <c r="K2918" t="e">
        <f>INDEX(AKORDT[],MATCH(Tabela_Kwerenda_z_AKORD[[#This Row],[PRACOWNICY_ID]],AKORDT[PRACOWNICY_ID],0),1)</f>
        <v>#N/A</v>
      </c>
    </row>
    <row r="2919" spans="1:11">
      <c r="A2919" s="11"/>
      <c r="B2919" s="11"/>
      <c r="F2919" s="11"/>
      <c r="I2919" t="str">
        <f>LEFT(Tabela_Kwerenda_z_AKORD[[#This Row],[NR_KOMISJI]],5)</f>
        <v/>
      </c>
      <c r="J2919" t="str">
        <f>DAY(Tabela_Kwerenda_z_AKORD[[#This Row],[CZAS_START]]) &amp;"-"&amp; MONTH(Tabela_Kwerenda_z_AKORD[[#This Row],[CZAS_START]]) &amp;"-"&amp; YEAR(Tabela_Kwerenda_z_AKORD[[#This Row],[CZAS_START]])</f>
        <v>0-1-1900</v>
      </c>
      <c r="K2919" t="e">
        <f>INDEX(AKORDT[],MATCH(Tabela_Kwerenda_z_AKORD[[#This Row],[PRACOWNICY_ID]],AKORDT[PRACOWNICY_ID],0),1)</f>
        <v>#N/A</v>
      </c>
    </row>
    <row r="2920" spans="1:11">
      <c r="A2920" s="11"/>
      <c r="B2920" s="11"/>
      <c r="F2920" s="11"/>
      <c r="I2920" t="str">
        <f>LEFT(Tabela_Kwerenda_z_AKORD[[#This Row],[NR_KOMISJI]],5)</f>
        <v/>
      </c>
      <c r="J2920" t="str">
        <f>DAY(Tabela_Kwerenda_z_AKORD[[#This Row],[CZAS_START]]) &amp;"-"&amp; MONTH(Tabela_Kwerenda_z_AKORD[[#This Row],[CZAS_START]]) &amp;"-"&amp; YEAR(Tabela_Kwerenda_z_AKORD[[#This Row],[CZAS_START]])</f>
        <v>0-1-1900</v>
      </c>
      <c r="K2920" t="e">
        <f>INDEX(AKORDT[],MATCH(Tabela_Kwerenda_z_AKORD[[#This Row],[PRACOWNICY_ID]],AKORDT[PRACOWNICY_ID],0),1)</f>
        <v>#N/A</v>
      </c>
    </row>
    <row r="2921" spans="1:11">
      <c r="A2921" s="11"/>
      <c r="B2921" s="11"/>
      <c r="F2921" s="11"/>
      <c r="I2921" t="str">
        <f>LEFT(Tabela_Kwerenda_z_AKORD[[#This Row],[NR_KOMISJI]],5)</f>
        <v/>
      </c>
      <c r="J2921" t="str">
        <f>DAY(Tabela_Kwerenda_z_AKORD[[#This Row],[CZAS_START]]) &amp;"-"&amp; MONTH(Tabela_Kwerenda_z_AKORD[[#This Row],[CZAS_START]]) &amp;"-"&amp; YEAR(Tabela_Kwerenda_z_AKORD[[#This Row],[CZAS_START]])</f>
        <v>0-1-1900</v>
      </c>
      <c r="K2921" t="e">
        <f>INDEX(AKORDT[],MATCH(Tabela_Kwerenda_z_AKORD[[#This Row],[PRACOWNICY_ID]],AKORDT[PRACOWNICY_ID],0),1)</f>
        <v>#N/A</v>
      </c>
    </row>
    <row r="2922" spans="1:11">
      <c r="A2922" s="11"/>
      <c r="B2922" s="11"/>
      <c r="F2922" s="11"/>
      <c r="I2922" t="str">
        <f>LEFT(Tabela_Kwerenda_z_AKORD[[#This Row],[NR_KOMISJI]],5)</f>
        <v/>
      </c>
      <c r="J2922" t="str">
        <f>DAY(Tabela_Kwerenda_z_AKORD[[#This Row],[CZAS_START]]) &amp;"-"&amp; MONTH(Tabela_Kwerenda_z_AKORD[[#This Row],[CZAS_START]]) &amp;"-"&amp; YEAR(Tabela_Kwerenda_z_AKORD[[#This Row],[CZAS_START]])</f>
        <v>0-1-1900</v>
      </c>
      <c r="K2922" t="e">
        <f>INDEX(AKORDT[],MATCH(Tabela_Kwerenda_z_AKORD[[#This Row],[PRACOWNICY_ID]],AKORDT[PRACOWNICY_ID],0),1)</f>
        <v>#N/A</v>
      </c>
    </row>
    <row r="2923" spans="1:11">
      <c r="A2923" s="11"/>
      <c r="B2923" s="11"/>
      <c r="F2923" s="11"/>
      <c r="I2923" t="str">
        <f>LEFT(Tabela_Kwerenda_z_AKORD[[#This Row],[NR_KOMISJI]],5)</f>
        <v/>
      </c>
      <c r="J2923" t="str">
        <f>DAY(Tabela_Kwerenda_z_AKORD[[#This Row],[CZAS_START]]) &amp;"-"&amp; MONTH(Tabela_Kwerenda_z_AKORD[[#This Row],[CZAS_START]]) &amp;"-"&amp; YEAR(Tabela_Kwerenda_z_AKORD[[#This Row],[CZAS_START]])</f>
        <v>0-1-1900</v>
      </c>
      <c r="K2923" t="e">
        <f>INDEX(AKORDT[],MATCH(Tabela_Kwerenda_z_AKORD[[#This Row],[PRACOWNICY_ID]],AKORDT[PRACOWNICY_ID],0),1)</f>
        <v>#N/A</v>
      </c>
    </row>
    <row r="2924" spans="1:11">
      <c r="A2924" s="11"/>
      <c r="B2924" s="11"/>
      <c r="F2924" s="11"/>
      <c r="I2924" t="str">
        <f>LEFT(Tabela_Kwerenda_z_AKORD[[#This Row],[NR_KOMISJI]],5)</f>
        <v/>
      </c>
      <c r="J2924" t="str">
        <f>DAY(Tabela_Kwerenda_z_AKORD[[#This Row],[CZAS_START]]) &amp;"-"&amp; MONTH(Tabela_Kwerenda_z_AKORD[[#This Row],[CZAS_START]]) &amp;"-"&amp; YEAR(Tabela_Kwerenda_z_AKORD[[#This Row],[CZAS_START]])</f>
        <v>0-1-1900</v>
      </c>
      <c r="K2924" t="e">
        <f>INDEX(AKORDT[],MATCH(Tabela_Kwerenda_z_AKORD[[#This Row],[PRACOWNICY_ID]],AKORDT[PRACOWNICY_ID],0),1)</f>
        <v>#N/A</v>
      </c>
    </row>
    <row r="2925" spans="1:11">
      <c r="A2925" s="11"/>
      <c r="B2925" s="11"/>
      <c r="F2925" s="11"/>
      <c r="I2925" t="str">
        <f>LEFT(Tabela_Kwerenda_z_AKORD[[#This Row],[NR_KOMISJI]],5)</f>
        <v/>
      </c>
      <c r="J2925" t="str">
        <f>DAY(Tabela_Kwerenda_z_AKORD[[#This Row],[CZAS_START]]) &amp;"-"&amp; MONTH(Tabela_Kwerenda_z_AKORD[[#This Row],[CZAS_START]]) &amp;"-"&amp; YEAR(Tabela_Kwerenda_z_AKORD[[#This Row],[CZAS_START]])</f>
        <v>0-1-1900</v>
      </c>
      <c r="K2925" t="e">
        <f>INDEX(AKORDT[],MATCH(Tabela_Kwerenda_z_AKORD[[#This Row],[PRACOWNICY_ID]],AKORDT[PRACOWNICY_ID],0),1)</f>
        <v>#N/A</v>
      </c>
    </row>
    <row r="2926" spans="1:11">
      <c r="A2926" s="11"/>
      <c r="B2926" s="11"/>
      <c r="F2926" s="11"/>
      <c r="I2926" t="str">
        <f>LEFT(Tabela_Kwerenda_z_AKORD[[#This Row],[NR_KOMISJI]],5)</f>
        <v/>
      </c>
      <c r="J2926" t="str">
        <f>DAY(Tabela_Kwerenda_z_AKORD[[#This Row],[CZAS_START]]) &amp;"-"&amp; MONTH(Tabela_Kwerenda_z_AKORD[[#This Row],[CZAS_START]]) &amp;"-"&amp; YEAR(Tabela_Kwerenda_z_AKORD[[#This Row],[CZAS_START]])</f>
        <v>0-1-1900</v>
      </c>
      <c r="K2926" t="e">
        <f>INDEX(AKORDT[],MATCH(Tabela_Kwerenda_z_AKORD[[#This Row],[PRACOWNICY_ID]],AKORDT[PRACOWNICY_ID],0),1)</f>
        <v>#N/A</v>
      </c>
    </row>
    <row r="2927" spans="1:11">
      <c r="A2927" s="11"/>
      <c r="B2927" s="11"/>
      <c r="F2927" s="11"/>
      <c r="I2927" t="str">
        <f>LEFT(Tabela_Kwerenda_z_AKORD[[#This Row],[NR_KOMISJI]],5)</f>
        <v/>
      </c>
      <c r="J2927" t="str">
        <f>DAY(Tabela_Kwerenda_z_AKORD[[#This Row],[CZAS_START]]) &amp;"-"&amp; MONTH(Tabela_Kwerenda_z_AKORD[[#This Row],[CZAS_START]]) &amp;"-"&amp; YEAR(Tabela_Kwerenda_z_AKORD[[#This Row],[CZAS_START]])</f>
        <v>0-1-1900</v>
      </c>
      <c r="K2927" t="e">
        <f>INDEX(AKORDT[],MATCH(Tabela_Kwerenda_z_AKORD[[#This Row],[PRACOWNICY_ID]],AKORDT[PRACOWNICY_ID],0),1)</f>
        <v>#N/A</v>
      </c>
    </row>
    <row r="2928" spans="1:11">
      <c r="A2928" s="11"/>
      <c r="B2928" s="11"/>
      <c r="F2928" s="11"/>
      <c r="I2928" t="str">
        <f>LEFT(Tabela_Kwerenda_z_AKORD[[#This Row],[NR_KOMISJI]],5)</f>
        <v/>
      </c>
      <c r="J2928" t="str">
        <f>DAY(Tabela_Kwerenda_z_AKORD[[#This Row],[CZAS_START]]) &amp;"-"&amp; MONTH(Tabela_Kwerenda_z_AKORD[[#This Row],[CZAS_START]]) &amp;"-"&amp; YEAR(Tabela_Kwerenda_z_AKORD[[#This Row],[CZAS_START]])</f>
        <v>0-1-1900</v>
      </c>
      <c r="K2928" t="e">
        <f>INDEX(AKORDT[],MATCH(Tabela_Kwerenda_z_AKORD[[#This Row],[PRACOWNICY_ID]],AKORDT[PRACOWNICY_ID],0),1)</f>
        <v>#N/A</v>
      </c>
    </row>
    <row r="2929" spans="1:11">
      <c r="A2929" s="11"/>
      <c r="B2929" s="11"/>
      <c r="F2929" s="11"/>
      <c r="I2929" t="str">
        <f>LEFT(Tabela_Kwerenda_z_AKORD[[#This Row],[NR_KOMISJI]],5)</f>
        <v/>
      </c>
      <c r="J2929" t="str">
        <f>DAY(Tabela_Kwerenda_z_AKORD[[#This Row],[CZAS_START]]) &amp;"-"&amp; MONTH(Tabela_Kwerenda_z_AKORD[[#This Row],[CZAS_START]]) &amp;"-"&amp; YEAR(Tabela_Kwerenda_z_AKORD[[#This Row],[CZAS_START]])</f>
        <v>0-1-1900</v>
      </c>
      <c r="K2929" t="e">
        <f>INDEX(AKORDT[],MATCH(Tabela_Kwerenda_z_AKORD[[#This Row],[PRACOWNICY_ID]],AKORDT[PRACOWNICY_ID],0),1)</f>
        <v>#N/A</v>
      </c>
    </row>
    <row r="2930" spans="1:11">
      <c r="A2930" s="11"/>
      <c r="B2930" s="11"/>
      <c r="F2930" s="11"/>
      <c r="I2930" t="str">
        <f>LEFT(Tabela_Kwerenda_z_AKORD[[#This Row],[NR_KOMISJI]],5)</f>
        <v/>
      </c>
      <c r="J2930" t="str">
        <f>DAY(Tabela_Kwerenda_z_AKORD[[#This Row],[CZAS_START]]) &amp;"-"&amp; MONTH(Tabela_Kwerenda_z_AKORD[[#This Row],[CZAS_START]]) &amp;"-"&amp; YEAR(Tabela_Kwerenda_z_AKORD[[#This Row],[CZAS_START]])</f>
        <v>0-1-1900</v>
      </c>
      <c r="K2930" t="e">
        <f>INDEX(AKORDT[],MATCH(Tabela_Kwerenda_z_AKORD[[#This Row],[PRACOWNICY_ID]],AKORDT[PRACOWNICY_ID],0),1)</f>
        <v>#N/A</v>
      </c>
    </row>
    <row r="2931" spans="1:11">
      <c r="A2931" s="11"/>
      <c r="B2931" s="11"/>
      <c r="F2931" s="11"/>
      <c r="I2931" t="str">
        <f>LEFT(Tabela_Kwerenda_z_AKORD[[#This Row],[NR_KOMISJI]],5)</f>
        <v/>
      </c>
      <c r="J2931" t="str">
        <f>DAY(Tabela_Kwerenda_z_AKORD[[#This Row],[CZAS_START]]) &amp;"-"&amp; MONTH(Tabela_Kwerenda_z_AKORD[[#This Row],[CZAS_START]]) &amp;"-"&amp; YEAR(Tabela_Kwerenda_z_AKORD[[#This Row],[CZAS_START]])</f>
        <v>0-1-1900</v>
      </c>
      <c r="K2931" t="e">
        <f>INDEX(AKORDT[],MATCH(Tabela_Kwerenda_z_AKORD[[#This Row],[PRACOWNICY_ID]],AKORDT[PRACOWNICY_ID],0),1)</f>
        <v>#N/A</v>
      </c>
    </row>
    <row r="2932" spans="1:11">
      <c r="A2932" s="11"/>
      <c r="B2932" s="11"/>
      <c r="F2932" s="11"/>
      <c r="I2932" t="str">
        <f>LEFT(Tabela_Kwerenda_z_AKORD[[#This Row],[NR_KOMISJI]],5)</f>
        <v/>
      </c>
      <c r="J2932" t="str">
        <f>DAY(Tabela_Kwerenda_z_AKORD[[#This Row],[CZAS_START]]) &amp;"-"&amp; MONTH(Tabela_Kwerenda_z_AKORD[[#This Row],[CZAS_START]]) &amp;"-"&amp; YEAR(Tabela_Kwerenda_z_AKORD[[#This Row],[CZAS_START]])</f>
        <v>0-1-1900</v>
      </c>
      <c r="K2932" t="e">
        <f>INDEX(AKORDT[],MATCH(Tabela_Kwerenda_z_AKORD[[#This Row],[PRACOWNICY_ID]],AKORDT[PRACOWNICY_ID],0),1)</f>
        <v>#N/A</v>
      </c>
    </row>
    <row r="2933" spans="1:11">
      <c r="A2933" s="11"/>
      <c r="B2933" s="11"/>
      <c r="F2933" s="11"/>
      <c r="I2933" t="str">
        <f>LEFT(Tabela_Kwerenda_z_AKORD[[#This Row],[NR_KOMISJI]],5)</f>
        <v/>
      </c>
      <c r="J2933" t="str">
        <f>DAY(Tabela_Kwerenda_z_AKORD[[#This Row],[CZAS_START]]) &amp;"-"&amp; MONTH(Tabela_Kwerenda_z_AKORD[[#This Row],[CZAS_START]]) &amp;"-"&amp; YEAR(Tabela_Kwerenda_z_AKORD[[#This Row],[CZAS_START]])</f>
        <v>0-1-1900</v>
      </c>
      <c r="K2933" t="e">
        <f>INDEX(AKORDT[],MATCH(Tabela_Kwerenda_z_AKORD[[#This Row],[PRACOWNICY_ID]],AKORDT[PRACOWNICY_ID],0),1)</f>
        <v>#N/A</v>
      </c>
    </row>
    <row r="2934" spans="1:11">
      <c r="A2934" s="11"/>
      <c r="B2934" s="11"/>
      <c r="F2934" s="11"/>
      <c r="I2934" t="str">
        <f>LEFT(Tabela_Kwerenda_z_AKORD[[#This Row],[NR_KOMISJI]],5)</f>
        <v/>
      </c>
      <c r="J2934" t="str">
        <f>DAY(Tabela_Kwerenda_z_AKORD[[#This Row],[CZAS_START]]) &amp;"-"&amp; MONTH(Tabela_Kwerenda_z_AKORD[[#This Row],[CZAS_START]]) &amp;"-"&amp; YEAR(Tabela_Kwerenda_z_AKORD[[#This Row],[CZAS_START]])</f>
        <v>0-1-1900</v>
      </c>
      <c r="K2934" t="e">
        <f>INDEX(AKORDT[],MATCH(Tabela_Kwerenda_z_AKORD[[#This Row],[PRACOWNICY_ID]],AKORDT[PRACOWNICY_ID],0),1)</f>
        <v>#N/A</v>
      </c>
    </row>
    <row r="2935" spans="1:11">
      <c r="A2935" s="11"/>
      <c r="B2935" s="11"/>
      <c r="F2935" s="11"/>
      <c r="I2935" t="str">
        <f>LEFT(Tabela_Kwerenda_z_AKORD[[#This Row],[NR_KOMISJI]],5)</f>
        <v/>
      </c>
      <c r="J2935" t="str">
        <f>DAY(Tabela_Kwerenda_z_AKORD[[#This Row],[CZAS_START]]) &amp;"-"&amp; MONTH(Tabela_Kwerenda_z_AKORD[[#This Row],[CZAS_START]]) &amp;"-"&amp; YEAR(Tabela_Kwerenda_z_AKORD[[#This Row],[CZAS_START]])</f>
        <v>0-1-1900</v>
      </c>
      <c r="K2935" t="e">
        <f>INDEX(AKORDT[],MATCH(Tabela_Kwerenda_z_AKORD[[#This Row],[PRACOWNICY_ID]],AKORDT[PRACOWNICY_ID],0),1)</f>
        <v>#N/A</v>
      </c>
    </row>
    <row r="2936" spans="1:11">
      <c r="A2936" s="11"/>
      <c r="B2936" s="11"/>
      <c r="F2936" s="11"/>
      <c r="I2936" t="str">
        <f>LEFT(Tabela_Kwerenda_z_AKORD[[#This Row],[NR_KOMISJI]],5)</f>
        <v/>
      </c>
      <c r="J2936" t="str">
        <f>DAY(Tabela_Kwerenda_z_AKORD[[#This Row],[CZAS_START]]) &amp;"-"&amp; MONTH(Tabela_Kwerenda_z_AKORD[[#This Row],[CZAS_START]]) &amp;"-"&amp; YEAR(Tabela_Kwerenda_z_AKORD[[#This Row],[CZAS_START]])</f>
        <v>0-1-1900</v>
      </c>
      <c r="K2936" t="e">
        <f>INDEX(AKORDT[],MATCH(Tabela_Kwerenda_z_AKORD[[#This Row],[PRACOWNICY_ID]],AKORDT[PRACOWNICY_ID],0),1)</f>
        <v>#N/A</v>
      </c>
    </row>
    <row r="2937" spans="1:11">
      <c r="A2937" s="11"/>
      <c r="B2937" s="11"/>
      <c r="F2937" s="11"/>
      <c r="I2937" t="str">
        <f>LEFT(Tabela_Kwerenda_z_AKORD[[#This Row],[NR_KOMISJI]],5)</f>
        <v/>
      </c>
      <c r="J2937" t="str">
        <f>DAY(Tabela_Kwerenda_z_AKORD[[#This Row],[CZAS_START]]) &amp;"-"&amp; MONTH(Tabela_Kwerenda_z_AKORD[[#This Row],[CZAS_START]]) &amp;"-"&amp; YEAR(Tabela_Kwerenda_z_AKORD[[#This Row],[CZAS_START]])</f>
        <v>0-1-1900</v>
      </c>
      <c r="K2937" t="e">
        <f>INDEX(AKORDT[],MATCH(Tabela_Kwerenda_z_AKORD[[#This Row],[PRACOWNICY_ID]],AKORDT[PRACOWNICY_ID],0),1)</f>
        <v>#N/A</v>
      </c>
    </row>
    <row r="2938" spans="1:11">
      <c r="A2938" s="11"/>
      <c r="B2938" s="11"/>
      <c r="F2938" s="11"/>
      <c r="I2938" t="str">
        <f>LEFT(Tabela_Kwerenda_z_AKORD[[#This Row],[NR_KOMISJI]],5)</f>
        <v/>
      </c>
      <c r="J2938" t="str">
        <f>DAY(Tabela_Kwerenda_z_AKORD[[#This Row],[CZAS_START]]) &amp;"-"&amp; MONTH(Tabela_Kwerenda_z_AKORD[[#This Row],[CZAS_START]]) &amp;"-"&amp; YEAR(Tabela_Kwerenda_z_AKORD[[#This Row],[CZAS_START]])</f>
        <v>0-1-1900</v>
      </c>
      <c r="K2938" t="e">
        <f>INDEX(AKORDT[],MATCH(Tabela_Kwerenda_z_AKORD[[#This Row],[PRACOWNICY_ID]],AKORDT[PRACOWNICY_ID],0),1)</f>
        <v>#N/A</v>
      </c>
    </row>
    <row r="2939" spans="1:11">
      <c r="A2939" s="11"/>
      <c r="B2939" s="11"/>
      <c r="F2939" s="11"/>
      <c r="I2939" t="str">
        <f>LEFT(Tabela_Kwerenda_z_AKORD[[#This Row],[NR_KOMISJI]],5)</f>
        <v/>
      </c>
      <c r="J2939" t="str">
        <f>DAY(Tabela_Kwerenda_z_AKORD[[#This Row],[CZAS_START]]) &amp;"-"&amp; MONTH(Tabela_Kwerenda_z_AKORD[[#This Row],[CZAS_START]]) &amp;"-"&amp; YEAR(Tabela_Kwerenda_z_AKORD[[#This Row],[CZAS_START]])</f>
        <v>0-1-1900</v>
      </c>
      <c r="K2939" t="e">
        <f>INDEX(AKORDT[],MATCH(Tabela_Kwerenda_z_AKORD[[#This Row],[PRACOWNICY_ID]],AKORDT[PRACOWNICY_ID],0),1)</f>
        <v>#N/A</v>
      </c>
    </row>
    <row r="2940" spans="1:11">
      <c r="A2940" s="11"/>
      <c r="B2940" s="11"/>
      <c r="F2940" s="11"/>
      <c r="I2940" t="str">
        <f>LEFT(Tabela_Kwerenda_z_AKORD[[#This Row],[NR_KOMISJI]],5)</f>
        <v/>
      </c>
      <c r="J2940" t="str">
        <f>DAY(Tabela_Kwerenda_z_AKORD[[#This Row],[CZAS_START]]) &amp;"-"&amp; MONTH(Tabela_Kwerenda_z_AKORD[[#This Row],[CZAS_START]]) &amp;"-"&amp; YEAR(Tabela_Kwerenda_z_AKORD[[#This Row],[CZAS_START]])</f>
        <v>0-1-1900</v>
      </c>
      <c r="K2940" t="e">
        <f>INDEX(AKORDT[],MATCH(Tabela_Kwerenda_z_AKORD[[#This Row],[PRACOWNICY_ID]],AKORDT[PRACOWNICY_ID],0),1)</f>
        <v>#N/A</v>
      </c>
    </row>
    <row r="2941" spans="1:11">
      <c r="A2941" s="11"/>
      <c r="B2941" s="11"/>
      <c r="F2941" s="11"/>
      <c r="I2941" t="str">
        <f>LEFT(Tabela_Kwerenda_z_AKORD[[#This Row],[NR_KOMISJI]],5)</f>
        <v/>
      </c>
      <c r="J2941" t="str">
        <f>DAY(Tabela_Kwerenda_z_AKORD[[#This Row],[CZAS_START]]) &amp;"-"&amp; MONTH(Tabela_Kwerenda_z_AKORD[[#This Row],[CZAS_START]]) &amp;"-"&amp; YEAR(Tabela_Kwerenda_z_AKORD[[#This Row],[CZAS_START]])</f>
        <v>0-1-1900</v>
      </c>
      <c r="K2941" t="e">
        <f>INDEX(AKORDT[],MATCH(Tabela_Kwerenda_z_AKORD[[#This Row],[PRACOWNICY_ID]],AKORDT[PRACOWNICY_ID],0),1)</f>
        <v>#N/A</v>
      </c>
    </row>
    <row r="2942" spans="1:11">
      <c r="A2942" s="11"/>
      <c r="B2942" s="11"/>
      <c r="F2942" s="11"/>
      <c r="I2942" t="str">
        <f>LEFT(Tabela_Kwerenda_z_AKORD[[#This Row],[NR_KOMISJI]],5)</f>
        <v/>
      </c>
      <c r="J2942" t="str">
        <f>DAY(Tabela_Kwerenda_z_AKORD[[#This Row],[CZAS_START]]) &amp;"-"&amp; MONTH(Tabela_Kwerenda_z_AKORD[[#This Row],[CZAS_START]]) &amp;"-"&amp; YEAR(Tabela_Kwerenda_z_AKORD[[#This Row],[CZAS_START]])</f>
        <v>0-1-1900</v>
      </c>
      <c r="K2942" t="e">
        <f>INDEX(AKORDT[],MATCH(Tabela_Kwerenda_z_AKORD[[#This Row],[PRACOWNICY_ID]],AKORDT[PRACOWNICY_ID],0),1)</f>
        <v>#N/A</v>
      </c>
    </row>
    <row r="2943" spans="1:11">
      <c r="A2943" s="11"/>
      <c r="B2943" s="11"/>
      <c r="F2943" s="11"/>
      <c r="I2943" t="str">
        <f>LEFT(Tabela_Kwerenda_z_AKORD[[#This Row],[NR_KOMISJI]],5)</f>
        <v/>
      </c>
      <c r="J2943" t="str">
        <f>DAY(Tabela_Kwerenda_z_AKORD[[#This Row],[CZAS_START]]) &amp;"-"&amp; MONTH(Tabela_Kwerenda_z_AKORD[[#This Row],[CZAS_START]]) &amp;"-"&amp; YEAR(Tabela_Kwerenda_z_AKORD[[#This Row],[CZAS_START]])</f>
        <v>0-1-1900</v>
      </c>
      <c r="K2943" t="e">
        <f>INDEX(AKORDT[],MATCH(Tabela_Kwerenda_z_AKORD[[#This Row],[PRACOWNICY_ID]],AKORDT[PRACOWNICY_ID],0),1)</f>
        <v>#N/A</v>
      </c>
    </row>
    <row r="2944" spans="1:11">
      <c r="A2944" s="11"/>
      <c r="B2944" s="11"/>
      <c r="F2944" s="11"/>
      <c r="I2944" t="str">
        <f>LEFT(Tabela_Kwerenda_z_AKORD[[#This Row],[NR_KOMISJI]],5)</f>
        <v/>
      </c>
      <c r="J2944" t="str">
        <f>DAY(Tabela_Kwerenda_z_AKORD[[#This Row],[CZAS_START]]) &amp;"-"&amp; MONTH(Tabela_Kwerenda_z_AKORD[[#This Row],[CZAS_START]]) &amp;"-"&amp; YEAR(Tabela_Kwerenda_z_AKORD[[#This Row],[CZAS_START]])</f>
        <v>0-1-1900</v>
      </c>
      <c r="K2944" t="e">
        <f>INDEX(AKORDT[],MATCH(Tabela_Kwerenda_z_AKORD[[#This Row],[PRACOWNICY_ID]],AKORDT[PRACOWNICY_ID],0),1)</f>
        <v>#N/A</v>
      </c>
    </row>
    <row r="2945" spans="1:11">
      <c r="A2945" s="11"/>
      <c r="B2945" s="11"/>
      <c r="F2945" s="11"/>
      <c r="I2945" t="str">
        <f>LEFT(Tabela_Kwerenda_z_AKORD[[#This Row],[NR_KOMISJI]],5)</f>
        <v/>
      </c>
      <c r="J2945" t="str">
        <f>DAY(Tabela_Kwerenda_z_AKORD[[#This Row],[CZAS_START]]) &amp;"-"&amp; MONTH(Tabela_Kwerenda_z_AKORD[[#This Row],[CZAS_START]]) &amp;"-"&amp; YEAR(Tabela_Kwerenda_z_AKORD[[#This Row],[CZAS_START]])</f>
        <v>0-1-1900</v>
      </c>
      <c r="K2945" t="e">
        <f>INDEX(AKORDT[],MATCH(Tabela_Kwerenda_z_AKORD[[#This Row],[PRACOWNICY_ID]],AKORDT[PRACOWNICY_ID],0),1)</f>
        <v>#N/A</v>
      </c>
    </row>
    <row r="2946" spans="1:11">
      <c r="A2946" s="11"/>
      <c r="B2946" s="11"/>
      <c r="F2946" s="11"/>
      <c r="I2946" t="str">
        <f>LEFT(Tabela_Kwerenda_z_AKORD[[#This Row],[NR_KOMISJI]],5)</f>
        <v/>
      </c>
      <c r="J2946" t="str">
        <f>DAY(Tabela_Kwerenda_z_AKORD[[#This Row],[CZAS_START]]) &amp;"-"&amp; MONTH(Tabela_Kwerenda_z_AKORD[[#This Row],[CZAS_START]]) &amp;"-"&amp; YEAR(Tabela_Kwerenda_z_AKORD[[#This Row],[CZAS_START]])</f>
        <v>0-1-1900</v>
      </c>
      <c r="K2946" t="e">
        <f>INDEX(AKORDT[],MATCH(Tabela_Kwerenda_z_AKORD[[#This Row],[PRACOWNICY_ID]],AKORDT[PRACOWNICY_ID],0),1)</f>
        <v>#N/A</v>
      </c>
    </row>
    <row r="2947" spans="1:11">
      <c r="A2947" s="11"/>
      <c r="B2947" s="11"/>
      <c r="F2947" s="11"/>
      <c r="I2947" t="str">
        <f>LEFT(Tabela_Kwerenda_z_AKORD[[#This Row],[NR_KOMISJI]],5)</f>
        <v/>
      </c>
      <c r="J2947" t="str">
        <f>DAY(Tabela_Kwerenda_z_AKORD[[#This Row],[CZAS_START]]) &amp;"-"&amp; MONTH(Tabela_Kwerenda_z_AKORD[[#This Row],[CZAS_START]]) &amp;"-"&amp; YEAR(Tabela_Kwerenda_z_AKORD[[#This Row],[CZAS_START]])</f>
        <v>0-1-1900</v>
      </c>
      <c r="K2947" t="e">
        <f>INDEX(AKORDT[],MATCH(Tabela_Kwerenda_z_AKORD[[#This Row],[PRACOWNICY_ID]],AKORDT[PRACOWNICY_ID],0),1)</f>
        <v>#N/A</v>
      </c>
    </row>
    <row r="2948" spans="1:11">
      <c r="A2948" s="11"/>
      <c r="B2948" s="11"/>
      <c r="F2948" s="11"/>
      <c r="I2948" t="str">
        <f>LEFT(Tabela_Kwerenda_z_AKORD[[#This Row],[NR_KOMISJI]],5)</f>
        <v/>
      </c>
      <c r="J2948" t="str">
        <f>DAY(Tabela_Kwerenda_z_AKORD[[#This Row],[CZAS_START]]) &amp;"-"&amp; MONTH(Tabela_Kwerenda_z_AKORD[[#This Row],[CZAS_START]]) &amp;"-"&amp; YEAR(Tabela_Kwerenda_z_AKORD[[#This Row],[CZAS_START]])</f>
        <v>0-1-1900</v>
      </c>
      <c r="K2948" t="e">
        <f>INDEX(AKORDT[],MATCH(Tabela_Kwerenda_z_AKORD[[#This Row],[PRACOWNICY_ID]],AKORDT[PRACOWNICY_ID],0),1)</f>
        <v>#N/A</v>
      </c>
    </row>
    <row r="2949" spans="1:11">
      <c r="A2949" s="11"/>
      <c r="B2949" s="11"/>
      <c r="F2949" s="11"/>
      <c r="I2949" t="str">
        <f>LEFT(Tabela_Kwerenda_z_AKORD[[#This Row],[NR_KOMISJI]],5)</f>
        <v/>
      </c>
      <c r="J2949" t="str">
        <f>DAY(Tabela_Kwerenda_z_AKORD[[#This Row],[CZAS_START]]) &amp;"-"&amp; MONTH(Tabela_Kwerenda_z_AKORD[[#This Row],[CZAS_START]]) &amp;"-"&amp; YEAR(Tabela_Kwerenda_z_AKORD[[#This Row],[CZAS_START]])</f>
        <v>0-1-1900</v>
      </c>
      <c r="K2949" t="e">
        <f>INDEX(AKORDT[],MATCH(Tabela_Kwerenda_z_AKORD[[#This Row],[PRACOWNICY_ID]],AKORDT[PRACOWNICY_ID],0),1)</f>
        <v>#N/A</v>
      </c>
    </row>
    <row r="2950" spans="1:11">
      <c r="A2950" s="11"/>
      <c r="B2950" s="11"/>
      <c r="F2950" s="11"/>
      <c r="I2950" t="str">
        <f>LEFT(Tabela_Kwerenda_z_AKORD[[#This Row],[NR_KOMISJI]],5)</f>
        <v/>
      </c>
      <c r="J2950" t="str">
        <f>DAY(Tabela_Kwerenda_z_AKORD[[#This Row],[CZAS_START]]) &amp;"-"&amp; MONTH(Tabela_Kwerenda_z_AKORD[[#This Row],[CZAS_START]]) &amp;"-"&amp; YEAR(Tabela_Kwerenda_z_AKORD[[#This Row],[CZAS_START]])</f>
        <v>0-1-1900</v>
      </c>
      <c r="K2950" t="e">
        <f>INDEX(AKORDT[],MATCH(Tabela_Kwerenda_z_AKORD[[#This Row],[PRACOWNICY_ID]],AKORDT[PRACOWNICY_ID],0),1)</f>
        <v>#N/A</v>
      </c>
    </row>
    <row r="2951" spans="1:11">
      <c r="A2951" s="11"/>
      <c r="B2951" s="11"/>
      <c r="F2951" s="11"/>
      <c r="I2951" t="str">
        <f>LEFT(Tabela_Kwerenda_z_AKORD[[#This Row],[NR_KOMISJI]],5)</f>
        <v/>
      </c>
      <c r="J2951" t="str">
        <f>DAY(Tabela_Kwerenda_z_AKORD[[#This Row],[CZAS_START]]) &amp;"-"&amp; MONTH(Tabela_Kwerenda_z_AKORD[[#This Row],[CZAS_START]]) &amp;"-"&amp; YEAR(Tabela_Kwerenda_z_AKORD[[#This Row],[CZAS_START]])</f>
        <v>0-1-1900</v>
      </c>
      <c r="K2951" t="e">
        <f>INDEX(AKORDT[],MATCH(Tabela_Kwerenda_z_AKORD[[#This Row],[PRACOWNICY_ID]],AKORDT[PRACOWNICY_ID],0),1)</f>
        <v>#N/A</v>
      </c>
    </row>
    <row r="2952" spans="1:11">
      <c r="A2952" s="11"/>
      <c r="B2952" s="11"/>
      <c r="F2952" s="11"/>
      <c r="I2952" t="str">
        <f>LEFT(Tabela_Kwerenda_z_AKORD[[#This Row],[NR_KOMISJI]],5)</f>
        <v/>
      </c>
      <c r="J2952" t="str">
        <f>DAY(Tabela_Kwerenda_z_AKORD[[#This Row],[CZAS_START]]) &amp;"-"&amp; MONTH(Tabela_Kwerenda_z_AKORD[[#This Row],[CZAS_START]]) &amp;"-"&amp; YEAR(Tabela_Kwerenda_z_AKORD[[#This Row],[CZAS_START]])</f>
        <v>0-1-1900</v>
      </c>
      <c r="K2952" t="e">
        <f>INDEX(AKORDT[],MATCH(Tabela_Kwerenda_z_AKORD[[#This Row],[PRACOWNICY_ID]],AKORDT[PRACOWNICY_ID],0),1)</f>
        <v>#N/A</v>
      </c>
    </row>
    <row r="2953" spans="1:11">
      <c r="A2953" s="11"/>
      <c r="B2953" s="11"/>
      <c r="F2953" s="11"/>
      <c r="I2953" t="str">
        <f>LEFT(Tabela_Kwerenda_z_AKORD[[#This Row],[NR_KOMISJI]],5)</f>
        <v/>
      </c>
      <c r="J2953" t="str">
        <f>DAY(Tabela_Kwerenda_z_AKORD[[#This Row],[CZAS_START]]) &amp;"-"&amp; MONTH(Tabela_Kwerenda_z_AKORD[[#This Row],[CZAS_START]]) &amp;"-"&amp; YEAR(Tabela_Kwerenda_z_AKORD[[#This Row],[CZAS_START]])</f>
        <v>0-1-1900</v>
      </c>
      <c r="K2953" t="e">
        <f>INDEX(AKORDT[],MATCH(Tabela_Kwerenda_z_AKORD[[#This Row],[PRACOWNICY_ID]],AKORDT[PRACOWNICY_ID],0),1)</f>
        <v>#N/A</v>
      </c>
    </row>
    <row r="2954" spans="1:11">
      <c r="A2954" s="11"/>
      <c r="B2954" s="11"/>
      <c r="F2954" s="11"/>
      <c r="I2954" t="str">
        <f>LEFT(Tabela_Kwerenda_z_AKORD[[#This Row],[NR_KOMISJI]],5)</f>
        <v/>
      </c>
      <c r="J2954" t="str">
        <f>DAY(Tabela_Kwerenda_z_AKORD[[#This Row],[CZAS_START]]) &amp;"-"&amp; MONTH(Tabela_Kwerenda_z_AKORD[[#This Row],[CZAS_START]]) &amp;"-"&amp; YEAR(Tabela_Kwerenda_z_AKORD[[#This Row],[CZAS_START]])</f>
        <v>0-1-1900</v>
      </c>
      <c r="K2954" t="e">
        <f>INDEX(AKORDT[],MATCH(Tabela_Kwerenda_z_AKORD[[#This Row],[PRACOWNICY_ID]],AKORDT[PRACOWNICY_ID],0),1)</f>
        <v>#N/A</v>
      </c>
    </row>
    <row r="2955" spans="1:11">
      <c r="A2955" s="11"/>
      <c r="B2955" s="11"/>
      <c r="F2955" s="11"/>
      <c r="I2955" t="str">
        <f>LEFT(Tabela_Kwerenda_z_AKORD[[#This Row],[NR_KOMISJI]],5)</f>
        <v/>
      </c>
      <c r="J2955" t="str">
        <f>DAY(Tabela_Kwerenda_z_AKORD[[#This Row],[CZAS_START]]) &amp;"-"&amp; MONTH(Tabela_Kwerenda_z_AKORD[[#This Row],[CZAS_START]]) &amp;"-"&amp; YEAR(Tabela_Kwerenda_z_AKORD[[#This Row],[CZAS_START]])</f>
        <v>0-1-1900</v>
      </c>
      <c r="K2955" t="e">
        <f>INDEX(AKORDT[],MATCH(Tabela_Kwerenda_z_AKORD[[#This Row],[PRACOWNICY_ID]],AKORDT[PRACOWNICY_ID],0),1)</f>
        <v>#N/A</v>
      </c>
    </row>
    <row r="2956" spans="1:11">
      <c r="A2956" s="11"/>
      <c r="B2956" s="11"/>
      <c r="F2956" s="11"/>
      <c r="I2956" t="str">
        <f>LEFT(Tabela_Kwerenda_z_AKORD[[#This Row],[NR_KOMISJI]],5)</f>
        <v/>
      </c>
      <c r="J2956" t="str">
        <f>DAY(Tabela_Kwerenda_z_AKORD[[#This Row],[CZAS_START]]) &amp;"-"&amp; MONTH(Tabela_Kwerenda_z_AKORD[[#This Row],[CZAS_START]]) &amp;"-"&amp; YEAR(Tabela_Kwerenda_z_AKORD[[#This Row],[CZAS_START]])</f>
        <v>0-1-1900</v>
      </c>
      <c r="K2956" t="e">
        <f>INDEX(AKORDT[],MATCH(Tabela_Kwerenda_z_AKORD[[#This Row],[PRACOWNICY_ID]],AKORDT[PRACOWNICY_ID],0),1)</f>
        <v>#N/A</v>
      </c>
    </row>
    <row r="2957" spans="1:11">
      <c r="A2957" s="11"/>
      <c r="B2957" s="11"/>
      <c r="F2957" s="11"/>
      <c r="I2957" t="str">
        <f>LEFT(Tabela_Kwerenda_z_AKORD[[#This Row],[NR_KOMISJI]],5)</f>
        <v/>
      </c>
      <c r="J2957" t="str">
        <f>DAY(Tabela_Kwerenda_z_AKORD[[#This Row],[CZAS_START]]) &amp;"-"&amp; MONTH(Tabela_Kwerenda_z_AKORD[[#This Row],[CZAS_START]]) &amp;"-"&amp; YEAR(Tabela_Kwerenda_z_AKORD[[#This Row],[CZAS_START]])</f>
        <v>0-1-1900</v>
      </c>
      <c r="K2957" t="e">
        <f>INDEX(AKORDT[],MATCH(Tabela_Kwerenda_z_AKORD[[#This Row],[PRACOWNICY_ID]],AKORDT[PRACOWNICY_ID],0),1)</f>
        <v>#N/A</v>
      </c>
    </row>
    <row r="2958" spans="1:11">
      <c r="A2958" s="11"/>
      <c r="B2958" s="11"/>
      <c r="F2958" s="11"/>
      <c r="I2958" t="str">
        <f>LEFT(Tabela_Kwerenda_z_AKORD[[#This Row],[NR_KOMISJI]],5)</f>
        <v/>
      </c>
      <c r="J2958" t="str">
        <f>DAY(Tabela_Kwerenda_z_AKORD[[#This Row],[CZAS_START]]) &amp;"-"&amp; MONTH(Tabela_Kwerenda_z_AKORD[[#This Row],[CZAS_START]]) &amp;"-"&amp; YEAR(Tabela_Kwerenda_z_AKORD[[#This Row],[CZAS_START]])</f>
        <v>0-1-1900</v>
      </c>
      <c r="K2958" t="e">
        <f>INDEX(AKORDT[],MATCH(Tabela_Kwerenda_z_AKORD[[#This Row],[PRACOWNICY_ID]],AKORDT[PRACOWNICY_ID],0),1)</f>
        <v>#N/A</v>
      </c>
    </row>
    <row r="2959" spans="1:11">
      <c r="A2959" s="11"/>
      <c r="B2959" s="11"/>
      <c r="F2959" s="11"/>
      <c r="I2959" t="str">
        <f>LEFT(Tabela_Kwerenda_z_AKORD[[#This Row],[NR_KOMISJI]],5)</f>
        <v/>
      </c>
      <c r="J2959" t="str">
        <f>DAY(Tabela_Kwerenda_z_AKORD[[#This Row],[CZAS_START]]) &amp;"-"&amp; MONTH(Tabela_Kwerenda_z_AKORD[[#This Row],[CZAS_START]]) &amp;"-"&amp; YEAR(Tabela_Kwerenda_z_AKORD[[#This Row],[CZAS_START]])</f>
        <v>0-1-1900</v>
      </c>
      <c r="K2959" t="e">
        <f>INDEX(AKORDT[],MATCH(Tabela_Kwerenda_z_AKORD[[#This Row],[PRACOWNICY_ID]],AKORDT[PRACOWNICY_ID],0),1)</f>
        <v>#N/A</v>
      </c>
    </row>
    <row r="2960" spans="1:11">
      <c r="A2960" s="11"/>
      <c r="B2960" s="11"/>
      <c r="F2960" s="11"/>
      <c r="I2960" t="str">
        <f>LEFT(Tabela_Kwerenda_z_AKORD[[#This Row],[NR_KOMISJI]],5)</f>
        <v/>
      </c>
      <c r="J2960" t="str">
        <f>DAY(Tabela_Kwerenda_z_AKORD[[#This Row],[CZAS_START]]) &amp;"-"&amp; MONTH(Tabela_Kwerenda_z_AKORD[[#This Row],[CZAS_START]]) &amp;"-"&amp; YEAR(Tabela_Kwerenda_z_AKORD[[#This Row],[CZAS_START]])</f>
        <v>0-1-1900</v>
      </c>
      <c r="K2960" t="e">
        <f>INDEX(AKORDT[],MATCH(Tabela_Kwerenda_z_AKORD[[#This Row],[PRACOWNICY_ID]],AKORDT[PRACOWNICY_ID],0),1)</f>
        <v>#N/A</v>
      </c>
    </row>
    <row r="2961" spans="1:11">
      <c r="A2961" s="11"/>
      <c r="B2961" s="11"/>
      <c r="F2961" s="11"/>
      <c r="I2961" t="str">
        <f>LEFT(Tabela_Kwerenda_z_AKORD[[#This Row],[NR_KOMISJI]],5)</f>
        <v/>
      </c>
      <c r="J2961" t="str">
        <f>DAY(Tabela_Kwerenda_z_AKORD[[#This Row],[CZAS_START]]) &amp;"-"&amp; MONTH(Tabela_Kwerenda_z_AKORD[[#This Row],[CZAS_START]]) &amp;"-"&amp; YEAR(Tabela_Kwerenda_z_AKORD[[#This Row],[CZAS_START]])</f>
        <v>0-1-1900</v>
      </c>
      <c r="K2961" t="e">
        <f>INDEX(AKORDT[],MATCH(Tabela_Kwerenda_z_AKORD[[#This Row],[PRACOWNICY_ID]],AKORDT[PRACOWNICY_ID],0),1)</f>
        <v>#N/A</v>
      </c>
    </row>
    <row r="2962" spans="1:11">
      <c r="A2962" s="11"/>
      <c r="B2962" s="11"/>
      <c r="F2962" s="11"/>
      <c r="I2962" t="str">
        <f>LEFT(Tabela_Kwerenda_z_AKORD[[#This Row],[NR_KOMISJI]],5)</f>
        <v/>
      </c>
      <c r="J2962" t="str">
        <f>DAY(Tabela_Kwerenda_z_AKORD[[#This Row],[CZAS_START]]) &amp;"-"&amp; MONTH(Tabela_Kwerenda_z_AKORD[[#This Row],[CZAS_START]]) &amp;"-"&amp; YEAR(Tabela_Kwerenda_z_AKORD[[#This Row],[CZAS_START]])</f>
        <v>0-1-1900</v>
      </c>
      <c r="K2962" t="e">
        <f>INDEX(AKORDT[],MATCH(Tabela_Kwerenda_z_AKORD[[#This Row],[PRACOWNICY_ID]],AKORDT[PRACOWNICY_ID],0),1)</f>
        <v>#N/A</v>
      </c>
    </row>
    <row r="2963" spans="1:11">
      <c r="A2963" s="11"/>
      <c r="B2963" s="11"/>
      <c r="F2963" s="11"/>
      <c r="I2963" t="str">
        <f>LEFT(Tabela_Kwerenda_z_AKORD[[#This Row],[NR_KOMISJI]],5)</f>
        <v/>
      </c>
      <c r="J2963" t="str">
        <f>DAY(Tabela_Kwerenda_z_AKORD[[#This Row],[CZAS_START]]) &amp;"-"&amp; MONTH(Tabela_Kwerenda_z_AKORD[[#This Row],[CZAS_START]]) &amp;"-"&amp; YEAR(Tabela_Kwerenda_z_AKORD[[#This Row],[CZAS_START]])</f>
        <v>0-1-1900</v>
      </c>
      <c r="K2963" t="e">
        <f>INDEX(AKORDT[],MATCH(Tabela_Kwerenda_z_AKORD[[#This Row],[PRACOWNICY_ID]],AKORDT[PRACOWNICY_ID],0),1)</f>
        <v>#N/A</v>
      </c>
    </row>
    <row r="2964" spans="1:11">
      <c r="A2964" s="11"/>
      <c r="B2964" s="11"/>
      <c r="F2964" s="11"/>
      <c r="I2964" t="str">
        <f>LEFT(Tabela_Kwerenda_z_AKORD[[#This Row],[NR_KOMISJI]],5)</f>
        <v/>
      </c>
      <c r="J2964" t="str">
        <f>DAY(Tabela_Kwerenda_z_AKORD[[#This Row],[CZAS_START]]) &amp;"-"&amp; MONTH(Tabela_Kwerenda_z_AKORD[[#This Row],[CZAS_START]]) &amp;"-"&amp; YEAR(Tabela_Kwerenda_z_AKORD[[#This Row],[CZAS_START]])</f>
        <v>0-1-1900</v>
      </c>
      <c r="K2964" t="e">
        <f>INDEX(AKORDT[],MATCH(Tabela_Kwerenda_z_AKORD[[#This Row],[PRACOWNICY_ID]],AKORDT[PRACOWNICY_ID],0),1)</f>
        <v>#N/A</v>
      </c>
    </row>
    <row r="2965" spans="1:11">
      <c r="A2965" s="11"/>
      <c r="B2965" s="11"/>
      <c r="F2965" s="11"/>
      <c r="I2965" t="str">
        <f>LEFT(Tabela_Kwerenda_z_AKORD[[#This Row],[NR_KOMISJI]],5)</f>
        <v/>
      </c>
      <c r="J2965" t="str">
        <f>DAY(Tabela_Kwerenda_z_AKORD[[#This Row],[CZAS_START]]) &amp;"-"&amp; MONTH(Tabela_Kwerenda_z_AKORD[[#This Row],[CZAS_START]]) &amp;"-"&amp; YEAR(Tabela_Kwerenda_z_AKORD[[#This Row],[CZAS_START]])</f>
        <v>0-1-1900</v>
      </c>
      <c r="K2965" t="e">
        <f>INDEX(AKORDT[],MATCH(Tabela_Kwerenda_z_AKORD[[#This Row],[PRACOWNICY_ID]],AKORDT[PRACOWNICY_ID],0),1)</f>
        <v>#N/A</v>
      </c>
    </row>
    <row r="2966" spans="1:11">
      <c r="A2966" s="11"/>
      <c r="B2966" s="11"/>
      <c r="F2966" s="11"/>
      <c r="I2966" t="str">
        <f>LEFT(Tabela_Kwerenda_z_AKORD[[#This Row],[NR_KOMISJI]],5)</f>
        <v/>
      </c>
      <c r="J2966" t="str">
        <f>DAY(Tabela_Kwerenda_z_AKORD[[#This Row],[CZAS_START]]) &amp;"-"&amp; MONTH(Tabela_Kwerenda_z_AKORD[[#This Row],[CZAS_START]]) &amp;"-"&amp; YEAR(Tabela_Kwerenda_z_AKORD[[#This Row],[CZAS_START]])</f>
        <v>0-1-1900</v>
      </c>
      <c r="K2966" t="e">
        <f>INDEX(AKORDT[],MATCH(Tabela_Kwerenda_z_AKORD[[#This Row],[PRACOWNICY_ID]],AKORDT[PRACOWNICY_ID],0),1)</f>
        <v>#N/A</v>
      </c>
    </row>
    <row r="2967" spans="1:11">
      <c r="A2967" s="11"/>
      <c r="B2967" s="11"/>
      <c r="F2967" s="11"/>
      <c r="I2967" t="str">
        <f>LEFT(Tabela_Kwerenda_z_AKORD[[#This Row],[NR_KOMISJI]],5)</f>
        <v/>
      </c>
      <c r="J2967" t="str">
        <f>DAY(Tabela_Kwerenda_z_AKORD[[#This Row],[CZAS_START]]) &amp;"-"&amp; MONTH(Tabela_Kwerenda_z_AKORD[[#This Row],[CZAS_START]]) &amp;"-"&amp; YEAR(Tabela_Kwerenda_z_AKORD[[#This Row],[CZAS_START]])</f>
        <v>0-1-1900</v>
      </c>
      <c r="K2967" t="e">
        <f>INDEX(AKORDT[],MATCH(Tabela_Kwerenda_z_AKORD[[#This Row],[PRACOWNICY_ID]],AKORDT[PRACOWNICY_ID],0),1)</f>
        <v>#N/A</v>
      </c>
    </row>
    <row r="2968" spans="1:11">
      <c r="A2968" s="11"/>
      <c r="B2968" s="11"/>
      <c r="F2968" s="11"/>
      <c r="I2968" t="str">
        <f>LEFT(Tabela_Kwerenda_z_AKORD[[#This Row],[NR_KOMISJI]],5)</f>
        <v/>
      </c>
      <c r="J2968" t="str">
        <f>DAY(Tabela_Kwerenda_z_AKORD[[#This Row],[CZAS_START]]) &amp;"-"&amp; MONTH(Tabela_Kwerenda_z_AKORD[[#This Row],[CZAS_START]]) &amp;"-"&amp; YEAR(Tabela_Kwerenda_z_AKORD[[#This Row],[CZAS_START]])</f>
        <v>0-1-1900</v>
      </c>
      <c r="K2968" t="e">
        <f>INDEX(AKORDT[],MATCH(Tabela_Kwerenda_z_AKORD[[#This Row],[PRACOWNICY_ID]],AKORDT[PRACOWNICY_ID],0),1)</f>
        <v>#N/A</v>
      </c>
    </row>
    <row r="2969" spans="1:11">
      <c r="A2969" s="11"/>
      <c r="B2969" s="11"/>
      <c r="F2969" s="11"/>
      <c r="I2969" t="str">
        <f>LEFT(Tabela_Kwerenda_z_AKORD[[#This Row],[NR_KOMISJI]],5)</f>
        <v/>
      </c>
      <c r="J2969" t="str">
        <f>DAY(Tabela_Kwerenda_z_AKORD[[#This Row],[CZAS_START]]) &amp;"-"&amp; MONTH(Tabela_Kwerenda_z_AKORD[[#This Row],[CZAS_START]]) &amp;"-"&amp; YEAR(Tabela_Kwerenda_z_AKORD[[#This Row],[CZAS_START]])</f>
        <v>0-1-1900</v>
      </c>
      <c r="K2969" t="e">
        <f>INDEX(AKORDT[],MATCH(Tabela_Kwerenda_z_AKORD[[#This Row],[PRACOWNICY_ID]],AKORDT[PRACOWNICY_ID],0),1)</f>
        <v>#N/A</v>
      </c>
    </row>
    <row r="2970" spans="1:11">
      <c r="A2970" s="11"/>
      <c r="B2970" s="11"/>
      <c r="F2970" s="11"/>
      <c r="I2970" t="str">
        <f>LEFT(Tabela_Kwerenda_z_AKORD[[#This Row],[NR_KOMISJI]],5)</f>
        <v/>
      </c>
      <c r="J2970" t="str">
        <f>DAY(Tabela_Kwerenda_z_AKORD[[#This Row],[CZAS_START]]) &amp;"-"&amp; MONTH(Tabela_Kwerenda_z_AKORD[[#This Row],[CZAS_START]]) &amp;"-"&amp; YEAR(Tabela_Kwerenda_z_AKORD[[#This Row],[CZAS_START]])</f>
        <v>0-1-1900</v>
      </c>
      <c r="K2970" t="e">
        <f>INDEX(AKORDT[],MATCH(Tabela_Kwerenda_z_AKORD[[#This Row],[PRACOWNICY_ID]],AKORDT[PRACOWNICY_ID],0),1)</f>
        <v>#N/A</v>
      </c>
    </row>
    <row r="2971" spans="1:11">
      <c r="A2971" s="11"/>
      <c r="B2971" s="11"/>
      <c r="F2971" s="11"/>
      <c r="I2971" t="str">
        <f>LEFT(Tabela_Kwerenda_z_AKORD[[#This Row],[NR_KOMISJI]],5)</f>
        <v/>
      </c>
      <c r="J2971" t="str">
        <f>DAY(Tabela_Kwerenda_z_AKORD[[#This Row],[CZAS_START]]) &amp;"-"&amp; MONTH(Tabela_Kwerenda_z_AKORD[[#This Row],[CZAS_START]]) &amp;"-"&amp; YEAR(Tabela_Kwerenda_z_AKORD[[#This Row],[CZAS_START]])</f>
        <v>0-1-1900</v>
      </c>
      <c r="K2971" t="e">
        <f>INDEX(AKORDT[],MATCH(Tabela_Kwerenda_z_AKORD[[#This Row],[PRACOWNICY_ID]],AKORDT[PRACOWNICY_ID],0),1)</f>
        <v>#N/A</v>
      </c>
    </row>
    <row r="2972" spans="1:11">
      <c r="A2972" s="11"/>
      <c r="B2972" s="11"/>
      <c r="F2972" s="11"/>
      <c r="I2972" t="str">
        <f>LEFT(Tabela_Kwerenda_z_AKORD[[#This Row],[NR_KOMISJI]],5)</f>
        <v/>
      </c>
      <c r="J2972" t="str">
        <f>DAY(Tabela_Kwerenda_z_AKORD[[#This Row],[CZAS_START]]) &amp;"-"&amp; MONTH(Tabela_Kwerenda_z_AKORD[[#This Row],[CZAS_START]]) &amp;"-"&amp; YEAR(Tabela_Kwerenda_z_AKORD[[#This Row],[CZAS_START]])</f>
        <v>0-1-1900</v>
      </c>
      <c r="K2972" t="e">
        <f>INDEX(AKORDT[],MATCH(Tabela_Kwerenda_z_AKORD[[#This Row],[PRACOWNICY_ID]],AKORDT[PRACOWNICY_ID],0),1)</f>
        <v>#N/A</v>
      </c>
    </row>
    <row r="2973" spans="1:11">
      <c r="A2973" s="11"/>
      <c r="B2973" s="11"/>
      <c r="F2973" s="11"/>
      <c r="I2973" t="str">
        <f>LEFT(Tabela_Kwerenda_z_AKORD[[#This Row],[NR_KOMISJI]],5)</f>
        <v/>
      </c>
      <c r="J2973" t="str">
        <f>DAY(Tabela_Kwerenda_z_AKORD[[#This Row],[CZAS_START]]) &amp;"-"&amp; MONTH(Tabela_Kwerenda_z_AKORD[[#This Row],[CZAS_START]]) &amp;"-"&amp; YEAR(Tabela_Kwerenda_z_AKORD[[#This Row],[CZAS_START]])</f>
        <v>0-1-1900</v>
      </c>
      <c r="K2973" t="e">
        <f>INDEX(AKORDT[],MATCH(Tabela_Kwerenda_z_AKORD[[#This Row],[PRACOWNICY_ID]],AKORDT[PRACOWNICY_ID],0),1)</f>
        <v>#N/A</v>
      </c>
    </row>
    <row r="2974" spans="1:11">
      <c r="A2974" s="11"/>
      <c r="B2974" s="11"/>
      <c r="F2974" s="11"/>
      <c r="I2974" t="str">
        <f>LEFT(Tabela_Kwerenda_z_AKORD[[#This Row],[NR_KOMISJI]],5)</f>
        <v/>
      </c>
      <c r="J2974" t="str">
        <f>DAY(Tabela_Kwerenda_z_AKORD[[#This Row],[CZAS_START]]) &amp;"-"&amp; MONTH(Tabela_Kwerenda_z_AKORD[[#This Row],[CZAS_START]]) &amp;"-"&amp; YEAR(Tabela_Kwerenda_z_AKORD[[#This Row],[CZAS_START]])</f>
        <v>0-1-1900</v>
      </c>
      <c r="K2974" t="e">
        <f>INDEX(AKORDT[],MATCH(Tabela_Kwerenda_z_AKORD[[#This Row],[PRACOWNICY_ID]],AKORDT[PRACOWNICY_ID],0),1)</f>
        <v>#N/A</v>
      </c>
    </row>
    <row r="2975" spans="1:11">
      <c r="A2975" s="11"/>
      <c r="B2975" s="11"/>
      <c r="F2975" s="11"/>
      <c r="I2975" t="str">
        <f>LEFT(Tabela_Kwerenda_z_AKORD[[#This Row],[NR_KOMISJI]],5)</f>
        <v/>
      </c>
      <c r="J2975" t="str">
        <f>DAY(Tabela_Kwerenda_z_AKORD[[#This Row],[CZAS_START]]) &amp;"-"&amp; MONTH(Tabela_Kwerenda_z_AKORD[[#This Row],[CZAS_START]]) &amp;"-"&amp; YEAR(Tabela_Kwerenda_z_AKORD[[#This Row],[CZAS_START]])</f>
        <v>0-1-1900</v>
      </c>
      <c r="K2975" t="e">
        <f>INDEX(AKORDT[],MATCH(Tabela_Kwerenda_z_AKORD[[#This Row],[PRACOWNICY_ID]],AKORDT[PRACOWNICY_ID],0),1)</f>
        <v>#N/A</v>
      </c>
    </row>
    <row r="2976" spans="1:11">
      <c r="A2976" s="11"/>
      <c r="B2976" s="11"/>
      <c r="F2976" s="11"/>
      <c r="I2976" t="str">
        <f>LEFT(Tabela_Kwerenda_z_AKORD[[#This Row],[NR_KOMISJI]],5)</f>
        <v/>
      </c>
      <c r="J2976" t="str">
        <f>DAY(Tabela_Kwerenda_z_AKORD[[#This Row],[CZAS_START]]) &amp;"-"&amp; MONTH(Tabela_Kwerenda_z_AKORD[[#This Row],[CZAS_START]]) &amp;"-"&amp; YEAR(Tabela_Kwerenda_z_AKORD[[#This Row],[CZAS_START]])</f>
        <v>0-1-1900</v>
      </c>
      <c r="K2976" t="e">
        <f>INDEX(AKORDT[],MATCH(Tabela_Kwerenda_z_AKORD[[#This Row],[PRACOWNICY_ID]],AKORDT[PRACOWNICY_ID],0),1)</f>
        <v>#N/A</v>
      </c>
    </row>
    <row r="2977" spans="1:11">
      <c r="A2977" s="11"/>
      <c r="B2977" s="11"/>
      <c r="F2977" s="11"/>
      <c r="I2977" t="str">
        <f>LEFT(Tabela_Kwerenda_z_AKORD[[#This Row],[NR_KOMISJI]],5)</f>
        <v/>
      </c>
      <c r="J2977" t="str">
        <f>DAY(Tabela_Kwerenda_z_AKORD[[#This Row],[CZAS_START]]) &amp;"-"&amp; MONTH(Tabela_Kwerenda_z_AKORD[[#This Row],[CZAS_START]]) &amp;"-"&amp; YEAR(Tabela_Kwerenda_z_AKORD[[#This Row],[CZAS_START]])</f>
        <v>0-1-1900</v>
      </c>
      <c r="K2977" t="e">
        <f>INDEX(AKORDT[],MATCH(Tabela_Kwerenda_z_AKORD[[#This Row],[PRACOWNICY_ID]],AKORDT[PRACOWNICY_ID],0),1)</f>
        <v>#N/A</v>
      </c>
    </row>
    <row r="2978" spans="1:11">
      <c r="A2978" s="11"/>
      <c r="B2978" s="11"/>
      <c r="F2978" s="11"/>
      <c r="I2978" t="str">
        <f>LEFT(Tabela_Kwerenda_z_AKORD[[#This Row],[NR_KOMISJI]],5)</f>
        <v/>
      </c>
      <c r="J2978" t="str">
        <f>DAY(Tabela_Kwerenda_z_AKORD[[#This Row],[CZAS_START]]) &amp;"-"&amp; MONTH(Tabela_Kwerenda_z_AKORD[[#This Row],[CZAS_START]]) &amp;"-"&amp; YEAR(Tabela_Kwerenda_z_AKORD[[#This Row],[CZAS_START]])</f>
        <v>0-1-1900</v>
      </c>
      <c r="K2978" t="e">
        <f>INDEX(AKORDT[],MATCH(Tabela_Kwerenda_z_AKORD[[#This Row],[PRACOWNICY_ID]],AKORDT[PRACOWNICY_ID],0),1)</f>
        <v>#N/A</v>
      </c>
    </row>
    <row r="2979" spans="1:11">
      <c r="A2979" s="11"/>
      <c r="B2979" s="11"/>
      <c r="F2979" s="11"/>
      <c r="I2979" t="str">
        <f>LEFT(Tabela_Kwerenda_z_AKORD[[#This Row],[NR_KOMISJI]],5)</f>
        <v/>
      </c>
      <c r="J2979" t="str">
        <f>DAY(Tabela_Kwerenda_z_AKORD[[#This Row],[CZAS_START]]) &amp;"-"&amp; MONTH(Tabela_Kwerenda_z_AKORD[[#This Row],[CZAS_START]]) &amp;"-"&amp; YEAR(Tabela_Kwerenda_z_AKORD[[#This Row],[CZAS_START]])</f>
        <v>0-1-1900</v>
      </c>
      <c r="K2979" t="e">
        <f>INDEX(AKORDT[],MATCH(Tabela_Kwerenda_z_AKORD[[#This Row],[PRACOWNICY_ID]],AKORDT[PRACOWNICY_ID],0),1)</f>
        <v>#N/A</v>
      </c>
    </row>
    <row r="2980" spans="1:11">
      <c r="A2980" s="11"/>
      <c r="B2980" s="11"/>
      <c r="F2980" s="11"/>
      <c r="I2980" t="str">
        <f>LEFT(Tabela_Kwerenda_z_AKORD[[#This Row],[NR_KOMISJI]],5)</f>
        <v/>
      </c>
      <c r="J2980" t="str">
        <f>DAY(Tabela_Kwerenda_z_AKORD[[#This Row],[CZAS_START]]) &amp;"-"&amp; MONTH(Tabela_Kwerenda_z_AKORD[[#This Row],[CZAS_START]]) &amp;"-"&amp; YEAR(Tabela_Kwerenda_z_AKORD[[#This Row],[CZAS_START]])</f>
        <v>0-1-1900</v>
      </c>
      <c r="K2980" t="e">
        <f>INDEX(AKORDT[],MATCH(Tabela_Kwerenda_z_AKORD[[#This Row],[PRACOWNICY_ID]],AKORDT[PRACOWNICY_ID],0),1)</f>
        <v>#N/A</v>
      </c>
    </row>
    <row r="2981" spans="1:11">
      <c r="A2981" s="11"/>
      <c r="B2981" s="11"/>
      <c r="F2981" s="11"/>
      <c r="I2981" t="str">
        <f>LEFT(Tabela_Kwerenda_z_AKORD[[#This Row],[NR_KOMISJI]],5)</f>
        <v/>
      </c>
      <c r="J2981" t="str">
        <f>DAY(Tabela_Kwerenda_z_AKORD[[#This Row],[CZAS_START]]) &amp;"-"&amp; MONTH(Tabela_Kwerenda_z_AKORD[[#This Row],[CZAS_START]]) &amp;"-"&amp; YEAR(Tabela_Kwerenda_z_AKORD[[#This Row],[CZAS_START]])</f>
        <v>0-1-1900</v>
      </c>
      <c r="K2981" t="e">
        <f>INDEX(AKORDT[],MATCH(Tabela_Kwerenda_z_AKORD[[#This Row],[PRACOWNICY_ID]],AKORDT[PRACOWNICY_ID],0),1)</f>
        <v>#N/A</v>
      </c>
    </row>
    <row r="2982" spans="1:11">
      <c r="A2982" s="11"/>
      <c r="B2982" s="11"/>
      <c r="F2982" s="11"/>
      <c r="I2982" t="str">
        <f>LEFT(Tabela_Kwerenda_z_AKORD[[#This Row],[NR_KOMISJI]],5)</f>
        <v/>
      </c>
      <c r="J2982" t="str">
        <f>DAY(Tabela_Kwerenda_z_AKORD[[#This Row],[CZAS_START]]) &amp;"-"&amp; MONTH(Tabela_Kwerenda_z_AKORD[[#This Row],[CZAS_START]]) &amp;"-"&amp; YEAR(Tabela_Kwerenda_z_AKORD[[#This Row],[CZAS_START]])</f>
        <v>0-1-1900</v>
      </c>
      <c r="K2982" t="e">
        <f>INDEX(AKORDT[],MATCH(Tabela_Kwerenda_z_AKORD[[#This Row],[PRACOWNICY_ID]],AKORDT[PRACOWNICY_ID],0),1)</f>
        <v>#N/A</v>
      </c>
    </row>
    <row r="2983" spans="1:11">
      <c r="A2983" s="11"/>
      <c r="B2983" s="11"/>
      <c r="F2983" s="11"/>
      <c r="I2983" t="str">
        <f>LEFT(Tabela_Kwerenda_z_AKORD[[#This Row],[NR_KOMISJI]],5)</f>
        <v/>
      </c>
      <c r="J2983" t="str">
        <f>DAY(Tabela_Kwerenda_z_AKORD[[#This Row],[CZAS_START]]) &amp;"-"&amp; MONTH(Tabela_Kwerenda_z_AKORD[[#This Row],[CZAS_START]]) &amp;"-"&amp; YEAR(Tabela_Kwerenda_z_AKORD[[#This Row],[CZAS_START]])</f>
        <v>0-1-1900</v>
      </c>
      <c r="K2983" t="e">
        <f>INDEX(AKORDT[],MATCH(Tabela_Kwerenda_z_AKORD[[#This Row],[PRACOWNICY_ID]],AKORDT[PRACOWNICY_ID],0),1)</f>
        <v>#N/A</v>
      </c>
    </row>
    <row r="2984" spans="1:11">
      <c r="A2984" s="11"/>
      <c r="B2984" s="11"/>
      <c r="F2984" s="11"/>
      <c r="I2984" t="str">
        <f>LEFT(Tabela_Kwerenda_z_AKORD[[#This Row],[NR_KOMISJI]],5)</f>
        <v/>
      </c>
      <c r="J2984" t="str">
        <f>DAY(Tabela_Kwerenda_z_AKORD[[#This Row],[CZAS_START]]) &amp;"-"&amp; MONTH(Tabela_Kwerenda_z_AKORD[[#This Row],[CZAS_START]]) &amp;"-"&amp; YEAR(Tabela_Kwerenda_z_AKORD[[#This Row],[CZAS_START]])</f>
        <v>0-1-1900</v>
      </c>
      <c r="K2984" t="e">
        <f>INDEX(AKORDT[],MATCH(Tabela_Kwerenda_z_AKORD[[#This Row],[PRACOWNICY_ID]],AKORDT[PRACOWNICY_ID],0),1)</f>
        <v>#N/A</v>
      </c>
    </row>
    <row r="2985" spans="1:11">
      <c r="A2985" s="11"/>
      <c r="B2985" s="11"/>
      <c r="F2985" s="11"/>
      <c r="I2985" t="str">
        <f>LEFT(Tabela_Kwerenda_z_AKORD[[#This Row],[NR_KOMISJI]],5)</f>
        <v/>
      </c>
      <c r="J2985" t="str">
        <f>DAY(Tabela_Kwerenda_z_AKORD[[#This Row],[CZAS_START]]) &amp;"-"&amp; MONTH(Tabela_Kwerenda_z_AKORD[[#This Row],[CZAS_START]]) &amp;"-"&amp; YEAR(Tabela_Kwerenda_z_AKORD[[#This Row],[CZAS_START]])</f>
        <v>0-1-1900</v>
      </c>
      <c r="K2985" t="e">
        <f>INDEX(AKORDT[],MATCH(Tabela_Kwerenda_z_AKORD[[#This Row],[PRACOWNICY_ID]],AKORDT[PRACOWNICY_ID],0),1)</f>
        <v>#N/A</v>
      </c>
    </row>
    <row r="2986" spans="1:11">
      <c r="A2986" s="11"/>
      <c r="B2986" s="11"/>
      <c r="F2986" s="11"/>
      <c r="I2986" t="str">
        <f>LEFT(Tabela_Kwerenda_z_AKORD[[#This Row],[NR_KOMISJI]],5)</f>
        <v/>
      </c>
      <c r="J2986" t="str">
        <f>DAY(Tabela_Kwerenda_z_AKORD[[#This Row],[CZAS_START]]) &amp;"-"&amp; MONTH(Tabela_Kwerenda_z_AKORD[[#This Row],[CZAS_START]]) &amp;"-"&amp; YEAR(Tabela_Kwerenda_z_AKORD[[#This Row],[CZAS_START]])</f>
        <v>0-1-1900</v>
      </c>
      <c r="K2986" t="e">
        <f>INDEX(AKORDT[],MATCH(Tabela_Kwerenda_z_AKORD[[#This Row],[PRACOWNICY_ID]],AKORDT[PRACOWNICY_ID],0),1)</f>
        <v>#N/A</v>
      </c>
    </row>
    <row r="2987" spans="1:11">
      <c r="A2987" s="11"/>
      <c r="B2987" s="11"/>
      <c r="F2987" s="11"/>
      <c r="I2987" t="str">
        <f>LEFT(Tabela_Kwerenda_z_AKORD[[#This Row],[NR_KOMISJI]],5)</f>
        <v/>
      </c>
      <c r="J2987" t="str">
        <f>DAY(Tabela_Kwerenda_z_AKORD[[#This Row],[CZAS_START]]) &amp;"-"&amp; MONTH(Tabela_Kwerenda_z_AKORD[[#This Row],[CZAS_START]]) &amp;"-"&amp; YEAR(Tabela_Kwerenda_z_AKORD[[#This Row],[CZAS_START]])</f>
        <v>0-1-1900</v>
      </c>
      <c r="K2987" t="e">
        <f>INDEX(AKORDT[],MATCH(Tabela_Kwerenda_z_AKORD[[#This Row],[PRACOWNICY_ID]],AKORDT[PRACOWNICY_ID],0),1)</f>
        <v>#N/A</v>
      </c>
    </row>
    <row r="2988" spans="1:11">
      <c r="A2988" s="11"/>
      <c r="B2988" s="11"/>
      <c r="F2988" s="11"/>
      <c r="I2988" t="str">
        <f>LEFT(Tabela_Kwerenda_z_AKORD[[#This Row],[NR_KOMISJI]],5)</f>
        <v/>
      </c>
      <c r="J2988" t="str">
        <f>DAY(Tabela_Kwerenda_z_AKORD[[#This Row],[CZAS_START]]) &amp;"-"&amp; MONTH(Tabela_Kwerenda_z_AKORD[[#This Row],[CZAS_START]]) &amp;"-"&amp; YEAR(Tabela_Kwerenda_z_AKORD[[#This Row],[CZAS_START]])</f>
        <v>0-1-1900</v>
      </c>
      <c r="K2988" t="e">
        <f>INDEX(AKORDT[],MATCH(Tabela_Kwerenda_z_AKORD[[#This Row],[PRACOWNICY_ID]],AKORDT[PRACOWNICY_ID],0),1)</f>
        <v>#N/A</v>
      </c>
    </row>
    <row r="2989" spans="1:11">
      <c r="A2989" s="11"/>
      <c r="B2989" s="11"/>
      <c r="F2989" s="11"/>
      <c r="I2989" t="str">
        <f>LEFT(Tabela_Kwerenda_z_AKORD[[#This Row],[NR_KOMISJI]],5)</f>
        <v/>
      </c>
      <c r="J2989" t="str">
        <f>DAY(Tabela_Kwerenda_z_AKORD[[#This Row],[CZAS_START]]) &amp;"-"&amp; MONTH(Tabela_Kwerenda_z_AKORD[[#This Row],[CZAS_START]]) &amp;"-"&amp; YEAR(Tabela_Kwerenda_z_AKORD[[#This Row],[CZAS_START]])</f>
        <v>0-1-1900</v>
      </c>
      <c r="K2989" t="e">
        <f>INDEX(AKORDT[],MATCH(Tabela_Kwerenda_z_AKORD[[#This Row],[PRACOWNICY_ID]],AKORDT[PRACOWNICY_ID],0),1)</f>
        <v>#N/A</v>
      </c>
    </row>
    <row r="2990" spans="1:11">
      <c r="A2990" s="11"/>
      <c r="B2990" s="11"/>
      <c r="F2990" s="11"/>
      <c r="I2990" t="str">
        <f>LEFT(Tabela_Kwerenda_z_AKORD[[#This Row],[NR_KOMISJI]],5)</f>
        <v/>
      </c>
      <c r="J2990" t="str">
        <f>DAY(Tabela_Kwerenda_z_AKORD[[#This Row],[CZAS_START]]) &amp;"-"&amp; MONTH(Tabela_Kwerenda_z_AKORD[[#This Row],[CZAS_START]]) &amp;"-"&amp; YEAR(Tabela_Kwerenda_z_AKORD[[#This Row],[CZAS_START]])</f>
        <v>0-1-1900</v>
      </c>
      <c r="K2990" t="e">
        <f>INDEX(AKORDT[],MATCH(Tabela_Kwerenda_z_AKORD[[#This Row],[PRACOWNICY_ID]],AKORDT[PRACOWNICY_ID],0),1)</f>
        <v>#N/A</v>
      </c>
    </row>
    <row r="2991" spans="1:11">
      <c r="A2991" s="11"/>
      <c r="B2991" s="11"/>
      <c r="F2991" s="11"/>
      <c r="I2991" t="str">
        <f>LEFT(Tabela_Kwerenda_z_AKORD[[#This Row],[NR_KOMISJI]],5)</f>
        <v/>
      </c>
      <c r="J2991" t="str">
        <f>DAY(Tabela_Kwerenda_z_AKORD[[#This Row],[CZAS_START]]) &amp;"-"&amp; MONTH(Tabela_Kwerenda_z_AKORD[[#This Row],[CZAS_START]]) &amp;"-"&amp; YEAR(Tabela_Kwerenda_z_AKORD[[#This Row],[CZAS_START]])</f>
        <v>0-1-1900</v>
      </c>
      <c r="K2991" t="e">
        <f>INDEX(AKORDT[],MATCH(Tabela_Kwerenda_z_AKORD[[#This Row],[PRACOWNICY_ID]],AKORDT[PRACOWNICY_ID],0),1)</f>
        <v>#N/A</v>
      </c>
    </row>
    <row r="2992" spans="1:11">
      <c r="A2992" s="11"/>
      <c r="B2992" s="11"/>
      <c r="F2992" s="11"/>
      <c r="I2992" t="str">
        <f>LEFT(Tabela_Kwerenda_z_AKORD[[#This Row],[NR_KOMISJI]],5)</f>
        <v/>
      </c>
      <c r="J2992" t="str">
        <f>DAY(Tabela_Kwerenda_z_AKORD[[#This Row],[CZAS_START]]) &amp;"-"&amp; MONTH(Tabela_Kwerenda_z_AKORD[[#This Row],[CZAS_START]]) &amp;"-"&amp; YEAR(Tabela_Kwerenda_z_AKORD[[#This Row],[CZAS_START]])</f>
        <v>0-1-1900</v>
      </c>
      <c r="K2992" t="e">
        <f>INDEX(AKORDT[],MATCH(Tabela_Kwerenda_z_AKORD[[#This Row],[PRACOWNICY_ID]],AKORDT[PRACOWNICY_ID],0),1)</f>
        <v>#N/A</v>
      </c>
    </row>
    <row r="2993" spans="1:11">
      <c r="A2993" s="11"/>
      <c r="B2993" s="11"/>
      <c r="F2993" s="11"/>
      <c r="I2993" t="str">
        <f>LEFT(Tabela_Kwerenda_z_AKORD[[#This Row],[NR_KOMISJI]],5)</f>
        <v/>
      </c>
      <c r="J2993" t="str">
        <f>DAY(Tabela_Kwerenda_z_AKORD[[#This Row],[CZAS_START]]) &amp;"-"&amp; MONTH(Tabela_Kwerenda_z_AKORD[[#This Row],[CZAS_START]]) &amp;"-"&amp; YEAR(Tabela_Kwerenda_z_AKORD[[#This Row],[CZAS_START]])</f>
        <v>0-1-1900</v>
      </c>
      <c r="K2993" t="e">
        <f>INDEX(AKORDT[],MATCH(Tabela_Kwerenda_z_AKORD[[#This Row],[PRACOWNICY_ID]],AKORDT[PRACOWNICY_ID],0),1)</f>
        <v>#N/A</v>
      </c>
    </row>
    <row r="2994" spans="1:11">
      <c r="A2994" s="11"/>
      <c r="B2994" s="11"/>
      <c r="F2994" s="11"/>
      <c r="I2994" t="str">
        <f>LEFT(Tabela_Kwerenda_z_AKORD[[#This Row],[NR_KOMISJI]],5)</f>
        <v/>
      </c>
      <c r="J2994" t="str">
        <f>DAY(Tabela_Kwerenda_z_AKORD[[#This Row],[CZAS_START]]) &amp;"-"&amp; MONTH(Tabela_Kwerenda_z_AKORD[[#This Row],[CZAS_START]]) &amp;"-"&amp; YEAR(Tabela_Kwerenda_z_AKORD[[#This Row],[CZAS_START]])</f>
        <v>0-1-1900</v>
      </c>
      <c r="K2994" t="e">
        <f>INDEX(AKORDT[],MATCH(Tabela_Kwerenda_z_AKORD[[#This Row],[PRACOWNICY_ID]],AKORDT[PRACOWNICY_ID],0),1)</f>
        <v>#N/A</v>
      </c>
    </row>
    <row r="2995" spans="1:11">
      <c r="A2995" s="11"/>
      <c r="B2995" s="11"/>
      <c r="F2995" s="11"/>
      <c r="I2995" t="str">
        <f>LEFT(Tabela_Kwerenda_z_AKORD[[#This Row],[NR_KOMISJI]],5)</f>
        <v/>
      </c>
      <c r="J2995" t="str">
        <f>DAY(Tabela_Kwerenda_z_AKORD[[#This Row],[CZAS_START]]) &amp;"-"&amp; MONTH(Tabela_Kwerenda_z_AKORD[[#This Row],[CZAS_START]]) &amp;"-"&amp; YEAR(Tabela_Kwerenda_z_AKORD[[#This Row],[CZAS_START]])</f>
        <v>0-1-1900</v>
      </c>
      <c r="K2995" t="e">
        <f>INDEX(AKORDT[],MATCH(Tabela_Kwerenda_z_AKORD[[#This Row],[PRACOWNICY_ID]],AKORDT[PRACOWNICY_ID],0),1)</f>
        <v>#N/A</v>
      </c>
    </row>
    <row r="2996" spans="1:11">
      <c r="A2996" s="11"/>
      <c r="B2996" s="11"/>
      <c r="F2996" s="11"/>
      <c r="I2996" t="str">
        <f>LEFT(Tabela_Kwerenda_z_AKORD[[#This Row],[NR_KOMISJI]],5)</f>
        <v/>
      </c>
      <c r="J2996" t="str">
        <f>DAY(Tabela_Kwerenda_z_AKORD[[#This Row],[CZAS_START]]) &amp;"-"&amp; MONTH(Tabela_Kwerenda_z_AKORD[[#This Row],[CZAS_START]]) &amp;"-"&amp; YEAR(Tabela_Kwerenda_z_AKORD[[#This Row],[CZAS_START]])</f>
        <v>0-1-1900</v>
      </c>
      <c r="K2996" t="e">
        <f>INDEX(AKORDT[],MATCH(Tabela_Kwerenda_z_AKORD[[#This Row],[PRACOWNICY_ID]],AKORDT[PRACOWNICY_ID],0),1)</f>
        <v>#N/A</v>
      </c>
    </row>
    <row r="2997" spans="1:11">
      <c r="A2997" s="11"/>
      <c r="B2997" s="11"/>
      <c r="F2997" s="11"/>
      <c r="I2997" t="str">
        <f>LEFT(Tabela_Kwerenda_z_AKORD[[#This Row],[NR_KOMISJI]],5)</f>
        <v/>
      </c>
      <c r="J2997" t="str">
        <f>DAY(Tabela_Kwerenda_z_AKORD[[#This Row],[CZAS_START]]) &amp;"-"&amp; MONTH(Tabela_Kwerenda_z_AKORD[[#This Row],[CZAS_START]]) &amp;"-"&amp; YEAR(Tabela_Kwerenda_z_AKORD[[#This Row],[CZAS_START]])</f>
        <v>0-1-1900</v>
      </c>
      <c r="K2997" t="e">
        <f>INDEX(AKORDT[],MATCH(Tabela_Kwerenda_z_AKORD[[#This Row],[PRACOWNICY_ID]],AKORDT[PRACOWNICY_ID],0),1)</f>
        <v>#N/A</v>
      </c>
    </row>
    <row r="2998" spans="1:11">
      <c r="A2998" s="11"/>
      <c r="B2998" s="11"/>
      <c r="F2998" s="11"/>
      <c r="I2998" t="str">
        <f>LEFT(Tabela_Kwerenda_z_AKORD[[#This Row],[NR_KOMISJI]],5)</f>
        <v/>
      </c>
      <c r="J2998" t="str">
        <f>DAY(Tabela_Kwerenda_z_AKORD[[#This Row],[CZAS_START]]) &amp;"-"&amp; MONTH(Tabela_Kwerenda_z_AKORD[[#This Row],[CZAS_START]]) &amp;"-"&amp; YEAR(Tabela_Kwerenda_z_AKORD[[#This Row],[CZAS_START]])</f>
        <v>0-1-1900</v>
      </c>
      <c r="K2998" t="e">
        <f>INDEX(AKORDT[],MATCH(Tabela_Kwerenda_z_AKORD[[#This Row],[PRACOWNICY_ID]],AKORDT[PRACOWNICY_ID],0),1)</f>
        <v>#N/A</v>
      </c>
    </row>
    <row r="2999" spans="1:11">
      <c r="A2999" s="11"/>
      <c r="B2999" s="11"/>
      <c r="F2999" s="11"/>
      <c r="I2999" t="str">
        <f>LEFT(Tabela_Kwerenda_z_AKORD[[#This Row],[NR_KOMISJI]],5)</f>
        <v/>
      </c>
      <c r="J2999" t="str">
        <f>DAY(Tabela_Kwerenda_z_AKORD[[#This Row],[CZAS_START]]) &amp;"-"&amp; MONTH(Tabela_Kwerenda_z_AKORD[[#This Row],[CZAS_START]]) &amp;"-"&amp; YEAR(Tabela_Kwerenda_z_AKORD[[#This Row],[CZAS_START]])</f>
        <v>0-1-1900</v>
      </c>
      <c r="K2999" t="e">
        <f>INDEX(AKORDT[],MATCH(Tabela_Kwerenda_z_AKORD[[#This Row],[PRACOWNICY_ID]],AKORDT[PRACOWNICY_ID],0),1)</f>
        <v>#N/A</v>
      </c>
    </row>
    <row r="3000" spans="1:11">
      <c r="A3000" s="11"/>
      <c r="B3000" s="11"/>
      <c r="F3000" s="11"/>
      <c r="I3000" t="str">
        <f>LEFT(Tabela_Kwerenda_z_AKORD[[#This Row],[NR_KOMISJI]],5)</f>
        <v/>
      </c>
      <c r="J3000" t="str">
        <f>DAY(Tabela_Kwerenda_z_AKORD[[#This Row],[CZAS_START]]) &amp;"-"&amp; MONTH(Tabela_Kwerenda_z_AKORD[[#This Row],[CZAS_START]]) &amp;"-"&amp; YEAR(Tabela_Kwerenda_z_AKORD[[#This Row],[CZAS_START]])</f>
        <v>0-1-1900</v>
      </c>
      <c r="K3000" t="e">
        <f>INDEX(AKORDT[],MATCH(Tabela_Kwerenda_z_AKORD[[#This Row],[PRACOWNICY_ID]],AKORDT[PRACOWNICY_ID],0),1)</f>
        <v>#N/A</v>
      </c>
    </row>
    <row r="3001" spans="1:11">
      <c r="A3001" s="11"/>
      <c r="B3001" s="11"/>
      <c r="F3001" s="11"/>
      <c r="I3001" t="str">
        <f>LEFT(Tabela_Kwerenda_z_AKORD[[#This Row],[NR_KOMISJI]],5)</f>
        <v/>
      </c>
      <c r="J3001" t="str">
        <f>DAY(Tabela_Kwerenda_z_AKORD[[#This Row],[CZAS_START]]) &amp;"-"&amp; MONTH(Tabela_Kwerenda_z_AKORD[[#This Row],[CZAS_START]]) &amp;"-"&amp; YEAR(Tabela_Kwerenda_z_AKORD[[#This Row],[CZAS_START]])</f>
        <v>0-1-1900</v>
      </c>
      <c r="K3001" t="e">
        <f>INDEX(AKORDT[],MATCH(Tabela_Kwerenda_z_AKORD[[#This Row],[PRACOWNICY_ID]],AKORDT[PRACOWNICY_ID],0),1)</f>
        <v>#N/A</v>
      </c>
    </row>
    <row r="3002" spans="1:11">
      <c r="A3002" s="11"/>
      <c r="B3002" s="11"/>
      <c r="F3002" s="11"/>
      <c r="I3002" t="str">
        <f>LEFT(Tabela_Kwerenda_z_AKORD[[#This Row],[NR_KOMISJI]],5)</f>
        <v/>
      </c>
      <c r="J3002" t="str">
        <f>DAY(Tabela_Kwerenda_z_AKORD[[#This Row],[CZAS_START]]) &amp;"-"&amp; MONTH(Tabela_Kwerenda_z_AKORD[[#This Row],[CZAS_START]]) &amp;"-"&amp; YEAR(Tabela_Kwerenda_z_AKORD[[#This Row],[CZAS_START]])</f>
        <v>0-1-1900</v>
      </c>
      <c r="K3002" t="e">
        <f>INDEX(AKORDT[],MATCH(Tabela_Kwerenda_z_AKORD[[#This Row],[PRACOWNICY_ID]],AKORDT[PRACOWNICY_ID],0),1)</f>
        <v>#N/A</v>
      </c>
    </row>
    <row r="3003" spans="1:11">
      <c r="A3003" s="11"/>
      <c r="B3003" s="11"/>
      <c r="F3003" s="11"/>
      <c r="I3003" t="str">
        <f>LEFT(Tabela_Kwerenda_z_AKORD[[#This Row],[NR_KOMISJI]],5)</f>
        <v/>
      </c>
      <c r="J3003" t="str">
        <f>DAY(Tabela_Kwerenda_z_AKORD[[#This Row],[CZAS_START]]) &amp;"-"&amp; MONTH(Tabela_Kwerenda_z_AKORD[[#This Row],[CZAS_START]]) &amp;"-"&amp; YEAR(Tabela_Kwerenda_z_AKORD[[#This Row],[CZAS_START]])</f>
        <v>0-1-1900</v>
      </c>
      <c r="K3003" t="e">
        <f>INDEX(AKORDT[],MATCH(Tabela_Kwerenda_z_AKORD[[#This Row],[PRACOWNICY_ID]],AKORDT[PRACOWNICY_ID],0),1)</f>
        <v>#N/A</v>
      </c>
    </row>
    <row r="3004" spans="1:11">
      <c r="A3004" s="11"/>
      <c r="B3004" s="11"/>
      <c r="F3004" s="11"/>
      <c r="I3004" t="str">
        <f>LEFT(Tabela_Kwerenda_z_AKORD[[#This Row],[NR_KOMISJI]],5)</f>
        <v/>
      </c>
      <c r="J3004" t="str">
        <f>DAY(Tabela_Kwerenda_z_AKORD[[#This Row],[CZAS_START]]) &amp;"-"&amp; MONTH(Tabela_Kwerenda_z_AKORD[[#This Row],[CZAS_START]]) &amp;"-"&amp; YEAR(Tabela_Kwerenda_z_AKORD[[#This Row],[CZAS_START]])</f>
        <v>0-1-1900</v>
      </c>
      <c r="K3004" t="e">
        <f>INDEX(AKORDT[],MATCH(Tabela_Kwerenda_z_AKORD[[#This Row],[PRACOWNICY_ID]],AKORDT[PRACOWNICY_ID],0),1)</f>
        <v>#N/A</v>
      </c>
    </row>
    <row r="3005" spans="1:11">
      <c r="A3005" s="11"/>
      <c r="B3005" s="11"/>
      <c r="F3005" s="11"/>
      <c r="I3005" t="str">
        <f>LEFT(Tabela_Kwerenda_z_AKORD[[#This Row],[NR_KOMISJI]],5)</f>
        <v/>
      </c>
      <c r="J3005" t="str">
        <f>DAY(Tabela_Kwerenda_z_AKORD[[#This Row],[CZAS_START]]) &amp;"-"&amp; MONTH(Tabela_Kwerenda_z_AKORD[[#This Row],[CZAS_START]]) &amp;"-"&amp; YEAR(Tabela_Kwerenda_z_AKORD[[#This Row],[CZAS_START]])</f>
        <v>0-1-1900</v>
      </c>
      <c r="K3005" t="e">
        <f>INDEX(AKORDT[],MATCH(Tabela_Kwerenda_z_AKORD[[#This Row],[PRACOWNICY_ID]],AKORDT[PRACOWNICY_ID],0),1)</f>
        <v>#N/A</v>
      </c>
    </row>
    <row r="3006" spans="1:11">
      <c r="A3006" s="11"/>
      <c r="B3006" s="11"/>
      <c r="F3006" s="11"/>
      <c r="I3006" t="str">
        <f>LEFT(Tabela_Kwerenda_z_AKORD[[#This Row],[NR_KOMISJI]],5)</f>
        <v/>
      </c>
      <c r="J3006" t="str">
        <f>DAY(Tabela_Kwerenda_z_AKORD[[#This Row],[CZAS_START]]) &amp;"-"&amp; MONTH(Tabela_Kwerenda_z_AKORD[[#This Row],[CZAS_START]]) &amp;"-"&amp; YEAR(Tabela_Kwerenda_z_AKORD[[#This Row],[CZAS_START]])</f>
        <v>0-1-1900</v>
      </c>
      <c r="K3006" t="e">
        <f>INDEX(AKORDT[],MATCH(Tabela_Kwerenda_z_AKORD[[#This Row],[PRACOWNICY_ID]],AKORDT[PRACOWNICY_ID],0),1)</f>
        <v>#N/A</v>
      </c>
    </row>
    <row r="3007" spans="1:11">
      <c r="A3007" s="11"/>
      <c r="B3007" s="11"/>
      <c r="F3007" s="11"/>
      <c r="I3007" t="str">
        <f>LEFT(Tabela_Kwerenda_z_AKORD[[#This Row],[NR_KOMISJI]],5)</f>
        <v/>
      </c>
      <c r="J3007" t="str">
        <f>DAY(Tabela_Kwerenda_z_AKORD[[#This Row],[CZAS_START]]) &amp;"-"&amp; MONTH(Tabela_Kwerenda_z_AKORD[[#This Row],[CZAS_START]]) &amp;"-"&amp; YEAR(Tabela_Kwerenda_z_AKORD[[#This Row],[CZAS_START]])</f>
        <v>0-1-1900</v>
      </c>
      <c r="K3007" t="e">
        <f>INDEX(AKORDT[],MATCH(Tabela_Kwerenda_z_AKORD[[#This Row],[PRACOWNICY_ID]],AKORDT[PRACOWNICY_ID],0),1)</f>
        <v>#N/A</v>
      </c>
    </row>
    <row r="3008" spans="1:11">
      <c r="A3008" s="11"/>
      <c r="B3008" s="11"/>
      <c r="F3008" s="11"/>
      <c r="I3008" t="str">
        <f>LEFT(Tabela_Kwerenda_z_AKORD[[#This Row],[NR_KOMISJI]],5)</f>
        <v/>
      </c>
      <c r="J3008" t="str">
        <f>DAY(Tabela_Kwerenda_z_AKORD[[#This Row],[CZAS_START]]) &amp;"-"&amp; MONTH(Tabela_Kwerenda_z_AKORD[[#This Row],[CZAS_START]]) &amp;"-"&amp; YEAR(Tabela_Kwerenda_z_AKORD[[#This Row],[CZAS_START]])</f>
        <v>0-1-1900</v>
      </c>
      <c r="K3008" t="e">
        <f>INDEX(AKORDT[],MATCH(Tabela_Kwerenda_z_AKORD[[#This Row],[PRACOWNICY_ID]],AKORDT[PRACOWNICY_ID],0),1)</f>
        <v>#N/A</v>
      </c>
    </row>
    <row r="3009" spans="1:11">
      <c r="A3009" s="11"/>
      <c r="B3009" s="11"/>
      <c r="F3009" s="11"/>
      <c r="I3009" t="str">
        <f>LEFT(Tabela_Kwerenda_z_AKORD[[#This Row],[NR_KOMISJI]],5)</f>
        <v/>
      </c>
      <c r="J3009" t="str">
        <f>DAY(Tabela_Kwerenda_z_AKORD[[#This Row],[CZAS_START]]) &amp;"-"&amp; MONTH(Tabela_Kwerenda_z_AKORD[[#This Row],[CZAS_START]]) &amp;"-"&amp; YEAR(Tabela_Kwerenda_z_AKORD[[#This Row],[CZAS_START]])</f>
        <v>0-1-1900</v>
      </c>
      <c r="K3009" t="e">
        <f>INDEX(AKORDT[],MATCH(Tabela_Kwerenda_z_AKORD[[#This Row],[PRACOWNICY_ID]],AKORDT[PRACOWNICY_ID],0),1)</f>
        <v>#N/A</v>
      </c>
    </row>
    <row r="3010" spans="1:11">
      <c r="A3010" s="11"/>
      <c r="B3010" s="11"/>
      <c r="F3010" s="11"/>
      <c r="I3010" t="str">
        <f>LEFT(Tabela_Kwerenda_z_AKORD[[#This Row],[NR_KOMISJI]],5)</f>
        <v/>
      </c>
      <c r="J3010" t="str">
        <f>DAY(Tabela_Kwerenda_z_AKORD[[#This Row],[CZAS_START]]) &amp;"-"&amp; MONTH(Tabela_Kwerenda_z_AKORD[[#This Row],[CZAS_START]]) &amp;"-"&amp; YEAR(Tabela_Kwerenda_z_AKORD[[#This Row],[CZAS_START]])</f>
        <v>0-1-1900</v>
      </c>
      <c r="K3010" t="e">
        <f>INDEX(AKORDT[],MATCH(Tabela_Kwerenda_z_AKORD[[#This Row],[PRACOWNICY_ID]],AKORDT[PRACOWNICY_ID],0),1)</f>
        <v>#N/A</v>
      </c>
    </row>
    <row r="3011" spans="1:11">
      <c r="A3011" s="11"/>
      <c r="B3011" s="11"/>
      <c r="F3011" s="11"/>
      <c r="I3011" t="str">
        <f>LEFT(Tabela_Kwerenda_z_AKORD[[#This Row],[NR_KOMISJI]],5)</f>
        <v/>
      </c>
      <c r="J3011" t="str">
        <f>DAY(Tabela_Kwerenda_z_AKORD[[#This Row],[CZAS_START]]) &amp;"-"&amp; MONTH(Tabela_Kwerenda_z_AKORD[[#This Row],[CZAS_START]]) &amp;"-"&amp; YEAR(Tabela_Kwerenda_z_AKORD[[#This Row],[CZAS_START]])</f>
        <v>0-1-1900</v>
      </c>
      <c r="K3011" t="e">
        <f>INDEX(AKORDT[],MATCH(Tabela_Kwerenda_z_AKORD[[#This Row],[PRACOWNICY_ID]],AKORDT[PRACOWNICY_ID],0),1)</f>
        <v>#N/A</v>
      </c>
    </row>
    <row r="3012" spans="1:11">
      <c r="A3012" s="11"/>
      <c r="B3012" s="11"/>
      <c r="F3012" s="11"/>
      <c r="I3012" t="str">
        <f>LEFT(Tabela_Kwerenda_z_AKORD[[#This Row],[NR_KOMISJI]],5)</f>
        <v/>
      </c>
      <c r="J3012" t="str">
        <f>DAY(Tabela_Kwerenda_z_AKORD[[#This Row],[CZAS_START]]) &amp;"-"&amp; MONTH(Tabela_Kwerenda_z_AKORD[[#This Row],[CZAS_START]]) &amp;"-"&amp; YEAR(Tabela_Kwerenda_z_AKORD[[#This Row],[CZAS_START]])</f>
        <v>0-1-1900</v>
      </c>
      <c r="K3012" t="e">
        <f>INDEX(AKORDT[],MATCH(Tabela_Kwerenda_z_AKORD[[#This Row],[PRACOWNICY_ID]],AKORDT[PRACOWNICY_ID],0),1)</f>
        <v>#N/A</v>
      </c>
    </row>
    <row r="3013" spans="1:11">
      <c r="A3013" s="11"/>
      <c r="B3013" s="11"/>
      <c r="F3013" s="11"/>
      <c r="I3013" t="str">
        <f>LEFT(Tabela_Kwerenda_z_AKORD[[#This Row],[NR_KOMISJI]],5)</f>
        <v/>
      </c>
      <c r="J3013" t="str">
        <f>DAY(Tabela_Kwerenda_z_AKORD[[#This Row],[CZAS_START]]) &amp;"-"&amp; MONTH(Tabela_Kwerenda_z_AKORD[[#This Row],[CZAS_START]]) &amp;"-"&amp; YEAR(Tabela_Kwerenda_z_AKORD[[#This Row],[CZAS_START]])</f>
        <v>0-1-1900</v>
      </c>
      <c r="K3013" t="e">
        <f>INDEX(AKORDT[],MATCH(Tabela_Kwerenda_z_AKORD[[#This Row],[PRACOWNICY_ID]],AKORDT[PRACOWNICY_ID],0),1)</f>
        <v>#N/A</v>
      </c>
    </row>
    <row r="3014" spans="1:11">
      <c r="A3014" s="11"/>
      <c r="B3014" s="11"/>
      <c r="F3014" s="11"/>
      <c r="I3014" t="str">
        <f>LEFT(Tabela_Kwerenda_z_AKORD[[#This Row],[NR_KOMISJI]],5)</f>
        <v/>
      </c>
      <c r="J3014" t="str">
        <f>DAY(Tabela_Kwerenda_z_AKORD[[#This Row],[CZAS_START]]) &amp;"-"&amp; MONTH(Tabela_Kwerenda_z_AKORD[[#This Row],[CZAS_START]]) &amp;"-"&amp; YEAR(Tabela_Kwerenda_z_AKORD[[#This Row],[CZAS_START]])</f>
        <v>0-1-1900</v>
      </c>
      <c r="K3014" t="e">
        <f>INDEX(AKORDT[],MATCH(Tabela_Kwerenda_z_AKORD[[#This Row],[PRACOWNICY_ID]],AKORDT[PRACOWNICY_ID],0),1)</f>
        <v>#N/A</v>
      </c>
    </row>
    <row r="3015" spans="1:11">
      <c r="A3015" s="11"/>
      <c r="B3015" s="11"/>
      <c r="F3015" s="11"/>
      <c r="I3015" t="str">
        <f>LEFT(Tabela_Kwerenda_z_AKORD[[#This Row],[NR_KOMISJI]],5)</f>
        <v/>
      </c>
      <c r="J3015" t="str">
        <f>DAY(Tabela_Kwerenda_z_AKORD[[#This Row],[CZAS_START]]) &amp;"-"&amp; MONTH(Tabela_Kwerenda_z_AKORD[[#This Row],[CZAS_START]]) &amp;"-"&amp; YEAR(Tabela_Kwerenda_z_AKORD[[#This Row],[CZAS_START]])</f>
        <v>0-1-1900</v>
      </c>
      <c r="K3015" t="e">
        <f>INDEX(AKORDT[],MATCH(Tabela_Kwerenda_z_AKORD[[#This Row],[PRACOWNICY_ID]],AKORDT[PRACOWNICY_ID],0),1)</f>
        <v>#N/A</v>
      </c>
    </row>
    <row r="3016" spans="1:11">
      <c r="A3016" s="11"/>
      <c r="B3016" s="11"/>
      <c r="F3016" s="11"/>
      <c r="I3016" t="str">
        <f>LEFT(Tabela_Kwerenda_z_AKORD[[#This Row],[NR_KOMISJI]],5)</f>
        <v/>
      </c>
      <c r="J3016" t="str">
        <f>DAY(Tabela_Kwerenda_z_AKORD[[#This Row],[CZAS_START]]) &amp;"-"&amp; MONTH(Tabela_Kwerenda_z_AKORD[[#This Row],[CZAS_START]]) &amp;"-"&amp; YEAR(Tabela_Kwerenda_z_AKORD[[#This Row],[CZAS_START]])</f>
        <v>0-1-1900</v>
      </c>
      <c r="K3016" t="e">
        <f>INDEX(AKORDT[],MATCH(Tabela_Kwerenda_z_AKORD[[#This Row],[PRACOWNICY_ID]],AKORDT[PRACOWNICY_ID],0),1)</f>
        <v>#N/A</v>
      </c>
    </row>
    <row r="3017" spans="1:11">
      <c r="A3017" s="11"/>
      <c r="B3017" s="11"/>
      <c r="F3017" s="11"/>
      <c r="I3017" t="str">
        <f>LEFT(Tabela_Kwerenda_z_AKORD[[#This Row],[NR_KOMISJI]],5)</f>
        <v/>
      </c>
      <c r="J3017" t="str">
        <f>DAY(Tabela_Kwerenda_z_AKORD[[#This Row],[CZAS_START]]) &amp;"-"&amp; MONTH(Tabela_Kwerenda_z_AKORD[[#This Row],[CZAS_START]]) &amp;"-"&amp; YEAR(Tabela_Kwerenda_z_AKORD[[#This Row],[CZAS_START]])</f>
        <v>0-1-1900</v>
      </c>
      <c r="K3017" t="e">
        <f>INDEX(AKORDT[],MATCH(Tabela_Kwerenda_z_AKORD[[#This Row],[PRACOWNICY_ID]],AKORDT[PRACOWNICY_ID],0),1)</f>
        <v>#N/A</v>
      </c>
    </row>
    <row r="3018" spans="1:11">
      <c r="A3018" s="11"/>
      <c r="B3018" s="11"/>
      <c r="F3018" s="11"/>
      <c r="I3018" t="str">
        <f>LEFT(Tabela_Kwerenda_z_AKORD[[#This Row],[NR_KOMISJI]],5)</f>
        <v/>
      </c>
      <c r="J3018" t="str">
        <f>DAY(Tabela_Kwerenda_z_AKORD[[#This Row],[CZAS_START]]) &amp;"-"&amp; MONTH(Tabela_Kwerenda_z_AKORD[[#This Row],[CZAS_START]]) &amp;"-"&amp; YEAR(Tabela_Kwerenda_z_AKORD[[#This Row],[CZAS_START]])</f>
        <v>0-1-1900</v>
      </c>
      <c r="K3018" t="e">
        <f>INDEX(AKORDT[],MATCH(Tabela_Kwerenda_z_AKORD[[#This Row],[PRACOWNICY_ID]],AKORDT[PRACOWNICY_ID],0),1)</f>
        <v>#N/A</v>
      </c>
    </row>
    <row r="3019" spans="1:11">
      <c r="A3019" s="11"/>
      <c r="B3019" s="11"/>
      <c r="F3019" s="11"/>
      <c r="I3019" t="str">
        <f>LEFT(Tabela_Kwerenda_z_AKORD[[#This Row],[NR_KOMISJI]],5)</f>
        <v/>
      </c>
      <c r="J3019" t="str">
        <f>DAY(Tabela_Kwerenda_z_AKORD[[#This Row],[CZAS_START]]) &amp;"-"&amp; MONTH(Tabela_Kwerenda_z_AKORD[[#This Row],[CZAS_START]]) &amp;"-"&amp; YEAR(Tabela_Kwerenda_z_AKORD[[#This Row],[CZAS_START]])</f>
        <v>0-1-1900</v>
      </c>
      <c r="K3019" t="e">
        <f>INDEX(AKORDT[],MATCH(Tabela_Kwerenda_z_AKORD[[#This Row],[PRACOWNICY_ID]],AKORDT[PRACOWNICY_ID],0),1)</f>
        <v>#N/A</v>
      </c>
    </row>
    <row r="3020" spans="1:11">
      <c r="A3020" s="11"/>
      <c r="B3020" s="11"/>
      <c r="F3020" s="11"/>
      <c r="I3020" t="str">
        <f>LEFT(Tabela_Kwerenda_z_AKORD[[#This Row],[NR_KOMISJI]],5)</f>
        <v/>
      </c>
      <c r="J3020" t="str">
        <f>DAY(Tabela_Kwerenda_z_AKORD[[#This Row],[CZAS_START]]) &amp;"-"&amp; MONTH(Tabela_Kwerenda_z_AKORD[[#This Row],[CZAS_START]]) &amp;"-"&amp; YEAR(Tabela_Kwerenda_z_AKORD[[#This Row],[CZAS_START]])</f>
        <v>0-1-1900</v>
      </c>
      <c r="K3020" t="e">
        <f>INDEX(AKORDT[],MATCH(Tabela_Kwerenda_z_AKORD[[#This Row],[PRACOWNICY_ID]],AKORDT[PRACOWNICY_ID],0),1)</f>
        <v>#N/A</v>
      </c>
    </row>
    <row r="3021" spans="1:11">
      <c r="A3021" s="11"/>
      <c r="B3021" s="11"/>
      <c r="F3021" s="11"/>
      <c r="I3021" t="str">
        <f>LEFT(Tabela_Kwerenda_z_AKORD[[#This Row],[NR_KOMISJI]],5)</f>
        <v/>
      </c>
      <c r="J3021" t="str">
        <f>DAY(Tabela_Kwerenda_z_AKORD[[#This Row],[CZAS_START]]) &amp;"-"&amp; MONTH(Tabela_Kwerenda_z_AKORD[[#This Row],[CZAS_START]]) &amp;"-"&amp; YEAR(Tabela_Kwerenda_z_AKORD[[#This Row],[CZAS_START]])</f>
        <v>0-1-1900</v>
      </c>
      <c r="K3021" t="e">
        <f>INDEX(AKORDT[],MATCH(Tabela_Kwerenda_z_AKORD[[#This Row],[PRACOWNICY_ID]],AKORDT[PRACOWNICY_ID],0),1)</f>
        <v>#N/A</v>
      </c>
    </row>
    <row r="3022" spans="1:11">
      <c r="A3022" s="11"/>
      <c r="B3022" s="11"/>
      <c r="F3022" s="11"/>
      <c r="I3022" t="str">
        <f>LEFT(Tabela_Kwerenda_z_AKORD[[#This Row],[NR_KOMISJI]],5)</f>
        <v/>
      </c>
      <c r="J3022" t="str">
        <f>DAY(Tabela_Kwerenda_z_AKORD[[#This Row],[CZAS_START]]) &amp;"-"&amp; MONTH(Tabela_Kwerenda_z_AKORD[[#This Row],[CZAS_START]]) &amp;"-"&amp; YEAR(Tabela_Kwerenda_z_AKORD[[#This Row],[CZAS_START]])</f>
        <v>0-1-1900</v>
      </c>
      <c r="K3022" t="e">
        <f>INDEX(AKORDT[],MATCH(Tabela_Kwerenda_z_AKORD[[#This Row],[PRACOWNICY_ID]],AKORDT[PRACOWNICY_ID],0),1)</f>
        <v>#N/A</v>
      </c>
    </row>
    <row r="3023" spans="1:11">
      <c r="A3023" s="11"/>
      <c r="B3023" s="11"/>
      <c r="F3023" s="11"/>
      <c r="I3023" t="str">
        <f>LEFT(Tabela_Kwerenda_z_AKORD[[#This Row],[NR_KOMISJI]],5)</f>
        <v/>
      </c>
      <c r="J3023" t="str">
        <f>DAY(Tabela_Kwerenda_z_AKORD[[#This Row],[CZAS_START]]) &amp;"-"&amp; MONTH(Tabela_Kwerenda_z_AKORD[[#This Row],[CZAS_START]]) &amp;"-"&amp; YEAR(Tabela_Kwerenda_z_AKORD[[#This Row],[CZAS_START]])</f>
        <v>0-1-1900</v>
      </c>
      <c r="K3023" t="e">
        <f>INDEX(AKORDT[],MATCH(Tabela_Kwerenda_z_AKORD[[#This Row],[PRACOWNICY_ID]],AKORDT[PRACOWNICY_ID],0),1)</f>
        <v>#N/A</v>
      </c>
    </row>
    <row r="3024" spans="1:11">
      <c r="A3024" s="11"/>
      <c r="B3024" s="11"/>
      <c r="F3024" s="11"/>
      <c r="I3024" t="str">
        <f>LEFT(Tabela_Kwerenda_z_AKORD[[#This Row],[NR_KOMISJI]],5)</f>
        <v/>
      </c>
      <c r="J3024" t="str">
        <f>DAY(Tabela_Kwerenda_z_AKORD[[#This Row],[CZAS_START]]) &amp;"-"&amp; MONTH(Tabela_Kwerenda_z_AKORD[[#This Row],[CZAS_START]]) &amp;"-"&amp; YEAR(Tabela_Kwerenda_z_AKORD[[#This Row],[CZAS_START]])</f>
        <v>0-1-1900</v>
      </c>
      <c r="K3024" t="e">
        <f>INDEX(AKORDT[],MATCH(Tabela_Kwerenda_z_AKORD[[#This Row],[PRACOWNICY_ID]],AKORDT[PRACOWNICY_ID],0),1)</f>
        <v>#N/A</v>
      </c>
    </row>
    <row r="3025" spans="1:11">
      <c r="A3025" s="11"/>
      <c r="B3025" s="11"/>
      <c r="F3025" s="11"/>
      <c r="I3025" t="str">
        <f>LEFT(Tabela_Kwerenda_z_AKORD[[#This Row],[NR_KOMISJI]],5)</f>
        <v/>
      </c>
      <c r="J3025" t="str">
        <f>DAY(Tabela_Kwerenda_z_AKORD[[#This Row],[CZAS_START]]) &amp;"-"&amp; MONTH(Tabela_Kwerenda_z_AKORD[[#This Row],[CZAS_START]]) &amp;"-"&amp; YEAR(Tabela_Kwerenda_z_AKORD[[#This Row],[CZAS_START]])</f>
        <v>0-1-1900</v>
      </c>
      <c r="K3025" t="e">
        <f>INDEX(AKORDT[],MATCH(Tabela_Kwerenda_z_AKORD[[#This Row],[PRACOWNICY_ID]],AKORDT[PRACOWNICY_ID],0),1)</f>
        <v>#N/A</v>
      </c>
    </row>
    <row r="3026" spans="1:11">
      <c r="A3026" s="11"/>
      <c r="B3026" s="11"/>
      <c r="F3026" s="11"/>
      <c r="I3026" t="str">
        <f>LEFT(Tabela_Kwerenda_z_AKORD[[#This Row],[NR_KOMISJI]],5)</f>
        <v/>
      </c>
      <c r="J3026" t="str">
        <f>DAY(Tabela_Kwerenda_z_AKORD[[#This Row],[CZAS_START]]) &amp;"-"&amp; MONTH(Tabela_Kwerenda_z_AKORD[[#This Row],[CZAS_START]]) &amp;"-"&amp; YEAR(Tabela_Kwerenda_z_AKORD[[#This Row],[CZAS_START]])</f>
        <v>0-1-1900</v>
      </c>
      <c r="K3026" t="e">
        <f>INDEX(AKORDT[],MATCH(Tabela_Kwerenda_z_AKORD[[#This Row],[PRACOWNICY_ID]],AKORDT[PRACOWNICY_ID],0),1)</f>
        <v>#N/A</v>
      </c>
    </row>
    <row r="3027" spans="1:11">
      <c r="A3027" s="11"/>
      <c r="B3027" s="11"/>
      <c r="F3027" s="11"/>
      <c r="I3027" t="str">
        <f>LEFT(Tabela_Kwerenda_z_AKORD[[#This Row],[NR_KOMISJI]],5)</f>
        <v/>
      </c>
      <c r="J3027" t="str">
        <f>DAY(Tabela_Kwerenda_z_AKORD[[#This Row],[CZAS_START]]) &amp;"-"&amp; MONTH(Tabela_Kwerenda_z_AKORD[[#This Row],[CZAS_START]]) &amp;"-"&amp; YEAR(Tabela_Kwerenda_z_AKORD[[#This Row],[CZAS_START]])</f>
        <v>0-1-1900</v>
      </c>
      <c r="K3027" t="e">
        <f>INDEX(AKORDT[],MATCH(Tabela_Kwerenda_z_AKORD[[#This Row],[PRACOWNICY_ID]],AKORDT[PRACOWNICY_ID],0),1)</f>
        <v>#N/A</v>
      </c>
    </row>
    <row r="3028" spans="1:11">
      <c r="A3028" s="11"/>
      <c r="B3028" s="11"/>
      <c r="F3028" s="11"/>
      <c r="I3028" t="str">
        <f>LEFT(Tabela_Kwerenda_z_AKORD[[#This Row],[NR_KOMISJI]],5)</f>
        <v/>
      </c>
      <c r="J3028" t="str">
        <f>DAY(Tabela_Kwerenda_z_AKORD[[#This Row],[CZAS_START]]) &amp;"-"&amp; MONTH(Tabela_Kwerenda_z_AKORD[[#This Row],[CZAS_START]]) &amp;"-"&amp; YEAR(Tabela_Kwerenda_z_AKORD[[#This Row],[CZAS_START]])</f>
        <v>0-1-1900</v>
      </c>
      <c r="K3028" t="e">
        <f>INDEX(AKORDT[],MATCH(Tabela_Kwerenda_z_AKORD[[#This Row],[PRACOWNICY_ID]],AKORDT[PRACOWNICY_ID],0),1)</f>
        <v>#N/A</v>
      </c>
    </row>
    <row r="3029" spans="1:11">
      <c r="A3029" s="11"/>
      <c r="B3029" s="11"/>
      <c r="F3029" s="11"/>
      <c r="I3029" t="str">
        <f>LEFT(Tabela_Kwerenda_z_AKORD[[#This Row],[NR_KOMISJI]],5)</f>
        <v/>
      </c>
      <c r="J3029" t="str">
        <f>DAY(Tabela_Kwerenda_z_AKORD[[#This Row],[CZAS_START]]) &amp;"-"&amp; MONTH(Tabela_Kwerenda_z_AKORD[[#This Row],[CZAS_START]]) &amp;"-"&amp; YEAR(Tabela_Kwerenda_z_AKORD[[#This Row],[CZAS_START]])</f>
        <v>0-1-1900</v>
      </c>
      <c r="K3029" t="e">
        <f>INDEX(AKORDT[],MATCH(Tabela_Kwerenda_z_AKORD[[#This Row],[PRACOWNICY_ID]],AKORDT[PRACOWNICY_ID],0),1)</f>
        <v>#N/A</v>
      </c>
    </row>
    <row r="3030" spans="1:11">
      <c r="A3030" s="11"/>
      <c r="B3030" s="11"/>
      <c r="F3030" s="11"/>
      <c r="I3030" t="str">
        <f>LEFT(Tabela_Kwerenda_z_AKORD[[#This Row],[NR_KOMISJI]],5)</f>
        <v/>
      </c>
      <c r="J3030" t="str">
        <f>DAY(Tabela_Kwerenda_z_AKORD[[#This Row],[CZAS_START]]) &amp;"-"&amp; MONTH(Tabela_Kwerenda_z_AKORD[[#This Row],[CZAS_START]]) &amp;"-"&amp; YEAR(Tabela_Kwerenda_z_AKORD[[#This Row],[CZAS_START]])</f>
        <v>0-1-1900</v>
      </c>
      <c r="K3030" t="e">
        <f>INDEX(AKORDT[],MATCH(Tabela_Kwerenda_z_AKORD[[#This Row],[PRACOWNICY_ID]],AKORDT[PRACOWNICY_ID],0),1)</f>
        <v>#N/A</v>
      </c>
    </row>
    <row r="3031" spans="1:11">
      <c r="A3031" s="11"/>
      <c r="B3031" s="11"/>
      <c r="F3031" s="11"/>
      <c r="I3031" t="str">
        <f>LEFT(Tabela_Kwerenda_z_AKORD[[#This Row],[NR_KOMISJI]],5)</f>
        <v/>
      </c>
      <c r="J3031" t="str">
        <f>DAY(Tabela_Kwerenda_z_AKORD[[#This Row],[CZAS_START]]) &amp;"-"&amp; MONTH(Tabela_Kwerenda_z_AKORD[[#This Row],[CZAS_START]]) &amp;"-"&amp; YEAR(Tabela_Kwerenda_z_AKORD[[#This Row],[CZAS_START]])</f>
        <v>0-1-1900</v>
      </c>
      <c r="K3031" t="e">
        <f>INDEX(AKORDT[],MATCH(Tabela_Kwerenda_z_AKORD[[#This Row],[PRACOWNICY_ID]],AKORDT[PRACOWNICY_ID],0),1)</f>
        <v>#N/A</v>
      </c>
    </row>
    <row r="3032" spans="1:11">
      <c r="A3032" s="11"/>
      <c r="B3032" s="11"/>
      <c r="F3032" s="11"/>
      <c r="I3032" t="str">
        <f>LEFT(Tabela_Kwerenda_z_AKORD[[#This Row],[NR_KOMISJI]],5)</f>
        <v/>
      </c>
      <c r="J3032" t="str">
        <f>DAY(Tabela_Kwerenda_z_AKORD[[#This Row],[CZAS_START]]) &amp;"-"&amp; MONTH(Tabela_Kwerenda_z_AKORD[[#This Row],[CZAS_START]]) &amp;"-"&amp; YEAR(Tabela_Kwerenda_z_AKORD[[#This Row],[CZAS_START]])</f>
        <v>0-1-1900</v>
      </c>
      <c r="K3032" t="e">
        <f>INDEX(AKORDT[],MATCH(Tabela_Kwerenda_z_AKORD[[#This Row],[PRACOWNICY_ID]],AKORDT[PRACOWNICY_ID],0),1)</f>
        <v>#N/A</v>
      </c>
    </row>
    <row r="3033" spans="1:11">
      <c r="A3033" s="11"/>
      <c r="B3033" s="11"/>
      <c r="F3033" s="11"/>
      <c r="I3033" t="str">
        <f>LEFT(Tabela_Kwerenda_z_AKORD[[#This Row],[NR_KOMISJI]],5)</f>
        <v/>
      </c>
      <c r="J3033" t="str">
        <f>DAY(Tabela_Kwerenda_z_AKORD[[#This Row],[CZAS_START]]) &amp;"-"&amp; MONTH(Tabela_Kwerenda_z_AKORD[[#This Row],[CZAS_START]]) &amp;"-"&amp; YEAR(Tabela_Kwerenda_z_AKORD[[#This Row],[CZAS_START]])</f>
        <v>0-1-1900</v>
      </c>
      <c r="K3033" t="e">
        <f>INDEX(AKORDT[],MATCH(Tabela_Kwerenda_z_AKORD[[#This Row],[PRACOWNICY_ID]],AKORDT[PRACOWNICY_ID],0),1)</f>
        <v>#N/A</v>
      </c>
    </row>
    <row r="3034" spans="1:11">
      <c r="A3034" s="11"/>
      <c r="B3034" s="11"/>
      <c r="F3034" s="11"/>
      <c r="I3034" t="str">
        <f>LEFT(Tabela_Kwerenda_z_AKORD[[#This Row],[NR_KOMISJI]],5)</f>
        <v/>
      </c>
      <c r="J3034" t="str">
        <f>DAY(Tabela_Kwerenda_z_AKORD[[#This Row],[CZAS_START]]) &amp;"-"&amp; MONTH(Tabela_Kwerenda_z_AKORD[[#This Row],[CZAS_START]]) &amp;"-"&amp; YEAR(Tabela_Kwerenda_z_AKORD[[#This Row],[CZAS_START]])</f>
        <v>0-1-1900</v>
      </c>
      <c r="K3034" t="e">
        <f>INDEX(AKORDT[],MATCH(Tabela_Kwerenda_z_AKORD[[#This Row],[PRACOWNICY_ID]],AKORDT[PRACOWNICY_ID],0),1)</f>
        <v>#N/A</v>
      </c>
    </row>
    <row r="3035" spans="1:11">
      <c r="A3035" s="11"/>
      <c r="B3035" s="11"/>
      <c r="F3035" s="11"/>
      <c r="I3035" t="str">
        <f>LEFT(Tabela_Kwerenda_z_AKORD[[#This Row],[NR_KOMISJI]],5)</f>
        <v/>
      </c>
      <c r="J3035" t="str">
        <f>DAY(Tabela_Kwerenda_z_AKORD[[#This Row],[CZAS_START]]) &amp;"-"&amp; MONTH(Tabela_Kwerenda_z_AKORD[[#This Row],[CZAS_START]]) &amp;"-"&amp; YEAR(Tabela_Kwerenda_z_AKORD[[#This Row],[CZAS_START]])</f>
        <v>0-1-1900</v>
      </c>
      <c r="K3035" t="e">
        <f>INDEX(AKORDT[],MATCH(Tabela_Kwerenda_z_AKORD[[#This Row],[PRACOWNICY_ID]],AKORDT[PRACOWNICY_ID],0),1)</f>
        <v>#N/A</v>
      </c>
    </row>
    <row r="3036" spans="1:11">
      <c r="A3036" s="11"/>
      <c r="B3036" s="11"/>
      <c r="F3036" s="11"/>
      <c r="I3036" t="str">
        <f>LEFT(Tabela_Kwerenda_z_AKORD[[#This Row],[NR_KOMISJI]],5)</f>
        <v/>
      </c>
      <c r="J3036" t="str">
        <f>DAY(Tabela_Kwerenda_z_AKORD[[#This Row],[CZAS_START]]) &amp;"-"&amp; MONTH(Tabela_Kwerenda_z_AKORD[[#This Row],[CZAS_START]]) &amp;"-"&amp; YEAR(Tabela_Kwerenda_z_AKORD[[#This Row],[CZAS_START]])</f>
        <v>0-1-1900</v>
      </c>
      <c r="K3036" t="e">
        <f>INDEX(AKORDT[],MATCH(Tabela_Kwerenda_z_AKORD[[#This Row],[PRACOWNICY_ID]],AKORDT[PRACOWNICY_ID],0),1)</f>
        <v>#N/A</v>
      </c>
    </row>
    <row r="3037" spans="1:11">
      <c r="A3037" s="11"/>
      <c r="B3037" s="11"/>
      <c r="F3037" s="11"/>
      <c r="I3037" t="str">
        <f>LEFT(Tabela_Kwerenda_z_AKORD[[#This Row],[NR_KOMISJI]],5)</f>
        <v/>
      </c>
      <c r="J3037" t="str">
        <f>DAY(Tabela_Kwerenda_z_AKORD[[#This Row],[CZAS_START]]) &amp;"-"&amp; MONTH(Tabela_Kwerenda_z_AKORD[[#This Row],[CZAS_START]]) &amp;"-"&amp; YEAR(Tabela_Kwerenda_z_AKORD[[#This Row],[CZAS_START]])</f>
        <v>0-1-1900</v>
      </c>
      <c r="K3037" t="e">
        <f>INDEX(AKORDT[],MATCH(Tabela_Kwerenda_z_AKORD[[#This Row],[PRACOWNICY_ID]],AKORDT[PRACOWNICY_ID],0),1)</f>
        <v>#N/A</v>
      </c>
    </row>
    <row r="3038" spans="1:11">
      <c r="A3038" s="11"/>
      <c r="B3038" s="11"/>
      <c r="F3038" s="11"/>
      <c r="I3038" t="str">
        <f>LEFT(Tabela_Kwerenda_z_AKORD[[#This Row],[NR_KOMISJI]],5)</f>
        <v/>
      </c>
      <c r="J3038" t="str">
        <f>DAY(Tabela_Kwerenda_z_AKORD[[#This Row],[CZAS_START]]) &amp;"-"&amp; MONTH(Tabela_Kwerenda_z_AKORD[[#This Row],[CZAS_START]]) &amp;"-"&amp; YEAR(Tabela_Kwerenda_z_AKORD[[#This Row],[CZAS_START]])</f>
        <v>0-1-1900</v>
      </c>
      <c r="K3038" t="e">
        <f>INDEX(AKORDT[],MATCH(Tabela_Kwerenda_z_AKORD[[#This Row],[PRACOWNICY_ID]],AKORDT[PRACOWNICY_ID],0),1)</f>
        <v>#N/A</v>
      </c>
    </row>
    <row r="3039" spans="1:11">
      <c r="A3039" s="11"/>
      <c r="B3039" s="11"/>
      <c r="F3039" s="11"/>
      <c r="I3039" t="str">
        <f>LEFT(Tabela_Kwerenda_z_AKORD[[#This Row],[NR_KOMISJI]],5)</f>
        <v/>
      </c>
      <c r="J3039" t="str">
        <f>DAY(Tabela_Kwerenda_z_AKORD[[#This Row],[CZAS_START]]) &amp;"-"&amp; MONTH(Tabela_Kwerenda_z_AKORD[[#This Row],[CZAS_START]]) &amp;"-"&amp; YEAR(Tabela_Kwerenda_z_AKORD[[#This Row],[CZAS_START]])</f>
        <v>0-1-1900</v>
      </c>
      <c r="K3039" t="e">
        <f>INDEX(AKORDT[],MATCH(Tabela_Kwerenda_z_AKORD[[#This Row],[PRACOWNICY_ID]],AKORDT[PRACOWNICY_ID],0),1)</f>
        <v>#N/A</v>
      </c>
    </row>
    <row r="3040" spans="1:11">
      <c r="A3040" s="11"/>
      <c r="B3040" s="11"/>
      <c r="F3040" s="11"/>
      <c r="I3040" t="str">
        <f>LEFT(Tabela_Kwerenda_z_AKORD[[#This Row],[NR_KOMISJI]],5)</f>
        <v/>
      </c>
      <c r="J3040" t="str">
        <f>DAY(Tabela_Kwerenda_z_AKORD[[#This Row],[CZAS_START]]) &amp;"-"&amp; MONTH(Tabela_Kwerenda_z_AKORD[[#This Row],[CZAS_START]]) &amp;"-"&amp; YEAR(Tabela_Kwerenda_z_AKORD[[#This Row],[CZAS_START]])</f>
        <v>0-1-1900</v>
      </c>
      <c r="K3040" t="e">
        <f>INDEX(AKORDT[],MATCH(Tabela_Kwerenda_z_AKORD[[#This Row],[PRACOWNICY_ID]],AKORDT[PRACOWNICY_ID],0),1)</f>
        <v>#N/A</v>
      </c>
    </row>
    <row r="3041" spans="1:11">
      <c r="A3041" s="11"/>
      <c r="B3041" s="11"/>
      <c r="F3041" s="11"/>
      <c r="I3041" t="str">
        <f>LEFT(Tabela_Kwerenda_z_AKORD[[#This Row],[NR_KOMISJI]],5)</f>
        <v/>
      </c>
      <c r="J3041" t="str">
        <f>DAY(Tabela_Kwerenda_z_AKORD[[#This Row],[CZAS_START]]) &amp;"-"&amp; MONTH(Tabela_Kwerenda_z_AKORD[[#This Row],[CZAS_START]]) &amp;"-"&amp; YEAR(Tabela_Kwerenda_z_AKORD[[#This Row],[CZAS_START]])</f>
        <v>0-1-1900</v>
      </c>
      <c r="K3041" t="e">
        <f>INDEX(AKORDT[],MATCH(Tabela_Kwerenda_z_AKORD[[#This Row],[PRACOWNICY_ID]],AKORDT[PRACOWNICY_ID],0),1)</f>
        <v>#N/A</v>
      </c>
    </row>
    <row r="3042" spans="1:11">
      <c r="A3042" s="11"/>
      <c r="B3042" s="11"/>
      <c r="F3042" s="11"/>
      <c r="I3042" t="str">
        <f>LEFT(Tabela_Kwerenda_z_AKORD[[#This Row],[NR_KOMISJI]],5)</f>
        <v/>
      </c>
      <c r="J3042" t="str">
        <f>DAY(Tabela_Kwerenda_z_AKORD[[#This Row],[CZAS_START]]) &amp;"-"&amp; MONTH(Tabela_Kwerenda_z_AKORD[[#This Row],[CZAS_START]]) &amp;"-"&amp; YEAR(Tabela_Kwerenda_z_AKORD[[#This Row],[CZAS_START]])</f>
        <v>0-1-1900</v>
      </c>
      <c r="K3042" t="e">
        <f>INDEX(AKORDT[],MATCH(Tabela_Kwerenda_z_AKORD[[#This Row],[PRACOWNICY_ID]],AKORDT[PRACOWNICY_ID],0),1)</f>
        <v>#N/A</v>
      </c>
    </row>
    <row r="3043" spans="1:11">
      <c r="A3043" s="11"/>
      <c r="B3043" s="11"/>
      <c r="F3043" s="11"/>
      <c r="I3043" t="str">
        <f>LEFT(Tabela_Kwerenda_z_AKORD[[#This Row],[NR_KOMISJI]],5)</f>
        <v/>
      </c>
      <c r="J3043" t="str">
        <f>DAY(Tabela_Kwerenda_z_AKORD[[#This Row],[CZAS_START]]) &amp;"-"&amp; MONTH(Tabela_Kwerenda_z_AKORD[[#This Row],[CZAS_START]]) &amp;"-"&amp; YEAR(Tabela_Kwerenda_z_AKORD[[#This Row],[CZAS_START]])</f>
        <v>0-1-1900</v>
      </c>
      <c r="K3043" t="e">
        <f>INDEX(AKORDT[],MATCH(Tabela_Kwerenda_z_AKORD[[#This Row],[PRACOWNICY_ID]],AKORDT[PRACOWNICY_ID],0),1)</f>
        <v>#N/A</v>
      </c>
    </row>
    <row r="3044" spans="1:11">
      <c r="A3044" s="11"/>
      <c r="B3044" s="11"/>
      <c r="F3044" s="11"/>
      <c r="I3044" t="str">
        <f>LEFT(Tabela_Kwerenda_z_AKORD[[#This Row],[NR_KOMISJI]],5)</f>
        <v/>
      </c>
      <c r="J3044" t="str">
        <f>DAY(Tabela_Kwerenda_z_AKORD[[#This Row],[CZAS_START]]) &amp;"-"&amp; MONTH(Tabela_Kwerenda_z_AKORD[[#This Row],[CZAS_START]]) &amp;"-"&amp; YEAR(Tabela_Kwerenda_z_AKORD[[#This Row],[CZAS_START]])</f>
        <v>0-1-1900</v>
      </c>
      <c r="K3044" t="e">
        <f>INDEX(AKORDT[],MATCH(Tabela_Kwerenda_z_AKORD[[#This Row],[PRACOWNICY_ID]],AKORDT[PRACOWNICY_ID],0),1)</f>
        <v>#N/A</v>
      </c>
    </row>
    <row r="3045" spans="1:11">
      <c r="A3045" s="11"/>
      <c r="B3045" s="11"/>
      <c r="F3045" s="11"/>
      <c r="I3045" t="str">
        <f>LEFT(Tabela_Kwerenda_z_AKORD[[#This Row],[NR_KOMISJI]],5)</f>
        <v/>
      </c>
      <c r="J3045" t="str">
        <f>DAY(Tabela_Kwerenda_z_AKORD[[#This Row],[CZAS_START]]) &amp;"-"&amp; MONTH(Tabela_Kwerenda_z_AKORD[[#This Row],[CZAS_START]]) &amp;"-"&amp; YEAR(Tabela_Kwerenda_z_AKORD[[#This Row],[CZAS_START]])</f>
        <v>0-1-1900</v>
      </c>
      <c r="K3045" t="e">
        <f>INDEX(AKORDT[],MATCH(Tabela_Kwerenda_z_AKORD[[#This Row],[PRACOWNICY_ID]],AKORDT[PRACOWNICY_ID],0),1)</f>
        <v>#N/A</v>
      </c>
    </row>
    <row r="3046" spans="1:11">
      <c r="A3046" s="11"/>
      <c r="B3046" s="11"/>
      <c r="F3046" s="11"/>
      <c r="I3046" t="str">
        <f>LEFT(Tabela_Kwerenda_z_AKORD[[#This Row],[NR_KOMISJI]],5)</f>
        <v/>
      </c>
      <c r="J3046" t="str">
        <f>DAY(Tabela_Kwerenda_z_AKORD[[#This Row],[CZAS_START]]) &amp;"-"&amp; MONTH(Tabela_Kwerenda_z_AKORD[[#This Row],[CZAS_START]]) &amp;"-"&amp; YEAR(Tabela_Kwerenda_z_AKORD[[#This Row],[CZAS_START]])</f>
        <v>0-1-1900</v>
      </c>
      <c r="K3046" t="e">
        <f>INDEX(AKORDT[],MATCH(Tabela_Kwerenda_z_AKORD[[#This Row],[PRACOWNICY_ID]],AKORDT[PRACOWNICY_ID],0),1)</f>
        <v>#N/A</v>
      </c>
    </row>
    <row r="3047" spans="1:11">
      <c r="A3047" s="11"/>
      <c r="B3047" s="11"/>
      <c r="F3047" s="11"/>
      <c r="I3047" t="str">
        <f>LEFT(Tabela_Kwerenda_z_AKORD[[#This Row],[NR_KOMISJI]],5)</f>
        <v/>
      </c>
      <c r="J3047" t="str">
        <f>DAY(Tabela_Kwerenda_z_AKORD[[#This Row],[CZAS_START]]) &amp;"-"&amp; MONTH(Tabela_Kwerenda_z_AKORD[[#This Row],[CZAS_START]]) &amp;"-"&amp; YEAR(Tabela_Kwerenda_z_AKORD[[#This Row],[CZAS_START]])</f>
        <v>0-1-1900</v>
      </c>
      <c r="K3047" t="e">
        <f>INDEX(AKORDT[],MATCH(Tabela_Kwerenda_z_AKORD[[#This Row],[PRACOWNICY_ID]],AKORDT[PRACOWNICY_ID],0),1)</f>
        <v>#N/A</v>
      </c>
    </row>
    <row r="3048" spans="1:11">
      <c r="A3048" s="11"/>
      <c r="B3048" s="11"/>
      <c r="F3048" s="11"/>
      <c r="I3048" t="str">
        <f>LEFT(Tabela_Kwerenda_z_AKORD[[#This Row],[NR_KOMISJI]],5)</f>
        <v/>
      </c>
      <c r="J3048" t="str">
        <f>DAY(Tabela_Kwerenda_z_AKORD[[#This Row],[CZAS_START]]) &amp;"-"&amp; MONTH(Tabela_Kwerenda_z_AKORD[[#This Row],[CZAS_START]]) &amp;"-"&amp; YEAR(Tabela_Kwerenda_z_AKORD[[#This Row],[CZAS_START]])</f>
        <v>0-1-1900</v>
      </c>
      <c r="K3048" t="e">
        <f>INDEX(AKORDT[],MATCH(Tabela_Kwerenda_z_AKORD[[#This Row],[PRACOWNICY_ID]],AKORDT[PRACOWNICY_ID],0),1)</f>
        <v>#N/A</v>
      </c>
    </row>
    <row r="3049" spans="1:11">
      <c r="A3049" s="11"/>
      <c r="B3049" s="11"/>
      <c r="F3049" s="11"/>
      <c r="I3049" t="str">
        <f>LEFT(Tabela_Kwerenda_z_AKORD[[#This Row],[NR_KOMISJI]],5)</f>
        <v/>
      </c>
      <c r="J3049" t="str">
        <f>DAY(Tabela_Kwerenda_z_AKORD[[#This Row],[CZAS_START]]) &amp;"-"&amp; MONTH(Tabela_Kwerenda_z_AKORD[[#This Row],[CZAS_START]]) &amp;"-"&amp; YEAR(Tabela_Kwerenda_z_AKORD[[#This Row],[CZAS_START]])</f>
        <v>0-1-1900</v>
      </c>
      <c r="K3049" t="e">
        <f>INDEX(AKORDT[],MATCH(Tabela_Kwerenda_z_AKORD[[#This Row],[PRACOWNICY_ID]],AKORDT[PRACOWNICY_ID],0),1)</f>
        <v>#N/A</v>
      </c>
    </row>
    <row r="3050" spans="1:11">
      <c r="A3050" s="11"/>
      <c r="B3050" s="11"/>
      <c r="F3050" s="11"/>
      <c r="I3050" t="str">
        <f>LEFT(Tabela_Kwerenda_z_AKORD[[#This Row],[NR_KOMISJI]],5)</f>
        <v/>
      </c>
      <c r="J3050" t="str">
        <f>DAY(Tabela_Kwerenda_z_AKORD[[#This Row],[CZAS_START]]) &amp;"-"&amp; MONTH(Tabela_Kwerenda_z_AKORD[[#This Row],[CZAS_START]]) &amp;"-"&amp; YEAR(Tabela_Kwerenda_z_AKORD[[#This Row],[CZAS_START]])</f>
        <v>0-1-1900</v>
      </c>
      <c r="K3050" t="e">
        <f>INDEX(AKORDT[],MATCH(Tabela_Kwerenda_z_AKORD[[#This Row],[PRACOWNICY_ID]],AKORDT[PRACOWNICY_ID],0),1)</f>
        <v>#N/A</v>
      </c>
    </row>
    <row r="3051" spans="1:11">
      <c r="A3051" s="11"/>
      <c r="B3051" s="11"/>
      <c r="F3051" s="11"/>
      <c r="I3051" t="str">
        <f>LEFT(Tabela_Kwerenda_z_AKORD[[#This Row],[NR_KOMISJI]],5)</f>
        <v/>
      </c>
      <c r="J3051" t="str">
        <f>DAY(Tabela_Kwerenda_z_AKORD[[#This Row],[CZAS_START]]) &amp;"-"&amp; MONTH(Tabela_Kwerenda_z_AKORD[[#This Row],[CZAS_START]]) &amp;"-"&amp; YEAR(Tabela_Kwerenda_z_AKORD[[#This Row],[CZAS_START]])</f>
        <v>0-1-1900</v>
      </c>
      <c r="K3051" t="e">
        <f>INDEX(AKORDT[],MATCH(Tabela_Kwerenda_z_AKORD[[#This Row],[PRACOWNICY_ID]],AKORDT[PRACOWNICY_ID],0),1)</f>
        <v>#N/A</v>
      </c>
    </row>
    <row r="3052" spans="1:11">
      <c r="A3052" s="11"/>
      <c r="B3052" s="11"/>
      <c r="F3052" s="11"/>
      <c r="I3052" t="str">
        <f>LEFT(Tabela_Kwerenda_z_AKORD[[#This Row],[NR_KOMISJI]],5)</f>
        <v/>
      </c>
      <c r="J3052" t="str">
        <f>DAY(Tabela_Kwerenda_z_AKORD[[#This Row],[CZAS_START]]) &amp;"-"&amp; MONTH(Tabela_Kwerenda_z_AKORD[[#This Row],[CZAS_START]]) &amp;"-"&amp; YEAR(Tabela_Kwerenda_z_AKORD[[#This Row],[CZAS_START]])</f>
        <v>0-1-1900</v>
      </c>
      <c r="K3052" t="e">
        <f>INDEX(AKORDT[],MATCH(Tabela_Kwerenda_z_AKORD[[#This Row],[PRACOWNICY_ID]],AKORDT[PRACOWNICY_ID],0),1)</f>
        <v>#N/A</v>
      </c>
    </row>
    <row r="3053" spans="1:11">
      <c r="A3053" s="11"/>
      <c r="B3053" s="11"/>
      <c r="F3053" s="11"/>
      <c r="I3053" t="str">
        <f>LEFT(Tabela_Kwerenda_z_AKORD[[#This Row],[NR_KOMISJI]],5)</f>
        <v/>
      </c>
      <c r="J3053" t="str">
        <f>DAY(Tabela_Kwerenda_z_AKORD[[#This Row],[CZAS_START]]) &amp;"-"&amp; MONTH(Tabela_Kwerenda_z_AKORD[[#This Row],[CZAS_START]]) &amp;"-"&amp; YEAR(Tabela_Kwerenda_z_AKORD[[#This Row],[CZAS_START]])</f>
        <v>0-1-1900</v>
      </c>
      <c r="K3053" t="e">
        <f>INDEX(AKORDT[],MATCH(Tabela_Kwerenda_z_AKORD[[#This Row],[PRACOWNICY_ID]],AKORDT[PRACOWNICY_ID],0),1)</f>
        <v>#N/A</v>
      </c>
    </row>
    <row r="3054" spans="1:11">
      <c r="A3054" s="11"/>
      <c r="B3054" s="11"/>
      <c r="F3054" s="11"/>
      <c r="I3054" t="str">
        <f>LEFT(Tabela_Kwerenda_z_AKORD[[#This Row],[NR_KOMISJI]],5)</f>
        <v/>
      </c>
      <c r="J3054" t="str">
        <f>DAY(Tabela_Kwerenda_z_AKORD[[#This Row],[CZAS_START]]) &amp;"-"&amp; MONTH(Tabela_Kwerenda_z_AKORD[[#This Row],[CZAS_START]]) &amp;"-"&amp; YEAR(Tabela_Kwerenda_z_AKORD[[#This Row],[CZAS_START]])</f>
        <v>0-1-1900</v>
      </c>
      <c r="K3054" t="e">
        <f>INDEX(AKORDT[],MATCH(Tabela_Kwerenda_z_AKORD[[#This Row],[PRACOWNICY_ID]],AKORDT[PRACOWNICY_ID],0),1)</f>
        <v>#N/A</v>
      </c>
    </row>
    <row r="3055" spans="1:11">
      <c r="A3055" s="11"/>
      <c r="B3055" s="11"/>
      <c r="F3055" s="11"/>
      <c r="I3055" t="str">
        <f>LEFT(Tabela_Kwerenda_z_AKORD[[#This Row],[NR_KOMISJI]],5)</f>
        <v/>
      </c>
      <c r="J3055" t="str">
        <f>DAY(Tabela_Kwerenda_z_AKORD[[#This Row],[CZAS_START]]) &amp;"-"&amp; MONTH(Tabela_Kwerenda_z_AKORD[[#This Row],[CZAS_START]]) &amp;"-"&amp; YEAR(Tabela_Kwerenda_z_AKORD[[#This Row],[CZAS_START]])</f>
        <v>0-1-1900</v>
      </c>
      <c r="K3055" t="e">
        <f>INDEX(AKORDT[],MATCH(Tabela_Kwerenda_z_AKORD[[#This Row],[PRACOWNICY_ID]],AKORDT[PRACOWNICY_ID],0),1)</f>
        <v>#N/A</v>
      </c>
    </row>
    <row r="3056" spans="1:11">
      <c r="A3056" s="11"/>
      <c r="B3056" s="11"/>
      <c r="F3056" s="11"/>
      <c r="I3056" t="str">
        <f>LEFT(Tabela_Kwerenda_z_AKORD[[#This Row],[NR_KOMISJI]],5)</f>
        <v/>
      </c>
      <c r="J3056" t="str">
        <f>DAY(Tabela_Kwerenda_z_AKORD[[#This Row],[CZAS_START]]) &amp;"-"&amp; MONTH(Tabela_Kwerenda_z_AKORD[[#This Row],[CZAS_START]]) &amp;"-"&amp; YEAR(Tabela_Kwerenda_z_AKORD[[#This Row],[CZAS_START]])</f>
        <v>0-1-1900</v>
      </c>
      <c r="K3056" t="e">
        <f>INDEX(AKORDT[],MATCH(Tabela_Kwerenda_z_AKORD[[#This Row],[PRACOWNICY_ID]],AKORDT[PRACOWNICY_ID],0),1)</f>
        <v>#N/A</v>
      </c>
    </row>
    <row r="3057" spans="1:11">
      <c r="A3057" s="11"/>
      <c r="B3057" s="11"/>
      <c r="F3057" s="11"/>
      <c r="I3057" t="str">
        <f>LEFT(Tabela_Kwerenda_z_AKORD[[#This Row],[NR_KOMISJI]],5)</f>
        <v/>
      </c>
      <c r="J3057" t="str">
        <f>DAY(Tabela_Kwerenda_z_AKORD[[#This Row],[CZAS_START]]) &amp;"-"&amp; MONTH(Tabela_Kwerenda_z_AKORD[[#This Row],[CZAS_START]]) &amp;"-"&amp; YEAR(Tabela_Kwerenda_z_AKORD[[#This Row],[CZAS_START]])</f>
        <v>0-1-1900</v>
      </c>
      <c r="K3057" t="e">
        <f>INDEX(AKORDT[],MATCH(Tabela_Kwerenda_z_AKORD[[#This Row],[PRACOWNICY_ID]],AKORDT[PRACOWNICY_ID],0),1)</f>
        <v>#N/A</v>
      </c>
    </row>
    <row r="3058" spans="1:11">
      <c r="A3058" s="11"/>
      <c r="B3058" s="11"/>
      <c r="F3058" s="11"/>
      <c r="I3058" t="str">
        <f>LEFT(Tabela_Kwerenda_z_AKORD[[#This Row],[NR_KOMISJI]],5)</f>
        <v/>
      </c>
      <c r="J3058" t="str">
        <f>DAY(Tabela_Kwerenda_z_AKORD[[#This Row],[CZAS_START]]) &amp;"-"&amp; MONTH(Tabela_Kwerenda_z_AKORD[[#This Row],[CZAS_START]]) &amp;"-"&amp; YEAR(Tabela_Kwerenda_z_AKORD[[#This Row],[CZAS_START]])</f>
        <v>0-1-1900</v>
      </c>
      <c r="K3058" t="e">
        <f>INDEX(AKORDT[],MATCH(Tabela_Kwerenda_z_AKORD[[#This Row],[PRACOWNICY_ID]],AKORDT[PRACOWNICY_ID],0),1)</f>
        <v>#N/A</v>
      </c>
    </row>
    <row r="3059" spans="1:11">
      <c r="A3059" s="11"/>
      <c r="B3059" s="11"/>
      <c r="F3059" s="11"/>
      <c r="I3059" t="str">
        <f>LEFT(Tabela_Kwerenda_z_AKORD[[#This Row],[NR_KOMISJI]],5)</f>
        <v/>
      </c>
      <c r="J3059" t="str">
        <f>DAY(Tabela_Kwerenda_z_AKORD[[#This Row],[CZAS_START]]) &amp;"-"&amp; MONTH(Tabela_Kwerenda_z_AKORD[[#This Row],[CZAS_START]]) &amp;"-"&amp; YEAR(Tabela_Kwerenda_z_AKORD[[#This Row],[CZAS_START]])</f>
        <v>0-1-1900</v>
      </c>
      <c r="K3059" t="e">
        <f>INDEX(AKORDT[],MATCH(Tabela_Kwerenda_z_AKORD[[#This Row],[PRACOWNICY_ID]],AKORDT[PRACOWNICY_ID],0),1)</f>
        <v>#N/A</v>
      </c>
    </row>
    <row r="3060" spans="1:11">
      <c r="A3060" s="11"/>
      <c r="B3060" s="11"/>
      <c r="F3060" s="11"/>
      <c r="I3060" t="str">
        <f>LEFT(Tabela_Kwerenda_z_AKORD[[#This Row],[NR_KOMISJI]],5)</f>
        <v/>
      </c>
      <c r="J3060" t="str">
        <f>DAY(Tabela_Kwerenda_z_AKORD[[#This Row],[CZAS_START]]) &amp;"-"&amp; MONTH(Tabela_Kwerenda_z_AKORD[[#This Row],[CZAS_START]]) &amp;"-"&amp; YEAR(Tabela_Kwerenda_z_AKORD[[#This Row],[CZAS_START]])</f>
        <v>0-1-1900</v>
      </c>
      <c r="K3060" t="e">
        <f>INDEX(AKORDT[],MATCH(Tabela_Kwerenda_z_AKORD[[#This Row],[PRACOWNICY_ID]],AKORDT[PRACOWNICY_ID],0),1)</f>
        <v>#N/A</v>
      </c>
    </row>
    <row r="3061" spans="1:11">
      <c r="A3061" s="11"/>
      <c r="B3061" s="11"/>
      <c r="F3061" s="11"/>
      <c r="I3061" t="str">
        <f>LEFT(Tabela_Kwerenda_z_AKORD[[#This Row],[NR_KOMISJI]],5)</f>
        <v/>
      </c>
      <c r="J3061" t="str">
        <f>DAY(Tabela_Kwerenda_z_AKORD[[#This Row],[CZAS_START]]) &amp;"-"&amp; MONTH(Tabela_Kwerenda_z_AKORD[[#This Row],[CZAS_START]]) &amp;"-"&amp; YEAR(Tabela_Kwerenda_z_AKORD[[#This Row],[CZAS_START]])</f>
        <v>0-1-1900</v>
      </c>
      <c r="K3061" t="e">
        <f>INDEX(AKORDT[],MATCH(Tabela_Kwerenda_z_AKORD[[#This Row],[PRACOWNICY_ID]],AKORDT[PRACOWNICY_ID],0),1)</f>
        <v>#N/A</v>
      </c>
    </row>
    <row r="3062" spans="1:11">
      <c r="A3062" s="11"/>
      <c r="B3062" s="11"/>
      <c r="F3062" s="11"/>
      <c r="I3062" t="str">
        <f>LEFT(Tabela_Kwerenda_z_AKORD[[#This Row],[NR_KOMISJI]],5)</f>
        <v/>
      </c>
      <c r="J3062" t="str">
        <f>DAY(Tabela_Kwerenda_z_AKORD[[#This Row],[CZAS_START]]) &amp;"-"&amp; MONTH(Tabela_Kwerenda_z_AKORD[[#This Row],[CZAS_START]]) &amp;"-"&amp; YEAR(Tabela_Kwerenda_z_AKORD[[#This Row],[CZAS_START]])</f>
        <v>0-1-1900</v>
      </c>
      <c r="K3062" t="e">
        <f>INDEX(AKORDT[],MATCH(Tabela_Kwerenda_z_AKORD[[#This Row],[PRACOWNICY_ID]],AKORDT[PRACOWNICY_ID],0),1)</f>
        <v>#N/A</v>
      </c>
    </row>
    <row r="3063" spans="1:11">
      <c r="A3063" s="11"/>
      <c r="B3063" s="11"/>
      <c r="F3063" s="11"/>
      <c r="I3063" t="str">
        <f>LEFT(Tabela_Kwerenda_z_AKORD[[#This Row],[NR_KOMISJI]],5)</f>
        <v/>
      </c>
      <c r="J3063" t="str">
        <f>DAY(Tabela_Kwerenda_z_AKORD[[#This Row],[CZAS_START]]) &amp;"-"&amp; MONTH(Tabela_Kwerenda_z_AKORD[[#This Row],[CZAS_START]]) &amp;"-"&amp; YEAR(Tabela_Kwerenda_z_AKORD[[#This Row],[CZAS_START]])</f>
        <v>0-1-1900</v>
      </c>
      <c r="K3063" t="e">
        <f>INDEX(AKORDT[],MATCH(Tabela_Kwerenda_z_AKORD[[#This Row],[PRACOWNICY_ID]],AKORDT[PRACOWNICY_ID],0),1)</f>
        <v>#N/A</v>
      </c>
    </row>
    <row r="3064" spans="1:11">
      <c r="A3064" s="11"/>
      <c r="B3064" s="11"/>
      <c r="F3064" s="11"/>
      <c r="I3064" t="str">
        <f>LEFT(Tabela_Kwerenda_z_AKORD[[#This Row],[NR_KOMISJI]],5)</f>
        <v/>
      </c>
      <c r="J3064" t="str">
        <f>DAY(Tabela_Kwerenda_z_AKORD[[#This Row],[CZAS_START]]) &amp;"-"&amp; MONTH(Tabela_Kwerenda_z_AKORD[[#This Row],[CZAS_START]]) &amp;"-"&amp; YEAR(Tabela_Kwerenda_z_AKORD[[#This Row],[CZAS_START]])</f>
        <v>0-1-1900</v>
      </c>
      <c r="K3064" t="e">
        <f>INDEX(AKORDT[],MATCH(Tabela_Kwerenda_z_AKORD[[#This Row],[PRACOWNICY_ID]],AKORDT[PRACOWNICY_ID],0),1)</f>
        <v>#N/A</v>
      </c>
    </row>
    <row r="3065" spans="1:11">
      <c r="A3065" s="11"/>
      <c r="B3065" s="11"/>
      <c r="F3065" s="11"/>
      <c r="I3065" t="str">
        <f>LEFT(Tabela_Kwerenda_z_AKORD[[#This Row],[NR_KOMISJI]],5)</f>
        <v/>
      </c>
      <c r="J3065" t="str">
        <f>DAY(Tabela_Kwerenda_z_AKORD[[#This Row],[CZAS_START]]) &amp;"-"&amp; MONTH(Tabela_Kwerenda_z_AKORD[[#This Row],[CZAS_START]]) &amp;"-"&amp; YEAR(Tabela_Kwerenda_z_AKORD[[#This Row],[CZAS_START]])</f>
        <v>0-1-1900</v>
      </c>
      <c r="K3065" t="e">
        <f>INDEX(AKORDT[],MATCH(Tabela_Kwerenda_z_AKORD[[#This Row],[PRACOWNICY_ID]],AKORDT[PRACOWNICY_ID],0),1)</f>
        <v>#N/A</v>
      </c>
    </row>
    <row r="3066" spans="1:11">
      <c r="A3066" s="11"/>
      <c r="B3066" s="11"/>
      <c r="F3066" s="11"/>
      <c r="I3066" t="str">
        <f>LEFT(Tabela_Kwerenda_z_AKORD[[#This Row],[NR_KOMISJI]],5)</f>
        <v/>
      </c>
      <c r="J3066" t="str">
        <f>DAY(Tabela_Kwerenda_z_AKORD[[#This Row],[CZAS_START]]) &amp;"-"&amp; MONTH(Tabela_Kwerenda_z_AKORD[[#This Row],[CZAS_START]]) &amp;"-"&amp; YEAR(Tabela_Kwerenda_z_AKORD[[#This Row],[CZAS_START]])</f>
        <v>0-1-1900</v>
      </c>
      <c r="K3066" t="e">
        <f>INDEX(AKORDT[],MATCH(Tabela_Kwerenda_z_AKORD[[#This Row],[PRACOWNICY_ID]],AKORDT[PRACOWNICY_ID],0),1)</f>
        <v>#N/A</v>
      </c>
    </row>
    <row r="3067" spans="1:11">
      <c r="A3067" s="11"/>
      <c r="B3067" s="11"/>
      <c r="F3067" s="11"/>
      <c r="I3067" t="str">
        <f>LEFT(Tabela_Kwerenda_z_AKORD[[#This Row],[NR_KOMISJI]],5)</f>
        <v/>
      </c>
      <c r="J3067" t="str">
        <f>DAY(Tabela_Kwerenda_z_AKORD[[#This Row],[CZAS_START]]) &amp;"-"&amp; MONTH(Tabela_Kwerenda_z_AKORD[[#This Row],[CZAS_START]]) &amp;"-"&amp; YEAR(Tabela_Kwerenda_z_AKORD[[#This Row],[CZAS_START]])</f>
        <v>0-1-1900</v>
      </c>
      <c r="K3067" t="e">
        <f>INDEX(AKORDT[],MATCH(Tabela_Kwerenda_z_AKORD[[#This Row],[PRACOWNICY_ID]],AKORDT[PRACOWNICY_ID],0),1)</f>
        <v>#N/A</v>
      </c>
    </row>
    <row r="3068" spans="1:11">
      <c r="A3068" s="11"/>
      <c r="B3068" s="11"/>
      <c r="F3068" s="11"/>
      <c r="I3068" t="str">
        <f>LEFT(Tabela_Kwerenda_z_AKORD[[#This Row],[NR_KOMISJI]],5)</f>
        <v/>
      </c>
      <c r="J3068" t="str">
        <f>DAY(Tabela_Kwerenda_z_AKORD[[#This Row],[CZAS_START]]) &amp;"-"&amp; MONTH(Tabela_Kwerenda_z_AKORD[[#This Row],[CZAS_START]]) &amp;"-"&amp; YEAR(Tabela_Kwerenda_z_AKORD[[#This Row],[CZAS_START]])</f>
        <v>0-1-1900</v>
      </c>
      <c r="K3068" t="e">
        <f>INDEX(AKORDT[],MATCH(Tabela_Kwerenda_z_AKORD[[#This Row],[PRACOWNICY_ID]],AKORDT[PRACOWNICY_ID],0),1)</f>
        <v>#N/A</v>
      </c>
    </row>
    <row r="3069" spans="1:11">
      <c r="A3069" s="11"/>
      <c r="B3069" s="11"/>
      <c r="F3069" s="11"/>
      <c r="I3069" t="str">
        <f>LEFT(Tabela_Kwerenda_z_AKORD[[#This Row],[NR_KOMISJI]],5)</f>
        <v/>
      </c>
      <c r="J3069" t="str">
        <f>DAY(Tabela_Kwerenda_z_AKORD[[#This Row],[CZAS_START]]) &amp;"-"&amp; MONTH(Tabela_Kwerenda_z_AKORD[[#This Row],[CZAS_START]]) &amp;"-"&amp; YEAR(Tabela_Kwerenda_z_AKORD[[#This Row],[CZAS_START]])</f>
        <v>0-1-1900</v>
      </c>
      <c r="K3069" t="e">
        <f>INDEX(AKORDT[],MATCH(Tabela_Kwerenda_z_AKORD[[#This Row],[PRACOWNICY_ID]],AKORDT[PRACOWNICY_ID],0),1)</f>
        <v>#N/A</v>
      </c>
    </row>
    <row r="3070" spans="1:11">
      <c r="A3070" s="11"/>
      <c r="B3070" s="11"/>
      <c r="F3070" s="11"/>
      <c r="I3070" t="str">
        <f>LEFT(Tabela_Kwerenda_z_AKORD[[#This Row],[NR_KOMISJI]],5)</f>
        <v/>
      </c>
      <c r="J3070" t="str">
        <f>DAY(Tabela_Kwerenda_z_AKORD[[#This Row],[CZAS_START]]) &amp;"-"&amp; MONTH(Tabela_Kwerenda_z_AKORD[[#This Row],[CZAS_START]]) &amp;"-"&amp; YEAR(Tabela_Kwerenda_z_AKORD[[#This Row],[CZAS_START]])</f>
        <v>0-1-1900</v>
      </c>
      <c r="K3070" t="e">
        <f>INDEX(AKORDT[],MATCH(Tabela_Kwerenda_z_AKORD[[#This Row],[PRACOWNICY_ID]],AKORDT[PRACOWNICY_ID],0),1)</f>
        <v>#N/A</v>
      </c>
    </row>
    <row r="3071" spans="1:11">
      <c r="A3071" s="11"/>
      <c r="B3071" s="11"/>
      <c r="F3071" s="11"/>
      <c r="I3071" t="str">
        <f>LEFT(Tabela_Kwerenda_z_AKORD[[#This Row],[NR_KOMISJI]],5)</f>
        <v/>
      </c>
      <c r="J3071" t="str">
        <f>DAY(Tabela_Kwerenda_z_AKORD[[#This Row],[CZAS_START]]) &amp;"-"&amp; MONTH(Tabela_Kwerenda_z_AKORD[[#This Row],[CZAS_START]]) &amp;"-"&amp; YEAR(Tabela_Kwerenda_z_AKORD[[#This Row],[CZAS_START]])</f>
        <v>0-1-1900</v>
      </c>
      <c r="K3071" t="e">
        <f>INDEX(AKORDT[],MATCH(Tabela_Kwerenda_z_AKORD[[#This Row],[PRACOWNICY_ID]],AKORDT[PRACOWNICY_ID],0),1)</f>
        <v>#N/A</v>
      </c>
    </row>
    <row r="3072" spans="1:11">
      <c r="A3072" s="11"/>
      <c r="B3072" s="11"/>
      <c r="F3072" s="11"/>
      <c r="I3072" t="str">
        <f>LEFT(Tabela_Kwerenda_z_AKORD[[#This Row],[NR_KOMISJI]],5)</f>
        <v/>
      </c>
      <c r="J3072" t="str">
        <f>DAY(Tabela_Kwerenda_z_AKORD[[#This Row],[CZAS_START]]) &amp;"-"&amp; MONTH(Tabela_Kwerenda_z_AKORD[[#This Row],[CZAS_START]]) &amp;"-"&amp; YEAR(Tabela_Kwerenda_z_AKORD[[#This Row],[CZAS_START]])</f>
        <v>0-1-1900</v>
      </c>
      <c r="K3072" t="e">
        <f>INDEX(AKORDT[],MATCH(Tabela_Kwerenda_z_AKORD[[#This Row],[PRACOWNICY_ID]],AKORDT[PRACOWNICY_ID],0),1)</f>
        <v>#N/A</v>
      </c>
    </row>
    <row r="3073" spans="1:11">
      <c r="A3073" s="11"/>
      <c r="B3073" s="11"/>
      <c r="F3073" s="11"/>
      <c r="I3073" t="str">
        <f>LEFT(Tabela_Kwerenda_z_AKORD[[#This Row],[NR_KOMISJI]],5)</f>
        <v/>
      </c>
      <c r="J3073" t="str">
        <f>DAY(Tabela_Kwerenda_z_AKORD[[#This Row],[CZAS_START]]) &amp;"-"&amp; MONTH(Tabela_Kwerenda_z_AKORD[[#This Row],[CZAS_START]]) &amp;"-"&amp; YEAR(Tabela_Kwerenda_z_AKORD[[#This Row],[CZAS_START]])</f>
        <v>0-1-1900</v>
      </c>
      <c r="K3073" t="e">
        <f>INDEX(AKORDT[],MATCH(Tabela_Kwerenda_z_AKORD[[#This Row],[PRACOWNICY_ID]],AKORDT[PRACOWNICY_ID],0),1)</f>
        <v>#N/A</v>
      </c>
    </row>
    <row r="3074" spans="1:11">
      <c r="A3074" s="11"/>
      <c r="B3074" s="11"/>
      <c r="F3074" s="11"/>
      <c r="I3074" t="str">
        <f>LEFT(Tabela_Kwerenda_z_AKORD[[#This Row],[NR_KOMISJI]],5)</f>
        <v/>
      </c>
      <c r="J3074" t="str">
        <f>DAY(Tabela_Kwerenda_z_AKORD[[#This Row],[CZAS_START]]) &amp;"-"&amp; MONTH(Tabela_Kwerenda_z_AKORD[[#This Row],[CZAS_START]]) &amp;"-"&amp; YEAR(Tabela_Kwerenda_z_AKORD[[#This Row],[CZAS_START]])</f>
        <v>0-1-1900</v>
      </c>
      <c r="K3074" t="e">
        <f>INDEX(AKORDT[],MATCH(Tabela_Kwerenda_z_AKORD[[#This Row],[PRACOWNICY_ID]],AKORDT[PRACOWNICY_ID],0),1)</f>
        <v>#N/A</v>
      </c>
    </row>
    <row r="3075" spans="1:11">
      <c r="A3075" s="11"/>
      <c r="B3075" s="11"/>
      <c r="F3075" s="11"/>
      <c r="I3075" t="str">
        <f>LEFT(Tabela_Kwerenda_z_AKORD[[#This Row],[NR_KOMISJI]],5)</f>
        <v/>
      </c>
      <c r="J3075" t="str">
        <f>DAY(Tabela_Kwerenda_z_AKORD[[#This Row],[CZAS_START]]) &amp;"-"&amp; MONTH(Tabela_Kwerenda_z_AKORD[[#This Row],[CZAS_START]]) &amp;"-"&amp; YEAR(Tabela_Kwerenda_z_AKORD[[#This Row],[CZAS_START]])</f>
        <v>0-1-1900</v>
      </c>
      <c r="K3075" t="e">
        <f>INDEX(AKORDT[],MATCH(Tabela_Kwerenda_z_AKORD[[#This Row],[PRACOWNICY_ID]],AKORDT[PRACOWNICY_ID],0),1)</f>
        <v>#N/A</v>
      </c>
    </row>
    <row r="3076" spans="1:11">
      <c r="A3076" s="11"/>
      <c r="B3076" s="11"/>
      <c r="F3076" s="11"/>
      <c r="I3076" t="str">
        <f>LEFT(Tabela_Kwerenda_z_AKORD[[#This Row],[NR_KOMISJI]],5)</f>
        <v/>
      </c>
      <c r="J3076" t="str">
        <f>DAY(Tabela_Kwerenda_z_AKORD[[#This Row],[CZAS_START]]) &amp;"-"&amp; MONTH(Tabela_Kwerenda_z_AKORD[[#This Row],[CZAS_START]]) &amp;"-"&amp; YEAR(Tabela_Kwerenda_z_AKORD[[#This Row],[CZAS_START]])</f>
        <v>0-1-1900</v>
      </c>
      <c r="K3076" t="e">
        <f>INDEX(AKORDT[],MATCH(Tabela_Kwerenda_z_AKORD[[#This Row],[PRACOWNICY_ID]],AKORDT[PRACOWNICY_ID],0),1)</f>
        <v>#N/A</v>
      </c>
    </row>
    <row r="3077" spans="1:11">
      <c r="A3077" s="11"/>
      <c r="B3077" s="11"/>
      <c r="F3077" s="11"/>
      <c r="I3077" t="str">
        <f>LEFT(Tabela_Kwerenda_z_AKORD[[#This Row],[NR_KOMISJI]],5)</f>
        <v/>
      </c>
      <c r="J3077" t="str">
        <f>DAY(Tabela_Kwerenda_z_AKORD[[#This Row],[CZAS_START]]) &amp;"-"&amp; MONTH(Tabela_Kwerenda_z_AKORD[[#This Row],[CZAS_START]]) &amp;"-"&amp; YEAR(Tabela_Kwerenda_z_AKORD[[#This Row],[CZAS_START]])</f>
        <v>0-1-1900</v>
      </c>
      <c r="K3077" t="e">
        <f>INDEX(AKORDT[],MATCH(Tabela_Kwerenda_z_AKORD[[#This Row],[PRACOWNICY_ID]],AKORDT[PRACOWNICY_ID],0),1)</f>
        <v>#N/A</v>
      </c>
    </row>
    <row r="3078" spans="1:11">
      <c r="A3078" s="11"/>
      <c r="B3078" s="11"/>
      <c r="F3078" s="11"/>
      <c r="I3078" t="str">
        <f>LEFT(Tabela_Kwerenda_z_AKORD[[#This Row],[NR_KOMISJI]],5)</f>
        <v/>
      </c>
      <c r="J3078" t="str">
        <f>DAY(Tabela_Kwerenda_z_AKORD[[#This Row],[CZAS_START]]) &amp;"-"&amp; MONTH(Tabela_Kwerenda_z_AKORD[[#This Row],[CZAS_START]]) &amp;"-"&amp; YEAR(Tabela_Kwerenda_z_AKORD[[#This Row],[CZAS_START]])</f>
        <v>0-1-1900</v>
      </c>
      <c r="K3078" t="e">
        <f>INDEX(AKORDT[],MATCH(Tabela_Kwerenda_z_AKORD[[#This Row],[PRACOWNICY_ID]],AKORDT[PRACOWNICY_ID],0),1)</f>
        <v>#N/A</v>
      </c>
    </row>
    <row r="3079" spans="1:11">
      <c r="A3079" s="11"/>
      <c r="B3079" s="11"/>
      <c r="F3079" s="11"/>
      <c r="I3079" t="str">
        <f>LEFT(Tabela_Kwerenda_z_AKORD[[#This Row],[NR_KOMISJI]],5)</f>
        <v/>
      </c>
      <c r="J3079" t="str">
        <f>DAY(Tabela_Kwerenda_z_AKORD[[#This Row],[CZAS_START]]) &amp;"-"&amp; MONTH(Tabela_Kwerenda_z_AKORD[[#This Row],[CZAS_START]]) &amp;"-"&amp; YEAR(Tabela_Kwerenda_z_AKORD[[#This Row],[CZAS_START]])</f>
        <v>0-1-1900</v>
      </c>
      <c r="K3079" t="e">
        <f>INDEX(AKORDT[],MATCH(Tabela_Kwerenda_z_AKORD[[#This Row],[PRACOWNICY_ID]],AKORDT[PRACOWNICY_ID],0),1)</f>
        <v>#N/A</v>
      </c>
    </row>
    <row r="3080" spans="1:11">
      <c r="A3080" s="11"/>
      <c r="B3080" s="11"/>
      <c r="F3080" s="11"/>
      <c r="I3080" t="str">
        <f>LEFT(Tabela_Kwerenda_z_AKORD[[#This Row],[NR_KOMISJI]],5)</f>
        <v/>
      </c>
      <c r="J3080" t="str">
        <f>DAY(Tabela_Kwerenda_z_AKORD[[#This Row],[CZAS_START]]) &amp;"-"&amp; MONTH(Tabela_Kwerenda_z_AKORD[[#This Row],[CZAS_START]]) &amp;"-"&amp; YEAR(Tabela_Kwerenda_z_AKORD[[#This Row],[CZAS_START]])</f>
        <v>0-1-1900</v>
      </c>
      <c r="K3080" t="e">
        <f>INDEX(AKORDT[],MATCH(Tabela_Kwerenda_z_AKORD[[#This Row],[PRACOWNICY_ID]],AKORDT[PRACOWNICY_ID],0),1)</f>
        <v>#N/A</v>
      </c>
    </row>
    <row r="3081" spans="1:11">
      <c r="A3081" s="11"/>
      <c r="B3081" s="11"/>
      <c r="F3081" s="11"/>
      <c r="I3081" t="str">
        <f>LEFT(Tabela_Kwerenda_z_AKORD[[#This Row],[NR_KOMISJI]],5)</f>
        <v/>
      </c>
      <c r="J3081" t="str">
        <f>DAY(Tabela_Kwerenda_z_AKORD[[#This Row],[CZAS_START]]) &amp;"-"&amp; MONTH(Tabela_Kwerenda_z_AKORD[[#This Row],[CZAS_START]]) &amp;"-"&amp; YEAR(Tabela_Kwerenda_z_AKORD[[#This Row],[CZAS_START]])</f>
        <v>0-1-1900</v>
      </c>
      <c r="K3081" t="e">
        <f>INDEX(AKORDT[],MATCH(Tabela_Kwerenda_z_AKORD[[#This Row],[PRACOWNICY_ID]],AKORDT[PRACOWNICY_ID],0),1)</f>
        <v>#N/A</v>
      </c>
    </row>
    <row r="3082" spans="1:11">
      <c r="A3082" s="11"/>
      <c r="B3082" s="11"/>
      <c r="F3082" s="11"/>
      <c r="I3082" t="str">
        <f>LEFT(Tabela_Kwerenda_z_AKORD[[#This Row],[NR_KOMISJI]],5)</f>
        <v/>
      </c>
      <c r="J3082" t="str">
        <f>DAY(Tabela_Kwerenda_z_AKORD[[#This Row],[CZAS_START]]) &amp;"-"&amp; MONTH(Tabela_Kwerenda_z_AKORD[[#This Row],[CZAS_START]]) &amp;"-"&amp; YEAR(Tabela_Kwerenda_z_AKORD[[#This Row],[CZAS_START]])</f>
        <v>0-1-1900</v>
      </c>
      <c r="K3082" t="e">
        <f>INDEX(AKORDT[],MATCH(Tabela_Kwerenda_z_AKORD[[#This Row],[PRACOWNICY_ID]],AKORDT[PRACOWNICY_ID],0),1)</f>
        <v>#N/A</v>
      </c>
    </row>
    <row r="3083" spans="1:11">
      <c r="A3083" s="11"/>
      <c r="B3083" s="11"/>
      <c r="F3083" s="11"/>
      <c r="I3083" t="str">
        <f>LEFT(Tabela_Kwerenda_z_AKORD[[#This Row],[NR_KOMISJI]],5)</f>
        <v/>
      </c>
      <c r="J3083" t="str">
        <f>DAY(Tabela_Kwerenda_z_AKORD[[#This Row],[CZAS_START]]) &amp;"-"&amp; MONTH(Tabela_Kwerenda_z_AKORD[[#This Row],[CZAS_START]]) &amp;"-"&amp; YEAR(Tabela_Kwerenda_z_AKORD[[#This Row],[CZAS_START]])</f>
        <v>0-1-1900</v>
      </c>
      <c r="K3083" t="e">
        <f>INDEX(AKORDT[],MATCH(Tabela_Kwerenda_z_AKORD[[#This Row],[PRACOWNICY_ID]],AKORDT[PRACOWNICY_ID],0),1)</f>
        <v>#N/A</v>
      </c>
    </row>
    <row r="3084" spans="1:11">
      <c r="A3084" s="11"/>
      <c r="B3084" s="11"/>
      <c r="F3084" s="11"/>
      <c r="I3084" t="str">
        <f>LEFT(Tabela_Kwerenda_z_AKORD[[#This Row],[NR_KOMISJI]],5)</f>
        <v/>
      </c>
      <c r="J3084" t="str">
        <f>DAY(Tabela_Kwerenda_z_AKORD[[#This Row],[CZAS_START]]) &amp;"-"&amp; MONTH(Tabela_Kwerenda_z_AKORD[[#This Row],[CZAS_START]]) &amp;"-"&amp; YEAR(Tabela_Kwerenda_z_AKORD[[#This Row],[CZAS_START]])</f>
        <v>0-1-1900</v>
      </c>
      <c r="K3084" t="e">
        <f>INDEX(AKORDT[],MATCH(Tabela_Kwerenda_z_AKORD[[#This Row],[PRACOWNICY_ID]],AKORDT[PRACOWNICY_ID],0),1)</f>
        <v>#N/A</v>
      </c>
    </row>
    <row r="3085" spans="1:11">
      <c r="A3085" s="11"/>
      <c r="B3085" s="11"/>
      <c r="F3085" s="11"/>
      <c r="I3085" t="str">
        <f>LEFT(Tabela_Kwerenda_z_AKORD[[#This Row],[NR_KOMISJI]],5)</f>
        <v/>
      </c>
      <c r="J3085" t="str">
        <f>DAY(Tabela_Kwerenda_z_AKORD[[#This Row],[CZAS_START]]) &amp;"-"&amp; MONTH(Tabela_Kwerenda_z_AKORD[[#This Row],[CZAS_START]]) &amp;"-"&amp; YEAR(Tabela_Kwerenda_z_AKORD[[#This Row],[CZAS_START]])</f>
        <v>0-1-1900</v>
      </c>
      <c r="K3085" t="e">
        <f>INDEX(AKORDT[],MATCH(Tabela_Kwerenda_z_AKORD[[#This Row],[PRACOWNICY_ID]],AKORDT[PRACOWNICY_ID],0),1)</f>
        <v>#N/A</v>
      </c>
    </row>
    <row r="3086" spans="1:11">
      <c r="A3086" s="11"/>
      <c r="B3086" s="11"/>
      <c r="F3086" s="11"/>
      <c r="I3086" t="str">
        <f>LEFT(Tabela_Kwerenda_z_AKORD[[#This Row],[NR_KOMISJI]],5)</f>
        <v/>
      </c>
      <c r="J3086" t="str">
        <f>DAY(Tabela_Kwerenda_z_AKORD[[#This Row],[CZAS_START]]) &amp;"-"&amp; MONTH(Tabela_Kwerenda_z_AKORD[[#This Row],[CZAS_START]]) &amp;"-"&amp; YEAR(Tabela_Kwerenda_z_AKORD[[#This Row],[CZAS_START]])</f>
        <v>0-1-1900</v>
      </c>
      <c r="K3086" t="e">
        <f>INDEX(AKORDT[],MATCH(Tabela_Kwerenda_z_AKORD[[#This Row],[PRACOWNICY_ID]],AKORDT[PRACOWNICY_ID],0),1)</f>
        <v>#N/A</v>
      </c>
    </row>
    <row r="3087" spans="1:11">
      <c r="A3087" s="11"/>
      <c r="B3087" s="11"/>
      <c r="F3087" s="11"/>
      <c r="I3087" t="str">
        <f>LEFT(Tabela_Kwerenda_z_AKORD[[#This Row],[NR_KOMISJI]],5)</f>
        <v/>
      </c>
      <c r="J3087" t="str">
        <f>DAY(Tabela_Kwerenda_z_AKORD[[#This Row],[CZAS_START]]) &amp;"-"&amp; MONTH(Tabela_Kwerenda_z_AKORD[[#This Row],[CZAS_START]]) &amp;"-"&amp; YEAR(Tabela_Kwerenda_z_AKORD[[#This Row],[CZAS_START]])</f>
        <v>0-1-1900</v>
      </c>
      <c r="K3087" t="e">
        <f>INDEX(AKORDT[],MATCH(Tabela_Kwerenda_z_AKORD[[#This Row],[PRACOWNICY_ID]],AKORDT[PRACOWNICY_ID],0),1)</f>
        <v>#N/A</v>
      </c>
    </row>
    <row r="3088" spans="1:11">
      <c r="A3088" s="11"/>
      <c r="B3088" s="11"/>
      <c r="F3088" s="11"/>
      <c r="I3088" t="str">
        <f>LEFT(Tabela_Kwerenda_z_AKORD[[#This Row],[NR_KOMISJI]],5)</f>
        <v/>
      </c>
      <c r="J3088" t="str">
        <f>DAY(Tabela_Kwerenda_z_AKORD[[#This Row],[CZAS_START]]) &amp;"-"&amp; MONTH(Tabela_Kwerenda_z_AKORD[[#This Row],[CZAS_START]]) &amp;"-"&amp; YEAR(Tabela_Kwerenda_z_AKORD[[#This Row],[CZAS_START]])</f>
        <v>0-1-1900</v>
      </c>
      <c r="K3088" t="e">
        <f>INDEX(AKORDT[],MATCH(Tabela_Kwerenda_z_AKORD[[#This Row],[PRACOWNICY_ID]],AKORDT[PRACOWNICY_ID],0),1)</f>
        <v>#N/A</v>
      </c>
    </row>
    <row r="3089" spans="1:11">
      <c r="A3089" s="11"/>
      <c r="B3089" s="11"/>
      <c r="F3089" s="11"/>
      <c r="I3089" t="str">
        <f>LEFT(Tabela_Kwerenda_z_AKORD[[#This Row],[NR_KOMISJI]],5)</f>
        <v/>
      </c>
      <c r="J3089" t="str">
        <f>DAY(Tabela_Kwerenda_z_AKORD[[#This Row],[CZAS_START]]) &amp;"-"&amp; MONTH(Tabela_Kwerenda_z_AKORD[[#This Row],[CZAS_START]]) &amp;"-"&amp; YEAR(Tabela_Kwerenda_z_AKORD[[#This Row],[CZAS_START]])</f>
        <v>0-1-1900</v>
      </c>
      <c r="K3089" t="e">
        <f>INDEX(AKORDT[],MATCH(Tabela_Kwerenda_z_AKORD[[#This Row],[PRACOWNICY_ID]],AKORDT[PRACOWNICY_ID],0),1)</f>
        <v>#N/A</v>
      </c>
    </row>
    <row r="3090" spans="1:11">
      <c r="A3090" s="11"/>
      <c r="B3090" s="11"/>
      <c r="F3090" s="11"/>
      <c r="I3090" t="str">
        <f>LEFT(Tabela_Kwerenda_z_AKORD[[#This Row],[NR_KOMISJI]],5)</f>
        <v/>
      </c>
      <c r="J3090" t="str">
        <f>DAY(Tabela_Kwerenda_z_AKORD[[#This Row],[CZAS_START]]) &amp;"-"&amp; MONTH(Tabela_Kwerenda_z_AKORD[[#This Row],[CZAS_START]]) &amp;"-"&amp; YEAR(Tabela_Kwerenda_z_AKORD[[#This Row],[CZAS_START]])</f>
        <v>0-1-1900</v>
      </c>
      <c r="K3090" t="e">
        <f>INDEX(AKORDT[],MATCH(Tabela_Kwerenda_z_AKORD[[#This Row],[PRACOWNICY_ID]],AKORDT[PRACOWNICY_ID],0),1)</f>
        <v>#N/A</v>
      </c>
    </row>
    <row r="3091" spans="1:11">
      <c r="A3091" s="11"/>
      <c r="B3091" s="11"/>
      <c r="F3091" s="11"/>
      <c r="I3091" t="str">
        <f>LEFT(Tabela_Kwerenda_z_AKORD[[#This Row],[NR_KOMISJI]],5)</f>
        <v/>
      </c>
      <c r="J3091" t="str">
        <f>DAY(Tabela_Kwerenda_z_AKORD[[#This Row],[CZAS_START]]) &amp;"-"&amp; MONTH(Tabela_Kwerenda_z_AKORD[[#This Row],[CZAS_START]]) &amp;"-"&amp; YEAR(Tabela_Kwerenda_z_AKORD[[#This Row],[CZAS_START]])</f>
        <v>0-1-1900</v>
      </c>
      <c r="K3091" t="e">
        <f>INDEX(AKORDT[],MATCH(Tabela_Kwerenda_z_AKORD[[#This Row],[PRACOWNICY_ID]],AKORDT[PRACOWNICY_ID],0),1)</f>
        <v>#N/A</v>
      </c>
    </row>
    <row r="3092" spans="1:11">
      <c r="A3092" s="11"/>
      <c r="B3092" s="11"/>
      <c r="F3092" s="11"/>
      <c r="I3092" t="str">
        <f>LEFT(Tabela_Kwerenda_z_AKORD[[#This Row],[NR_KOMISJI]],5)</f>
        <v/>
      </c>
      <c r="J3092" t="str">
        <f>DAY(Tabela_Kwerenda_z_AKORD[[#This Row],[CZAS_START]]) &amp;"-"&amp; MONTH(Tabela_Kwerenda_z_AKORD[[#This Row],[CZAS_START]]) &amp;"-"&amp; YEAR(Tabela_Kwerenda_z_AKORD[[#This Row],[CZAS_START]])</f>
        <v>0-1-1900</v>
      </c>
      <c r="K3092" t="e">
        <f>INDEX(AKORDT[],MATCH(Tabela_Kwerenda_z_AKORD[[#This Row],[PRACOWNICY_ID]],AKORDT[PRACOWNICY_ID],0),1)</f>
        <v>#N/A</v>
      </c>
    </row>
    <row r="3093" spans="1:11">
      <c r="A3093" s="11"/>
      <c r="B3093" s="11"/>
      <c r="F3093" s="11"/>
      <c r="I3093" t="str">
        <f>LEFT(Tabela_Kwerenda_z_AKORD[[#This Row],[NR_KOMISJI]],5)</f>
        <v/>
      </c>
      <c r="J3093" t="str">
        <f>DAY(Tabela_Kwerenda_z_AKORD[[#This Row],[CZAS_START]]) &amp;"-"&amp; MONTH(Tabela_Kwerenda_z_AKORD[[#This Row],[CZAS_START]]) &amp;"-"&amp; YEAR(Tabela_Kwerenda_z_AKORD[[#This Row],[CZAS_START]])</f>
        <v>0-1-1900</v>
      </c>
      <c r="K3093" t="e">
        <f>INDEX(AKORDT[],MATCH(Tabela_Kwerenda_z_AKORD[[#This Row],[PRACOWNICY_ID]],AKORDT[PRACOWNICY_ID],0),1)</f>
        <v>#N/A</v>
      </c>
    </row>
    <row r="3094" spans="1:11">
      <c r="A3094" s="11"/>
      <c r="B3094" s="11"/>
      <c r="F3094" s="11"/>
      <c r="I3094" t="str">
        <f>LEFT(Tabela_Kwerenda_z_AKORD[[#This Row],[NR_KOMISJI]],5)</f>
        <v/>
      </c>
      <c r="J3094" t="str">
        <f>DAY(Tabela_Kwerenda_z_AKORD[[#This Row],[CZAS_START]]) &amp;"-"&amp; MONTH(Tabela_Kwerenda_z_AKORD[[#This Row],[CZAS_START]]) &amp;"-"&amp; YEAR(Tabela_Kwerenda_z_AKORD[[#This Row],[CZAS_START]])</f>
        <v>0-1-1900</v>
      </c>
      <c r="K3094" t="e">
        <f>INDEX(AKORDT[],MATCH(Tabela_Kwerenda_z_AKORD[[#This Row],[PRACOWNICY_ID]],AKORDT[PRACOWNICY_ID],0),1)</f>
        <v>#N/A</v>
      </c>
    </row>
    <row r="3095" spans="1:11">
      <c r="A3095" s="11"/>
      <c r="B3095" s="11"/>
      <c r="F3095" s="11"/>
      <c r="I3095" t="str">
        <f>LEFT(Tabela_Kwerenda_z_AKORD[[#This Row],[NR_KOMISJI]],5)</f>
        <v/>
      </c>
      <c r="J3095" t="str">
        <f>DAY(Tabela_Kwerenda_z_AKORD[[#This Row],[CZAS_START]]) &amp;"-"&amp; MONTH(Tabela_Kwerenda_z_AKORD[[#This Row],[CZAS_START]]) &amp;"-"&amp; YEAR(Tabela_Kwerenda_z_AKORD[[#This Row],[CZAS_START]])</f>
        <v>0-1-1900</v>
      </c>
      <c r="K3095" t="e">
        <f>INDEX(AKORDT[],MATCH(Tabela_Kwerenda_z_AKORD[[#This Row],[PRACOWNICY_ID]],AKORDT[PRACOWNICY_ID],0),1)</f>
        <v>#N/A</v>
      </c>
    </row>
    <row r="3096" spans="1:11">
      <c r="A3096" s="11"/>
      <c r="B3096" s="11"/>
      <c r="F3096" s="11"/>
      <c r="I3096" t="str">
        <f>LEFT(Tabela_Kwerenda_z_AKORD[[#This Row],[NR_KOMISJI]],5)</f>
        <v/>
      </c>
      <c r="J3096" t="str">
        <f>DAY(Tabela_Kwerenda_z_AKORD[[#This Row],[CZAS_START]]) &amp;"-"&amp; MONTH(Tabela_Kwerenda_z_AKORD[[#This Row],[CZAS_START]]) &amp;"-"&amp; YEAR(Tabela_Kwerenda_z_AKORD[[#This Row],[CZAS_START]])</f>
        <v>0-1-1900</v>
      </c>
      <c r="K3096" t="e">
        <f>INDEX(AKORDT[],MATCH(Tabela_Kwerenda_z_AKORD[[#This Row],[PRACOWNICY_ID]],AKORDT[PRACOWNICY_ID],0),1)</f>
        <v>#N/A</v>
      </c>
    </row>
    <row r="3097" spans="1:11">
      <c r="A3097" s="11"/>
      <c r="B3097" s="11"/>
      <c r="F3097" s="11"/>
      <c r="I3097" t="str">
        <f>LEFT(Tabela_Kwerenda_z_AKORD[[#This Row],[NR_KOMISJI]],5)</f>
        <v/>
      </c>
      <c r="J3097" t="str">
        <f>DAY(Tabela_Kwerenda_z_AKORD[[#This Row],[CZAS_START]]) &amp;"-"&amp; MONTH(Tabela_Kwerenda_z_AKORD[[#This Row],[CZAS_START]]) &amp;"-"&amp; YEAR(Tabela_Kwerenda_z_AKORD[[#This Row],[CZAS_START]])</f>
        <v>0-1-1900</v>
      </c>
      <c r="K3097" t="e">
        <f>INDEX(AKORDT[],MATCH(Tabela_Kwerenda_z_AKORD[[#This Row],[PRACOWNICY_ID]],AKORDT[PRACOWNICY_ID],0),1)</f>
        <v>#N/A</v>
      </c>
    </row>
    <row r="3098" spans="1:11">
      <c r="A3098" s="11"/>
      <c r="B3098" s="11"/>
      <c r="F3098" s="11"/>
      <c r="I3098" t="str">
        <f>LEFT(Tabela_Kwerenda_z_AKORD[[#This Row],[NR_KOMISJI]],5)</f>
        <v/>
      </c>
      <c r="J3098" t="str">
        <f>DAY(Tabela_Kwerenda_z_AKORD[[#This Row],[CZAS_START]]) &amp;"-"&amp; MONTH(Tabela_Kwerenda_z_AKORD[[#This Row],[CZAS_START]]) &amp;"-"&amp; YEAR(Tabela_Kwerenda_z_AKORD[[#This Row],[CZAS_START]])</f>
        <v>0-1-1900</v>
      </c>
      <c r="K3098" t="e">
        <f>INDEX(AKORDT[],MATCH(Tabela_Kwerenda_z_AKORD[[#This Row],[PRACOWNICY_ID]],AKORDT[PRACOWNICY_ID],0),1)</f>
        <v>#N/A</v>
      </c>
    </row>
    <row r="3099" spans="1:11">
      <c r="A3099" s="11"/>
      <c r="B3099" s="11"/>
      <c r="F3099" s="11"/>
      <c r="I3099" t="str">
        <f>LEFT(Tabela_Kwerenda_z_AKORD[[#This Row],[NR_KOMISJI]],5)</f>
        <v/>
      </c>
      <c r="J3099" t="str">
        <f>DAY(Tabela_Kwerenda_z_AKORD[[#This Row],[CZAS_START]]) &amp;"-"&amp; MONTH(Tabela_Kwerenda_z_AKORD[[#This Row],[CZAS_START]]) &amp;"-"&amp; YEAR(Tabela_Kwerenda_z_AKORD[[#This Row],[CZAS_START]])</f>
        <v>0-1-1900</v>
      </c>
      <c r="K3099" t="e">
        <f>INDEX(AKORDT[],MATCH(Tabela_Kwerenda_z_AKORD[[#This Row],[PRACOWNICY_ID]],AKORDT[PRACOWNICY_ID],0),1)</f>
        <v>#N/A</v>
      </c>
    </row>
    <row r="3100" spans="1:11">
      <c r="A3100" s="11"/>
      <c r="B3100" s="11"/>
      <c r="F3100" s="11"/>
      <c r="I3100" t="str">
        <f>LEFT(Tabela_Kwerenda_z_AKORD[[#This Row],[NR_KOMISJI]],5)</f>
        <v/>
      </c>
      <c r="J3100" t="str">
        <f>DAY(Tabela_Kwerenda_z_AKORD[[#This Row],[CZAS_START]]) &amp;"-"&amp; MONTH(Tabela_Kwerenda_z_AKORD[[#This Row],[CZAS_START]]) &amp;"-"&amp; YEAR(Tabela_Kwerenda_z_AKORD[[#This Row],[CZAS_START]])</f>
        <v>0-1-1900</v>
      </c>
      <c r="K3100" t="e">
        <f>INDEX(AKORDT[],MATCH(Tabela_Kwerenda_z_AKORD[[#This Row],[PRACOWNICY_ID]],AKORDT[PRACOWNICY_ID],0),1)</f>
        <v>#N/A</v>
      </c>
    </row>
    <row r="3101" spans="1:11">
      <c r="A3101" s="11"/>
      <c r="B3101" s="11"/>
      <c r="F3101" s="11"/>
      <c r="I3101" t="str">
        <f>LEFT(Tabela_Kwerenda_z_AKORD[[#This Row],[NR_KOMISJI]],5)</f>
        <v/>
      </c>
      <c r="J3101" t="str">
        <f>DAY(Tabela_Kwerenda_z_AKORD[[#This Row],[CZAS_START]]) &amp;"-"&amp; MONTH(Tabela_Kwerenda_z_AKORD[[#This Row],[CZAS_START]]) &amp;"-"&amp; YEAR(Tabela_Kwerenda_z_AKORD[[#This Row],[CZAS_START]])</f>
        <v>0-1-1900</v>
      </c>
      <c r="K3101" t="e">
        <f>INDEX(AKORDT[],MATCH(Tabela_Kwerenda_z_AKORD[[#This Row],[PRACOWNICY_ID]],AKORDT[PRACOWNICY_ID],0),1)</f>
        <v>#N/A</v>
      </c>
    </row>
    <row r="3102" spans="1:11">
      <c r="A3102" s="11"/>
      <c r="B3102" s="11"/>
      <c r="F3102" s="11"/>
      <c r="I3102" t="str">
        <f>LEFT(Tabela_Kwerenda_z_AKORD[[#This Row],[NR_KOMISJI]],5)</f>
        <v/>
      </c>
      <c r="J3102" t="str">
        <f>DAY(Tabela_Kwerenda_z_AKORD[[#This Row],[CZAS_START]]) &amp;"-"&amp; MONTH(Tabela_Kwerenda_z_AKORD[[#This Row],[CZAS_START]]) &amp;"-"&amp; YEAR(Tabela_Kwerenda_z_AKORD[[#This Row],[CZAS_START]])</f>
        <v>0-1-1900</v>
      </c>
      <c r="K3102" t="e">
        <f>INDEX(AKORDT[],MATCH(Tabela_Kwerenda_z_AKORD[[#This Row],[PRACOWNICY_ID]],AKORDT[PRACOWNICY_ID],0),1)</f>
        <v>#N/A</v>
      </c>
    </row>
    <row r="3103" spans="1:11">
      <c r="A3103" s="11"/>
      <c r="B3103" s="11"/>
      <c r="F3103" s="11"/>
      <c r="I3103" t="str">
        <f>LEFT(Tabela_Kwerenda_z_AKORD[[#This Row],[NR_KOMISJI]],5)</f>
        <v/>
      </c>
      <c r="J3103" t="str">
        <f>DAY(Tabela_Kwerenda_z_AKORD[[#This Row],[CZAS_START]]) &amp;"-"&amp; MONTH(Tabela_Kwerenda_z_AKORD[[#This Row],[CZAS_START]]) &amp;"-"&amp; YEAR(Tabela_Kwerenda_z_AKORD[[#This Row],[CZAS_START]])</f>
        <v>0-1-1900</v>
      </c>
      <c r="K3103" t="e">
        <f>INDEX(AKORDT[],MATCH(Tabela_Kwerenda_z_AKORD[[#This Row],[PRACOWNICY_ID]],AKORDT[PRACOWNICY_ID],0),1)</f>
        <v>#N/A</v>
      </c>
    </row>
    <row r="3104" spans="1:11">
      <c r="A3104" s="11"/>
      <c r="B3104" s="11"/>
      <c r="F3104" s="11"/>
      <c r="I3104" t="str">
        <f>LEFT(Tabela_Kwerenda_z_AKORD[[#This Row],[NR_KOMISJI]],5)</f>
        <v/>
      </c>
      <c r="J3104" t="str">
        <f>DAY(Tabela_Kwerenda_z_AKORD[[#This Row],[CZAS_START]]) &amp;"-"&amp; MONTH(Tabela_Kwerenda_z_AKORD[[#This Row],[CZAS_START]]) &amp;"-"&amp; YEAR(Tabela_Kwerenda_z_AKORD[[#This Row],[CZAS_START]])</f>
        <v>0-1-1900</v>
      </c>
      <c r="K3104" t="e">
        <f>INDEX(AKORDT[],MATCH(Tabela_Kwerenda_z_AKORD[[#This Row],[PRACOWNICY_ID]],AKORDT[PRACOWNICY_ID],0),1)</f>
        <v>#N/A</v>
      </c>
    </row>
    <row r="3105" spans="1:11">
      <c r="A3105" s="11"/>
      <c r="B3105" s="11"/>
      <c r="F3105" s="11"/>
      <c r="I3105" t="str">
        <f>LEFT(Tabela_Kwerenda_z_AKORD[[#This Row],[NR_KOMISJI]],5)</f>
        <v/>
      </c>
      <c r="J3105" t="str">
        <f>DAY(Tabela_Kwerenda_z_AKORD[[#This Row],[CZAS_START]]) &amp;"-"&amp; MONTH(Tabela_Kwerenda_z_AKORD[[#This Row],[CZAS_START]]) &amp;"-"&amp; YEAR(Tabela_Kwerenda_z_AKORD[[#This Row],[CZAS_START]])</f>
        <v>0-1-1900</v>
      </c>
      <c r="K3105" t="e">
        <f>INDEX(AKORDT[],MATCH(Tabela_Kwerenda_z_AKORD[[#This Row],[PRACOWNICY_ID]],AKORDT[PRACOWNICY_ID],0),1)</f>
        <v>#N/A</v>
      </c>
    </row>
    <row r="3106" spans="1:11">
      <c r="A3106" s="11"/>
      <c r="B3106" s="11"/>
      <c r="F3106" s="11"/>
      <c r="I3106" t="str">
        <f>LEFT(Tabela_Kwerenda_z_AKORD[[#This Row],[NR_KOMISJI]],5)</f>
        <v/>
      </c>
      <c r="J3106" t="str">
        <f>DAY(Tabela_Kwerenda_z_AKORD[[#This Row],[CZAS_START]]) &amp;"-"&amp; MONTH(Tabela_Kwerenda_z_AKORD[[#This Row],[CZAS_START]]) &amp;"-"&amp; YEAR(Tabela_Kwerenda_z_AKORD[[#This Row],[CZAS_START]])</f>
        <v>0-1-1900</v>
      </c>
      <c r="K3106" t="e">
        <f>INDEX(AKORDT[],MATCH(Tabela_Kwerenda_z_AKORD[[#This Row],[PRACOWNICY_ID]],AKORDT[PRACOWNICY_ID],0),1)</f>
        <v>#N/A</v>
      </c>
    </row>
    <row r="3107" spans="1:11">
      <c r="A3107" s="11"/>
      <c r="B3107" s="11"/>
      <c r="F3107" s="11"/>
      <c r="I3107" t="str">
        <f>LEFT(Tabela_Kwerenda_z_AKORD[[#This Row],[NR_KOMISJI]],5)</f>
        <v/>
      </c>
      <c r="J3107" t="str">
        <f>DAY(Tabela_Kwerenda_z_AKORD[[#This Row],[CZAS_START]]) &amp;"-"&amp; MONTH(Tabela_Kwerenda_z_AKORD[[#This Row],[CZAS_START]]) &amp;"-"&amp; YEAR(Tabela_Kwerenda_z_AKORD[[#This Row],[CZAS_START]])</f>
        <v>0-1-1900</v>
      </c>
      <c r="K3107" t="e">
        <f>INDEX(AKORDT[],MATCH(Tabela_Kwerenda_z_AKORD[[#This Row],[PRACOWNICY_ID]],AKORDT[PRACOWNICY_ID],0),1)</f>
        <v>#N/A</v>
      </c>
    </row>
    <row r="3108" spans="1:11">
      <c r="A3108" s="11"/>
      <c r="B3108" s="11"/>
      <c r="F3108" s="11"/>
      <c r="I3108" t="str">
        <f>LEFT(Tabela_Kwerenda_z_AKORD[[#This Row],[NR_KOMISJI]],5)</f>
        <v/>
      </c>
      <c r="J3108" t="str">
        <f>DAY(Tabela_Kwerenda_z_AKORD[[#This Row],[CZAS_START]]) &amp;"-"&amp; MONTH(Tabela_Kwerenda_z_AKORD[[#This Row],[CZAS_START]]) &amp;"-"&amp; YEAR(Tabela_Kwerenda_z_AKORD[[#This Row],[CZAS_START]])</f>
        <v>0-1-1900</v>
      </c>
      <c r="K3108" t="e">
        <f>INDEX(AKORDT[],MATCH(Tabela_Kwerenda_z_AKORD[[#This Row],[PRACOWNICY_ID]],AKORDT[PRACOWNICY_ID],0),1)</f>
        <v>#N/A</v>
      </c>
    </row>
    <row r="3109" spans="1:11">
      <c r="A3109" s="11"/>
      <c r="B3109" s="11"/>
      <c r="F3109" s="11"/>
      <c r="I3109" t="str">
        <f>LEFT(Tabela_Kwerenda_z_AKORD[[#This Row],[NR_KOMISJI]],5)</f>
        <v/>
      </c>
      <c r="J3109" t="str">
        <f>DAY(Tabela_Kwerenda_z_AKORD[[#This Row],[CZAS_START]]) &amp;"-"&amp; MONTH(Tabela_Kwerenda_z_AKORD[[#This Row],[CZAS_START]]) &amp;"-"&amp; YEAR(Tabela_Kwerenda_z_AKORD[[#This Row],[CZAS_START]])</f>
        <v>0-1-1900</v>
      </c>
      <c r="K3109" t="e">
        <f>INDEX(AKORDT[],MATCH(Tabela_Kwerenda_z_AKORD[[#This Row],[PRACOWNICY_ID]],AKORDT[PRACOWNICY_ID],0),1)</f>
        <v>#N/A</v>
      </c>
    </row>
    <row r="3110" spans="1:11">
      <c r="A3110" s="11"/>
      <c r="B3110" s="11"/>
      <c r="F3110" s="11"/>
      <c r="I3110" t="str">
        <f>LEFT(Tabela_Kwerenda_z_AKORD[[#This Row],[NR_KOMISJI]],5)</f>
        <v/>
      </c>
      <c r="J3110" t="str">
        <f>DAY(Tabela_Kwerenda_z_AKORD[[#This Row],[CZAS_START]]) &amp;"-"&amp; MONTH(Tabela_Kwerenda_z_AKORD[[#This Row],[CZAS_START]]) &amp;"-"&amp; YEAR(Tabela_Kwerenda_z_AKORD[[#This Row],[CZAS_START]])</f>
        <v>0-1-1900</v>
      </c>
      <c r="K3110" t="e">
        <f>INDEX(AKORDT[],MATCH(Tabela_Kwerenda_z_AKORD[[#This Row],[PRACOWNICY_ID]],AKORDT[PRACOWNICY_ID],0),1)</f>
        <v>#N/A</v>
      </c>
    </row>
    <row r="3111" spans="1:11">
      <c r="A3111" s="11"/>
      <c r="B3111" s="11"/>
      <c r="F3111" s="11"/>
      <c r="I3111" t="str">
        <f>LEFT(Tabela_Kwerenda_z_AKORD[[#This Row],[NR_KOMISJI]],5)</f>
        <v/>
      </c>
      <c r="J3111" t="str">
        <f>DAY(Tabela_Kwerenda_z_AKORD[[#This Row],[CZAS_START]]) &amp;"-"&amp; MONTH(Tabela_Kwerenda_z_AKORD[[#This Row],[CZAS_START]]) &amp;"-"&amp; YEAR(Tabela_Kwerenda_z_AKORD[[#This Row],[CZAS_START]])</f>
        <v>0-1-1900</v>
      </c>
      <c r="K3111" t="e">
        <f>INDEX(AKORDT[],MATCH(Tabela_Kwerenda_z_AKORD[[#This Row],[PRACOWNICY_ID]],AKORDT[PRACOWNICY_ID],0),1)</f>
        <v>#N/A</v>
      </c>
    </row>
    <row r="3112" spans="1:11">
      <c r="A3112" s="11"/>
      <c r="B3112" s="11"/>
      <c r="F3112" s="11"/>
      <c r="I3112" t="str">
        <f>LEFT(Tabela_Kwerenda_z_AKORD[[#This Row],[NR_KOMISJI]],5)</f>
        <v/>
      </c>
      <c r="J3112" t="str">
        <f>DAY(Tabela_Kwerenda_z_AKORD[[#This Row],[CZAS_START]]) &amp;"-"&amp; MONTH(Tabela_Kwerenda_z_AKORD[[#This Row],[CZAS_START]]) &amp;"-"&amp; YEAR(Tabela_Kwerenda_z_AKORD[[#This Row],[CZAS_START]])</f>
        <v>0-1-1900</v>
      </c>
      <c r="K3112" t="e">
        <f>INDEX(AKORDT[],MATCH(Tabela_Kwerenda_z_AKORD[[#This Row],[PRACOWNICY_ID]],AKORDT[PRACOWNICY_ID],0),1)</f>
        <v>#N/A</v>
      </c>
    </row>
    <row r="3113" spans="1:11">
      <c r="A3113" s="11"/>
      <c r="B3113" s="11"/>
      <c r="F3113" s="11"/>
      <c r="I3113" t="str">
        <f>LEFT(Tabela_Kwerenda_z_AKORD[[#This Row],[NR_KOMISJI]],5)</f>
        <v/>
      </c>
      <c r="J3113" t="str">
        <f>DAY(Tabela_Kwerenda_z_AKORD[[#This Row],[CZAS_START]]) &amp;"-"&amp; MONTH(Tabela_Kwerenda_z_AKORD[[#This Row],[CZAS_START]]) &amp;"-"&amp; YEAR(Tabela_Kwerenda_z_AKORD[[#This Row],[CZAS_START]])</f>
        <v>0-1-1900</v>
      </c>
      <c r="K3113" t="e">
        <f>INDEX(AKORDT[],MATCH(Tabela_Kwerenda_z_AKORD[[#This Row],[PRACOWNICY_ID]],AKORDT[PRACOWNICY_ID],0),1)</f>
        <v>#N/A</v>
      </c>
    </row>
    <row r="3114" spans="1:11">
      <c r="A3114" s="11"/>
      <c r="B3114" s="11"/>
      <c r="F3114" s="11"/>
      <c r="I3114" t="str">
        <f>LEFT(Tabela_Kwerenda_z_AKORD[[#This Row],[NR_KOMISJI]],5)</f>
        <v/>
      </c>
      <c r="J3114" t="str">
        <f>DAY(Tabela_Kwerenda_z_AKORD[[#This Row],[CZAS_START]]) &amp;"-"&amp; MONTH(Tabela_Kwerenda_z_AKORD[[#This Row],[CZAS_START]]) &amp;"-"&amp; YEAR(Tabela_Kwerenda_z_AKORD[[#This Row],[CZAS_START]])</f>
        <v>0-1-1900</v>
      </c>
      <c r="K3114" t="e">
        <f>INDEX(AKORDT[],MATCH(Tabela_Kwerenda_z_AKORD[[#This Row],[PRACOWNICY_ID]],AKORDT[PRACOWNICY_ID],0),1)</f>
        <v>#N/A</v>
      </c>
    </row>
    <row r="3115" spans="1:11">
      <c r="A3115" s="11"/>
      <c r="B3115" s="11"/>
      <c r="F3115" s="11"/>
      <c r="I3115" t="str">
        <f>LEFT(Tabela_Kwerenda_z_AKORD[[#This Row],[NR_KOMISJI]],5)</f>
        <v/>
      </c>
      <c r="J3115" t="str">
        <f>DAY(Tabela_Kwerenda_z_AKORD[[#This Row],[CZAS_START]]) &amp;"-"&amp; MONTH(Tabela_Kwerenda_z_AKORD[[#This Row],[CZAS_START]]) &amp;"-"&amp; YEAR(Tabela_Kwerenda_z_AKORD[[#This Row],[CZAS_START]])</f>
        <v>0-1-1900</v>
      </c>
      <c r="K3115" t="e">
        <f>INDEX(AKORDT[],MATCH(Tabela_Kwerenda_z_AKORD[[#This Row],[PRACOWNICY_ID]],AKORDT[PRACOWNICY_ID],0),1)</f>
        <v>#N/A</v>
      </c>
    </row>
    <row r="3116" spans="1:11">
      <c r="A3116" s="11"/>
      <c r="B3116" s="11"/>
      <c r="F3116" s="11"/>
      <c r="I3116" t="str">
        <f>LEFT(Tabela_Kwerenda_z_AKORD[[#This Row],[NR_KOMISJI]],5)</f>
        <v/>
      </c>
      <c r="J3116" t="str">
        <f>DAY(Tabela_Kwerenda_z_AKORD[[#This Row],[CZAS_START]]) &amp;"-"&amp; MONTH(Tabela_Kwerenda_z_AKORD[[#This Row],[CZAS_START]]) &amp;"-"&amp; YEAR(Tabela_Kwerenda_z_AKORD[[#This Row],[CZAS_START]])</f>
        <v>0-1-1900</v>
      </c>
      <c r="K3116" t="e">
        <f>INDEX(AKORDT[],MATCH(Tabela_Kwerenda_z_AKORD[[#This Row],[PRACOWNICY_ID]],AKORDT[PRACOWNICY_ID],0),1)</f>
        <v>#N/A</v>
      </c>
    </row>
    <row r="3117" spans="1:11">
      <c r="A3117" s="11"/>
      <c r="B3117" s="11"/>
      <c r="F3117" s="11"/>
      <c r="I3117" t="str">
        <f>LEFT(Tabela_Kwerenda_z_AKORD[[#This Row],[NR_KOMISJI]],5)</f>
        <v/>
      </c>
      <c r="J3117" t="str">
        <f>DAY(Tabela_Kwerenda_z_AKORD[[#This Row],[CZAS_START]]) &amp;"-"&amp; MONTH(Tabela_Kwerenda_z_AKORD[[#This Row],[CZAS_START]]) &amp;"-"&amp; YEAR(Tabela_Kwerenda_z_AKORD[[#This Row],[CZAS_START]])</f>
        <v>0-1-1900</v>
      </c>
      <c r="K3117" t="e">
        <f>INDEX(AKORDT[],MATCH(Tabela_Kwerenda_z_AKORD[[#This Row],[PRACOWNICY_ID]],AKORDT[PRACOWNICY_ID],0),1)</f>
        <v>#N/A</v>
      </c>
    </row>
    <row r="3118" spans="1:11">
      <c r="A3118" s="11"/>
      <c r="B3118" s="11"/>
      <c r="F3118" s="11"/>
      <c r="I3118" t="str">
        <f>LEFT(Tabela_Kwerenda_z_AKORD[[#This Row],[NR_KOMISJI]],5)</f>
        <v/>
      </c>
      <c r="J3118" t="str">
        <f>DAY(Tabela_Kwerenda_z_AKORD[[#This Row],[CZAS_START]]) &amp;"-"&amp; MONTH(Tabela_Kwerenda_z_AKORD[[#This Row],[CZAS_START]]) &amp;"-"&amp; YEAR(Tabela_Kwerenda_z_AKORD[[#This Row],[CZAS_START]])</f>
        <v>0-1-1900</v>
      </c>
      <c r="K3118" t="e">
        <f>INDEX(AKORDT[],MATCH(Tabela_Kwerenda_z_AKORD[[#This Row],[PRACOWNICY_ID]],AKORDT[PRACOWNICY_ID],0),1)</f>
        <v>#N/A</v>
      </c>
    </row>
    <row r="3119" spans="1:11">
      <c r="A3119" s="11"/>
      <c r="B3119" s="11"/>
      <c r="F3119" s="11"/>
      <c r="I3119" t="str">
        <f>LEFT(Tabela_Kwerenda_z_AKORD[[#This Row],[NR_KOMISJI]],5)</f>
        <v/>
      </c>
      <c r="J3119" t="str">
        <f>DAY(Tabela_Kwerenda_z_AKORD[[#This Row],[CZAS_START]]) &amp;"-"&amp; MONTH(Tabela_Kwerenda_z_AKORD[[#This Row],[CZAS_START]]) &amp;"-"&amp; YEAR(Tabela_Kwerenda_z_AKORD[[#This Row],[CZAS_START]])</f>
        <v>0-1-1900</v>
      </c>
      <c r="K3119" t="e">
        <f>INDEX(AKORDT[],MATCH(Tabela_Kwerenda_z_AKORD[[#This Row],[PRACOWNICY_ID]],AKORDT[PRACOWNICY_ID],0),1)</f>
        <v>#N/A</v>
      </c>
    </row>
    <row r="3120" spans="1:11">
      <c r="A3120" s="11"/>
      <c r="B3120" s="11"/>
      <c r="F3120" s="11"/>
      <c r="I3120" t="str">
        <f>LEFT(Tabela_Kwerenda_z_AKORD[[#This Row],[NR_KOMISJI]],5)</f>
        <v/>
      </c>
      <c r="J3120" t="str">
        <f>DAY(Tabela_Kwerenda_z_AKORD[[#This Row],[CZAS_START]]) &amp;"-"&amp; MONTH(Tabela_Kwerenda_z_AKORD[[#This Row],[CZAS_START]]) &amp;"-"&amp; YEAR(Tabela_Kwerenda_z_AKORD[[#This Row],[CZAS_START]])</f>
        <v>0-1-1900</v>
      </c>
      <c r="K3120" t="e">
        <f>INDEX(AKORDT[],MATCH(Tabela_Kwerenda_z_AKORD[[#This Row],[PRACOWNICY_ID]],AKORDT[PRACOWNICY_ID],0),1)</f>
        <v>#N/A</v>
      </c>
    </row>
    <row r="3121" spans="1:11">
      <c r="A3121" s="11"/>
      <c r="B3121" s="11"/>
      <c r="F3121" s="11"/>
      <c r="I3121" t="str">
        <f>LEFT(Tabela_Kwerenda_z_AKORD[[#This Row],[NR_KOMISJI]],5)</f>
        <v/>
      </c>
      <c r="J3121" t="str">
        <f>DAY(Tabela_Kwerenda_z_AKORD[[#This Row],[CZAS_START]]) &amp;"-"&amp; MONTH(Tabela_Kwerenda_z_AKORD[[#This Row],[CZAS_START]]) &amp;"-"&amp; YEAR(Tabela_Kwerenda_z_AKORD[[#This Row],[CZAS_START]])</f>
        <v>0-1-1900</v>
      </c>
      <c r="K3121" t="e">
        <f>INDEX(AKORDT[],MATCH(Tabela_Kwerenda_z_AKORD[[#This Row],[PRACOWNICY_ID]],AKORDT[PRACOWNICY_ID],0),1)</f>
        <v>#N/A</v>
      </c>
    </row>
    <row r="3122" spans="1:11">
      <c r="A3122" s="11"/>
      <c r="B3122" s="11"/>
      <c r="F3122" s="11"/>
      <c r="I3122" t="str">
        <f>LEFT(Tabela_Kwerenda_z_AKORD[[#This Row],[NR_KOMISJI]],5)</f>
        <v/>
      </c>
      <c r="J3122" t="str">
        <f>DAY(Tabela_Kwerenda_z_AKORD[[#This Row],[CZAS_START]]) &amp;"-"&amp; MONTH(Tabela_Kwerenda_z_AKORD[[#This Row],[CZAS_START]]) &amp;"-"&amp; YEAR(Tabela_Kwerenda_z_AKORD[[#This Row],[CZAS_START]])</f>
        <v>0-1-1900</v>
      </c>
      <c r="K3122" t="e">
        <f>INDEX(AKORDT[],MATCH(Tabela_Kwerenda_z_AKORD[[#This Row],[PRACOWNICY_ID]],AKORDT[PRACOWNICY_ID],0),1)</f>
        <v>#N/A</v>
      </c>
    </row>
    <row r="3123" spans="1:11">
      <c r="A3123" s="11"/>
      <c r="B3123" s="11"/>
      <c r="F3123" s="11"/>
      <c r="I3123" t="str">
        <f>LEFT(Tabela_Kwerenda_z_AKORD[[#This Row],[NR_KOMISJI]],5)</f>
        <v/>
      </c>
      <c r="J3123" t="str">
        <f>DAY(Tabela_Kwerenda_z_AKORD[[#This Row],[CZAS_START]]) &amp;"-"&amp; MONTH(Tabela_Kwerenda_z_AKORD[[#This Row],[CZAS_START]]) &amp;"-"&amp; YEAR(Tabela_Kwerenda_z_AKORD[[#This Row],[CZAS_START]])</f>
        <v>0-1-1900</v>
      </c>
      <c r="K3123" t="e">
        <f>INDEX(AKORDT[],MATCH(Tabela_Kwerenda_z_AKORD[[#This Row],[PRACOWNICY_ID]],AKORDT[PRACOWNICY_ID],0),1)</f>
        <v>#N/A</v>
      </c>
    </row>
    <row r="3124" spans="1:11">
      <c r="A3124" s="11"/>
      <c r="B3124" s="11"/>
      <c r="F3124" s="11"/>
      <c r="I3124" t="str">
        <f>LEFT(Tabela_Kwerenda_z_AKORD[[#This Row],[NR_KOMISJI]],5)</f>
        <v/>
      </c>
      <c r="J3124" t="str">
        <f>DAY(Tabela_Kwerenda_z_AKORD[[#This Row],[CZAS_START]]) &amp;"-"&amp; MONTH(Tabela_Kwerenda_z_AKORD[[#This Row],[CZAS_START]]) &amp;"-"&amp; YEAR(Tabela_Kwerenda_z_AKORD[[#This Row],[CZAS_START]])</f>
        <v>0-1-1900</v>
      </c>
      <c r="K3124" t="e">
        <f>INDEX(AKORDT[],MATCH(Tabela_Kwerenda_z_AKORD[[#This Row],[PRACOWNICY_ID]],AKORDT[PRACOWNICY_ID],0),1)</f>
        <v>#N/A</v>
      </c>
    </row>
    <row r="3125" spans="1:11">
      <c r="A3125" s="11"/>
      <c r="B3125" s="11"/>
      <c r="F3125" s="11"/>
      <c r="I3125" t="str">
        <f>LEFT(Tabela_Kwerenda_z_AKORD[[#This Row],[NR_KOMISJI]],5)</f>
        <v/>
      </c>
      <c r="J3125" t="str">
        <f>DAY(Tabela_Kwerenda_z_AKORD[[#This Row],[CZAS_START]]) &amp;"-"&amp; MONTH(Tabela_Kwerenda_z_AKORD[[#This Row],[CZAS_START]]) &amp;"-"&amp; YEAR(Tabela_Kwerenda_z_AKORD[[#This Row],[CZAS_START]])</f>
        <v>0-1-1900</v>
      </c>
      <c r="K3125" t="e">
        <f>INDEX(AKORDT[],MATCH(Tabela_Kwerenda_z_AKORD[[#This Row],[PRACOWNICY_ID]],AKORDT[PRACOWNICY_ID],0),1)</f>
        <v>#N/A</v>
      </c>
    </row>
    <row r="3126" spans="1:11">
      <c r="A3126" s="11"/>
      <c r="B3126" s="11"/>
      <c r="F3126" s="11"/>
      <c r="I3126" t="str">
        <f>LEFT(Tabela_Kwerenda_z_AKORD[[#This Row],[NR_KOMISJI]],5)</f>
        <v/>
      </c>
      <c r="J3126" t="str">
        <f>DAY(Tabela_Kwerenda_z_AKORD[[#This Row],[CZAS_START]]) &amp;"-"&amp; MONTH(Tabela_Kwerenda_z_AKORD[[#This Row],[CZAS_START]]) &amp;"-"&amp; YEAR(Tabela_Kwerenda_z_AKORD[[#This Row],[CZAS_START]])</f>
        <v>0-1-1900</v>
      </c>
      <c r="K3126" t="e">
        <f>INDEX(AKORDT[],MATCH(Tabela_Kwerenda_z_AKORD[[#This Row],[PRACOWNICY_ID]],AKORDT[PRACOWNICY_ID],0),1)</f>
        <v>#N/A</v>
      </c>
    </row>
    <row r="3127" spans="1:11">
      <c r="A3127" s="11"/>
      <c r="B3127" s="11"/>
      <c r="F3127" s="11"/>
      <c r="I3127" t="str">
        <f>LEFT(Tabela_Kwerenda_z_AKORD[[#This Row],[NR_KOMISJI]],5)</f>
        <v/>
      </c>
      <c r="J3127" t="str">
        <f>DAY(Tabela_Kwerenda_z_AKORD[[#This Row],[CZAS_START]]) &amp;"-"&amp; MONTH(Tabela_Kwerenda_z_AKORD[[#This Row],[CZAS_START]]) &amp;"-"&amp; YEAR(Tabela_Kwerenda_z_AKORD[[#This Row],[CZAS_START]])</f>
        <v>0-1-1900</v>
      </c>
      <c r="K3127" t="e">
        <f>INDEX(AKORDT[],MATCH(Tabela_Kwerenda_z_AKORD[[#This Row],[PRACOWNICY_ID]],AKORDT[PRACOWNICY_ID],0),1)</f>
        <v>#N/A</v>
      </c>
    </row>
    <row r="3128" spans="1:11">
      <c r="A3128" s="11"/>
      <c r="B3128" s="11"/>
      <c r="F3128" s="11"/>
      <c r="I3128" t="str">
        <f>LEFT(Tabela_Kwerenda_z_AKORD[[#This Row],[NR_KOMISJI]],5)</f>
        <v/>
      </c>
      <c r="J3128" t="str">
        <f>DAY(Tabela_Kwerenda_z_AKORD[[#This Row],[CZAS_START]]) &amp;"-"&amp; MONTH(Tabela_Kwerenda_z_AKORD[[#This Row],[CZAS_START]]) &amp;"-"&amp; YEAR(Tabela_Kwerenda_z_AKORD[[#This Row],[CZAS_START]])</f>
        <v>0-1-1900</v>
      </c>
      <c r="K3128" t="e">
        <f>INDEX(AKORDT[],MATCH(Tabela_Kwerenda_z_AKORD[[#This Row],[PRACOWNICY_ID]],AKORDT[PRACOWNICY_ID],0),1)</f>
        <v>#N/A</v>
      </c>
    </row>
    <row r="3129" spans="1:11">
      <c r="A3129" s="11"/>
      <c r="B3129" s="11"/>
      <c r="F3129" s="11"/>
      <c r="I3129" t="str">
        <f>LEFT(Tabela_Kwerenda_z_AKORD[[#This Row],[NR_KOMISJI]],5)</f>
        <v/>
      </c>
      <c r="J3129" t="str">
        <f>DAY(Tabela_Kwerenda_z_AKORD[[#This Row],[CZAS_START]]) &amp;"-"&amp; MONTH(Tabela_Kwerenda_z_AKORD[[#This Row],[CZAS_START]]) &amp;"-"&amp; YEAR(Tabela_Kwerenda_z_AKORD[[#This Row],[CZAS_START]])</f>
        <v>0-1-1900</v>
      </c>
      <c r="K3129" t="e">
        <f>INDEX(AKORDT[],MATCH(Tabela_Kwerenda_z_AKORD[[#This Row],[PRACOWNICY_ID]],AKORDT[PRACOWNICY_ID],0),1)</f>
        <v>#N/A</v>
      </c>
    </row>
    <row r="3130" spans="1:11">
      <c r="A3130" s="11"/>
      <c r="B3130" s="11"/>
      <c r="F3130" s="11"/>
      <c r="I3130" t="str">
        <f>LEFT(Tabela_Kwerenda_z_AKORD[[#This Row],[NR_KOMISJI]],5)</f>
        <v/>
      </c>
      <c r="J3130" t="str">
        <f>DAY(Tabela_Kwerenda_z_AKORD[[#This Row],[CZAS_START]]) &amp;"-"&amp; MONTH(Tabela_Kwerenda_z_AKORD[[#This Row],[CZAS_START]]) &amp;"-"&amp; YEAR(Tabela_Kwerenda_z_AKORD[[#This Row],[CZAS_START]])</f>
        <v>0-1-1900</v>
      </c>
      <c r="K3130" t="e">
        <f>INDEX(AKORDT[],MATCH(Tabela_Kwerenda_z_AKORD[[#This Row],[PRACOWNICY_ID]],AKORDT[PRACOWNICY_ID],0),1)</f>
        <v>#N/A</v>
      </c>
    </row>
    <row r="3131" spans="1:11">
      <c r="A3131" s="11"/>
      <c r="B3131" s="11"/>
      <c r="F3131" s="11"/>
      <c r="I3131" t="str">
        <f>LEFT(Tabela_Kwerenda_z_AKORD[[#This Row],[NR_KOMISJI]],5)</f>
        <v/>
      </c>
      <c r="J3131" t="str">
        <f>DAY(Tabela_Kwerenda_z_AKORD[[#This Row],[CZAS_START]]) &amp;"-"&amp; MONTH(Tabela_Kwerenda_z_AKORD[[#This Row],[CZAS_START]]) &amp;"-"&amp; YEAR(Tabela_Kwerenda_z_AKORD[[#This Row],[CZAS_START]])</f>
        <v>0-1-1900</v>
      </c>
      <c r="K3131" t="e">
        <f>INDEX(AKORDT[],MATCH(Tabela_Kwerenda_z_AKORD[[#This Row],[PRACOWNICY_ID]],AKORDT[PRACOWNICY_ID],0),1)</f>
        <v>#N/A</v>
      </c>
    </row>
    <row r="3132" spans="1:11">
      <c r="A3132" s="11"/>
      <c r="B3132" s="11"/>
      <c r="F3132" s="11"/>
      <c r="I3132" t="str">
        <f>LEFT(Tabela_Kwerenda_z_AKORD[[#This Row],[NR_KOMISJI]],5)</f>
        <v/>
      </c>
      <c r="J3132" t="str">
        <f>DAY(Tabela_Kwerenda_z_AKORD[[#This Row],[CZAS_START]]) &amp;"-"&amp; MONTH(Tabela_Kwerenda_z_AKORD[[#This Row],[CZAS_START]]) &amp;"-"&amp; YEAR(Tabela_Kwerenda_z_AKORD[[#This Row],[CZAS_START]])</f>
        <v>0-1-1900</v>
      </c>
      <c r="K3132" t="e">
        <f>INDEX(AKORDT[],MATCH(Tabela_Kwerenda_z_AKORD[[#This Row],[PRACOWNICY_ID]],AKORDT[PRACOWNICY_ID],0),1)</f>
        <v>#N/A</v>
      </c>
    </row>
    <row r="3133" spans="1:11">
      <c r="A3133" s="11"/>
      <c r="B3133" s="11"/>
      <c r="F3133" s="11"/>
      <c r="I3133" t="str">
        <f>LEFT(Tabela_Kwerenda_z_AKORD[[#This Row],[NR_KOMISJI]],5)</f>
        <v/>
      </c>
      <c r="J3133" t="str">
        <f>DAY(Tabela_Kwerenda_z_AKORD[[#This Row],[CZAS_START]]) &amp;"-"&amp; MONTH(Tabela_Kwerenda_z_AKORD[[#This Row],[CZAS_START]]) &amp;"-"&amp; YEAR(Tabela_Kwerenda_z_AKORD[[#This Row],[CZAS_START]])</f>
        <v>0-1-1900</v>
      </c>
      <c r="K3133" t="e">
        <f>INDEX(AKORDT[],MATCH(Tabela_Kwerenda_z_AKORD[[#This Row],[PRACOWNICY_ID]],AKORDT[PRACOWNICY_ID],0),1)</f>
        <v>#N/A</v>
      </c>
    </row>
    <row r="3134" spans="1:11">
      <c r="A3134" s="11"/>
      <c r="B3134" s="11"/>
      <c r="F3134" s="11"/>
      <c r="I3134" t="str">
        <f>LEFT(Tabela_Kwerenda_z_AKORD[[#This Row],[NR_KOMISJI]],5)</f>
        <v/>
      </c>
      <c r="J3134" t="str">
        <f>DAY(Tabela_Kwerenda_z_AKORD[[#This Row],[CZAS_START]]) &amp;"-"&amp; MONTH(Tabela_Kwerenda_z_AKORD[[#This Row],[CZAS_START]]) &amp;"-"&amp; YEAR(Tabela_Kwerenda_z_AKORD[[#This Row],[CZAS_START]])</f>
        <v>0-1-1900</v>
      </c>
      <c r="K3134" t="e">
        <f>INDEX(AKORDT[],MATCH(Tabela_Kwerenda_z_AKORD[[#This Row],[PRACOWNICY_ID]],AKORDT[PRACOWNICY_ID],0),1)</f>
        <v>#N/A</v>
      </c>
    </row>
    <row r="3135" spans="1:11">
      <c r="A3135" s="11"/>
      <c r="B3135" s="11"/>
      <c r="F3135" s="11"/>
      <c r="I3135" t="str">
        <f>LEFT(Tabela_Kwerenda_z_AKORD[[#This Row],[NR_KOMISJI]],5)</f>
        <v/>
      </c>
      <c r="J3135" t="str">
        <f>DAY(Tabela_Kwerenda_z_AKORD[[#This Row],[CZAS_START]]) &amp;"-"&amp; MONTH(Tabela_Kwerenda_z_AKORD[[#This Row],[CZAS_START]]) &amp;"-"&amp; YEAR(Tabela_Kwerenda_z_AKORD[[#This Row],[CZAS_START]])</f>
        <v>0-1-1900</v>
      </c>
      <c r="K3135" t="e">
        <f>INDEX(AKORDT[],MATCH(Tabela_Kwerenda_z_AKORD[[#This Row],[PRACOWNICY_ID]],AKORDT[PRACOWNICY_ID],0),1)</f>
        <v>#N/A</v>
      </c>
    </row>
    <row r="3136" spans="1:11">
      <c r="A3136" s="11"/>
      <c r="B3136" s="11"/>
      <c r="F3136" s="11"/>
      <c r="I3136" t="str">
        <f>LEFT(Tabela_Kwerenda_z_AKORD[[#This Row],[NR_KOMISJI]],5)</f>
        <v/>
      </c>
      <c r="J3136" t="str">
        <f>DAY(Tabela_Kwerenda_z_AKORD[[#This Row],[CZAS_START]]) &amp;"-"&amp; MONTH(Tabela_Kwerenda_z_AKORD[[#This Row],[CZAS_START]]) &amp;"-"&amp; YEAR(Tabela_Kwerenda_z_AKORD[[#This Row],[CZAS_START]])</f>
        <v>0-1-1900</v>
      </c>
      <c r="K3136" t="e">
        <f>INDEX(AKORDT[],MATCH(Tabela_Kwerenda_z_AKORD[[#This Row],[PRACOWNICY_ID]],AKORDT[PRACOWNICY_ID],0),1)</f>
        <v>#N/A</v>
      </c>
    </row>
    <row r="3137" spans="1:11">
      <c r="A3137" s="11"/>
      <c r="B3137" s="11"/>
      <c r="F3137" s="11"/>
      <c r="I3137" t="str">
        <f>LEFT(Tabela_Kwerenda_z_AKORD[[#This Row],[NR_KOMISJI]],5)</f>
        <v/>
      </c>
      <c r="J3137" t="str">
        <f>DAY(Tabela_Kwerenda_z_AKORD[[#This Row],[CZAS_START]]) &amp;"-"&amp; MONTH(Tabela_Kwerenda_z_AKORD[[#This Row],[CZAS_START]]) &amp;"-"&amp; YEAR(Tabela_Kwerenda_z_AKORD[[#This Row],[CZAS_START]])</f>
        <v>0-1-1900</v>
      </c>
      <c r="K3137" t="e">
        <f>INDEX(AKORDT[],MATCH(Tabela_Kwerenda_z_AKORD[[#This Row],[PRACOWNICY_ID]],AKORDT[PRACOWNICY_ID],0),1)</f>
        <v>#N/A</v>
      </c>
    </row>
    <row r="3138" spans="1:11">
      <c r="A3138" s="11"/>
      <c r="B3138" s="11"/>
      <c r="F3138" s="11"/>
      <c r="I3138" t="str">
        <f>LEFT(Tabela_Kwerenda_z_AKORD[[#This Row],[NR_KOMISJI]],5)</f>
        <v/>
      </c>
      <c r="J3138" t="str">
        <f>DAY(Tabela_Kwerenda_z_AKORD[[#This Row],[CZAS_START]]) &amp;"-"&amp; MONTH(Tabela_Kwerenda_z_AKORD[[#This Row],[CZAS_START]]) &amp;"-"&amp; YEAR(Tabela_Kwerenda_z_AKORD[[#This Row],[CZAS_START]])</f>
        <v>0-1-1900</v>
      </c>
      <c r="K3138" t="e">
        <f>INDEX(AKORDT[],MATCH(Tabela_Kwerenda_z_AKORD[[#This Row],[PRACOWNICY_ID]],AKORDT[PRACOWNICY_ID],0),1)</f>
        <v>#N/A</v>
      </c>
    </row>
    <row r="3139" spans="1:11">
      <c r="A3139" s="11"/>
      <c r="B3139" s="11"/>
      <c r="F3139" s="11"/>
      <c r="I3139" t="str">
        <f>LEFT(Tabela_Kwerenda_z_AKORD[[#This Row],[NR_KOMISJI]],5)</f>
        <v/>
      </c>
      <c r="J3139" t="str">
        <f>DAY(Tabela_Kwerenda_z_AKORD[[#This Row],[CZAS_START]]) &amp;"-"&amp; MONTH(Tabela_Kwerenda_z_AKORD[[#This Row],[CZAS_START]]) &amp;"-"&amp; YEAR(Tabela_Kwerenda_z_AKORD[[#This Row],[CZAS_START]])</f>
        <v>0-1-1900</v>
      </c>
      <c r="K3139" t="e">
        <f>INDEX(AKORDT[],MATCH(Tabela_Kwerenda_z_AKORD[[#This Row],[PRACOWNICY_ID]],AKORDT[PRACOWNICY_ID],0),1)</f>
        <v>#N/A</v>
      </c>
    </row>
    <row r="3140" spans="1:11">
      <c r="A3140" s="11"/>
      <c r="B3140" s="11"/>
      <c r="F3140" s="11"/>
      <c r="I3140" t="str">
        <f>LEFT(Tabela_Kwerenda_z_AKORD[[#This Row],[NR_KOMISJI]],5)</f>
        <v/>
      </c>
      <c r="J3140" t="str">
        <f>DAY(Tabela_Kwerenda_z_AKORD[[#This Row],[CZAS_START]]) &amp;"-"&amp; MONTH(Tabela_Kwerenda_z_AKORD[[#This Row],[CZAS_START]]) &amp;"-"&amp; YEAR(Tabela_Kwerenda_z_AKORD[[#This Row],[CZAS_START]])</f>
        <v>0-1-1900</v>
      </c>
      <c r="K3140" t="e">
        <f>INDEX(AKORDT[],MATCH(Tabela_Kwerenda_z_AKORD[[#This Row],[PRACOWNICY_ID]],AKORDT[PRACOWNICY_ID],0),1)</f>
        <v>#N/A</v>
      </c>
    </row>
    <row r="3141" spans="1:11">
      <c r="A3141" s="11"/>
      <c r="B3141" s="11"/>
      <c r="F3141" s="11"/>
      <c r="I3141" t="str">
        <f>LEFT(Tabela_Kwerenda_z_AKORD[[#This Row],[NR_KOMISJI]],5)</f>
        <v/>
      </c>
      <c r="J3141" t="str">
        <f>DAY(Tabela_Kwerenda_z_AKORD[[#This Row],[CZAS_START]]) &amp;"-"&amp; MONTH(Tabela_Kwerenda_z_AKORD[[#This Row],[CZAS_START]]) &amp;"-"&amp; YEAR(Tabela_Kwerenda_z_AKORD[[#This Row],[CZAS_START]])</f>
        <v>0-1-1900</v>
      </c>
      <c r="K3141" t="e">
        <f>INDEX(AKORDT[],MATCH(Tabela_Kwerenda_z_AKORD[[#This Row],[PRACOWNICY_ID]],AKORDT[PRACOWNICY_ID],0),1)</f>
        <v>#N/A</v>
      </c>
    </row>
    <row r="3142" spans="1:11">
      <c r="A3142" s="11"/>
      <c r="B3142" s="11"/>
      <c r="F3142" s="11"/>
      <c r="I3142" t="str">
        <f>LEFT(Tabela_Kwerenda_z_AKORD[[#This Row],[NR_KOMISJI]],5)</f>
        <v/>
      </c>
      <c r="J3142" t="str">
        <f>DAY(Tabela_Kwerenda_z_AKORD[[#This Row],[CZAS_START]]) &amp;"-"&amp; MONTH(Tabela_Kwerenda_z_AKORD[[#This Row],[CZAS_START]]) &amp;"-"&amp; YEAR(Tabela_Kwerenda_z_AKORD[[#This Row],[CZAS_START]])</f>
        <v>0-1-1900</v>
      </c>
      <c r="K3142" t="e">
        <f>INDEX(AKORDT[],MATCH(Tabela_Kwerenda_z_AKORD[[#This Row],[PRACOWNICY_ID]],AKORDT[PRACOWNICY_ID],0),1)</f>
        <v>#N/A</v>
      </c>
    </row>
    <row r="3143" spans="1:11">
      <c r="A3143" s="11"/>
      <c r="B3143" s="11"/>
      <c r="F3143" s="11"/>
      <c r="I3143" t="str">
        <f>LEFT(Tabela_Kwerenda_z_AKORD[[#This Row],[NR_KOMISJI]],5)</f>
        <v/>
      </c>
      <c r="J3143" t="str">
        <f>DAY(Tabela_Kwerenda_z_AKORD[[#This Row],[CZAS_START]]) &amp;"-"&amp; MONTH(Tabela_Kwerenda_z_AKORD[[#This Row],[CZAS_START]]) &amp;"-"&amp; YEAR(Tabela_Kwerenda_z_AKORD[[#This Row],[CZAS_START]])</f>
        <v>0-1-1900</v>
      </c>
      <c r="K3143" t="e">
        <f>INDEX(AKORDT[],MATCH(Tabela_Kwerenda_z_AKORD[[#This Row],[PRACOWNICY_ID]],AKORDT[PRACOWNICY_ID],0),1)</f>
        <v>#N/A</v>
      </c>
    </row>
    <row r="3144" spans="1:11">
      <c r="A3144" s="11"/>
      <c r="B3144" s="11"/>
      <c r="F3144" s="11"/>
      <c r="I3144" t="str">
        <f>LEFT(Tabela_Kwerenda_z_AKORD[[#This Row],[NR_KOMISJI]],5)</f>
        <v/>
      </c>
      <c r="J3144" t="str">
        <f>DAY(Tabela_Kwerenda_z_AKORD[[#This Row],[CZAS_START]]) &amp;"-"&amp; MONTH(Tabela_Kwerenda_z_AKORD[[#This Row],[CZAS_START]]) &amp;"-"&amp; YEAR(Tabela_Kwerenda_z_AKORD[[#This Row],[CZAS_START]])</f>
        <v>0-1-1900</v>
      </c>
      <c r="K3144" t="e">
        <f>INDEX(AKORDT[],MATCH(Tabela_Kwerenda_z_AKORD[[#This Row],[PRACOWNICY_ID]],AKORDT[PRACOWNICY_ID],0),1)</f>
        <v>#N/A</v>
      </c>
    </row>
    <row r="3145" spans="1:11">
      <c r="A3145" s="11"/>
      <c r="B3145" s="11"/>
      <c r="F3145" s="11"/>
      <c r="I3145" t="str">
        <f>LEFT(Tabela_Kwerenda_z_AKORD[[#This Row],[NR_KOMISJI]],5)</f>
        <v/>
      </c>
      <c r="J3145" t="str">
        <f>DAY(Tabela_Kwerenda_z_AKORD[[#This Row],[CZAS_START]]) &amp;"-"&amp; MONTH(Tabela_Kwerenda_z_AKORD[[#This Row],[CZAS_START]]) &amp;"-"&amp; YEAR(Tabela_Kwerenda_z_AKORD[[#This Row],[CZAS_START]])</f>
        <v>0-1-1900</v>
      </c>
      <c r="K3145" t="e">
        <f>INDEX(AKORDT[],MATCH(Tabela_Kwerenda_z_AKORD[[#This Row],[PRACOWNICY_ID]],AKORDT[PRACOWNICY_ID],0),1)</f>
        <v>#N/A</v>
      </c>
    </row>
    <row r="3146" spans="1:11">
      <c r="A3146" s="11"/>
      <c r="B3146" s="11"/>
      <c r="F3146" s="11"/>
      <c r="I3146" t="str">
        <f>LEFT(Tabela_Kwerenda_z_AKORD[[#This Row],[NR_KOMISJI]],5)</f>
        <v/>
      </c>
      <c r="J3146" t="str">
        <f>DAY(Tabela_Kwerenda_z_AKORD[[#This Row],[CZAS_START]]) &amp;"-"&amp; MONTH(Tabela_Kwerenda_z_AKORD[[#This Row],[CZAS_START]]) &amp;"-"&amp; YEAR(Tabela_Kwerenda_z_AKORD[[#This Row],[CZAS_START]])</f>
        <v>0-1-1900</v>
      </c>
      <c r="K3146" t="e">
        <f>INDEX(AKORDT[],MATCH(Tabela_Kwerenda_z_AKORD[[#This Row],[PRACOWNICY_ID]],AKORDT[PRACOWNICY_ID],0),1)</f>
        <v>#N/A</v>
      </c>
    </row>
    <row r="3147" spans="1:11">
      <c r="A3147" s="11"/>
      <c r="B3147" s="11"/>
      <c r="F3147" s="11"/>
      <c r="I3147" t="str">
        <f>LEFT(Tabela_Kwerenda_z_AKORD[[#This Row],[NR_KOMISJI]],5)</f>
        <v/>
      </c>
      <c r="J3147" t="str">
        <f>DAY(Tabela_Kwerenda_z_AKORD[[#This Row],[CZAS_START]]) &amp;"-"&amp; MONTH(Tabela_Kwerenda_z_AKORD[[#This Row],[CZAS_START]]) &amp;"-"&amp; YEAR(Tabela_Kwerenda_z_AKORD[[#This Row],[CZAS_START]])</f>
        <v>0-1-1900</v>
      </c>
      <c r="K3147" t="e">
        <f>INDEX(AKORDT[],MATCH(Tabela_Kwerenda_z_AKORD[[#This Row],[PRACOWNICY_ID]],AKORDT[PRACOWNICY_ID],0),1)</f>
        <v>#N/A</v>
      </c>
    </row>
    <row r="3148" spans="1:11">
      <c r="A3148" s="11"/>
      <c r="B3148" s="11"/>
      <c r="F3148" s="11"/>
      <c r="I3148" t="str">
        <f>LEFT(Tabela_Kwerenda_z_AKORD[[#This Row],[NR_KOMISJI]],5)</f>
        <v/>
      </c>
      <c r="J3148" t="str">
        <f>DAY(Tabela_Kwerenda_z_AKORD[[#This Row],[CZAS_START]]) &amp;"-"&amp; MONTH(Tabela_Kwerenda_z_AKORD[[#This Row],[CZAS_START]]) &amp;"-"&amp; YEAR(Tabela_Kwerenda_z_AKORD[[#This Row],[CZAS_START]])</f>
        <v>0-1-1900</v>
      </c>
      <c r="K3148" t="e">
        <f>INDEX(AKORDT[],MATCH(Tabela_Kwerenda_z_AKORD[[#This Row],[PRACOWNICY_ID]],AKORDT[PRACOWNICY_ID],0),1)</f>
        <v>#N/A</v>
      </c>
    </row>
    <row r="3149" spans="1:11">
      <c r="A3149" s="11"/>
      <c r="B3149" s="11"/>
      <c r="F3149" s="11"/>
      <c r="I3149" t="str">
        <f>LEFT(Tabela_Kwerenda_z_AKORD[[#This Row],[NR_KOMISJI]],5)</f>
        <v/>
      </c>
      <c r="J3149" t="str">
        <f>DAY(Tabela_Kwerenda_z_AKORD[[#This Row],[CZAS_START]]) &amp;"-"&amp; MONTH(Tabela_Kwerenda_z_AKORD[[#This Row],[CZAS_START]]) &amp;"-"&amp; YEAR(Tabela_Kwerenda_z_AKORD[[#This Row],[CZAS_START]])</f>
        <v>0-1-1900</v>
      </c>
      <c r="K3149" t="e">
        <f>INDEX(AKORDT[],MATCH(Tabela_Kwerenda_z_AKORD[[#This Row],[PRACOWNICY_ID]],AKORDT[PRACOWNICY_ID],0),1)</f>
        <v>#N/A</v>
      </c>
    </row>
    <row r="3150" spans="1:11">
      <c r="A3150" s="11"/>
      <c r="B3150" s="11"/>
      <c r="F3150" s="11"/>
      <c r="I3150" t="str">
        <f>LEFT(Tabela_Kwerenda_z_AKORD[[#This Row],[NR_KOMISJI]],5)</f>
        <v/>
      </c>
      <c r="J3150" t="str">
        <f>DAY(Tabela_Kwerenda_z_AKORD[[#This Row],[CZAS_START]]) &amp;"-"&amp; MONTH(Tabela_Kwerenda_z_AKORD[[#This Row],[CZAS_START]]) &amp;"-"&amp; YEAR(Tabela_Kwerenda_z_AKORD[[#This Row],[CZAS_START]])</f>
        <v>0-1-1900</v>
      </c>
      <c r="K3150" t="e">
        <f>INDEX(AKORDT[],MATCH(Tabela_Kwerenda_z_AKORD[[#This Row],[PRACOWNICY_ID]],AKORDT[PRACOWNICY_ID],0),1)</f>
        <v>#N/A</v>
      </c>
    </row>
    <row r="3151" spans="1:11">
      <c r="A3151" s="11"/>
      <c r="B3151" s="11"/>
      <c r="F3151" s="11"/>
      <c r="I3151" t="str">
        <f>LEFT(Tabela_Kwerenda_z_AKORD[[#This Row],[NR_KOMISJI]],5)</f>
        <v/>
      </c>
      <c r="J3151" t="str">
        <f>DAY(Tabela_Kwerenda_z_AKORD[[#This Row],[CZAS_START]]) &amp;"-"&amp; MONTH(Tabela_Kwerenda_z_AKORD[[#This Row],[CZAS_START]]) &amp;"-"&amp; YEAR(Tabela_Kwerenda_z_AKORD[[#This Row],[CZAS_START]])</f>
        <v>0-1-1900</v>
      </c>
      <c r="K3151" t="e">
        <f>INDEX(AKORDT[],MATCH(Tabela_Kwerenda_z_AKORD[[#This Row],[PRACOWNICY_ID]],AKORDT[PRACOWNICY_ID],0),1)</f>
        <v>#N/A</v>
      </c>
    </row>
    <row r="3152" spans="1:11">
      <c r="A3152" s="11"/>
      <c r="B3152" s="11"/>
      <c r="F3152" s="11"/>
      <c r="I3152" t="str">
        <f>LEFT(Tabela_Kwerenda_z_AKORD[[#This Row],[NR_KOMISJI]],5)</f>
        <v/>
      </c>
      <c r="J3152" t="str">
        <f>DAY(Tabela_Kwerenda_z_AKORD[[#This Row],[CZAS_START]]) &amp;"-"&amp; MONTH(Tabela_Kwerenda_z_AKORD[[#This Row],[CZAS_START]]) &amp;"-"&amp; YEAR(Tabela_Kwerenda_z_AKORD[[#This Row],[CZAS_START]])</f>
        <v>0-1-1900</v>
      </c>
      <c r="K3152" t="e">
        <f>INDEX(AKORDT[],MATCH(Tabela_Kwerenda_z_AKORD[[#This Row],[PRACOWNICY_ID]],AKORDT[PRACOWNICY_ID],0),1)</f>
        <v>#N/A</v>
      </c>
    </row>
    <row r="3153" spans="1:11">
      <c r="A3153" s="11"/>
      <c r="B3153" s="11"/>
      <c r="F3153" s="11"/>
      <c r="I3153" t="str">
        <f>LEFT(Tabela_Kwerenda_z_AKORD[[#This Row],[NR_KOMISJI]],5)</f>
        <v/>
      </c>
      <c r="J3153" t="str">
        <f>DAY(Tabela_Kwerenda_z_AKORD[[#This Row],[CZAS_START]]) &amp;"-"&amp; MONTH(Tabela_Kwerenda_z_AKORD[[#This Row],[CZAS_START]]) &amp;"-"&amp; YEAR(Tabela_Kwerenda_z_AKORD[[#This Row],[CZAS_START]])</f>
        <v>0-1-1900</v>
      </c>
      <c r="K3153" t="e">
        <f>INDEX(AKORDT[],MATCH(Tabela_Kwerenda_z_AKORD[[#This Row],[PRACOWNICY_ID]],AKORDT[PRACOWNICY_ID],0),1)</f>
        <v>#N/A</v>
      </c>
    </row>
    <row r="3154" spans="1:11">
      <c r="A3154" s="11"/>
      <c r="B3154" s="11"/>
      <c r="F3154" s="11"/>
      <c r="I3154" t="str">
        <f>LEFT(Tabela_Kwerenda_z_AKORD[[#This Row],[NR_KOMISJI]],5)</f>
        <v/>
      </c>
      <c r="J3154" t="str">
        <f>DAY(Tabela_Kwerenda_z_AKORD[[#This Row],[CZAS_START]]) &amp;"-"&amp; MONTH(Tabela_Kwerenda_z_AKORD[[#This Row],[CZAS_START]]) &amp;"-"&amp; YEAR(Tabela_Kwerenda_z_AKORD[[#This Row],[CZAS_START]])</f>
        <v>0-1-1900</v>
      </c>
      <c r="K3154" t="e">
        <f>INDEX(AKORDT[],MATCH(Tabela_Kwerenda_z_AKORD[[#This Row],[PRACOWNICY_ID]],AKORDT[PRACOWNICY_ID],0),1)</f>
        <v>#N/A</v>
      </c>
    </row>
    <row r="3155" spans="1:11">
      <c r="A3155" s="11"/>
      <c r="B3155" s="11"/>
      <c r="F3155" s="11"/>
      <c r="I3155" t="str">
        <f>LEFT(Tabela_Kwerenda_z_AKORD[[#This Row],[NR_KOMISJI]],5)</f>
        <v/>
      </c>
      <c r="J3155" t="str">
        <f>DAY(Tabela_Kwerenda_z_AKORD[[#This Row],[CZAS_START]]) &amp;"-"&amp; MONTH(Tabela_Kwerenda_z_AKORD[[#This Row],[CZAS_START]]) &amp;"-"&amp; YEAR(Tabela_Kwerenda_z_AKORD[[#This Row],[CZAS_START]])</f>
        <v>0-1-1900</v>
      </c>
      <c r="K3155" t="e">
        <f>INDEX(AKORDT[],MATCH(Tabela_Kwerenda_z_AKORD[[#This Row],[PRACOWNICY_ID]],AKORDT[PRACOWNICY_ID],0),1)</f>
        <v>#N/A</v>
      </c>
    </row>
    <row r="3156" spans="1:11">
      <c r="A3156" s="11"/>
      <c r="B3156" s="11"/>
      <c r="F3156" s="11"/>
      <c r="I3156" t="str">
        <f>LEFT(Tabela_Kwerenda_z_AKORD[[#This Row],[NR_KOMISJI]],5)</f>
        <v/>
      </c>
      <c r="J3156" t="str">
        <f>DAY(Tabela_Kwerenda_z_AKORD[[#This Row],[CZAS_START]]) &amp;"-"&amp; MONTH(Tabela_Kwerenda_z_AKORD[[#This Row],[CZAS_START]]) &amp;"-"&amp; YEAR(Tabela_Kwerenda_z_AKORD[[#This Row],[CZAS_START]])</f>
        <v>0-1-1900</v>
      </c>
      <c r="K3156" t="e">
        <f>INDEX(AKORDT[],MATCH(Tabela_Kwerenda_z_AKORD[[#This Row],[PRACOWNICY_ID]],AKORDT[PRACOWNICY_ID],0),1)</f>
        <v>#N/A</v>
      </c>
    </row>
    <row r="3157" spans="1:11">
      <c r="A3157" s="11"/>
      <c r="B3157" s="11"/>
      <c r="F3157" s="11"/>
      <c r="I3157" t="str">
        <f>LEFT(Tabela_Kwerenda_z_AKORD[[#This Row],[NR_KOMISJI]],5)</f>
        <v/>
      </c>
      <c r="J3157" t="str">
        <f>DAY(Tabela_Kwerenda_z_AKORD[[#This Row],[CZAS_START]]) &amp;"-"&amp; MONTH(Tabela_Kwerenda_z_AKORD[[#This Row],[CZAS_START]]) &amp;"-"&amp; YEAR(Tabela_Kwerenda_z_AKORD[[#This Row],[CZAS_START]])</f>
        <v>0-1-1900</v>
      </c>
      <c r="K3157" t="e">
        <f>INDEX(AKORDT[],MATCH(Tabela_Kwerenda_z_AKORD[[#This Row],[PRACOWNICY_ID]],AKORDT[PRACOWNICY_ID],0),1)</f>
        <v>#N/A</v>
      </c>
    </row>
    <row r="3158" spans="1:11">
      <c r="A3158" s="11"/>
      <c r="B3158" s="11"/>
      <c r="F3158" s="11"/>
      <c r="I3158" t="str">
        <f>LEFT(Tabela_Kwerenda_z_AKORD[[#This Row],[NR_KOMISJI]],5)</f>
        <v/>
      </c>
      <c r="J3158" t="str">
        <f>DAY(Tabela_Kwerenda_z_AKORD[[#This Row],[CZAS_START]]) &amp;"-"&amp; MONTH(Tabela_Kwerenda_z_AKORD[[#This Row],[CZAS_START]]) &amp;"-"&amp; YEAR(Tabela_Kwerenda_z_AKORD[[#This Row],[CZAS_START]])</f>
        <v>0-1-1900</v>
      </c>
      <c r="K3158" t="e">
        <f>INDEX(AKORDT[],MATCH(Tabela_Kwerenda_z_AKORD[[#This Row],[PRACOWNICY_ID]],AKORDT[PRACOWNICY_ID],0),1)</f>
        <v>#N/A</v>
      </c>
    </row>
    <row r="3159" spans="1:11">
      <c r="A3159" s="11"/>
      <c r="B3159" s="11"/>
      <c r="F3159" s="11"/>
      <c r="I3159" t="str">
        <f>LEFT(Tabela_Kwerenda_z_AKORD[[#This Row],[NR_KOMISJI]],5)</f>
        <v/>
      </c>
      <c r="J3159" t="str">
        <f>DAY(Tabela_Kwerenda_z_AKORD[[#This Row],[CZAS_START]]) &amp;"-"&amp; MONTH(Tabela_Kwerenda_z_AKORD[[#This Row],[CZAS_START]]) &amp;"-"&amp; YEAR(Tabela_Kwerenda_z_AKORD[[#This Row],[CZAS_START]])</f>
        <v>0-1-1900</v>
      </c>
      <c r="K3159" t="e">
        <f>INDEX(AKORDT[],MATCH(Tabela_Kwerenda_z_AKORD[[#This Row],[PRACOWNICY_ID]],AKORDT[PRACOWNICY_ID],0),1)</f>
        <v>#N/A</v>
      </c>
    </row>
    <row r="3160" spans="1:11">
      <c r="A3160" s="11"/>
      <c r="B3160" s="11"/>
      <c r="F3160" s="11"/>
      <c r="I3160" t="str">
        <f>LEFT(Tabela_Kwerenda_z_AKORD[[#This Row],[NR_KOMISJI]],5)</f>
        <v/>
      </c>
      <c r="J3160" t="str">
        <f>DAY(Tabela_Kwerenda_z_AKORD[[#This Row],[CZAS_START]]) &amp;"-"&amp; MONTH(Tabela_Kwerenda_z_AKORD[[#This Row],[CZAS_START]]) &amp;"-"&amp; YEAR(Tabela_Kwerenda_z_AKORD[[#This Row],[CZAS_START]])</f>
        <v>0-1-1900</v>
      </c>
      <c r="K3160" t="e">
        <f>INDEX(AKORDT[],MATCH(Tabela_Kwerenda_z_AKORD[[#This Row],[PRACOWNICY_ID]],AKORDT[PRACOWNICY_ID],0),1)</f>
        <v>#N/A</v>
      </c>
    </row>
    <row r="3161" spans="1:11">
      <c r="A3161" s="11"/>
      <c r="B3161" s="11"/>
      <c r="F3161" s="11"/>
      <c r="I3161" t="str">
        <f>LEFT(Tabela_Kwerenda_z_AKORD[[#This Row],[NR_KOMISJI]],5)</f>
        <v/>
      </c>
      <c r="J3161" t="str">
        <f>DAY(Tabela_Kwerenda_z_AKORD[[#This Row],[CZAS_START]]) &amp;"-"&amp; MONTH(Tabela_Kwerenda_z_AKORD[[#This Row],[CZAS_START]]) &amp;"-"&amp; YEAR(Tabela_Kwerenda_z_AKORD[[#This Row],[CZAS_START]])</f>
        <v>0-1-1900</v>
      </c>
      <c r="K3161" t="e">
        <f>INDEX(AKORDT[],MATCH(Tabela_Kwerenda_z_AKORD[[#This Row],[PRACOWNICY_ID]],AKORDT[PRACOWNICY_ID],0),1)</f>
        <v>#N/A</v>
      </c>
    </row>
    <row r="3162" spans="1:11">
      <c r="A3162" s="11"/>
      <c r="B3162" s="11"/>
      <c r="F3162" s="11"/>
      <c r="I3162" t="str">
        <f>LEFT(Tabela_Kwerenda_z_AKORD[[#This Row],[NR_KOMISJI]],5)</f>
        <v/>
      </c>
      <c r="J3162" t="str">
        <f>DAY(Tabela_Kwerenda_z_AKORD[[#This Row],[CZAS_START]]) &amp;"-"&amp; MONTH(Tabela_Kwerenda_z_AKORD[[#This Row],[CZAS_START]]) &amp;"-"&amp; YEAR(Tabela_Kwerenda_z_AKORD[[#This Row],[CZAS_START]])</f>
        <v>0-1-1900</v>
      </c>
      <c r="K3162" t="e">
        <f>INDEX(AKORDT[],MATCH(Tabela_Kwerenda_z_AKORD[[#This Row],[PRACOWNICY_ID]],AKORDT[PRACOWNICY_ID],0),1)</f>
        <v>#N/A</v>
      </c>
    </row>
    <row r="3163" spans="1:11">
      <c r="A3163" s="11"/>
      <c r="B3163" s="11"/>
      <c r="F3163" s="11"/>
      <c r="I3163" t="str">
        <f>LEFT(Tabela_Kwerenda_z_AKORD[[#This Row],[NR_KOMISJI]],5)</f>
        <v/>
      </c>
      <c r="J3163" t="str">
        <f>DAY(Tabela_Kwerenda_z_AKORD[[#This Row],[CZAS_START]]) &amp;"-"&amp; MONTH(Tabela_Kwerenda_z_AKORD[[#This Row],[CZAS_START]]) &amp;"-"&amp; YEAR(Tabela_Kwerenda_z_AKORD[[#This Row],[CZAS_START]])</f>
        <v>0-1-1900</v>
      </c>
      <c r="K3163" t="e">
        <f>INDEX(AKORDT[],MATCH(Tabela_Kwerenda_z_AKORD[[#This Row],[PRACOWNICY_ID]],AKORDT[PRACOWNICY_ID],0),1)</f>
        <v>#N/A</v>
      </c>
    </row>
    <row r="3164" spans="1:11">
      <c r="A3164" s="11"/>
      <c r="B3164" s="11"/>
      <c r="F3164" s="11"/>
      <c r="I3164" t="str">
        <f>LEFT(Tabela_Kwerenda_z_AKORD[[#This Row],[NR_KOMISJI]],5)</f>
        <v/>
      </c>
      <c r="J3164" t="str">
        <f>DAY(Tabela_Kwerenda_z_AKORD[[#This Row],[CZAS_START]]) &amp;"-"&amp; MONTH(Tabela_Kwerenda_z_AKORD[[#This Row],[CZAS_START]]) &amp;"-"&amp; YEAR(Tabela_Kwerenda_z_AKORD[[#This Row],[CZAS_START]])</f>
        <v>0-1-1900</v>
      </c>
      <c r="K3164" t="e">
        <f>INDEX(AKORDT[],MATCH(Tabela_Kwerenda_z_AKORD[[#This Row],[PRACOWNICY_ID]],AKORDT[PRACOWNICY_ID],0),1)</f>
        <v>#N/A</v>
      </c>
    </row>
    <row r="3165" spans="1:11">
      <c r="A3165" s="11"/>
      <c r="B3165" s="11"/>
      <c r="F3165" s="11"/>
      <c r="I3165" t="str">
        <f>LEFT(Tabela_Kwerenda_z_AKORD[[#This Row],[NR_KOMISJI]],5)</f>
        <v/>
      </c>
      <c r="J3165" t="str">
        <f>DAY(Tabela_Kwerenda_z_AKORD[[#This Row],[CZAS_START]]) &amp;"-"&amp; MONTH(Tabela_Kwerenda_z_AKORD[[#This Row],[CZAS_START]]) &amp;"-"&amp; YEAR(Tabela_Kwerenda_z_AKORD[[#This Row],[CZAS_START]])</f>
        <v>0-1-1900</v>
      </c>
      <c r="K3165" t="e">
        <f>INDEX(AKORDT[],MATCH(Tabela_Kwerenda_z_AKORD[[#This Row],[PRACOWNICY_ID]],AKORDT[PRACOWNICY_ID],0),1)</f>
        <v>#N/A</v>
      </c>
    </row>
    <row r="3166" spans="1:11">
      <c r="A3166" s="11"/>
      <c r="B3166" s="11"/>
      <c r="F3166" s="11"/>
      <c r="I3166" t="str">
        <f>LEFT(Tabela_Kwerenda_z_AKORD[[#This Row],[NR_KOMISJI]],5)</f>
        <v/>
      </c>
      <c r="J3166" t="str">
        <f>DAY(Tabela_Kwerenda_z_AKORD[[#This Row],[CZAS_START]]) &amp;"-"&amp; MONTH(Tabela_Kwerenda_z_AKORD[[#This Row],[CZAS_START]]) &amp;"-"&amp; YEAR(Tabela_Kwerenda_z_AKORD[[#This Row],[CZAS_START]])</f>
        <v>0-1-1900</v>
      </c>
      <c r="K3166" t="e">
        <f>INDEX(AKORDT[],MATCH(Tabela_Kwerenda_z_AKORD[[#This Row],[PRACOWNICY_ID]],AKORDT[PRACOWNICY_ID],0),1)</f>
        <v>#N/A</v>
      </c>
    </row>
    <row r="3167" spans="1:11">
      <c r="A3167" s="11"/>
      <c r="B3167" s="11"/>
      <c r="F3167" s="11"/>
      <c r="I3167" t="str">
        <f>LEFT(Tabela_Kwerenda_z_AKORD[[#This Row],[NR_KOMISJI]],5)</f>
        <v/>
      </c>
      <c r="J3167" t="str">
        <f>DAY(Tabela_Kwerenda_z_AKORD[[#This Row],[CZAS_START]]) &amp;"-"&amp; MONTH(Tabela_Kwerenda_z_AKORD[[#This Row],[CZAS_START]]) &amp;"-"&amp; YEAR(Tabela_Kwerenda_z_AKORD[[#This Row],[CZAS_START]])</f>
        <v>0-1-1900</v>
      </c>
      <c r="K3167" t="e">
        <f>INDEX(AKORDT[],MATCH(Tabela_Kwerenda_z_AKORD[[#This Row],[PRACOWNICY_ID]],AKORDT[PRACOWNICY_ID],0),1)</f>
        <v>#N/A</v>
      </c>
    </row>
    <row r="3168" spans="1:11">
      <c r="A3168" s="11"/>
      <c r="B3168" s="11"/>
      <c r="F3168" s="11"/>
      <c r="I3168" t="str">
        <f>LEFT(Tabela_Kwerenda_z_AKORD[[#This Row],[NR_KOMISJI]],5)</f>
        <v/>
      </c>
      <c r="J3168" t="str">
        <f>DAY(Tabela_Kwerenda_z_AKORD[[#This Row],[CZAS_START]]) &amp;"-"&amp; MONTH(Tabela_Kwerenda_z_AKORD[[#This Row],[CZAS_START]]) &amp;"-"&amp; YEAR(Tabela_Kwerenda_z_AKORD[[#This Row],[CZAS_START]])</f>
        <v>0-1-1900</v>
      </c>
      <c r="K3168" t="e">
        <f>INDEX(AKORDT[],MATCH(Tabela_Kwerenda_z_AKORD[[#This Row],[PRACOWNICY_ID]],AKORDT[PRACOWNICY_ID],0),1)</f>
        <v>#N/A</v>
      </c>
    </row>
    <row r="3169" spans="1:11">
      <c r="A3169" s="11"/>
      <c r="B3169" s="11"/>
      <c r="F3169" s="11"/>
      <c r="I3169" t="str">
        <f>LEFT(Tabela_Kwerenda_z_AKORD[[#This Row],[NR_KOMISJI]],5)</f>
        <v/>
      </c>
      <c r="J3169" t="str">
        <f>DAY(Tabela_Kwerenda_z_AKORD[[#This Row],[CZAS_START]]) &amp;"-"&amp; MONTH(Tabela_Kwerenda_z_AKORD[[#This Row],[CZAS_START]]) &amp;"-"&amp; YEAR(Tabela_Kwerenda_z_AKORD[[#This Row],[CZAS_START]])</f>
        <v>0-1-1900</v>
      </c>
      <c r="K3169" t="e">
        <f>INDEX(AKORDT[],MATCH(Tabela_Kwerenda_z_AKORD[[#This Row],[PRACOWNICY_ID]],AKORDT[PRACOWNICY_ID],0),1)</f>
        <v>#N/A</v>
      </c>
    </row>
    <row r="3170" spans="1:11">
      <c r="A3170" s="11"/>
      <c r="B3170" s="11"/>
      <c r="F3170" s="11"/>
      <c r="I3170" t="str">
        <f>LEFT(Tabela_Kwerenda_z_AKORD[[#This Row],[NR_KOMISJI]],5)</f>
        <v/>
      </c>
      <c r="J3170" t="str">
        <f>DAY(Tabela_Kwerenda_z_AKORD[[#This Row],[CZAS_START]]) &amp;"-"&amp; MONTH(Tabela_Kwerenda_z_AKORD[[#This Row],[CZAS_START]]) &amp;"-"&amp; YEAR(Tabela_Kwerenda_z_AKORD[[#This Row],[CZAS_START]])</f>
        <v>0-1-1900</v>
      </c>
      <c r="K3170" t="e">
        <f>INDEX(AKORDT[],MATCH(Tabela_Kwerenda_z_AKORD[[#This Row],[PRACOWNICY_ID]],AKORDT[PRACOWNICY_ID],0),1)</f>
        <v>#N/A</v>
      </c>
    </row>
    <row r="3171" spans="1:11">
      <c r="A3171" s="11"/>
      <c r="B3171" s="11"/>
      <c r="F3171" s="11"/>
      <c r="I3171" t="str">
        <f>LEFT(Tabela_Kwerenda_z_AKORD[[#This Row],[NR_KOMISJI]],5)</f>
        <v/>
      </c>
      <c r="J3171" t="str">
        <f>DAY(Tabela_Kwerenda_z_AKORD[[#This Row],[CZAS_START]]) &amp;"-"&amp; MONTH(Tabela_Kwerenda_z_AKORD[[#This Row],[CZAS_START]]) &amp;"-"&amp; YEAR(Tabela_Kwerenda_z_AKORD[[#This Row],[CZAS_START]])</f>
        <v>0-1-1900</v>
      </c>
      <c r="K3171" t="e">
        <f>INDEX(AKORDT[],MATCH(Tabela_Kwerenda_z_AKORD[[#This Row],[PRACOWNICY_ID]],AKORDT[PRACOWNICY_ID],0),1)</f>
        <v>#N/A</v>
      </c>
    </row>
    <row r="3172" spans="1:11">
      <c r="A3172" s="11"/>
      <c r="B3172" s="11"/>
      <c r="F3172" s="11"/>
      <c r="I3172" t="str">
        <f>LEFT(Tabela_Kwerenda_z_AKORD[[#This Row],[NR_KOMISJI]],5)</f>
        <v/>
      </c>
      <c r="J3172" t="str">
        <f>DAY(Tabela_Kwerenda_z_AKORD[[#This Row],[CZAS_START]]) &amp;"-"&amp; MONTH(Tabela_Kwerenda_z_AKORD[[#This Row],[CZAS_START]]) &amp;"-"&amp; YEAR(Tabela_Kwerenda_z_AKORD[[#This Row],[CZAS_START]])</f>
        <v>0-1-1900</v>
      </c>
      <c r="K3172" t="e">
        <f>INDEX(AKORDT[],MATCH(Tabela_Kwerenda_z_AKORD[[#This Row],[PRACOWNICY_ID]],AKORDT[PRACOWNICY_ID],0),1)</f>
        <v>#N/A</v>
      </c>
    </row>
    <row r="3173" spans="1:11">
      <c r="A3173" s="11"/>
      <c r="B3173" s="11"/>
      <c r="F3173" s="11"/>
      <c r="I3173" t="str">
        <f>LEFT(Tabela_Kwerenda_z_AKORD[[#This Row],[NR_KOMISJI]],5)</f>
        <v/>
      </c>
      <c r="J3173" t="str">
        <f>DAY(Tabela_Kwerenda_z_AKORD[[#This Row],[CZAS_START]]) &amp;"-"&amp; MONTH(Tabela_Kwerenda_z_AKORD[[#This Row],[CZAS_START]]) &amp;"-"&amp; YEAR(Tabela_Kwerenda_z_AKORD[[#This Row],[CZAS_START]])</f>
        <v>0-1-1900</v>
      </c>
      <c r="K3173" t="e">
        <f>INDEX(AKORDT[],MATCH(Tabela_Kwerenda_z_AKORD[[#This Row],[PRACOWNICY_ID]],AKORDT[PRACOWNICY_ID],0),1)</f>
        <v>#N/A</v>
      </c>
    </row>
    <row r="3174" spans="1:11">
      <c r="A3174" s="11"/>
      <c r="B3174" s="11"/>
      <c r="F3174" s="11"/>
      <c r="I3174" t="str">
        <f>LEFT(Tabela_Kwerenda_z_AKORD[[#This Row],[NR_KOMISJI]],5)</f>
        <v/>
      </c>
      <c r="J3174" t="str">
        <f>DAY(Tabela_Kwerenda_z_AKORD[[#This Row],[CZAS_START]]) &amp;"-"&amp; MONTH(Tabela_Kwerenda_z_AKORD[[#This Row],[CZAS_START]]) &amp;"-"&amp; YEAR(Tabela_Kwerenda_z_AKORD[[#This Row],[CZAS_START]])</f>
        <v>0-1-1900</v>
      </c>
      <c r="K3174" t="e">
        <f>INDEX(AKORDT[],MATCH(Tabela_Kwerenda_z_AKORD[[#This Row],[PRACOWNICY_ID]],AKORDT[PRACOWNICY_ID],0),1)</f>
        <v>#N/A</v>
      </c>
    </row>
    <row r="3175" spans="1:11">
      <c r="A3175" s="11"/>
      <c r="B3175" s="11"/>
      <c r="F3175" s="11"/>
      <c r="I3175" t="str">
        <f>LEFT(Tabela_Kwerenda_z_AKORD[[#This Row],[NR_KOMISJI]],5)</f>
        <v/>
      </c>
      <c r="J3175" t="str">
        <f>DAY(Tabela_Kwerenda_z_AKORD[[#This Row],[CZAS_START]]) &amp;"-"&amp; MONTH(Tabela_Kwerenda_z_AKORD[[#This Row],[CZAS_START]]) &amp;"-"&amp; YEAR(Tabela_Kwerenda_z_AKORD[[#This Row],[CZAS_START]])</f>
        <v>0-1-1900</v>
      </c>
      <c r="K3175" t="e">
        <f>INDEX(AKORDT[],MATCH(Tabela_Kwerenda_z_AKORD[[#This Row],[PRACOWNICY_ID]],AKORDT[PRACOWNICY_ID],0),1)</f>
        <v>#N/A</v>
      </c>
    </row>
    <row r="3176" spans="1:11">
      <c r="A3176" s="11"/>
      <c r="B3176" s="11"/>
      <c r="F3176" s="11"/>
      <c r="I3176" t="str">
        <f>LEFT(Tabela_Kwerenda_z_AKORD[[#This Row],[NR_KOMISJI]],5)</f>
        <v/>
      </c>
      <c r="J3176" t="str">
        <f>DAY(Tabela_Kwerenda_z_AKORD[[#This Row],[CZAS_START]]) &amp;"-"&amp; MONTH(Tabela_Kwerenda_z_AKORD[[#This Row],[CZAS_START]]) &amp;"-"&amp; YEAR(Tabela_Kwerenda_z_AKORD[[#This Row],[CZAS_START]])</f>
        <v>0-1-1900</v>
      </c>
      <c r="K3176" t="e">
        <f>INDEX(AKORDT[],MATCH(Tabela_Kwerenda_z_AKORD[[#This Row],[PRACOWNICY_ID]],AKORDT[PRACOWNICY_ID],0),1)</f>
        <v>#N/A</v>
      </c>
    </row>
    <row r="3177" spans="1:11">
      <c r="A3177" s="11"/>
      <c r="B3177" s="11"/>
      <c r="F3177" s="11"/>
      <c r="I3177" t="str">
        <f>LEFT(Tabela_Kwerenda_z_AKORD[[#This Row],[NR_KOMISJI]],5)</f>
        <v/>
      </c>
      <c r="J3177" t="str">
        <f>DAY(Tabela_Kwerenda_z_AKORD[[#This Row],[CZAS_START]]) &amp;"-"&amp; MONTH(Tabela_Kwerenda_z_AKORD[[#This Row],[CZAS_START]]) &amp;"-"&amp; YEAR(Tabela_Kwerenda_z_AKORD[[#This Row],[CZAS_START]])</f>
        <v>0-1-1900</v>
      </c>
      <c r="K3177" t="e">
        <f>INDEX(AKORDT[],MATCH(Tabela_Kwerenda_z_AKORD[[#This Row],[PRACOWNICY_ID]],AKORDT[PRACOWNICY_ID],0),1)</f>
        <v>#N/A</v>
      </c>
    </row>
    <row r="3178" spans="1:11">
      <c r="A3178" s="11"/>
      <c r="B3178" s="11"/>
      <c r="F3178" s="11"/>
      <c r="I3178" t="str">
        <f>LEFT(Tabela_Kwerenda_z_AKORD[[#This Row],[NR_KOMISJI]],5)</f>
        <v/>
      </c>
      <c r="J3178" t="str">
        <f>DAY(Tabela_Kwerenda_z_AKORD[[#This Row],[CZAS_START]]) &amp;"-"&amp; MONTH(Tabela_Kwerenda_z_AKORD[[#This Row],[CZAS_START]]) &amp;"-"&amp; YEAR(Tabela_Kwerenda_z_AKORD[[#This Row],[CZAS_START]])</f>
        <v>0-1-1900</v>
      </c>
      <c r="K3178" t="e">
        <f>INDEX(AKORDT[],MATCH(Tabela_Kwerenda_z_AKORD[[#This Row],[PRACOWNICY_ID]],AKORDT[PRACOWNICY_ID],0),1)</f>
        <v>#N/A</v>
      </c>
    </row>
    <row r="3179" spans="1:11">
      <c r="A3179" s="11"/>
      <c r="B3179" s="11"/>
      <c r="F3179" s="11"/>
      <c r="I3179" t="str">
        <f>LEFT(Tabela_Kwerenda_z_AKORD[[#This Row],[NR_KOMISJI]],5)</f>
        <v/>
      </c>
      <c r="J3179" t="str">
        <f>DAY(Tabela_Kwerenda_z_AKORD[[#This Row],[CZAS_START]]) &amp;"-"&amp; MONTH(Tabela_Kwerenda_z_AKORD[[#This Row],[CZAS_START]]) &amp;"-"&amp; YEAR(Tabela_Kwerenda_z_AKORD[[#This Row],[CZAS_START]])</f>
        <v>0-1-1900</v>
      </c>
      <c r="K3179" t="e">
        <f>INDEX(AKORDT[],MATCH(Tabela_Kwerenda_z_AKORD[[#This Row],[PRACOWNICY_ID]],AKORDT[PRACOWNICY_ID],0),1)</f>
        <v>#N/A</v>
      </c>
    </row>
    <row r="3180" spans="1:11">
      <c r="A3180" s="11"/>
      <c r="B3180" s="11"/>
      <c r="F3180" s="11"/>
      <c r="I3180" t="str">
        <f>LEFT(Tabela_Kwerenda_z_AKORD[[#This Row],[NR_KOMISJI]],5)</f>
        <v/>
      </c>
      <c r="J3180" t="str">
        <f>DAY(Tabela_Kwerenda_z_AKORD[[#This Row],[CZAS_START]]) &amp;"-"&amp; MONTH(Tabela_Kwerenda_z_AKORD[[#This Row],[CZAS_START]]) &amp;"-"&amp; YEAR(Tabela_Kwerenda_z_AKORD[[#This Row],[CZAS_START]])</f>
        <v>0-1-1900</v>
      </c>
      <c r="K3180" t="e">
        <f>INDEX(AKORDT[],MATCH(Tabela_Kwerenda_z_AKORD[[#This Row],[PRACOWNICY_ID]],AKORDT[PRACOWNICY_ID],0),1)</f>
        <v>#N/A</v>
      </c>
    </row>
    <row r="3181" spans="1:11">
      <c r="A3181" s="11"/>
      <c r="B3181" s="11"/>
      <c r="F3181" s="11"/>
      <c r="I3181" t="str">
        <f>LEFT(Tabela_Kwerenda_z_AKORD[[#This Row],[NR_KOMISJI]],5)</f>
        <v/>
      </c>
      <c r="J3181" t="str">
        <f>DAY(Tabela_Kwerenda_z_AKORD[[#This Row],[CZAS_START]]) &amp;"-"&amp; MONTH(Tabela_Kwerenda_z_AKORD[[#This Row],[CZAS_START]]) &amp;"-"&amp; YEAR(Tabela_Kwerenda_z_AKORD[[#This Row],[CZAS_START]])</f>
        <v>0-1-1900</v>
      </c>
      <c r="K3181" t="e">
        <f>INDEX(AKORDT[],MATCH(Tabela_Kwerenda_z_AKORD[[#This Row],[PRACOWNICY_ID]],AKORDT[PRACOWNICY_ID],0),1)</f>
        <v>#N/A</v>
      </c>
    </row>
    <row r="3182" spans="1:11">
      <c r="A3182" s="11"/>
      <c r="B3182" s="11"/>
      <c r="F3182" s="11"/>
      <c r="I3182" t="str">
        <f>LEFT(Tabela_Kwerenda_z_AKORD[[#This Row],[NR_KOMISJI]],5)</f>
        <v/>
      </c>
      <c r="J3182" t="str">
        <f>DAY(Tabela_Kwerenda_z_AKORD[[#This Row],[CZAS_START]]) &amp;"-"&amp; MONTH(Tabela_Kwerenda_z_AKORD[[#This Row],[CZAS_START]]) &amp;"-"&amp; YEAR(Tabela_Kwerenda_z_AKORD[[#This Row],[CZAS_START]])</f>
        <v>0-1-1900</v>
      </c>
      <c r="K3182" t="e">
        <f>INDEX(AKORDT[],MATCH(Tabela_Kwerenda_z_AKORD[[#This Row],[PRACOWNICY_ID]],AKORDT[PRACOWNICY_ID],0),1)</f>
        <v>#N/A</v>
      </c>
    </row>
    <row r="3183" spans="1:11">
      <c r="A3183" s="11"/>
      <c r="B3183" s="11"/>
      <c r="F3183" s="11"/>
      <c r="I3183" t="str">
        <f>LEFT(Tabela_Kwerenda_z_AKORD[[#This Row],[NR_KOMISJI]],5)</f>
        <v/>
      </c>
      <c r="J3183" t="str">
        <f>DAY(Tabela_Kwerenda_z_AKORD[[#This Row],[CZAS_START]]) &amp;"-"&amp; MONTH(Tabela_Kwerenda_z_AKORD[[#This Row],[CZAS_START]]) &amp;"-"&amp; YEAR(Tabela_Kwerenda_z_AKORD[[#This Row],[CZAS_START]])</f>
        <v>0-1-1900</v>
      </c>
      <c r="K3183" t="e">
        <f>INDEX(AKORDT[],MATCH(Tabela_Kwerenda_z_AKORD[[#This Row],[PRACOWNICY_ID]],AKORDT[PRACOWNICY_ID],0),1)</f>
        <v>#N/A</v>
      </c>
    </row>
    <row r="3184" spans="1:11">
      <c r="A3184" s="11"/>
      <c r="B3184" s="11"/>
      <c r="F3184" s="11"/>
      <c r="I3184" t="str">
        <f>LEFT(Tabela_Kwerenda_z_AKORD[[#This Row],[NR_KOMISJI]],5)</f>
        <v/>
      </c>
      <c r="J3184" t="str">
        <f>DAY(Tabela_Kwerenda_z_AKORD[[#This Row],[CZAS_START]]) &amp;"-"&amp; MONTH(Tabela_Kwerenda_z_AKORD[[#This Row],[CZAS_START]]) &amp;"-"&amp; YEAR(Tabela_Kwerenda_z_AKORD[[#This Row],[CZAS_START]])</f>
        <v>0-1-1900</v>
      </c>
      <c r="K3184" t="e">
        <f>INDEX(AKORDT[],MATCH(Tabela_Kwerenda_z_AKORD[[#This Row],[PRACOWNICY_ID]],AKORDT[PRACOWNICY_ID],0),1)</f>
        <v>#N/A</v>
      </c>
    </row>
    <row r="3185" spans="1:11">
      <c r="A3185" s="11"/>
      <c r="B3185" s="11"/>
      <c r="F3185" s="11"/>
      <c r="I3185" t="str">
        <f>LEFT(Tabela_Kwerenda_z_AKORD[[#This Row],[NR_KOMISJI]],5)</f>
        <v/>
      </c>
      <c r="J3185" t="str">
        <f>DAY(Tabela_Kwerenda_z_AKORD[[#This Row],[CZAS_START]]) &amp;"-"&amp; MONTH(Tabela_Kwerenda_z_AKORD[[#This Row],[CZAS_START]]) &amp;"-"&amp; YEAR(Tabela_Kwerenda_z_AKORD[[#This Row],[CZAS_START]])</f>
        <v>0-1-1900</v>
      </c>
      <c r="K3185" t="e">
        <f>INDEX(AKORDT[],MATCH(Tabela_Kwerenda_z_AKORD[[#This Row],[PRACOWNICY_ID]],AKORDT[PRACOWNICY_ID],0),1)</f>
        <v>#N/A</v>
      </c>
    </row>
    <row r="3186" spans="1:11">
      <c r="A3186" s="11"/>
      <c r="B3186" s="11"/>
      <c r="F3186" s="11"/>
      <c r="I3186" t="str">
        <f>LEFT(Tabela_Kwerenda_z_AKORD[[#This Row],[NR_KOMISJI]],5)</f>
        <v/>
      </c>
      <c r="J3186" t="str">
        <f>DAY(Tabela_Kwerenda_z_AKORD[[#This Row],[CZAS_START]]) &amp;"-"&amp; MONTH(Tabela_Kwerenda_z_AKORD[[#This Row],[CZAS_START]]) &amp;"-"&amp; YEAR(Tabela_Kwerenda_z_AKORD[[#This Row],[CZAS_START]])</f>
        <v>0-1-1900</v>
      </c>
      <c r="K3186" t="e">
        <f>INDEX(AKORDT[],MATCH(Tabela_Kwerenda_z_AKORD[[#This Row],[PRACOWNICY_ID]],AKORDT[PRACOWNICY_ID],0),1)</f>
        <v>#N/A</v>
      </c>
    </row>
    <row r="3187" spans="1:11">
      <c r="A3187" s="11"/>
      <c r="B3187" s="11"/>
      <c r="F3187" s="11"/>
      <c r="I3187" t="str">
        <f>LEFT(Tabela_Kwerenda_z_AKORD[[#This Row],[NR_KOMISJI]],5)</f>
        <v/>
      </c>
      <c r="J3187" t="str">
        <f>DAY(Tabela_Kwerenda_z_AKORD[[#This Row],[CZAS_START]]) &amp;"-"&amp; MONTH(Tabela_Kwerenda_z_AKORD[[#This Row],[CZAS_START]]) &amp;"-"&amp; YEAR(Tabela_Kwerenda_z_AKORD[[#This Row],[CZAS_START]])</f>
        <v>0-1-1900</v>
      </c>
      <c r="K3187" t="e">
        <f>INDEX(AKORDT[],MATCH(Tabela_Kwerenda_z_AKORD[[#This Row],[PRACOWNICY_ID]],AKORDT[PRACOWNICY_ID],0),1)</f>
        <v>#N/A</v>
      </c>
    </row>
    <row r="3188" spans="1:11">
      <c r="A3188" s="11"/>
      <c r="B3188" s="11"/>
      <c r="F3188" s="11"/>
      <c r="I3188" t="str">
        <f>LEFT(Tabela_Kwerenda_z_AKORD[[#This Row],[NR_KOMISJI]],5)</f>
        <v/>
      </c>
      <c r="J3188" t="str">
        <f>DAY(Tabela_Kwerenda_z_AKORD[[#This Row],[CZAS_START]]) &amp;"-"&amp; MONTH(Tabela_Kwerenda_z_AKORD[[#This Row],[CZAS_START]]) &amp;"-"&amp; YEAR(Tabela_Kwerenda_z_AKORD[[#This Row],[CZAS_START]])</f>
        <v>0-1-1900</v>
      </c>
      <c r="K3188" t="e">
        <f>INDEX(AKORDT[],MATCH(Tabela_Kwerenda_z_AKORD[[#This Row],[PRACOWNICY_ID]],AKORDT[PRACOWNICY_ID],0),1)</f>
        <v>#N/A</v>
      </c>
    </row>
    <row r="3189" spans="1:11">
      <c r="A3189" s="11"/>
      <c r="B3189" s="11"/>
      <c r="F3189" s="11"/>
      <c r="I3189" t="str">
        <f>LEFT(Tabela_Kwerenda_z_AKORD[[#This Row],[NR_KOMISJI]],5)</f>
        <v/>
      </c>
      <c r="J3189" t="str">
        <f>DAY(Tabela_Kwerenda_z_AKORD[[#This Row],[CZAS_START]]) &amp;"-"&amp; MONTH(Tabela_Kwerenda_z_AKORD[[#This Row],[CZAS_START]]) &amp;"-"&amp; YEAR(Tabela_Kwerenda_z_AKORD[[#This Row],[CZAS_START]])</f>
        <v>0-1-1900</v>
      </c>
      <c r="K3189" t="e">
        <f>INDEX(AKORDT[],MATCH(Tabela_Kwerenda_z_AKORD[[#This Row],[PRACOWNICY_ID]],AKORDT[PRACOWNICY_ID],0),1)</f>
        <v>#N/A</v>
      </c>
    </row>
    <row r="3190" spans="1:11">
      <c r="A3190" s="11"/>
      <c r="B3190" s="11"/>
      <c r="F3190" s="11"/>
      <c r="I3190" t="str">
        <f>LEFT(Tabela_Kwerenda_z_AKORD[[#This Row],[NR_KOMISJI]],5)</f>
        <v/>
      </c>
      <c r="J3190" t="str">
        <f>DAY(Tabela_Kwerenda_z_AKORD[[#This Row],[CZAS_START]]) &amp;"-"&amp; MONTH(Tabela_Kwerenda_z_AKORD[[#This Row],[CZAS_START]]) &amp;"-"&amp; YEAR(Tabela_Kwerenda_z_AKORD[[#This Row],[CZAS_START]])</f>
        <v>0-1-1900</v>
      </c>
      <c r="K3190" t="e">
        <f>INDEX(AKORDT[],MATCH(Tabela_Kwerenda_z_AKORD[[#This Row],[PRACOWNICY_ID]],AKORDT[PRACOWNICY_ID],0),1)</f>
        <v>#N/A</v>
      </c>
    </row>
    <row r="3191" spans="1:11">
      <c r="A3191" s="11"/>
      <c r="B3191" s="11"/>
      <c r="F3191" s="11"/>
      <c r="I3191" t="str">
        <f>LEFT(Tabela_Kwerenda_z_AKORD[[#This Row],[NR_KOMISJI]],5)</f>
        <v/>
      </c>
      <c r="J3191" t="str">
        <f>DAY(Tabela_Kwerenda_z_AKORD[[#This Row],[CZAS_START]]) &amp;"-"&amp; MONTH(Tabela_Kwerenda_z_AKORD[[#This Row],[CZAS_START]]) &amp;"-"&amp; YEAR(Tabela_Kwerenda_z_AKORD[[#This Row],[CZAS_START]])</f>
        <v>0-1-1900</v>
      </c>
      <c r="K3191" t="e">
        <f>INDEX(AKORDT[],MATCH(Tabela_Kwerenda_z_AKORD[[#This Row],[PRACOWNICY_ID]],AKORDT[PRACOWNICY_ID],0),1)</f>
        <v>#N/A</v>
      </c>
    </row>
    <row r="3192" spans="1:11">
      <c r="A3192" s="11"/>
      <c r="B3192" s="11"/>
      <c r="F3192" s="11"/>
      <c r="I3192" t="str">
        <f>LEFT(Tabela_Kwerenda_z_AKORD[[#This Row],[NR_KOMISJI]],5)</f>
        <v/>
      </c>
      <c r="J3192" t="str">
        <f>DAY(Tabela_Kwerenda_z_AKORD[[#This Row],[CZAS_START]]) &amp;"-"&amp; MONTH(Tabela_Kwerenda_z_AKORD[[#This Row],[CZAS_START]]) &amp;"-"&amp; YEAR(Tabela_Kwerenda_z_AKORD[[#This Row],[CZAS_START]])</f>
        <v>0-1-1900</v>
      </c>
      <c r="K3192" t="e">
        <f>INDEX(AKORDT[],MATCH(Tabela_Kwerenda_z_AKORD[[#This Row],[PRACOWNICY_ID]],AKORDT[PRACOWNICY_ID],0),1)</f>
        <v>#N/A</v>
      </c>
    </row>
    <row r="3193" spans="1:11">
      <c r="A3193" s="11"/>
      <c r="B3193" s="11"/>
      <c r="F3193" s="11"/>
      <c r="I3193" t="str">
        <f>LEFT(Tabela_Kwerenda_z_AKORD[[#This Row],[NR_KOMISJI]],5)</f>
        <v/>
      </c>
      <c r="J3193" t="str">
        <f>DAY(Tabela_Kwerenda_z_AKORD[[#This Row],[CZAS_START]]) &amp;"-"&amp; MONTH(Tabela_Kwerenda_z_AKORD[[#This Row],[CZAS_START]]) &amp;"-"&amp; YEAR(Tabela_Kwerenda_z_AKORD[[#This Row],[CZAS_START]])</f>
        <v>0-1-1900</v>
      </c>
      <c r="K3193" t="e">
        <f>INDEX(AKORDT[],MATCH(Tabela_Kwerenda_z_AKORD[[#This Row],[PRACOWNICY_ID]],AKORDT[PRACOWNICY_ID],0),1)</f>
        <v>#N/A</v>
      </c>
    </row>
    <row r="3194" spans="1:11">
      <c r="A3194" s="11"/>
      <c r="B3194" s="11"/>
      <c r="F3194" s="11"/>
      <c r="I3194" t="str">
        <f>LEFT(Tabela_Kwerenda_z_AKORD[[#This Row],[NR_KOMISJI]],5)</f>
        <v/>
      </c>
      <c r="J3194" t="str">
        <f>DAY(Tabela_Kwerenda_z_AKORD[[#This Row],[CZAS_START]]) &amp;"-"&amp; MONTH(Tabela_Kwerenda_z_AKORD[[#This Row],[CZAS_START]]) &amp;"-"&amp; YEAR(Tabela_Kwerenda_z_AKORD[[#This Row],[CZAS_START]])</f>
        <v>0-1-1900</v>
      </c>
      <c r="K3194" t="e">
        <f>INDEX(AKORDT[],MATCH(Tabela_Kwerenda_z_AKORD[[#This Row],[PRACOWNICY_ID]],AKORDT[PRACOWNICY_ID],0),1)</f>
        <v>#N/A</v>
      </c>
    </row>
    <row r="3195" spans="1:11">
      <c r="A3195" s="11"/>
      <c r="B3195" s="11"/>
      <c r="F3195" s="11"/>
      <c r="I3195" t="str">
        <f>LEFT(Tabela_Kwerenda_z_AKORD[[#This Row],[NR_KOMISJI]],5)</f>
        <v/>
      </c>
      <c r="J3195" t="str">
        <f>DAY(Tabela_Kwerenda_z_AKORD[[#This Row],[CZAS_START]]) &amp;"-"&amp; MONTH(Tabela_Kwerenda_z_AKORD[[#This Row],[CZAS_START]]) &amp;"-"&amp; YEAR(Tabela_Kwerenda_z_AKORD[[#This Row],[CZAS_START]])</f>
        <v>0-1-1900</v>
      </c>
      <c r="K3195" t="e">
        <f>INDEX(AKORDT[],MATCH(Tabela_Kwerenda_z_AKORD[[#This Row],[PRACOWNICY_ID]],AKORDT[PRACOWNICY_ID],0),1)</f>
        <v>#N/A</v>
      </c>
    </row>
    <row r="3196" spans="1:11">
      <c r="A3196" s="11"/>
      <c r="B3196" s="11"/>
      <c r="F3196" s="11"/>
      <c r="I3196" t="str">
        <f>LEFT(Tabela_Kwerenda_z_AKORD[[#This Row],[NR_KOMISJI]],5)</f>
        <v/>
      </c>
      <c r="J3196" t="str">
        <f>DAY(Tabela_Kwerenda_z_AKORD[[#This Row],[CZAS_START]]) &amp;"-"&amp; MONTH(Tabela_Kwerenda_z_AKORD[[#This Row],[CZAS_START]]) &amp;"-"&amp; YEAR(Tabela_Kwerenda_z_AKORD[[#This Row],[CZAS_START]])</f>
        <v>0-1-1900</v>
      </c>
      <c r="K3196" t="e">
        <f>INDEX(AKORDT[],MATCH(Tabela_Kwerenda_z_AKORD[[#This Row],[PRACOWNICY_ID]],AKORDT[PRACOWNICY_ID],0),1)</f>
        <v>#N/A</v>
      </c>
    </row>
    <row r="3197" spans="1:11">
      <c r="A3197" s="11"/>
      <c r="B3197" s="11"/>
      <c r="F3197" s="11"/>
      <c r="I3197" t="str">
        <f>LEFT(Tabela_Kwerenda_z_AKORD[[#This Row],[NR_KOMISJI]],5)</f>
        <v/>
      </c>
      <c r="J3197" t="str">
        <f>DAY(Tabela_Kwerenda_z_AKORD[[#This Row],[CZAS_START]]) &amp;"-"&amp; MONTH(Tabela_Kwerenda_z_AKORD[[#This Row],[CZAS_START]]) &amp;"-"&amp; YEAR(Tabela_Kwerenda_z_AKORD[[#This Row],[CZAS_START]])</f>
        <v>0-1-1900</v>
      </c>
      <c r="K3197" t="e">
        <f>INDEX(AKORDT[],MATCH(Tabela_Kwerenda_z_AKORD[[#This Row],[PRACOWNICY_ID]],AKORDT[PRACOWNICY_ID],0),1)</f>
        <v>#N/A</v>
      </c>
    </row>
    <row r="3198" spans="1:11">
      <c r="A3198" s="11"/>
      <c r="B3198" s="11"/>
      <c r="F3198" s="11"/>
      <c r="I3198" t="str">
        <f>LEFT(Tabela_Kwerenda_z_AKORD[[#This Row],[NR_KOMISJI]],5)</f>
        <v/>
      </c>
      <c r="J3198" t="str">
        <f>DAY(Tabela_Kwerenda_z_AKORD[[#This Row],[CZAS_START]]) &amp;"-"&amp; MONTH(Tabela_Kwerenda_z_AKORD[[#This Row],[CZAS_START]]) &amp;"-"&amp; YEAR(Tabela_Kwerenda_z_AKORD[[#This Row],[CZAS_START]])</f>
        <v>0-1-1900</v>
      </c>
      <c r="K3198" t="e">
        <f>INDEX(AKORDT[],MATCH(Tabela_Kwerenda_z_AKORD[[#This Row],[PRACOWNICY_ID]],AKORDT[PRACOWNICY_ID],0),1)</f>
        <v>#N/A</v>
      </c>
    </row>
    <row r="3199" spans="1:11">
      <c r="A3199" s="11"/>
      <c r="B3199" s="11"/>
      <c r="F3199" s="11"/>
      <c r="I3199" t="str">
        <f>LEFT(Tabela_Kwerenda_z_AKORD[[#This Row],[NR_KOMISJI]],5)</f>
        <v/>
      </c>
      <c r="J3199" t="str">
        <f>DAY(Tabela_Kwerenda_z_AKORD[[#This Row],[CZAS_START]]) &amp;"-"&amp; MONTH(Tabela_Kwerenda_z_AKORD[[#This Row],[CZAS_START]]) &amp;"-"&amp; YEAR(Tabela_Kwerenda_z_AKORD[[#This Row],[CZAS_START]])</f>
        <v>0-1-1900</v>
      </c>
      <c r="K3199" t="e">
        <f>INDEX(AKORDT[],MATCH(Tabela_Kwerenda_z_AKORD[[#This Row],[PRACOWNICY_ID]],AKORDT[PRACOWNICY_ID],0),1)</f>
        <v>#N/A</v>
      </c>
    </row>
    <row r="3200" spans="1:11">
      <c r="A3200" s="11"/>
      <c r="B3200" s="11"/>
      <c r="F3200" s="11"/>
      <c r="I3200" t="str">
        <f>LEFT(Tabela_Kwerenda_z_AKORD[[#This Row],[NR_KOMISJI]],5)</f>
        <v/>
      </c>
      <c r="J3200" t="str">
        <f>DAY(Tabela_Kwerenda_z_AKORD[[#This Row],[CZAS_START]]) &amp;"-"&amp; MONTH(Tabela_Kwerenda_z_AKORD[[#This Row],[CZAS_START]]) &amp;"-"&amp; YEAR(Tabela_Kwerenda_z_AKORD[[#This Row],[CZAS_START]])</f>
        <v>0-1-1900</v>
      </c>
      <c r="K3200" t="e">
        <f>INDEX(AKORDT[],MATCH(Tabela_Kwerenda_z_AKORD[[#This Row],[PRACOWNICY_ID]],AKORDT[PRACOWNICY_ID],0),1)</f>
        <v>#N/A</v>
      </c>
    </row>
    <row r="3201" spans="1:11">
      <c r="A3201" s="11"/>
      <c r="B3201" s="11"/>
      <c r="F3201" s="11"/>
      <c r="I3201" t="str">
        <f>LEFT(Tabela_Kwerenda_z_AKORD[[#This Row],[NR_KOMISJI]],5)</f>
        <v/>
      </c>
      <c r="J3201" t="str">
        <f>DAY(Tabela_Kwerenda_z_AKORD[[#This Row],[CZAS_START]]) &amp;"-"&amp; MONTH(Tabela_Kwerenda_z_AKORD[[#This Row],[CZAS_START]]) &amp;"-"&amp; YEAR(Tabela_Kwerenda_z_AKORD[[#This Row],[CZAS_START]])</f>
        <v>0-1-1900</v>
      </c>
      <c r="K3201" t="e">
        <f>INDEX(AKORDT[],MATCH(Tabela_Kwerenda_z_AKORD[[#This Row],[PRACOWNICY_ID]],AKORDT[PRACOWNICY_ID],0),1)</f>
        <v>#N/A</v>
      </c>
    </row>
    <row r="3202" spans="1:11">
      <c r="A3202" s="11"/>
      <c r="B3202" s="11"/>
      <c r="F3202" s="11"/>
      <c r="I3202" t="str">
        <f>LEFT(Tabela_Kwerenda_z_AKORD[[#This Row],[NR_KOMISJI]],5)</f>
        <v/>
      </c>
      <c r="J3202" t="str">
        <f>DAY(Tabela_Kwerenda_z_AKORD[[#This Row],[CZAS_START]]) &amp;"-"&amp; MONTH(Tabela_Kwerenda_z_AKORD[[#This Row],[CZAS_START]]) &amp;"-"&amp; YEAR(Tabela_Kwerenda_z_AKORD[[#This Row],[CZAS_START]])</f>
        <v>0-1-1900</v>
      </c>
      <c r="K3202" t="e">
        <f>INDEX(AKORDT[],MATCH(Tabela_Kwerenda_z_AKORD[[#This Row],[PRACOWNICY_ID]],AKORDT[PRACOWNICY_ID],0),1)</f>
        <v>#N/A</v>
      </c>
    </row>
    <row r="3203" spans="1:11">
      <c r="A3203" s="11"/>
      <c r="B3203" s="11"/>
      <c r="F3203" s="11"/>
      <c r="I3203" t="str">
        <f>LEFT(Tabela_Kwerenda_z_AKORD[[#This Row],[NR_KOMISJI]],5)</f>
        <v/>
      </c>
      <c r="J3203" t="str">
        <f>DAY(Tabela_Kwerenda_z_AKORD[[#This Row],[CZAS_START]]) &amp;"-"&amp; MONTH(Tabela_Kwerenda_z_AKORD[[#This Row],[CZAS_START]]) &amp;"-"&amp; YEAR(Tabela_Kwerenda_z_AKORD[[#This Row],[CZAS_START]])</f>
        <v>0-1-1900</v>
      </c>
      <c r="K3203" t="e">
        <f>INDEX(AKORDT[],MATCH(Tabela_Kwerenda_z_AKORD[[#This Row],[PRACOWNICY_ID]],AKORDT[PRACOWNICY_ID],0),1)</f>
        <v>#N/A</v>
      </c>
    </row>
    <row r="3204" spans="1:11">
      <c r="A3204" s="11"/>
      <c r="B3204" s="11"/>
      <c r="F3204" s="11"/>
      <c r="I3204" t="str">
        <f>LEFT(Tabela_Kwerenda_z_AKORD[[#This Row],[NR_KOMISJI]],5)</f>
        <v/>
      </c>
      <c r="J3204" t="str">
        <f>DAY(Tabela_Kwerenda_z_AKORD[[#This Row],[CZAS_START]]) &amp;"-"&amp; MONTH(Tabela_Kwerenda_z_AKORD[[#This Row],[CZAS_START]]) &amp;"-"&amp; YEAR(Tabela_Kwerenda_z_AKORD[[#This Row],[CZAS_START]])</f>
        <v>0-1-1900</v>
      </c>
      <c r="K3204" t="e">
        <f>INDEX(AKORDT[],MATCH(Tabela_Kwerenda_z_AKORD[[#This Row],[PRACOWNICY_ID]],AKORDT[PRACOWNICY_ID],0),1)</f>
        <v>#N/A</v>
      </c>
    </row>
    <row r="3205" spans="1:11">
      <c r="A3205" s="11"/>
      <c r="B3205" s="11"/>
      <c r="F3205" s="11"/>
      <c r="I3205" t="str">
        <f>LEFT(Tabela_Kwerenda_z_AKORD[[#This Row],[NR_KOMISJI]],5)</f>
        <v/>
      </c>
      <c r="J3205" t="str">
        <f>DAY(Tabela_Kwerenda_z_AKORD[[#This Row],[CZAS_START]]) &amp;"-"&amp; MONTH(Tabela_Kwerenda_z_AKORD[[#This Row],[CZAS_START]]) &amp;"-"&amp; YEAR(Tabela_Kwerenda_z_AKORD[[#This Row],[CZAS_START]])</f>
        <v>0-1-1900</v>
      </c>
      <c r="K3205" t="e">
        <f>INDEX(AKORDT[],MATCH(Tabela_Kwerenda_z_AKORD[[#This Row],[PRACOWNICY_ID]],AKORDT[PRACOWNICY_ID],0),1)</f>
        <v>#N/A</v>
      </c>
    </row>
    <row r="3206" spans="1:11">
      <c r="A3206" s="11"/>
      <c r="B3206" s="11"/>
      <c r="F3206" s="11"/>
      <c r="I3206" t="str">
        <f>LEFT(Tabela_Kwerenda_z_AKORD[[#This Row],[NR_KOMISJI]],5)</f>
        <v/>
      </c>
      <c r="J3206" t="str">
        <f>DAY(Tabela_Kwerenda_z_AKORD[[#This Row],[CZAS_START]]) &amp;"-"&amp; MONTH(Tabela_Kwerenda_z_AKORD[[#This Row],[CZAS_START]]) &amp;"-"&amp; YEAR(Tabela_Kwerenda_z_AKORD[[#This Row],[CZAS_START]])</f>
        <v>0-1-1900</v>
      </c>
      <c r="K3206" t="e">
        <f>INDEX(AKORDT[],MATCH(Tabela_Kwerenda_z_AKORD[[#This Row],[PRACOWNICY_ID]],AKORDT[PRACOWNICY_ID],0),1)</f>
        <v>#N/A</v>
      </c>
    </row>
    <row r="3207" spans="1:11">
      <c r="A3207" s="11"/>
      <c r="B3207" s="11"/>
      <c r="F3207" s="11"/>
      <c r="I3207" t="str">
        <f>LEFT(Tabela_Kwerenda_z_AKORD[[#This Row],[NR_KOMISJI]],5)</f>
        <v/>
      </c>
      <c r="J3207" t="str">
        <f>DAY(Tabela_Kwerenda_z_AKORD[[#This Row],[CZAS_START]]) &amp;"-"&amp; MONTH(Tabela_Kwerenda_z_AKORD[[#This Row],[CZAS_START]]) &amp;"-"&amp; YEAR(Tabela_Kwerenda_z_AKORD[[#This Row],[CZAS_START]])</f>
        <v>0-1-1900</v>
      </c>
      <c r="K3207" t="e">
        <f>INDEX(AKORDT[],MATCH(Tabela_Kwerenda_z_AKORD[[#This Row],[PRACOWNICY_ID]],AKORDT[PRACOWNICY_ID],0),1)</f>
        <v>#N/A</v>
      </c>
    </row>
    <row r="3208" spans="1:11">
      <c r="A3208" s="11"/>
      <c r="B3208" s="11"/>
      <c r="F3208" s="11"/>
      <c r="I3208" t="str">
        <f>LEFT(Tabela_Kwerenda_z_AKORD[[#This Row],[NR_KOMISJI]],5)</f>
        <v/>
      </c>
      <c r="J3208" t="str">
        <f>DAY(Tabela_Kwerenda_z_AKORD[[#This Row],[CZAS_START]]) &amp;"-"&amp; MONTH(Tabela_Kwerenda_z_AKORD[[#This Row],[CZAS_START]]) &amp;"-"&amp; YEAR(Tabela_Kwerenda_z_AKORD[[#This Row],[CZAS_START]])</f>
        <v>0-1-1900</v>
      </c>
      <c r="K3208" t="e">
        <f>INDEX(AKORDT[],MATCH(Tabela_Kwerenda_z_AKORD[[#This Row],[PRACOWNICY_ID]],AKORDT[PRACOWNICY_ID],0),1)</f>
        <v>#N/A</v>
      </c>
    </row>
    <row r="3209" spans="1:11">
      <c r="A3209" s="11"/>
      <c r="B3209" s="11"/>
      <c r="F3209" s="11"/>
      <c r="I3209" t="str">
        <f>LEFT(Tabela_Kwerenda_z_AKORD[[#This Row],[NR_KOMISJI]],5)</f>
        <v/>
      </c>
      <c r="J3209" t="str">
        <f>DAY(Tabela_Kwerenda_z_AKORD[[#This Row],[CZAS_START]]) &amp;"-"&amp; MONTH(Tabela_Kwerenda_z_AKORD[[#This Row],[CZAS_START]]) &amp;"-"&amp; YEAR(Tabela_Kwerenda_z_AKORD[[#This Row],[CZAS_START]])</f>
        <v>0-1-1900</v>
      </c>
      <c r="K3209" t="e">
        <f>INDEX(AKORDT[],MATCH(Tabela_Kwerenda_z_AKORD[[#This Row],[PRACOWNICY_ID]],AKORDT[PRACOWNICY_ID],0),1)</f>
        <v>#N/A</v>
      </c>
    </row>
    <row r="3210" spans="1:11">
      <c r="A3210" s="11"/>
      <c r="B3210" s="11"/>
      <c r="F3210" s="11"/>
      <c r="I3210" t="str">
        <f>LEFT(Tabela_Kwerenda_z_AKORD[[#This Row],[NR_KOMISJI]],5)</f>
        <v/>
      </c>
      <c r="J3210" t="str">
        <f>DAY(Tabela_Kwerenda_z_AKORD[[#This Row],[CZAS_START]]) &amp;"-"&amp; MONTH(Tabela_Kwerenda_z_AKORD[[#This Row],[CZAS_START]]) &amp;"-"&amp; YEAR(Tabela_Kwerenda_z_AKORD[[#This Row],[CZAS_START]])</f>
        <v>0-1-1900</v>
      </c>
      <c r="K3210" t="e">
        <f>INDEX(AKORDT[],MATCH(Tabela_Kwerenda_z_AKORD[[#This Row],[PRACOWNICY_ID]],AKORDT[PRACOWNICY_ID],0),1)</f>
        <v>#N/A</v>
      </c>
    </row>
    <row r="3211" spans="1:11">
      <c r="A3211" s="11"/>
      <c r="B3211" s="11"/>
      <c r="F3211" s="11"/>
      <c r="I3211" t="str">
        <f>LEFT(Tabela_Kwerenda_z_AKORD[[#This Row],[NR_KOMISJI]],5)</f>
        <v/>
      </c>
      <c r="J3211" t="str">
        <f>DAY(Tabela_Kwerenda_z_AKORD[[#This Row],[CZAS_START]]) &amp;"-"&amp; MONTH(Tabela_Kwerenda_z_AKORD[[#This Row],[CZAS_START]]) &amp;"-"&amp; YEAR(Tabela_Kwerenda_z_AKORD[[#This Row],[CZAS_START]])</f>
        <v>0-1-1900</v>
      </c>
      <c r="K3211" t="e">
        <f>INDEX(AKORDT[],MATCH(Tabela_Kwerenda_z_AKORD[[#This Row],[PRACOWNICY_ID]],AKORDT[PRACOWNICY_ID],0),1)</f>
        <v>#N/A</v>
      </c>
    </row>
    <row r="3212" spans="1:11">
      <c r="A3212" s="11"/>
      <c r="B3212" s="11"/>
      <c r="F3212" s="11"/>
      <c r="I3212" t="str">
        <f>LEFT(Tabela_Kwerenda_z_AKORD[[#This Row],[NR_KOMISJI]],5)</f>
        <v/>
      </c>
      <c r="J3212" t="str">
        <f>DAY(Tabela_Kwerenda_z_AKORD[[#This Row],[CZAS_START]]) &amp;"-"&amp; MONTH(Tabela_Kwerenda_z_AKORD[[#This Row],[CZAS_START]]) &amp;"-"&amp; YEAR(Tabela_Kwerenda_z_AKORD[[#This Row],[CZAS_START]])</f>
        <v>0-1-1900</v>
      </c>
      <c r="K3212" t="e">
        <f>INDEX(AKORDT[],MATCH(Tabela_Kwerenda_z_AKORD[[#This Row],[PRACOWNICY_ID]],AKORDT[PRACOWNICY_ID],0),1)</f>
        <v>#N/A</v>
      </c>
    </row>
    <row r="3213" spans="1:11">
      <c r="A3213" s="11"/>
      <c r="B3213" s="11"/>
      <c r="F3213" s="11"/>
      <c r="I3213" t="str">
        <f>LEFT(Tabela_Kwerenda_z_AKORD[[#This Row],[NR_KOMISJI]],5)</f>
        <v/>
      </c>
      <c r="J3213" t="str">
        <f>DAY(Tabela_Kwerenda_z_AKORD[[#This Row],[CZAS_START]]) &amp;"-"&amp; MONTH(Tabela_Kwerenda_z_AKORD[[#This Row],[CZAS_START]]) &amp;"-"&amp; YEAR(Tabela_Kwerenda_z_AKORD[[#This Row],[CZAS_START]])</f>
        <v>0-1-1900</v>
      </c>
      <c r="K3213" t="e">
        <f>INDEX(AKORDT[],MATCH(Tabela_Kwerenda_z_AKORD[[#This Row],[PRACOWNICY_ID]],AKORDT[PRACOWNICY_ID],0),1)</f>
        <v>#N/A</v>
      </c>
    </row>
    <row r="3214" spans="1:11">
      <c r="A3214" s="11"/>
      <c r="B3214" s="11"/>
      <c r="F3214" s="11"/>
      <c r="I3214" t="str">
        <f>LEFT(Tabela_Kwerenda_z_AKORD[[#This Row],[NR_KOMISJI]],5)</f>
        <v/>
      </c>
      <c r="J3214" t="str">
        <f>DAY(Tabela_Kwerenda_z_AKORD[[#This Row],[CZAS_START]]) &amp;"-"&amp; MONTH(Tabela_Kwerenda_z_AKORD[[#This Row],[CZAS_START]]) &amp;"-"&amp; YEAR(Tabela_Kwerenda_z_AKORD[[#This Row],[CZAS_START]])</f>
        <v>0-1-1900</v>
      </c>
      <c r="K3214" t="e">
        <f>INDEX(AKORDT[],MATCH(Tabela_Kwerenda_z_AKORD[[#This Row],[PRACOWNICY_ID]],AKORDT[PRACOWNICY_ID],0),1)</f>
        <v>#N/A</v>
      </c>
    </row>
    <row r="3215" spans="1:11">
      <c r="A3215" s="11"/>
      <c r="B3215" s="11"/>
      <c r="F3215" s="11"/>
      <c r="I3215" t="str">
        <f>LEFT(Tabela_Kwerenda_z_AKORD[[#This Row],[NR_KOMISJI]],5)</f>
        <v/>
      </c>
      <c r="J3215" t="str">
        <f>DAY(Tabela_Kwerenda_z_AKORD[[#This Row],[CZAS_START]]) &amp;"-"&amp; MONTH(Tabela_Kwerenda_z_AKORD[[#This Row],[CZAS_START]]) &amp;"-"&amp; YEAR(Tabela_Kwerenda_z_AKORD[[#This Row],[CZAS_START]])</f>
        <v>0-1-1900</v>
      </c>
      <c r="K3215" t="e">
        <f>INDEX(AKORDT[],MATCH(Tabela_Kwerenda_z_AKORD[[#This Row],[PRACOWNICY_ID]],AKORDT[PRACOWNICY_ID],0),1)</f>
        <v>#N/A</v>
      </c>
    </row>
    <row r="3216" spans="1:11">
      <c r="A3216" s="11"/>
      <c r="B3216" s="11"/>
      <c r="F3216" s="11"/>
      <c r="I3216" t="str">
        <f>LEFT(Tabela_Kwerenda_z_AKORD[[#This Row],[NR_KOMISJI]],5)</f>
        <v/>
      </c>
      <c r="J3216" t="str">
        <f>DAY(Tabela_Kwerenda_z_AKORD[[#This Row],[CZAS_START]]) &amp;"-"&amp; MONTH(Tabela_Kwerenda_z_AKORD[[#This Row],[CZAS_START]]) &amp;"-"&amp; YEAR(Tabela_Kwerenda_z_AKORD[[#This Row],[CZAS_START]])</f>
        <v>0-1-1900</v>
      </c>
      <c r="K3216" t="e">
        <f>INDEX(AKORDT[],MATCH(Tabela_Kwerenda_z_AKORD[[#This Row],[PRACOWNICY_ID]],AKORDT[PRACOWNICY_ID],0),1)</f>
        <v>#N/A</v>
      </c>
    </row>
    <row r="3217" spans="1:11">
      <c r="A3217" s="11"/>
      <c r="B3217" s="11"/>
      <c r="F3217" s="11"/>
      <c r="I3217" t="str">
        <f>LEFT(Tabela_Kwerenda_z_AKORD[[#This Row],[NR_KOMISJI]],5)</f>
        <v/>
      </c>
      <c r="J3217" t="str">
        <f>DAY(Tabela_Kwerenda_z_AKORD[[#This Row],[CZAS_START]]) &amp;"-"&amp; MONTH(Tabela_Kwerenda_z_AKORD[[#This Row],[CZAS_START]]) &amp;"-"&amp; YEAR(Tabela_Kwerenda_z_AKORD[[#This Row],[CZAS_START]])</f>
        <v>0-1-1900</v>
      </c>
      <c r="K3217" t="e">
        <f>INDEX(AKORDT[],MATCH(Tabela_Kwerenda_z_AKORD[[#This Row],[PRACOWNICY_ID]],AKORDT[PRACOWNICY_ID],0),1)</f>
        <v>#N/A</v>
      </c>
    </row>
    <row r="3218" spans="1:11">
      <c r="A3218" s="11"/>
      <c r="B3218" s="11"/>
      <c r="F3218" s="11"/>
      <c r="I3218" t="str">
        <f>LEFT(Tabela_Kwerenda_z_AKORD[[#This Row],[NR_KOMISJI]],5)</f>
        <v/>
      </c>
      <c r="J3218" t="str">
        <f>DAY(Tabela_Kwerenda_z_AKORD[[#This Row],[CZAS_START]]) &amp;"-"&amp; MONTH(Tabela_Kwerenda_z_AKORD[[#This Row],[CZAS_START]]) &amp;"-"&amp; YEAR(Tabela_Kwerenda_z_AKORD[[#This Row],[CZAS_START]])</f>
        <v>0-1-1900</v>
      </c>
      <c r="K3218" t="e">
        <f>INDEX(AKORDT[],MATCH(Tabela_Kwerenda_z_AKORD[[#This Row],[PRACOWNICY_ID]],AKORDT[PRACOWNICY_ID],0),1)</f>
        <v>#N/A</v>
      </c>
    </row>
    <row r="3219" spans="1:11">
      <c r="A3219" s="11"/>
      <c r="B3219" s="11"/>
      <c r="F3219" s="11"/>
      <c r="I3219" t="str">
        <f>LEFT(Tabela_Kwerenda_z_AKORD[[#This Row],[NR_KOMISJI]],5)</f>
        <v/>
      </c>
      <c r="J3219" t="str">
        <f>DAY(Tabela_Kwerenda_z_AKORD[[#This Row],[CZAS_START]]) &amp;"-"&amp; MONTH(Tabela_Kwerenda_z_AKORD[[#This Row],[CZAS_START]]) &amp;"-"&amp; YEAR(Tabela_Kwerenda_z_AKORD[[#This Row],[CZAS_START]])</f>
        <v>0-1-1900</v>
      </c>
      <c r="K3219" t="e">
        <f>INDEX(AKORDT[],MATCH(Tabela_Kwerenda_z_AKORD[[#This Row],[PRACOWNICY_ID]],AKORDT[PRACOWNICY_ID],0),1)</f>
        <v>#N/A</v>
      </c>
    </row>
    <row r="3220" spans="1:11">
      <c r="A3220" s="11"/>
      <c r="B3220" s="11"/>
      <c r="F3220" s="11"/>
      <c r="I3220" t="str">
        <f>LEFT(Tabela_Kwerenda_z_AKORD[[#This Row],[NR_KOMISJI]],5)</f>
        <v/>
      </c>
      <c r="J3220" t="str">
        <f>DAY(Tabela_Kwerenda_z_AKORD[[#This Row],[CZAS_START]]) &amp;"-"&amp; MONTH(Tabela_Kwerenda_z_AKORD[[#This Row],[CZAS_START]]) &amp;"-"&amp; YEAR(Tabela_Kwerenda_z_AKORD[[#This Row],[CZAS_START]])</f>
        <v>0-1-1900</v>
      </c>
      <c r="K3220" t="e">
        <f>INDEX(AKORDT[],MATCH(Tabela_Kwerenda_z_AKORD[[#This Row],[PRACOWNICY_ID]],AKORDT[PRACOWNICY_ID],0),1)</f>
        <v>#N/A</v>
      </c>
    </row>
    <row r="3221" spans="1:11">
      <c r="A3221" s="11"/>
      <c r="B3221" s="11"/>
      <c r="F3221" s="11"/>
      <c r="I3221" t="str">
        <f>LEFT(Tabela_Kwerenda_z_AKORD[[#This Row],[NR_KOMISJI]],5)</f>
        <v/>
      </c>
      <c r="J3221" t="str">
        <f>DAY(Tabela_Kwerenda_z_AKORD[[#This Row],[CZAS_START]]) &amp;"-"&amp; MONTH(Tabela_Kwerenda_z_AKORD[[#This Row],[CZAS_START]]) &amp;"-"&amp; YEAR(Tabela_Kwerenda_z_AKORD[[#This Row],[CZAS_START]])</f>
        <v>0-1-1900</v>
      </c>
      <c r="K3221" t="e">
        <f>INDEX(AKORDT[],MATCH(Tabela_Kwerenda_z_AKORD[[#This Row],[PRACOWNICY_ID]],AKORDT[PRACOWNICY_ID],0),1)</f>
        <v>#N/A</v>
      </c>
    </row>
    <row r="3222" spans="1:11">
      <c r="A3222" s="11"/>
      <c r="B3222" s="11"/>
      <c r="F3222" s="11"/>
      <c r="I3222" t="str">
        <f>LEFT(Tabela_Kwerenda_z_AKORD[[#This Row],[NR_KOMISJI]],5)</f>
        <v/>
      </c>
      <c r="J3222" t="str">
        <f>DAY(Tabela_Kwerenda_z_AKORD[[#This Row],[CZAS_START]]) &amp;"-"&amp; MONTH(Tabela_Kwerenda_z_AKORD[[#This Row],[CZAS_START]]) &amp;"-"&amp; YEAR(Tabela_Kwerenda_z_AKORD[[#This Row],[CZAS_START]])</f>
        <v>0-1-1900</v>
      </c>
      <c r="K3222" t="e">
        <f>INDEX(AKORDT[],MATCH(Tabela_Kwerenda_z_AKORD[[#This Row],[PRACOWNICY_ID]],AKORDT[PRACOWNICY_ID],0),1)</f>
        <v>#N/A</v>
      </c>
    </row>
    <row r="3223" spans="1:11">
      <c r="A3223" s="11"/>
      <c r="B3223" s="11"/>
      <c r="F3223" s="11"/>
      <c r="I3223" t="str">
        <f>LEFT(Tabela_Kwerenda_z_AKORD[[#This Row],[NR_KOMISJI]],5)</f>
        <v/>
      </c>
      <c r="J3223" t="str">
        <f>DAY(Tabela_Kwerenda_z_AKORD[[#This Row],[CZAS_START]]) &amp;"-"&amp; MONTH(Tabela_Kwerenda_z_AKORD[[#This Row],[CZAS_START]]) &amp;"-"&amp; YEAR(Tabela_Kwerenda_z_AKORD[[#This Row],[CZAS_START]])</f>
        <v>0-1-1900</v>
      </c>
      <c r="K3223" t="e">
        <f>INDEX(AKORDT[],MATCH(Tabela_Kwerenda_z_AKORD[[#This Row],[PRACOWNICY_ID]],AKORDT[PRACOWNICY_ID],0),1)</f>
        <v>#N/A</v>
      </c>
    </row>
    <row r="3224" spans="1:11">
      <c r="A3224" s="11"/>
      <c r="B3224" s="11"/>
      <c r="F3224" s="11"/>
      <c r="I3224" t="str">
        <f>LEFT(Tabela_Kwerenda_z_AKORD[[#This Row],[NR_KOMISJI]],5)</f>
        <v/>
      </c>
      <c r="J3224" t="str">
        <f>DAY(Tabela_Kwerenda_z_AKORD[[#This Row],[CZAS_START]]) &amp;"-"&amp; MONTH(Tabela_Kwerenda_z_AKORD[[#This Row],[CZAS_START]]) &amp;"-"&amp; YEAR(Tabela_Kwerenda_z_AKORD[[#This Row],[CZAS_START]])</f>
        <v>0-1-1900</v>
      </c>
      <c r="K3224" t="e">
        <f>INDEX(AKORDT[],MATCH(Tabela_Kwerenda_z_AKORD[[#This Row],[PRACOWNICY_ID]],AKORDT[PRACOWNICY_ID],0),1)</f>
        <v>#N/A</v>
      </c>
    </row>
    <row r="3225" spans="1:11">
      <c r="A3225" s="11"/>
      <c r="B3225" s="11"/>
      <c r="F3225" s="11"/>
      <c r="I3225" t="str">
        <f>LEFT(Tabela_Kwerenda_z_AKORD[[#This Row],[NR_KOMISJI]],5)</f>
        <v/>
      </c>
      <c r="J3225" t="str">
        <f>DAY(Tabela_Kwerenda_z_AKORD[[#This Row],[CZAS_START]]) &amp;"-"&amp; MONTH(Tabela_Kwerenda_z_AKORD[[#This Row],[CZAS_START]]) &amp;"-"&amp; YEAR(Tabela_Kwerenda_z_AKORD[[#This Row],[CZAS_START]])</f>
        <v>0-1-1900</v>
      </c>
      <c r="K3225" t="e">
        <f>INDEX(AKORDT[],MATCH(Tabela_Kwerenda_z_AKORD[[#This Row],[PRACOWNICY_ID]],AKORDT[PRACOWNICY_ID],0),1)</f>
        <v>#N/A</v>
      </c>
    </row>
    <row r="3226" spans="1:11">
      <c r="A3226" s="11"/>
      <c r="B3226" s="11"/>
      <c r="F3226" s="11"/>
      <c r="I3226" t="str">
        <f>LEFT(Tabela_Kwerenda_z_AKORD[[#This Row],[NR_KOMISJI]],5)</f>
        <v/>
      </c>
      <c r="J3226" t="str">
        <f>DAY(Tabela_Kwerenda_z_AKORD[[#This Row],[CZAS_START]]) &amp;"-"&amp; MONTH(Tabela_Kwerenda_z_AKORD[[#This Row],[CZAS_START]]) &amp;"-"&amp; YEAR(Tabela_Kwerenda_z_AKORD[[#This Row],[CZAS_START]])</f>
        <v>0-1-1900</v>
      </c>
      <c r="K3226" t="e">
        <f>INDEX(AKORDT[],MATCH(Tabela_Kwerenda_z_AKORD[[#This Row],[PRACOWNICY_ID]],AKORDT[PRACOWNICY_ID],0),1)</f>
        <v>#N/A</v>
      </c>
    </row>
    <row r="3227" spans="1:11">
      <c r="A3227" s="11"/>
      <c r="B3227" s="11"/>
      <c r="F3227" s="11"/>
      <c r="I3227" t="str">
        <f>LEFT(Tabela_Kwerenda_z_AKORD[[#This Row],[NR_KOMISJI]],5)</f>
        <v/>
      </c>
      <c r="J3227" t="str">
        <f>DAY(Tabela_Kwerenda_z_AKORD[[#This Row],[CZAS_START]]) &amp;"-"&amp; MONTH(Tabela_Kwerenda_z_AKORD[[#This Row],[CZAS_START]]) &amp;"-"&amp; YEAR(Tabela_Kwerenda_z_AKORD[[#This Row],[CZAS_START]])</f>
        <v>0-1-1900</v>
      </c>
      <c r="K3227" t="e">
        <f>INDEX(AKORDT[],MATCH(Tabela_Kwerenda_z_AKORD[[#This Row],[PRACOWNICY_ID]],AKORDT[PRACOWNICY_ID],0),1)</f>
        <v>#N/A</v>
      </c>
    </row>
    <row r="3228" spans="1:11">
      <c r="A3228" s="11"/>
      <c r="B3228" s="11"/>
      <c r="F3228" s="11"/>
      <c r="I3228" t="str">
        <f>LEFT(Tabela_Kwerenda_z_AKORD[[#This Row],[NR_KOMISJI]],5)</f>
        <v/>
      </c>
      <c r="J3228" t="str">
        <f>DAY(Tabela_Kwerenda_z_AKORD[[#This Row],[CZAS_START]]) &amp;"-"&amp; MONTH(Tabela_Kwerenda_z_AKORD[[#This Row],[CZAS_START]]) &amp;"-"&amp; YEAR(Tabela_Kwerenda_z_AKORD[[#This Row],[CZAS_START]])</f>
        <v>0-1-1900</v>
      </c>
      <c r="K3228" t="e">
        <f>INDEX(AKORDT[],MATCH(Tabela_Kwerenda_z_AKORD[[#This Row],[PRACOWNICY_ID]],AKORDT[PRACOWNICY_ID],0),1)</f>
        <v>#N/A</v>
      </c>
    </row>
    <row r="3229" spans="1:11">
      <c r="A3229" s="11"/>
      <c r="B3229" s="11"/>
      <c r="F3229" s="11"/>
      <c r="I3229" t="str">
        <f>LEFT(Tabela_Kwerenda_z_AKORD[[#This Row],[NR_KOMISJI]],5)</f>
        <v/>
      </c>
      <c r="J3229" t="str">
        <f>DAY(Tabela_Kwerenda_z_AKORD[[#This Row],[CZAS_START]]) &amp;"-"&amp; MONTH(Tabela_Kwerenda_z_AKORD[[#This Row],[CZAS_START]]) &amp;"-"&amp; YEAR(Tabela_Kwerenda_z_AKORD[[#This Row],[CZAS_START]])</f>
        <v>0-1-1900</v>
      </c>
      <c r="K3229" t="e">
        <f>INDEX(AKORDT[],MATCH(Tabela_Kwerenda_z_AKORD[[#This Row],[PRACOWNICY_ID]],AKORDT[PRACOWNICY_ID],0),1)</f>
        <v>#N/A</v>
      </c>
    </row>
    <row r="3230" spans="1:11">
      <c r="A3230" s="11"/>
      <c r="B3230" s="11"/>
      <c r="F3230" s="11"/>
      <c r="I3230" t="str">
        <f>LEFT(Tabela_Kwerenda_z_AKORD[[#This Row],[NR_KOMISJI]],5)</f>
        <v/>
      </c>
      <c r="J3230" t="str">
        <f>DAY(Tabela_Kwerenda_z_AKORD[[#This Row],[CZAS_START]]) &amp;"-"&amp; MONTH(Tabela_Kwerenda_z_AKORD[[#This Row],[CZAS_START]]) &amp;"-"&amp; YEAR(Tabela_Kwerenda_z_AKORD[[#This Row],[CZAS_START]])</f>
        <v>0-1-1900</v>
      </c>
      <c r="K3230" t="e">
        <f>INDEX(AKORDT[],MATCH(Tabela_Kwerenda_z_AKORD[[#This Row],[PRACOWNICY_ID]],AKORDT[PRACOWNICY_ID],0),1)</f>
        <v>#N/A</v>
      </c>
    </row>
    <row r="3231" spans="1:11">
      <c r="A3231" s="11"/>
      <c r="B3231" s="11"/>
      <c r="F3231" s="11"/>
      <c r="I3231" t="str">
        <f>LEFT(Tabela_Kwerenda_z_AKORD[[#This Row],[NR_KOMISJI]],5)</f>
        <v/>
      </c>
      <c r="J3231" t="str">
        <f>DAY(Tabela_Kwerenda_z_AKORD[[#This Row],[CZAS_START]]) &amp;"-"&amp; MONTH(Tabela_Kwerenda_z_AKORD[[#This Row],[CZAS_START]]) &amp;"-"&amp; YEAR(Tabela_Kwerenda_z_AKORD[[#This Row],[CZAS_START]])</f>
        <v>0-1-1900</v>
      </c>
      <c r="K3231" t="e">
        <f>INDEX(AKORDT[],MATCH(Tabela_Kwerenda_z_AKORD[[#This Row],[PRACOWNICY_ID]],AKORDT[PRACOWNICY_ID],0),1)</f>
        <v>#N/A</v>
      </c>
    </row>
    <row r="3232" spans="1:11">
      <c r="A3232" s="11"/>
      <c r="B3232" s="11"/>
      <c r="F3232" s="11"/>
      <c r="I3232" t="str">
        <f>LEFT(Tabela_Kwerenda_z_AKORD[[#This Row],[NR_KOMISJI]],5)</f>
        <v/>
      </c>
      <c r="J3232" t="str">
        <f>DAY(Tabela_Kwerenda_z_AKORD[[#This Row],[CZAS_START]]) &amp;"-"&amp; MONTH(Tabela_Kwerenda_z_AKORD[[#This Row],[CZAS_START]]) &amp;"-"&amp; YEAR(Tabela_Kwerenda_z_AKORD[[#This Row],[CZAS_START]])</f>
        <v>0-1-1900</v>
      </c>
      <c r="K3232" t="e">
        <f>INDEX(AKORDT[],MATCH(Tabela_Kwerenda_z_AKORD[[#This Row],[PRACOWNICY_ID]],AKORDT[PRACOWNICY_ID],0),1)</f>
        <v>#N/A</v>
      </c>
    </row>
    <row r="3233" spans="1:11">
      <c r="A3233" s="11"/>
      <c r="B3233" s="11"/>
      <c r="F3233" s="11"/>
      <c r="I3233" t="str">
        <f>LEFT(Tabela_Kwerenda_z_AKORD[[#This Row],[NR_KOMISJI]],5)</f>
        <v/>
      </c>
      <c r="J3233" t="str">
        <f>DAY(Tabela_Kwerenda_z_AKORD[[#This Row],[CZAS_START]]) &amp;"-"&amp; MONTH(Tabela_Kwerenda_z_AKORD[[#This Row],[CZAS_START]]) &amp;"-"&amp; YEAR(Tabela_Kwerenda_z_AKORD[[#This Row],[CZAS_START]])</f>
        <v>0-1-1900</v>
      </c>
      <c r="K3233" t="e">
        <f>INDEX(AKORDT[],MATCH(Tabela_Kwerenda_z_AKORD[[#This Row],[PRACOWNICY_ID]],AKORDT[PRACOWNICY_ID],0),1)</f>
        <v>#N/A</v>
      </c>
    </row>
    <row r="3234" spans="1:11">
      <c r="A3234" s="11"/>
      <c r="B3234" s="11"/>
      <c r="F3234" s="11"/>
      <c r="I3234" t="str">
        <f>LEFT(Tabela_Kwerenda_z_AKORD[[#This Row],[NR_KOMISJI]],5)</f>
        <v/>
      </c>
      <c r="J3234" t="str">
        <f>DAY(Tabela_Kwerenda_z_AKORD[[#This Row],[CZAS_START]]) &amp;"-"&amp; MONTH(Tabela_Kwerenda_z_AKORD[[#This Row],[CZAS_START]]) &amp;"-"&amp; YEAR(Tabela_Kwerenda_z_AKORD[[#This Row],[CZAS_START]])</f>
        <v>0-1-1900</v>
      </c>
      <c r="K3234" t="e">
        <f>INDEX(AKORDT[],MATCH(Tabela_Kwerenda_z_AKORD[[#This Row],[PRACOWNICY_ID]],AKORDT[PRACOWNICY_ID],0),1)</f>
        <v>#N/A</v>
      </c>
    </row>
    <row r="3235" spans="1:11">
      <c r="A3235" s="11"/>
      <c r="B3235" s="11"/>
      <c r="F3235" s="11"/>
      <c r="I3235" t="str">
        <f>LEFT(Tabela_Kwerenda_z_AKORD[[#This Row],[NR_KOMISJI]],5)</f>
        <v/>
      </c>
      <c r="J3235" t="str">
        <f>DAY(Tabela_Kwerenda_z_AKORD[[#This Row],[CZAS_START]]) &amp;"-"&amp; MONTH(Tabela_Kwerenda_z_AKORD[[#This Row],[CZAS_START]]) &amp;"-"&amp; YEAR(Tabela_Kwerenda_z_AKORD[[#This Row],[CZAS_START]])</f>
        <v>0-1-1900</v>
      </c>
      <c r="K3235" t="e">
        <f>INDEX(AKORDT[],MATCH(Tabela_Kwerenda_z_AKORD[[#This Row],[PRACOWNICY_ID]],AKORDT[PRACOWNICY_ID],0),1)</f>
        <v>#N/A</v>
      </c>
    </row>
    <row r="3236" spans="1:11">
      <c r="A3236" s="11"/>
      <c r="B3236" s="11"/>
      <c r="F3236" s="11"/>
      <c r="I3236" t="str">
        <f>LEFT(Tabela_Kwerenda_z_AKORD[[#This Row],[NR_KOMISJI]],5)</f>
        <v/>
      </c>
      <c r="J3236" t="str">
        <f>DAY(Tabela_Kwerenda_z_AKORD[[#This Row],[CZAS_START]]) &amp;"-"&amp; MONTH(Tabela_Kwerenda_z_AKORD[[#This Row],[CZAS_START]]) &amp;"-"&amp; YEAR(Tabela_Kwerenda_z_AKORD[[#This Row],[CZAS_START]])</f>
        <v>0-1-1900</v>
      </c>
      <c r="K3236" t="e">
        <f>INDEX(AKORDT[],MATCH(Tabela_Kwerenda_z_AKORD[[#This Row],[PRACOWNICY_ID]],AKORDT[PRACOWNICY_ID],0),1)</f>
        <v>#N/A</v>
      </c>
    </row>
    <row r="3237" spans="1:11">
      <c r="A3237" s="11"/>
      <c r="B3237" s="11"/>
      <c r="F3237" s="11"/>
      <c r="I3237" t="str">
        <f>LEFT(Tabela_Kwerenda_z_AKORD[[#This Row],[NR_KOMISJI]],5)</f>
        <v/>
      </c>
      <c r="J3237" t="str">
        <f>DAY(Tabela_Kwerenda_z_AKORD[[#This Row],[CZAS_START]]) &amp;"-"&amp; MONTH(Tabela_Kwerenda_z_AKORD[[#This Row],[CZAS_START]]) &amp;"-"&amp; YEAR(Tabela_Kwerenda_z_AKORD[[#This Row],[CZAS_START]])</f>
        <v>0-1-1900</v>
      </c>
      <c r="K3237" t="e">
        <f>INDEX(AKORDT[],MATCH(Tabela_Kwerenda_z_AKORD[[#This Row],[PRACOWNICY_ID]],AKORDT[PRACOWNICY_ID],0),1)</f>
        <v>#N/A</v>
      </c>
    </row>
    <row r="3238" spans="1:11">
      <c r="A3238" s="11"/>
      <c r="B3238" s="11"/>
      <c r="F3238" s="11"/>
      <c r="I3238" t="str">
        <f>LEFT(Tabela_Kwerenda_z_AKORD[[#This Row],[NR_KOMISJI]],5)</f>
        <v/>
      </c>
      <c r="J3238" t="str">
        <f>DAY(Tabela_Kwerenda_z_AKORD[[#This Row],[CZAS_START]]) &amp;"-"&amp; MONTH(Tabela_Kwerenda_z_AKORD[[#This Row],[CZAS_START]]) &amp;"-"&amp; YEAR(Tabela_Kwerenda_z_AKORD[[#This Row],[CZAS_START]])</f>
        <v>0-1-1900</v>
      </c>
      <c r="K3238" t="e">
        <f>INDEX(AKORDT[],MATCH(Tabela_Kwerenda_z_AKORD[[#This Row],[PRACOWNICY_ID]],AKORDT[PRACOWNICY_ID],0),1)</f>
        <v>#N/A</v>
      </c>
    </row>
    <row r="3239" spans="1:11">
      <c r="A3239" s="11"/>
      <c r="B3239" s="11"/>
      <c r="F3239" s="11"/>
      <c r="I3239" t="str">
        <f>LEFT(Tabela_Kwerenda_z_AKORD[[#This Row],[NR_KOMISJI]],5)</f>
        <v/>
      </c>
      <c r="J3239" t="str">
        <f>DAY(Tabela_Kwerenda_z_AKORD[[#This Row],[CZAS_START]]) &amp;"-"&amp; MONTH(Tabela_Kwerenda_z_AKORD[[#This Row],[CZAS_START]]) &amp;"-"&amp; YEAR(Tabela_Kwerenda_z_AKORD[[#This Row],[CZAS_START]])</f>
        <v>0-1-1900</v>
      </c>
      <c r="K3239" t="e">
        <f>INDEX(AKORDT[],MATCH(Tabela_Kwerenda_z_AKORD[[#This Row],[PRACOWNICY_ID]],AKORDT[PRACOWNICY_ID],0),1)</f>
        <v>#N/A</v>
      </c>
    </row>
    <row r="3240" spans="1:11">
      <c r="A3240" s="11"/>
      <c r="B3240" s="11"/>
      <c r="F3240" s="11"/>
      <c r="I3240" t="str">
        <f>LEFT(Tabela_Kwerenda_z_AKORD[[#This Row],[NR_KOMISJI]],5)</f>
        <v/>
      </c>
      <c r="J3240" t="str">
        <f>DAY(Tabela_Kwerenda_z_AKORD[[#This Row],[CZAS_START]]) &amp;"-"&amp; MONTH(Tabela_Kwerenda_z_AKORD[[#This Row],[CZAS_START]]) &amp;"-"&amp; YEAR(Tabela_Kwerenda_z_AKORD[[#This Row],[CZAS_START]])</f>
        <v>0-1-1900</v>
      </c>
      <c r="K3240" t="e">
        <f>INDEX(AKORDT[],MATCH(Tabela_Kwerenda_z_AKORD[[#This Row],[PRACOWNICY_ID]],AKORDT[PRACOWNICY_ID],0),1)</f>
        <v>#N/A</v>
      </c>
    </row>
    <row r="3241" spans="1:11">
      <c r="A3241" s="11"/>
      <c r="B3241" s="11"/>
      <c r="F3241" s="11"/>
      <c r="I3241" t="str">
        <f>LEFT(Tabela_Kwerenda_z_AKORD[[#This Row],[NR_KOMISJI]],5)</f>
        <v/>
      </c>
      <c r="J3241" t="str">
        <f>DAY(Tabela_Kwerenda_z_AKORD[[#This Row],[CZAS_START]]) &amp;"-"&amp; MONTH(Tabela_Kwerenda_z_AKORD[[#This Row],[CZAS_START]]) &amp;"-"&amp; YEAR(Tabela_Kwerenda_z_AKORD[[#This Row],[CZAS_START]])</f>
        <v>0-1-1900</v>
      </c>
      <c r="K3241" t="e">
        <f>INDEX(AKORDT[],MATCH(Tabela_Kwerenda_z_AKORD[[#This Row],[PRACOWNICY_ID]],AKORDT[PRACOWNICY_ID],0),1)</f>
        <v>#N/A</v>
      </c>
    </row>
    <row r="3242" spans="1:11">
      <c r="A3242" s="11"/>
      <c r="B3242" s="11"/>
      <c r="F3242" s="11"/>
      <c r="I3242" t="str">
        <f>LEFT(Tabela_Kwerenda_z_AKORD[[#This Row],[NR_KOMISJI]],5)</f>
        <v/>
      </c>
      <c r="J3242" t="str">
        <f>DAY(Tabela_Kwerenda_z_AKORD[[#This Row],[CZAS_START]]) &amp;"-"&amp; MONTH(Tabela_Kwerenda_z_AKORD[[#This Row],[CZAS_START]]) &amp;"-"&amp; YEAR(Tabela_Kwerenda_z_AKORD[[#This Row],[CZAS_START]])</f>
        <v>0-1-1900</v>
      </c>
      <c r="K3242" t="e">
        <f>INDEX(AKORDT[],MATCH(Tabela_Kwerenda_z_AKORD[[#This Row],[PRACOWNICY_ID]],AKORDT[PRACOWNICY_ID],0),1)</f>
        <v>#N/A</v>
      </c>
    </row>
    <row r="3243" spans="1:11">
      <c r="A3243" s="11"/>
      <c r="B3243" s="11"/>
      <c r="F3243" s="11"/>
      <c r="I3243" t="str">
        <f>LEFT(Tabela_Kwerenda_z_AKORD[[#This Row],[NR_KOMISJI]],5)</f>
        <v/>
      </c>
      <c r="J3243" t="str">
        <f>DAY(Tabela_Kwerenda_z_AKORD[[#This Row],[CZAS_START]]) &amp;"-"&amp; MONTH(Tabela_Kwerenda_z_AKORD[[#This Row],[CZAS_START]]) &amp;"-"&amp; YEAR(Tabela_Kwerenda_z_AKORD[[#This Row],[CZAS_START]])</f>
        <v>0-1-1900</v>
      </c>
      <c r="K3243" t="e">
        <f>INDEX(AKORDT[],MATCH(Tabela_Kwerenda_z_AKORD[[#This Row],[PRACOWNICY_ID]],AKORDT[PRACOWNICY_ID],0),1)</f>
        <v>#N/A</v>
      </c>
    </row>
    <row r="3244" spans="1:11">
      <c r="A3244" s="11"/>
      <c r="B3244" s="11"/>
      <c r="F3244" s="11"/>
      <c r="I3244" t="str">
        <f>LEFT(Tabela_Kwerenda_z_AKORD[[#This Row],[NR_KOMISJI]],5)</f>
        <v/>
      </c>
      <c r="J3244" t="str">
        <f>DAY(Tabela_Kwerenda_z_AKORD[[#This Row],[CZAS_START]]) &amp;"-"&amp; MONTH(Tabela_Kwerenda_z_AKORD[[#This Row],[CZAS_START]]) &amp;"-"&amp; YEAR(Tabela_Kwerenda_z_AKORD[[#This Row],[CZAS_START]])</f>
        <v>0-1-1900</v>
      </c>
      <c r="K3244" t="e">
        <f>INDEX(AKORDT[],MATCH(Tabela_Kwerenda_z_AKORD[[#This Row],[PRACOWNICY_ID]],AKORDT[PRACOWNICY_ID],0),1)</f>
        <v>#N/A</v>
      </c>
    </row>
    <row r="3245" spans="1:11">
      <c r="A3245" s="11"/>
      <c r="B3245" s="11"/>
      <c r="F3245" s="11"/>
      <c r="I3245" t="str">
        <f>LEFT(Tabela_Kwerenda_z_AKORD[[#This Row],[NR_KOMISJI]],5)</f>
        <v/>
      </c>
      <c r="J3245" t="str">
        <f>DAY(Tabela_Kwerenda_z_AKORD[[#This Row],[CZAS_START]]) &amp;"-"&amp; MONTH(Tabela_Kwerenda_z_AKORD[[#This Row],[CZAS_START]]) &amp;"-"&amp; YEAR(Tabela_Kwerenda_z_AKORD[[#This Row],[CZAS_START]])</f>
        <v>0-1-1900</v>
      </c>
      <c r="K3245" t="e">
        <f>INDEX(AKORDT[],MATCH(Tabela_Kwerenda_z_AKORD[[#This Row],[PRACOWNICY_ID]],AKORDT[PRACOWNICY_ID],0),1)</f>
        <v>#N/A</v>
      </c>
    </row>
    <row r="3246" spans="1:11">
      <c r="A3246" s="11"/>
      <c r="B3246" s="11"/>
      <c r="F3246" s="11"/>
      <c r="I3246" t="str">
        <f>LEFT(Tabela_Kwerenda_z_AKORD[[#This Row],[NR_KOMISJI]],5)</f>
        <v/>
      </c>
      <c r="J3246" t="str">
        <f>DAY(Tabela_Kwerenda_z_AKORD[[#This Row],[CZAS_START]]) &amp;"-"&amp; MONTH(Tabela_Kwerenda_z_AKORD[[#This Row],[CZAS_START]]) &amp;"-"&amp; YEAR(Tabela_Kwerenda_z_AKORD[[#This Row],[CZAS_START]])</f>
        <v>0-1-1900</v>
      </c>
      <c r="K3246" t="e">
        <f>INDEX(AKORDT[],MATCH(Tabela_Kwerenda_z_AKORD[[#This Row],[PRACOWNICY_ID]],AKORDT[PRACOWNICY_ID],0),1)</f>
        <v>#N/A</v>
      </c>
    </row>
    <row r="3247" spans="1:11">
      <c r="A3247" s="11"/>
      <c r="B3247" s="11"/>
      <c r="F3247" s="11"/>
      <c r="I3247" t="str">
        <f>LEFT(Tabela_Kwerenda_z_AKORD[[#This Row],[NR_KOMISJI]],5)</f>
        <v/>
      </c>
      <c r="J3247" t="str">
        <f>DAY(Tabela_Kwerenda_z_AKORD[[#This Row],[CZAS_START]]) &amp;"-"&amp; MONTH(Tabela_Kwerenda_z_AKORD[[#This Row],[CZAS_START]]) &amp;"-"&amp; YEAR(Tabela_Kwerenda_z_AKORD[[#This Row],[CZAS_START]])</f>
        <v>0-1-1900</v>
      </c>
      <c r="K3247" t="e">
        <f>INDEX(AKORDT[],MATCH(Tabela_Kwerenda_z_AKORD[[#This Row],[PRACOWNICY_ID]],AKORDT[PRACOWNICY_ID],0),1)</f>
        <v>#N/A</v>
      </c>
    </row>
    <row r="3248" spans="1:11">
      <c r="A3248" s="11"/>
      <c r="B3248" s="11"/>
      <c r="F3248" s="11"/>
      <c r="I3248" t="str">
        <f>LEFT(Tabela_Kwerenda_z_AKORD[[#This Row],[NR_KOMISJI]],5)</f>
        <v/>
      </c>
      <c r="J3248" t="str">
        <f>DAY(Tabela_Kwerenda_z_AKORD[[#This Row],[CZAS_START]]) &amp;"-"&amp; MONTH(Tabela_Kwerenda_z_AKORD[[#This Row],[CZAS_START]]) &amp;"-"&amp; YEAR(Tabela_Kwerenda_z_AKORD[[#This Row],[CZAS_START]])</f>
        <v>0-1-1900</v>
      </c>
      <c r="K3248" t="e">
        <f>INDEX(AKORDT[],MATCH(Tabela_Kwerenda_z_AKORD[[#This Row],[PRACOWNICY_ID]],AKORDT[PRACOWNICY_ID],0),1)</f>
        <v>#N/A</v>
      </c>
    </row>
    <row r="3249" spans="1:11">
      <c r="A3249" s="11"/>
      <c r="B3249" s="11"/>
      <c r="F3249" s="11"/>
      <c r="I3249" t="str">
        <f>LEFT(Tabela_Kwerenda_z_AKORD[[#This Row],[NR_KOMISJI]],5)</f>
        <v/>
      </c>
      <c r="J3249" t="str">
        <f>DAY(Tabela_Kwerenda_z_AKORD[[#This Row],[CZAS_START]]) &amp;"-"&amp; MONTH(Tabela_Kwerenda_z_AKORD[[#This Row],[CZAS_START]]) &amp;"-"&amp; YEAR(Tabela_Kwerenda_z_AKORD[[#This Row],[CZAS_START]])</f>
        <v>0-1-1900</v>
      </c>
      <c r="K3249" t="e">
        <f>INDEX(AKORDT[],MATCH(Tabela_Kwerenda_z_AKORD[[#This Row],[PRACOWNICY_ID]],AKORDT[PRACOWNICY_ID],0),1)</f>
        <v>#N/A</v>
      </c>
    </row>
    <row r="3250" spans="1:11">
      <c r="A3250" s="11"/>
      <c r="B3250" s="11"/>
      <c r="F3250" s="11"/>
      <c r="I3250" t="str">
        <f>LEFT(Tabela_Kwerenda_z_AKORD[[#This Row],[NR_KOMISJI]],5)</f>
        <v/>
      </c>
      <c r="J3250" t="str">
        <f>DAY(Tabela_Kwerenda_z_AKORD[[#This Row],[CZAS_START]]) &amp;"-"&amp; MONTH(Tabela_Kwerenda_z_AKORD[[#This Row],[CZAS_START]]) &amp;"-"&amp; YEAR(Tabela_Kwerenda_z_AKORD[[#This Row],[CZAS_START]])</f>
        <v>0-1-1900</v>
      </c>
      <c r="K3250" t="e">
        <f>INDEX(AKORDT[],MATCH(Tabela_Kwerenda_z_AKORD[[#This Row],[PRACOWNICY_ID]],AKORDT[PRACOWNICY_ID],0),1)</f>
        <v>#N/A</v>
      </c>
    </row>
    <row r="3251" spans="1:11">
      <c r="A3251" s="11"/>
      <c r="B3251" s="11"/>
      <c r="F3251" s="11"/>
      <c r="I3251" t="str">
        <f>LEFT(Tabela_Kwerenda_z_AKORD[[#This Row],[NR_KOMISJI]],5)</f>
        <v/>
      </c>
      <c r="J3251" t="str">
        <f>DAY(Tabela_Kwerenda_z_AKORD[[#This Row],[CZAS_START]]) &amp;"-"&amp; MONTH(Tabela_Kwerenda_z_AKORD[[#This Row],[CZAS_START]]) &amp;"-"&amp; YEAR(Tabela_Kwerenda_z_AKORD[[#This Row],[CZAS_START]])</f>
        <v>0-1-1900</v>
      </c>
      <c r="K3251" t="e">
        <f>INDEX(AKORDT[],MATCH(Tabela_Kwerenda_z_AKORD[[#This Row],[PRACOWNICY_ID]],AKORDT[PRACOWNICY_ID],0),1)</f>
        <v>#N/A</v>
      </c>
    </row>
    <row r="3252" spans="1:11">
      <c r="A3252" s="11"/>
      <c r="B3252" s="11"/>
      <c r="F3252" s="11"/>
      <c r="I3252" t="str">
        <f>LEFT(Tabela_Kwerenda_z_AKORD[[#This Row],[NR_KOMISJI]],5)</f>
        <v/>
      </c>
      <c r="J3252" t="str">
        <f>DAY(Tabela_Kwerenda_z_AKORD[[#This Row],[CZAS_START]]) &amp;"-"&amp; MONTH(Tabela_Kwerenda_z_AKORD[[#This Row],[CZAS_START]]) &amp;"-"&amp; YEAR(Tabela_Kwerenda_z_AKORD[[#This Row],[CZAS_START]])</f>
        <v>0-1-1900</v>
      </c>
      <c r="K3252" t="e">
        <f>INDEX(AKORDT[],MATCH(Tabela_Kwerenda_z_AKORD[[#This Row],[PRACOWNICY_ID]],AKORDT[PRACOWNICY_ID],0),1)</f>
        <v>#N/A</v>
      </c>
    </row>
    <row r="3253" spans="1:11">
      <c r="A3253" s="11"/>
      <c r="B3253" s="11"/>
      <c r="F3253" s="11"/>
      <c r="I3253" t="str">
        <f>LEFT(Tabela_Kwerenda_z_AKORD[[#This Row],[NR_KOMISJI]],5)</f>
        <v/>
      </c>
      <c r="J3253" t="str">
        <f>DAY(Tabela_Kwerenda_z_AKORD[[#This Row],[CZAS_START]]) &amp;"-"&amp; MONTH(Tabela_Kwerenda_z_AKORD[[#This Row],[CZAS_START]]) &amp;"-"&amp; YEAR(Tabela_Kwerenda_z_AKORD[[#This Row],[CZAS_START]])</f>
        <v>0-1-1900</v>
      </c>
      <c r="K3253" t="e">
        <f>INDEX(AKORDT[],MATCH(Tabela_Kwerenda_z_AKORD[[#This Row],[PRACOWNICY_ID]],AKORDT[PRACOWNICY_ID],0),1)</f>
        <v>#N/A</v>
      </c>
    </row>
    <row r="3254" spans="1:11">
      <c r="A3254" s="11"/>
      <c r="B3254" s="11"/>
      <c r="F3254" s="11"/>
      <c r="I3254" t="str">
        <f>LEFT(Tabela_Kwerenda_z_AKORD[[#This Row],[NR_KOMISJI]],5)</f>
        <v/>
      </c>
      <c r="J3254" t="str">
        <f>DAY(Tabela_Kwerenda_z_AKORD[[#This Row],[CZAS_START]]) &amp;"-"&amp; MONTH(Tabela_Kwerenda_z_AKORD[[#This Row],[CZAS_START]]) &amp;"-"&amp; YEAR(Tabela_Kwerenda_z_AKORD[[#This Row],[CZAS_START]])</f>
        <v>0-1-1900</v>
      </c>
      <c r="K3254" t="e">
        <f>INDEX(AKORDT[],MATCH(Tabela_Kwerenda_z_AKORD[[#This Row],[PRACOWNICY_ID]],AKORDT[PRACOWNICY_ID],0),1)</f>
        <v>#N/A</v>
      </c>
    </row>
    <row r="3255" spans="1:11">
      <c r="A3255" s="11"/>
      <c r="B3255" s="11"/>
      <c r="F3255" s="11"/>
      <c r="I3255" t="str">
        <f>LEFT(Tabela_Kwerenda_z_AKORD[[#This Row],[NR_KOMISJI]],5)</f>
        <v/>
      </c>
      <c r="J3255" t="str">
        <f>DAY(Tabela_Kwerenda_z_AKORD[[#This Row],[CZAS_START]]) &amp;"-"&amp; MONTH(Tabela_Kwerenda_z_AKORD[[#This Row],[CZAS_START]]) &amp;"-"&amp; YEAR(Tabela_Kwerenda_z_AKORD[[#This Row],[CZAS_START]])</f>
        <v>0-1-1900</v>
      </c>
      <c r="K3255" t="e">
        <f>INDEX(AKORDT[],MATCH(Tabela_Kwerenda_z_AKORD[[#This Row],[PRACOWNICY_ID]],AKORDT[PRACOWNICY_ID],0),1)</f>
        <v>#N/A</v>
      </c>
    </row>
    <row r="3256" spans="1:11">
      <c r="A3256" s="11"/>
      <c r="B3256" s="11"/>
      <c r="F3256" s="11"/>
      <c r="I3256" t="str">
        <f>LEFT(Tabela_Kwerenda_z_AKORD[[#This Row],[NR_KOMISJI]],5)</f>
        <v/>
      </c>
      <c r="J3256" t="str">
        <f>DAY(Tabela_Kwerenda_z_AKORD[[#This Row],[CZAS_START]]) &amp;"-"&amp; MONTH(Tabela_Kwerenda_z_AKORD[[#This Row],[CZAS_START]]) &amp;"-"&amp; YEAR(Tabela_Kwerenda_z_AKORD[[#This Row],[CZAS_START]])</f>
        <v>0-1-1900</v>
      </c>
      <c r="K3256" t="e">
        <f>INDEX(AKORDT[],MATCH(Tabela_Kwerenda_z_AKORD[[#This Row],[PRACOWNICY_ID]],AKORDT[PRACOWNICY_ID],0),1)</f>
        <v>#N/A</v>
      </c>
    </row>
    <row r="3257" spans="1:11">
      <c r="A3257" s="11"/>
      <c r="B3257" s="11"/>
      <c r="F3257" s="11"/>
      <c r="I3257" t="str">
        <f>LEFT(Tabela_Kwerenda_z_AKORD[[#This Row],[NR_KOMISJI]],5)</f>
        <v/>
      </c>
      <c r="J3257" t="str">
        <f>DAY(Tabela_Kwerenda_z_AKORD[[#This Row],[CZAS_START]]) &amp;"-"&amp; MONTH(Tabela_Kwerenda_z_AKORD[[#This Row],[CZAS_START]]) &amp;"-"&amp; YEAR(Tabela_Kwerenda_z_AKORD[[#This Row],[CZAS_START]])</f>
        <v>0-1-1900</v>
      </c>
      <c r="K3257" t="e">
        <f>INDEX(AKORDT[],MATCH(Tabela_Kwerenda_z_AKORD[[#This Row],[PRACOWNICY_ID]],AKORDT[PRACOWNICY_ID],0),1)</f>
        <v>#N/A</v>
      </c>
    </row>
    <row r="3258" spans="1:11">
      <c r="A3258" s="11"/>
      <c r="B3258" s="11"/>
      <c r="F3258" s="11"/>
      <c r="I3258" t="str">
        <f>LEFT(Tabela_Kwerenda_z_AKORD[[#This Row],[NR_KOMISJI]],5)</f>
        <v/>
      </c>
      <c r="J3258" t="str">
        <f>DAY(Tabela_Kwerenda_z_AKORD[[#This Row],[CZAS_START]]) &amp;"-"&amp; MONTH(Tabela_Kwerenda_z_AKORD[[#This Row],[CZAS_START]]) &amp;"-"&amp; YEAR(Tabela_Kwerenda_z_AKORD[[#This Row],[CZAS_START]])</f>
        <v>0-1-1900</v>
      </c>
      <c r="K3258" t="e">
        <f>INDEX(AKORDT[],MATCH(Tabela_Kwerenda_z_AKORD[[#This Row],[PRACOWNICY_ID]],AKORDT[PRACOWNICY_ID],0),1)</f>
        <v>#N/A</v>
      </c>
    </row>
    <row r="3259" spans="1:11">
      <c r="A3259" s="11"/>
      <c r="B3259" s="11"/>
      <c r="F3259" s="11"/>
      <c r="I3259" t="str">
        <f>LEFT(Tabela_Kwerenda_z_AKORD[[#This Row],[NR_KOMISJI]],5)</f>
        <v/>
      </c>
      <c r="J3259" t="str">
        <f>DAY(Tabela_Kwerenda_z_AKORD[[#This Row],[CZAS_START]]) &amp;"-"&amp; MONTH(Tabela_Kwerenda_z_AKORD[[#This Row],[CZAS_START]]) &amp;"-"&amp; YEAR(Tabela_Kwerenda_z_AKORD[[#This Row],[CZAS_START]])</f>
        <v>0-1-1900</v>
      </c>
      <c r="K3259" t="e">
        <f>INDEX(AKORDT[],MATCH(Tabela_Kwerenda_z_AKORD[[#This Row],[PRACOWNICY_ID]],AKORDT[PRACOWNICY_ID],0),1)</f>
        <v>#N/A</v>
      </c>
    </row>
    <row r="3260" spans="1:11">
      <c r="A3260" s="11"/>
      <c r="B3260" s="11"/>
      <c r="F3260" s="11"/>
      <c r="I3260" t="str">
        <f>LEFT(Tabela_Kwerenda_z_AKORD[[#This Row],[NR_KOMISJI]],5)</f>
        <v/>
      </c>
      <c r="J3260" t="str">
        <f>DAY(Tabela_Kwerenda_z_AKORD[[#This Row],[CZAS_START]]) &amp;"-"&amp; MONTH(Tabela_Kwerenda_z_AKORD[[#This Row],[CZAS_START]]) &amp;"-"&amp; YEAR(Tabela_Kwerenda_z_AKORD[[#This Row],[CZAS_START]])</f>
        <v>0-1-1900</v>
      </c>
      <c r="K3260" t="e">
        <f>INDEX(AKORDT[],MATCH(Tabela_Kwerenda_z_AKORD[[#This Row],[PRACOWNICY_ID]],AKORDT[PRACOWNICY_ID],0),1)</f>
        <v>#N/A</v>
      </c>
    </row>
    <row r="3261" spans="1:11">
      <c r="A3261" s="11"/>
      <c r="B3261" s="11"/>
      <c r="F3261" s="11"/>
      <c r="I3261" t="str">
        <f>LEFT(Tabela_Kwerenda_z_AKORD[[#This Row],[NR_KOMISJI]],5)</f>
        <v/>
      </c>
      <c r="J3261" t="str">
        <f>DAY(Tabela_Kwerenda_z_AKORD[[#This Row],[CZAS_START]]) &amp;"-"&amp; MONTH(Tabela_Kwerenda_z_AKORD[[#This Row],[CZAS_START]]) &amp;"-"&amp; YEAR(Tabela_Kwerenda_z_AKORD[[#This Row],[CZAS_START]])</f>
        <v>0-1-1900</v>
      </c>
      <c r="K3261" t="e">
        <f>INDEX(AKORDT[],MATCH(Tabela_Kwerenda_z_AKORD[[#This Row],[PRACOWNICY_ID]],AKORDT[PRACOWNICY_ID],0),1)</f>
        <v>#N/A</v>
      </c>
    </row>
    <row r="3262" spans="1:11">
      <c r="A3262" s="11"/>
      <c r="B3262" s="11"/>
      <c r="F3262" s="11"/>
      <c r="I3262" t="str">
        <f>LEFT(Tabela_Kwerenda_z_AKORD[[#This Row],[NR_KOMISJI]],5)</f>
        <v/>
      </c>
      <c r="J3262" t="str">
        <f>DAY(Tabela_Kwerenda_z_AKORD[[#This Row],[CZAS_START]]) &amp;"-"&amp; MONTH(Tabela_Kwerenda_z_AKORD[[#This Row],[CZAS_START]]) &amp;"-"&amp; YEAR(Tabela_Kwerenda_z_AKORD[[#This Row],[CZAS_START]])</f>
        <v>0-1-1900</v>
      </c>
      <c r="K3262" t="e">
        <f>INDEX(AKORDT[],MATCH(Tabela_Kwerenda_z_AKORD[[#This Row],[PRACOWNICY_ID]],AKORDT[PRACOWNICY_ID],0),1)</f>
        <v>#N/A</v>
      </c>
    </row>
    <row r="3263" spans="1:11">
      <c r="A3263" s="11"/>
      <c r="B3263" s="11"/>
      <c r="F3263" s="11"/>
      <c r="I3263" t="str">
        <f>LEFT(Tabela_Kwerenda_z_AKORD[[#This Row],[NR_KOMISJI]],5)</f>
        <v/>
      </c>
      <c r="J3263" t="str">
        <f>DAY(Tabela_Kwerenda_z_AKORD[[#This Row],[CZAS_START]]) &amp;"-"&amp; MONTH(Tabela_Kwerenda_z_AKORD[[#This Row],[CZAS_START]]) &amp;"-"&amp; YEAR(Tabela_Kwerenda_z_AKORD[[#This Row],[CZAS_START]])</f>
        <v>0-1-1900</v>
      </c>
      <c r="K3263" t="e">
        <f>INDEX(AKORDT[],MATCH(Tabela_Kwerenda_z_AKORD[[#This Row],[PRACOWNICY_ID]],AKORDT[PRACOWNICY_ID],0),1)</f>
        <v>#N/A</v>
      </c>
    </row>
    <row r="3264" spans="1:11">
      <c r="A3264" s="11"/>
      <c r="B3264" s="11"/>
      <c r="F3264" s="11"/>
      <c r="I3264" t="str">
        <f>LEFT(Tabela_Kwerenda_z_AKORD[[#This Row],[NR_KOMISJI]],5)</f>
        <v/>
      </c>
      <c r="J3264" t="str">
        <f>DAY(Tabela_Kwerenda_z_AKORD[[#This Row],[CZAS_START]]) &amp;"-"&amp; MONTH(Tabela_Kwerenda_z_AKORD[[#This Row],[CZAS_START]]) &amp;"-"&amp; YEAR(Tabela_Kwerenda_z_AKORD[[#This Row],[CZAS_START]])</f>
        <v>0-1-1900</v>
      </c>
      <c r="K3264" t="e">
        <f>INDEX(AKORDT[],MATCH(Tabela_Kwerenda_z_AKORD[[#This Row],[PRACOWNICY_ID]],AKORDT[PRACOWNICY_ID],0),1)</f>
        <v>#N/A</v>
      </c>
    </row>
    <row r="3265" spans="1:11">
      <c r="A3265" s="11"/>
      <c r="B3265" s="11"/>
      <c r="F3265" s="11"/>
      <c r="I3265" t="str">
        <f>LEFT(Tabela_Kwerenda_z_AKORD[[#This Row],[NR_KOMISJI]],5)</f>
        <v/>
      </c>
      <c r="J3265" t="str">
        <f>DAY(Tabela_Kwerenda_z_AKORD[[#This Row],[CZAS_START]]) &amp;"-"&amp; MONTH(Tabela_Kwerenda_z_AKORD[[#This Row],[CZAS_START]]) &amp;"-"&amp; YEAR(Tabela_Kwerenda_z_AKORD[[#This Row],[CZAS_START]])</f>
        <v>0-1-1900</v>
      </c>
      <c r="K3265" t="e">
        <f>INDEX(AKORDT[],MATCH(Tabela_Kwerenda_z_AKORD[[#This Row],[PRACOWNICY_ID]],AKORDT[PRACOWNICY_ID],0),1)</f>
        <v>#N/A</v>
      </c>
    </row>
    <row r="3266" spans="1:11">
      <c r="A3266" s="11"/>
      <c r="B3266" s="11"/>
      <c r="F3266" s="11"/>
      <c r="I3266" t="str">
        <f>LEFT(Tabela_Kwerenda_z_AKORD[[#This Row],[NR_KOMISJI]],5)</f>
        <v/>
      </c>
      <c r="J3266" t="str">
        <f>DAY(Tabela_Kwerenda_z_AKORD[[#This Row],[CZAS_START]]) &amp;"-"&amp; MONTH(Tabela_Kwerenda_z_AKORD[[#This Row],[CZAS_START]]) &amp;"-"&amp; YEAR(Tabela_Kwerenda_z_AKORD[[#This Row],[CZAS_START]])</f>
        <v>0-1-1900</v>
      </c>
      <c r="K3266" t="e">
        <f>INDEX(AKORDT[],MATCH(Tabela_Kwerenda_z_AKORD[[#This Row],[PRACOWNICY_ID]],AKORDT[PRACOWNICY_ID],0),1)</f>
        <v>#N/A</v>
      </c>
    </row>
    <row r="3267" spans="1:11">
      <c r="A3267" s="11"/>
      <c r="B3267" s="11"/>
      <c r="F3267" s="11"/>
      <c r="I3267" t="str">
        <f>LEFT(Tabela_Kwerenda_z_AKORD[[#This Row],[NR_KOMISJI]],5)</f>
        <v/>
      </c>
      <c r="J3267" t="str">
        <f>DAY(Tabela_Kwerenda_z_AKORD[[#This Row],[CZAS_START]]) &amp;"-"&amp; MONTH(Tabela_Kwerenda_z_AKORD[[#This Row],[CZAS_START]]) &amp;"-"&amp; YEAR(Tabela_Kwerenda_z_AKORD[[#This Row],[CZAS_START]])</f>
        <v>0-1-1900</v>
      </c>
      <c r="K3267" t="e">
        <f>INDEX(AKORDT[],MATCH(Tabela_Kwerenda_z_AKORD[[#This Row],[PRACOWNICY_ID]],AKORDT[PRACOWNICY_ID],0),1)</f>
        <v>#N/A</v>
      </c>
    </row>
    <row r="3268" spans="1:11">
      <c r="A3268" s="11"/>
      <c r="B3268" s="11"/>
      <c r="F3268" s="11"/>
      <c r="I3268" t="str">
        <f>LEFT(Tabela_Kwerenda_z_AKORD[[#This Row],[NR_KOMISJI]],5)</f>
        <v/>
      </c>
      <c r="J3268" t="str">
        <f>DAY(Tabela_Kwerenda_z_AKORD[[#This Row],[CZAS_START]]) &amp;"-"&amp; MONTH(Tabela_Kwerenda_z_AKORD[[#This Row],[CZAS_START]]) &amp;"-"&amp; YEAR(Tabela_Kwerenda_z_AKORD[[#This Row],[CZAS_START]])</f>
        <v>0-1-1900</v>
      </c>
      <c r="K3268" t="e">
        <f>INDEX(AKORDT[],MATCH(Tabela_Kwerenda_z_AKORD[[#This Row],[PRACOWNICY_ID]],AKORDT[PRACOWNICY_ID],0),1)</f>
        <v>#N/A</v>
      </c>
    </row>
    <row r="3269" spans="1:11">
      <c r="A3269" s="11"/>
      <c r="B3269" s="11"/>
      <c r="F3269" s="11"/>
      <c r="I3269" t="str">
        <f>LEFT(Tabela_Kwerenda_z_AKORD[[#This Row],[NR_KOMISJI]],5)</f>
        <v/>
      </c>
      <c r="J3269" t="str">
        <f>DAY(Tabela_Kwerenda_z_AKORD[[#This Row],[CZAS_START]]) &amp;"-"&amp; MONTH(Tabela_Kwerenda_z_AKORD[[#This Row],[CZAS_START]]) &amp;"-"&amp; YEAR(Tabela_Kwerenda_z_AKORD[[#This Row],[CZAS_START]])</f>
        <v>0-1-1900</v>
      </c>
      <c r="K3269" t="e">
        <f>INDEX(AKORDT[],MATCH(Tabela_Kwerenda_z_AKORD[[#This Row],[PRACOWNICY_ID]],AKORDT[PRACOWNICY_ID],0),1)</f>
        <v>#N/A</v>
      </c>
    </row>
    <row r="3270" spans="1:11">
      <c r="A3270" s="11"/>
      <c r="B3270" s="11"/>
      <c r="F3270" s="11"/>
      <c r="I3270" t="str">
        <f>LEFT(Tabela_Kwerenda_z_AKORD[[#This Row],[NR_KOMISJI]],5)</f>
        <v/>
      </c>
      <c r="J3270" t="str">
        <f>DAY(Tabela_Kwerenda_z_AKORD[[#This Row],[CZAS_START]]) &amp;"-"&amp; MONTH(Tabela_Kwerenda_z_AKORD[[#This Row],[CZAS_START]]) &amp;"-"&amp; YEAR(Tabela_Kwerenda_z_AKORD[[#This Row],[CZAS_START]])</f>
        <v>0-1-1900</v>
      </c>
      <c r="K3270" t="e">
        <f>INDEX(AKORDT[],MATCH(Tabela_Kwerenda_z_AKORD[[#This Row],[PRACOWNICY_ID]],AKORDT[PRACOWNICY_ID],0),1)</f>
        <v>#N/A</v>
      </c>
    </row>
    <row r="3271" spans="1:11">
      <c r="A3271" s="11"/>
      <c r="B3271" s="11"/>
      <c r="F3271" s="11"/>
      <c r="I3271" t="str">
        <f>LEFT(Tabela_Kwerenda_z_AKORD[[#This Row],[NR_KOMISJI]],5)</f>
        <v/>
      </c>
      <c r="J3271" t="str">
        <f>DAY(Tabela_Kwerenda_z_AKORD[[#This Row],[CZAS_START]]) &amp;"-"&amp; MONTH(Tabela_Kwerenda_z_AKORD[[#This Row],[CZAS_START]]) &amp;"-"&amp; YEAR(Tabela_Kwerenda_z_AKORD[[#This Row],[CZAS_START]])</f>
        <v>0-1-1900</v>
      </c>
      <c r="K3271" t="e">
        <f>INDEX(AKORDT[],MATCH(Tabela_Kwerenda_z_AKORD[[#This Row],[PRACOWNICY_ID]],AKORDT[PRACOWNICY_ID],0),1)</f>
        <v>#N/A</v>
      </c>
    </row>
    <row r="3272" spans="1:11">
      <c r="A3272" s="11"/>
      <c r="B3272" s="11"/>
      <c r="F3272" s="11"/>
      <c r="I3272" t="str">
        <f>LEFT(Tabela_Kwerenda_z_AKORD[[#This Row],[NR_KOMISJI]],5)</f>
        <v/>
      </c>
      <c r="J3272" t="str">
        <f>DAY(Tabela_Kwerenda_z_AKORD[[#This Row],[CZAS_START]]) &amp;"-"&amp; MONTH(Tabela_Kwerenda_z_AKORD[[#This Row],[CZAS_START]]) &amp;"-"&amp; YEAR(Tabela_Kwerenda_z_AKORD[[#This Row],[CZAS_START]])</f>
        <v>0-1-1900</v>
      </c>
      <c r="K3272" t="e">
        <f>INDEX(AKORDT[],MATCH(Tabela_Kwerenda_z_AKORD[[#This Row],[PRACOWNICY_ID]],AKORDT[PRACOWNICY_ID],0),1)</f>
        <v>#N/A</v>
      </c>
    </row>
    <row r="3273" spans="1:11">
      <c r="A3273" s="11"/>
      <c r="B3273" s="11"/>
      <c r="F3273" s="11"/>
      <c r="I3273" t="str">
        <f>LEFT(Tabela_Kwerenda_z_AKORD[[#This Row],[NR_KOMISJI]],5)</f>
        <v/>
      </c>
      <c r="J3273" t="str">
        <f>DAY(Tabela_Kwerenda_z_AKORD[[#This Row],[CZAS_START]]) &amp;"-"&amp; MONTH(Tabela_Kwerenda_z_AKORD[[#This Row],[CZAS_START]]) &amp;"-"&amp; YEAR(Tabela_Kwerenda_z_AKORD[[#This Row],[CZAS_START]])</f>
        <v>0-1-1900</v>
      </c>
      <c r="K3273" t="e">
        <f>INDEX(AKORDT[],MATCH(Tabela_Kwerenda_z_AKORD[[#This Row],[PRACOWNICY_ID]],AKORDT[PRACOWNICY_ID],0),1)</f>
        <v>#N/A</v>
      </c>
    </row>
    <row r="3274" spans="1:11">
      <c r="A3274" s="11"/>
      <c r="B3274" s="11"/>
      <c r="F3274" s="11"/>
      <c r="I3274" t="str">
        <f>LEFT(Tabela_Kwerenda_z_AKORD[[#This Row],[NR_KOMISJI]],5)</f>
        <v/>
      </c>
      <c r="J3274" t="str">
        <f>DAY(Tabela_Kwerenda_z_AKORD[[#This Row],[CZAS_START]]) &amp;"-"&amp; MONTH(Tabela_Kwerenda_z_AKORD[[#This Row],[CZAS_START]]) &amp;"-"&amp; YEAR(Tabela_Kwerenda_z_AKORD[[#This Row],[CZAS_START]])</f>
        <v>0-1-1900</v>
      </c>
      <c r="K3274" t="e">
        <f>INDEX(AKORDT[],MATCH(Tabela_Kwerenda_z_AKORD[[#This Row],[PRACOWNICY_ID]],AKORDT[PRACOWNICY_ID],0),1)</f>
        <v>#N/A</v>
      </c>
    </row>
    <row r="3275" spans="1:11">
      <c r="A3275" s="11"/>
      <c r="B3275" s="11"/>
      <c r="F3275" s="11"/>
      <c r="I3275" t="str">
        <f>LEFT(Tabela_Kwerenda_z_AKORD[[#This Row],[NR_KOMISJI]],5)</f>
        <v/>
      </c>
      <c r="J3275" t="str">
        <f>DAY(Tabela_Kwerenda_z_AKORD[[#This Row],[CZAS_START]]) &amp;"-"&amp; MONTH(Tabela_Kwerenda_z_AKORD[[#This Row],[CZAS_START]]) &amp;"-"&amp; YEAR(Tabela_Kwerenda_z_AKORD[[#This Row],[CZAS_START]])</f>
        <v>0-1-1900</v>
      </c>
      <c r="K3275" t="e">
        <f>INDEX(AKORDT[],MATCH(Tabela_Kwerenda_z_AKORD[[#This Row],[PRACOWNICY_ID]],AKORDT[PRACOWNICY_ID],0),1)</f>
        <v>#N/A</v>
      </c>
    </row>
    <row r="3276" spans="1:11">
      <c r="A3276" s="11"/>
      <c r="B3276" s="11"/>
      <c r="F3276" s="11"/>
      <c r="I3276" t="str">
        <f>LEFT(Tabela_Kwerenda_z_AKORD[[#This Row],[NR_KOMISJI]],5)</f>
        <v/>
      </c>
      <c r="J3276" t="str">
        <f>DAY(Tabela_Kwerenda_z_AKORD[[#This Row],[CZAS_START]]) &amp;"-"&amp; MONTH(Tabela_Kwerenda_z_AKORD[[#This Row],[CZAS_START]]) &amp;"-"&amp; YEAR(Tabela_Kwerenda_z_AKORD[[#This Row],[CZAS_START]])</f>
        <v>0-1-1900</v>
      </c>
      <c r="K3276" t="e">
        <f>INDEX(AKORDT[],MATCH(Tabela_Kwerenda_z_AKORD[[#This Row],[PRACOWNICY_ID]],AKORDT[PRACOWNICY_ID],0),1)</f>
        <v>#N/A</v>
      </c>
    </row>
    <row r="3277" spans="1:11">
      <c r="A3277" s="11"/>
      <c r="B3277" s="11"/>
      <c r="F3277" s="11"/>
      <c r="I3277" t="str">
        <f>LEFT(Tabela_Kwerenda_z_AKORD[[#This Row],[NR_KOMISJI]],5)</f>
        <v/>
      </c>
      <c r="J3277" t="str">
        <f>DAY(Tabela_Kwerenda_z_AKORD[[#This Row],[CZAS_START]]) &amp;"-"&amp; MONTH(Tabela_Kwerenda_z_AKORD[[#This Row],[CZAS_START]]) &amp;"-"&amp; YEAR(Tabela_Kwerenda_z_AKORD[[#This Row],[CZAS_START]])</f>
        <v>0-1-1900</v>
      </c>
      <c r="K3277" t="e">
        <f>INDEX(AKORDT[],MATCH(Tabela_Kwerenda_z_AKORD[[#This Row],[PRACOWNICY_ID]],AKORDT[PRACOWNICY_ID],0),1)</f>
        <v>#N/A</v>
      </c>
    </row>
    <row r="3278" spans="1:11">
      <c r="A3278" s="11"/>
      <c r="B3278" s="11"/>
      <c r="F3278" s="11"/>
      <c r="I3278" t="str">
        <f>LEFT(Tabela_Kwerenda_z_AKORD[[#This Row],[NR_KOMISJI]],5)</f>
        <v/>
      </c>
      <c r="J3278" t="str">
        <f>DAY(Tabela_Kwerenda_z_AKORD[[#This Row],[CZAS_START]]) &amp;"-"&amp; MONTH(Tabela_Kwerenda_z_AKORD[[#This Row],[CZAS_START]]) &amp;"-"&amp; YEAR(Tabela_Kwerenda_z_AKORD[[#This Row],[CZAS_START]])</f>
        <v>0-1-1900</v>
      </c>
      <c r="K3278" t="e">
        <f>INDEX(AKORDT[],MATCH(Tabela_Kwerenda_z_AKORD[[#This Row],[PRACOWNICY_ID]],AKORDT[PRACOWNICY_ID],0),1)</f>
        <v>#N/A</v>
      </c>
    </row>
    <row r="3279" spans="1:11">
      <c r="A3279" s="11"/>
      <c r="B3279" s="11"/>
      <c r="F3279" s="11"/>
      <c r="I3279" t="str">
        <f>LEFT(Tabela_Kwerenda_z_AKORD[[#This Row],[NR_KOMISJI]],5)</f>
        <v/>
      </c>
      <c r="J3279" t="str">
        <f>DAY(Tabela_Kwerenda_z_AKORD[[#This Row],[CZAS_START]]) &amp;"-"&amp; MONTH(Tabela_Kwerenda_z_AKORD[[#This Row],[CZAS_START]]) &amp;"-"&amp; YEAR(Tabela_Kwerenda_z_AKORD[[#This Row],[CZAS_START]])</f>
        <v>0-1-1900</v>
      </c>
      <c r="K3279" t="e">
        <f>INDEX(AKORDT[],MATCH(Tabela_Kwerenda_z_AKORD[[#This Row],[PRACOWNICY_ID]],AKORDT[PRACOWNICY_ID],0),1)</f>
        <v>#N/A</v>
      </c>
    </row>
    <row r="3280" spans="1:11">
      <c r="A3280" s="11"/>
      <c r="B3280" s="11"/>
      <c r="F3280" s="11"/>
      <c r="I3280" t="str">
        <f>LEFT(Tabela_Kwerenda_z_AKORD[[#This Row],[NR_KOMISJI]],5)</f>
        <v/>
      </c>
      <c r="J3280" t="str">
        <f>DAY(Tabela_Kwerenda_z_AKORD[[#This Row],[CZAS_START]]) &amp;"-"&amp; MONTH(Tabela_Kwerenda_z_AKORD[[#This Row],[CZAS_START]]) &amp;"-"&amp; YEAR(Tabela_Kwerenda_z_AKORD[[#This Row],[CZAS_START]])</f>
        <v>0-1-1900</v>
      </c>
      <c r="K3280" t="e">
        <f>INDEX(AKORDT[],MATCH(Tabela_Kwerenda_z_AKORD[[#This Row],[PRACOWNICY_ID]],AKORDT[PRACOWNICY_ID],0),1)</f>
        <v>#N/A</v>
      </c>
    </row>
    <row r="3281" spans="1:11">
      <c r="A3281" s="11"/>
      <c r="B3281" s="11"/>
      <c r="F3281" s="11"/>
      <c r="I3281" t="str">
        <f>LEFT(Tabela_Kwerenda_z_AKORD[[#This Row],[NR_KOMISJI]],5)</f>
        <v/>
      </c>
      <c r="J3281" t="str">
        <f>DAY(Tabela_Kwerenda_z_AKORD[[#This Row],[CZAS_START]]) &amp;"-"&amp; MONTH(Tabela_Kwerenda_z_AKORD[[#This Row],[CZAS_START]]) &amp;"-"&amp; YEAR(Tabela_Kwerenda_z_AKORD[[#This Row],[CZAS_START]])</f>
        <v>0-1-1900</v>
      </c>
      <c r="K3281" t="e">
        <f>INDEX(AKORDT[],MATCH(Tabela_Kwerenda_z_AKORD[[#This Row],[PRACOWNICY_ID]],AKORDT[PRACOWNICY_ID],0),1)</f>
        <v>#N/A</v>
      </c>
    </row>
    <row r="3282" spans="1:11">
      <c r="A3282" s="11"/>
      <c r="B3282" s="11"/>
      <c r="F3282" s="11"/>
      <c r="I3282" t="str">
        <f>LEFT(Tabela_Kwerenda_z_AKORD[[#This Row],[NR_KOMISJI]],5)</f>
        <v/>
      </c>
      <c r="J3282" t="str">
        <f>DAY(Tabela_Kwerenda_z_AKORD[[#This Row],[CZAS_START]]) &amp;"-"&amp; MONTH(Tabela_Kwerenda_z_AKORD[[#This Row],[CZAS_START]]) &amp;"-"&amp; YEAR(Tabela_Kwerenda_z_AKORD[[#This Row],[CZAS_START]])</f>
        <v>0-1-1900</v>
      </c>
      <c r="K3282" t="e">
        <f>INDEX(AKORDT[],MATCH(Tabela_Kwerenda_z_AKORD[[#This Row],[PRACOWNICY_ID]],AKORDT[PRACOWNICY_ID],0),1)</f>
        <v>#N/A</v>
      </c>
    </row>
    <row r="3283" spans="1:11">
      <c r="A3283" s="11"/>
      <c r="B3283" s="11"/>
      <c r="F3283" s="11"/>
      <c r="I3283" t="str">
        <f>LEFT(Tabela_Kwerenda_z_AKORD[[#This Row],[NR_KOMISJI]],5)</f>
        <v/>
      </c>
      <c r="J3283" t="str">
        <f>DAY(Tabela_Kwerenda_z_AKORD[[#This Row],[CZAS_START]]) &amp;"-"&amp; MONTH(Tabela_Kwerenda_z_AKORD[[#This Row],[CZAS_START]]) &amp;"-"&amp; YEAR(Tabela_Kwerenda_z_AKORD[[#This Row],[CZAS_START]])</f>
        <v>0-1-1900</v>
      </c>
      <c r="K3283" t="e">
        <f>INDEX(AKORDT[],MATCH(Tabela_Kwerenda_z_AKORD[[#This Row],[PRACOWNICY_ID]],AKORDT[PRACOWNICY_ID],0),1)</f>
        <v>#N/A</v>
      </c>
    </row>
    <row r="3284" spans="1:11">
      <c r="A3284" s="11"/>
      <c r="B3284" s="11"/>
      <c r="F3284" s="11"/>
      <c r="I3284" t="str">
        <f>LEFT(Tabela_Kwerenda_z_AKORD[[#This Row],[NR_KOMISJI]],5)</f>
        <v/>
      </c>
      <c r="J3284" t="str">
        <f>DAY(Tabela_Kwerenda_z_AKORD[[#This Row],[CZAS_START]]) &amp;"-"&amp; MONTH(Tabela_Kwerenda_z_AKORD[[#This Row],[CZAS_START]]) &amp;"-"&amp; YEAR(Tabela_Kwerenda_z_AKORD[[#This Row],[CZAS_START]])</f>
        <v>0-1-1900</v>
      </c>
      <c r="K3284" t="e">
        <f>INDEX(AKORDT[],MATCH(Tabela_Kwerenda_z_AKORD[[#This Row],[PRACOWNICY_ID]],AKORDT[PRACOWNICY_ID],0),1)</f>
        <v>#N/A</v>
      </c>
    </row>
    <row r="3285" spans="1:11">
      <c r="A3285" s="11"/>
      <c r="B3285" s="11"/>
      <c r="F3285" s="11"/>
      <c r="I3285" t="str">
        <f>LEFT(Tabela_Kwerenda_z_AKORD[[#This Row],[NR_KOMISJI]],5)</f>
        <v/>
      </c>
      <c r="J3285" t="str">
        <f>DAY(Tabela_Kwerenda_z_AKORD[[#This Row],[CZAS_START]]) &amp;"-"&amp; MONTH(Tabela_Kwerenda_z_AKORD[[#This Row],[CZAS_START]]) &amp;"-"&amp; YEAR(Tabela_Kwerenda_z_AKORD[[#This Row],[CZAS_START]])</f>
        <v>0-1-1900</v>
      </c>
      <c r="K3285" t="e">
        <f>INDEX(AKORDT[],MATCH(Tabela_Kwerenda_z_AKORD[[#This Row],[PRACOWNICY_ID]],AKORDT[PRACOWNICY_ID],0),1)</f>
        <v>#N/A</v>
      </c>
    </row>
    <row r="3286" spans="1:11">
      <c r="A3286" s="11"/>
      <c r="B3286" s="11"/>
      <c r="F3286" s="11"/>
      <c r="I3286" t="str">
        <f>LEFT(Tabela_Kwerenda_z_AKORD[[#This Row],[NR_KOMISJI]],5)</f>
        <v/>
      </c>
      <c r="J3286" t="str">
        <f>DAY(Tabela_Kwerenda_z_AKORD[[#This Row],[CZAS_START]]) &amp;"-"&amp; MONTH(Tabela_Kwerenda_z_AKORD[[#This Row],[CZAS_START]]) &amp;"-"&amp; YEAR(Tabela_Kwerenda_z_AKORD[[#This Row],[CZAS_START]])</f>
        <v>0-1-1900</v>
      </c>
      <c r="K3286" t="e">
        <f>INDEX(AKORDT[],MATCH(Tabela_Kwerenda_z_AKORD[[#This Row],[PRACOWNICY_ID]],AKORDT[PRACOWNICY_ID],0),1)</f>
        <v>#N/A</v>
      </c>
    </row>
    <row r="3287" spans="1:11">
      <c r="A3287" s="11"/>
      <c r="B3287" s="11"/>
      <c r="F3287" s="11"/>
      <c r="I3287" t="str">
        <f>LEFT(Tabela_Kwerenda_z_AKORD[[#This Row],[NR_KOMISJI]],5)</f>
        <v/>
      </c>
      <c r="J3287" t="str">
        <f>DAY(Tabela_Kwerenda_z_AKORD[[#This Row],[CZAS_START]]) &amp;"-"&amp; MONTH(Tabela_Kwerenda_z_AKORD[[#This Row],[CZAS_START]]) &amp;"-"&amp; YEAR(Tabela_Kwerenda_z_AKORD[[#This Row],[CZAS_START]])</f>
        <v>0-1-1900</v>
      </c>
      <c r="K3287" t="e">
        <f>INDEX(AKORDT[],MATCH(Tabela_Kwerenda_z_AKORD[[#This Row],[PRACOWNICY_ID]],AKORDT[PRACOWNICY_ID],0),1)</f>
        <v>#N/A</v>
      </c>
    </row>
    <row r="3288" spans="1:11">
      <c r="A3288" s="11"/>
      <c r="B3288" s="11"/>
      <c r="F3288" s="11"/>
      <c r="I3288" t="str">
        <f>LEFT(Tabela_Kwerenda_z_AKORD[[#This Row],[NR_KOMISJI]],5)</f>
        <v/>
      </c>
      <c r="J3288" t="str">
        <f>DAY(Tabela_Kwerenda_z_AKORD[[#This Row],[CZAS_START]]) &amp;"-"&amp; MONTH(Tabela_Kwerenda_z_AKORD[[#This Row],[CZAS_START]]) &amp;"-"&amp; YEAR(Tabela_Kwerenda_z_AKORD[[#This Row],[CZAS_START]])</f>
        <v>0-1-1900</v>
      </c>
      <c r="K3288" t="e">
        <f>INDEX(AKORDT[],MATCH(Tabela_Kwerenda_z_AKORD[[#This Row],[PRACOWNICY_ID]],AKORDT[PRACOWNICY_ID],0),1)</f>
        <v>#N/A</v>
      </c>
    </row>
    <row r="3289" spans="1:11">
      <c r="A3289" s="11"/>
      <c r="B3289" s="11"/>
      <c r="F3289" s="11"/>
      <c r="I3289" t="str">
        <f>LEFT(Tabela_Kwerenda_z_AKORD[[#This Row],[NR_KOMISJI]],5)</f>
        <v/>
      </c>
      <c r="J3289" t="str">
        <f>DAY(Tabela_Kwerenda_z_AKORD[[#This Row],[CZAS_START]]) &amp;"-"&amp; MONTH(Tabela_Kwerenda_z_AKORD[[#This Row],[CZAS_START]]) &amp;"-"&amp; YEAR(Tabela_Kwerenda_z_AKORD[[#This Row],[CZAS_START]])</f>
        <v>0-1-1900</v>
      </c>
      <c r="K3289" t="e">
        <f>INDEX(AKORDT[],MATCH(Tabela_Kwerenda_z_AKORD[[#This Row],[PRACOWNICY_ID]],AKORDT[PRACOWNICY_ID],0),1)</f>
        <v>#N/A</v>
      </c>
    </row>
    <row r="3290" spans="1:11">
      <c r="A3290" s="11"/>
      <c r="B3290" s="11"/>
      <c r="F3290" s="11"/>
      <c r="I3290" t="str">
        <f>LEFT(Tabela_Kwerenda_z_AKORD[[#This Row],[NR_KOMISJI]],5)</f>
        <v/>
      </c>
      <c r="J3290" t="str">
        <f>DAY(Tabela_Kwerenda_z_AKORD[[#This Row],[CZAS_START]]) &amp;"-"&amp; MONTH(Tabela_Kwerenda_z_AKORD[[#This Row],[CZAS_START]]) &amp;"-"&amp; YEAR(Tabela_Kwerenda_z_AKORD[[#This Row],[CZAS_START]])</f>
        <v>0-1-1900</v>
      </c>
      <c r="K3290" t="e">
        <f>INDEX(AKORDT[],MATCH(Tabela_Kwerenda_z_AKORD[[#This Row],[PRACOWNICY_ID]],AKORDT[PRACOWNICY_ID],0),1)</f>
        <v>#N/A</v>
      </c>
    </row>
    <row r="3291" spans="1:11">
      <c r="A3291" s="11"/>
      <c r="B3291" s="11"/>
      <c r="F3291" s="11"/>
      <c r="I3291" t="str">
        <f>LEFT(Tabela_Kwerenda_z_AKORD[[#This Row],[NR_KOMISJI]],5)</f>
        <v/>
      </c>
      <c r="J3291" t="str">
        <f>DAY(Tabela_Kwerenda_z_AKORD[[#This Row],[CZAS_START]]) &amp;"-"&amp; MONTH(Tabela_Kwerenda_z_AKORD[[#This Row],[CZAS_START]]) &amp;"-"&amp; YEAR(Tabela_Kwerenda_z_AKORD[[#This Row],[CZAS_START]])</f>
        <v>0-1-1900</v>
      </c>
      <c r="K3291" t="e">
        <f>INDEX(AKORDT[],MATCH(Tabela_Kwerenda_z_AKORD[[#This Row],[PRACOWNICY_ID]],AKORDT[PRACOWNICY_ID],0),1)</f>
        <v>#N/A</v>
      </c>
    </row>
    <row r="3292" spans="1:11">
      <c r="A3292" s="11"/>
      <c r="B3292" s="11"/>
      <c r="F3292" s="11"/>
      <c r="I3292" t="str">
        <f>LEFT(Tabela_Kwerenda_z_AKORD[[#This Row],[NR_KOMISJI]],5)</f>
        <v/>
      </c>
      <c r="J3292" t="str">
        <f>DAY(Tabela_Kwerenda_z_AKORD[[#This Row],[CZAS_START]]) &amp;"-"&amp; MONTH(Tabela_Kwerenda_z_AKORD[[#This Row],[CZAS_START]]) &amp;"-"&amp; YEAR(Tabela_Kwerenda_z_AKORD[[#This Row],[CZAS_START]])</f>
        <v>0-1-1900</v>
      </c>
      <c r="K3292" t="e">
        <f>INDEX(AKORDT[],MATCH(Tabela_Kwerenda_z_AKORD[[#This Row],[PRACOWNICY_ID]],AKORDT[PRACOWNICY_ID],0),1)</f>
        <v>#N/A</v>
      </c>
    </row>
    <row r="3293" spans="1:11">
      <c r="A3293" s="11"/>
      <c r="B3293" s="11"/>
      <c r="F3293" s="11"/>
      <c r="I3293" t="str">
        <f>LEFT(Tabela_Kwerenda_z_AKORD[[#This Row],[NR_KOMISJI]],5)</f>
        <v/>
      </c>
      <c r="J3293" t="str">
        <f>DAY(Tabela_Kwerenda_z_AKORD[[#This Row],[CZAS_START]]) &amp;"-"&amp; MONTH(Tabela_Kwerenda_z_AKORD[[#This Row],[CZAS_START]]) &amp;"-"&amp; YEAR(Tabela_Kwerenda_z_AKORD[[#This Row],[CZAS_START]])</f>
        <v>0-1-1900</v>
      </c>
      <c r="K3293" t="e">
        <f>INDEX(AKORDT[],MATCH(Tabela_Kwerenda_z_AKORD[[#This Row],[PRACOWNICY_ID]],AKORDT[PRACOWNICY_ID],0),1)</f>
        <v>#N/A</v>
      </c>
    </row>
    <row r="3294" spans="1:11">
      <c r="A3294" s="11"/>
      <c r="B3294" s="11"/>
      <c r="F3294" s="11"/>
      <c r="I3294" t="str">
        <f>LEFT(Tabela_Kwerenda_z_AKORD[[#This Row],[NR_KOMISJI]],5)</f>
        <v/>
      </c>
      <c r="J3294" t="str">
        <f>DAY(Tabela_Kwerenda_z_AKORD[[#This Row],[CZAS_START]]) &amp;"-"&amp; MONTH(Tabela_Kwerenda_z_AKORD[[#This Row],[CZAS_START]]) &amp;"-"&amp; YEAR(Tabela_Kwerenda_z_AKORD[[#This Row],[CZAS_START]])</f>
        <v>0-1-1900</v>
      </c>
      <c r="K3294" t="e">
        <f>INDEX(AKORDT[],MATCH(Tabela_Kwerenda_z_AKORD[[#This Row],[PRACOWNICY_ID]],AKORDT[PRACOWNICY_ID],0),1)</f>
        <v>#N/A</v>
      </c>
    </row>
    <row r="3295" spans="1:11">
      <c r="A3295" s="11"/>
      <c r="B3295" s="11"/>
      <c r="F3295" s="11"/>
      <c r="I3295" t="str">
        <f>LEFT(Tabela_Kwerenda_z_AKORD[[#This Row],[NR_KOMISJI]],5)</f>
        <v/>
      </c>
      <c r="J3295" t="str">
        <f>DAY(Tabela_Kwerenda_z_AKORD[[#This Row],[CZAS_START]]) &amp;"-"&amp; MONTH(Tabela_Kwerenda_z_AKORD[[#This Row],[CZAS_START]]) &amp;"-"&amp; YEAR(Tabela_Kwerenda_z_AKORD[[#This Row],[CZAS_START]])</f>
        <v>0-1-1900</v>
      </c>
      <c r="K3295" t="e">
        <f>INDEX(AKORDT[],MATCH(Tabela_Kwerenda_z_AKORD[[#This Row],[PRACOWNICY_ID]],AKORDT[PRACOWNICY_ID],0),1)</f>
        <v>#N/A</v>
      </c>
    </row>
    <row r="3296" spans="1:11">
      <c r="A3296" s="11"/>
      <c r="B3296" s="11"/>
      <c r="F3296" s="11"/>
      <c r="I3296" t="str">
        <f>LEFT(Tabela_Kwerenda_z_AKORD[[#This Row],[NR_KOMISJI]],5)</f>
        <v/>
      </c>
      <c r="J3296" t="str">
        <f>DAY(Tabela_Kwerenda_z_AKORD[[#This Row],[CZAS_START]]) &amp;"-"&amp; MONTH(Tabela_Kwerenda_z_AKORD[[#This Row],[CZAS_START]]) &amp;"-"&amp; YEAR(Tabela_Kwerenda_z_AKORD[[#This Row],[CZAS_START]])</f>
        <v>0-1-1900</v>
      </c>
      <c r="K3296" t="e">
        <f>INDEX(AKORDT[],MATCH(Tabela_Kwerenda_z_AKORD[[#This Row],[PRACOWNICY_ID]],AKORDT[PRACOWNICY_ID],0),1)</f>
        <v>#N/A</v>
      </c>
    </row>
    <row r="3297" spans="1:11">
      <c r="A3297" s="11"/>
      <c r="B3297" s="11"/>
      <c r="F3297" s="11"/>
      <c r="I3297" t="str">
        <f>LEFT(Tabela_Kwerenda_z_AKORD[[#This Row],[NR_KOMISJI]],5)</f>
        <v/>
      </c>
      <c r="J3297" t="str">
        <f>DAY(Tabela_Kwerenda_z_AKORD[[#This Row],[CZAS_START]]) &amp;"-"&amp; MONTH(Tabela_Kwerenda_z_AKORD[[#This Row],[CZAS_START]]) &amp;"-"&amp; YEAR(Tabela_Kwerenda_z_AKORD[[#This Row],[CZAS_START]])</f>
        <v>0-1-1900</v>
      </c>
      <c r="K3297" t="e">
        <f>INDEX(AKORDT[],MATCH(Tabela_Kwerenda_z_AKORD[[#This Row],[PRACOWNICY_ID]],AKORDT[PRACOWNICY_ID],0),1)</f>
        <v>#N/A</v>
      </c>
    </row>
    <row r="3298" spans="1:11">
      <c r="A3298" s="11"/>
      <c r="B3298" s="11"/>
      <c r="F3298" s="11"/>
      <c r="I3298" t="str">
        <f>LEFT(Tabela_Kwerenda_z_AKORD[[#This Row],[NR_KOMISJI]],5)</f>
        <v/>
      </c>
      <c r="J3298" t="str">
        <f>DAY(Tabela_Kwerenda_z_AKORD[[#This Row],[CZAS_START]]) &amp;"-"&amp; MONTH(Tabela_Kwerenda_z_AKORD[[#This Row],[CZAS_START]]) &amp;"-"&amp; YEAR(Tabela_Kwerenda_z_AKORD[[#This Row],[CZAS_START]])</f>
        <v>0-1-1900</v>
      </c>
      <c r="K3298" t="e">
        <f>INDEX(AKORDT[],MATCH(Tabela_Kwerenda_z_AKORD[[#This Row],[PRACOWNICY_ID]],AKORDT[PRACOWNICY_ID],0),1)</f>
        <v>#N/A</v>
      </c>
    </row>
    <row r="3299" spans="1:11">
      <c r="A3299" s="11"/>
      <c r="B3299" s="11"/>
      <c r="F3299" s="11"/>
      <c r="I3299" t="str">
        <f>LEFT(Tabela_Kwerenda_z_AKORD[[#This Row],[NR_KOMISJI]],5)</f>
        <v/>
      </c>
      <c r="J3299" t="str">
        <f>DAY(Tabela_Kwerenda_z_AKORD[[#This Row],[CZAS_START]]) &amp;"-"&amp; MONTH(Tabela_Kwerenda_z_AKORD[[#This Row],[CZAS_START]]) &amp;"-"&amp; YEAR(Tabela_Kwerenda_z_AKORD[[#This Row],[CZAS_START]])</f>
        <v>0-1-1900</v>
      </c>
      <c r="K3299" t="e">
        <f>INDEX(AKORDT[],MATCH(Tabela_Kwerenda_z_AKORD[[#This Row],[PRACOWNICY_ID]],AKORDT[PRACOWNICY_ID],0),1)</f>
        <v>#N/A</v>
      </c>
    </row>
    <row r="3300" spans="1:11">
      <c r="A3300" s="11"/>
      <c r="B3300" s="11"/>
      <c r="F3300" s="11"/>
      <c r="I3300" t="str">
        <f>LEFT(Tabela_Kwerenda_z_AKORD[[#This Row],[NR_KOMISJI]],5)</f>
        <v/>
      </c>
      <c r="J3300" t="str">
        <f>DAY(Tabela_Kwerenda_z_AKORD[[#This Row],[CZAS_START]]) &amp;"-"&amp; MONTH(Tabela_Kwerenda_z_AKORD[[#This Row],[CZAS_START]]) &amp;"-"&amp; YEAR(Tabela_Kwerenda_z_AKORD[[#This Row],[CZAS_START]])</f>
        <v>0-1-1900</v>
      </c>
      <c r="K3300" t="e">
        <f>INDEX(AKORDT[],MATCH(Tabela_Kwerenda_z_AKORD[[#This Row],[PRACOWNICY_ID]],AKORDT[PRACOWNICY_ID],0),1)</f>
        <v>#N/A</v>
      </c>
    </row>
    <row r="3301" spans="1:11">
      <c r="A3301" s="11"/>
      <c r="B3301" s="11"/>
      <c r="F3301" s="11"/>
      <c r="I3301" t="str">
        <f>LEFT(Tabela_Kwerenda_z_AKORD[[#This Row],[NR_KOMISJI]],5)</f>
        <v/>
      </c>
      <c r="J3301" t="str">
        <f>DAY(Tabela_Kwerenda_z_AKORD[[#This Row],[CZAS_START]]) &amp;"-"&amp; MONTH(Tabela_Kwerenda_z_AKORD[[#This Row],[CZAS_START]]) &amp;"-"&amp; YEAR(Tabela_Kwerenda_z_AKORD[[#This Row],[CZAS_START]])</f>
        <v>0-1-1900</v>
      </c>
      <c r="K3301" t="e">
        <f>INDEX(AKORDT[],MATCH(Tabela_Kwerenda_z_AKORD[[#This Row],[PRACOWNICY_ID]],AKORDT[PRACOWNICY_ID],0),1)</f>
        <v>#N/A</v>
      </c>
    </row>
    <row r="3302" spans="1:11">
      <c r="A3302" s="11"/>
      <c r="B3302" s="11"/>
      <c r="F3302" s="11"/>
      <c r="I3302" t="str">
        <f>LEFT(Tabela_Kwerenda_z_AKORD[[#This Row],[NR_KOMISJI]],5)</f>
        <v/>
      </c>
      <c r="J3302" t="str">
        <f>DAY(Tabela_Kwerenda_z_AKORD[[#This Row],[CZAS_START]]) &amp;"-"&amp; MONTH(Tabela_Kwerenda_z_AKORD[[#This Row],[CZAS_START]]) &amp;"-"&amp; YEAR(Tabela_Kwerenda_z_AKORD[[#This Row],[CZAS_START]])</f>
        <v>0-1-1900</v>
      </c>
      <c r="K3302" t="e">
        <f>INDEX(AKORDT[],MATCH(Tabela_Kwerenda_z_AKORD[[#This Row],[PRACOWNICY_ID]],AKORDT[PRACOWNICY_ID],0),1)</f>
        <v>#N/A</v>
      </c>
    </row>
    <row r="3303" spans="1:11">
      <c r="A3303" s="11"/>
      <c r="B3303" s="11"/>
      <c r="F3303" s="11"/>
      <c r="I3303" t="str">
        <f>LEFT(Tabela_Kwerenda_z_AKORD[[#This Row],[NR_KOMISJI]],5)</f>
        <v/>
      </c>
      <c r="J3303" t="str">
        <f>DAY(Tabela_Kwerenda_z_AKORD[[#This Row],[CZAS_START]]) &amp;"-"&amp; MONTH(Tabela_Kwerenda_z_AKORD[[#This Row],[CZAS_START]]) &amp;"-"&amp; YEAR(Tabela_Kwerenda_z_AKORD[[#This Row],[CZAS_START]])</f>
        <v>0-1-1900</v>
      </c>
      <c r="K3303" t="e">
        <f>INDEX(AKORDT[],MATCH(Tabela_Kwerenda_z_AKORD[[#This Row],[PRACOWNICY_ID]],AKORDT[PRACOWNICY_ID],0),1)</f>
        <v>#N/A</v>
      </c>
    </row>
    <row r="3304" spans="1:11">
      <c r="A3304" s="11"/>
      <c r="B3304" s="11"/>
      <c r="F3304" s="11"/>
      <c r="I3304" t="str">
        <f>LEFT(Tabela_Kwerenda_z_AKORD[[#This Row],[NR_KOMISJI]],5)</f>
        <v/>
      </c>
      <c r="J3304" t="str">
        <f>DAY(Tabela_Kwerenda_z_AKORD[[#This Row],[CZAS_START]]) &amp;"-"&amp; MONTH(Tabela_Kwerenda_z_AKORD[[#This Row],[CZAS_START]]) &amp;"-"&amp; YEAR(Tabela_Kwerenda_z_AKORD[[#This Row],[CZAS_START]])</f>
        <v>0-1-1900</v>
      </c>
      <c r="K3304" t="e">
        <f>INDEX(AKORDT[],MATCH(Tabela_Kwerenda_z_AKORD[[#This Row],[PRACOWNICY_ID]],AKORDT[PRACOWNICY_ID],0),1)</f>
        <v>#N/A</v>
      </c>
    </row>
    <row r="3305" spans="1:11">
      <c r="A3305" s="11"/>
      <c r="B3305" s="11"/>
      <c r="F3305" s="11"/>
      <c r="I3305" t="str">
        <f>LEFT(Tabela_Kwerenda_z_AKORD[[#This Row],[NR_KOMISJI]],5)</f>
        <v/>
      </c>
      <c r="J3305" t="str">
        <f>DAY(Tabela_Kwerenda_z_AKORD[[#This Row],[CZAS_START]]) &amp;"-"&amp; MONTH(Tabela_Kwerenda_z_AKORD[[#This Row],[CZAS_START]]) &amp;"-"&amp; YEAR(Tabela_Kwerenda_z_AKORD[[#This Row],[CZAS_START]])</f>
        <v>0-1-1900</v>
      </c>
      <c r="K3305" t="e">
        <f>INDEX(AKORDT[],MATCH(Tabela_Kwerenda_z_AKORD[[#This Row],[PRACOWNICY_ID]],AKORDT[PRACOWNICY_ID],0),1)</f>
        <v>#N/A</v>
      </c>
    </row>
    <row r="3306" spans="1:11">
      <c r="A3306" s="11"/>
      <c r="B3306" s="11"/>
      <c r="F3306" s="11"/>
      <c r="I3306" t="str">
        <f>LEFT(Tabela_Kwerenda_z_AKORD[[#This Row],[NR_KOMISJI]],5)</f>
        <v/>
      </c>
      <c r="J3306" t="str">
        <f>DAY(Tabela_Kwerenda_z_AKORD[[#This Row],[CZAS_START]]) &amp;"-"&amp; MONTH(Tabela_Kwerenda_z_AKORD[[#This Row],[CZAS_START]]) &amp;"-"&amp; YEAR(Tabela_Kwerenda_z_AKORD[[#This Row],[CZAS_START]])</f>
        <v>0-1-1900</v>
      </c>
      <c r="K3306" t="e">
        <f>INDEX(AKORDT[],MATCH(Tabela_Kwerenda_z_AKORD[[#This Row],[PRACOWNICY_ID]],AKORDT[PRACOWNICY_ID],0),1)</f>
        <v>#N/A</v>
      </c>
    </row>
    <row r="3307" spans="1:11">
      <c r="A3307" s="11"/>
      <c r="B3307" s="11"/>
      <c r="F3307" s="11"/>
      <c r="I3307" t="str">
        <f>LEFT(Tabela_Kwerenda_z_AKORD[[#This Row],[NR_KOMISJI]],5)</f>
        <v/>
      </c>
      <c r="J3307" t="str">
        <f>DAY(Tabela_Kwerenda_z_AKORD[[#This Row],[CZAS_START]]) &amp;"-"&amp; MONTH(Tabela_Kwerenda_z_AKORD[[#This Row],[CZAS_START]]) &amp;"-"&amp; YEAR(Tabela_Kwerenda_z_AKORD[[#This Row],[CZAS_START]])</f>
        <v>0-1-1900</v>
      </c>
      <c r="K3307" t="e">
        <f>INDEX(AKORDT[],MATCH(Tabela_Kwerenda_z_AKORD[[#This Row],[PRACOWNICY_ID]],AKORDT[PRACOWNICY_ID],0),1)</f>
        <v>#N/A</v>
      </c>
    </row>
    <row r="3308" spans="1:11">
      <c r="A3308" s="11"/>
      <c r="B3308" s="11"/>
      <c r="F3308" s="11"/>
      <c r="I3308" t="str">
        <f>LEFT(Tabela_Kwerenda_z_AKORD[[#This Row],[NR_KOMISJI]],5)</f>
        <v/>
      </c>
      <c r="J3308" t="str">
        <f>DAY(Tabela_Kwerenda_z_AKORD[[#This Row],[CZAS_START]]) &amp;"-"&amp; MONTH(Tabela_Kwerenda_z_AKORD[[#This Row],[CZAS_START]]) &amp;"-"&amp; YEAR(Tabela_Kwerenda_z_AKORD[[#This Row],[CZAS_START]])</f>
        <v>0-1-1900</v>
      </c>
      <c r="K3308" t="e">
        <f>INDEX(AKORDT[],MATCH(Tabela_Kwerenda_z_AKORD[[#This Row],[PRACOWNICY_ID]],AKORDT[PRACOWNICY_ID],0),1)</f>
        <v>#N/A</v>
      </c>
    </row>
    <row r="3309" spans="1:11">
      <c r="A3309" s="11"/>
      <c r="B3309" s="11"/>
      <c r="F3309" s="11"/>
      <c r="I3309" t="str">
        <f>LEFT(Tabela_Kwerenda_z_AKORD[[#This Row],[NR_KOMISJI]],5)</f>
        <v/>
      </c>
      <c r="J3309" t="str">
        <f>DAY(Tabela_Kwerenda_z_AKORD[[#This Row],[CZAS_START]]) &amp;"-"&amp; MONTH(Tabela_Kwerenda_z_AKORD[[#This Row],[CZAS_START]]) &amp;"-"&amp; YEAR(Tabela_Kwerenda_z_AKORD[[#This Row],[CZAS_START]])</f>
        <v>0-1-1900</v>
      </c>
      <c r="K3309" t="e">
        <f>INDEX(AKORDT[],MATCH(Tabela_Kwerenda_z_AKORD[[#This Row],[PRACOWNICY_ID]],AKORDT[PRACOWNICY_ID],0),1)</f>
        <v>#N/A</v>
      </c>
    </row>
    <row r="3310" spans="1:11">
      <c r="A3310" s="11"/>
      <c r="B3310" s="11"/>
      <c r="F3310" s="11"/>
      <c r="I3310" t="str">
        <f>LEFT(Tabela_Kwerenda_z_AKORD[[#This Row],[NR_KOMISJI]],5)</f>
        <v/>
      </c>
      <c r="J3310" t="str">
        <f>DAY(Tabela_Kwerenda_z_AKORD[[#This Row],[CZAS_START]]) &amp;"-"&amp; MONTH(Tabela_Kwerenda_z_AKORD[[#This Row],[CZAS_START]]) &amp;"-"&amp; YEAR(Tabela_Kwerenda_z_AKORD[[#This Row],[CZAS_START]])</f>
        <v>0-1-1900</v>
      </c>
      <c r="K3310" t="e">
        <f>INDEX(AKORDT[],MATCH(Tabela_Kwerenda_z_AKORD[[#This Row],[PRACOWNICY_ID]],AKORDT[PRACOWNICY_ID],0),1)</f>
        <v>#N/A</v>
      </c>
    </row>
    <row r="3311" spans="1:11">
      <c r="A3311" s="11"/>
      <c r="B3311" s="11"/>
      <c r="F3311" s="11"/>
      <c r="I3311" t="str">
        <f>LEFT(Tabela_Kwerenda_z_AKORD[[#This Row],[NR_KOMISJI]],5)</f>
        <v/>
      </c>
      <c r="J3311" t="str">
        <f>DAY(Tabela_Kwerenda_z_AKORD[[#This Row],[CZAS_START]]) &amp;"-"&amp; MONTH(Tabela_Kwerenda_z_AKORD[[#This Row],[CZAS_START]]) &amp;"-"&amp; YEAR(Tabela_Kwerenda_z_AKORD[[#This Row],[CZAS_START]])</f>
        <v>0-1-1900</v>
      </c>
      <c r="K3311" t="e">
        <f>INDEX(AKORDT[],MATCH(Tabela_Kwerenda_z_AKORD[[#This Row],[PRACOWNICY_ID]],AKORDT[PRACOWNICY_ID],0),1)</f>
        <v>#N/A</v>
      </c>
    </row>
    <row r="3312" spans="1:11">
      <c r="A3312" s="11"/>
      <c r="B3312" s="11"/>
      <c r="F3312" s="11"/>
      <c r="I3312" t="str">
        <f>LEFT(Tabela_Kwerenda_z_AKORD[[#This Row],[NR_KOMISJI]],5)</f>
        <v/>
      </c>
      <c r="J3312" t="str">
        <f>DAY(Tabela_Kwerenda_z_AKORD[[#This Row],[CZAS_START]]) &amp;"-"&amp; MONTH(Tabela_Kwerenda_z_AKORD[[#This Row],[CZAS_START]]) &amp;"-"&amp; YEAR(Tabela_Kwerenda_z_AKORD[[#This Row],[CZAS_START]])</f>
        <v>0-1-1900</v>
      </c>
      <c r="K3312" t="e">
        <f>INDEX(AKORDT[],MATCH(Tabela_Kwerenda_z_AKORD[[#This Row],[PRACOWNICY_ID]],AKORDT[PRACOWNICY_ID],0),1)</f>
        <v>#N/A</v>
      </c>
    </row>
    <row r="3313" spans="1:11">
      <c r="A3313" s="11"/>
      <c r="B3313" s="11"/>
      <c r="F3313" s="11"/>
      <c r="I3313" t="str">
        <f>LEFT(Tabela_Kwerenda_z_AKORD[[#This Row],[NR_KOMISJI]],5)</f>
        <v/>
      </c>
      <c r="J3313" t="str">
        <f>DAY(Tabela_Kwerenda_z_AKORD[[#This Row],[CZAS_START]]) &amp;"-"&amp; MONTH(Tabela_Kwerenda_z_AKORD[[#This Row],[CZAS_START]]) &amp;"-"&amp; YEAR(Tabela_Kwerenda_z_AKORD[[#This Row],[CZAS_START]])</f>
        <v>0-1-1900</v>
      </c>
      <c r="K3313" t="e">
        <f>INDEX(AKORDT[],MATCH(Tabela_Kwerenda_z_AKORD[[#This Row],[PRACOWNICY_ID]],AKORDT[PRACOWNICY_ID],0),1)</f>
        <v>#N/A</v>
      </c>
    </row>
    <row r="3314" spans="1:11">
      <c r="A3314" s="11"/>
      <c r="B3314" s="11"/>
      <c r="F3314" s="11"/>
      <c r="I3314" t="str">
        <f>LEFT(Tabela_Kwerenda_z_AKORD[[#This Row],[NR_KOMISJI]],5)</f>
        <v/>
      </c>
      <c r="J3314" t="str">
        <f>DAY(Tabela_Kwerenda_z_AKORD[[#This Row],[CZAS_START]]) &amp;"-"&amp; MONTH(Tabela_Kwerenda_z_AKORD[[#This Row],[CZAS_START]]) &amp;"-"&amp; YEAR(Tabela_Kwerenda_z_AKORD[[#This Row],[CZAS_START]])</f>
        <v>0-1-1900</v>
      </c>
      <c r="K3314" t="e">
        <f>INDEX(AKORDT[],MATCH(Tabela_Kwerenda_z_AKORD[[#This Row],[PRACOWNICY_ID]],AKORDT[PRACOWNICY_ID],0),1)</f>
        <v>#N/A</v>
      </c>
    </row>
    <row r="3315" spans="1:11">
      <c r="A3315" s="11"/>
      <c r="B3315" s="11"/>
      <c r="F3315" s="11"/>
      <c r="I3315" t="str">
        <f>LEFT(Tabela_Kwerenda_z_AKORD[[#This Row],[NR_KOMISJI]],5)</f>
        <v/>
      </c>
      <c r="J3315" t="str">
        <f>DAY(Tabela_Kwerenda_z_AKORD[[#This Row],[CZAS_START]]) &amp;"-"&amp; MONTH(Tabela_Kwerenda_z_AKORD[[#This Row],[CZAS_START]]) &amp;"-"&amp; YEAR(Tabela_Kwerenda_z_AKORD[[#This Row],[CZAS_START]])</f>
        <v>0-1-1900</v>
      </c>
      <c r="K3315" t="e">
        <f>INDEX(AKORDT[],MATCH(Tabela_Kwerenda_z_AKORD[[#This Row],[PRACOWNICY_ID]],AKORDT[PRACOWNICY_ID],0),1)</f>
        <v>#N/A</v>
      </c>
    </row>
    <row r="3316" spans="1:11">
      <c r="A3316" s="11"/>
      <c r="B3316" s="11"/>
      <c r="F3316" s="11"/>
      <c r="I3316" t="str">
        <f>LEFT(Tabela_Kwerenda_z_AKORD[[#This Row],[NR_KOMISJI]],5)</f>
        <v/>
      </c>
      <c r="J3316" t="str">
        <f>DAY(Tabela_Kwerenda_z_AKORD[[#This Row],[CZAS_START]]) &amp;"-"&amp; MONTH(Tabela_Kwerenda_z_AKORD[[#This Row],[CZAS_START]]) &amp;"-"&amp; YEAR(Tabela_Kwerenda_z_AKORD[[#This Row],[CZAS_START]])</f>
        <v>0-1-1900</v>
      </c>
      <c r="K3316" t="e">
        <f>INDEX(AKORDT[],MATCH(Tabela_Kwerenda_z_AKORD[[#This Row],[PRACOWNICY_ID]],AKORDT[PRACOWNICY_ID],0),1)</f>
        <v>#N/A</v>
      </c>
    </row>
    <row r="3317" spans="1:11">
      <c r="A3317" s="11"/>
      <c r="B3317" s="11"/>
      <c r="F3317" s="11"/>
      <c r="I3317" t="str">
        <f>LEFT(Tabela_Kwerenda_z_AKORD[[#This Row],[NR_KOMISJI]],5)</f>
        <v/>
      </c>
      <c r="J3317" t="str">
        <f>DAY(Tabela_Kwerenda_z_AKORD[[#This Row],[CZAS_START]]) &amp;"-"&amp; MONTH(Tabela_Kwerenda_z_AKORD[[#This Row],[CZAS_START]]) &amp;"-"&amp; YEAR(Tabela_Kwerenda_z_AKORD[[#This Row],[CZAS_START]])</f>
        <v>0-1-1900</v>
      </c>
      <c r="K3317" t="e">
        <f>INDEX(AKORDT[],MATCH(Tabela_Kwerenda_z_AKORD[[#This Row],[PRACOWNICY_ID]],AKORDT[PRACOWNICY_ID],0),1)</f>
        <v>#N/A</v>
      </c>
    </row>
    <row r="3318" spans="1:11">
      <c r="A3318" s="11"/>
      <c r="B3318" s="11"/>
      <c r="F3318" s="11"/>
      <c r="I3318" t="str">
        <f>LEFT(Tabela_Kwerenda_z_AKORD[[#This Row],[NR_KOMISJI]],5)</f>
        <v/>
      </c>
      <c r="J3318" t="str">
        <f>DAY(Tabela_Kwerenda_z_AKORD[[#This Row],[CZAS_START]]) &amp;"-"&amp; MONTH(Tabela_Kwerenda_z_AKORD[[#This Row],[CZAS_START]]) &amp;"-"&amp; YEAR(Tabela_Kwerenda_z_AKORD[[#This Row],[CZAS_START]])</f>
        <v>0-1-1900</v>
      </c>
      <c r="K3318" t="e">
        <f>INDEX(AKORDT[],MATCH(Tabela_Kwerenda_z_AKORD[[#This Row],[PRACOWNICY_ID]],AKORDT[PRACOWNICY_ID],0),1)</f>
        <v>#N/A</v>
      </c>
    </row>
    <row r="3319" spans="1:11">
      <c r="A3319" s="11"/>
      <c r="B3319" s="11"/>
      <c r="F3319" s="11"/>
      <c r="I3319" t="str">
        <f>LEFT(Tabela_Kwerenda_z_AKORD[[#This Row],[NR_KOMISJI]],5)</f>
        <v/>
      </c>
      <c r="J3319" t="str">
        <f>DAY(Tabela_Kwerenda_z_AKORD[[#This Row],[CZAS_START]]) &amp;"-"&amp; MONTH(Tabela_Kwerenda_z_AKORD[[#This Row],[CZAS_START]]) &amp;"-"&amp; YEAR(Tabela_Kwerenda_z_AKORD[[#This Row],[CZAS_START]])</f>
        <v>0-1-1900</v>
      </c>
      <c r="K3319" t="e">
        <f>INDEX(AKORDT[],MATCH(Tabela_Kwerenda_z_AKORD[[#This Row],[PRACOWNICY_ID]],AKORDT[PRACOWNICY_ID],0),1)</f>
        <v>#N/A</v>
      </c>
    </row>
    <row r="3320" spans="1:11">
      <c r="A3320" s="11"/>
      <c r="B3320" s="11"/>
      <c r="F3320" s="11"/>
      <c r="I3320" t="str">
        <f>LEFT(Tabela_Kwerenda_z_AKORD[[#This Row],[NR_KOMISJI]],5)</f>
        <v/>
      </c>
      <c r="J3320" t="str">
        <f>DAY(Tabela_Kwerenda_z_AKORD[[#This Row],[CZAS_START]]) &amp;"-"&amp; MONTH(Tabela_Kwerenda_z_AKORD[[#This Row],[CZAS_START]]) &amp;"-"&amp; YEAR(Tabela_Kwerenda_z_AKORD[[#This Row],[CZAS_START]])</f>
        <v>0-1-1900</v>
      </c>
      <c r="K3320" t="e">
        <f>INDEX(AKORDT[],MATCH(Tabela_Kwerenda_z_AKORD[[#This Row],[PRACOWNICY_ID]],AKORDT[PRACOWNICY_ID],0),1)</f>
        <v>#N/A</v>
      </c>
    </row>
    <row r="3321" spans="1:11">
      <c r="A3321" s="11"/>
      <c r="B3321" s="11"/>
      <c r="F3321" s="11"/>
      <c r="I3321" t="str">
        <f>LEFT(Tabela_Kwerenda_z_AKORD[[#This Row],[NR_KOMISJI]],5)</f>
        <v/>
      </c>
      <c r="J3321" t="str">
        <f>DAY(Tabela_Kwerenda_z_AKORD[[#This Row],[CZAS_START]]) &amp;"-"&amp; MONTH(Tabela_Kwerenda_z_AKORD[[#This Row],[CZAS_START]]) &amp;"-"&amp; YEAR(Tabela_Kwerenda_z_AKORD[[#This Row],[CZAS_START]])</f>
        <v>0-1-1900</v>
      </c>
      <c r="K3321" t="e">
        <f>INDEX(AKORDT[],MATCH(Tabela_Kwerenda_z_AKORD[[#This Row],[PRACOWNICY_ID]],AKORDT[PRACOWNICY_ID],0),1)</f>
        <v>#N/A</v>
      </c>
    </row>
    <row r="3322" spans="1:11">
      <c r="A3322" s="11"/>
      <c r="B3322" s="11"/>
      <c r="F3322" s="11"/>
      <c r="I3322" t="str">
        <f>LEFT(Tabela_Kwerenda_z_AKORD[[#This Row],[NR_KOMISJI]],5)</f>
        <v/>
      </c>
      <c r="J3322" t="str">
        <f>DAY(Tabela_Kwerenda_z_AKORD[[#This Row],[CZAS_START]]) &amp;"-"&amp; MONTH(Tabela_Kwerenda_z_AKORD[[#This Row],[CZAS_START]]) &amp;"-"&amp; YEAR(Tabela_Kwerenda_z_AKORD[[#This Row],[CZAS_START]])</f>
        <v>0-1-1900</v>
      </c>
      <c r="K3322" t="e">
        <f>INDEX(AKORDT[],MATCH(Tabela_Kwerenda_z_AKORD[[#This Row],[PRACOWNICY_ID]],AKORDT[PRACOWNICY_ID],0),1)</f>
        <v>#N/A</v>
      </c>
    </row>
    <row r="3323" spans="1:11">
      <c r="A3323" s="11"/>
      <c r="B3323" s="11"/>
      <c r="F3323" s="11"/>
      <c r="I3323" t="str">
        <f>LEFT(Tabela_Kwerenda_z_AKORD[[#This Row],[NR_KOMISJI]],5)</f>
        <v/>
      </c>
      <c r="J3323" t="str">
        <f>DAY(Tabela_Kwerenda_z_AKORD[[#This Row],[CZAS_START]]) &amp;"-"&amp; MONTH(Tabela_Kwerenda_z_AKORD[[#This Row],[CZAS_START]]) &amp;"-"&amp; YEAR(Tabela_Kwerenda_z_AKORD[[#This Row],[CZAS_START]])</f>
        <v>0-1-1900</v>
      </c>
      <c r="K3323" t="e">
        <f>INDEX(AKORDT[],MATCH(Tabela_Kwerenda_z_AKORD[[#This Row],[PRACOWNICY_ID]],AKORDT[PRACOWNICY_ID],0),1)</f>
        <v>#N/A</v>
      </c>
    </row>
    <row r="3324" spans="1:11">
      <c r="A3324" s="11"/>
      <c r="B3324" s="11"/>
      <c r="F3324" s="11"/>
      <c r="I3324" t="str">
        <f>LEFT(Tabela_Kwerenda_z_AKORD[[#This Row],[NR_KOMISJI]],5)</f>
        <v/>
      </c>
      <c r="J3324" t="str">
        <f>DAY(Tabela_Kwerenda_z_AKORD[[#This Row],[CZAS_START]]) &amp;"-"&amp; MONTH(Tabela_Kwerenda_z_AKORD[[#This Row],[CZAS_START]]) &amp;"-"&amp; YEAR(Tabela_Kwerenda_z_AKORD[[#This Row],[CZAS_START]])</f>
        <v>0-1-1900</v>
      </c>
      <c r="K3324" t="e">
        <f>INDEX(AKORDT[],MATCH(Tabela_Kwerenda_z_AKORD[[#This Row],[PRACOWNICY_ID]],AKORDT[PRACOWNICY_ID],0),1)</f>
        <v>#N/A</v>
      </c>
    </row>
    <row r="3325" spans="1:11">
      <c r="A3325" s="11"/>
      <c r="B3325" s="11"/>
      <c r="F3325" s="11"/>
      <c r="I3325" t="str">
        <f>LEFT(Tabela_Kwerenda_z_AKORD[[#This Row],[NR_KOMISJI]],5)</f>
        <v/>
      </c>
      <c r="J3325" t="str">
        <f>DAY(Tabela_Kwerenda_z_AKORD[[#This Row],[CZAS_START]]) &amp;"-"&amp; MONTH(Tabela_Kwerenda_z_AKORD[[#This Row],[CZAS_START]]) &amp;"-"&amp; YEAR(Tabela_Kwerenda_z_AKORD[[#This Row],[CZAS_START]])</f>
        <v>0-1-1900</v>
      </c>
      <c r="K3325" t="e">
        <f>INDEX(AKORDT[],MATCH(Tabela_Kwerenda_z_AKORD[[#This Row],[PRACOWNICY_ID]],AKORDT[PRACOWNICY_ID],0),1)</f>
        <v>#N/A</v>
      </c>
    </row>
    <row r="3326" spans="1:11">
      <c r="A3326" s="11"/>
      <c r="B3326" s="11"/>
      <c r="F3326" s="11"/>
      <c r="I3326" t="str">
        <f>LEFT(Tabela_Kwerenda_z_AKORD[[#This Row],[NR_KOMISJI]],5)</f>
        <v/>
      </c>
      <c r="J3326" t="str">
        <f>DAY(Tabela_Kwerenda_z_AKORD[[#This Row],[CZAS_START]]) &amp;"-"&amp; MONTH(Tabela_Kwerenda_z_AKORD[[#This Row],[CZAS_START]]) &amp;"-"&amp; YEAR(Tabela_Kwerenda_z_AKORD[[#This Row],[CZAS_START]])</f>
        <v>0-1-1900</v>
      </c>
      <c r="K3326" t="e">
        <f>INDEX(AKORDT[],MATCH(Tabela_Kwerenda_z_AKORD[[#This Row],[PRACOWNICY_ID]],AKORDT[PRACOWNICY_ID],0),1)</f>
        <v>#N/A</v>
      </c>
    </row>
    <row r="3327" spans="1:11">
      <c r="A3327" s="11"/>
      <c r="B3327" s="11"/>
      <c r="F3327" s="11"/>
      <c r="I3327" t="str">
        <f>LEFT(Tabela_Kwerenda_z_AKORD[[#This Row],[NR_KOMISJI]],5)</f>
        <v/>
      </c>
      <c r="J3327" t="str">
        <f>DAY(Tabela_Kwerenda_z_AKORD[[#This Row],[CZAS_START]]) &amp;"-"&amp; MONTH(Tabela_Kwerenda_z_AKORD[[#This Row],[CZAS_START]]) &amp;"-"&amp; YEAR(Tabela_Kwerenda_z_AKORD[[#This Row],[CZAS_START]])</f>
        <v>0-1-1900</v>
      </c>
      <c r="K3327" t="e">
        <f>INDEX(AKORDT[],MATCH(Tabela_Kwerenda_z_AKORD[[#This Row],[PRACOWNICY_ID]],AKORDT[PRACOWNICY_ID],0),1)</f>
        <v>#N/A</v>
      </c>
    </row>
    <row r="3328" spans="1:11">
      <c r="A3328" s="11"/>
      <c r="B3328" s="11"/>
      <c r="F3328" s="11"/>
      <c r="I3328" t="str">
        <f>LEFT(Tabela_Kwerenda_z_AKORD[[#This Row],[NR_KOMISJI]],5)</f>
        <v/>
      </c>
      <c r="J3328" t="str">
        <f>DAY(Tabela_Kwerenda_z_AKORD[[#This Row],[CZAS_START]]) &amp;"-"&amp; MONTH(Tabela_Kwerenda_z_AKORD[[#This Row],[CZAS_START]]) &amp;"-"&amp; YEAR(Tabela_Kwerenda_z_AKORD[[#This Row],[CZAS_START]])</f>
        <v>0-1-1900</v>
      </c>
      <c r="K3328" t="e">
        <f>INDEX(AKORDT[],MATCH(Tabela_Kwerenda_z_AKORD[[#This Row],[PRACOWNICY_ID]],AKORDT[PRACOWNICY_ID],0),1)</f>
        <v>#N/A</v>
      </c>
    </row>
    <row r="3329" spans="1:11">
      <c r="A3329" s="11"/>
      <c r="B3329" s="11"/>
      <c r="F3329" s="11"/>
      <c r="I3329" t="str">
        <f>LEFT(Tabela_Kwerenda_z_AKORD[[#This Row],[NR_KOMISJI]],5)</f>
        <v/>
      </c>
      <c r="J3329" t="str">
        <f>DAY(Tabela_Kwerenda_z_AKORD[[#This Row],[CZAS_START]]) &amp;"-"&amp; MONTH(Tabela_Kwerenda_z_AKORD[[#This Row],[CZAS_START]]) &amp;"-"&amp; YEAR(Tabela_Kwerenda_z_AKORD[[#This Row],[CZAS_START]])</f>
        <v>0-1-1900</v>
      </c>
      <c r="K3329" t="e">
        <f>INDEX(AKORDT[],MATCH(Tabela_Kwerenda_z_AKORD[[#This Row],[PRACOWNICY_ID]],AKORDT[PRACOWNICY_ID],0),1)</f>
        <v>#N/A</v>
      </c>
    </row>
    <row r="3330" spans="1:11">
      <c r="A3330" s="11"/>
      <c r="B3330" s="11"/>
      <c r="F3330" s="11"/>
      <c r="I3330" t="str">
        <f>LEFT(Tabela_Kwerenda_z_AKORD[[#This Row],[NR_KOMISJI]],5)</f>
        <v/>
      </c>
      <c r="J3330" t="str">
        <f>DAY(Tabela_Kwerenda_z_AKORD[[#This Row],[CZAS_START]]) &amp;"-"&amp; MONTH(Tabela_Kwerenda_z_AKORD[[#This Row],[CZAS_START]]) &amp;"-"&amp; YEAR(Tabela_Kwerenda_z_AKORD[[#This Row],[CZAS_START]])</f>
        <v>0-1-1900</v>
      </c>
      <c r="K3330" t="e">
        <f>INDEX(AKORDT[],MATCH(Tabela_Kwerenda_z_AKORD[[#This Row],[PRACOWNICY_ID]],AKORDT[PRACOWNICY_ID],0),1)</f>
        <v>#N/A</v>
      </c>
    </row>
    <row r="3331" spans="1:11">
      <c r="A3331" s="11"/>
      <c r="B3331" s="11"/>
      <c r="F3331" s="11"/>
      <c r="I3331" t="str">
        <f>LEFT(Tabela_Kwerenda_z_AKORD[[#This Row],[NR_KOMISJI]],5)</f>
        <v/>
      </c>
      <c r="J3331" t="str">
        <f>DAY(Tabela_Kwerenda_z_AKORD[[#This Row],[CZAS_START]]) &amp;"-"&amp; MONTH(Tabela_Kwerenda_z_AKORD[[#This Row],[CZAS_START]]) &amp;"-"&amp; YEAR(Tabela_Kwerenda_z_AKORD[[#This Row],[CZAS_START]])</f>
        <v>0-1-1900</v>
      </c>
      <c r="K3331" t="e">
        <f>INDEX(AKORDT[],MATCH(Tabela_Kwerenda_z_AKORD[[#This Row],[PRACOWNICY_ID]],AKORDT[PRACOWNICY_ID],0),1)</f>
        <v>#N/A</v>
      </c>
    </row>
    <row r="3332" spans="1:11">
      <c r="A3332" s="11"/>
      <c r="B3332" s="11"/>
      <c r="F3332" s="11"/>
      <c r="I3332" t="str">
        <f>LEFT(Tabela_Kwerenda_z_AKORD[[#This Row],[NR_KOMISJI]],5)</f>
        <v/>
      </c>
      <c r="J3332" t="str">
        <f>DAY(Tabela_Kwerenda_z_AKORD[[#This Row],[CZAS_START]]) &amp;"-"&amp; MONTH(Tabela_Kwerenda_z_AKORD[[#This Row],[CZAS_START]]) &amp;"-"&amp; YEAR(Tabela_Kwerenda_z_AKORD[[#This Row],[CZAS_START]])</f>
        <v>0-1-1900</v>
      </c>
      <c r="K3332" t="e">
        <f>INDEX(AKORDT[],MATCH(Tabela_Kwerenda_z_AKORD[[#This Row],[PRACOWNICY_ID]],AKORDT[PRACOWNICY_ID],0),1)</f>
        <v>#N/A</v>
      </c>
    </row>
    <row r="3333" spans="1:11">
      <c r="A3333" s="11"/>
      <c r="B3333" s="11"/>
      <c r="F3333" s="11"/>
      <c r="I3333" t="str">
        <f>LEFT(Tabela_Kwerenda_z_AKORD[[#This Row],[NR_KOMISJI]],5)</f>
        <v/>
      </c>
      <c r="J3333" t="str">
        <f>DAY(Tabela_Kwerenda_z_AKORD[[#This Row],[CZAS_START]]) &amp;"-"&amp; MONTH(Tabela_Kwerenda_z_AKORD[[#This Row],[CZAS_START]]) &amp;"-"&amp; YEAR(Tabela_Kwerenda_z_AKORD[[#This Row],[CZAS_START]])</f>
        <v>0-1-1900</v>
      </c>
      <c r="K3333" t="e">
        <f>INDEX(AKORDT[],MATCH(Tabela_Kwerenda_z_AKORD[[#This Row],[PRACOWNICY_ID]],AKORDT[PRACOWNICY_ID],0),1)</f>
        <v>#N/A</v>
      </c>
    </row>
    <row r="3334" spans="1:11">
      <c r="A3334" s="11"/>
      <c r="B3334" s="11"/>
      <c r="F3334" s="11"/>
      <c r="I3334" t="str">
        <f>LEFT(Tabela_Kwerenda_z_AKORD[[#This Row],[NR_KOMISJI]],5)</f>
        <v/>
      </c>
      <c r="J3334" t="str">
        <f>DAY(Tabela_Kwerenda_z_AKORD[[#This Row],[CZAS_START]]) &amp;"-"&amp; MONTH(Tabela_Kwerenda_z_AKORD[[#This Row],[CZAS_START]]) &amp;"-"&amp; YEAR(Tabela_Kwerenda_z_AKORD[[#This Row],[CZAS_START]])</f>
        <v>0-1-1900</v>
      </c>
      <c r="K3334" t="e">
        <f>INDEX(AKORDT[],MATCH(Tabela_Kwerenda_z_AKORD[[#This Row],[PRACOWNICY_ID]],AKORDT[PRACOWNICY_ID],0),1)</f>
        <v>#N/A</v>
      </c>
    </row>
    <row r="3335" spans="1:11">
      <c r="A3335" s="11"/>
      <c r="B3335" s="11"/>
      <c r="F3335" s="11"/>
      <c r="I3335" t="str">
        <f>LEFT(Tabela_Kwerenda_z_AKORD[[#This Row],[NR_KOMISJI]],5)</f>
        <v/>
      </c>
      <c r="J3335" t="str">
        <f>DAY(Tabela_Kwerenda_z_AKORD[[#This Row],[CZAS_START]]) &amp;"-"&amp; MONTH(Tabela_Kwerenda_z_AKORD[[#This Row],[CZAS_START]]) &amp;"-"&amp; YEAR(Tabela_Kwerenda_z_AKORD[[#This Row],[CZAS_START]])</f>
        <v>0-1-1900</v>
      </c>
      <c r="K3335" t="e">
        <f>INDEX(AKORDT[],MATCH(Tabela_Kwerenda_z_AKORD[[#This Row],[PRACOWNICY_ID]],AKORDT[PRACOWNICY_ID],0),1)</f>
        <v>#N/A</v>
      </c>
    </row>
    <row r="3336" spans="1:11">
      <c r="A3336" s="11"/>
      <c r="B3336" s="11"/>
      <c r="F3336" s="11"/>
      <c r="I3336" t="str">
        <f>LEFT(Tabela_Kwerenda_z_AKORD[[#This Row],[NR_KOMISJI]],5)</f>
        <v/>
      </c>
      <c r="J3336" t="str">
        <f>DAY(Tabela_Kwerenda_z_AKORD[[#This Row],[CZAS_START]]) &amp;"-"&amp; MONTH(Tabela_Kwerenda_z_AKORD[[#This Row],[CZAS_START]]) &amp;"-"&amp; YEAR(Tabela_Kwerenda_z_AKORD[[#This Row],[CZAS_START]])</f>
        <v>0-1-1900</v>
      </c>
      <c r="K3336" t="e">
        <f>INDEX(AKORDT[],MATCH(Tabela_Kwerenda_z_AKORD[[#This Row],[PRACOWNICY_ID]],AKORDT[PRACOWNICY_ID],0),1)</f>
        <v>#N/A</v>
      </c>
    </row>
    <row r="3337" spans="1:11">
      <c r="A3337" s="11"/>
      <c r="B3337" s="11"/>
      <c r="F3337" s="11"/>
      <c r="I3337" t="str">
        <f>LEFT(Tabela_Kwerenda_z_AKORD[[#This Row],[NR_KOMISJI]],5)</f>
        <v/>
      </c>
      <c r="J3337" t="str">
        <f>DAY(Tabela_Kwerenda_z_AKORD[[#This Row],[CZAS_START]]) &amp;"-"&amp; MONTH(Tabela_Kwerenda_z_AKORD[[#This Row],[CZAS_START]]) &amp;"-"&amp; YEAR(Tabela_Kwerenda_z_AKORD[[#This Row],[CZAS_START]])</f>
        <v>0-1-1900</v>
      </c>
      <c r="K3337" t="e">
        <f>INDEX(AKORDT[],MATCH(Tabela_Kwerenda_z_AKORD[[#This Row],[PRACOWNICY_ID]],AKORDT[PRACOWNICY_ID],0),1)</f>
        <v>#N/A</v>
      </c>
    </row>
    <row r="3338" spans="1:11">
      <c r="A3338" s="11"/>
      <c r="B3338" s="11"/>
      <c r="F3338" s="11"/>
      <c r="I3338" t="str">
        <f>LEFT(Tabela_Kwerenda_z_AKORD[[#This Row],[NR_KOMISJI]],5)</f>
        <v/>
      </c>
      <c r="J3338" t="str">
        <f>DAY(Tabela_Kwerenda_z_AKORD[[#This Row],[CZAS_START]]) &amp;"-"&amp; MONTH(Tabela_Kwerenda_z_AKORD[[#This Row],[CZAS_START]]) &amp;"-"&amp; YEAR(Tabela_Kwerenda_z_AKORD[[#This Row],[CZAS_START]])</f>
        <v>0-1-1900</v>
      </c>
      <c r="K3338" t="e">
        <f>INDEX(AKORDT[],MATCH(Tabela_Kwerenda_z_AKORD[[#This Row],[PRACOWNICY_ID]],AKORDT[PRACOWNICY_ID],0),1)</f>
        <v>#N/A</v>
      </c>
    </row>
    <row r="3339" spans="1:11">
      <c r="A3339" s="11"/>
      <c r="B3339" s="11"/>
      <c r="F3339" s="11"/>
      <c r="I3339" t="str">
        <f>LEFT(Tabela_Kwerenda_z_AKORD[[#This Row],[NR_KOMISJI]],5)</f>
        <v/>
      </c>
      <c r="J3339" t="str">
        <f>DAY(Tabela_Kwerenda_z_AKORD[[#This Row],[CZAS_START]]) &amp;"-"&amp; MONTH(Tabela_Kwerenda_z_AKORD[[#This Row],[CZAS_START]]) &amp;"-"&amp; YEAR(Tabela_Kwerenda_z_AKORD[[#This Row],[CZAS_START]])</f>
        <v>0-1-1900</v>
      </c>
      <c r="K3339" t="e">
        <f>INDEX(AKORDT[],MATCH(Tabela_Kwerenda_z_AKORD[[#This Row],[PRACOWNICY_ID]],AKORDT[PRACOWNICY_ID],0),1)</f>
        <v>#N/A</v>
      </c>
    </row>
    <row r="3340" spans="1:11">
      <c r="A3340" s="11"/>
      <c r="B3340" s="11"/>
      <c r="F3340" s="11"/>
      <c r="I3340" t="str">
        <f>LEFT(Tabela_Kwerenda_z_AKORD[[#This Row],[NR_KOMISJI]],5)</f>
        <v/>
      </c>
      <c r="J3340" t="str">
        <f>DAY(Tabela_Kwerenda_z_AKORD[[#This Row],[CZAS_START]]) &amp;"-"&amp; MONTH(Tabela_Kwerenda_z_AKORD[[#This Row],[CZAS_START]]) &amp;"-"&amp; YEAR(Tabela_Kwerenda_z_AKORD[[#This Row],[CZAS_START]])</f>
        <v>0-1-1900</v>
      </c>
      <c r="K3340" t="e">
        <f>INDEX(AKORDT[],MATCH(Tabela_Kwerenda_z_AKORD[[#This Row],[PRACOWNICY_ID]],AKORDT[PRACOWNICY_ID],0),1)</f>
        <v>#N/A</v>
      </c>
    </row>
    <row r="3341" spans="1:11">
      <c r="A3341" s="11"/>
      <c r="B3341" s="11"/>
      <c r="F3341" s="11"/>
      <c r="I3341" t="str">
        <f>LEFT(Tabela_Kwerenda_z_AKORD[[#This Row],[NR_KOMISJI]],5)</f>
        <v/>
      </c>
      <c r="J3341" t="str">
        <f>DAY(Tabela_Kwerenda_z_AKORD[[#This Row],[CZAS_START]]) &amp;"-"&amp; MONTH(Tabela_Kwerenda_z_AKORD[[#This Row],[CZAS_START]]) &amp;"-"&amp; YEAR(Tabela_Kwerenda_z_AKORD[[#This Row],[CZAS_START]])</f>
        <v>0-1-1900</v>
      </c>
      <c r="K3341" t="e">
        <f>INDEX(AKORDT[],MATCH(Tabela_Kwerenda_z_AKORD[[#This Row],[PRACOWNICY_ID]],AKORDT[PRACOWNICY_ID],0),1)</f>
        <v>#N/A</v>
      </c>
    </row>
    <row r="3342" spans="1:11">
      <c r="A3342" s="11"/>
      <c r="B3342" s="11"/>
      <c r="F3342" s="11"/>
      <c r="I3342" t="str">
        <f>LEFT(Tabela_Kwerenda_z_AKORD[[#This Row],[NR_KOMISJI]],5)</f>
        <v/>
      </c>
      <c r="J3342" t="str">
        <f>DAY(Tabela_Kwerenda_z_AKORD[[#This Row],[CZAS_START]]) &amp;"-"&amp; MONTH(Tabela_Kwerenda_z_AKORD[[#This Row],[CZAS_START]]) &amp;"-"&amp; YEAR(Tabela_Kwerenda_z_AKORD[[#This Row],[CZAS_START]])</f>
        <v>0-1-1900</v>
      </c>
      <c r="K3342" t="e">
        <f>INDEX(AKORDT[],MATCH(Tabela_Kwerenda_z_AKORD[[#This Row],[PRACOWNICY_ID]],AKORDT[PRACOWNICY_ID],0),1)</f>
        <v>#N/A</v>
      </c>
    </row>
    <row r="3343" spans="1:11">
      <c r="A3343" s="11"/>
      <c r="B3343" s="11"/>
      <c r="F3343" s="11"/>
      <c r="I3343" t="str">
        <f>LEFT(Tabela_Kwerenda_z_AKORD[[#This Row],[NR_KOMISJI]],5)</f>
        <v/>
      </c>
      <c r="J3343" t="str">
        <f>DAY(Tabela_Kwerenda_z_AKORD[[#This Row],[CZAS_START]]) &amp;"-"&amp; MONTH(Tabela_Kwerenda_z_AKORD[[#This Row],[CZAS_START]]) &amp;"-"&amp; YEAR(Tabela_Kwerenda_z_AKORD[[#This Row],[CZAS_START]])</f>
        <v>0-1-1900</v>
      </c>
      <c r="K3343" t="e">
        <f>INDEX(AKORDT[],MATCH(Tabela_Kwerenda_z_AKORD[[#This Row],[PRACOWNICY_ID]],AKORDT[PRACOWNICY_ID],0),1)</f>
        <v>#N/A</v>
      </c>
    </row>
    <row r="3344" spans="1:11">
      <c r="A3344" s="11"/>
      <c r="B3344" s="11"/>
      <c r="F3344" s="11"/>
      <c r="I3344" t="str">
        <f>LEFT(Tabela_Kwerenda_z_AKORD[[#This Row],[NR_KOMISJI]],5)</f>
        <v/>
      </c>
      <c r="J3344" t="str">
        <f>DAY(Tabela_Kwerenda_z_AKORD[[#This Row],[CZAS_START]]) &amp;"-"&amp; MONTH(Tabela_Kwerenda_z_AKORD[[#This Row],[CZAS_START]]) &amp;"-"&amp; YEAR(Tabela_Kwerenda_z_AKORD[[#This Row],[CZAS_START]])</f>
        <v>0-1-1900</v>
      </c>
      <c r="K3344" t="e">
        <f>INDEX(AKORDT[],MATCH(Tabela_Kwerenda_z_AKORD[[#This Row],[PRACOWNICY_ID]],AKORDT[PRACOWNICY_ID],0),1)</f>
        <v>#N/A</v>
      </c>
    </row>
    <row r="3345" spans="1:11">
      <c r="A3345" s="11"/>
      <c r="B3345" s="11"/>
      <c r="F3345" s="11"/>
      <c r="I3345" t="str">
        <f>LEFT(Tabela_Kwerenda_z_AKORD[[#This Row],[NR_KOMISJI]],5)</f>
        <v/>
      </c>
      <c r="J3345" t="str">
        <f>DAY(Tabela_Kwerenda_z_AKORD[[#This Row],[CZAS_START]]) &amp;"-"&amp; MONTH(Tabela_Kwerenda_z_AKORD[[#This Row],[CZAS_START]]) &amp;"-"&amp; YEAR(Tabela_Kwerenda_z_AKORD[[#This Row],[CZAS_START]])</f>
        <v>0-1-1900</v>
      </c>
      <c r="K3345" t="e">
        <f>INDEX(AKORDT[],MATCH(Tabela_Kwerenda_z_AKORD[[#This Row],[PRACOWNICY_ID]],AKORDT[PRACOWNICY_ID],0),1)</f>
        <v>#N/A</v>
      </c>
    </row>
    <row r="3346" spans="1:11">
      <c r="A3346" s="11"/>
      <c r="B3346" s="11"/>
      <c r="F3346" s="11"/>
      <c r="I3346" t="str">
        <f>LEFT(Tabela_Kwerenda_z_AKORD[[#This Row],[NR_KOMISJI]],5)</f>
        <v/>
      </c>
      <c r="J3346" t="str">
        <f>DAY(Tabela_Kwerenda_z_AKORD[[#This Row],[CZAS_START]]) &amp;"-"&amp; MONTH(Tabela_Kwerenda_z_AKORD[[#This Row],[CZAS_START]]) &amp;"-"&amp; YEAR(Tabela_Kwerenda_z_AKORD[[#This Row],[CZAS_START]])</f>
        <v>0-1-1900</v>
      </c>
      <c r="K3346" t="e">
        <f>INDEX(AKORDT[],MATCH(Tabela_Kwerenda_z_AKORD[[#This Row],[PRACOWNICY_ID]],AKORDT[PRACOWNICY_ID],0),1)</f>
        <v>#N/A</v>
      </c>
    </row>
    <row r="3347" spans="1:11">
      <c r="A3347" s="11"/>
      <c r="B3347" s="11"/>
      <c r="F3347" s="11"/>
      <c r="I3347" t="str">
        <f>LEFT(Tabela_Kwerenda_z_AKORD[[#This Row],[NR_KOMISJI]],5)</f>
        <v/>
      </c>
      <c r="J3347" t="str">
        <f>DAY(Tabela_Kwerenda_z_AKORD[[#This Row],[CZAS_START]]) &amp;"-"&amp; MONTH(Tabela_Kwerenda_z_AKORD[[#This Row],[CZAS_START]]) &amp;"-"&amp; YEAR(Tabela_Kwerenda_z_AKORD[[#This Row],[CZAS_START]])</f>
        <v>0-1-1900</v>
      </c>
      <c r="K3347" t="e">
        <f>INDEX(AKORDT[],MATCH(Tabela_Kwerenda_z_AKORD[[#This Row],[PRACOWNICY_ID]],AKORDT[PRACOWNICY_ID],0),1)</f>
        <v>#N/A</v>
      </c>
    </row>
    <row r="3348" spans="1:11">
      <c r="A3348" s="11"/>
      <c r="B3348" s="11"/>
      <c r="F3348" s="11"/>
      <c r="I3348" t="str">
        <f>LEFT(Tabela_Kwerenda_z_AKORD[[#This Row],[NR_KOMISJI]],5)</f>
        <v/>
      </c>
      <c r="J3348" t="str">
        <f>DAY(Tabela_Kwerenda_z_AKORD[[#This Row],[CZAS_START]]) &amp;"-"&amp; MONTH(Tabela_Kwerenda_z_AKORD[[#This Row],[CZAS_START]]) &amp;"-"&amp; YEAR(Tabela_Kwerenda_z_AKORD[[#This Row],[CZAS_START]])</f>
        <v>0-1-1900</v>
      </c>
      <c r="K3348" t="e">
        <f>INDEX(AKORDT[],MATCH(Tabela_Kwerenda_z_AKORD[[#This Row],[PRACOWNICY_ID]],AKORDT[PRACOWNICY_ID],0),1)</f>
        <v>#N/A</v>
      </c>
    </row>
    <row r="3349" spans="1:11">
      <c r="A3349" s="11"/>
      <c r="B3349" s="11"/>
      <c r="F3349" s="11"/>
      <c r="I3349" t="str">
        <f>LEFT(Tabela_Kwerenda_z_AKORD[[#This Row],[NR_KOMISJI]],5)</f>
        <v/>
      </c>
      <c r="J3349" t="str">
        <f>DAY(Tabela_Kwerenda_z_AKORD[[#This Row],[CZAS_START]]) &amp;"-"&amp; MONTH(Tabela_Kwerenda_z_AKORD[[#This Row],[CZAS_START]]) &amp;"-"&amp; YEAR(Tabela_Kwerenda_z_AKORD[[#This Row],[CZAS_START]])</f>
        <v>0-1-1900</v>
      </c>
      <c r="K3349" t="e">
        <f>INDEX(AKORDT[],MATCH(Tabela_Kwerenda_z_AKORD[[#This Row],[PRACOWNICY_ID]],AKORDT[PRACOWNICY_ID],0),1)</f>
        <v>#N/A</v>
      </c>
    </row>
    <row r="3350" spans="1:11">
      <c r="A3350" s="11"/>
      <c r="B3350" s="11"/>
      <c r="F3350" s="11"/>
      <c r="I3350" t="str">
        <f>LEFT(Tabela_Kwerenda_z_AKORD[[#This Row],[NR_KOMISJI]],5)</f>
        <v/>
      </c>
      <c r="J3350" t="str">
        <f>DAY(Tabela_Kwerenda_z_AKORD[[#This Row],[CZAS_START]]) &amp;"-"&amp; MONTH(Tabela_Kwerenda_z_AKORD[[#This Row],[CZAS_START]]) &amp;"-"&amp; YEAR(Tabela_Kwerenda_z_AKORD[[#This Row],[CZAS_START]])</f>
        <v>0-1-1900</v>
      </c>
      <c r="K3350" t="e">
        <f>INDEX(AKORDT[],MATCH(Tabela_Kwerenda_z_AKORD[[#This Row],[PRACOWNICY_ID]],AKORDT[PRACOWNICY_ID],0),1)</f>
        <v>#N/A</v>
      </c>
    </row>
    <row r="3351" spans="1:11">
      <c r="A3351" s="11"/>
      <c r="B3351" s="11"/>
      <c r="F3351" s="11"/>
      <c r="I3351" t="str">
        <f>LEFT(Tabela_Kwerenda_z_AKORD[[#This Row],[NR_KOMISJI]],5)</f>
        <v/>
      </c>
      <c r="J3351" t="str">
        <f>DAY(Tabela_Kwerenda_z_AKORD[[#This Row],[CZAS_START]]) &amp;"-"&amp; MONTH(Tabela_Kwerenda_z_AKORD[[#This Row],[CZAS_START]]) &amp;"-"&amp; YEAR(Tabela_Kwerenda_z_AKORD[[#This Row],[CZAS_START]])</f>
        <v>0-1-1900</v>
      </c>
      <c r="K3351" t="e">
        <f>INDEX(AKORDT[],MATCH(Tabela_Kwerenda_z_AKORD[[#This Row],[PRACOWNICY_ID]],AKORDT[PRACOWNICY_ID],0),1)</f>
        <v>#N/A</v>
      </c>
    </row>
    <row r="3352" spans="1:11">
      <c r="A3352" s="11"/>
      <c r="B3352" s="11"/>
      <c r="F3352" s="11"/>
      <c r="I3352" t="str">
        <f>LEFT(Tabela_Kwerenda_z_AKORD[[#This Row],[NR_KOMISJI]],5)</f>
        <v/>
      </c>
      <c r="J3352" t="str">
        <f>DAY(Tabela_Kwerenda_z_AKORD[[#This Row],[CZAS_START]]) &amp;"-"&amp; MONTH(Tabela_Kwerenda_z_AKORD[[#This Row],[CZAS_START]]) &amp;"-"&amp; YEAR(Tabela_Kwerenda_z_AKORD[[#This Row],[CZAS_START]])</f>
        <v>0-1-1900</v>
      </c>
      <c r="K3352" t="e">
        <f>INDEX(AKORDT[],MATCH(Tabela_Kwerenda_z_AKORD[[#This Row],[PRACOWNICY_ID]],AKORDT[PRACOWNICY_ID],0),1)</f>
        <v>#N/A</v>
      </c>
    </row>
    <row r="3353" spans="1:11">
      <c r="A3353" s="11"/>
      <c r="B3353" s="11"/>
      <c r="F3353" s="11"/>
      <c r="I3353" t="str">
        <f>LEFT(Tabela_Kwerenda_z_AKORD[[#This Row],[NR_KOMISJI]],5)</f>
        <v/>
      </c>
      <c r="J3353" t="str">
        <f>DAY(Tabela_Kwerenda_z_AKORD[[#This Row],[CZAS_START]]) &amp;"-"&amp; MONTH(Tabela_Kwerenda_z_AKORD[[#This Row],[CZAS_START]]) &amp;"-"&amp; YEAR(Tabela_Kwerenda_z_AKORD[[#This Row],[CZAS_START]])</f>
        <v>0-1-1900</v>
      </c>
      <c r="K3353" t="e">
        <f>INDEX(AKORDT[],MATCH(Tabela_Kwerenda_z_AKORD[[#This Row],[PRACOWNICY_ID]],AKORDT[PRACOWNICY_ID],0),1)</f>
        <v>#N/A</v>
      </c>
    </row>
    <row r="3354" spans="1:11">
      <c r="A3354" s="11"/>
      <c r="B3354" s="11"/>
      <c r="F3354" s="11"/>
      <c r="I3354" t="str">
        <f>LEFT(Tabela_Kwerenda_z_AKORD[[#This Row],[NR_KOMISJI]],5)</f>
        <v/>
      </c>
      <c r="J3354" t="str">
        <f>DAY(Tabela_Kwerenda_z_AKORD[[#This Row],[CZAS_START]]) &amp;"-"&amp; MONTH(Tabela_Kwerenda_z_AKORD[[#This Row],[CZAS_START]]) &amp;"-"&amp; YEAR(Tabela_Kwerenda_z_AKORD[[#This Row],[CZAS_START]])</f>
        <v>0-1-1900</v>
      </c>
      <c r="K3354" t="e">
        <f>INDEX(AKORDT[],MATCH(Tabela_Kwerenda_z_AKORD[[#This Row],[PRACOWNICY_ID]],AKORDT[PRACOWNICY_ID],0),1)</f>
        <v>#N/A</v>
      </c>
    </row>
    <row r="3355" spans="1:11">
      <c r="A3355" s="11"/>
      <c r="B3355" s="11"/>
      <c r="F3355" s="11"/>
      <c r="I3355" t="str">
        <f>LEFT(Tabela_Kwerenda_z_AKORD[[#This Row],[NR_KOMISJI]],5)</f>
        <v/>
      </c>
      <c r="J3355" t="str">
        <f>DAY(Tabela_Kwerenda_z_AKORD[[#This Row],[CZAS_START]]) &amp;"-"&amp; MONTH(Tabela_Kwerenda_z_AKORD[[#This Row],[CZAS_START]]) &amp;"-"&amp; YEAR(Tabela_Kwerenda_z_AKORD[[#This Row],[CZAS_START]])</f>
        <v>0-1-1900</v>
      </c>
      <c r="K3355" t="e">
        <f>INDEX(AKORDT[],MATCH(Tabela_Kwerenda_z_AKORD[[#This Row],[PRACOWNICY_ID]],AKORDT[PRACOWNICY_ID],0),1)</f>
        <v>#N/A</v>
      </c>
    </row>
    <row r="3356" spans="1:11">
      <c r="A3356" s="11"/>
      <c r="B3356" s="11"/>
      <c r="F3356" s="11"/>
      <c r="I3356" t="str">
        <f>LEFT(Tabela_Kwerenda_z_AKORD[[#This Row],[NR_KOMISJI]],5)</f>
        <v/>
      </c>
      <c r="J3356" t="str">
        <f>DAY(Tabela_Kwerenda_z_AKORD[[#This Row],[CZAS_START]]) &amp;"-"&amp; MONTH(Tabela_Kwerenda_z_AKORD[[#This Row],[CZAS_START]]) &amp;"-"&amp; YEAR(Tabela_Kwerenda_z_AKORD[[#This Row],[CZAS_START]])</f>
        <v>0-1-1900</v>
      </c>
      <c r="K3356" t="e">
        <f>INDEX(AKORDT[],MATCH(Tabela_Kwerenda_z_AKORD[[#This Row],[PRACOWNICY_ID]],AKORDT[PRACOWNICY_ID],0),1)</f>
        <v>#N/A</v>
      </c>
    </row>
    <row r="3357" spans="1:11">
      <c r="A3357" s="11"/>
      <c r="B3357" s="11"/>
      <c r="F3357" s="11"/>
      <c r="I3357" t="str">
        <f>LEFT(Tabela_Kwerenda_z_AKORD[[#This Row],[NR_KOMISJI]],5)</f>
        <v/>
      </c>
      <c r="J3357" t="str">
        <f>DAY(Tabela_Kwerenda_z_AKORD[[#This Row],[CZAS_START]]) &amp;"-"&amp; MONTH(Tabela_Kwerenda_z_AKORD[[#This Row],[CZAS_START]]) &amp;"-"&amp; YEAR(Tabela_Kwerenda_z_AKORD[[#This Row],[CZAS_START]])</f>
        <v>0-1-1900</v>
      </c>
      <c r="K3357" t="e">
        <f>INDEX(AKORDT[],MATCH(Tabela_Kwerenda_z_AKORD[[#This Row],[PRACOWNICY_ID]],AKORDT[PRACOWNICY_ID],0),1)</f>
        <v>#N/A</v>
      </c>
    </row>
    <row r="3358" spans="1:11">
      <c r="A3358" s="11"/>
      <c r="B3358" s="11"/>
      <c r="F3358" s="11"/>
      <c r="I3358" t="str">
        <f>LEFT(Tabela_Kwerenda_z_AKORD[[#This Row],[NR_KOMISJI]],5)</f>
        <v/>
      </c>
      <c r="J3358" t="str">
        <f>DAY(Tabela_Kwerenda_z_AKORD[[#This Row],[CZAS_START]]) &amp;"-"&amp; MONTH(Tabela_Kwerenda_z_AKORD[[#This Row],[CZAS_START]]) &amp;"-"&amp; YEAR(Tabela_Kwerenda_z_AKORD[[#This Row],[CZAS_START]])</f>
        <v>0-1-1900</v>
      </c>
      <c r="K3358" t="e">
        <f>INDEX(AKORDT[],MATCH(Tabela_Kwerenda_z_AKORD[[#This Row],[PRACOWNICY_ID]],AKORDT[PRACOWNICY_ID],0),1)</f>
        <v>#N/A</v>
      </c>
    </row>
    <row r="3359" spans="1:11">
      <c r="A3359" s="11"/>
      <c r="B3359" s="11"/>
      <c r="F3359" s="11"/>
      <c r="I3359" t="str">
        <f>LEFT(Tabela_Kwerenda_z_AKORD[[#This Row],[NR_KOMISJI]],5)</f>
        <v/>
      </c>
      <c r="J3359" t="str">
        <f>DAY(Tabela_Kwerenda_z_AKORD[[#This Row],[CZAS_START]]) &amp;"-"&amp; MONTH(Tabela_Kwerenda_z_AKORD[[#This Row],[CZAS_START]]) &amp;"-"&amp; YEAR(Tabela_Kwerenda_z_AKORD[[#This Row],[CZAS_START]])</f>
        <v>0-1-1900</v>
      </c>
      <c r="K3359" t="e">
        <f>INDEX(AKORDT[],MATCH(Tabela_Kwerenda_z_AKORD[[#This Row],[PRACOWNICY_ID]],AKORDT[PRACOWNICY_ID],0),1)</f>
        <v>#N/A</v>
      </c>
    </row>
    <row r="3360" spans="1:11">
      <c r="A3360" s="11"/>
      <c r="B3360" s="11"/>
      <c r="F3360" s="11"/>
      <c r="I3360" t="str">
        <f>LEFT(Tabela_Kwerenda_z_AKORD[[#This Row],[NR_KOMISJI]],5)</f>
        <v/>
      </c>
      <c r="J3360" t="str">
        <f>DAY(Tabela_Kwerenda_z_AKORD[[#This Row],[CZAS_START]]) &amp;"-"&amp; MONTH(Tabela_Kwerenda_z_AKORD[[#This Row],[CZAS_START]]) &amp;"-"&amp; YEAR(Tabela_Kwerenda_z_AKORD[[#This Row],[CZAS_START]])</f>
        <v>0-1-1900</v>
      </c>
      <c r="K3360" t="e">
        <f>INDEX(AKORDT[],MATCH(Tabela_Kwerenda_z_AKORD[[#This Row],[PRACOWNICY_ID]],AKORDT[PRACOWNICY_ID],0),1)</f>
        <v>#N/A</v>
      </c>
    </row>
    <row r="3361" spans="1:11">
      <c r="A3361" s="11"/>
      <c r="B3361" s="11"/>
      <c r="F3361" s="11"/>
      <c r="I3361" t="str">
        <f>LEFT(Tabela_Kwerenda_z_AKORD[[#This Row],[NR_KOMISJI]],5)</f>
        <v/>
      </c>
      <c r="J3361" t="str">
        <f>DAY(Tabela_Kwerenda_z_AKORD[[#This Row],[CZAS_START]]) &amp;"-"&amp; MONTH(Tabela_Kwerenda_z_AKORD[[#This Row],[CZAS_START]]) &amp;"-"&amp; YEAR(Tabela_Kwerenda_z_AKORD[[#This Row],[CZAS_START]])</f>
        <v>0-1-1900</v>
      </c>
      <c r="K3361" t="e">
        <f>INDEX(AKORDT[],MATCH(Tabela_Kwerenda_z_AKORD[[#This Row],[PRACOWNICY_ID]],AKORDT[PRACOWNICY_ID],0),1)</f>
        <v>#N/A</v>
      </c>
    </row>
    <row r="3362" spans="1:11">
      <c r="A3362" s="11"/>
      <c r="B3362" s="11"/>
      <c r="F3362" s="11"/>
      <c r="I3362" t="str">
        <f>LEFT(Tabela_Kwerenda_z_AKORD[[#This Row],[NR_KOMISJI]],5)</f>
        <v/>
      </c>
      <c r="J3362" t="str">
        <f>DAY(Tabela_Kwerenda_z_AKORD[[#This Row],[CZAS_START]]) &amp;"-"&amp; MONTH(Tabela_Kwerenda_z_AKORD[[#This Row],[CZAS_START]]) &amp;"-"&amp; YEAR(Tabela_Kwerenda_z_AKORD[[#This Row],[CZAS_START]])</f>
        <v>0-1-1900</v>
      </c>
      <c r="K3362" t="e">
        <f>INDEX(AKORDT[],MATCH(Tabela_Kwerenda_z_AKORD[[#This Row],[PRACOWNICY_ID]],AKORDT[PRACOWNICY_ID],0),1)</f>
        <v>#N/A</v>
      </c>
    </row>
    <row r="3363" spans="1:11">
      <c r="A3363" s="11"/>
      <c r="B3363" s="11"/>
      <c r="F3363" s="11"/>
      <c r="I3363" t="str">
        <f>LEFT(Tabela_Kwerenda_z_AKORD[[#This Row],[NR_KOMISJI]],5)</f>
        <v/>
      </c>
      <c r="J3363" t="str">
        <f>DAY(Tabela_Kwerenda_z_AKORD[[#This Row],[CZAS_START]]) &amp;"-"&amp; MONTH(Tabela_Kwerenda_z_AKORD[[#This Row],[CZAS_START]]) &amp;"-"&amp; YEAR(Tabela_Kwerenda_z_AKORD[[#This Row],[CZAS_START]])</f>
        <v>0-1-1900</v>
      </c>
      <c r="K3363" t="e">
        <f>INDEX(AKORDT[],MATCH(Tabela_Kwerenda_z_AKORD[[#This Row],[PRACOWNICY_ID]],AKORDT[PRACOWNICY_ID],0),1)</f>
        <v>#N/A</v>
      </c>
    </row>
    <row r="3364" spans="1:11">
      <c r="A3364" s="11"/>
      <c r="B3364" s="11"/>
      <c r="F3364" s="11"/>
      <c r="I3364" t="str">
        <f>LEFT(Tabela_Kwerenda_z_AKORD[[#This Row],[NR_KOMISJI]],5)</f>
        <v/>
      </c>
      <c r="J3364" t="str">
        <f>DAY(Tabela_Kwerenda_z_AKORD[[#This Row],[CZAS_START]]) &amp;"-"&amp; MONTH(Tabela_Kwerenda_z_AKORD[[#This Row],[CZAS_START]]) &amp;"-"&amp; YEAR(Tabela_Kwerenda_z_AKORD[[#This Row],[CZAS_START]])</f>
        <v>0-1-1900</v>
      </c>
      <c r="K3364" t="e">
        <f>INDEX(AKORDT[],MATCH(Tabela_Kwerenda_z_AKORD[[#This Row],[PRACOWNICY_ID]],AKORDT[PRACOWNICY_ID],0),1)</f>
        <v>#N/A</v>
      </c>
    </row>
    <row r="3365" spans="1:11">
      <c r="A3365" s="11"/>
      <c r="B3365" s="11"/>
      <c r="F3365" s="11"/>
      <c r="I3365" t="str">
        <f>LEFT(Tabela_Kwerenda_z_AKORD[[#This Row],[NR_KOMISJI]],5)</f>
        <v/>
      </c>
      <c r="J3365" t="str">
        <f>DAY(Tabela_Kwerenda_z_AKORD[[#This Row],[CZAS_START]]) &amp;"-"&amp; MONTH(Tabela_Kwerenda_z_AKORD[[#This Row],[CZAS_START]]) &amp;"-"&amp; YEAR(Tabela_Kwerenda_z_AKORD[[#This Row],[CZAS_START]])</f>
        <v>0-1-1900</v>
      </c>
      <c r="K3365" t="e">
        <f>INDEX(AKORDT[],MATCH(Tabela_Kwerenda_z_AKORD[[#This Row],[PRACOWNICY_ID]],AKORDT[PRACOWNICY_ID],0),1)</f>
        <v>#N/A</v>
      </c>
    </row>
    <row r="3366" spans="1:11">
      <c r="A3366" s="11"/>
      <c r="B3366" s="11"/>
      <c r="F3366" s="11"/>
      <c r="I3366" t="str">
        <f>LEFT(Tabela_Kwerenda_z_AKORD[[#This Row],[NR_KOMISJI]],5)</f>
        <v/>
      </c>
      <c r="J3366" t="str">
        <f>DAY(Tabela_Kwerenda_z_AKORD[[#This Row],[CZAS_START]]) &amp;"-"&amp; MONTH(Tabela_Kwerenda_z_AKORD[[#This Row],[CZAS_START]]) &amp;"-"&amp; YEAR(Tabela_Kwerenda_z_AKORD[[#This Row],[CZAS_START]])</f>
        <v>0-1-1900</v>
      </c>
      <c r="K3366" t="e">
        <f>INDEX(AKORDT[],MATCH(Tabela_Kwerenda_z_AKORD[[#This Row],[PRACOWNICY_ID]],AKORDT[PRACOWNICY_ID],0),1)</f>
        <v>#N/A</v>
      </c>
    </row>
    <row r="3367" spans="1:11">
      <c r="A3367" s="11"/>
      <c r="B3367" s="11"/>
      <c r="F3367" s="11"/>
      <c r="I3367" t="str">
        <f>LEFT(Tabela_Kwerenda_z_AKORD[[#This Row],[NR_KOMISJI]],5)</f>
        <v/>
      </c>
      <c r="J3367" t="str">
        <f>DAY(Tabela_Kwerenda_z_AKORD[[#This Row],[CZAS_START]]) &amp;"-"&amp; MONTH(Tabela_Kwerenda_z_AKORD[[#This Row],[CZAS_START]]) &amp;"-"&amp; YEAR(Tabela_Kwerenda_z_AKORD[[#This Row],[CZAS_START]])</f>
        <v>0-1-1900</v>
      </c>
      <c r="K3367" t="e">
        <f>INDEX(AKORDT[],MATCH(Tabela_Kwerenda_z_AKORD[[#This Row],[PRACOWNICY_ID]],AKORDT[PRACOWNICY_ID],0),1)</f>
        <v>#N/A</v>
      </c>
    </row>
    <row r="3368" spans="1:11">
      <c r="A3368" s="11"/>
      <c r="B3368" s="11"/>
      <c r="F3368" s="11"/>
      <c r="I3368" t="str">
        <f>LEFT(Tabela_Kwerenda_z_AKORD[[#This Row],[NR_KOMISJI]],5)</f>
        <v/>
      </c>
      <c r="J3368" t="str">
        <f>DAY(Tabela_Kwerenda_z_AKORD[[#This Row],[CZAS_START]]) &amp;"-"&amp; MONTH(Tabela_Kwerenda_z_AKORD[[#This Row],[CZAS_START]]) &amp;"-"&amp; YEAR(Tabela_Kwerenda_z_AKORD[[#This Row],[CZAS_START]])</f>
        <v>0-1-1900</v>
      </c>
      <c r="K3368" t="e">
        <f>INDEX(AKORDT[],MATCH(Tabela_Kwerenda_z_AKORD[[#This Row],[PRACOWNICY_ID]],AKORDT[PRACOWNICY_ID],0),1)</f>
        <v>#N/A</v>
      </c>
    </row>
    <row r="3369" spans="1:11">
      <c r="A3369" s="11"/>
      <c r="B3369" s="11"/>
      <c r="F3369" s="11"/>
      <c r="I3369" t="str">
        <f>LEFT(Tabela_Kwerenda_z_AKORD[[#This Row],[NR_KOMISJI]],5)</f>
        <v/>
      </c>
      <c r="J3369" t="str">
        <f>DAY(Tabela_Kwerenda_z_AKORD[[#This Row],[CZAS_START]]) &amp;"-"&amp; MONTH(Tabela_Kwerenda_z_AKORD[[#This Row],[CZAS_START]]) &amp;"-"&amp; YEAR(Tabela_Kwerenda_z_AKORD[[#This Row],[CZAS_START]])</f>
        <v>0-1-1900</v>
      </c>
      <c r="K3369" t="e">
        <f>INDEX(AKORDT[],MATCH(Tabela_Kwerenda_z_AKORD[[#This Row],[PRACOWNICY_ID]],AKORDT[PRACOWNICY_ID],0),1)</f>
        <v>#N/A</v>
      </c>
    </row>
    <row r="3370" spans="1:11">
      <c r="A3370" s="11"/>
      <c r="B3370" s="11"/>
      <c r="F3370" s="11"/>
      <c r="I3370" t="str">
        <f>LEFT(Tabela_Kwerenda_z_AKORD[[#This Row],[NR_KOMISJI]],5)</f>
        <v/>
      </c>
      <c r="J3370" t="str">
        <f>DAY(Tabela_Kwerenda_z_AKORD[[#This Row],[CZAS_START]]) &amp;"-"&amp; MONTH(Tabela_Kwerenda_z_AKORD[[#This Row],[CZAS_START]]) &amp;"-"&amp; YEAR(Tabela_Kwerenda_z_AKORD[[#This Row],[CZAS_START]])</f>
        <v>0-1-1900</v>
      </c>
      <c r="K3370" t="e">
        <f>INDEX(AKORDT[],MATCH(Tabela_Kwerenda_z_AKORD[[#This Row],[PRACOWNICY_ID]],AKORDT[PRACOWNICY_ID],0),1)</f>
        <v>#N/A</v>
      </c>
    </row>
    <row r="3371" spans="1:11">
      <c r="A3371" s="11"/>
      <c r="B3371" s="11"/>
      <c r="F3371" s="11"/>
      <c r="I3371" t="str">
        <f>LEFT(Tabela_Kwerenda_z_AKORD[[#This Row],[NR_KOMISJI]],5)</f>
        <v/>
      </c>
      <c r="J3371" t="str">
        <f>DAY(Tabela_Kwerenda_z_AKORD[[#This Row],[CZAS_START]]) &amp;"-"&amp; MONTH(Tabela_Kwerenda_z_AKORD[[#This Row],[CZAS_START]]) &amp;"-"&amp; YEAR(Tabela_Kwerenda_z_AKORD[[#This Row],[CZAS_START]])</f>
        <v>0-1-1900</v>
      </c>
      <c r="K3371" t="e">
        <f>INDEX(AKORDT[],MATCH(Tabela_Kwerenda_z_AKORD[[#This Row],[PRACOWNICY_ID]],AKORDT[PRACOWNICY_ID],0),1)</f>
        <v>#N/A</v>
      </c>
    </row>
    <row r="3372" spans="1:11">
      <c r="A3372" s="11"/>
      <c r="B3372" s="11"/>
      <c r="F3372" s="11"/>
      <c r="I3372" t="str">
        <f>LEFT(Tabela_Kwerenda_z_AKORD[[#This Row],[NR_KOMISJI]],5)</f>
        <v/>
      </c>
      <c r="J3372" t="str">
        <f>DAY(Tabela_Kwerenda_z_AKORD[[#This Row],[CZAS_START]]) &amp;"-"&amp; MONTH(Tabela_Kwerenda_z_AKORD[[#This Row],[CZAS_START]]) &amp;"-"&amp; YEAR(Tabela_Kwerenda_z_AKORD[[#This Row],[CZAS_START]])</f>
        <v>0-1-1900</v>
      </c>
      <c r="K3372" t="e">
        <f>INDEX(AKORDT[],MATCH(Tabela_Kwerenda_z_AKORD[[#This Row],[PRACOWNICY_ID]],AKORDT[PRACOWNICY_ID],0),1)</f>
        <v>#N/A</v>
      </c>
    </row>
    <row r="3373" spans="1:11">
      <c r="A3373" s="11"/>
      <c r="B3373" s="11"/>
      <c r="F3373" s="11"/>
      <c r="I3373" t="str">
        <f>LEFT(Tabela_Kwerenda_z_AKORD[[#This Row],[NR_KOMISJI]],5)</f>
        <v/>
      </c>
      <c r="J3373" t="str">
        <f>DAY(Tabela_Kwerenda_z_AKORD[[#This Row],[CZAS_START]]) &amp;"-"&amp; MONTH(Tabela_Kwerenda_z_AKORD[[#This Row],[CZAS_START]]) &amp;"-"&amp; YEAR(Tabela_Kwerenda_z_AKORD[[#This Row],[CZAS_START]])</f>
        <v>0-1-1900</v>
      </c>
      <c r="K3373" t="e">
        <f>INDEX(AKORDT[],MATCH(Tabela_Kwerenda_z_AKORD[[#This Row],[PRACOWNICY_ID]],AKORDT[PRACOWNICY_ID],0),1)</f>
        <v>#N/A</v>
      </c>
    </row>
    <row r="3374" spans="1:11">
      <c r="A3374" s="11"/>
      <c r="B3374" s="11"/>
      <c r="F3374" s="11"/>
      <c r="I3374" t="str">
        <f>LEFT(Tabela_Kwerenda_z_AKORD[[#This Row],[NR_KOMISJI]],5)</f>
        <v/>
      </c>
      <c r="J3374" t="str">
        <f>DAY(Tabela_Kwerenda_z_AKORD[[#This Row],[CZAS_START]]) &amp;"-"&amp; MONTH(Tabela_Kwerenda_z_AKORD[[#This Row],[CZAS_START]]) &amp;"-"&amp; YEAR(Tabela_Kwerenda_z_AKORD[[#This Row],[CZAS_START]])</f>
        <v>0-1-1900</v>
      </c>
      <c r="K3374" t="e">
        <f>INDEX(AKORDT[],MATCH(Tabela_Kwerenda_z_AKORD[[#This Row],[PRACOWNICY_ID]],AKORDT[PRACOWNICY_ID],0),1)</f>
        <v>#N/A</v>
      </c>
    </row>
    <row r="3375" spans="1:11">
      <c r="A3375" s="11"/>
      <c r="B3375" s="11"/>
      <c r="F3375" s="11"/>
      <c r="I3375" t="str">
        <f>LEFT(Tabela_Kwerenda_z_AKORD[[#This Row],[NR_KOMISJI]],5)</f>
        <v/>
      </c>
      <c r="J3375" t="str">
        <f>DAY(Tabela_Kwerenda_z_AKORD[[#This Row],[CZAS_START]]) &amp;"-"&amp; MONTH(Tabela_Kwerenda_z_AKORD[[#This Row],[CZAS_START]]) &amp;"-"&amp; YEAR(Tabela_Kwerenda_z_AKORD[[#This Row],[CZAS_START]])</f>
        <v>0-1-1900</v>
      </c>
      <c r="K3375" t="e">
        <f>INDEX(AKORDT[],MATCH(Tabela_Kwerenda_z_AKORD[[#This Row],[PRACOWNICY_ID]],AKORDT[PRACOWNICY_ID],0),1)</f>
        <v>#N/A</v>
      </c>
    </row>
    <row r="3376" spans="1:11">
      <c r="A3376" s="11"/>
      <c r="B3376" s="11"/>
      <c r="F3376" s="11"/>
      <c r="I3376" t="str">
        <f>LEFT(Tabela_Kwerenda_z_AKORD[[#This Row],[NR_KOMISJI]],5)</f>
        <v/>
      </c>
      <c r="J3376" t="str">
        <f>DAY(Tabela_Kwerenda_z_AKORD[[#This Row],[CZAS_START]]) &amp;"-"&amp; MONTH(Tabela_Kwerenda_z_AKORD[[#This Row],[CZAS_START]]) &amp;"-"&amp; YEAR(Tabela_Kwerenda_z_AKORD[[#This Row],[CZAS_START]])</f>
        <v>0-1-1900</v>
      </c>
      <c r="K3376" t="e">
        <f>INDEX(AKORDT[],MATCH(Tabela_Kwerenda_z_AKORD[[#This Row],[PRACOWNICY_ID]],AKORDT[PRACOWNICY_ID],0),1)</f>
        <v>#N/A</v>
      </c>
    </row>
    <row r="3377" spans="1:11">
      <c r="A3377" s="11"/>
      <c r="B3377" s="11"/>
      <c r="F3377" s="11"/>
      <c r="I3377" t="str">
        <f>LEFT(Tabela_Kwerenda_z_AKORD[[#This Row],[NR_KOMISJI]],5)</f>
        <v/>
      </c>
      <c r="J3377" t="str">
        <f>DAY(Tabela_Kwerenda_z_AKORD[[#This Row],[CZAS_START]]) &amp;"-"&amp; MONTH(Tabela_Kwerenda_z_AKORD[[#This Row],[CZAS_START]]) &amp;"-"&amp; YEAR(Tabela_Kwerenda_z_AKORD[[#This Row],[CZAS_START]])</f>
        <v>0-1-1900</v>
      </c>
      <c r="K3377" t="e">
        <f>INDEX(AKORDT[],MATCH(Tabela_Kwerenda_z_AKORD[[#This Row],[PRACOWNICY_ID]],AKORDT[PRACOWNICY_ID],0),1)</f>
        <v>#N/A</v>
      </c>
    </row>
    <row r="3378" spans="1:11">
      <c r="A3378" s="11"/>
      <c r="B3378" s="11"/>
      <c r="F3378" s="11"/>
      <c r="I3378" t="str">
        <f>LEFT(Tabela_Kwerenda_z_AKORD[[#This Row],[NR_KOMISJI]],5)</f>
        <v/>
      </c>
      <c r="J3378" t="str">
        <f>DAY(Tabela_Kwerenda_z_AKORD[[#This Row],[CZAS_START]]) &amp;"-"&amp; MONTH(Tabela_Kwerenda_z_AKORD[[#This Row],[CZAS_START]]) &amp;"-"&amp; YEAR(Tabela_Kwerenda_z_AKORD[[#This Row],[CZAS_START]])</f>
        <v>0-1-1900</v>
      </c>
      <c r="K3378" t="e">
        <f>INDEX(AKORDT[],MATCH(Tabela_Kwerenda_z_AKORD[[#This Row],[PRACOWNICY_ID]],AKORDT[PRACOWNICY_ID],0),1)</f>
        <v>#N/A</v>
      </c>
    </row>
    <row r="3379" spans="1:11">
      <c r="A3379" s="11"/>
      <c r="B3379" s="11"/>
      <c r="F3379" s="11"/>
      <c r="I3379" t="str">
        <f>LEFT(Tabela_Kwerenda_z_AKORD[[#This Row],[NR_KOMISJI]],5)</f>
        <v/>
      </c>
      <c r="J3379" t="str">
        <f>DAY(Tabela_Kwerenda_z_AKORD[[#This Row],[CZAS_START]]) &amp;"-"&amp; MONTH(Tabela_Kwerenda_z_AKORD[[#This Row],[CZAS_START]]) &amp;"-"&amp; YEAR(Tabela_Kwerenda_z_AKORD[[#This Row],[CZAS_START]])</f>
        <v>0-1-1900</v>
      </c>
      <c r="K3379" t="e">
        <f>INDEX(AKORDT[],MATCH(Tabela_Kwerenda_z_AKORD[[#This Row],[PRACOWNICY_ID]],AKORDT[PRACOWNICY_ID],0),1)</f>
        <v>#N/A</v>
      </c>
    </row>
    <row r="3380" spans="1:11">
      <c r="A3380" s="11"/>
      <c r="B3380" s="11"/>
      <c r="F3380" s="11"/>
      <c r="I3380" t="str">
        <f>LEFT(Tabela_Kwerenda_z_AKORD[[#This Row],[NR_KOMISJI]],5)</f>
        <v/>
      </c>
      <c r="J3380" t="str">
        <f>DAY(Tabela_Kwerenda_z_AKORD[[#This Row],[CZAS_START]]) &amp;"-"&amp; MONTH(Tabela_Kwerenda_z_AKORD[[#This Row],[CZAS_START]]) &amp;"-"&amp; YEAR(Tabela_Kwerenda_z_AKORD[[#This Row],[CZAS_START]])</f>
        <v>0-1-1900</v>
      </c>
      <c r="K3380" t="e">
        <f>INDEX(AKORDT[],MATCH(Tabela_Kwerenda_z_AKORD[[#This Row],[PRACOWNICY_ID]],AKORDT[PRACOWNICY_ID],0),1)</f>
        <v>#N/A</v>
      </c>
    </row>
    <row r="3381" spans="1:11">
      <c r="A3381" s="11"/>
      <c r="B3381" s="11"/>
      <c r="F3381" s="11"/>
      <c r="I3381" t="str">
        <f>LEFT(Tabela_Kwerenda_z_AKORD[[#This Row],[NR_KOMISJI]],5)</f>
        <v/>
      </c>
      <c r="J3381" t="str">
        <f>DAY(Tabela_Kwerenda_z_AKORD[[#This Row],[CZAS_START]]) &amp;"-"&amp; MONTH(Tabela_Kwerenda_z_AKORD[[#This Row],[CZAS_START]]) &amp;"-"&amp; YEAR(Tabela_Kwerenda_z_AKORD[[#This Row],[CZAS_START]])</f>
        <v>0-1-1900</v>
      </c>
      <c r="K3381" t="e">
        <f>INDEX(AKORDT[],MATCH(Tabela_Kwerenda_z_AKORD[[#This Row],[PRACOWNICY_ID]],AKORDT[PRACOWNICY_ID],0),1)</f>
        <v>#N/A</v>
      </c>
    </row>
    <row r="3382" spans="1:11">
      <c r="A3382" s="11"/>
      <c r="B3382" s="11"/>
      <c r="F3382" s="11"/>
      <c r="I3382" t="str">
        <f>LEFT(Tabela_Kwerenda_z_AKORD[[#This Row],[NR_KOMISJI]],5)</f>
        <v/>
      </c>
      <c r="J3382" t="str">
        <f>DAY(Tabela_Kwerenda_z_AKORD[[#This Row],[CZAS_START]]) &amp;"-"&amp; MONTH(Tabela_Kwerenda_z_AKORD[[#This Row],[CZAS_START]]) &amp;"-"&amp; YEAR(Tabela_Kwerenda_z_AKORD[[#This Row],[CZAS_START]])</f>
        <v>0-1-1900</v>
      </c>
      <c r="K3382" t="e">
        <f>INDEX(AKORDT[],MATCH(Tabela_Kwerenda_z_AKORD[[#This Row],[PRACOWNICY_ID]],AKORDT[PRACOWNICY_ID],0),1)</f>
        <v>#N/A</v>
      </c>
    </row>
    <row r="3383" spans="1:11">
      <c r="A3383" s="11"/>
      <c r="B3383" s="11"/>
      <c r="F3383" s="11"/>
      <c r="I3383" t="str">
        <f>LEFT(Tabela_Kwerenda_z_AKORD[[#This Row],[NR_KOMISJI]],5)</f>
        <v/>
      </c>
      <c r="J3383" t="str">
        <f>DAY(Tabela_Kwerenda_z_AKORD[[#This Row],[CZAS_START]]) &amp;"-"&amp; MONTH(Tabela_Kwerenda_z_AKORD[[#This Row],[CZAS_START]]) &amp;"-"&amp; YEAR(Tabela_Kwerenda_z_AKORD[[#This Row],[CZAS_START]])</f>
        <v>0-1-1900</v>
      </c>
      <c r="K3383" t="e">
        <f>INDEX(AKORDT[],MATCH(Tabela_Kwerenda_z_AKORD[[#This Row],[PRACOWNICY_ID]],AKORDT[PRACOWNICY_ID],0),1)</f>
        <v>#N/A</v>
      </c>
    </row>
    <row r="3384" spans="1:11">
      <c r="A3384" s="11"/>
      <c r="B3384" s="11"/>
      <c r="F3384" s="11"/>
      <c r="I3384" t="str">
        <f>LEFT(Tabela_Kwerenda_z_AKORD[[#This Row],[NR_KOMISJI]],5)</f>
        <v/>
      </c>
      <c r="J3384" t="str">
        <f>DAY(Tabela_Kwerenda_z_AKORD[[#This Row],[CZAS_START]]) &amp;"-"&amp; MONTH(Tabela_Kwerenda_z_AKORD[[#This Row],[CZAS_START]]) &amp;"-"&amp; YEAR(Tabela_Kwerenda_z_AKORD[[#This Row],[CZAS_START]])</f>
        <v>0-1-1900</v>
      </c>
      <c r="K3384" t="e">
        <f>INDEX(AKORDT[],MATCH(Tabela_Kwerenda_z_AKORD[[#This Row],[PRACOWNICY_ID]],AKORDT[PRACOWNICY_ID],0),1)</f>
        <v>#N/A</v>
      </c>
    </row>
    <row r="3385" spans="1:11">
      <c r="A3385" s="11"/>
      <c r="B3385" s="11"/>
      <c r="F3385" s="11"/>
      <c r="I3385" t="str">
        <f>LEFT(Tabela_Kwerenda_z_AKORD[[#This Row],[NR_KOMISJI]],5)</f>
        <v/>
      </c>
      <c r="J3385" t="str">
        <f>DAY(Tabela_Kwerenda_z_AKORD[[#This Row],[CZAS_START]]) &amp;"-"&amp; MONTH(Tabela_Kwerenda_z_AKORD[[#This Row],[CZAS_START]]) &amp;"-"&amp; YEAR(Tabela_Kwerenda_z_AKORD[[#This Row],[CZAS_START]])</f>
        <v>0-1-1900</v>
      </c>
      <c r="K3385" t="e">
        <f>INDEX(AKORDT[],MATCH(Tabela_Kwerenda_z_AKORD[[#This Row],[PRACOWNICY_ID]],AKORDT[PRACOWNICY_ID],0),1)</f>
        <v>#N/A</v>
      </c>
    </row>
    <row r="3386" spans="1:11">
      <c r="A3386" s="11"/>
      <c r="B3386" s="11"/>
      <c r="F3386" s="11"/>
      <c r="I3386" t="str">
        <f>LEFT(Tabela_Kwerenda_z_AKORD[[#This Row],[NR_KOMISJI]],5)</f>
        <v/>
      </c>
      <c r="J3386" t="str">
        <f>DAY(Tabela_Kwerenda_z_AKORD[[#This Row],[CZAS_START]]) &amp;"-"&amp; MONTH(Tabela_Kwerenda_z_AKORD[[#This Row],[CZAS_START]]) &amp;"-"&amp; YEAR(Tabela_Kwerenda_z_AKORD[[#This Row],[CZAS_START]])</f>
        <v>0-1-1900</v>
      </c>
      <c r="K3386" t="e">
        <f>INDEX(AKORDT[],MATCH(Tabela_Kwerenda_z_AKORD[[#This Row],[PRACOWNICY_ID]],AKORDT[PRACOWNICY_ID],0),1)</f>
        <v>#N/A</v>
      </c>
    </row>
    <row r="3387" spans="1:11">
      <c r="A3387" s="11"/>
      <c r="B3387" s="11"/>
      <c r="F3387" s="11"/>
      <c r="I3387" t="str">
        <f>LEFT(Tabela_Kwerenda_z_AKORD[[#This Row],[NR_KOMISJI]],5)</f>
        <v/>
      </c>
      <c r="J3387" t="str">
        <f>DAY(Tabela_Kwerenda_z_AKORD[[#This Row],[CZAS_START]]) &amp;"-"&amp; MONTH(Tabela_Kwerenda_z_AKORD[[#This Row],[CZAS_START]]) &amp;"-"&amp; YEAR(Tabela_Kwerenda_z_AKORD[[#This Row],[CZAS_START]])</f>
        <v>0-1-1900</v>
      </c>
      <c r="K3387" t="e">
        <f>INDEX(AKORDT[],MATCH(Tabela_Kwerenda_z_AKORD[[#This Row],[PRACOWNICY_ID]],AKORDT[PRACOWNICY_ID],0),1)</f>
        <v>#N/A</v>
      </c>
    </row>
    <row r="3388" spans="1:11">
      <c r="A3388" s="11"/>
      <c r="B3388" s="11"/>
      <c r="F3388" s="11"/>
      <c r="I3388" t="str">
        <f>LEFT(Tabela_Kwerenda_z_AKORD[[#This Row],[NR_KOMISJI]],5)</f>
        <v/>
      </c>
      <c r="J3388" t="str">
        <f>DAY(Tabela_Kwerenda_z_AKORD[[#This Row],[CZAS_START]]) &amp;"-"&amp; MONTH(Tabela_Kwerenda_z_AKORD[[#This Row],[CZAS_START]]) &amp;"-"&amp; YEAR(Tabela_Kwerenda_z_AKORD[[#This Row],[CZAS_START]])</f>
        <v>0-1-1900</v>
      </c>
      <c r="K3388" t="e">
        <f>INDEX(AKORDT[],MATCH(Tabela_Kwerenda_z_AKORD[[#This Row],[PRACOWNICY_ID]],AKORDT[PRACOWNICY_ID],0),1)</f>
        <v>#N/A</v>
      </c>
    </row>
    <row r="3389" spans="1:11">
      <c r="A3389" s="11"/>
      <c r="B3389" s="11"/>
      <c r="F3389" s="11"/>
      <c r="I3389" t="str">
        <f>LEFT(Tabela_Kwerenda_z_AKORD[[#This Row],[NR_KOMISJI]],5)</f>
        <v/>
      </c>
      <c r="J3389" t="str">
        <f>DAY(Tabela_Kwerenda_z_AKORD[[#This Row],[CZAS_START]]) &amp;"-"&amp; MONTH(Tabela_Kwerenda_z_AKORD[[#This Row],[CZAS_START]]) &amp;"-"&amp; YEAR(Tabela_Kwerenda_z_AKORD[[#This Row],[CZAS_START]])</f>
        <v>0-1-1900</v>
      </c>
      <c r="K3389" t="e">
        <f>INDEX(AKORDT[],MATCH(Tabela_Kwerenda_z_AKORD[[#This Row],[PRACOWNICY_ID]],AKORDT[PRACOWNICY_ID],0),1)</f>
        <v>#N/A</v>
      </c>
    </row>
    <row r="3390" spans="1:11">
      <c r="A3390" s="11"/>
      <c r="B3390" s="11"/>
      <c r="F3390" s="11"/>
      <c r="I3390" t="str">
        <f>LEFT(Tabela_Kwerenda_z_AKORD[[#This Row],[NR_KOMISJI]],5)</f>
        <v/>
      </c>
      <c r="J3390" t="str">
        <f>DAY(Tabela_Kwerenda_z_AKORD[[#This Row],[CZAS_START]]) &amp;"-"&amp; MONTH(Tabela_Kwerenda_z_AKORD[[#This Row],[CZAS_START]]) &amp;"-"&amp; YEAR(Tabela_Kwerenda_z_AKORD[[#This Row],[CZAS_START]])</f>
        <v>0-1-1900</v>
      </c>
      <c r="K3390" t="e">
        <f>INDEX(AKORDT[],MATCH(Tabela_Kwerenda_z_AKORD[[#This Row],[PRACOWNICY_ID]],AKORDT[PRACOWNICY_ID],0),1)</f>
        <v>#N/A</v>
      </c>
    </row>
    <row r="3391" spans="1:11">
      <c r="A3391" s="11"/>
      <c r="B3391" s="11"/>
      <c r="F3391" s="11"/>
      <c r="I3391" t="str">
        <f>LEFT(Tabela_Kwerenda_z_AKORD[[#This Row],[NR_KOMISJI]],5)</f>
        <v/>
      </c>
      <c r="J3391" t="str">
        <f>DAY(Tabela_Kwerenda_z_AKORD[[#This Row],[CZAS_START]]) &amp;"-"&amp; MONTH(Tabela_Kwerenda_z_AKORD[[#This Row],[CZAS_START]]) &amp;"-"&amp; YEAR(Tabela_Kwerenda_z_AKORD[[#This Row],[CZAS_START]])</f>
        <v>0-1-1900</v>
      </c>
      <c r="K3391" t="e">
        <f>INDEX(AKORDT[],MATCH(Tabela_Kwerenda_z_AKORD[[#This Row],[PRACOWNICY_ID]],AKORDT[PRACOWNICY_ID],0),1)</f>
        <v>#N/A</v>
      </c>
    </row>
    <row r="3392" spans="1:11">
      <c r="A3392" s="11"/>
      <c r="B3392" s="11"/>
      <c r="F3392" s="11"/>
      <c r="I3392" t="str">
        <f>LEFT(Tabela_Kwerenda_z_AKORD[[#This Row],[NR_KOMISJI]],5)</f>
        <v/>
      </c>
      <c r="J3392" t="str">
        <f>DAY(Tabela_Kwerenda_z_AKORD[[#This Row],[CZAS_START]]) &amp;"-"&amp; MONTH(Tabela_Kwerenda_z_AKORD[[#This Row],[CZAS_START]]) &amp;"-"&amp; YEAR(Tabela_Kwerenda_z_AKORD[[#This Row],[CZAS_START]])</f>
        <v>0-1-1900</v>
      </c>
      <c r="K3392" t="e">
        <f>INDEX(AKORDT[],MATCH(Tabela_Kwerenda_z_AKORD[[#This Row],[PRACOWNICY_ID]],AKORDT[PRACOWNICY_ID],0),1)</f>
        <v>#N/A</v>
      </c>
    </row>
    <row r="3393" spans="1:11">
      <c r="A3393" s="11"/>
      <c r="B3393" s="11"/>
      <c r="F3393" s="11"/>
      <c r="I3393" t="str">
        <f>LEFT(Tabela_Kwerenda_z_AKORD[[#This Row],[NR_KOMISJI]],5)</f>
        <v/>
      </c>
      <c r="J3393" t="str">
        <f>DAY(Tabela_Kwerenda_z_AKORD[[#This Row],[CZAS_START]]) &amp;"-"&amp; MONTH(Tabela_Kwerenda_z_AKORD[[#This Row],[CZAS_START]]) &amp;"-"&amp; YEAR(Tabela_Kwerenda_z_AKORD[[#This Row],[CZAS_START]])</f>
        <v>0-1-1900</v>
      </c>
      <c r="K3393" t="e">
        <f>INDEX(AKORDT[],MATCH(Tabela_Kwerenda_z_AKORD[[#This Row],[PRACOWNICY_ID]],AKORDT[PRACOWNICY_ID],0),1)</f>
        <v>#N/A</v>
      </c>
    </row>
    <row r="3394" spans="1:11">
      <c r="A3394" s="11"/>
      <c r="B3394" s="11"/>
      <c r="F3394" s="11"/>
      <c r="I3394" t="str">
        <f>LEFT(Tabela_Kwerenda_z_AKORD[[#This Row],[NR_KOMISJI]],5)</f>
        <v/>
      </c>
      <c r="J3394" t="str">
        <f>DAY(Tabela_Kwerenda_z_AKORD[[#This Row],[CZAS_START]]) &amp;"-"&amp; MONTH(Tabela_Kwerenda_z_AKORD[[#This Row],[CZAS_START]]) &amp;"-"&amp; YEAR(Tabela_Kwerenda_z_AKORD[[#This Row],[CZAS_START]])</f>
        <v>0-1-1900</v>
      </c>
      <c r="K3394" t="e">
        <f>INDEX(AKORDT[],MATCH(Tabela_Kwerenda_z_AKORD[[#This Row],[PRACOWNICY_ID]],AKORDT[PRACOWNICY_ID],0),1)</f>
        <v>#N/A</v>
      </c>
    </row>
    <row r="3395" spans="1:11">
      <c r="A3395" s="11"/>
      <c r="B3395" s="11"/>
      <c r="F3395" s="11"/>
      <c r="I3395" t="str">
        <f>LEFT(Tabela_Kwerenda_z_AKORD[[#This Row],[NR_KOMISJI]],5)</f>
        <v/>
      </c>
      <c r="J3395" t="str">
        <f>DAY(Tabela_Kwerenda_z_AKORD[[#This Row],[CZAS_START]]) &amp;"-"&amp; MONTH(Tabela_Kwerenda_z_AKORD[[#This Row],[CZAS_START]]) &amp;"-"&amp; YEAR(Tabela_Kwerenda_z_AKORD[[#This Row],[CZAS_START]])</f>
        <v>0-1-1900</v>
      </c>
      <c r="K3395" t="e">
        <f>INDEX(AKORDT[],MATCH(Tabela_Kwerenda_z_AKORD[[#This Row],[PRACOWNICY_ID]],AKORDT[PRACOWNICY_ID],0),1)</f>
        <v>#N/A</v>
      </c>
    </row>
    <row r="3396" spans="1:11">
      <c r="A3396" s="11"/>
      <c r="B3396" s="11"/>
      <c r="F3396" s="11"/>
      <c r="I3396" t="str">
        <f>LEFT(Tabela_Kwerenda_z_AKORD[[#This Row],[NR_KOMISJI]],5)</f>
        <v/>
      </c>
      <c r="J3396" t="str">
        <f>DAY(Tabela_Kwerenda_z_AKORD[[#This Row],[CZAS_START]]) &amp;"-"&amp; MONTH(Tabela_Kwerenda_z_AKORD[[#This Row],[CZAS_START]]) &amp;"-"&amp; YEAR(Tabela_Kwerenda_z_AKORD[[#This Row],[CZAS_START]])</f>
        <v>0-1-1900</v>
      </c>
      <c r="K3396" t="e">
        <f>INDEX(AKORDT[],MATCH(Tabela_Kwerenda_z_AKORD[[#This Row],[PRACOWNICY_ID]],AKORDT[PRACOWNICY_ID],0),1)</f>
        <v>#N/A</v>
      </c>
    </row>
    <row r="3397" spans="1:11">
      <c r="A3397" s="11"/>
      <c r="B3397" s="11"/>
      <c r="F3397" s="11"/>
      <c r="I3397" t="str">
        <f>LEFT(Tabela_Kwerenda_z_AKORD[[#This Row],[NR_KOMISJI]],5)</f>
        <v/>
      </c>
      <c r="J3397" t="str">
        <f>DAY(Tabela_Kwerenda_z_AKORD[[#This Row],[CZAS_START]]) &amp;"-"&amp; MONTH(Tabela_Kwerenda_z_AKORD[[#This Row],[CZAS_START]]) &amp;"-"&amp; YEAR(Tabela_Kwerenda_z_AKORD[[#This Row],[CZAS_START]])</f>
        <v>0-1-1900</v>
      </c>
      <c r="K3397" t="e">
        <f>INDEX(AKORDT[],MATCH(Tabela_Kwerenda_z_AKORD[[#This Row],[PRACOWNICY_ID]],AKORDT[PRACOWNICY_ID],0),1)</f>
        <v>#N/A</v>
      </c>
    </row>
    <row r="3398" spans="1:11">
      <c r="A3398" s="11"/>
      <c r="B3398" s="11"/>
      <c r="F3398" s="11"/>
      <c r="I3398" t="str">
        <f>LEFT(Tabela_Kwerenda_z_AKORD[[#This Row],[NR_KOMISJI]],5)</f>
        <v/>
      </c>
      <c r="J3398" t="str">
        <f>DAY(Tabela_Kwerenda_z_AKORD[[#This Row],[CZAS_START]]) &amp;"-"&amp; MONTH(Tabela_Kwerenda_z_AKORD[[#This Row],[CZAS_START]]) &amp;"-"&amp; YEAR(Tabela_Kwerenda_z_AKORD[[#This Row],[CZAS_START]])</f>
        <v>0-1-1900</v>
      </c>
      <c r="K3398" t="e">
        <f>INDEX(AKORDT[],MATCH(Tabela_Kwerenda_z_AKORD[[#This Row],[PRACOWNICY_ID]],AKORDT[PRACOWNICY_ID],0),1)</f>
        <v>#N/A</v>
      </c>
    </row>
    <row r="3399" spans="1:11">
      <c r="A3399" s="11"/>
      <c r="B3399" s="11"/>
      <c r="F3399" s="11"/>
      <c r="I3399" t="str">
        <f>LEFT(Tabela_Kwerenda_z_AKORD[[#This Row],[NR_KOMISJI]],5)</f>
        <v/>
      </c>
      <c r="J3399" t="str">
        <f>DAY(Tabela_Kwerenda_z_AKORD[[#This Row],[CZAS_START]]) &amp;"-"&amp; MONTH(Tabela_Kwerenda_z_AKORD[[#This Row],[CZAS_START]]) &amp;"-"&amp; YEAR(Tabela_Kwerenda_z_AKORD[[#This Row],[CZAS_START]])</f>
        <v>0-1-1900</v>
      </c>
      <c r="K3399" t="e">
        <f>INDEX(AKORDT[],MATCH(Tabela_Kwerenda_z_AKORD[[#This Row],[PRACOWNICY_ID]],AKORDT[PRACOWNICY_ID],0),1)</f>
        <v>#N/A</v>
      </c>
    </row>
    <row r="3400" spans="1:11">
      <c r="A3400" s="11"/>
      <c r="B3400" s="11"/>
      <c r="F3400" s="11"/>
      <c r="I3400" t="str">
        <f>LEFT(Tabela_Kwerenda_z_AKORD[[#This Row],[NR_KOMISJI]],5)</f>
        <v/>
      </c>
      <c r="J3400" t="str">
        <f>DAY(Tabela_Kwerenda_z_AKORD[[#This Row],[CZAS_START]]) &amp;"-"&amp; MONTH(Tabela_Kwerenda_z_AKORD[[#This Row],[CZAS_START]]) &amp;"-"&amp; YEAR(Tabela_Kwerenda_z_AKORD[[#This Row],[CZAS_START]])</f>
        <v>0-1-1900</v>
      </c>
      <c r="K3400" t="e">
        <f>INDEX(AKORDT[],MATCH(Tabela_Kwerenda_z_AKORD[[#This Row],[PRACOWNICY_ID]],AKORDT[PRACOWNICY_ID],0),1)</f>
        <v>#N/A</v>
      </c>
    </row>
    <row r="3401" spans="1:11">
      <c r="A3401" s="11"/>
      <c r="B3401" s="11"/>
      <c r="F3401" s="11"/>
      <c r="I3401" t="str">
        <f>LEFT(Tabela_Kwerenda_z_AKORD[[#This Row],[NR_KOMISJI]],5)</f>
        <v/>
      </c>
      <c r="J3401" t="str">
        <f>DAY(Tabela_Kwerenda_z_AKORD[[#This Row],[CZAS_START]]) &amp;"-"&amp; MONTH(Tabela_Kwerenda_z_AKORD[[#This Row],[CZAS_START]]) &amp;"-"&amp; YEAR(Tabela_Kwerenda_z_AKORD[[#This Row],[CZAS_START]])</f>
        <v>0-1-1900</v>
      </c>
      <c r="K3401" t="e">
        <f>INDEX(AKORDT[],MATCH(Tabela_Kwerenda_z_AKORD[[#This Row],[PRACOWNICY_ID]],AKORDT[PRACOWNICY_ID],0),1)</f>
        <v>#N/A</v>
      </c>
    </row>
    <row r="3402" spans="1:11">
      <c r="A3402" s="11"/>
      <c r="B3402" s="11"/>
      <c r="F3402" s="11"/>
      <c r="I3402" t="str">
        <f>LEFT(Tabela_Kwerenda_z_AKORD[[#This Row],[NR_KOMISJI]],5)</f>
        <v/>
      </c>
      <c r="J3402" t="str">
        <f>DAY(Tabela_Kwerenda_z_AKORD[[#This Row],[CZAS_START]]) &amp;"-"&amp; MONTH(Tabela_Kwerenda_z_AKORD[[#This Row],[CZAS_START]]) &amp;"-"&amp; YEAR(Tabela_Kwerenda_z_AKORD[[#This Row],[CZAS_START]])</f>
        <v>0-1-1900</v>
      </c>
      <c r="K3402" t="e">
        <f>INDEX(AKORDT[],MATCH(Tabela_Kwerenda_z_AKORD[[#This Row],[PRACOWNICY_ID]],AKORDT[PRACOWNICY_ID],0),1)</f>
        <v>#N/A</v>
      </c>
    </row>
    <row r="3403" spans="1:11">
      <c r="A3403" s="11"/>
      <c r="B3403" s="11"/>
      <c r="F3403" s="11"/>
      <c r="I3403" t="str">
        <f>LEFT(Tabela_Kwerenda_z_AKORD[[#This Row],[NR_KOMISJI]],5)</f>
        <v/>
      </c>
      <c r="J3403" t="str">
        <f>DAY(Tabela_Kwerenda_z_AKORD[[#This Row],[CZAS_START]]) &amp;"-"&amp; MONTH(Tabela_Kwerenda_z_AKORD[[#This Row],[CZAS_START]]) &amp;"-"&amp; YEAR(Tabela_Kwerenda_z_AKORD[[#This Row],[CZAS_START]])</f>
        <v>0-1-1900</v>
      </c>
      <c r="K3403" t="e">
        <f>INDEX(AKORDT[],MATCH(Tabela_Kwerenda_z_AKORD[[#This Row],[PRACOWNICY_ID]],AKORDT[PRACOWNICY_ID],0),1)</f>
        <v>#N/A</v>
      </c>
    </row>
    <row r="3404" spans="1:11">
      <c r="A3404" s="11"/>
      <c r="B3404" s="11"/>
      <c r="F3404" s="11"/>
      <c r="I3404" t="str">
        <f>LEFT(Tabela_Kwerenda_z_AKORD[[#This Row],[NR_KOMISJI]],5)</f>
        <v/>
      </c>
      <c r="J3404" t="str">
        <f>DAY(Tabela_Kwerenda_z_AKORD[[#This Row],[CZAS_START]]) &amp;"-"&amp; MONTH(Tabela_Kwerenda_z_AKORD[[#This Row],[CZAS_START]]) &amp;"-"&amp; YEAR(Tabela_Kwerenda_z_AKORD[[#This Row],[CZAS_START]])</f>
        <v>0-1-1900</v>
      </c>
      <c r="K3404" t="e">
        <f>INDEX(AKORDT[],MATCH(Tabela_Kwerenda_z_AKORD[[#This Row],[PRACOWNICY_ID]],AKORDT[PRACOWNICY_ID],0),1)</f>
        <v>#N/A</v>
      </c>
    </row>
    <row r="3405" spans="1:11">
      <c r="A3405" s="11"/>
      <c r="B3405" s="11"/>
      <c r="F3405" s="11"/>
      <c r="I3405" t="str">
        <f>LEFT(Tabela_Kwerenda_z_AKORD[[#This Row],[NR_KOMISJI]],5)</f>
        <v/>
      </c>
      <c r="J3405" t="str">
        <f>DAY(Tabela_Kwerenda_z_AKORD[[#This Row],[CZAS_START]]) &amp;"-"&amp; MONTH(Tabela_Kwerenda_z_AKORD[[#This Row],[CZAS_START]]) &amp;"-"&amp; YEAR(Tabela_Kwerenda_z_AKORD[[#This Row],[CZAS_START]])</f>
        <v>0-1-1900</v>
      </c>
      <c r="K3405" t="e">
        <f>INDEX(AKORDT[],MATCH(Tabela_Kwerenda_z_AKORD[[#This Row],[PRACOWNICY_ID]],AKORDT[PRACOWNICY_ID],0),1)</f>
        <v>#N/A</v>
      </c>
    </row>
    <row r="3406" spans="1:11">
      <c r="A3406" s="11"/>
      <c r="B3406" s="11"/>
      <c r="F3406" s="11"/>
      <c r="I3406" t="str">
        <f>LEFT(Tabela_Kwerenda_z_AKORD[[#This Row],[NR_KOMISJI]],5)</f>
        <v/>
      </c>
      <c r="J3406" t="str">
        <f>DAY(Tabela_Kwerenda_z_AKORD[[#This Row],[CZAS_START]]) &amp;"-"&amp; MONTH(Tabela_Kwerenda_z_AKORD[[#This Row],[CZAS_START]]) &amp;"-"&amp; YEAR(Tabela_Kwerenda_z_AKORD[[#This Row],[CZAS_START]])</f>
        <v>0-1-1900</v>
      </c>
      <c r="K3406" t="e">
        <f>INDEX(AKORDT[],MATCH(Tabela_Kwerenda_z_AKORD[[#This Row],[PRACOWNICY_ID]],AKORDT[PRACOWNICY_ID],0),1)</f>
        <v>#N/A</v>
      </c>
    </row>
    <row r="3407" spans="1:11">
      <c r="A3407" s="11"/>
      <c r="B3407" s="11"/>
      <c r="F3407" s="11"/>
      <c r="I3407" t="str">
        <f>LEFT(Tabela_Kwerenda_z_AKORD[[#This Row],[NR_KOMISJI]],5)</f>
        <v/>
      </c>
      <c r="J3407" t="str">
        <f>DAY(Tabela_Kwerenda_z_AKORD[[#This Row],[CZAS_START]]) &amp;"-"&amp; MONTH(Tabela_Kwerenda_z_AKORD[[#This Row],[CZAS_START]]) &amp;"-"&amp; YEAR(Tabela_Kwerenda_z_AKORD[[#This Row],[CZAS_START]])</f>
        <v>0-1-1900</v>
      </c>
      <c r="K3407" t="e">
        <f>INDEX(AKORDT[],MATCH(Tabela_Kwerenda_z_AKORD[[#This Row],[PRACOWNICY_ID]],AKORDT[PRACOWNICY_ID],0),1)</f>
        <v>#N/A</v>
      </c>
    </row>
    <row r="3408" spans="1:11">
      <c r="A3408" s="11"/>
      <c r="B3408" s="11"/>
      <c r="F3408" s="11"/>
      <c r="I3408" t="str">
        <f>LEFT(Tabela_Kwerenda_z_AKORD[[#This Row],[NR_KOMISJI]],5)</f>
        <v/>
      </c>
      <c r="J3408" t="str">
        <f>DAY(Tabela_Kwerenda_z_AKORD[[#This Row],[CZAS_START]]) &amp;"-"&amp; MONTH(Tabela_Kwerenda_z_AKORD[[#This Row],[CZAS_START]]) &amp;"-"&amp; YEAR(Tabela_Kwerenda_z_AKORD[[#This Row],[CZAS_START]])</f>
        <v>0-1-1900</v>
      </c>
      <c r="K3408" t="e">
        <f>INDEX(AKORDT[],MATCH(Tabela_Kwerenda_z_AKORD[[#This Row],[PRACOWNICY_ID]],AKORDT[PRACOWNICY_ID],0),1)</f>
        <v>#N/A</v>
      </c>
    </row>
    <row r="3409" spans="1:11">
      <c r="A3409" s="11"/>
      <c r="B3409" s="11"/>
      <c r="F3409" s="11"/>
      <c r="I3409" t="str">
        <f>LEFT(Tabela_Kwerenda_z_AKORD[[#This Row],[NR_KOMISJI]],5)</f>
        <v/>
      </c>
      <c r="J3409" t="str">
        <f>DAY(Tabela_Kwerenda_z_AKORD[[#This Row],[CZAS_START]]) &amp;"-"&amp; MONTH(Tabela_Kwerenda_z_AKORD[[#This Row],[CZAS_START]]) &amp;"-"&amp; YEAR(Tabela_Kwerenda_z_AKORD[[#This Row],[CZAS_START]])</f>
        <v>0-1-1900</v>
      </c>
      <c r="K3409" t="e">
        <f>INDEX(AKORDT[],MATCH(Tabela_Kwerenda_z_AKORD[[#This Row],[PRACOWNICY_ID]],AKORDT[PRACOWNICY_ID],0),1)</f>
        <v>#N/A</v>
      </c>
    </row>
    <row r="3410" spans="1:11">
      <c r="A3410" s="11"/>
      <c r="B3410" s="11"/>
      <c r="F3410" s="11"/>
      <c r="I3410" t="str">
        <f>LEFT(Tabela_Kwerenda_z_AKORD[[#This Row],[NR_KOMISJI]],5)</f>
        <v/>
      </c>
      <c r="J3410" t="str">
        <f>DAY(Tabela_Kwerenda_z_AKORD[[#This Row],[CZAS_START]]) &amp;"-"&amp; MONTH(Tabela_Kwerenda_z_AKORD[[#This Row],[CZAS_START]]) &amp;"-"&amp; YEAR(Tabela_Kwerenda_z_AKORD[[#This Row],[CZAS_START]])</f>
        <v>0-1-1900</v>
      </c>
      <c r="K3410" t="e">
        <f>INDEX(AKORDT[],MATCH(Tabela_Kwerenda_z_AKORD[[#This Row],[PRACOWNICY_ID]],AKORDT[PRACOWNICY_ID],0),1)</f>
        <v>#N/A</v>
      </c>
    </row>
    <row r="3411" spans="1:11">
      <c r="A3411" s="11"/>
      <c r="B3411" s="11"/>
      <c r="F3411" s="11"/>
      <c r="I3411" t="str">
        <f>LEFT(Tabela_Kwerenda_z_AKORD[[#This Row],[NR_KOMISJI]],5)</f>
        <v/>
      </c>
      <c r="J3411" t="str">
        <f>DAY(Tabela_Kwerenda_z_AKORD[[#This Row],[CZAS_START]]) &amp;"-"&amp; MONTH(Tabela_Kwerenda_z_AKORD[[#This Row],[CZAS_START]]) &amp;"-"&amp; YEAR(Tabela_Kwerenda_z_AKORD[[#This Row],[CZAS_START]])</f>
        <v>0-1-1900</v>
      </c>
      <c r="K3411" t="e">
        <f>INDEX(AKORDT[],MATCH(Tabela_Kwerenda_z_AKORD[[#This Row],[PRACOWNICY_ID]],AKORDT[PRACOWNICY_ID],0),1)</f>
        <v>#N/A</v>
      </c>
    </row>
    <row r="3412" spans="1:11">
      <c r="A3412" s="11"/>
      <c r="B3412" s="11"/>
      <c r="F3412" s="11"/>
      <c r="I3412" t="str">
        <f>LEFT(Tabela_Kwerenda_z_AKORD[[#This Row],[NR_KOMISJI]],5)</f>
        <v/>
      </c>
      <c r="J3412" t="str">
        <f>DAY(Tabela_Kwerenda_z_AKORD[[#This Row],[CZAS_START]]) &amp;"-"&amp; MONTH(Tabela_Kwerenda_z_AKORD[[#This Row],[CZAS_START]]) &amp;"-"&amp; YEAR(Tabela_Kwerenda_z_AKORD[[#This Row],[CZAS_START]])</f>
        <v>0-1-1900</v>
      </c>
      <c r="K3412" t="e">
        <f>INDEX(AKORDT[],MATCH(Tabela_Kwerenda_z_AKORD[[#This Row],[PRACOWNICY_ID]],AKORDT[PRACOWNICY_ID],0),1)</f>
        <v>#N/A</v>
      </c>
    </row>
    <row r="3413" spans="1:11">
      <c r="A3413" s="11"/>
      <c r="B3413" s="11"/>
      <c r="F3413" s="11"/>
      <c r="I3413" t="str">
        <f>LEFT(Tabela_Kwerenda_z_AKORD[[#This Row],[NR_KOMISJI]],5)</f>
        <v/>
      </c>
      <c r="J3413" t="str">
        <f>DAY(Tabela_Kwerenda_z_AKORD[[#This Row],[CZAS_START]]) &amp;"-"&amp; MONTH(Tabela_Kwerenda_z_AKORD[[#This Row],[CZAS_START]]) &amp;"-"&amp; YEAR(Tabela_Kwerenda_z_AKORD[[#This Row],[CZAS_START]])</f>
        <v>0-1-1900</v>
      </c>
      <c r="K3413" t="e">
        <f>INDEX(AKORDT[],MATCH(Tabela_Kwerenda_z_AKORD[[#This Row],[PRACOWNICY_ID]],AKORDT[PRACOWNICY_ID],0),1)</f>
        <v>#N/A</v>
      </c>
    </row>
    <row r="3414" spans="1:11">
      <c r="A3414" s="11"/>
      <c r="B3414" s="11"/>
      <c r="F3414" s="11"/>
      <c r="I3414" t="str">
        <f>LEFT(Tabela_Kwerenda_z_AKORD[[#This Row],[NR_KOMISJI]],5)</f>
        <v/>
      </c>
      <c r="J3414" t="str">
        <f>DAY(Tabela_Kwerenda_z_AKORD[[#This Row],[CZAS_START]]) &amp;"-"&amp; MONTH(Tabela_Kwerenda_z_AKORD[[#This Row],[CZAS_START]]) &amp;"-"&amp; YEAR(Tabela_Kwerenda_z_AKORD[[#This Row],[CZAS_START]])</f>
        <v>0-1-1900</v>
      </c>
      <c r="K3414" t="e">
        <f>INDEX(AKORDT[],MATCH(Tabela_Kwerenda_z_AKORD[[#This Row],[PRACOWNICY_ID]],AKORDT[PRACOWNICY_ID],0),1)</f>
        <v>#N/A</v>
      </c>
    </row>
    <row r="3415" spans="1:11">
      <c r="A3415" s="11"/>
      <c r="B3415" s="11"/>
      <c r="F3415" s="11"/>
      <c r="I3415" t="str">
        <f>LEFT(Tabela_Kwerenda_z_AKORD[[#This Row],[NR_KOMISJI]],5)</f>
        <v/>
      </c>
      <c r="J3415" t="str">
        <f>DAY(Tabela_Kwerenda_z_AKORD[[#This Row],[CZAS_START]]) &amp;"-"&amp; MONTH(Tabela_Kwerenda_z_AKORD[[#This Row],[CZAS_START]]) &amp;"-"&amp; YEAR(Tabela_Kwerenda_z_AKORD[[#This Row],[CZAS_START]])</f>
        <v>0-1-1900</v>
      </c>
      <c r="K3415" t="e">
        <f>INDEX(AKORDT[],MATCH(Tabela_Kwerenda_z_AKORD[[#This Row],[PRACOWNICY_ID]],AKORDT[PRACOWNICY_ID],0),1)</f>
        <v>#N/A</v>
      </c>
    </row>
    <row r="3416" spans="1:11">
      <c r="A3416" s="11"/>
      <c r="B3416" s="11"/>
      <c r="F3416" s="11"/>
      <c r="I3416" t="str">
        <f>LEFT(Tabela_Kwerenda_z_AKORD[[#This Row],[NR_KOMISJI]],5)</f>
        <v/>
      </c>
      <c r="J3416" t="str">
        <f>DAY(Tabela_Kwerenda_z_AKORD[[#This Row],[CZAS_START]]) &amp;"-"&amp; MONTH(Tabela_Kwerenda_z_AKORD[[#This Row],[CZAS_START]]) &amp;"-"&amp; YEAR(Tabela_Kwerenda_z_AKORD[[#This Row],[CZAS_START]])</f>
        <v>0-1-1900</v>
      </c>
      <c r="K3416" t="e">
        <f>INDEX(AKORDT[],MATCH(Tabela_Kwerenda_z_AKORD[[#This Row],[PRACOWNICY_ID]],AKORDT[PRACOWNICY_ID],0),1)</f>
        <v>#N/A</v>
      </c>
    </row>
    <row r="3417" spans="1:11">
      <c r="A3417" s="11"/>
      <c r="B3417" s="11"/>
      <c r="F3417" s="11"/>
      <c r="I3417" t="str">
        <f>LEFT(Tabela_Kwerenda_z_AKORD[[#This Row],[NR_KOMISJI]],5)</f>
        <v/>
      </c>
      <c r="J3417" t="str">
        <f>DAY(Tabela_Kwerenda_z_AKORD[[#This Row],[CZAS_START]]) &amp;"-"&amp; MONTH(Tabela_Kwerenda_z_AKORD[[#This Row],[CZAS_START]]) &amp;"-"&amp; YEAR(Tabela_Kwerenda_z_AKORD[[#This Row],[CZAS_START]])</f>
        <v>0-1-1900</v>
      </c>
      <c r="K3417" t="e">
        <f>INDEX(AKORDT[],MATCH(Tabela_Kwerenda_z_AKORD[[#This Row],[PRACOWNICY_ID]],AKORDT[PRACOWNICY_ID],0),1)</f>
        <v>#N/A</v>
      </c>
    </row>
    <row r="3418" spans="1:11">
      <c r="A3418" s="11"/>
      <c r="B3418" s="11"/>
      <c r="F3418" s="11"/>
      <c r="I3418" t="str">
        <f>LEFT(Tabela_Kwerenda_z_AKORD[[#This Row],[NR_KOMISJI]],5)</f>
        <v/>
      </c>
      <c r="J3418" t="str">
        <f>DAY(Tabela_Kwerenda_z_AKORD[[#This Row],[CZAS_START]]) &amp;"-"&amp; MONTH(Tabela_Kwerenda_z_AKORD[[#This Row],[CZAS_START]]) &amp;"-"&amp; YEAR(Tabela_Kwerenda_z_AKORD[[#This Row],[CZAS_START]])</f>
        <v>0-1-1900</v>
      </c>
      <c r="K3418" t="e">
        <f>INDEX(AKORDT[],MATCH(Tabela_Kwerenda_z_AKORD[[#This Row],[PRACOWNICY_ID]],AKORDT[PRACOWNICY_ID],0),1)</f>
        <v>#N/A</v>
      </c>
    </row>
    <row r="3419" spans="1:11">
      <c r="A3419" s="11"/>
      <c r="B3419" s="11"/>
      <c r="F3419" s="11"/>
      <c r="I3419" t="str">
        <f>LEFT(Tabela_Kwerenda_z_AKORD[[#This Row],[NR_KOMISJI]],5)</f>
        <v/>
      </c>
      <c r="J3419" t="str">
        <f>DAY(Tabela_Kwerenda_z_AKORD[[#This Row],[CZAS_START]]) &amp;"-"&amp; MONTH(Tabela_Kwerenda_z_AKORD[[#This Row],[CZAS_START]]) &amp;"-"&amp; YEAR(Tabela_Kwerenda_z_AKORD[[#This Row],[CZAS_START]])</f>
        <v>0-1-1900</v>
      </c>
      <c r="K3419" t="e">
        <f>INDEX(AKORDT[],MATCH(Tabela_Kwerenda_z_AKORD[[#This Row],[PRACOWNICY_ID]],AKORDT[PRACOWNICY_ID],0),1)</f>
        <v>#N/A</v>
      </c>
    </row>
    <row r="3420" spans="1:11">
      <c r="A3420" s="11"/>
      <c r="B3420" s="11"/>
      <c r="F3420" s="11"/>
      <c r="I3420" t="str">
        <f>LEFT(Tabela_Kwerenda_z_AKORD[[#This Row],[NR_KOMISJI]],5)</f>
        <v/>
      </c>
      <c r="J3420" t="str">
        <f>DAY(Tabela_Kwerenda_z_AKORD[[#This Row],[CZAS_START]]) &amp;"-"&amp; MONTH(Tabela_Kwerenda_z_AKORD[[#This Row],[CZAS_START]]) &amp;"-"&amp; YEAR(Tabela_Kwerenda_z_AKORD[[#This Row],[CZAS_START]])</f>
        <v>0-1-1900</v>
      </c>
      <c r="K3420" t="e">
        <f>INDEX(AKORDT[],MATCH(Tabela_Kwerenda_z_AKORD[[#This Row],[PRACOWNICY_ID]],AKORDT[PRACOWNICY_ID],0),1)</f>
        <v>#N/A</v>
      </c>
    </row>
    <row r="3421" spans="1:11">
      <c r="A3421" s="11"/>
      <c r="B3421" s="11"/>
      <c r="F3421" s="11"/>
      <c r="I3421" t="str">
        <f>LEFT(Tabela_Kwerenda_z_AKORD[[#This Row],[NR_KOMISJI]],5)</f>
        <v/>
      </c>
      <c r="J3421" t="str">
        <f>DAY(Tabela_Kwerenda_z_AKORD[[#This Row],[CZAS_START]]) &amp;"-"&amp; MONTH(Tabela_Kwerenda_z_AKORD[[#This Row],[CZAS_START]]) &amp;"-"&amp; YEAR(Tabela_Kwerenda_z_AKORD[[#This Row],[CZAS_START]])</f>
        <v>0-1-1900</v>
      </c>
      <c r="K3421" t="e">
        <f>INDEX(AKORDT[],MATCH(Tabela_Kwerenda_z_AKORD[[#This Row],[PRACOWNICY_ID]],AKORDT[PRACOWNICY_ID],0),1)</f>
        <v>#N/A</v>
      </c>
    </row>
    <row r="3422" spans="1:11">
      <c r="A3422" s="11"/>
      <c r="B3422" s="11"/>
      <c r="F3422" s="11"/>
      <c r="I3422" t="str">
        <f>LEFT(Tabela_Kwerenda_z_AKORD[[#This Row],[NR_KOMISJI]],5)</f>
        <v/>
      </c>
      <c r="J3422" t="str">
        <f>DAY(Tabela_Kwerenda_z_AKORD[[#This Row],[CZAS_START]]) &amp;"-"&amp; MONTH(Tabela_Kwerenda_z_AKORD[[#This Row],[CZAS_START]]) &amp;"-"&amp; YEAR(Tabela_Kwerenda_z_AKORD[[#This Row],[CZAS_START]])</f>
        <v>0-1-1900</v>
      </c>
      <c r="K3422" t="e">
        <f>INDEX(AKORDT[],MATCH(Tabela_Kwerenda_z_AKORD[[#This Row],[PRACOWNICY_ID]],AKORDT[PRACOWNICY_ID],0),1)</f>
        <v>#N/A</v>
      </c>
    </row>
    <row r="3423" spans="1:11">
      <c r="A3423" s="11"/>
      <c r="B3423" s="11"/>
      <c r="F3423" s="11"/>
      <c r="I3423" t="str">
        <f>LEFT(Tabela_Kwerenda_z_AKORD[[#This Row],[NR_KOMISJI]],5)</f>
        <v/>
      </c>
      <c r="J3423" t="str">
        <f>DAY(Tabela_Kwerenda_z_AKORD[[#This Row],[CZAS_START]]) &amp;"-"&amp; MONTH(Tabela_Kwerenda_z_AKORD[[#This Row],[CZAS_START]]) &amp;"-"&amp; YEAR(Tabela_Kwerenda_z_AKORD[[#This Row],[CZAS_START]])</f>
        <v>0-1-1900</v>
      </c>
      <c r="K3423" t="e">
        <f>INDEX(AKORDT[],MATCH(Tabela_Kwerenda_z_AKORD[[#This Row],[PRACOWNICY_ID]],AKORDT[PRACOWNICY_ID],0),1)</f>
        <v>#N/A</v>
      </c>
    </row>
    <row r="3424" spans="1:11">
      <c r="A3424" s="11"/>
      <c r="B3424" s="11"/>
      <c r="F3424" s="11"/>
      <c r="I3424" t="str">
        <f>LEFT(Tabela_Kwerenda_z_AKORD[[#This Row],[NR_KOMISJI]],5)</f>
        <v/>
      </c>
      <c r="J3424" t="str">
        <f>DAY(Tabela_Kwerenda_z_AKORD[[#This Row],[CZAS_START]]) &amp;"-"&amp; MONTH(Tabela_Kwerenda_z_AKORD[[#This Row],[CZAS_START]]) &amp;"-"&amp; YEAR(Tabela_Kwerenda_z_AKORD[[#This Row],[CZAS_START]])</f>
        <v>0-1-1900</v>
      </c>
      <c r="K3424" t="e">
        <f>INDEX(AKORDT[],MATCH(Tabela_Kwerenda_z_AKORD[[#This Row],[PRACOWNICY_ID]],AKORDT[PRACOWNICY_ID],0),1)</f>
        <v>#N/A</v>
      </c>
    </row>
    <row r="3425" spans="1:11">
      <c r="A3425" s="11"/>
      <c r="B3425" s="11"/>
      <c r="F3425" s="11"/>
      <c r="I3425" t="str">
        <f>LEFT(Tabela_Kwerenda_z_AKORD[[#This Row],[NR_KOMISJI]],5)</f>
        <v/>
      </c>
      <c r="J3425" t="str">
        <f>DAY(Tabela_Kwerenda_z_AKORD[[#This Row],[CZAS_START]]) &amp;"-"&amp; MONTH(Tabela_Kwerenda_z_AKORD[[#This Row],[CZAS_START]]) &amp;"-"&amp; YEAR(Tabela_Kwerenda_z_AKORD[[#This Row],[CZAS_START]])</f>
        <v>0-1-1900</v>
      </c>
      <c r="K3425" t="e">
        <f>INDEX(AKORDT[],MATCH(Tabela_Kwerenda_z_AKORD[[#This Row],[PRACOWNICY_ID]],AKORDT[PRACOWNICY_ID],0),1)</f>
        <v>#N/A</v>
      </c>
    </row>
    <row r="3426" spans="1:11">
      <c r="A3426" s="11"/>
      <c r="B3426" s="11"/>
      <c r="F3426" s="11"/>
      <c r="I3426" t="str">
        <f>LEFT(Tabela_Kwerenda_z_AKORD[[#This Row],[NR_KOMISJI]],5)</f>
        <v/>
      </c>
      <c r="J3426" t="str">
        <f>DAY(Tabela_Kwerenda_z_AKORD[[#This Row],[CZAS_START]]) &amp;"-"&amp; MONTH(Tabela_Kwerenda_z_AKORD[[#This Row],[CZAS_START]]) &amp;"-"&amp; YEAR(Tabela_Kwerenda_z_AKORD[[#This Row],[CZAS_START]])</f>
        <v>0-1-1900</v>
      </c>
      <c r="K3426" t="e">
        <f>INDEX(AKORDT[],MATCH(Tabela_Kwerenda_z_AKORD[[#This Row],[PRACOWNICY_ID]],AKORDT[PRACOWNICY_ID],0),1)</f>
        <v>#N/A</v>
      </c>
    </row>
    <row r="3427" spans="1:11">
      <c r="A3427" s="11"/>
      <c r="B3427" s="11"/>
      <c r="F3427" s="11"/>
      <c r="I3427" t="str">
        <f>LEFT(Tabela_Kwerenda_z_AKORD[[#This Row],[NR_KOMISJI]],5)</f>
        <v/>
      </c>
      <c r="J3427" t="str">
        <f>DAY(Tabela_Kwerenda_z_AKORD[[#This Row],[CZAS_START]]) &amp;"-"&amp; MONTH(Tabela_Kwerenda_z_AKORD[[#This Row],[CZAS_START]]) &amp;"-"&amp; YEAR(Tabela_Kwerenda_z_AKORD[[#This Row],[CZAS_START]])</f>
        <v>0-1-1900</v>
      </c>
      <c r="K3427" t="e">
        <f>INDEX(AKORDT[],MATCH(Tabela_Kwerenda_z_AKORD[[#This Row],[PRACOWNICY_ID]],AKORDT[PRACOWNICY_ID],0),1)</f>
        <v>#N/A</v>
      </c>
    </row>
    <row r="3428" spans="1:11">
      <c r="A3428" s="11"/>
      <c r="B3428" s="11"/>
      <c r="F3428" s="11"/>
      <c r="I3428" t="str">
        <f>LEFT(Tabela_Kwerenda_z_AKORD[[#This Row],[NR_KOMISJI]],5)</f>
        <v/>
      </c>
      <c r="J3428" t="str">
        <f>DAY(Tabela_Kwerenda_z_AKORD[[#This Row],[CZAS_START]]) &amp;"-"&amp; MONTH(Tabela_Kwerenda_z_AKORD[[#This Row],[CZAS_START]]) &amp;"-"&amp; YEAR(Tabela_Kwerenda_z_AKORD[[#This Row],[CZAS_START]])</f>
        <v>0-1-1900</v>
      </c>
      <c r="K3428" t="e">
        <f>INDEX(AKORDT[],MATCH(Tabela_Kwerenda_z_AKORD[[#This Row],[PRACOWNICY_ID]],AKORDT[PRACOWNICY_ID],0),1)</f>
        <v>#N/A</v>
      </c>
    </row>
    <row r="3429" spans="1:11">
      <c r="A3429" s="11"/>
      <c r="B3429" s="11"/>
      <c r="F3429" s="11"/>
      <c r="I3429" t="str">
        <f>LEFT(Tabela_Kwerenda_z_AKORD[[#This Row],[NR_KOMISJI]],5)</f>
        <v/>
      </c>
      <c r="J3429" t="str">
        <f>DAY(Tabela_Kwerenda_z_AKORD[[#This Row],[CZAS_START]]) &amp;"-"&amp; MONTH(Tabela_Kwerenda_z_AKORD[[#This Row],[CZAS_START]]) &amp;"-"&amp; YEAR(Tabela_Kwerenda_z_AKORD[[#This Row],[CZAS_START]])</f>
        <v>0-1-1900</v>
      </c>
      <c r="K3429" t="e">
        <f>INDEX(AKORDT[],MATCH(Tabela_Kwerenda_z_AKORD[[#This Row],[PRACOWNICY_ID]],AKORDT[PRACOWNICY_ID],0),1)</f>
        <v>#N/A</v>
      </c>
    </row>
    <row r="3430" spans="1:11">
      <c r="A3430" s="11"/>
      <c r="B3430" s="11"/>
      <c r="F3430" s="11"/>
      <c r="I3430" t="str">
        <f>LEFT(Tabela_Kwerenda_z_AKORD[[#This Row],[NR_KOMISJI]],5)</f>
        <v/>
      </c>
      <c r="J3430" t="str">
        <f>DAY(Tabela_Kwerenda_z_AKORD[[#This Row],[CZAS_START]]) &amp;"-"&amp; MONTH(Tabela_Kwerenda_z_AKORD[[#This Row],[CZAS_START]]) &amp;"-"&amp; YEAR(Tabela_Kwerenda_z_AKORD[[#This Row],[CZAS_START]])</f>
        <v>0-1-1900</v>
      </c>
      <c r="K3430" t="e">
        <f>INDEX(AKORDT[],MATCH(Tabela_Kwerenda_z_AKORD[[#This Row],[PRACOWNICY_ID]],AKORDT[PRACOWNICY_ID],0),1)</f>
        <v>#N/A</v>
      </c>
    </row>
    <row r="3431" spans="1:11">
      <c r="A3431" s="11"/>
      <c r="B3431" s="11"/>
      <c r="F3431" s="11"/>
      <c r="I3431" t="str">
        <f>LEFT(Tabela_Kwerenda_z_AKORD[[#This Row],[NR_KOMISJI]],5)</f>
        <v/>
      </c>
      <c r="J3431" t="str">
        <f>DAY(Tabela_Kwerenda_z_AKORD[[#This Row],[CZAS_START]]) &amp;"-"&amp; MONTH(Tabela_Kwerenda_z_AKORD[[#This Row],[CZAS_START]]) &amp;"-"&amp; YEAR(Tabela_Kwerenda_z_AKORD[[#This Row],[CZAS_START]])</f>
        <v>0-1-1900</v>
      </c>
      <c r="K3431" t="e">
        <f>INDEX(AKORDT[],MATCH(Tabela_Kwerenda_z_AKORD[[#This Row],[PRACOWNICY_ID]],AKORDT[PRACOWNICY_ID],0),1)</f>
        <v>#N/A</v>
      </c>
    </row>
    <row r="3432" spans="1:11">
      <c r="A3432" s="11"/>
      <c r="B3432" s="11"/>
      <c r="F3432" s="11"/>
      <c r="I3432" t="str">
        <f>LEFT(Tabela_Kwerenda_z_AKORD[[#This Row],[NR_KOMISJI]],5)</f>
        <v/>
      </c>
      <c r="J3432" t="str">
        <f>DAY(Tabela_Kwerenda_z_AKORD[[#This Row],[CZAS_START]]) &amp;"-"&amp; MONTH(Tabela_Kwerenda_z_AKORD[[#This Row],[CZAS_START]]) &amp;"-"&amp; YEAR(Tabela_Kwerenda_z_AKORD[[#This Row],[CZAS_START]])</f>
        <v>0-1-1900</v>
      </c>
      <c r="K3432" t="e">
        <f>INDEX(AKORDT[],MATCH(Tabela_Kwerenda_z_AKORD[[#This Row],[PRACOWNICY_ID]],AKORDT[PRACOWNICY_ID],0),1)</f>
        <v>#N/A</v>
      </c>
    </row>
    <row r="3433" spans="1:11">
      <c r="A3433" s="11"/>
      <c r="B3433" s="11"/>
      <c r="F3433" s="11"/>
      <c r="I3433" t="str">
        <f>LEFT(Tabela_Kwerenda_z_AKORD[[#This Row],[NR_KOMISJI]],5)</f>
        <v/>
      </c>
      <c r="J3433" t="str">
        <f>DAY(Tabela_Kwerenda_z_AKORD[[#This Row],[CZAS_START]]) &amp;"-"&amp; MONTH(Tabela_Kwerenda_z_AKORD[[#This Row],[CZAS_START]]) &amp;"-"&amp; YEAR(Tabela_Kwerenda_z_AKORD[[#This Row],[CZAS_START]])</f>
        <v>0-1-1900</v>
      </c>
      <c r="K3433" t="e">
        <f>INDEX(AKORDT[],MATCH(Tabela_Kwerenda_z_AKORD[[#This Row],[PRACOWNICY_ID]],AKORDT[PRACOWNICY_ID],0),1)</f>
        <v>#N/A</v>
      </c>
    </row>
    <row r="3434" spans="1:11">
      <c r="A3434" s="11"/>
      <c r="B3434" s="11"/>
      <c r="F3434" s="11"/>
      <c r="I3434" t="str">
        <f>LEFT(Tabela_Kwerenda_z_AKORD[[#This Row],[NR_KOMISJI]],5)</f>
        <v/>
      </c>
      <c r="J3434" t="str">
        <f>DAY(Tabela_Kwerenda_z_AKORD[[#This Row],[CZAS_START]]) &amp;"-"&amp; MONTH(Tabela_Kwerenda_z_AKORD[[#This Row],[CZAS_START]]) &amp;"-"&amp; YEAR(Tabela_Kwerenda_z_AKORD[[#This Row],[CZAS_START]])</f>
        <v>0-1-1900</v>
      </c>
      <c r="K3434" t="e">
        <f>INDEX(AKORDT[],MATCH(Tabela_Kwerenda_z_AKORD[[#This Row],[PRACOWNICY_ID]],AKORDT[PRACOWNICY_ID],0),1)</f>
        <v>#N/A</v>
      </c>
    </row>
    <row r="3435" spans="1:11">
      <c r="A3435" s="11"/>
      <c r="B3435" s="11"/>
      <c r="F3435" s="11"/>
      <c r="I3435" t="str">
        <f>LEFT(Tabela_Kwerenda_z_AKORD[[#This Row],[NR_KOMISJI]],5)</f>
        <v/>
      </c>
      <c r="J3435" t="str">
        <f>DAY(Tabela_Kwerenda_z_AKORD[[#This Row],[CZAS_START]]) &amp;"-"&amp; MONTH(Tabela_Kwerenda_z_AKORD[[#This Row],[CZAS_START]]) &amp;"-"&amp; YEAR(Tabela_Kwerenda_z_AKORD[[#This Row],[CZAS_START]])</f>
        <v>0-1-1900</v>
      </c>
      <c r="K3435" t="e">
        <f>INDEX(AKORDT[],MATCH(Tabela_Kwerenda_z_AKORD[[#This Row],[PRACOWNICY_ID]],AKORDT[PRACOWNICY_ID],0),1)</f>
        <v>#N/A</v>
      </c>
    </row>
    <row r="3436" spans="1:11">
      <c r="A3436" s="11"/>
      <c r="B3436" s="11"/>
      <c r="F3436" s="11"/>
      <c r="I3436" t="str">
        <f>LEFT(Tabela_Kwerenda_z_AKORD[[#This Row],[NR_KOMISJI]],5)</f>
        <v/>
      </c>
      <c r="J3436" t="str">
        <f>DAY(Tabela_Kwerenda_z_AKORD[[#This Row],[CZAS_START]]) &amp;"-"&amp; MONTH(Tabela_Kwerenda_z_AKORD[[#This Row],[CZAS_START]]) &amp;"-"&amp; YEAR(Tabela_Kwerenda_z_AKORD[[#This Row],[CZAS_START]])</f>
        <v>0-1-1900</v>
      </c>
      <c r="K3436" t="e">
        <f>INDEX(AKORDT[],MATCH(Tabela_Kwerenda_z_AKORD[[#This Row],[PRACOWNICY_ID]],AKORDT[PRACOWNICY_ID],0),1)</f>
        <v>#N/A</v>
      </c>
    </row>
    <row r="3437" spans="1:11">
      <c r="A3437" s="11"/>
      <c r="B3437" s="11"/>
      <c r="F3437" s="11"/>
      <c r="I3437" t="str">
        <f>LEFT(Tabela_Kwerenda_z_AKORD[[#This Row],[NR_KOMISJI]],5)</f>
        <v/>
      </c>
      <c r="J3437" t="str">
        <f>DAY(Tabela_Kwerenda_z_AKORD[[#This Row],[CZAS_START]]) &amp;"-"&amp; MONTH(Tabela_Kwerenda_z_AKORD[[#This Row],[CZAS_START]]) &amp;"-"&amp; YEAR(Tabela_Kwerenda_z_AKORD[[#This Row],[CZAS_START]])</f>
        <v>0-1-1900</v>
      </c>
      <c r="K3437" t="e">
        <f>INDEX(AKORDT[],MATCH(Tabela_Kwerenda_z_AKORD[[#This Row],[PRACOWNICY_ID]],AKORDT[PRACOWNICY_ID],0),1)</f>
        <v>#N/A</v>
      </c>
    </row>
    <row r="3438" spans="1:11">
      <c r="A3438" s="11"/>
      <c r="B3438" s="11"/>
      <c r="F3438" s="11"/>
      <c r="I3438" t="str">
        <f>LEFT(Tabela_Kwerenda_z_AKORD[[#This Row],[NR_KOMISJI]],5)</f>
        <v/>
      </c>
      <c r="J3438" t="str">
        <f>DAY(Tabela_Kwerenda_z_AKORD[[#This Row],[CZAS_START]]) &amp;"-"&amp; MONTH(Tabela_Kwerenda_z_AKORD[[#This Row],[CZAS_START]]) &amp;"-"&amp; YEAR(Tabela_Kwerenda_z_AKORD[[#This Row],[CZAS_START]])</f>
        <v>0-1-1900</v>
      </c>
      <c r="K3438" t="e">
        <f>INDEX(AKORDT[],MATCH(Tabela_Kwerenda_z_AKORD[[#This Row],[PRACOWNICY_ID]],AKORDT[PRACOWNICY_ID],0),1)</f>
        <v>#N/A</v>
      </c>
    </row>
    <row r="3439" spans="1:11">
      <c r="A3439" s="11"/>
      <c r="B3439" s="11"/>
      <c r="F3439" s="11"/>
      <c r="I3439" t="str">
        <f>LEFT(Tabela_Kwerenda_z_AKORD[[#This Row],[NR_KOMISJI]],5)</f>
        <v/>
      </c>
      <c r="J3439" t="str">
        <f>DAY(Tabela_Kwerenda_z_AKORD[[#This Row],[CZAS_START]]) &amp;"-"&amp; MONTH(Tabela_Kwerenda_z_AKORD[[#This Row],[CZAS_START]]) &amp;"-"&amp; YEAR(Tabela_Kwerenda_z_AKORD[[#This Row],[CZAS_START]])</f>
        <v>0-1-1900</v>
      </c>
      <c r="K3439" t="e">
        <f>INDEX(AKORDT[],MATCH(Tabela_Kwerenda_z_AKORD[[#This Row],[PRACOWNICY_ID]],AKORDT[PRACOWNICY_ID],0),1)</f>
        <v>#N/A</v>
      </c>
    </row>
    <row r="3440" spans="1:11">
      <c r="A3440" s="11"/>
      <c r="B3440" s="11"/>
      <c r="F3440" s="11"/>
      <c r="I3440" t="str">
        <f>LEFT(Tabela_Kwerenda_z_AKORD[[#This Row],[NR_KOMISJI]],5)</f>
        <v/>
      </c>
      <c r="J3440" t="str">
        <f>DAY(Tabela_Kwerenda_z_AKORD[[#This Row],[CZAS_START]]) &amp;"-"&amp; MONTH(Tabela_Kwerenda_z_AKORD[[#This Row],[CZAS_START]]) &amp;"-"&amp; YEAR(Tabela_Kwerenda_z_AKORD[[#This Row],[CZAS_START]])</f>
        <v>0-1-1900</v>
      </c>
      <c r="K3440" t="e">
        <f>INDEX(AKORDT[],MATCH(Tabela_Kwerenda_z_AKORD[[#This Row],[PRACOWNICY_ID]],AKORDT[PRACOWNICY_ID],0),1)</f>
        <v>#N/A</v>
      </c>
    </row>
    <row r="3441" spans="1:11">
      <c r="A3441" s="11"/>
      <c r="B3441" s="11"/>
      <c r="F3441" s="11"/>
      <c r="I3441" t="str">
        <f>LEFT(Tabela_Kwerenda_z_AKORD[[#This Row],[NR_KOMISJI]],5)</f>
        <v/>
      </c>
      <c r="J3441" t="str">
        <f>DAY(Tabela_Kwerenda_z_AKORD[[#This Row],[CZAS_START]]) &amp;"-"&amp; MONTH(Tabela_Kwerenda_z_AKORD[[#This Row],[CZAS_START]]) &amp;"-"&amp; YEAR(Tabela_Kwerenda_z_AKORD[[#This Row],[CZAS_START]])</f>
        <v>0-1-1900</v>
      </c>
      <c r="K3441" t="e">
        <f>INDEX(AKORDT[],MATCH(Tabela_Kwerenda_z_AKORD[[#This Row],[PRACOWNICY_ID]],AKORDT[PRACOWNICY_ID],0),1)</f>
        <v>#N/A</v>
      </c>
    </row>
    <row r="3442" spans="1:11">
      <c r="A3442" s="11"/>
      <c r="B3442" s="11"/>
      <c r="F3442" s="11"/>
      <c r="I3442" t="str">
        <f>LEFT(Tabela_Kwerenda_z_AKORD[[#This Row],[NR_KOMISJI]],5)</f>
        <v/>
      </c>
      <c r="J3442" t="str">
        <f>DAY(Tabela_Kwerenda_z_AKORD[[#This Row],[CZAS_START]]) &amp;"-"&amp; MONTH(Tabela_Kwerenda_z_AKORD[[#This Row],[CZAS_START]]) &amp;"-"&amp; YEAR(Tabela_Kwerenda_z_AKORD[[#This Row],[CZAS_START]])</f>
        <v>0-1-1900</v>
      </c>
      <c r="K3442" t="e">
        <f>INDEX(AKORDT[],MATCH(Tabela_Kwerenda_z_AKORD[[#This Row],[PRACOWNICY_ID]],AKORDT[PRACOWNICY_ID],0),1)</f>
        <v>#N/A</v>
      </c>
    </row>
    <row r="3443" spans="1:11">
      <c r="A3443" s="11"/>
      <c r="B3443" s="11"/>
      <c r="F3443" s="11"/>
      <c r="I3443" t="str">
        <f>LEFT(Tabela_Kwerenda_z_AKORD[[#This Row],[NR_KOMISJI]],5)</f>
        <v/>
      </c>
      <c r="J3443" t="str">
        <f>DAY(Tabela_Kwerenda_z_AKORD[[#This Row],[CZAS_START]]) &amp;"-"&amp; MONTH(Tabela_Kwerenda_z_AKORD[[#This Row],[CZAS_START]]) &amp;"-"&amp; YEAR(Tabela_Kwerenda_z_AKORD[[#This Row],[CZAS_START]])</f>
        <v>0-1-1900</v>
      </c>
      <c r="K3443" t="e">
        <f>INDEX(AKORDT[],MATCH(Tabela_Kwerenda_z_AKORD[[#This Row],[PRACOWNICY_ID]],AKORDT[PRACOWNICY_ID],0),1)</f>
        <v>#N/A</v>
      </c>
    </row>
    <row r="3444" spans="1:11">
      <c r="A3444" s="11"/>
      <c r="B3444" s="11"/>
      <c r="F3444" s="11"/>
      <c r="I3444" t="str">
        <f>LEFT(Tabela_Kwerenda_z_AKORD[[#This Row],[NR_KOMISJI]],5)</f>
        <v/>
      </c>
      <c r="J3444" t="str">
        <f>DAY(Tabela_Kwerenda_z_AKORD[[#This Row],[CZAS_START]]) &amp;"-"&amp; MONTH(Tabela_Kwerenda_z_AKORD[[#This Row],[CZAS_START]]) &amp;"-"&amp; YEAR(Tabela_Kwerenda_z_AKORD[[#This Row],[CZAS_START]])</f>
        <v>0-1-1900</v>
      </c>
      <c r="K3444" t="e">
        <f>INDEX(AKORDT[],MATCH(Tabela_Kwerenda_z_AKORD[[#This Row],[PRACOWNICY_ID]],AKORDT[PRACOWNICY_ID],0),1)</f>
        <v>#N/A</v>
      </c>
    </row>
    <row r="3445" spans="1:11">
      <c r="A3445" s="11"/>
      <c r="B3445" s="11"/>
      <c r="F3445" s="11"/>
      <c r="I3445" t="str">
        <f>LEFT(Tabela_Kwerenda_z_AKORD[[#This Row],[NR_KOMISJI]],5)</f>
        <v/>
      </c>
      <c r="J3445" t="str">
        <f>DAY(Tabela_Kwerenda_z_AKORD[[#This Row],[CZAS_START]]) &amp;"-"&amp; MONTH(Tabela_Kwerenda_z_AKORD[[#This Row],[CZAS_START]]) &amp;"-"&amp; YEAR(Tabela_Kwerenda_z_AKORD[[#This Row],[CZAS_START]])</f>
        <v>0-1-1900</v>
      </c>
      <c r="K3445" t="e">
        <f>INDEX(AKORDT[],MATCH(Tabela_Kwerenda_z_AKORD[[#This Row],[PRACOWNICY_ID]],AKORDT[PRACOWNICY_ID],0),1)</f>
        <v>#N/A</v>
      </c>
    </row>
    <row r="3446" spans="1:11">
      <c r="A3446" s="11"/>
      <c r="B3446" s="11"/>
      <c r="F3446" s="11"/>
      <c r="I3446" t="str">
        <f>LEFT(Tabela_Kwerenda_z_AKORD[[#This Row],[NR_KOMISJI]],5)</f>
        <v/>
      </c>
      <c r="J3446" t="str">
        <f>DAY(Tabela_Kwerenda_z_AKORD[[#This Row],[CZAS_START]]) &amp;"-"&amp; MONTH(Tabela_Kwerenda_z_AKORD[[#This Row],[CZAS_START]]) &amp;"-"&amp; YEAR(Tabela_Kwerenda_z_AKORD[[#This Row],[CZAS_START]])</f>
        <v>0-1-1900</v>
      </c>
      <c r="K3446" t="e">
        <f>INDEX(AKORDT[],MATCH(Tabela_Kwerenda_z_AKORD[[#This Row],[PRACOWNICY_ID]],AKORDT[PRACOWNICY_ID],0),1)</f>
        <v>#N/A</v>
      </c>
    </row>
    <row r="3447" spans="1:11">
      <c r="A3447" s="11"/>
      <c r="B3447" s="11"/>
      <c r="F3447" s="11"/>
      <c r="I3447" t="str">
        <f>LEFT(Tabela_Kwerenda_z_AKORD[[#This Row],[NR_KOMISJI]],5)</f>
        <v/>
      </c>
      <c r="J3447" t="str">
        <f>DAY(Tabela_Kwerenda_z_AKORD[[#This Row],[CZAS_START]]) &amp;"-"&amp; MONTH(Tabela_Kwerenda_z_AKORD[[#This Row],[CZAS_START]]) &amp;"-"&amp; YEAR(Tabela_Kwerenda_z_AKORD[[#This Row],[CZAS_START]])</f>
        <v>0-1-1900</v>
      </c>
      <c r="K3447" t="e">
        <f>INDEX(AKORDT[],MATCH(Tabela_Kwerenda_z_AKORD[[#This Row],[PRACOWNICY_ID]],AKORDT[PRACOWNICY_ID],0),1)</f>
        <v>#N/A</v>
      </c>
    </row>
    <row r="3448" spans="1:11">
      <c r="A3448" s="11"/>
      <c r="B3448" s="11"/>
      <c r="F3448" s="11"/>
      <c r="I3448" t="str">
        <f>LEFT(Tabela_Kwerenda_z_AKORD[[#This Row],[NR_KOMISJI]],5)</f>
        <v/>
      </c>
      <c r="J3448" t="str">
        <f>DAY(Tabela_Kwerenda_z_AKORD[[#This Row],[CZAS_START]]) &amp;"-"&amp; MONTH(Tabela_Kwerenda_z_AKORD[[#This Row],[CZAS_START]]) &amp;"-"&amp; YEAR(Tabela_Kwerenda_z_AKORD[[#This Row],[CZAS_START]])</f>
        <v>0-1-1900</v>
      </c>
      <c r="K3448" t="e">
        <f>INDEX(AKORDT[],MATCH(Tabela_Kwerenda_z_AKORD[[#This Row],[PRACOWNICY_ID]],AKORDT[PRACOWNICY_ID],0),1)</f>
        <v>#N/A</v>
      </c>
    </row>
    <row r="3449" spans="1:11">
      <c r="A3449" s="11"/>
      <c r="B3449" s="11"/>
      <c r="F3449" s="11"/>
      <c r="I3449" t="str">
        <f>LEFT(Tabela_Kwerenda_z_AKORD[[#This Row],[NR_KOMISJI]],5)</f>
        <v/>
      </c>
      <c r="J3449" t="str">
        <f>DAY(Tabela_Kwerenda_z_AKORD[[#This Row],[CZAS_START]]) &amp;"-"&amp; MONTH(Tabela_Kwerenda_z_AKORD[[#This Row],[CZAS_START]]) &amp;"-"&amp; YEAR(Tabela_Kwerenda_z_AKORD[[#This Row],[CZAS_START]])</f>
        <v>0-1-1900</v>
      </c>
      <c r="K3449" t="e">
        <f>INDEX(AKORDT[],MATCH(Tabela_Kwerenda_z_AKORD[[#This Row],[PRACOWNICY_ID]],AKORDT[PRACOWNICY_ID],0),1)</f>
        <v>#N/A</v>
      </c>
    </row>
    <row r="3450" spans="1:11">
      <c r="A3450" s="11"/>
      <c r="B3450" s="11"/>
      <c r="F3450" s="11"/>
      <c r="I3450" t="str">
        <f>LEFT(Tabela_Kwerenda_z_AKORD[[#This Row],[NR_KOMISJI]],5)</f>
        <v/>
      </c>
      <c r="J3450" t="str">
        <f>DAY(Tabela_Kwerenda_z_AKORD[[#This Row],[CZAS_START]]) &amp;"-"&amp; MONTH(Tabela_Kwerenda_z_AKORD[[#This Row],[CZAS_START]]) &amp;"-"&amp; YEAR(Tabela_Kwerenda_z_AKORD[[#This Row],[CZAS_START]])</f>
        <v>0-1-1900</v>
      </c>
      <c r="K3450" t="e">
        <f>INDEX(AKORDT[],MATCH(Tabela_Kwerenda_z_AKORD[[#This Row],[PRACOWNICY_ID]],AKORDT[PRACOWNICY_ID],0),1)</f>
        <v>#N/A</v>
      </c>
    </row>
    <row r="3451" spans="1:11">
      <c r="A3451" s="11"/>
      <c r="B3451" s="11"/>
      <c r="F3451" s="11"/>
      <c r="I3451" t="str">
        <f>LEFT(Tabela_Kwerenda_z_AKORD[[#This Row],[NR_KOMISJI]],5)</f>
        <v/>
      </c>
      <c r="J3451" t="str">
        <f>DAY(Tabela_Kwerenda_z_AKORD[[#This Row],[CZAS_START]]) &amp;"-"&amp; MONTH(Tabela_Kwerenda_z_AKORD[[#This Row],[CZAS_START]]) &amp;"-"&amp; YEAR(Tabela_Kwerenda_z_AKORD[[#This Row],[CZAS_START]])</f>
        <v>0-1-1900</v>
      </c>
      <c r="K3451" t="e">
        <f>INDEX(AKORDT[],MATCH(Tabela_Kwerenda_z_AKORD[[#This Row],[PRACOWNICY_ID]],AKORDT[PRACOWNICY_ID],0),1)</f>
        <v>#N/A</v>
      </c>
    </row>
    <row r="3452" spans="1:11">
      <c r="A3452" s="11"/>
      <c r="B3452" s="11"/>
      <c r="F3452" s="11"/>
      <c r="I3452" t="str">
        <f>LEFT(Tabela_Kwerenda_z_AKORD[[#This Row],[NR_KOMISJI]],5)</f>
        <v/>
      </c>
      <c r="J3452" t="str">
        <f>DAY(Tabela_Kwerenda_z_AKORD[[#This Row],[CZAS_START]]) &amp;"-"&amp; MONTH(Tabela_Kwerenda_z_AKORD[[#This Row],[CZAS_START]]) &amp;"-"&amp; YEAR(Tabela_Kwerenda_z_AKORD[[#This Row],[CZAS_START]])</f>
        <v>0-1-1900</v>
      </c>
      <c r="K3452" t="e">
        <f>INDEX(AKORDT[],MATCH(Tabela_Kwerenda_z_AKORD[[#This Row],[PRACOWNICY_ID]],AKORDT[PRACOWNICY_ID],0),1)</f>
        <v>#N/A</v>
      </c>
    </row>
    <row r="3453" spans="1:11">
      <c r="A3453" s="11"/>
      <c r="B3453" s="11"/>
      <c r="F3453" s="11"/>
      <c r="I3453" t="str">
        <f>LEFT(Tabela_Kwerenda_z_AKORD[[#This Row],[NR_KOMISJI]],5)</f>
        <v/>
      </c>
      <c r="J3453" t="str">
        <f>DAY(Tabela_Kwerenda_z_AKORD[[#This Row],[CZAS_START]]) &amp;"-"&amp; MONTH(Tabela_Kwerenda_z_AKORD[[#This Row],[CZAS_START]]) &amp;"-"&amp; YEAR(Tabela_Kwerenda_z_AKORD[[#This Row],[CZAS_START]])</f>
        <v>0-1-1900</v>
      </c>
      <c r="K3453" t="e">
        <f>INDEX(AKORDT[],MATCH(Tabela_Kwerenda_z_AKORD[[#This Row],[PRACOWNICY_ID]],AKORDT[PRACOWNICY_ID],0),1)</f>
        <v>#N/A</v>
      </c>
    </row>
    <row r="3454" spans="1:11">
      <c r="A3454" s="11"/>
      <c r="B3454" s="11"/>
      <c r="F3454" s="11"/>
      <c r="I3454" t="str">
        <f>LEFT(Tabela_Kwerenda_z_AKORD[[#This Row],[NR_KOMISJI]],5)</f>
        <v/>
      </c>
      <c r="J3454" t="str">
        <f>DAY(Tabela_Kwerenda_z_AKORD[[#This Row],[CZAS_START]]) &amp;"-"&amp; MONTH(Tabela_Kwerenda_z_AKORD[[#This Row],[CZAS_START]]) &amp;"-"&amp; YEAR(Tabela_Kwerenda_z_AKORD[[#This Row],[CZAS_START]])</f>
        <v>0-1-1900</v>
      </c>
      <c r="K3454" t="e">
        <f>INDEX(AKORDT[],MATCH(Tabela_Kwerenda_z_AKORD[[#This Row],[PRACOWNICY_ID]],AKORDT[PRACOWNICY_ID],0),1)</f>
        <v>#N/A</v>
      </c>
    </row>
    <row r="3455" spans="1:11">
      <c r="A3455" s="11"/>
      <c r="B3455" s="11"/>
      <c r="F3455" s="11"/>
      <c r="I3455" t="str">
        <f>LEFT(Tabela_Kwerenda_z_AKORD[[#This Row],[NR_KOMISJI]],5)</f>
        <v/>
      </c>
      <c r="J3455" t="str">
        <f>DAY(Tabela_Kwerenda_z_AKORD[[#This Row],[CZAS_START]]) &amp;"-"&amp; MONTH(Tabela_Kwerenda_z_AKORD[[#This Row],[CZAS_START]]) &amp;"-"&amp; YEAR(Tabela_Kwerenda_z_AKORD[[#This Row],[CZAS_START]])</f>
        <v>0-1-1900</v>
      </c>
      <c r="K3455" t="e">
        <f>INDEX(AKORDT[],MATCH(Tabela_Kwerenda_z_AKORD[[#This Row],[PRACOWNICY_ID]],AKORDT[PRACOWNICY_ID],0),1)</f>
        <v>#N/A</v>
      </c>
    </row>
    <row r="3456" spans="1:11">
      <c r="A3456" s="11"/>
      <c r="B3456" s="11"/>
      <c r="F3456" s="11"/>
      <c r="I3456" t="str">
        <f>LEFT(Tabela_Kwerenda_z_AKORD[[#This Row],[NR_KOMISJI]],5)</f>
        <v/>
      </c>
      <c r="J3456" t="str">
        <f>DAY(Tabela_Kwerenda_z_AKORD[[#This Row],[CZAS_START]]) &amp;"-"&amp; MONTH(Tabela_Kwerenda_z_AKORD[[#This Row],[CZAS_START]]) &amp;"-"&amp; YEAR(Tabela_Kwerenda_z_AKORD[[#This Row],[CZAS_START]])</f>
        <v>0-1-1900</v>
      </c>
      <c r="K3456" t="e">
        <f>INDEX(AKORDT[],MATCH(Tabela_Kwerenda_z_AKORD[[#This Row],[PRACOWNICY_ID]],AKORDT[PRACOWNICY_ID],0),1)</f>
        <v>#N/A</v>
      </c>
    </row>
    <row r="3457" spans="1:11">
      <c r="A3457" s="11"/>
      <c r="B3457" s="11"/>
      <c r="F3457" s="11"/>
      <c r="I3457" t="str">
        <f>LEFT(Tabela_Kwerenda_z_AKORD[[#This Row],[NR_KOMISJI]],5)</f>
        <v/>
      </c>
      <c r="J3457" t="str">
        <f>DAY(Tabela_Kwerenda_z_AKORD[[#This Row],[CZAS_START]]) &amp;"-"&amp; MONTH(Tabela_Kwerenda_z_AKORD[[#This Row],[CZAS_START]]) &amp;"-"&amp; YEAR(Tabela_Kwerenda_z_AKORD[[#This Row],[CZAS_START]])</f>
        <v>0-1-1900</v>
      </c>
      <c r="K3457" t="e">
        <f>INDEX(AKORDT[],MATCH(Tabela_Kwerenda_z_AKORD[[#This Row],[PRACOWNICY_ID]],AKORDT[PRACOWNICY_ID],0),1)</f>
        <v>#N/A</v>
      </c>
    </row>
    <row r="3458" spans="1:11">
      <c r="A3458" s="11"/>
      <c r="B3458" s="11"/>
      <c r="F3458" s="11"/>
      <c r="I3458" t="str">
        <f>LEFT(Tabela_Kwerenda_z_AKORD[[#This Row],[NR_KOMISJI]],5)</f>
        <v/>
      </c>
      <c r="J3458" t="str">
        <f>DAY(Tabela_Kwerenda_z_AKORD[[#This Row],[CZAS_START]]) &amp;"-"&amp; MONTH(Tabela_Kwerenda_z_AKORD[[#This Row],[CZAS_START]]) &amp;"-"&amp; YEAR(Tabela_Kwerenda_z_AKORD[[#This Row],[CZAS_START]])</f>
        <v>0-1-1900</v>
      </c>
      <c r="K3458" t="e">
        <f>INDEX(AKORDT[],MATCH(Tabela_Kwerenda_z_AKORD[[#This Row],[PRACOWNICY_ID]],AKORDT[PRACOWNICY_ID],0),1)</f>
        <v>#N/A</v>
      </c>
    </row>
    <row r="3459" spans="1:11">
      <c r="A3459" s="11"/>
      <c r="B3459" s="11"/>
      <c r="F3459" s="11"/>
      <c r="I3459" t="str">
        <f>LEFT(Tabela_Kwerenda_z_AKORD[[#This Row],[NR_KOMISJI]],5)</f>
        <v/>
      </c>
      <c r="J3459" t="str">
        <f>DAY(Tabela_Kwerenda_z_AKORD[[#This Row],[CZAS_START]]) &amp;"-"&amp; MONTH(Tabela_Kwerenda_z_AKORD[[#This Row],[CZAS_START]]) &amp;"-"&amp; YEAR(Tabela_Kwerenda_z_AKORD[[#This Row],[CZAS_START]])</f>
        <v>0-1-1900</v>
      </c>
      <c r="K3459" t="e">
        <f>INDEX(AKORDT[],MATCH(Tabela_Kwerenda_z_AKORD[[#This Row],[PRACOWNICY_ID]],AKORDT[PRACOWNICY_ID],0),1)</f>
        <v>#N/A</v>
      </c>
    </row>
    <row r="3460" spans="1:11">
      <c r="A3460" s="11"/>
      <c r="B3460" s="11"/>
      <c r="F3460" s="11"/>
      <c r="I3460" t="str">
        <f>LEFT(Tabela_Kwerenda_z_AKORD[[#This Row],[NR_KOMISJI]],5)</f>
        <v/>
      </c>
      <c r="J3460" t="str">
        <f>DAY(Tabela_Kwerenda_z_AKORD[[#This Row],[CZAS_START]]) &amp;"-"&amp; MONTH(Tabela_Kwerenda_z_AKORD[[#This Row],[CZAS_START]]) &amp;"-"&amp; YEAR(Tabela_Kwerenda_z_AKORD[[#This Row],[CZAS_START]])</f>
        <v>0-1-1900</v>
      </c>
      <c r="K3460" t="e">
        <f>INDEX(AKORDT[],MATCH(Tabela_Kwerenda_z_AKORD[[#This Row],[PRACOWNICY_ID]],AKORDT[PRACOWNICY_ID],0),1)</f>
        <v>#N/A</v>
      </c>
    </row>
    <row r="3461" spans="1:11">
      <c r="A3461" s="11"/>
      <c r="B3461" s="11"/>
      <c r="F3461" s="11"/>
      <c r="I3461" t="str">
        <f>LEFT(Tabela_Kwerenda_z_AKORD[[#This Row],[NR_KOMISJI]],5)</f>
        <v/>
      </c>
      <c r="J3461" t="str">
        <f>DAY(Tabela_Kwerenda_z_AKORD[[#This Row],[CZAS_START]]) &amp;"-"&amp; MONTH(Tabela_Kwerenda_z_AKORD[[#This Row],[CZAS_START]]) &amp;"-"&amp; YEAR(Tabela_Kwerenda_z_AKORD[[#This Row],[CZAS_START]])</f>
        <v>0-1-1900</v>
      </c>
      <c r="K3461" t="e">
        <f>INDEX(AKORDT[],MATCH(Tabela_Kwerenda_z_AKORD[[#This Row],[PRACOWNICY_ID]],AKORDT[PRACOWNICY_ID],0),1)</f>
        <v>#N/A</v>
      </c>
    </row>
    <row r="3462" spans="1:11">
      <c r="A3462" s="11"/>
      <c r="B3462" s="11"/>
      <c r="F3462" s="11"/>
      <c r="I3462" t="str">
        <f>LEFT(Tabela_Kwerenda_z_AKORD[[#This Row],[NR_KOMISJI]],5)</f>
        <v/>
      </c>
      <c r="J3462" t="str">
        <f>DAY(Tabela_Kwerenda_z_AKORD[[#This Row],[CZAS_START]]) &amp;"-"&amp; MONTH(Tabela_Kwerenda_z_AKORD[[#This Row],[CZAS_START]]) &amp;"-"&amp; YEAR(Tabela_Kwerenda_z_AKORD[[#This Row],[CZAS_START]])</f>
        <v>0-1-1900</v>
      </c>
      <c r="K3462" t="e">
        <f>INDEX(AKORDT[],MATCH(Tabela_Kwerenda_z_AKORD[[#This Row],[PRACOWNICY_ID]],AKORDT[PRACOWNICY_ID],0),1)</f>
        <v>#N/A</v>
      </c>
    </row>
    <row r="3463" spans="1:11">
      <c r="A3463" s="11"/>
      <c r="B3463" s="11"/>
      <c r="F3463" s="11"/>
      <c r="I3463" t="str">
        <f>LEFT(Tabela_Kwerenda_z_AKORD[[#This Row],[NR_KOMISJI]],5)</f>
        <v/>
      </c>
      <c r="J3463" t="str">
        <f>DAY(Tabela_Kwerenda_z_AKORD[[#This Row],[CZAS_START]]) &amp;"-"&amp; MONTH(Tabela_Kwerenda_z_AKORD[[#This Row],[CZAS_START]]) &amp;"-"&amp; YEAR(Tabela_Kwerenda_z_AKORD[[#This Row],[CZAS_START]])</f>
        <v>0-1-1900</v>
      </c>
      <c r="K3463" t="e">
        <f>INDEX(AKORDT[],MATCH(Tabela_Kwerenda_z_AKORD[[#This Row],[PRACOWNICY_ID]],AKORDT[PRACOWNICY_ID],0),1)</f>
        <v>#N/A</v>
      </c>
    </row>
    <row r="3464" spans="1:11">
      <c r="A3464" s="11"/>
      <c r="B3464" s="11"/>
      <c r="F3464" s="11"/>
      <c r="I3464" t="str">
        <f>LEFT(Tabela_Kwerenda_z_AKORD[[#This Row],[NR_KOMISJI]],5)</f>
        <v/>
      </c>
      <c r="J3464" t="str">
        <f>DAY(Tabela_Kwerenda_z_AKORD[[#This Row],[CZAS_START]]) &amp;"-"&amp; MONTH(Tabela_Kwerenda_z_AKORD[[#This Row],[CZAS_START]]) &amp;"-"&amp; YEAR(Tabela_Kwerenda_z_AKORD[[#This Row],[CZAS_START]])</f>
        <v>0-1-1900</v>
      </c>
      <c r="K3464" t="e">
        <f>INDEX(AKORDT[],MATCH(Tabela_Kwerenda_z_AKORD[[#This Row],[PRACOWNICY_ID]],AKORDT[PRACOWNICY_ID],0),1)</f>
        <v>#N/A</v>
      </c>
    </row>
    <row r="3465" spans="1:11">
      <c r="A3465" s="11"/>
      <c r="B3465" s="11"/>
      <c r="F3465" s="11"/>
      <c r="I3465" t="str">
        <f>LEFT(Tabela_Kwerenda_z_AKORD[[#This Row],[NR_KOMISJI]],5)</f>
        <v/>
      </c>
      <c r="J3465" t="str">
        <f>DAY(Tabela_Kwerenda_z_AKORD[[#This Row],[CZAS_START]]) &amp;"-"&amp; MONTH(Tabela_Kwerenda_z_AKORD[[#This Row],[CZAS_START]]) &amp;"-"&amp; YEAR(Tabela_Kwerenda_z_AKORD[[#This Row],[CZAS_START]])</f>
        <v>0-1-1900</v>
      </c>
      <c r="K3465" t="e">
        <f>INDEX(AKORDT[],MATCH(Tabela_Kwerenda_z_AKORD[[#This Row],[PRACOWNICY_ID]],AKORDT[PRACOWNICY_ID],0),1)</f>
        <v>#N/A</v>
      </c>
    </row>
    <row r="3466" spans="1:11">
      <c r="A3466" s="11"/>
      <c r="B3466" s="11"/>
      <c r="F3466" s="11"/>
      <c r="I3466" t="str">
        <f>LEFT(Tabela_Kwerenda_z_AKORD[[#This Row],[NR_KOMISJI]],5)</f>
        <v/>
      </c>
      <c r="J3466" t="str">
        <f>DAY(Tabela_Kwerenda_z_AKORD[[#This Row],[CZAS_START]]) &amp;"-"&amp; MONTH(Tabela_Kwerenda_z_AKORD[[#This Row],[CZAS_START]]) &amp;"-"&amp; YEAR(Tabela_Kwerenda_z_AKORD[[#This Row],[CZAS_START]])</f>
        <v>0-1-1900</v>
      </c>
      <c r="K3466" t="e">
        <f>INDEX(AKORDT[],MATCH(Tabela_Kwerenda_z_AKORD[[#This Row],[PRACOWNICY_ID]],AKORDT[PRACOWNICY_ID],0),1)</f>
        <v>#N/A</v>
      </c>
    </row>
    <row r="3467" spans="1:11">
      <c r="A3467" s="11"/>
      <c r="B3467" s="11"/>
      <c r="F3467" s="11"/>
      <c r="I3467" t="str">
        <f>LEFT(Tabela_Kwerenda_z_AKORD[[#This Row],[NR_KOMISJI]],5)</f>
        <v/>
      </c>
      <c r="J3467" t="str">
        <f>DAY(Tabela_Kwerenda_z_AKORD[[#This Row],[CZAS_START]]) &amp;"-"&amp; MONTH(Tabela_Kwerenda_z_AKORD[[#This Row],[CZAS_START]]) &amp;"-"&amp; YEAR(Tabela_Kwerenda_z_AKORD[[#This Row],[CZAS_START]])</f>
        <v>0-1-1900</v>
      </c>
      <c r="K3467" t="e">
        <f>INDEX(AKORDT[],MATCH(Tabela_Kwerenda_z_AKORD[[#This Row],[PRACOWNICY_ID]],AKORDT[PRACOWNICY_ID],0),1)</f>
        <v>#N/A</v>
      </c>
    </row>
    <row r="3468" spans="1:11">
      <c r="A3468" s="11"/>
      <c r="B3468" s="11"/>
      <c r="F3468" s="11"/>
      <c r="I3468" t="str">
        <f>LEFT(Tabela_Kwerenda_z_AKORD[[#This Row],[NR_KOMISJI]],5)</f>
        <v/>
      </c>
      <c r="J3468" t="str">
        <f>DAY(Tabela_Kwerenda_z_AKORD[[#This Row],[CZAS_START]]) &amp;"-"&amp; MONTH(Tabela_Kwerenda_z_AKORD[[#This Row],[CZAS_START]]) &amp;"-"&amp; YEAR(Tabela_Kwerenda_z_AKORD[[#This Row],[CZAS_START]])</f>
        <v>0-1-1900</v>
      </c>
      <c r="K3468" t="e">
        <f>INDEX(AKORDT[],MATCH(Tabela_Kwerenda_z_AKORD[[#This Row],[PRACOWNICY_ID]],AKORDT[PRACOWNICY_ID],0),1)</f>
        <v>#N/A</v>
      </c>
    </row>
    <row r="3469" spans="1:11">
      <c r="A3469" s="11"/>
      <c r="B3469" s="11"/>
      <c r="F3469" s="11"/>
      <c r="I3469" t="str">
        <f>LEFT(Tabela_Kwerenda_z_AKORD[[#This Row],[NR_KOMISJI]],5)</f>
        <v/>
      </c>
      <c r="J3469" t="str">
        <f>DAY(Tabela_Kwerenda_z_AKORD[[#This Row],[CZAS_START]]) &amp;"-"&amp; MONTH(Tabela_Kwerenda_z_AKORD[[#This Row],[CZAS_START]]) &amp;"-"&amp; YEAR(Tabela_Kwerenda_z_AKORD[[#This Row],[CZAS_START]])</f>
        <v>0-1-1900</v>
      </c>
      <c r="K3469" t="e">
        <f>INDEX(AKORDT[],MATCH(Tabela_Kwerenda_z_AKORD[[#This Row],[PRACOWNICY_ID]],AKORDT[PRACOWNICY_ID],0),1)</f>
        <v>#N/A</v>
      </c>
    </row>
    <row r="3470" spans="1:11">
      <c r="A3470" s="11"/>
      <c r="B3470" s="11"/>
      <c r="F3470" s="11"/>
      <c r="I3470" t="str">
        <f>LEFT(Tabela_Kwerenda_z_AKORD[[#This Row],[NR_KOMISJI]],5)</f>
        <v/>
      </c>
      <c r="J3470" t="str">
        <f>DAY(Tabela_Kwerenda_z_AKORD[[#This Row],[CZAS_START]]) &amp;"-"&amp; MONTH(Tabela_Kwerenda_z_AKORD[[#This Row],[CZAS_START]]) &amp;"-"&amp; YEAR(Tabela_Kwerenda_z_AKORD[[#This Row],[CZAS_START]])</f>
        <v>0-1-1900</v>
      </c>
      <c r="K3470" t="e">
        <f>INDEX(AKORDT[],MATCH(Tabela_Kwerenda_z_AKORD[[#This Row],[PRACOWNICY_ID]],AKORDT[PRACOWNICY_ID],0),1)</f>
        <v>#N/A</v>
      </c>
    </row>
    <row r="3471" spans="1:11">
      <c r="A3471" s="11"/>
      <c r="B3471" s="11"/>
      <c r="F3471" s="11"/>
      <c r="I3471" t="str">
        <f>LEFT(Tabela_Kwerenda_z_AKORD[[#This Row],[NR_KOMISJI]],5)</f>
        <v/>
      </c>
      <c r="J3471" t="str">
        <f>DAY(Tabela_Kwerenda_z_AKORD[[#This Row],[CZAS_START]]) &amp;"-"&amp; MONTH(Tabela_Kwerenda_z_AKORD[[#This Row],[CZAS_START]]) &amp;"-"&amp; YEAR(Tabela_Kwerenda_z_AKORD[[#This Row],[CZAS_START]])</f>
        <v>0-1-1900</v>
      </c>
      <c r="K3471" t="e">
        <f>INDEX(AKORDT[],MATCH(Tabela_Kwerenda_z_AKORD[[#This Row],[PRACOWNICY_ID]],AKORDT[PRACOWNICY_ID],0),1)</f>
        <v>#N/A</v>
      </c>
    </row>
    <row r="3472" spans="1:11">
      <c r="A3472" s="11"/>
      <c r="B3472" s="11"/>
      <c r="F3472" s="11"/>
      <c r="I3472" t="str">
        <f>LEFT(Tabela_Kwerenda_z_AKORD[[#This Row],[NR_KOMISJI]],5)</f>
        <v/>
      </c>
      <c r="J3472" t="str">
        <f>DAY(Tabela_Kwerenda_z_AKORD[[#This Row],[CZAS_START]]) &amp;"-"&amp; MONTH(Tabela_Kwerenda_z_AKORD[[#This Row],[CZAS_START]]) &amp;"-"&amp; YEAR(Tabela_Kwerenda_z_AKORD[[#This Row],[CZAS_START]])</f>
        <v>0-1-1900</v>
      </c>
      <c r="K3472" t="e">
        <f>INDEX(AKORDT[],MATCH(Tabela_Kwerenda_z_AKORD[[#This Row],[PRACOWNICY_ID]],AKORDT[PRACOWNICY_ID],0),1)</f>
        <v>#N/A</v>
      </c>
    </row>
    <row r="3473" spans="1:11">
      <c r="A3473" s="11"/>
      <c r="B3473" s="11"/>
      <c r="F3473" s="11"/>
      <c r="I3473" t="str">
        <f>LEFT(Tabela_Kwerenda_z_AKORD[[#This Row],[NR_KOMISJI]],5)</f>
        <v/>
      </c>
      <c r="J3473" t="str">
        <f>DAY(Tabela_Kwerenda_z_AKORD[[#This Row],[CZAS_START]]) &amp;"-"&amp; MONTH(Tabela_Kwerenda_z_AKORD[[#This Row],[CZAS_START]]) &amp;"-"&amp; YEAR(Tabela_Kwerenda_z_AKORD[[#This Row],[CZAS_START]])</f>
        <v>0-1-1900</v>
      </c>
      <c r="K3473" t="e">
        <f>INDEX(AKORDT[],MATCH(Tabela_Kwerenda_z_AKORD[[#This Row],[PRACOWNICY_ID]],AKORDT[PRACOWNICY_ID],0),1)</f>
        <v>#N/A</v>
      </c>
    </row>
    <row r="3474" spans="1:11">
      <c r="A3474" s="11"/>
      <c r="B3474" s="11"/>
      <c r="F3474" s="11"/>
      <c r="I3474" t="str">
        <f>LEFT(Tabela_Kwerenda_z_AKORD[[#This Row],[NR_KOMISJI]],5)</f>
        <v/>
      </c>
      <c r="J3474" t="str">
        <f>DAY(Tabela_Kwerenda_z_AKORD[[#This Row],[CZAS_START]]) &amp;"-"&amp; MONTH(Tabela_Kwerenda_z_AKORD[[#This Row],[CZAS_START]]) &amp;"-"&amp; YEAR(Tabela_Kwerenda_z_AKORD[[#This Row],[CZAS_START]])</f>
        <v>0-1-1900</v>
      </c>
      <c r="K3474" t="e">
        <f>INDEX(AKORDT[],MATCH(Tabela_Kwerenda_z_AKORD[[#This Row],[PRACOWNICY_ID]],AKORDT[PRACOWNICY_ID],0),1)</f>
        <v>#N/A</v>
      </c>
    </row>
    <row r="3475" spans="1:11">
      <c r="A3475" s="11"/>
      <c r="B3475" s="11"/>
      <c r="F3475" s="11"/>
      <c r="I3475" t="str">
        <f>LEFT(Tabela_Kwerenda_z_AKORD[[#This Row],[NR_KOMISJI]],5)</f>
        <v/>
      </c>
      <c r="J3475" t="str">
        <f>DAY(Tabela_Kwerenda_z_AKORD[[#This Row],[CZAS_START]]) &amp;"-"&amp; MONTH(Tabela_Kwerenda_z_AKORD[[#This Row],[CZAS_START]]) &amp;"-"&amp; YEAR(Tabela_Kwerenda_z_AKORD[[#This Row],[CZAS_START]])</f>
        <v>0-1-1900</v>
      </c>
      <c r="K3475" t="e">
        <f>INDEX(AKORDT[],MATCH(Tabela_Kwerenda_z_AKORD[[#This Row],[PRACOWNICY_ID]],AKORDT[PRACOWNICY_ID],0),1)</f>
        <v>#N/A</v>
      </c>
    </row>
    <row r="3476" spans="1:11">
      <c r="A3476" s="11"/>
      <c r="B3476" s="11"/>
      <c r="F3476" s="11"/>
      <c r="I3476" t="str">
        <f>LEFT(Tabela_Kwerenda_z_AKORD[[#This Row],[NR_KOMISJI]],5)</f>
        <v/>
      </c>
      <c r="J3476" t="str">
        <f>DAY(Tabela_Kwerenda_z_AKORD[[#This Row],[CZAS_START]]) &amp;"-"&amp; MONTH(Tabela_Kwerenda_z_AKORD[[#This Row],[CZAS_START]]) &amp;"-"&amp; YEAR(Tabela_Kwerenda_z_AKORD[[#This Row],[CZAS_START]])</f>
        <v>0-1-1900</v>
      </c>
      <c r="K3476" t="e">
        <f>INDEX(AKORDT[],MATCH(Tabela_Kwerenda_z_AKORD[[#This Row],[PRACOWNICY_ID]],AKORDT[PRACOWNICY_ID],0),1)</f>
        <v>#N/A</v>
      </c>
    </row>
    <row r="3477" spans="1:11">
      <c r="A3477" s="11"/>
      <c r="B3477" s="11"/>
      <c r="F3477" s="11"/>
      <c r="I3477" t="str">
        <f>LEFT(Tabela_Kwerenda_z_AKORD[[#This Row],[NR_KOMISJI]],5)</f>
        <v/>
      </c>
      <c r="J3477" t="str">
        <f>DAY(Tabela_Kwerenda_z_AKORD[[#This Row],[CZAS_START]]) &amp;"-"&amp; MONTH(Tabela_Kwerenda_z_AKORD[[#This Row],[CZAS_START]]) &amp;"-"&amp; YEAR(Tabela_Kwerenda_z_AKORD[[#This Row],[CZAS_START]])</f>
        <v>0-1-1900</v>
      </c>
      <c r="K3477" t="e">
        <f>INDEX(AKORDT[],MATCH(Tabela_Kwerenda_z_AKORD[[#This Row],[PRACOWNICY_ID]],AKORDT[PRACOWNICY_ID],0),1)</f>
        <v>#N/A</v>
      </c>
    </row>
    <row r="3478" spans="1:11">
      <c r="A3478" s="11"/>
      <c r="B3478" s="11"/>
      <c r="F3478" s="11"/>
      <c r="I3478" t="str">
        <f>LEFT(Tabela_Kwerenda_z_AKORD[[#This Row],[NR_KOMISJI]],5)</f>
        <v/>
      </c>
      <c r="J3478" t="str">
        <f>DAY(Tabela_Kwerenda_z_AKORD[[#This Row],[CZAS_START]]) &amp;"-"&amp; MONTH(Tabela_Kwerenda_z_AKORD[[#This Row],[CZAS_START]]) &amp;"-"&amp; YEAR(Tabela_Kwerenda_z_AKORD[[#This Row],[CZAS_START]])</f>
        <v>0-1-1900</v>
      </c>
      <c r="K3478" t="e">
        <f>INDEX(AKORDT[],MATCH(Tabela_Kwerenda_z_AKORD[[#This Row],[PRACOWNICY_ID]],AKORDT[PRACOWNICY_ID],0),1)</f>
        <v>#N/A</v>
      </c>
    </row>
    <row r="3479" spans="1:11">
      <c r="A3479" s="11"/>
      <c r="B3479" s="11"/>
      <c r="F3479" s="11"/>
      <c r="I3479" t="str">
        <f>LEFT(Tabela_Kwerenda_z_AKORD[[#This Row],[NR_KOMISJI]],5)</f>
        <v/>
      </c>
      <c r="J3479" t="str">
        <f>DAY(Tabela_Kwerenda_z_AKORD[[#This Row],[CZAS_START]]) &amp;"-"&amp; MONTH(Tabela_Kwerenda_z_AKORD[[#This Row],[CZAS_START]]) &amp;"-"&amp; YEAR(Tabela_Kwerenda_z_AKORD[[#This Row],[CZAS_START]])</f>
        <v>0-1-1900</v>
      </c>
      <c r="K3479" t="e">
        <f>INDEX(AKORDT[],MATCH(Tabela_Kwerenda_z_AKORD[[#This Row],[PRACOWNICY_ID]],AKORDT[PRACOWNICY_ID],0),1)</f>
        <v>#N/A</v>
      </c>
    </row>
    <row r="3480" spans="1:11">
      <c r="A3480" s="11"/>
      <c r="B3480" s="11"/>
      <c r="F3480" s="11"/>
      <c r="I3480" t="str">
        <f>LEFT(Tabela_Kwerenda_z_AKORD[[#This Row],[NR_KOMISJI]],5)</f>
        <v/>
      </c>
      <c r="J3480" t="str">
        <f>DAY(Tabela_Kwerenda_z_AKORD[[#This Row],[CZAS_START]]) &amp;"-"&amp; MONTH(Tabela_Kwerenda_z_AKORD[[#This Row],[CZAS_START]]) &amp;"-"&amp; YEAR(Tabela_Kwerenda_z_AKORD[[#This Row],[CZAS_START]])</f>
        <v>0-1-1900</v>
      </c>
      <c r="K3480" t="e">
        <f>INDEX(AKORDT[],MATCH(Tabela_Kwerenda_z_AKORD[[#This Row],[PRACOWNICY_ID]],AKORDT[PRACOWNICY_ID],0),1)</f>
        <v>#N/A</v>
      </c>
    </row>
    <row r="3481" spans="1:11">
      <c r="A3481" s="11"/>
      <c r="B3481" s="11"/>
      <c r="F3481" s="11"/>
      <c r="I3481" t="str">
        <f>LEFT(Tabela_Kwerenda_z_AKORD[[#This Row],[NR_KOMISJI]],5)</f>
        <v/>
      </c>
      <c r="J3481" t="str">
        <f>DAY(Tabela_Kwerenda_z_AKORD[[#This Row],[CZAS_START]]) &amp;"-"&amp; MONTH(Tabela_Kwerenda_z_AKORD[[#This Row],[CZAS_START]]) &amp;"-"&amp; YEAR(Tabela_Kwerenda_z_AKORD[[#This Row],[CZAS_START]])</f>
        <v>0-1-1900</v>
      </c>
      <c r="K3481" t="e">
        <f>INDEX(AKORDT[],MATCH(Tabela_Kwerenda_z_AKORD[[#This Row],[PRACOWNICY_ID]],AKORDT[PRACOWNICY_ID],0),1)</f>
        <v>#N/A</v>
      </c>
    </row>
    <row r="3482" spans="1:11">
      <c r="A3482" s="11"/>
      <c r="B3482" s="11"/>
      <c r="F3482" s="11"/>
      <c r="I3482" t="str">
        <f>LEFT(Tabela_Kwerenda_z_AKORD[[#This Row],[NR_KOMISJI]],5)</f>
        <v/>
      </c>
      <c r="J3482" t="str">
        <f>DAY(Tabela_Kwerenda_z_AKORD[[#This Row],[CZAS_START]]) &amp;"-"&amp; MONTH(Tabela_Kwerenda_z_AKORD[[#This Row],[CZAS_START]]) &amp;"-"&amp; YEAR(Tabela_Kwerenda_z_AKORD[[#This Row],[CZAS_START]])</f>
        <v>0-1-1900</v>
      </c>
      <c r="K3482" t="e">
        <f>INDEX(AKORDT[],MATCH(Tabela_Kwerenda_z_AKORD[[#This Row],[PRACOWNICY_ID]],AKORDT[PRACOWNICY_ID],0),1)</f>
        <v>#N/A</v>
      </c>
    </row>
    <row r="3483" spans="1:11">
      <c r="A3483" s="11"/>
      <c r="B3483" s="11"/>
      <c r="F3483" s="11"/>
      <c r="I3483" t="str">
        <f>LEFT(Tabela_Kwerenda_z_AKORD[[#This Row],[NR_KOMISJI]],5)</f>
        <v/>
      </c>
      <c r="J3483" t="str">
        <f>DAY(Tabela_Kwerenda_z_AKORD[[#This Row],[CZAS_START]]) &amp;"-"&amp; MONTH(Tabela_Kwerenda_z_AKORD[[#This Row],[CZAS_START]]) &amp;"-"&amp; YEAR(Tabela_Kwerenda_z_AKORD[[#This Row],[CZAS_START]])</f>
        <v>0-1-1900</v>
      </c>
      <c r="K3483" t="e">
        <f>INDEX(AKORDT[],MATCH(Tabela_Kwerenda_z_AKORD[[#This Row],[PRACOWNICY_ID]],AKORDT[PRACOWNICY_ID],0),1)</f>
        <v>#N/A</v>
      </c>
    </row>
    <row r="3484" spans="1:11">
      <c r="A3484" s="11"/>
      <c r="B3484" s="11"/>
      <c r="F3484" s="11"/>
      <c r="I3484" t="str">
        <f>LEFT(Tabela_Kwerenda_z_AKORD[[#This Row],[NR_KOMISJI]],5)</f>
        <v/>
      </c>
      <c r="J3484" t="str">
        <f>DAY(Tabela_Kwerenda_z_AKORD[[#This Row],[CZAS_START]]) &amp;"-"&amp; MONTH(Tabela_Kwerenda_z_AKORD[[#This Row],[CZAS_START]]) &amp;"-"&amp; YEAR(Tabela_Kwerenda_z_AKORD[[#This Row],[CZAS_START]])</f>
        <v>0-1-1900</v>
      </c>
      <c r="K3484" t="e">
        <f>INDEX(AKORDT[],MATCH(Tabela_Kwerenda_z_AKORD[[#This Row],[PRACOWNICY_ID]],AKORDT[PRACOWNICY_ID],0),1)</f>
        <v>#N/A</v>
      </c>
    </row>
    <row r="3485" spans="1:11">
      <c r="A3485" s="11"/>
      <c r="B3485" s="11"/>
      <c r="F3485" s="11"/>
      <c r="I3485" t="str">
        <f>LEFT(Tabela_Kwerenda_z_AKORD[[#This Row],[NR_KOMISJI]],5)</f>
        <v/>
      </c>
      <c r="J3485" t="str">
        <f>DAY(Tabela_Kwerenda_z_AKORD[[#This Row],[CZAS_START]]) &amp;"-"&amp; MONTH(Tabela_Kwerenda_z_AKORD[[#This Row],[CZAS_START]]) &amp;"-"&amp; YEAR(Tabela_Kwerenda_z_AKORD[[#This Row],[CZAS_START]])</f>
        <v>0-1-1900</v>
      </c>
      <c r="K3485" t="e">
        <f>INDEX(AKORDT[],MATCH(Tabela_Kwerenda_z_AKORD[[#This Row],[PRACOWNICY_ID]],AKORDT[PRACOWNICY_ID],0),1)</f>
        <v>#N/A</v>
      </c>
    </row>
    <row r="3486" spans="1:11">
      <c r="A3486" s="11"/>
      <c r="B3486" s="11"/>
      <c r="F3486" s="11"/>
      <c r="I3486" t="str">
        <f>LEFT(Tabela_Kwerenda_z_AKORD[[#This Row],[NR_KOMISJI]],5)</f>
        <v/>
      </c>
      <c r="J3486" t="str">
        <f>DAY(Tabela_Kwerenda_z_AKORD[[#This Row],[CZAS_START]]) &amp;"-"&amp; MONTH(Tabela_Kwerenda_z_AKORD[[#This Row],[CZAS_START]]) &amp;"-"&amp; YEAR(Tabela_Kwerenda_z_AKORD[[#This Row],[CZAS_START]])</f>
        <v>0-1-1900</v>
      </c>
      <c r="K3486" t="e">
        <f>INDEX(AKORDT[],MATCH(Tabela_Kwerenda_z_AKORD[[#This Row],[PRACOWNICY_ID]],AKORDT[PRACOWNICY_ID],0),1)</f>
        <v>#N/A</v>
      </c>
    </row>
    <row r="3487" spans="1:11">
      <c r="A3487" s="11"/>
      <c r="B3487" s="11"/>
      <c r="F3487" s="11"/>
      <c r="I3487" t="str">
        <f>LEFT(Tabela_Kwerenda_z_AKORD[[#This Row],[NR_KOMISJI]],5)</f>
        <v/>
      </c>
      <c r="J3487" t="str">
        <f>DAY(Tabela_Kwerenda_z_AKORD[[#This Row],[CZAS_START]]) &amp;"-"&amp; MONTH(Tabela_Kwerenda_z_AKORD[[#This Row],[CZAS_START]]) &amp;"-"&amp; YEAR(Tabela_Kwerenda_z_AKORD[[#This Row],[CZAS_START]])</f>
        <v>0-1-1900</v>
      </c>
      <c r="K3487" t="e">
        <f>INDEX(AKORDT[],MATCH(Tabela_Kwerenda_z_AKORD[[#This Row],[PRACOWNICY_ID]],AKORDT[PRACOWNICY_ID],0),1)</f>
        <v>#N/A</v>
      </c>
    </row>
    <row r="3488" spans="1:11">
      <c r="A3488" s="11"/>
      <c r="B3488" s="11"/>
      <c r="F3488" s="11"/>
      <c r="I3488" t="str">
        <f>LEFT(Tabela_Kwerenda_z_AKORD[[#This Row],[NR_KOMISJI]],5)</f>
        <v/>
      </c>
      <c r="J3488" t="str">
        <f>DAY(Tabela_Kwerenda_z_AKORD[[#This Row],[CZAS_START]]) &amp;"-"&amp; MONTH(Tabela_Kwerenda_z_AKORD[[#This Row],[CZAS_START]]) &amp;"-"&amp; YEAR(Tabela_Kwerenda_z_AKORD[[#This Row],[CZAS_START]])</f>
        <v>0-1-1900</v>
      </c>
      <c r="K3488" t="e">
        <f>INDEX(AKORDT[],MATCH(Tabela_Kwerenda_z_AKORD[[#This Row],[PRACOWNICY_ID]],AKORDT[PRACOWNICY_ID],0),1)</f>
        <v>#N/A</v>
      </c>
    </row>
    <row r="3489" spans="1:11">
      <c r="A3489" s="11"/>
      <c r="B3489" s="11"/>
      <c r="F3489" s="11"/>
      <c r="I3489" t="str">
        <f>LEFT(Tabela_Kwerenda_z_AKORD[[#This Row],[NR_KOMISJI]],5)</f>
        <v/>
      </c>
      <c r="J3489" t="str">
        <f>DAY(Tabela_Kwerenda_z_AKORD[[#This Row],[CZAS_START]]) &amp;"-"&amp; MONTH(Tabela_Kwerenda_z_AKORD[[#This Row],[CZAS_START]]) &amp;"-"&amp; YEAR(Tabela_Kwerenda_z_AKORD[[#This Row],[CZAS_START]])</f>
        <v>0-1-1900</v>
      </c>
      <c r="K3489" t="e">
        <f>INDEX(AKORDT[],MATCH(Tabela_Kwerenda_z_AKORD[[#This Row],[PRACOWNICY_ID]],AKORDT[PRACOWNICY_ID],0),1)</f>
        <v>#N/A</v>
      </c>
    </row>
    <row r="3490" spans="1:11">
      <c r="A3490" s="11"/>
      <c r="B3490" s="11"/>
      <c r="F3490" s="11"/>
      <c r="I3490" t="str">
        <f>LEFT(Tabela_Kwerenda_z_AKORD[[#This Row],[NR_KOMISJI]],5)</f>
        <v/>
      </c>
      <c r="J3490" t="str">
        <f>DAY(Tabela_Kwerenda_z_AKORD[[#This Row],[CZAS_START]]) &amp;"-"&amp; MONTH(Tabela_Kwerenda_z_AKORD[[#This Row],[CZAS_START]]) &amp;"-"&amp; YEAR(Tabela_Kwerenda_z_AKORD[[#This Row],[CZAS_START]])</f>
        <v>0-1-1900</v>
      </c>
      <c r="K3490" t="e">
        <f>INDEX(AKORDT[],MATCH(Tabela_Kwerenda_z_AKORD[[#This Row],[PRACOWNICY_ID]],AKORDT[PRACOWNICY_ID],0),1)</f>
        <v>#N/A</v>
      </c>
    </row>
    <row r="3491" spans="1:11">
      <c r="A3491" s="11"/>
      <c r="B3491" s="11"/>
      <c r="F3491" s="11"/>
      <c r="I3491" t="str">
        <f>LEFT(Tabela_Kwerenda_z_AKORD[[#This Row],[NR_KOMISJI]],5)</f>
        <v/>
      </c>
      <c r="J3491" t="str">
        <f>DAY(Tabela_Kwerenda_z_AKORD[[#This Row],[CZAS_START]]) &amp;"-"&amp; MONTH(Tabela_Kwerenda_z_AKORD[[#This Row],[CZAS_START]]) &amp;"-"&amp; YEAR(Tabela_Kwerenda_z_AKORD[[#This Row],[CZAS_START]])</f>
        <v>0-1-1900</v>
      </c>
      <c r="K3491" t="e">
        <f>INDEX(AKORDT[],MATCH(Tabela_Kwerenda_z_AKORD[[#This Row],[PRACOWNICY_ID]],AKORDT[PRACOWNICY_ID],0),1)</f>
        <v>#N/A</v>
      </c>
    </row>
    <row r="3492" spans="1:11">
      <c r="A3492" s="11"/>
      <c r="B3492" s="11"/>
      <c r="F3492" s="11"/>
      <c r="I3492" t="str">
        <f>LEFT(Tabela_Kwerenda_z_AKORD[[#This Row],[NR_KOMISJI]],5)</f>
        <v/>
      </c>
      <c r="J3492" t="str">
        <f>DAY(Tabela_Kwerenda_z_AKORD[[#This Row],[CZAS_START]]) &amp;"-"&amp; MONTH(Tabela_Kwerenda_z_AKORD[[#This Row],[CZAS_START]]) &amp;"-"&amp; YEAR(Tabela_Kwerenda_z_AKORD[[#This Row],[CZAS_START]])</f>
        <v>0-1-1900</v>
      </c>
      <c r="K3492" t="e">
        <f>INDEX(AKORDT[],MATCH(Tabela_Kwerenda_z_AKORD[[#This Row],[PRACOWNICY_ID]],AKORDT[PRACOWNICY_ID],0),1)</f>
        <v>#N/A</v>
      </c>
    </row>
    <row r="3493" spans="1:11">
      <c r="A3493" s="11"/>
      <c r="B3493" s="11"/>
      <c r="F3493" s="11"/>
      <c r="I3493" t="str">
        <f>LEFT(Tabela_Kwerenda_z_AKORD[[#This Row],[NR_KOMISJI]],5)</f>
        <v/>
      </c>
      <c r="J3493" t="str">
        <f>DAY(Tabela_Kwerenda_z_AKORD[[#This Row],[CZAS_START]]) &amp;"-"&amp; MONTH(Tabela_Kwerenda_z_AKORD[[#This Row],[CZAS_START]]) &amp;"-"&amp; YEAR(Tabela_Kwerenda_z_AKORD[[#This Row],[CZAS_START]])</f>
        <v>0-1-1900</v>
      </c>
      <c r="K3493" t="e">
        <f>INDEX(AKORDT[],MATCH(Tabela_Kwerenda_z_AKORD[[#This Row],[PRACOWNICY_ID]],AKORDT[PRACOWNICY_ID],0),1)</f>
        <v>#N/A</v>
      </c>
    </row>
    <row r="3494" spans="1:11">
      <c r="A3494" s="11"/>
      <c r="B3494" s="11"/>
      <c r="F3494" s="11"/>
      <c r="I3494" t="str">
        <f>LEFT(Tabela_Kwerenda_z_AKORD[[#This Row],[NR_KOMISJI]],5)</f>
        <v/>
      </c>
      <c r="J3494" t="str">
        <f>DAY(Tabela_Kwerenda_z_AKORD[[#This Row],[CZAS_START]]) &amp;"-"&amp; MONTH(Tabela_Kwerenda_z_AKORD[[#This Row],[CZAS_START]]) &amp;"-"&amp; YEAR(Tabela_Kwerenda_z_AKORD[[#This Row],[CZAS_START]])</f>
        <v>0-1-1900</v>
      </c>
      <c r="K3494" t="e">
        <f>INDEX(AKORDT[],MATCH(Tabela_Kwerenda_z_AKORD[[#This Row],[PRACOWNICY_ID]],AKORDT[PRACOWNICY_ID],0),1)</f>
        <v>#N/A</v>
      </c>
    </row>
    <row r="3495" spans="1:11">
      <c r="A3495" s="11"/>
      <c r="B3495" s="11"/>
      <c r="F3495" s="11"/>
      <c r="I3495" t="str">
        <f>LEFT(Tabela_Kwerenda_z_AKORD[[#This Row],[NR_KOMISJI]],5)</f>
        <v/>
      </c>
      <c r="J3495" t="str">
        <f>DAY(Tabela_Kwerenda_z_AKORD[[#This Row],[CZAS_START]]) &amp;"-"&amp; MONTH(Tabela_Kwerenda_z_AKORD[[#This Row],[CZAS_START]]) &amp;"-"&amp; YEAR(Tabela_Kwerenda_z_AKORD[[#This Row],[CZAS_START]])</f>
        <v>0-1-1900</v>
      </c>
      <c r="K3495" t="e">
        <f>INDEX(AKORDT[],MATCH(Tabela_Kwerenda_z_AKORD[[#This Row],[PRACOWNICY_ID]],AKORDT[PRACOWNICY_ID],0),1)</f>
        <v>#N/A</v>
      </c>
    </row>
    <row r="3496" spans="1:11">
      <c r="A3496" s="11"/>
      <c r="B3496" s="11"/>
      <c r="F3496" s="11"/>
      <c r="I3496" t="str">
        <f>LEFT(Tabela_Kwerenda_z_AKORD[[#This Row],[NR_KOMISJI]],5)</f>
        <v/>
      </c>
      <c r="J3496" t="str">
        <f>DAY(Tabela_Kwerenda_z_AKORD[[#This Row],[CZAS_START]]) &amp;"-"&amp; MONTH(Tabela_Kwerenda_z_AKORD[[#This Row],[CZAS_START]]) &amp;"-"&amp; YEAR(Tabela_Kwerenda_z_AKORD[[#This Row],[CZAS_START]])</f>
        <v>0-1-1900</v>
      </c>
      <c r="K3496" t="e">
        <f>INDEX(AKORDT[],MATCH(Tabela_Kwerenda_z_AKORD[[#This Row],[PRACOWNICY_ID]],AKORDT[PRACOWNICY_ID],0),1)</f>
        <v>#N/A</v>
      </c>
    </row>
    <row r="3497" spans="1:11">
      <c r="A3497" s="11"/>
      <c r="B3497" s="11"/>
      <c r="F3497" s="11"/>
      <c r="I3497" t="str">
        <f>LEFT(Tabela_Kwerenda_z_AKORD[[#This Row],[NR_KOMISJI]],5)</f>
        <v/>
      </c>
      <c r="J3497" t="str">
        <f>DAY(Tabela_Kwerenda_z_AKORD[[#This Row],[CZAS_START]]) &amp;"-"&amp; MONTH(Tabela_Kwerenda_z_AKORD[[#This Row],[CZAS_START]]) &amp;"-"&amp; YEAR(Tabela_Kwerenda_z_AKORD[[#This Row],[CZAS_START]])</f>
        <v>0-1-1900</v>
      </c>
      <c r="K3497" t="e">
        <f>INDEX(AKORDT[],MATCH(Tabela_Kwerenda_z_AKORD[[#This Row],[PRACOWNICY_ID]],AKORDT[PRACOWNICY_ID],0),1)</f>
        <v>#N/A</v>
      </c>
    </row>
    <row r="3498" spans="1:11">
      <c r="A3498" s="11"/>
      <c r="B3498" s="11"/>
      <c r="F3498" s="11"/>
      <c r="I3498" t="str">
        <f>LEFT(Tabela_Kwerenda_z_AKORD[[#This Row],[NR_KOMISJI]],5)</f>
        <v/>
      </c>
      <c r="J3498" t="str">
        <f>DAY(Tabela_Kwerenda_z_AKORD[[#This Row],[CZAS_START]]) &amp;"-"&amp; MONTH(Tabela_Kwerenda_z_AKORD[[#This Row],[CZAS_START]]) &amp;"-"&amp; YEAR(Tabela_Kwerenda_z_AKORD[[#This Row],[CZAS_START]])</f>
        <v>0-1-1900</v>
      </c>
      <c r="K3498" t="e">
        <f>INDEX(AKORDT[],MATCH(Tabela_Kwerenda_z_AKORD[[#This Row],[PRACOWNICY_ID]],AKORDT[PRACOWNICY_ID],0),1)</f>
        <v>#N/A</v>
      </c>
    </row>
    <row r="3499" spans="1:11">
      <c r="A3499" s="11"/>
      <c r="B3499" s="11"/>
      <c r="F3499" s="11"/>
      <c r="I3499" t="str">
        <f>LEFT(Tabela_Kwerenda_z_AKORD[[#This Row],[NR_KOMISJI]],5)</f>
        <v/>
      </c>
      <c r="J3499" t="str">
        <f>DAY(Tabela_Kwerenda_z_AKORD[[#This Row],[CZAS_START]]) &amp;"-"&amp; MONTH(Tabela_Kwerenda_z_AKORD[[#This Row],[CZAS_START]]) &amp;"-"&amp; YEAR(Tabela_Kwerenda_z_AKORD[[#This Row],[CZAS_START]])</f>
        <v>0-1-1900</v>
      </c>
      <c r="K3499" t="e">
        <f>INDEX(AKORDT[],MATCH(Tabela_Kwerenda_z_AKORD[[#This Row],[PRACOWNICY_ID]],AKORDT[PRACOWNICY_ID],0),1)</f>
        <v>#N/A</v>
      </c>
    </row>
    <row r="3500" spans="1:11">
      <c r="A3500" s="11"/>
      <c r="B3500" s="11"/>
      <c r="F3500" s="11"/>
      <c r="I3500" t="str">
        <f>LEFT(Tabela_Kwerenda_z_AKORD[[#This Row],[NR_KOMISJI]],5)</f>
        <v/>
      </c>
      <c r="J3500" t="str">
        <f>DAY(Tabela_Kwerenda_z_AKORD[[#This Row],[CZAS_START]]) &amp;"-"&amp; MONTH(Tabela_Kwerenda_z_AKORD[[#This Row],[CZAS_START]]) &amp;"-"&amp; YEAR(Tabela_Kwerenda_z_AKORD[[#This Row],[CZAS_START]])</f>
        <v>0-1-1900</v>
      </c>
      <c r="K3500" t="e">
        <f>INDEX(AKORDT[],MATCH(Tabela_Kwerenda_z_AKORD[[#This Row],[PRACOWNICY_ID]],AKORDT[PRACOWNICY_ID],0),1)</f>
        <v>#N/A</v>
      </c>
    </row>
    <row r="3501" spans="1:11">
      <c r="A3501" s="11"/>
      <c r="B3501" s="11"/>
      <c r="F3501" s="11"/>
      <c r="I3501" t="str">
        <f>LEFT(Tabela_Kwerenda_z_AKORD[[#This Row],[NR_KOMISJI]],5)</f>
        <v/>
      </c>
      <c r="J3501" t="str">
        <f>DAY(Tabela_Kwerenda_z_AKORD[[#This Row],[CZAS_START]]) &amp;"-"&amp; MONTH(Tabela_Kwerenda_z_AKORD[[#This Row],[CZAS_START]]) &amp;"-"&amp; YEAR(Tabela_Kwerenda_z_AKORD[[#This Row],[CZAS_START]])</f>
        <v>0-1-1900</v>
      </c>
      <c r="K3501" t="e">
        <f>INDEX(AKORDT[],MATCH(Tabela_Kwerenda_z_AKORD[[#This Row],[PRACOWNICY_ID]],AKORDT[PRACOWNICY_ID],0),1)</f>
        <v>#N/A</v>
      </c>
    </row>
    <row r="3502" spans="1:11">
      <c r="A3502" s="11"/>
      <c r="B3502" s="11"/>
      <c r="F3502" s="11"/>
      <c r="I3502" t="str">
        <f>LEFT(Tabela_Kwerenda_z_AKORD[[#This Row],[NR_KOMISJI]],5)</f>
        <v/>
      </c>
      <c r="J3502" t="str">
        <f>DAY(Tabela_Kwerenda_z_AKORD[[#This Row],[CZAS_START]]) &amp;"-"&amp; MONTH(Tabela_Kwerenda_z_AKORD[[#This Row],[CZAS_START]]) &amp;"-"&amp; YEAR(Tabela_Kwerenda_z_AKORD[[#This Row],[CZAS_START]])</f>
        <v>0-1-1900</v>
      </c>
      <c r="K3502" t="e">
        <f>INDEX(AKORDT[],MATCH(Tabela_Kwerenda_z_AKORD[[#This Row],[PRACOWNICY_ID]],AKORDT[PRACOWNICY_ID],0),1)</f>
        <v>#N/A</v>
      </c>
    </row>
    <row r="3503" spans="1:11">
      <c r="A3503" s="11"/>
      <c r="B3503" s="11"/>
      <c r="F3503" s="11"/>
      <c r="I3503" t="str">
        <f>LEFT(Tabela_Kwerenda_z_AKORD[[#This Row],[NR_KOMISJI]],5)</f>
        <v/>
      </c>
      <c r="J3503" t="str">
        <f>DAY(Tabela_Kwerenda_z_AKORD[[#This Row],[CZAS_START]]) &amp;"-"&amp; MONTH(Tabela_Kwerenda_z_AKORD[[#This Row],[CZAS_START]]) &amp;"-"&amp; YEAR(Tabela_Kwerenda_z_AKORD[[#This Row],[CZAS_START]])</f>
        <v>0-1-1900</v>
      </c>
      <c r="K3503" t="e">
        <f>INDEX(AKORDT[],MATCH(Tabela_Kwerenda_z_AKORD[[#This Row],[PRACOWNICY_ID]],AKORDT[PRACOWNICY_ID],0),1)</f>
        <v>#N/A</v>
      </c>
    </row>
    <row r="3504" spans="1:11">
      <c r="A3504" s="11"/>
      <c r="B3504" s="11"/>
      <c r="F3504" s="11"/>
      <c r="I3504" t="str">
        <f>LEFT(Tabela_Kwerenda_z_AKORD[[#This Row],[NR_KOMISJI]],5)</f>
        <v/>
      </c>
      <c r="J3504" t="str">
        <f>DAY(Tabela_Kwerenda_z_AKORD[[#This Row],[CZAS_START]]) &amp;"-"&amp; MONTH(Tabela_Kwerenda_z_AKORD[[#This Row],[CZAS_START]]) &amp;"-"&amp; YEAR(Tabela_Kwerenda_z_AKORD[[#This Row],[CZAS_START]])</f>
        <v>0-1-1900</v>
      </c>
      <c r="K3504" t="e">
        <f>INDEX(AKORDT[],MATCH(Tabela_Kwerenda_z_AKORD[[#This Row],[PRACOWNICY_ID]],AKORDT[PRACOWNICY_ID],0),1)</f>
        <v>#N/A</v>
      </c>
    </row>
    <row r="3505" spans="1:11">
      <c r="A3505" s="11"/>
      <c r="B3505" s="11"/>
      <c r="F3505" s="11"/>
      <c r="I3505" t="str">
        <f>LEFT(Tabela_Kwerenda_z_AKORD[[#This Row],[NR_KOMISJI]],5)</f>
        <v/>
      </c>
      <c r="J3505" t="str">
        <f>DAY(Tabela_Kwerenda_z_AKORD[[#This Row],[CZAS_START]]) &amp;"-"&amp; MONTH(Tabela_Kwerenda_z_AKORD[[#This Row],[CZAS_START]]) &amp;"-"&amp; YEAR(Tabela_Kwerenda_z_AKORD[[#This Row],[CZAS_START]])</f>
        <v>0-1-1900</v>
      </c>
      <c r="K3505" t="e">
        <f>INDEX(AKORDT[],MATCH(Tabela_Kwerenda_z_AKORD[[#This Row],[PRACOWNICY_ID]],AKORDT[PRACOWNICY_ID],0),1)</f>
        <v>#N/A</v>
      </c>
    </row>
    <row r="3506" spans="1:11">
      <c r="A3506" s="11"/>
      <c r="B3506" s="11"/>
      <c r="F3506" s="11"/>
      <c r="I3506" t="str">
        <f>LEFT(Tabela_Kwerenda_z_AKORD[[#This Row],[NR_KOMISJI]],5)</f>
        <v/>
      </c>
      <c r="J3506" t="str">
        <f>DAY(Tabela_Kwerenda_z_AKORD[[#This Row],[CZAS_START]]) &amp;"-"&amp; MONTH(Tabela_Kwerenda_z_AKORD[[#This Row],[CZAS_START]]) &amp;"-"&amp; YEAR(Tabela_Kwerenda_z_AKORD[[#This Row],[CZAS_START]])</f>
        <v>0-1-1900</v>
      </c>
      <c r="K3506" t="e">
        <f>INDEX(AKORDT[],MATCH(Tabela_Kwerenda_z_AKORD[[#This Row],[PRACOWNICY_ID]],AKORDT[PRACOWNICY_ID],0),1)</f>
        <v>#N/A</v>
      </c>
    </row>
    <row r="3507" spans="1:11">
      <c r="A3507" s="11"/>
      <c r="B3507" s="11"/>
      <c r="F3507" s="11"/>
      <c r="I3507" t="str">
        <f>LEFT(Tabela_Kwerenda_z_AKORD[[#This Row],[NR_KOMISJI]],5)</f>
        <v/>
      </c>
      <c r="J3507" t="str">
        <f>DAY(Tabela_Kwerenda_z_AKORD[[#This Row],[CZAS_START]]) &amp;"-"&amp; MONTH(Tabela_Kwerenda_z_AKORD[[#This Row],[CZAS_START]]) &amp;"-"&amp; YEAR(Tabela_Kwerenda_z_AKORD[[#This Row],[CZAS_START]])</f>
        <v>0-1-1900</v>
      </c>
      <c r="K3507" t="e">
        <f>INDEX(AKORDT[],MATCH(Tabela_Kwerenda_z_AKORD[[#This Row],[PRACOWNICY_ID]],AKORDT[PRACOWNICY_ID],0),1)</f>
        <v>#N/A</v>
      </c>
    </row>
    <row r="3508" spans="1:11">
      <c r="A3508" s="11"/>
      <c r="B3508" s="11"/>
      <c r="F3508" s="11"/>
      <c r="I3508" t="str">
        <f>LEFT(Tabela_Kwerenda_z_AKORD[[#This Row],[NR_KOMISJI]],5)</f>
        <v/>
      </c>
      <c r="J3508" t="str">
        <f>DAY(Tabela_Kwerenda_z_AKORD[[#This Row],[CZAS_START]]) &amp;"-"&amp; MONTH(Tabela_Kwerenda_z_AKORD[[#This Row],[CZAS_START]]) &amp;"-"&amp; YEAR(Tabela_Kwerenda_z_AKORD[[#This Row],[CZAS_START]])</f>
        <v>0-1-1900</v>
      </c>
      <c r="K3508" t="e">
        <f>INDEX(AKORDT[],MATCH(Tabela_Kwerenda_z_AKORD[[#This Row],[PRACOWNICY_ID]],AKORDT[PRACOWNICY_ID],0),1)</f>
        <v>#N/A</v>
      </c>
    </row>
    <row r="3509" spans="1:11">
      <c r="A3509" s="11"/>
      <c r="B3509" s="11"/>
      <c r="F3509" s="11"/>
      <c r="I3509" t="str">
        <f>LEFT(Tabela_Kwerenda_z_AKORD[[#This Row],[NR_KOMISJI]],5)</f>
        <v/>
      </c>
      <c r="J3509" t="str">
        <f>DAY(Tabela_Kwerenda_z_AKORD[[#This Row],[CZAS_START]]) &amp;"-"&amp; MONTH(Tabela_Kwerenda_z_AKORD[[#This Row],[CZAS_START]]) &amp;"-"&amp; YEAR(Tabela_Kwerenda_z_AKORD[[#This Row],[CZAS_START]])</f>
        <v>0-1-1900</v>
      </c>
      <c r="K3509" t="e">
        <f>INDEX(AKORDT[],MATCH(Tabela_Kwerenda_z_AKORD[[#This Row],[PRACOWNICY_ID]],AKORDT[PRACOWNICY_ID],0),1)</f>
        <v>#N/A</v>
      </c>
    </row>
    <row r="3510" spans="1:11">
      <c r="A3510" s="11"/>
      <c r="B3510" s="11"/>
      <c r="F3510" s="11"/>
      <c r="I3510" t="str">
        <f>LEFT(Tabela_Kwerenda_z_AKORD[[#This Row],[NR_KOMISJI]],5)</f>
        <v/>
      </c>
      <c r="J3510" t="str">
        <f>DAY(Tabela_Kwerenda_z_AKORD[[#This Row],[CZAS_START]]) &amp;"-"&amp; MONTH(Tabela_Kwerenda_z_AKORD[[#This Row],[CZAS_START]]) &amp;"-"&amp; YEAR(Tabela_Kwerenda_z_AKORD[[#This Row],[CZAS_START]])</f>
        <v>0-1-1900</v>
      </c>
      <c r="K3510" t="e">
        <f>INDEX(AKORDT[],MATCH(Tabela_Kwerenda_z_AKORD[[#This Row],[PRACOWNICY_ID]],AKORDT[PRACOWNICY_ID],0),1)</f>
        <v>#N/A</v>
      </c>
    </row>
    <row r="3511" spans="1:11">
      <c r="A3511" s="11"/>
      <c r="B3511" s="11"/>
      <c r="F3511" s="11"/>
      <c r="I3511" t="str">
        <f>LEFT(Tabela_Kwerenda_z_AKORD[[#This Row],[NR_KOMISJI]],5)</f>
        <v/>
      </c>
      <c r="J3511" t="str">
        <f>DAY(Tabela_Kwerenda_z_AKORD[[#This Row],[CZAS_START]]) &amp;"-"&amp; MONTH(Tabela_Kwerenda_z_AKORD[[#This Row],[CZAS_START]]) &amp;"-"&amp; YEAR(Tabela_Kwerenda_z_AKORD[[#This Row],[CZAS_START]])</f>
        <v>0-1-1900</v>
      </c>
      <c r="K3511" t="e">
        <f>INDEX(AKORDT[],MATCH(Tabela_Kwerenda_z_AKORD[[#This Row],[PRACOWNICY_ID]],AKORDT[PRACOWNICY_ID],0),1)</f>
        <v>#N/A</v>
      </c>
    </row>
    <row r="3512" spans="1:11">
      <c r="A3512" s="11"/>
      <c r="B3512" s="11"/>
      <c r="F3512" s="11"/>
      <c r="I3512" t="str">
        <f>LEFT(Tabela_Kwerenda_z_AKORD[[#This Row],[NR_KOMISJI]],5)</f>
        <v/>
      </c>
      <c r="J3512" t="str">
        <f>DAY(Tabela_Kwerenda_z_AKORD[[#This Row],[CZAS_START]]) &amp;"-"&amp; MONTH(Tabela_Kwerenda_z_AKORD[[#This Row],[CZAS_START]]) &amp;"-"&amp; YEAR(Tabela_Kwerenda_z_AKORD[[#This Row],[CZAS_START]])</f>
        <v>0-1-1900</v>
      </c>
      <c r="K3512" t="e">
        <f>INDEX(AKORDT[],MATCH(Tabela_Kwerenda_z_AKORD[[#This Row],[PRACOWNICY_ID]],AKORDT[PRACOWNICY_ID],0),1)</f>
        <v>#N/A</v>
      </c>
    </row>
    <row r="3513" spans="1:11">
      <c r="A3513" s="11"/>
      <c r="B3513" s="11"/>
      <c r="F3513" s="11"/>
      <c r="I3513" t="str">
        <f>LEFT(Tabela_Kwerenda_z_AKORD[[#This Row],[NR_KOMISJI]],5)</f>
        <v/>
      </c>
      <c r="J3513" t="str">
        <f>DAY(Tabela_Kwerenda_z_AKORD[[#This Row],[CZAS_START]]) &amp;"-"&amp; MONTH(Tabela_Kwerenda_z_AKORD[[#This Row],[CZAS_START]]) &amp;"-"&amp; YEAR(Tabela_Kwerenda_z_AKORD[[#This Row],[CZAS_START]])</f>
        <v>0-1-1900</v>
      </c>
      <c r="K3513" t="e">
        <f>INDEX(AKORDT[],MATCH(Tabela_Kwerenda_z_AKORD[[#This Row],[PRACOWNICY_ID]],AKORDT[PRACOWNICY_ID],0),1)</f>
        <v>#N/A</v>
      </c>
    </row>
    <row r="3514" spans="1:11">
      <c r="A3514" s="11"/>
      <c r="B3514" s="11"/>
      <c r="F3514" s="11"/>
      <c r="I3514" t="str">
        <f>LEFT(Tabela_Kwerenda_z_AKORD[[#This Row],[NR_KOMISJI]],5)</f>
        <v/>
      </c>
      <c r="J3514" t="str">
        <f>DAY(Tabela_Kwerenda_z_AKORD[[#This Row],[CZAS_START]]) &amp;"-"&amp; MONTH(Tabela_Kwerenda_z_AKORD[[#This Row],[CZAS_START]]) &amp;"-"&amp; YEAR(Tabela_Kwerenda_z_AKORD[[#This Row],[CZAS_START]])</f>
        <v>0-1-1900</v>
      </c>
      <c r="K3514" t="e">
        <f>INDEX(AKORDT[],MATCH(Tabela_Kwerenda_z_AKORD[[#This Row],[PRACOWNICY_ID]],AKORDT[PRACOWNICY_ID],0),1)</f>
        <v>#N/A</v>
      </c>
    </row>
    <row r="3515" spans="1:11">
      <c r="A3515" s="11"/>
      <c r="B3515" s="11"/>
      <c r="F3515" s="11"/>
      <c r="I3515" t="str">
        <f>LEFT(Tabela_Kwerenda_z_AKORD[[#This Row],[NR_KOMISJI]],5)</f>
        <v/>
      </c>
      <c r="J3515" t="str">
        <f>DAY(Tabela_Kwerenda_z_AKORD[[#This Row],[CZAS_START]]) &amp;"-"&amp; MONTH(Tabela_Kwerenda_z_AKORD[[#This Row],[CZAS_START]]) &amp;"-"&amp; YEAR(Tabela_Kwerenda_z_AKORD[[#This Row],[CZAS_START]])</f>
        <v>0-1-1900</v>
      </c>
      <c r="K3515" t="e">
        <f>INDEX(AKORDT[],MATCH(Tabela_Kwerenda_z_AKORD[[#This Row],[PRACOWNICY_ID]],AKORDT[PRACOWNICY_ID],0),1)</f>
        <v>#N/A</v>
      </c>
    </row>
    <row r="3516" spans="1:11">
      <c r="A3516" s="11"/>
      <c r="B3516" s="11"/>
      <c r="F3516" s="11"/>
      <c r="I3516" t="str">
        <f>LEFT(Tabela_Kwerenda_z_AKORD[[#This Row],[NR_KOMISJI]],5)</f>
        <v/>
      </c>
      <c r="J3516" t="str">
        <f>DAY(Tabela_Kwerenda_z_AKORD[[#This Row],[CZAS_START]]) &amp;"-"&amp; MONTH(Tabela_Kwerenda_z_AKORD[[#This Row],[CZAS_START]]) &amp;"-"&amp; YEAR(Tabela_Kwerenda_z_AKORD[[#This Row],[CZAS_START]])</f>
        <v>0-1-1900</v>
      </c>
      <c r="K3516" t="e">
        <f>INDEX(AKORDT[],MATCH(Tabela_Kwerenda_z_AKORD[[#This Row],[PRACOWNICY_ID]],AKORDT[PRACOWNICY_ID],0),1)</f>
        <v>#N/A</v>
      </c>
    </row>
    <row r="3517" spans="1:11">
      <c r="A3517" s="11"/>
      <c r="B3517" s="11"/>
      <c r="F3517" s="11"/>
      <c r="I3517" t="str">
        <f>LEFT(Tabela_Kwerenda_z_AKORD[[#This Row],[NR_KOMISJI]],5)</f>
        <v/>
      </c>
      <c r="J3517" t="str">
        <f>DAY(Tabela_Kwerenda_z_AKORD[[#This Row],[CZAS_START]]) &amp;"-"&amp; MONTH(Tabela_Kwerenda_z_AKORD[[#This Row],[CZAS_START]]) &amp;"-"&amp; YEAR(Tabela_Kwerenda_z_AKORD[[#This Row],[CZAS_START]])</f>
        <v>0-1-1900</v>
      </c>
      <c r="K3517" t="e">
        <f>INDEX(AKORDT[],MATCH(Tabela_Kwerenda_z_AKORD[[#This Row],[PRACOWNICY_ID]],AKORDT[PRACOWNICY_ID],0),1)</f>
        <v>#N/A</v>
      </c>
    </row>
    <row r="3518" spans="1:11">
      <c r="A3518" s="11"/>
      <c r="B3518" s="11"/>
      <c r="F3518" s="11"/>
      <c r="I3518" t="str">
        <f>LEFT(Tabela_Kwerenda_z_AKORD[[#This Row],[NR_KOMISJI]],5)</f>
        <v/>
      </c>
      <c r="J3518" t="str">
        <f>DAY(Tabela_Kwerenda_z_AKORD[[#This Row],[CZAS_START]]) &amp;"-"&amp; MONTH(Tabela_Kwerenda_z_AKORD[[#This Row],[CZAS_START]]) &amp;"-"&amp; YEAR(Tabela_Kwerenda_z_AKORD[[#This Row],[CZAS_START]])</f>
        <v>0-1-1900</v>
      </c>
      <c r="K3518" t="e">
        <f>INDEX(AKORDT[],MATCH(Tabela_Kwerenda_z_AKORD[[#This Row],[PRACOWNICY_ID]],AKORDT[PRACOWNICY_ID],0),1)</f>
        <v>#N/A</v>
      </c>
    </row>
    <row r="3519" spans="1:11">
      <c r="A3519" s="11"/>
      <c r="B3519" s="11"/>
      <c r="F3519" s="11"/>
      <c r="I3519" t="str">
        <f>LEFT(Tabela_Kwerenda_z_AKORD[[#This Row],[NR_KOMISJI]],5)</f>
        <v/>
      </c>
      <c r="J3519" t="str">
        <f>DAY(Tabela_Kwerenda_z_AKORD[[#This Row],[CZAS_START]]) &amp;"-"&amp; MONTH(Tabela_Kwerenda_z_AKORD[[#This Row],[CZAS_START]]) &amp;"-"&amp; YEAR(Tabela_Kwerenda_z_AKORD[[#This Row],[CZAS_START]])</f>
        <v>0-1-1900</v>
      </c>
      <c r="K3519" t="e">
        <f>INDEX(AKORDT[],MATCH(Tabela_Kwerenda_z_AKORD[[#This Row],[PRACOWNICY_ID]],AKORDT[PRACOWNICY_ID],0),1)</f>
        <v>#N/A</v>
      </c>
    </row>
    <row r="3520" spans="1:11">
      <c r="A3520" s="11"/>
      <c r="B3520" s="11"/>
      <c r="F3520" s="11"/>
      <c r="I3520" t="str">
        <f>LEFT(Tabela_Kwerenda_z_AKORD[[#This Row],[NR_KOMISJI]],5)</f>
        <v/>
      </c>
      <c r="J3520" t="str">
        <f>DAY(Tabela_Kwerenda_z_AKORD[[#This Row],[CZAS_START]]) &amp;"-"&amp; MONTH(Tabela_Kwerenda_z_AKORD[[#This Row],[CZAS_START]]) &amp;"-"&amp; YEAR(Tabela_Kwerenda_z_AKORD[[#This Row],[CZAS_START]])</f>
        <v>0-1-1900</v>
      </c>
      <c r="K3520" t="e">
        <f>INDEX(AKORDT[],MATCH(Tabela_Kwerenda_z_AKORD[[#This Row],[PRACOWNICY_ID]],AKORDT[PRACOWNICY_ID],0),1)</f>
        <v>#N/A</v>
      </c>
    </row>
    <row r="3521" spans="1:11">
      <c r="A3521" s="11"/>
      <c r="B3521" s="11"/>
      <c r="F3521" s="11"/>
      <c r="I3521" t="str">
        <f>LEFT(Tabela_Kwerenda_z_AKORD[[#This Row],[NR_KOMISJI]],5)</f>
        <v/>
      </c>
      <c r="J3521" t="str">
        <f>DAY(Tabela_Kwerenda_z_AKORD[[#This Row],[CZAS_START]]) &amp;"-"&amp; MONTH(Tabela_Kwerenda_z_AKORD[[#This Row],[CZAS_START]]) &amp;"-"&amp; YEAR(Tabela_Kwerenda_z_AKORD[[#This Row],[CZAS_START]])</f>
        <v>0-1-1900</v>
      </c>
      <c r="K3521" t="e">
        <f>INDEX(AKORDT[],MATCH(Tabela_Kwerenda_z_AKORD[[#This Row],[PRACOWNICY_ID]],AKORDT[PRACOWNICY_ID],0),1)</f>
        <v>#N/A</v>
      </c>
    </row>
    <row r="3522" spans="1:11">
      <c r="A3522" s="11"/>
      <c r="B3522" s="11"/>
      <c r="F3522" s="11"/>
      <c r="I3522" t="str">
        <f>LEFT(Tabela_Kwerenda_z_AKORD[[#This Row],[NR_KOMISJI]],5)</f>
        <v/>
      </c>
      <c r="J3522" t="str">
        <f>DAY(Tabela_Kwerenda_z_AKORD[[#This Row],[CZAS_START]]) &amp;"-"&amp; MONTH(Tabela_Kwerenda_z_AKORD[[#This Row],[CZAS_START]]) &amp;"-"&amp; YEAR(Tabela_Kwerenda_z_AKORD[[#This Row],[CZAS_START]])</f>
        <v>0-1-1900</v>
      </c>
      <c r="K3522" t="e">
        <f>INDEX(AKORDT[],MATCH(Tabela_Kwerenda_z_AKORD[[#This Row],[PRACOWNICY_ID]],AKORDT[PRACOWNICY_ID],0),1)</f>
        <v>#N/A</v>
      </c>
    </row>
    <row r="3523" spans="1:11">
      <c r="A3523" s="11"/>
      <c r="B3523" s="11"/>
      <c r="F3523" s="11"/>
      <c r="I3523" t="str">
        <f>LEFT(Tabela_Kwerenda_z_AKORD[[#This Row],[NR_KOMISJI]],5)</f>
        <v/>
      </c>
      <c r="J3523" t="str">
        <f>DAY(Tabela_Kwerenda_z_AKORD[[#This Row],[CZAS_START]]) &amp;"-"&amp; MONTH(Tabela_Kwerenda_z_AKORD[[#This Row],[CZAS_START]]) &amp;"-"&amp; YEAR(Tabela_Kwerenda_z_AKORD[[#This Row],[CZAS_START]])</f>
        <v>0-1-1900</v>
      </c>
      <c r="K3523" t="e">
        <f>INDEX(AKORDT[],MATCH(Tabela_Kwerenda_z_AKORD[[#This Row],[PRACOWNICY_ID]],AKORDT[PRACOWNICY_ID],0),1)</f>
        <v>#N/A</v>
      </c>
    </row>
    <row r="3524" spans="1:11">
      <c r="A3524" s="11"/>
      <c r="B3524" s="11"/>
      <c r="F3524" s="11"/>
      <c r="I3524" t="str">
        <f>LEFT(Tabela_Kwerenda_z_AKORD[[#This Row],[NR_KOMISJI]],5)</f>
        <v/>
      </c>
      <c r="J3524" t="str">
        <f>DAY(Tabela_Kwerenda_z_AKORD[[#This Row],[CZAS_START]]) &amp;"-"&amp; MONTH(Tabela_Kwerenda_z_AKORD[[#This Row],[CZAS_START]]) &amp;"-"&amp; YEAR(Tabela_Kwerenda_z_AKORD[[#This Row],[CZAS_START]])</f>
        <v>0-1-1900</v>
      </c>
      <c r="K3524" t="e">
        <f>INDEX(AKORDT[],MATCH(Tabela_Kwerenda_z_AKORD[[#This Row],[PRACOWNICY_ID]],AKORDT[PRACOWNICY_ID],0),1)</f>
        <v>#N/A</v>
      </c>
    </row>
    <row r="3525" spans="1:11">
      <c r="A3525" s="11"/>
      <c r="B3525" s="11"/>
      <c r="F3525" s="11"/>
      <c r="I3525" t="str">
        <f>LEFT(Tabela_Kwerenda_z_AKORD[[#This Row],[NR_KOMISJI]],5)</f>
        <v/>
      </c>
      <c r="J3525" t="str">
        <f>DAY(Tabela_Kwerenda_z_AKORD[[#This Row],[CZAS_START]]) &amp;"-"&amp; MONTH(Tabela_Kwerenda_z_AKORD[[#This Row],[CZAS_START]]) &amp;"-"&amp; YEAR(Tabela_Kwerenda_z_AKORD[[#This Row],[CZAS_START]])</f>
        <v>0-1-1900</v>
      </c>
      <c r="K3525" t="e">
        <f>INDEX(AKORDT[],MATCH(Tabela_Kwerenda_z_AKORD[[#This Row],[PRACOWNICY_ID]],AKORDT[PRACOWNICY_ID],0),1)</f>
        <v>#N/A</v>
      </c>
    </row>
    <row r="3526" spans="1:11">
      <c r="A3526" s="11"/>
      <c r="B3526" s="11"/>
      <c r="F3526" s="11"/>
      <c r="I3526" t="str">
        <f>LEFT(Tabela_Kwerenda_z_AKORD[[#This Row],[NR_KOMISJI]],5)</f>
        <v/>
      </c>
      <c r="J3526" t="str">
        <f>DAY(Tabela_Kwerenda_z_AKORD[[#This Row],[CZAS_START]]) &amp;"-"&amp; MONTH(Tabela_Kwerenda_z_AKORD[[#This Row],[CZAS_START]]) &amp;"-"&amp; YEAR(Tabela_Kwerenda_z_AKORD[[#This Row],[CZAS_START]])</f>
        <v>0-1-1900</v>
      </c>
      <c r="K3526" t="e">
        <f>INDEX(AKORDT[],MATCH(Tabela_Kwerenda_z_AKORD[[#This Row],[PRACOWNICY_ID]],AKORDT[PRACOWNICY_ID],0),1)</f>
        <v>#N/A</v>
      </c>
    </row>
    <row r="3527" spans="1:11">
      <c r="A3527" s="11"/>
      <c r="B3527" s="11"/>
      <c r="F3527" s="11"/>
      <c r="I3527" t="str">
        <f>LEFT(Tabela_Kwerenda_z_AKORD[[#This Row],[NR_KOMISJI]],5)</f>
        <v/>
      </c>
      <c r="J3527" t="str">
        <f>DAY(Tabela_Kwerenda_z_AKORD[[#This Row],[CZAS_START]]) &amp;"-"&amp; MONTH(Tabela_Kwerenda_z_AKORD[[#This Row],[CZAS_START]]) &amp;"-"&amp; YEAR(Tabela_Kwerenda_z_AKORD[[#This Row],[CZAS_START]])</f>
        <v>0-1-1900</v>
      </c>
      <c r="K3527" t="e">
        <f>INDEX(AKORDT[],MATCH(Tabela_Kwerenda_z_AKORD[[#This Row],[PRACOWNICY_ID]],AKORDT[PRACOWNICY_ID],0),1)</f>
        <v>#N/A</v>
      </c>
    </row>
    <row r="3528" spans="1:11">
      <c r="A3528" s="11"/>
      <c r="B3528" s="11"/>
      <c r="F3528" s="11"/>
      <c r="I3528" t="str">
        <f>LEFT(Tabela_Kwerenda_z_AKORD[[#This Row],[NR_KOMISJI]],5)</f>
        <v/>
      </c>
      <c r="J3528" t="str">
        <f>DAY(Tabela_Kwerenda_z_AKORD[[#This Row],[CZAS_START]]) &amp;"-"&amp; MONTH(Tabela_Kwerenda_z_AKORD[[#This Row],[CZAS_START]]) &amp;"-"&amp; YEAR(Tabela_Kwerenda_z_AKORD[[#This Row],[CZAS_START]])</f>
        <v>0-1-1900</v>
      </c>
      <c r="K3528" t="e">
        <f>INDEX(AKORDT[],MATCH(Tabela_Kwerenda_z_AKORD[[#This Row],[PRACOWNICY_ID]],AKORDT[PRACOWNICY_ID],0),1)</f>
        <v>#N/A</v>
      </c>
    </row>
    <row r="3529" spans="1:11">
      <c r="A3529" s="11"/>
      <c r="B3529" s="11"/>
      <c r="F3529" s="11"/>
      <c r="I3529" t="str">
        <f>LEFT(Tabela_Kwerenda_z_AKORD[[#This Row],[NR_KOMISJI]],5)</f>
        <v/>
      </c>
      <c r="J3529" t="str">
        <f>DAY(Tabela_Kwerenda_z_AKORD[[#This Row],[CZAS_START]]) &amp;"-"&amp; MONTH(Tabela_Kwerenda_z_AKORD[[#This Row],[CZAS_START]]) &amp;"-"&amp; YEAR(Tabela_Kwerenda_z_AKORD[[#This Row],[CZAS_START]])</f>
        <v>0-1-1900</v>
      </c>
      <c r="K3529" t="e">
        <f>INDEX(AKORDT[],MATCH(Tabela_Kwerenda_z_AKORD[[#This Row],[PRACOWNICY_ID]],AKORDT[PRACOWNICY_ID],0),1)</f>
        <v>#N/A</v>
      </c>
    </row>
    <row r="3530" spans="1:11">
      <c r="A3530" s="11"/>
      <c r="B3530" s="11"/>
      <c r="F3530" s="11"/>
      <c r="I3530" t="str">
        <f>LEFT(Tabela_Kwerenda_z_AKORD[[#This Row],[NR_KOMISJI]],5)</f>
        <v/>
      </c>
      <c r="J3530" t="str">
        <f>DAY(Tabela_Kwerenda_z_AKORD[[#This Row],[CZAS_START]]) &amp;"-"&amp; MONTH(Tabela_Kwerenda_z_AKORD[[#This Row],[CZAS_START]]) &amp;"-"&amp; YEAR(Tabela_Kwerenda_z_AKORD[[#This Row],[CZAS_START]])</f>
        <v>0-1-1900</v>
      </c>
      <c r="K3530" t="e">
        <f>INDEX(AKORDT[],MATCH(Tabela_Kwerenda_z_AKORD[[#This Row],[PRACOWNICY_ID]],AKORDT[PRACOWNICY_ID],0),1)</f>
        <v>#N/A</v>
      </c>
    </row>
    <row r="3531" spans="1:11">
      <c r="A3531" s="11"/>
      <c r="B3531" s="11"/>
      <c r="F3531" s="11"/>
      <c r="I3531" t="str">
        <f>LEFT(Tabela_Kwerenda_z_AKORD[[#This Row],[NR_KOMISJI]],5)</f>
        <v/>
      </c>
      <c r="J3531" t="str">
        <f>DAY(Tabela_Kwerenda_z_AKORD[[#This Row],[CZAS_START]]) &amp;"-"&amp; MONTH(Tabela_Kwerenda_z_AKORD[[#This Row],[CZAS_START]]) &amp;"-"&amp; YEAR(Tabela_Kwerenda_z_AKORD[[#This Row],[CZAS_START]])</f>
        <v>0-1-1900</v>
      </c>
      <c r="K3531" t="e">
        <f>INDEX(AKORDT[],MATCH(Tabela_Kwerenda_z_AKORD[[#This Row],[PRACOWNICY_ID]],AKORDT[PRACOWNICY_ID],0),1)</f>
        <v>#N/A</v>
      </c>
    </row>
    <row r="3532" spans="1:11">
      <c r="A3532" s="11"/>
      <c r="B3532" s="11"/>
      <c r="F3532" s="11"/>
      <c r="I3532" t="str">
        <f>LEFT(Tabela_Kwerenda_z_AKORD[[#This Row],[NR_KOMISJI]],5)</f>
        <v/>
      </c>
      <c r="J3532" t="str">
        <f>DAY(Tabela_Kwerenda_z_AKORD[[#This Row],[CZAS_START]]) &amp;"-"&amp; MONTH(Tabela_Kwerenda_z_AKORD[[#This Row],[CZAS_START]]) &amp;"-"&amp; YEAR(Tabela_Kwerenda_z_AKORD[[#This Row],[CZAS_START]])</f>
        <v>0-1-1900</v>
      </c>
      <c r="K3532" t="e">
        <f>INDEX(AKORDT[],MATCH(Tabela_Kwerenda_z_AKORD[[#This Row],[PRACOWNICY_ID]],AKORDT[PRACOWNICY_ID],0),1)</f>
        <v>#N/A</v>
      </c>
    </row>
    <row r="3533" spans="1:11">
      <c r="A3533" s="11"/>
      <c r="B3533" s="11"/>
      <c r="F3533" s="11"/>
      <c r="I3533" t="str">
        <f>LEFT(Tabela_Kwerenda_z_AKORD[[#This Row],[NR_KOMISJI]],5)</f>
        <v/>
      </c>
      <c r="J3533" t="str">
        <f>DAY(Tabela_Kwerenda_z_AKORD[[#This Row],[CZAS_START]]) &amp;"-"&amp; MONTH(Tabela_Kwerenda_z_AKORD[[#This Row],[CZAS_START]]) &amp;"-"&amp; YEAR(Tabela_Kwerenda_z_AKORD[[#This Row],[CZAS_START]])</f>
        <v>0-1-1900</v>
      </c>
      <c r="K3533" t="e">
        <f>INDEX(AKORDT[],MATCH(Tabela_Kwerenda_z_AKORD[[#This Row],[PRACOWNICY_ID]],AKORDT[PRACOWNICY_ID],0),1)</f>
        <v>#N/A</v>
      </c>
    </row>
    <row r="3534" spans="1:11">
      <c r="A3534" s="11"/>
      <c r="B3534" s="11"/>
      <c r="F3534" s="11"/>
      <c r="I3534" t="str">
        <f>LEFT(Tabela_Kwerenda_z_AKORD[[#This Row],[NR_KOMISJI]],5)</f>
        <v/>
      </c>
      <c r="J3534" t="str">
        <f>DAY(Tabela_Kwerenda_z_AKORD[[#This Row],[CZAS_START]]) &amp;"-"&amp; MONTH(Tabela_Kwerenda_z_AKORD[[#This Row],[CZAS_START]]) &amp;"-"&amp; YEAR(Tabela_Kwerenda_z_AKORD[[#This Row],[CZAS_START]])</f>
        <v>0-1-1900</v>
      </c>
      <c r="K3534" t="e">
        <f>INDEX(AKORDT[],MATCH(Tabela_Kwerenda_z_AKORD[[#This Row],[PRACOWNICY_ID]],AKORDT[PRACOWNICY_ID],0),1)</f>
        <v>#N/A</v>
      </c>
    </row>
    <row r="3535" spans="1:11">
      <c r="A3535" s="11"/>
      <c r="B3535" s="11"/>
      <c r="F3535" s="11"/>
      <c r="I3535" t="str">
        <f>LEFT(Tabela_Kwerenda_z_AKORD[[#This Row],[NR_KOMISJI]],5)</f>
        <v/>
      </c>
      <c r="J3535" t="str">
        <f>DAY(Tabela_Kwerenda_z_AKORD[[#This Row],[CZAS_START]]) &amp;"-"&amp; MONTH(Tabela_Kwerenda_z_AKORD[[#This Row],[CZAS_START]]) &amp;"-"&amp; YEAR(Tabela_Kwerenda_z_AKORD[[#This Row],[CZAS_START]])</f>
        <v>0-1-1900</v>
      </c>
      <c r="K3535" t="e">
        <f>INDEX(AKORDT[],MATCH(Tabela_Kwerenda_z_AKORD[[#This Row],[PRACOWNICY_ID]],AKORDT[PRACOWNICY_ID],0),1)</f>
        <v>#N/A</v>
      </c>
    </row>
    <row r="3536" spans="1:11">
      <c r="A3536" s="11"/>
      <c r="B3536" s="11"/>
      <c r="F3536" s="11"/>
      <c r="I3536" t="str">
        <f>LEFT(Tabela_Kwerenda_z_AKORD[[#This Row],[NR_KOMISJI]],5)</f>
        <v/>
      </c>
      <c r="J3536" t="str">
        <f>DAY(Tabela_Kwerenda_z_AKORD[[#This Row],[CZAS_START]]) &amp;"-"&amp; MONTH(Tabela_Kwerenda_z_AKORD[[#This Row],[CZAS_START]]) &amp;"-"&amp; YEAR(Tabela_Kwerenda_z_AKORD[[#This Row],[CZAS_START]])</f>
        <v>0-1-1900</v>
      </c>
      <c r="K3536" t="e">
        <f>INDEX(AKORDT[],MATCH(Tabela_Kwerenda_z_AKORD[[#This Row],[PRACOWNICY_ID]],AKORDT[PRACOWNICY_ID],0),1)</f>
        <v>#N/A</v>
      </c>
    </row>
    <row r="3537" spans="1:11">
      <c r="A3537" s="11"/>
      <c r="B3537" s="11"/>
      <c r="F3537" s="11"/>
      <c r="I3537" t="str">
        <f>LEFT(Tabela_Kwerenda_z_AKORD[[#This Row],[NR_KOMISJI]],5)</f>
        <v/>
      </c>
      <c r="J3537" t="str">
        <f>DAY(Tabela_Kwerenda_z_AKORD[[#This Row],[CZAS_START]]) &amp;"-"&amp; MONTH(Tabela_Kwerenda_z_AKORD[[#This Row],[CZAS_START]]) &amp;"-"&amp; YEAR(Tabela_Kwerenda_z_AKORD[[#This Row],[CZAS_START]])</f>
        <v>0-1-1900</v>
      </c>
      <c r="K3537" t="e">
        <f>INDEX(AKORDT[],MATCH(Tabela_Kwerenda_z_AKORD[[#This Row],[PRACOWNICY_ID]],AKORDT[PRACOWNICY_ID],0),1)</f>
        <v>#N/A</v>
      </c>
    </row>
    <row r="3538" spans="1:11">
      <c r="A3538" s="11"/>
      <c r="B3538" s="11"/>
      <c r="F3538" s="11"/>
      <c r="I3538" t="str">
        <f>LEFT(Tabela_Kwerenda_z_AKORD[[#This Row],[NR_KOMISJI]],5)</f>
        <v/>
      </c>
      <c r="J3538" t="str">
        <f>DAY(Tabela_Kwerenda_z_AKORD[[#This Row],[CZAS_START]]) &amp;"-"&amp; MONTH(Tabela_Kwerenda_z_AKORD[[#This Row],[CZAS_START]]) &amp;"-"&amp; YEAR(Tabela_Kwerenda_z_AKORD[[#This Row],[CZAS_START]])</f>
        <v>0-1-1900</v>
      </c>
      <c r="K3538" t="e">
        <f>INDEX(AKORDT[],MATCH(Tabela_Kwerenda_z_AKORD[[#This Row],[PRACOWNICY_ID]],AKORDT[PRACOWNICY_ID],0),1)</f>
        <v>#N/A</v>
      </c>
    </row>
    <row r="3539" spans="1:11">
      <c r="A3539" s="11"/>
      <c r="B3539" s="11"/>
      <c r="F3539" s="11"/>
      <c r="I3539" t="str">
        <f>LEFT(Tabela_Kwerenda_z_AKORD[[#This Row],[NR_KOMISJI]],5)</f>
        <v/>
      </c>
      <c r="J3539" t="str">
        <f>DAY(Tabela_Kwerenda_z_AKORD[[#This Row],[CZAS_START]]) &amp;"-"&amp; MONTH(Tabela_Kwerenda_z_AKORD[[#This Row],[CZAS_START]]) &amp;"-"&amp; YEAR(Tabela_Kwerenda_z_AKORD[[#This Row],[CZAS_START]])</f>
        <v>0-1-1900</v>
      </c>
      <c r="K3539" t="e">
        <f>INDEX(AKORDT[],MATCH(Tabela_Kwerenda_z_AKORD[[#This Row],[PRACOWNICY_ID]],AKORDT[PRACOWNICY_ID],0),1)</f>
        <v>#N/A</v>
      </c>
    </row>
    <row r="3540" spans="1:11">
      <c r="A3540" s="11"/>
      <c r="B3540" s="11"/>
      <c r="F3540" s="11"/>
      <c r="I3540" t="str">
        <f>LEFT(Tabela_Kwerenda_z_AKORD[[#This Row],[NR_KOMISJI]],5)</f>
        <v/>
      </c>
      <c r="J3540" t="str">
        <f>DAY(Tabela_Kwerenda_z_AKORD[[#This Row],[CZAS_START]]) &amp;"-"&amp; MONTH(Tabela_Kwerenda_z_AKORD[[#This Row],[CZAS_START]]) &amp;"-"&amp; YEAR(Tabela_Kwerenda_z_AKORD[[#This Row],[CZAS_START]])</f>
        <v>0-1-1900</v>
      </c>
      <c r="K3540" t="e">
        <f>INDEX(AKORDT[],MATCH(Tabela_Kwerenda_z_AKORD[[#This Row],[PRACOWNICY_ID]],AKORDT[PRACOWNICY_ID],0),1)</f>
        <v>#N/A</v>
      </c>
    </row>
    <row r="3541" spans="1:11">
      <c r="A3541" s="11"/>
      <c r="B3541" s="11"/>
      <c r="F3541" s="11"/>
      <c r="I3541" t="str">
        <f>LEFT(Tabela_Kwerenda_z_AKORD[[#This Row],[NR_KOMISJI]],5)</f>
        <v/>
      </c>
      <c r="J3541" t="str">
        <f>DAY(Tabela_Kwerenda_z_AKORD[[#This Row],[CZAS_START]]) &amp;"-"&amp; MONTH(Tabela_Kwerenda_z_AKORD[[#This Row],[CZAS_START]]) &amp;"-"&amp; YEAR(Tabela_Kwerenda_z_AKORD[[#This Row],[CZAS_START]])</f>
        <v>0-1-1900</v>
      </c>
      <c r="K3541" t="e">
        <f>INDEX(AKORDT[],MATCH(Tabela_Kwerenda_z_AKORD[[#This Row],[PRACOWNICY_ID]],AKORDT[PRACOWNICY_ID],0),1)</f>
        <v>#N/A</v>
      </c>
    </row>
    <row r="3542" spans="1:11">
      <c r="A3542" s="11"/>
      <c r="B3542" s="11"/>
      <c r="F3542" s="11"/>
      <c r="I3542" t="str">
        <f>LEFT(Tabela_Kwerenda_z_AKORD[[#This Row],[NR_KOMISJI]],5)</f>
        <v/>
      </c>
      <c r="J3542" t="str">
        <f>DAY(Tabela_Kwerenda_z_AKORD[[#This Row],[CZAS_START]]) &amp;"-"&amp; MONTH(Tabela_Kwerenda_z_AKORD[[#This Row],[CZAS_START]]) &amp;"-"&amp; YEAR(Tabela_Kwerenda_z_AKORD[[#This Row],[CZAS_START]])</f>
        <v>0-1-1900</v>
      </c>
      <c r="K3542" t="e">
        <f>INDEX(AKORDT[],MATCH(Tabela_Kwerenda_z_AKORD[[#This Row],[PRACOWNICY_ID]],AKORDT[PRACOWNICY_ID],0),1)</f>
        <v>#N/A</v>
      </c>
    </row>
    <row r="3543" spans="1:11">
      <c r="A3543" s="11"/>
      <c r="B3543" s="11"/>
      <c r="F3543" s="11"/>
      <c r="I3543" t="str">
        <f>LEFT(Tabela_Kwerenda_z_AKORD[[#This Row],[NR_KOMISJI]],5)</f>
        <v/>
      </c>
      <c r="J3543" t="str">
        <f>DAY(Tabela_Kwerenda_z_AKORD[[#This Row],[CZAS_START]]) &amp;"-"&amp; MONTH(Tabela_Kwerenda_z_AKORD[[#This Row],[CZAS_START]]) &amp;"-"&amp; YEAR(Tabela_Kwerenda_z_AKORD[[#This Row],[CZAS_START]])</f>
        <v>0-1-1900</v>
      </c>
      <c r="K3543" t="e">
        <f>INDEX(AKORDT[],MATCH(Tabela_Kwerenda_z_AKORD[[#This Row],[PRACOWNICY_ID]],AKORDT[PRACOWNICY_ID],0),1)</f>
        <v>#N/A</v>
      </c>
    </row>
    <row r="3544" spans="1:11">
      <c r="A3544" s="11"/>
      <c r="B3544" s="11"/>
      <c r="F3544" s="11"/>
      <c r="I3544" t="str">
        <f>LEFT(Tabela_Kwerenda_z_AKORD[[#This Row],[NR_KOMISJI]],5)</f>
        <v/>
      </c>
      <c r="J3544" t="str">
        <f>DAY(Tabela_Kwerenda_z_AKORD[[#This Row],[CZAS_START]]) &amp;"-"&amp; MONTH(Tabela_Kwerenda_z_AKORD[[#This Row],[CZAS_START]]) &amp;"-"&amp; YEAR(Tabela_Kwerenda_z_AKORD[[#This Row],[CZAS_START]])</f>
        <v>0-1-1900</v>
      </c>
      <c r="K3544" t="e">
        <f>INDEX(AKORDT[],MATCH(Tabela_Kwerenda_z_AKORD[[#This Row],[PRACOWNICY_ID]],AKORDT[PRACOWNICY_ID],0),1)</f>
        <v>#N/A</v>
      </c>
    </row>
    <row r="3545" spans="1:11">
      <c r="A3545" s="11"/>
      <c r="B3545" s="11"/>
      <c r="F3545" s="11"/>
      <c r="I3545" t="str">
        <f>LEFT(Tabela_Kwerenda_z_AKORD[[#This Row],[NR_KOMISJI]],5)</f>
        <v/>
      </c>
      <c r="J3545" t="str">
        <f>DAY(Tabela_Kwerenda_z_AKORD[[#This Row],[CZAS_START]]) &amp;"-"&amp; MONTH(Tabela_Kwerenda_z_AKORD[[#This Row],[CZAS_START]]) &amp;"-"&amp; YEAR(Tabela_Kwerenda_z_AKORD[[#This Row],[CZAS_START]])</f>
        <v>0-1-1900</v>
      </c>
      <c r="K3545" t="e">
        <f>INDEX(AKORDT[],MATCH(Tabela_Kwerenda_z_AKORD[[#This Row],[PRACOWNICY_ID]],AKORDT[PRACOWNICY_ID],0),1)</f>
        <v>#N/A</v>
      </c>
    </row>
    <row r="3546" spans="1:11">
      <c r="A3546" s="11"/>
      <c r="B3546" s="11"/>
      <c r="F3546" s="11"/>
      <c r="I3546" t="str">
        <f>LEFT(Tabela_Kwerenda_z_AKORD[[#This Row],[NR_KOMISJI]],5)</f>
        <v/>
      </c>
      <c r="J3546" t="str">
        <f>DAY(Tabela_Kwerenda_z_AKORD[[#This Row],[CZAS_START]]) &amp;"-"&amp; MONTH(Tabela_Kwerenda_z_AKORD[[#This Row],[CZAS_START]]) &amp;"-"&amp; YEAR(Tabela_Kwerenda_z_AKORD[[#This Row],[CZAS_START]])</f>
        <v>0-1-1900</v>
      </c>
      <c r="K3546" t="e">
        <f>INDEX(AKORDT[],MATCH(Tabela_Kwerenda_z_AKORD[[#This Row],[PRACOWNICY_ID]],AKORDT[PRACOWNICY_ID],0),1)</f>
        <v>#N/A</v>
      </c>
    </row>
    <row r="3547" spans="1:11">
      <c r="A3547" s="11"/>
      <c r="B3547" s="11"/>
      <c r="F3547" s="11"/>
      <c r="I3547" t="str">
        <f>LEFT(Tabela_Kwerenda_z_AKORD[[#This Row],[NR_KOMISJI]],5)</f>
        <v/>
      </c>
      <c r="J3547" t="str">
        <f>DAY(Tabela_Kwerenda_z_AKORD[[#This Row],[CZAS_START]]) &amp;"-"&amp; MONTH(Tabela_Kwerenda_z_AKORD[[#This Row],[CZAS_START]]) &amp;"-"&amp; YEAR(Tabela_Kwerenda_z_AKORD[[#This Row],[CZAS_START]])</f>
        <v>0-1-1900</v>
      </c>
      <c r="K3547" t="e">
        <f>INDEX(AKORDT[],MATCH(Tabela_Kwerenda_z_AKORD[[#This Row],[PRACOWNICY_ID]],AKORDT[PRACOWNICY_ID],0),1)</f>
        <v>#N/A</v>
      </c>
    </row>
    <row r="3548" spans="1:11">
      <c r="A3548" s="11"/>
      <c r="B3548" s="11"/>
      <c r="F3548" s="11"/>
      <c r="I3548" t="str">
        <f>LEFT(Tabela_Kwerenda_z_AKORD[[#This Row],[NR_KOMISJI]],5)</f>
        <v/>
      </c>
      <c r="J3548" t="str">
        <f>DAY(Tabela_Kwerenda_z_AKORD[[#This Row],[CZAS_START]]) &amp;"-"&amp; MONTH(Tabela_Kwerenda_z_AKORD[[#This Row],[CZAS_START]]) &amp;"-"&amp; YEAR(Tabela_Kwerenda_z_AKORD[[#This Row],[CZAS_START]])</f>
        <v>0-1-1900</v>
      </c>
      <c r="K3548" t="e">
        <f>INDEX(AKORDT[],MATCH(Tabela_Kwerenda_z_AKORD[[#This Row],[PRACOWNICY_ID]],AKORDT[PRACOWNICY_ID],0),1)</f>
        <v>#N/A</v>
      </c>
    </row>
    <row r="3549" spans="1:11">
      <c r="A3549" s="11"/>
      <c r="B3549" s="11"/>
      <c r="F3549" s="11"/>
      <c r="I3549" t="str">
        <f>LEFT(Tabela_Kwerenda_z_AKORD[[#This Row],[NR_KOMISJI]],5)</f>
        <v/>
      </c>
      <c r="J3549" t="str">
        <f>DAY(Tabela_Kwerenda_z_AKORD[[#This Row],[CZAS_START]]) &amp;"-"&amp; MONTH(Tabela_Kwerenda_z_AKORD[[#This Row],[CZAS_START]]) &amp;"-"&amp; YEAR(Tabela_Kwerenda_z_AKORD[[#This Row],[CZAS_START]])</f>
        <v>0-1-1900</v>
      </c>
      <c r="K3549" t="e">
        <f>INDEX(AKORDT[],MATCH(Tabela_Kwerenda_z_AKORD[[#This Row],[PRACOWNICY_ID]],AKORDT[PRACOWNICY_ID],0),1)</f>
        <v>#N/A</v>
      </c>
    </row>
    <row r="3550" spans="1:11">
      <c r="A3550" s="11"/>
      <c r="B3550" s="11"/>
      <c r="F3550" s="11"/>
      <c r="I3550" t="str">
        <f>LEFT(Tabela_Kwerenda_z_AKORD[[#This Row],[NR_KOMISJI]],5)</f>
        <v/>
      </c>
      <c r="J3550" t="str">
        <f>DAY(Tabela_Kwerenda_z_AKORD[[#This Row],[CZAS_START]]) &amp;"-"&amp; MONTH(Tabela_Kwerenda_z_AKORD[[#This Row],[CZAS_START]]) &amp;"-"&amp; YEAR(Tabela_Kwerenda_z_AKORD[[#This Row],[CZAS_START]])</f>
        <v>0-1-1900</v>
      </c>
      <c r="K3550" t="e">
        <f>INDEX(AKORDT[],MATCH(Tabela_Kwerenda_z_AKORD[[#This Row],[PRACOWNICY_ID]],AKORDT[PRACOWNICY_ID],0),1)</f>
        <v>#N/A</v>
      </c>
    </row>
    <row r="3551" spans="1:11">
      <c r="A3551" s="11"/>
      <c r="B3551" s="11"/>
      <c r="F3551" s="11"/>
      <c r="I3551" t="str">
        <f>LEFT(Tabela_Kwerenda_z_AKORD[[#This Row],[NR_KOMISJI]],5)</f>
        <v/>
      </c>
      <c r="J3551" t="str">
        <f>DAY(Tabela_Kwerenda_z_AKORD[[#This Row],[CZAS_START]]) &amp;"-"&amp; MONTH(Tabela_Kwerenda_z_AKORD[[#This Row],[CZAS_START]]) &amp;"-"&amp; YEAR(Tabela_Kwerenda_z_AKORD[[#This Row],[CZAS_START]])</f>
        <v>0-1-1900</v>
      </c>
      <c r="K3551" t="e">
        <f>INDEX(AKORDT[],MATCH(Tabela_Kwerenda_z_AKORD[[#This Row],[PRACOWNICY_ID]],AKORDT[PRACOWNICY_ID],0),1)</f>
        <v>#N/A</v>
      </c>
    </row>
    <row r="3552" spans="1:11">
      <c r="A3552" s="11"/>
      <c r="B3552" s="11"/>
      <c r="F3552" s="11"/>
      <c r="I3552" t="str">
        <f>LEFT(Tabela_Kwerenda_z_AKORD[[#This Row],[NR_KOMISJI]],5)</f>
        <v/>
      </c>
      <c r="J3552" t="str">
        <f>DAY(Tabela_Kwerenda_z_AKORD[[#This Row],[CZAS_START]]) &amp;"-"&amp; MONTH(Tabela_Kwerenda_z_AKORD[[#This Row],[CZAS_START]]) &amp;"-"&amp; YEAR(Tabela_Kwerenda_z_AKORD[[#This Row],[CZAS_START]])</f>
        <v>0-1-1900</v>
      </c>
      <c r="K3552" t="e">
        <f>INDEX(AKORDT[],MATCH(Tabela_Kwerenda_z_AKORD[[#This Row],[PRACOWNICY_ID]],AKORDT[PRACOWNICY_ID],0),1)</f>
        <v>#N/A</v>
      </c>
    </row>
    <row r="3553" spans="1:11">
      <c r="A3553" s="11"/>
      <c r="B3553" s="11"/>
      <c r="F3553" s="11"/>
      <c r="I3553" t="str">
        <f>LEFT(Tabela_Kwerenda_z_AKORD[[#This Row],[NR_KOMISJI]],5)</f>
        <v/>
      </c>
      <c r="J3553" t="str">
        <f>DAY(Tabela_Kwerenda_z_AKORD[[#This Row],[CZAS_START]]) &amp;"-"&amp; MONTH(Tabela_Kwerenda_z_AKORD[[#This Row],[CZAS_START]]) &amp;"-"&amp; YEAR(Tabela_Kwerenda_z_AKORD[[#This Row],[CZAS_START]])</f>
        <v>0-1-1900</v>
      </c>
      <c r="K3553" t="e">
        <f>INDEX(AKORDT[],MATCH(Tabela_Kwerenda_z_AKORD[[#This Row],[PRACOWNICY_ID]],AKORDT[PRACOWNICY_ID],0),1)</f>
        <v>#N/A</v>
      </c>
    </row>
    <row r="3554" spans="1:11">
      <c r="A3554" s="11"/>
      <c r="B3554" s="11"/>
      <c r="F3554" s="11"/>
      <c r="I3554" t="str">
        <f>LEFT(Tabela_Kwerenda_z_AKORD[[#This Row],[NR_KOMISJI]],5)</f>
        <v/>
      </c>
      <c r="J3554" t="str">
        <f>DAY(Tabela_Kwerenda_z_AKORD[[#This Row],[CZAS_START]]) &amp;"-"&amp; MONTH(Tabela_Kwerenda_z_AKORD[[#This Row],[CZAS_START]]) &amp;"-"&amp; YEAR(Tabela_Kwerenda_z_AKORD[[#This Row],[CZAS_START]])</f>
        <v>0-1-1900</v>
      </c>
      <c r="K3554" t="e">
        <f>INDEX(AKORDT[],MATCH(Tabela_Kwerenda_z_AKORD[[#This Row],[PRACOWNICY_ID]],AKORDT[PRACOWNICY_ID],0),1)</f>
        <v>#N/A</v>
      </c>
    </row>
    <row r="3555" spans="1:11">
      <c r="A3555" s="11"/>
      <c r="B3555" s="11"/>
      <c r="F3555" s="11"/>
      <c r="I3555" t="str">
        <f>LEFT(Tabela_Kwerenda_z_AKORD[[#This Row],[NR_KOMISJI]],5)</f>
        <v/>
      </c>
      <c r="J3555" t="str">
        <f>DAY(Tabela_Kwerenda_z_AKORD[[#This Row],[CZAS_START]]) &amp;"-"&amp; MONTH(Tabela_Kwerenda_z_AKORD[[#This Row],[CZAS_START]]) &amp;"-"&amp; YEAR(Tabela_Kwerenda_z_AKORD[[#This Row],[CZAS_START]])</f>
        <v>0-1-1900</v>
      </c>
      <c r="K3555" t="e">
        <f>INDEX(AKORDT[],MATCH(Tabela_Kwerenda_z_AKORD[[#This Row],[PRACOWNICY_ID]],AKORDT[PRACOWNICY_ID],0),1)</f>
        <v>#N/A</v>
      </c>
    </row>
    <row r="3556" spans="1:11">
      <c r="A3556" s="11"/>
      <c r="B3556" s="11"/>
      <c r="F3556" s="11"/>
      <c r="I3556" t="str">
        <f>LEFT(Tabela_Kwerenda_z_AKORD[[#This Row],[NR_KOMISJI]],5)</f>
        <v/>
      </c>
      <c r="J3556" t="str">
        <f>DAY(Tabela_Kwerenda_z_AKORD[[#This Row],[CZAS_START]]) &amp;"-"&amp; MONTH(Tabela_Kwerenda_z_AKORD[[#This Row],[CZAS_START]]) &amp;"-"&amp; YEAR(Tabela_Kwerenda_z_AKORD[[#This Row],[CZAS_START]])</f>
        <v>0-1-1900</v>
      </c>
      <c r="K3556" t="e">
        <f>INDEX(AKORDT[],MATCH(Tabela_Kwerenda_z_AKORD[[#This Row],[PRACOWNICY_ID]],AKORDT[PRACOWNICY_ID],0),1)</f>
        <v>#N/A</v>
      </c>
    </row>
    <row r="3557" spans="1:11">
      <c r="A3557" s="11"/>
      <c r="B3557" s="11"/>
      <c r="F3557" s="11"/>
      <c r="I3557" t="str">
        <f>LEFT(Tabela_Kwerenda_z_AKORD[[#This Row],[NR_KOMISJI]],5)</f>
        <v/>
      </c>
      <c r="J3557" t="str">
        <f>DAY(Tabela_Kwerenda_z_AKORD[[#This Row],[CZAS_START]]) &amp;"-"&amp; MONTH(Tabela_Kwerenda_z_AKORD[[#This Row],[CZAS_START]]) &amp;"-"&amp; YEAR(Tabela_Kwerenda_z_AKORD[[#This Row],[CZAS_START]])</f>
        <v>0-1-1900</v>
      </c>
      <c r="K3557" t="e">
        <f>INDEX(AKORDT[],MATCH(Tabela_Kwerenda_z_AKORD[[#This Row],[PRACOWNICY_ID]],AKORDT[PRACOWNICY_ID],0),1)</f>
        <v>#N/A</v>
      </c>
    </row>
    <row r="3558" spans="1:11">
      <c r="A3558" s="11"/>
      <c r="B3558" s="11"/>
      <c r="F3558" s="11"/>
      <c r="I3558" t="str">
        <f>LEFT(Tabela_Kwerenda_z_AKORD[[#This Row],[NR_KOMISJI]],5)</f>
        <v/>
      </c>
      <c r="J3558" t="str">
        <f>DAY(Tabela_Kwerenda_z_AKORD[[#This Row],[CZAS_START]]) &amp;"-"&amp; MONTH(Tabela_Kwerenda_z_AKORD[[#This Row],[CZAS_START]]) &amp;"-"&amp; YEAR(Tabela_Kwerenda_z_AKORD[[#This Row],[CZAS_START]])</f>
        <v>0-1-1900</v>
      </c>
      <c r="K3558" t="e">
        <f>INDEX(AKORDT[],MATCH(Tabela_Kwerenda_z_AKORD[[#This Row],[PRACOWNICY_ID]],AKORDT[PRACOWNICY_ID],0),1)</f>
        <v>#N/A</v>
      </c>
    </row>
    <row r="3559" spans="1:11">
      <c r="A3559" s="11"/>
      <c r="B3559" s="11"/>
      <c r="F3559" s="11"/>
      <c r="I3559" t="str">
        <f>LEFT(Tabela_Kwerenda_z_AKORD[[#This Row],[NR_KOMISJI]],5)</f>
        <v/>
      </c>
      <c r="J3559" t="str">
        <f>DAY(Tabela_Kwerenda_z_AKORD[[#This Row],[CZAS_START]]) &amp;"-"&amp; MONTH(Tabela_Kwerenda_z_AKORD[[#This Row],[CZAS_START]]) &amp;"-"&amp; YEAR(Tabela_Kwerenda_z_AKORD[[#This Row],[CZAS_START]])</f>
        <v>0-1-1900</v>
      </c>
      <c r="K3559" t="e">
        <f>INDEX(AKORDT[],MATCH(Tabela_Kwerenda_z_AKORD[[#This Row],[PRACOWNICY_ID]],AKORDT[PRACOWNICY_ID],0),1)</f>
        <v>#N/A</v>
      </c>
    </row>
    <row r="3560" spans="1:11">
      <c r="A3560" s="11"/>
      <c r="B3560" s="11"/>
      <c r="F3560" s="11"/>
      <c r="I3560" t="str">
        <f>LEFT(Tabela_Kwerenda_z_AKORD[[#This Row],[NR_KOMISJI]],5)</f>
        <v/>
      </c>
      <c r="J3560" t="str">
        <f>DAY(Tabela_Kwerenda_z_AKORD[[#This Row],[CZAS_START]]) &amp;"-"&amp; MONTH(Tabela_Kwerenda_z_AKORD[[#This Row],[CZAS_START]]) &amp;"-"&amp; YEAR(Tabela_Kwerenda_z_AKORD[[#This Row],[CZAS_START]])</f>
        <v>0-1-1900</v>
      </c>
      <c r="K3560" t="e">
        <f>INDEX(AKORDT[],MATCH(Tabela_Kwerenda_z_AKORD[[#This Row],[PRACOWNICY_ID]],AKORDT[PRACOWNICY_ID],0),1)</f>
        <v>#N/A</v>
      </c>
    </row>
    <row r="3561" spans="1:11">
      <c r="A3561" s="11"/>
      <c r="B3561" s="11"/>
      <c r="F3561" s="11"/>
      <c r="I3561" t="str">
        <f>LEFT(Tabela_Kwerenda_z_AKORD[[#This Row],[NR_KOMISJI]],5)</f>
        <v/>
      </c>
      <c r="J3561" t="str">
        <f>DAY(Tabela_Kwerenda_z_AKORD[[#This Row],[CZAS_START]]) &amp;"-"&amp; MONTH(Tabela_Kwerenda_z_AKORD[[#This Row],[CZAS_START]]) &amp;"-"&amp; YEAR(Tabela_Kwerenda_z_AKORD[[#This Row],[CZAS_START]])</f>
        <v>0-1-1900</v>
      </c>
      <c r="K3561" t="e">
        <f>INDEX(AKORDT[],MATCH(Tabela_Kwerenda_z_AKORD[[#This Row],[PRACOWNICY_ID]],AKORDT[PRACOWNICY_ID],0),1)</f>
        <v>#N/A</v>
      </c>
    </row>
    <row r="3562" spans="1:11">
      <c r="A3562" s="11"/>
      <c r="B3562" s="11"/>
      <c r="F3562" s="11"/>
      <c r="I3562" t="str">
        <f>LEFT(Tabela_Kwerenda_z_AKORD[[#This Row],[NR_KOMISJI]],5)</f>
        <v/>
      </c>
      <c r="J3562" t="str">
        <f>DAY(Tabela_Kwerenda_z_AKORD[[#This Row],[CZAS_START]]) &amp;"-"&amp; MONTH(Tabela_Kwerenda_z_AKORD[[#This Row],[CZAS_START]]) &amp;"-"&amp; YEAR(Tabela_Kwerenda_z_AKORD[[#This Row],[CZAS_START]])</f>
        <v>0-1-1900</v>
      </c>
      <c r="K3562" t="e">
        <f>INDEX(AKORDT[],MATCH(Tabela_Kwerenda_z_AKORD[[#This Row],[PRACOWNICY_ID]],AKORDT[PRACOWNICY_ID],0),1)</f>
        <v>#N/A</v>
      </c>
    </row>
    <row r="3563" spans="1:11">
      <c r="A3563" s="11"/>
      <c r="B3563" s="11"/>
      <c r="F3563" s="11"/>
      <c r="I3563" t="str">
        <f>LEFT(Tabela_Kwerenda_z_AKORD[[#This Row],[NR_KOMISJI]],5)</f>
        <v/>
      </c>
      <c r="J3563" t="str">
        <f>DAY(Tabela_Kwerenda_z_AKORD[[#This Row],[CZAS_START]]) &amp;"-"&amp; MONTH(Tabela_Kwerenda_z_AKORD[[#This Row],[CZAS_START]]) &amp;"-"&amp; YEAR(Tabela_Kwerenda_z_AKORD[[#This Row],[CZAS_START]])</f>
        <v>0-1-1900</v>
      </c>
      <c r="K3563" t="e">
        <f>INDEX(AKORDT[],MATCH(Tabela_Kwerenda_z_AKORD[[#This Row],[PRACOWNICY_ID]],AKORDT[PRACOWNICY_ID],0),1)</f>
        <v>#N/A</v>
      </c>
    </row>
    <row r="3564" spans="1:11">
      <c r="A3564" s="11"/>
      <c r="B3564" s="11"/>
      <c r="F3564" s="11"/>
      <c r="I3564" t="str">
        <f>LEFT(Tabela_Kwerenda_z_AKORD[[#This Row],[NR_KOMISJI]],5)</f>
        <v/>
      </c>
      <c r="J3564" t="str">
        <f>DAY(Tabela_Kwerenda_z_AKORD[[#This Row],[CZAS_START]]) &amp;"-"&amp; MONTH(Tabela_Kwerenda_z_AKORD[[#This Row],[CZAS_START]]) &amp;"-"&amp; YEAR(Tabela_Kwerenda_z_AKORD[[#This Row],[CZAS_START]])</f>
        <v>0-1-1900</v>
      </c>
      <c r="K3564" t="e">
        <f>INDEX(AKORDT[],MATCH(Tabela_Kwerenda_z_AKORD[[#This Row],[PRACOWNICY_ID]],AKORDT[PRACOWNICY_ID],0),1)</f>
        <v>#N/A</v>
      </c>
    </row>
    <row r="3565" spans="1:11">
      <c r="A3565" s="11"/>
      <c r="B3565" s="11"/>
      <c r="F3565" s="11"/>
      <c r="I3565" t="str">
        <f>LEFT(Tabela_Kwerenda_z_AKORD[[#This Row],[NR_KOMISJI]],5)</f>
        <v/>
      </c>
      <c r="J3565" t="str">
        <f>DAY(Tabela_Kwerenda_z_AKORD[[#This Row],[CZAS_START]]) &amp;"-"&amp; MONTH(Tabela_Kwerenda_z_AKORD[[#This Row],[CZAS_START]]) &amp;"-"&amp; YEAR(Tabela_Kwerenda_z_AKORD[[#This Row],[CZAS_START]])</f>
        <v>0-1-1900</v>
      </c>
      <c r="K3565" t="e">
        <f>INDEX(AKORDT[],MATCH(Tabela_Kwerenda_z_AKORD[[#This Row],[PRACOWNICY_ID]],AKORDT[PRACOWNICY_ID],0),1)</f>
        <v>#N/A</v>
      </c>
    </row>
    <row r="3566" spans="1:11">
      <c r="A3566" s="11"/>
      <c r="B3566" s="11"/>
      <c r="F3566" s="11"/>
      <c r="I3566" t="str">
        <f>LEFT(Tabela_Kwerenda_z_AKORD[[#This Row],[NR_KOMISJI]],5)</f>
        <v/>
      </c>
      <c r="J3566" t="str">
        <f>DAY(Tabela_Kwerenda_z_AKORD[[#This Row],[CZAS_START]]) &amp;"-"&amp; MONTH(Tabela_Kwerenda_z_AKORD[[#This Row],[CZAS_START]]) &amp;"-"&amp; YEAR(Tabela_Kwerenda_z_AKORD[[#This Row],[CZAS_START]])</f>
        <v>0-1-1900</v>
      </c>
      <c r="K3566" t="e">
        <f>INDEX(AKORDT[],MATCH(Tabela_Kwerenda_z_AKORD[[#This Row],[PRACOWNICY_ID]],AKORDT[PRACOWNICY_ID],0),1)</f>
        <v>#N/A</v>
      </c>
    </row>
    <row r="3567" spans="1:11">
      <c r="A3567" s="11"/>
      <c r="B3567" s="11"/>
      <c r="F3567" s="11"/>
      <c r="I3567" t="str">
        <f>LEFT(Tabela_Kwerenda_z_AKORD[[#This Row],[NR_KOMISJI]],5)</f>
        <v/>
      </c>
      <c r="J3567" t="str">
        <f>DAY(Tabela_Kwerenda_z_AKORD[[#This Row],[CZAS_START]]) &amp;"-"&amp; MONTH(Tabela_Kwerenda_z_AKORD[[#This Row],[CZAS_START]]) &amp;"-"&amp; YEAR(Tabela_Kwerenda_z_AKORD[[#This Row],[CZAS_START]])</f>
        <v>0-1-1900</v>
      </c>
      <c r="K3567" t="e">
        <f>INDEX(AKORDT[],MATCH(Tabela_Kwerenda_z_AKORD[[#This Row],[PRACOWNICY_ID]],AKORDT[PRACOWNICY_ID],0),1)</f>
        <v>#N/A</v>
      </c>
    </row>
    <row r="3568" spans="1:11">
      <c r="A3568" s="11"/>
      <c r="B3568" s="11"/>
      <c r="F3568" s="11"/>
      <c r="I3568" t="str">
        <f>LEFT(Tabela_Kwerenda_z_AKORD[[#This Row],[NR_KOMISJI]],5)</f>
        <v/>
      </c>
      <c r="J3568" t="str">
        <f>DAY(Tabela_Kwerenda_z_AKORD[[#This Row],[CZAS_START]]) &amp;"-"&amp; MONTH(Tabela_Kwerenda_z_AKORD[[#This Row],[CZAS_START]]) &amp;"-"&amp; YEAR(Tabela_Kwerenda_z_AKORD[[#This Row],[CZAS_START]])</f>
        <v>0-1-1900</v>
      </c>
      <c r="K3568" t="e">
        <f>INDEX(AKORDT[],MATCH(Tabela_Kwerenda_z_AKORD[[#This Row],[PRACOWNICY_ID]],AKORDT[PRACOWNICY_ID],0),1)</f>
        <v>#N/A</v>
      </c>
    </row>
    <row r="3569" spans="1:11">
      <c r="A3569" s="11"/>
      <c r="B3569" s="11"/>
      <c r="F3569" s="11"/>
      <c r="I3569" t="str">
        <f>LEFT(Tabela_Kwerenda_z_AKORD[[#This Row],[NR_KOMISJI]],5)</f>
        <v/>
      </c>
      <c r="J3569" t="str">
        <f>DAY(Tabela_Kwerenda_z_AKORD[[#This Row],[CZAS_START]]) &amp;"-"&amp; MONTH(Tabela_Kwerenda_z_AKORD[[#This Row],[CZAS_START]]) &amp;"-"&amp; YEAR(Tabela_Kwerenda_z_AKORD[[#This Row],[CZAS_START]])</f>
        <v>0-1-1900</v>
      </c>
      <c r="K3569" t="e">
        <f>INDEX(AKORDT[],MATCH(Tabela_Kwerenda_z_AKORD[[#This Row],[PRACOWNICY_ID]],AKORDT[PRACOWNICY_ID],0),1)</f>
        <v>#N/A</v>
      </c>
    </row>
    <row r="3570" spans="1:11">
      <c r="A3570" s="11"/>
      <c r="B3570" s="11"/>
      <c r="F3570" s="11"/>
      <c r="I3570" t="str">
        <f>LEFT(Tabela_Kwerenda_z_AKORD[[#This Row],[NR_KOMISJI]],5)</f>
        <v/>
      </c>
      <c r="J3570" t="str">
        <f>DAY(Tabela_Kwerenda_z_AKORD[[#This Row],[CZAS_START]]) &amp;"-"&amp; MONTH(Tabela_Kwerenda_z_AKORD[[#This Row],[CZAS_START]]) &amp;"-"&amp; YEAR(Tabela_Kwerenda_z_AKORD[[#This Row],[CZAS_START]])</f>
        <v>0-1-1900</v>
      </c>
      <c r="K3570" t="e">
        <f>INDEX(AKORDT[],MATCH(Tabela_Kwerenda_z_AKORD[[#This Row],[PRACOWNICY_ID]],AKORDT[PRACOWNICY_ID],0),1)</f>
        <v>#N/A</v>
      </c>
    </row>
    <row r="3571" spans="1:11">
      <c r="A3571" s="11"/>
      <c r="B3571" s="11"/>
      <c r="F3571" s="11"/>
      <c r="I3571" t="str">
        <f>LEFT(Tabela_Kwerenda_z_AKORD[[#This Row],[NR_KOMISJI]],5)</f>
        <v/>
      </c>
      <c r="J3571" t="str">
        <f>DAY(Tabela_Kwerenda_z_AKORD[[#This Row],[CZAS_START]]) &amp;"-"&amp; MONTH(Tabela_Kwerenda_z_AKORD[[#This Row],[CZAS_START]]) &amp;"-"&amp; YEAR(Tabela_Kwerenda_z_AKORD[[#This Row],[CZAS_START]])</f>
        <v>0-1-1900</v>
      </c>
      <c r="K3571" t="e">
        <f>INDEX(AKORDT[],MATCH(Tabela_Kwerenda_z_AKORD[[#This Row],[PRACOWNICY_ID]],AKORDT[PRACOWNICY_ID],0),1)</f>
        <v>#N/A</v>
      </c>
    </row>
    <row r="3572" spans="1:11">
      <c r="A3572" s="11"/>
      <c r="B3572" s="11"/>
      <c r="F3572" s="11"/>
      <c r="I3572" t="str">
        <f>LEFT(Tabela_Kwerenda_z_AKORD[[#This Row],[NR_KOMISJI]],5)</f>
        <v/>
      </c>
      <c r="J3572" t="str">
        <f>DAY(Tabela_Kwerenda_z_AKORD[[#This Row],[CZAS_START]]) &amp;"-"&amp; MONTH(Tabela_Kwerenda_z_AKORD[[#This Row],[CZAS_START]]) &amp;"-"&amp; YEAR(Tabela_Kwerenda_z_AKORD[[#This Row],[CZAS_START]])</f>
        <v>0-1-1900</v>
      </c>
      <c r="K3572" t="e">
        <f>INDEX(AKORDT[],MATCH(Tabela_Kwerenda_z_AKORD[[#This Row],[PRACOWNICY_ID]],AKORDT[PRACOWNICY_ID],0),1)</f>
        <v>#N/A</v>
      </c>
    </row>
    <row r="3573" spans="1:11">
      <c r="A3573" s="11"/>
      <c r="B3573" s="11"/>
      <c r="F3573" s="11"/>
      <c r="I3573" t="str">
        <f>LEFT(Tabela_Kwerenda_z_AKORD[[#This Row],[NR_KOMISJI]],5)</f>
        <v/>
      </c>
      <c r="J3573" t="str">
        <f>DAY(Tabela_Kwerenda_z_AKORD[[#This Row],[CZAS_START]]) &amp;"-"&amp; MONTH(Tabela_Kwerenda_z_AKORD[[#This Row],[CZAS_START]]) &amp;"-"&amp; YEAR(Tabela_Kwerenda_z_AKORD[[#This Row],[CZAS_START]])</f>
        <v>0-1-1900</v>
      </c>
      <c r="K3573" t="e">
        <f>INDEX(AKORDT[],MATCH(Tabela_Kwerenda_z_AKORD[[#This Row],[PRACOWNICY_ID]],AKORDT[PRACOWNICY_ID],0),1)</f>
        <v>#N/A</v>
      </c>
    </row>
    <row r="3574" spans="1:11">
      <c r="A3574" s="11"/>
      <c r="B3574" s="11"/>
      <c r="F3574" s="11"/>
      <c r="I3574" t="str">
        <f>LEFT(Tabela_Kwerenda_z_AKORD[[#This Row],[NR_KOMISJI]],5)</f>
        <v/>
      </c>
      <c r="J3574" t="str">
        <f>DAY(Tabela_Kwerenda_z_AKORD[[#This Row],[CZAS_START]]) &amp;"-"&amp; MONTH(Tabela_Kwerenda_z_AKORD[[#This Row],[CZAS_START]]) &amp;"-"&amp; YEAR(Tabela_Kwerenda_z_AKORD[[#This Row],[CZAS_START]])</f>
        <v>0-1-1900</v>
      </c>
      <c r="K3574" t="e">
        <f>INDEX(AKORDT[],MATCH(Tabela_Kwerenda_z_AKORD[[#This Row],[PRACOWNICY_ID]],AKORDT[PRACOWNICY_ID],0),1)</f>
        <v>#N/A</v>
      </c>
    </row>
    <row r="3575" spans="1:11">
      <c r="A3575" s="11"/>
      <c r="B3575" s="11"/>
      <c r="F3575" s="11"/>
      <c r="I3575" t="str">
        <f>LEFT(Tabela_Kwerenda_z_AKORD[[#This Row],[NR_KOMISJI]],5)</f>
        <v/>
      </c>
      <c r="J3575" t="str">
        <f>DAY(Tabela_Kwerenda_z_AKORD[[#This Row],[CZAS_START]]) &amp;"-"&amp; MONTH(Tabela_Kwerenda_z_AKORD[[#This Row],[CZAS_START]]) &amp;"-"&amp; YEAR(Tabela_Kwerenda_z_AKORD[[#This Row],[CZAS_START]])</f>
        <v>0-1-1900</v>
      </c>
      <c r="K3575" t="e">
        <f>INDEX(AKORDT[],MATCH(Tabela_Kwerenda_z_AKORD[[#This Row],[PRACOWNICY_ID]],AKORDT[PRACOWNICY_ID],0),1)</f>
        <v>#N/A</v>
      </c>
    </row>
    <row r="3576" spans="1:11">
      <c r="A3576" s="11"/>
      <c r="B3576" s="11"/>
      <c r="F3576" s="11"/>
      <c r="I3576" t="str">
        <f>LEFT(Tabela_Kwerenda_z_AKORD[[#This Row],[NR_KOMISJI]],5)</f>
        <v/>
      </c>
      <c r="J3576" t="str">
        <f>DAY(Tabela_Kwerenda_z_AKORD[[#This Row],[CZAS_START]]) &amp;"-"&amp; MONTH(Tabela_Kwerenda_z_AKORD[[#This Row],[CZAS_START]]) &amp;"-"&amp; YEAR(Tabela_Kwerenda_z_AKORD[[#This Row],[CZAS_START]])</f>
        <v>0-1-1900</v>
      </c>
      <c r="K3576" t="e">
        <f>INDEX(AKORDT[],MATCH(Tabela_Kwerenda_z_AKORD[[#This Row],[PRACOWNICY_ID]],AKORDT[PRACOWNICY_ID],0),1)</f>
        <v>#N/A</v>
      </c>
    </row>
    <row r="3577" spans="1:11">
      <c r="A3577" s="11"/>
      <c r="B3577" s="11"/>
      <c r="F3577" s="11"/>
      <c r="I3577" t="str">
        <f>LEFT(Tabela_Kwerenda_z_AKORD[[#This Row],[NR_KOMISJI]],5)</f>
        <v/>
      </c>
      <c r="J3577" t="str">
        <f>DAY(Tabela_Kwerenda_z_AKORD[[#This Row],[CZAS_START]]) &amp;"-"&amp; MONTH(Tabela_Kwerenda_z_AKORD[[#This Row],[CZAS_START]]) &amp;"-"&amp; YEAR(Tabela_Kwerenda_z_AKORD[[#This Row],[CZAS_START]])</f>
        <v>0-1-1900</v>
      </c>
      <c r="K3577" t="e">
        <f>INDEX(AKORDT[],MATCH(Tabela_Kwerenda_z_AKORD[[#This Row],[PRACOWNICY_ID]],AKORDT[PRACOWNICY_ID],0),1)</f>
        <v>#N/A</v>
      </c>
    </row>
    <row r="3578" spans="1:11">
      <c r="A3578" s="11"/>
      <c r="B3578" s="11"/>
      <c r="F3578" s="11"/>
      <c r="I3578" t="str">
        <f>LEFT(Tabela_Kwerenda_z_AKORD[[#This Row],[NR_KOMISJI]],5)</f>
        <v/>
      </c>
      <c r="J3578" t="str">
        <f>DAY(Tabela_Kwerenda_z_AKORD[[#This Row],[CZAS_START]]) &amp;"-"&amp; MONTH(Tabela_Kwerenda_z_AKORD[[#This Row],[CZAS_START]]) &amp;"-"&amp; YEAR(Tabela_Kwerenda_z_AKORD[[#This Row],[CZAS_START]])</f>
        <v>0-1-1900</v>
      </c>
      <c r="K3578" t="e">
        <f>INDEX(AKORDT[],MATCH(Tabela_Kwerenda_z_AKORD[[#This Row],[PRACOWNICY_ID]],AKORDT[PRACOWNICY_ID],0),1)</f>
        <v>#N/A</v>
      </c>
    </row>
    <row r="3579" spans="1:11">
      <c r="A3579" s="11"/>
      <c r="B3579" s="11"/>
      <c r="F3579" s="11"/>
      <c r="I3579" t="str">
        <f>LEFT(Tabela_Kwerenda_z_AKORD[[#This Row],[NR_KOMISJI]],5)</f>
        <v/>
      </c>
      <c r="J3579" t="str">
        <f>DAY(Tabela_Kwerenda_z_AKORD[[#This Row],[CZAS_START]]) &amp;"-"&amp; MONTH(Tabela_Kwerenda_z_AKORD[[#This Row],[CZAS_START]]) &amp;"-"&amp; YEAR(Tabela_Kwerenda_z_AKORD[[#This Row],[CZAS_START]])</f>
        <v>0-1-1900</v>
      </c>
      <c r="K3579" t="e">
        <f>INDEX(AKORDT[],MATCH(Tabela_Kwerenda_z_AKORD[[#This Row],[PRACOWNICY_ID]],AKORDT[PRACOWNICY_ID],0),1)</f>
        <v>#N/A</v>
      </c>
    </row>
    <row r="3580" spans="1:11">
      <c r="A3580" s="11"/>
      <c r="B3580" s="11"/>
      <c r="F3580" s="11"/>
      <c r="I3580" t="str">
        <f>LEFT(Tabela_Kwerenda_z_AKORD[[#This Row],[NR_KOMISJI]],5)</f>
        <v/>
      </c>
      <c r="J3580" t="str">
        <f>DAY(Tabela_Kwerenda_z_AKORD[[#This Row],[CZAS_START]]) &amp;"-"&amp; MONTH(Tabela_Kwerenda_z_AKORD[[#This Row],[CZAS_START]]) &amp;"-"&amp; YEAR(Tabela_Kwerenda_z_AKORD[[#This Row],[CZAS_START]])</f>
        <v>0-1-1900</v>
      </c>
      <c r="K3580" t="e">
        <f>INDEX(AKORDT[],MATCH(Tabela_Kwerenda_z_AKORD[[#This Row],[PRACOWNICY_ID]],AKORDT[PRACOWNICY_ID],0),1)</f>
        <v>#N/A</v>
      </c>
    </row>
    <row r="3581" spans="1:11">
      <c r="A3581" s="11"/>
      <c r="B3581" s="11"/>
      <c r="F3581" s="11"/>
      <c r="I3581" t="str">
        <f>LEFT(Tabela_Kwerenda_z_AKORD[[#This Row],[NR_KOMISJI]],5)</f>
        <v/>
      </c>
      <c r="J3581" t="str">
        <f>DAY(Tabela_Kwerenda_z_AKORD[[#This Row],[CZAS_START]]) &amp;"-"&amp; MONTH(Tabela_Kwerenda_z_AKORD[[#This Row],[CZAS_START]]) &amp;"-"&amp; YEAR(Tabela_Kwerenda_z_AKORD[[#This Row],[CZAS_START]])</f>
        <v>0-1-1900</v>
      </c>
      <c r="K3581" t="e">
        <f>INDEX(AKORDT[],MATCH(Tabela_Kwerenda_z_AKORD[[#This Row],[PRACOWNICY_ID]],AKORDT[PRACOWNICY_ID],0),1)</f>
        <v>#N/A</v>
      </c>
    </row>
    <row r="3582" spans="1:11">
      <c r="A3582" s="11"/>
      <c r="B3582" s="11"/>
      <c r="F3582" s="11"/>
      <c r="I3582" t="str">
        <f>LEFT(Tabela_Kwerenda_z_AKORD[[#This Row],[NR_KOMISJI]],5)</f>
        <v/>
      </c>
      <c r="J3582" t="str">
        <f>DAY(Tabela_Kwerenda_z_AKORD[[#This Row],[CZAS_START]]) &amp;"-"&amp; MONTH(Tabela_Kwerenda_z_AKORD[[#This Row],[CZAS_START]]) &amp;"-"&amp; YEAR(Tabela_Kwerenda_z_AKORD[[#This Row],[CZAS_START]])</f>
        <v>0-1-1900</v>
      </c>
      <c r="K3582" t="e">
        <f>INDEX(AKORDT[],MATCH(Tabela_Kwerenda_z_AKORD[[#This Row],[PRACOWNICY_ID]],AKORDT[PRACOWNICY_ID],0),1)</f>
        <v>#N/A</v>
      </c>
    </row>
    <row r="3583" spans="1:11">
      <c r="A3583" s="11"/>
      <c r="B3583" s="11"/>
      <c r="F3583" s="11"/>
      <c r="I3583" t="str">
        <f>LEFT(Tabela_Kwerenda_z_AKORD[[#This Row],[NR_KOMISJI]],5)</f>
        <v/>
      </c>
      <c r="J3583" t="str">
        <f>DAY(Tabela_Kwerenda_z_AKORD[[#This Row],[CZAS_START]]) &amp;"-"&amp; MONTH(Tabela_Kwerenda_z_AKORD[[#This Row],[CZAS_START]]) &amp;"-"&amp; YEAR(Tabela_Kwerenda_z_AKORD[[#This Row],[CZAS_START]])</f>
        <v>0-1-1900</v>
      </c>
      <c r="K3583" t="e">
        <f>INDEX(AKORDT[],MATCH(Tabela_Kwerenda_z_AKORD[[#This Row],[PRACOWNICY_ID]],AKORDT[PRACOWNICY_ID],0),1)</f>
        <v>#N/A</v>
      </c>
    </row>
    <row r="3584" spans="1:11">
      <c r="A3584" s="11"/>
      <c r="B3584" s="11"/>
      <c r="F3584" s="11"/>
      <c r="I3584" t="str">
        <f>LEFT(Tabela_Kwerenda_z_AKORD[[#This Row],[NR_KOMISJI]],5)</f>
        <v/>
      </c>
      <c r="J3584" t="str">
        <f>DAY(Tabela_Kwerenda_z_AKORD[[#This Row],[CZAS_START]]) &amp;"-"&amp; MONTH(Tabela_Kwerenda_z_AKORD[[#This Row],[CZAS_START]]) &amp;"-"&amp; YEAR(Tabela_Kwerenda_z_AKORD[[#This Row],[CZAS_START]])</f>
        <v>0-1-1900</v>
      </c>
      <c r="K3584" t="e">
        <f>INDEX(AKORDT[],MATCH(Tabela_Kwerenda_z_AKORD[[#This Row],[PRACOWNICY_ID]],AKORDT[PRACOWNICY_ID],0),1)</f>
        <v>#N/A</v>
      </c>
    </row>
    <row r="3585" spans="1:11">
      <c r="A3585" s="11"/>
      <c r="B3585" s="11"/>
      <c r="F3585" s="11"/>
      <c r="I3585" t="str">
        <f>LEFT(Tabela_Kwerenda_z_AKORD[[#This Row],[NR_KOMISJI]],5)</f>
        <v/>
      </c>
      <c r="J3585" t="str">
        <f>DAY(Tabela_Kwerenda_z_AKORD[[#This Row],[CZAS_START]]) &amp;"-"&amp; MONTH(Tabela_Kwerenda_z_AKORD[[#This Row],[CZAS_START]]) &amp;"-"&amp; YEAR(Tabela_Kwerenda_z_AKORD[[#This Row],[CZAS_START]])</f>
        <v>0-1-1900</v>
      </c>
      <c r="K3585" t="e">
        <f>INDEX(AKORDT[],MATCH(Tabela_Kwerenda_z_AKORD[[#This Row],[PRACOWNICY_ID]],AKORDT[PRACOWNICY_ID],0),1)</f>
        <v>#N/A</v>
      </c>
    </row>
    <row r="3586" spans="1:11">
      <c r="A3586" s="11"/>
      <c r="B3586" s="11"/>
      <c r="F3586" s="11"/>
      <c r="I3586" t="str">
        <f>LEFT(Tabela_Kwerenda_z_AKORD[[#This Row],[NR_KOMISJI]],5)</f>
        <v/>
      </c>
      <c r="J3586" t="str">
        <f>DAY(Tabela_Kwerenda_z_AKORD[[#This Row],[CZAS_START]]) &amp;"-"&amp; MONTH(Tabela_Kwerenda_z_AKORD[[#This Row],[CZAS_START]]) &amp;"-"&amp; YEAR(Tabela_Kwerenda_z_AKORD[[#This Row],[CZAS_START]])</f>
        <v>0-1-1900</v>
      </c>
      <c r="K3586" t="e">
        <f>INDEX(AKORDT[],MATCH(Tabela_Kwerenda_z_AKORD[[#This Row],[PRACOWNICY_ID]],AKORDT[PRACOWNICY_ID],0),1)</f>
        <v>#N/A</v>
      </c>
    </row>
    <row r="3587" spans="1:11">
      <c r="A3587" s="11"/>
      <c r="B3587" s="11"/>
      <c r="F3587" s="11"/>
      <c r="I3587" t="str">
        <f>LEFT(Tabela_Kwerenda_z_AKORD[[#This Row],[NR_KOMISJI]],5)</f>
        <v/>
      </c>
      <c r="J3587" t="str">
        <f>DAY(Tabela_Kwerenda_z_AKORD[[#This Row],[CZAS_START]]) &amp;"-"&amp; MONTH(Tabela_Kwerenda_z_AKORD[[#This Row],[CZAS_START]]) &amp;"-"&amp; YEAR(Tabela_Kwerenda_z_AKORD[[#This Row],[CZAS_START]])</f>
        <v>0-1-1900</v>
      </c>
      <c r="K3587" t="e">
        <f>INDEX(AKORDT[],MATCH(Tabela_Kwerenda_z_AKORD[[#This Row],[PRACOWNICY_ID]],AKORDT[PRACOWNICY_ID],0),1)</f>
        <v>#N/A</v>
      </c>
    </row>
    <row r="3588" spans="1:11">
      <c r="A3588" s="11"/>
      <c r="B3588" s="11"/>
      <c r="F3588" s="11"/>
      <c r="I3588" t="str">
        <f>LEFT(Tabela_Kwerenda_z_AKORD[[#This Row],[NR_KOMISJI]],5)</f>
        <v/>
      </c>
      <c r="J3588" t="str">
        <f>DAY(Tabela_Kwerenda_z_AKORD[[#This Row],[CZAS_START]]) &amp;"-"&amp; MONTH(Tabela_Kwerenda_z_AKORD[[#This Row],[CZAS_START]]) &amp;"-"&amp; YEAR(Tabela_Kwerenda_z_AKORD[[#This Row],[CZAS_START]])</f>
        <v>0-1-1900</v>
      </c>
      <c r="K3588" t="e">
        <f>INDEX(AKORDT[],MATCH(Tabela_Kwerenda_z_AKORD[[#This Row],[PRACOWNICY_ID]],AKORDT[PRACOWNICY_ID],0),1)</f>
        <v>#N/A</v>
      </c>
    </row>
    <row r="3589" spans="1:11">
      <c r="A3589" s="11"/>
      <c r="B3589" s="11"/>
      <c r="F3589" s="11"/>
      <c r="I3589" t="str">
        <f>LEFT(Tabela_Kwerenda_z_AKORD[[#This Row],[NR_KOMISJI]],5)</f>
        <v/>
      </c>
      <c r="J3589" t="str">
        <f>DAY(Tabela_Kwerenda_z_AKORD[[#This Row],[CZAS_START]]) &amp;"-"&amp; MONTH(Tabela_Kwerenda_z_AKORD[[#This Row],[CZAS_START]]) &amp;"-"&amp; YEAR(Tabela_Kwerenda_z_AKORD[[#This Row],[CZAS_START]])</f>
        <v>0-1-1900</v>
      </c>
      <c r="K3589" t="e">
        <f>INDEX(AKORDT[],MATCH(Tabela_Kwerenda_z_AKORD[[#This Row],[PRACOWNICY_ID]],AKORDT[PRACOWNICY_ID],0),1)</f>
        <v>#N/A</v>
      </c>
    </row>
    <row r="3590" spans="1:11">
      <c r="A3590" s="11"/>
      <c r="B3590" s="11"/>
      <c r="F3590" s="11"/>
      <c r="I3590" t="str">
        <f>LEFT(Tabela_Kwerenda_z_AKORD[[#This Row],[NR_KOMISJI]],5)</f>
        <v/>
      </c>
      <c r="J3590" t="str">
        <f>DAY(Tabela_Kwerenda_z_AKORD[[#This Row],[CZAS_START]]) &amp;"-"&amp; MONTH(Tabela_Kwerenda_z_AKORD[[#This Row],[CZAS_START]]) &amp;"-"&amp; YEAR(Tabela_Kwerenda_z_AKORD[[#This Row],[CZAS_START]])</f>
        <v>0-1-1900</v>
      </c>
      <c r="K3590" t="e">
        <f>INDEX(AKORDT[],MATCH(Tabela_Kwerenda_z_AKORD[[#This Row],[PRACOWNICY_ID]],AKORDT[PRACOWNICY_ID],0),1)</f>
        <v>#N/A</v>
      </c>
    </row>
    <row r="3591" spans="1:11">
      <c r="A3591" s="11"/>
      <c r="B3591" s="11"/>
      <c r="F3591" s="11"/>
      <c r="I3591" t="str">
        <f>LEFT(Tabela_Kwerenda_z_AKORD[[#This Row],[NR_KOMISJI]],5)</f>
        <v/>
      </c>
      <c r="J3591" t="str">
        <f>DAY(Tabela_Kwerenda_z_AKORD[[#This Row],[CZAS_START]]) &amp;"-"&amp; MONTH(Tabela_Kwerenda_z_AKORD[[#This Row],[CZAS_START]]) &amp;"-"&amp; YEAR(Tabela_Kwerenda_z_AKORD[[#This Row],[CZAS_START]])</f>
        <v>0-1-1900</v>
      </c>
      <c r="K3591" t="e">
        <f>INDEX(AKORDT[],MATCH(Tabela_Kwerenda_z_AKORD[[#This Row],[PRACOWNICY_ID]],AKORDT[PRACOWNICY_ID],0),1)</f>
        <v>#N/A</v>
      </c>
    </row>
    <row r="3592" spans="1:11">
      <c r="A3592" s="11"/>
      <c r="B3592" s="11"/>
      <c r="F3592" s="11"/>
      <c r="I3592" t="str">
        <f>LEFT(Tabela_Kwerenda_z_AKORD[[#This Row],[NR_KOMISJI]],5)</f>
        <v/>
      </c>
      <c r="J3592" t="str">
        <f>DAY(Tabela_Kwerenda_z_AKORD[[#This Row],[CZAS_START]]) &amp;"-"&amp; MONTH(Tabela_Kwerenda_z_AKORD[[#This Row],[CZAS_START]]) &amp;"-"&amp; YEAR(Tabela_Kwerenda_z_AKORD[[#This Row],[CZAS_START]])</f>
        <v>0-1-1900</v>
      </c>
      <c r="K3592" t="e">
        <f>INDEX(AKORDT[],MATCH(Tabela_Kwerenda_z_AKORD[[#This Row],[PRACOWNICY_ID]],AKORDT[PRACOWNICY_ID],0),1)</f>
        <v>#N/A</v>
      </c>
    </row>
    <row r="3593" spans="1:11">
      <c r="A3593" s="11"/>
      <c r="B3593" s="11"/>
      <c r="F3593" s="11"/>
      <c r="I3593" t="str">
        <f>LEFT(Tabela_Kwerenda_z_AKORD[[#This Row],[NR_KOMISJI]],5)</f>
        <v/>
      </c>
      <c r="J3593" t="str">
        <f>DAY(Tabela_Kwerenda_z_AKORD[[#This Row],[CZAS_START]]) &amp;"-"&amp; MONTH(Tabela_Kwerenda_z_AKORD[[#This Row],[CZAS_START]]) &amp;"-"&amp; YEAR(Tabela_Kwerenda_z_AKORD[[#This Row],[CZAS_START]])</f>
        <v>0-1-1900</v>
      </c>
      <c r="K3593" t="e">
        <f>INDEX(AKORDT[],MATCH(Tabela_Kwerenda_z_AKORD[[#This Row],[PRACOWNICY_ID]],AKORDT[PRACOWNICY_ID],0),1)</f>
        <v>#N/A</v>
      </c>
    </row>
    <row r="3594" spans="1:11">
      <c r="A3594" s="11"/>
      <c r="B3594" s="11"/>
      <c r="F3594" s="11"/>
      <c r="I3594" t="str">
        <f>LEFT(Tabela_Kwerenda_z_AKORD[[#This Row],[NR_KOMISJI]],5)</f>
        <v/>
      </c>
      <c r="J3594" t="str">
        <f>DAY(Tabela_Kwerenda_z_AKORD[[#This Row],[CZAS_START]]) &amp;"-"&amp; MONTH(Tabela_Kwerenda_z_AKORD[[#This Row],[CZAS_START]]) &amp;"-"&amp; YEAR(Tabela_Kwerenda_z_AKORD[[#This Row],[CZAS_START]])</f>
        <v>0-1-1900</v>
      </c>
      <c r="K3594" t="e">
        <f>INDEX(AKORDT[],MATCH(Tabela_Kwerenda_z_AKORD[[#This Row],[PRACOWNICY_ID]],AKORDT[PRACOWNICY_ID],0),1)</f>
        <v>#N/A</v>
      </c>
    </row>
    <row r="3595" spans="1:11">
      <c r="A3595" s="11"/>
      <c r="B3595" s="11"/>
      <c r="F3595" s="11"/>
      <c r="I3595" t="str">
        <f>LEFT(Tabela_Kwerenda_z_AKORD[[#This Row],[NR_KOMISJI]],5)</f>
        <v/>
      </c>
      <c r="J3595" t="str">
        <f>DAY(Tabela_Kwerenda_z_AKORD[[#This Row],[CZAS_START]]) &amp;"-"&amp; MONTH(Tabela_Kwerenda_z_AKORD[[#This Row],[CZAS_START]]) &amp;"-"&amp; YEAR(Tabela_Kwerenda_z_AKORD[[#This Row],[CZAS_START]])</f>
        <v>0-1-1900</v>
      </c>
      <c r="K3595" t="e">
        <f>INDEX(AKORDT[],MATCH(Tabela_Kwerenda_z_AKORD[[#This Row],[PRACOWNICY_ID]],AKORDT[PRACOWNICY_ID],0),1)</f>
        <v>#N/A</v>
      </c>
    </row>
    <row r="3596" spans="1:11">
      <c r="A3596" s="11"/>
      <c r="B3596" s="11"/>
      <c r="F3596" s="11"/>
      <c r="I3596" t="str">
        <f>LEFT(Tabela_Kwerenda_z_AKORD[[#This Row],[NR_KOMISJI]],5)</f>
        <v/>
      </c>
      <c r="J3596" t="str">
        <f>DAY(Tabela_Kwerenda_z_AKORD[[#This Row],[CZAS_START]]) &amp;"-"&amp; MONTH(Tabela_Kwerenda_z_AKORD[[#This Row],[CZAS_START]]) &amp;"-"&amp; YEAR(Tabela_Kwerenda_z_AKORD[[#This Row],[CZAS_START]])</f>
        <v>0-1-1900</v>
      </c>
      <c r="K3596" t="e">
        <f>INDEX(AKORDT[],MATCH(Tabela_Kwerenda_z_AKORD[[#This Row],[PRACOWNICY_ID]],AKORDT[PRACOWNICY_ID],0),1)</f>
        <v>#N/A</v>
      </c>
    </row>
    <row r="3597" spans="1:11">
      <c r="A3597" s="11"/>
      <c r="B3597" s="11"/>
      <c r="F3597" s="11"/>
      <c r="I3597" t="str">
        <f>LEFT(Tabela_Kwerenda_z_AKORD[[#This Row],[NR_KOMISJI]],5)</f>
        <v/>
      </c>
      <c r="J3597" t="str">
        <f>DAY(Tabela_Kwerenda_z_AKORD[[#This Row],[CZAS_START]]) &amp;"-"&amp; MONTH(Tabela_Kwerenda_z_AKORD[[#This Row],[CZAS_START]]) &amp;"-"&amp; YEAR(Tabela_Kwerenda_z_AKORD[[#This Row],[CZAS_START]])</f>
        <v>0-1-1900</v>
      </c>
      <c r="K3597" t="e">
        <f>INDEX(AKORDT[],MATCH(Tabela_Kwerenda_z_AKORD[[#This Row],[PRACOWNICY_ID]],AKORDT[PRACOWNICY_ID],0),1)</f>
        <v>#N/A</v>
      </c>
    </row>
    <row r="3598" spans="1:11">
      <c r="A3598" s="11"/>
      <c r="B3598" s="11"/>
      <c r="F3598" s="11"/>
      <c r="I3598" t="str">
        <f>LEFT(Tabela_Kwerenda_z_AKORD[[#This Row],[NR_KOMISJI]],5)</f>
        <v/>
      </c>
      <c r="J3598" t="str">
        <f>DAY(Tabela_Kwerenda_z_AKORD[[#This Row],[CZAS_START]]) &amp;"-"&amp; MONTH(Tabela_Kwerenda_z_AKORD[[#This Row],[CZAS_START]]) &amp;"-"&amp; YEAR(Tabela_Kwerenda_z_AKORD[[#This Row],[CZAS_START]])</f>
        <v>0-1-1900</v>
      </c>
      <c r="K3598" t="e">
        <f>INDEX(AKORDT[],MATCH(Tabela_Kwerenda_z_AKORD[[#This Row],[PRACOWNICY_ID]],AKORDT[PRACOWNICY_ID],0),1)</f>
        <v>#N/A</v>
      </c>
    </row>
    <row r="3599" spans="1:11">
      <c r="A3599" s="11"/>
      <c r="B3599" s="11"/>
      <c r="F3599" s="11"/>
      <c r="I3599" t="str">
        <f>LEFT(Tabela_Kwerenda_z_AKORD[[#This Row],[NR_KOMISJI]],5)</f>
        <v/>
      </c>
      <c r="J3599" t="str">
        <f>DAY(Tabela_Kwerenda_z_AKORD[[#This Row],[CZAS_START]]) &amp;"-"&amp; MONTH(Tabela_Kwerenda_z_AKORD[[#This Row],[CZAS_START]]) &amp;"-"&amp; YEAR(Tabela_Kwerenda_z_AKORD[[#This Row],[CZAS_START]])</f>
        <v>0-1-1900</v>
      </c>
      <c r="K3599" t="e">
        <f>INDEX(AKORDT[],MATCH(Tabela_Kwerenda_z_AKORD[[#This Row],[PRACOWNICY_ID]],AKORDT[PRACOWNICY_ID],0),1)</f>
        <v>#N/A</v>
      </c>
    </row>
    <row r="3600" spans="1:11">
      <c r="A3600" s="11"/>
      <c r="B3600" s="11"/>
      <c r="F3600" s="11"/>
      <c r="I3600" t="str">
        <f>LEFT(Tabela_Kwerenda_z_AKORD[[#This Row],[NR_KOMISJI]],5)</f>
        <v/>
      </c>
      <c r="J3600" t="str">
        <f>DAY(Tabela_Kwerenda_z_AKORD[[#This Row],[CZAS_START]]) &amp;"-"&amp; MONTH(Tabela_Kwerenda_z_AKORD[[#This Row],[CZAS_START]]) &amp;"-"&amp; YEAR(Tabela_Kwerenda_z_AKORD[[#This Row],[CZAS_START]])</f>
        <v>0-1-1900</v>
      </c>
      <c r="K3600" t="e">
        <f>INDEX(AKORDT[],MATCH(Tabela_Kwerenda_z_AKORD[[#This Row],[PRACOWNICY_ID]],AKORDT[PRACOWNICY_ID],0),1)</f>
        <v>#N/A</v>
      </c>
    </row>
    <row r="3601" spans="1:11">
      <c r="A3601" s="11"/>
      <c r="B3601" s="11"/>
      <c r="F3601" s="11"/>
      <c r="I3601" t="str">
        <f>LEFT(Tabela_Kwerenda_z_AKORD[[#This Row],[NR_KOMISJI]],5)</f>
        <v/>
      </c>
      <c r="J3601" t="str">
        <f>DAY(Tabela_Kwerenda_z_AKORD[[#This Row],[CZAS_START]]) &amp;"-"&amp; MONTH(Tabela_Kwerenda_z_AKORD[[#This Row],[CZAS_START]]) &amp;"-"&amp; YEAR(Tabela_Kwerenda_z_AKORD[[#This Row],[CZAS_START]])</f>
        <v>0-1-1900</v>
      </c>
      <c r="K3601" t="e">
        <f>INDEX(AKORDT[],MATCH(Tabela_Kwerenda_z_AKORD[[#This Row],[PRACOWNICY_ID]],AKORDT[PRACOWNICY_ID],0),1)</f>
        <v>#N/A</v>
      </c>
    </row>
    <row r="3602" spans="1:11">
      <c r="A3602" s="11"/>
      <c r="B3602" s="11"/>
      <c r="F3602" s="11"/>
      <c r="I3602" t="str">
        <f>LEFT(Tabela_Kwerenda_z_AKORD[[#This Row],[NR_KOMISJI]],5)</f>
        <v/>
      </c>
      <c r="J3602" t="str">
        <f>DAY(Tabela_Kwerenda_z_AKORD[[#This Row],[CZAS_START]]) &amp;"-"&amp; MONTH(Tabela_Kwerenda_z_AKORD[[#This Row],[CZAS_START]]) &amp;"-"&amp; YEAR(Tabela_Kwerenda_z_AKORD[[#This Row],[CZAS_START]])</f>
        <v>0-1-1900</v>
      </c>
      <c r="K3602" t="e">
        <f>INDEX(AKORDT[],MATCH(Tabela_Kwerenda_z_AKORD[[#This Row],[PRACOWNICY_ID]],AKORDT[PRACOWNICY_ID],0),1)</f>
        <v>#N/A</v>
      </c>
    </row>
    <row r="3603" spans="1:11">
      <c r="A3603" s="11"/>
      <c r="B3603" s="11"/>
      <c r="F3603" s="11"/>
      <c r="I3603" t="str">
        <f>LEFT(Tabela_Kwerenda_z_AKORD[[#This Row],[NR_KOMISJI]],5)</f>
        <v/>
      </c>
      <c r="J3603" t="str">
        <f>DAY(Tabela_Kwerenda_z_AKORD[[#This Row],[CZAS_START]]) &amp;"-"&amp; MONTH(Tabela_Kwerenda_z_AKORD[[#This Row],[CZAS_START]]) &amp;"-"&amp; YEAR(Tabela_Kwerenda_z_AKORD[[#This Row],[CZAS_START]])</f>
        <v>0-1-1900</v>
      </c>
      <c r="K3603" t="e">
        <f>INDEX(AKORDT[],MATCH(Tabela_Kwerenda_z_AKORD[[#This Row],[PRACOWNICY_ID]],AKORDT[PRACOWNICY_ID],0),1)</f>
        <v>#N/A</v>
      </c>
    </row>
    <row r="3604" spans="1:11">
      <c r="A3604" s="11"/>
      <c r="B3604" s="11"/>
      <c r="F3604" s="11"/>
      <c r="I3604" t="str">
        <f>LEFT(Tabela_Kwerenda_z_AKORD[[#This Row],[NR_KOMISJI]],5)</f>
        <v/>
      </c>
      <c r="J3604" t="str">
        <f>DAY(Tabela_Kwerenda_z_AKORD[[#This Row],[CZAS_START]]) &amp;"-"&amp; MONTH(Tabela_Kwerenda_z_AKORD[[#This Row],[CZAS_START]]) &amp;"-"&amp; YEAR(Tabela_Kwerenda_z_AKORD[[#This Row],[CZAS_START]])</f>
        <v>0-1-1900</v>
      </c>
      <c r="K3604" t="e">
        <f>INDEX(AKORDT[],MATCH(Tabela_Kwerenda_z_AKORD[[#This Row],[PRACOWNICY_ID]],AKORDT[PRACOWNICY_ID],0),1)</f>
        <v>#N/A</v>
      </c>
    </row>
    <row r="3605" spans="1:11">
      <c r="A3605" s="11"/>
      <c r="B3605" s="11"/>
      <c r="F3605" s="11"/>
      <c r="I3605" t="str">
        <f>LEFT(Tabela_Kwerenda_z_AKORD[[#This Row],[NR_KOMISJI]],5)</f>
        <v/>
      </c>
      <c r="J3605" t="str">
        <f>DAY(Tabela_Kwerenda_z_AKORD[[#This Row],[CZAS_START]]) &amp;"-"&amp; MONTH(Tabela_Kwerenda_z_AKORD[[#This Row],[CZAS_START]]) &amp;"-"&amp; YEAR(Tabela_Kwerenda_z_AKORD[[#This Row],[CZAS_START]])</f>
        <v>0-1-1900</v>
      </c>
      <c r="K3605" t="e">
        <f>INDEX(AKORDT[],MATCH(Tabela_Kwerenda_z_AKORD[[#This Row],[PRACOWNICY_ID]],AKORDT[PRACOWNICY_ID],0),1)</f>
        <v>#N/A</v>
      </c>
    </row>
    <row r="3606" spans="1:11">
      <c r="A3606" s="11"/>
      <c r="B3606" s="11"/>
      <c r="F3606" s="11"/>
      <c r="I3606" t="str">
        <f>LEFT(Tabela_Kwerenda_z_AKORD[[#This Row],[NR_KOMISJI]],5)</f>
        <v/>
      </c>
      <c r="J3606" t="str">
        <f>DAY(Tabela_Kwerenda_z_AKORD[[#This Row],[CZAS_START]]) &amp;"-"&amp; MONTH(Tabela_Kwerenda_z_AKORD[[#This Row],[CZAS_START]]) &amp;"-"&amp; YEAR(Tabela_Kwerenda_z_AKORD[[#This Row],[CZAS_START]])</f>
        <v>0-1-1900</v>
      </c>
      <c r="K3606" t="e">
        <f>INDEX(AKORDT[],MATCH(Tabela_Kwerenda_z_AKORD[[#This Row],[PRACOWNICY_ID]],AKORDT[PRACOWNICY_ID],0),1)</f>
        <v>#N/A</v>
      </c>
    </row>
    <row r="3607" spans="1:11">
      <c r="A3607" s="11"/>
      <c r="B3607" s="11"/>
      <c r="F3607" s="11"/>
      <c r="I3607" t="str">
        <f>LEFT(Tabela_Kwerenda_z_AKORD[[#This Row],[NR_KOMISJI]],5)</f>
        <v/>
      </c>
      <c r="J3607" t="str">
        <f>DAY(Tabela_Kwerenda_z_AKORD[[#This Row],[CZAS_START]]) &amp;"-"&amp; MONTH(Tabela_Kwerenda_z_AKORD[[#This Row],[CZAS_START]]) &amp;"-"&amp; YEAR(Tabela_Kwerenda_z_AKORD[[#This Row],[CZAS_START]])</f>
        <v>0-1-1900</v>
      </c>
      <c r="K3607" t="e">
        <f>INDEX(AKORDT[],MATCH(Tabela_Kwerenda_z_AKORD[[#This Row],[PRACOWNICY_ID]],AKORDT[PRACOWNICY_ID],0),1)</f>
        <v>#N/A</v>
      </c>
    </row>
    <row r="3608" spans="1:11">
      <c r="A3608" s="11"/>
      <c r="B3608" s="11"/>
      <c r="F3608" s="11"/>
      <c r="I3608" t="str">
        <f>LEFT(Tabela_Kwerenda_z_AKORD[[#This Row],[NR_KOMISJI]],5)</f>
        <v/>
      </c>
      <c r="J3608" t="str">
        <f>DAY(Tabela_Kwerenda_z_AKORD[[#This Row],[CZAS_START]]) &amp;"-"&amp; MONTH(Tabela_Kwerenda_z_AKORD[[#This Row],[CZAS_START]]) &amp;"-"&amp; YEAR(Tabela_Kwerenda_z_AKORD[[#This Row],[CZAS_START]])</f>
        <v>0-1-1900</v>
      </c>
      <c r="K3608" t="e">
        <f>INDEX(AKORDT[],MATCH(Tabela_Kwerenda_z_AKORD[[#This Row],[PRACOWNICY_ID]],AKORDT[PRACOWNICY_ID],0),1)</f>
        <v>#N/A</v>
      </c>
    </row>
    <row r="3609" spans="1:11">
      <c r="A3609" s="11"/>
      <c r="B3609" s="11"/>
      <c r="F3609" s="11"/>
      <c r="I3609" t="str">
        <f>LEFT(Tabela_Kwerenda_z_AKORD[[#This Row],[NR_KOMISJI]],5)</f>
        <v/>
      </c>
      <c r="J3609" t="str">
        <f>DAY(Tabela_Kwerenda_z_AKORD[[#This Row],[CZAS_START]]) &amp;"-"&amp; MONTH(Tabela_Kwerenda_z_AKORD[[#This Row],[CZAS_START]]) &amp;"-"&amp; YEAR(Tabela_Kwerenda_z_AKORD[[#This Row],[CZAS_START]])</f>
        <v>0-1-1900</v>
      </c>
      <c r="K3609" t="e">
        <f>INDEX(AKORDT[],MATCH(Tabela_Kwerenda_z_AKORD[[#This Row],[PRACOWNICY_ID]],AKORDT[PRACOWNICY_ID],0),1)</f>
        <v>#N/A</v>
      </c>
    </row>
    <row r="3610" spans="1:11">
      <c r="A3610" s="11"/>
      <c r="B3610" s="11"/>
      <c r="F3610" s="11"/>
      <c r="I3610" t="str">
        <f>LEFT(Tabela_Kwerenda_z_AKORD[[#This Row],[NR_KOMISJI]],5)</f>
        <v/>
      </c>
      <c r="J3610" t="str">
        <f>DAY(Tabela_Kwerenda_z_AKORD[[#This Row],[CZAS_START]]) &amp;"-"&amp; MONTH(Tabela_Kwerenda_z_AKORD[[#This Row],[CZAS_START]]) &amp;"-"&amp; YEAR(Tabela_Kwerenda_z_AKORD[[#This Row],[CZAS_START]])</f>
        <v>0-1-1900</v>
      </c>
      <c r="K3610" t="e">
        <f>INDEX(AKORDT[],MATCH(Tabela_Kwerenda_z_AKORD[[#This Row],[PRACOWNICY_ID]],AKORDT[PRACOWNICY_ID],0),1)</f>
        <v>#N/A</v>
      </c>
    </row>
    <row r="3611" spans="1:11">
      <c r="A3611" s="11"/>
      <c r="B3611" s="11"/>
      <c r="F3611" s="11"/>
      <c r="I3611" t="str">
        <f>LEFT(Tabela_Kwerenda_z_AKORD[[#This Row],[NR_KOMISJI]],5)</f>
        <v/>
      </c>
      <c r="J3611" t="str">
        <f>DAY(Tabela_Kwerenda_z_AKORD[[#This Row],[CZAS_START]]) &amp;"-"&amp; MONTH(Tabela_Kwerenda_z_AKORD[[#This Row],[CZAS_START]]) &amp;"-"&amp; YEAR(Tabela_Kwerenda_z_AKORD[[#This Row],[CZAS_START]])</f>
        <v>0-1-1900</v>
      </c>
      <c r="K3611" t="e">
        <f>INDEX(AKORDT[],MATCH(Tabela_Kwerenda_z_AKORD[[#This Row],[PRACOWNICY_ID]],AKORDT[PRACOWNICY_ID],0),1)</f>
        <v>#N/A</v>
      </c>
    </row>
    <row r="3612" spans="1:11">
      <c r="A3612" s="11"/>
      <c r="B3612" s="11"/>
      <c r="F3612" s="11"/>
      <c r="I3612" t="str">
        <f>LEFT(Tabela_Kwerenda_z_AKORD[[#This Row],[NR_KOMISJI]],5)</f>
        <v/>
      </c>
      <c r="J3612" t="str">
        <f>DAY(Tabela_Kwerenda_z_AKORD[[#This Row],[CZAS_START]]) &amp;"-"&amp; MONTH(Tabela_Kwerenda_z_AKORD[[#This Row],[CZAS_START]]) &amp;"-"&amp; YEAR(Tabela_Kwerenda_z_AKORD[[#This Row],[CZAS_START]])</f>
        <v>0-1-1900</v>
      </c>
      <c r="K3612" t="e">
        <f>INDEX(AKORDT[],MATCH(Tabela_Kwerenda_z_AKORD[[#This Row],[PRACOWNICY_ID]],AKORDT[PRACOWNICY_ID],0),1)</f>
        <v>#N/A</v>
      </c>
    </row>
    <row r="3613" spans="1:11">
      <c r="A3613" s="11"/>
      <c r="B3613" s="11"/>
      <c r="F3613" s="11"/>
      <c r="I3613" t="str">
        <f>LEFT(Tabela_Kwerenda_z_AKORD[[#This Row],[NR_KOMISJI]],5)</f>
        <v/>
      </c>
      <c r="J3613" t="str">
        <f>DAY(Tabela_Kwerenda_z_AKORD[[#This Row],[CZAS_START]]) &amp;"-"&amp; MONTH(Tabela_Kwerenda_z_AKORD[[#This Row],[CZAS_START]]) &amp;"-"&amp; YEAR(Tabela_Kwerenda_z_AKORD[[#This Row],[CZAS_START]])</f>
        <v>0-1-1900</v>
      </c>
      <c r="K3613" t="e">
        <f>INDEX(AKORDT[],MATCH(Tabela_Kwerenda_z_AKORD[[#This Row],[PRACOWNICY_ID]],AKORDT[PRACOWNICY_ID],0),1)</f>
        <v>#N/A</v>
      </c>
    </row>
    <row r="3614" spans="1:11">
      <c r="A3614" s="11"/>
      <c r="B3614" s="11"/>
      <c r="F3614" s="11"/>
      <c r="I3614" t="str">
        <f>LEFT(Tabela_Kwerenda_z_AKORD[[#This Row],[NR_KOMISJI]],5)</f>
        <v/>
      </c>
      <c r="J3614" t="str">
        <f>DAY(Tabela_Kwerenda_z_AKORD[[#This Row],[CZAS_START]]) &amp;"-"&amp; MONTH(Tabela_Kwerenda_z_AKORD[[#This Row],[CZAS_START]]) &amp;"-"&amp; YEAR(Tabela_Kwerenda_z_AKORD[[#This Row],[CZAS_START]])</f>
        <v>0-1-1900</v>
      </c>
      <c r="K3614" t="e">
        <f>INDEX(AKORDT[],MATCH(Tabela_Kwerenda_z_AKORD[[#This Row],[PRACOWNICY_ID]],AKORDT[PRACOWNICY_ID],0),1)</f>
        <v>#N/A</v>
      </c>
    </row>
    <row r="3615" spans="1:11">
      <c r="A3615" s="11"/>
      <c r="B3615" s="11"/>
      <c r="F3615" s="11"/>
      <c r="I3615" t="str">
        <f>LEFT(Tabela_Kwerenda_z_AKORD[[#This Row],[NR_KOMISJI]],5)</f>
        <v/>
      </c>
      <c r="J3615" t="str">
        <f>DAY(Tabela_Kwerenda_z_AKORD[[#This Row],[CZAS_START]]) &amp;"-"&amp; MONTH(Tabela_Kwerenda_z_AKORD[[#This Row],[CZAS_START]]) &amp;"-"&amp; YEAR(Tabela_Kwerenda_z_AKORD[[#This Row],[CZAS_START]])</f>
        <v>0-1-1900</v>
      </c>
      <c r="K3615" t="e">
        <f>INDEX(AKORDT[],MATCH(Tabela_Kwerenda_z_AKORD[[#This Row],[PRACOWNICY_ID]],AKORDT[PRACOWNICY_ID],0),1)</f>
        <v>#N/A</v>
      </c>
    </row>
    <row r="3616" spans="1:11">
      <c r="A3616" s="11"/>
      <c r="B3616" s="11"/>
      <c r="F3616" s="11"/>
      <c r="I3616" t="str">
        <f>LEFT(Tabela_Kwerenda_z_AKORD[[#This Row],[NR_KOMISJI]],5)</f>
        <v/>
      </c>
      <c r="J3616" t="str">
        <f>DAY(Tabela_Kwerenda_z_AKORD[[#This Row],[CZAS_START]]) &amp;"-"&amp; MONTH(Tabela_Kwerenda_z_AKORD[[#This Row],[CZAS_START]]) &amp;"-"&amp; YEAR(Tabela_Kwerenda_z_AKORD[[#This Row],[CZAS_START]])</f>
        <v>0-1-1900</v>
      </c>
      <c r="K3616" t="e">
        <f>INDEX(AKORDT[],MATCH(Tabela_Kwerenda_z_AKORD[[#This Row],[PRACOWNICY_ID]],AKORDT[PRACOWNICY_ID],0),1)</f>
        <v>#N/A</v>
      </c>
    </row>
    <row r="3617" spans="1:11">
      <c r="A3617" s="11"/>
      <c r="B3617" s="11"/>
      <c r="F3617" s="11"/>
      <c r="I3617" t="str">
        <f>LEFT(Tabela_Kwerenda_z_AKORD[[#This Row],[NR_KOMISJI]],5)</f>
        <v/>
      </c>
      <c r="J3617" t="str">
        <f>DAY(Tabela_Kwerenda_z_AKORD[[#This Row],[CZAS_START]]) &amp;"-"&amp; MONTH(Tabela_Kwerenda_z_AKORD[[#This Row],[CZAS_START]]) &amp;"-"&amp; YEAR(Tabela_Kwerenda_z_AKORD[[#This Row],[CZAS_START]])</f>
        <v>0-1-1900</v>
      </c>
      <c r="K3617" t="e">
        <f>INDEX(AKORDT[],MATCH(Tabela_Kwerenda_z_AKORD[[#This Row],[PRACOWNICY_ID]],AKORDT[PRACOWNICY_ID],0),1)</f>
        <v>#N/A</v>
      </c>
    </row>
    <row r="3618" spans="1:11">
      <c r="A3618" s="11"/>
      <c r="B3618" s="11"/>
      <c r="F3618" s="11"/>
      <c r="I3618" t="str">
        <f>LEFT(Tabela_Kwerenda_z_AKORD[[#This Row],[NR_KOMISJI]],5)</f>
        <v/>
      </c>
      <c r="J3618" t="str">
        <f>DAY(Tabela_Kwerenda_z_AKORD[[#This Row],[CZAS_START]]) &amp;"-"&amp; MONTH(Tabela_Kwerenda_z_AKORD[[#This Row],[CZAS_START]]) &amp;"-"&amp; YEAR(Tabela_Kwerenda_z_AKORD[[#This Row],[CZAS_START]])</f>
        <v>0-1-1900</v>
      </c>
      <c r="K3618" t="e">
        <f>INDEX(AKORDT[],MATCH(Tabela_Kwerenda_z_AKORD[[#This Row],[PRACOWNICY_ID]],AKORDT[PRACOWNICY_ID],0),1)</f>
        <v>#N/A</v>
      </c>
    </row>
    <row r="3619" spans="1:11">
      <c r="A3619" s="11"/>
      <c r="B3619" s="11"/>
      <c r="F3619" s="11"/>
      <c r="I3619" t="str">
        <f>LEFT(Tabela_Kwerenda_z_AKORD[[#This Row],[NR_KOMISJI]],5)</f>
        <v/>
      </c>
      <c r="J3619" t="str">
        <f>DAY(Tabela_Kwerenda_z_AKORD[[#This Row],[CZAS_START]]) &amp;"-"&amp; MONTH(Tabela_Kwerenda_z_AKORD[[#This Row],[CZAS_START]]) &amp;"-"&amp; YEAR(Tabela_Kwerenda_z_AKORD[[#This Row],[CZAS_START]])</f>
        <v>0-1-1900</v>
      </c>
      <c r="K3619" t="e">
        <f>INDEX(AKORDT[],MATCH(Tabela_Kwerenda_z_AKORD[[#This Row],[PRACOWNICY_ID]],AKORDT[PRACOWNICY_ID],0),1)</f>
        <v>#N/A</v>
      </c>
    </row>
    <row r="3620" spans="1:11">
      <c r="A3620" s="11"/>
      <c r="B3620" s="11"/>
      <c r="F3620" s="11"/>
      <c r="I3620" t="str">
        <f>LEFT(Tabela_Kwerenda_z_AKORD[[#This Row],[NR_KOMISJI]],5)</f>
        <v/>
      </c>
      <c r="J3620" t="str">
        <f>DAY(Tabela_Kwerenda_z_AKORD[[#This Row],[CZAS_START]]) &amp;"-"&amp; MONTH(Tabela_Kwerenda_z_AKORD[[#This Row],[CZAS_START]]) &amp;"-"&amp; YEAR(Tabela_Kwerenda_z_AKORD[[#This Row],[CZAS_START]])</f>
        <v>0-1-1900</v>
      </c>
      <c r="K3620" t="e">
        <f>INDEX(AKORDT[],MATCH(Tabela_Kwerenda_z_AKORD[[#This Row],[PRACOWNICY_ID]],AKORDT[PRACOWNICY_ID],0),1)</f>
        <v>#N/A</v>
      </c>
    </row>
    <row r="3621" spans="1:11">
      <c r="A3621" s="11"/>
      <c r="B3621" s="11"/>
      <c r="F3621" s="11"/>
      <c r="I3621" t="str">
        <f>LEFT(Tabela_Kwerenda_z_AKORD[[#This Row],[NR_KOMISJI]],5)</f>
        <v/>
      </c>
      <c r="J3621" t="str">
        <f>DAY(Tabela_Kwerenda_z_AKORD[[#This Row],[CZAS_START]]) &amp;"-"&amp; MONTH(Tabela_Kwerenda_z_AKORD[[#This Row],[CZAS_START]]) &amp;"-"&amp; YEAR(Tabela_Kwerenda_z_AKORD[[#This Row],[CZAS_START]])</f>
        <v>0-1-1900</v>
      </c>
      <c r="K3621" t="e">
        <f>INDEX(AKORDT[],MATCH(Tabela_Kwerenda_z_AKORD[[#This Row],[PRACOWNICY_ID]],AKORDT[PRACOWNICY_ID],0),1)</f>
        <v>#N/A</v>
      </c>
    </row>
    <row r="3622" spans="1:11">
      <c r="A3622" s="11"/>
      <c r="B3622" s="11"/>
      <c r="F3622" s="11"/>
      <c r="I3622" t="str">
        <f>LEFT(Tabela_Kwerenda_z_AKORD[[#This Row],[NR_KOMISJI]],5)</f>
        <v/>
      </c>
      <c r="J3622" t="str">
        <f>DAY(Tabela_Kwerenda_z_AKORD[[#This Row],[CZAS_START]]) &amp;"-"&amp; MONTH(Tabela_Kwerenda_z_AKORD[[#This Row],[CZAS_START]]) &amp;"-"&amp; YEAR(Tabela_Kwerenda_z_AKORD[[#This Row],[CZAS_START]])</f>
        <v>0-1-1900</v>
      </c>
      <c r="K3622" t="e">
        <f>INDEX(AKORDT[],MATCH(Tabela_Kwerenda_z_AKORD[[#This Row],[PRACOWNICY_ID]],AKORDT[PRACOWNICY_ID],0),1)</f>
        <v>#N/A</v>
      </c>
    </row>
    <row r="3623" spans="1:11">
      <c r="A3623" s="11"/>
      <c r="B3623" s="11"/>
      <c r="F3623" s="11"/>
      <c r="I3623" t="str">
        <f>LEFT(Tabela_Kwerenda_z_AKORD[[#This Row],[NR_KOMISJI]],5)</f>
        <v/>
      </c>
      <c r="J3623" t="str">
        <f>DAY(Tabela_Kwerenda_z_AKORD[[#This Row],[CZAS_START]]) &amp;"-"&amp; MONTH(Tabela_Kwerenda_z_AKORD[[#This Row],[CZAS_START]]) &amp;"-"&amp; YEAR(Tabela_Kwerenda_z_AKORD[[#This Row],[CZAS_START]])</f>
        <v>0-1-1900</v>
      </c>
      <c r="K3623" t="e">
        <f>INDEX(AKORDT[],MATCH(Tabela_Kwerenda_z_AKORD[[#This Row],[PRACOWNICY_ID]],AKORDT[PRACOWNICY_ID],0),1)</f>
        <v>#N/A</v>
      </c>
    </row>
    <row r="3624" spans="1:11">
      <c r="A3624" s="11"/>
      <c r="B3624" s="11"/>
      <c r="F3624" s="11"/>
      <c r="I3624" t="str">
        <f>LEFT(Tabela_Kwerenda_z_AKORD[[#This Row],[NR_KOMISJI]],5)</f>
        <v/>
      </c>
      <c r="J3624" t="str">
        <f>DAY(Tabela_Kwerenda_z_AKORD[[#This Row],[CZAS_START]]) &amp;"-"&amp; MONTH(Tabela_Kwerenda_z_AKORD[[#This Row],[CZAS_START]]) &amp;"-"&amp; YEAR(Tabela_Kwerenda_z_AKORD[[#This Row],[CZAS_START]])</f>
        <v>0-1-1900</v>
      </c>
      <c r="K3624" t="e">
        <f>INDEX(AKORDT[],MATCH(Tabela_Kwerenda_z_AKORD[[#This Row],[PRACOWNICY_ID]],AKORDT[PRACOWNICY_ID],0),1)</f>
        <v>#N/A</v>
      </c>
    </row>
    <row r="3625" spans="1:11">
      <c r="A3625" s="11"/>
      <c r="B3625" s="11"/>
      <c r="F3625" s="11"/>
      <c r="I3625" t="str">
        <f>LEFT(Tabela_Kwerenda_z_AKORD[[#This Row],[NR_KOMISJI]],5)</f>
        <v/>
      </c>
      <c r="J3625" t="str">
        <f>DAY(Tabela_Kwerenda_z_AKORD[[#This Row],[CZAS_START]]) &amp;"-"&amp; MONTH(Tabela_Kwerenda_z_AKORD[[#This Row],[CZAS_START]]) &amp;"-"&amp; YEAR(Tabela_Kwerenda_z_AKORD[[#This Row],[CZAS_START]])</f>
        <v>0-1-1900</v>
      </c>
      <c r="K3625" t="e">
        <f>INDEX(AKORDT[],MATCH(Tabela_Kwerenda_z_AKORD[[#This Row],[PRACOWNICY_ID]],AKORDT[PRACOWNICY_ID],0),1)</f>
        <v>#N/A</v>
      </c>
    </row>
    <row r="3626" spans="1:11">
      <c r="A3626" s="11"/>
      <c r="B3626" s="11"/>
      <c r="F3626" s="11"/>
      <c r="I3626" t="str">
        <f>LEFT(Tabela_Kwerenda_z_AKORD[[#This Row],[NR_KOMISJI]],5)</f>
        <v/>
      </c>
      <c r="J3626" t="str">
        <f>DAY(Tabela_Kwerenda_z_AKORD[[#This Row],[CZAS_START]]) &amp;"-"&amp; MONTH(Tabela_Kwerenda_z_AKORD[[#This Row],[CZAS_START]]) &amp;"-"&amp; YEAR(Tabela_Kwerenda_z_AKORD[[#This Row],[CZAS_START]])</f>
        <v>0-1-1900</v>
      </c>
      <c r="K3626" t="e">
        <f>INDEX(AKORDT[],MATCH(Tabela_Kwerenda_z_AKORD[[#This Row],[PRACOWNICY_ID]],AKORDT[PRACOWNICY_ID],0),1)</f>
        <v>#N/A</v>
      </c>
    </row>
    <row r="3627" spans="1:11">
      <c r="A3627" s="11"/>
      <c r="B3627" s="11"/>
      <c r="F3627" s="11"/>
      <c r="I3627" t="str">
        <f>LEFT(Tabela_Kwerenda_z_AKORD[[#This Row],[NR_KOMISJI]],5)</f>
        <v/>
      </c>
      <c r="J3627" t="str">
        <f>DAY(Tabela_Kwerenda_z_AKORD[[#This Row],[CZAS_START]]) &amp;"-"&amp; MONTH(Tabela_Kwerenda_z_AKORD[[#This Row],[CZAS_START]]) &amp;"-"&amp; YEAR(Tabela_Kwerenda_z_AKORD[[#This Row],[CZAS_START]])</f>
        <v>0-1-1900</v>
      </c>
      <c r="K3627" t="e">
        <f>INDEX(AKORDT[],MATCH(Tabela_Kwerenda_z_AKORD[[#This Row],[PRACOWNICY_ID]],AKORDT[PRACOWNICY_ID],0),1)</f>
        <v>#N/A</v>
      </c>
    </row>
    <row r="3628" spans="1:11">
      <c r="A3628" s="11"/>
      <c r="B3628" s="11"/>
      <c r="F3628" s="11"/>
      <c r="I3628" t="str">
        <f>LEFT(Tabela_Kwerenda_z_AKORD[[#This Row],[NR_KOMISJI]],5)</f>
        <v/>
      </c>
      <c r="J3628" t="str">
        <f>DAY(Tabela_Kwerenda_z_AKORD[[#This Row],[CZAS_START]]) &amp;"-"&amp; MONTH(Tabela_Kwerenda_z_AKORD[[#This Row],[CZAS_START]]) &amp;"-"&amp; YEAR(Tabela_Kwerenda_z_AKORD[[#This Row],[CZAS_START]])</f>
        <v>0-1-1900</v>
      </c>
      <c r="K3628" t="e">
        <f>INDEX(AKORDT[],MATCH(Tabela_Kwerenda_z_AKORD[[#This Row],[PRACOWNICY_ID]],AKORDT[PRACOWNICY_ID],0),1)</f>
        <v>#N/A</v>
      </c>
    </row>
    <row r="3629" spans="1:11">
      <c r="A3629" s="11"/>
      <c r="B3629" s="11"/>
      <c r="F3629" s="11"/>
      <c r="I3629" t="str">
        <f>LEFT(Tabela_Kwerenda_z_AKORD[[#This Row],[NR_KOMISJI]],5)</f>
        <v/>
      </c>
      <c r="J3629" t="str">
        <f>DAY(Tabela_Kwerenda_z_AKORD[[#This Row],[CZAS_START]]) &amp;"-"&amp; MONTH(Tabela_Kwerenda_z_AKORD[[#This Row],[CZAS_START]]) &amp;"-"&amp; YEAR(Tabela_Kwerenda_z_AKORD[[#This Row],[CZAS_START]])</f>
        <v>0-1-1900</v>
      </c>
      <c r="K3629" t="e">
        <f>INDEX(AKORDT[],MATCH(Tabela_Kwerenda_z_AKORD[[#This Row],[PRACOWNICY_ID]],AKORDT[PRACOWNICY_ID],0),1)</f>
        <v>#N/A</v>
      </c>
    </row>
    <row r="3630" spans="1:11">
      <c r="A3630" s="11"/>
      <c r="B3630" s="11"/>
      <c r="F3630" s="11"/>
      <c r="I3630" t="str">
        <f>LEFT(Tabela_Kwerenda_z_AKORD[[#This Row],[NR_KOMISJI]],5)</f>
        <v/>
      </c>
      <c r="J3630" t="str">
        <f>DAY(Tabela_Kwerenda_z_AKORD[[#This Row],[CZAS_START]]) &amp;"-"&amp; MONTH(Tabela_Kwerenda_z_AKORD[[#This Row],[CZAS_START]]) &amp;"-"&amp; YEAR(Tabela_Kwerenda_z_AKORD[[#This Row],[CZAS_START]])</f>
        <v>0-1-1900</v>
      </c>
      <c r="K3630" t="e">
        <f>INDEX(AKORDT[],MATCH(Tabela_Kwerenda_z_AKORD[[#This Row],[PRACOWNICY_ID]],AKORDT[PRACOWNICY_ID],0),1)</f>
        <v>#N/A</v>
      </c>
    </row>
    <row r="3631" spans="1:11">
      <c r="A3631" s="11"/>
      <c r="B3631" s="11"/>
      <c r="F3631" s="11"/>
      <c r="I3631" t="str">
        <f>LEFT(Tabela_Kwerenda_z_AKORD[[#This Row],[NR_KOMISJI]],5)</f>
        <v/>
      </c>
      <c r="J3631" t="str">
        <f>DAY(Tabela_Kwerenda_z_AKORD[[#This Row],[CZAS_START]]) &amp;"-"&amp; MONTH(Tabela_Kwerenda_z_AKORD[[#This Row],[CZAS_START]]) &amp;"-"&amp; YEAR(Tabela_Kwerenda_z_AKORD[[#This Row],[CZAS_START]])</f>
        <v>0-1-1900</v>
      </c>
      <c r="K3631" t="e">
        <f>INDEX(AKORDT[],MATCH(Tabela_Kwerenda_z_AKORD[[#This Row],[PRACOWNICY_ID]],AKORDT[PRACOWNICY_ID],0),1)</f>
        <v>#N/A</v>
      </c>
    </row>
    <row r="3632" spans="1:11">
      <c r="A3632" s="11"/>
      <c r="B3632" s="11"/>
      <c r="F3632" s="11"/>
      <c r="I3632" t="str">
        <f>LEFT(Tabela_Kwerenda_z_AKORD[[#This Row],[NR_KOMISJI]],5)</f>
        <v/>
      </c>
      <c r="J3632" t="str">
        <f>DAY(Tabela_Kwerenda_z_AKORD[[#This Row],[CZAS_START]]) &amp;"-"&amp; MONTH(Tabela_Kwerenda_z_AKORD[[#This Row],[CZAS_START]]) &amp;"-"&amp; YEAR(Tabela_Kwerenda_z_AKORD[[#This Row],[CZAS_START]])</f>
        <v>0-1-1900</v>
      </c>
      <c r="K3632" t="e">
        <f>INDEX(AKORDT[],MATCH(Tabela_Kwerenda_z_AKORD[[#This Row],[PRACOWNICY_ID]],AKORDT[PRACOWNICY_ID],0),1)</f>
        <v>#N/A</v>
      </c>
    </row>
    <row r="3633" spans="1:11">
      <c r="A3633" s="11"/>
      <c r="B3633" s="11"/>
      <c r="F3633" s="11"/>
      <c r="I3633" t="str">
        <f>LEFT(Tabela_Kwerenda_z_AKORD[[#This Row],[NR_KOMISJI]],5)</f>
        <v/>
      </c>
      <c r="J3633" t="str">
        <f>DAY(Tabela_Kwerenda_z_AKORD[[#This Row],[CZAS_START]]) &amp;"-"&amp; MONTH(Tabela_Kwerenda_z_AKORD[[#This Row],[CZAS_START]]) &amp;"-"&amp; YEAR(Tabela_Kwerenda_z_AKORD[[#This Row],[CZAS_START]])</f>
        <v>0-1-1900</v>
      </c>
      <c r="K3633" t="e">
        <f>INDEX(AKORDT[],MATCH(Tabela_Kwerenda_z_AKORD[[#This Row],[PRACOWNICY_ID]],AKORDT[PRACOWNICY_ID],0),1)</f>
        <v>#N/A</v>
      </c>
    </row>
    <row r="3634" spans="1:11">
      <c r="A3634" s="11"/>
      <c r="B3634" s="11"/>
      <c r="F3634" s="11"/>
      <c r="I3634" t="str">
        <f>LEFT(Tabela_Kwerenda_z_AKORD[[#This Row],[NR_KOMISJI]],5)</f>
        <v/>
      </c>
      <c r="J3634" t="str">
        <f>DAY(Tabela_Kwerenda_z_AKORD[[#This Row],[CZAS_START]]) &amp;"-"&amp; MONTH(Tabela_Kwerenda_z_AKORD[[#This Row],[CZAS_START]]) &amp;"-"&amp; YEAR(Tabela_Kwerenda_z_AKORD[[#This Row],[CZAS_START]])</f>
        <v>0-1-1900</v>
      </c>
      <c r="K3634" t="e">
        <f>INDEX(AKORDT[],MATCH(Tabela_Kwerenda_z_AKORD[[#This Row],[PRACOWNICY_ID]],AKORDT[PRACOWNICY_ID],0),1)</f>
        <v>#N/A</v>
      </c>
    </row>
    <row r="3635" spans="1:11">
      <c r="A3635" s="11"/>
      <c r="B3635" s="11"/>
      <c r="F3635" s="11"/>
      <c r="I3635" t="str">
        <f>LEFT(Tabela_Kwerenda_z_AKORD[[#This Row],[NR_KOMISJI]],5)</f>
        <v/>
      </c>
      <c r="J3635" t="str">
        <f>DAY(Tabela_Kwerenda_z_AKORD[[#This Row],[CZAS_START]]) &amp;"-"&amp; MONTH(Tabela_Kwerenda_z_AKORD[[#This Row],[CZAS_START]]) &amp;"-"&amp; YEAR(Tabela_Kwerenda_z_AKORD[[#This Row],[CZAS_START]])</f>
        <v>0-1-1900</v>
      </c>
      <c r="K3635" t="e">
        <f>INDEX(AKORDT[],MATCH(Tabela_Kwerenda_z_AKORD[[#This Row],[PRACOWNICY_ID]],AKORDT[PRACOWNICY_ID],0),1)</f>
        <v>#N/A</v>
      </c>
    </row>
    <row r="3636" spans="1:11">
      <c r="A3636" s="11"/>
      <c r="B3636" s="11"/>
      <c r="F3636" s="11"/>
      <c r="I3636" t="str">
        <f>LEFT(Tabela_Kwerenda_z_AKORD[[#This Row],[NR_KOMISJI]],5)</f>
        <v/>
      </c>
      <c r="J3636" t="str">
        <f>DAY(Tabela_Kwerenda_z_AKORD[[#This Row],[CZAS_START]]) &amp;"-"&amp; MONTH(Tabela_Kwerenda_z_AKORD[[#This Row],[CZAS_START]]) &amp;"-"&amp; YEAR(Tabela_Kwerenda_z_AKORD[[#This Row],[CZAS_START]])</f>
        <v>0-1-1900</v>
      </c>
      <c r="K3636" t="e">
        <f>INDEX(AKORDT[],MATCH(Tabela_Kwerenda_z_AKORD[[#This Row],[PRACOWNICY_ID]],AKORDT[PRACOWNICY_ID],0),1)</f>
        <v>#N/A</v>
      </c>
    </row>
    <row r="3637" spans="1:11">
      <c r="A3637" s="11"/>
      <c r="B3637" s="11"/>
      <c r="F3637" s="11"/>
      <c r="I3637" t="str">
        <f>LEFT(Tabela_Kwerenda_z_AKORD[[#This Row],[NR_KOMISJI]],5)</f>
        <v/>
      </c>
      <c r="J3637" t="str">
        <f>DAY(Tabela_Kwerenda_z_AKORD[[#This Row],[CZAS_START]]) &amp;"-"&amp; MONTH(Tabela_Kwerenda_z_AKORD[[#This Row],[CZAS_START]]) &amp;"-"&amp; YEAR(Tabela_Kwerenda_z_AKORD[[#This Row],[CZAS_START]])</f>
        <v>0-1-1900</v>
      </c>
      <c r="K3637" t="e">
        <f>INDEX(AKORDT[],MATCH(Tabela_Kwerenda_z_AKORD[[#This Row],[PRACOWNICY_ID]],AKORDT[PRACOWNICY_ID],0),1)</f>
        <v>#N/A</v>
      </c>
    </row>
    <row r="3638" spans="1:11">
      <c r="A3638" s="11"/>
      <c r="B3638" s="11"/>
      <c r="F3638" s="11"/>
      <c r="I3638" t="str">
        <f>LEFT(Tabela_Kwerenda_z_AKORD[[#This Row],[NR_KOMISJI]],5)</f>
        <v/>
      </c>
      <c r="J3638" t="str">
        <f>DAY(Tabela_Kwerenda_z_AKORD[[#This Row],[CZAS_START]]) &amp;"-"&amp; MONTH(Tabela_Kwerenda_z_AKORD[[#This Row],[CZAS_START]]) &amp;"-"&amp; YEAR(Tabela_Kwerenda_z_AKORD[[#This Row],[CZAS_START]])</f>
        <v>0-1-1900</v>
      </c>
      <c r="K3638" t="e">
        <f>INDEX(AKORDT[],MATCH(Tabela_Kwerenda_z_AKORD[[#This Row],[PRACOWNICY_ID]],AKORDT[PRACOWNICY_ID],0),1)</f>
        <v>#N/A</v>
      </c>
    </row>
    <row r="3639" spans="1:11">
      <c r="A3639" s="11"/>
      <c r="B3639" s="11"/>
      <c r="F3639" s="11"/>
      <c r="I3639" t="str">
        <f>LEFT(Tabela_Kwerenda_z_AKORD[[#This Row],[NR_KOMISJI]],5)</f>
        <v/>
      </c>
      <c r="J3639" t="str">
        <f>DAY(Tabela_Kwerenda_z_AKORD[[#This Row],[CZAS_START]]) &amp;"-"&amp; MONTH(Tabela_Kwerenda_z_AKORD[[#This Row],[CZAS_START]]) &amp;"-"&amp; YEAR(Tabela_Kwerenda_z_AKORD[[#This Row],[CZAS_START]])</f>
        <v>0-1-1900</v>
      </c>
      <c r="K3639" t="e">
        <f>INDEX(AKORDT[],MATCH(Tabela_Kwerenda_z_AKORD[[#This Row],[PRACOWNICY_ID]],AKORDT[PRACOWNICY_ID],0),1)</f>
        <v>#N/A</v>
      </c>
    </row>
    <row r="3640" spans="1:11">
      <c r="A3640" s="11"/>
      <c r="B3640" s="11"/>
      <c r="F3640" s="11"/>
      <c r="I3640" t="str">
        <f>LEFT(Tabela_Kwerenda_z_AKORD[[#This Row],[NR_KOMISJI]],5)</f>
        <v/>
      </c>
      <c r="J3640" t="str">
        <f>DAY(Tabela_Kwerenda_z_AKORD[[#This Row],[CZAS_START]]) &amp;"-"&amp; MONTH(Tabela_Kwerenda_z_AKORD[[#This Row],[CZAS_START]]) &amp;"-"&amp; YEAR(Tabela_Kwerenda_z_AKORD[[#This Row],[CZAS_START]])</f>
        <v>0-1-1900</v>
      </c>
      <c r="K3640" t="e">
        <f>INDEX(AKORDT[],MATCH(Tabela_Kwerenda_z_AKORD[[#This Row],[PRACOWNICY_ID]],AKORDT[PRACOWNICY_ID],0),1)</f>
        <v>#N/A</v>
      </c>
    </row>
    <row r="3641" spans="1:11">
      <c r="A3641" s="11"/>
      <c r="B3641" s="11"/>
      <c r="F3641" s="11"/>
      <c r="I3641" t="str">
        <f>LEFT(Tabela_Kwerenda_z_AKORD[[#This Row],[NR_KOMISJI]],5)</f>
        <v/>
      </c>
      <c r="J3641" t="str">
        <f>DAY(Tabela_Kwerenda_z_AKORD[[#This Row],[CZAS_START]]) &amp;"-"&amp; MONTH(Tabela_Kwerenda_z_AKORD[[#This Row],[CZAS_START]]) &amp;"-"&amp; YEAR(Tabela_Kwerenda_z_AKORD[[#This Row],[CZAS_START]])</f>
        <v>0-1-1900</v>
      </c>
      <c r="K3641" t="e">
        <f>INDEX(AKORDT[],MATCH(Tabela_Kwerenda_z_AKORD[[#This Row],[PRACOWNICY_ID]],AKORDT[PRACOWNICY_ID],0),1)</f>
        <v>#N/A</v>
      </c>
    </row>
    <row r="3642" spans="1:11">
      <c r="A3642" s="11"/>
      <c r="B3642" s="11"/>
      <c r="F3642" s="11"/>
      <c r="I3642" t="str">
        <f>LEFT(Tabela_Kwerenda_z_AKORD[[#This Row],[NR_KOMISJI]],5)</f>
        <v/>
      </c>
      <c r="J3642" t="str">
        <f>DAY(Tabela_Kwerenda_z_AKORD[[#This Row],[CZAS_START]]) &amp;"-"&amp; MONTH(Tabela_Kwerenda_z_AKORD[[#This Row],[CZAS_START]]) &amp;"-"&amp; YEAR(Tabela_Kwerenda_z_AKORD[[#This Row],[CZAS_START]])</f>
        <v>0-1-1900</v>
      </c>
      <c r="K3642" t="e">
        <f>INDEX(AKORDT[],MATCH(Tabela_Kwerenda_z_AKORD[[#This Row],[PRACOWNICY_ID]],AKORDT[PRACOWNICY_ID],0),1)</f>
        <v>#N/A</v>
      </c>
    </row>
    <row r="3643" spans="1:11">
      <c r="A3643" s="11"/>
      <c r="B3643" s="11"/>
      <c r="F3643" s="11"/>
      <c r="I3643" t="str">
        <f>LEFT(Tabela_Kwerenda_z_AKORD[[#This Row],[NR_KOMISJI]],5)</f>
        <v/>
      </c>
      <c r="J3643" t="str">
        <f>DAY(Tabela_Kwerenda_z_AKORD[[#This Row],[CZAS_START]]) &amp;"-"&amp; MONTH(Tabela_Kwerenda_z_AKORD[[#This Row],[CZAS_START]]) &amp;"-"&amp; YEAR(Tabela_Kwerenda_z_AKORD[[#This Row],[CZAS_START]])</f>
        <v>0-1-1900</v>
      </c>
      <c r="K3643" t="e">
        <f>INDEX(AKORDT[],MATCH(Tabela_Kwerenda_z_AKORD[[#This Row],[PRACOWNICY_ID]],AKORDT[PRACOWNICY_ID],0),1)</f>
        <v>#N/A</v>
      </c>
    </row>
    <row r="3644" spans="1:11">
      <c r="A3644" s="11"/>
      <c r="B3644" s="11"/>
      <c r="F3644" s="11"/>
      <c r="I3644" t="str">
        <f>LEFT(Tabela_Kwerenda_z_AKORD[[#This Row],[NR_KOMISJI]],5)</f>
        <v/>
      </c>
      <c r="J3644" t="str">
        <f>DAY(Tabela_Kwerenda_z_AKORD[[#This Row],[CZAS_START]]) &amp;"-"&amp; MONTH(Tabela_Kwerenda_z_AKORD[[#This Row],[CZAS_START]]) &amp;"-"&amp; YEAR(Tabela_Kwerenda_z_AKORD[[#This Row],[CZAS_START]])</f>
        <v>0-1-1900</v>
      </c>
      <c r="K3644" t="e">
        <f>INDEX(AKORDT[],MATCH(Tabela_Kwerenda_z_AKORD[[#This Row],[PRACOWNICY_ID]],AKORDT[PRACOWNICY_ID],0),1)</f>
        <v>#N/A</v>
      </c>
    </row>
    <row r="3645" spans="1:11">
      <c r="A3645" s="11"/>
      <c r="B3645" s="11"/>
      <c r="F3645" s="11"/>
      <c r="I3645" t="str">
        <f>LEFT(Tabela_Kwerenda_z_AKORD[[#This Row],[NR_KOMISJI]],5)</f>
        <v/>
      </c>
      <c r="J3645" t="str">
        <f>DAY(Tabela_Kwerenda_z_AKORD[[#This Row],[CZAS_START]]) &amp;"-"&amp; MONTH(Tabela_Kwerenda_z_AKORD[[#This Row],[CZAS_START]]) &amp;"-"&amp; YEAR(Tabela_Kwerenda_z_AKORD[[#This Row],[CZAS_START]])</f>
        <v>0-1-1900</v>
      </c>
      <c r="K3645" t="e">
        <f>INDEX(AKORDT[],MATCH(Tabela_Kwerenda_z_AKORD[[#This Row],[PRACOWNICY_ID]],AKORDT[PRACOWNICY_ID],0),1)</f>
        <v>#N/A</v>
      </c>
    </row>
    <row r="3646" spans="1:11">
      <c r="A3646" s="11"/>
      <c r="B3646" s="11"/>
      <c r="F3646" s="11"/>
      <c r="I3646" t="str">
        <f>LEFT(Tabela_Kwerenda_z_AKORD[[#This Row],[NR_KOMISJI]],5)</f>
        <v/>
      </c>
      <c r="J3646" t="str">
        <f>DAY(Tabela_Kwerenda_z_AKORD[[#This Row],[CZAS_START]]) &amp;"-"&amp; MONTH(Tabela_Kwerenda_z_AKORD[[#This Row],[CZAS_START]]) &amp;"-"&amp; YEAR(Tabela_Kwerenda_z_AKORD[[#This Row],[CZAS_START]])</f>
        <v>0-1-1900</v>
      </c>
      <c r="K3646" t="e">
        <f>INDEX(AKORDT[],MATCH(Tabela_Kwerenda_z_AKORD[[#This Row],[PRACOWNICY_ID]],AKORDT[PRACOWNICY_ID],0),1)</f>
        <v>#N/A</v>
      </c>
    </row>
    <row r="3647" spans="1:11">
      <c r="A3647" s="11"/>
      <c r="B3647" s="11"/>
      <c r="F3647" s="11"/>
      <c r="I3647" t="str">
        <f>LEFT(Tabela_Kwerenda_z_AKORD[[#This Row],[NR_KOMISJI]],5)</f>
        <v/>
      </c>
      <c r="J3647" t="str">
        <f>DAY(Tabela_Kwerenda_z_AKORD[[#This Row],[CZAS_START]]) &amp;"-"&amp; MONTH(Tabela_Kwerenda_z_AKORD[[#This Row],[CZAS_START]]) &amp;"-"&amp; YEAR(Tabela_Kwerenda_z_AKORD[[#This Row],[CZAS_START]])</f>
        <v>0-1-1900</v>
      </c>
      <c r="K3647" t="e">
        <f>INDEX(AKORDT[],MATCH(Tabela_Kwerenda_z_AKORD[[#This Row],[PRACOWNICY_ID]],AKORDT[PRACOWNICY_ID],0),1)</f>
        <v>#N/A</v>
      </c>
    </row>
    <row r="3648" spans="1:11">
      <c r="A3648" s="11"/>
      <c r="B3648" s="11"/>
      <c r="F3648" s="11"/>
      <c r="I3648" t="str">
        <f>LEFT(Tabela_Kwerenda_z_AKORD[[#This Row],[NR_KOMISJI]],5)</f>
        <v/>
      </c>
      <c r="J3648" t="str">
        <f>DAY(Tabela_Kwerenda_z_AKORD[[#This Row],[CZAS_START]]) &amp;"-"&amp; MONTH(Tabela_Kwerenda_z_AKORD[[#This Row],[CZAS_START]]) &amp;"-"&amp; YEAR(Tabela_Kwerenda_z_AKORD[[#This Row],[CZAS_START]])</f>
        <v>0-1-1900</v>
      </c>
      <c r="K3648" t="e">
        <f>INDEX(AKORDT[],MATCH(Tabela_Kwerenda_z_AKORD[[#This Row],[PRACOWNICY_ID]],AKORDT[PRACOWNICY_ID],0),1)</f>
        <v>#N/A</v>
      </c>
    </row>
    <row r="3649" spans="1:11">
      <c r="A3649" s="11"/>
      <c r="B3649" s="11"/>
      <c r="F3649" s="11"/>
      <c r="I3649" t="str">
        <f>LEFT(Tabela_Kwerenda_z_AKORD[[#This Row],[NR_KOMISJI]],5)</f>
        <v/>
      </c>
      <c r="J3649" t="str">
        <f>DAY(Tabela_Kwerenda_z_AKORD[[#This Row],[CZAS_START]]) &amp;"-"&amp; MONTH(Tabela_Kwerenda_z_AKORD[[#This Row],[CZAS_START]]) &amp;"-"&amp; YEAR(Tabela_Kwerenda_z_AKORD[[#This Row],[CZAS_START]])</f>
        <v>0-1-1900</v>
      </c>
      <c r="K3649" t="e">
        <f>INDEX(AKORDT[],MATCH(Tabela_Kwerenda_z_AKORD[[#This Row],[PRACOWNICY_ID]],AKORDT[PRACOWNICY_ID],0),1)</f>
        <v>#N/A</v>
      </c>
    </row>
    <row r="3650" spans="1:11">
      <c r="A3650" s="11"/>
      <c r="B3650" s="11"/>
      <c r="F3650" s="11"/>
      <c r="I3650" t="str">
        <f>LEFT(Tabela_Kwerenda_z_AKORD[[#This Row],[NR_KOMISJI]],5)</f>
        <v/>
      </c>
      <c r="J3650" t="str">
        <f>DAY(Tabela_Kwerenda_z_AKORD[[#This Row],[CZAS_START]]) &amp;"-"&amp; MONTH(Tabela_Kwerenda_z_AKORD[[#This Row],[CZAS_START]]) &amp;"-"&amp; YEAR(Tabela_Kwerenda_z_AKORD[[#This Row],[CZAS_START]])</f>
        <v>0-1-1900</v>
      </c>
      <c r="K3650" t="e">
        <f>INDEX(AKORDT[],MATCH(Tabela_Kwerenda_z_AKORD[[#This Row],[PRACOWNICY_ID]],AKORDT[PRACOWNICY_ID],0),1)</f>
        <v>#N/A</v>
      </c>
    </row>
    <row r="3651" spans="1:11">
      <c r="A3651" s="11"/>
      <c r="B3651" s="11"/>
      <c r="F3651" s="11"/>
      <c r="I3651" t="str">
        <f>LEFT(Tabela_Kwerenda_z_AKORD[[#This Row],[NR_KOMISJI]],5)</f>
        <v/>
      </c>
      <c r="J3651" t="str">
        <f>DAY(Tabela_Kwerenda_z_AKORD[[#This Row],[CZAS_START]]) &amp;"-"&amp; MONTH(Tabela_Kwerenda_z_AKORD[[#This Row],[CZAS_START]]) &amp;"-"&amp; YEAR(Tabela_Kwerenda_z_AKORD[[#This Row],[CZAS_START]])</f>
        <v>0-1-1900</v>
      </c>
      <c r="K3651" t="e">
        <f>INDEX(AKORDT[],MATCH(Tabela_Kwerenda_z_AKORD[[#This Row],[PRACOWNICY_ID]],AKORDT[PRACOWNICY_ID],0),1)</f>
        <v>#N/A</v>
      </c>
    </row>
    <row r="3652" spans="1:11">
      <c r="A3652" s="11"/>
      <c r="B3652" s="11"/>
      <c r="F3652" s="11"/>
      <c r="I3652" t="str">
        <f>LEFT(Tabela_Kwerenda_z_AKORD[[#This Row],[NR_KOMISJI]],5)</f>
        <v/>
      </c>
      <c r="J3652" t="str">
        <f>DAY(Tabela_Kwerenda_z_AKORD[[#This Row],[CZAS_START]]) &amp;"-"&amp; MONTH(Tabela_Kwerenda_z_AKORD[[#This Row],[CZAS_START]]) &amp;"-"&amp; YEAR(Tabela_Kwerenda_z_AKORD[[#This Row],[CZAS_START]])</f>
        <v>0-1-1900</v>
      </c>
      <c r="K3652" t="e">
        <f>INDEX(AKORDT[],MATCH(Tabela_Kwerenda_z_AKORD[[#This Row],[PRACOWNICY_ID]],AKORDT[PRACOWNICY_ID],0),1)</f>
        <v>#N/A</v>
      </c>
    </row>
    <row r="3653" spans="1:11">
      <c r="A3653" s="11"/>
      <c r="B3653" s="11"/>
      <c r="F3653" s="11"/>
      <c r="I3653" t="str">
        <f>LEFT(Tabela_Kwerenda_z_AKORD[[#This Row],[NR_KOMISJI]],5)</f>
        <v/>
      </c>
      <c r="J3653" t="str">
        <f>DAY(Tabela_Kwerenda_z_AKORD[[#This Row],[CZAS_START]]) &amp;"-"&amp; MONTH(Tabela_Kwerenda_z_AKORD[[#This Row],[CZAS_START]]) &amp;"-"&amp; YEAR(Tabela_Kwerenda_z_AKORD[[#This Row],[CZAS_START]])</f>
        <v>0-1-1900</v>
      </c>
      <c r="K3653" t="e">
        <f>INDEX(AKORDT[],MATCH(Tabela_Kwerenda_z_AKORD[[#This Row],[PRACOWNICY_ID]],AKORDT[PRACOWNICY_ID],0),1)</f>
        <v>#N/A</v>
      </c>
    </row>
    <row r="3654" spans="1:11">
      <c r="A3654" s="11"/>
      <c r="B3654" s="11"/>
      <c r="F3654" s="11"/>
      <c r="I3654" t="str">
        <f>LEFT(Tabela_Kwerenda_z_AKORD[[#This Row],[NR_KOMISJI]],5)</f>
        <v/>
      </c>
      <c r="J3654" t="str">
        <f>DAY(Tabela_Kwerenda_z_AKORD[[#This Row],[CZAS_START]]) &amp;"-"&amp; MONTH(Tabela_Kwerenda_z_AKORD[[#This Row],[CZAS_START]]) &amp;"-"&amp; YEAR(Tabela_Kwerenda_z_AKORD[[#This Row],[CZAS_START]])</f>
        <v>0-1-1900</v>
      </c>
      <c r="K3654" t="e">
        <f>INDEX(AKORDT[],MATCH(Tabela_Kwerenda_z_AKORD[[#This Row],[PRACOWNICY_ID]],AKORDT[PRACOWNICY_ID],0),1)</f>
        <v>#N/A</v>
      </c>
    </row>
    <row r="3655" spans="1:11">
      <c r="A3655" s="11"/>
      <c r="B3655" s="11"/>
      <c r="F3655" s="11"/>
      <c r="I3655" t="str">
        <f>LEFT(Tabela_Kwerenda_z_AKORD[[#This Row],[NR_KOMISJI]],5)</f>
        <v/>
      </c>
      <c r="J3655" t="str">
        <f>DAY(Tabela_Kwerenda_z_AKORD[[#This Row],[CZAS_START]]) &amp;"-"&amp; MONTH(Tabela_Kwerenda_z_AKORD[[#This Row],[CZAS_START]]) &amp;"-"&amp; YEAR(Tabela_Kwerenda_z_AKORD[[#This Row],[CZAS_START]])</f>
        <v>0-1-1900</v>
      </c>
      <c r="K3655" t="e">
        <f>INDEX(AKORDT[],MATCH(Tabela_Kwerenda_z_AKORD[[#This Row],[PRACOWNICY_ID]],AKORDT[PRACOWNICY_ID],0),1)</f>
        <v>#N/A</v>
      </c>
    </row>
    <row r="3656" spans="1:11">
      <c r="A3656" s="11"/>
      <c r="B3656" s="11"/>
      <c r="F3656" s="11"/>
      <c r="I3656" t="str">
        <f>LEFT(Tabela_Kwerenda_z_AKORD[[#This Row],[NR_KOMISJI]],5)</f>
        <v/>
      </c>
      <c r="J3656" t="str">
        <f>DAY(Tabela_Kwerenda_z_AKORD[[#This Row],[CZAS_START]]) &amp;"-"&amp; MONTH(Tabela_Kwerenda_z_AKORD[[#This Row],[CZAS_START]]) &amp;"-"&amp; YEAR(Tabela_Kwerenda_z_AKORD[[#This Row],[CZAS_START]])</f>
        <v>0-1-1900</v>
      </c>
      <c r="K3656" t="e">
        <f>INDEX(AKORDT[],MATCH(Tabela_Kwerenda_z_AKORD[[#This Row],[PRACOWNICY_ID]],AKORDT[PRACOWNICY_ID],0),1)</f>
        <v>#N/A</v>
      </c>
    </row>
    <row r="3657" spans="1:11">
      <c r="A3657" s="11"/>
      <c r="B3657" s="11"/>
      <c r="F3657" s="11"/>
      <c r="I3657" t="str">
        <f>LEFT(Tabela_Kwerenda_z_AKORD[[#This Row],[NR_KOMISJI]],5)</f>
        <v/>
      </c>
      <c r="J3657" t="str">
        <f>DAY(Tabela_Kwerenda_z_AKORD[[#This Row],[CZAS_START]]) &amp;"-"&amp; MONTH(Tabela_Kwerenda_z_AKORD[[#This Row],[CZAS_START]]) &amp;"-"&amp; YEAR(Tabela_Kwerenda_z_AKORD[[#This Row],[CZAS_START]])</f>
        <v>0-1-1900</v>
      </c>
      <c r="K3657" t="e">
        <f>INDEX(AKORDT[],MATCH(Tabela_Kwerenda_z_AKORD[[#This Row],[PRACOWNICY_ID]],AKORDT[PRACOWNICY_ID],0),1)</f>
        <v>#N/A</v>
      </c>
    </row>
    <row r="3658" spans="1:11">
      <c r="A3658" s="11"/>
      <c r="B3658" s="11"/>
      <c r="F3658" s="11"/>
      <c r="I3658" t="str">
        <f>LEFT(Tabela_Kwerenda_z_AKORD[[#This Row],[NR_KOMISJI]],5)</f>
        <v/>
      </c>
      <c r="J3658" t="str">
        <f>DAY(Tabela_Kwerenda_z_AKORD[[#This Row],[CZAS_START]]) &amp;"-"&amp; MONTH(Tabela_Kwerenda_z_AKORD[[#This Row],[CZAS_START]]) &amp;"-"&amp; YEAR(Tabela_Kwerenda_z_AKORD[[#This Row],[CZAS_START]])</f>
        <v>0-1-1900</v>
      </c>
      <c r="K3658" t="e">
        <f>INDEX(AKORDT[],MATCH(Tabela_Kwerenda_z_AKORD[[#This Row],[PRACOWNICY_ID]],AKORDT[PRACOWNICY_ID],0),1)</f>
        <v>#N/A</v>
      </c>
    </row>
    <row r="3659" spans="1:11">
      <c r="A3659" s="11"/>
      <c r="B3659" s="11"/>
      <c r="F3659" s="11"/>
      <c r="I3659" t="str">
        <f>LEFT(Tabela_Kwerenda_z_AKORD[[#This Row],[NR_KOMISJI]],5)</f>
        <v/>
      </c>
      <c r="J3659" t="str">
        <f>DAY(Tabela_Kwerenda_z_AKORD[[#This Row],[CZAS_START]]) &amp;"-"&amp; MONTH(Tabela_Kwerenda_z_AKORD[[#This Row],[CZAS_START]]) &amp;"-"&amp; YEAR(Tabela_Kwerenda_z_AKORD[[#This Row],[CZAS_START]])</f>
        <v>0-1-1900</v>
      </c>
      <c r="K3659" t="e">
        <f>INDEX(AKORDT[],MATCH(Tabela_Kwerenda_z_AKORD[[#This Row],[PRACOWNICY_ID]],AKORDT[PRACOWNICY_ID],0),1)</f>
        <v>#N/A</v>
      </c>
    </row>
    <row r="3660" spans="1:11">
      <c r="A3660" s="11"/>
      <c r="B3660" s="11"/>
      <c r="F3660" s="11"/>
      <c r="I3660" t="str">
        <f>LEFT(Tabela_Kwerenda_z_AKORD[[#This Row],[NR_KOMISJI]],5)</f>
        <v/>
      </c>
      <c r="J3660" t="str">
        <f>DAY(Tabela_Kwerenda_z_AKORD[[#This Row],[CZAS_START]]) &amp;"-"&amp; MONTH(Tabela_Kwerenda_z_AKORD[[#This Row],[CZAS_START]]) &amp;"-"&amp; YEAR(Tabela_Kwerenda_z_AKORD[[#This Row],[CZAS_START]])</f>
        <v>0-1-1900</v>
      </c>
      <c r="K3660" t="e">
        <f>INDEX(AKORDT[],MATCH(Tabela_Kwerenda_z_AKORD[[#This Row],[PRACOWNICY_ID]],AKORDT[PRACOWNICY_ID],0),1)</f>
        <v>#N/A</v>
      </c>
    </row>
    <row r="3661" spans="1:11">
      <c r="A3661" s="11"/>
      <c r="B3661" s="11"/>
      <c r="F3661" s="11"/>
      <c r="I3661" t="str">
        <f>LEFT(Tabela_Kwerenda_z_AKORD[[#This Row],[NR_KOMISJI]],5)</f>
        <v/>
      </c>
      <c r="J3661" t="str">
        <f>DAY(Tabela_Kwerenda_z_AKORD[[#This Row],[CZAS_START]]) &amp;"-"&amp; MONTH(Tabela_Kwerenda_z_AKORD[[#This Row],[CZAS_START]]) &amp;"-"&amp; YEAR(Tabela_Kwerenda_z_AKORD[[#This Row],[CZAS_START]])</f>
        <v>0-1-1900</v>
      </c>
      <c r="K3661" t="e">
        <f>INDEX(AKORDT[],MATCH(Tabela_Kwerenda_z_AKORD[[#This Row],[PRACOWNICY_ID]],AKORDT[PRACOWNICY_ID],0),1)</f>
        <v>#N/A</v>
      </c>
    </row>
    <row r="3662" spans="1:11">
      <c r="A3662" s="11"/>
      <c r="B3662" s="11"/>
      <c r="F3662" s="11"/>
      <c r="I3662" t="str">
        <f>LEFT(Tabela_Kwerenda_z_AKORD[[#This Row],[NR_KOMISJI]],5)</f>
        <v/>
      </c>
      <c r="J3662" t="str">
        <f>DAY(Tabela_Kwerenda_z_AKORD[[#This Row],[CZAS_START]]) &amp;"-"&amp; MONTH(Tabela_Kwerenda_z_AKORD[[#This Row],[CZAS_START]]) &amp;"-"&amp; YEAR(Tabela_Kwerenda_z_AKORD[[#This Row],[CZAS_START]])</f>
        <v>0-1-1900</v>
      </c>
      <c r="K3662" t="e">
        <f>INDEX(AKORDT[],MATCH(Tabela_Kwerenda_z_AKORD[[#This Row],[PRACOWNICY_ID]],AKORDT[PRACOWNICY_ID],0),1)</f>
        <v>#N/A</v>
      </c>
    </row>
    <row r="3663" spans="1:11">
      <c r="A3663" s="11"/>
      <c r="B3663" s="11"/>
      <c r="F3663" s="11"/>
      <c r="I3663" t="str">
        <f>LEFT(Tabela_Kwerenda_z_AKORD[[#This Row],[NR_KOMISJI]],5)</f>
        <v/>
      </c>
      <c r="J3663" t="str">
        <f>DAY(Tabela_Kwerenda_z_AKORD[[#This Row],[CZAS_START]]) &amp;"-"&amp; MONTH(Tabela_Kwerenda_z_AKORD[[#This Row],[CZAS_START]]) &amp;"-"&amp; YEAR(Tabela_Kwerenda_z_AKORD[[#This Row],[CZAS_START]])</f>
        <v>0-1-1900</v>
      </c>
      <c r="K3663" t="e">
        <f>INDEX(AKORDT[],MATCH(Tabela_Kwerenda_z_AKORD[[#This Row],[PRACOWNICY_ID]],AKORDT[PRACOWNICY_ID],0),1)</f>
        <v>#N/A</v>
      </c>
    </row>
    <row r="3664" spans="1:11">
      <c r="A3664" s="11"/>
      <c r="B3664" s="11"/>
      <c r="F3664" s="11"/>
      <c r="I3664" t="str">
        <f>LEFT(Tabela_Kwerenda_z_AKORD[[#This Row],[NR_KOMISJI]],5)</f>
        <v/>
      </c>
      <c r="J3664" t="str">
        <f>DAY(Tabela_Kwerenda_z_AKORD[[#This Row],[CZAS_START]]) &amp;"-"&amp; MONTH(Tabela_Kwerenda_z_AKORD[[#This Row],[CZAS_START]]) &amp;"-"&amp; YEAR(Tabela_Kwerenda_z_AKORD[[#This Row],[CZAS_START]])</f>
        <v>0-1-1900</v>
      </c>
      <c r="K3664" t="e">
        <f>INDEX(AKORDT[],MATCH(Tabela_Kwerenda_z_AKORD[[#This Row],[PRACOWNICY_ID]],AKORDT[PRACOWNICY_ID],0),1)</f>
        <v>#N/A</v>
      </c>
    </row>
    <row r="3665" spans="1:11">
      <c r="A3665" s="11"/>
      <c r="B3665" s="11"/>
      <c r="F3665" s="11"/>
      <c r="I3665" t="str">
        <f>LEFT(Tabela_Kwerenda_z_AKORD[[#This Row],[NR_KOMISJI]],5)</f>
        <v/>
      </c>
      <c r="J3665" t="str">
        <f>DAY(Tabela_Kwerenda_z_AKORD[[#This Row],[CZAS_START]]) &amp;"-"&amp; MONTH(Tabela_Kwerenda_z_AKORD[[#This Row],[CZAS_START]]) &amp;"-"&amp; YEAR(Tabela_Kwerenda_z_AKORD[[#This Row],[CZAS_START]])</f>
        <v>0-1-1900</v>
      </c>
      <c r="K3665" t="e">
        <f>INDEX(AKORDT[],MATCH(Tabela_Kwerenda_z_AKORD[[#This Row],[PRACOWNICY_ID]],AKORDT[PRACOWNICY_ID],0),1)</f>
        <v>#N/A</v>
      </c>
    </row>
    <row r="3666" spans="1:11">
      <c r="A3666" s="11"/>
      <c r="B3666" s="11"/>
      <c r="F3666" s="11"/>
      <c r="I3666" t="str">
        <f>LEFT(Tabela_Kwerenda_z_AKORD[[#This Row],[NR_KOMISJI]],5)</f>
        <v/>
      </c>
      <c r="J3666" t="str">
        <f>DAY(Tabela_Kwerenda_z_AKORD[[#This Row],[CZAS_START]]) &amp;"-"&amp; MONTH(Tabela_Kwerenda_z_AKORD[[#This Row],[CZAS_START]]) &amp;"-"&amp; YEAR(Tabela_Kwerenda_z_AKORD[[#This Row],[CZAS_START]])</f>
        <v>0-1-1900</v>
      </c>
      <c r="K3666" t="e">
        <f>INDEX(AKORDT[],MATCH(Tabela_Kwerenda_z_AKORD[[#This Row],[PRACOWNICY_ID]],AKORDT[PRACOWNICY_ID],0),1)</f>
        <v>#N/A</v>
      </c>
    </row>
    <row r="3667" spans="1:11">
      <c r="A3667" s="11"/>
      <c r="B3667" s="11"/>
      <c r="F3667" s="11"/>
      <c r="I3667" t="str">
        <f>LEFT(Tabela_Kwerenda_z_AKORD[[#This Row],[NR_KOMISJI]],5)</f>
        <v/>
      </c>
      <c r="J3667" t="str">
        <f>DAY(Tabela_Kwerenda_z_AKORD[[#This Row],[CZAS_START]]) &amp;"-"&amp; MONTH(Tabela_Kwerenda_z_AKORD[[#This Row],[CZAS_START]]) &amp;"-"&amp; YEAR(Tabela_Kwerenda_z_AKORD[[#This Row],[CZAS_START]])</f>
        <v>0-1-1900</v>
      </c>
      <c r="K3667" t="e">
        <f>INDEX(AKORDT[],MATCH(Tabela_Kwerenda_z_AKORD[[#This Row],[PRACOWNICY_ID]],AKORDT[PRACOWNICY_ID],0),1)</f>
        <v>#N/A</v>
      </c>
    </row>
    <row r="3668" spans="1:11">
      <c r="A3668" s="11"/>
      <c r="B3668" s="11"/>
      <c r="F3668" s="11"/>
      <c r="I3668" t="str">
        <f>LEFT(Tabela_Kwerenda_z_AKORD[[#This Row],[NR_KOMISJI]],5)</f>
        <v/>
      </c>
      <c r="J3668" t="str">
        <f>DAY(Tabela_Kwerenda_z_AKORD[[#This Row],[CZAS_START]]) &amp;"-"&amp; MONTH(Tabela_Kwerenda_z_AKORD[[#This Row],[CZAS_START]]) &amp;"-"&amp; YEAR(Tabela_Kwerenda_z_AKORD[[#This Row],[CZAS_START]])</f>
        <v>0-1-1900</v>
      </c>
      <c r="K3668" t="e">
        <f>INDEX(AKORDT[],MATCH(Tabela_Kwerenda_z_AKORD[[#This Row],[PRACOWNICY_ID]],AKORDT[PRACOWNICY_ID],0),1)</f>
        <v>#N/A</v>
      </c>
    </row>
    <row r="3669" spans="1:11">
      <c r="A3669" s="11"/>
      <c r="B3669" s="11"/>
      <c r="F3669" s="11"/>
      <c r="I3669" t="str">
        <f>LEFT(Tabela_Kwerenda_z_AKORD[[#This Row],[NR_KOMISJI]],5)</f>
        <v/>
      </c>
      <c r="J3669" t="str">
        <f>DAY(Tabela_Kwerenda_z_AKORD[[#This Row],[CZAS_START]]) &amp;"-"&amp; MONTH(Tabela_Kwerenda_z_AKORD[[#This Row],[CZAS_START]]) &amp;"-"&amp; YEAR(Tabela_Kwerenda_z_AKORD[[#This Row],[CZAS_START]])</f>
        <v>0-1-1900</v>
      </c>
      <c r="K3669" t="e">
        <f>INDEX(AKORDT[],MATCH(Tabela_Kwerenda_z_AKORD[[#This Row],[PRACOWNICY_ID]],AKORDT[PRACOWNICY_ID],0),1)</f>
        <v>#N/A</v>
      </c>
    </row>
    <row r="3670" spans="1:11">
      <c r="A3670" s="11"/>
      <c r="B3670" s="11"/>
      <c r="F3670" s="11"/>
      <c r="I3670" t="str">
        <f>LEFT(Tabela_Kwerenda_z_AKORD[[#This Row],[NR_KOMISJI]],5)</f>
        <v/>
      </c>
      <c r="J3670" t="str">
        <f>DAY(Tabela_Kwerenda_z_AKORD[[#This Row],[CZAS_START]]) &amp;"-"&amp; MONTH(Tabela_Kwerenda_z_AKORD[[#This Row],[CZAS_START]]) &amp;"-"&amp; YEAR(Tabela_Kwerenda_z_AKORD[[#This Row],[CZAS_START]])</f>
        <v>0-1-1900</v>
      </c>
      <c r="K3670" t="e">
        <f>INDEX(AKORDT[],MATCH(Tabela_Kwerenda_z_AKORD[[#This Row],[PRACOWNICY_ID]],AKORDT[PRACOWNICY_ID],0),1)</f>
        <v>#N/A</v>
      </c>
    </row>
    <row r="3671" spans="1:11">
      <c r="A3671" s="11"/>
      <c r="B3671" s="11"/>
      <c r="F3671" s="11"/>
      <c r="I3671" t="str">
        <f>LEFT(Tabela_Kwerenda_z_AKORD[[#This Row],[NR_KOMISJI]],5)</f>
        <v/>
      </c>
      <c r="J3671" t="str">
        <f>DAY(Tabela_Kwerenda_z_AKORD[[#This Row],[CZAS_START]]) &amp;"-"&amp; MONTH(Tabela_Kwerenda_z_AKORD[[#This Row],[CZAS_START]]) &amp;"-"&amp; YEAR(Tabela_Kwerenda_z_AKORD[[#This Row],[CZAS_START]])</f>
        <v>0-1-1900</v>
      </c>
      <c r="K3671" t="e">
        <f>INDEX(AKORDT[],MATCH(Tabela_Kwerenda_z_AKORD[[#This Row],[PRACOWNICY_ID]],AKORDT[PRACOWNICY_ID],0),1)</f>
        <v>#N/A</v>
      </c>
    </row>
    <row r="3672" spans="1:11">
      <c r="A3672" s="11"/>
      <c r="B3672" s="11"/>
      <c r="F3672" s="11"/>
      <c r="I3672" t="str">
        <f>LEFT(Tabela_Kwerenda_z_AKORD[[#This Row],[NR_KOMISJI]],5)</f>
        <v/>
      </c>
      <c r="J3672" t="str">
        <f>DAY(Tabela_Kwerenda_z_AKORD[[#This Row],[CZAS_START]]) &amp;"-"&amp; MONTH(Tabela_Kwerenda_z_AKORD[[#This Row],[CZAS_START]]) &amp;"-"&amp; YEAR(Tabela_Kwerenda_z_AKORD[[#This Row],[CZAS_START]])</f>
        <v>0-1-1900</v>
      </c>
      <c r="K3672" t="e">
        <f>INDEX(AKORDT[],MATCH(Tabela_Kwerenda_z_AKORD[[#This Row],[PRACOWNICY_ID]],AKORDT[PRACOWNICY_ID],0),1)</f>
        <v>#N/A</v>
      </c>
    </row>
    <row r="3673" spans="1:11">
      <c r="A3673" s="11"/>
      <c r="B3673" s="11"/>
      <c r="F3673" s="11"/>
      <c r="I3673" t="str">
        <f>LEFT(Tabela_Kwerenda_z_AKORD[[#This Row],[NR_KOMISJI]],5)</f>
        <v/>
      </c>
      <c r="J3673" t="str">
        <f>DAY(Tabela_Kwerenda_z_AKORD[[#This Row],[CZAS_START]]) &amp;"-"&amp; MONTH(Tabela_Kwerenda_z_AKORD[[#This Row],[CZAS_START]]) &amp;"-"&amp; YEAR(Tabela_Kwerenda_z_AKORD[[#This Row],[CZAS_START]])</f>
        <v>0-1-1900</v>
      </c>
      <c r="K3673" t="e">
        <f>INDEX(AKORDT[],MATCH(Tabela_Kwerenda_z_AKORD[[#This Row],[PRACOWNICY_ID]],AKORDT[PRACOWNICY_ID],0),1)</f>
        <v>#N/A</v>
      </c>
    </row>
    <row r="3674" spans="1:11">
      <c r="A3674" s="11"/>
      <c r="B3674" s="11"/>
      <c r="F3674" s="11"/>
      <c r="I3674" t="str">
        <f>LEFT(Tabela_Kwerenda_z_AKORD[[#This Row],[NR_KOMISJI]],5)</f>
        <v/>
      </c>
      <c r="J3674" t="str">
        <f>DAY(Tabela_Kwerenda_z_AKORD[[#This Row],[CZAS_START]]) &amp;"-"&amp; MONTH(Tabela_Kwerenda_z_AKORD[[#This Row],[CZAS_START]]) &amp;"-"&amp; YEAR(Tabela_Kwerenda_z_AKORD[[#This Row],[CZAS_START]])</f>
        <v>0-1-1900</v>
      </c>
      <c r="K3674" t="e">
        <f>INDEX(AKORDT[],MATCH(Tabela_Kwerenda_z_AKORD[[#This Row],[PRACOWNICY_ID]],AKORDT[PRACOWNICY_ID],0),1)</f>
        <v>#N/A</v>
      </c>
    </row>
    <row r="3675" spans="1:11">
      <c r="A3675" s="11"/>
      <c r="B3675" s="11"/>
      <c r="F3675" s="11"/>
      <c r="I3675" t="str">
        <f>LEFT(Tabela_Kwerenda_z_AKORD[[#This Row],[NR_KOMISJI]],5)</f>
        <v/>
      </c>
      <c r="J3675" t="str">
        <f>DAY(Tabela_Kwerenda_z_AKORD[[#This Row],[CZAS_START]]) &amp;"-"&amp; MONTH(Tabela_Kwerenda_z_AKORD[[#This Row],[CZAS_START]]) &amp;"-"&amp; YEAR(Tabela_Kwerenda_z_AKORD[[#This Row],[CZAS_START]])</f>
        <v>0-1-1900</v>
      </c>
      <c r="K3675" t="e">
        <f>INDEX(AKORDT[],MATCH(Tabela_Kwerenda_z_AKORD[[#This Row],[PRACOWNICY_ID]],AKORDT[PRACOWNICY_ID],0),1)</f>
        <v>#N/A</v>
      </c>
    </row>
    <row r="3676" spans="1:11">
      <c r="A3676" s="11"/>
      <c r="B3676" s="11"/>
      <c r="F3676" s="11"/>
      <c r="I3676" t="str">
        <f>LEFT(Tabela_Kwerenda_z_AKORD[[#This Row],[NR_KOMISJI]],5)</f>
        <v/>
      </c>
      <c r="J3676" t="str">
        <f>DAY(Tabela_Kwerenda_z_AKORD[[#This Row],[CZAS_START]]) &amp;"-"&amp; MONTH(Tabela_Kwerenda_z_AKORD[[#This Row],[CZAS_START]]) &amp;"-"&amp; YEAR(Tabela_Kwerenda_z_AKORD[[#This Row],[CZAS_START]])</f>
        <v>0-1-1900</v>
      </c>
      <c r="K3676" t="e">
        <f>INDEX(AKORDT[],MATCH(Tabela_Kwerenda_z_AKORD[[#This Row],[PRACOWNICY_ID]],AKORDT[PRACOWNICY_ID],0),1)</f>
        <v>#N/A</v>
      </c>
    </row>
    <row r="3677" spans="1:11">
      <c r="A3677" s="11"/>
      <c r="B3677" s="11"/>
      <c r="F3677" s="11"/>
      <c r="I3677" t="str">
        <f>LEFT(Tabela_Kwerenda_z_AKORD[[#This Row],[NR_KOMISJI]],5)</f>
        <v/>
      </c>
      <c r="J3677" t="str">
        <f>DAY(Tabela_Kwerenda_z_AKORD[[#This Row],[CZAS_START]]) &amp;"-"&amp; MONTH(Tabela_Kwerenda_z_AKORD[[#This Row],[CZAS_START]]) &amp;"-"&amp; YEAR(Tabela_Kwerenda_z_AKORD[[#This Row],[CZAS_START]])</f>
        <v>0-1-1900</v>
      </c>
      <c r="K3677" t="e">
        <f>INDEX(AKORDT[],MATCH(Tabela_Kwerenda_z_AKORD[[#This Row],[PRACOWNICY_ID]],AKORDT[PRACOWNICY_ID],0),1)</f>
        <v>#N/A</v>
      </c>
    </row>
    <row r="3678" spans="1:11">
      <c r="A3678" s="11"/>
      <c r="B3678" s="11"/>
      <c r="F3678" s="11"/>
      <c r="I3678" t="str">
        <f>LEFT(Tabela_Kwerenda_z_AKORD[[#This Row],[NR_KOMISJI]],5)</f>
        <v/>
      </c>
      <c r="J3678" t="str">
        <f>DAY(Tabela_Kwerenda_z_AKORD[[#This Row],[CZAS_START]]) &amp;"-"&amp; MONTH(Tabela_Kwerenda_z_AKORD[[#This Row],[CZAS_START]]) &amp;"-"&amp; YEAR(Tabela_Kwerenda_z_AKORD[[#This Row],[CZAS_START]])</f>
        <v>0-1-1900</v>
      </c>
      <c r="K3678" t="e">
        <f>INDEX(AKORDT[],MATCH(Tabela_Kwerenda_z_AKORD[[#This Row],[PRACOWNICY_ID]],AKORDT[PRACOWNICY_ID],0),1)</f>
        <v>#N/A</v>
      </c>
    </row>
    <row r="3679" spans="1:11">
      <c r="A3679" s="11"/>
      <c r="B3679" s="11"/>
      <c r="F3679" s="11"/>
      <c r="I3679" t="str">
        <f>LEFT(Tabela_Kwerenda_z_AKORD[[#This Row],[NR_KOMISJI]],5)</f>
        <v/>
      </c>
      <c r="J3679" t="str">
        <f>DAY(Tabela_Kwerenda_z_AKORD[[#This Row],[CZAS_START]]) &amp;"-"&amp; MONTH(Tabela_Kwerenda_z_AKORD[[#This Row],[CZAS_START]]) &amp;"-"&amp; YEAR(Tabela_Kwerenda_z_AKORD[[#This Row],[CZAS_START]])</f>
        <v>0-1-1900</v>
      </c>
      <c r="K3679" t="e">
        <f>INDEX(AKORDT[],MATCH(Tabela_Kwerenda_z_AKORD[[#This Row],[PRACOWNICY_ID]],AKORDT[PRACOWNICY_ID],0),1)</f>
        <v>#N/A</v>
      </c>
    </row>
    <row r="3680" spans="1:11">
      <c r="A3680" s="11"/>
      <c r="B3680" s="11"/>
      <c r="F3680" s="11"/>
      <c r="I3680" t="str">
        <f>LEFT(Tabela_Kwerenda_z_AKORD[[#This Row],[NR_KOMISJI]],5)</f>
        <v/>
      </c>
      <c r="J3680" t="str">
        <f>DAY(Tabela_Kwerenda_z_AKORD[[#This Row],[CZAS_START]]) &amp;"-"&amp; MONTH(Tabela_Kwerenda_z_AKORD[[#This Row],[CZAS_START]]) &amp;"-"&amp; YEAR(Tabela_Kwerenda_z_AKORD[[#This Row],[CZAS_START]])</f>
        <v>0-1-1900</v>
      </c>
      <c r="K3680" t="e">
        <f>INDEX(AKORDT[],MATCH(Tabela_Kwerenda_z_AKORD[[#This Row],[PRACOWNICY_ID]],AKORDT[PRACOWNICY_ID],0),1)</f>
        <v>#N/A</v>
      </c>
    </row>
    <row r="3681" spans="1:11">
      <c r="A3681" s="11"/>
      <c r="B3681" s="11"/>
      <c r="F3681" s="11"/>
      <c r="I3681" t="str">
        <f>LEFT(Tabela_Kwerenda_z_AKORD[[#This Row],[NR_KOMISJI]],5)</f>
        <v/>
      </c>
      <c r="J3681" t="str">
        <f>DAY(Tabela_Kwerenda_z_AKORD[[#This Row],[CZAS_START]]) &amp;"-"&amp; MONTH(Tabela_Kwerenda_z_AKORD[[#This Row],[CZAS_START]]) &amp;"-"&amp; YEAR(Tabela_Kwerenda_z_AKORD[[#This Row],[CZAS_START]])</f>
        <v>0-1-1900</v>
      </c>
      <c r="K3681" t="e">
        <f>INDEX(AKORDT[],MATCH(Tabela_Kwerenda_z_AKORD[[#This Row],[PRACOWNICY_ID]],AKORDT[PRACOWNICY_ID],0),1)</f>
        <v>#N/A</v>
      </c>
    </row>
    <row r="3682" spans="1:11">
      <c r="A3682" s="11"/>
      <c r="B3682" s="11"/>
      <c r="F3682" s="11"/>
      <c r="I3682" t="str">
        <f>LEFT(Tabela_Kwerenda_z_AKORD[[#This Row],[NR_KOMISJI]],5)</f>
        <v/>
      </c>
      <c r="J3682" t="str">
        <f>DAY(Tabela_Kwerenda_z_AKORD[[#This Row],[CZAS_START]]) &amp;"-"&amp; MONTH(Tabela_Kwerenda_z_AKORD[[#This Row],[CZAS_START]]) &amp;"-"&amp; YEAR(Tabela_Kwerenda_z_AKORD[[#This Row],[CZAS_START]])</f>
        <v>0-1-1900</v>
      </c>
      <c r="K3682" t="e">
        <f>INDEX(AKORDT[],MATCH(Tabela_Kwerenda_z_AKORD[[#This Row],[PRACOWNICY_ID]],AKORDT[PRACOWNICY_ID],0),1)</f>
        <v>#N/A</v>
      </c>
    </row>
    <row r="3683" spans="1:11">
      <c r="A3683" s="11"/>
      <c r="B3683" s="11"/>
      <c r="F3683" s="11"/>
      <c r="I3683" t="str">
        <f>LEFT(Tabela_Kwerenda_z_AKORD[[#This Row],[NR_KOMISJI]],5)</f>
        <v/>
      </c>
      <c r="J3683" t="str">
        <f>DAY(Tabela_Kwerenda_z_AKORD[[#This Row],[CZAS_START]]) &amp;"-"&amp; MONTH(Tabela_Kwerenda_z_AKORD[[#This Row],[CZAS_START]]) &amp;"-"&amp; YEAR(Tabela_Kwerenda_z_AKORD[[#This Row],[CZAS_START]])</f>
        <v>0-1-1900</v>
      </c>
      <c r="K3683" t="e">
        <f>INDEX(AKORDT[],MATCH(Tabela_Kwerenda_z_AKORD[[#This Row],[PRACOWNICY_ID]],AKORDT[PRACOWNICY_ID],0),1)</f>
        <v>#N/A</v>
      </c>
    </row>
    <row r="3684" spans="1:11">
      <c r="A3684" s="11"/>
      <c r="B3684" s="11"/>
      <c r="F3684" s="11"/>
      <c r="I3684" t="str">
        <f>LEFT(Tabela_Kwerenda_z_AKORD[[#This Row],[NR_KOMISJI]],5)</f>
        <v/>
      </c>
      <c r="J3684" t="str">
        <f>DAY(Tabela_Kwerenda_z_AKORD[[#This Row],[CZAS_START]]) &amp;"-"&amp; MONTH(Tabela_Kwerenda_z_AKORD[[#This Row],[CZAS_START]]) &amp;"-"&amp; YEAR(Tabela_Kwerenda_z_AKORD[[#This Row],[CZAS_START]])</f>
        <v>0-1-1900</v>
      </c>
      <c r="K3684" t="e">
        <f>INDEX(AKORDT[],MATCH(Tabela_Kwerenda_z_AKORD[[#This Row],[PRACOWNICY_ID]],AKORDT[PRACOWNICY_ID],0),1)</f>
        <v>#N/A</v>
      </c>
    </row>
    <row r="3685" spans="1:11">
      <c r="A3685" s="11"/>
      <c r="B3685" s="11"/>
      <c r="F3685" s="11"/>
      <c r="I3685" t="str">
        <f>LEFT(Tabela_Kwerenda_z_AKORD[[#This Row],[NR_KOMISJI]],5)</f>
        <v/>
      </c>
      <c r="J3685" t="str">
        <f>DAY(Tabela_Kwerenda_z_AKORD[[#This Row],[CZAS_START]]) &amp;"-"&amp; MONTH(Tabela_Kwerenda_z_AKORD[[#This Row],[CZAS_START]]) &amp;"-"&amp; YEAR(Tabela_Kwerenda_z_AKORD[[#This Row],[CZAS_START]])</f>
        <v>0-1-1900</v>
      </c>
      <c r="K3685" t="e">
        <f>INDEX(AKORDT[],MATCH(Tabela_Kwerenda_z_AKORD[[#This Row],[PRACOWNICY_ID]],AKORDT[PRACOWNICY_ID],0),1)</f>
        <v>#N/A</v>
      </c>
    </row>
    <row r="3686" spans="1:11">
      <c r="A3686" s="11"/>
      <c r="B3686" s="11"/>
      <c r="F3686" s="11"/>
      <c r="I3686" t="str">
        <f>LEFT(Tabela_Kwerenda_z_AKORD[[#This Row],[NR_KOMISJI]],5)</f>
        <v/>
      </c>
      <c r="J3686" t="str">
        <f>DAY(Tabela_Kwerenda_z_AKORD[[#This Row],[CZAS_START]]) &amp;"-"&amp; MONTH(Tabela_Kwerenda_z_AKORD[[#This Row],[CZAS_START]]) &amp;"-"&amp; YEAR(Tabela_Kwerenda_z_AKORD[[#This Row],[CZAS_START]])</f>
        <v>0-1-1900</v>
      </c>
      <c r="K3686" t="e">
        <f>INDEX(AKORDT[],MATCH(Tabela_Kwerenda_z_AKORD[[#This Row],[PRACOWNICY_ID]],AKORDT[PRACOWNICY_ID],0),1)</f>
        <v>#N/A</v>
      </c>
    </row>
    <row r="3687" spans="1:11">
      <c r="A3687" s="11"/>
      <c r="B3687" s="11"/>
      <c r="F3687" s="11"/>
      <c r="I3687" t="str">
        <f>LEFT(Tabela_Kwerenda_z_AKORD[[#This Row],[NR_KOMISJI]],5)</f>
        <v/>
      </c>
      <c r="J3687" t="str">
        <f>DAY(Tabela_Kwerenda_z_AKORD[[#This Row],[CZAS_START]]) &amp;"-"&amp; MONTH(Tabela_Kwerenda_z_AKORD[[#This Row],[CZAS_START]]) &amp;"-"&amp; YEAR(Tabela_Kwerenda_z_AKORD[[#This Row],[CZAS_START]])</f>
        <v>0-1-1900</v>
      </c>
      <c r="K3687" t="e">
        <f>INDEX(AKORDT[],MATCH(Tabela_Kwerenda_z_AKORD[[#This Row],[PRACOWNICY_ID]],AKORDT[PRACOWNICY_ID],0),1)</f>
        <v>#N/A</v>
      </c>
    </row>
    <row r="3688" spans="1:11">
      <c r="A3688" s="11"/>
      <c r="B3688" s="11"/>
      <c r="F3688" s="11"/>
      <c r="I3688" t="str">
        <f>LEFT(Tabela_Kwerenda_z_AKORD[[#This Row],[NR_KOMISJI]],5)</f>
        <v/>
      </c>
      <c r="J3688" t="str">
        <f>DAY(Tabela_Kwerenda_z_AKORD[[#This Row],[CZAS_START]]) &amp;"-"&amp; MONTH(Tabela_Kwerenda_z_AKORD[[#This Row],[CZAS_START]]) &amp;"-"&amp; YEAR(Tabela_Kwerenda_z_AKORD[[#This Row],[CZAS_START]])</f>
        <v>0-1-1900</v>
      </c>
      <c r="K3688" t="e">
        <f>INDEX(AKORDT[],MATCH(Tabela_Kwerenda_z_AKORD[[#This Row],[PRACOWNICY_ID]],AKORDT[PRACOWNICY_ID],0),1)</f>
        <v>#N/A</v>
      </c>
    </row>
    <row r="3689" spans="1:11">
      <c r="A3689" s="11"/>
      <c r="B3689" s="11"/>
      <c r="F3689" s="11"/>
      <c r="I3689" t="str">
        <f>LEFT(Tabela_Kwerenda_z_AKORD[[#This Row],[NR_KOMISJI]],5)</f>
        <v/>
      </c>
      <c r="J3689" t="str">
        <f>DAY(Tabela_Kwerenda_z_AKORD[[#This Row],[CZAS_START]]) &amp;"-"&amp; MONTH(Tabela_Kwerenda_z_AKORD[[#This Row],[CZAS_START]]) &amp;"-"&amp; YEAR(Tabela_Kwerenda_z_AKORD[[#This Row],[CZAS_START]])</f>
        <v>0-1-1900</v>
      </c>
      <c r="K3689" t="e">
        <f>INDEX(AKORDT[],MATCH(Tabela_Kwerenda_z_AKORD[[#This Row],[PRACOWNICY_ID]],AKORDT[PRACOWNICY_ID],0),1)</f>
        <v>#N/A</v>
      </c>
    </row>
    <row r="3690" spans="1:11">
      <c r="A3690" s="11"/>
      <c r="B3690" s="11"/>
      <c r="F3690" s="11"/>
      <c r="I3690" t="str">
        <f>LEFT(Tabela_Kwerenda_z_AKORD[[#This Row],[NR_KOMISJI]],5)</f>
        <v/>
      </c>
      <c r="J3690" t="str">
        <f>DAY(Tabela_Kwerenda_z_AKORD[[#This Row],[CZAS_START]]) &amp;"-"&amp; MONTH(Tabela_Kwerenda_z_AKORD[[#This Row],[CZAS_START]]) &amp;"-"&amp; YEAR(Tabela_Kwerenda_z_AKORD[[#This Row],[CZAS_START]])</f>
        <v>0-1-1900</v>
      </c>
      <c r="K3690" t="e">
        <f>INDEX(AKORDT[],MATCH(Tabela_Kwerenda_z_AKORD[[#This Row],[PRACOWNICY_ID]],AKORDT[PRACOWNICY_ID],0),1)</f>
        <v>#N/A</v>
      </c>
    </row>
    <row r="3691" spans="1:11">
      <c r="A3691" s="11"/>
      <c r="B3691" s="11"/>
      <c r="F3691" s="11"/>
      <c r="I3691" t="str">
        <f>LEFT(Tabela_Kwerenda_z_AKORD[[#This Row],[NR_KOMISJI]],5)</f>
        <v/>
      </c>
      <c r="J3691" t="str">
        <f>DAY(Tabela_Kwerenda_z_AKORD[[#This Row],[CZAS_START]]) &amp;"-"&amp; MONTH(Tabela_Kwerenda_z_AKORD[[#This Row],[CZAS_START]]) &amp;"-"&amp; YEAR(Tabela_Kwerenda_z_AKORD[[#This Row],[CZAS_START]])</f>
        <v>0-1-1900</v>
      </c>
      <c r="K3691" t="e">
        <f>INDEX(AKORDT[],MATCH(Tabela_Kwerenda_z_AKORD[[#This Row],[PRACOWNICY_ID]],AKORDT[PRACOWNICY_ID],0),1)</f>
        <v>#N/A</v>
      </c>
    </row>
    <row r="3692" spans="1:11">
      <c r="A3692" s="11"/>
      <c r="B3692" s="11"/>
      <c r="F3692" s="11"/>
      <c r="I3692" t="str">
        <f>LEFT(Tabela_Kwerenda_z_AKORD[[#This Row],[NR_KOMISJI]],5)</f>
        <v/>
      </c>
      <c r="J3692" t="str">
        <f>DAY(Tabela_Kwerenda_z_AKORD[[#This Row],[CZAS_START]]) &amp;"-"&amp; MONTH(Tabela_Kwerenda_z_AKORD[[#This Row],[CZAS_START]]) &amp;"-"&amp; YEAR(Tabela_Kwerenda_z_AKORD[[#This Row],[CZAS_START]])</f>
        <v>0-1-1900</v>
      </c>
      <c r="K3692" t="e">
        <f>INDEX(AKORDT[],MATCH(Tabela_Kwerenda_z_AKORD[[#This Row],[PRACOWNICY_ID]],AKORDT[PRACOWNICY_ID],0),1)</f>
        <v>#N/A</v>
      </c>
    </row>
    <row r="3693" spans="1:11">
      <c r="A3693" s="11"/>
      <c r="B3693" s="11"/>
      <c r="F3693" s="11"/>
      <c r="I3693" t="str">
        <f>LEFT(Tabela_Kwerenda_z_AKORD[[#This Row],[NR_KOMISJI]],5)</f>
        <v/>
      </c>
      <c r="J3693" t="str">
        <f>DAY(Tabela_Kwerenda_z_AKORD[[#This Row],[CZAS_START]]) &amp;"-"&amp; MONTH(Tabela_Kwerenda_z_AKORD[[#This Row],[CZAS_START]]) &amp;"-"&amp; YEAR(Tabela_Kwerenda_z_AKORD[[#This Row],[CZAS_START]])</f>
        <v>0-1-1900</v>
      </c>
      <c r="K3693" t="e">
        <f>INDEX(AKORDT[],MATCH(Tabela_Kwerenda_z_AKORD[[#This Row],[PRACOWNICY_ID]],AKORDT[PRACOWNICY_ID],0),1)</f>
        <v>#N/A</v>
      </c>
    </row>
    <row r="3694" spans="1:11">
      <c r="A3694" s="11"/>
      <c r="B3694" s="11"/>
      <c r="F3694" s="11"/>
      <c r="I3694" t="str">
        <f>LEFT(Tabela_Kwerenda_z_AKORD[[#This Row],[NR_KOMISJI]],5)</f>
        <v/>
      </c>
      <c r="J3694" t="str">
        <f>DAY(Tabela_Kwerenda_z_AKORD[[#This Row],[CZAS_START]]) &amp;"-"&amp; MONTH(Tabela_Kwerenda_z_AKORD[[#This Row],[CZAS_START]]) &amp;"-"&amp; YEAR(Tabela_Kwerenda_z_AKORD[[#This Row],[CZAS_START]])</f>
        <v>0-1-1900</v>
      </c>
      <c r="K3694" t="e">
        <f>INDEX(AKORDT[],MATCH(Tabela_Kwerenda_z_AKORD[[#This Row],[PRACOWNICY_ID]],AKORDT[PRACOWNICY_ID],0),1)</f>
        <v>#N/A</v>
      </c>
    </row>
    <row r="3695" spans="1:11">
      <c r="A3695" s="11"/>
      <c r="B3695" s="11"/>
      <c r="F3695" s="11"/>
      <c r="I3695" t="str">
        <f>LEFT(Tabela_Kwerenda_z_AKORD[[#This Row],[NR_KOMISJI]],5)</f>
        <v/>
      </c>
      <c r="J3695" t="str">
        <f>DAY(Tabela_Kwerenda_z_AKORD[[#This Row],[CZAS_START]]) &amp;"-"&amp; MONTH(Tabela_Kwerenda_z_AKORD[[#This Row],[CZAS_START]]) &amp;"-"&amp; YEAR(Tabela_Kwerenda_z_AKORD[[#This Row],[CZAS_START]])</f>
        <v>0-1-1900</v>
      </c>
      <c r="K3695" t="e">
        <f>INDEX(AKORDT[],MATCH(Tabela_Kwerenda_z_AKORD[[#This Row],[PRACOWNICY_ID]],AKORDT[PRACOWNICY_ID],0),1)</f>
        <v>#N/A</v>
      </c>
    </row>
    <row r="3696" spans="1:11">
      <c r="A3696" s="11"/>
      <c r="B3696" s="11"/>
      <c r="F3696" s="11"/>
      <c r="I3696" t="str">
        <f>LEFT(Tabela_Kwerenda_z_AKORD[[#This Row],[NR_KOMISJI]],5)</f>
        <v/>
      </c>
      <c r="J3696" t="str">
        <f>DAY(Tabela_Kwerenda_z_AKORD[[#This Row],[CZAS_START]]) &amp;"-"&amp; MONTH(Tabela_Kwerenda_z_AKORD[[#This Row],[CZAS_START]]) &amp;"-"&amp; YEAR(Tabela_Kwerenda_z_AKORD[[#This Row],[CZAS_START]])</f>
        <v>0-1-1900</v>
      </c>
      <c r="K3696" t="e">
        <f>INDEX(AKORDT[],MATCH(Tabela_Kwerenda_z_AKORD[[#This Row],[PRACOWNICY_ID]],AKORDT[PRACOWNICY_ID],0),1)</f>
        <v>#N/A</v>
      </c>
    </row>
    <row r="3697" spans="1:11">
      <c r="A3697" s="11"/>
      <c r="B3697" s="11"/>
      <c r="F3697" s="11"/>
      <c r="I3697" t="str">
        <f>LEFT(Tabela_Kwerenda_z_AKORD[[#This Row],[NR_KOMISJI]],5)</f>
        <v/>
      </c>
      <c r="J3697" t="str">
        <f>DAY(Tabela_Kwerenda_z_AKORD[[#This Row],[CZAS_START]]) &amp;"-"&amp; MONTH(Tabela_Kwerenda_z_AKORD[[#This Row],[CZAS_START]]) &amp;"-"&amp; YEAR(Tabela_Kwerenda_z_AKORD[[#This Row],[CZAS_START]])</f>
        <v>0-1-1900</v>
      </c>
      <c r="K3697" t="e">
        <f>INDEX(AKORDT[],MATCH(Tabela_Kwerenda_z_AKORD[[#This Row],[PRACOWNICY_ID]],AKORDT[PRACOWNICY_ID],0),1)</f>
        <v>#N/A</v>
      </c>
    </row>
    <row r="3698" spans="1:11">
      <c r="A3698" s="11"/>
      <c r="B3698" s="11"/>
      <c r="F3698" s="11"/>
      <c r="I3698" t="str">
        <f>LEFT(Tabela_Kwerenda_z_AKORD[[#This Row],[NR_KOMISJI]],5)</f>
        <v/>
      </c>
      <c r="J3698" t="str">
        <f>DAY(Tabela_Kwerenda_z_AKORD[[#This Row],[CZAS_START]]) &amp;"-"&amp; MONTH(Tabela_Kwerenda_z_AKORD[[#This Row],[CZAS_START]]) &amp;"-"&amp; YEAR(Tabela_Kwerenda_z_AKORD[[#This Row],[CZAS_START]])</f>
        <v>0-1-1900</v>
      </c>
      <c r="K3698" t="e">
        <f>INDEX(AKORDT[],MATCH(Tabela_Kwerenda_z_AKORD[[#This Row],[PRACOWNICY_ID]],AKORDT[PRACOWNICY_ID],0),1)</f>
        <v>#N/A</v>
      </c>
    </row>
    <row r="3699" spans="1:11">
      <c r="A3699" s="11"/>
      <c r="B3699" s="11"/>
      <c r="F3699" s="11"/>
      <c r="I3699" t="str">
        <f>LEFT(Tabela_Kwerenda_z_AKORD[[#This Row],[NR_KOMISJI]],5)</f>
        <v/>
      </c>
      <c r="J3699" t="str">
        <f>DAY(Tabela_Kwerenda_z_AKORD[[#This Row],[CZAS_START]]) &amp;"-"&amp; MONTH(Tabela_Kwerenda_z_AKORD[[#This Row],[CZAS_START]]) &amp;"-"&amp; YEAR(Tabela_Kwerenda_z_AKORD[[#This Row],[CZAS_START]])</f>
        <v>0-1-1900</v>
      </c>
      <c r="K3699" t="e">
        <f>INDEX(AKORDT[],MATCH(Tabela_Kwerenda_z_AKORD[[#This Row],[PRACOWNICY_ID]],AKORDT[PRACOWNICY_ID],0),1)</f>
        <v>#N/A</v>
      </c>
    </row>
    <row r="3700" spans="1:11">
      <c r="A3700" s="11"/>
      <c r="B3700" s="11"/>
      <c r="F3700" s="11"/>
      <c r="I3700" t="str">
        <f>LEFT(Tabela_Kwerenda_z_AKORD[[#This Row],[NR_KOMISJI]],5)</f>
        <v/>
      </c>
      <c r="J3700" t="str">
        <f>DAY(Tabela_Kwerenda_z_AKORD[[#This Row],[CZAS_START]]) &amp;"-"&amp; MONTH(Tabela_Kwerenda_z_AKORD[[#This Row],[CZAS_START]]) &amp;"-"&amp; YEAR(Tabela_Kwerenda_z_AKORD[[#This Row],[CZAS_START]])</f>
        <v>0-1-1900</v>
      </c>
      <c r="K3700" t="e">
        <f>INDEX(AKORDT[],MATCH(Tabela_Kwerenda_z_AKORD[[#This Row],[PRACOWNICY_ID]],AKORDT[PRACOWNICY_ID],0),1)</f>
        <v>#N/A</v>
      </c>
    </row>
    <row r="3701" spans="1:11">
      <c r="A3701" s="11"/>
      <c r="B3701" s="11"/>
      <c r="F3701" s="11"/>
      <c r="I3701" t="str">
        <f>LEFT(Tabela_Kwerenda_z_AKORD[[#This Row],[NR_KOMISJI]],5)</f>
        <v/>
      </c>
      <c r="J3701" t="str">
        <f>DAY(Tabela_Kwerenda_z_AKORD[[#This Row],[CZAS_START]]) &amp;"-"&amp; MONTH(Tabela_Kwerenda_z_AKORD[[#This Row],[CZAS_START]]) &amp;"-"&amp; YEAR(Tabela_Kwerenda_z_AKORD[[#This Row],[CZAS_START]])</f>
        <v>0-1-1900</v>
      </c>
      <c r="K3701" t="e">
        <f>INDEX(AKORDT[],MATCH(Tabela_Kwerenda_z_AKORD[[#This Row],[PRACOWNICY_ID]],AKORDT[PRACOWNICY_ID],0),1)</f>
        <v>#N/A</v>
      </c>
    </row>
    <row r="3702" spans="1:11">
      <c r="A3702" s="11"/>
      <c r="B3702" s="11"/>
      <c r="F3702" s="11"/>
      <c r="I3702" t="str">
        <f>LEFT(Tabela_Kwerenda_z_AKORD[[#This Row],[NR_KOMISJI]],5)</f>
        <v/>
      </c>
      <c r="J3702" t="str">
        <f>DAY(Tabela_Kwerenda_z_AKORD[[#This Row],[CZAS_START]]) &amp;"-"&amp; MONTH(Tabela_Kwerenda_z_AKORD[[#This Row],[CZAS_START]]) &amp;"-"&amp; YEAR(Tabela_Kwerenda_z_AKORD[[#This Row],[CZAS_START]])</f>
        <v>0-1-1900</v>
      </c>
      <c r="K3702" t="e">
        <f>INDEX(AKORDT[],MATCH(Tabela_Kwerenda_z_AKORD[[#This Row],[PRACOWNICY_ID]],AKORDT[PRACOWNICY_ID],0),1)</f>
        <v>#N/A</v>
      </c>
    </row>
    <row r="3703" spans="1:11">
      <c r="A3703" s="11"/>
      <c r="B3703" s="11"/>
      <c r="F3703" s="11"/>
      <c r="I3703" t="str">
        <f>LEFT(Tabela_Kwerenda_z_AKORD[[#This Row],[NR_KOMISJI]],5)</f>
        <v/>
      </c>
      <c r="J3703" t="str">
        <f>DAY(Tabela_Kwerenda_z_AKORD[[#This Row],[CZAS_START]]) &amp;"-"&amp; MONTH(Tabela_Kwerenda_z_AKORD[[#This Row],[CZAS_START]]) &amp;"-"&amp; YEAR(Tabela_Kwerenda_z_AKORD[[#This Row],[CZAS_START]])</f>
        <v>0-1-1900</v>
      </c>
      <c r="K3703" t="e">
        <f>INDEX(AKORDT[],MATCH(Tabela_Kwerenda_z_AKORD[[#This Row],[PRACOWNICY_ID]],AKORDT[PRACOWNICY_ID],0),1)</f>
        <v>#N/A</v>
      </c>
    </row>
    <row r="3704" spans="1:11">
      <c r="A3704" s="11"/>
      <c r="B3704" s="11"/>
      <c r="F3704" s="11"/>
      <c r="I3704" t="str">
        <f>LEFT(Tabela_Kwerenda_z_AKORD[[#This Row],[NR_KOMISJI]],5)</f>
        <v/>
      </c>
      <c r="J3704" t="str">
        <f>DAY(Tabela_Kwerenda_z_AKORD[[#This Row],[CZAS_START]]) &amp;"-"&amp; MONTH(Tabela_Kwerenda_z_AKORD[[#This Row],[CZAS_START]]) &amp;"-"&amp; YEAR(Tabela_Kwerenda_z_AKORD[[#This Row],[CZAS_START]])</f>
        <v>0-1-1900</v>
      </c>
      <c r="K3704" t="e">
        <f>INDEX(AKORDT[],MATCH(Tabela_Kwerenda_z_AKORD[[#This Row],[PRACOWNICY_ID]],AKORDT[PRACOWNICY_ID],0),1)</f>
        <v>#N/A</v>
      </c>
    </row>
    <row r="3705" spans="1:11">
      <c r="A3705" s="11"/>
      <c r="B3705" s="11"/>
      <c r="F3705" s="11"/>
      <c r="I3705" t="str">
        <f>LEFT(Tabela_Kwerenda_z_AKORD[[#This Row],[NR_KOMISJI]],5)</f>
        <v/>
      </c>
      <c r="J3705" t="str">
        <f>DAY(Tabela_Kwerenda_z_AKORD[[#This Row],[CZAS_START]]) &amp;"-"&amp; MONTH(Tabela_Kwerenda_z_AKORD[[#This Row],[CZAS_START]]) &amp;"-"&amp; YEAR(Tabela_Kwerenda_z_AKORD[[#This Row],[CZAS_START]])</f>
        <v>0-1-1900</v>
      </c>
      <c r="K3705" t="e">
        <f>INDEX(AKORDT[],MATCH(Tabela_Kwerenda_z_AKORD[[#This Row],[PRACOWNICY_ID]],AKORDT[PRACOWNICY_ID],0),1)</f>
        <v>#N/A</v>
      </c>
    </row>
    <row r="3706" spans="1:11">
      <c r="A3706" s="11"/>
      <c r="B3706" s="11"/>
      <c r="F3706" s="11"/>
      <c r="I3706" t="str">
        <f>LEFT(Tabela_Kwerenda_z_AKORD[[#This Row],[NR_KOMISJI]],5)</f>
        <v/>
      </c>
      <c r="J3706" t="str">
        <f>DAY(Tabela_Kwerenda_z_AKORD[[#This Row],[CZAS_START]]) &amp;"-"&amp; MONTH(Tabela_Kwerenda_z_AKORD[[#This Row],[CZAS_START]]) &amp;"-"&amp; YEAR(Tabela_Kwerenda_z_AKORD[[#This Row],[CZAS_START]])</f>
        <v>0-1-1900</v>
      </c>
      <c r="K3706" t="e">
        <f>INDEX(AKORDT[],MATCH(Tabela_Kwerenda_z_AKORD[[#This Row],[PRACOWNICY_ID]],AKORDT[PRACOWNICY_ID],0),1)</f>
        <v>#N/A</v>
      </c>
    </row>
    <row r="3707" spans="1:11">
      <c r="A3707" s="11"/>
      <c r="B3707" s="11"/>
      <c r="F3707" s="11"/>
      <c r="I3707" t="str">
        <f>LEFT(Tabela_Kwerenda_z_AKORD[[#This Row],[NR_KOMISJI]],5)</f>
        <v/>
      </c>
      <c r="J3707" t="str">
        <f>DAY(Tabela_Kwerenda_z_AKORD[[#This Row],[CZAS_START]]) &amp;"-"&amp; MONTH(Tabela_Kwerenda_z_AKORD[[#This Row],[CZAS_START]]) &amp;"-"&amp; YEAR(Tabela_Kwerenda_z_AKORD[[#This Row],[CZAS_START]])</f>
        <v>0-1-1900</v>
      </c>
      <c r="K3707" t="e">
        <f>INDEX(AKORDT[],MATCH(Tabela_Kwerenda_z_AKORD[[#This Row],[PRACOWNICY_ID]],AKORDT[PRACOWNICY_ID],0),1)</f>
        <v>#N/A</v>
      </c>
    </row>
    <row r="3708" spans="1:11">
      <c r="A3708" s="11"/>
      <c r="B3708" s="11"/>
      <c r="F3708" s="11"/>
      <c r="I3708" t="str">
        <f>LEFT(Tabela_Kwerenda_z_AKORD[[#This Row],[NR_KOMISJI]],5)</f>
        <v/>
      </c>
      <c r="J3708" t="str">
        <f>DAY(Tabela_Kwerenda_z_AKORD[[#This Row],[CZAS_START]]) &amp;"-"&amp; MONTH(Tabela_Kwerenda_z_AKORD[[#This Row],[CZAS_START]]) &amp;"-"&amp; YEAR(Tabela_Kwerenda_z_AKORD[[#This Row],[CZAS_START]])</f>
        <v>0-1-1900</v>
      </c>
      <c r="K3708" t="e">
        <f>INDEX(AKORDT[],MATCH(Tabela_Kwerenda_z_AKORD[[#This Row],[PRACOWNICY_ID]],AKORDT[PRACOWNICY_ID],0),1)</f>
        <v>#N/A</v>
      </c>
    </row>
    <row r="3709" spans="1:11">
      <c r="A3709" s="11"/>
      <c r="B3709" s="11"/>
      <c r="F3709" s="11"/>
      <c r="I3709" t="str">
        <f>LEFT(Tabela_Kwerenda_z_AKORD[[#This Row],[NR_KOMISJI]],5)</f>
        <v/>
      </c>
      <c r="J3709" t="str">
        <f>DAY(Tabela_Kwerenda_z_AKORD[[#This Row],[CZAS_START]]) &amp;"-"&amp; MONTH(Tabela_Kwerenda_z_AKORD[[#This Row],[CZAS_START]]) &amp;"-"&amp; YEAR(Tabela_Kwerenda_z_AKORD[[#This Row],[CZAS_START]])</f>
        <v>0-1-1900</v>
      </c>
      <c r="K3709" t="e">
        <f>INDEX(AKORDT[],MATCH(Tabela_Kwerenda_z_AKORD[[#This Row],[PRACOWNICY_ID]],AKORDT[PRACOWNICY_ID],0),1)</f>
        <v>#N/A</v>
      </c>
    </row>
    <row r="3710" spans="1:11">
      <c r="A3710" s="11"/>
      <c r="B3710" s="11"/>
      <c r="F3710" s="11"/>
      <c r="I3710" t="str">
        <f>LEFT(Tabela_Kwerenda_z_AKORD[[#This Row],[NR_KOMISJI]],5)</f>
        <v/>
      </c>
      <c r="J3710" t="str">
        <f>DAY(Tabela_Kwerenda_z_AKORD[[#This Row],[CZAS_START]]) &amp;"-"&amp; MONTH(Tabela_Kwerenda_z_AKORD[[#This Row],[CZAS_START]]) &amp;"-"&amp; YEAR(Tabela_Kwerenda_z_AKORD[[#This Row],[CZAS_START]])</f>
        <v>0-1-1900</v>
      </c>
      <c r="K3710" t="e">
        <f>INDEX(AKORDT[],MATCH(Tabela_Kwerenda_z_AKORD[[#This Row],[PRACOWNICY_ID]],AKORDT[PRACOWNICY_ID],0),1)</f>
        <v>#N/A</v>
      </c>
    </row>
    <row r="3711" spans="1:11">
      <c r="A3711" s="11"/>
      <c r="B3711" s="11"/>
      <c r="F3711" s="11"/>
      <c r="I3711" t="str">
        <f>LEFT(Tabela_Kwerenda_z_AKORD[[#This Row],[NR_KOMISJI]],5)</f>
        <v/>
      </c>
      <c r="J3711" t="str">
        <f>DAY(Tabela_Kwerenda_z_AKORD[[#This Row],[CZAS_START]]) &amp;"-"&amp; MONTH(Tabela_Kwerenda_z_AKORD[[#This Row],[CZAS_START]]) &amp;"-"&amp; YEAR(Tabela_Kwerenda_z_AKORD[[#This Row],[CZAS_START]])</f>
        <v>0-1-1900</v>
      </c>
      <c r="K3711" t="e">
        <f>INDEX(AKORDT[],MATCH(Tabela_Kwerenda_z_AKORD[[#This Row],[PRACOWNICY_ID]],AKORDT[PRACOWNICY_ID],0),1)</f>
        <v>#N/A</v>
      </c>
    </row>
    <row r="3712" spans="1:11">
      <c r="A3712" s="11"/>
      <c r="B3712" s="11"/>
      <c r="F3712" s="11"/>
      <c r="I3712" t="str">
        <f>LEFT(Tabela_Kwerenda_z_AKORD[[#This Row],[NR_KOMISJI]],5)</f>
        <v/>
      </c>
      <c r="J3712" t="str">
        <f>DAY(Tabela_Kwerenda_z_AKORD[[#This Row],[CZAS_START]]) &amp;"-"&amp; MONTH(Tabela_Kwerenda_z_AKORD[[#This Row],[CZAS_START]]) &amp;"-"&amp; YEAR(Tabela_Kwerenda_z_AKORD[[#This Row],[CZAS_START]])</f>
        <v>0-1-1900</v>
      </c>
      <c r="K3712" t="e">
        <f>INDEX(AKORDT[],MATCH(Tabela_Kwerenda_z_AKORD[[#This Row],[PRACOWNICY_ID]],AKORDT[PRACOWNICY_ID],0),1)</f>
        <v>#N/A</v>
      </c>
    </row>
    <row r="3713" spans="1:11">
      <c r="A3713" s="11"/>
      <c r="B3713" s="11"/>
      <c r="F3713" s="11"/>
      <c r="I3713" t="str">
        <f>LEFT(Tabela_Kwerenda_z_AKORD[[#This Row],[NR_KOMISJI]],5)</f>
        <v/>
      </c>
      <c r="J3713" t="str">
        <f>DAY(Tabela_Kwerenda_z_AKORD[[#This Row],[CZAS_START]]) &amp;"-"&amp; MONTH(Tabela_Kwerenda_z_AKORD[[#This Row],[CZAS_START]]) &amp;"-"&amp; YEAR(Tabela_Kwerenda_z_AKORD[[#This Row],[CZAS_START]])</f>
        <v>0-1-1900</v>
      </c>
      <c r="K3713" t="e">
        <f>INDEX(AKORDT[],MATCH(Tabela_Kwerenda_z_AKORD[[#This Row],[PRACOWNICY_ID]],AKORDT[PRACOWNICY_ID],0),1)</f>
        <v>#N/A</v>
      </c>
    </row>
    <row r="3714" spans="1:11">
      <c r="A3714" s="11"/>
      <c r="B3714" s="11"/>
      <c r="F3714" s="11"/>
      <c r="I3714" t="str">
        <f>LEFT(Tabela_Kwerenda_z_AKORD[[#This Row],[NR_KOMISJI]],5)</f>
        <v/>
      </c>
      <c r="J3714" t="str">
        <f>DAY(Tabela_Kwerenda_z_AKORD[[#This Row],[CZAS_START]]) &amp;"-"&amp; MONTH(Tabela_Kwerenda_z_AKORD[[#This Row],[CZAS_START]]) &amp;"-"&amp; YEAR(Tabela_Kwerenda_z_AKORD[[#This Row],[CZAS_START]])</f>
        <v>0-1-1900</v>
      </c>
      <c r="K3714" t="e">
        <f>INDEX(AKORDT[],MATCH(Tabela_Kwerenda_z_AKORD[[#This Row],[PRACOWNICY_ID]],AKORDT[PRACOWNICY_ID],0),1)</f>
        <v>#N/A</v>
      </c>
    </row>
    <row r="3715" spans="1:11">
      <c r="A3715" s="11"/>
      <c r="B3715" s="11"/>
      <c r="F3715" s="11"/>
      <c r="I3715" t="str">
        <f>LEFT(Tabela_Kwerenda_z_AKORD[[#This Row],[NR_KOMISJI]],5)</f>
        <v/>
      </c>
      <c r="J3715" t="str">
        <f>DAY(Tabela_Kwerenda_z_AKORD[[#This Row],[CZAS_START]]) &amp;"-"&amp; MONTH(Tabela_Kwerenda_z_AKORD[[#This Row],[CZAS_START]]) &amp;"-"&amp; YEAR(Tabela_Kwerenda_z_AKORD[[#This Row],[CZAS_START]])</f>
        <v>0-1-1900</v>
      </c>
      <c r="K3715" t="e">
        <f>INDEX(AKORDT[],MATCH(Tabela_Kwerenda_z_AKORD[[#This Row],[PRACOWNICY_ID]],AKORDT[PRACOWNICY_ID],0),1)</f>
        <v>#N/A</v>
      </c>
    </row>
    <row r="3716" spans="1:11">
      <c r="A3716" s="11"/>
      <c r="B3716" s="11"/>
      <c r="F3716" s="11"/>
      <c r="I3716" t="str">
        <f>LEFT(Tabela_Kwerenda_z_AKORD[[#This Row],[NR_KOMISJI]],5)</f>
        <v/>
      </c>
      <c r="J3716" t="str">
        <f>DAY(Tabela_Kwerenda_z_AKORD[[#This Row],[CZAS_START]]) &amp;"-"&amp; MONTH(Tabela_Kwerenda_z_AKORD[[#This Row],[CZAS_START]]) &amp;"-"&amp; YEAR(Tabela_Kwerenda_z_AKORD[[#This Row],[CZAS_START]])</f>
        <v>0-1-1900</v>
      </c>
      <c r="K3716" t="e">
        <f>INDEX(AKORDT[],MATCH(Tabela_Kwerenda_z_AKORD[[#This Row],[PRACOWNICY_ID]],AKORDT[PRACOWNICY_ID],0),1)</f>
        <v>#N/A</v>
      </c>
    </row>
    <row r="3717" spans="1:11">
      <c r="A3717" s="11"/>
      <c r="B3717" s="11"/>
      <c r="F3717" s="11"/>
      <c r="I3717" t="str">
        <f>LEFT(Tabela_Kwerenda_z_AKORD[[#This Row],[NR_KOMISJI]],5)</f>
        <v/>
      </c>
      <c r="J3717" t="str">
        <f>DAY(Tabela_Kwerenda_z_AKORD[[#This Row],[CZAS_START]]) &amp;"-"&amp; MONTH(Tabela_Kwerenda_z_AKORD[[#This Row],[CZAS_START]]) &amp;"-"&amp; YEAR(Tabela_Kwerenda_z_AKORD[[#This Row],[CZAS_START]])</f>
        <v>0-1-1900</v>
      </c>
      <c r="K3717" t="e">
        <f>INDEX(AKORDT[],MATCH(Tabela_Kwerenda_z_AKORD[[#This Row],[PRACOWNICY_ID]],AKORDT[PRACOWNICY_ID],0),1)</f>
        <v>#N/A</v>
      </c>
    </row>
    <row r="3718" spans="1:11">
      <c r="A3718" s="11"/>
      <c r="B3718" s="11"/>
      <c r="F3718" s="11"/>
      <c r="I3718" t="str">
        <f>LEFT(Tabela_Kwerenda_z_AKORD[[#This Row],[NR_KOMISJI]],5)</f>
        <v/>
      </c>
      <c r="J3718" t="str">
        <f>DAY(Tabela_Kwerenda_z_AKORD[[#This Row],[CZAS_START]]) &amp;"-"&amp; MONTH(Tabela_Kwerenda_z_AKORD[[#This Row],[CZAS_START]]) &amp;"-"&amp; YEAR(Tabela_Kwerenda_z_AKORD[[#This Row],[CZAS_START]])</f>
        <v>0-1-1900</v>
      </c>
      <c r="K3718" t="e">
        <f>INDEX(AKORDT[],MATCH(Tabela_Kwerenda_z_AKORD[[#This Row],[PRACOWNICY_ID]],AKORDT[PRACOWNICY_ID],0),1)</f>
        <v>#N/A</v>
      </c>
    </row>
    <row r="3719" spans="1:11">
      <c r="A3719" s="11"/>
      <c r="B3719" s="11"/>
      <c r="F3719" s="11"/>
      <c r="I3719" t="str">
        <f>LEFT(Tabela_Kwerenda_z_AKORD[[#This Row],[NR_KOMISJI]],5)</f>
        <v/>
      </c>
      <c r="J3719" t="str">
        <f>DAY(Tabela_Kwerenda_z_AKORD[[#This Row],[CZAS_START]]) &amp;"-"&amp; MONTH(Tabela_Kwerenda_z_AKORD[[#This Row],[CZAS_START]]) &amp;"-"&amp; YEAR(Tabela_Kwerenda_z_AKORD[[#This Row],[CZAS_START]])</f>
        <v>0-1-1900</v>
      </c>
      <c r="K3719" t="e">
        <f>INDEX(AKORDT[],MATCH(Tabela_Kwerenda_z_AKORD[[#This Row],[PRACOWNICY_ID]],AKORDT[PRACOWNICY_ID],0),1)</f>
        <v>#N/A</v>
      </c>
    </row>
    <row r="3720" spans="1:11">
      <c r="A3720" s="11"/>
      <c r="B3720" s="11"/>
      <c r="F3720" s="11"/>
      <c r="I3720" t="str">
        <f>LEFT(Tabela_Kwerenda_z_AKORD[[#This Row],[NR_KOMISJI]],5)</f>
        <v/>
      </c>
      <c r="J3720" t="str">
        <f>DAY(Tabela_Kwerenda_z_AKORD[[#This Row],[CZAS_START]]) &amp;"-"&amp; MONTH(Tabela_Kwerenda_z_AKORD[[#This Row],[CZAS_START]]) &amp;"-"&amp; YEAR(Tabela_Kwerenda_z_AKORD[[#This Row],[CZAS_START]])</f>
        <v>0-1-1900</v>
      </c>
      <c r="K3720" t="e">
        <f>INDEX(AKORDT[],MATCH(Tabela_Kwerenda_z_AKORD[[#This Row],[PRACOWNICY_ID]],AKORDT[PRACOWNICY_ID],0),1)</f>
        <v>#N/A</v>
      </c>
    </row>
    <row r="3721" spans="1:11">
      <c r="A3721" s="11"/>
      <c r="B3721" s="11"/>
      <c r="F3721" s="11"/>
      <c r="I3721" t="str">
        <f>LEFT(Tabela_Kwerenda_z_AKORD[[#This Row],[NR_KOMISJI]],5)</f>
        <v/>
      </c>
      <c r="J3721" t="str">
        <f>DAY(Tabela_Kwerenda_z_AKORD[[#This Row],[CZAS_START]]) &amp;"-"&amp; MONTH(Tabela_Kwerenda_z_AKORD[[#This Row],[CZAS_START]]) &amp;"-"&amp; YEAR(Tabela_Kwerenda_z_AKORD[[#This Row],[CZAS_START]])</f>
        <v>0-1-1900</v>
      </c>
      <c r="K3721" t="e">
        <f>INDEX(AKORDT[],MATCH(Tabela_Kwerenda_z_AKORD[[#This Row],[PRACOWNICY_ID]],AKORDT[PRACOWNICY_ID],0),1)</f>
        <v>#N/A</v>
      </c>
    </row>
    <row r="3722" spans="1:11">
      <c r="A3722" s="11"/>
      <c r="B3722" s="11"/>
      <c r="F3722" s="11"/>
      <c r="I3722" t="str">
        <f>LEFT(Tabela_Kwerenda_z_AKORD[[#This Row],[NR_KOMISJI]],5)</f>
        <v/>
      </c>
      <c r="J3722" t="str">
        <f>DAY(Tabela_Kwerenda_z_AKORD[[#This Row],[CZAS_START]]) &amp;"-"&amp; MONTH(Tabela_Kwerenda_z_AKORD[[#This Row],[CZAS_START]]) &amp;"-"&amp; YEAR(Tabela_Kwerenda_z_AKORD[[#This Row],[CZAS_START]])</f>
        <v>0-1-1900</v>
      </c>
      <c r="K3722" t="e">
        <f>INDEX(AKORDT[],MATCH(Tabela_Kwerenda_z_AKORD[[#This Row],[PRACOWNICY_ID]],AKORDT[PRACOWNICY_ID],0),1)</f>
        <v>#N/A</v>
      </c>
    </row>
    <row r="3723" spans="1:11">
      <c r="A3723" s="11"/>
      <c r="B3723" s="11"/>
      <c r="F3723" s="11"/>
      <c r="I3723" t="str">
        <f>LEFT(Tabela_Kwerenda_z_AKORD[[#This Row],[NR_KOMISJI]],5)</f>
        <v/>
      </c>
      <c r="J3723" t="str">
        <f>DAY(Tabela_Kwerenda_z_AKORD[[#This Row],[CZAS_START]]) &amp;"-"&amp; MONTH(Tabela_Kwerenda_z_AKORD[[#This Row],[CZAS_START]]) &amp;"-"&amp; YEAR(Tabela_Kwerenda_z_AKORD[[#This Row],[CZAS_START]])</f>
        <v>0-1-1900</v>
      </c>
      <c r="K3723" t="e">
        <f>INDEX(AKORDT[],MATCH(Tabela_Kwerenda_z_AKORD[[#This Row],[PRACOWNICY_ID]],AKORDT[PRACOWNICY_ID],0),1)</f>
        <v>#N/A</v>
      </c>
    </row>
    <row r="3724" spans="1:11">
      <c r="A3724" s="11"/>
      <c r="B3724" s="11"/>
      <c r="F3724" s="11"/>
      <c r="I3724" t="str">
        <f>LEFT(Tabela_Kwerenda_z_AKORD[[#This Row],[NR_KOMISJI]],5)</f>
        <v/>
      </c>
      <c r="J3724" t="str">
        <f>DAY(Tabela_Kwerenda_z_AKORD[[#This Row],[CZAS_START]]) &amp;"-"&amp; MONTH(Tabela_Kwerenda_z_AKORD[[#This Row],[CZAS_START]]) &amp;"-"&amp; YEAR(Tabela_Kwerenda_z_AKORD[[#This Row],[CZAS_START]])</f>
        <v>0-1-1900</v>
      </c>
      <c r="K3724" t="e">
        <f>INDEX(AKORDT[],MATCH(Tabela_Kwerenda_z_AKORD[[#This Row],[PRACOWNICY_ID]],AKORDT[PRACOWNICY_ID],0),1)</f>
        <v>#N/A</v>
      </c>
    </row>
    <row r="3725" spans="1:11">
      <c r="A3725" s="11"/>
      <c r="B3725" s="11"/>
      <c r="F3725" s="11"/>
      <c r="I3725" t="str">
        <f>LEFT(Tabela_Kwerenda_z_AKORD[[#This Row],[NR_KOMISJI]],5)</f>
        <v/>
      </c>
      <c r="J3725" t="str">
        <f>DAY(Tabela_Kwerenda_z_AKORD[[#This Row],[CZAS_START]]) &amp;"-"&amp; MONTH(Tabela_Kwerenda_z_AKORD[[#This Row],[CZAS_START]]) &amp;"-"&amp; YEAR(Tabela_Kwerenda_z_AKORD[[#This Row],[CZAS_START]])</f>
        <v>0-1-1900</v>
      </c>
      <c r="K3725" t="e">
        <f>INDEX(AKORDT[],MATCH(Tabela_Kwerenda_z_AKORD[[#This Row],[PRACOWNICY_ID]],AKORDT[PRACOWNICY_ID],0),1)</f>
        <v>#N/A</v>
      </c>
    </row>
    <row r="3726" spans="1:11">
      <c r="A3726" s="11"/>
      <c r="B3726" s="11"/>
      <c r="F3726" s="11"/>
      <c r="I3726" t="str">
        <f>LEFT(Tabela_Kwerenda_z_AKORD[[#This Row],[NR_KOMISJI]],5)</f>
        <v/>
      </c>
      <c r="J3726" t="str">
        <f>DAY(Tabela_Kwerenda_z_AKORD[[#This Row],[CZAS_START]]) &amp;"-"&amp; MONTH(Tabela_Kwerenda_z_AKORD[[#This Row],[CZAS_START]]) &amp;"-"&amp; YEAR(Tabela_Kwerenda_z_AKORD[[#This Row],[CZAS_START]])</f>
        <v>0-1-1900</v>
      </c>
      <c r="K3726" t="e">
        <f>INDEX(AKORDT[],MATCH(Tabela_Kwerenda_z_AKORD[[#This Row],[PRACOWNICY_ID]],AKORDT[PRACOWNICY_ID],0),1)</f>
        <v>#N/A</v>
      </c>
    </row>
    <row r="3727" spans="1:11">
      <c r="A3727" s="11"/>
      <c r="B3727" s="11"/>
      <c r="F3727" s="11"/>
      <c r="I3727" t="str">
        <f>LEFT(Tabela_Kwerenda_z_AKORD[[#This Row],[NR_KOMISJI]],5)</f>
        <v/>
      </c>
      <c r="J3727" t="str">
        <f>DAY(Tabela_Kwerenda_z_AKORD[[#This Row],[CZAS_START]]) &amp;"-"&amp; MONTH(Tabela_Kwerenda_z_AKORD[[#This Row],[CZAS_START]]) &amp;"-"&amp; YEAR(Tabela_Kwerenda_z_AKORD[[#This Row],[CZAS_START]])</f>
        <v>0-1-1900</v>
      </c>
      <c r="K3727" t="e">
        <f>INDEX(AKORDT[],MATCH(Tabela_Kwerenda_z_AKORD[[#This Row],[PRACOWNICY_ID]],AKORDT[PRACOWNICY_ID],0),1)</f>
        <v>#N/A</v>
      </c>
    </row>
    <row r="3728" spans="1:11">
      <c r="A3728" s="11"/>
      <c r="B3728" s="11"/>
      <c r="F3728" s="11"/>
      <c r="I3728" t="str">
        <f>LEFT(Tabela_Kwerenda_z_AKORD[[#This Row],[NR_KOMISJI]],5)</f>
        <v/>
      </c>
      <c r="J3728" t="str">
        <f>DAY(Tabela_Kwerenda_z_AKORD[[#This Row],[CZAS_START]]) &amp;"-"&amp; MONTH(Tabela_Kwerenda_z_AKORD[[#This Row],[CZAS_START]]) &amp;"-"&amp; YEAR(Tabela_Kwerenda_z_AKORD[[#This Row],[CZAS_START]])</f>
        <v>0-1-1900</v>
      </c>
      <c r="K3728" t="e">
        <f>INDEX(AKORDT[],MATCH(Tabela_Kwerenda_z_AKORD[[#This Row],[PRACOWNICY_ID]],AKORDT[PRACOWNICY_ID],0),1)</f>
        <v>#N/A</v>
      </c>
    </row>
    <row r="3729" spans="1:11">
      <c r="A3729" s="11"/>
      <c r="B3729" s="11"/>
      <c r="F3729" s="11"/>
      <c r="I3729" t="str">
        <f>LEFT(Tabela_Kwerenda_z_AKORD[[#This Row],[NR_KOMISJI]],5)</f>
        <v/>
      </c>
      <c r="J3729" t="str">
        <f>DAY(Tabela_Kwerenda_z_AKORD[[#This Row],[CZAS_START]]) &amp;"-"&amp; MONTH(Tabela_Kwerenda_z_AKORD[[#This Row],[CZAS_START]]) &amp;"-"&amp; YEAR(Tabela_Kwerenda_z_AKORD[[#This Row],[CZAS_START]])</f>
        <v>0-1-1900</v>
      </c>
      <c r="K3729" t="e">
        <f>INDEX(AKORDT[],MATCH(Tabela_Kwerenda_z_AKORD[[#This Row],[PRACOWNICY_ID]],AKORDT[PRACOWNICY_ID],0),1)</f>
        <v>#N/A</v>
      </c>
    </row>
    <row r="3730" spans="1:11">
      <c r="A3730" s="11"/>
      <c r="B3730" s="11"/>
      <c r="F3730" s="11"/>
      <c r="I3730" t="str">
        <f>LEFT(Tabela_Kwerenda_z_AKORD[[#This Row],[NR_KOMISJI]],5)</f>
        <v/>
      </c>
      <c r="J3730" t="str">
        <f>DAY(Tabela_Kwerenda_z_AKORD[[#This Row],[CZAS_START]]) &amp;"-"&amp; MONTH(Tabela_Kwerenda_z_AKORD[[#This Row],[CZAS_START]]) &amp;"-"&amp; YEAR(Tabela_Kwerenda_z_AKORD[[#This Row],[CZAS_START]])</f>
        <v>0-1-1900</v>
      </c>
      <c r="K3730" t="e">
        <f>INDEX(AKORDT[],MATCH(Tabela_Kwerenda_z_AKORD[[#This Row],[PRACOWNICY_ID]],AKORDT[PRACOWNICY_ID],0),1)</f>
        <v>#N/A</v>
      </c>
    </row>
    <row r="3731" spans="1:11">
      <c r="A3731" s="11"/>
      <c r="B3731" s="11"/>
      <c r="F3731" s="11"/>
      <c r="I3731" t="str">
        <f>LEFT(Tabela_Kwerenda_z_AKORD[[#This Row],[NR_KOMISJI]],5)</f>
        <v/>
      </c>
      <c r="J3731" t="str">
        <f>DAY(Tabela_Kwerenda_z_AKORD[[#This Row],[CZAS_START]]) &amp;"-"&amp; MONTH(Tabela_Kwerenda_z_AKORD[[#This Row],[CZAS_START]]) &amp;"-"&amp; YEAR(Tabela_Kwerenda_z_AKORD[[#This Row],[CZAS_START]])</f>
        <v>0-1-1900</v>
      </c>
      <c r="K3731" t="e">
        <f>INDEX(AKORDT[],MATCH(Tabela_Kwerenda_z_AKORD[[#This Row],[PRACOWNICY_ID]],AKORDT[PRACOWNICY_ID],0),1)</f>
        <v>#N/A</v>
      </c>
    </row>
    <row r="3732" spans="1:11">
      <c r="A3732" s="11"/>
      <c r="B3732" s="11"/>
      <c r="F3732" s="11"/>
      <c r="I3732" t="str">
        <f>LEFT(Tabela_Kwerenda_z_AKORD[[#This Row],[NR_KOMISJI]],5)</f>
        <v/>
      </c>
      <c r="J3732" t="str">
        <f>DAY(Tabela_Kwerenda_z_AKORD[[#This Row],[CZAS_START]]) &amp;"-"&amp; MONTH(Tabela_Kwerenda_z_AKORD[[#This Row],[CZAS_START]]) &amp;"-"&amp; YEAR(Tabela_Kwerenda_z_AKORD[[#This Row],[CZAS_START]])</f>
        <v>0-1-1900</v>
      </c>
      <c r="K3732" t="e">
        <f>INDEX(AKORDT[],MATCH(Tabela_Kwerenda_z_AKORD[[#This Row],[PRACOWNICY_ID]],AKORDT[PRACOWNICY_ID],0),1)</f>
        <v>#N/A</v>
      </c>
    </row>
    <row r="3733" spans="1:11">
      <c r="A3733" s="11"/>
      <c r="B3733" s="11"/>
      <c r="F3733" s="11"/>
      <c r="I3733" t="str">
        <f>LEFT(Tabela_Kwerenda_z_AKORD[[#This Row],[NR_KOMISJI]],5)</f>
        <v/>
      </c>
      <c r="J3733" t="str">
        <f>DAY(Tabela_Kwerenda_z_AKORD[[#This Row],[CZAS_START]]) &amp;"-"&amp; MONTH(Tabela_Kwerenda_z_AKORD[[#This Row],[CZAS_START]]) &amp;"-"&amp; YEAR(Tabela_Kwerenda_z_AKORD[[#This Row],[CZAS_START]])</f>
        <v>0-1-1900</v>
      </c>
      <c r="K3733" t="e">
        <f>INDEX(AKORDT[],MATCH(Tabela_Kwerenda_z_AKORD[[#This Row],[PRACOWNICY_ID]],AKORDT[PRACOWNICY_ID],0),1)</f>
        <v>#N/A</v>
      </c>
    </row>
    <row r="3734" spans="1:11">
      <c r="A3734" s="11"/>
      <c r="B3734" s="11"/>
      <c r="F3734" s="11"/>
      <c r="I3734" t="str">
        <f>LEFT(Tabela_Kwerenda_z_AKORD[[#This Row],[NR_KOMISJI]],5)</f>
        <v/>
      </c>
      <c r="J3734" t="str">
        <f>DAY(Tabela_Kwerenda_z_AKORD[[#This Row],[CZAS_START]]) &amp;"-"&amp; MONTH(Tabela_Kwerenda_z_AKORD[[#This Row],[CZAS_START]]) &amp;"-"&amp; YEAR(Tabela_Kwerenda_z_AKORD[[#This Row],[CZAS_START]])</f>
        <v>0-1-1900</v>
      </c>
      <c r="K3734" t="e">
        <f>INDEX(AKORDT[],MATCH(Tabela_Kwerenda_z_AKORD[[#This Row],[PRACOWNICY_ID]],AKORDT[PRACOWNICY_ID],0),1)</f>
        <v>#N/A</v>
      </c>
    </row>
    <row r="3735" spans="1:11">
      <c r="A3735" s="11"/>
      <c r="B3735" s="11"/>
      <c r="F3735" s="11"/>
      <c r="I3735" t="str">
        <f>LEFT(Tabela_Kwerenda_z_AKORD[[#This Row],[NR_KOMISJI]],5)</f>
        <v/>
      </c>
      <c r="J3735" t="str">
        <f>DAY(Tabela_Kwerenda_z_AKORD[[#This Row],[CZAS_START]]) &amp;"-"&amp; MONTH(Tabela_Kwerenda_z_AKORD[[#This Row],[CZAS_START]]) &amp;"-"&amp; YEAR(Tabela_Kwerenda_z_AKORD[[#This Row],[CZAS_START]])</f>
        <v>0-1-1900</v>
      </c>
      <c r="K3735" t="e">
        <f>INDEX(AKORDT[],MATCH(Tabela_Kwerenda_z_AKORD[[#This Row],[PRACOWNICY_ID]],AKORDT[PRACOWNICY_ID],0),1)</f>
        <v>#N/A</v>
      </c>
    </row>
    <row r="3736" spans="1:11">
      <c r="A3736" s="11"/>
      <c r="B3736" s="11"/>
      <c r="F3736" s="11"/>
      <c r="I3736" t="str">
        <f>LEFT(Tabela_Kwerenda_z_AKORD[[#This Row],[NR_KOMISJI]],5)</f>
        <v/>
      </c>
      <c r="J3736" t="str">
        <f>DAY(Tabela_Kwerenda_z_AKORD[[#This Row],[CZAS_START]]) &amp;"-"&amp; MONTH(Tabela_Kwerenda_z_AKORD[[#This Row],[CZAS_START]]) &amp;"-"&amp; YEAR(Tabela_Kwerenda_z_AKORD[[#This Row],[CZAS_START]])</f>
        <v>0-1-1900</v>
      </c>
      <c r="K3736" t="e">
        <f>INDEX(AKORDT[],MATCH(Tabela_Kwerenda_z_AKORD[[#This Row],[PRACOWNICY_ID]],AKORDT[PRACOWNICY_ID],0),1)</f>
        <v>#N/A</v>
      </c>
    </row>
    <row r="3737" spans="1:11">
      <c r="A3737" s="11"/>
      <c r="B3737" s="11"/>
      <c r="F3737" s="11"/>
      <c r="I3737" t="str">
        <f>LEFT(Tabela_Kwerenda_z_AKORD[[#This Row],[NR_KOMISJI]],5)</f>
        <v/>
      </c>
      <c r="J3737" t="str">
        <f>DAY(Tabela_Kwerenda_z_AKORD[[#This Row],[CZAS_START]]) &amp;"-"&amp; MONTH(Tabela_Kwerenda_z_AKORD[[#This Row],[CZAS_START]]) &amp;"-"&amp; YEAR(Tabela_Kwerenda_z_AKORD[[#This Row],[CZAS_START]])</f>
        <v>0-1-1900</v>
      </c>
      <c r="K3737" t="e">
        <f>INDEX(AKORDT[],MATCH(Tabela_Kwerenda_z_AKORD[[#This Row],[PRACOWNICY_ID]],AKORDT[PRACOWNICY_ID],0),1)</f>
        <v>#N/A</v>
      </c>
    </row>
    <row r="3738" spans="1:11">
      <c r="A3738" s="11"/>
      <c r="B3738" s="11"/>
      <c r="F3738" s="11"/>
      <c r="I3738" t="str">
        <f>LEFT(Tabela_Kwerenda_z_AKORD[[#This Row],[NR_KOMISJI]],5)</f>
        <v/>
      </c>
      <c r="J3738" t="str">
        <f>DAY(Tabela_Kwerenda_z_AKORD[[#This Row],[CZAS_START]]) &amp;"-"&amp; MONTH(Tabela_Kwerenda_z_AKORD[[#This Row],[CZAS_START]]) &amp;"-"&amp; YEAR(Tabela_Kwerenda_z_AKORD[[#This Row],[CZAS_START]])</f>
        <v>0-1-1900</v>
      </c>
      <c r="K3738" t="e">
        <f>INDEX(AKORDT[],MATCH(Tabela_Kwerenda_z_AKORD[[#This Row],[PRACOWNICY_ID]],AKORDT[PRACOWNICY_ID],0),1)</f>
        <v>#N/A</v>
      </c>
    </row>
    <row r="3739" spans="1:11">
      <c r="A3739" s="11"/>
      <c r="B3739" s="11"/>
      <c r="F3739" s="11"/>
      <c r="I3739" t="str">
        <f>LEFT(Tabela_Kwerenda_z_AKORD[[#This Row],[NR_KOMISJI]],5)</f>
        <v/>
      </c>
      <c r="J3739" t="str">
        <f>DAY(Tabela_Kwerenda_z_AKORD[[#This Row],[CZAS_START]]) &amp;"-"&amp; MONTH(Tabela_Kwerenda_z_AKORD[[#This Row],[CZAS_START]]) &amp;"-"&amp; YEAR(Tabela_Kwerenda_z_AKORD[[#This Row],[CZAS_START]])</f>
        <v>0-1-1900</v>
      </c>
      <c r="K3739" t="e">
        <f>INDEX(AKORDT[],MATCH(Tabela_Kwerenda_z_AKORD[[#This Row],[PRACOWNICY_ID]],AKORDT[PRACOWNICY_ID],0),1)</f>
        <v>#N/A</v>
      </c>
    </row>
    <row r="3740" spans="1:11">
      <c r="A3740" s="11"/>
      <c r="B3740" s="11"/>
      <c r="F3740" s="11"/>
      <c r="I3740" t="str">
        <f>LEFT(Tabela_Kwerenda_z_AKORD[[#This Row],[NR_KOMISJI]],5)</f>
        <v/>
      </c>
      <c r="J3740" t="str">
        <f>DAY(Tabela_Kwerenda_z_AKORD[[#This Row],[CZAS_START]]) &amp;"-"&amp; MONTH(Tabela_Kwerenda_z_AKORD[[#This Row],[CZAS_START]]) &amp;"-"&amp; YEAR(Tabela_Kwerenda_z_AKORD[[#This Row],[CZAS_START]])</f>
        <v>0-1-1900</v>
      </c>
      <c r="K3740" t="e">
        <f>INDEX(AKORDT[],MATCH(Tabela_Kwerenda_z_AKORD[[#This Row],[PRACOWNICY_ID]],AKORDT[PRACOWNICY_ID],0),1)</f>
        <v>#N/A</v>
      </c>
    </row>
    <row r="3741" spans="1:11">
      <c r="A3741" s="11"/>
      <c r="B3741" s="11"/>
      <c r="F3741" s="11"/>
      <c r="I3741" t="str">
        <f>LEFT(Tabela_Kwerenda_z_AKORD[[#This Row],[NR_KOMISJI]],5)</f>
        <v/>
      </c>
      <c r="J3741" t="str">
        <f>DAY(Tabela_Kwerenda_z_AKORD[[#This Row],[CZAS_START]]) &amp;"-"&amp; MONTH(Tabela_Kwerenda_z_AKORD[[#This Row],[CZAS_START]]) &amp;"-"&amp; YEAR(Tabela_Kwerenda_z_AKORD[[#This Row],[CZAS_START]])</f>
        <v>0-1-1900</v>
      </c>
      <c r="K3741" t="e">
        <f>INDEX(AKORDT[],MATCH(Tabela_Kwerenda_z_AKORD[[#This Row],[PRACOWNICY_ID]],AKORDT[PRACOWNICY_ID],0),1)</f>
        <v>#N/A</v>
      </c>
    </row>
    <row r="3742" spans="1:11">
      <c r="A3742" s="11"/>
      <c r="B3742" s="11"/>
      <c r="F3742" s="11"/>
      <c r="I3742" t="str">
        <f>LEFT(Tabela_Kwerenda_z_AKORD[[#This Row],[NR_KOMISJI]],5)</f>
        <v/>
      </c>
      <c r="J3742" t="str">
        <f>DAY(Tabela_Kwerenda_z_AKORD[[#This Row],[CZAS_START]]) &amp;"-"&amp; MONTH(Tabela_Kwerenda_z_AKORD[[#This Row],[CZAS_START]]) &amp;"-"&amp; YEAR(Tabela_Kwerenda_z_AKORD[[#This Row],[CZAS_START]])</f>
        <v>0-1-1900</v>
      </c>
      <c r="K3742" t="e">
        <f>INDEX(AKORDT[],MATCH(Tabela_Kwerenda_z_AKORD[[#This Row],[PRACOWNICY_ID]],AKORDT[PRACOWNICY_ID],0),1)</f>
        <v>#N/A</v>
      </c>
    </row>
    <row r="3743" spans="1:11">
      <c r="A3743" s="11"/>
      <c r="B3743" s="11"/>
      <c r="F3743" s="11"/>
      <c r="I3743" t="str">
        <f>LEFT(Tabela_Kwerenda_z_AKORD[[#This Row],[NR_KOMISJI]],5)</f>
        <v/>
      </c>
      <c r="J3743" t="str">
        <f>DAY(Tabela_Kwerenda_z_AKORD[[#This Row],[CZAS_START]]) &amp;"-"&amp; MONTH(Tabela_Kwerenda_z_AKORD[[#This Row],[CZAS_START]]) &amp;"-"&amp; YEAR(Tabela_Kwerenda_z_AKORD[[#This Row],[CZAS_START]])</f>
        <v>0-1-1900</v>
      </c>
      <c r="K3743" t="e">
        <f>INDEX(AKORDT[],MATCH(Tabela_Kwerenda_z_AKORD[[#This Row],[PRACOWNICY_ID]],AKORDT[PRACOWNICY_ID],0),1)</f>
        <v>#N/A</v>
      </c>
    </row>
    <row r="3744" spans="1:11">
      <c r="A3744" s="11"/>
      <c r="B3744" s="11"/>
      <c r="F3744" s="11"/>
      <c r="I3744" t="str">
        <f>LEFT(Tabela_Kwerenda_z_AKORD[[#This Row],[NR_KOMISJI]],5)</f>
        <v/>
      </c>
      <c r="J3744" t="str">
        <f>DAY(Tabela_Kwerenda_z_AKORD[[#This Row],[CZAS_START]]) &amp;"-"&amp; MONTH(Tabela_Kwerenda_z_AKORD[[#This Row],[CZAS_START]]) &amp;"-"&amp; YEAR(Tabela_Kwerenda_z_AKORD[[#This Row],[CZAS_START]])</f>
        <v>0-1-1900</v>
      </c>
      <c r="K3744" t="e">
        <f>INDEX(AKORDT[],MATCH(Tabela_Kwerenda_z_AKORD[[#This Row],[PRACOWNICY_ID]],AKORDT[PRACOWNICY_ID],0),1)</f>
        <v>#N/A</v>
      </c>
    </row>
    <row r="3745" spans="1:11">
      <c r="A3745" s="11"/>
      <c r="B3745" s="11"/>
      <c r="F3745" s="11"/>
      <c r="I3745" t="str">
        <f>LEFT(Tabela_Kwerenda_z_AKORD[[#This Row],[NR_KOMISJI]],5)</f>
        <v/>
      </c>
      <c r="J3745" t="str">
        <f>DAY(Tabela_Kwerenda_z_AKORD[[#This Row],[CZAS_START]]) &amp;"-"&amp; MONTH(Tabela_Kwerenda_z_AKORD[[#This Row],[CZAS_START]]) &amp;"-"&amp; YEAR(Tabela_Kwerenda_z_AKORD[[#This Row],[CZAS_START]])</f>
        <v>0-1-1900</v>
      </c>
      <c r="K3745" t="e">
        <f>INDEX(AKORDT[],MATCH(Tabela_Kwerenda_z_AKORD[[#This Row],[PRACOWNICY_ID]],AKORDT[PRACOWNICY_ID],0),1)</f>
        <v>#N/A</v>
      </c>
    </row>
    <row r="3746" spans="1:11">
      <c r="A3746" s="11"/>
      <c r="B3746" s="11"/>
      <c r="F3746" s="11"/>
      <c r="I3746" t="str">
        <f>LEFT(Tabela_Kwerenda_z_AKORD[[#This Row],[NR_KOMISJI]],5)</f>
        <v/>
      </c>
      <c r="J3746" t="str">
        <f>DAY(Tabela_Kwerenda_z_AKORD[[#This Row],[CZAS_START]]) &amp;"-"&amp; MONTH(Tabela_Kwerenda_z_AKORD[[#This Row],[CZAS_START]]) &amp;"-"&amp; YEAR(Tabela_Kwerenda_z_AKORD[[#This Row],[CZAS_START]])</f>
        <v>0-1-1900</v>
      </c>
      <c r="K3746" t="e">
        <f>INDEX(AKORDT[],MATCH(Tabela_Kwerenda_z_AKORD[[#This Row],[PRACOWNICY_ID]],AKORDT[PRACOWNICY_ID],0),1)</f>
        <v>#N/A</v>
      </c>
    </row>
    <row r="3747" spans="1:11">
      <c r="A3747" s="11"/>
      <c r="B3747" s="11"/>
      <c r="F3747" s="11"/>
      <c r="I3747" t="str">
        <f>LEFT(Tabela_Kwerenda_z_AKORD[[#This Row],[NR_KOMISJI]],5)</f>
        <v/>
      </c>
      <c r="J3747" t="str">
        <f>DAY(Tabela_Kwerenda_z_AKORD[[#This Row],[CZAS_START]]) &amp;"-"&amp; MONTH(Tabela_Kwerenda_z_AKORD[[#This Row],[CZAS_START]]) &amp;"-"&amp; YEAR(Tabela_Kwerenda_z_AKORD[[#This Row],[CZAS_START]])</f>
        <v>0-1-1900</v>
      </c>
      <c r="K3747" t="e">
        <f>INDEX(AKORDT[],MATCH(Tabela_Kwerenda_z_AKORD[[#This Row],[PRACOWNICY_ID]],AKORDT[PRACOWNICY_ID],0),1)</f>
        <v>#N/A</v>
      </c>
    </row>
    <row r="3748" spans="1:11">
      <c r="A3748" s="11"/>
      <c r="B3748" s="11"/>
      <c r="F3748" s="11"/>
      <c r="I3748" t="str">
        <f>LEFT(Tabela_Kwerenda_z_AKORD[[#This Row],[NR_KOMISJI]],5)</f>
        <v/>
      </c>
      <c r="J3748" t="str">
        <f>DAY(Tabela_Kwerenda_z_AKORD[[#This Row],[CZAS_START]]) &amp;"-"&amp; MONTH(Tabela_Kwerenda_z_AKORD[[#This Row],[CZAS_START]]) &amp;"-"&amp; YEAR(Tabela_Kwerenda_z_AKORD[[#This Row],[CZAS_START]])</f>
        <v>0-1-1900</v>
      </c>
      <c r="K3748" t="e">
        <f>INDEX(AKORDT[],MATCH(Tabela_Kwerenda_z_AKORD[[#This Row],[PRACOWNICY_ID]],AKORDT[PRACOWNICY_ID],0),1)</f>
        <v>#N/A</v>
      </c>
    </row>
    <row r="3749" spans="1:11">
      <c r="A3749" s="11"/>
      <c r="B3749" s="11"/>
      <c r="F3749" s="11"/>
      <c r="I3749" t="str">
        <f>LEFT(Tabela_Kwerenda_z_AKORD[[#This Row],[NR_KOMISJI]],5)</f>
        <v/>
      </c>
      <c r="J3749" t="str">
        <f>DAY(Tabela_Kwerenda_z_AKORD[[#This Row],[CZAS_START]]) &amp;"-"&amp; MONTH(Tabela_Kwerenda_z_AKORD[[#This Row],[CZAS_START]]) &amp;"-"&amp; YEAR(Tabela_Kwerenda_z_AKORD[[#This Row],[CZAS_START]])</f>
        <v>0-1-1900</v>
      </c>
      <c r="K3749" t="e">
        <f>INDEX(AKORDT[],MATCH(Tabela_Kwerenda_z_AKORD[[#This Row],[PRACOWNICY_ID]],AKORDT[PRACOWNICY_ID],0),1)</f>
        <v>#N/A</v>
      </c>
    </row>
    <row r="3750" spans="1:11">
      <c r="A3750" s="11"/>
      <c r="B3750" s="11"/>
      <c r="F3750" s="11"/>
      <c r="I3750" t="str">
        <f>LEFT(Tabela_Kwerenda_z_AKORD[[#This Row],[NR_KOMISJI]],5)</f>
        <v/>
      </c>
      <c r="J3750" t="str">
        <f>DAY(Tabela_Kwerenda_z_AKORD[[#This Row],[CZAS_START]]) &amp;"-"&amp; MONTH(Tabela_Kwerenda_z_AKORD[[#This Row],[CZAS_START]]) &amp;"-"&amp; YEAR(Tabela_Kwerenda_z_AKORD[[#This Row],[CZAS_START]])</f>
        <v>0-1-1900</v>
      </c>
      <c r="K3750" t="e">
        <f>INDEX(AKORDT[],MATCH(Tabela_Kwerenda_z_AKORD[[#This Row],[PRACOWNICY_ID]],AKORDT[PRACOWNICY_ID],0),1)</f>
        <v>#N/A</v>
      </c>
    </row>
    <row r="3751" spans="1:11">
      <c r="A3751" s="11"/>
      <c r="B3751" s="11"/>
      <c r="F3751" s="11"/>
      <c r="I3751" t="str">
        <f>LEFT(Tabela_Kwerenda_z_AKORD[[#This Row],[NR_KOMISJI]],5)</f>
        <v/>
      </c>
      <c r="J3751" t="str">
        <f>DAY(Tabela_Kwerenda_z_AKORD[[#This Row],[CZAS_START]]) &amp;"-"&amp; MONTH(Tabela_Kwerenda_z_AKORD[[#This Row],[CZAS_START]]) &amp;"-"&amp; YEAR(Tabela_Kwerenda_z_AKORD[[#This Row],[CZAS_START]])</f>
        <v>0-1-1900</v>
      </c>
      <c r="K3751" t="e">
        <f>INDEX(AKORDT[],MATCH(Tabela_Kwerenda_z_AKORD[[#This Row],[PRACOWNICY_ID]],AKORDT[PRACOWNICY_ID],0),1)</f>
        <v>#N/A</v>
      </c>
    </row>
    <row r="3752" spans="1:11">
      <c r="A3752" s="11"/>
      <c r="B3752" s="11"/>
      <c r="F3752" s="11"/>
      <c r="I3752" t="str">
        <f>LEFT(Tabela_Kwerenda_z_AKORD[[#This Row],[NR_KOMISJI]],5)</f>
        <v/>
      </c>
      <c r="J3752" t="str">
        <f>DAY(Tabela_Kwerenda_z_AKORD[[#This Row],[CZAS_START]]) &amp;"-"&amp; MONTH(Tabela_Kwerenda_z_AKORD[[#This Row],[CZAS_START]]) &amp;"-"&amp; YEAR(Tabela_Kwerenda_z_AKORD[[#This Row],[CZAS_START]])</f>
        <v>0-1-1900</v>
      </c>
      <c r="K3752" t="e">
        <f>INDEX(AKORDT[],MATCH(Tabela_Kwerenda_z_AKORD[[#This Row],[PRACOWNICY_ID]],AKORDT[PRACOWNICY_ID],0),1)</f>
        <v>#N/A</v>
      </c>
    </row>
    <row r="3753" spans="1:11">
      <c r="A3753" s="11"/>
      <c r="B3753" s="11"/>
      <c r="F3753" s="11"/>
      <c r="I3753" t="str">
        <f>LEFT(Tabela_Kwerenda_z_AKORD[[#This Row],[NR_KOMISJI]],5)</f>
        <v/>
      </c>
      <c r="J3753" t="str">
        <f>DAY(Tabela_Kwerenda_z_AKORD[[#This Row],[CZAS_START]]) &amp;"-"&amp; MONTH(Tabela_Kwerenda_z_AKORD[[#This Row],[CZAS_START]]) &amp;"-"&amp; YEAR(Tabela_Kwerenda_z_AKORD[[#This Row],[CZAS_START]])</f>
        <v>0-1-1900</v>
      </c>
      <c r="K3753" t="e">
        <f>INDEX(AKORDT[],MATCH(Tabela_Kwerenda_z_AKORD[[#This Row],[PRACOWNICY_ID]],AKORDT[PRACOWNICY_ID],0),1)</f>
        <v>#N/A</v>
      </c>
    </row>
    <row r="3754" spans="1:11">
      <c r="A3754" s="11"/>
      <c r="B3754" s="11"/>
      <c r="F3754" s="11"/>
      <c r="I3754" t="str">
        <f>LEFT(Tabela_Kwerenda_z_AKORD[[#This Row],[NR_KOMISJI]],5)</f>
        <v/>
      </c>
      <c r="J3754" t="str">
        <f>DAY(Tabela_Kwerenda_z_AKORD[[#This Row],[CZAS_START]]) &amp;"-"&amp; MONTH(Tabela_Kwerenda_z_AKORD[[#This Row],[CZAS_START]]) &amp;"-"&amp; YEAR(Tabela_Kwerenda_z_AKORD[[#This Row],[CZAS_START]])</f>
        <v>0-1-1900</v>
      </c>
      <c r="K3754" t="e">
        <f>INDEX(AKORDT[],MATCH(Tabela_Kwerenda_z_AKORD[[#This Row],[PRACOWNICY_ID]],AKORDT[PRACOWNICY_ID],0),1)</f>
        <v>#N/A</v>
      </c>
    </row>
    <row r="3755" spans="1:11">
      <c r="A3755" s="11"/>
      <c r="B3755" s="11"/>
      <c r="F3755" s="11"/>
      <c r="I3755" t="str">
        <f>LEFT(Tabela_Kwerenda_z_AKORD[[#This Row],[NR_KOMISJI]],5)</f>
        <v/>
      </c>
      <c r="J3755" t="str">
        <f>DAY(Tabela_Kwerenda_z_AKORD[[#This Row],[CZAS_START]]) &amp;"-"&amp; MONTH(Tabela_Kwerenda_z_AKORD[[#This Row],[CZAS_START]]) &amp;"-"&amp; YEAR(Tabela_Kwerenda_z_AKORD[[#This Row],[CZAS_START]])</f>
        <v>0-1-1900</v>
      </c>
      <c r="K3755" t="e">
        <f>INDEX(AKORDT[],MATCH(Tabela_Kwerenda_z_AKORD[[#This Row],[PRACOWNICY_ID]],AKORDT[PRACOWNICY_ID],0),1)</f>
        <v>#N/A</v>
      </c>
    </row>
    <row r="3756" spans="1:11">
      <c r="A3756" s="11"/>
      <c r="B3756" s="11"/>
      <c r="F3756" s="11"/>
      <c r="I3756" t="str">
        <f>LEFT(Tabela_Kwerenda_z_AKORD[[#This Row],[NR_KOMISJI]],5)</f>
        <v/>
      </c>
      <c r="J3756" t="str">
        <f>DAY(Tabela_Kwerenda_z_AKORD[[#This Row],[CZAS_START]]) &amp;"-"&amp; MONTH(Tabela_Kwerenda_z_AKORD[[#This Row],[CZAS_START]]) &amp;"-"&amp; YEAR(Tabela_Kwerenda_z_AKORD[[#This Row],[CZAS_START]])</f>
        <v>0-1-1900</v>
      </c>
      <c r="K3756" t="e">
        <f>INDEX(AKORDT[],MATCH(Tabela_Kwerenda_z_AKORD[[#This Row],[PRACOWNICY_ID]],AKORDT[PRACOWNICY_ID],0),1)</f>
        <v>#N/A</v>
      </c>
    </row>
    <row r="3757" spans="1:11">
      <c r="A3757" s="11"/>
      <c r="B3757" s="11"/>
      <c r="F3757" s="11"/>
      <c r="I3757" t="str">
        <f>LEFT(Tabela_Kwerenda_z_AKORD[[#This Row],[NR_KOMISJI]],5)</f>
        <v/>
      </c>
      <c r="J3757" t="str">
        <f>DAY(Tabela_Kwerenda_z_AKORD[[#This Row],[CZAS_START]]) &amp;"-"&amp; MONTH(Tabela_Kwerenda_z_AKORD[[#This Row],[CZAS_START]]) &amp;"-"&amp; YEAR(Tabela_Kwerenda_z_AKORD[[#This Row],[CZAS_START]])</f>
        <v>0-1-1900</v>
      </c>
      <c r="K3757" t="e">
        <f>INDEX(AKORDT[],MATCH(Tabela_Kwerenda_z_AKORD[[#This Row],[PRACOWNICY_ID]],AKORDT[PRACOWNICY_ID],0),1)</f>
        <v>#N/A</v>
      </c>
    </row>
    <row r="3758" spans="1:11">
      <c r="A3758" s="11"/>
      <c r="B3758" s="11"/>
      <c r="F3758" s="11"/>
      <c r="I3758" t="str">
        <f>LEFT(Tabela_Kwerenda_z_AKORD[[#This Row],[NR_KOMISJI]],5)</f>
        <v/>
      </c>
      <c r="J3758" t="str">
        <f>DAY(Tabela_Kwerenda_z_AKORD[[#This Row],[CZAS_START]]) &amp;"-"&amp; MONTH(Tabela_Kwerenda_z_AKORD[[#This Row],[CZAS_START]]) &amp;"-"&amp; YEAR(Tabela_Kwerenda_z_AKORD[[#This Row],[CZAS_START]])</f>
        <v>0-1-1900</v>
      </c>
      <c r="K3758" t="e">
        <f>INDEX(AKORDT[],MATCH(Tabela_Kwerenda_z_AKORD[[#This Row],[PRACOWNICY_ID]],AKORDT[PRACOWNICY_ID],0),1)</f>
        <v>#N/A</v>
      </c>
    </row>
    <row r="3759" spans="1:11">
      <c r="A3759" s="11"/>
      <c r="B3759" s="11"/>
      <c r="F3759" s="11"/>
      <c r="I3759" t="str">
        <f>LEFT(Tabela_Kwerenda_z_AKORD[[#This Row],[NR_KOMISJI]],5)</f>
        <v/>
      </c>
      <c r="J3759" t="str">
        <f>DAY(Tabela_Kwerenda_z_AKORD[[#This Row],[CZAS_START]]) &amp;"-"&amp; MONTH(Tabela_Kwerenda_z_AKORD[[#This Row],[CZAS_START]]) &amp;"-"&amp; YEAR(Tabela_Kwerenda_z_AKORD[[#This Row],[CZAS_START]])</f>
        <v>0-1-1900</v>
      </c>
      <c r="K3759" t="e">
        <f>INDEX(AKORDT[],MATCH(Tabela_Kwerenda_z_AKORD[[#This Row],[PRACOWNICY_ID]],AKORDT[PRACOWNICY_ID],0),1)</f>
        <v>#N/A</v>
      </c>
    </row>
    <row r="3760" spans="1:11">
      <c r="A3760" s="11"/>
      <c r="B3760" s="11"/>
      <c r="F3760" s="11"/>
      <c r="I3760" t="str">
        <f>LEFT(Tabela_Kwerenda_z_AKORD[[#This Row],[NR_KOMISJI]],5)</f>
        <v/>
      </c>
      <c r="J3760" t="str">
        <f>DAY(Tabela_Kwerenda_z_AKORD[[#This Row],[CZAS_START]]) &amp;"-"&amp; MONTH(Tabela_Kwerenda_z_AKORD[[#This Row],[CZAS_START]]) &amp;"-"&amp; YEAR(Tabela_Kwerenda_z_AKORD[[#This Row],[CZAS_START]])</f>
        <v>0-1-1900</v>
      </c>
      <c r="K3760" t="e">
        <f>INDEX(AKORDT[],MATCH(Tabela_Kwerenda_z_AKORD[[#This Row],[PRACOWNICY_ID]],AKORDT[PRACOWNICY_ID],0),1)</f>
        <v>#N/A</v>
      </c>
    </row>
    <row r="3761" spans="1:11">
      <c r="A3761" s="11"/>
      <c r="B3761" s="11"/>
      <c r="F3761" s="11"/>
      <c r="I3761" t="str">
        <f>LEFT(Tabela_Kwerenda_z_AKORD[[#This Row],[NR_KOMISJI]],5)</f>
        <v/>
      </c>
      <c r="J3761" t="str">
        <f>DAY(Tabela_Kwerenda_z_AKORD[[#This Row],[CZAS_START]]) &amp;"-"&amp; MONTH(Tabela_Kwerenda_z_AKORD[[#This Row],[CZAS_START]]) &amp;"-"&amp; YEAR(Tabela_Kwerenda_z_AKORD[[#This Row],[CZAS_START]])</f>
        <v>0-1-1900</v>
      </c>
      <c r="K3761" t="e">
        <f>INDEX(AKORDT[],MATCH(Tabela_Kwerenda_z_AKORD[[#This Row],[PRACOWNICY_ID]],AKORDT[PRACOWNICY_ID],0),1)</f>
        <v>#N/A</v>
      </c>
    </row>
    <row r="3762" spans="1:11">
      <c r="A3762" s="11"/>
      <c r="B3762" s="11"/>
      <c r="F3762" s="11"/>
      <c r="I3762" t="str">
        <f>LEFT(Tabela_Kwerenda_z_AKORD[[#This Row],[NR_KOMISJI]],5)</f>
        <v/>
      </c>
      <c r="J3762" t="str">
        <f>DAY(Tabela_Kwerenda_z_AKORD[[#This Row],[CZAS_START]]) &amp;"-"&amp; MONTH(Tabela_Kwerenda_z_AKORD[[#This Row],[CZAS_START]]) &amp;"-"&amp; YEAR(Tabela_Kwerenda_z_AKORD[[#This Row],[CZAS_START]])</f>
        <v>0-1-1900</v>
      </c>
      <c r="K3762" t="e">
        <f>INDEX(AKORDT[],MATCH(Tabela_Kwerenda_z_AKORD[[#This Row],[PRACOWNICY_ID]],AKORDT[PRACOWNICY_ID],0),1)</f>
        <v>#N/A</v>
      </c>
    </row>
    <row r="3763" spans="1:11">
      <c r="A3763" s="11"/>
      <c r="B3763" s="11"/>
      <c r="F3763" s="11"/>
      <c r="I3763" t="str">
        <f>LEFT(Tabela_Kwerenda_z_AKORD[[#This Row],[NR_KOMISJI]],5)</f>
        <v/>
      </c>
      <c r="J3763" t="str">
        <f>DAY(Tabela_Kwerenda_z_AKORD[[#This Row],[CZAS_START]]) &amp;"-"&amp; MONTH(Tabela_Kwerenda_z_AKORD[[#This Row],[CZAS_START]]) &amp;"-"&amp; YEAR(Tabela_Kwerenda_z_AKORD[[#This Row],[CZAS_START]])</f>
        <v>0-1-1900</v>
      </c>
      <c r="K3763" t="e">
        <f>INDEX(AKORDT[],MATCH(Tabela_Kwerenda_z_AKORD[[#This Row],[PRACOWNICY_ID]],AKORDT[PRACOWNICY_ID],0),1)</f>
        <v>#N/A</v>
      </c>
    </row>
    <row r="3764" spans="1:11">
      <c r="A3764" s="11"/>
      <c r="B3764" s="11"/>
      <c r="F3764" s="11"/>
      <c r="I3764" t="str">
        <f>LEFT(Tabela_Kwerenda_z_AKORD[[#This Row],[NR_KOMISJI]],5)</f>
        <v/>
      </c>
      <c r="J3764" t="str">
        <f>DAY(Tabela_Kwerenda_z_AKORD[[#This Row],[CZAS_START]]) &amp;"-"&amp; MONTH(Tabela_Kwerenda_z_AKORD[[#This Row],[CZAS_START]]) &amp;"-"&amp; YEAR(Tabela_Kwerenda_z_AKORD[[#This Row],[CZAS_START]])</f>
        <v>0-1-1900</v>
      </c>
      <c r="K3764" t="e">
        <f>INDEX(AKORDT[],MATCH(Tabela_Kwerenda_z_AKORD[[#This Row],[PRACOWNICY_ID]],AKORDT[PRACOWNICY_ID],0),1)</f>
        <v>#N/A</v>
      </c>
    </row>
    <row r="3765" spans="1:11">
      <c r="A3765" s="11"/>
      <c r="B3765" s="11"/>
      <c r="F3765" s="11"/>
      <c r="I3765" t="str">
        <f>LEFT(Tabela_Kwerenda_z_AKORD[[#This Row],[NR_KOMISJI]],5)</f>
        <v/>
      </c>
      <c r="J3765" t="str">
        <f>DAY(Tabela_Kwerenda_z_AKORD[[#This Row],[CZAS_START]]) &amp;"-"&amp; MONTH(Tabela_Kwerenda_z_AKORD[[#This Row],[CZAS_START]]) &amp;"-"&amp; YEAR(Tabela_Kwerenda_z_AKORD[[#This Row],[CZAS_START]])</f>
        <v>0-1-1900</v>
      </c>
      <c r="K3765" t="e">
        <f>INDEX(AKORDT[],MATCH(Tabela_Kwerenda_z_AKORD[[#This Row],[PRACOWNICY_ID]],AKORDT[PRACOWNICY_ID],0),1)</f>
        <v>#N/A</v>
      </c>
    </row>
    <row r="3766" spans="1:11">
      <c r="A3766" s="11"/>
      <c r="B3766" s="11"/>
      <c r="F3766" s="11"/>
      <c r="I3766" t="str">
        <f>LEFT(Tabela_Kwerenda_z_AKORD[[#This Row],[NR_KOMISJI]],5)</f>
        <v/>
      </c>
      <c r="J3766" t="str">
        <f>DAY(Tabela_Kwerenda_z_AKORD[[#This Row],[CZAS_START]]) &amp;"-"&amp; MONTH(Tabela_Kwerenda_z_AKORD[[#This Row],[CZAS_START]]) &amp;"-"&amp; YEAR(Tabela_Kwerenda_z_AKORD[[#This Row],[CZAS_START]])</f>
        <v>0-1-1900</v>
      </c>
      <c r="K3766" t="e">
        <f>INDEX(AKORDT[],MATCH(Tabela_Kwerenda_z_AKORD[[#This Row],[PRACOWNICY_ID]],AKORDT[PRACOWNICY_ID],0),1)</f>
        <v>#N/A</v>
      </c>
    </row>
    <row r="3767" spans="1:11">
      <c r="A3767" s="11"/>
      <c r="B3767" s="11"/>
      <c r="F3767" s="11"/>
      <c r="I3767" t="str">
        <f>LEFT(Tabela_Kwerenda_z_AKORD[[#This Row],[NR_KOMISJI]],5)</f>
        <v/>
      </c>
      <c r="J3767" t="str">
        <f>DAY(Tabela_Kwerenda_z_AKORD[[#This Row],[CZAS_START]]) &amp;"-"&amp; MONTH(Tabela_Kwerenda_z_AKORD[[#This Row],[CZAS_START]]) &amp;"-"&amp; YEAR(Tabela_Kwerenda_z_AKORD[[#This Row],[CZAS_START]])</f>
        <v>0-1-1900</v>
      </c>
      <c r="K3767" t="e">
        <f>INDEX(AKORDT[],MATCH(Tabela_Kwerenda_z_AKORD[[#This Row],[PRACOWNICY_ID]],AKORDT[PRACOWNICY_ID],0),1)</f>
        <v>#N/A</v>
      </c>
    </row>
    <row r="3768" spans="1:11">
      <c r="A3768" s="11"/>
      <c r="B3768" s="11"/>
      <c r="F3768" s="11"/>
      <c r="I3768" t="str">
        <f>LEFT(Tabela_Kwerenda_z_AKORD[[#This Row],[NR_KOMISJI]],5)</f>
        <v/>
      </c>
      <c r="J3768" t="str">
        <f>DAY(Tabela_Kwerenda_z_AKORD[[#This Row],[CZAS_START]]) &amp;"-"&amp; MONTH(Tabela_Kwerenda_z_AKORD[[#This Row],[CZAS_START]]) &amp;"-"&amp; YEAR(Tabela_Kwerenda_z_AKORD[[#This Row],[CZAS_START]])</f>
        <v>0-1-1900</v>
      </c>
      <c r="K3768" t="e">
        <f>INDEX(AKORDT[],MATCH(Tabela_Kwerenda_z_AKORD[[#This Row],[PRACOWNICY_ID]],AKORDT[PRACOWNICY_ID],0),1)</f>
        <v>#N/A</v>
      </c>
    </row>
    <row r="3769" spans="1:11">
      <c r="A3769" s="11"/>
      <c r="B3769" s="11"/>
      <c r="F3769" s="11"/>
      <c r="I3769" t="str">
        <f>LEFT(Tabela_Kwerenda_z_AKORD[[#This Row],[NR_KOMISJI]],5)</f>
        <v/>
      </c>
      <c r="J3769" t="str">
        <f>DAY(Tabela_Kwerenda_z_AKORD[[#This Row],[CZAS_START]]) &amp;"-"&amp; MONTH(Tabela_Kwerenda_z_AKORD[[#This Row],[CZAS_START]]) &amp;"-"&amp; YEAR(Tabela_Kwerenda_z_AKORD[[#This Row],[CZAS_START]])</f>
        <v>0-1-1900</v>
      </c>
      <c r="K3769" t="e">
        <f>INDEX(AKORDT[],MATCH(Tabela_Kwerenda_z_AKORD[[#This Row],[PRACOWNICY_ID]],AKORDT[PRACOWNICY_ID],0),1)</f>
        <v>#N/A</v>
      </c>
    </row>
    <row r="3770" spans="1:11">
      <c r="A3770" s="11"/>
      <c r="B3770" s="11"/>
      <c r="F3770" s="11"/>
      <c r="I3770" t="str">
        <f>LEFT(Tabela_Kwerenda_z_AKORD[[#This Row],[NR_KOMISJI]],5)</f>
        <v/>
      </c>
      <c r="J3770" t="str">
        <f>DAY(Tabela_Kwerenda_z_AKORD[[#This Row],[CZAS_START]]) &amp;"-"&amp; MONTH(Tabela_Kwerenda_z_AKORD[[#This Row],[CZAS_START]]) &amp;"-"&amp; YEAR(Tabela_Kwerenda_z_AKORD[[#This Row],[CZAS_START]])</f>
        <v>0-1-1900</v>
      </c>
      <c r="K3770" t="e">
        <f>INDEX(AKORDT[],MATCH(Tabela_Kwerenda_z_AKORD[[#This Row],[PRACOWNICY_ID]],AKORDT[PRACOWNICY_ID],0),1)</f>
        <v>#N/A</v>
      </c>
    </row>
    <row r="3771" spans="1:11">
      <c r="A3771" s="11"/>
      <c r="B3771" s="11"/>
      <c r="F3771" s="11"/>
      <c r="I3771" t="str">
        <f>LEFT(Tabela_Kwerenda_z_AKORD[[#This Row],[NR_KOMISJI]],5)</f>
        <v/>
      </c>
      <c r="J3771" t="str">
        <f>DAY(Tabela_Kwerenda_z_AKORD[[#This Row],[CZAS_START]]) &amp;"-"&amp; MONTH(Tabela_Kwerenda_z_AKORD[[#This Row],[CZAS_START]]) &amp;"-"&amp; YEAR(Tabela_Kwerenda_z_AKORD[[#This Row],[CZAS_START]])</f>
        <v>0-1-1900</v>
      </c>
      <c r="K3771" t="e">
        <f>INDEX(AKORDT[],MATCH(Tabela_Kwerenda_z_AKORD[[#This Row],[PRACOWNICY_ID]],AKORDT[PRACOWNICY_ID],0),1)</f>
        <v>#N/A</v>
      </c>
    </row>
    <row r="3772" spans="1:11">
      <c r="A3772" s="11"/>
      <c r="B3772" s="11"/>
      <c r="F3772" s="11"/>
      <c r="I3772" t="str">
        <f>LEFT(Tabela_Kwerenda_z_AKORD[[#This Row],[NR_KOMISJI]],5)</f>
        <v/>
      </c>
      <c r="J3772" t="str">
        <f>DAY(Tabela_Kwerenda_z_AKORD[[#This Row],[CZAS_START]]) &amp;"-"&amp; MONTH(Tabela_Kwerenda_z_AKORD[[#This Row],[CZAS_START]]) &amp;"-"&amp; YEAR(Tabela_Kwerenda_z_AKORD[[#This Row],[CZAS_START]])</f>
        <v>0-1-1900</v>
      </c>
      <c r="K3772" t="e">
        <f>INDEX(AKORDT[],MATCH(Tabela_Kwerenda_z_AKORD[[#This Row],[PRACOWNICY_ID]],AKORDT[PRACOWNICY_ID],0),1)</f>
        <v>#N/A</v>
      </c>
    </row>
    <row r="3773" spans="1:11">
      <c r="A3773" s="11"/>
      <c r="B3773" s="11"/>
      <c r="F3773" s="11"/>
      <c r="I3773" t="str">
        <f>LEFT(Tabela_Kwerenda_z_AKORD[[#This Row],[NR_KOMISJI]],5)</f>
        <v/>
      </c>
      <c r="J3773" t="str">
        <f>DAY(Tabela_Kwerenda_z_AKORD[[#This Row],[CZAS_START]]) &amp;"-"&amp; MONTH(Tabela_Kwerenda_z_AKORD[[#This Row],[CZAS_START]]) &amp;"-"&amp; YEAR(Tabela_Kwerenda_z_AKORD[[#This Row],[CZAS_START]])</f>
        <v>0-1-1900</v>
      </c>
      <c r="K3773" t="e">
        <f>INDEX(AKORDT[],MATCH(Tabela_Kwerenda_z_AKORD[[#This Row],[PRACOWNICY_ID]],AKORDT[PRACOWNICY_ID],0),1)</f>
        <v>#N/A</v>
      </c>
    </row>
    <row r="3774" spans="1:11">
      <c r="A3774" s="11"/>
      <c r="B3774" s="11"/>
      <c r="F3774" s="11"/>
      <c r="I3774" t="str">
        <f>LEFT(Tabela_Kwerenda_z_AKORD[[#This Row],[NR_KOMISJI]],5)</f>
        <v/>
      </c>
      <c r="J3774" t="str">
        <f>DAY(Tabela_Kwerenda_z_AKORD[[#This Row],[CZAS_START]]) &amp;"-"&amp; MONTH(Tabela_Kwerenda_z_AKORD[[#This Row],[CZAS_START]]) &amp;"-"&amp; YEAR(Tabela_Kwerenda_z_AKORD[[#This Row],[CZAS_START]])</f>
        <v>0-1-1900</v>
      </c>
      <c r="K3774" t="e">
        <f>INDEX(AKORDT[],MATCH(Tabela_Kwerenda_z_AKORD[[#This Row],[PRACOWNICY_ID]],AKORDT[PRACOWNICY_ID],0),1)</f>
        <v>#N/A</v>
      </c>
    </row>
    <row r="3775" spans="1:11">
      <c r="A3775" s="11"/>
      <c r="B3775" s="11"/>
      <c r="F3775" s="11"/>
      <c r="I3775" t="str">
        <f>LEFT(Tabela_Kwerenda_z_AKORD[[#This Row],[NR_KOMISJI]],5)</f>
        <v/>
      </c>
      <c r="J3775" t="str">
        <f>DAY(Tabela_Kwerenda_z_AKORD[[#This Row],[CZAS_START]]) &amp;"-"&amp; MONTH(Tabela_Kwerenda_z_AKORD[[#This Row],[CZAS_START]]) &amp;"-"&amp; YEAR(Tabela_Kwerenda_z_AKORD[[#This Row],[CZAS_START]])</f>
        <v>0-1-1900</v>
      </c>
      <c r="K3775" t="e">
        <f>INDEX(AKORDT[],MATCH(Tabela_Kwerenda_z_AKORD[[#This Row],[PRACOWNICY_ID]],AKORDT[PRACOWNICY_ID],0),1)</f>
        <v>#N/A</v>
      </c>
    </row>
    <row r="3776" spans="1:11">
      <c r="A3776" s="11"/>
      <c r="B3776" s="11"/>
      <c r="F3776" s="11"/>
      <c r="I3776" t="str">
        <f>LEFT(Tabela_Kwerenda_z_AKORD[[#This Row],[NR_KOMISJI]],5)</f>
        <v/>
      </c>
      <c r="J3776" t="str">
        <f>DAY(Tabela_Kwerenda_z_AKORD[[#This Row],[CZAS_START]]) &amp;"-"&amp; MONTH(Tabela_Kwerenda_z_AKORD[[#This Row],[CZAS_START]]) &amp;"-"&amp; YEAR(Tabela_Kwerenda_z_AKORD[[#This Row],[CZAS_START]])</f>
        <v>0-1-1900</v>
      </c>
      <c r="K3776" t="e">
        <f>INDEX(AKORDT[],MATCH(Tabela_Kwerenda_z_AKORD[[#This Row],[PRACOWNICY_ID]],AKORDT[PRACOWNICY_ID],0),1)</f>
        <v>#N/A</v>
      </c>
    </row>
    <row r="3777" spans="1:11">
      <c r="A3777" s="11"/>
      <c r="B3777" s="11"/>
      <c r="F3777" s="11"/>
      <c r="I3777" t="str">
        <f>LEFT(Tabela_Kwerenda_z_AKORD[[#This Row],[NR_KOMISJI]],5)</f>
        <v/>
      </c>
      <c r="J3777" t="str">
        <f>DAY(Tabela_Kwerenda_z_AKORD[[#This Row],[CZAS_START]]) &amp;"-"&amp; MONTH(Tabela_Kwerenda_z_AKORD[[#This Row],[CZAS_START]]) &amp;"-"&amp; YEAR(Tabela_Kwerenda_z_AKORD[[#This Row],[CZAS_START]])</f>
        <v>0-1-1900</v>
      </c>
      <c r="K3777" t="e">
        <f>INDEX(AKORDT[],MATCH(Tabela_Kwerenda_z_AKORD[[#This Row],[PRACOWNICY_ID]],AKORDT[PRACOWNICY_ID],0),1)</f>
        <v>#N/A</v>
      </c>
    </row>
    <row r="3778" spans="1:11">
      <c r="A3778" s="11"/>
      <c r="B3778" s="11"/>
      <c r="F3778" s="11"/>
      <c r="I3778" t="str">
        <f>LEFT(Tabela_Kwerenda_z_AKORD[[#This Row],[NR_KOMISJI]],5)</f>
        <v/>
      </c>
      <c r="J3778" t="str">
        <f>DAY(Tabela_Kwerenda_z_AKORD[[#This Row],[CZAS_START]]) &amp;"-"&amp; MONTH(Tabela_Kwerenda_z_AKORD[[#This Row],[CZAS_START]]) &amp;"-"&amp; YEAR(Tabela_Kwerenda_z_AKORD[[#This Row],[CZAS_START]])</f>
        <v>0-1-1900</v>
      </c>
      <c r="K3778" t="e">
        <f>INDEX(AKORDT[],MATCH(Tabela_Kwerenda_z_AKORD[[#This Row],[PRACOWNICY_ID]],AKORDT[PRACOWNICY_ID],0),1)</f>
        <v>#N/A</v>
      </c>
    </row>
    <row r="3779" spans="1:11">
      <c r="A3779" s="11"/>
      <c r="B3779" s="11"/>
      <c r="F3779" s="11"/>
      <c r="I3779" t="str">
        <f>LEFT(Tabela_Kwerenda_z_AKORD[[#This Row],[NR_KOMISJI]],5)</f>
        <v/>
      </c>
      <c r="J3779" t="str">
        <f>DAY(Tabela_Kwerenda_z_AKORD[[#This Row],[CZAS_START]]) &amp;"-"&amp; MONTH(Tabela_Kwerenda_z_AKORD[[#This Row],[CZAS_START]]) &amp;"-"&amp; YEAR(Tabela_Kwerenda_z_AKORD[[#This Row],[CZAS_START]])</f>
        <v>0-1-1900</v>
      </c>
      <c r="K3779" t="e">
        <f>INDEX(AKORDT[],MATCH(Tabela_Kwerenda_z_AKORD[[#This Row],[PRACOWNICY_ID]],AKORDT[PRACOWNICY_ID],0),1)</f>
        <v>#N/A</v>
      </c>
    </row>
    <row r="3780" spans="1:11">
      <c r="A3780" s="11"/>
      <c r="B3780" s="11"/>
      <c r="F3780" s="11"/>
      <c r="I3780" t="str">
        <f>LEFT(Tabela_Kwerenda_z_AKORD[[#This Row],[NR_KOMISJI]],5)</f>
        <v/>
      </c>
      <c r="J3780" t="str">
        <f>DAY(Tabela_Kwerenda_z_AKORD[[#This Row],[CZAS_START]]) &amp;"-"&amp; MONTH(Tabela_Kwerenda_z_AKORD[[#This Row],[CZAS_START]]) &amp;"-"&amp; YEAR(Tabela_Kwerenda_z_AKORD[[#This Row],[CZAS_START]])</f>
        <v>0-1-1900</v>
      </c>
      <c r="K3780" t="e">
        <f>INDEX(AKORDT[],MATCH(Tabela_Kwerenda_z_AKORD[[#This Row],[PRACOWNICY_ID]],AKORDT[PRACOWNICY_ID],0),1)</f>
        <v>#N/A</v>
      </c>
    </row>
    <row r="3781" spans="1:11">
      <c r="A3781" s="11"/>
      <c r="B3781" s="11"/>
      <c r="F3781" s="11"/>
      <c r="I3781" t="str">
        <f>LEFT(Tabela_Kwerenda_z_AKORD[[#This Row],[NR_KOMISJI]],5)</f>
        <v/>
      </c>
      <c r="J3781" t="str">
        <f>DAY(Tabela_Kwerenda_z_AKORD[[#This Row],[CZAS_START]]) &amp;"-"&amp; MONTH(Tabela_Kwerenda_z_AKORD[[#This Row],[CZAS_START]]) &amp;"-"&amp; YEAR(Tabela_Kwerenda_z_AKORD[[#This Row],[CZAS_START]])</f>
        <v>0-1-1900</v>
      </c>
      <c r="K3781" t="e">
        <f>INDEX(AKORDT[],MATCH(Tabela_Kwerenda_z_AKORD[[#This Row],[PRACOWNICY_ID]],AKORDT[PRACOWNICY_ID],0),1)</f>
        <v>#N/A</v>
      </c>
    </row>
    <row r="3782" spans="1:11">
      <c r="A3782" s="11"/>
      <c r="B3782" s="11"/>
      <c r="F3782" s="11"/>
      <c r="I3782" t="str">
        <f>LEFT(Tabela_Kwerenda_z_AKORD[[#This Row],[NR_KOMISJI]],5)</f>
        <v/>
      </c>
      <c r="J3782" t="str">
        <f>DAY(Tabela_Kwerenda_z_AKORD[[#This Row],[CZAS_START]]) &amp;"-"&amp; MONTH(Tabela_Kwerenda_z_AKORD[[#This Row],[CZAS_START]]) &amp;"-"&amp; YEAR(Tabela_Kwerenda_z_AKORD[[#This Row],[CZAS_START]])</f>
        <v>0-1-1900</v>
      </c>
      <c r="K3782" t="e">
        <f>INDEX(AKORDT[],MATCH(Tabela_Kwerenda_z_AKORD[[#This Row],[PRACOWNICY_ID]],AKORDT[PRACOWNICY_ID],0),1)</f>
        <v>#N/A</v>
      </c>
    </row>
    <row r="3783" spans="1:11">
      <c r="A3783" s="11"/>
      <c r="B3783" s="11"/>
      <c r="F3783" s="11"/>
      <c r="I3783" t="str">
        <f>LEFT(Tabela_Kwerenda_z_AKORD[[#This Row],[NR_KOMISJI]],5)</f>
        <v/>
      </c>
      <c r="J3783" t="str">
        <f>DAY(Tabela_Kwerenda_z_AKORD[[#This Row],[CZAS_START]]) &amp;"-"&amp; MONTH(Tabela_Kwerenda_z_AKORD[[#This Row],[CZAS_START]]) &amp;"-"&amp; YEAR(Tabela_Kwerenda_z_AKORD[[#This Row],[CZAS_START]])</f>
        <v>0-1-1900</v>
      </c>
      <c r="K3783" t="e">
        <f>INDEX(AKORDT[],MATCH(Tabela_Kwerenda_z_AKORD[[#This Row],[PRACOWNICY_ID]],AKORDT[PRACOWNICY_ID],0),1)</f>
        <v>#N/A</v>
      </c>
    </row>
    <row r="3784" spans="1:11">
      <c r="A3784" s="11"/>
      <c r="B3784" s="11"/>
      <c r="F3784" s="11"/>
      <c r="I3784" t="str">
        <f>LEFT(Tabela_Kwerenda_z_AKORD[[#This Row],[NR_KOMISJI]],5)</f>
        <v/>
      </c>
      <c r="J3784" t="str">
        <f>DAY(Tabela_Kwerenda_z_AKORD[[#This Row],[CZAS_START]]) &amp;"-"&amp; MONTH(Tabela_Kwerenda_z_AKORD[[#This Row],[CZAS_START]]) &amp;"-"&amp; YEAR(Tabela_Kwerenda_z_AKORD[[#This Row],[CZAS_START]])</f>
        <v>0-1-1900</v>
      </c>
      <c r="K3784" t="e">
        <f>INDEX(AKORDT[],MATCH(Tabela_Kwerenda_z_AKORD[[#This Row],[PRACOWNICY_ID]],AKORDT[PRACOWNICY_ID],0),1)</f>
        <v>#N/A</v>
      </c>
    </row>
    <row r="3785" spans="1:11">
      <c r="A3785" s="11"/>
      <c r="B3785" s="11"/>
      <c r="F3785" s="11"/>
      <c r="I3785" t="str">
        <f>LEFT(Tabela_Kwerenda_z_AKORD[[#This Row],[NR_KOMISJI]],5)</f>
        <v/>
      </c>
      <c r="J3785" t="str">
        <f>DAY(Tabela_Kwerenda_z_AKORD[[#This Row],[CZAS_START]]) &amp;"-"&amp; MONTH(Tabela_Kwerenda_z_AKORD[[#This Row],[CZAS_START]]) &amp;"-"&amp; YEAR(Tabela_Kwerenda_z_AKORD[[#This Row],[CZAS_START]])</f>
        <v>0-1-1900</v>
      </c>
      <c r="K3785" t="e">
        <f>INDEX(AKORDT[],MATCH(Tabela_Kwerenda_z_AKORD[[#This Row],[PRACOWNICY_ID]],AKORDT[PRACOWNICY_ID],0),1)</f>
        <v>#N/A</v>
      </c>
    </row>
    <row r="3786" spans="1:11">
      <c r="A3786" s="11"/>
      <c r="B3786" s="11"/>
      <c r="F3786" s="11"/>
      <c r="I3786" t="str">
        <f>LEFT(Tabela_Kwerenda_z_AKORD[[#This Row],[NR_KOMISJI]],5)</f>
        <v/>
      </c>
      <c r="J3786" t="str">
        <f>DAY(Tabela_Kwerenda_z_AKORD[[#This Row],[CZAS_START]]) &amp;"-"&amp; MONTH(Tabela_Kwerenda_z_AKORD[[#This Row],[CZAS_START]]) &amp;"-"&amp; YEAR(Tabela_Kwerenda_z_AKORD[[#This Row],[CZAS_START]])</f>
        <v>0-1-1900</v>
      </c>
      <c r="K3786" t="e">
        <f>INDEX(AKORDT[],MATCH(Tabela_Kwerenda_z_AKORD[[#This Row],[PRACOWNICY_ID]],AKORDT[PRACOWNICY_ID],0),1)</f>
        <v>#N/A</v>
      </c>
    </row>
    <row r="3787" spans="1:11">
      <c r="A3787" s="11"/>
      <c r="B3787" s="11"/>
      <c r="F3787" s="11"/>
      <c r="I3787" t="str">
        <f>LEFT(Tabela_Kwerenda_z_AKORD[[#This Row],[NR_KOMISJI]],5)</f>
        <v/>
      </c>
      <c r="J3787" t="str">
        <f>DAY(Tabela_Kwerenda_z_AKORD[[#This Row],[CZAS_START]]) &amp;"-"&amp; MONTH(Tabela_Kwerenda_z_AKORD[[#This Row],[CZAS_START]]) &amp;"-"&amp; YEAR(Tabela_Kwerenda_z_AKORD[[#This Row],[CZAS_START]])</f>
        <v>0-1-1900</v>
      </c>
      <c r="K3787" t="e">
        <f>INDEX(AKORDT[],MATCH(Tabela_Kwerenda_z_AKORD[[#This Row],[PRACOWNICY_ID]],AKORDT[PRACOWNICY_ID],0),1)</f>
        <v>#N/A</v>
      </c>
    </row>
    <row r="3788" spans="1:11">
      <c r="A3788" s="11"/>
      <c r="B3788" s="11"/>
      <c r="F3788" s="11"/>
      <c r="I3788" t="str">
        <f>LEFT(Tabela_Kwerenda_z_AKORD[[#This Row],[NR_KOMISJI]],5)</f>
        <v/>
      </c>
      <c r="J3788" t="str">
        <f>DAY(Tabela_Kwerenda_z_AKORD[[#This Row],[CZAS_START]]) &amp;"-"&amp; MONTH(Tabela_Kwerenda_z_AKORD[[#This Row],[CZAS_START]]) &amp;"-"&amp; YEAR(Tabela_Kwerenda_z_AKORD[[#This Row],[CZAS_START]])</f>
        <v>0-1-1900</v>
      </c>
      <c r="K3788" t="e">
        <f>INDEX(AKORDT[],MATCH(Tabela_Kwerenda_z_AKORD[[#This Row],[PRACOWNICY_ID]],AKORDT[PRACOWNICY_ID],0),1)</f>
        <v>#N/A</v>
      </c>
    </row>
    <row r="3789" spans="1:11">
      <c r="A3789" s="11"/>
      <c r="B3789" s="11"/>
      <c r="F3789" s="11"/>
      <c r="I3789" t="str">
        <f>LEFT(Tabela_Kwerenda_z_AKORD[[#This Row],[NR_KOMISJI]],5)</f>
        <v/>
      </c>
      <c r="J3789" t="str">
        <f>DAY(Tabela_Kwerenda_z_AKORD[[#This Row],[CZAS_START]]) &amp;"-"&amp; MONTH(Tabela_Kwerenda_z_AKORD[[#This Row],[CZAS_START]]) &amp;"-"&amp; YEAR(Tabela_Kwerenda_z_AKORD[[#This Row],[CZAS_START]])</f>
        <v>0-1-1900</v>
      </c>
      <c r="K3789" t="e">
        <f>INDEX(AKORDT[],MATCH(Tabela_Kwerenda_z_AKORD[[#This Row],[PRACOWNICY_ID]],AKORDT[PRACOWNICY_ID],0),1)</f>
        <v>#N/A</v>
      </c>
    </row>
    <row r="3790" spans="1:11">
      <c r="A3790" s="11"/>
      <c r="B3790" s="11"/>
      <c r="F3790" s="11"/>
      <c r="I3790" t="str">
        <f>LEFT(Tabela_Kwerenda_z_AKORD[[#This Row],[NR_KOMISJI]],5)</f>
        <v/>
      </c>
      <c r="J3790" t="str">
        <f>DAY(Tabela_Kwerenda_z_AKORD[[#This Row],[CZAS_START]]) &amp;"-"&amp; MONTH(Tabela_Kwerenda_z_AKORD[[#This Row],[CZAS_START]]) &amp;"-"&amp; YEAR(Tabela_Kwerenda_z_AKORD[[#This Row],[CZAS_START]])</f>
        <v>0-1-1900</v>
      </c>
      <c r="K3790" t="e">
        <f>INDEX(AKORDT[],MATCH(Tabela_Kwerenda_z_AKORD[[#This Row],[PRACOWNICY_ID]],AKORDT[PRACOWNICY_ID],0),1)</f>
        <v>#N/A</v>
      </c>
    </row>
    <row r="3791" spans="1:11">
      <c r="A3791" s="11"/>
      <c r="B3791" s="11"/>
      <c r="F3791" s="11"/>
      <c r="I3791" t="str">
        <f>LEFT(Tabela_Kwerenda_z_AKORD[[#This Row],[NR_KOMISJI]],5)</f>
        <v/>
      </c>
      <c r="J3791" t="str">
        <f>DAY(Tabela_Kwerenda_z_AKORD[[#This Row],[CZAS_START]]) &amp;"-"&amp; MONTH(Tabela_Kwerenda_z_AKORD[[#This Row],[CZAS_START]]) &amp;"-"&amp; YEAR(Tabela_Kwerenda_z_AKORD[[#This Row],[CZAS_START]])</f>
        <v>0-1-1900</v>
      </c>
      <c r="K3791" t="e">
        <f>INDEX(AKORDT[],MATCH(Tabela_Kwerenda_z_AKORD[[#This Row],[PRACOWNICY_ID]],AKORDT[PRACOWNICY_ID],0),1)</f>
        <v>#N/A</v>
      </c>
    </row>
    <row r="3792" spans="1:11">
      <c r="A3792" s="11"/>
      <c r="B3792" s="11"/>
      <c r="F3792" s="11"/>
      <c r="I3792" t="str">
        <f>LEFT(Tabela_Kwerenda_z_AKORD[[#This Row],[NR_KOMISJI]],5)</f>
        <v/>
      </c>
      <c r="J3792" t="str">
        <f>DAY(Tabela_Kwerenda_z_AKORD[[#This Row],[CZAS_START]]) &amp;"-"&amp; MONTH(Tabela_Kwerenda_z_AKORD[[#This Row],[CZAS_START]]) &amp;"-"&amp; YEAR(Tabela_Kwerenda_z_AKORD[[#This Row],[CZAS_START]])</f>
        <v>0-1-1900</v>
      </c>
      <c r="K3792" t="e">
        <f>INDEX(AKORDT[],MATCH(Tabela_Kwerenda_z_AKORD[[#This Row],[PRACOWNICY_ID]],AKORDT[PRACOWNICY_ID],0),1)</f>
        <v>#N/A</v>
      </c>
    </row>
    <row r="3793" spans="1:11">
      <c r="A3793" s="11"/>
      <c r="B3793" s="11"/>
      <c r="F3793" s="11"/>
      <c r="I3793" t="str">
        <f>LEFT(Tabela_Kwerenda_z_AKORD[[#This Row],[NR_KOMISJI]],5)</f>
        <v/>
      </c>
      <c r="J3793" t="str">
        <f>DAY(Tabela_Kwerenda_z_AKORD[[#This Row],[CZAS_START]]) &amp;"-"&amp; MONTH(Tabela_Kwerenda_z_AKORD[[#This Row],[CZAS_START]]) &amp;"-"&amp; YEAR(Tabela_Kwerenda_z_AKORD[[#This Row],[CZAS_START]])</f>
        <v>0-1-1900</v>
      </c>
      <c r="K3793" t="e">
        <f>INDEX(AKORDT[],MATCH(Tabela_Kwerenda_z_AKORD[[#This Row],[PRACOWNICY_ID]],AKORDT[PRACOWNICY_ID],0),1)</f>
        <v>#N/A</v>
      </c>
    </row>
    <row r="3794" spans="1:11">
      <c r="A3794" s="11"/>
      <c r="B3794" s="11"/>
      <c r="F3794" s="11"/>
      <c r="I3794" t="str">
        <f>LEFT(Tabela_Kwerenda_z_AKORD[[#This Row],[NR_KOMISJI]],5)</f>
        <v/>
      </c>
      <c r="J3794" t="str">
        <f>DAY(Tabela_Kwerenda_z_AKORD[[#This Row],[CZAS_START]]) &amp;"-"&amp; MONTH(Tabela_Kwerenda_z_AKORD[[#This Row],[CZAS_START]]) &amp;"-"&amp; YEAR(Tabela_Kwerenda_z_AKORD[[#This Row],[CZAS_START]])</f>
        <v>0-1-1900</v>
      </c>
      <c r="K3794" t="e">
        <f>INDEX(AKORDT[],MATCH(Tabela_Kwerenda_z_AKORD[[#This Row],[PRACOWNICY_ID]],AKORDT[PRACOWNICY_ID],0),1)</f>
        <v>#N/A</v>
      </c>
    </row>
    <row r="3795" spans="1:11">
      <c r="A3795" s="11"/>
      <c r="B3795" s="11"/>
      <c r="F3795" s="11"/>
      <c r="I3795" t="str">
        <f>LEFT(Tabela_Kwerenda_z_AKORD[[#This Row],[NR_KOMISJI]],5)</f>
        <v/>
      </c>
      <c r="J3795" t="str">
        <f>DAY(Tabela_Kwerenda_z_AKORD[[#This Row],[CZAS_START]]) &amp;"-"&amp; MONTH(Tabela_Kwerenda_z_AKORD[[#This Row],[CZAS_START]]) &amp;"-"&amp; YEAR(Tabela_Kwerenda_z_AKORD[[#This Row],[CZAS_START]])</f>
        <v>0-1-1900</v>
      </c>
      <c r="K3795" t="e">
        <f>INDEX(AKORDT[],MATCH(Tabela_Kwerenda_z_AKORD[[#This Row],[PRACOWNICY_ID]],AKORDT[PRACOWNICY_ID],0),1)</f>
        <v>#N/A</v>
      </c>
    </row>
    <row r="3796" spans="1:11">
      <c r="A3796" s="11"/>
      <c r="B3796" s="11"/>
      <c r="F3796" s="11"/>
      <c r="I3796" t="str">
        <f>LEFT(Tabela_Kwerenda_z_AKORD[[#This Row],[NR_KOMISJI]],5)</f>
        <v/>
      </c>
      <c r="J3796" t="str">
        <f>DAY(Tabela_Kwerenda_z_AKORD[[#This Row],[CZAS_START]]) &amp;"-"&amp; MONTH(Tabela_Kwerenda_z_AKORD[[#This Row],[CZAS_START]]) &amp;"-"&amp; YEAR(Tabela_Kwerenda_z_AKORD[[#This Row],[CZAS_START]])</f>
        <v>0-1-1900</v>
      </c>
      <c r="K3796" t="e">
        <f>INDEX(AKORDT[],MATCH(Tabela_Kwerenda_z_AKORD[[#This Row],[PRACOWNICY_ID]],AKORDT[PRACOWNICY_ID],0),1)</f>
        <v>#N/A</v>
      </c>
    </row>
    <row r="3797" spans="1:11">
      <c r="A3797" s="11"/>
      <c r="B3797" s="11"/>
      <c r="F3797" s="11"/>
      <c r="I3797" t="str">
        <f>LEFT(Tabela_Kwerenda_z_AKORD[[#This Row],[NR_KOMISJI]],5)</f>
        <v/>
      </c>
      <c r="J3797" t="str">
        <f>DAY(Tabela_Kwerenda_z_AKORD[[#This Row],[CZAS_START]]) &amp;"-"&amp; MONTH(Tabela_Kwerenda_z_AKORD[[#This Row],[CZAS_START]]) &amp;"-"&amp; YEAR(Tabela_Kwerenda_z_AKORD[[#This Row],[CZAS_START]])</f>
        <v>0-1-1900</v>
      </c>
      <c r="K3797" t="e">
        <f>INDEX(AKORDT[],MATCH(Tabela_Kwerenda_z_AKORD[[#This Row],[PRACOWNICY_ID]],AKORDT[PRACOWNICY_ID],0),1)</f>
        <v>#N/A</v>
      </c>
    </row>
    <row r="3798" spans="1:11">
      <c r="A3798" s="11"/>
      <c r="B3798" s="11"/>
      <c r="F3798" s="11"/>
      <c r="I3798" t="str">
        <f>LEFT(Tabela_Kwerenda_z_AKORD[[#This Row],[NR_KOMISJI]],5)</f>
        <v/>
      </c>
      <c r="J3798" t="str">
        <f>DAY(Tabela_Kwerenda_z_AKORD[[#This Row],[CZAS_START]]) &amp;"-"&amp; MONTH(Tabela_Kwerenda_z_AKORD[[#This Row],[CZAS_START]]) &amp;"-"&amp; YEAR(Tabela_Kwerenda_z_AKORD[[#This Row],[CZAS_START]])</f>
        <v>0-1-1900</v>
      </c>
      <c r="K3798" t="e">
        <f>INDEX(AKORDT[],MATCH(Tabela_Kwerenda_z_AKORD[[#This Row],[PRACOWNICY_ID]],AKORDT[PRACOWNICY_ID],0),1)</f>
        <v>#N/A</v>
      </c>
    </row>
    <row r="3799" spans="1:11">
      <c r="A3799" s="11"/>
      <c r="B3799" s="11"/>
      <c r="F3799" s="11"/>
      <c r="I3799" t="str">
        <f>LEFT(Tabela_Kwerenda_z_AKORD[[#This Row],[NR_KOMISJI]],5)</f>
        <v/>
      </c>
      <c r="J3799" t="str">
        <f>DAY(Tabela_Kwerenda_z_AKORD[[#This Row],[CZAS_START]]) &amp;"-"&amp; MONTH(Tabela_Kwerenda_z_AKORD[[#This Row],[CZAS_START]]) &amp;"-"&amp; YEAR(Tabela_Kwerenda_z_AKORD[[#This Row],[CZAS_START]])</f>
        <v>0-1-1900</v>
      </c>
      <c r="K3799" t="e">
        <f>INDEX(AKORDT[],MATCH(Tabela_Kwerenda_z_AKORD[[#This Row],[PRACOWNICY_ID]],AKORDT[PRACOWNICY_ID],0),1)</f>
        <v>#N/A</v>
      </c>
    </row>
    <row r="3800" spans="1:11">
      <c r="A3800" s="11"/>
      <c r="B3800" s="11"/>
      <c r="F3800" s="11"/>
      <c r="I3800" t="str">
        <f>LEFT(Tabela_Kwerenda_z_AKORD[[#This Row],[NR_KOMISJI]],5)</f>
        <v/>
      </c>
      <c r="J3800" t="str">
        <f>DAY(Tabela_Kwerenda_z_AKORD[[#This Row],[CZAS_START]]) &amp;"-"&amp; MONTH(Tabela_Kwerenda_z_AKORD[[#This Row],[CZAS_START]]) &amp;"-"&amp; YEAR(Tabela_Kwerenda_z_AKORD[[#This Row],[CZAS_START]])</f>
        <v>0-1-1900</v>
      </c>
      <c r="K3800" t="e">
        <f>INDEX(AKORDT[],MATCH(Tabela_Kwerenda_z_AKORD[[#This Row],[PRACOWNICY_ID]],AKORDT[PRACOWNICY_ID],0),1)</f>
        <v>#N/A</v>
      </c>
    </row>
    <row r="3801" spans="1:11">
      <c r="A3801" s="11"/>
      <c r="B3801" s="11"/>
      <c r="F3801" s="11"/>
      <c r="I3801" t="str">
        <f>LEFT(Tabela_Kwerenda_z_AKORD[[#This Row],[NR_KOMISJI]],5)</f>
        <v/>
      </c>
      <c r="J3801" t="str">
        <f>DAY(Tabela_Kwerenda_z_AKORD[[#This Row],[CZAS_START]]) &amp;"-"&amp; MONTH(Tabela_Kwerenda_z_AKORD[[#This Row],[CZAS_START]]) &amp;"-"&amp; YEAR(Tabela_Kwerenda_z_AKORD[[#This Row],[CZAS_START]])</f>
        <v>0-1-1900</v>
      </c>
      <c r="K3801" t="e">
        <f>INDEX(AKORDT[],MATCH(Tabela_Kwerenda_z_AKORD[[#This Row],[PRACOWNICY_ID]],AKORDT[PRACOWNICY_ID],0),1)</f>
        <v>#N/A</v>
      </c>
    </row>
    <row r="3802" spans="1:11">
      <c r="A3802" s="11"/>
      <c r="B3802" s="11"/>
      <c r="F3802" s="11"/>
      <c r="I3802" t="str">
        <f>LEFT(Tabela_Kwerenda_z_AKORD[[#This Row],[NR_KOMISJI]],5)</f>
        <v/>
      </c>
      <c r="J3802" t="str">
        <f>DAY(Tabela_Kwerenda_z_AKORD[[#This Row],[CZAS_START]]) &amp;"-"&amp; MONTH(Tabela_Kwerenda_z_AKORD[[#This Row],[CZAS_START]]) &amp;"-"&amp; YEAR(Tabela_Kwerenda_z_AKORD[[#This Row],[CZAS_START]])</f>
        <v>0-1-1900</v>
      </c>
      <c r="K3802" t="e">
        <f>INDEX(AKORDT[],MATCH(Tabela_Kwerenda_z_AKORD[[#This Row],[PRACOWNICY_ID]],AKORDT[PRACOWNICY_ID],0),1)</f>
        <v>#N/A</v>
      </c>
    </row>
    <row r="3803" spans="1:11">
      <c r="A3803" s="11"/>
      <c r="B3803" s="11"/>
      <c r="F3803" s="11"/>
      <c r="I3803" t="str">
        <f>LEFT(Tabela_Kwerenda_z_AKORD[[#This Row],[NR_KOMISJI]],5)</f>
        <v/>
      </c>
      <c r="J3803" t="str">
        <f>DAY(Tabela_Kwerenda_z_AKORD[[#This Row],[CZAS_START]]) &amp;"-"&amp; MONTH(Tabela_Kwerenda_z_AKORD[[#This Row],[CZAS_START]]) &amp;"-"&amp; YEAR(Tabela_Kwerenda_z_AKORD[[#This Row],[CZAS_START]])</f>
        <v>0-1-1900</v>
      </c>
      <c r="K3803" t="e">
        <f>INDEX(AKORDT[],MATCH(Tabela_Kwerenda_z_AKORD[[#This Row],[PRACOWNICY_ID]],AKORDT[PRACOWNICY_ID],0),1)</f>
        <v>#N/A</v>
      </c>
    </row>
    <row r="3804" spans="1:11">
      <c r="A3804" s="11"/>
      <c r="B3804" s="11"/>
      <c r="F3804" s="11"/>
      <c r="I3804" t="str">
        <f>LEFT(Tabela_Kwerenda_z_AKORD[[#This Row],[NR_KOMISJI]],5)</f>
        <v/>
      </c>
      <c r="J3804" t="str">
        <f>DAY(Tabela_Kwerenda_z_AKORD[[#This Row],[CZAS_START]]) &amp;"-"&amp; MONTH(Tabela_Kwerenda_z_AKORD[[#This Row],[CZAS_START]]) &amp;"-"&amp; YEAR(Tabela_Kwerenda_z_AKORD[[#This Row],[CZAS_START]])</f>
        <v>0-1-1900</v>
      </c>
      <c r="K3804" t="e">
        <f>INDEX(AKORDT[],MATCH(Tabela_Kwerenda_z_AKORD[[#This Row],[PRACOWNICY_ID]],AKORDT[PRACOWNICY_ID],0),1)</f>
        <v>#N/A</v>
      </c>
    </row>
    <row r="3805" spans="1:11">
      <c r="A3805" s="11"/>
      <c r="B3805" s="11"/>
      <c r="F3805" s="11"/>
      <c r="I3805" t="str">
        <f>LEFT(Tabela_Kwerenda_z_AKORD[[#This Row],[NR_KOMISJI]],5)</f>
        <v/>
      </c>
      <c r="J3805" t="str">
        <f>DAY(Tabela_Kwerenda_z_AKORD[[#This Row],[CZAS_START]]) &amp;"-"&amp; MONTH(Tabela_Kwerenda_z_AKORD[[#This Row],[CZAS_START]]) &amp;"-"&amp; YEAR(Tabela_Kwerenda_z_AKORD[[#This Row],[CZAS_START]])</f>
        <v>0-1-1900</v>
      </c>
      <c r="K3805" t="e">
        <f>INDEX(AKORDT[],MATCH(Tabela_Kwerenda_z_AKORD[[#This Row],[PRACOWNICY_ID]],AKORDT[PRACOWNICY_ID],0),1)</f>
        <v>#N/A</v>
      </c>
    </row>
    <row r="3806" spans="1:11">
      <c r="A3806" s="11"/>
      <c r="B3806" s="11"/>
      <c r="F3806" s="11"/>
      <c r="I3806" t="str">
        <f>LEFT(Tabela_Kwerenda_z_AKORD[[#This Row],[NR_KOMISJI]],5)</f>
        <v/>
      </c>
      <c r="J3806" t="str">
        <f>DAY(Tabela_Kwerenda_z_AKORD[[#This Row],[CZAS_START]]) &amp;"-"&amp; MONTH(Tabela_Kwerenda_z_AKORD[[#This Row],[CZAS_START]]) &amp;"-"&amp; YEAR(Tabela_Kwerenda_z_AKORD[[#This Row],[CZAS_START]])</f>
        <v>0-1-1900</v>
      </c>
      <c r="K3806" t="e">
        <f>INDEX(AKORDT[],MATCH(Tabela_Kwerenda_z_AKORD[[#This Row],[PRACOWNICY_ID]],AKORDT[PRACOWNICY_ID],0),1)</f>
        <v>#N/A</v>
      </c>
    </row>
    <row r="3807" spans="1:11">
      <c r="A3807" s="11"/>
      <c r="B3807" s="11"/>
      <c r="F3807" s="11"/>
      <c r="I3807" t="str">
        <f>LEFT(Tabela_Kwerenda_z_AKORD[[#This Row],[NR_KOMISJI]],5)</f>
        <v/>
      </c>
      <c r="J3807" t="str">
        <f>DAY(Tabela_Kwerenda_z_AKORD[[#This Row],[CZAS_START]]) &amp;"-"&amp; MONTH(Tabela_Kwerenda_z_AKORD[[#This Row],[CZAS_START]]) &amp;"-"&amp; YEAR(Tabela_Kwerenda_z_AKORD[[#This Row],[CZAS_START]])</f>
        <v>0-1-1900</v>
      </c>
      <c r="K3807" t="e">
        <f>INDEX(AKORDT[],MATCH(Tabela_Kwerenda_z_AKORD[[#This Row],[PRACOWNICY_ID]],AKORDT[PRACOWNICY_ID],0),1)</f>
        <v>#N/A</v>
      </c>
    </row>
    <row r="3808" spans="1:11">
      <c r="A3808" s="11"/>
      <c r="B3808" s="11"/>
      <c r="F3808" s="11"/>
      <c r="I3808" t="str">
        <f>LEFT(Tabela_Kwerenda_z_AKORD[[#This Row],[NR_KOMISJI]],5)</f>
        <v/>
      </c>
      <c r="J3808" t="str">
        <f>DAY(Tabela_Kwerenda_z_AKORD[[#This Row],[CZAS_START]]) &amp;"-"&amp; MONTH(Tabela_Kwerenda_z_AKORD[[#This Row],[CZAS_START]]) &amp;"-"&amp; YEAR(Tabela_Kwerenda_z_AKORD[[#This Row],[CZAS_START]])</f>
        <v>0-1-1900</v>
      </c>
      <c r="K3808" t="e">
        <f>INDEX(AKORDT[],MATCH(Tabela_Kwerenda_z_AKORD[[#This Row],[PRACOWNICY_ID]],AKORDT[PRACOWNICY_ID],0),1)</f>
        <v>#N/A</v>
      </c>
    </row>
    <row r="3809" spans="1:11">
      <c r="A3809" s="11"/>
      <c r="B3809" s="11"/>
      <c r="F3809" s="11"/>
      <c r="I3809" t="str">
        <f>LEFT(Tabela_Kwerenda_z_AKORD[[#This Row],[NR_KOMISJI]],5)</f>
        <v/>
      </c>
      <c r="J3809" t="str">
        <f>DAY(Tabela_Kwerenda_z_AKORD[[#This Row],[CZAS_START]]) &amp;"-"&amp; MONTH(Tabela_Kwerenda_z_AKORD[[#This Row],[CZAS_START]]) &amp;"-"&amp; YEAR(Tabela_Kwerenda_z_AKORD[[#This Row],[CZAS_START]])</f>
        <v>0-1-1900</v>
      </c>
      <c r="K3809" t="e">
        <f>INDEX(AKORDT[],MATCH(Tabela_Kwerenda_z_AKORD[[#This Row],[PRACOWNICY_ID]],AKORDT[PRACOWNICY_ID],0),1)</f>
        <v>#N/A</v>
      </c>
    </row>
    <row r="3810" spans="1:11">
      <c r="A3810" s="11"/>
      <c r="B3810" s="11"/>
      <c r="F3810" s="11"/>
      <c r="I3810" t="str">
        <f>LEFT(Tabela_Kwerenda_z_AKORD[[#This Row],[NR_KOMISJI]],5)</f>
        <v/>
      </c>
      <c r="J3810" t="str">
        <f>DAY(Tabela_Kwerenda_z_AKORD[[#This Row],[CZAS_START]]) &amp;"-"&amp; MONTH(Tabela_Kwerenda_z_AKORD[[#This Row],[CZAS_START]]) &amp;"-"&amp; YEAR(Tabela_Kwerenda_z_AKORD[[#This Row],[CZAS_START]])</f>
        <v>0-1-1900</v>
      </c>
      <c r="K3810" t="e">
        <f>INDEX(AKORDT[],MATCH(Tabela_Kwerenda_z_AKORD[[#This Row],[PRACOWNICY_ID]],AKORDT[PRACOWNICY_ID],0),1)</f>
        <v>#N/A</v>
      </c>
    </row>
    <row r="3811" spans="1:11">
      <c r="A3811" s="11"/>
      <c r="B3811" s="11"/>
      <c r="F3811" s="11"/>
      <c r="I3811" t="str">
        <f>LEFT(Tabela_Kwerenda_z_AKORD[[#This Row],[NR_KOMISJI]],5)</f>
        <v/>
      </c>
      <c r="J3811" t="str">
        <f>DAY(Tabela_Kwerenda_z_AKORD[[#This Row],[CZAS_START]]) &amp;"-"&amp; MONTH(Tabela_Kwerenda_z_AKORD[[#This Row],[CZAS_START]]) &amp;"-"&amp; YEAR(Tabela_Kwerenda_z_AKORD[[#This Row],[CZAS_START]])</f>
        <v>0-1-1900</v>
      </c>
      <c r="K3811" t="e">
        <f>INDEX(AKORDT[],MATCH(Tabela_Kwerenda_z_AKORD[[#This Row],[PRACOWNICY_ID]],AKORDT[PRACOWNICY_ID],0),1)</f>
        <v>#N/A</v>
      </c>
    </row>
    <row r="3812" spans="1:11">
      <c r="A3812" s="11"/>
      <c r="B3812" s="11"/>
      <c r="F3812" s="11"/>
      <c r="I3812" t="str">
        <f>LEFT(Tabela_Kwerenda_z_AKORD[[#This Row],[NR_KOMISJI]],5)</f>
        <v/>
      </c>
      <c r="J3812" t="str">
        <f>DAY(Tabela_Kwerenda_z_AKORD[[#This Row],[CZAS_START]]) &amp;"-"&amp; MONTH(Tabela_Kwerenda_z_AKORD[[#This Row],[CZAS_START]]) &amp;"-"&amp; YEAR(Tabela_Kwerenda_z_AKORD[[#This Row],[CZAS_START]])</f>
        <v>0-1-1900</v>
      </c>
      <c r="K3812" t="e">
        <f>INDEX(AKORDT[],MATCH(Tabela_Kwerenda_z_AKORD[[#This Row],[PRACOWNICY_ID]],AKORDT[PRACOWNICY_ID],0),1)</f>
        <v>#N/A</v>
      </c>
    </row>
    <row r="3813" spans="1:11">
      <c r="A3813" s="11"/>
      <c r="B3813" s="11"/>
      <c r="F3813" s="11"/>
      <c r="I3813" t="str">
        <f>LEFT(Tabela_Kwerenda_z_AKORD[[#This Row],[NR_KOMISJI]],5)</f>
        <v/>
      </c>
      <c r="J3813" t="str">
        <f>DAY(Tabela_Kwerenda_z_AKORD[[#This Row],[CZAS_START]]) &amp;"-"&amp; MONTH(Tabela_Kwerenda_z_AKORD[[#This Row],[CZAS_START]]) &amp;"-"&amp; YEAR(Tabela_Kwerenda_z_AKORD[[#This Row],[CZAS_START]])</f>
        <v>0-1-1900</v>
      </c>
      <c r="K3813" t="e">
        <f>INDEX(AKORDT[],MATCH(Tabela_Kwerenda_z_AKORD[[#This Row],[PRACOWNICY_ID]],AKORDT[PRACOWNICY_ID],0),1)</f>
        <v>#N/A</v>
      </c>
    </row>
    <row r="3814" spans="1:11">
      <c r="A3814" s="11"/>
      <c r="B3814" s="11"/>
      <c r="F3814" s="11"/>
      <c r="I3814" t="str">
        <f>LEFT(Tabela_Kwerenda_z_AKORD[[#This Row],[NR_KOMISJI]],5)</f>
        <v/>
      </c>
      <c r="J3814" t="str">
        <f>DAY(Tabela_Kwerenda_z_AKORD[[#This Row],[CZAS_START]]) &amp;"-"&amp; MONTH(Tabela_Kwerenda_z_AKORD[[#This Row],[CZAS_START]]) &amp;"-"&amp; YEAR(Tabela_Kwerenda_z_AKORD[[#This Row],[CZAS_START]])</f>
        <v>0-1-1900</v>
      </c>
      <c r="K3814" t="e">
        <f>INDEX(AKORDT[],MATCH(Tabela_Kwerenda_z_AKORD[[#This Row],[PRACOWNICY_ID]],AKORDT[PRACOWNICY_ID],0),1)</f>
        <v>#N/A</v>
      </c>
    </row>
    <row r="3815" spans="1:11">
      <c r="A3815" s="11"/>
      <c r="B3815" s="11"/>
      <c r="F3815" s="11"/>
      <c r="I3815" t="str">
        <f>LEFT(Tabela_Kwerenda_z_AKORD[[#This Row],[NR_KOMISJI]],5)</f>
        <v/>
      </c>
      <c r="J3815" t="str">
        <f>DAY(Tabela_Kwerenda_z_AKORD[[#This Row],[CZAS_START]]) &amp;"-"&amp; MONTH(Tabela_Kwerenda_z_AKORD[[#This Row],[CZAS_START]]) &amp;"-"&amp; YEAR(Tabela_Kwerenda_z_AKORD[[#This Row],[CZAS_START]])</f>
        <v>0-1-1900</v>
      </c>
      <c r="K3815" t="e">
        <f>INDEX(AKORDT[],MATCH(Tabela_Kwerenda_z_AKORD[[#This Row],[PRACOWNICY_ID]],AKORDT[PRACOWNICY_ID],0),1)</f>
        <v>#N/A</v>
      </c>
    </row>
    <row r="3816" spans="1:11">
      <c r="A3816" s="11"/>
      <c r="B3816" s="11"/>
      <c r="F3816" s="11"/>
      <c r="I3816" t="str">
        <f>LEFT(Tabela_Kwerenda_z_AKORD[[#This Row],[NR_KOMISJI]],5)</f>
        <v/>
      </c>
      <c r="J3816" t="str">
        <f>DAY(Tabela_Kwerenda_z_AKORD[[#This Row],[CZAS_START]]) &amp;"-"&amp; MONTH(Tabela_Kwerenda_z_AKORD[[#This Row],[CZAS_START]]) &amp;"-"&amp; YEAR(Tabela_Kwerenda_z_AKORD[[#This Row],[CZAS_START]])</f>
        <v>0-1-1900</v>
      </c>
      <c r="K3816" t="e">
        <f>INDEX(AKORDT[],MATCH(Tabela_Kwerenda_z_AKORD[[#This Row],[PRACOWNICY_ID]],AKORDT[PRACOWNICY_ID],0),1)</f>
        <v>#N/A</v>
      </c>
    </row>
    <row r="3817" spans="1:11">
      <c r="A3817" s="11"/>
      <c r="B3817" s="11"/>
      <c r="F3817" s="11"/>
      <c r="I3817" t="str">
        <f>LEFT(Tabela_Kwerenda_z_AKORD[[#This Row],[NR_KOMISJI]],5)</f>
        <v/>
      </c>
      <c r="J3817" t="str">
        <f>DAY(Tabela_Kwerenda_z_AKORD[[#This Row],[CZAS_START]]) &amp;"-"&amp; MONTH(Tabela_Kwerenda_z_AKORD[[#This Row],[CZAS_START]]) &amp;"-"&amp; YEAR(Tabela_Kwerenda_z_AKORD[[#This Row],[CZAS_START]])</f>
        <v>0-1-1900</v>
      </c>
      <c r="K3817" t="e">
        <f>INDEX(AKORDT[],MATCH(Tabela_Kwerenda_z_AKORD[[#This Row],[PRACOWNICY_ID]],AKORDT[PRACOWNICY_ID],0),1)</f>
        <v>#N/A</v>
      </c>
    </row>
    <row r="3818" spans="1:11">
      <c r="A3818" s="11"/>
      <c r="B3818" s="11"/>
      <c r="F3818" s="11"/>
      <c r="I3818" t="str">
        <f>LEFT(Tabela_Kwerenda_z_AKORD[[#This Row],[NR_KOMISJI]],5)</f>
        <v/>
      </c>
      <c r="J3818" t="str">
        <f>DAY(Tabela_Kwerenda_z_AKORD[[#This Row],[CZAS_START]]) &amp;"-"&amp; MONTH(Tabela_Kwerenda_z_AKORD[[#This Row],[CZAS_START]]) &amp;"-"&amp; YEAR(Tabela_Kwerenda_z_AKORD[[#This Row],[CZAS_START]])</f>
        <v>0-1-1900</v>
      </c>
      <c r="K3818" t="e">
        <f>INDEX(AKORDT[],MATCH(Tabela_Kwerenda_z_AKORD[[#This Row],[PRACOWNICY_ID]],AKORDT[PRACOWNICY_ID],0),1)</f>
        <v>#N/A</v>
      </c>
    </row>
    <row r="3819" spans="1:11">
      <c r="A3819" s="11"/>
      <c r="B3819" s="11"/>
      <c r="F3819" s="11"/>
      <c r="I3819" t="str">
        <f>LEFT(Tabela_Kwerenda_z_AKORD[[#This Row],[NR_KOMISJI]],5)</f>
        <v/>
      </c>
      <c r="J3819" t="str">
        <f>DAY(Tabela_Kwerenda_z_AKORD[[#This Row],[CZAS_START]]) &amp;"-"&amp; MONTH(Tabela_Kwerenda_z_AKORD[[#This Row],[CZAS_START]]) &amp;"-"&amp; YEAR(Tabela_Kwerenda_z_AKORD[[#This Row],[CZAS_START]])</f>
        <v>0-1-1900</v>
      </c>
      <c r="K3819" t="e">
        <f>INDEX(AKORDT[],MATCH(Tabela_Kwerenda_z_AKORD[[#This Row],[PRACOWNICY_ID]],AKORDT[PRACOWNICY_ID],0),1)</f>
        <v>#N/A</v>
      </c>
    </row>
    <row r="3820" spans="1:11">
      <c r="A3820" s="11"/>
      <c r="B3820" s="11"/>
      <c r="F3820" s="11"/>
      <c r="I3820" t="str">
        <f>LEFT(Tabela_Kwerenda_z_AKORD[[#This Row],[NR_KOMISJI]],5)</f>
        <v/>
      </c>
      <c r="J3820" t="str">
        <f>DAY(Tabela_Kwerenda_z_AKORD[[#This Row],[CZAS_START]]) &amp;"-"&amp; MONTH(Tabela_Kwerenda_z_AKORD[[#This Row],[CZAS_START]]) &amp;"-"&amp; YEAR(Tabela_Kwerenda_z_AKORD[[#This Row],[CZAS_START]])</f>
        <v>0-1-1900</v>
      </c>
      <c r="K3820" t="e">
        <f>INDEX(AKORDT[],MATCH(Tabela_Kwerenda_z_AKORD[[#This Row],[PRACOWNICY_ID]],AKORDT[PRACOWNICY_ID],0),1)</f>
        <v>#N/A</v>
      </c>
    </row>
    <row r="3821" spans="1:11">
      <c r="A3821" s="11"/>
      <c r="B3821" s="11"/>
      <c r="F3821" s="11"/>
      <c r="I3821" t="str">
        <f>LEFT(Tabela_Kwerenda_z_AKORD[[#This Row],[NR_KOMISJI]],5)</f>
        <v/>
      </c>
      <c r="J3821" t="str">
        <f>DAY(Tabela_Kwerenda_z_AKORD[[#This Row],[CZAS_START]]) &amp;"-"&amp; MONTH(Tabela_Kwerenda_z_AKORD[[#This Row],[CZAS_START]]) &amp;"-"&amp; YEAR(Tabela_Kwerenda_z_AKORD[[#This Row],[CZAS_START]])</f>
        <v>0-1-1900</v>
      </c>
      <c r="K3821" t="e">
        <f>INDEX(AKORDT[],MATCH(Tabela_Kwerenda_z_AKORD[[#This Row],[PRACOWNICY_ID]],AKORDT[PRACOWNICY_ID],0),1)</f>
        <v>#N/A</v>
      </c>
    </row>
    <row r="3822" spans="1:11">
      <c r="A3822" s="11"/>
      <c r="B3822" s="11"/>
      <c r="F3822" s="11"/>
      <c r="I3822" t="str">
        <f>LEFT(Tabela_Kwerenda_z_AKORD[[#This Row],[NR_KOMISJI]],5)</f>
        <v/>
      </c>
      <c r="J3822" t="str">
        <f>DAY(Tabela_Kwerenda_z_AKORD[[#This Row],[CZAS_START]]) &amp;"-"&amp; MONTH(Tabela_Kwerenda_z_AKORD[[#This Row],[CZAS_START]]) &amp;"-"&amp; YEAR(Tabela_Kwerenda_z_AKORD[[#This Row],[CZAS_START]])</f>
        <v>0-1-1900</v>
      </c>
      <c r="K3822" t="e">
        <f>INDEX(AKORDT[],MATCH(Tabela_Kwerenda_z_AKORD[[#This Row],[PRACOWNICY_ID]],AKORDT[PRACOWNICY_ID],0),1)</f>
        <v>#N/A</v>
      </c>
    </row>
    <row r="3823" spans="1:11">
      <c r="A3823" s="11"/>
      <c r="B3823" s="11"/>
      <c r="F3823" s="11"/>
      <c r="I3823" t="str">
        <f>LEFT(Tabela_Kwerenda_z_AKORD[[#This Row],[NR_KOMISJI]],5)</f>
        <v/>
      </c>
      <c r="J3823" t="str">
        <f>DAY(Tabela_Kwerenda_z_AKORD[[#This Row],[CZAS_START]]) &amp;"-"&amp; MONTH(Tabela_Kwerenda_z_AKORD[[#This Row],[CZAS_START]]) &amp;"-"&amp; YEAR(Tabela_Kwerenda_z_AKORD[[#This Row],[CZAS_START]])</f>
        <v>0-1-1900</v>
      </c>
      <c r="K3823" t="e">
        <f>INDEX(AKORDT[],MATCH(Tabela_Kwerenda_z_AKORD[[#This Row],[PRACOWNICY_ID]],AKORDT[PRACOWNICY_ID],0),1)</f>
        <v>#N/A</v>
      </c>
    </row>
    <row r="3824" spans="1:11">
      <c r="A3824" s="11"/>
      <c r="B3824" s="11"/>
      <c r="F3824" s="11"/>
      <c r="I3824" t="str">
        <f>LEFT(Tabela_Kwerenda_z_AKORD[[#This Row],[NR_KOMISJI]],5)</f>
        <v/>
      </c>
      <c r="J3824" t="str">
        <f>DAY(Tabela_Kwerenda_z_AKORD[[#This Row],[CZAS_START]]) &amp;"-"&amp; MONTH(Tabela_Kwerenda_z_AKORD[[#This Row],[CZAS_START]]) &amp;"-"&amp; YEAR(Tabela_Kwerenda_z_AKORD[[#This Row],[CZAS_START]])</f>
        <v>0-1-1900</v>
      </c>
      <c r="K3824" t="e">
        <f>INDEX(AKORDT[],MATCH(Tabela_Kwerenda_z_AKORD[[#This Row],[PRACOWNICY_ID]],AKORDT[PRACOWNICY_ID],0),1)</f>
        <v>#N/A</v>
      </c>
    </row>
    <row r="3825" spans="1:11">
      <c r="A3825" s="11"/>
      <c r="B3825" s="11"/>
      <c r="F3825" s="11"/>
      <c r="I3825" t="str">
        <f>LEFT(Tabela_Kwerenda_z_AKORD[[#This Row],[NR_KOMISJI]],5)</f>
        <v/>
      </c>
      <c r="J3825" t="str">
        <f>DAY(Tabela_Kwerenda_z_AKORD[[#This Row],[CZAS_START]]) &amp;"-"&amp; MONTH(Tabela_Kwerenda_z_AKORD[[#This Row],[CZAS_START]]) &amp;"-"&amp; YEAR(Tabela_Kwerenda_z_AKORD[[#This Row],[CZAS_START]])</f>
        <v>0-1-1900</v>
      </c>
      <c r="K3825" t="e">
        <f>INDEX(AKORDT[],MATCH(Tabela_Kwerenda_z_AKORD[[#This Row],[PRACOWNICY_ID]],AKORDT[PRACOWNICY_ID],0),1)</f>
        <v>#N/A</v>
      </c>
    </row>
    <row r="3826" spans="1:11">
      <c r="A3826" s="11"/>
      <c r="B3826" s="11"/>
      <c r="F3826" s="11"/>
      <c r="I3826" t="str">
        <f>LEFT(Tabela_Kwerenda_z_AKORD[[#This Row],[NR_KOMISJI]],5)</f>
        <v/>
      </c>
      <c r="J3826" t="str">
        <f>DAY(Tabela_Kwerenda_z_AKORD[[#This Row],[CZAS_START]]) &amp;"-"&amp; MONTH(Tabela_Kwerenda_z_AKORD[[#This Row],[CZAS_START]]) &amp;"-"&amp; YEAR(Tabela_Kwerenda_z_AKORD[[#This Row],[CZAS_START]])</f>
        <v>0-1-1900</v>
      </c>
      <c r="K3826" t="e">
        <f>INDEX(AKORDT[],MATCH(Tabela_Kwerenda_z_AKORD[[#This Row],[PRACOWNICY_ID]],AKORDT[PRACOWNICY_ID],0),1)</f>
        <v>#N/A</v>
      </c>
    </row>
    <row r="3827" spans="1:11">
      <c r="A3827" s="11"/>
      <c r="B3827" s="11"/>
      <c r="F3827" s="11"/>
      <c r="I3827" t="str">
        <f>LEFT(Tabela_Kwerenda_z_AKORD[[#This Row],[NR_KOMISJI]],5)</f>
        <v/>
      </c>
      <c r="J3827" t="str">
        <f>DAY(Tabela_Kwerenda_z_AKORD[[#This Row],[CZAS_START]]) &amp;"-"&amp; MONTH(Tabela_Kwerenda_z_AKORD[[#This Row],[CZAS_START]]) &amp;"-"&amp; YEAR(Tabela_Kwerenda_z_AKORD[[#This Row],[CZAS_START]])</f>
        <v>0-1-1900</v>
      </c>
      <c r="K3827" t="e">
        <f>INDEX(AKORDT[],MATCH(Tabela_Kwerenda_z_AKORD[[#This Row],[PRACOWNICY_ID]],AKORDT[PRACOWNICY_ID],0),1)</f>
        <v>#N/A</v>
      </c>
    </row>
    <row r="3828" spans="1:11">
      <c r="A3828" s="11"/>
      <c r="B3828" s="11"/>
      <c r="F3828" s="11"/>
      <c r="I3828" t="str">
        <f>LEFT(Tabela_Kwerenda_z_AKORD[[#This Row],[NR_KOMISJI]],5)</f>
        <v/>
      </c>
      <c r="J3828" t="str">
        <f>DAY(Tabela_Kwerenda_z_AKORD[[#This Row],[CZAS_START]]) &amp;"-"&amp; MONTH(Tabela_Kwerenda_z_AKORD[[#This Row],[CZAS_START]]) &amp;"-"&amp; YEAR(Tabela_Kwerenda_z_AKORD[[#This Row],[CZAS_START]])</f>
        <v>0-1-1900</v>
      </c>
      <c r="K3828" t="e">
        <f>INDEX(AKORDT[],MATCH(Tabela_Kwerenda_z_AKORD[[#This Row],[PRACOWNICY_ID]],AKORDT[PRACOWNICY_ID],0),1)</f>
        <v>#N/A</v>
      </c>
    </row>
    <row r="3829" spans="1:11">
      <c r="A3829" s="11"/>
      <c r="B3829" s="11"/>
      <c r="F3829" s="11"/>
      <c r="I3829" t="str">
        <f>LEFT(Tabela_Kwerenda_z_AKORD[[#This Row],[NR_KOMISJI]],5)</f>
        <v/>
      </c>
      <c r="J3829" t="str">
        <f>DAY(Tabela_Kwerenda_z_AKORD[[#This Row],[CZAS_START]]) &amp;"-"&amp; MONTH(Tabela_Kwerenda_z_AKORD[[#This Row],[CZAS_START]]) &amp;"-"&amp; YEAR(Tabela_Kwerenda_z_AKORD[[#This Row],[CZAS_START]])</f>
        <v>0-1-1900</v>
      </c>
      <c r="K3829" t="e">
        <f>INDEX(AKORDT[],MATCH(Tabela_Kwerenda_z_AKORD[[#This Row],[PRACOWNICY_ID]],AKORDT[PRACOWNICY_ID],0),1)</f>
        <v>#N/A</v>
      </c>
    </row>
    <row r="3830" spans="1:11">
      <c r="A3830" s="11"/>
      <c r="B3830" s="11"/>
      <c r="F3830" s="11"/>
      <c r="I3830" t="str">
        <f>LEFT(Tabela_Kwerenda_z_AKORD[[#This Row],[NR_KOMISJI]],5)</f>
        <v/>
      </c>
      <c r="J3830" t="str">
        <f>DAY(Tabela_Kwerenda_z_AKORD[[#This Row],[CZAS_START]]) &amp;"-"&amp; MONTH(Tabela_Kwerenda_z_AKORD[[#This Row],[CZAS_START]]) &amp;"-"&amp; YEAR(Tabela_Kwerenda_z_AKORD[[#This Row],[CZAS_START]])</f>
        <v>0-1-1900</v>
      </c>
      <c r="K3830" t="e">
        <f>INDEX(AKORDT[],MATCH(Tabela_Kwerenda_z_AKORD[[#This Row],[PRACOWNICY_ID]],AKORDT[PRACOWNICY_ID],0),1)</f>
        <v>#N/A</v>
      </c>
    </row>
    <row r="3831" spans="1:11">
      <c r="A3831" s="11"/>
      <c r="B3831" s="11"/>
      <c r="F3831" s="11"/>
      <c r="I3831" t="str">
        <f>LEFT(Tabela_Kwerenda_z_AKORD[[#This Row],[NR_KOMISJI]],5)</f>
        <v/>
      </c>
      <c r="J3831" t="str">
        <f>DAY(Tabela_Kwerenda_z_AKORD[[#This Row],[CZAS_START]]) &amp;"-"&amp; MONTH(Tabela_Kwerenda_z_AKORD[[#This Row],[CZAS_START]]) &amp;"-"&amp; YEAR(Tabela_Kwerenda_z_AKORD[[#This Row],[CZAS_START]])</f>
        <v>0-1-1900</v>
      </c>
      <c r="K3831" t="e">
        <f>INDEX(AKORDT[],MATCH(Tabela_Kwerenda_z_AKORD[[#This Row],[PRACOWNICY_ID]],AKORDT[PRACOWNICY_ID],0),1)</f>
        <v>#N/A</v>
      </c>
    </row>
    <row r="3832" spans="1:11">
      <c r="A3832" s="11"/>
      <c r="B3832" s="11"/>
      <c r="F3832" s="11"/>
      <c r="I3832" t="str">
        <f>LEFT(Tabela_Kwerenda_z_AKORD[[#This Row],[NR_KOMISJI]],5)</f>
        <v/>
      </c>
      <c r="J3832" t="str">
        <f>DAY(Tabela_Kwerenda_z_AKORD[[#This Row],[CZAS_START]]) &amp;"-"&amp; MONTH(Tabela_Kwerenda_z_AKORD[[#This Row],[CZAS_START]]) &amp;"-"&amp; YEAR(Tabela_Kwerenda_z_AKORD[[#This Row],[CZAS_START]])</f>
        <v>0-1-1900</v>
      </c>
      <c r="K3832" t="e">
        <f>INDEX(AKORDT[],MATCH(Tabela_Kwerenda_z_AKORD[[#This Row],[PRACOWNICY_ID]],AKORDT[PRACOWNICY_ID],0),1)</f>
        <v>#N/A</v>
      </c>
    </row>
    <row r="3833" spans="1:11">
      <c r="A3833" s="11"/>
      <c r="B3833" s="11"/>
      <c r="F3833" s="11"/>
      <c r="I3833" t="str">
        <f>LEFT(Tabela_Kwerenda_z_AKORD[[#This Row],[NR_KOMISJI]],5)</f>
        <v/>
      </c>
      <c r="J3833" t="str">
        <f>DAY(Tabela_Kwerenda_z_AKORD[[#This Row],[CZAS_START]]) &amp;"-"&amp; MONTH(Tabela_Kwerenda_z_AKORD[[#This Row],[CZAS_START]]) &amp;"-"&amp; YEAR(Tabela_Kwerenda_z_AKORD[[#This Row],[CZAS_START]])</f>
        <v>0-1-1900</v>
      </c>
      <c r="K3833" t="e">
        <f>INDEX(AKORDT[],MATCH(Tabela_Kwerenda_z_AKORD[[#This Row],[PRACOWNICY_ID]],AKORDT[PRACOWNICY_ID],0),1)</f>
        <v>#N/A</v>
      </c>
    </row>
    <row r="3834" spans="1:11">
      <c r="A3834" s="11"/>
      <c r="B3834" s="11"/>
      <c r="F3834" s="11"/>
      <c r="I3834" t="str">
        <f>LEFT(Tabela_Kwerenda_z_AKORD[[#This Row],[NR_KOMISJI]],5)</f>
        <v/>
      </c>
      <c r="J3834" t="str">
        <f>DAY(Tabela_Kwerenda_z_AKORD[[#This Row],[CZAS_START]]) &amp;"-"&amp; MONTH(Tabela_Kwerenda_z_AKORD[[#This Row],[CZAS_START]]) &amp;"-"&amp; YEAR(Tabela_Kwerenda_z_AKORD[[#This Row],[CZAS_START]])</f>
        <v>0-1-1900</v>
      </c>
      <c r="K3834" t="e">
        <f>INDEX(AKORDT[],MATCH(Tabela_Kwerenda_z_AKORD[[#This Row],[PRACOWNICY_ID]],AKORDT[PRACOWNICY_ID],0),1)</f>
        <v>#N/A</v>
      </c>
    </row>
    <row r="3835" spans="1:11">
      <c r="A3835" s="11"/>
      <c r="B3835" s="11"/>
      <c r="F3835" s="11"/>
      <c r="I3835" t="str">
        <f>LEFT(Tabela_Kwerenda_z_AKORD[[#This Row],[NR_KOMISJI]],5)</f>
        <v/>
      </c>
      <c r="J3835" t="str">
        <f>DAY(Tabela_Kwerenda_z_AKORD[[#This Row],[CZAS_START]]) &amp;"-"&amp; MONTH(Tabela_Kwerenda_z_AKORD[[#This Row],[CZAS_START]]) &amp;"-"&amp; YEAR(Tabela_Kwerenda_z_AKORD[[#This Row],[CZAS_START]])</f>
        <v>0-1-1900</v>
      </c>
      <c r="K3835" t="e">
        <f>INDEX(AKORDT[],MATCH(Tabela_Kwerenda_z_AKORD[[#This Row],[PRACOWNICY_ID]],AKORDT[PRACOWNICY_ID],0),1)</f>
        <v>#N/A</v>
      </c>
    </row>
    <row r="3836" spans="1:11">
      <c r="A3836" s="11"/>
      <c r="B3836" s="11"/>
      <c r="F3836" s="11"/>
      <c r="I3836" t="str">
        <f>LEFT(Tabela_Kwerenda_z_AKORD[[#This Row],[NR_KOMISJI]],5)</f>
        <v/>
      </c>
      <c r="J3836" t="str">
        <f>DAY(Tabela_Kwerenda_z_AKORD[[#This Row],[CZAS_START]]) &amp;"-"&amp; MONTH(Tabela_Kwerenda_z_AKORD[[#This Row],[CZAS_START]]) &amp;"-"&amp; YEAR(Tabela_Kwerenda_z_AKORD[[#This Row],[CZAS_START]])</f>
        <v>0-1-1900</v>
      </c>
      <c r="K3836" t="e">
        <f>INDEX(AKORDT[],MATCH(Tabela_Kwerenda_z_AKORD[[#This Row],[PRACOWNICY_ID]],AKORDT[PRACOWNICY_ID],0),1)</f>
        <v>#N/A</v>
      </c>
    </row>
    <row r="3837" spans="1:11">
      <c r="A3837" s="11"/>
      <c r="B3837" s="11"/>
      <c r="F3837" s="11"/>
      <c r="I3837" t="str">
        <f>LEFT(Tabela_Kwerenda_z_AKORD[[#This Row],[NR_KOMISJI]],5)</f>
        <v/>
      </c>
      <c r="J3837" t="str">
        <f>DAY(Tabela_Kwerenda_z_AKORD[[#This Row],[CZAS_START]]) &amp;"-"&amp; MONTH(Tabela_Kwerenda_z_AKORD[[#This Row],[CZAS_START]]) &amp;"-"&amp; YEAR(Tabela_Kwerenda_z_AKORD[[#This Row],[CZAS_START]])</f>
        <v>0-1-1900</v>
      </c>
      <c r="K3837" t="e">
        <f>INDEX(AKORDT[],MATCH(Tabela_Kwerenda_z_AKORD[[#This Row],[PRACOWNICY_ID]],AKORDT[PRACOWNICY_ID],0),1)</f>
        <v>#N/A</v>
      </c>
    </row>
    <row r="3838" spans="1:11">
      <c r="A3838" s="11"/>
      <c r="B3838" s="11"/>
      <c r="F3838" s="11"/>
      <c r="I3838" t="str">
        <f>LEFT(Tabela_Kwerenda_z_AKORD[[#This Row],[NR_KOMISJI]],5)</f>
        <v/>
      </c>
      <c r="J3838" t="str">
        <f>DAY(Tabela_Kwerenda_z_AKORD[[#This Row],[CZAS_START]]) &amp;"-"&amp; MONTH(Tabela_Kwerenda_z_AKORD[[#This Row],[CZAS_START]]) &amp;"-"&amp; YEAR(Tabela_Kwerenda_z_AKORD[[#This Row],[CZAS_START]])</f>
        <v>0-1-1900</v>
      </c>
      <c r="K3838" t="e">
        <f>INDEX(AKORDT[],MATCH(Tabela_Kwerenda_z_AKORD[[#This Row],[PRACOWNICY_ID]],AKORDT[PRACOWNICY_ID],0),1)</f>
        <v>#N/A</v>
      </c>
    </row>
    <row r="3839" spans="1:11">
      <c r="A3839" s="11"/>
      <c r="B3839" s="11"/>
      <c r="F3839" s="11"/>
      <c r="I3839" t="str">
        <f>LEFT(Tabela_Kwerenda_z_AKORD[[#This Row],[NR_KOMISJI]],5)</f>
        <v/>
      </c>
      <c r="J3839" t="str">
        <f>DAY(Tabela_Kwerenda_z_AKORD[[#This Row],[CZAS_START]]) &amp;"-"&amp; MONTH(Tabela_Kwerenda_z_AKORD[[#This Row],[CZAS_START]]) &amp;"-"&amp; YEAR(Tabela_Kwerenda_z_AKORD[[#This Row],[CZAS_START]])</f>
        <v>0-1-1900</v>
      </c>
      <c r="K3839" t="e">
        <f>INDEX(AKORDT[],MATCH(Tabela_Kwerenda_z_AKORD[[#This Row],[PRACOWNICY_ID]],AKORDT[PRACOWNICY_ID],0),1)</f>
        <v>#N/A</v>
      </c>
    </row>
    <row r="3840" spans="1:11">
      <c r="A3840" s="11"/>
      <c r="B3840" s="11"/>
      <c r="F3840" s="11"/>
      <c r="I3840" t="str">
        <f>LEFT(Tabela_Kwerenda_z_AKORD[[#This Row],[NR_KOMISJI]],5)</f>
        <v/>
      </c>
      <c r="J3840" t="str">
        <f>DAY(Tabela_Kwerenda_z_AKORD[[#This Row],[CZAS_START]]) &amp;"-"&amp; MONTH(Tabela_Kwerenda_z_AKORD[[#This Row],[CZAS_START]]) &amp;"-"&amp; YEAR(Tabela_Kwerenda_z_AKORD[[#This Row],[CZAS_START]])</f>
        <v>0-1-1900</v>
      </c>
      <c r="K3840" t="e">
        <f>INDEX(AKORDT[],MATCH(Tabela_Kwerenda_z_AKORD[[#This Row],[PRACOWNICY_ID]],AKORDT[PRACOWNICY_ID],0),1)</f>
        <v>#N/A</v>
      </c>
    </row>
    <row r="3841" spans="1:11">
      <c r="A3841" s="11"/>
      <c r="B3841" s="11"/>
      <c r="F3841" s="11"/>
      <c r="I3841" t="str">
        <f>LEFT(Tabela_Kwerenda_z_AKORD[[#This Row],[NR_KOMISJI]],5)</f>
        <v/>
      </c>
      <c r="J3841" t="str">
        <f>DAY(Tabela_Kwerenda_z_AKORD[[#This Row],[CZAS_START]]) &amp;"-"&amp; MONTH(Tabela_Kwerenda_z_AKORD[[#This Row],[CZAS_START]]) &amp;"-"&amp; YEAR(Tabela_Kwerenda_z_AKORD[[#This Row],[CZAS_START]])</f>
        <v>0-1-1900</v>
      </c>
      <c r="K3841" t="e">
        <f>INDEX(AKORDT[],MATCH(Tabela_Kwerenda_z_AKORD[[#This Row],[PRACOWNICY_ID]],AKORDT[PRACOWNICY_ID],0),1)</f>
        <v>#N/A</v>
      </c>
    </row>
    <row r="3842" spans="1:11">
      <c r="A3842" s="11"/>
      <c r="B3842" s="11"/>
      <c r="F3842" s="11"/>
      <c r="I3842" t="str">
        <f>LEFT(Tabela_Kwerenda_z_AKORD[[#This Row],[NR_KOMISJI]],5)</f>
        <v/>
      </c>
      <c r="J3842" t="str">
        <f>DAY(Tabela_Kwerenda_z_AKORD[[#This Row],[CZAS_START]]) &amp;"-"&amp; MONTH(Tabela_Kwerenda_z_AKORD[[#This Row],[CZAS_START]]) &amp;"-"&amp; YEAR(Tabela_Kwerenda_z_AKORD[[#This Row],[CZAS_START]])</f>
        <v>0-1-1900</v>
      </c>
      <c r="K3842" t="e">
        <f>INDEX(AKORDT[],MATCH(Tabela_Kwerenda_z_AKORD[[#This Row],[PRACOWNICY_ID]],AKORDT[PRACOWNICY_ID],0),1)</f>
        <v>#N/A</v>
      </c>
    </row>
    <row r="3843" spans="1:11">
      <c r="A3843" s="11"/>
      <c r="B3843" s="11"/>
      <c r="F3843" s="11"/>
      <c r="I3843" t="str">
        <f>LEFT(Tabela_Kwerenda_z_AKORD[[#This Row],[NR_KOMISJI]],5)</f>
        <v/>
      </c>
      <c r="J3843" t="str">
        <f>DAY(Tabela_Kwerenda_z_AKORD[[#This Row],[CZAS_START]]) &amp;"-"&amp; MONTH(Tabela_Kwerenda_z_AKORD[[#This Row],[CZAS_START]]) &amp;"-"&amp; YEAR(Tabela_Kwerenda_z_AKORD[[#This Row],[CZAS_START]])</f>
        <v>0-1-1900</v>
      </c>
      <c r="K3843" t="e">
        <f>INDEX(AKORDT[],MATCH(Tabela_Kwerenda_z_AKORD[[#This Row],[PRACOWNICY_ID]],AKORDT[PRACOWNICY_ID],0),1)</f>
        <v>#N/A</v>
      </c>
    </row>
    <row r="3844" spans="1:11">
      <c r="A3844" s="11"/>
      <c r="B3844" s="11"/>
      <c r="F3844" s="11"/>
      <c r="I3844" t="str">
        <f>LEFT(Tabela_Kwerenda_z_AKORD[[#This Row],[NR_KOMISJI]],5)</f>
        <v/>
      </c>
      <c r="J3844" t="str">
        <f>DAY(Tabela_Kwerenda_z_AKORD[[#This Row],[CZAS_START]]) &amp;"-"&amp; MONTH(Tabela_Kwerenda_z_AKORD[[#This Row],[CZAS_START]]) &amp;"-"&amp; YEAR(Tabela_Kwerenda_z_AKORD[[#This Row],[CZAS_START]])</f>
        <v>0-1-1900</v>
      </c>
      <c r="K3844" t="e">
        <f>INDEX(AKORDT[],MATCH(Tabela_Kwerenda_z_AKORD[[#This Row],[PRACOWNICY_ID]],AKORDT[PRACOWNICY_ID],0),1)</f>
        <v>#N/A</v>
      </c>
    </row>
    <row r="3845" spans="1:11">
      <c r="A3845" s="11"/>
      <c r="B3845" s="11"/>
      <c r="F3845" s="11"/>
      <c r="I3845" t="str">
        <f>LEFT(Tabela_Kwerenda_z_AKORD[[#This Row],[NR_KOMISJI]],5)</f>
        <v/>
      </c>
      <c r="J3845" t="str">
        <f>DAY(Tabela_Kwerenda_z_AKORD[[#This Row],[CZAS_START]]) &amp;"-"&amp; MONTH(Tabela_Kwerenda_z_AKORD[[#This Row],[CZAS_START]]) &amp;"-"&amp; YEAR(Tabela_Kwerenda_z_AKORD[[#This Row],[CZAS_START]])</f>
        <v>0-1-1900</v>
      </c>
      <c r="K3845" t="e">
        <f>INDEX(AKORDT[],MATCH(Tabela_Kwerenda_z_AKORD[[#This Row],[PRACOWNICY_ID]],AKORDT[PRACOWNICY_ID],0),1)</f>
        <v>#N/A</v>
      </c>
    </row>
    <row r="3846" spans="1:11">
      <c r="A3846" s="11"/>
      <c r="B3846" s="11"/>
      <c r="F3846" s="11"/>
      <c r="I3846" t="str">
        <f>LEFT(Tabela_Kwerenda_z_AKORD[[#This Row],[NR_KOMISJI]],5)</f>
        <v/>
      </c>
      <c r="J3846" t="str">
        <f>DAY(Tabela_Kwerenda_z_AKORD[[#This Row],[CZAS_START]]) &amp;"-"&amp; MONTH(Tabela_Kwerenda_z_AKORD[[#This Row],[CZAS_START]]) &amp;"-"&amp; YEAR(Tabela_Kwerenda_z_AKORD[[#This Row],[CZAS_START]])</f>
        <v>0-1-1900</v>
      </c>
      <c r="K3846" t="e">
        <f>INDEX(AKORDT[],MATCH(Tabela_Kwerenda_z_AKORD[[#This Row],[PRACOWNICY_ID]],AKORDT[PRACOWNICY_ID],0),1)</f>
        <v>#N/A</v>
      </c>
    </row>
    <row r="3847" spans="1:11">
      <c r="A3847" s="11"/>
      <c r="B3847" s="11"/>
      <c r="F3847" s="11"/>
      <c r="I3847" t="str">
        <f>LEFT(Tabela_Kwerenda_z_AKORD[[#This Row],[NR_KOMISJI]],5)</f>
        <v/>
      </c>
      <c r="J3847" t="str">
        <f>DAY(Tabela_Kwerenda_z_AKORD[[#This Row],[CZAS_START]]) &amp;"-"&amp; MONTH(Tabela_Kwerenda_z_AKORD[[#This Row],[CZAS_START]]) &amp;"-"&amp; YEAR(Tabela_Kwerenda_z_AKORD[[#This Row],[CZAS_START]])</f>
        <v>0-1-1900</v>
      </c>
      <c r="K3847" t="e">
        <f>INDEX(AKORDT[],MATCH(Tabela_Kwerenda_z_AKORD[[#This Row],[PRACOWNICY_ID]],AKORDT[PRACOWNICY_ID],0),1)</f>
        <v>#N/A</v>
      </c>
    </row>
    <row r="3848" spans="1:11">
      <c r="A3848" s="11"/>
      <c r="B3848" s="11"/>
      <c r="F3848" s="11"/>
      <c r="I3848" t="str">
        <f>LEFT(Tabela_Kwerenda_z_AKORD[[#This Row],[NR_KOMISJI]],5)</f>
        <v/>
      </c>
      <c r="J3848" t="str">
        <f>DAY(Tabela_Kwerenda_z_AKORD[[#This Row],[CZAS_START]]) &amp;"-"&amp; MONTH(Tabela_Kwerenda_z_AKORD[[#This Row],[CZAS_START]]) &amp;"-"&amp; YEAR(Tabela_Kwerenda_z_AKORD[[#This Row],[CZAS_START]])</f>
        <v>0-1-1900</v>
      </c>
      <c r="K3848" t="e">
        <f>INDEX(AKORDT[],MATCH(Tabela_Kwerenda_z_AKORD[[#This Row],[PRACOWNICY_ID]],AKORDT[PRACOWNICY_ID],0),1)</f>
        <v>#N/A</v>
      </c>
    </row>
    <row r="3849" spans="1:11">
      <c r="A3849" s="11"/>
      <c r="B3849" s="11"/>
      <c r="F3849" s="11"/>
      <c r="I3849" t="str">
        <f>LEFT(Tabela_Kwerenda_z_AKORD[[#This Row],[NR_KOMISJI]],5)</f>
        <v/>
      </c>
      <c r="J3849" t="str">
        <f>DAY(Tabela_Kwerenda_z_AKORD[[#This Row],[CZAS_START]]) &amp;"-"&amp; MONTH(Tabela_Kwerenda_z_AKORD[[#This Row],[CZAS_START]]) &amp;"-"&amp; YEAR(Tabela_Kwerenda_z_AKORD[[#This Row],[CZAS_START]])</f>
        <v>0-1-1900</v>
      </c>
      <c r="K3849" t="e">
        <f>INDEX(AKORDT[],MATCH(Tabela_Kwerenda_z_AKORD[[#This Row],[PRACOWNICY_ID]],AKORDT[PRACOWNICY_ID],0),1)</f>
        <v>#N/A</v>
      </c>
    </row>
    <row r="3850" spans="1:11">
      <c r="A3850" s="11"/>
      <c r="B3850" s="11"/>
      <c r="F3850" s="11"/>
      <c r="I3850" t="str">
        <f>LEFT(Tabela_Kwerenda_z_AKORD[[#This Row],[NR_KOMISJI]],5)</f>
        <v/>
      </c>
      <c r="J3850" t="str">
        <f>DAY(Tabela_Kwerenda_z_AKORD[[#This Row],[CZAS_START]]) &amp;"-"&amp; MONTH(Tabela_Kwerenda_z_AKORD[[#This Row],[CZAS_START]]) &amp;"-"&amp; YEAR(Tabela_Kwerenda_z_AKORD[[#This Row],[CZAS_START]])</f>
        <v>0-1-1900</v>
      </c>
      <c r="K3850" t="e">
        <f>INDEX(AKORDT[],MATCH(Tabela_Kwerenda_z_AKORD[[#This Row],[PRACOWNICY_ID]],AKORDT[PRACOWNICY_ID],0),1)</f>
        <v>#N/A</v>
      </c>
    </row>
    <row r="3851" spans="1:11">
      <c r="A3851" s="11"/>
      <c r="B3851" s="11"/>
      <c r="F3851" s="11"/>
      <c r="I3851" t="str">
        <f>LEFT(Tabela_Kwerenda_z_AKORD[[#This Row],[NR_KOMISJI]],5)</f>
        <v/>
      </c>
      <c r="J3851" t="str">
        <f>DAY(Tabela_Kwerenda_z_AKORD[[#This Row],[CZAS_START]]) &amp;"-"&amp; MONTH(Tabela_Kwerenda_z_AKORD[[#This Row],[CZAS_START]]) &amp;"-"&amp; YEAR(Tabela_Kwerenda_z_AKORD[[#This Row],[CZAS_START]])</f>
        <v>0-1-1900</v>
      </c>
      <c r="K3851" t="e">
        <f>INDEX(AKORDT[],MATCH(Tabela_Kwerenda_z_AKORD[[#This Row],[PRACOWNICY_ID]],AKORDT[PRACOWNICY_ID],0),1)</f>
        <v>#N/A</v>
      </c>
    </row>
    <row r="3852" spans="1:11">
      <c r="A3852" s="11"/>
      <c r="B3852" s="11"/>
      <c r="F3852" s="11"/>
      <c r="I3852" t="str">
        <f>LEFT(Tabela_Kwerenda_z_AKORD[[#This Row],[NR_KOMISJI]],5)</f>
        <v/>
      </c>
      <c r="J3852" t="str">
        <f>DAY(Tabela_Kwerenda_z_AKORD[[#This Row],[CZAS_START]]) &amp;"-"&amp; MONTH(Tabela_Kwerenda_z_AKORD[[#This Row],[CZAS_START]]) &amp;"-"&amp; YEAR(Tabela_Kwerenda_z_AKORD[[#This Row],[CZAS_START]])</f>
        <v>0-1-1900</v>
      </c>
      <c r="K3852" t="e">
        <f>INDEX(AKORDT[],MATCH(Tabela_Kwerenda_z_AKORD[[#This Row],[PRACOWNICY_ID]],AKORDT[PRACOWNICY_ID],0),1)</f>
        <v>#N/A</v>
      </c>
    </row>
    <row r="3853" spans="1:11">
      <c r="A3853" s="11"/>
      <c r="B3853" s="11"/>
      <c r="F3853" s="11"/>
      <c r="I3853" t="str">
        <f>LEFT(Tabela_Kwerenda_z_AKORD[[#This Row],[NR_KOMISJI]],5)</f>
        <v/>
      </c>
      <c r="J3853" t="str">
        <f>DAY(Tabela_Kwerenda_z_AKORD[[#This Row],[CZAS_START]]) &amp;"-"&amp; MONTH(Tabela_Kwerenda_z_AKORD[[#This Row],[CZAS_START]]) &amp;"-"&amp; YEAR(Tabela_Kwerenda_z_AKORD[[#This Row],[CZAS_START]])</f>
        <v>0-1-1900</v>
      </c>
      <c r="K3853" t="e">
        <f>INDEX(AKORDT[],MATCH(Tabela_Kwerenda_z_AKORD[[#This Row],[PRACOWNICY_ID]],AKORDT[PRACOWNICY_ID],0),1)</f>
        <v>#N/A</v>
      </c>
    </row>
    <row r="3854" spans="1:11">
      <c r="A3854" s="11"/>
      <c r="B3854" s="11"/>
      <c r="F3854" s="11"/>
      <c r="I3854" t="str">
        <f>LEFT(Tabela_Kwerenda_z_AKORD[[#This Row],[NR_KOMISJI]],5)</f>
        <v/>
      </c>
      <c r="J3854" t="str">
        <f>DAY(Tabela_Kwerenda_z_AKORD[[#This Row],[CZAS_START]]) &amp;"-"&amp; MONTH(Tabela_Kwerenda_z_AKORD[[#This Row],[CZAS_START]]) &amp;"-"&amp; YEAR(Tabela_Kwerenda_z_AKORD[[#This Row],[CZAS_START]])</f>
        <v>0-1-1900</v>
      </c>
      <c r="K3854" t="e">
        <f>INDEX(AKORDT[],MATCH(Tabela_Kwerenda_z_AKORD[[#This Row],[PRACOWNICY_ID]],AKORDT[PRACOWNICY_ID],0),1)</f>
        <v>#N/A</v>
      </c>
    </row>
    <row r="3855" spans="1:11">
      <c r="A3855" s="11"/>
      <c r="B3855" s="11"/>
      <c r="F3855" s="11"/>
      <c r="I3855" t="str">
        <f>LEFT(Tabela_Kwerenda_z_AKORD[[#This Row],[NR_KOMISJI]],5)</f>
        <v/>
      </c>
      <c r="J3855" t="str">
        <f>DAY(Tabela_Kwerenda_z_AKORD[[#This Row],[CZAS_START]]) &amp;"-"&amp; MONTH(Tabela_Kwerenda_z_AKORD[[#This Row],[CZAS_START]]) &amp;"-"&amp; YEAR(Tabela_Kwerenda_z_AKORD[[#This Row],[CZAS_START]])</f>
        <v>0-1-1900</v>
      </c>
      <c r="K3855" t="e">
        <f>INDEX(AKORDT[],MATCH(Tabela_Kwerenda_z_AKORD[[#This Row],[PRACOWNICY_ID]],AKORDT[PRACOWNICY_ID],0),1)</f>
        <v>#N/A</v>
      </c>
    </row>
    <row r="3856" spans="1:11">
      <c r="A3856" s="11"/>
      <c r="B3856" s="11"/>
      <c r="F3856" s="11"/>
      <c r="I3856" t="str">
        <f>LEFT(Tabela_Kwerenda_z_AKORD[[#This Row],[NR_KOMISJI]],5)</f>
        <v/>
      </c>
      <c r="J3856" t="str">
        <f>DAY(Tabela_Kwerenda_z_AKORD[[#This Row],[CZAS_START]]) &amp;"-"&amp; MONTH(Tabela_Kwerenda_z_AKORD[[#This Row],[CZAS_START]]) &amp;"-"&amp; YEAR(Tabela_Kwerenda_z_AKORD[[#This Row],[CZAS_START]])</f>
        <v>0-1-1900</v>
      </c>
      <c r="K3856" t="e">
        <f>INDEX(AKORDT[],MATCH(Tabela_Kwerenda_z_AKORD[[#This Row],[PRACOWNICY_ID]],AKORDT[PRACOWNICY_ID],0),1)</f>
        <v>#N/A</v>
      </c>
    </row>
    <row r="3857" spans="1:11">
      <c r="A3857" s="11"/>
      <c r="B3857" s="11"/>
      <c r="F3857" s="11"/>
      <c r="I3857" t="str">
        <f>LEFT(Tabela_Kwerenda_z_AKORD[[#This Row],[NR_KOMISJI]],5)</f>
        <v/>
      </c>
      <c r="J3857" t="str">
        <f>DAY(Tabela_Kwerenda_z_AKORD[[#This Row],[CZAS_START]]) &amp;"-"&amp; MONTH(Tabela_Kwerenda_z_AKORD[[#This Row],[CZAS_START]]) &amp;"-"&amp; YEAR(Tabela_Kwerenda_z_AKORD[[#This Row],[CZAS_START]])</f>
        <v>0-1-1900</v>
      </c>
      <c r="K3857" t="e">
        <f>INDEX(AKORDT[],MATCH(Tabela_Kwerenda_z_AKORD[[#This Row],[PRACOWNICY_ID]],AKORDT[PRACOWNICY_ID],0),1)</f>
        <v>#N/A</v>
      </c>
    </row>
    <row r="3858" spans="1:11">
      <c r="A3858" s="11"/>
      <c r="B3858" s="11"/>
      <c r="F3858" s="11"/>
      <c r="I3858" t="str">
        <f>LEFT(Tabela_Kwerenda_z_AKORD[[#This Row],[NR_KOMISJI]],5)</f>
        <v/>
      </c>
      <c r="J3858" t="str">
        <f>DAY(Tabela_Kwerenda_z_AKORD[[#This Row],[CZAS_START]]) &amp;"-"&amp; MONTH(Tabela_Kwerenda_z_AKORD[[#This Row],[CZAS_START]]) &amp;"-"&amp; YEAR(Tabela_Kwerenda_z_AKORD[[#This Row],[CZAS_START]])</f>
        <v>0-1-1900</v>
      </c>
      <c r="K3858" t="e">
        <f>INDEX(AKORDT[],MATCH(Tabela_Kwerenda_z_AKORD[[#This Row],[PRACOWNICY_ID]],AKORDT[PRACOWNICY_ID],0),1)</f>
        <v>#N/A</v>
      </c>
    </row>
    <row r="3859" spans="1:11">
      <c r="A3859" s="11"/>
      <c r="B3859" s="11"/>
      <c r="F3859" s="11"/>
      <c r="I3859" t="str">
        <f>LEFT(Tabela_Kwerenda_z_AKORD[[#This Row],[NR_KOMISJI]],5)</f>
        <v/>
      </c>
      <c r="J3859" t="str">
        <f>DAY(Tabela_Kwerenda_z_AKORD[[#This Row],[CZAS_START]]) &amp;"-"&amp; MONTH(Tabela_Kwerenda_z_AKORD[[#This Row],[CZAS_START]]) &amp;"-"&amp; YEAR(Tabela_Kwerenda_z_AKORD[[#This Row],[CZAS_START]])</f>
        <v>0-1-1900</v>
      </c>
      <c r="K3859" t="e">
        <f>INDEX(AKORDT[],MATCH(Tabela_Kwerenda_z_AKORD[[#This Row],[PRACOWNICY_ID]],AKORDT[PRACOWNICY_ID],0),1)</f>
        <v>#N/A</v>
      </c>
    </row>
    <row r="3860" spans="1:11">
      <c r="A3860" s="11"/>
      <c r="B3860" s="11"/>
      <c r="F3860" s="11"/>
      <c r="I3860" t="str">
        <f>LEFT(Tabela_Kwerenda_z_AKORD[[#This Row],[NR_KOMISJI]],5)</f>
        <v/>
      </c>
      <c r="J3860" t="str">
        <f>DAY(Tabela_Kwerenda_z_AKORD[[#This Row],[CZAS_START]]) &amp;"-"&amp; MONTH(Tabela_Kwerenda_z_AKORD[[#This Row],[CZAS_START]]) &amp;"-"&amp; YEAR(Tabela_Kwerenda_z_AKORD[[#This Row],[CZAS_START]])</f>
        <v>0-1-1900</v>
      </c>
      <c r="K3860" t="e">
        <f>INDEX(AKORDT[],MATCH(Tabela_Kwerenda_z_AKORD[[#This Row],[PRACOWNICY_ID]],AKORDT[PRACOWNICY_ID],0),1)</f>
        <v>#N/A</v>
      </c>
    </row>
    <row r="3861" spans="1:11">
      <c r="A3861" s="11"/>
      <c r="B3861" s="11"/>
      <c r="F3861" s="11"/>
      <c r="I3861" t="str">
        <f>LEFT(Tabela_Kwerenda_z_AKORD[[#This Row],[NR_KOMISJI]],5)</f>
        <v/>
      </c>
      <c r="J3861" t="str">
        <f>DAY(Tabela_Kwerenda_z_AKORD[[#This Row],[CZAS_START]]) &amp;"-"&amp; MONTH(Tabela_Kwerenda_z_AKORD[[#This Row],[CZAS_START]]) &amp;"-"&amp; YEAR(Tabela_Kwerenda_z_AKORD[[#This Row],[CZAS_START]])</f>
        <v>0-1-1900</v>
      </c>
      <c r="K3861" t="e">
        <f>INDEX(AKORDT[],MATCH(Tabela_Kwerenda_z_AKORD[[#This Row],[PRACOWNICY_ID]],AKORDT[PRACOWNICY_ID],0),1)</f>
        <v>#N/A</v>
      </c>
    </row>
    <row r="3862" spans="1:11">
      <c r="A3862" s="11"/>
      <c r="B3862" s="11"/>
      <c r="F3862" s="11"/>
      <c r="I3862" t="str">
        <f>LEFT(Tabela_Kwerenda_z_AKORD[[#This Row],[NR_KOMISJI]],5)</f>
        <v/>
      </c>
      <c r="J3862" t="str">
        <f>DAY(Tabela_Kwerenda_z_AKORD[[#This Row],[CZAS_START]]) &amp;"-"&amp; MONTH(Tabela_Kwerenda_z_AKORD[[#This Row],[CZAS_START]]) &amp;"-"&amp; YEAR(Tabela_Kwerenda_z_AKORD[[#This Row],[CZAS_START]])</f>
        <v>0-1-1900</v>
      </c>
      <c r="K3862" t="e">
        <f>INDEX(AKORDT[],MATCH(Tabela_Kwerenda_z_AKORD[[#This Row],[PRACOWNICY_ID]],AKORDT[PRACOWNICY_ID],0),1)</f>
        <v>#N/A</v>
      </c>
    </row>
    <row r="3863" spans="1:11">
      <c r="A3863" s="11"/>
      <c r="B3863" s="11"/>
      <c r="F3863" s="11"/>
      <c r="I3863" t="str">
        <f>LEFT(Tabela_Kwerenda_z_AKORD[[#This Row],[NR_KOMISJI]],5)</f>
        <v/>
      </c>
      <c r="J3863" t="str">
        <f>DAY(Tabela_Kwerenda_z_AKORD[[#This Row],[CZAS_START]]) &amp;"-"&amp; MONTH(Tabela_Kwerenda_z_AKORD[[#This Row],[CZAS_START]]) &amp;"-"&amp; YEAR(Tabela_Kwerenda_z_AKORD[[#This Row],[CZAS_START]])</f>
        <v>0-1-1900</v>
      </c>
      <c r="K3863" t="e">
        <f>INDEX(AKORDT[],MATCH(Tabela_Kwerenda_z_AKORD[[#This Row],[PRACOWNICY_ID]],AKORDT[PRACOWNICY_ID],0),1)</f>
        <v>#N/A</v>
      </c>
    </row>
    <row r="3864" spans="1:11">
      <c r="A3864" s="11"/>
      <c r="B3864" s="11"/>
      <c r="F3864" s="11"/>
      <c r="I3864" t="str">
        <f>LEFT(Tabela_Kwerenda_z_AKORD[[#This Row],[NR_KOMISJI]],5)</f>
        <v/>
      </c>
      <c r="J3864" t="str">
        <f>DAY(Tabela_Kwerenda_z_AKORD[[#This Row],[CZAS_START]]) &amp;"-"&amp; MONTH(Tabela_Kwerenda_z_AKORD[[#This Row],[CZAS_START]]) &amp;"-"&amp; YEAR(Tabela_Kwerenda_z_AKORD[[#This Row],[CZAS_START]])</f>
        <v>0-1-1900</v>
      </c>
      <c r="K3864" t="e">
        <f>INDEX(AKORDT[],MATCH(Tabela_Kwerenda_z_AKORD[[#This Row],[PRACOWNICY_ID]],AKORDT[PRACOWNICY_ID],0),1)</f>
        <v>#N/A</v>
      </c>
    </row>
    <row r="3865" spans="1:11">
      <c r="A3865" s="11"/>
      <c r="B3865" s="11"/>
      <c r="F3865" s="11"/>
      <c r="I3865" t="str">
        <f>LEFT(Tabela_Kwerenda_z_AKORD[[#This Row],[NR_KOMISJI]],5)</f>
        <v/>
      </c>
      <c r="J3865" t="str">
        <f>DAY(Tabela_Kwerenda_z_AKORD[[#This Row],[CZAS_START]]) &amp;"-"&amp; MONTH(Tabela_Kwerenda_z_AKORD[[#This Row],[CZAS_START]]) &amp;"-"&amp; YEAR(Tabela_Kwerenda_z_AKORD[[#This Row],[CZAS_START]])</f>
        <v>0-1-1900</v>
      </c>
      <c r="K3865" t="e">
        <f>INDEX(AKORDT[],MATCH(Tabela_Kwerenda_z_AKORD[[#This Row],[PRACOWNICY_ID]],AKORDT[PRACOWNICY_ID],0),1)</f>
        <v>#N/A</v>
      </c>
    </row>
    <row r="3866" spans="1:11">
      <c r="A3866" s="11"/>
      <c r="B3866" s="11"/>
      <c r="F3866" s="11"/>
      <c r="I3866" t="str">
        <f>LEFT(Tabela_Kwerenda_z_AKORD[[#This Row],[NR_KOMISJI]],5)</f>
        <v/>
      </c>
      <c r="J3866" t="str">
        <f>DAY(Tabela_Kwerenda_z_AKORD[[#This Row],[CZAS_START]]) &amp;"-"&amp; MONTH(Tabela_Kwerenda_z_AKORD[[#This Row],[CZAS_START]]) &amp;"-"&amp; YEAR(Tabela_Kwerenda_z_AKORD[[#This Row],[CZAS_START]])</f>
        <v>0-1-1900</v>
      </c>
      <c r="K3866" t="e">
        <f>INDEX(AKORDT[],MATCH(Tabela_Kwerenda_z_AKORD[[#This Row],[PRACOWNICY_ID]],AKORDT[PRACOWNICY_ID],0),1)</f>
        <v>#N/A</v>
      </c>
    </row>
    <row r="3867" spans="1:11">
      <c r="A3867" s="11"/>
      <c r="B3867" s="11"/>
      <c r="F3867" s="11"/>
      <c r="I3867" t="str">
        <f>LEFT(Tabela_Kwerenda_z_AKORD[[#This Row],[NR_KOMISJI]],5)</f>
        <v/>
      </c>
      <c r="J3867" t="str">
        <f>DAY(Tabela_Kwerenda_z_AKORD[[#This Row],[CZAS_START]]) &amp;"-"&amp; MONTH(Tabela_Kwerenda_z_AKORD[[#This Row],[CZAS_START]]) &amp;"-"&amp; YEAR(Tabela_Kwerenda_z_AKORD[[#This Row],[CZAS_START]])</f>
        <v>0-1-1900</v>
      </c>
      <c r="K3867" t="e">
        <f>INDEX(AKORDT[],MATCH(Tabela_Kwerenda_z_AKORD[[#This Row],[PRACOWNICY_ID]],AKORDT[PRACOWNICY_ID],0),1)</f>
        <v>#N/A</v>
      </c>
    </row>
    <row r="3868" spans="1:11">
      <c r="A3868" s="11"/>
      <c r="B3868" s="11"/>
      <c r="F3868" s="11"/>
      <c r="I3868" t="str">
        <f>LEFT(Tabela_Kwerenda_z_AKORD[[#This Row],[NR_KOMISJI]],5)</f>
        <v/>
      </c>
      <c r="J3868" t="str">
        <f>DAY(Tabela_Kwerenda_z_AKORD[[#This Row],[CZAS_START]]) &amp;"-"&amp; MONTH(Tabela_Kwerenda_z_AKORD[[#This Row],[CZAS_START]]) &amp;"-"&amp; YEAR(Tabela_Kwerenda_z_AKORD[[#This Row],[CZAS_START]])</f>
        <v>0-1-1900</v>
      </c>
      <c r="K3868" t="e">
        <f>INDEX(AKORDT[],MATCH(Tabela_Kwerenda_z_AKORD[[#This Row],[PRACOWNICY_ID]],AKORDT[PRACOWNICY_ID],0),1)</f>
        <v>#N/A</v>
      </c>
    </row>
    <row r="3869" spans="1:11">
      <c r="A3869" s="11"/>
      <c r="B3869" s="11"/>
      <c r="F3869" s="11"/>
      <c r="I3869" t="str">
        <f>LEFT(Tabela_Kwerenda_z_AKORD[[#This Row],[NR_KOMISJI]],5)</f>
        <v/>
      </c>
      <c r="J3869" t="str">
        <f>DAY(Tabela_Kwerenda_z_AKORD[[#This Row],[CZAS_START]]) &amp;"-"&amp; MONTH(Tabela_Kwerenda_z_AKORD[[#This Row],[CZAS_START]]) &amp;"-"&amp; YEAR(Tabela_Kwerenda_z_AKORD[[#This Row],[CZAS_START]])</f>
        <v>0-1-1900</v>
      </c>
      <c r="K3869" t="e">
        <f>INDEX(AKORDT[],MATCH(Tabela_Kwerenda_z_AKORD[[#This Row],[PRACOWNICY_ID]],AKORDT[PRACOWNICY_ID],0),1)</f>
        <v>#N/A</v>
      </c>
    </row>
    <row r="3870" spans="1:11">
      <c r="A3870" s="11"/>
      <c r="B3870" s="11"/>
      <c r="F3870" s="11"/>
      <c r="I3870" t="str">
        <f>LEFT(Tabela_Kwerenda_z_AKORD[[#This Row],[NR_KOMISJI]],5)</f>
        <v/>
      </c>
      <c r="J3870" t="str">
        <f>DAY(Tabela_Kwerenda_z_AKORD[[#This Row],[CZAS_START]]) &amp;"-"&amp; MONTH(Tabela_Kwerenda_z_AKORD[[#This Row],[CZAS_START]]) &amp;"-"&amp; YEAR(Tabela_Kwerenda_z_AKORD[[#This Row],[CZAS_START]])</f>
        <v>0-1-1900</v>
      </c>
      <c r="K3870" t="e">
        <f>INDEX(AKORDT[],MATCH(Tabela_Kwerenda_z_AKORD[[#This Row],[PRACOWNICY_ID]],AKORDT[PRACOWNICY_ID],0),1)</f>
        <v>#N/A</v>
      </c>
    </row>
    <row r="3871" spans="1:11">
      <c r="A3871" s="11"/>
      <c r="B3871" s="11"/>
      <c r="F3871" s="11"/>
      <c r="I3871" t="str">
        <f>LEFT(Tabela_Kwerenda_z_AKORD[[#This Row],[NR_KOMISJI]],5)</f>
        <v/>
      </c>
      <c r="J3871" t="str">
        <f>DAY(Tabela_Kwerenda_z_AKORD[[#This Row],[CZAS_START]]) &amp;"-"&amp; MONTH(Tabela_Kwerenda_z_AKORD[[#This Row],[CZAS_START]]) &amp;"-"&amp; YEAR(Tabela_Kwerenda_z_AKORD[[#This Row],[CZAS_START]])</f>
        <v>0-1-1900</v>
      </c>
      <c r="K3871" t="e">
        <f>INDEX(AKORDT[],MATCH(Tabela_Kwerenda_z_AKORD[[#This Row],[PRACOWNICY_ID]],AKORDT[PRACOWNICY_ID],0),1)</f>
        <v>#N/A</v>
      </c>
    </row>
    <row r="3872" spans="1:11">
      <c r="A3872" s="11"/>
      <c r="B3872" s="11"/>
      <c r="F3872" s="11"/>
      <c r="I3872" t="str">
        <f>LEFT(Tabela_Kwerenda_z_AKORD[[#This Row],[NR_KOMISJI]],5)</f>
        <v/>
      </c>
      <c r="J3872" t="str">
        <f>DAY(Tabela_Kwerenda_z_AKORD[[#This Row],[CZAS_START]]) &amp;"-"&amp; MONTH(Tabela_Kwerenda_z_AKORD[[#This Row],[CZAS_START]]) &amp;"-"&amp; YEAR(Tabela_Kwerenda_z_AKORD[[#This Row],[CZAS_START]])</f>
        <v>0-1-1900</v>
      </c>
      <c r="K3872" t="e">
        <f>INDEX(AKORDT[],MATCH(Tabela_Kwerenda_z_AKORD[[#This Row],[PRACOWNICY_ID]],AKORDT[PRACOWNICY_ID],0),1)</f>
        <v>#N/A</v>
      </c>
    </row>
    <row r="3873" spans="1:11">
      <c r="A3873" s="11"/>
      <c r="B3873" s="11"/>
      <c r="F3873" s="11"/>
      <c r="I3873" t="str">
        <f>LEFT(Tabela_Kwerenda_z_AKORD[[#This Row],[NR_KOMISJI]],5)</f>
        <v/>
      </c>
      <c r="J3873" t="str">
        <f>DAY(Tabela_Kwerenda_z_AKORD[[#This Row],[CZAS_START]]) &amp;"-"&amp; MONTH(Tabela_Kwerenda_z_AKORD[[#This Row],[CZAS_START]]) &amp;"-"&amp; YEAR(Tabela_Kwerenda_z_AKORD[[#This Row],[CZAS_START]])</f>
        <v>0-1-1900</v>
      </c>
      <c r="K3873" t="e">
        <f>INDEX(AKORDT[],MATCH(Tabela_Kwerenda_z_AKORD[[#This Row],[PRACOWNICY_ID]],AKORDT[PRACOWNICY_ID],0),1)</f>
        <v>#N/A</v>
      </c>
    </row>
    <row r="3874" spans="1:11">
      <c r="A3874" s="11"/>
      <c r="B3874" s="11"/>
      <c r="F3874" s="11"/>
      <c r="I3874" t="str">
        <f>LEFT(Tabela_Kwerenda_z_AKORD[[#This Row],[NR_KOMISJI]],5)</f>
        <v/>
      </c>
      <c r="J3874" t="str">
        <f>DAY(Tabela_Kwerenda_z_AKORD[[#This Row],[CZAS_START]]) &amp;"-"&amp; MONTH(Tabela_Kwerenda_z_AKORD[[#This Row],[CZAS_START]]) &amp;"-"&amp; YEAR(Tabela_Kwerenda_z_AKORD[[#This Row],[CZAS_START]])</f>
        <v>0-1-1900</v>
      </c>
      <c r="K3874" t="e">
        <f>INDEX(AKORDT[],MATCH(Tabela_Kwerenda_z_AKORD[[#This Row],[PRACOWNICY_ID]],AKORDT[PRACOWNICY_ID],0),1)</f>
        <v>#N/A</v>
      </c>
    </row>
    <row r="3875" spans="1:11">
      <c r="A3875" s="11"/>
      <c r="B3875" s="11"/>
      <c r="F3875" s="11"/>
      <c r="I3875" t="str">
        <f>LEFT(Tabela_Kwerenda_z_AKORD[[#This Row],[NR_KOMISJI]],5)</f>
        <v/>
      </c>
      <c r="J3875" t="str">
        <f>DAY(Tabela_Kwerenda_z_AKORD[[#This Row],[CZAS_START]]) &amp;"-"&amp; MONTH(Tabela_Kwerenda_z_AKORD[[#This Row],[CZAS_START]]) &amp;"-"&amp; YEAR(Tabela_Kwerenda_z_AKORD[[#This Row],[CZAS_START]])</f>
        <v>0-1-1900</v>
      </c>
      <c r="K3875" t="e">
        <f>INDEX(AKORDT[],MATCH(Tabela_Kwerenda_z_AKORD[[#This Row],[PRACOWNICY_ID]],AKORDT[PRACOWNICY_ID],0),1)</f>
        <v>#N/A</v>
      </c>
    </row>
    <row r="3876" spans="1:11">
      <c r="A3876" s="11"/>
      <c r="B3876" s="11"/>
      <c r="F3876" s="11"/>
      <c r="I3876" t="str">
        <f>LEFT(Tabela_Kwerenda_z_AKORD[[#This Row],[NR_KOMISJI]],5)</f>
        <v/>
      </c>
      <c r="J3876" t="str">
        <f>DAY(Tabela_Kwerenda_z_AKORD[[#This Row],[CZAS_START]]) &amp;"-"&amp; MONTH(Tabela_Kwerenda_z_AKORD[[#This Row],[CZAS_START]]) &amp;"-"&amp; YEAR(Tabela_Kwerenda_z_AKORD[[#This Row],[CZAS_START]])</f>
        <v>0-1-1900</v>
      </c>
      <c r="K3876" t="e">
        <f>INDEX(AKORDT[],MATCH(Tabela_Kwerenda_z_AKORD[[#This Row],[PRACOWNICY_ID]],AKORDT[PRACOWNICY_ID],0),1)</f>
        <v>#N/A</v>
      </c>
    </row>
    <row r="3877" spans="1:11">
      <c r="A3877" s="11"/>
      <c r="B3877" s="11"/>
      <c r="F3877" s="11"/>
      <c r="I3877" t="str">
        <f>LEFT(Tabela_Kwerenda_z_AKORD[[#This Row],[NR_KOMISJI]],5)</f>
        <v/>
      </c>
      <c r="J3877" t="str">
        <f>DAY(Tabela_Kwerenda_z_AKORD[[#This Row],[CZAS_START]]) &amp;"-"&amp; MONTH(Tabela_Kwerenda_z_AKORD[[#This Row],[CZAS_START]]) &amp;"-"&amp; YEAR(Tabela_Kwerenda_z_AKORD[[#This Row],[CZAS_START]])</f>
        <v>0-1-1900</v>
      </c>
      <c r="K3877" t="e">
        <f>INDEX(AKORDT[],MATCH(Tabela_Kwerenda_z_AKORD[[#This Row],[PRACOWNICY_ID]],AKORDT[PRACOWNICY_ID],0),1)</f>
        <v>#N/A</v>
      </c>
    </row>
    <row r="3878" spans="1:11">
      <c r="A3878" s="11"/>
      <c r="B3878" s="11"/>
      <c r="F3878" s="11"/>
      <c r="I3878" t="str">
        <f>LEFT(Tabela_Kwerenda_z_AKORD[[#This Row],[NR_KOMISJI]],5)</f>
        <v/>
      </c>
      <c r="J3878" t="str">
        <f>DAY(Tabela_Kwerenda_z_AKORD[[#This Row],[CZAS_START]]) &amp;"-"&amp; MONTH(Tabela_Kwerenda_z_AKORD[[#This Row],[CZAS_START]]) &amp;"-"&amp; YEAR(Tabela_Kwerenda_z_AKORD[[#This Row],[CZAS_START]])</f>
        <v>0-1-1900</v>
      </c>
      <c r="K3878" t="e">
        <f>INDEX(AKORDT[],MATCH(Tabela_Kwerenda_z_AKORD[[#This Row],[PRACOWNICY_ID]],AKORDT[PRACOWNICY_ID],0),1)</f>
        <v>#N/A</v>
      </c>
    </row>
    <row r="3879" spans="1:11">
      <c r="A3879" s="11"/>
      <c r="B3879" s="11"/>
      <c r="F3879" s="11"/>
      <c r="I3879" t="str">
        <f>LEFT(Tabela_Kwerenda_z_AKORD[[#This Row],[NR_KOMISJI]],5)</f>
        <v/>
      </c>
      <c r="J3879" t="str">
        <f>DAY(Tabela_Kwerenda_z_AKORD[[#This Row],[CZAS_START]]) &amp;"-"&amp; MONTH(Tabela_Kwerenda_z_AKORD[[#This Row],[CZAS_START]]) &amp;"-"&amp; YEAR(Tabela_Kwerenda_z_AKORD[[#This Row],[CZAS_START]])</f>
        <v>0-1-1900</v>
      </c>
      <c r="K3879" t="e">
        <f>INDEX(AKORDT[],MATCH(Tabela_Kwerenda_z_AKORD[[#This Row],[PRACOWNICY_ID]],AKORDT[PRACOWNICY_ID],0),1)</f>
        <v>#N/A</v>
      </c>
    </row>
    <row r="3880" spans="1:11">
      <c r="A3880" s="11"/>
      <c r="B3880" s="11"/>
      <c r="F3880" s="11"/>
      <c r="I3880" t="str">
        <f>LEFT(Tabela_Kwerenda_z_AKORD[[#This Row],[NR_KOMISJI]],5)</f>
        <v/>
      </c>
      <c r="J3880" t="str">
        <f>DAY(Tabela_Kwerenda_z_AKORD[[#This Row],[CZAS_START]]) &amp;"-"&amp; MONTH(Tabela_Kwerenda_z_AKORD[[#This Row],[CZAS_START]]) &amp;"-"&amp; YEAR(Tabela_Kwerenda_z_AKORD[[#This Row],[CZAS_START]])</f>
        <v>0-1-1900</v>
      </c>
      <c r="K3880" t="e">
        <f>INDEX(AKORDT[],MATCH(Tabela_Kwerenda_z_AKORD[[#This Row],[PRACOWNICY_ID]],AKORDT[PRACOWNICY_ID],0),1)</f>
        <v>#N/A</v>
      </c>
    </row>
    <row r="3881" spans="1:11">
      <c r="A3881" s="11"/>
      <c r="B3881" s="11"/>
      <c r="F3881" s="11"/>
      <c r="I3881" t="str">
        <f>LEFT(Tabela_Kwerenda_z_AKORD[[#This Row],[NR_KOMISJI]],5)</f>
        <v/>
      </c>
      <c r="J3881" t="str">
        <f>DAY(Tabela_Kwerenda_z_AKORD[[#This Row],[CZAS_START]]) &amp;"-"&amp; MONTH(Tabela_Kwerenda_z_AKORD[[#This Row],[CZAS_START]]) &amp;"-"&amp; YEAR(Tabela_Kwerenda_z_AKORD[[#This Row],[CZAS_START]])</f>
        <v>0-1-1900</v>
      </c>
      <c r="K3881" t="e">
        <f>INDEX(AKORDT[],MATCH(Tabela_Kwerenda_z_AKORD[[#This Row],[PRACOWNICY_ID]],AKORDT[PRACOWNICY_ID],0),1)</f>
        <v>#N/A</v>
      </c>
    </row>
    <row r="3882" spans="1:11">
      <c r="A3882" s="11"/>
      <c r="B3882" s="11"/>
      <c r="F3882" s="11"/>
      <c r="I3882" t="str">
        <f>LEFT(Tabela_Kwerenda_z_AKORD[[#This Row],[NR_KOMISJI]],5)</f>
        <v/>
      </c>
      <c r="J3882" t="str">
        <f>DAY(Tabela_Kwerenda_z_AKORD[[#This Row],[CZAS_START]]) &amp;"-"&amp; MONTH(Tabela_Kwerenda_z_AKORD[[#This Row],[CZAS_START]]) &amp;"-"&amp; YEAR(Tabela_Kwerenda_z_AKORD[[#This Row],[CZAS_START]])</f>
        <v>0-1-1900</v>
      </c>
      <c r="K3882" t="e">
        <f>INDEX(AKORDT[],MATCH(Tabela_Kwerenda_z_AKORD[[#This Row],[PRACOWNICY_ID]],AKORDT[PRACOWNICY_ID],0),1)</f>
        <v>#N/A</v>
      </c>
    </row>
    <row r="3883" spans="1:11">
      <c r="A3883" s="11"/>
      <c r="B3883" s="11"/>
      <c r="F3883" s="11"/>
      <c r="I3883" t="str">
        <f>LEFT(Tabela_Kwerenda_z_AKORD[[#This Row],[NR_KOMISJI]],5)</f>
        <v/>
      </c>
      <c r="J3883" t="str">
        <f>DAY(Tabela_Kwerenda_z_AKORD[[#This Row],[CZAS_START]]) &amp;"-"&amp; MONTH(Tabela_Kwerenda_z_AKORD[[#This Row],[CZAS_START]]) &amp;"-"&amp; YEAR(Tabela_Kwerenda_z_AKORD[[#This Row],[CZAS_START]])</f>
        <v>0-1-1900</v>
      </c>
      <c r="K3883" t="e">
        <f>INDEX(AKORDT[],MATCH(Tabela_Kwerenda_z_AKORD[[#This Row],[PRACOWNICY_ID]],AKORDT[PRACOWNICY_ID],0),1)</f>
        <v>#N/A</v>
      </c>
    </row>
    <row r="3884" spans="1:11">
      <c r="A3884" s="11"/>
      <c r="B3884" s="11"/>
      <c r="F3884" s="11"/>
      <c r="I3884" t="str">
        <f>LEFT(Tabela_Kwerenda_z_AKORD[[#This Row],[NR_KOMISJI]],5)</f>
        <v/>
      </c>
      <c r="J3884" t="str">
        <f>DAY(Tabela_Kwerenda_z_AKORD[[#This Row],[CZAS_START]]) &amp;"-"&amp; MONTH(Tabela_Kwerenda_z_AKORD[[#This Row],[CZAS_START]]) &amp;"-"&amp; YEAR(Tabela_Kwerenda_z_AKORD[[#This Row],[CZAS_START]])</f>
        <v>0-1-1900</v>
      </c>
      <c r="K3884" t="e">
        <f>INDEX(AKORDT[],MATCH(Tabela_Kwerenda_z_AKORD[[#This Row],[PRACOWNICY_ID]],AKORDT[PRACOWNICY_ID],0),1)</f>
        <v>#N/A</v>
      </c>
    </row>
    <row r="3885" spans="1:11">
      <c r="A3885" s="11"/>
      <c r="B3885" s="11"/>
      <c r="F3885" s="11"/>
      <c r="I3885" t="str">
        <f>LEFT(Tabela_Kwerenda_z_AKORD[[#This Row],[NR_KOMISJI]],5)</f>
        <v/>
      </c>
      <c r="J3885" t="str">
        <f>DAY(Tabela_Kwerenda_z_AKORD[[#This Row],[CZAS_START]]) &amp;"-"&amp; MONTH(Tabela_Kwerenda_z_AKORD[[#This Row],[CZAS_START]]) &amp;"-"&amp; YEAR(Tabela_Kwerenda_z_AKORD[[#This Row],[CZAS_START]])</f>
        <v>0-1-1900</v>
      </c>
      <c r="K3885" t="e">
        <f>INDEX(AKORDT[],MATCH(Tabela_Kwerenda_z_AKORD[[#This Row],[PRACOWNICY_ID]],AKORDT[PRACOWNICY_ID],0),1)</f>
        <v>#N/A</v>
      </c>
    </row>
    <row r="3886" spans="1:11">
      <c r="A3886" s="11"/>
      <c r="B3886" s="11"/>
      <c r="F3886" s="11"/>
      <c r="I3886" t="str">
        <f>LEFT(Tabela_Kwerenda_z_AKORD[[#This Row],[NR_KOMISJI]],5)</f>
        <v/>
      </c>
      <c r="J3886" t="str">
        <f>DAY(Tabela_Kwerenda_z_AKORD[[#This Row],[CZAS_START]]) &amp;"-"&amp; MONTH(Tabela_Kwerenda_z_AKORD[[#This Row],[CZAS_START]]) &amp;"-"&amp; YEAR(Tabela_Kwerenda_z_AKORD[[#This Row],[CZAS_START]])</f>
        <v>0-1-1900</v>
      </c>
      <c r="K3886" t="e">
        <f>INDEX(AKORDT[],MATCH(Tabela_Kwerenda_z_AKORD[[#This Row],[PRACOWNICY_ID]],AKORDT[PRACOWNICY_ID],0),1)</f>
        <v>#N/A</v>
      </c>
    </row>
    <row r="3887" spans="1:11">
      <c r="A3887" s="11"/>
      <c r="B3887" s="11"/>
      <c r="F3887" s="11"/>
      <c r="I3887" t="str">
        <f>LEFT(Tabela_Kwerenda_z_AKORD[[#This Row],[NR_KOMISJI]],5)</f>
        <v/>
      </c>
      <c r="J3887" t="str">
        <f>DAY(Tabela_Kwerenda_z_AKORD[[#This Row],[CZAS_START]]) &amp;"-"&amp; MONTH(Tabela_Kwerenda_z_AKORD[[#This Row],[CZAS_START]]) &amp;"-"&amp; YEAR(Tabela_Kwerenda_z_AKORD[[#This Row],[CZAS_START]])</f>
        <v>0-1-1900</v>
      </c>
      <c r="K3887" t="e">
        <f>INDEX(AKORDT[],MATCH(Tabela_Kwerenda_z_AKORD[[#This Row],[PRACOWNICY_ID]],AKORDT[PRACOWNICY_ID],0),1)</f>
        <v>#N/A</v>
      </c>
    </row>
    <row r="3888" spans="1:11">
      <c r="A3888" s="11"/>
      <c r="B3888" s="11"/>
      <c r="F3888" s="11"/>
      <c r="I3888" t="str">
        <f>LEFT(Tabela_Kwerenda_z_AKORD[[#This Row],[NR_KOMISJI]],5)</f>
        <v/>
      </c>
      <c r="J3888" t="str">
        <f>DAY(Tabela_Kwerenda_z_AKORD[[#This Row],[CZAS_START]]) &amp;"-"&amp; MONTH(Tabela_Kwerenda_z_AKORD[[#This Row],[CZAS_START]]) &amp;"-"&amp; YEAR(Tabela_Kwerenda_z_AKORD[[#This Row],[CZAS_START]])</f>
        <v>0-1-1900</v>
      </c>
      <c r="K3888" t="e">
        <f>INDEX(AKORDT[],MATCH(Tabela_Kwerenda_z_AKORD[[#This Row],[PRACOWNICY_ID]],AKORDT[PRACOWNICY_ID],0),1)</f>
        <v>#N/A</v>
      </c>
    </row>
    <row r="3889" spans="1:11">
      <c r="A3889" s="11"/>
      <c r="B3889" s="11"/>
      <c r="F3889" s="11"/>
      <c r="I3889" t="str">
        <f>LEFT(Tabela_Kwerenda_z_AKORD[[#This Row],[NR_KOMISJI]],5)</f>
        <v/>
      </c>
      <c r="J3889" t="str">
        <f>DAY(Tabela_Kwerenda_z_AKORD[[#This Row],[CZAS_START]]) &amp;"-"&amp; MONTH(Tabela_Kwerenda_z_AKORD[[#This Row],[CZAS_START]]) &amp;"-"&amp; YEAR(Tabela_Kwerenda_z_AKORD[[#This Row],[CZAS_START]])</f>
        <v>0-1-1900</v>
      </c>
      <c r="K3889" t="e">
        <f>INDEX(AKORDT[],MATCH(Tabela_Kwerenda_z_AKORD[[#This Row],[PRACOWNICY_ID]],AKORDT[PRACOWNICY_ID],0),1)</f>
        <v>#N/A</v>
      </c>
    </row>
    <row r="3890" spans="1:11">
      <c r="A3890" s="11"/>
      <c r="B3890" s="11"/>
      <c r="F3890" s="11"/>
      <c r="I3890" t="str">
        <f>LEFT(Tabela_Kwerenda_z_AKORD[[#This Row],[NR_KOMISJI]],5)</f>
        <v/>
      </c>
      <c r="J3890" t="str">
        <f>DAY(Tabela_Kwerenda_z_AKORD[[#This Row],[CZAS_START]]) &amp;"-"&amp; MONTH(Tabela_Kwerenda_z_AKORD[[#This Row],[CZAS_START]]) &amp;"-"&amp; YEAR(Tabela_Kwerenda_z_AKORD[[#This Row],[CZAS_START]])</f>
        <v>0-1-1900</v>
      </c>
      <c r="K3890" t="e">
        <f>INDEX(AKORDT[],MATCH(Tabela_Kwerenda_z_AKORD[[#This Row],[PRACOWNICY_ID]],AKORDT[PRACOWNICY_ID],0),1)</f>
        <v>#N/A</v>
      </c>
    </row>
    <row r="3891" spans="1:11">
      <c r="A3891" s="11"/>
      <c r="B3891" s="11"/>
      <c r="F3891" s="11"/>
      <c r="I3891" t="str">
        <f>LEFT(Tabela_Kwerenda_z_AKORD[[#This Row],[NR_KOMISJI]],5)</f>
        <v/>
      </c>
      <c r="J3891" t="str">
        <f>DAY(Tabela_Kwerenda_z_AKORD[[#This Row],[CZAS_START]]) &amp;"-"&amp; MONTH(Tabela_Kwerenda_z_AKORD[[#This Row],[CZAS_START]]) &amp;"-"&amp; YEAR(Tabela_Kwerenda_z_AKORD[[#This Row],[CZAS_START]])</f>
        <v>0-1-1900</v>
      </c>
      <c r="K3891" t="e">
        <f>INDEX(AKORDT[],MATCH(Tabela_Kwerenda_z_AKORD[[#This Row],[PRACOWNICY_ID]],AKORDT[PRACOWNICY_ID],0),1)</f>
        <v>#N/A</v>
      </c>
    </row>
    <row r="3892" spans="1:11">
      <c r="A3892" s="11"/>
      <c r="B3892" s="11"/>
      <c r="F3892" s="11"/>
      <c r="I3892" t="str">
        <f>LEFT(Tabela_Kwerenda_z_AKORD[[#This Row],[NR_KOMISJI]],5)</f>
        <v/>
      </c>
      <c r="J3892" t="str">
        <f>DAY(Tabela_Kwerenda_z_AKORD[[#This Row],[CZAS_START]]) &amp;"-"&amp; MONTH(Tabela_Kwerenda_z_AKORD[[#This Row],[CZAS_START]]) &amp;"-"&amp; YEAR(Tabela_Kwerenda_z_AKORD[[#This Row],[CZAS_START]])</f>
        <v>0-1-1900</v>
      </c>
      <c r="K3892" t="e">
        <f>INDEX(AKORDT[],MATCH(Tabela_Kwerenda_z_AKORD[[#This Row],[PRACOWNICY_ID]],AKORDT[PRACOWNICY_ID],0),1)</f>
        <v>#N/A</v>
      </c>
    </row>
    <row r="3893" spans="1:11">
      <c r="A3893" s="11"/>
      <c r="B3893" s="11"/>
      <c r="F3893" s="11"/>
      <c r="I3893" t="str">
        <f>LEFT(Tabela_Kwerenda_z_AKORD[[#This Row],[NR_KOMISJI]],5)</f>
        <v/>
      </c>
      <c r="J3893" t="str">
        <f>DAY(Tabela_Kwerenda_z_AKORD[[#This Row],[CZAS_START]]) &amp;"-"&amp; MONTH(Tabela_Kwerenda_z_AKORD[[#This Row],[CZAS_START]]) &amp;"-"&amp; YEAR(Tabela_Kwerenda_z_AKORD[[#This Row],[CZAS_START]])</f>
        <v>0-1-1900</v>
      </c>
      <c r="K3893" t="e">
        <f>INDEX(AKORDT[],MATCH(Tabela_Kwerenda_z_AKORD[[#This Row],[PRACOWNICY_ID]],AKORDT[PRACOWNICY_ID],0),1)</f>
        <v>#N/A</v>
      </c>
    </row>
    <row r="3894" spans="1:11">
      <c r="A3894" s="11"/>
      <c r="B3894" s="11"/>
      <c r="F3894" s="11"/>
      <c r="I3894" t="str">
        <f>LEFT(Tabela_Kwerenda_z_AKORD[[#This Row],[NR_KOMISJI]],5)</f>
        <v/>
      </c>
      <c r="J3894" t="str">
        <f>DAY(Tabela_Kwerenda_z_AKORD[[#This Row],[CZAS_START]]) &amp;"-"&amp; MONTH(Tabela_Kwerenda_z_AKORD[[#This Row],[CZAS_START]]) &amp;"-"&amp; YEAR(Tabela_Kwerenda_z_AKORD[[#This Row],[CZAS_START]])</f>
        <v>0-1-1900</v>
      </c>
      <c r="K3894" t="e">
        <f>INDEX(AKORDT[],MATCH(Tabela_Kwerenda_z_AKORD[[#This Row],[PRACOWNICY_ID]],AKORDT[PRACOWNICY_ID],0),1)</f>
        <v>#N/A</v>
      </c>
    </row>
    <row r="3895" spans="1:11">
      <c r="A3895" s="11"/>
      <c r="B3895" s="11"/>
      <c r="F3895" s="11"/>
      <c r="I3895" t="str">
        <f>LEFT(Tabela_Kwerenda_z_AKORD[[#This Row],[NR_KOMISJI]],5)</f>
        <v/>
      </c>
      <c r="J3895" t="str">
        <f>DAY(Tabela_Kwerenda_z_AKORD[[#This Row],[CZAS_START]]) &amp;"-"&amp; MONTH(Tabela_Kwerenda_z_AKORD[[#This Row],[CZAS_START]]) &amp;"-"&amp; YEAR(Tabela_Kwerenda_z_AKORD[[#This Row],[CZAS_START]])</f>
        <v>0-1-1900</v>
      </c>
      <c r="K3895" t="e">
        <f>INDEX(AKORDT[],MATCH(Tabela_Kwerenda_z_AKORD[[#This Row],[PRACOWNICY_ID]],AKORDT[PRACOWNICY_ID],0),1)</f>
        <v>#N/A</v>
      </c>
    </row>
    <row r="3896" spans="1:11">
      <c r="A3896" s="11"/>
      <c r="B3896" s="11"/>
      <c r="F3896" s="11"/>
      <c r="I3896" t="str">
        <f>LEFT(Tabela_Kwerenda_z_AKORD[[#This Row],[NR_KOMISJI]],5)</f>
        <v/>
      </c>
      <c r="J3896" t="str">
        <f>DAY(Tabela_Kwerenda_z_AKORD[[#This Row],[CZAS_START]]) &amp;"-"&amp; MONTH(Tabela_Kwerenda_z_AKORD[[#This Row],[CZAS_START]]) &amp;"-"&amp; YEAR(Tabela_Kwerenda_z_AKORD[[#This Row],[CZAS_START]])</f>
        <v>0-1-1900</v>
      </c>
      <c r="K3896" t="e">
        <f>INDEX(AKORDT[],MATCH(Tabela_Kwerenda_z_AKORD[[#This Row],[PRACOWNICY_ID]],AKORDT[PRACOWNICY_ID],0),1)</f>
        <v>#N/A</v>
      </c>
    </row>
    <row r="3897" spans="1:11">
      <c r="A3897" s="11"/>
      <c r="B3897" s="11"/>
      <c r="F3897" s="11"/>
      <c r="I3897" t="str">
        <f>LEFT(Tabela_Kwerenda_z_AKORD[[#This Row],[NR_KOMISJI]],5)</f>
        <v/>
      </c>
      <c r="J3897" t="str">
        <f>DAY(Tabela_Kwerenda_z_AKORD[[#This Row],[CZAS_START]]) &amp;"-"&amp; MONTH(Tabela_Kwerenda_z_AKORD[[#This Row],[CZAS_START]]) &amp;"-"&amp; YEAR(Tabela_Kwerenda_z_AKORD[[#This Row],[CZAS_START]])</f>
        <v>0-1-1900</v>
      </c>
      <c r="K3897" t="e">
        <f>INDEX(AKORDT[],MATCH(Tabela_Kwerenda_z_AKORD[[#This Row],[PRACOWNICY_ID]],AKORDT[PRACOWNICY_ID],0),1)</f>
        <v>#N/A</v>
      </c>
    </row>
    <row r="3898" spans="1:11">
      <c r="A3898" s="11"/>
      <c r="B3898" s="11"/>
      <c r="F3898" s="11"/>
      <c r="I3898" t="str">
        <f>LEFT(Tabela_Kwerenda_z_AKORD[[#This Row],[NR_KOMISJI]],5)</f>
        <v/>
      </c>
      <c r="J3898" t="str">
        <f>DAY(Tabela_Kwerenda_z_AKORD[[#This Row],[CZAS_START]]) &amp;"-"&amp; MONTH(Tabela_Kwerenda_z_AKORD[[#This Row],[CZAS_START]]) &amp;"-"&amp; YEAR(Tabela_Kwerenda_z_AKORD[[#This Row],[CZAS_START]])</f>
        <v>0-1-1900</v>
      </c>
      <c r="K3898" t="e">
        <f>INDEX(AKORDT[],MATCH(Tabela_Kwerenda_z_AKORD[[#This Row],[PRACOWNICY_ID]],AKORDT[PRACOWNICY_ID],0),1)</f>
        <v>#N/A</v>
      </c>
    </row>
    <row r="3899" spans="1:11">
      <c r="A3899" s="11"/>
      <c r="B3899" s="11"/>
      <c r="F3899" s="11"/>
      <c r="I3899" t="str">
        <f>LEFT(Tabela_Kwerenda_z_AKORD[[#This Row],[NR_KOMISJI]],5)</f>
        <v/>
      </c>
      <c r="J3899" t="str">
        <f>DAY(Tabela_Kwerenda_z_AKORD[[#This Row],[CZAS_START]]) &amp;"-"&amp; MONTH(Tabela_Kwerenda_z_AKORD[[#This Row],[CZAS_START]]) &amp;"-"&amp; YEAR(Tabela_Kwerenda_z_AKORD[[#This Row],[CZAS_START]])</f>
        <v>0-1-1900</v>
      </c>
      <c r="K3899" t="e">
        <f>INDEX(AKORDT[],MATCH(Tabela_Kwerenda_z_AKORD[[#This Row],[PRACOWNICY_ID]],AKORDT[PRACOWNICY_ID],0),1)</f>
        <v>#N/A</v>
      </c>
    </row>
    <row r="3900" spans="1:11">
      <c r="A3900" s="11"/>
      <c r="B3900" s="11"/>
      <c r="F3900" s="11"/>
      <c r="I3900" t="str">
        <f>LEFT(Tabela_Kwerenda_z_AKORD[[#This Row],[NR_KOMISJI]],5)</f>
        <v/>
      </c>
      <c r="J3900" t="str">
        <f>DAY(Tabela_Kwerenda_z_AKORD[[#This Row],[CZAS_START]]) &amp;"-"&amp; MONTH(Tabela_Kwerenda_z_AKORD[[#This Row],[CZAS_START]]) &amp;"-"&amp; YEAR(Tabela_Kwerenda_z_AKORD[[#This Row],[CZAS_START]])</f>
        <v>0-1-1900</v>
      </c>
      <c r="K3900" t="e">
        <f>INDEX(AKORDT[],MATCH(Tabela_Kwerenda_z_AKORD[[#This Row],[PRACOWNICY_ID]],AKORDT[PRACOWNICY_ID],0),1)</f>
        <v>#N/A</v>
      </c>
    </row>
    <row r="3901" spans="1:11">
      <c r="A3901" s="11"/>
      <c r="B3901" s="11"/>
      <c r="F3901" s="11"/>
      <c r="I3901" t="str">
        <f>LEFT(Tabela_Kwerenda_z_AKORD[[#This Row],[NR_KOMISJI]],5)</f>
        <v/>
      </c>
      <c r="J3901" t="str">
        <f>DAY(Tabela_Kwerenda_z_AKORD[[#This Row],[CZAS_START]]) &amp;"-"&amp; MONTH(Tabela_Kwerenda_z_AKORD[[#This Row],[CZAS_START]]) &amp;"-"&amp; YEAR(Tabela_Kwerenda_z_AKORD[[#This Row],[CZAS_START]])</f>
        <v>0-1-1900</v>
      </c>
      <c r="K3901" t="e">
        <f>INDEX(AKORDT[],MATCH(Tabela_Kwerenda_z_AKORD[[#This Row],[PRACOWNICY_ID]],AKORDT[PRACOWNICY_ID],0),1)</f>
        <v>#N/A</v>
      </c>
    </row>
    <row r="3902" spans="1:11">
      <c r="A3902" s="11"/>
      <c r="B3902" s="11"/>
      <c r="F3902" s="11"/>
      <c r="I3902" t="str">
        <f>LEFT(Tabela_Kwerenda_z_AKORD[[#This Row],[NR_KOMISJI]],5)</f>
        <v/>
      </c>
      <c r="J3902" t="str">
        <f>DAY(Tabela_Kwerenda_z_AKORD[[#This Row],[CZAS_START]]) &amp;"-"&amp; MONTH(Tabela_Kwerenda_z_AKORD[[#This Row],[CZAS_START]]) &amp;"-"&amp; YEAR(Tabela_Kwerenda_z_AKORD[[#This Row],[CZAS_START]])</f>
        <v>0-1-1900</v>
      </c>
      <c r="K3902" t="e">
        <f>INDEX(AKORDT[],MATCH(Tabela_Kwerenda_z_AKORD[[#This Row],[PRACOWNICY_ID]],AKORDT[PRACOWNICY_ID],0),1)</f>
        <v>#N/A</v>
      </c>
    </row>
    <row r="3903" spans="1:11">
      <c r="A3903" s="11"/>
      <c r="B3903" s="11"/>
      <c r="F3903" s="11"/>
      <c r="I3903" t="str">
        <f>LEFT(Tabela_Kwerenda_z_AKORD[[#This Row],[NR_KOMISJI]],5)</f>
        <v/>
      </c>
      <c r="J3903" t="str">
        <f>DAY(Tabela_Kwerenda_z_AKORD[[#This Row],[CZAS_START]]) &amp;"-"&amp; MONTH(Tabela_Kwerenda_z_AKORD[[#This Row],[CZAS_START]]) &amp;"-"&amp; YEAR(Tabela_Kwerenda_z_AKORD[[#This Row],[CZAS_START]])</f>
        <v>0-1-1900</v>
      </c>
      <c r="K3903" t="e">
        <f>INDEX(AKORDT[],MATCH(Tabela_Kwerenda_z_AKORD[[#This Row],[PRACOWNICY_ID]],AKORDT[PRACOWNICY_ID],0),1)</f>
        <v>#N/A</v>
      </c>
    </row>
    <row r="3904" spans="1:11">
      <c r="A3904" s="11"/>
      <c r="B3904" s="11"/>
      <c r="F3904" s="11"/>
      <c r="I3904" t="str">
        <f>LEFT(Tabela_Kwerenda_z_AKORD[[#This Row],[NR_KOMISJI]],5)</f>
        <v/>
      </c>
      <c r="J3904" t="str">
        <f>DAY(Tabela_Kwerenda_z_AKORD[[#This Row],[CZAS_START]]) &amp;"-"&amp; MONTH(Tabela_Kwerenda_z_AKORD[[#This Row],[CZAS_START]]) &amp;"-"&amp; YEAR(Tabela_Kwerenda_z_AKORD[[#This Row],[CZAS_START]])</f>
        <v>0-1-1900</v>
      </c>
      <c r="K3904" t="e">
        <f>INDEX(AKORDT[],MATCH(Tabela_Kwerenda_z_AKORD[[#This Row],[PRACOWNICY_ID]],AKORDT[PRACOWNICY_ID],0),1)</f>
        <v>#N/A</v>
      </c>
    </row>
    <row r="3905" spans="1:11">
      <c r="A3905" s="11"/>
      <c r="B3905" s="11"/>
      <c r="F3905" s="11"/>
      <c r="I3905" t="str">
        <f>LEFT(Tabela_Kwerenda_z_AKORD[[#This Row],[NR_KOMISJI]],5)</f>
        <v/>
      </c>
      <c r="J3905" t="str">
        <f>DAY(Tabela_Kwerenda_z_AKORD[[#This Row],[CZAS_START]]) &amp;"-"&amp; MONTH(Tabela_Kwerenda_z_AKORD[[#This Row],[CZAS_START]]) &amp;"-"&amp; YEAR(Tabela_Kwerenda_z_AKORD[[#This Row],[CZAS_START]])</f>
        <v>0-1-1900</v>
      </c>
      <c r="K3905" t="e">
        <f>INDEX(AKORDT[],MATCH(Tabela_Kwerenda_z_AKORD[[#This Row],[PRACOWNICY_ID]],AKORDT[PRACOWNICY_ID],0),1)</f>
        <v>#N/A</v>
      </c>
    </row>
    <row r="3906" spans="1:11">
      <c r="A3906" s="11"/>
      <c r="B3906" s="11"/>
      <c r="F3906" s="11"/>
      <c r="I3906" t="str">
        <f>LEFT(Tabela_Kwerenda_z_AKORD[[#This Row],[NR_KOMISJI]],5)</f>
        <v/>
      </c>
      <c r="J3906" t="str">
        <f>DAY(Tabela_Kwerenda_z_AKORD[[#This Row],[CZAS_START]]) &amp;"-"&amp; MONTH(Tabela_Kwerenda_z_AKORD[[#This Row],[CZAS_START]]) &amp;"-"&amp; YEAR(Tabela_Kwerenda_z_AKORD[[#This Row],[CZAS_START]])</f>
        <v>0-1-1900</v>
      </c>
      <c r="K3906" t="e">
        <f>INDEX(AKORDT[],MATCH(Tabela_Kwerenda_z_AKORD[[#This Row],[PRACOWNICY_ID]],AKORDT[PRACOWNICY_ID],0),1)</f>
        <v>#N/A</v>
      </c>
    </row>
    <row r="3907" spans="1:11">
      <c r="A3907" s="11"/>
      <c r="B3907" s="11"/>
      <c r="F3907" s="11"/>
      <c r="I3907" t="str">
        <f>LEFT(Tabela_Kwerenda_z_AKORD[[#This Row],[NR_KOMISJI]],5)</f>
        <v/>
      </c>
      <c r="J3907" t="str">
        <f>DAY(Tabela_Kwerenda_z_AKORD[[#This Row],[CZAS_START]]) &amp;"-"&amp; MONTH(Tabela_Kwerenda_z_AKORD[[#This Row],[CZAS_START]]) &amp;"-"&amp; YEAR(Tabela_Kwerenda_z_AKORD[[#This Row],[CZAS_START]])</f>
        <v>0-1-1900</v>
      </c>
      <c r="K3907" t="e">
        <f>INDEX(AKORDT[],MATCH(Tabela_Kwerenda_z_AKORD[[#This Row],[PRACOWNICY_ID]],AKORDT[PRACOWNICY_ID],0),1)</f>
        <v>#N/A</v>
      </c>
    </row>
    <row r="3908" spans="1:11">
      <c r="A3908" s="11"/>
      <c r="B3908" s="11"/>
      <c r="F3908" s="11"/>
      <c r="I3908" t="str">
        <f>LEFT(Tabela_Kwerenda_z_AKORD[[#This Row],[NR_KOMISJI]],5)</f>
        <v/>
      </c>
      <c r="J3908" t="str">
        <f>DAY(Tabela_Kwerenda_z_AKORD[[#This Row],[CZAS_START]]) &amp;"-"&amp; MONTH(Tabela_Kwerenda_z_AKORD[[#This Row],[CZAS_START]]) &amp;"-"&amp; YEAR(Tabela_Kwerenda_z_AKORD[[#This Row],[CZAS_START]])</f>
        <v>0-1-1900</v>
      </c>
      <c r="K3908" t="e">
        <f>INDEX(AKORDT[],MATCH(Tabela_Kwerenda_z_AKORD[[#This Row],[PRACOWNICY_ID]],AKORDT[PRACOWNICY_ID],0),1)</f>
        <v>#N/A</v>
      </c>
    </row>
    <row r="3909" spans="1:11">
      <c r="A3909" s="11"/>
      <c r="B3909" s="11"/>
      <c r="F3909" s="11"/>
      <c r="I3909" t="str">
        <f>LEFT(Tabela_Kwerenda_z_AKORD[[#This Row],[NR_KOMISJI]],5)</f>
        <v/>
      </c>
      <c r="J3909" t="str">
        <f>DAY(Tabela_Kwerenda_z_AKORD[[#This Row],[CZAS_START]]) &amp;"-"&amp; MONTH(Tabela_Kwerenda_z_AKORD[[#This Row],[CZAS_START]]) &amp;"-"&amp; YEAR(Tabela_Kwerenda_z_AKORD[[#This Row],[CZAS_START]])</f>
        <v>0-1-1900</v>
      </c>
      <c r="K3909" t="e">
        <f>INDEX(AKORDT[],MATCH(Tabela_Kwerenda_z_AKORD[[#This Row],[PRACOWNICY_ID]],AKORDT[PRACOWNICY_ID],0),1)</f>
        <v>#N/A</v>
      </c>
    </row>
    <row r="3910" spans="1:11">
      <c r="A3910" s="11"/>
      <c r="B3910" s="11"/>
      <c r="F3910" s="11"/>
      <c r="I3910" t="str">
        <f>LEFT(Tabela_Kwerenda_z_AKORD[[#This Row],[NR_KOMISJI]],5)</f>
        <v/>
      </c>
      <c r="J3910" t="str">
        <f>DAY(Tabela_Kwerenda_z_AKORD[[#This Row],[CZAS_START]]) &amp;"-"&amp; MONTH(Tabela_Kwerenda_z_AKORD[[#This Row],[CZAS_START]]) &amp;"-"&amp; YEAR(Tabela_Kwerenda_z_AKORD[[#This Row],[CZAS_START]])</f>
        <v>0-1-1900</v>
      </c>
      <c r="K3910" t="e">
        <f>INDEX(AKORDT[],MATCH(Tabela_Kwerenda_z_AKORD[[#This Row],[PRACOWNICY_ID]],AKORDT[PRACOWNICY_ID],0),1)</f>
        <v>#N/A</v>
      </c>
    </row>
    <row r="3911" spans="1:11">
      <c r="A3911" s="11"/>
      <c r="B3911" s="11"/>
      <c r="F3911" s="11"/>
      <c r="I3911" t="str">
        <f>LEFT(Tabela_Kwerenda_z_AKORD[[#This Row],[NR_KOMISJI]],5)</f>
        <v/>
      </c>
      <c r="J3911" t="str">
        <f>DAY(Tabela_Kwerenda_z_AKORD[[#This Row],[CZAS_START]]) &amp;"-"&amp; MONTH(Tabela_Kwerenda_z_AKORD[[#This Row],[CZAS_START]]) &amp;"-"&amp; YEAR(Tabela_Kwerenda_z_AKORD[[#This Row],[CZAS_START]])</f>
        <v>0-1-1900</v>
      </c>
      <c r="K3911" t="e">
        <f>INDEX(AKORDT[],MATCH(Tabela_Kwerenda_z_AKORD[[#This Row],[PRACOWNICY_ID]],AKORDT[PRACOWNICY_ID],0),1)</f>
        <v>#N/A</v>
      </c>
    </row>
    <row r="3912" spans="1:11">
      <c r="A3912" s="11"/>
      <c r="B3912" s="11"/>
      <c r="F3912" s="11"/>
      <c r="I3912" t="str">
        <f>LEFT(Tabela_Kwerenda_z_AKORD[[#This Row],[NR_KOMISJI]],5)</f>
        <v/>
      </c>
      <c r="J3912" t="str">
        <f>DAY(Tabela_Kwerenda_z_AKORD[[#This Row],[CZAS_START]]) &amp;"-"&amp; MONTH(Tabela_Kwerenda_z_AKORD[[#This Row],[CZAS_START]]) &amp;"-"&amp; YEAR(Tabela_Kwerenda_z_AKORD[[#This Row],[CZAS_START]])</f>
        <v>0-1-1900</v>
      </c>
      <c r="K3912" t="e">
        <f>INDEX(AKORDT[],MATCH(Tabela_Kwerenda_z_AKORD[[#This Row],[PRACOWNICY_ID]],AKORDT[PRACOWNICY_ID],0),1)</f>
        <v>#N/A</v>
      </c>
    </row>
    <row r="3913" spans="1:11">
      <c r="A3913" s="11"/>
      <c r="B3913" s="11"/>
      <c r="F3913" s="11"/>
      <c r="I3913" t="str">
        <f>LEFT(Tabela_Kwerenda_z_AKORD[[#This Row],[NR_KOMISJI]],5)</f>
        <v/>
      </c>
      <c r="J3913" t="str">
        <f>DAY(Tabela_Kwerenda_z_AKORD[[#This Row],[CZAS_START]]) &amp;"-"&amp; MONTH(Tabela_Kwerenda_z_AKORD[[#This Row],[CZAS_START]]) &amp;"-"&amp; YEAR(Tabela_Kwerenda_z_AKORD[[#This Row],[CZAS_START]])</f>
        <v>0-1-1900</v>
      </c>
      <c r="K3913" t="e">
        <f>INDEX(AKORDT[],MATCH(Tabela_Kwerenda_z_AKORD[[#This Row],[PRACOWNICY_ID]],AKORDT[PRACOWNICY_ID],0),1)</f>
        <v>#N/A</v>
      </c>
    </row>
    <row r="3914" spans="1:11">
      <c r="A3914" s="11"/>
      <c r="B3914" s="11"/>
      <c r="F3914" s="11"/>
      <c r="I3914" t="str">
        <f>LEFT(Tabela_Kwerenda_z_AKORD[[#This Row],[NR_KOMISJI]],5)</f>
        <v/>
      </c>
      <c r="J3914" t="str">
        <f>DAY(Tabela_Kwerenda_z_AKORD[[#This Row],[CZAS_START]]) &amp;"-"&amp; MONTH(Tabela_Kwerenda_z_AKORD[[#This Row],[CZAS_START]]) &amp;"-"&amp; YEAR(Tabela_Kwerenda_z_AKORD[[#This Row],[CZAS_START]])</f>
        <v>0-1-1900</v>
      </c>
      <c r="K3914" t="e">
        <f>INDEX(AKORDT[],MATCH(Tabela_Kwerenda_z_AKORD[[#This Row],[PRACOWNICY_ID]],AKORDT[PRACOWNICY_ID],0),1)</f>
        <v>#N/A</v>
      </c>
    </row>
    <row r="3915" spans="1:11">
      <c r="A3915" s="11"/>
      <c r="B3915" s="11"/>
      <c r="F3915" s="11"/>
      <c r="I3915" t="str">
        <f>LEFT(Tabela_Kwerenda_z_AKORD[[#This Row],[NR_KOMISJI]],5)</f>
        <v/>
      </c>
      <c r="J3915" t="str">
        <f>DAY(Tabela_Kwerenda_z_AKORD[[#This Row],[CZAS_START]]) &amp;"-"&amp; MONTH(Tabela_Kwerenda_z_AKORD[[#This Row],[CZAS_START]]) &amp;"-"&amp; YEAR(Tabela_Kwerenda_z_AKORD[[#This Row],[CZAS_START]])</f>
        <v>0-1-1900</v>
      </c>
      <c r="K3915" t="e">
        <f>INDEX(AKORDT[],MATCH(Tabela_Kwerenda_z_AKORD[[#This Row],[PRACOWNICY_ID]],AKORDT[PRACOWNICY_ID],0),1)</f>
        <v>#N/A</v>
      </c>
    </row>
    <row r="3916" spans="1:11">
      <c r="A3916" s="11"/>
      <c r="B3916" s="11"/>
      <c r="F3916" s="11"/>
      <c r="I3916" t="str">
        <f>LEFT(Tabela_Kwerenda_z_AKORD[[#This Row],[NR_KOMISJI]],5)</f>
        <v/>
      </c>
      <c r="J3916" t="str">
        <f>DAY(Tabela_Kwerenda_z_AKORD[[#This Row],[CZAS_START]]) &amp;"-"&amp; MONTH(Tabela_Kwerenda_z_AKORD[[#This Row],[CZAS_START]]) &amp;"-"&amp; YEAR(Tabela_Kwerenda_z_AKORD[[#This Row],[CZAS_START]])</f>
        <v>0-1-1900</v>
      </c>
      <c r="K3916" t="e">
        <f>INDEX(AKORDT[],MATCH(Tabela_Kwerenda_z_AKORD[[#This Row],[PRACOWNICY_ID]],AKORDT[PRACOWNICY_ID],0),1)</f>
        <v>#N/A</v>
      </c>
    </row>
    <row r="3917" spans="1:11">
      <c r="A3917" s="11"/>
      <c r="B3917" s="11"/>
      <c r="F3917" s="11"/>
      <c r="I3917" t="str">
        <f>LEFT(Tabela_Kwerenda_z_AKORD[[#This Row],[NR_KOMISJI]],5)</f>
        <v/>
      </c>
      <c r="J3917" t="str">
        <f>DAY(Tabela_Kwerenda_z_AKORD[[#This Row],[CZAS_START]]) &amp;"-"&amp; MONTH(Tabela_Kwerenda_z_AKORD[[#This Row],[CZAS_START]]) &amp;"-"&amp; YEAR(Tabela_Kwerenda_z_AKORD[[#This Row],[CZAS_START]])</f>
        <v>0-1-1900</v>
      </c>
      <c r="K3917" t="e">
        <f>INDEX(AKORDT[],MATCH(Tabela_Kwerenda_z_AKORD[[#This Row],[PRACOWNICY_ID]],AKORDT[PRACOWNICY_ID],0),1)</f>
        <v>#N/A</v>
      </c>
    </row>
    <row r="3918" spans="1:11">
      <c r="A3918" s="11"/>
      <c r="B3918" s="11"/>
      <c r="F3918" s="11"/>
      <c r="I3918" t="str">
        <f>LEFT(Tabela_Kwerenda_z_AKORD[[#This Row],[NR_KOMISJI]],5)</f>
        <v/>
      </c>
      <c r="J3918" t="str">
        <f>DAY(Tabela_Kwerenda_z_AKORD[[#This Row],[CZAS_START]]) &amp;"-"&amp; MONTH(Tabela_Kwerenda_z_AKORD[[#This Row],[CZAS_START]]) &amp;"-"&amp; YEAR(Tabela_Kwerenda_z_AKORD[[#This Row],[CZAS_START]])</f>
        <v>0-1-1900</v>
      </c>
      <c r="K3918" t="e">
        <f>INDEX(AKORDT[],MATCH(Tabela_Kwerenda_z_AKORD[[#This Row],[PRACOWNICY_ID]],AKORDT[PRACOWNICY_ID],0),1)</f>
        <v>#N/A</v>
      </c>
    </row>
    <row r="3919" spans="1:11">
      <c r="A3919" s="11"/>
      <c r="B3919" s="11"/>
      <c r="F3919" s="11"/>
      <c r="I3919" t="str">
        <f>LEFT(Tabela_Kwerenda_z_AKORD[[#This Row],[NR_KOMISJI]],5)</f>
        <v/>
      </c>
      <c r="J3919" t="str">
        <f>DAY(Tabela_Kwerenda_z_AKORD[[#This Row],[CZAS_START]]) &amp;"-"&amp; MONTH(Tabela_Kwerenda_z_AKORD[[#This Row],[CZAS_START]]) &amp;"-"&amp; YEAR(Tabela_Kwerenda_z_AKORD[[#This Row],[CZAS_START]])</f>
        <v>0-1-1900</v>
      </c>
      <c r="K3919" t="e">
        <f>INDEX(AKORDT[],MATCH(Tabela_Kwerenda_z_AKORD[[#This Row],[PRACOWNICY_ID]],AKORDT[PRACOWNICY_ID],0),1)</f>
        <v>#N/A</v>
      </c>
    </row>
    <row r="3920" spans="1:11">
      <c r="A3920" s="11"/>
      <c r="B3920" s="11"/>
      <c r="F3920" s="11"/>
      <c r="I3920" t="str">
        <f>LEFT(Tabela_Kwerenda_z_AKORD[[#This Row],[NR_KOMISJI]],5)</f>
        <v/>
      </c>
      <c r="J3920" t="str">
        <f>DAY(Tabela_Kwerenda_z_AKORD[[#This Row],[CZAS_START]]) &amp;"-"&amp; MONTH(Tabela_Kwerenda_z_AKORD[[#This Row],[CZAS_START]]) &amp;"-"&amp; YEAR(Tabela_Kwerenda_z_AKORD[[#This Row],[CZAS_START]])</f>
        <v>0-1-1900</v>
      </c>
      <c r="K3920" t="e">
        <f>INDEX(AKORDT[],MATCH(Tabela_Kwerenda_z_AKORD[[#This Row],[PRACOWNICY_ID]],AKORDT[PRACOWNICY_ID],0),1)</f>
        <v>#N/A</v>
      </c>
    </row>
    <row r="3921" spans="1:11">
      <c r="A3921" s="11"/>
      <c r="B3921" s="11"/>
      <c r="F3921" s="11"/>
      <c r="I3921" t="str">
        <f>LEFT(Tabela_Kwerenda_z_AKORD[[#This Row],[NR_KOMISJI]],5)</f>
        <v/>
      </c>
      <c r="J3921" t="str">
        <f>DAY(Tabela_Kwerenda_z_AKORD[[#This Row],[CZAS_START]]) &amp;"-"&amp; MONTH(Tabela_Kwerenda_z_AKORD[[#This Row],[CZAS_START]]) &amp;"-"&amp; YEAR(Tabela_Kwerenda_z_AKORD[[#This Row],[CZAS_START]])</f>
        <v>0-1-1900</v>
      </c>
      <c r="K3921" t="e">
        <f>INDEX(AKORDT[],MATCH(Tabela_Kwerenda_z_AKORD[[#This Row],[PRACOWNICY_ID]],AKORDT[PRACOWNICY_ID],0),1)</f>
        <v>#N/A</v>
      </c>
    </row>
    <row r="3922" spans="1:11">
      <c r="A3922" s="11"/>
      <c r="B3922" s="11"/>
      <c r="F3922" s="11"/>
      <c r="I3922" t="str">
        <f>LEFT(Tabela_Kwerenda_z_AKORD[[#This Row],[NR_KOMISJI]],5)</f>
        <v/>
      </c>
      <c r="J3922" t="str">
        <f>DAY(Tabela_Kwerenda_z_AKORD[[#This Row],[CZAS_START]]) &amp;"-"&amp; MONTH(Tabela_Kwerenda_z_AKORD[[#This Row],[CZAS_START]]) &amp;"-"&amp; YEAR(Tabela_Kwerenda_z_AKORD[[#This Row],[CZAS_START]])</f>
        <v>0-1-1900</v>
      </c>
      <c r="K3922" t="e">
        <f>INDEX(AKORDT[],MATCH(Tabela_Kwerenda_z_AKORD[[#This Row],[PRACOWNICY_ID]],AKORDT[PRACOWNICY_ID],0),1)</f>
        <v>#N/A</v>
      </c>
    </row>
    <row r="3923" spans="1:11">
      <c r="A3923" s="11"/>
      <c r="B3923" s="11"/>
      <c r="F3923" s="11"/>
      <c r="I3923" t="str">
        <f>LEFT(Tabela_Kwerenda_z_AKORD[[#This Row],[NR_KOMISJI]],5)</f>
        <v/>
      </c>
      <c r="J3923" t="str">
        <f>DAY(Tabela_Kwerenda_z_AKORD[[#This Row],[CZAS_START]]) &amp;"-"&amp; MONTH(Tabela_Kwerenda_z_AKORD[[#This Row],[CZAS_START]]) &amp;"-"&amp; YEAR(Tabela_Kwerenda_z_AKORD[[#This Row],[CZAS_START]])</f>
        <v>0-1-1900</v>
      </c>
      <c r="K3923" t="e">
        <f>INDEX(AKORDT[],MATCH(Tabela_Kwerenda_z_AKORD[[#This Row],[PRACOWNICY_ID]],AKORDT[PRACOWNICY_ID],0),1)</f>
        <v>#N/A</v>
      </c>
    </row>
    <row r="3924" spans="1:11">
      <c r="A3924" s="11"/>
      <c r="B3924" s="11"/>
      <c r="F3924" s="11"/>
      <c r="I3924" t="str">
        <f>LEFT(Tabela_Kwerenda_z_AKORD[[#This Row],[NR_KOMISJI]],5)</f>
        <v/>
      </c>
      <c r="J3924" t="str">
        <f>DAY(Tabela_Kwerenda_z_AKORD[[#This Row],[CZAS_START]]) &amp;"-"&amp; MONTH(Tabela_Kwerenda_z_AKORD[[#This Row],[CZAS_START]]) &amp;"-"&amp; YEAR(Tabela_Kwerenda_z_AKORD[[#This Row],[CZAS_START]])</f>
        <v>0-1-1900</v>
      </c>
      <c r="K3924" t="e">
        <f>INDEX(AKORDT[],MATCH(Tabela_Kwerenda_z_AKORD[[#This Row],[PRACOWNICY_ID]],AKORDT[PRACOWNICY_ID],0),1)</f>
        <v>#N/A</v>
      </c>
    </row>
    <row r="3925" spans="1:11">
      <c r="A3925" s="11"/>
      <c r="B3925" s="11"/>
      <c r="F3925" s="11"/>
      <c r="I3925" t="str">
        <f>LEFT(Tabela_Kwerenda_z_AKORD[[#This Row],[NR_KOMISJI]],5)</f>
        <v/>
      </c>
      <c r="J3925" t="str">
        <f>DAY(Tabela_Kwerenda_z_AKORD[[#This Row],[CZAS_START]]) &amp;"-"&amp; MONTH(Tabela_Kwerenda_z_AKORD[[#This Row],[CZAS_START]]) &amp;"-"&amp; YEAR(Tabela_Kwerenda_z_AKORD[[#This Row],[CZAS_START]])</f>
        <v>0-1-1900</v>
      </c>
      <c r="K3925" t="e">
        <f>INDEX(AKORDT[],MATCH(Tabela_Kwerenda_z_AKORD[[#This Row],[PRACOWNICY_ID]],AKORDT[PRACOWNICY_ID],0),1)</f>
        <v>#N/A</v>
      </c>
    </row>
    <row r="3926" spans="1:11">
      <c r="A3926" s="11"/>
      <c r="B3926" s="11"/>
      <c r="F3926" s="11"/>
      <c r="I3926" t="str">
        <f>LEFT(Tabela_Kwerenda_z_AKORD[[#This Row],[NR_KOMISJI]],5)</f>
        <v/>
      </c>
      <c r="J3926" t="str">
        <f>DAY(Tabela_Kwerenda_z_AKORD[[#This Row],[CZAS_START]]) &amp;"-"&amp; MONTH(Tabela_Kwerenda_z_AKORD[[#This Row],[CZAS_START]]) &amp;"-"&amp; YEAR(Tabela_Kwerenda_z_AKORD[[#This Row],[CZAS_START]])</f>
        <v>0-1-1900</v>
      </c>
      <c r="K3926" t="e">
        <f>INDEX(AKORDT[],MATCH(Tabela_Kwerenda_z_AKORD[[#This Row],[PRACOWNICY_ID]],AKORDT[PRACOWNICY_ID],0),1)</f>
        <v>#N/A</v>
      </c>
    </row>
    <row r="3927" spans="1:11">
      <c r="A3927" s="11"/>
      <c r="B3927" s="11"/>
      <c r="F3927" s="11"/>
      <c r="I3927" t="str">
        <f>LEFT(Tabela_Kwerenda_z_AKORD[[#This Row],[NR_KOMISJI]],5)</f>
        <v/>
      </c>
      <c r="J3927" t="str">
        <f>DAY(Tabela_Kwerenda_z_AKORD[[#This Row],[CZAS_START]]) &amp;"-"&amp; MONTH(Tabela_Kwerenda_z_AKORD[[#This Row],[CZAS_START]]) &amp;"-"&amp; YEAR(Tabela_Kwerenda_z_AKORD[[#This Row],[CZAS_START]])</f>
        <v>0-1-1900</v>
      </c>
      <c r="K3927" t="e">
        <f>INDEX(AKORDT[],MATCH(Tabela_Kwerenda_z_AKORD[[#This Row],[PRACOWNICY_ID]],AKORDT[PRACOWNICY_ID],0),1)</f>
        <v>#N/A</v>
      </c>
    </row>
    <row r="3928" spans="1:11">
      <c r="A3928" s="11"/>
      <c r="B3928" s="11"/>
      <c r="F3928" s="11"/>
      <c r="I3928" t="str">
        <f>LEFT(Tabela_Kwerenda_z_AKORD[[#This Row],[NR_KOMISJI]],5)</f>
        <v/>
      </c>
      <c r="J3928" t="str">
        <f>DAY(Tabela_Kwerenda_z_AKORD[[#This Row],[CZAS_START]]) &amp;"-"&amp; MONTH(Tabela_Kwerenda_z_AKORD[[#This Row],[CZAS_START]]) &amp;"-"&amp; YEAR(Tabela_Kwerenda_z_AKORD[[#This Row],[CZAS_START]])</f>
        <v>0-1-1900</v>
      </c>
      <c r="K3928" t="e">
        <f>INDEX(AKORDT[],MATCH(Tabela_Kwerenda_z_AKORD[[#This Row],[PRACOWNICY_ID]],AKORDT[PRACOWNICY_ID],0),1)</f>
        <v>#N/A</v>
      </c>
    </row>
    <row r="3929" spans="1:11">
      <c r="A3929" s="11"/>
      <c r="B3929" s="11"/>
      <c r="F3929" s="11"/>
      <c r="I3929" t="str">
        <f>LEFT(Tabela_Kwerenda_z_AKORD[[#This Row],[NR_KOMISJI]],5)</f>
        <v/>
      </c>
      <c r="J3929" t="str">
        <f>DAY(Tabela_Kwerenda_z_AKORD[[#This Row],[CZAS_START]]) &amp;"-"&amp; MONTH(Tabela_Kwerenda_z_AKORD[[#This Row],[CZAS_START]]) &amp;"-"&amp; YEAR(Tabela_Kwerenda_z_AKORD[[#This Row],[CZAS_START]])</f>
        <v>0-1-1900</v>
      </c>
      <c r="K3929" t="e">
        <f>INDEX(AKORDT[],MATCH(Tabela_Kwerenda_z_AKORD[[#This Row],[PRACOWNICY_ID]],AKORDT[PRACOWNICY_ID],0),1)</f>
        <v>#N/A</v>
      </c>
    </row>
    <row r="3930" spans="1:11">
      <c r="A3930" s="11"/>
      <c r="B3930" s="11"/>
      <c r="F3930" s="11"/>
      <c r="I3930" t="str">
        <f>LEFT(Tabela_Kwerenda_z_AKORD[[#This Row],[NR_KOMISJI]],5)</f>
        <v/>
      </c>
      <c r="J3930" t="str">
        <f>DAY(Tabela_Kwerenda_z_AKORD[[#This Row],[CZAS_START]]) &amp;"-"&amp; MONTH(Tabela_Kwerenda_z_AKORD[[#This Row],[CZAS_START]]) &amp;"-"&amp; YEAR(Tabela_Kwerenda_z_AKORD[[#This Row],[CZAS_START]])</f>
        <v>0-1-1900</v>
      </c>
      <c r="K3930" t="e">
        <f>INDEX(AKORDT[],MATCH(Tabela_Kwerenda_z_AKORD[[#This Row],[PRACOWNICY_ID]],AKORDT[PRACOWNICY_ID],0),1)</f>
        <v>#N/A</v>
      </c>
    </row>
    <row r="3931" spans="1:11">
      <c r="A3931" s="11"/>
      <c r="B3931" s="11"/>
      <c r="F3931" s="11"/>
      <c r="I3931" t="str">
        <f>LEFT(Tabela_Kwerenda_z_AKORD[[#This Row],[NR_KOMISJI]],5)</f>
        <v/>
      </c>
      <c r="J3931" t="str">
        <f>DAY(Tabela_Kwerenda_z_AKORD[[#This Row],[CZAS_START]]) &amp;"-"&amp; MONTH(Tabela_Kwerenda_z_AKORD[[#This Row],[CZAS_START]]) &amp;"-"&amp; YEAR(Tabela_Kwerenda_z_AKORD[[#This Row],[CZAS_START]])</f>
        <v>0-1-1900</v>
      </c>
      <c r="K3931" t="e">
        <f>INDEX(AKORDT[],MATCH(Tabela_Kwerenda_z_AKORD[[#This Row],[PRACOWNICY_ID]],AKORDT[PRACOWNICY_ID],0),1)</f>
        <v>#N/A</v>
      </c>
    </row>
    <row r="3932" spans="1:11">
      <c r="A3932" s="11"/>
      <c r="B3932" s="11"/>
      <c r="F3932" s="11"/>
      <c r="I3932" t="str">
        <f>LEFT(Tabela_Kwerenda_z_AKORD[[#This Row],[NR_KOMISJI]],5)</f>
        <v/>
      </c>
      <c r="J3932" t="str">
        <f>DAY(Tabela_Kwerenda_z_AKORD[[#This Row],[CZAS_START]]) &amp;"-"&amp; MONTH(Tabela_Kwerenda_z_AKORD[[#This Row],[CZAS_START]]) &amp;"-"&amp; YEAR(Tabela_Kwerenda_z_AKORD[[#This Row],[CZAS_START]])</f>
        <v>0-1-1900</v>
      </c>
      <c r="K3932" t="e">
        <f>INDEX(AKORDT[],MATCH(Tabela_Kwerenda_z_AKORD[[#This Row],[PRACOWNICY_ID]],AKORDT[PRACOWNICY_ID],0),1)</f>
        <v>#N/A</v>
      </c>
    </row>
    <row r="3933" spans="1:11">
      <c r="A3933" s="11"/>
      <c r="B3933" s="11"/>
      <c r="F3933" s="11"/>
      <c r="I3933" t="str">
        <f>LEFT(Tabela_Kwerenda_z_AKORD[[#This Row],[NR_KOMISJI]],5)</f>
        <v/>
      </c>
      <c r="J3933" t="str">
        <f>DAY(Tabela_Kwerenda_z_AKORD[[#This Row],[CZAS_START]]) &amp;"-"&amp; MONTH(Tabela_Kwerenda_z_AKORD[[#This Row],[CZAS_START]]) &amp;"-"&amp; YEAR(Tabela_Kwerenda_z_AKORD[[#This Row],[CZAS_START]])</f>
        <v>0-1-1900</v>
      </c>
      <c r="K3933" t="e">
        <f>INDEX(AKORDT[],MATCH(Tabela_Kwerenda_z_AKORD[[#This Row],[PRACOWNICY_ID]],AKORDT[PRACOWNICY_ID],0),1)</f>
        <v>#N/A</v>
      </c>
    </row>
    <row r="3934" spans="1:11">
      <c r="A3934" s="11"/>
      <c r="B3934" s="11"/>
      <c r="F3934" s="11"/>
      <c r="I3934" t="str">
        <f>LEFT(Tabela_Kwerenda_z_AKORD[[#This Row],[NR_KOMISJI]],5)</f>
        <v/>
      </c>
      <c r="J3934" t="str">
        <f>DAY(Tabela_Kwerenda_z_AKORD[[#This Row],[CZAS_START]]) &amp;"-"&amp; MONTH(Tabela_Kwerenda_z_AKORD[[#This Row],[CZAS_START]]) &amp;"-"&amp; YEAR(Tabela_Kwerenda_z_AKORD[[#This Row],[CZAS_START]])</f>
        <v>0-1-1900</v>
      </c>
      <c r="K3934" t="e">
        <f>INDEX(AKORDT[],MATCH(Tabela_Kwerenda_z_AKORD[[#This Row],[PRACOWNICY_ID]],AKORDT[PRACOWNICY_ID],0),1)</f>
        <v>#N/A</v>
      </c>
    </row>
    <row r="3935" spans="1:11">
      <c r="A3935" s="11"/>
      <c r="B3935" s="11"/>
      <c r="F3935" s="11"/>
      <c r="I3935" t="str">
        <f>LEFT(Tabela_Kwerenda_z_AKORD[[#This Row],[NR_KOMISJI]],5)</f>
        <v/>
      </c>
      <c r="J3935" t="str">
        <f>DAY(Tabela_Kwerenda_z_AKORD[[#This Row],[CZAS_START]]) &amp;"-"&amp; MONTH(Tabela_Kwerenda_z_AKORD[[#This Row],[CZAS_START]]) &amp;"-"&amp; YEAR(Tabela_Kwerenda_z_AKORD[[#This Row],[CZAS_START]])</f>
        <v>0-1-1900</v>
      </c>
      <c r="K3935" t="e">
        <f>INDEX(AKORDT[],MATCH(Tabela_Kwerenda_z_AKORD[[#This Row],[PRACOWNICY_ID]],AKORDT[PRACOWNICY_ID],0),1)</f>
        <v>#N/A</v>
      </c>
    </row>
    <row r="3936" spans="1:11">
      <c r="A3936" s="11"/>
      <c r="B3936" s="11"/>
      <c r="F3936" s="11"/>
      <c r="I3936" t="str">
        <f>LEFT(Tabela_Kwerenda_z_AKORD[[#This Row],[NR_KOMISJI]],5)</f>
        <v/>
      </c>
      <c r="J3936" t="str">
        <f>DAY(Tabela_Kwerenda_z_AKORD[[#This Row],[CZAS_START]]) &amp;"-"&amp; MONTH(Tabela_Kwerenda_z_AKORD[[#This Row],[CZAS_START]]) &amp;"-"&amp; YEAR(Tabela_Kwerenda_z_AKORD[[#This Row],[CZAS_START]])</f>
        <v>0-1-1900</v>
      </c>
      <c r="K3936" t="e">
        <f>INDEX(AKORDT[],MATCH(Tabela_Kwerenda_z_AKORD[[#This Row],[PRACOWNICY_ID]],AKORDT[PRACOWNICY_ID],0),1)</f>
        <v>#N/A</v>
      </c>
    </row>
    <row r="3937" spans="1:11">
      <c r="A3937" s="11"/>
      <c r="B3937" s="11"/>
      <c r="F3937" s="11"/>
      <c r="I3937" t="str">
        <f>LEFT(Tabela_Kwerenda_z_AKORD[[#This Row],[NR_KOMISJI]],5)</f>
        <v/>
      </c>
      <c r="J3937" t="str">
        <f>DAY(Tabela_Kwerenda_z_AKORD[[#This Row],[CZAS_START]]) &amp;"-"&amp; MONTH(Tabela_Kwerenda_z_AKORD[[#This Row],[CZAS_START]]) &amp;"-"&amp; YEAR(Tabela_Kwerenda_z_AKORD[[#This Row],[CZAS_START]])</f>
        <v>0-1-1900</v>
      </c>
      <c r="K3937" t="e">
        <f>INDEX(AKORDT[],MATCH(Tabela_Kwerenda_z_AKORD[[#This Row],[PRACOWNICY_ID]],AKORDT[PRACOWNICY_ID],0),1)</f>
        <v>#N/A</v>
      </c>
    </row>
    <row r="3938" spans="1:11">
      <c r="A3938" s="11"/>
      <c r="B3938" s="11"/>
      <c r="F3938" s="11"/>
      <c r="I3938" t="str">
        <f>LEFT(Tabela_Kwerenda_z_AKORD[[#This Row],[NR_KOMISJI]],5)</f>
        <v/>
      </c>
      <c r="J3938" t="str">
        <f>DAY(Tabela_Kwerenda_z_AKORD[[#This Row],[CZAS_START]]) &amp;"-"&amp; MONTH(Tabela_Kwerenda_z_AKORD[[#This Row],[CZAS_START]]) &amp;"-"&amp; YEAR(Tabela_Kwerenda_z_AKORD[[#This Row],[CZAS_START]])</f>
        <v>0-1-1900</v>
      </c>
      <c r="K3938" t="e">
        <f>INDEX(AKORDT[],MATCH(Tabela_Kwerenda_z_AKORD[[#This Row],[PRACOWNICY_ID]],AKORDT[PRACOWNICY_ID],0),1)</f>
        <v>#N/A</v>
      </c>
    </row>
    <row r="3939" spans="1:11">
      <c r="A3939" s="11"/>
      <c r="B3939" s="11"/>
      <c r="F3939" s="11"/>
      <c r="I3939" t="str">
        <f>LEFT(Tabela_Kwerenda_z_AKORD[[#This Row],[NR_KOMISJI]],5)</f>
        <v/>
      </c>
      <c r="J3939" t="str">
        <f>DAY(Tabela_Kwerenda_z_AKORD[[#This Row],[CZAS_START]]) &amp;"-"&amp; MONTH(Tabela_Kwerenda_z_AKORD[[#This Row],[CZAS_START]]) &amp;"-"&amp; YEAR(Tabela_Kwerenda_z_AKORD[[#This Row],[CZAS_START]])</f>
        <v>0-1-1900</v>
      </c>
      <c r="K3939" t="e">
        <f>INDEX(AKORDT[],MATCH(Tabela_Kwerenda_z_AKORD[[#This Row],[PRACOWNICY_ID]],AKORDT[PRACOWNICY_ID],0),1)</f>
        <v>#N/A</v>
      </c>
    </row>
    <row r="3940" spans="1:11">
      <c r="A3940" s="11"/>
      <c r="B3940" s="11"/>
      <c r="F3940" s="11"/>
      <c r="I3940" t="str">
        <f>LEFT(Tabela_Kwerenda_z_AKORD[[#This Row],[NR_KOMISJI]],5)</f>
        <v/>
      </c>
      <c r="J3940" t="str">
        <f>DAY(Tabela_Kwerenda_z_AKORD[[#This Row],[CZAS_START]]) &amp;"-"&amp; MONTH(Tabela_Kwerenda_z_AKORD[[#This Row],[CZAS_START]]) &amp;"-"&amp; YEAR(Tabela_Kwerenda_z_AKORD[[#This Row],[CZAS_START]])</f>
        <v>0-1-1900</v>
      </c>
      <c r="K3940" t="e">
        <f>INDEX(AKORDT[],MATCH(Tabela_Kwerenda_z_AKORD[[#This Row],[PRACOWNICY_ID]],AKORDT[PRACOWNICY_ID],0),1)</f>
        <v>#N/A</v>
      </c>
    </row>
    <row r="3941" spans="1:11">
      <c r="A3941" s="11"/>
      <c r="B3941" s="11"/>
      <c r="F3941" s="11"/>
      <c r="I3941" t="str">
        <f>LEFT(Tabela_Kwerenda_z_AKORD[[#This Row],[NR_KOMISJI]],5)</f>
        <v/>
      </c>
      <c r="J3941" t="str">
        <f>DAY(Tabela_Kwerenda_z_AKORD[[#This Row],[CZAS_START]]) &amp;"-"&amp; MONTH(Tabela_Kwerenda_z_AKORD[[#This Row],[CZAS_START]]) &amp;"-"&amp; YEAR(Tabela_Kwerenda_z_AKORD[[#This Row],[CZAS_START]])</f>
        <v>0-1-1900</v>
      </c>
      <c r="K3941" t="e">
        <f>INDEX(AKORDT[],MATCH(Tabela_Kwerenda_z_AKORD[[#This Row],[PRACOWNICY_ID]],AKORDT[PRACOWNICY_ID],0),1)</f>
        <v>#N/A</v>
      </c>
    </row>
    <row r="3942" spans="1:11">
      <c r="A3942" s="11"/>
      <c r="B3942" s="11"/>
      <c r="F3942" s="11"/>
      <c r="I3942" t="str">
        <f>LEFT(Tabela_Kwerenda_z_AKORD[[#This Row],[NR_KOMISJI]],5)</f>
        <v/>
      </c>
      <c r="J3942" t="str">
        <f>DAY(Tabela_Kwerenda_z_AKORD[[#This Row],[CZAS_START]]) &amp;"-"&amp; MONTH(Tabela_Kwerenda_z_AKORD[[#This Row],[CZAS_START]]) &amp;"-"&amp; YEAR(Tabela_Kwerenda_z_AKORD[[#This Row],[CZAS_START]])</f>
        <v>0-1-1900</v>
      </c>
      <c r="K3942" t="e">
        <f>INDEX(AKORDT[],MATCH(Tabela_Kwerenda_z_AKORD[[#This Row],[PRACOWNICY_ID]],AKORDT[PRACOWNICY_ID],0),1)</f>
        <v>#N/A</v>
      </c>
    </row>
    <row r="3943" spans="1:11">
      <c r="A3943" s="11"/>
      <c r="B3943" s="11"/>
      <c r="F3943" s="11"/>
      <c r="I3943" t="str">
        <f>LEFT(Tabela_Kwerenda_z_AKORD[[#This Row],[NR_KOMISJI]],5)</f>
        <v/>
      </c>
      <c r="J3943" t="str">
        <f>DAY(Tabela_Kwerenda_z_AKORD[[#This Row],[CZAS_START]]) &amp;"-"&amp; MONTH(Tabela_Kwerenda_z_AKORD[[#This Row],[CZAS_START]]) &amp;"-"&amp; YEAR(Tabela_Kwerenda_z_AKORD[[#This Row],[CZAS_START]])</f>
        <v>0-1-1900</v>
      </c>
      <c r="K3943" t="e">
        <f>INDEX(AKORDT[],MATCH(Tabela_Kwerenda_z_AKORD[[#This Row],[PRACOWNICY_ID]],AKORDT[PRACOWNICY_ID],0),1)</f>
        <v>#N/A</v>
      </c>
    </row>
    <row r="3944" spans="1:11">
      <c r="A3944" s="11"/>
      <c r="B3944" s="11"/>
      <c r="F3944" s="11"/>
      <c r="I3944" t="str">
        <f>LEFT(Tabela_Kwerenda_z_AKORD[[#This Row],[NR_KOMISJI]],5)</f>
        <v/>
      </c>
      <c r="J3944" t="str">
        <f>DAY(Tabela_Kwerenda_z_AKORD[[#This Row],[CZAS_START]]) &amp;"-"&amp; MONTH(Tabela_Kwerenda_z_AKORD[[#This Row],[CZAS_START]]) &amp;"-"&amp; YEAR(Tabela_Kwerenda_z_AKORD[[#This Row],[CZAS_START]])</f>
        <v>0-1-1900</v>
      </c>
      <c r="K3944" t="e">
        <f>INDEX(AKORDT[],MATCH(Tabela_Kwerenda_z_AKORD[[#This Row],[PRACOWNICY_ID]],AKORDT[PRACOWNICY_ID],0),1)</f>
        <v>#N/A</v>
      </c>
    </row>
    <row r="3945" spans="1:11">
      <c r="A3945" s="11"/>
      <c r="B3945" s="11"/>
      <c r="F3945" s="11"/>
      <c r="I3945" t="str">
        <f>LEFT(Tabela_Kwerenda_z_AKORD[[#This Row],[NR_KOMISJI]],5)</f>
        <v/>
      </c>
      <c r="J3945" t="str">
        <f>DAY(Tabela_Kwerenda_z_AKORD[[#This Row],[CZAS_START]]) &amp;"-"&amp; MONTH(Tabela_Kwerenda_z_AKORD[[#This Row],[CZAS_START]]) &amp;"-"&amp; YEAR(Tabela_Kwerenda_z_AKORD[[#This Row],[CZAS_START]])</f>
        <v>0-1-1900</v>
      </c>
      <c r="K3945" t="e">
        <f>INDEX(AKORDT[],MATCH(Tabela_Kwerenda_z_AKORD[[#This Row],[PRACOWNICY_ID]],AKORDT[PRACOWNICY_ID],0),1)</f>
        <v>#N/A</v>
      </c>
    </row>
    <row r="3946" spans="1:11">
      <c r="A3946" s="11"/>
      <c r="B3946" s="11"/>
      <c r="F3946" s="11"/>
      <c r="I3946" t="str">
        <f>LEFT(Tabela_Kwerenda_z_AKORD[[#This Row],[NR_KOMISJI]],5)</f>
        <v/>
      </c>
      <c r="J3946" t="str">
        <f>DAY(Tabela_Kwerenda_z_AKORD[[#This Row],[CZAS_START]]) &amp;"-"&amp; MONTH(Tabela_Kwerenda_z_AKORD[[#This Row],[CZAS_START]]) &amp;"-"&amp; YEAR(Tabela_Kwerenda_z_AKORD[[#This Row],[CZAS_START]])</f>
        <v>0-1-1900</v>
      </c>
      <c r="K3946" t="e">
        <f>INDEX(AKORDT[],MATCH(Tabela_Kwerenda_z_AKORD[[#This Row],[PRACOWNICY_ID]],AKORDT[PRACOWNICY_ID],0),1)</f>
        <v>#N/A</v>
      </c>
    </row>
    <row r="3947" spans="1:11">
      <c r="A3947" s="11"/>
      <c r="B3947" s="11"/>
      <c r="F3947" s="11"/>
      <c r="I3947" t="str">
        <f>LEFT(Tabela_Kwerenda_z_AKORD[[#This Row],[NR_KOMISJI]],5)</f>
        <v/>
      </c>
      <c r="J3947" t="str">
        <f>DAY(Tabela_Kwerenda_z_AKORD[[#This Row],[CZAS_START]]) &amp;"-"&amp; MONTH(Tabela_Kwerenda_z_AKORD[[#This Row],[CZAS_START]]) &amp;"-"&amp; YEAR(Tabela_Kwerenda_z_AKORD[[#This Row],[CZAS_START]])</f>
        <v>0-1-1900</v>
      </c>
      <c r="K3947" t="e">
        <f>INDEX(AKORDT[],MATCH(Tabela_Kwerenda_z_AKORD[[#This Row],[PRACOWNICY_ID]],AKORDT[PRACOWNICY_ID],0),1)</f>
        <v>#N/A</v>
      </c>
    </row>
    <row r="3948" spans="1:11">
      <c r="A3948" s="11"/>
      <c r="B3948" s="11"/>
      <c r="F3948" s="11"/>
      <c r="I3948" t="str">
        <f>LEFT(Tabela_Kwerenda_z_AKORD[[#This Row],[NR_KOMISJI]],5)</f>
        <v/>
      </c>
      <c r="J3948" t="str">
        <f>DAY(Tabela_Kwerenda_z_AKORD[[#This Row],[CZAS_START]]) &amp;"-"&amp; MONTH(Tabela_Kwerenda_z_AKORD[[#This Row],[CZAS_START]]) &amp;"-"&amp; YEAR(Tabela_Kwerenda_z_AKORD[[#This Row],[CZAS_START]])</f>
        <v>0-1-1900</v>
      </c>
      <c r="K3948" t="e">
        <f>INDEX(AKORDT[],MATCH(Tabela_Kwerenda_z_AKORD[[#This Row],[PRACOWNICY_ID]],AKORDT[PRACOWNICY_ID],0),1)</f>
        <v>#N/A</v>
      </c>
    </row>
    <row r="3949" spans="1:11">
      <c r="A3949" s="11"/>
      <c r="B3949" s="11"/>
      <c r="F3949" s="11"/>
      <c r="I3949" t="str">
        <f>LEFT(Tabela_Kwerenda_z_AKORD[[#This Row],[NR_KOMISJI]],5)</f>
        <v/>
      </c>
      <c r="J3949" t="str">
        <f>DAY(Tabela_Kwerenda_z_AKORD[[#This Row],[CZAS_START]]) &amp;"-"&amp; MONTH(Tabela_Kwerenda_z_AKORD[[#This Row],[CZAS_START]]) &amp;"-"&amp; YEAR(Tabela_Kwerenda_z_AKORD[[#This Row],[CZAS_START]])</f>
        <v>0-1-1900</v>
      </c>
      <c r="K3949" t="e">
        <f>INDEX(AKORDT[],MATCH(Tabela_Kwerenda_z_AKORD[[#This Row],[PRACOWNICY_ID]],AKORDT[PRACOWNICY_ID],0),1)</f>
        <v>#N/A</v>
      </c>
    </row>
    <row r="3950" spans="1:11">
      <c r="A3950" s="11"/>
      <c r="B3950" s="11"/>
      <c r="F3950" s="11"/>
      <c r="I3950" t="str">
        <f>LEFT(Tabela_Kwerenda_z_AKORD[[#This Row],[NR_KOMISJI]],5)</f>
        <v/>
      </c>
      <c r="J3950" t="str">
        <f>DAY(Tabela_Kwerenda_z_AKORD[[#This Row],[CZAS_START]]) &amp;"-"&amp; MONTH(Tabela_Kwerenda_z_AKORD[[#This Row],[CZAS_START]]) &amp;"-"&amp; YEAR(Tabela_Kwerenda_z_AKORD[[#This Row],[CZAS_START]])</f>
        <v>0-1-1900</v>
      </c>
      <c r="K3950" t="e">
        <f>INDEX(AKORDT[],MATCH(Tabela_Kwerenda_z_AKORD[[#This Row],[PRACOWNICY_ID]],AKORDT[PRACOWNICY_ID],0),1)</f>
        <v>#N/A</v>
      </c>
    </row>
    <row r="3951" spans="1:11">
      <c r="A3951" s="11"/>
      <c r="B3951" s="11"/>
      <c r="F3951" s="11"/>
      <c r="I3951" t="str">
        <f>LEFT(Tabela_Kwerenda_z_AKORD[[#This Row],[NR_KOMISJI]],5)</f>
        <v/>
      </c>
      <c r="J3951" t="str">
        <f>DAY(Tabela_Kwerenda_z_AKORD[[#This Row],[CZAS_START]]) &amp;"-"&amp; MONTH(Tabela_Kwerenda_z_AKORD[[#This Row],[CZAS_START]]) &amp;"-"&amp; YEAR(Tabela_Kwerenda_z_AKORD[[#This Row],[CZAS_START]])</f>
        <v>0-1-1900</v>
      </c>
      <c r="K3951" t="e">
        <f>INDEX(AKORDT[],MATCH(Tabela_Kwerenda_z_AKORD[[#This Row],[PRACOWNICY_ID]],AKORDT[PRACOWNICY_ID],0),1)</f>
        <v>#N/A</v>
      </c>
    </row>
    <row r="3952" spans="1:11">
      <c r="A3952" s="11"/>
      <c r="B3952" s="11"/>
      <c r="F3952" s="11"/>
      <c r="I3952" t="str">
        <f>LEFT(Tabela_Kwerenda_z_AKORD[[#This Row],[NR_KOMISJI]],5)</f>
        <v/>
      </c>
      <c r="J3952" t="str">
        <f>DAY(Tabela_Kwerenda_z_AKORD[[#This Row],[CZAS_START]]) &amp;"-"&amp; MONTH(Tabela_Kwerenda_z_AKORD[[#This Row],[CZAS_START]]) &amp;"-"&amp; YEAR(Tabela_Kwerenda_z_AKORD[[#This Row],[CZAS_START]])</f>
        <v>0-1-1900</v>
      </c>
      <c r="K3952" t="e">
        <f>INDEX(AKORDT[],MATCH(Tabela_Kwerenda_z_AKORD[[#This Row],[PRACOWNICY_ID]],AKORDT[PRACOWNICY_ID],0),1)</f>
        <v>#N/A</v>
      </c>
    </row>
    <row r="3953" spans="1:11">
      <c r="A3953" s="11"/>
      <c r="B3953" s="11"/>
      <c r="F3953" s="11"/>
      <c r="I3953" t="str">
        <f>LEFT(Tabela_Kwerenda_z_AKORD[[#This Row],[NR_KOMISJI]],5)</f>
        <v/>
      </c>
      <c r="J3953" t="str">
        <f>DAY(Tabela_Kwerenda_z_AKORD[[#This Row],[CZAS_START]]) &amp;"-"&amp; MONTH(Tabela_Kwerenda_z_AKORD[[#This Row],[CZAS_START]]) &amp;"-"&amp; YEAR(Tabela_Kwerenda_z_AKORD[[#This Row],[CZAS_START]])</f>
        <v>0-1-1900</v>
      </c>
      <c r="K3953" t="e">
        <f>INDEX(AKORDT[],MATCH(Tabela_Kwerenda_z_AKORD[[#This Row],[PRACOWNICY_ID]],AKORDT[PRACOWNICY_ID],0),1)</f>
        <v>#N/A</v>
      </c>
    </row>
    <row r="3954" spans="1:11">
      <c r="A3954" s="11"/>
      <c r="B3954" s="11"/>
      <c r="F3954" s="11"/>
      <c r="I3954" t="str">
        <f>LEFT(Tabela_Kwerenda_z_AKORD[[#This Row],[NR_KOMISJI]],5)</f>
        <v/>
      </c>
      <c r="J3954" t="str">
        <f>DAY(Tabela_Kwerenda_z_AKORD[[#This Row],[CZAS_START]]) &amp;"-"&amp; MONTH(Tabela_Kwerenda_z_AKORD[[#This Row],[CZAS_START]]) &amp;"-"&amp; YEAR(Tabela_Kwerenda_z_AKORD[[#This Row],[CZAS_START]])</f>
        <v>0-1-1900</v>
      </c>
      <c r="K3954" t="e">
        <f>INDEX(AKORDT[],MATCH(Tabela_Kwerenda_z_AKORD[[#This Row],[PRACOWNICY_ID]],AKORDT[PRACOWNICY_ID],0),1)</f>
        <v>#N/A</v>
      </c>
    </row>
    <row r="3955" spans="1:11">
      <c r="A3955" s="11"/>
      <c r="B3955" s="11"/>
      <c r="F3955" s="11"/>
      <c r="I3955" t="str">
        <f>LEFT(Tabela_Kwerenda_z_AKORD[[#This Row],[NR_KOMISJI]],5)</f>
        <v/>
      </c>
      <c r="J3955" t="str">
        <f>DAY(Tabela_Kwerenda_z_AKORD[[#This Row],[CZAS_START]]) &amp;"-"&amp; MONTH(Tabela_Kwerenda_z_AKORD[[#This Row],[CZAS_START]]) &amp;"-"&amp; YEAR(Tabela_Kwerenda_z_AKORD[[#This Row],[CZAS_START]])</f>
        <v>0-1-1900</v>
      </c>
      <c r="K3955" t="e">
        <f>INDEX(AKORDT[],MATCH(Tabela_Kwerenda_z_AKORD[[#This Row],[PRACOWNICY_ID]],AKORDT[PRACOWNICY_ID],0),1)</f>
        <v>#N/A</v>
      </c>
    </row>
    <row r="3956" spans="1:11">
      <c r="A3956" s="11"/>
      <c r="B3956" s="11"/>
      <c r="F3956" s="11"/>
      <c r="I3956" t="str">
        <f>LEFT(Tabela_Kwerenda_z_AKORD[[#This Row],[NR_KOMISJI]],5)</f>
        <v/>
      </c>
      <c r="J3956" t="str">
        <f>DAY(Tabela_Kwerenda_z_AKORD[[#This Row],[CZAS_START]]) &amp;"-"&amp; MONTH(Tabela_Kwerenda_z_AKORD[[#This Row],[CZAS_START]]) &amp;"-"&amp; YEAR(Tabela_Kwerenda_z_AKORD[[#This Row],[CZAS_START]])</f>
        <v>0-1-1900</v>
      </c>
      <c r="K3956" t="e">
        <f>INDEX(AKORDT[],MATCH(Tabela_Kwerenda_z_AKORD[[#This Row],[PRACOWNICY_ID]],AKORDT[PRACOWNICY_ID],0),1)</f>
        <v>#N/A</v>
      </c>
    </row>
    <row r="3957" spans="1:11">
      <c r="A3957" s="11"/>
      <c r="B3957" s="11"/>
      <c r="F3957" s="11"/>
      <c r="I3957" t="str">
        <f>LEFT(Tabela_Kwerenda_z_AKORD[[#This Row],[NR_KOMISJI]],5)</f>
        <v/>
      </c>
      <c r="J3957" t="str">
        <f>DAY(Tabela_Kwerenda_z_AKORD[[#This Row],[CZAS_START]]) &amp;"-"&amp; MONTH(Tabela_Kwerenda_z_AKORD[[#This Row],[CZAS_START]]) &amp;"-"&amp; YEAR(Tabela_Kwerenda_z_AKORD[[#This Row],[CZAS_START]])</f>
        <v>0-1-1900</v>
      </c>
      <c r="K3957" t="e">
        <f>INDEX(AKORDT[],MATCH(Tabela_Kwerenda_z_AKORD[[#This Row],[PRACOWNICY_ID]],AKORDT[PRACOWNICY_ID],0),1)</f>
        <v>#N/A</v>
      </c>
    </row>
    <row r="3958" spans="1:11">
      <c r="A3958" s="11"/>
      <c r="B3958" s="11"/>
      <c r="F3958" s="11"/>
      <c r="I3958" t="str">
        <f>LEFT(Tabela_Kwerenda_z_AKORD[[#This Row],[NR_KOMISJI]],5)</f>
        <v/>
      </c>
      <c r="J3958" t="str">
        <f>DAY(Tabela_Kwerenda_z_AKORD[[#This Row],[CZAS_START]]) &amp;"-"&amp; MONTH(Tabela_Kwerenda_z_AKORD[[#This Row],[CZAS_START]]) &amp;"-"&amp; YEAR(Tabela_Kwerenda_z_AKORD[[#This Row],[CZAS_START]])</f>
        <v>0-1-1900</v>
      </c>
      <c r="K3958" t="e">
        <f>INDEX(AKORDT[],MATCH(Tabela_Kwerenda_z_AKORD[[#This Row],[PRACOWNICY_ID]],AKORDT[PRACOWNICY_ID],0),1)</f>
        <v>#N/A</v>
      </c>
    </row>
    <row r="3959" spans="1:11">
      <c r="A3959" s="11"/>
      <c r="B3959" s="11"/>
      <c r="F3959" s="11"/>
      <c r="I3959" t="str">
        <f>LEFT(Tabela_Kwerenda_z_AKORD[[#This Row],[NR_KOMISJI]],5)</f>
        <v/>
      </c>
      <c r="J3959" t="str">
        <f>DAY(Tabela_Kwerenda_z_AKORD[[#This Row],[CZAS_START]]) &amp;"-"&amp; MONTH(Tabela_Kwerenda_z_AKORD[[#This Row],[CZAS_START]]) &amp;"-"&amp; YEAR(Tabela_Kwerenda_z_AKORD[[#This Row],[CZAS_START]])</f>
        <v>0-1-1900</v>
      </c>
      <c r="K3959" t="e">
        <f>INDEX(AKORDT[],MATCH(Tabela_Kwerenda_z_AKORD[[#This Row],[PRACOWNICY_ID]],AKORDT[PRACOWNICY_ID],0),1)</f>
        <v>#N/A</v>
      </c>
    </row>
    <row r="3960" spans="1:11">
      <c r="A3960" s="11"/>
      <c r="B3960" s="11"/>
      <c r="F3960" s="11"/>
      <c r="I3960" t="str">
        <f>LEFT(Tabela_Kwerenda_z_AKORD[[#This Row],[NR_KOMISJI]],5)</f>
        <v/>
      </c>
      <c r="J3960" t="str">
        <f>DAY(Tabela_Kwerenda_z_AKORD[[#This Row],[CZAS_START]]) &amp;"-"&amp; MONTH(Tabela_Kwerenda_z_AKORD[[#This Row],[CZAS_START]]) &amp;"-"&amp; YEAR(Tabela_Kwerenda_z_AKORD[[#This Row],[CZAS_START]])</f>
        <v>0-1-1900</v>
      </c>
      <c r="K3960" t="e">
        <f>INDEX(AKORDT[],MATCH(Tabela_Kwerenda_z_AKORD[[#This Row],[PRACOWNICY_ID]],AKORDT[PRACOWNICY_ID],0),1)</f>
        <v>#N/A</v>
      </c>
    </row>
    <row r="3961" spans="1:11">
      <c r="A3961" s="11"/>
      <c r="B3961" s="11"/>
      <c r="F3961" s="11"/>
      <c r="I3961" t="str">
        <f>LEFT(Tabela_Kwerenda_z_AKORD[[#This Row],[NR_KOMISJI]],5)</f>
        <v/>
      </c>
      <c r="J3961" t="str">
        <f>DAY(Tabela_Kwerenda_z_AKORD[[#This Row],[CZAS_START]]) &amp;"-"&amp; MONTH(Tabela_Kwerenda_z_AKORD[[#This Row],[CZAS_START]]) &amp;"-"&amp; YEAR(Tabela_Kwerenda_z_AKORD[[#This Row],[CZAS_START]])</f>
        <v>0-1-1900</v>
      </c>
      <c r="K3961" t="e">
        <f>INDEX(AKORDT[],MATCH(Tabela_Kwerenda_z_AKORD[[#This Row],[PRACOWNICY_ID]],AKORDT[PRACOWNICY_ID],0),1)</f>
        <v>#N/A</v>
      </c>
    </row>
    <row r="3962" spans="1:11">
      <c r="A3962" s="11"/>
      <c r="B3962" s="11"/>
      <c r="F3962" s="11"/>
      <c r="I3962" t="str">
        <f>LEFT(Tabela_Kwerenda_z_AKORD[[#This Row],[NR_KOMISJI]],5)</f>
        <v/>
      </c>
      <c r="J3962" t="str">
        <f>DAY(Tabela_Kwerenda_z_AKORD[[#This Row],[CZAS_START]]) &amp;"-"&amp; MONTH(Tabela_Kwerenda_z_AKORD[[#This Row],[CZAS_START]]) &amp;"-"&amp; YEAR(Tabela_Kwerenda_z_AKORD[[#This Row],[CZAS_START]])</f>
        <v>0-1-1900</v>
      </c>
      <c r="K3962" t="e">
        <f>INDEX(AKORDT[],MATCH(Tabela_Kwerenda_z_AKORD[[#This Row],[PRACOWNICY_ID]],AKORDT[PRACOWNICY_ID],0),1)</f>
        <v>#N/A</v>
      </c>
    </row>
    <row r="3963" spans="1:11">
      <c r="A3963" s="11"/>
      <c r="B3963" s="11"/>
      <c r="F3963" s="11"/>
      <c r="I3963" t="str">
        <f>LEFT(Tabela_Kwerenda_z_AKORD[[#This Row],[NR_KOMISJI]],5)</f>
        <v/>
      </c>
      <c r="J3963" t="str">
        <f>DAY(Tabela_Kwerenda_z_AKORD[[#This Row],[CZAS_START]]) &amp;"-"&amp; MONTH(Tabela_Kwerenda_z_AKORD[[#This Row],[CZAS_START]]) &amp;"-"&amp; YEAR(Tabela_Kwerenda_z_AKORD[[#This Row],[CZAS_START]])</f>
        <v>0-1-1900</v>
      </c>
      <c r="K3963" t="e">
        <f>INDEX(AKORDT[],MATCH(Tabela_Kwerenda_z_AKORD[[#This Row],[PRACOWNICY_ID]],AKORDT[PRACOWNICY_ID],0),1)</f>
        <v>#N/A</v>
      </c>
    </row>
    <row r="3964" spans="1:11">
      <c r="A3964" s="11"/>
      <c r="B3964" s="11"/>
      <c r="F3964" s="11"/>
      <c r="I3964" t="str">
        <f>LEFT(Tabela_Kwerenda_z_AKORD[[#This Row],[NR_KOMISJI]],5)</f>
        <v/>
      </c>
      <c r="J3964" t="str">
        <f>DAY(Tabela_Kwerenda_z_AKORD[[#This Row],[CZAS_START]]) &amp;"-"&amp; MONTH(Tabela_Kwerenda_z_AKORD[[#This Row],[CZAS_START]]) &amp;"-"&amp; YEAR(Tabela_Kwerenda_z_AKORD[[#This Row],[CZAS_START]])</f>
        <v>0-1-1900</v>
      </c>
      <c r="K3964" t="e">
        <f>INDEX(AKORDT[],MATCH(Tabela_Kwerenda_z_AKORD[[#This Row],[PRACOWNICY_ID]],AKORDT[PRACOWNICY_ID],0),1)</f>
        <v>#N/A</v>
      </c>
    </row>
    <row r="3965" spans="1:11">
      <c r="A3965" s="11"/>
      <c r="B3965" s="11"/>
      <c r="F3965" s="11"/>
      <c r="I3965" t="str">
        <f>LEFT(Tabela_Kwerenda_z_AKORD[[#This Row],[NR_KOMISJI]],5)</f>
        <v/>
      </c>
      <c r="J3965" t="str">
        <f>DAY(Tabela_Kwerenda_z_AKORD[[#This Row],[CZAS_START]]) &amp;"-"&amp; MONTH(Tabela_Kwerenda_z_AKORD[[#This Row],[CZAS_START]]) &amp;"-"&amp; YEAR(Tabela_Kwerenda_z_AKORD[[#This Row],[CZAS_START]])</f>
        <v>0-1-1900</v>
      </c>
      <c r="K3965" t="e">
        <f>INDEX(AKORDT[],MATCH(Tabela_Kwerenda_z_AKORD[[#This Row],[PRACOWNICY_ID]],AKORDT[PRACOWNICY_ID],0),1)</f>
        <v>#N/A</v>
      </c>
    </row>
    <row r="3966" spans="1:11">
      <c r="A3966" s="11"/>
      <c r="B3966" s="11"/>
      <c r="F3966" s="11"/>
      <c r="I3966" t="str">
        <f>LEFT(Tabela_Kwerenda_z_AKORD[[#This Row],[NR_KOMISJI]],5)</f>
        <v/>
      </c>
      <c r="J3966" t="str">
        <f>DAY(Tabela_Kwerenda_z_AKORD[[#This Row],[CZAS_START]]) &amp;"-"&amp; MONTH(Tabela_Kwerenda_z_AKORD[[#This Row],[CZAS_START]]) &amp;"-"&amp; YEAR(Tabela_Kwerenda_z_AKORD[[#This Row],[CZAS_START]])</f>
        <v>0-1-1900</v>
      </c>
      <c r="K3966" t="e">
        <f>INDEX(AKORDT[],MATCH(Tabela_Kwerenda_z_AKORD[[#This Row],[PRACOWNICY_ID]],AKORDT[PRACOWNICY_ID],0),1)</f>
        <v>#N/A</v>
      </c>
    </row>
    <row r="3967" spans="1:11">
      <c r="A3967" s="11"/>
      <c r="B3967" s="11"/>
      <c r="F3967" s="11"/>
      <c r="I3967" t="str">
        <f>LEFT(Tabela_Kwerenda_z_AKORD[[#This Row],[NR_KOMISJI]],5)</f>
        <v/>
      </c>
      <c r="J3967" t="str">
        <f>DAY(Tabela_Kwerenda_z_AKORD[[#This Row],[CZAS_START]]) &amp;"-"&amp; MONTH(Tabela_Kwerenda_z_AKORD[[#This Row],[CZAS_START]]) &amp;"-"&amp; YEAR(Tabela_Kwerenda_z_AKORD[[#This Row],[CZAS_START]])</f>
        <v>0-1-1900</v>
      </c>
      <c r="K3967" t="e">
        <f>INDEX(AKORDT[],MATCH(Tabela_Kwerenda_z_AKORD[[#This Row],[PRACOWNICY_ID]],AKORDT[PRACOWNICY_ID],0),1)</f>
        <v>#N/A</v>
      </c>
    </row>
    <row r="3968" spans="1:11">
      <c r="A3968" s="11"/>
      <c r="B3968" s="11"/>
      <c r="F3968" s="11"/>
      <c r="I3968" t="str">
        <f>LEFT(Tabela_Kwerenda_z_AKORD[[#This Row],[NR_KOMISJI]],5)</f>
        <v/>
      </c>
      <c r="J3968" t="str">
        <f>DAY(Tabela_Kwerenda_z_AKORD[[#This Row],[CZAS_START]]) &amp;"-"&amp; MONTH(Tabela_Kwerenda_z_AKORD[[#This Row],[CZAS_START]]) &amp;"-"&amp; YEAR(Tabela_Kwerenda_z_AKORD[[#This Row],[CZAS_START]])</f>
        <v>0-1-1900</v>
      </c>
      <c r="K3968" t="e">
        <f>INDEX(AKORDT[],MATCH(Tabela_Kwerenda_z_AKORD[[#This Row],[PRACOWNICY_ID]],AKORDT[PRACOWNICY_ID],0),1)</f>
        <v>#N/A</v>
      </c>
    </row>
    <row r="3969" spans="1:11">
      <c r="A3969" s="11"/>
      <c r="B3969" s="11"/>
      <c r="F3969" s="11"/>
      <c r="I3969" t="str">
        <f>LEFT(Tabela_Kwerenda_z_AKORD[[#This Row],[NR_KOMISJI]],5)</f>
        <v/>
      </c>
      <c r="J3969" t="str">
        <f>DAY(Tabela_Kwerenda_z_AKORD[[#This Row],[CZAS_START]]) &amp;"-"&amp; MONTH(Tabela_Kwerenda_z_AKORD[[#This Row],[CZAS_START]]) &amp;"-"&amp; YEAR(Tabela_Kwerenda_z_AKORD[[#This Row],[CZAS_START]])</f>
        <v>0-1-1900</v>
      </c>
      <c r="K3969" t="e">
        <f>INDEX(AKORDT[],MATCH(Tabela_Kwerenda_z_AKORD[[#This Row],[PRACOWNICY_ID]],AKORDT[PRACOWNICY_ID],0),1)</f>
        <v>#N/A</v>
      </c>
    </row>
    <row r="3970" spans="1:11">
      <c r="A3970" s="11"/>
      <c r="B3970" s="11"/>
      <c r="F3970" s="11"/>
      <c r="I3970" t="str">
        <f>LEFT(Tabela_Kwerenda_z_AKORD[[#This Row],[NR_KOMISJI]],5)</f>
        <v/>
      </c>
      <c r="J3970" t="str">
        <f>DAY(Tabela_Kwerenda_z_AKORD[[#This Row],[CZAS_START]]) &amp;"-"&amp; MONTH(Tabela_Kwerenda_z_AKORD[[#This Row],[CZAS_START]]) &amp;"-"&amp; YEAR(Tabela_Kwerenda_z_AKORD[[#This Row],[CZAS_START]])</f>
        <v>0-1-1900</v>
      </c>
      <c r="K3970" t="e">
        <f>INDEX(AKORDT[],MATCH(Tabela_Kwerenda_z_AKORD[[#This Row],[PRACOWNICY_ID]],AKORDT[PRACOWNICY_ID],0),1)</f>
        <v>#N/A</v>
      </c>
    </row>
    <row r="3971" spans="1:11">
      <c r="A3971" s="11"/>
      <c r="B3971" s="11"/>
      <c r="F3971" s="11"/>
      <c r="I3971" t="str">
        <f>LEFT(Tabela_Kwerenda_z_AKORD[[#This Row],[NR_KOMISJI]],5)</f>
        <v/>
      </c>
      <c r="J3971" t="str">
        <f>DAY(Tabela_Kwerenda_z_AKORD[[#This Row],[CZAS_START]]) &amp;"-"&amp; MONTH(Tabela_Kwerenda_z_AKORD[[#This Row],[CZAS_START]]) &amp;"-"&amp; YEAR(Tabela_Kwerenda_z_AKORD[[#This Row],[CZAS_START]])</f>
        <v>0-1-1900</v>
      </c>
      <c r="K3971" t="e">
        <f>INDEX(AKORDT[],MATCH(Tabela_Kwerenda_z_AKORD[[#This Row],[PRACOWNICY_ID]],AKORDT[PRACOWNICY_ID],0),1)</f>
        <v>#N/A</v>
      </c>
    </row>
    <row r="3972" spans="1:11">
      <c r="A3972" s="11"/>
      <c r="B3972" s="11"/>
      <c r="F3972" s="11"/>
      <c r="I3972" t="str">
        <f>LEFT(Tabela_Kwerenda_z_AKORD[[#This Row],[NR_KOMISJI]],5)</f>
        <v/>
      </c>
      <c r="J3972" t="str">
        <f>DAY(Tabela_Kwerenda_z_AKORD[[#This Row],[CZAS_START]]) &amp;"-"&amp; MONTH(Tabela_Kwerenda_z_AKORD[[#This Row],[CZAS_START]]) &amp;"-"&amp; YEAR(Tabela_Kwerenda_z_AKORD[[#This Row],[CZAS_START]])</f>
        <v>0-1-1900</v>
      </c>
      <c r="K3972" t="e">
        <f>INDEX(AKORDT[],MATCH(Tabela_Kwerenda_z_AKORD[[#This Row],[PRACOWNICY_ID]],AKORDT[PRACOWNICY_ID],0),1)</f>
        <v>#N/A</v>
      </c>
    </row>
    <row r="3973" spans="1:11">
      <c r="A3973" s="11"/>
      <c r="B3973" s="11"/>
      <c r="F3973" s="11"/>
      <c r="I3973" t="str">
        <f>LEFT(Tabela_Kwerenda_z_AKORD[[#This Row],[NR_KOMISJI]],5)</f>
        <v/>
      </c>
      <c r="J3973" t="str">
        <f>DAY(Tabela_Kwerenda_z_AKORD[[#This Row],[CZAS_START]]) &amp;"-"&amp; MONTH(Tabela_Kwerenda_z_AKORD[[#This Row],[CZAS_START]]) &amp;"-"&amp; YEAR(Tabela_Kwerenda_z_AKORD[[#This Row],[CZAS_START]])</f>
        <v>0-1-1900</v>
      </c>
      <c r="K3973" t="e">
        <f>INDEX(AKORDT[],MATCH(Tabela_Kwerenda_z_AKORD[[#This Row],[PRACOWNICY_ID]],AKORDT[PRACOWNICY_ID],0),1)</f>
        <v>#N/A</v>
      </c>
    </row>
    <row r="3974" spans="1:11">
      <c r="A3974" s="11"/>
      <c r="B3974" s="11"/>
      <c r="F3974" s="11"/>
      <c r="I3974" t="str">
        <f>LEFT(Tabela_Kwerenda_z_AKORD[[#This Row],[NR_KOMISJI]],5)</f>
        <v/>
      </c>
      <c r="J3974" t="str">
        <f>DAY(Tabela_Kwerenda_z_AKORD[[#This Row],[CZAS_START]]) &amp;"-"&amp; MONTH(Tabela_Kwerenda_z_AKORD[[#This Row],[CZAS_START]]) &amp;"-"&amp; YEAR(Tabela_Kwerenda_z_AKORD[[#This Row],[CZAS_START]])</f>
        <v>0-1-1900</v>
      </c>
      <c r="K3974" t="e">
        <f>INDEX(AKORDT[],MATCH(Tabela_Kwerenda_z_AKORD[[#This Row],[PRACOWNICY_ID]],AKORDT[PRACOWNICY_ID],0),1)</f>
        <v>#N/A</v>
      </c>
    </row>
    <row r="3975" spans="1:11">
      <c r="A3975" s="11"/>
      <c r="B3975" s="11"/>
      <c r="F3975" s="11"/>
      <c r="I3975" t="str">
        <f>LEFT(Tabela_Kwerenda_z_AKORD[[#This Row],[NR_KOMISJI]],5)</f>
        <v/>
      </c>
      <c r="J3975" t="str">
        <f>DAY(Tabela_Kwerenda_z_AKORD[[#This Row],[CZAS_START]]) &amp;"-"&amp; MONTH(Tabela_Kwerenda_z_AKORD[[#This Row],[CZAS_START]]) &amp;"-"&amp; YEAR(Tabela_Kwerenda_z_AKORD[[#This Row],[CZAS_START]])</f>
        <v>0-1-1900</v>
      </c>
      <c r="K3975" t="e">
        <f>INDEX(AKORDT[],MATCH(Tabela_Kwerenda_z_AKORD[[#This Row],[PRACOWNICY_ID]],AKORDT[PRACOWNICY_ID],0),1)</f>
        <v>#N/A</v>
      </c>
    </row>
    <row r="3976" spans="1:11">
      <c r="A3976" s="11"/>
      <c r="B3976" s="11"/>
      <c r="F3976" s="11"/>
      <c r="I3976" t="str">
        <f>LEFT(Tabela_Kwerenda_z_AKORD[[#This Row],[NR_KOMISJI]],5)</f>
        <v/>
      </c>
      <c r="J3976" t="str">
        <f>DAY(Tabela_Kwerenda_z_AKORD[[#This Row],[CZAS_START]]) &amp;"-"&amp; MONTH(Tabela_Kwerenda_z_AKORD[[#This Row],[CZAS_START]]) &amp;"-"&amp; YEAR(Tabela_Kwerenda_z_AKORD[[#This Row],[CZAS_START]])</f>
        <v>0-1-1900</v>
      </c>
      <c r="K3976" t="e">
        <f>INDEX(AKORDT[],MATCH(Tabela_Kwerenda_z_AKORD[[#This Row],[PRACOWNICY_ID]],AKORDT[PRACOWNICY_ID],0),1)</f>
        <v>#N/A</v>
      </c>
    </row>
    <row r="3977" spans="1:11">
      <c r="A3977" s="11"/>
      <c r="B3977" s="11"/>
      <c r="F3977" s="11"/>
      <c r="I3977" t="str">
        <f>LEFT(Tabela_Kwerenda_z_AKORD[[#This Row],[NR_KOMISJI]],5)</f>
        <v/>
      </c>
      <c r="J3977" t="str">
        <f>DAY(Tabela_Kwerenda_z_AKORD[[#This Row],[CZAS_START]]) &amp;"-"&amp; MONTH(Tabela_Kwerenda_z_AKORD[[#This Row],[CZAS_START]]) &amp;"-"&amp; YEAR(Tabela_Kwerenda_z_AKORD[[#This Row],[CZAS_START]])</f>
        <v>0-1-1900</v>
      </c>
      <c r="K3977" t="e">
        <f>INDEX(AKORDT[],MATCH(Tabela_Kwerenda_z_AKORD[[#This Row],[PRACOWNICY_ID]],AKORDT[PRACOWNICY_ID],0),1)</f>
        <v>#N/A</v>
      </c>
    </row>
    <row r="3978" spans="1:11">
      <c r="A3978" s="11"/>
      <c r="B3978" s="11"/>
      <c r="F3978" s="11"/>
      <c r="I3978" t="str">
        <f>LEFT(Tabela_Kwerenda_z_AKORD[[#This Row],[NR_KOMISJI]],5)</f>
        <v/>
      </c>
      <c r="J3978" t="str">
        <f>DAY(Tabela_Kwerenda_z_AKORD[[#This Row],[CZAS_START]]) &amp;"-"&amp; MONTH(Tabela_Kwerenda_z_AKORD[[#This Row],[CZAS_START]]) &amp;"-"&amp; YEAR(Tabela_Kwerenda_z_AKORD[[#This Row],[CZAS_START]])</f>
        <v>0-1-1900</v>
      </c>
      <c r="K3978" t="e">
        <f>INDEX(AKORDT[],MATCH(Tabela_Kwerenda_z_AKORD[[#This Row],[PRACOWNICY_ID]],AKORDT[PRACOWNICY_ID],0),1)</f>
        <v>#N/A</v>
      </c>
    </row>
    <row r="3979" spans="1:11">
      <c r="A3979" s="11"/>
      <c r="B3979" s="11"/>
      <c r="F3979" s="11"/>
      <c r="I3979" t="str">
        <f>LEFT(Tabela_Kwerenda_z_AKORD[[#This Row],[NR_KOMISJI]],5)</f>
        <v/>
      </c>
      <c r="J3979" t="str">
        <f>DAY(Tabela_Kwerenda_z_AKORD[[#This Row],[CZAS_START]]) &amp;"-"&amp; MONTH(Tabela_Kwerenda_z_AKORD[[#This Row],[CZAS_START]]) &amp;"-"&amp; YEAR(Tabela_Kwerenda_z_AKORD[[#This Row],[CZAS_START]])</f>
        <v>0-1-1900</v>
      </c>
      <c r="K3979" t="e">
        <f>INDEX(AKORDT[],MATCH(Tabela_Kwerenda_z_AKORD[[#This Row],[PRACOWNICY_ID]],AKORDT[PRACOWNICY_ID],0),1)</f>
        <v>#N/A</v>
      </c>
    </row>
    <row r="3980" spans="1:11">
      <c r="A3980" s="11"/>
      <c r="B3980" s="11"/>
      <c r="F3980" s="11"/>
      <c r="I3980" t="str">
        <f>LEFT(Tabela_Kwerenda_z_AKORD[[#This Row],[NR_KOMISJI]],5)</f>
        <v/>
      </c>
      <c r="J3980" t="str">
        <f>DAY(Tabela_Kwerenda_z_AKORD[[#This Row],[CZAS_START]]) &amp;"-"&amp; MONTH(Tabela_Kwerenda_z_AKORD[[#This Row],[CZAS_START]]) &amp;"-"&amp; YEAR(Tabela_Kwerenda_z_AKORD[[#This Row],[CZAS_START]])</f>
        <v>0-1-1900</v>
      </c>
      <c r="K3980" t="e">
        <f>INDEX(AKORDT[],MATCH(Tabela_Kwerenda_z_AKORD[[#This Row],[PRACOWNICY_ID]],AKORDT[PRACOWNICY_ID],0),1)</f>
        <v>#N/A</v>
      </c>
    </row>
    <row r="3981" spans="1:11">
      <c r="A3981" s="11"/>
      <c r="B3981" s="11"/>
      <c r="F3981" s="11"/>
      <c r="I3981" t="str">
        <f>LEFT(Tabela_Kwerenda_z_AKORD[[#This Row],[NR_KOMISJI]],5)</f>
        <v/>
      </c>
      <c r="J3981" t="str">
        <f>DAY(Tabela_Kwerenda_z_AKORD[[#This Row],[CZAS_START]]) &amp;"-"&amp; MONTH(Tabela_Kwerenda_z_AKORD[[#This Row],[CZAS_START]]) &amp;"-"&amp; YEAR(Tabela_Kwerenda_z_AKORD[[#This Row],[CZAS_START]])</f>
        <v>0-1-1900</v>
      </c>
      <c r="K3981" t="e">
        <f>INDEX(AKORDT[],MATCH(Tabela_Kwerenda_z_AKORD[[#This Row],[PRACOWNICY_ID]],AKORDT[PRACOWNICY_ID],0),1)</f>
        <v>#N/A</v>
      </c>
    </row>
    <row r="3982" spans="1:11">
      <c r="A3982" s="11"/>
      <c r="B3982" s="11"/>
      <c r="F3982" s="11"/>
      <c r="I3982" t="str">
        <f>LEFT(Tabela_Kwerenda_z_AKORD[[#This Row],[NR_KOMISJI]],5)</f>
        <v/>
      </c>
      <c r="J3982" t="str">
        <f>DAY(Tabela_Kwerenda_z_AKORD[[#This Row],[CZAS_START]]) &amp;"-"&amp; MONTH(Tabela_Kwerenda_z_AKORD[[#This Row],[CZAS_START]]) &amp;"-"&amp; YEAR(Tabela_Kwerenda_z_AKORD[[#This Row],[CZAS_START]])</f>
        <v>0-1-1900</v>
      </c>
      <c r="K3982" t="e">
        <f>INDEX(AKORDT[],MATCH(Tabela_Kwerenda_z_AKORD[[#This Row],[PRACOWNICY_ID]],AKORDT[PRACOWNICY_ID],0),1)</f>
        <v>#N/A</v>
      </c>
    </row>
    <row r="3983" spans="1:11">
      <c r="A3983" s="11"/>
      <c r="B3983" s="11"/>
      <c r="F3983" s="11"/>
      <c r="I3983" t="str">
        <f>LEFT(Tabela_Kwerenda_z_AKORD[[#This Row],[NR_KOMISJI]],5)</f>
        <v/>
      </c>
      <c r="J3983" t="str">
        <f>DAY(Tabela_Kwerenda_z_AKORD[[#This Row],[CZAS_START]]) &amp;"-"&amp; MONTH(Tabela_Kwerenda_z_AKORD[[#This Row],[CZAS_START]]) &amp;"-"&amp; YEAR(Tabela_Kwerenda_z_AKORD[[#This Row],[CZAS_START]])</f>
        <v>0-1-1900</v>
      </c>
      <c r="K3983" t="e">
        <f>INDEX(AKORDT[],MATCH(Tabela_Kwerenda_z_AKORD[[#This Row],[PRACOWNICY_ID]],AKORDT[PRACOWNICY_ID],0),1)</f>
        <v>#N/A</v>
      </c>
    </row>
    <row r="3984" spans="1:11">
      <c r="A3984" s="11"/>
      <c r="B3984" s="11"/>
      <c r="F3984" s="11"/>
      <c r="I3984" t="str">
        <f>LEFT(Tabela_Kwerenda_z_AKORD[[#This Row],[NR_KOMISJI]],5)</f>
        <v/>
      </c>
      <c r="J3984" t="str">
        <f>DAY(Tabela_Kwerenda_z_AKORD[[#This Row],[CZAS_START]]) &amp;"-"&amp; MONTH(Tabela_Kwerenda_z_AKORD[[#This Row],[CZAS_START]]) &amp;"-"&amp; YEAR(Tabela_Kwerenda_z_AKORD[[#This Row],[CZAS_START]])</f>
        <v>0-1-1900</v>
      </c>
      <c r="K3984" t="e">
        <f>INDEX(AKORDT[],MATCH(Tabela_Kwerenda_z_AKORD[[#This Row],[PRACOWNICY_ID]],AKORDT[PRACOWNICY_ID],0),1)</f>
        <v>#N/A</v>
      </c>
    </row>
    <row r="3985" spans="1:11">
      <c r="A3985" s="11"/>
      <c r="B3985" s="11"/>
      <c r="F3985" s="11"/>
      <c r="I3985" t="str">
        <f>LEFT(Tabela_Kwerenda_z_AKORD[[#This Row],[NR_KOMISJI]],5)</f>
        <v/>
      </c>
      <c r="J3985" t="str">
        <f>DAY(Tabela_Kwerenda_z_AKORD[[#This Row],[CZAS_START]]) &amp;"-"&amp; MONTH(Tabela_Kwerenda_z_AKORD[[#This Row],[CZAS_START]]) &amp;"-"&amp; YEAR(Tabela_Kwerenda_z_AKORD[[#This Row],[CZAS_START]])</f>
        <v>0-1-1900</v>
      </c>
      <c r="K3985" t="e">
        <f>INDEX(AKORDT[],MATCH(Tabela_Kwerenda_z_AKORD[[#This Row],[PRACOWNICY_ID]],AKORDT[PRACOWNICY_ID],0),1)</f>
        <v>#N/A</v>
      </c>
    </row>
    <row r="3986" spans="1:11">
      <c r="A3986" s="11"/>
      <c r="B3986" s="11"/>
      <c r="F3986" s="11"/>
      <c r="I3986" t="str">
        <f>LEFT(Tabela_Kwerenda_z_AKORD[[#This Row],[NR_KOMISJI]],5)</f>
        <v/>
      </c>
      <c r="J3986" t="str">
        <f>DAY(Tabela_Kwerenda_z_AKORD[[#This Row],[CZAS_START]]) &amp;"-"&amp; MONTH(Tabela_Kwerenda_z_AKORD[[#This Row],[CZAS_START]]) &amp;"-"&amp; YEAR(Tabela_Kwerenda_z_AKORD[[#This Row],[CZAS_START]])</f>
        <v>0-1-1900</v>
      </c>
      <c r="K3986" t="e">
        <f>INDEX(AKORDT[],MATCH(Tabela_Kwerenda_z_AKORD[[#This Row],[PRACOWNICY_ID]],AKORDT[PRACOWNICY_ID],0),1)</f>
        <v>#N/A</v>
      </c>
    </row>
    <row r="3987" spans="1:11">
      <c r="A3987" s="11"/>
      <c r="B3987" s="11"/>
      <c r="F3987" s="11"/>
      <c r="I3987" t="str">
        <f>LEFT(Tabela_Kwerenda_z_AKORD[[#This Row],[NR_KOMISJI]],5)</f>
        <v/>
      </c>
      <c r="J3987" t="str">
        <f>DAY(Tabela_Kwerenda_z_AKORD[[#This Row],[CZAS_START]]) &amp;"-"&amp; MONTH(Tabela_Kwerenda_z_AKORD[[#This Row],[CZAS_START]]) &amp;"-"&amp; YEAR(Tabela_Kwerenda_z_AKORD[[#This Row],[CZAS_START]])</f>
        <v>0-1-1900</v>
      </c>
      <c r="K3987" t="e">
        <f>INDEX(AKORDT[],MATCH(Tabela_Kwerenda_z_AKORD[[#This Row],[PRACOWNICY_ID]],AKORDT[PRACOWNICY_ID],0),1)</f>
        <v>#N/A</v>
      </c>
    </row>
    <row r="3988" spans="1:11">
      <c r="A3988" s="11"/>
      <c r="B3988" s="11"/>
      <c r="F3988" s="11"/>
      <c r="I3988" t="str">
        <f>LEFT(Tabela_Kwerenda_z_AKORD[[#This Row],[NR_KOMISJI]],5)</f>
        <v/>
      </c>
      <c r="J3988" t="str">
        <f>DAY(Tabela_Kwerenda_z_AKORD[[#This Row],[CZAS_START]]) &amp;"-"&amp; MONTH(Tabela_Kwerenda_z_AKORD[[#This Row],[CZAS_START]]) &amp;"-"&amp; YEAR(Tabela_Kwerenda_z_AKORD[[#This Row],[CZAS_START]])</f>
        <v>0-1-1900</v>
      </c>
      <c r="K3988" t="e">
        <f>INDEX(AKORDT[],MATCH(Tabela_Kwerenda_z_AKORD[[#This Row],[PRACOWNICY_ID]],AKORDT[PRACOWNICY_ID],0),1)</f>
        <v>#N/A</v>
      </c>
    </row>
    <row r="3989" spans="1:11">
      <c r="A3989" s="11"/>
      <c r="B3989" s="11"/>
      <c r="F3989" s="11"/>
      <c r="I3989" t="str">
        <f>LEFT(Tabela_Kwerenda_z_AKORD[[#This Row],[NR_KOMISJI]],5)</f>
        <v/>
      </c>
      <c r="J3989" t="str">
        <f>DAY(Tabela_Kwerenda_z_AKORD[[#This Row],[CZAS_START]]) &amp;"-"&amp; MONTH(Tabela_Kwerenda_z_AKORD[[#This Row],[CZAS_START]]) &amp;"-"&amp; YEAR(Tabela_Kwerenda_z_AKORD[[#This Row],[CZAS_START]])</f>
        <v>0-1-1900</v>
      </c>
      <c r="K3989" t="e">
        <f>INDEX(AKORDT[],MATCH(Tabela_Kwerenda_z_AKORD[[#This Row],[PRACOWNICY_ID]],AKORDT[PRACOWNICY_ID],0),1)</f>
        <v>#N/A</v>
      </c>
    </row>
    <row r="3990" spans="1:11">
      <c r="A3990" s="11"/>
      <c r="B3990" s="11"/>
      <c r="F3990" s="11"/>
      <c r="I3990" t="str">
        <f>LEFT(Tabela_Kwerenda_z_AKORD[[#This Row],[NR_KOMISJI]],5)</f>
        <v/>
      </c>
      <c r="J3990" t="str">
        <f>DAY(Tabela_Kwerenda_z_AKORD[[#This Row],[CZAS_START]]) &amp;"-"&amp; MONTH(Tabela_Kwerenda_z_AKORD[[#This Row],[CZAS_START]]) &amp;"-"&amp; YEAR(Tabela_Kwerenda_z_AKORD[[#This Row],[CZAS_START]])</f>
        <v>0-1-1900</v>
      </c>
      <c r="K3990" t="e">
        <f>INDEX(AKORDT[],MATCH(Tabela_Kwerenda_z_AKORD[[#This Row],[PRACOWNICY_ID]],AKORDT[PRACOWNICY_ID],0),1)</f>
        <v>#N/A</v>
      </c>
    </row>
    <row r="3991" spans="1:11">
      <c r="A3991" s="11"/>
      <c r="B3991" s="11"/>
      <c r="F3991" s="11"/>
      <c r="I3991" t="str">
        <f>LEFT(Tabela_Kwerenda_z_AKORD[[#This Row],[NR_KOMISJI]],5)</f>
        <v/>
      </c>
      <c r="J3991" t="str">
        <f>DAY(Tabela_Kwerenda_z_AKORD[[#This Row],[CZAS_START]]) &amp;"-"&amp; MONTH(Tabela_Kwerenda_z_AKORD[[#This Row],[CZAS_START]]) &amp;"-"&amp; YEAR(Tabela_Kwerenda_z_AKORD[[#This Row],[CZAS_START]])</f>
        <v>0-1-1900</v>
      </c>
      <c r="K3991" t="e">
        <f>INDEX(AKORDT[],MATCH(Tabela_Kwerenda_z_AKORD[[#This Row],[PRACOWNICY_ID]],AKORDT[PRACOWNICY_ID],0),1)</f>
        <v>#N/A</v>
      </c>
    </row>
    <row r="3992" spans="1:11">
      <c r="A3992" s="11"/>
      <c r="B3992" s="11"/>
      <c r="F3992" s="11"/>
      <c r="I3992" t="str">
        <f>LEFT(Tabela_Kwerenda_z_AKORD[[#This Row],[NR_KOMISJI]],5)</f>
        <v/>
      </c>
      <c r="J3992" t="str">
        <f>DAY(Tabela_Kwerenda_z_AKORD[[#This Row],[CZAS_START]]) &amp;"-"&amp; MONTH(Tabela_Kwerenda_z_AKORD[[#This Row],[CZAS_START]]) &amp;"-"&amp; YEAR(Tabela_Kwerenda_z_AKORD[[#This Row],[CZAS_START]])</f>
        <v>0-1-1900</v>
      </c>
      <c r="K3992" t="e">
        <f>INDEX(AKORDT[],MATCH(Tabela_Kwerenda_z_AKORD[[#This Row],[PRACOWNICY_ID]],AKORDT[PRACOWNICY_ID],0),1)</f>
        <v>#N/A</v>
      </c>
    </row>
    <row r="3993" spans="1:11">
      <c r="A3993" s="11"/>
      <c r="B3993" s="11"/>
      <c r="F3993" s="11"/>
      <c r="I3993" t="str">
        <f>LEFT(Tabela_Kwerenda_z_AKORD[[#This Row],[NR_KOMISJI]],5)</f>
        <v/>
      </c>
      <c r="J3993" t="str">
        <f>DAY(Tabela_Kwerenda_z_AKORD[[#This Row],[CZAS_START]]) &amp;"-"&amp; MONTH(Tabela_Kwerenda_z_AKORD[[#This Row],[CZAS_START]]) &amp;"-"&amp; YEAR(Tabela_Kwerenda_z_AKORD[[#This Row],[CZAS_START]])</f>
        <v>0-1-1900</v>
      </c>
      <c r="K3993" t="e">
        <f>INDEX(AKORDT[],MATCH(Tabela_Kwerenda_z_AKORD[[#This Row],[PRACOWNICY_ID]],AKORDT[PRACOWNICY_ID],0),1)</f>
        <v>#N/A</v>
      </c>
    </row>
    <row r="3994" spans="1:11">
      <c r="A3994" s="11"/>
      <c r="B3994" s="11"/>
      <c r="F3994" s="11"/>
      <c r="I3994" t="str">
        <f>LEFT(Tabela_Kwerenda_z_AKORD[[#This Row],[NR_KOMISJI]],5)</f>
        <v/>
      </c>
      <c r="J3994" t="str">
        <f>DAY(Tabela_Kwerenda_z_AKORD[[#This Row],[CZAS_START]]) &amp;"-"&amp; MONTH(Tabela_Kwerenda_z_AKORD[[#This Row],[CZAS_START]]) &amp;"-"&amp; YEAR(Tabela_Kwerenda_z_AKORD[[#This Row],[CZAS_START]])</f>
        <v>0-1-1900</v>
      </c>
      <c r="K3994" t="e">
        <f>INDEX(AKORDT[],MATCH(Tabela_Kwerenda_z_AKORD[[#This Row],[PRACOWNICY_ID]],AKORDT[PRACOWNICY_ID],0),1)</f>
        <v>#N/A</v>
      </c>
    </row>
    <row r="3995" spans="1:11">
      <c r="A3995" s="11"/>
      <c r="B3995" s="11"/>
      <c r="F3995" s="11"/>
      <c r="I3995" t="str">
        <f>LEFT(Tabela_Kwerenda_z_AKORD[[#This Row],[NR_KOMISJI]],5)</f>
        <v/>
      </c>
      <c r="J3995" t="str">
        <f>DAY(Tabela_Kwerenda_z_AKORD[[#This Row],[CZAS_START]]) &amp;"-"&amp; MONTH(Tabela_Kwerenda_z_AKORD[[#This Row],[CZAS_START]]) &amp;"-"&amp; YEAR(Tabela_Kwerenda_z_AKORD[[#This Row],[CZAS_START]])</f>
        <v>0-1-1900</v>
      </c>
      <c r="K3995" t="e">
        <f>INDEX(AKORDT[],MATCH(Tabela_Kwerenda_z_AKORD[[#This Row],[PRACOWNICY_ID]],AKORDT[PRACOWNICY_ID],0),1)</f>
        <v>#N/A</v>
      </c>
    </row>
    <row r="3996" spans="1:11">
      <c r="A3996" s="11"/>
      <c r="B3996" s="11"/>
      <c r="F3996" s="11"/>
      <c r="I3996" t="str">
        <f>LEFT(Tabela_Kwerenda_z_AKORD[[#This Row],[NR_KOMISJI]],5)</f>
        <v/>
      </c>
      <c r="J3996" t="str">
        <f>DAY(Tabela_Kwerenda_z_AKORD[[#This Row],[CZAS_START]]) &amp;"-"&amp; MONTH(Tabela_Kwerenda_z_AKORD[[#This Row],[CZAS_START]]) &amp;"-"&amp; YEAR(Tabela_Kwerenda_z_AKORD[[#This Row],[CZAS_START]])</f>
        <v>0-1-1900</v>
      </c>
      <c r="K3996" t="e">
        <f>INDEX(AKORDT[],MATCH(Tabela_Kwerenda_z_AKORD[[#This Row],[PRACOWNICY_ID]],AKORDT[PRACOWNICY_ID],0),1)</f>
        <v>#N/A</v>
      </c>
    </row>
    <row r="3997" spans="1:11">
      <c r="A3997" s="11"/>
      <c r="B3997" s="11"/>
      <c r="F3997" s="11"/>
      <c r="I3997" t="str">
        <f>LEFT(Tabela_Kwerenda_z_AKORD[[#This Row],[NR_KOMISJI]],5)</f>
        <v/>
      </c>
      <c r="J3997" t="str">
        <f>DAY(Tabela_Kwerenda_z_AKORD[[#This Row],[CZAS_START]]) &amp;"-"&amp; MONTH(Tabela_Kwerenda_z_AKORD[[#This Row],[CZAS_START]]) &amp;"-"&amp; YEAR(Tabela_Kwerenda_z_AKORD[[#This Row],[CZAS_START]])</f>
        <v>0-1-1900</v>
      </c>
      <c r="K3997" t="e">
        <f>INDEX(AKORDT[],MATCH(Tabela_Kwerenda_z_AKORD[[#This Row],[PRACOWNICY_ID]],AKORDT[PRACOWNICY_ID],0),1)</f>
        <v>#N/A</v>
      </c>
    </row>
    <row r="3998" spans="1:11">
      <c r="A3998" s="11"/>
      <c r="B3998" s="11"/>
      <c r="F3998" s="11"/>
      <c r="I3998" t="str">
        <f>LEFT(Tabela_Kwerenda_z_AKORD[[#This Row],[NR_KOMISJI]],5)</f>
        <v/>
      </c>
      <c r="J3998" t="str">
        <f>DAY(Tabela_Kwerenda_z_AKORD[[#This Row],[CZAS_START]]) &amp;"-"&amp; MONTH(Tabela_Kwerenda_z_AKORD[[#This Row],[CZAS_START]]) &amp;"-"&amp; YEAR(Tabela_Kwerenda_z_AKORD[[#This Row],[CZAS_START]])</f>
        <v>0-1-1900</v>
      </c>
      <c r="K3998" t="e">
        <f>INDEX(AKORDT[],MATCH(Tabela_Kwerenda_z_AKORD[[#This Row],[PRACOWNICY_ID]],AKORDT[PRACOWNICY_ID],0),1)</f>
        <v>#N/A</v>
      </c>
    </row>
    <row r="3999" spans="1:11">
      <c r="A3999" s="11"/>
      <c r="B3999" s="11"/>
      <c r="F3999" s="11"/>
      <c r="I3999" t="str">
        <f>LEFT(Tabela_Kwerenda_z_AKORD[[#This Row],[NR_KOMISJI]],5)</f>
        <v/>
      </c>
      <c r="J3999" t="str">
        <f>DAY(Tabela_Kwerenda_z_AKORD[[#This Row],[CZAS_START]]) &amp;"-"&amp; MONTH(Tabela_Kwerenda_z_AKORD[[#This Row],[CZAS_START]]) &amp;"-"&amp; YEAR(Tabela_Kwerenda_z_AKORD[[#This Row],[CZAS_START]])</f>
        <v>0-1-1900</v>
      </c>
      <c r="K3999" t="e">
        <f>INDEX(AKORDT[],MATCH(Tabela_Kwerenda_z_AKORD[[#This Row],[PRACOWNICY_ID]],AKORDT[PRACOWNICY_ID],0),1)</f>
        <v>#N/A</v>
      </c>
    </row>
    <row r="4000" spans="1:11">
      <c r="A4000" s="11"/>
      <c r="B4000" s="11"/>
      <c r="F4000" s="11"/>
      <c r="I4000" t="str">
        <f>LEFT(Tabela_Kwerenda_z_AKORD[[#This Row],[NR_KOMISJI]],5)</f>
        <v/>
      </c>
      <c r="J4000" t="str">
        <f>DAY(Tabela_Kwerenda_z_AKORD[[#This Row],[CZAS_START]]) &amp;"-"&amp; MONTH(Tabela_Kwerenda_z_AKORD[[#This Row],[CZAS_START]]) &amp;"-"&amp; YEAR(Tabela_Kwerenda_z_AKORD[[#This Row],[CZAS_START]])</f>
        <v>0-1-1900</v>
      </c>
      <c r="K4000" t="e">
        <f>INDEX(AKORDT[],MATCH(Tabela_Kwerenda_z_AKORD[[#This Row],[PRACOWNICY_ID]],AKORDT[PRACOWNICY_ID],0),1)</f>
        <v>#N/A</v>
      </c>
    </row>
    <row r="4001" spans="1:11">
      <c r="A4001" s="11"/>
      <c r="B4001" s="11"/>
      <c r="F4001" s="11"/>
      <c r="I4001" t="str">
        <f>LEFT(Tabela_Kwerenda_z_AKORD[[#This Row],[NR_KOMISJI]],5)</f>
        <v/>
      </c>
      <c r="J4001" t="str">
        <f>DAY(Tabela_Kwerenda_z_AKORD[[#This Row],[CZAS_START]]) &amp;"-"&amp; MONTH(Tabela_Kwerenda_z_AKORD[[#This Row],[CZAS_START]]) &amp;"-"&amp; YEAR(Tabela_Kwerenda_z_AKORD[[#This Row],[CZAS_START]])</f>
        <v>0-1-1900</v>
      </c>
      <c r="K4001" t="e">
        <f>INDEX(AKORDT[],MATCH(Tabela_Kwerenda_z_AKORD[[#This Row],[PRACOWNICY_ID]],AKORDT[PRACOWNICY_ID],0),1)</f>
        <v>#N/A</v>
      </c>
    </row>
    <row r="4002" spans="1:11">
      <c r="A4002" s="11"/>
      <c r="B4002" s="11"/>
      <c r="F4002" s="11"/>
      <c r="I4002" t="str">
        <f>LEFT(Tabela_Kwerenda_z_AKORD[[#This Row],[NR_KOMISJI]],5)</f>
        <v/>
      </c>
      <c r="J4002" t="str">
        <f>DAY(Tabela_Kwerenda_z_AKORD[[#This Row],[CZAS_START]]) &amp;"-"&amp; MONTH(Tabela_Kwerenda_z_AKORD[[#This Row],[CZAS_START]]) &amp;"-"&amp; YEAR(Tabela_Kwerenda_z_AKORD[[#This Row],[CZAS_START]])</f>
        <v>0-1-1900</v>
      </c>
      <c r="K4002" t="e">
        <f>INDEX(AKORDT[],MATCH(Tabela_Kwerenda_z_AKORD[[#This Row],[PRACOWNICY_ID]],AKORDT[PRACOWNICY_ID],0),1)</f>
        <v>#N/A</v>
      </c>
    </row>
    <row r="4003" spans="1:11">
      <c r="A4003" s="11"/>
      <c r="B4003" s="11"/>
      <c r="F4003" s="11"/>
      <c r="I4003" t="str">
        <f>LEFT(Tabela_Kwerenda_z_AKORD[[#This Row],[NR_KOMISJI]],5)</f>
        <v/>
      </c>
      <c r="J4003" t="str">
        <f>DAY(Tabela_Kwerenda_z_AKORD[[#This Row],[CZAS_START]]) &amp;"-"&amp; MONTH(Tabela_Kwerenda_z_AKORD[[#This Row],[CZAS_START]]) &amp;"-"&amp; YEAR(Tabela_Kwerenda_z_AKORD[[#This Row],[CZAS_START]])</f>
        <v>0-1-1900</v>
      </c>
      <c r="K4003" t="e">
        <f>INDEX(AKORDT[],MATCH(Tabela_Kwerenda_z_AKORD[[#This Row],[PRACOWNICY_ID]],AKORDT[PRACOWNICY_ID],0),1)</f>
        <v>#N/A</v>
      </c>
    </row>
    <row r="4004" spans="1:11">
      <c r="A4004" s="11"/>
      <c r="B4004" s="11"/>
      <c r="F4004" s="11"/>
      <c r="I4004" t="str">
        <f>LEFT(Tabela_Kwerenda_z_AKORD[[#This Row],[NR_KOMISJI]],5)</f>
        <v/>
      </c>
      <c r="J4004" t="str">
        <f>DAY(Tabela_Kwerenda_z_AKORD[[#This Row],[CZAS_START]]) &amp;"-"&amp; MONTH(Tabela_Kwerenda_z_AKORD[[#This Row],[CZAS_START]]) &amp;"-"&amp; YEAR(Tabela_Kwerenda_z_AKORD[[#This Row],[CZAS_START]])</f>
        <v>0-1-1900</v>
      </c>
      <c r="K4004" t="e">
        <f>INDEX(AKORDT[],MATCH(Tabela_Kwerenda_z_AKORD[[#This Row],[PRACOWNICY_ID]],AKORDT[PRACOWNICY_ID],0),1)</f>
        <v>#N/A</v>
      </c>
    </row>
    <row r="4005" spans="1:11">
      <c r="A4005" s="11"/>
      <c r="B4005" s="11"/>
      <c r="F4005" s="11"/>
      <c r="I4005" t="str">
        <f>LEFT(Tabela_Kwerenda_z_AKORD[[#This Row],[NR_KOMISJI]],5)</f>
        <v/>
      </c>
      <c r="J4005" t="str">
        <f>DAY(Tabela_Kwerenda_z_AKORD[[#This Row],[CZAS_START]]) &amp;"-"&amp; MONTH(Tabela_Kwerenda_z_AKORD[[#This Row],[CZAS_START]]) &amp;"-"&amp; YEAR(Tabela_Kwerenda_z_AKORD[[#This Row],[CZAS_START]])</f>
        <v>0-1-1900</v>
      </c>
      <c r="K4005" t="e">
        <f>INDEX(AKORDT[],MATCH(Tabela_Kwerenda_z_AKORD[[#This Row],[PRACOWNICY_ID]],AKORDT[PRACOWNICY_ID],0),1)</f>
        <v>#N/A</v>
      </c>
    </row>
    <row r="4006" spans="1:11">
      <c r="A4006" s="11"/>
      <c r="B4006" s="11"/>
      <c r="F4006" s="11"/>
      <c r="I4006" t="str">
        <f>LEFT(Tabela_Kwerenda_z_AKORD[[#This Row],[NR_KOMISJI]],5)</f>
        <v/>
      </c>
      <c r="J4006" t="str">
        <f>DAY(Tabela_Kwerenda_z_AKORD[[#This Row],[CZAS_START]]) &amp;"-"&amp; MONTH(Tabela_Kwerenda_z_AKORD[[#This Row],[CZAS_START]]) &amp;"-"&amp; YEAR(Tabela_Kwerenda_z_AKORD[[#This Row],[CZAS_START]])</f>
        <v>0-1-1900</v>
      </c>
      <c r="K4006" t="e">
        <f>INDEX(AKORDT[],MATCH(Tabela_Kwerenda_z_AKORD[[#This Row],[PRACOWNICY_ID]],AKORDT[PRACOWNICY_ID],0),1)</f>
        <v>#N/A</v>
      </c>
    </row>
    <row r="4007" spans="1:11">
      <c r="A4007" s="11"/>
      <c r="B4007" s="11"/>
      <c r="F4007" s="11"/>
      <c r="I4007" t="str">
        <f>LEFT(Tabela_Kwerenda_z_AKORD[[#This Row],[NR_KOMISJI]],5)</f>
        <v/>
      </c>
      <c r="J4007" t="str">
        <f>DAY(Tabela_Kwerenda_z_AKORD[[#This Row],[CZAS_START]]) &amp;"-"&amp; MONTH(Tabela_Kwerenda_z_AKORD[[#This Row],[CZAS_START]]) &amp;"-"&amp; YEAR(Tabela_Kwerenda_z_AKORD[[#This Row],[CZAS_START]])</f>
        <v>0-1-1900</v>
      </c>
      <c r="K4007" t="e">
        <f>INDEX(AKORDT[],MATCH(Tabela_Kwerenda_z_AKORD[[#This Row],[PRACOWNICY_ID]],AKORDT[PRACOWNICY_ID],0),1)</f>
        <v>#N/A</v>
      </c>
    </row>
    <row r="4008" spans="1:11">
      <c r="A4008" s="11"/>
      <c r="B4008" s="11"/>
      <c r="F4008" s="11"/>
      <c r="I4008" t="str">
        <f>LEFT(Tabela_Kwerenda_z_AKORD[[#This Row],[NR_KOMISJI]],5)</f>
        <v/>
      </c>
      <c r="J4008" t="str">
        <f>DAY(Tabela_Kwerenda_z_AKORD[[#This Row],[CZAS_START]]) &amp;"-"&amp; MONTH(Tabela_Kwerenda_z_AKORD[[#This Row],[CZAS_START]]) &amp;"-"&amp; YEAR(Tabela_Kwerenda_z_AKORD[[#This Row],[CZAS_START]])</f>
        <v>0-1-1900</v>
      </c>
      <c r="K4008" t="e">
        <f>INDEX(AKORDT[],MATCH(Tabela_Kwerenda_z_AKORD[[#This Row],[PRACOWNICY_ID]],AKORDT[PRACOWNICY_ID],0),1)</f>
        <v>#N/A</v>
      </c>
    </row>
    <row r="4009" spans="1:11">
      <c r="A4009" s="11"/>
      <c r="B4009" s="11"/>
      <c r="F4009" s="11"/>
      <c r="I4009" t="str">
        <f>LEFT(Tabela_Kwerenda_z_AKORD[[#This Row],[NR_KOMISJI]],5)</f>
        <v/>
      </c>
      <c r="J4009" t="str">
        <f>DAY(Tabela_Kwerenda_z_AKORD[[#This Row],[CZAS_START]]) &amp;"-"&amp; MONTH(Tabela_Kwerenda_z_AKORD[[#This Row],[CZAS_START]]) &amp;"-"&amp; YEAR(Tabela_Kwerenda_z_AKORD[[#This Row],[CZAS_START]])</f>
        <v>0-1-1900</v>
      </c>
      <c r="K4009" t="e">
        <f>INDEX(AKORDT[],MATCH(Tabela_Kwerenda_z_AKORD[[#This Row],[PRACOWNICY_ID]],AKORDT[PRACOWNICY_ID],0),1)</f>
        <v>#N/A</v>
      </c>
    </row>
    <row r="4010" spans="1:11">
      <c r="A4010" s="11"/>
      <c r="B4010" s="11"/>
      <c r="F4010" s="11"/>
      <c r="I4010" t="str">
        <f>LEFT(Tabela_Kwerenda_z_AKORD[[#This Row],[NR_KOMISJI]],5)</f>
        <v/>
      </c>
      <c r="J4010" t="str">
        <f>DAY(Tabela_Kwerenda_z_AKORD[[#This Row],[CZAS_START]]) &amp;"-"&amp; MONTH(Tabela_Kwerenda_z_AKORD[[#This Row],[CZAS_START]]) &amp;"-"&amp; YEAR(Tabela_Kwerenda_z_AKORD[[#This Row],[CZAS_START]])</f>
        <v>0-1-1900</v>
      </c>
      <c r="K4010" t="e">
        <f>INDEX(AKORDT[],MATCH(Tabela_Kwerenda_z_AKORD[[#This Row],[PRACOWNICY_ID]],AKORDT[PRACOWNICY_ID],0),1)</f>
        <v>#N/A</v>
      </c>
    </row>
    <row r="4011" spans="1:11">
      <c r="A4011" s="11"/>
      <c r="B4011" s="11"/>
      <c r="F4011" s="11"/>
      <c r="I4011" t="str">
        <f>LEFT(Tabela_Kwerenda_z_AKORD[[#This Row],[NR_KOMISJI]],5)</f>
        <v/>
      </c>
      <c r="J4011" t="str">
        <f>DAY(Tabela_Kwerenda_z_AKORD[[#This Row],[CZAS_START]]) &amp;"-"&amp; MONTH(Tabela_Kwerenda_z_AKORD[[#This Row],[CZAS_START]]) &amp;"-"&amp; YEAR(Tabela_Kwerenda_z_AKORD[[#This Row],[CZAS_START]])</f>
        <v>0-1-1900</v>
      </c>
      <c r="K4011" t="e">
        <f>INDEX(AKORDT[],MATCH(Tabela_Kwerenda_z_AKORD[[#This Row],[PRACOWNICY_ID]],AKORDT[PRACOWNICY_ID],0),1)</f>
        <v>#N/A</v>
      </c>
    </row>
    <row r="4012" spans="1:11">
      <c r="A4012" s="11"/>
      <c r="B4012" s="11"/>
      <c r="F4012" s="11"/>
      <c r="I4012" t="str">
        <f>LEFT(Tabela_Kwerenda_z_AKORD[[#This Row],[NR_KOMISJI]],5)</f>
        <v/>
      </c>
      <c r="J4012" t="str">
        <f>DAY(Tabela_Kwerenda_z_AKORD[[#This Row],[CZAS_START]]) &amp;"-"&amp; MONTH(Tabela_Kwerenda_z_AKORD[[#This Row],[CZAS_START]]) &amp;"-"&amp; YEAR(Tabela_Kwerenda_z_AKORD[[#This Row],[CZAS_START]])</f>
        <v>0-1-1900</v>
      </c>
      <c r="K4012" t="e">
        <f>INDEX(AKORDT[],MATCH(Tabela_Kwerenda_z_AKORD[[#This Row],[PRACOWNICY_ID]],AKORDT[PRACOWNICY_ID],0),1)</f>
        <v>#N/A</v>
      </c>
    </row>
    <row r="4013" spans="1:11">
      <c r="A4013" s="11"/>
      <c r="B4013" s="11"/>
      <c r="F4013" s="11"/>
      <c r="I4013" t="str">
        <f>LEFT(Tabela_Kwerenda_z_AKORD[[#This Row],[NR_KOMISJI]],5)</f>
        <v/>
      </c>
      <c r="J4013" t="str">
        <f>DAY(Tabela_Kwerenda_z_AKORD[[#This Row],[CZAS_START]]) &amp;"-"&amp; MONTH(Tabela_Kwerenda_z_AKORD[[#This Row],[CZAS_START]]) &amp;"-"&amp; YEAR(Tabela_Kwerenda_z_AKORD[[#This Row],[CZAS_START]])</f>
        <v>0-1-1900</v>
      </c>
      <c r="K4013" t="e">
        <f>INDEX(AKORDT[],MATCH(Tabela_Kwerenda_z_AKORD[[#This Row],[PRACOWNICY_ID]],AKORDT[PRACOWNICY_ID],0),1)</f>
        <v>#N/A</v>
      </c>
    </row>
    <row r="4014" spans="1:11">
      <c r="A4014" s="11"/>
      <c r="B4014" s="11"/>
      <c r="F4014" s="11"/>
      <c r="I4014" t="str">
        <f>LEFT(Tabela_Kwerenda_z_AKORD[[#This Row],[NR_KOMISJI]],5)</f>
        <v/>
      </c>
      <c r="J4014" t="str">
        <f>DAY(Tabela_Kwerenda_z_AKORD[[#This Row],[CZAS_START]]) &amp;"-"&amp; MONTH(Tabela_Kwerenda_z_AKORD[[#This Row],[CZAS_START]]) &amp;"-"&amp; YEAR(Tabela_Kwerenda_z_AKORD[[#This Row],[CZAS_START]])</f>
        <v>0-1-1900</v>
      </c>
      <c r="K4014" t="e">
        <f>INDEX(AKORDT[],MATCH(Tabela_Kwerenda_z_AKORD[[#This Row],[PRACOWNICY_ID]],AKORDT[PRACOWNICY_ID],0),1)</f>
        <v>#N/A</v>
      </c>
    </row>
    <row r="4015" spans="1:11">
      <c r="A4015" s="11"/>
      <c r="B4015" s="11"/>
      <c r="F4015" s="11"/>
      <c r="I4015" t="str">
        <f>LEFT(Tabela_Kwerenda_z_AKORD[[#This Row],[NR_KOMISJI]],5)</f>
        <v/>
      </c>
      <c r="J4015" t="str">
        <f>DAY(Tabela_Kwerenda_z_AKORD[[#This Row],[CZAS_START]]) &amp;"-"&amp; MONTH(Tabela_Kwerenda_z_AKORD[[#This Row],[CZAS_START]]) &amp;"-"&amp; YEAR(Tabela_Kwerenda_z_AKORD[[#This Row],[CZAS_START]])</f>
        <v>0-1-1900</v>
      </c>
      <c r="K4015" t="e">
        <f>INDEX(AKORDT[],MATCH(Tabela_Kwerenda_z_AKORD[[#This Row],[PRACOWNICY_ID]],AKORDT[PRACOWNICY_ID],0),1)</f>
        <v>#N/A</v>
      </c>
    </row>
    <row r="4016" spans="1:11">
      <c r="A4016" s="11"/>
      <c r="B4016" s="11"/>
      <c r="F4016" s="11"/>
      <c r="I4016" t="str">
        <f>LEFT(Tabela_Kwerenda_z_AKORD[[#This Row],[NR_KOMISJI]],5)</f>
        <v/>
      </c>
      <c r="J4016" t="str">
        <f>DAY(Tabela_Kwerenda_z_AKORD[[#This Row],[CZAS_START]]) &amp;"-"&amp; MONTH(Tabela_Kwerenda_z_AKORD[[#This Row],[CZAS_START]]) &amp;"-"&amp; YEAR(Tabela_Kwerenda_z_AKORD[[#This Row],[CZAS_START]])</f>
        <v>0-1-1900</v>
      </c>
      <c r="K4016" t="e">
        <f>INDEX(AKORDT[],MATCH(Tabela_Kwerenda_z_AKORD[[#This Row],[PRACOWNICY_ID]],AKORDT[PRACOWNICY_ID],0),1)</f>
        <v>#N/A</v>
      </c>
    </row>
    <row r="4017" spans="1:11">
      <c r="A4017" s="11"/>
      <c r="B4017" s="11"/>
      <c r="F4017" s="11"/>
      <c r="I4017" t="str">
        <f>LEFT(Tabela_Kwerenda_z_AKORD[[#This Row],[NR_KOMISJI]],5)</f>
        <v/>
      </c>
      <c r="J4017" t="str">
        <f>DAY(Tabela_Kwerenda_z_AKORD[[#This Row],[CZAS_START]]) &amp;"-"&amp; MONTH(Tabela_Kwerenda_z_AKORD[[#This Row],[CZAS_START]]) &amp;"-"&amp; YEAR(Tabela_Kwerenda_z_AKORD[[#This Row],[CZAS_START]])</f>
        <v>0-1-1900</v>
      </c>
      <c r="K4017" t="e">
        <f>INDEX(AKORDT[],MATCH(Tabela_Kwerenda_z_AKORD[[#This Row],[PRACOWNICY_ID]],AKORDT[PRACOWNICY_ID],0),1)</f>
        <v>#N/A</v>
      </c>
    </row>
    <row r="4018" spans="1:11">
      <c r="A4018" s="11"/>
      <c r="B4018" s="11"/>
      <c r="F4018" s="11"/>
      <c r="I4018" t="str">
        <f>LEFT(Tabela_Kwerenda_z_AKORD[[#This Row],[NR_KOMISJI]],5)</f>
        <v/>
      </c>
      <c r="J4018" t="str">
        <f>DAY(Tabela_Kwerenda_z_AKORD[[#This Row],[CZAS_START]]) &amp;"-"&amp; MONTH(Tabela_Kwerenda_z_AKORD[[#This Row],[CZAS_START]]) &amp;"-"&amp; YEAR(Tabela_Kwerenda_z_AKORD[[#This Row],[CZAS_START]])</f>
        <v>0-1-1900</v>
      </c>
      <c r="K4018" t="e">
        <f>INDEX(AKORDT[],MATCH(Tabela_Kwerenda_z_AKORD[[#This Row],[PRACOWNICY_ID]],AKORDT[PRACOWNICY_ID],0),1)</f>
        <v>#N/A</v>
      </c>
    </row>
    <row r="4019" spans="1:11">
      <c r="A4019" s="11"/>
      <c r="B4019" s="11"/>
      <c r="F4019" s="11"/>
      <c r="I4019" t="str">
        <f>LEFT(Tabela_Kwerenda_z_AKORD[[#This Row],[NR_KOMISJI]],5)</f>
        <v/>
      </c>
      <c r="J4019" t="str">
        <f>DAY(Tabela_Kwerenda_z_AKORD[[#This Row],[CZAS_START]]) &amp;"-"&amp; MONTH(Tabela_Kwerenda_z_AKORD[[#This Row],[CZAS_START]]) &amp;"-"&amp; YEAR(Tabela_Kwerenda_z_AKORD[[#This Row],[CZAS_START]])</f>
        <v>0-1-1900</v>
      </c>
      <c r="K4019" t="e">
        <f>INDEX(AKORDT[],MATCH(Tabela_Kwerenda_z_AKORD[[#This Row],[PRACOWNICY_ID]],AKORDT[PRACOWNICY_ID],0),1)</f>
        <v>#N/A</v>
      </c>
    </row>
    <row r="4020" spans="1:11">
      <c r="A4020" s="11"/>
      <c r="B4020" s="11"/>
      <c r="F4020" s="11"/>
      <c r="I4020" t="str">
        <f>LEFT(Tabela_Kwerenda_z_AKORD[[#This Row],[NR_KOMISJI]],5)</f>
        <v/>
      </c>
      <c r="J4020" t="str">
        <f>DAY(Tabela_Kwerenda_z_AKORD[[#This Row],[CZAS_START]]) &amp;"-"&amp; MONTH(Tabela_Kwerenda_z_AKORD[[#This Row],[CZAS_START]]) &amp;"-"&amp; YEAR(Tabela_Kwerenda_z_AKORD[[#This Row],[CZAS_START]])</f>
        <v>0-1-1900</v>
      </c>
      <c r="K4020" t="e">
        <f>INDEX(AKORDT[],MATCH(Tabela_Kwerenda_z_AKORD[[#This Row],[PRACOWNICY_ID]],AKORDT[PRACOWNICY_ID],0),1)</f>
        <v>#N/A</v>
      </c>
    </row>
    <row r="4021" spans="1:11">
      <c r="A4021" s="11"/>
      <c r="B4021" s="11"/>
      <c r="F4021" s="11"/>
      <c r="I4021" t="str">
        <f>LEFT(Tabela_Kwerenda_z_AKORD[[#This Row],[NR_KOMISJI]],5)</f>
        <v/>
      </c>
      <c r="J4021" t="str">
        <f>DAY(Tabela_Kwerenda_z_AKORD[[#This Row],[CZAS_START]]) &amp;"-"&amp; MONTH(Tabela_Kwerenda_z_AKORD[[#This Row],[CZAS_START]]) &amp;"-"&amp; YEAR(Tabela_Kwerenda_z_AKORD[[#This Row],[CZAS_START]])</f>
        <v>0-1-1900</v>
      </c>
      <c r="K4021" t="e">
        <f>INDEX(AKORDT[],MATCH(Tabela_Kwerenda_z_AKORD[[#This Row],[PRACOWNICY_ID]],AKORDT[PRACOWNICY_ID],0),1)</f>
        <v>#N/A</v>
      </c>
    </row>
    <row r="4022" spans="1:11">
      <c r="A4022" s="11"/>
      <c r="B4022" s="11"/>
      <c r="F4022" s="11"/>
      <c r="I4022" t="str">
        <f>LEFT(Tabela_Kwerenda_z_AKORD[[#This Row],[NR_KOMISJI]],5)</f>
        <v/>
      </c>
      <c r="J4022" t="str">
        <f>DAY(Tabela_Kwerenda_z_AKORD[[#This Row],[CZAS_START]]) &amp;"-"&amp; MONTH(Tabela_Kwerenda_z_AKORD[[#This Row],[CZAS_START]]) &amp;"-"&amp; YEAR(Tabela_Kwerenda_z_AKORD[[#This Row],[CZAS_START]])</f>
        <v>0-1-1900</v>
      </c>
      <c r="K4022" t="e">
        <f>INDEX(AKORDT[],MATCH(Tabela_Kwerenda_z_AKORD[[#This Row],[PRACOWNICY_ID]],AKORDT[PRACOWNICY_ID],0),1)</f>
        <v>#N/A</v>
      </c>
    </row>
    <row r="4023" spans="1:11">
      <c r="A4023" s="11"/>
      <c r="B4023" s="11"/>
      <c r="F4023" s="11"/>
      <c r="I4023" t="str">
        <f>LEFT(Tabela_Kwerenda_z_AKORD[[#This Row],[NR_KOMISJI]],5)</f>
        <v/>
      </c>
      <c r="J4023" t="str">
        <f>DAY(Tabela_Kwerenda_z_AKORD[[#This Row],[CZAS_START]]) &amp;"-"&amp; MONTH(Tabela_Kwerenda_z_AKORD[[#This Row],[CZAS_START]]) &amp;"-"&amp; YEAR(Tabela_Kwerenda_z_AKORD[[#This Row],[CZAS_START]])</f>
        <v>0-1-1900</v>
      </c>
      <c r="K4023" t="e">
        <f>INDEX(AKORDT[],MATCH(Tabela_Kwerenda_z_AKORD[[#This Row],[PRACOWNICY_ID]],AKORDT[PRACOWNICY_ID],0),1)</f>
        <v>#N/A</v>
      </c>
    </row>
    <row r="4024" spans="1:11">
      <c r="A4024" s="11"/>
      <c r="B4024" s="11"/>
      <c r="F4024" s="11"/>
      <c r="I4024" t="str">
        <f>LEFT(Tabela_Kwerenda_z_AKORD[[#This Row],[NR_KOMISJI]],5)</f>
        <v/>
      </c>
      <c r="J4024" t="str">
        <f>DAY(Tabela_Kwerenda_z_AKORD[[#This Row],[CZAS_START]]) &amp;"-"&amp; MONTH(Tabela_Kwerenda_z_AKORD[[#This Row],[CZAS_START]]) &amp;"-"&amp; YEAR(Tabela_Kwerenda_z_AKORD[[#This Row],[CZAS_START]])</f>
        <v>0-1-1900</v>
      </c>
      <c r="K4024" t="e">
        <f>INDEX(AKORDT[],MATCH(Tabela_Kwerenda_z_AKORD[[#This Row],[PRACOWNICY_ID]],AKORDT[PRACOWNICY_ID],0),1)</f>
        <v>#N/A</v>
      </c>
    </row>
    <row r="4025" spans="1:11">
      <c r="A4025" s="11"/>
      <c r="B4025" s="11"/>
      <c r="F4025" s="11"/>
      <c r="I4025" t="str">
        <f>LEFT(Tabela_Kwerenda_z_AKORD[[#This Row],[NR_KOMISJI]],5)</f>
        <v/>
      </c>
      <c r="J4025" t="str">
        <f>DAY(Tabela_Kwerenda_z_AKORD[[#This Row],[CZAS_START]]) &amp;"-"&amp; MONTH(Tabela_Kwerenda_z_AKORD[[#This Row],[CZAS_START]]) &amp;"-"&amp; YEAR(Tabela_Kwerenda_z_AKORD[[#This Row],[CZAS_START]])</f>
        <v>0-1-1900</v>
      </c>
      <c r="K4025" t="e">
        <f>INDEX(AKORDT[],MATCH(Tabela_Kwerenda_z_AKORD[[#This Row],[PRACOWNICY_ID]],AKORDT[PRACOWNICY_ID],0),1)</f>
        <v>#N/A</v>
      </c>
    </row>
    <row r="4026" spans="1:11">
      <c r="A4026" s="11"/>
      <c r="B4026" s="11"/>
      <c r="F4026" s="11"/>
      <c r="I4026" t="str">
        <f>LEFT(Tabela_Kwerenda_z_AKORD[[#This Row],[NR_KOMISJI]],5)</f>
        <v/>
      </c>
      <c r="J4026" t="str">
        <f>DAY(Tabela_Kwerenda_z_AKORD[[#This Row],[CZAS_START]]) &amp;"-"&amp; MONTH(Tabela_Kwerenda_z_AKORD[[#This Row],[CZAS_START]]) &amp;"-"&amp; YEAR(Tabela_Kwerenda_z_AKORD[[#This Row],[CZAS_START]])</f>
        <v>0-1-1900</v>
      </c>
      <c r="K4026" t="e">
        <f>INDEX(AKORDT[],MATCH(Tabela_Kwerenda_z_AKORD[[#This Row],[PRACOWNICY_ID]],AKORDT[PRACOWNICY_ID],0),1)</f>
        <v>#N/A</v>
      </c>
    </row>
    <row r="4027" spans="1:11">
      <c r="A4027" s="11"/>
      <c r="B4027" s="11"/>
      <c r="F4027" s="11"/>
      <c r="I4027" t="str">
        <f>LEFT(Tabela_Kwerenda_z_AKORD[[#This Row],[NR_KOMISJI]],5)</f>
        <v/>
      </c>
      <c r="J4027" t="str">
        <f>DAY(Tabela_Kwerenda_z_AKORD[[#This Row],[CZAS_START]]) &amp;"-"&amp; MONTH(Tabela_Kwerenda_z_AKORD[[#This Row],[CZAS_START]]) &amp;"-"&amp; YEAR(Tabela_Kwerenda_z_AKORD[[#This Row],[CZAS_START]])</f>
        <v>0-1-1900</v>
      </c>
      <c r="K4027" t="e">
        <f>INDEX(AKORDT[],MATCH(Tabela_Kwerenda_z_AKORD[[#This Row],[PRACOWNICY_ID]],AKORDT[PRACOWNICY_ID],0),1)</f>
        <v>#N/A</v>
      </c>
    </row>
    <row r="4028" spans="1:11">
      <c r="A4028" s="11"/>
      <c r="B4028" s="11"/>
      <c r="F4028" s="11"/>
      <c r="I4028" t="str">
        <f>LEFT(Tabela_Kwerenda_z_AKORD[[#This Row],[NR_KOMISJI]],5)</f>
        <v/>
      </c>
      <c r="J4028" t="str">
        <f>DAY(Tabela_Kwerenda_z_AKORD[[#This Row],[CZAS_START]]) &amp;"-"&amp; MONTH(Tabela_Kwerenda_z_AKORD[[#This Row],[CZAS_START]]) &amp;"-"&amp; YEAR(Tabela_Kwerenda_z_AKORD[[#This Row],[CZAS_START]])</f>
        <v>0-1-1900</v>
      </c>
      <c r="K4028" t="e">
        <f>INDEX(AKORDT[],MATCH(Tabela_Kwerenda_z_AKORD[[#This Row],[PRACOWNICY_ID]],AKORDT[PRACOWNICY_ID],0),1)</f>
        <v>#N/A</v>
      </c>
    </row>
    <row r="4029" spans="1:11">
      <c r="A4029" s="11"/>
      <c r="B4029" s="11"/>
      <c r="F4029" s="11"/>
      <c r="I4029" t="str">
        <f>LEFT(Tabela_Kwerenda_z_AKORD[[#This Row],[NR_KOMISJI]],5)</f>
        <v/>
      </c>
      <c r="J4029" t="str">
        <f>DAY(Tabela_Kwerenda_z_AKORD[[#This Row],[CZAS_START]]) &amp;"-"&amp; MONTH(Tabela_Kwerenda_z_AKORD[[#This Row],[CZAS_START]]) &amp;"-"&amp; YEAR(Tabela_Kwerenda_z_AKORD[[#This Row],[CZAS_START]])</f>
        <v>0-1-1900</v>
      </c>
      <c r="K4029" t="e">
        <f>INDEX(AKORDT[],MATCH(Tabela_Kwerenda_z_AKORD[[#This Row],[PRACOWNICY_ID]],AKORDT[PRACOWNICY_ID],0),1)</f>
        <v>#N/A</v>
      </c>
    </row>
    <row r="4030" spans="1:11">
      <c r="A4030" s="11"/>
      <c r="B4030" s="11"/>
      <c r="F4030" s="11"/>
      <c r="I4030" t="str">
        <f>LEFT(Tabela_Kwerenda_z_AKORD[[#This Row],[NR_KOMISJI]],5)</f>
        <v/>
      </c>
      <c r="J4030" t="str">
        <f>DAY(Tabela_Kwerenda_z_AKORD[[#This Row],[CZAS_START]]) &amp;"-"&amp; MONTH(Tabela_Kwerenda_z_AKORD[[#This Row],[CZAS_START]]) &amp;"-"&amp; YEAR(Tabela_Kwerenda_z_AKORD[[#This Row],[CZAS_START]])</f>
        <v>0-1-1900</v>
      </c>
      <c r="K4030" t="e">
        <f>INDEX(AKORDT[],MATCH(Tabela_Kwerenda_z_AKORD[[#This Row],[PRACOWNICY_ID]],AKORDT[PRACOWNICY_ID],0),1)</f>
        <v>#N/A</v>
      </c>
    </row>
    <row r="4031" spans="1:11">
      <c r="A4031" s="11"/>
      <c r="B4031" s="11"/>
      <c r="F4031" s="11"/>
      <c r="I4031" t="str">
        <f>LEFT(Tabela_Kwerenda_z_AKORD[[#This Row],[NR_KOMISJI]],5)</f>
        <v/>
      </c>
      <c r="J4031" t="str">
        <f>DAY(Tabela_Kwerenda_z_AKORD[[#This Row],[CZAS_START]]) &amp;"-"&amp; MONTH(Tabela_Kwerenda_z_AKORD[[#This Row],[CZAS_START]]) &amp;"-"&amp; YEAR(Tabela_Kwerenda_z_AKORD[[#This Row],[CZAS_START]])</f>
        <v>0-1-1900</v>
      </c>
      <c r="K4031" t="e">
        <f>INDEX(AKORDT[],MATCH(Tabela_Kwerenda_z_AKORD[[#This Row],[PRACOWNICY_ID]],AKORDT[PRACOWNICY_ID],0),1)</f>
        <v>#N/A</v>
      </c>
    </row>
    <row r="4032" spans="1:11">
      <c r="A4032" s="11"/>
      <c r="B4032" s="11"/>
      <c r="F4032" s="11"/>
      <c r="I4032" t="str">
        <f>LEFT(Tabela_Kwerenda_z_AKORD[[#This Row],[NR_KOMISJI]],5)</f>
        <v/>
      </c>
      <c r="J4032" t="str">
        <f>DAY(Tabela_Kwerenda_z_AKORD[[#This Row],[CZAS_START]]) &amp;"-"&amp; MONTH(Tabela_Kwerenda_z_AKORD[[#This Row],[CZAS_START]]) &amp;"-"&amp; YEAR(Tabela_Kwerenda_z_AKORD[[#This Row],[CZAS_START]])</f>
        <v>0-1-1900</v>
      </c>
      <c r="K4032" t="e">
        <f>INDEX(AKORDT[],MATCH(Tabela_Kwerenda_z_AKORD[[#This Row],[PRACOWNICY_ID]],AKORDT[PRACOWNICY_ID],0),1)</f>
        <v>#N/A</v>
      </c>
    </row>
    <row r="4033" spans="1:11">
      <c r="A4033" s="11"/>
      <c r="B4033" s="11"/>
      <c r="F4033" s="11"/>
      <c r="I4033" t="str">
        <f>LEFT(Tabela_Kwerenda_z_AKORD[[#This Row],[NR_KOMISJI]],5)</f>
        <v/>
      </c>
      <c r="J4033" t="str">
        <f>DAY(Tabela_Kwerenda_z_AKORD[[#This Row],[CZAS_START]]) &amp;"-"&amp; MONTH(Tabela_Kwerenda_z_AKORD[[#This Row],[CZAS_START]]) &amp;"-"&amp; YEAR(Tabela_Kwerenda_z_AKORD[[#This Row],[CZAS_START]])</f>
        <v>0-1-1900</v>
      </c>
      <c r="K4033" t="e">
        <f>INDEX(AKORDT[],MATCH(Tabela_Kwerenda_z_AKORD[[#This Row],[PRACOWNICY_ID]],AKORDT[PRACOWNICY_ID],0),1)</f>
        <v>#N/A</v>
      </c>
    </row>
    <row r="4034" spans="1:11">
      <c r="A4034" s="11"/>
      <c r="B4034" s="11"/>
      <c r="F4034" s="11"/>
      <c r="I4034" t="str">
        <f>LEFT(Tabela_Kwerenda_z_AKORD[[#This Row],[NR_KOMISJI]],5)</f>
        <v/>
      </c>
      <c r="J4034" t="str">
        <f>DAY(Tabela_Kwerenda_z_AKORD[[#This Row],[CZAS_START]]) &amp;"-"&amp; MONTH(Tabela_Kwerenda_z_AKORD[[#This Row],[CZAS_START]]) &amp;"-"&amp; YEAR(Tabela_Kwerenda_z_AKORD[[#This Row],[CZAS_START]])</f>
        <v>0-1-1900</v>
      </c>
      <c r="K4034" t="e">
        <f>INDEX(AKORDT[],MATCH(Tabela_Kwerenda_z_AKORD[[#This Row],[PRACOWNICY_ID]],AKORDT[PRACOWNICY_ID],0),1)</f>
        <v>#N/A</v>
      </c>
    </row>
    <row r="4035" spans="1:11">
      <c r="A4035" s="11"/>
      <c r="B4035" s="11"/>
      <c r="F4035" s="11"/>
      <c r="I4035" t="str">
        <f>LEFT(Tabela_Kwerenda_z_AKORD[[#This Row],[NR_KOMISJI]],5)</f>
        <v/>
      </c>
      <c r="J4035" t="str">
        <f>DAY(Tabela_Kwerenda_z_AKORD[[#This Row],[CZAS_START]]) &amp;"-"&amp; MONTH(Tabela_Kwerenda_z_AKORD[[#This Row],[CZAS_START]]) &amp;"-"&amp; YEAR(Tabela_Kwerenda_z_AKORD[[#This Row],[CZAS_START]])</f>
        <v>0-1-1900</v>
      </c>
      <c r="K4035" t="e">
        <f>INDEX(AKORDT[],MATCH(Tabela_Kwerenda_z_AKORD[[#This Row],[PRACOWNICY_ID]],AKORDT[PRACOWNICY_ID],0),1)</f>
        <v>#N/A</v>
      </c>
    </row>
    <row r="4036" spans="1:11">
      <c r="A4036" s="11"/>
      <c r="B4036" s="11"/>
      <c r="F4036" s="11"/>
      <c r="I4036" t="str">
        <f>LEFT(Tabela_Kwerenda_z_AKORD[[#This Row],[NR_KOMISJI]],5)</f>
        <v/>
      </c>
      <c r="J4036" t="str">
        <f>DAY(Tabela_Kwerenda_z_AKORD[[#This Row],[CZAS_START]]) &amp;"-"&amp; MONTH(Tabela_Kwerenda_z_AKORD[[#This Row],[CZAS_START]]) &amp;"-"&amp; YEAR(Tabela_Kwerenda_z_AKORD[[#This Row],[CZAS_START]])</f>
        <v>0-1-1900</v>
      </c>
      <c r="K4036" t="e">
        <f>INDEX(AKORDT[],MATCH(Tabela_Kwerenda_z_AKORD[[#This Row],[PRACOWNICY_ID]],AKORDT[PRACOWNICY_ID],0),1)</f>
        <v>#N/A</v>
      </c>
    </row>
    <row r="4037" spans="1:11">
      <c r="A4037" s="11"/>
      <c r="B4037" s="11"/>
      <c r="F4037" s="11"/>
      <c r="I4037" t="str">
        <f>LEFT(Tabela_Kwerenda_z_AKORD[[#This Row],[NR_KOMISJI]],5)</f>
        <v/>
      </c>
      <c r="J4037" t="str">
        <f>DAY(Tabela_Kwerenda_z_AKORD[[#This Row],[CZAS_START]]) &amp;"-"&amp; MONTH(Tabela_Kwerenda_z_AKORD[[#This Row],[CZAS_START]]) &amp;"-"&amp; YEAR(Tabela_Kwerenda_z_AKORD[[#This Row],[CZAS_START]])</f>
        <v>0-1-1900</v>
      </c>
      <c r="K4037" t="e">
        <f>INDEX(AKORDT[],MATCH(Tabela_Kwerenda_z_AKORD[[#This Row],[PRACOWNICY_ID]],AKORDT[PRACOWNICY_ID],0),1)</f>
        <v>#N/A</v>
      </c>
    </row>
    <row r="4038" spans="1:11">
      <c r="A4038" s="11"/>
      <c r="B4038" s="11"/>
      <c r="F4038" s="11"/>
      <c r="I4038" t="str">
        <f>LEFT(Tabela_Kwerenda_z_AKORD[[#This Row],[NR_KOMISJI]],5)</f>
        <v/>
      </c>
      <c r="J4038" t="str">
        <f>DAY(Tabela_Kwerenda_z_AKORD[[#This Row],[CZAS_START]]) &amp;"-"&amp; MONTH(Tabela_Kwerenda_z_AKORD[[#This Row],[CZAS_START]]) &amp;"-"&amp; YEAR(Tabela_Kwerenda_z_AKORD[[#This Row],[CZAS_START]])</f>
        <v>0-1-1900</v>
      </c>
      <c r="K4038" t="e">
        <f>INDEX(AKORDT[],MATCH(Tabela_Kwerenda_z_AKORD[[#This Row],[PRACOWNICY_ID]],AKORDT[PRACOWNICY_ID],0),1)</f>
        <v>#N/A</v>
      </c>
    </row>
    <row r="4039" spans="1:11">
      <c r="A4039" s="11"/>
      <c r="B4039" s="11"/>
      <c r="F4039" s="11"/>
      <c r="I4039" t="str">
        <f>LEFT(Tabela_Kwerenda_z_AKORD[[#This Row],[NR_KOMISJI]],5)</f>
        <v/>
      </c>
      <c r="J4039" t="str">
        <f>DAY(Tabela_Kwerenda_z_AKORD[[#This Row],[CZAS_START]]) &amp;"-"&amp; MONTH(Tabela_Kwerenda_z_AKORD[[#This Row],[CZAS_START]]) &amp;"-"&amp; YEAR(Tabela_Kwerenda_z_AKORD[[#This Row],[CZAS_START]])</f>
        <v>0-1-1900</v>
      </c>
      <c r="K4039" t="e">
        <f>INDEX(AKORDT[],MATCH(Tabela_Kwerenda_z_AKORD[[#This Row],[PRACOWNICY_ID]],AKORDT[PRACOWNICY_ID],0),1)</f>
        <v>#N/A</v>
      </c>
    </row>
    <row r="4040" spans="1:11">
      <c r="A4040" s="11"/>
      <c r="B4040" s="11"/>
      <c r="F4040" s="11"/>
      <c r="I4040" t="str">
        <f>LEFT(Tabela_Kwerenda_z_AKORD[[#This Row],[NR_KOMISJI]],5)</f>
        <v/>
      </c>
      <c r="J4040" t="str">
        <f>DAY(Tabela_Kwerenda_z_AKORD[[#This Row],[CZAS_START]]) &amp;"-"&amp; MONTH(Tabela_Kwerenda_z_AKORD[[#This Row],[CZAS_START]]) &amp;"-"&amp; YEAR(Tabela_Kwerenda_z_AKORD[[#This Row],[CZAS_START]])</f>
        <v>0-1-1900</v>
      </c>
      <c r="K4040" t="e">
        <f>INDEX(AKORDT[],MATCH(Tabela_Kwerenda_z_AKORD[[#This Row],[PRACOWNICY_ID]],AKORDT[PRACOWNICY_ID],0),1)</f>
        <v>#N/A</v>
      </c>
    </row>
    <row r="4041" spans="1:11">
      <c r="A4041" s="11"/>
      <c r="B4041" s="11"/>
      <c r="F4041" s="11"/>
      <c r="I4041" t="str">
        <f>LEFT(Tabela_Kwerenda_z_AKORD[[#This Row],[NR_KOMISJI]],5)</f>
        <v/>
      </c>
      <c r="J4041" t="str">
        <f>DAY(Tabela_Kwerenda_z_AKORD[[#This Row],[CZAS_START]]) &amp;"-"&amp; MONTH(Tabela_Kwerenda_z_AKORD[[#This Row],[CZAS_START]]) &amp;"-"&amp; YEAR(Tabela_Kwerenda_z_AKORD[[#This Row],[CZAS_START]])</f>
        <v>0-1-1900</v>
      </c>
      <c r="K4041" t="e">
        <f>INDEX(AKORDT[],MATCH(Tabela_Kwerenda_z_AKORD[[#This Row],[PRACOWNICY_ID]],AKORDT[PRACOWNICY_ID],0),1)</f>
        <v>#N/A</v>
      </c>
    </row>
    <row r="4042" spans="1:11">
      <c r="A4042" s="11"/>
      <c r="B4042" s="11"/>
      <c r="F4042" s="11"/>
      <c r="I4042" t="str">
        <f>LEFT(Tabela_Kwerenda_z_AKORD[[#This Row],[NR_KOMISJI]],5)</f>
        <v/>
      </c>
      <c r="J4042" t="str">
        <f>DAY(Tabela_Kwerenda_z_AKORD[[#This Row],[CZAS_START]]) &amp;"-"&amp; MONTH(Tabela_Kwerenda_z_AKORD[[#This Row],[CZAS_START]]) &amp;"-"&amp; YEAR(Tabela_Kwerenda_z_AKORD[[#This Row],[CZAS_START]])</f>
        <v>0-1-1900</v>
      </c>
      <c r="K4042" t="e">
        <f>INDEX(AKORDT[],MATCH(Tabela_Kwerenda_z_AKORD[[#This Row],[PRACOWNICY_ID]],AKORDT[PRACOWNICY_ID],0),1)</f>
        <v>#N/A</v>
      </c>
    </row>
    <row r="4043" spans="1:11">
      <c r="A4043" s="11"/>
      <c r="B4043" s="11"/>
      <c r="F4043" s="11"/>
      <c r="I4043" t="str">
        <f>LEFT(Tabela_Kwerenda_z_AKORD[[#This Row],[NR_KOMISJI]],5)</f>
        <v/>
      </c>
      <c r="J4043" t="str">
        <f>DAY(Tabela_Kwerenda_z_AKORD[[#This Row],[CZAS_START]]) &amp;"-"&amp; MONTH(Tabela_Kwerenda_z_AKORD[[#This Row],[CZAS_START]]) &amp;"-"&amp; YEAR(Tabela_Kwerenda_z_AKORD[[#This Row],[CZAS_START]])</f>
        <v>0-1-1900</v>
      </c>
      <c r="K4043" t="e">
        <f>INDEX(AKORDT[],MATCH(Tabela_Kwerenda_z_AKORD[[#This Row],[PRACOWNICY_ID]],AKORDT[PRACOWNICY_ID],0),1)</f>
        <v>#N/A</v>
      </c>
    </row>
    <row r="4044" spans="1:11">
      <c r="A4044" s="11"/>
      <c r="B4044" s="11"/>
      <c r="F4044" s="11"/>
      <c r="I4044" t="str">
        <f>LEFT(Tabela_Kwerenda_z_AKORD[[#This Row],[NR_KOMISJI]],5)</f>
        <v/>
      </c>
      <c r="J4044" t="str">
        <f>DAY(Tabela_Kwerenda_z_AKORD[[#This Row],[CZAS_START]]) &amp;"-"&amp; MONTH(Tabela_Kwerenda_z_AKORD[[#This Row],[CZAS_START]]) &amp;"-"&amp; YEAR(Tabela_Kwerenda_z_AKORD[[#This Row],[CZAS_START]])</f>
        <v>0-1-1900</v>
      </c>
      <c r="K4044" t="e">
        <f>INDEX(AKORDT[],MATCH(Tabela_Kwerenda_z_AKORD[[#This Row],[PRACOWNICY_ID]],AKORDT[PRACOWNICY_ID],0),1)</f>
        <v>#N/A</v>
      </c>
    </row>
    <row r="4045" spans="1:11">
      <c r="A4045" s="11"/>
      <c r="B4045" s="11"/>
      <c r="F4045" s="11"/>
      <c r="I4045" t="str">
        <f>LEFT(Tabela_Kwerenda_z_AKORD[[#This Row],[NR_KOMISJI]],5)</f>
        <v/>
      </c>
      <c r="J4045" t="str">
        <f>DAY(Tabela_Kwerenda_z_AKORD[[#This Row],[CZAS_START]]) &amp;"-"&amp; MONTH(Tabela_Kwerenda_z_AKORD[[#This Row],[CZAS_START]]) &amp;"-"&amp; YEAR(Tabela_Kwerenda_z_AKORD[[#This Row],[CZAS_START]])</f>
        <v>0-1-1900</v>
      </c>
      <c r="K4045" t="e">
        <f>INDEX(AKORDT[],MATCH(Tabela_Kwerenda_z_AKORD[[#This Row],[PRACOWNICY_ID]],AKORDT[PRACOWNICY_ID],0),1)</f>
        <v>#N/A</v>
      </c>
    </row>
    <row r="4046" spans="1:11">
      <c r="A4046" s="11"/>
      <c r="B4046" s="11"/>
      <c r="F4046" s="11"/>
      <c r="I4046" t="str">
        <f>LEFT(Tabela_Kwerenda_z_AKORD[[#This Row],[NR_KOMISJI]],5)</f>
        <v/>
      </c>
      <c r="J4046" t="str">
        <f>DAY(Tabela_Kwerenda_z_AKORD[[#This Row],[CZAS_START]]) &amp;"-"&amp; MONTH(Tabela_Kwerenda_z_AKORD[[#This Row],[CZAS_START]]) &amp;"-"&amp; YEAR(Tabela_Kwerenda_z_AKORD[[#This Row],[CZAS_START]])</f>
        <v>0-1-1900</v>
      </c>
      <c r="K4046" t="e">
        <f>INDEX(AKORDT[],MATCH(Tabela_Kwerenda_z_AKORD[[#This Row],[PRACOWNICY_ID]],AKORDT[PRACOWNICY_ID],0),1)</f>
        <v>#N/A</v>
      </c>
    </row>
    <row r="4047" spans="1:11">
      <c r="A4047" s="11"/>
      <c r="B4047" s="11"/>
      <c r="F4047" s="11"/>
      <c r="I4047" t="str">
        <f>LEFT(Tabela_Kwerenda_z_AKORD[[#This Row],[NR_KOMISJI]],5)</f>
        <v/>
      </c>
      <c r="J4047" t="str">
        <f>DAY(Tabela_Kwerenda_z_AKORD[[#This Row],[CZAS_START]]) &amp;"-"&amp; MONTH(Tabela_Kwerenda_z_AKORD[[#This Row],[CZAS_START]]) &amp;"-"&amp; YEAR(Tabela_Kwerenda_z_AKORD[[#This Row],[CZAS_START]])</f>
        <v>0-1-1900</v>
      </c>
      <c r="K4047" t="e">
        <f>INDEX(AKORDT[],MATCH(Tabela_Kwerenda_z_AKORD[[#This Row],[PRACOWNICY_ID]],AKORDT[PRACOWNICY_ID],0),1)</f>
        <v>#N/A</v>
      </c>
    </row>
    <row r="4048" spans="1:11">
      <c r="A4048" s="11"/>
      <c r="B4048" s="11"/>
      <c r="F4048" s="11"/>
      <c r="I4048" t="str">
        <f>LEFT(Tabela_Kwerenda_z_AKORD[[#This Row],[NR_KOMISJI]],5)</f>
        <v/>
      </c>
      <c r="J4048" t="str">
        <f>DAY(Tabela_Kwerenda_z_AKORD[[#This Row],[CZAS_START]]) &amp;"-"&amp; MONTH(Tabela_Kwerenda_z_AKORD[[#This Row],[CZAS_START]]) &amp;"-"&amp; YEAR(Tabela_Kwerenda_z_AKORD[[#This Row],[CZAS_START]])</f>
        <v>0-1-1900</v>
      </c>
      <c r="K4048" t="e">
        <f>INDEX(AKORDT[],MATCH(Tabela_Kwerenda_z_AKORD[[#This Row],[PRACOWNICY_ID]],AKORDT[PRACOWNICY_ID],0),1)</f>
        <v>#N/A</v>
      </c>
    </row>
    <row r="4049" spans="1:11">
      <c r="A4049" s="11"/>
      <c r="B4049" s="11"/>
      <c r="F4049" s="11"/>
      <c r="I4049" t="str">
        <f>LEFT(Tabela_Kwerenda_z_AKORD[[#This Row],[NR_KOMISJI]],5)</f>
        <v/>
      </c>
      <c r="J4049" t="str">
        <f>DAY(Tabela_Kwerenda_z_AKORD[[#This Row],[CZAS_START]]) &amp;"-"&amp; MONTH(Tabela_Kwerenda_z_AKORD[[#This Row],[CZAS_START]]) &amp;"-"&amp; YEAR(Tabela_Kwerenda_z_AKORD[[#This Row],[CZAS_START]])</f>
        <v>0-1-1900</v>
      </c>
      <c r="K4049" t="e">
        <f>INDEX(AKORDT[],MATCH(Tabela_Kwerenda_z_AKORD[[#This Row],[PRACOWNICY_ID]],AKORDT[PRACOWNICY_ID],0),1)</f>
        <v>#N/A</v>
      </c>
    </row>
    <row r="4050" spans="1:11">
      <c r="A4050" s="11"/>
      <c r="B4050" s="11"/>
      <c r="F4050" s="11"/>
      <c r="I4050" t="str">
        <f>LEFT(Tabela_Kwerenda_z_AKORD[[#This Row],[NR_KOMISJI]],5)</f>
        <v/>
      </c>
      <c r="J4050" t="str">
        <f>DAY(Tabela_Kwerenda_z_AKORD[[#This Row],[CZAS_START]]) &amp;"-"&amp; MONTH(Tabela_Kwerenda_z_AKORD[[#This Row],[CZAS_START]]) &amp;"-"&amp; YEAR(Tabela_Kwerenda_z_AKORD[[#This Row],[CZAS_START]])</f>
        <v>0-1-1900</v>
      </c>
      <c r="K4050" t="e">
        <f>INDEX(AKORDT[],MATCH(Tabela_Kwerenda_z_AKORD[[#This Row],[PRACOWNICY_ID]],AKORDT[PRACOWNICY_ID],0),1)</f>
        <v>#N/A</v>
      </c>
    </row>
    <row r="4051" spans="1:11">
      <c r="A4051" s="11"/>
      <c r="B4051" s="11"/>
      <c r="F4051" s="11"/>
      <c r="I4051" t="str">
        <f>LEFT(Tabela_Kwerenda_z_AKORD[[#This Row],[NR_KOMISJI]],5)</f>
        <v/>
      </c>
      <c r="J4051" t="str">
        <f>DAY(Tabela_Kwerenda_z_AKORD[[#This Row],[CZAS_START]]) &amp;"-"&amp; MONTH(Tabela_Kwerenda_z_AKORD[[#This Row],[CZAS_START]]) &amp;"-"&amp; YEAR(Tabela_Kwerenda_z_AKORD[[#This Row],[CZAS_START]])</f>
        <v>0-1-1900</v>
      </c>
      <c r="K4051" t="e">
        <f>INDEX(AKORDT[],MATCH(Tabela_Kwerenda_z_AKORD[[#This Row],[PRACOWNICY_ID]],AKORDT[PRACOWNICY_ID],0),1)</f>
        <v>#N/A</v>
      </c>
    </row>
    <row r="4052" spans="1:11">
      <c r="A4052" s="11"/>
      <c r="B4052" s="11"/>
      <c r="F4052" s="11"/>
      <c r="I4052" t="str">
        <f>LEFT(Tabela_Kwerenda_z_AKORD[[#This Row],[NR_KOMISJI]],5)</f>
        <v/>
      </c>
      <c r="J4052" t="str">
        <f>DAY(Tabela_Kwerenda_z_AKORD[[#This Row],[CZAS_START]]) &amp;"-"&amp; MONTH(Tabela_Kwerenda_z_AKORD[[#This Row],[CZAS_START]]) &amp;"-"&amp; YEAR(Tabela_Kwerenda_z_AKORD[[#This Row],[CZAS_START]])</f>
        <v>0-1-1900</v>
      </c>
      <c r="K4052" t="e">
        <f>INDEX(AKORDT[],MATCH(Tabela_Kwerenda_z_AKORD[[#This Row],[PRACOWNICY_ID]],AKORDT[PRACOWNICY_ID],0),1)</f>
        <v>#N/A</v>
      </c>
    </row>
    <row r="4053" spans="1:11">
      <c r="A4053" s="11"/>
      <c r="B4053" s="11"/>
      <c r="F4053" s="11"/>
      <c r="I4053" t="str">
        <f>LEFT(Tabela_Kwerenda_z_AKORD[[#This Row],[NR_KOMISJI]],5)</f>
        <v/>
      </c>
      <c r="J4053" t="str">
        <f>DAY(Tabela_Kwerenda_z_AKORD[[#This Row],[CZAS_START]]) &amp;"-"&amp; MONTH(Tabela_Kwerenda_z_AKORD[[#This Row],[CZAS_START]]) &amp;"-"&amp; YEAR(Tabela_Kwerenda_z_AKORD[[#This Row],[CZAS_START]])</f>
        <v>0-1-1900</v>
      </c>
      <c r="K4053" t="e">
        <f>INDEX(AKORDT[],MATCH(Tabela_Kwerenda_z_AKORD[[#This Row],[PRACOWNICY_ID]],AKORDT[PRACOWNICY_ID],0),1)</f>
        <v>#N/A</v>
      </c>
    </row>
    <row r="4054" spans="1:11">
      <c r="A4054" s="11"/>
      <c r="B4054" s="11"/>
      <c r="F4054" s="11"/>
      <c r="I4054" t="str">
        <f>LEFT(Tabela_Kwerenda_z_AKORD[[#This Row],[NR_KOMISJI]],5)</f>
        <v/>
      </c>
      <c r="J4054" t="str">
        <f>DAY(Tabela_Kwerenda_z_AKORD[[#This Row],[CZAS_START]]) &amp;"-"&amp; MONTH(Tabela_Kwerenda_z_AKORD[[#This Row],[CZAS_START]]) &amp;"-"&amp; YEAR(Tabela_Kwerenda_z_AKORD[[#This Row],[CZAS_START]])</f>
        <v>0-1-1900</v>
      </c>
      <c r="K4054" t="e">
        <f>INDEX(AKORDT[],MATCH(Tabela_Kwerenda_z_AKORD[[#This Row],[PRACOWNICY_ID]],AKORDT[PRACOWNICY_ID],0),1)</f>
        <v>#N/A</v>
      </c>
    </row>
    <row r="4055" spans="1:11">
      <c r="A4055" s="11"/>
      <c r="B4055" s="11"/>
      <c r="F4055" s="11"/>
      <c r="I4055" t="str">
        <f>LEFT(Tabela_Kwerenda_z_AKORD[[#This Row],[NR_KOMISJI]],5)</f>
        <v/>
      </c>
      <c r="J4055" t="str">
        <f>DAY(Tabela_Kwerenda_z_AKORD[[#This Row],[CZAS_START]]) &amp;"-"&amp; MONTH(Tabela_Kwerenda_z_AKORD[[#This Row],[CZAS_START]]) &amp;"-"&amp; YEAR(Tabela_Kwerenda_z_AKORD[[#This Row],[CZAS_START]])</f>
        <v>0-1-1900</v>
      </c>
      <c r="K4055" t="e">
        <f>INDEX(AKORDT[],MATCH(Tabela_Kwerenda_z_AKORD[[#This Row],[PRACOWNICY_ID]],AKORDT[PRACOWNICY_ID],0),1)</f>
        <v>#N/A</v>
      </c>
    </row>
    <row r="4056" spans="1:11">
      <c r="A4056" s="11"/>
      <c r="B4056" s="11"/>
      <c r="F4056" s="11"/>
      <c r="I4056" t="str">
        <f>LEFT(Tabela_Kwerenda_z_AKORD[[#This Row],[NR_KOMISJI]],5)</f>
        <v/>
      </c>
      <c r="J4056" t="str">
        <f>DAY(Tabela_Kwerenda_z_AKORD[[#This Row],[CZAS_START]]) &amp;"-"&amp; MONTH(Tabela_Kwerenda_z_AKORD[[#This Row],[CZAS_START]]) &amp;"-"&amp; YEAR(Tabela_Kwerenda_z_AKORD[[#This Row],[CZAS_START]])</f>
        <v>0-1-1900</v>
      </c>
      <c r="K4056" t="e">
        <f>INDEX(AKORDT[],MATCH(Tabela_Kwerenda_z_AKORD[[#This Row],[PRACOWNICY_ID]],AKORDT[PRACOWNICY_ID],0),1)</f>
        <v>#N/A</v>
      </c>
    </row>
    <row r="4057" spans="1:11">
      <c r="A4057" s="11"/>
      <c r="B4057" s="11"/>
      <c r="F4057" s="11"/>
      <c r="I4057" t="str">
        <f>LEFT(Tabela_Kwerenda_z_AKORD[[#This Row],[NR_KOMISJI]],5)</f>
        <v/>
      </c>
      <c r="J4057" t="str">
        <f>DAY(Tabela_Kwerenda_z_AKORD[[#This Row],[CZAS_START]]) &amp;"-"&amp; MONTH(Tabela_Kwerenda_z_AKORD[[#This Row],[CZAS_START]]) &amp;"-"&amp; YEAR(Tabela_Kwerenda_z_AKORD[[#This Row],[CZAS_START]])</f>
        <v>0-1-1900</v>
      </c>
      <c r="K4057" t="e">
        <f>INDEX(AKORDT[],MATCH(Tabela_Kwerenda_z_AKORD[[#This Row],[PRACOWNICY_ID]],AKORDT[PRACOWNICY_ID],0),1)</f>
        <v>#N/A</v>
      </c>
    </row>
    <row r="4058" spans="1:11">
      <c r="A4058" s="11"/>
      <c r="B4058" s="11"/>
      <c r="F4058" s="11"/>
      <c r="I4058" t="str">
        <f>LEFT(Tabela_Kwerenda_z_AKORD[[#This Row],[NR_KOMISJI]],5)</f>
        <v/>
      </c>
      <c r="J4058" t="str">
        <f>DAY(Tabela_Kwerenda_z_AKORD[[#This Row],[CZAS_START]]) &amp;"-"&amp; MONTH(Tabela_Kwerenda_z_AKORD[[#This Row],[CZAS_START]]) &amp;"-"&amp; YEAR(Tabela_Kwerenda_z_AKORD[[#This Row],[CZAS_START]])</f>
        <v>0-1-1900</v>
      </c>
      <c r="K4058" t="e">
        <f>INDEX(AKORDT[],MATCH(Tabela_Kwerenda_z_AKORD[[#This Row],[PRACOWNICY_ID]],AKORDT[PRACOWNICY_ID],0),1)</f>
        <v>#N/A</v>
      </c>
    </row>
    <row r="4059" spans="1:11">
      <c r="A4059" s="11"/>
      <c r="B4059" s="11"/>
      <c r="F4059" s="11"/>
      <c r="I4059" t="str">
        <f>LEFT(Tabela_Kwerenda_z_AKORD[[#This Row],[NR_KOMISJI]],5)</f>
        <v/>
      </c>
      <c r="J4059" t="str">
        <f>DAY(Tabela_Kwerenda_z_AKORD[[#This Row],[CZAS_START]]) &amp;"-"&amp; MONTH(Tabela_Kwerenda_z_AKORD[[#This Row],[CZAS_START]]) &amp;"-"&amp; YEAR(Tabela_Kwerenda_z_AKORD[[#This Row],[CZAS_START]])</f>
        <v>0-1-1900</v>
      </c>
      <c r="K4059" t="e">
        <f>INDEX(AKORDT[],MATCH(Tabela_Kwerenda_z_AKORD[[#This Row],[PRACOWNICY_ID]],AKORDT[PRACOWNICY_ID],0),1)</f>
        <v>#N/A</v>
      </c>
    </row>
    <row r="4060" spans="1:11">
      <c r="A4060" s="11"/>
      <c r="B4060" s="11"/>
      <c r="F4060" s="11"/>
      <c r="I4060" t="str">
        <f>LEFT(Tabela_Kwerenda_z_AKORD[[#This Row],[NR_KOMISJI]],5)</f>
        <v/>
      </c>
      <c r="J4060" t="str">
        <f>DAY(Tabela_Kwerenda_z_AKORD[[#This Row],[CZAS_START]]) &amp;"-"&amp; MONTH(Tabela_Kwerenda_z_AKORD[[#This Row],[CZAS_START]]) &amp;"-"&amp; YEAR(Tabela_Kwerenda_z_AKORD[[#This Row],[CZAS_START]])</f>
        <v>0-1-1900</v>
      </c>
      <c r="K4060" t="e">
        <f>INDEX(AKORDT[],MATCH(Tabela_Kwerenda_z_AKORD[[#This Row],[PRACOWNICY_ID]],AKORDT[PRACOWNICY_ID],0),1)</f>
        <v>#N/A</v>
      </c>
    </row>
    <row r="4061" spans="1:11">
      <c r="A4061" s="11"/>
      <c r="B4061" s="11"/>
      <c r="F4061" s="11"/>
      <c r="I4061" t="str">
        <f>LEFT(Tabela_Kwerenda_z_AKORD[[#This Row],[NR_KOMISJI]],5)</f>
        <v/>
      </c>
      <c r="J4061" t="str">
        <f>DAY(Tabela_Kwerenda_z_AKORD[[#This Row],[CZAS_START]]) &amp;"-"&amp; MONTH(Tabela_Kwerenda_z_AKORD[[#This Row],[CZAS_START]]) &amp;"-"&amp; YEAR(Tabela_Kwerenda_z_AKORD[[#This Row],[CZAS_START]])</f>
        <v>0-1-1900</v>
      </c>
      <c r="K4061" t="e">
        <f>INDEX(AKORDT[],MATCH(Tabela_Kwerenda_z_AKORD[[#This Row],[PRACOWNICY_ID]],AKORDT[PRACOWNICY_ID],0),1)</f>
        <v>#N/A</v>
      </c>
    </row>
    <row r="4062" spans="1:11">
      <c r="A4062" s="11"/>
      <c r="B4062" s="11"/>
      <c r="F4062" s="11"/>
      <c r="I4062" t="str">
        <f>LEFT(Tabela_Kwerenda_z_AKORD[[#This Row],[NR_KOMISJI]],5)</f>
        <v/>
      </c>
      <c r="J4062" t="str">
        <f>DAY(Tabela_Kwerenda_z_AKORD[[#This Row],[CZAS_START]]) &amp;"-"&amp; MONTH(Tabela_Kwerenda_z_AKORD[[#This Row],[CZAS_START]]) &amp;"-"&amp; YEAR(Tabela_Kwerenda_z_AKORD[[#This Row],[CZAS_START]])</f>
        <v>0-1-1900</v>
      </c>
      <c r="K4062" t="e">
        <f>INDEX(AKORDT[],MATCH(Tabela_Kwerenda_z_AKORD[[#This Row],[PRACOWNICY_ID]],AKORDT[PRACOWNICY_ID],0),1)</f>
        <v>#N/A</v>
      </c>
    </row>
    <row r="4063" spans="1:11">
      <c r="A4063" s="11"/>
      <c r="B4063" s="11"/>
      <c r="F4063" s="11"/>
      <c r="I4063" t="str">
        <f>LEFT(Tabela_Kwerenda_z_AKORD[[#This Row],[NR_KOMISJI]],5)</f>
        <v/>
      </c>
      <c r="J4063" t="str">
        <f>DAY(Tabela_Kwerenda_z_AKORD[[#This Row],[CZAS_START]]) &amp;"-"&amp; MONTH(Tabela_Kwerenda_z_AKORD[[#This Row],[CZAS_START]]) &amp;"-"&amp; YEAR(Tabela_Kwerenda_z_AKORD[[#This Row],[CZAS_START]])</f>
        <v>0-1-1900</v>
      </c>
      <c r="K4063" t="e">
        <f>INDEX(AKORDT[],MATCH(Tabela_Kwerenda_z_AKORD[[#This Row],[PRACOWNICY_ID]],AKORDT[PRACOWNICY_ID],0),1)</f>
        <v>#N/A</v>
      </c>
    </row>
    <row r="4064" spans="1:11">
      <c r="A4064" s="11"/>
      <c r="B4064" s="11"/>
      <c r="F4064" s="11"/>
      <c r="I4064" t="str">
        <f>LEFT(Tabela_Kwerenda_z_AKORD[[#This Row],[NR_KOMISJI]],5)</f>
        <v/>
      </c>
      <c r="J4064" t="str">
        <f>DAY(Tabela_Kwerenda_z_AKORD[[#This Row],[CZAS_START]]) &amp;"-"&amp; MONTH(Tabela_Kwerenda_z_AKORD[[#This Row],[CZAS_START]]) &amp;"-"&amp; YEAR(Tabela_Kwerenda_z_AKORD[[#This Row],[CZAS_START]])</f>
        <v>0-1-1900</v>
      </c>
      <c r="K4064" t="e">
        <f>INDEX(AKORDT[],MATCH(Tabela_Kwerenda_z_AKORD[[#This Row],[PRACOWNICY_ID]],AKORDT[PRACOWNICY_ID],0),1)</f>
        <v>#N/A</v>
      </c>
    </row>
    <row r="4065" spans="1:11">
      <c r="A4065" s="11"/>
      <c r="B4065" s="11"/>
      <c r="F4065" s="11"/>
      <c r="I4065" t="str">
        <f>LEFT(Tabela_Kwerenda_z_AKORD[[#This Row],[NR_KOMISJI]],5)</f>
        <v/>
      </c>
      <c r="J4065" t="str">
        <f>DAY(Tabela_Kwerenda_z_AKORD[[#This Row],[CZAS_START]]) &amp;"-"&amp; MONTH(Tabela_Kwerenda_z_AKORD[[#This Row],[CZAS_START]]) &amp;"-"&amp; YEAR(Tabela_Kwerenda_z_AKORD[[#This Row],[CZAS_START]])</f>
        <v>0-1-1900</v>
      </c>
      <c r="K4065" t="e">
        <f>INDEX(AKORDT[],MATCH(Tabela_Kwerenda_z_AKORD[[#This Row],[PRACOWNICY_ID]],AKORDT[PRACOWNICY_ID],0),1)</f>
        <v>#N/A</v>
      </c>
    </row>
    <row r="4066" spans="1:11">
      <c r="A4066" s="11"/>
      <c r="B4066" s="11"/>
      <c r="F4066" s="11"/>
      <c r="I4066" t="str">
        <f>LEFT(Tabela_Kwerenda_z_AKORD[[#This Row],[NR_KOMISJI]],5)</f>
        <v/>
      </c>
      <c r="J4066" t="str">
        <f>DAY(Tabela_Kwerenda_z_AKORD[[#This Row],[CZAS_START]]) &amp;"-"&amp; MONTH(Tabela_Kwerenda_z_AKORD[[#This Row],[CZAS_START]]) &amp;"-"&amp; YEAR(Tabela_Kwerenda_z_AKORD[[#This Row],[CZAS_START]])</f>
        <v>0-1-1900</v>
      </c>
      <c r="K4066" t="e">
        <f>INDEX(AKORDT[],MATCH(Tabela_Kwerenda_z_AKORD[[#This Row],[PRACOWNICY_ID]],AKORDT[PRACOWNICY_ID],0),1)</f>
        <v>#N/A</v>
      </c>
    </row>
    <row r="4067" spans="1:11">
      <c r="A4067" s="11"/>
      <c r="B4067" s="11"/>
      <c r="F4067" s="11"/>
      <c r="I4067" t="str">
        <f>LEFT(Tabela_Kwerenda_z_AKORD[[#This Row],[NR_KOMISJI]],5)</f>
        <v/>
      </c>
      <c r="J4067" t="str">
        <f>DAY(Tabela_Kwerenda_z_AKORD[[#This Row],[CZAS_START]]) &amp;"-"&amp; MONTH(Tabela_Kwerenda_z_AKORD[[#This Row],[CZAS_START]]) &amp;"-"&amp; YEAR(Tabela_Kwerenda_z_AKORD[[#This Row],[CZAS_START]])</f>
        <v>0-1-1900</v>
      </c>
      <c r="K4067" t="e">
        <f>INDEX(AKORDT[],MATCH(Tabela_Kwerenda_z_AKORD[[#This Row],[PRACOWNICY_ID]],AKORDT[PRACOWNICY_ID],0),1)</f>
        <v>#N/A</v>
      </c>
    </row>
    <row r="4068" spans="1:11">
      <c r="A4068" s="11"/>
      <c r="B4068" s="11"/>
      <c r="F4068" s="11"/>
      <c r="I4068" t="str">
        <f>LEFT(Tabela_Kwerenda_z_AKORD[[#This Row],[NR_KOMISJI]],5)</f>
        <v/>
      </c>
      <c r="J4068" t="str">
        <f>DAY(Tabela_Kwerenda_z_AKORD[[#This Row],[CZAS_START]]) &amp;"-"&amp; MONTH(Tabela_Kwerenda_z_AKORD[[#This Row],[CZAS_START]]) &amp;"-"&amp; YEAR(Tabela_Kwerenda_z_AKORD[[#This Row],[CZAS_START]])</f>
        <v>0-1-1900</v>
      </c>
      <c r="K4068" t="e">
        <f>INDEX(AKORDT[],MATCH(Tabela_Kwerenda_z_AKORD[[#This Row],[PRACOWNICY_ID]],AKORDT[PRACOWNICY_ID],0),1)</f>
        <v>#N/A</v>
      </c>
    </row>
    <row r="4069" spans="1:11">
      <c r="A4069" s="11"/>
      <c r="B4069" s="11"/>
      <c r="F4069" s="11"/>
      <c r="I4069" t="str">
        <f>LEFT(Tabela_Kwerenda_z_AKORD[[#This Row],[NR_KOMISJI]],5)</f>
        <v/>
      </c>
      <c r="J4069" t="str">
        <f>DAY(Tabela_Kwerenda_z_AKORD[[#This Row],[CZAS_START]]) &amp;"-"&amp; MONTH(Tabela_Kwerenda_z_AKORD[[#This Row],[CZAS_START]]) &amp;"-"&amp; YEAR(Tabela_Kwerenda_z_AKORD[[#This Row],[CZAS_START]])</f>
        <v>0-1-1900</v>
      </c>
      <c r="K4069" t="e">
        <f>INDEX(AKORDT[],MATCH(Tabela_Kwerenda_z_AKORD[[#This Row],[PRACOWNICY_ID]],AKORDT[PRACOWNICY_ID],0),1)</f>
        <v>#N/A</v>
      </c>
    </row>
    <row r="4070" spans="1:11">
      <c r="A4070" s="11"/>
      <c r="B4070" s="11"/>
      <c r="F4070" s="11"/>
      <c r="I4070" t="str">
        <f>LEFT(Tabela_Kwerenda_z_AKORD[[#This Row],[NR_KOMISJI]],5)</f>
        <v/>
      </c>
      <c r="J4070" t="str">
        <f>DAY(Tabela_Kwerenda_z_AKORD[[#This Row],[CZAS_START]]) &amp;"-"&amp; MONTH(Tabela_Kwerenda_z_AKORD[[#This Row],[CZAS_START]]) &amp;"-"&amp; YEAR(Tabela_Kwerenda_z_AKORD[[#This Row],[CZAS_START]])</f>
        <v>0-1-1900</v>
      </c>
      <c r="K4070" t="e">
        <f>INDEX(AKORDT[],MATCH(Tabela_Kwerenda_z_AKORD[[#This Row],[PRACOWNICY_ID]],AKORDT[PRACOWNICY_ID],0),1)</f>
        <v>#N/A</v>
      </c>
    </row>
    <row r="4071" spans="1:11">
      <c r="A4071" s="11"/>
      <c r="B4071" s="11"/>
      <c r="F4071" s="11"/>
      <c r="I4071" t="str">
        <f>LEFT(Tabela_Kwerenda_z_AKORD[[#This Row],[NR_KOMISJI]],5)</f>
        <v/>
      </c>
      <c r="J4071" t="str">
        <f>DAY(Tabela_Kwerenda_z_AKORD[[#This Row],[CZAS_START]]) &amp;"-"&amp; MONTH(Tabela_Kwerenda_z_AKORD[[#This Row],[CZAS_START]]) &amp;"-"&amp; YEAR(Tabela_Kwerenda_z_AKORD[[#This Row],[CZAS_START]])</f>
        <v>0-1-1900</v>
      </c>
      <c r="K4071" t="e">
        <f>INDEX(AKORDT[],MATCH(Tabela_Kwerenda_z_AKORD[[#This Row],[PRACOWNICY_ID]],AKORDT[PRACOWNICY_ID],0),1)</f>
        <v>#N/A</v>
      </c>
    </row>
    <row r="4072" spans="1:11">
      <c r="A4072" s="11"/>
      <c r="B4072" s="11"/>
      <c r="F4072" s="11"/>
      <c r="I4072" t="str">
        <f>LEFT(Tabela_Kwerenda_z_AKORD[[#This Row],[NR_KOMISJI]],5)</f>
        <v/>
      </c>
      <c r="J4072" t="str">
        <f>DAY(Tabela_Kwerenda_z_AKORD[[#This Row],[CZAS_START]]) &amp;"-"&amp; MONTH(Tabela_Kwerenda_z_AKORD[[#This Row],[CZAS_START]]) &amp;"-"&amp; YEAR(Tabela_Kwerenda_z_AKORD[[#This Row],[CZAS_START]])</f>
        <v>0-1-1900</v>
      </c>
      <c r="K4072" t="e">
        <f>INDEX(AKORDT[],MATCH(Tabela_Kwerenda_z_AKORD[[#This Row],[PRACOWNICY_ID]],AKORDT[PRACOWNICY_ID],0),1)</f>
        <v>#N/A</v>
      </c>
    </row>
    <row r="4073" spans="1:11">
      <c r="A4073" s="11"/>
      <c r="B4073" s="11"/>
      <c r="F4073" s="11"/>
      <c r="I4073" t="str">
        <f>LEFT(Tabela_Kwerenda_z_AKORD[[#This Row],[NR_KOMISJI]],5)</f>
        <v/>
      </c>
      <c r="J4073" t="str">
        <f>DAY(Tabela_Kwerenda_z_AKORD[[#This Row],[CZAS_START]]) &amp;"-"&amp; MONTH(Tabela_Kwerenda_z_AKORD[[#This Row],[CZAS_START]]) &amp;"-"&amp; YEAR(Tabela_Kwerenda_z_AKORD[[#This Row],[CZAS_START]])</f>
        <v>0-1-1900</v>
      </c>
      <c r="K4073" t="e">
        <f>INDEX(AKORDT[],MATCH(Tabela_Kwerenda_z_AKORD[[#This Row],[PRACOWNICY_ID]],AKORDT[PRACOWNICY_ID],0),1)</f>
        <v>#N/A</v>
      </c>
    </row>
    <row r="4074" spans="1:11">
      <c r="A4074" s="11"/>
      <c r="B4074" s="11"/>
      <c r="F4074" s="11"/>
      <c r="I4074" t="str">
        <f>LEFT(Tabela_Kwerenda_z_AKORD[[#This Row],[NR_KOMISJI]],5)</f>
        <v/>
      </c>
      <c r="J4074" t="str">
        <f>DAY(Tabela_Kwerenda_z_AKORD[[#This Row],[CZAS_START]]) &amp;"-"&amp; MONTH(Tabela_Kwerenda_z_AKORD[[#This Row],[CZAS_START]]) &amp;"-"&amp; YEAR(Tabela_Kwerenda_z_AKORD[[#This Row],[CZAS_START]])</f>
        <v>0-1-1900</v>
      </c>
      <c r="K4074" t="e">
        <f>INDEX(AKORDT[],MATCH(Tabela_Kwerenda_z_AKORD[[#This Row],[PRACOWNICY_ID]],AKORDT[PRACOWNICY_ID],0),1)</f>
        <v>#N/A</v>
      </c>
    </row>
    <row r="4075" spans="1:11">
      <c r="A4075" s="11"/>
      <c r="B4075" s="11"/>
      <c r="F4075" s="11"/>
      <c r="I4075" t="str">
        <f>LEFT(Tabela_Kwerenda_z_AKORD[[#This Row],[NR_KOMISJI]],5)</f>
        <v/>
      </c>
      <c r="J4075" t="str">
        <f>DAY(Tabela_Kwerenda_z_AKORD[[#This Row],[CZAS_START]]) &amp;"-"&amp; MONTH(Tabela_Kwerenda_z_AKORD[[#This Row],[CZAS_START]]) &amp;"-"&amp; YEAR(Tabela_Kwerenda_z_AKORD[[#This Row],[CZAS_START]])</f>
        <v>0-1-1900</v>
      </c>
      <c r="K4075" t="e">
        <f>INDEX(AKORDT[],MATCH(Tabela_Kwerenda_z_AKORD[[#This Row],[PRACOWNICY_ID]],AKORDT[PRACOWNICY_ID],0),1)</f>
        <v>#N/A</v>
      </c>
    </row>
    <row r="4076" spans="1:11">
      <c r="A4076" s="11"/>
      <c r="B4076" s="11"/>
      <c r="F4076" s="11"/>
      <c r="I4076" t="str">
        <f>LEFT(Tabela_Kwerenda_z_AKORD[[#This Row],[NR_KOMISJI]],5)</f>
        <v/>
      </c>
      <c r="J4076" t="str">
        <f>DAY(Tabela_Kwerenda_z_AKORD[[#This Row],[CZAS_START]]) &amp;"-"&amp; MONTH(Tabela_Kwerenda_z_AKORD[[#This Row],[CZAS_START]]) &amp;"-"&amp; YEAR(Tabela_Kwerenda_z_AKORD[[#This Row],[CZAS_START]])</f>
        <v>0-1-1900</v>
      </c>
      <c r="K4076" t="e">
        <f>INDEX(AKORDT[],MATCH(Tabela_Kwerenda_z_AKORD[[#This Row],[PRACOWNICY_ID]],AKORDT[PRACOWNICY_ID],0),1)</f>
        <v>#N/A</v>
      </c>
    </row>
    <row r="4077" spans="1:11">
      <c r="A4077" s="11"/>
      <c r="B4077" s="11"/>
      <c r="F4077" s="11"/>
      <c r="I4077" t="str">
        <f>LEFT(Tabela_Kwerenda_z_AKORD[[#This Row],[NR_KOMISJI]],5)</f>
        <v/>
      </c>
      <c r="J4077" t="str">
        <f>DAY(Tabela_Kwerenda_z_AKORD[[#This Row],[CZAS_START]]) &amp;"-"&amp; MONTH(Tabela_Kwerenda_z_AKORD[[#This Row],[CZAS_START]]) &amp;"-"&amp; YEAR(Tabela_Kwerenda_z_AKORD[[#This Row],[CZAS_START]])</f>
        <v>0-1-1900</v>
      </c>
      <c r="K4077" t="e">
        <f>INDEX(AKORDT[],MATCH(Tabela_Kwerenda_z_AKORD[[#This Row],[PRACOWNICY_ID]],AKORDT[PRACOWNICY_ID],0),1)</f>
        <v>#N/A</v>
      </c>
    </row>
    <row r="4078" spans="1:11">
      <c r="A4078" s="11"/>
      <c r="B4078" s="11"/>
      <c r="F4078" s="11"/>
      <c r="I4078" t="str">
        <f>LEFT(Tabela_Kwerenda_z_AKORD[[#This Row],[NR_KOMISJI]],5)</f>
        <v/>
      </c>
      <c r="J4078" t="str">
        <f>DAY(Tabela_Kwerenda_z_AKORD[[#This Row],[CZAS_START]]) &amp;"-"&amp; MONTH(Tabela_Kwerenda_z_AKORD[[#This Row],[CZAS_START]]) &amp;"-"&amp; YEAR(Tabela_Kwerenda_z_AKORD[[#This Row],[CZAS_START]])</f>
        <v>0-1-1900</v>
      </c>
      <c r="K4078" t="e">
        <f>INDEX(AKORDT[],MATCH(Tabela_Kwerenda_z_AKORD[[#This Row],[PRACOWNICY_ID]],AKORDT[PRACOWNICY_ID],0),1)</f>
        <v>#N/A</v>
      </c>
    </row>
    <row r="4079" spans="1:11">
      <c r="A4079" s="11"/>
      <c r="B4079" s="11"/>
      <c r="F4079" s="11"/>
      <c r="I4079" t="str">
        <f>LEFT(Tabela_Kwerenda_z_AKORD[[#This Row],[NR_KOMISJI]],5)</f>
        <v/>
      </c>
      <c r="J4079" t="str">
        <f>DAY(Tabela_Kwerenda_z_AKORD[[#This Row],[CZAS_START]]) &amp;"-"&amp; MONTH(Tabela_Kwerenda_z_AKORD[[#This Row],[CZAS_START]]) &amp;"-"&amp; YEAR(Tabela_Kwerenda_z_AKORD[[#This Row],[CZAS_START]])</f>
        <v>0-1-1900</v>
      </c>
      <c r="K4079" t="e">
        <f>INDEX(AKORDT[],MATCH(Tabela_Kwerenda_z_AKORD[[#This Row],[PRACOWNICY_ID]],AKORDT[PRACOWNICY_ID],0),1)</f>
        <v>#N/A</v>
      </c>
    </row>
    <row r="4080" spans="1:11">
      <c r="A4080" s="11"/>
      <c r="B4080" s="11"/>
      <c r="F4080" s="11"/>
      <c r="I4080" t="str">
        <f>LEFT(Tabela_Kwerenda_z_AKORD[[#This Row],[NR_KOMISJI]],5)</f>
        <v/>
      </c>
      <c r="J4080" t="str">
        <f>DAY(Tabela_Kwerenda_z_AKORD[[#This Row],[CZAS_START]]) &amp;"-"&amp; MONTH(Tabela_Kwerenda_z_AKORD[[#This Row],[CZAS_START]]) &amp;"-"&amp; YEAR(Tabela_Kwerenda_z_AKORD[[#This Row],[CZAS_START]])</f>
        <v>0-1-1900</v>
      </c>
      <c r="K4080" t="e">
        <f>INDEX(AKORDT[],MATCH(Tabela_Kwerenda_z_AKORD[[#This Row],[PRACOWNICY_ID]],AKORDT[PRACOWNICY_ID],0),1)</f>
        <v>#N/A</v>
      </c>
    </row>
    <row r="4081" spans="1:11">
      <c r="A4081" s="11"/>
      <c r="B4081" s="11"/>
      <c r="F4081" s="11"/>
      <c r="I4081" t="str">
        <f>LEFT(Tabela_Kwerenda_z_AKORD[[#This Row],[NR_KOMISJI]],5)</f>
        <v/>
      </c>
      <c r="J4081" t="str">
        <f>DAY(Tabela_Kwerenda_z_AKORD[[#This Row],[CZAS_START]]) &amp;"-"&amp; MONTH(Tabela_Kwerenda_z_AKORD[[#This Row],[CZAS_START]]) &amp;"-"&amp; YEAR(Tabela_Kwerenda_z_AKORD[[#This Row],[CZAS_START]])</f>
        <v>0-1-1900</v>
      </c>
      <c r="K4081" t="e">
        <f>INDEX(AKORDT[],MATCH(Tabela_Kwerenda_z_AKORD[[#This Row],[PRACOWNICY_ID]],AKORDT[PRACOWNICY_ID],0),1)</f>
        <v>#N/A</v>
      </c>
    </row>
    <row r="4082" spans="1:11">
      <c r="A4082" s="11"/>
      <c r="B4082" s="11"/>
      <c r="F4082" s="11"/>
      <c r="I4082" t="str">
        <f>LEFT(Tabela_Kwerenda_z_AKORD[[#This Row],[NR_KOMISJI]],5)</f>
        <v/>
      </c>
      <c r="J4082" t="str">
        <f>DAY(Tabela_Kwerenda_z_AKORD[[#This Row],[CZAS_START]]) &amp;"-"&amp; MONTH(Tabela_Kwerenda_z_AKORD[[#This Row],[CZAS_START]]) &amp;"-"&amp; YEAR(Tabela_Kwerenda_z_AKORD[[#This Row],[CZAS_START]])</f>
        <v>0-1-1900</v>
      </c>
      <c r="K4082" t="e">
        <f>INDEX(AKORDT[],MATCH(Tabela_Kwerenda_z_AKORD[[#This Row],[PRACOWNICY_ID]],AKORDT[PRACOWNICY_ID],0),1)</f>
        <v>#N/A</v>
      </c>
    </row>
    <row r="4083" spans="1:11">
      <c r="A4083" s="11"/>
      <c r="B4083" s="11"/>
      <c r="F4083" s="11"/>
      <c r="I4083" t="str">
        <f>LEFT(Tabela_Kwerenda_z_AKORD[[#This Row],[NR_KOMISJI]],5)</f>
        <v/>
      </c>
      <c r="J4083" t="str">
        <f>DAY(Tabela_Kwerenda_z_AKORD[[#This Row],[CZAS_START]]) &amp;"-"&amp; MONTH(Tabela_Kwerenda_z_AKORD[[#This Row],[CZAS_START]]) &amp;"-"&amp; YEAR(Tabela_Kwerenda_z_AKORD[[#This Row],[CZAS_START]])</f>
        <v>0-1-1900</v>
      </c>
      <c r="K4083" t="e">
        <f>INDEX(AKORDT[],MATCH(Tabela_Kwerenda_z_AKORD[[#This Row],[PRACOWNICY_ID]],AKORDT[PRACOWNICY_ID],0),1)</f>
        <v>#N/A</v>
      </c>
    </row>
    <row r="4084" spans="1:11">
      <c r="A4084" s="11"/>
      <c r="B4084" s="11"/>
      <c r="F4084" s="11"/>
      <c r="I4084" t="str">
        <f>LEFT(Tabela_Kwerenda_z_AKORD[[#This Row],[NR_KOMISJI]],5)</f>
        <v/>
      </c>
      <c r="J4084" t="str">
        <f>DAY(Tabela_Kwerenda_z_AKORD[[#This Row],[CZAS_START]]) &amp;"-"&amp; MONTH(Tabela_Kwerenda_z_AKORD[[#This Row],[CZAS_START]]) &amp;"-"&amp; YEAR(Tabela_Kwerenda_z_AKORD[[#This Row],[CZAS_START]])</f>
        <v>0-1-1900</v>
      </c>
      <c r="K4084" t="e">
        <f>INDEX(AKORDT[],MATCH(Tabela_Kwerenda_z_AKORD[[#This Row],[PRACOWNICY_ID]],AKORDT[PRACOWNICY_ID],0),1)</f>
        <v>#N/A</v>
      </c>
    </row>
    <row r="4085" spans="1:11">
      <c r="A4085" s="11"/>
      <c r="B4085" s="11"/>
      <c r="F4085" s="11"/>
      <c r="I4085" t="str">
        <f>LEFT(Tabela_Kwerenda_z_AKORD[[#This Row],[NR_KOMISJI]],5)</f>
        <v/>
      </c>
      <c r="J4085" t="str">
        <f>DAY(Tabela_Kwerenda_z_AKORD[[#This Row],[CZAS_START]]) &amp;"-"&amp; MONTH(Tabela_Kwerenda_z_AKORD[[#This Row],[CZAS_START]]) &amp;"-"&amp; YEAR(Tabela_Kwerenda_z_AKORD[[#This Row],[CZAS_START]])</f>
        <v>0-1-1900</v>
      </c>
      <c r="K4085" t="e">
        <f>INDEX(AKORDT[],MATCH(Tabela_Kwerenda_z_AKORD[[#This Row],[PRACOWNICY_ID]],AKORDT[PRACOWNICY_ID],0),1)</f>
        <v>#N/A</v>
      </c>
    </row>
    <row r="4086" spans="1:11">
      <c r="A4086" s="11"/>
      <c r="B4086" s="11"/>
      <c r="F4086" s="11"/>
      <c r="I4086" t="str">
        <f>LEFT(Tabela_Kwerenda_z_AKORD[[#This Row],[NR_KOMISJI]],5)</f>
        <v/>
      </c>
      <c r="J4086" t="str">
        <f>DAY(Tabela_Kwerenda_z_AKORD[[#This Row],[CZAS_START]]) &amp;"-"&amp; MONTH(Tabela_Kwerenda_z_AKORD[[#This Row],[CZAS_START]]) &amp;"-"&amp; YEAR(Tabela_Kwerenda_z_AKORD[[#This Row],[CZAS_START]])</f>
        <v>0-1-1900</v>
      </c>
      <c r="K4086" t="e">
        <f>INDEX(AKORDT[],MATCH(Tabela_Kwerenda_z_AKORD[[#This Row],[PRACOWNICY_ID]],AKORDT[PRACOWNICY_ID],0),1)</f>
        <v>#N/A</v>
      </c>
    </row>
    <row r="4087" spans="1:11">
      <c r="A4087" s="11"/>
      <c r="B4087" s="11"/>
      <c r="F4087" s="11"/>
      <c r="I4087" t="str">
        <f>LEFT(Tabela_Kwerenda_z_AKORD[[#This Row],[NR_KOMISJI]],5)</f>
        <v/>
      </c>
      <c r="J4087" t="str">
        <f>DAY(Tabela_Kwerenda_z_AKORD[[#This Row],[CZAS_START]]) &amp;"-"&amp; MONTH(Tabela_Kwerenda_z_AKORD[[#This Row],[CZAS_START]]) &amp;"-"&amp; YEAR(Tabela_Kwerenda_z_AKORD[[#This Row],[CZAS_START]])</f>
        <v>0-1-1900</v>
      </c>
      <c r="K4087" t="e">
        <f>INDEX(AKORDT[],MATCH(Tabela_Kwerenda_z_AKORD[[#This Row],[PRACOWNICY_ID]],AKORDT[PRACOWNICY_ID],0),1)</f>
        <v>#N/A</v>
      </c>
    </row>
    <row r="4088" spans="1:11">
      <c r="A4088" s="11"/>
      <c r="B4088" s="11"/>
      <c r="F4088" s="11"/>
      <c r="I4088" t="str">
        <f>LEFT(Tabela_Kwerenda_z_AKORD[[#This Row],[NR_KOMISJI]],5)</f>
        <v/>
      </c>
      <c r="J4088" t="str">
        <f>DAY(Tabela_Kwerenda_z_AKORD[[#This Row],[CZAS_START]]) &amp;"-"&amp; MONTH(Tabela_Kwerenda_z_AKORD[[#This Row],[CZAS_START]]) &amp;"-"&amp; YEAR(Tabela_Kwerenda_z_AKORD[[#This Row],[CZAS_START]])</f>
        <v>0-1-1900</v>
      </c>
      <c r="K4088" t="e">
        <f>INDEX(AKORDT[],MATCH(Tabela_Kwerenda_z_AKORD[[#This Row],[PRACOWNICY_ID]],AKORDT[PRACOWNICY_ID],0),1)</f>
        <v>#N/A</v>
      </c>
    </row>
    <row r="4089" spans="1:11">
      <c r="A4089" s="11"/>
      <c r="B4089" s="11"/>
      <c r="F4089" s="11"/>
      <c r="I4089" t="str">
        <f>LEFT(Tabela_Kwerenda_z_AKORD[[#This Row],[NR_KOMISJI]],5)</f>
        <v/>
      </c>
      <c r="J4089" t="str">
        <f>DAY(Tabela_Kwerenda_z_AKORD[[#This Row],[CZAS_START]]) &amp;"-"&amp; MONTH(Tabela_Kwerenda_z_AKORD[[#This Row],[CZAS_START]]) &amp;"-"&amp; YEAR(Tabela_Kwerenda_z_AKORD[[#This Row],[CZAS_START]])</f>
        <v>0-1-1900</v>
      </c>
      <c r="K4089" t="e">
        <f>INDEX(AKORDT[],MATCH(Tabela_Kwerenda_z_AKORD[[#This Row],[PRACOWNICY_ID]],AKORDT[PRACOWNICY_ID],0),1)</f>
        <v>#N/A</v>
      </c>
    </row>
    <row r="4090" spans="1:11">
      <c r="A4090" s="11"/>
      <c r="B4090" s="11"/>
      <c r="F4090" s="11"/>
      <c r="I4090" t="str">
        <f>LEFT(Tabela_Kwerenda_z_AKORD[[#This Row],[NR_KOMISJI]],5)</f>
        <v/>
      </c>
      <c r="J4090" t="str">
        <f>DAY(Tabela_Kwerenda_z_AKORD[[#This Row],[CZAS_START]]) &amp;"-"&amp; MONTH(Tabela_Kwerenda_z_AKORD[[#This Row],[CZAS_START]]) &amp;"-"&amp; YEAR(Tabela_Kwerenda_z_AKORD[[#This Row],[CZAS_START]])</f>
        <v>0-1-1900</v>
      </c>
      <c r="K4090" t="e">
        <f>INDEX(AKORDT[],MATCH(Tabela_Kwerenda_z_AKORD[[#This Row],[PRACOWNICY_ID]],AKORDT[PRACOWNICY_ID],0),1)</f>
        <v>#N/A</v>
      </c>
    </row>
    <row r="4091" spans="1:11">
      <c r="A4091" s="11"/>
      <c r="B4091" s="11"/>
      <c r="F4091" s="11"/>
      <c r="I4091" t="str">
        <f>LEFT(Tabela_Kwerenda_z_AKORD[[#This Row],[NR_KOMISJI]],5)</f>
        <v/>
      </c>
      <c r="J4091" t="str">
        <f>DAY(Tabela_Kwerenda_z_AKORD[[#This Row],[CZAS_START]]) &amp;"-"&amp; MONTH(Tabela_Kwerenda_z_AKORD[[#This Row],[CZAS_START]]) &amp;"-"&amp; YEAR(Tabela_Kwerenda_z_AKORD[[#This Row],[CZAS_START]])</f>
        <v>0-1-1900</v>
      </c>
      <c r="K4091" t="e">
        <f>INDEX(AKORDT[],MATCH(Tabela_Kwerenda_z_AKORD[[#This Row],[PRACOWNICY_ID]],AKORDT[PRACOWNICY_ID],0),1)</f>
        <v>#N/A</v>
      </c>
    </row>
    <row r="4092" spans="1:11">
      <c r="A4092" s="11"/>
      <c r="B4092" s="11"/>
      <c r="F4092" s="11"/>
      <c r="I4092" t="str">
        <f>LEFT(Tabela_Kwerenda_z_AKORD[[#This Row],[NR_KOMISJI]],5)</f>
        <v/>
      </c>
      <c r="J4092" t="str">
        <f>DAY(Tabela_Kwerenda_z_AKORD[[#This Row],[CZAS_START]]) &amp;"-"&amp; MONTH(Tabela_Kwerenda_z_AKORD[[#This Row],[CZAS_START]]) &amp;"-"&amp; YEAR(Tabela_Kwerenda_z_AKORD[[#This Row],[CZAS_START]])</f>
        <v>0-1-1900</v>
      </c>
      <c r="K4092" t="e">
        <f>INDEX(AKORDT[],MATCH(Tabela_Kwerenda_z_AKORD[[#This Row],[PRACOWNICY_ID]],AKORDT[PRACOWNICY_ID],0),1)</f>
        <v>#N/A</v>
      </c>
    </row>
    <row r="4093" spans="1:11">
      <c r="A4093" s="11"/>
      <c r="B4093" s="11"/>
      <c r="F4093" s="11"/>
      <c r="I4093" t="str">
        <f>LEFT(Tabela_Kwerenda_z_AKORD[[#This Row],[NR_KOMISJI]],5)</f>
        <v/>
      </c>
      <c r="J4093" t="str">
        <f>DAY(Tabela_Kwerenda_z_AKORD[[#This Row],[CZAS_START]]) &amp;"-"&amp; MONTH(Tabela_Kwerenda_z_AKORD[[#This Row],[CZAS_START]]) &amp;"-"&amp; YEAR(Tabela_Kwerenda_z_AKORD[[#This Row],[CZAS_START]])</f>
        <v>0-1-1900</v>
      </c>
      <c r="K4093" t="e">
        <f>INDEX(AKORDT[],MATCH(Tabela_Kwerenda_z_AKORD[[#This Row],[PRACOWNICY_ID]],AKORDT[PRACOWNICY_ID],0),1)</f>
        <v>#N/A</v>
      </c>
    </row>
    <row r="4094" spans="1:11">
      <c r="A4094" s="11"/>
      <c r="B4094" s="11"/>
      <c r="F4094" s="11"/>
      <c r="I4094" t="str">
        <f>LEFT(Tabela_Kwerenda_z_AKORD[[#This Row],[NR_KOMISJI]],5)</f>
        <v/>
      </c>
      <c r="J4094" t="str">
        <f>DAY(Tabela_Kwerenda_z_AKORD[[#This Row],[CZAS_START]]) &amp;"-"&amp; MONTH(Tabela_Kwerenda_z_AKORD[[#This Row],[CZAS_START]]) &amp;"-"&amp; YEAR(Tabela_Kwerenda_z_AKORD[[#This Row],[CZAS_START]])</f>
        <v>0-1-1900</v>
      </c>
      <c r="K4094" t="e">
        <f>INDEX(AKORDT[],MATCH(Tabela_Kwerenda_z_AKORD[[#This Row],[PRACOWNICY_ID]],AKORDT[PRACOWNICY_ID],0),1)</f>
        <v>#N/A</v>
      </c>
    </row>
    <row r="4095" spans="1:11">
      <c r="A4095" s="11"/>
      <c r="B4095" s="11"/>
      <c r="F4095" s="11"/>
      <c r="I4095" t="str">
        <f>LEFT(Tabela_Kwerenda_z_AKORD[[#This Row],[NR_KOMISJI]],5)</f>
        <v/>
      </c>
      <c r="J4095" t="str">
        <f>DAY(Tabela_Kwerenda_z_AKORD[[#This Row],[CZAS_START]]) &amp;"-"&amp; MONTH(Tabela_Kwerenda_z_AKORD[[#This Row],[CZAS_START]]) &amp;"-"&amp; YEAR(Tabela_Kwerenda_z_AKORD[[#This Row],[CZAS_START]])</f>
        <v>0-1-1900</v>
      </c>
      <c r="K4095" t="e">
        <f>INDEX(AKORDT[],MATCH(Tabela_Kwerenda_z_AKORD[[#This Row],[PRACOWNICY_ID]],AKORDT[PRACOWNICY_ID],0),1)</f>
        <v>#N/A</v>
      </c>
    </row>
    <row r="4096" spans="1:11">
      <c r="A4096" s="11"/>
      <c r="B4096" s="11"/>
      <c r="F4096" s="11"/>
      <c r="I4096" t="str">
        <f>LEFT(Tabela_Kwerenda_z_AKORD[[#This Row],[NR_KOMISJI]],5)</f>
        <v/>
      </c>
      <c r="J4096" t="str">
        <f>DAY(Tabela_Kwerenda_z_AKORD[[#This Row],[CZAS_START]]) &amp;"-"&amp; MONTH(Tabela_Kwerenda_z_AKORD[[#This Row],[CZAS_START]]) &amp;"-"&amp; YEAR(Tabela_Kwerenda_z_AKORD[[#This Row],[CZAS_START]])</f>
        <v>0-1-1900</v>
      </c>
      <c r="K4096" t="e">
        <f>INDEX(AKORDT[],MATCH(Tabela_Kwerenda_z_AKORD[[#This Row],[PRACOWNICY_ID]],AKORDT[PRACOWNICY_ID],0),1)</f>
        <v>#N/A</v>
      </c>
    </row>
    <row r="4097" spans="1:11">
      <c r="A4097" s="11"/>
      <c r="B4097" s="11"/>
      <c r="F4097" s="11"/>
      <c r="I4097" t="str">
        <f>LEFT(Tabela_Kwerenda_z_AKORD[[#This Row],[NR_KOMISJI]],5)</f>
        <v/>
      </c>
      <c r="J4097" t="str">
        <f>DAY(Tabela_Kwerenda_z_AKORD[[#This Row],[CZAS_START]]) &amp;"-"&amp; MONTH(Tabela_Kwerenda_z_AKORD[[#This Row],[CZAS_START]]) &amp;"-"&amp; YEAR(Tabela_Kwerenda_z_AKORD[[#This Row],[CZAS_START]])</f>
        <v>0-1-1900</v>
      </c>
      <c r="K4097" t="e">
        <f>INDEX(AKORDT[],MATCH(Tabela_Kwerenda_z_AKORD[[#This Row],[PRACOWNICY_ID]],AKORDT[PRACOWNICY_ID],0),1)</f>
        <v>#N/A</v>
      </c>
    </row>
    <row r="4098" spans="1:11">
      <c r="A4098" s="11"/>
      <c r="B4098" s="11"/>
      <c r="F4098" s="11"/>
      <c r="I4098" t="str">
        <f>LEFT(Tabela_Kwerenda_z_AKORD[[#This Row],[NR_KOMISJI]],5)</f>
        <v/>
      </c>
      <c r="J4098" t="str">
        <f>DAY(Tabela_Kwerenda_z_AKORD[[#This Row],[CZAS_START]]) &amp;"-"&amp; MONTH(Tabela_Kwerenda_z_AKORD[[#This Row],[CZAS_START]]) &amp;"-"&amp; YEAR(Tabela_Kwerenda_z_AKORD[[#This Row],[CZAS_START]])</f>
        <v>0-1-1900</v>
      </c>
      <c r="K4098" t="e">
        <f>INDEX(AKORDT[],MATCH(Tabela_Kwerenda_z_AKORD[[#This Row],[PRACOWNICY_ID]],AKORDT[PRACOWNICY_ID],0),1)</f>
        <v>#N/A</v>
      </c>
    </row>
    <row r="4099" spans="1:11">
      <c r="A4099" s="11"/>
      <c r="B4099" s="11"/>
      <c r="F4099" s="11"/>
      <c r="I4099" t="str">
        <f>LEFT(Tabela_Kwerenda_z_AKORD[[#This Row],[NR_KOMISJI]],5)</f>
        <v/>
      </c>
      <c r="J4099" t="str">
        <f>DAY(Tabela_Kwerenda_z_AKORD[[#This Row],[CZAS_START]]) &amp;"-"&amp; MONTH(Tabela_Kwerenda_z_AKORD[[#This Row],[CZAS_START]]) &amp;"-"&amp; YEAR(Tabela_Kwerenda_z_AKORD[[#This Row],[CZAS_START]])</f>
        <v>0-1-1900</v>
      </c>
      <c r="K4099" t="e">
        <f>INDEX(AKORDT[],MATCH(Tabela_Kwerenda_z_AKORD[[#This Row],[PRACOWNICY_ID]],AKORDT[PRACOWNICY_ID],0),1)</f>
        <v>#N/A</v>
      </c>
    </row>
    <row r="4100" spans="1:11">
      <c r="A4100" s="11"/>
      <c r="B4100" s="11"/>
      <c r="F4100" s="11"/>
      <c r="I4100" t="str">
        <f>LEFT(Tabela_Kwerenda_z_AKORD[[#This Row],[NR_KOMISJI]],5)</f>
        <v/>
      </c>
      <c r="J4100" t="str">
        <f>DAY(Tabela_Kwerenda_z_AKORD[[#This Row],[CZAS_START]]) &amp;"-"&amp; MONTH(Tabela_Kwerenda_z_AKORD[[#This Row],[CZAS_START]]) &amp;"-"&amp; YEAR(Tabela_Kwerenda_z_AKORD[[#This Row],[CZAS_START]])</f>
        <v>0-1-1900</v>
      </c>
      <c r="K4100" t="e">
        <f>INDEX(AKORDT[],MATCH(Tabela_Kwerenda_z_AKORD[[#This Row],[PRACOWNICY_ID]],AKORDT[PRACOWNICY_ID],0),1)</f>
        <v>#N/A</v>
      </c>
    </row>
    <row r="4101" spans="1:11">
      <c r="A4101" s="11"/>
      <c r="B4101" s="11"/>
      <c r="F4101" s="11"/>
      <c r="I4101" t="str">
        <f>LEFT(Tabela_Kwerenda_z_AKORD[[#This Row],[NR_KOMISJI]],5)</f>
        <v/>
      </c>
      <c r="J4101" t="str">
        <f>DAY(Tabela_Kwerenda_z_AKORD[[#This Row],[CZAS_START]]) &amp;"-"&amp; MONTH(Tabela_Kwerenda_z_AKORD[[#This Row],[CZAS_START]]) &amp;"-"&amp; YEAR(Tabela_Kwerenda_z_AKORD[[#This Row],[CZAS_START]])</f>
        <v>0-1-1900</v>
      </c>
      <c r="K4101" t="e">
        <f>INDEX(AKORDT[],MATCH(Tabela_Kwerenda_z_AKORD[[#This Row],[PRACOWNICY_ID]],AKORDT[PRACOWNICY_ID],0),1)</f>
        <v>#N/A</v>
      </c>
    </row>
    <row r="4102" spans="1:11">
      <c r="A4102" s="11"/>
      <c r="B4102" s="11"/>
      <c r="F4102" s="11"/>
      <c r="I4102" t="str">
        <f>LEFT(Tabela_Kwerenda_z_AKORD[[#This Row],[NR_KOMISJI]],5)</f>
        <v/>
      </c>
      <c r="J4102" t="str">
        <f>DAY(Tabela_Kwerenda_z_AKORD[[#This Row],[CZAS_START]]) &amp;"-"&amp; MONTH(Tabela_Kwerenda_z_AKORD[[#This Row],[CZAS_START]]) &amp;"-"&amp; YEAR(Tabela_Kwerenda_z_AKORD[[#This Row],[CZAS_START]])</f>
        <v>0-1-1900</v>
      </c>
      <c r="K4102" t="e">
        <f>INDEX(AKORDT[],MATCH(Tabela_Kwerenda_z_AKORD[[#This Row],[PRACOWNICY_ID]],AKORDT[PRACOWNICY_ID],0),1)</f>
        <v>#N/A</v>
      </c>
    </row>
    <row r="4103" spans="1:11">
      <c r="A4103" s="11"/>
      <c r="B4103" s="11"/>
      <c r="F4103" s="11"/>
      <c r="I4103" t="str">
        <f>LEFT(Tabela_Kwerenda_z_AKORD[[#This Row],[NR_KOMISJI]],5)</f>
        <v/>
      </c>
      <c r="J4103" t="str">
        <f>DAY(Tabela_Kwerenda_z_AKORD[[#This Row],[CZAS_START]]) &amp;"-"&amp; MONTH(Tabela_Kwerenda_z_AKORD[[#This Row],[CZAS_START]]) &amp;"-"&amp; YEAR(Tabela_Kwerenda_z_AKORD[[#This Row],[CZAS_START]])</f>
        <v>0-1-1900</v>
      </c>
      <c r="K4103" t="e">
        <f>INDEX(AKORDT[],MATCH(Tabela_Kwerenda_z_AKORD[[#This Row],[PRACOWNICY_ID]],AKORDT[PRACOWNICY_ID],0),1)</f>
        <v>#N/A</v>
      </c>
    </row>
    <row r="4104" spans="1:11">
      <c r="A4104" s="11"/>
      <c r="B4104" s="11"/>
      <c r="F4104" s="11"/>
      <c r="I4104" t="str">
        <f>LEFT(Tabela_Kwerenda_z_AKORD[[#This Row],[NR_KOMISJI]],5)</f>
        <v/>
      </c>
      <c r="J4104" t="str">
        <f>DAY(Tabela_Kwerenda_z_AKORD[[#This Row],[CZAS_START]]) &amp;"-"&amp; MONTH(Tabela_Kwerenda_z_AKORD[[#This Row],[CZAS_START]]) &amp;"-"&amp; YEAR(Tabela_Kwerenda_z_AKORD[[#This Row],[CZAS_START]])</f>
        <v>0-1-1900</v>
      </c>
      <c r="K4104" t="e">
        <f>INDEX(AKORDT[],MATCH(Tabela_Kwerenda_z_AKORD[[#This Row],[PRACOWNICY_ID]],AKORDT[PRACOWNICY_ID],0),1)</f>
        <v>#N/A</v>
      </c>
    </row>
    <row r="4105" spans="1:11">
      <c r="A4105" s="11"/>
      <c r="B4105" s="11"/>
      <c r="F4105" s="11"/>
      <c r="I4105" t="str">
        <f>LEFT(Tabela_Kwerenda_z_AKORD[[#This Row],[NR_KOMISJI]],5)</f>
        <v/>
      </c>
      <c r="J4105" t="str">
        <f>DAY(Tabela_Kwerenda_z_AKORD[[#This Row],[CZAS_START]]) &amp;"-"&amp; MONTH(Tabela_Kwerenda_z_AKORD[[#This Row],[CZAS_START]]) &amp;"-"&amp; YEAR(Tabela_Kwerenda_z_AKORD[[#This Row],[CZAS_START]])</f>
        <v>0-1-1900</v>
      </c>
      <c r="K4105" t="e">
        <f>INDEX(AKORDT[],MATCH(Tabela_Kwerenda_z_AKORD[[#This Row],[PRACOWNICY_ID]],AKORDT[PRACOWNICY_ID],0),1)</f>
        <v>#N/A</v>
      </c>
    </row>
    <row r="4106" spans="1:11">
      <c r="A4106" s="11"/>
      <c r="B4106" s="11"/>
      <c r="F4106" s="11"/>
      <c r="I4106" t="str">
        <f>LEFT(Tabela_Kwerenda_z_AKORD[[#This Row],[NR_KOMISJI]],5)</f>
        <v/>
      </c>
      <c r="J4106" t="str">
        <f>DAY(Tabela_Kwerenda_z_AKORD[[#This Row],[CZAS_START]]) &amp;"-"&amp; MONTH(Tabela_Kwerenda_z_AKORD[[#This Row],[CZAS_START]]) &amp;"-"&amp; YEAR(Tabela_Kwerenda_z_AKORD[[#This Row],[CZAS_START]])</f>
        <v>0-1-1900</v>
      </c>
      <c r="K4106" t="e">
        <f>INDEX(AKORDT[],MATCH(Tabela_Kwerenda_z_AKORD[[#This Row],[PRACOWNICY_ID]],AKORDT[PRACOWNICY_ID],0),1)</f>
        <v>#N/A</v>
      </c>
    </row>
    <row r="4107" spans="1:11">
      <c r="A4107" s="11"/>
      <c r="B4107" s="11"/>
      <c r="F4107" s="11"/>
      <c r="I4107" t="str">
        <f>LEFT(Tabela_Kwerenda_z_AKORD[[#This Row],[NR_KOMISJI]],5)</f>
        <v/>
      </c>
      <c r="J4107" t="str">
        <f>DAY(Tabela_Kwerenda_z_AKORD[[#This Row],[CZAS_START]]) &amp;"-"&amp; MONTH(Tabela_Kwerenda_z_AKORD[[#This Row],[CZAS_START]]) &amp;"-"&amp; YEAR(Tabela_Kwerenda_z_AKORD[[#This Row],[CZAS_START]])</f>
        <v>0-1-1900</v>
      </c>
      <c r="K4107" t="e">
        <f>INDEX(AKORDT[],MATCH(Tabela_Kwerenda_z_AKORD[[#This Row],[PRACOWNICY_ID]],AKORDT[PRACOWNICY_ID],0),1)</f>
        <v>#N/A</v>
      </c>
    </row>
    <row r="4108" spans="1:11">
      <c r="A4108" s="11"/>
      <c r="B4108" s="11"/>
      <c r="F4108" s="11"/>
      <c r="I4108" t="str">
        <f>LEFT(Tabela_Kwerenda_z_AKORD[[#This Row],[NR_KOMISJI]],5)</f>
        <v/>
      </c>
      <c r="J4108" t="str">
        <f>DAY(Tabela_Kwerenda_z_AKORD[[#This Row],[CZAS_START]]) &amp;"-"&amp; MONTH(Tabela_Kwerenda_z_AKORD[[#This Row],[CZAS_START]]) &amp;"-"&amp; YEAR(Tabela_Kwerenda_z_AKORD[[#This Row],[CZAS_START]])</f>
        <v>0-1-1900</v>
      </c>
      <c r="K4108" t="e">
        <f>INDEX(AKORDT[],MATCH(Tabela_Kwerenda_z_AKORD[[#This Row],[PRACOWNICY_ID]],AKORDT[PRACOWNICY_ID],0),1)</f>
        <v>#N/A</v>
      </c>
    </row>
    <row r="4109" spans="1:11">
      <c r="A4109" s="11"/>
      <c r="B4109" s="11"/>
      <c r="F4109" s="11"/>
      <c r="I4109" t="str">
        <f>LEFT(Tabela_Kwerenda_z_AKORD[[#This Row],[NR_KOMISJI]],5)</f>
        <v/>
      </c>
      <c r="J4109" t="str">
        <f>DAY(Tabela_Kwerenda_z_AKORD[[#This Row],[CZAS_START]]) &amp;"-"&amp; MONTH(Tabela_Kwerenda_z_AKORD[[#This Row],[CZAS_START]]) &amp;"-"&amp; YEAR(Tabela_Kwerenda_z_AKORD[[#This Row],[CZAS_START]])</f>
        <v>0-1-1900</v>
      </c>
      <c r="K4109" t="e">
        <f>INDEX(AKORDT[],MATCH(Tabela_Kwerenda_z_AKORD[[#This Row],[PRACOWNICY_ID]],AKORDT[PRACOWNICY_ID],0),1)</f>
        <v>#N/A</v>
      </c>
    </row>
    <row r="4110" spans="1:11">
      <c r="A4110" s="11"/>
      <c r="B4110" s="11"/>
      <c r="F4110" s="11"/>
      <c r="I4110" t="str">
        <f>LEFT(Tabela_Kwerenda_z_AKORD[[#This Row],[NR_KOMISJI]],5)</f>
        <v/>
      </c>
      <c r="J4110" t="str">
        <f>DAY(Tabela_Kwerenda_z_AKORD[[#This Row],[CZAS_START]]) &amp;"-"&amp; MONTH(Tabela_Kwerenda_z_AKORD[[#This Row],[CZAS_START]]) &amp;"-"&amp; YEAR(Tabela_Kwerenda_z_AKORD[[#This Row],[CZAS_START]])</f>
        <v>0-1-1900</v>
      </c>
      <c r="K4110" t="e">
        <f>INDEX(AKORDT[],MATCH(Tabela_Kwerenda_z_AKORD[[#This Row],[PRACOWNICY_ID]],AKORDT[PRACOWNICY_ID],0),1)</f>
        <v>#N/A</v>
      </c>
    </row>
    <row r="4111" spans="1:11">
      <c r="A4111" s="11"/>
      <c r="B4111" s="11"/>
      <c r="F4111" s="11"/>
      <c r="I4111" t="str">
        <f>LEFT(Tabela_Kwerenda_z_AKORD[[#This Row],[NR_KOMISJI]],5)</f>
        <v/>
      </c>
      <c r="J4111" t="str">
        <f>DAY(Tabela_Kwerenda_z_AKORD[[#This Row],[CZAS_START]]) &amp;"-"&amp; MONTH(Tabela_Kwerenda_z_AKORD[[#This Row],[CZAS_START]]) &amp;"-"&amp; YEAR(Tabela_Kwerenda_z_AKORD[[#This Row],[CZAS_START]])</f>
        <v>0-1-1900</v>
      </c>
      <c r="K4111" t="e">
        <f>INDEX(AKORDT[],MATCH(Tabela_Kwerenda_z_AKORD[[#This Row],[PRACOWNICY_ID]],AKORDT[PRACOWNICY_ID],0),1)</f>
        <v>#N/A</v>
      </c>
    </row>
    <row r="4112" spans="1:11">
      <c r="A4112" s="11"/>
      <c r="B4112" s="11"/>
      <c r="F4112" s="11"/>
      <c r="I4112" t="str">
        <f>LEFT(Tabela_Kwerenda_z_AKORD[[#This Row],[NR_KOMISJI]],5)</f>
        <v/>
      </c>
      <c r="J4112" t="str">
        <f>DAY(Tabela_Kwerenda_z_AKORD[[#This Row],[CZAS_START]]) &amp;"-"&amp; MONTH(Tabela_Kwerenda_z_AKORD[[#This Row],[CZAS_START]]) &amp;"-"&amp; YEAR(Tabela_Kwerenda_z_AKORD[[#This Row],[CZAS_START]])</f>
        <v>0-1-1900</v>
      </c>
      <c r="K4112" t="e">
        <f>INDEX(AKORDT[],MATCH(Tabela_Kwerenda_z_AKORD[[#This Row],[PRACOWNICY_ID]],AKORDT[PRACOWNICY_ID],0),1)</f>
        <v>#N/A</v>
      </c>
    </row>
    <row r="4113" spans="1:11">
      <c r="A4113" s="11"/>
      <c r="B4113" s="11"/>
      <c r="F4113" s="11"/>
      <c r="I4113" t="str">
        <f>LEFT(Tabela_Kwerenda_z_AKORD[[#This Row],[NR_KOMISJI]],5)</f>
        <v/>
      </c>
      <c r="J4113" t="str">
        <f>DAY(Tabela_Kwerenda_z_AKORD[[#This Row],[CZAS_START]]) &amp;"-"&amp; MONTH(Tabela_Kwerenda_z_AKORD[[#This Row],[CZAS_START]]) &amp;"-"&amp; YEAR(Tabela_Kwerenda_z_AKORD[[#This Row],[CZAS_START]])</f>
        <v>0-1-1900</v>
      </c>
      <c r="K4113" t="e">
        <f>INDEX(AKORDT[],MATCH(Tabela_Kwerenda_z_AKORD[[#This Row],[PRACOWNICY_ID]],AKORDT[PRACOWNICY_ID],0),1)</f>
        <v>#N/A</v>
      </c>
    </row>
    <row r="4114" spans="1:11">
      <c r="A4114" s="11"/>
      <c r="B4114" s="11"/>
      <c r="F4114" s="11"/>
      <c r="I4114" t="str">
        <f>LEFT(Tabela_Kwerenda_z_AKORD[[#This Row],[NR_KOMISJI]],5)</f>
        <v/>
      </c>
      <c r="J4114" t="str">
        <f>DAY(Tabela_Kwerenda_z_AKORD[[#This Row],[CZAS_START]]) &amp;"-"&amp; MONTH(Tabela_Kwerenda_z_AKORD[[#This Row],[CZAS_START]]) &amp;"-"&amp; YEAR(Tabela_Kwerenda_z_AKORD[[#This Row],[CZAS_START]])</f>
        <v>0-1-1900</v>
      </c>
      <c r="K4114" t="e">
        <f>INDEX(AKORDT[],MATCH(Tabela_Kwerenda_z_AKORD[[#This Row],[PRACOWNICY_ID]],AKORDT[PRACOWNICY_ID],0),1)</f>
        <v>#N/A</v>
      </c>
    </row>
    <row r="4115" spans="1:11">
      <c r="A4115" s="11"/>
      <c r="B4115" s="11"/>
      <c r="F4115" s="11"/>
      <c r="I4115" t="str">
        <f>LEFT(Tabela_Kwerenda_z_AKORD[[#This Row],[NR_KOMISJI]],5)</f>
        <v/>
      </c>
      <c r="J4115" t="str">
        <f>DAY(Tabela_Kwerenda_z_AKORD[[#This Row],[CZAS_START]]) &amp;"-"&amp; MONTH(Tabela_Kwerenda_z_AKORD[[#This Row],[CZAS_START]]) &amp;"-"&amp; YEAR(Tabela_Kwerenda_z_AKORD[[#This Row],[CZAS_START]])</f>
        <v>0-1-1900</v>
      </c>
      <c r="K4115" t="e">
        <f>INDEX(AKORDT[],MATCH(Tabela_Kwerenda_z_AKORD[[#This Row],[PRACOWNICY_ID]],AKORDT[PRACOWNICY_ID],0),1)</f>
        <v>#N/A</v>
      </c>
    </row>
    <row r="4116" spans="1:11">
      <c r="A4116" s="11"/>
      <c r="B4116" s="11"/>
      <c r="F4116" s="11"/>
      <c r="I4116" t="str">
        <f>LEFT(Tabela_Kwerenda_z_AKORD[[#This Row],[NR_KOMISJI]],5)</f>
        <v/>
      </c>
      <c r="J4116" t="str">
        <f>DAY(Tabela_Kwerenda_z_AKORD[[#This Row],[CZAS_START]]) &amp;"-"&amp; MONTH(Tabela_Kwerenda_z_AKORD[[#This Row],[CZAS_START]]) &amp;"-"&amp; YEAR(Tabela_Kwerenda_z_AKORD[[#This Row],[CZAS_START]])</f>
        <v>0-1-1900</v>
      </c>
      <c r="K4116" t="e">
        <f>INDEX(AKORDT[],MATCH(Tabela_Kwerenda_z_AKORD[[#This Row],[PRACOWNICY_ID]],AKORDT[PRACOWNICY_ID],0),1)</f>
        <v>#N/A</v>
      </c>
    </row>
    <row r="4117" spans="1:11">
      <c r="A4117" s="11"/>
      <c r="B4117" s="11"/>
      <c r="F4117" s="11"/>
      <c r="I4117" t="str">
        <f>LEFT(Tabela_Kwerenda_z_AKORD[[#This Row],[NR_KOMISJI]],5)</f>
        <v/>
      </c>
      <c r="J4117" t="str">
        <f>DAY(Tabela_Kwerenda_z_AKORD[[#This Row],[CZAS_START]]) &amp;"-"&amp; MONTH(Tabela_Kwerenda_z_AKORD[[#This Row],[CZAS_START]]) &amp;"-"&amp; YEAR(Tabela_Kwerenda_z_AKORD[[#This Row],[CZAS_START]])</f>
        <v>0-1-1900</v>
      </c>
      <c r="K4117" t="e">
        <f>INDEX(AKORDT[],MATCH(Tabela_Kwerenda_z_AKORD[[#This Row],[PRACOWNICY_ID]],AKORDT[PRACOWNICY_ID],0),1)</f>
        <v>#N/A</v>
      </c>
    </row>
    <row r="4118" spans="1:11">
      <c r="A4118" s="11"/>
      <c r="B4118" s="11"/>
      <c r="F4118" s="11"/>
      <c r="I4118" t="str">
        <f>LEFT(Tabela_Kwerenda_z_AKORD[[#This Row],[NR_KOMISJI]],5)</f>
        <v/>
      </c>
      <c r="J4118" t="str">
        <f>DAY(Tabela_Kwerenda_z_AKORD[[#This Row],[CZAS_START]]) &amp;"-"&amp; MONTH(Tabela_Kwerenda_z_AKORD[[#This Row],[CZAS_START]]) &amp;"-"&amp; YEAR(Tabela_Kwerenda_z_AKORD[[#This Row],[CZAS_START]])</f>
        <v>0-1-1900</v>
      </c>
      <c r="K4118" t="e">
        <f>INDEX(AKORDT[],MATCH(Tabela_Kwerenda_z_AKORD[[#This Row],[PRACOWNICY_ID]],AKORDT[PRACOWNICY_ID],0),1)</f>
        <v>#N/A</v>
      </c>
    </row>
    <row r="4119" spans="1:11">
      <c r="A4119" s="11"/>
      <c r="B4119" s="11"/>
      <c r="F4119" s="11"/>
      <c r="I4119" t="str">
        <f>LEFT(Tabela_Kwerenda_z_AKORD[[#This Row],[NR_KOMISJI]],5)</f>
        <v/>
      </c>
      <c r="J4119" t="str">
        <f>DAY(Tabela_Kwerenda_z_AKORD[[#This Row],[CZAS_START]]) &amp;"-"&amp; MONTH(Tabela_Kwerenda_z_AKORD[[#This Row],[CZAS_START]]) &amp;"-"&amp; YEAR(Tabela_Kwerenda_z_AKORD[[#This Row],[CZAS_START]])</f>
        <v>0-1-1900</v>
      </c>
      <c r="K4119" t="e">
        <f>INDEX(AKORDT[],MATCH(Tabela_Kwerenda_z_AKORD[[#This Row],[PRACOWNICY_ID]],AKORDT[PRACOWNICY_ID],0),1)</f>
        <v>#N/A</v>
      </c>
    </row>
    <row r="4120" spans="1:11">
      <c r="A4120" s="11"/>
      <c r="B4120" s="11"/>
      <c r="F4120" s="11"/>
      <c r="I4120" t="str">
        <f>LEFT(Tabela_Kwerenda_z_AKORD[[#This Row],[NR_KOMISJI]],5)</f>
        <v/>
      </c>
      <c r="J4120" t="str">
        <f>DAY(Tabela_Kwerenda_z_AKORD[[#This Row],[CZAS_START]]) &amp;"-"&amp; MONTH(Tabela_Kwerenda_z_AKORD[[#This Row],[CZAS_START]]) &amp;"-"&amp; YEAR(Tabela_Kwerenda_z_AKORD[[#This Row],[CZAS_START]])</f>
        <v>0-1-1900</v>
      </c>
      <c r="K4120" t="e">
        <f>INDEX(AKORDT[],MATCH(Tabela_Kwerenda_z_AKORD[[#This Row],[PRACOWNICY_ID]],AKORDT[PRACOWNICY_ID],0),1)</f>
        <v>#N/A</v>
      </c>
    </row>
    <row r="4121" spans="1:11">
      <c r="A4121" s="11"/>
      <c r="B4121" s="11"/>
      <c r="F4121" s="11"/>
      <c r="I4121" t="str">
        <f>LEFT(Tabela_Kwerenda_z_AKORD[[#This Row],[NR_KOMISJI]],5)</f>
        <v/>
      </c>
      <c r="J4121" t="str">
        <f>DAY(Tabela_Kwerenda_z_AKORD[[#This Row],[CZAS_START]]) &amp;"-"&amp; MONTH(Tabela_Kwerenda_z_AKORD[[#This Row],[CZAS_START]]) &amp;"-"&amp; YEAR(Tabela_Kwerenda_z_AKORD[[#This Row],[CZAS_START]])</f>
        <v>0-1-1900</v>
      </c>
      <c r="K4121" t="e">
        <f>INDEX(AKORDT[],MATCH(Tabela_Kwerenda_z_AKORD[[#This Row],[PRACOWNICY_ID]],AKORDT[PRACOWNICY_ID],0),1)</f>
        <v>#N/A</v>
      </c>
    </row>
    <row r="4122" spans="1:11">
      <c r="A4122" s="11"/>
      <c r="B4122" s="11"/>
      <c r="F4122" s="11"/>
      <c r="I4122" t="str">
        <f>LEFT(Tabela_Kwerenda_z_AKORD[[#This Row],[NR_KOMISJI]],5)</f>
        <v/>
      </c>
      <c r="J4122" t="str">
        <f>DAY(Tabela_Kwerenda_z_AKORD[[#This Row],[CZAS_START]]) &amp;"-"&amp; MONTH(Tabela_Kwerenda_z_AKORD[[#This Row],[CZAS_START]]) &amp;"-"&amp; YEAR(Tabela_Kwerenda_z_AKORD[[#This Row],[CZAS_START]])</f>
        <v>0-1-1900</v>
      </c>
      <c r="K4122" t="e">
        <f>INDEX(AKORDT[],MATCH(Tabela_Kwerenda_z_AKORD[[#This Row],[PRACOWNICY_ID]],AKORDT[PRACOWNICY_ID],0),1)</f>
        <v>#N/A</v>
      </c>
    </row>
    <row r="4123" spans="1:11">
      <c r="A4123" s="11"/>
      <c r="B4123" s="11"/>
      <c r="F4123" s="11"/>
      <c r="I4123" t="str">
        <f>LEFT(Tabela_Kwerenda_z_AKORD[[#This Row],[NR_KOMISJI]],5)</f>
        <v/>
      </c>
      <c r="J4123" t="str">
        <f>DAY(Tabela_Kwerenda_z_AKORD[[#This Row],[CZAS_START]]) &amp;"-"&amp; MONTH(Tabela_Kwerenda_z_AKORD[[#This Row],[CZAS_START]]) &amp;"-"&amp; YEAR(Tabela_Kwerenda_z_AKORD[[#This Row],[CZAS_START]])</f>
        <v>0-1-1900</v>
      </c>
      <c r="K4123" t="e">
        <f>INDEX(AKORDT[],MATCH(Tabela_Kwerenda_z_AKORD[[#This Row],[PRACOWNICY_ID]],AKORDT[PRACOWNICY_ID],0),1)</f>
        <v>#N/A</v>
      </c>
    </row>
    <row r="4124" spans="1:11">
      <c r="A4124" s="11"/>
      <c r="B4124" s="11"/>
      <c r="F4124" s="11"/>
      <c r="I4124" t="str">
        <f>LEFT(Tabela_Kwerenda_z_AKORD[[#This Row],[NR_KOMISJI]],5)</f>
        <v/>
      </c>
      <c r="J4124" t="str">
        <f>DAY(Tabela_Kwerenda_z_AKORD[[#This Row],[CZAS_START]]) &amp;"-"&amp; MONTH(Tabela_Kwerenda_z_AKORD[[#This Row],[CZAS_START]]) &amp;"-"&amp; YEAR(Tabela_Kwerenda_z_AKORD[[#This Row],[CZAS_START]])</f>
        <v>0-1-1900</v>
      </c>
      <c r="K4124" t="e">
        <f>INDEX(AKORDT[],MATCH(Tabela_Kwerenda_z_AKORD[[#This Row],[PRACOWNICY_ID]],AKORDT[PRACOWNICY_ID],0),1)</f>
        <v>#N/A</v>
      </c>
    </row>
    <row r="4125" spans="1:11">
      <c r="A4125" s="11"/>
      <c r="B4125" s="11"/>
      <c r="F4125" s="11"/>
      <c r="I4125" t="str">
        <f>LEFT(Tabela_Kwerenda_z_AKORD[[#This Row],[NR_KOMISJI]],5)</f>
        <v/>
      </c>
      <c r="J4125" t="str">
        <f>DAY(Tabela_Kwerenda_z_AKORD[[#This Row],[CZAS_START]]) &amp;"-"&amp; MONTH(Tabela_Kwerenda_z_AKORD[[#This Row],[CZAS_START]]) &amp;"-"&amp; YEAR(Tabela_Kwerenda_z_AKORD[[#This Row],[CZAS_START]])</f>
        <v>0-1-1900</v>
      </c>
      <c r="K4125" t="e">
        <f>INDEX(AKORDT[],MATCH(Tabela_Kwerenda_z_AKORD[[#This Row],[PRACOWNICY_ID]],AKORDT[PRACOWNICY_ID],0),1)</f>
        <v>#N/A</v>
      </c>
    </row>
    <row r="4126" spans="1:11">
      <c r="A4126" s="11"/>
      <c r="B4126" s="11"/>
      <c r="F4126" s="11"/>
      <c r="I4126" t="str">
        <f>LEFT(Tabela_Kwerenda_z_AKORD[[#This Row],[NR_KOMISJI]],5)</f>
        <v/>
      </c>
      <c r="J4126" t="str">
        <f>DAY(Tabela_Kwerenda_z_AKORD[[#This Row],[CZAS_START]]) &amp;"-"&amp; MONTH(Tabela_Kwerenda_z_AKORD[[#This Row],[CZAS_START]]) &amp;"-"&amp; YEAR(Tabela_Kwerenda_z_AKORD[[#This Row],[CZAS_START]])</f>
        <v>0-1-1900</v>
      </c>
      <c r="K4126" t="e">
        <f>INDEX(AKORDT[],MATCH(Tabela_Kwerenda_z_AKORD[[#This Row],[PRACOWNICY_ID]],AKORDT[PRACOWNICY_ID],0),1)</f>
        <v>#N/A</v>
      </c>
    </row>
    <row r="4127" spans="1:11">
      <c r="A4127" s="11"/>
      <c r="B4127" s="11"/>
      <c r="F4127" s="11"/>
      <c r="I4127" t="str">
        <f>LEFT(Tabela_Kwerenda_z_AKORD[[#This Row],[NR_KOMISJI]],5)</f>
        <v/>
      </c>
      <c r="J4127" t="str">
        <f>DAY(Tabela_Kwerenda_z_AKORD[[#This Row],[CZAS_START]]) &amp;"-"&amp; MONTH(Tabela_Kwerenda_z_AKORD[[#This Row],[CZAS_START]]) &amp;"-"&amp; YEAR(Tabela_Kwerenda_z_AKORD[[#This Row],[CZAS_START]])</f>
        <v>0-1-1900</v>
      </c>
      <c r="K4127" t="e">
        <f>INDEX(AKORDT[],MATCH(Tabela_Kwerenda_z_AKORD[[#This Row],[PRACOWNICY_ID]],AKORDT[PRACOWNICY_ID],0),1)</f>
        <v>#N/A</v>
      </c>
    </row>
    <row r="4128" spans="1:11">
      <c r="A4128" s="11"/>
      <c r="B4128" s="11"/>
      <c r="F4128" s="11"/>
      <c r="I4128" t="str">
        <f>LEFT(Tabela_Kwerenda_z_AKORD[[#This Row],[NR_KOMISJI]],5)</f>
        <v/>
      </c>
      <c r="J4128" t="str">
        <f>DAY(Tabela_Kwerenda_z_AKORD[[#This Row],[CZAS_START]]) &amp;"-"&amp; MONTH(Tabela_Kwerenda_z_AKORD[[#This Row],[CZAS_START]]) &amp;"-"&amp; YEAR(Tabela_Kwerenda_z_AKORD[[#This Row],[CZAS_START]])</f>
        <v>0-1-1900</v>
      </c>
      <c r="K4128" t="e">
        <f>INDEX(AKORDT[],MATCH(Tabela_Kwerenda_z_AKORD[[#This Row],[PRACOWNICY_ID]],AKORDT[PRACOWNICY_ID],0),1)</f>
        <v>#N/A</v>
      </c>
    </row>
    <row r="4129" spans="1:11">
      <c r="A4129" s="11"/>
      <c r="B4129" s="11"/>
      <c r="F4129" s="11"/>
      <c r="I4129" t="str">
        <f>LEFT(Tabela_Kwerenda_z_AKORD[[#This Row],[NR_KOMISJI]],5)</f>
        <v/>
      </c>
      <c r="J4129" t="str">
        <f>DAY(Tabela_Kwerenda_z_AKORD[[#This Row],[CZAS_START]]) &amp;"-"&amp; MONTH(Tabela_Kwerenda_z_AKORD[[#This Row],[CZAS_START]]) &amp;"-"&amp; YEAR(Tabela_Kwerenda_z_AKORD[[#This Row],[CZAS_START]])</f>
        <v>0-1-1900</v>
      </c>
      <c r="K4129" t="e">
        <f>INDEX(AKORDT[],MATCH(Tabela_Kwerenda_z_AKORD[[#This Row],[PRACOWNICY_ID]],AKORDT[PRACOWNICY_ID],0),1)</f>
        <v>#N/A</v>
      </c>
    </row>
    <row r="4130" spans="1:11">
      <c r="A4130" s="11"/>
      <c r="B4130" s="11"/>
      <c r="F4130" s="11"/>
      <c r="I4130" t="str">
        <f>LEFT(Tabela_Kwerenda_z_AKORD[[#This Row],[NR_KOMISJI]],5)</f>
        <v/>
      </c>
      <c r="J4130" t="str">
        <f>DAY(Tabela_Kwerenda_z_AKORD[[#This Row],[CZAS_START]]) &amp;"-"&amp; MONTH(Tabela_Kwerenda_z_AKORD[[#This Row],[CZAS_START]]) &amp;"-"&amp; YEAR(Tabela_Kwerenda_z_AKORD[[#This Row],[CZAS_START]])</f>
        <v>0-1-1900</v>
      </c>
      <c r="K4130" t="e">
        <f>INDEX(AKORDT[],MATCH(Tabela_Kwerenda_z_AKORD[[#This Row],[PRACOWNICY_ID]],AKORDT[PRACOWNICY_ID],0),1)</f>
        <v>#N/A</v>
      </c>
    </row>
    <row r="4131" spans="1:11">
      <c r="A4131" s="11"/>
      <c r="B4131" s="11"/>
      <c r="F4131" s="11"/>
      <c r="I4131" t="str">
        <f>LEFT(Tabela_Kwerenda_z_AKORD[[#This Row],[NR_KOMISJI]],5)</f>
        <v/>
      </c>
      <c r="J4131" t="str">
        <f>DAY(Tabela_Kwerenda_z_AKORD[[#This Row],[CZAS_START]]) &amp;"-"&amp; MONTH(Tabela_Kwerenda_z_AKORD[[#This Row],[CZAS_START]]) &amp;"-"&amp; YEAR(Tabela_Kwerenda_z_AKORD[[#This Row],[CZAS_START]])</f>
        <v>0-1-1900</v>
      </c>
      <c r="K4131" t="e">
        <f>INDEX(AKORDT[],MATCH(Tabela_Kwerenda_z_AKORD[[#This Row],[PRACOWNICY_ID]],AKORDT[PRACOWNICY_ID],0),1)</f>
        <v>#N/A</v>
      </c>
    </row>
    <row r="4132" spans="1:11">
      <c r="A4132" s="11"/>
      <c r="B4132" s="11"/>
      <c r="F4132" s="11"/>
      <c r="I4132" t="str">
        <f>LEFT(Tabela_Kwerenda_z_AKORD[[#This Row],[NR_KOMISJI]],5)</f>
        <v/>
      </c>
      <c r="J4132" t="str">
        <f>DAY(Tabela_Kwerenda_z_AKORD[[#This Row],[CZAS_START]]) &amp;"-"&amp; MONTH(Tabela_Kwerenda_z_AKORD[[#This Row],[CZAS_START]]) &amp;"-"&amp; YEAR(Tabela_Kwerenda_z_AKORD[[#This Row],[CZAS_START]])</f>
        <v>0-1-1900</v>
      </c>
      <c r="K4132" t="e">
        <f>INDEX(AKORDT[],MATCH(Tabela_Kwerenda_z_AKORD[[#This Row],[PRACOWNICY_ID]],AKORDT[PRACOWNICY_ID],0),1)</f>
        <v>#N/A</v>
      </c>
    </row>
    <row r="4133" spans="1:11">
      <c r="A4133" s="11"/>
      <c r="B4133" s="11"/>
      <c r="F4133" s="11"/>
      <c r="I4133" t="str">
        <f>LEFT(Tabela_Kwerenda_z_AKORD[[#This Row],[NR_KOMISJI]],5)</f>
        <v/>
      </c>
      <c r="J4133" t="str">
        <f>DAY(Tabela_Kwerenda_z_AKORD[[#This Row],[CZAS_START]]) &amp;"-"&amp; MONTH(Tabela_Kwerenda_z_AKORD[[#This Row],[CZAS_START]]) &amp;"-"&amp; YEAR(Tabela_Kwerenda_z_AKORD[[#This Row],[CZAS_START]])</f>
        <v>0-1-1900</v>
      </c>
      <c r="K4133" t="e">
        <f>INDEX(AKORDT[],MATCH(Tabela_Kwerenda_z_AKORD[[#This Row],[PRACOWNICY_ID]],AKORDT[PRACOWNICY_ID],0),1)</f>
        <v>#N/A</v>
      </c>
    </row>
    <row r="4134" spans="1:11">
      <c r="A4134" s="11"/>
      <c r="B4134" s="11"/>
      <c r="F4134" s="11"/>
      <c r="I4134" t="str">
        <f>LEFT(Tabela_Kwerenda_z_AKORD[[#This Row],[NR_KOMISJI]],5)</f>
        <v/>
      </c>
      <c r="J4134" t="str">
        <f>DAY(Tabela_Kwerenda_z_AKORD[[#This Row],[CZAS_START]]) &amp;"-"&amp; MONTH(Tabela_Kwerenda_z_AKORD[[#This Row],[CZAS_START]]) &amp;"-"&amp; YEAR(Tabela_Kwerenda_z_AKORD[[#This Row],[CZAS_START]])</f>
        <v>0-1-1900</v>
      </c>
      <c r="K4134" t="e">
        <f>INDEX(AKORDT[],MATCH(Tabela_Kwerenda_z_AKORD[[#This Row],[PRACOWNICY_ID]],AKORDT[PRACOWNICY_ID],0),1)</f>
        <v>#N/A</v>
      </c>
    </row>
    <row r="4135" spans="1:11">
      <c r="A4135" s="11"/>
      <c r="B4135" s="11"/>
      <c r="F4135" s="11"/>
      <c r="I4135" t="str">
        <f>LEFT(Tabela_Kwerenda_z_AKORD[[#This Row],[NR_KOMISJI]],5)</f>
        <v/>
      </c>
      <c r="J4135" t="str">
        <f>DAY(Tabela_Kwerenda_z_AKORD[[#This Row],[CZAS_START]]) &amp;"-"&amp; MONTH(Tabela_Kwerenda_z_AKORD[[#This Row],[CZAS_START]]) &amp;"-"&amp; YEAR(Tabela_Kwerenda_z_AKORD[[#This Row],[CZAS_START]])</f>
        <v>0-1-1900</v>
      </c>
      <c r="K4135" t="e">
        <f>INDEX(AKORDT[],MATCH(Tabela_Kwerenda_z_AKORD[[#This Row],[PRACOWNICY_ID]],AKORDT[PRACOWNICY_ID],0),1)</f>
        <v>#N/A</v>
      </c>
    </row>
    <row r="4136" spans="1:11">
      <c r="A4136" s="11"/>
      <c r="B4136" s="11"/>
      <c r="F4136" s="11"/>
      <c r="I4136" t="str">
        <f>LEFT(Tabela_Kwerenda_z_AKORD[[#This Row],[NR_KOMISJI]],5)</f>
        <v/>
      </c>
      <c r="J4136" t="str">
        <f>DAY(Tabela_Kwerenda_z_AKORD[[#This Row],[CZAS_START]]) &amp;"-"&amp; MONTH(Tabela_Kwerenda_z_AKORD[[#This Row],[CZAS_START]]) &amp;"-"&amp; YEAR(Tabela_Kwerenda_z_AKORD[[#This Row],[CZAS_START]])</f>
        <v>0-1-1900</v>
      </c>
      <c r="K4136" t="e">
        <f>INDEX(AKORDT[],MATCH(Tabela_Kwerenda_z_AKORD[[#This Row],[PRACOWNICY_ID]],AKORDT[PRACOWNICY_ID],0),1)</f>
        <v>#N/A</v>
      </c>
    </row>
    <row r="4137" spans="1:11">
      <c r="A4137" s="11"/>
      <c r="B4137" s="11"/>
      <c r="F4137" s="11"/>
      <c r="I4137" t="str">
        <f>LEFT(Tabela_Kwerenda_z_AKORD[[#This Row],[NR_KOMISJI]],5)</f>
        <v/>
      </c>
      <c r="J4137" t="str">
        <f>DAY(Tabela_Kwerenda_z_AKORD[[#This Row],[CZAS_START]]) &amp;"-"&amp; MONTH(Tabela_Kwerenda_z_AKORD[[#This Row],[CZAS_START]]) &amp;"-"&amp; YEAR(Tabela_Kwerenda_z_AKORD[[#This Row],[CZAS_START]])</f>
        <v>0-1-1900</v>
      </c>
      <c r="K4137" t="e">
        <f>INDEX(AKORDT[],MATCH(Tabela_Kwerenda_z_AKORD[[#This Row],[PRACOWNICY_ID]],AKORDT[PRACOWNICY_ID],0),1)</f>
        <v>#N/A</v>
      </c>
    </row>
    <row r="4138" spans="1:11">
      <c r="A4138" s="11"/>
      <c r="B4138" s="11"/>
      <c r="F4138" s="11"/>
      <c r="I4138" t="str">
        <f>LEFT(Tabela_Kwerenda_z_AKORD[[#This Row],[NR_KOMISJI]],5)</f>
        <v/>
      </c>
      <c r="J4138" t="str">
        <f>DAY(Tabela_Kwerenda_z_AKORD[[#This Row],[CZAS_START]]) &amp;"-"&amp; MONTH(Tabela_Kwerenda_z_AKORD[[#This Row],[CZAS_START]]) &amp;"-"&amp; YEAR(Tabela_Kwerenda_z_AKORD[[#This Row],[CZAS_START]])</f>
        <v>0-1-1900</v>
      </c>
      <c r="K4138" t="e">
        <f>INDEX(AKORDT[],MATCH(Tabela_Kwerenda_z_AKORD[[#This Row],[PRACOWNICY_ID]],AKORDT[PRACOWNICY_ID],0),1)</f>
        <v>#N/A</v>
      </c>
    </row>
    <row r="4139" spans="1:11">
      <c r="A4139" s="11"/>
      <c r="B4139" s="11"/>
      <c r="F4139" s="11"/>
      <c r="I4139" t="str">
        <f>LEFT(Tabela_Kwerenda_z_AKORD[[#This Row],[NR_KOMISJI]],5)</f>
        <v/>
      </c>
      <c r="J4139" t="str">
        <f>DAY(Tabela_Kwerenda_z_AKORD[[#This Row],[CZAS_START]]) &amp;"-"&amp; MONTH(Tabela_Kwerenda_z_AKORD[[#This Row],[CZAS_START]]) &amp;"-"&amp; YEAR(Tabela_Kwerenda_z_AKORD[[#This Row],[CZAS_START]])</f>
        <v>0-1-1900</v>
      </c>
      <c r="K4139" t="e">
        <f>INDEX(AKORDT[],MATCH(Tabela_Kwerenda_z_AKORD[[#This Row],[PRACOWNICY_ID]],AKORDT[PRACOWNICY_ID],0),1)</f>
        <v>#N/A</v>
      </c>
    </row>
    <row r="4140" spans="1:11">
      <c r="A4140" s="11"/>
      <c r="B4140" s="11"/>
      <c r="F4140" s="11"/>
      <c r="I4140" t="str">
        <f>LEFT(Tabela_Kwerenda_z_AKORD[[#This Row],[NR_KOMISJI]],5)</f>
        <v/>
      </c>
      <c r="J4140" t="str">
        <f>DAY(Tabela_Kwerenda_z_AKORD[[#This Row],[CZAS_START]]) &amp;"-"&amp; MONTH(Tabela_Kwerenda_z_AKORD[[#This Row],[CZAS_START]]) &amp;"-"&amp; YEAR(Tabela_Kwerenda_z_AKORD[[#This Row],[CZAS_START]])</f>
        <v>0-1-1900</v>
      </c>
      <c r="K4140" t="e">
        <f>INDEX(AKORDT[],MATCH(Tabela_Kwerenda_z_AKORD[[#This Row],[PRACOWNICY_ID]],AKORDT[PRACOWNICY_ID],0),1)</f>
        <v>#N/A</v>
      </c>
    </row>
    <row r="4141" spans="1:11">
      <c r="A4141" s="11"/>
      <c r="B4141" s="11"/>
      <c r="F4141" s="11"/>
      <c r="I4141" t="str">
        <f>LEFT(Tabela_Kwerenda_z_AKORD[[#This Row],[NR_KOMISJI]],5)</f>
        <v/>
      </c>
      <c r="J4141" t="str">
        <f>DAY(Tabela_Kwerenda_z_AKORD[[#This Row],[CZAS_START]]) &amp;"-"&amp; MONTH(Tabela_Kwerenda_z_AKORD[[#This Row],[CZAS_START]]) &amp;"-"&amp; YEAR(Tabela_Kwerenda_z_AKORD[[#This Row],[CZAS_START]])</f>
        <v>0-1-1900</v>
      </c>
      <c r="K4141" t="e">
        <f>INDEX(AKORDT[],MATCH(Tabela_Kwerenda_z_AKORD[[#This Row],[PRACOWNICY_ID]],AKORDT[PRACOWNICY_ID],0),1)</f>
        <v>#N/A</v>
      </c>
    </row>
    <row r="4142" spans="1:11">
      <c r="A4142" s="11"/>
      <c r="B4142" s="11"/>
      <c r="F4142" s="11"/>
      <c r="I4142" t="str">
        <f>LEFT(Tabela_Kwerenda_z_AKORD[[#This Row],[NR_KOMISJI]],5)</f>
        <v/>
      </c>
      <c r="J4142" t="str">
        <f>DAY(Tabela_Kwerenda_z_AKORD[[#This Row],[CZAS_START]]) &amp;"-"&amp; MONTH(Tabela_Kwerenda_z_AKORD[[#This Row],[CZAS_START]]) &amp;"-"&amp; YEAR(Tabela_Kwerenda_z_AKORD[[#This Row],[CZAS_START]])</f>
        <v>0-1-1900</v>
      </c>
      <c r="K4142" t="e">
        <f>INDEX(AKORDT[],MATCH(Tabela_Kwerenda_z_AKORD[[#This Row],[PRACOWNICY_ID]],AKORDT[PRACOWNICY_ID],0),1)</f>
        <v>#N/A</v>
      </c>
    </row>
    <row r="4143" spans="1:11">
      <c r="A4143" s="11"/>
      <c r="B4143" s="11"/>
      <c r="F4143" s="11"/>
      <c r="I4143" t="str">
        <f>LEFT(Tabela_Kwerenda_z_AKORD[[#This Row],[NR_KOMISJI]],5)</f>
        <v/>
      </c>
      <c r="J4143" t="str">
        <f>DAY(Tabela_Kwerenda_z_AKORD[[#This Row],[CZAS_START]]) &amp;"-"&amp; MONTH(Tabela_Kwerenda_z_AKORD[[#This Row],[CZAS_START]]) &amp;"-"&amp; YEAR(Tabela_Kwerenda_z_AKORD[[#This Row],[CZAS_START]])</f>
        <v>0-1-1900</v>
      </c>
      <c r="K4143" t="e">
        <f>INDEX(AKORDT[],MATCH(Tabela_Kwerenda_z_AKORD[[#This Row],[PRACOWNICY_ID]],AKORDT[PRACOWNICY_ID],0),1)</f>
        <v>#N/A</v>
      </c>
    </row>
    <row r="4144" spans="1:11">
      <c r="A4144" s="11"/>
      <c r="B4144" s="11"/>
      <c r="F4144" s="11"/>
      <c r="I4144" t="str">
        <f>LEFT(Tabela_Kwerenda_z_AKORD[[#This Row],[NR_KOMISJI]],5)</f>
        <v/>
      </c>
      <c r="J4144" t="str">
        <f>DAY(Tabela_Kwerenda_z_AKORD[[#This Row],[CZAS_START]]) &amp;"-"&amp; MONTH(Tabela_Kwerenda_z_AKORD[[#This Row],[CZAS_START]]) &amp;"-"&amp; YEAR(Tabela_Kwerenda_z_AKORD[[#This Row],[CZAS_START]])</f>
        <v>0-1-1900</v>
      </c>
      <c r="K4144" t="e">
        <f>INDEX(AKORDT[],MATCH(Tabela_Kwerenda_z_AKORD[[#This Row],[PRACOWNICY_ID]],AKORDT[PRACOWNICY_ID],0),1)</f>
        <v>#N/A</v>
      </c>
    </row>
    <row r="4145" spans="1:11">
      <c r="A4145" s="11"/>
      <c r="B4145" s="11"/>
      <c r="F4145" s="11"/>
      <c r="I4145" t="str">
        <f>LEFT(Tabela_Kwerenda_z_AKORD[[#This Row],[NR_KOMISJI]],5)</f>
        <v/>
      </c>
      <c r="J4145" t="str">
        <f>DAY(Tabela_Kwerenda_z_AKORD[[#This Row],[CZAS_START]]) &amp;"-"&amp; MONTH(Tabela_Kwerenda_z_AKORD[[#This Row],[CZAS_START]]) &amp;"-"&amp; YEAR(Tabela_Kwerenda_z_AKORD[[#This Row],[CZAS_START]])</f>
        <v>0-1-1900</v>
      </c>
      <c r="K4145" t="e">
        <f>INDEX(AKORDT[],MATCH(Tabela_Kwerenda_z_AKORD[[#This Row],[PRACOWNICY_ID]],AKORDT[PRACOWNICY_ID],0),1)</f>
        <v>#N/A</v>
      </c>
    </row>
    <row r="4146" spans="1:11">
      <c r="A4146" s="11"/>
      <c r="B4146" s="11"/>
      <c r="F4146" s="11"/>
      <c r="I4146" t="str">
        <f>LEFT(Tabela_Kwerenda_z_AKORD[[#This Row],[NR_KOMISJI]],5)</f>
        <v/>
      </c>
      <c r="J4146" t="str">
        <f>DAY(Tabela_Kwerenda_z_AKORD[[#This Row],[CZAS_START]]) &amp;"-"&amp; MONTH(Tabela_Kwerenda_z_AKORD[[#This Row],[CZAS_START]]) &amp;"-"&amp; YEAR(Tabela_Kwerenda_z_AKORD[[#This Row],[CZAS_START]])</f>
        <v>0-1-1900</v>
      </c>
      <c r="K4146" t="e">
        <f>INDEX(AKORDT[],MATCH(Tabela_Kwerenda_z_AKORD[[#This Row],[PRACOWNICY_ID]],AKORDT[PRACOWNICY_ID],0),1)</f>
        <v>#N/A</v>
      </c>
    </row>
    <row r="4147" spans="1:11">
      <c r="A4147" s="11"/>
      <c r="B4147" s="11"/>
      <c r="F4147" s="11"/>
      <c r="I4147" t="str">
        <f>LEFT(Tabela_Kwerenda_z_AKORD[[#This Row],[NR_KOMISJI]],5)</f>
        <v/>
      </c>
      <c r="J4147" t="str">
        <f>DAY(Tabela_Kwerenda_z_AKORD[[#This Row],[CZAS_START]]) &amp;"-"&amp; MONTH(Tabela_Kwerenda_z_AKORD[[#This Row],[CZAS_START]]) &amp;"-"&amp; YEAR(Tabela_Kwerenda_z_AKORD[[#This Row],[CZAS_START]])</f>
        <v>0-1-1900</v>
      </c>
      <c r="K4147" t="e">
        <f>INDEX(AKORDT[],MATCH(Tabela_Kwerenda_z_AKORD[[#This Row],[PRACOWNICY_ID]],AKORDT[PRACOWNICY_ID],0),1)</f>
        <v>#N/A</v>
      </c>
    </row>
    <row r="4148" spans="1:11">
      <c r="A4148" s="11"/>
      <c r="B4148" s="11"/>
      <c r="F4148" s="11"/>
      <c r="I4148" t="str">
        <f>LEFT(Tabela_Kwerenda_z_AKORD[[#This Row],[NR_KOMISJI]],5)</f>
        <v/>
      </c>
      <c r="J4148" t="str">
        <f>DAY(Tabela_Kwerenda_z_AKORD[[#This Row],[CZAS_START]]) &amp;"-"&amp; MONTH(Tabela_Kwerenda_z_AKORD[[#This Row],[CZAS_START]]) &amp;"-"&amp; YEAR(Tabela_Kwerenda_z_AKORD[[#This Row],[CZAS_START]])</f>
        <v>0-1-1900</v>
      </c>
      <c r="K4148" t="e">
        <f>INDEX(AKORDT[],MATCH(Tabela_Kwerenda_z_AKORD[[#This Row],[PRACOWNICY_ID]],AKORDT[PRACOWNICY_ID],0),1)</f>
        <v>#N/A</v>
      </c>
    </row>
    <row r="4149" spans="1:11">
      <c r="A4149" s="11"/>
      <c r="B4149" s="11"/>
      <c r="F4149" s="11"/>
      <c r="I4149" t="str">
        <f>LEFT(Tabela_Kwerenda_z_AKORD[[#This Row],[NR_KOMISJI]],5)</f>
        <v/>
      </c>
      <c r="J4149" t="str">
        <f>DAY(Tabela_Kwerenda_z_AKORD[[#This Row],[CZAS_START]]) &amp;"-"&amp; MONTH(Tabela_Kwerenda_z_AKORD[[#This Row],[CZAS_START]]) &amp;"-"&amp; YEAR(Tabela_Kwerenda_z_AKORD[[#This Row],[CZAS_START]])</f>
        <v>0-1-1900</v>
      </c>
      <c r="K4149" t="e">
        <f>INDEX(AKORDT[],MATCH(Tabela_Kwerenda_z_AKORD[[#This Row],[PRACOWNICY_ID]],AKORDT[PRACOWNICY_ID],0),1)</f>
        <v>#N/A</v>
      </c>
    </row>
    <row r="4150" spans="1:11">
      <c r="A4150" s="11"/>
      <c r="B4150" s="11"/>
      <c r="F4150" s="11"/>
      <c r="I4150" t="str">
        <f>LEFT(Tabela_Kwerenda_z_AKORD[[#This Row],[NR_KOMISJI]],5)</f>
        <v/>
      </c>
      <c r="J4150" t="str">
        <f>DAY(Tabela_Kwerenda_z_AKORD[[#This Row],[CZAS_START]]) &amp;"-"&amp; MONTH(Tabela_Kwerenda_z_AKORD[[#This Row],[CZAS_START]]) &amp;"-"&amp; YEAR(Tabela_Kwerenda_z_AKORD[[#This Row],[CZAS_START]])</f>
        <v>0-1-1900</v>
      </c>
      <c r="K4150" t="e">
        <f>INDEX(AKORDT[],MATCH(Tabela_Kwerenda_z_AKORD[[#This Row],[PRACOWNICY_ID]],AKORDT[PRACOWNICY_ID],0),1)</f>
        <v>#N/A</v>
      </c>
    </row>
    <row r="4151" spans="1:11">
      <c r="A4151" s="11"/>
      <c r="B4151" s="11"/>
      <c r="F4151" s="11"/>
      <c r="I4151" t="str">
        <f>LEFT(Tabela_Kwerenda_z_AKORD[[#This Row],[NR_KOMISJI]],5)</f>
        <v/>
      </c>
      <c r="J4151" t="str">
        <f>DAY(Tabela_Kwerenda_z_AKORD[[#This Row],[CZAS_START]]) &amp;"-"&amp; MONTH(Tabela_Kwerenda_z_AKORD[[#This Row],[CZAS_START]]) &amp;"-"&amp; YEAR(Tabela_Kwerenda_z_AKORD[[#This Row],[CZAS_START]])</f>
        <v>0-1-1900</v>
      </c>
      <c r="K4151" t="e">
        <f>INDEX(AKORDT[],MATCH(Tabela_Kwerenda_z_AKORD[[#This Row],[PRACOWNICY_ID]],AKORDT[PRACOWNICY_ID],0),1)</f>
        <v>#N/A</v>
      </c>
    </row>
    <row r="4152" spans="1:11">
      <c r="A4152" s="11"/>
      <c r="B4152" s="11"/>
      <c r="F4152" s="11"/>
      <c r="I4152" t="str">
        <f>LEFT(Tabela_Kwerenda_z_AKORD[[#This Row],[NR_KOMISJI]],5)</f>
        <v/>
      </c>
      <c r="J4152" t="str">
        <f>DAY(Tabela_Kwerenda_z_AKORD[[#This Row],[CZAS_START]]) &amp;"-"&amp; MONTH(Tabela_Kwerenda_z_AKORD[[#This Row],[CZAS_START]]) &amp;"-"&amp; YEAR(Tabela_Kwerenda_z_AKORD[[#This Row],[CZAS_START]])</f>
        <v>0-1-1900</v>
      </c>
      <c r="K4152" t="e">
        <f>INDEX(AKORDT[],MATCH(Tabela_Kwerenda_z_AKORD[[#This Row],[PRACOWNICY_ID]],AKORDT[PRACOWNICY_ID],0),1)</f>
        <v>#N/A</v>
      </c>
    </row>
    <row r="4153" spans="1:11">
      <c r="A4153" s="11"/>
      <c r="B4153" s="11"/>
      <c r="F4153" s="11"/>
      <c r="I4153" t="str">
        <f>LEFT(Tabela_Kwerenda_z_AKORD[[#This Row],[NR_KOMISJI]],5)</f>
        <v/>
      </c>
      <c r="J4153" t="str">
        <f>DAY(Tabela_Kwerenda_z_AKORD[[#This Row],[CZAS_START]]) &amp;"-"&amp; MONTH(Tabela_Kwerenda_z_AKORD[[#This Row],[CZAS_START]]) &amp;"-"&amp; YEAR(Tabela_Kwerenda_z_AKORD[[#This Row],[CZAS_START]])</f>
        <v>0-1-1900</v>
      </c>
      <c r="K4153" t="e">
        <f>INDEX(AKORDT[],MATCH(Tabela_Kwerenda_z_AKORD[[#This Row],[PRACOWNICY_ID]],AKORDT[PRACOWNICY_ID],0),1)</f>
        <v>#N/A</v>
      </c>
    </row>
    <row r="4154" spans="1:11">
      <c r="A4154" s="11"/>
      <c r="B4154" s="11"/>
      <c r="F4154" s="11"/>
      <c r="I4154" t="str">
        <f>LEFT(Tabela_Kwerenda_z_AKORD[[#This Row],[NR_KOMISJI]],5)</f>
        <v/>
      </c>
      <c r="J4154" t="str">
        <f>DAY(Tabela_Kwerenda_z_AKORD[[#This Row],[CZAS_START]]) &amp;"-"&amp; MONTH(Tabela_Kwerenda_z_AKORD[[#This Row],[CZAS_START]]) &amp;"-"&amp; YEAR(Tabela_Kwerenda_z_AKORD[[#This Row],[CZAS_START]])</f>
        <v>0-1-1900</v>
      </c>
      <c r="K4154" t="e">
        <f>INDEX(AKORDT[],MATCH(Tabela_Kwerenda_z_AKORD[[#This Row],[PRACOWNICY_ID]],AKORDT[PRACOWNICY_ID],0),1)</f>
        <v>#N/A</v>
      </c>
    </row>
    <row r="4155" spans="1:11">
      <c r="A4155" s="11"/>
      <c r="B4155" s="11"/>
      <c r="F4155" s="11"/>
      <c r="I4155" t="str">
        <f>LEFT(Tabela_Kwerenda_z_AKORD[[#This Row],[NR_KOMISJI]],5)</f>
        <v/>
      </c>
      <c r="J4155" t="str">
        <f>DAY(Tabela_Kwerenda_z_AKORD[[#This Row],[CZAS_START]]) &amp;"-"&amp; MONTH(Tabela_Kwerenda_z_AKORD[[#This Row],[CZAS_START]]) &amp;"-"&amp; YEAR(Tabela_Kwerenda_z_AKORD[[#This Row],[CZAS_START]])</f>
        <v>0-1-1900</v>
      </c>
      <c r="K4155" t="e">
        <f>INDEX(AKORDT[],MATCH(Tabela_Kwerenda_z_AKORD[[#This Row],[PRACOWNICY_ID]],AKORDT[PRACOWNICY_ID],0),1)</f>
        <v>#N/A</v>
      </c>
    </row>
    <row r="4156" spans="1:11">
      <c r="A4156" s="11"/>
      <c r="B4156" s="11"/>
      <c r="F4156" s="11"/>
      <c r="I4156" t="str">
        <f>LEFT(Tabela_Kwerenda_z_AKORD[[#This Row],[NR_KOMISJI]],5)</f>
        <v/>
      </c>
      <c r="J4156" t="str">
        <f>DAY(Tabela_Kwerenda_z_AKORD[[#This Row],[CZAS_START]]) &amp;"-"&amp; MONTH(Tabela_Kwerenda_z_AKORD[[#This Row],[CZAS_START]]) &amp;"-"&amp; YEAR(Tabela_Kwerenda_z_AKORD[[#This Row],[CZAS_START]])</f>
        <v>0-1-1900</v>
      </c>
      <c r="K4156" t="e">
        <f>INDEX(AKORDT[],MATCH(Tabela_Kwerenda_z_AKORD[[#This Row],[PRACOWNICY_ID]],AKORDT[PRACOWNICY_ID],0),1)</f>
        <v>#N/A</v>
      </c>
    </row>
    <row r="4157" spans="1:11">
      <c r="A4157" s="11"/>
      <c r="B4157" s="11"/>
      <c r="F4157" s="11"/>
      <c r="I4157" t="str">
        <f>LEFT(Tabela_Kwerenda_z_AKORD[[#This Row],[NR_KOMISJI]],5)</f>
        <v/>
      </c>
      <c r="J4157" t="str">
        <f>DAY(Tabela_Kwerenda_z_AKORD[[#This Row],[CZAS_START]]) &amp;"-"&amp; MONTH(Tabela_Kwerenda_z_AKORD[[#This Row],[CZAS_START]]) &amp;"-"&amp; YEAR(Tabela_Kwerenda_z_AKORD[[#This Row],[CZAS_START]])</f>
        <v>0-1-1900</v>
      </c>
      <c r="K4157" t="e">
        <f>INDEX(AKORDT[],MATCH(Tabela_Kwerenda_z_AKORD[[#This Row],[PRACOWNICY_ID]],AKORDT[PRACOWNICY_ID],0),1)</f>
        <v>#N/A</v>
      </c>
    </row>
    <row r="4158" spans="1:11">
      <c r="A4158" s="11"/>
      <c r="B4158" s="11"/>
      <c r="F4158" s="11"/>
      <c r="I4158" t="str">
        <f>LEFT(Tabela_Kwerenda_z_AKORD[[#This Row],[NR_KOMISJI]],5)</f>
        <v/>
      </c>
      <c r="J4158" t="str">
        <f>DAY(Tabela_Kwerenda_z_AKORD[[#This Row],[CZAS_START]]) &amp;"-"&amp; MONTH(Tabela_Kwerenda_z_AKORD[[#This Row],[CZAS_START]]) &amp;"-"&amp; YEAR(Tabela_Kwerenda_z_AKORD[[#This Row],[CZAS_START]])</f>
        <v>0-1-1900</v>
      </c>
      <c r="K4158" t="e">
        <f>INDEX(AKORDT[],MATCH(Tabela_Kwerenda_z_AKORD[[#This Row],[PRACOWNICY_ID]],AKORDT[PRACOWNICY_ID],0),1)</f>
        <v>#N/A</v>
      </c>
    </row>
    <row r="4159" spans="1:11">
      <c r="A4159" s="11"/>
      <c r="B4159" s="11"/>
      <c r="F4159" s="11"/>
      <c r="I4159" t="str">
        <f>LEFT(Tabela_Kwerenda_z_AKORD[[#This Row],[NR_KOMISJI]],5)</f>
        <v/>
      </c>
      <c r="J4159" t="str">
        <f>DAY(Tabela_Kwerenda_z_AKORD[[#This Row],[CZAS_START]]) &amp;"-"&amp; MONTH(Tabela_Kwerenda_z_AKORD[[#This Row],[CZAS_START]]) &amp;"-"&amp; YEAR(Tabela_Kwerenda_z_AKORD[[#This Row],[CZAS_START]])</f>
        <v>0-1-1900</v>
      </c>
      <c r="K4159" t="e">
        <f>INDEX(AKORDT[],MATCH(Tabela_Kwerenda_z_AKORD[[#This Row],[PRACOWNICY_ID]],AKORDT[PRACOWNICY_ID],0),1)</f>
        <v>#N/A</v>
      </c>
    </row>
    <row r="4160" spans="1:11">
      <c r="A4160" s="11"/>
      <c r="B4160" s="11"/>
      <c r="F4160" s="11"/>
      <c r="I4160" t="str">
        <f>LEFT(Tabela_Kwerenda_z_AKORD[[#This Row],[NR_KOMISJI]],5)</f>
        <v/>
      </c>
      <c r="J4160" t="str">
        <f>DAY(Tabela_Kwerenda_z_AKORD[[#This Row],[CZAS_START]]) &amp;"-"&amp; MONTH(Tabela_Kwerenda_z_AKORD[[#This Row],[CZAS_START]]) &amp;"-"&amp; YEAR(Tabela_Kwerenda_z_AKORD[[#This Row],[CZAS_START]])</f>
        <v>0-1-1900</v>
      </c>
      <c r="K4160" t="e">
        <f>INDEX(AKORDT[],MATCH(Tabela_Kwerenda_z_AKORD[[#This Row],[PRACOWNICY_ID]],AKORDT[PRACOWNICY_ID],0),1)</f>
        <v>#N/A</v>
      </c>
    </row>
    <row r="4161" spans="1:11">
      <c r="A4161" s="11"/>
      <c r="B4161" s="11"/>
      <c r="F4161" s="11"/>
      <c r="I4161" t="str">
        <f>LEFT(Tabela_Kwerenda_z_AKORD[[#This Row],[NR_KOMISJI]],5)</f>
        <v/>
      </c>
      <c r="J4161" t="str">
        <f>DAY(Tabela_Kwerenda_z_AKORD[[#This Row],[CZAS_START]]) &amp;"-"&amp; MONTH(Tabela_Kwerenda_z_AKORD[[#This Row],[CZAS_START]]) &amp;"-"&amp; YEAR(Tabela_Kwerenda_z_AKORD[[#This Row],[CZAS_START]])</f>
        <v>0-1-1900</v>
      </c>
      <c r="K4161" t="e">
        <f>INDEX(AKORDT[],MATCH(Tabela_Kwerenda_z_AKORD[[#This Row],[PRACOWNICY_ID]],AKORDT[PRACOWNICY_ID],0),1)</f>
        <v>#N/A</v>
      </c>
    </row>
    <row r="4162" spans="1:11">
      <c r="A4162" s="11"/>
      <c r="B4162" s="11"/>
      <c r="F4162" s="11"/>
      <c r="I4162" t="str">
        <f>LEFT(Tabela_Kwerenda_z_AKORD[[#This Row],[NR_KOMISJI]],5)</f>
        <v/>
      </c>
      <c r="J4162" t="str">
        <f>DAY(Tabela_Kwerenda_z_AKORD[[#This Row],[CZAS_START]]) &amp;"-"&amp; MONTH(Tabela_Kwerenda_z_AKORD[[#This Row],[CZAS_START]]) &amp;"-"&amp; YEAR(Tabela_Kwerenda_z_AKORD[[#This Row],[CZAS_START]])</f>
        <v>0-1-1900</v>
      </c>
      <c r="K4162" t="e">
        <f>INDEX(AKORDT[],MATCH(Tabela_Kwerenda_z_AKORD[[#This Row],[PRACOWNICY_ID]],AKORDT[PRACOWNICY_ID],0),1)</f>
        <v>#N/A</v>
      </c>
    </row>
    <row r="4163" spans="1:11">
      <c r="A4163" s="11"/>
      <c r="B4163" s="11"/>
      <c r="F4163" s="11"/>
      <c r="I4163" t="str">
        <f>LEFT(Tabela_Kwerenda_z_AKORD[[#This Row],[NR_KOMISJI]],5)</f>
        <v/>
      </c>
      <c r="J4163" t="str">
        <f>DAY(Tabela_Kwerenda_z_AKORD[[#This Row],[CZAS_START]]) &amp;"-"&amp; MONTH(Tabela_Kwerenda_z_AKORD[[#This Row],[CZAS_START]]) &amp;"-"&amp; YEAR(Tabela_Kwerenda_z_AKORD[[#This Row],[CZAS_START]])</f>
        <v>0-1-1900</v>
      </c>
      <c r="K4163" t="e">
        <f>INDEX(AKORDT[],MATCH(Tabela_Kwerenda_z_AKORD[[#This Row],[PRACOWNICY_ID]],AKORDT[PRACOWNICY_ID],0),1)</f>
        <v>#N/A</v>
      </c>
    </row>
    <row r="4164" spans="1:11">
      <c r="A4164" s="11"/>
      <c r="B4164" s="11"/>
      <c r="F4164" s="11"/>
      <c r="I4164" t="str">
        <f>LEFT(Tabela_Kwerenda_z_AKORD[[#This Row],[NR_KOMISJI]],5)</f>
        <v/>
      </c>
      <c r="J4164" t="str">
        <f>DAY(Tabela_Kwerenda_z_AKORD[[#This Row],[CZAS_START]]) &amp;"-"&amp; MONTH(Tabela_Kwerenda_z_AKORD[[#This Row],[CZAS_START]]) &amp;"-"&amp; YEAR(Tabela_Kwerenda_z_AKORD[[#This Row],[CZAS_START]])</f>
        <v>0-1-1900</v>
      </c>
      <c r="K4164" t="e">
        <f>INDEX(AKORDT[],MATCH(Tabela_Kwerenda_z_AKORD[[#This Row],[PRACOWNICY_ID]],AKORDT[PRACOWNICY_ID],0),1)</f>
        <v>#N/A</v>
      </c>
    </row>
    <row r="4165" spans="1:11">
      <c r="A4165" s="11"/>
      <c r="B4165" s="11"/>
      <c r="F4165" s="11"/>
      <c r="I4165" t="str">
        <f>LEFT(Tabela_Kwerenda_z_AKORD[[#This Row],[NR_KOMISJI]],5)</f>
        <v/>
      </c>
      <c r="J4165" t="str">
        <f>DAY(Tabela_Kwerenda_z_AKORD[[#This Row],[CZAS_START]]) &amp;"-"&amp; MONTH(Tabela_Kwerenda_z_AKORD[[#This Row],[CZAS_START]]) &amp;"-"&amp; YEAR(Tabela_Kwerenda_z_AKORD[[#This Row],[CZAS_START]])</f>
        <v>0-1-1900</v>
      </c>
      <c r="K4165" t="e">
        <f>INDEX(AKORDT[],MATCH(Tabela_Kwerenda_z_AKORD[[#This Row],[PRACOWNICY_ID]],AKORDT[PRACOWNICY_ID],0),1)</f>
        <v>#N/A</v>
      </c>
    </row>
    <row r="4166" spans="1:11">
      <c r="A4166" s="11"/>
      <c r="B4166" s="11"/>
      <c r="F4166" s="11"/>
      <c r="I4166" t="str">
        <f>LEFT(Tabela_Kwerenda_z_AKORD[[#This Row],[NR_KOMISJI]],5)</f>
        <v/>
      </c>
      <c r="J4166" t="str">
        <f>DAY(Tabela_Kwerenda_z_AKORD[[#This Row],[CZAS_START]]) &amp;"-"&amp; MONTH(Tabela_Kwerenda_z_AKORD[[#This Row],[CZAS_START]]) &amp;"-"&amp; YEAR(Tabela_Kwerenda_z_AKORD[[#This Row],[CZAS_START]])</f>
        <v>0-1-1900</v>
      </c>
      <c r="K4166" t="e">
        <f>INDEX(AKORDT[],MATCH(Tabela_Kwerenda_z_AKORD[[#This Row],[PRACOWNICY_ID]],AKORDT[PRACOWNICY_ID],0),1)</f>
        <v>#N/A</v>
      </c>
    </row>
    <row r="4167" spans="1:11">
      <c r="A4167" s="11"/>
      <c r="B4167" s="11"/>
      <c r="F4167" s="11"/>
      <c r="I4167" t="str">
        <f>LEFT(Tabela_Kwerenda_z_AKORD[[#This Row],[NR_KOMISJI]],5)</f>
        <v/>
      </c>
      <c r="J4167" t="str">
        <f>DAY(Tabela_Kwerenda_z_AKORD[[#This Row],[CZAS_START]]) &amp;"-"&amp; MONTH(Tabela_Kwerenda_z_AKORD[[#This Row],[CZAS_START]]) &amp;"-"&amp; YEAR(Tabela_Kwerenda_z_AKORD[[#This Row],[CZAS_START]])</f>
        <v>0-1-1900</v>
      </c>
      <c r="K4167" t="e">
        <f>INDEX(AKORDT[],MATCH(Tabela_Kwerenda_z_AKORD[[#This Row],[PRACOWNICY_ID]],AKORDT[PRACOWNICY_ID],0),1)</f>
        <v>#N/A</v>
      </c>
    </row>
    <row r="4168" spans="1:11">
      <c r="A4168" s="11"/>
      <c r="B4168" s="11"/>
      <c r="F4168" s="11"/>
      <c r="I4168" t="str">
        <f>LEFT(Tabela_Kwerenda_z_AKORD[[#This Row],[NR_KOMISJI]],5)</f>
        <v/>
      </c>
      <c r="J4168" t="str">
        <f>DAY(Tabela_Kwerenda_z_AKORD[[#This Row],[CZAS_START]]) &amp;"-"&amp; MONTH(Tabela_Kwerenda_z_AKORD[[#This Row],[CZAS_START]]) &amp;"-"&amp; YEAR(Tabela_Kwerenda_z_AKORD[[#This Row],[CZAS_START]])</f>
        <v>0-1-1900</v>
      </c>
      <c r="K4168" t="e">
        <f>INDEX(AKORDT[],MATCH(Tabela_Kwerenda_z_AKORD[[#This Row],[PRACOWNICY_ID]],AKORDT[PRACOWNICY_ID],0),1)</f>
        <v>#N/A</v>
      </c>
    </row>
    <row r="4169" spans="1:11">
      <c r="A4169" s="11"/>
      <c r="B4169" s="11"/>
      <c r="F4169" s="11"/>
      <c r="I4169" t="str">
        <f>LEFT(Tabela_Kwerenda_z_AKORD[[#This Row],[NR_KOMISJI]],5)</f>
        <v/>
      </c>
      <c r="J4169" t="str">
        <f>DAY(Tabela_Kwerenda_z_AKORD[[#This Row],[CZAS_START]]) &amp;"-"&amp; MONTH(Tabela_Kwerenda_z_AKORD[[#This Row],[CZAS_START]]) &amp;"-"&amp; YEAR(Tabela_Kwerenda_z_AKORD[[#This Row],[CZAS_START]])</f>
        <v>0-1-1900</v>
      </c>
      <c r="K4169" t="e">
        <f>INDEX(AKORDT[],MATCH(Tabela_Kwerenda_z_AKORD[[#This Row],[PRACOWNICY_ID]],AKORDT[PRACOWNICY_ID],0),1)</f>
        <v>#N/A</v>
      </c>
    </row>
    <row r="4170" spans="1:11">
      <c r="A4170" s="11"/>
      <c r="B4170" s="11"/>
      <c r="F4170" s="11"/>
      <c r="I4170" t="str">
        <f>LEFT(Tabela_Kwerenda_z_AKORD[[#This Row],[NR_KOMISJI]],5)</f>
        <v/>
      </c>
      <c r="J4170" t="str">
        <f>DAY(Tabela_Kwerenda_z_AKORD[[#This Row],[CZAS_START]]) &amp;"-"&amp; MONTH(Tabela_Kwerenda_z_AKORD[[#This Row],[CZAS_START]]) &amp;"-"&amp; YEAR(Tabela_Kwerenda_z_AKORD[[#This Row],[CZAS_START]])</f>
        <v>0-1-1900</v>
      </c>
      <c r="K4170" t="e">
        <f>INDEX(AKORDT[],MATCH(Tabela_Kwerenda_z_AKORD[[#This Row],[PRACOWNICY_ID]],AKORDT[PRACOWNICY_ID],0),1)</f>
        <v>#N/A</v>
      </c>
    </row>
    <row r="4171" spans="1:11">
      <c r="A4171" s="11"/>
      <c r="B4171" s="11"/>
      <c r="F4171" s="11"/>
      <c r="I4171" t="str">
        <f>LEFT(Tabela_Kwerenda_z_AKORD[[#This Row],[NR_KOMISJI]],5)</f>
        <v/>
      </c>
      <c r="J4171" t="str">
        <f>DAY(Tabela_Kwerenda_z_AKORD[[#This Row],[CZAS_START]]) &amp;"-"&amp; MONTH(Tabela_Kwerenda_z_AKORD[[#This Row],[CZAS_START]]) &amp;"-"&amp; YEAR(Tabela_Kwerenda_z_AKORD[[#This Row],[CZAS_START]])</f>
        <v>0-1-1900</v>
      </c>
      <c r="K4171" t="e">
        <f>INDEX(AKORDT[],MATCH(Tabela_Kwerenda_z_AKORD[[#This Row],[PRACOWNICY_ID]],AKORDT[PRACOWNICY_ID],0),1)</f>
        <v>#N/A</v>
      </c>
    </row>
    <row r="4172" spans="1:11">
      <c r="A4172" s="11"/>
      <c r="B4172" s="11"/>
      <c r="F4172" s="11"/>
      <c r="I4172" t="str">
        <f>LEFT(Tabela_Kwerenda_z_AKORD[[#This Row],[NR_KOMISJI]],5)</f>
        <v/>
      </c>
      <c r="J4172" t="str">
        <f>DAY(Tabela_Kwerenda_z_AKORD[[#This Row],[CZAS_START]]) &amp;"-"&amp; MONTH(Tabela_Kwerenda_z_AKORD[[#This Row],[CZAS_START]]) &amp;"-"&amp; YEAR(Tabela_Kwerenda_z_AKORD[[#This Row],[CZAS_START]])</f>
        <v>0-1-1900</v>
      </c>
      <c r="K4172" t="e">
        <f>INDEX(AKORDT[],MATCH(Tabela_Kwerenda_z_AKORD[[#This Row],[PRACOWNICY_ID]],AKORDT[PRACOWNICY_ID],0),1)</f>
        <v>#N/A</v>
      </c>
    </row>
    <row r="4173" spans="1:11">
      <c r="A4173" s="11"/>
      <c r="B4173" s="11"/>
      <c r="F4173" s="11"/>
      <c r="I4173" t="str">
        <f>LEFT(Tabela_Kwerenda_z_AKORD[[#This Row],[NR_KOMISJI]],5)</f>
        <v/>
      </c>
      <c r="J4173" t="str">
        <f>DAY(Tabela_Kwerenda_z_AKORD[[#This Row],[CZAS_START]]) &amp;"-"&amp; MONTH(Tabela_Kwerenda_z_AKORD[[#This Row],[CZAS_START]]) &amp;"-"&amp; YEAR(Tabela_Kwerenda_z_AKORD[[#This Row],[CZAS_START]])</f>
        <v>0-1-1900</v>
      </c>
      <c r="K4173" t="e">
        <f>INDEX(AKORDT[],MATCH(Tabela_Kwerenda_z_AKORD[[#This Row],[PRACOWNICY_ID]],AKORDT[PRACOWNICY_ID],0),1)</f>
        <v>#N/A</v>
      </c>
    </row>
    <row r="4174" spans="1:11">
      <c r="A4174" s="11"/>
      <c r="B4174" s="11"/>
      <c r="F4174" s="11"/>
      <c r="I4174" t="str">
        <f>LEFT(Tabela_Kwerenda_z_AKORD[[#This Row],[NR_KOMISJI]],5)</f>
        <v/>
      </c>
      <c r="J4174" t="str">
        <f>DAY(Tabela_Kwerenda_z_AKORD[[#This Row],[CZAS_START]]) &amp;"-"&amp; MONTH(Tabela_Kwerenda_z_AKORD[[#This Row],[CZAS_START]]) &amp;"-"&amp; YEAR(Tabela_Kwerenda_z_AKORD[[#This Row],[CZAS_START]])</f>
        <v>0-1-1900</v>
      </c>
      <c r="K4174" t="e">
        <f>INDEX(AKORDT[],MATCH(Tabela_Kwerenda_z_AKORD[[#This Row],[PRACOWNICY_ID]],AKORDT[PRACOWNICY_ID],0),1)</f>
        <v>#N/A</v>
      </c>
    </row>
    <row r="4175" spans="1:11">
      <c r="A4175" s="11"/>
      <c r="B4175" s="11"/>
      <c r="F4175" s="11"/>
      <c r="I4175" t="str">
        <f>LEFT(Tabela_Kwerenda_z_AKORD[[#This Row],[NR_KOMISJI]],5)</f>
        <v/>
      </c>
      <c r="J4175" t="str">
        <f>DAY(Tabela_Kwerenda_z_AKORD[[#This Row],[CZAS_START]]) &amp;"-"&amp; MONTH(Tabela_Kwerenda_z_AKORD[[#This Row],[CZAS_START]]) &amp;"-"&amp; YEAR(Tabela_Kwerenda_z_AKORD[[#This Row],[CZAS_START]])</f>
        <v>0-1-1900</v>
      </c>
      <c r="K4175" t="e">
        <f>INDEX(AKORDT[],MATCH(Tabela_Kwerenda_z_AKORD[[#This Row],[PRACOWNICY_ID]],AKORDT[PRACOWNICY_ID],0),1)</f>
        <v>#N/A</v>
      </c>
    </row>
    <row r="4176" spans="1:11">
      <c r="A4176" s="11"/>
      <c r="B4176" s="11"/>
      <c r="F4176" s="11"/>
      <c r="I4176" t="str">
        <f>LEFT(Tabela_Kwerenda_z_AKORD[[#This Row],[NR_KOMISJI]],5)</f>
        <v/>
      </c>
      <c r="J4176" t="str">
        <f>DAY(Tabela_Kwerenda_z_AKORD[[#This Row],[CZAS_START]]) &amp;"-"&amp; MONTH(Tabela_Kwerenda_z_AKORD[[#This Row],[CZAS_START]]) &amp;"-"&amp; YEAR(Tabela_Kwerenda_z_AKORD[[#This Row],[CZAS_START]])</f>
        <v>0-1-1900</v>
      </c>
      <c r="K4176" t="e">
        <f>INDEX(AKORDT[],MATCH(Tabela_Kwerenda_z_AKORD[[#This Row],[PRACOWNICY_ID]],AKORDT[PRACOWNICY_ID],0),1)</f>
        <v>#N/A</v>
      </c>
    </row>
    <row r="4177" spans="1:11">
      <c r="A4177" s="11"/>
      <c r="B4177" s="11"/>
      <c r="F4177" s="11"/>
      <c r="I4177" t="str">
        <f>LEFT(Tabela_Kwerenda_z_AKORD[[#This Row],[NR_KOMISJI]],5)</f>
        <v/>
      </c>
      <c r="J4177" t="str">
        <f>DAY(Tabela_Kwerenda_z_AKORD[[#This Row],[CZAS_START]]) &amp;"-"&amp; MONTH(Tabela_Kwerenda_z_AKORD[[#This Row],[CZAS_START]]) &amp;"-"&amp; YEAR(Tabela_Kwerenda_z_AKORD[[#This Row],[CZAS_START]])</f>
        <v>0-1-1900</v>
      </c>
      <c r="K4177" t="e">
        <f>INDEX(AKORDT[],MATCH(Tabela_Kwerenda_z_AKORD[[#This Row],[PRACOWNICY_ID]],AKORDT[PRACOWNICY_ID],0),1)</f>
        <v>#N/A</v>
      </c>
    </row>
    <row r="4178" spans="1:11">
      <c r="A4178" s="11"/>
      <c r="B4178" s="11"/>
      <c r="F4178" s="11"/>
      <c r="I4178" t="str">
        <f>LEFT(Tabela_Kwerenda_z_AKORD[[#This Row],[NR_KOMISJI]],5)</f>
        <v/>
      </c>
      <c r="J4178" t="str">
        <f>DAY(Tabela_Kwerenda_z_AKORD[[#This Row],[CZAS_START]]) &amp;"-"&amp; MONTH(Tabela_Kwerenda_z_AKORD[[#This Row],[CZAS_START]]) &amp;"-"&amp; YEAR(Tabela_Kwerenda_z_AKORD[[#This Row],[CZAS_START]])</f>
        <v>0-1-1900</v>
      </c>
      <c r="K4178" t="e">
        <f>INDEX(AKORDT[],MATCH(Tabela_Kwerenda_z_AKORD[[#This Row],[PRACOWNICY_ID]],AKORDT[PRACOWNICY_ID],0),1)</f>
        <v>#N/A</v>
      </c>
    </row>
    <row r="4179" spans="1:11">
      <c r="A4179" s="11"/>
      <c r="B4179" s="11"/>
      <c r="F4179" s="11"/>
      <c r="I4179" t="str">
        <f>LEFT(Tabela_Kwerenda_z_AKORD[[#This Row],[NR_KOMISJI]],5)</f>
        <v/>
      </c>
      <c r="J4179" t="str">
        <f>DAY(Tabela_Kwerenda_z_AKORD[[#This Row],[CZAS_START]]) &amp;"-"&amp; MONTH(Tabela_Kwerenda_z_AKORD[[#This Row],[CZAS_START]]) &amp;"-"&amp; YEAR(Tabela_Kwerenda_z_AKORD[[#This Row],[CZAS_START]])</f>
        <v>0-1-1900</v>
      </c>
      <c r="K4179" t="e">
        <f>INDEX(AKORDT[],MATCH(Tabela_Kwerenda_z_AKORD[[#This Row],[PRACOWNICY_ID]],AKORDT[PRACOWNICY_ID],0),1)</f>
        <v>#N/A</v>
      </c>
    </row>
    <row r="4180" spans="1:11">
      <c r="A4180" s="11"/>
      <c r="B4180" s="11"/>
      <c r="F4180" s="11"/>
      <c r="I4180" t="str">
        <f>LEFT(Tabela_Kwerenda_z_AKORD[[#This Row],[NR_KOMISJI]],5)</f>
        <v/>
      </c>
      <c r="J4180" t="str">
        <f>DAY(Tabela_Kwerenda_z_AKORD[[#This Row],[CZAS_START]]) &amp;"-"&amp; MONTH(Tabela_Kwerenda_z_AKORD[[#This Row],[CZAS_START]]) &amp;"-"&amp; YEAR(Tabela_Kwerenda_z_AKORD[[#This Row],[CZAS_START]])</f>
        <v>0-1-1900</v>
      </c>
      <c r="K4180" t="e">
        <f>INDEX(AKORDT[],MATCH(Tabela_Kwerenda_z_AKORD[[#This Row],[PRACOWNICY_ID]],AKORDT[PRACOWNICY_ID],0),1)</f>
        <v>#N/A</v>
      </c>
    </row>
    <row r="4181" spans="1:11">
      <c r="A4181" s="11"/>
      <c r="B4181" s="11"/>
      <c r="F4181" s="11"/>
      <c r="I4181" t="str">
        <f>LEFT(Tabela_Kwerenda_z_AKORD[[#This Row],[NR_KOMISJI]],5)</f>
        <v/>
      </c>
      <c r="J4181" t="str">
        <f>DAY(Tabela_Kwerenda_z_AKORD[[#This Row],[CZAS_START]]) &amp;"-"&amp; MONTH(Tabela_Kwerenda_z_AKORD[[#This Row],[CZAS_START]]) &amp;"-"&amp; YEAR(Tabela_Kwerenda_z_AKORD[[#This Row],[CZAS_START]])</f>
        <v>0-1-1900</v>
      </c>
      <c r="K4181" t="e">
        <f>INDEX(AKORDT[],MATCH(Tabela_Kwerenda_z_AKORD[[#This Row],[PRACOWNICY_ID]],AKORDT[PRACOWNICY_ID],0),1)</f>
        <v>#N/A</v>
      </c>
    </row>
    <row r="4182" spans="1:11">
      <c r="A4182" s="11"/>
      <c r="B4182" s="11"/>
      <c r="F4182" s="11"/>
      <c r="I4182" t="str">
        <f>LEFT(Tabela_Kwerenda_z_AKORD[[#This Row],[NR_KOMISJI]],5)</f>
        <v/>
      </c>
      <c r="J4182" t="str">
        <f>DAY(Tabela_Kwerenda_z_AKORD[[#This Row],[CZAS_START]]) &amp;"-"&amp; MONTH(Tabela_Kwerenda_z_AKORD[[#This Row],[CZAS_START]]) &amp;"-"&amp; YEAR(Tabela_Kwerenda_z_AKORD[[#This Row],[CZAS_START]])</f>
        <v>0-1-1900</v>
      </c>
      <c r="K4182" t="e">
        <f>INDEX(AKORDT[],MATCH(Tabela_Kwerenda_z_AKORD[[#This Row],[PRACOWNICY_ID]],AKORDT[PRACOWNICY_ID],0),1)</f>
        <v>#N/A</v>
      </c>
    </row>
    <row r="4183" spans="1:11">
      <c r="A4183" s="11"/>
      <c r="B4183" s="11"/>
      <c r="F4183" s="11"/>
      <c r="I4183" t="str">
        <f>LEFT(Tabela_Kwerenda_z_AKORD[[#This Row],[NR_KOMISJI]],5)</f>
        <v/>
      </c>
      <c r="J4183" t="str">
        <f>DAY(Tabela_Kwerenda_z_AKORD[[#This Row],[CZAS_START]]) &amp;"-"&amp; MONTH(Tabela_Kwerenda_z_AKORD[[#This Row],[CZAS_START]]) &amp;"-"&amp; YEAR(Tabela_Kwerenda_z_AKORD[[#This Row],[CZAS_START]])</f>
        <v>0-1-1900</v>
      </c>
      <c r="K4183" t="e">
        <f>INDEX(AKORDT[],MATCH(Tabela_Kwerenda_z_AKORD[[#This Row],[PRACOWNICY_ID]],AKORDT[PRACOWNICY_ID],0),1)</f>
        <v>#N/A</v>
      </c>
    </row>
    <row r="4184" spans="1:11">
      <c r="A4184" s="11"/>
      <c r="B4184" s="11"/>
      <c r="F4184" s="11"/>
      <c r="I4184" t="str">
        <f>LEFT(Tabela_Kwerenda_z_AKORD[[#This Row],[NR_KOMISJI]],5)</f>
        <v/>
      </c>
      <c r="J4184" t="str">
        <f>DAY(Tabela_Kwerenda_z_AKORD[[#This Row],[CZAS_START]]) &amp;"-"&amp; MONTH(Tabela_Kwerenda_z_AKORD[[#This Row],[CZAS_START]]) &amp;"-"&amp; YEAR(Tabela_Kwerenda_z_AKORD[[#This Row],[CZAS_START]])</f>
        <v>0-1-1900</v>
      </c>
      <c r="K4184" t="e">
        <f>INDEX(AKORDT[],MATCH(Tabela_Kwerenda_z_AKORD[[#This Row],[PRACOWNICY_ID]],AKORDT[PRACOWNICY_ID],0),1)</f>
        <v>#N/A</v>
      </c>
    </row>
    <row r="4185" spans="1:11">
      <c r="A4185" s="11"/>
      <c r="B4185" s="11"/>
      <c r="F4185" s="11"/>
      <c r="I4185" t="str">
        <f>LEFT(Tabela_Kwerenda_z_AKORD[[#This Row],[NR_KOMISJI]],5)</f>
        <v/>
      </c>
      <c r="J4185" t="str">
        <f>DAY(Tabela_Kwerenda_z_AKORD[[#This Row],[CZAS_START]]) &amp;"-"&amp; MONTH(Tabela_Kwerenda_z_AKORD[[#This Row],[CZAS_START]]) &amp;"-"&amp; YEAR(Tabela_Kwerenda_z_AKORD[[#This Row],[CZAS_START]])</f>
        <v>0-1-1900</v>
      </c>
      <c r="K4185" t="e">
        <f>INDEX(AKORDT[],MATCH(Tabela_Kwerenda_z_AKORD[[#This Row],[PRACOWNICY_ID]],AKORDT[PRACOWNICY_ID],0),1)</f>
        <v>#N/A</v>
      </c>
    </row>
    <row r="4186" spans="1:11">
      <c r="A4186" s="11"/>
      <c r="B4186" s="11"/>
      <c r="F4186" s="11"/>
      <c r="I4186" t="str">
        <f>LEFT(Tabela_Kwerenda_z_AKORD[[#This Row],[NR_KOMISJI]],5)</f>
        <v/>
      </c>
      <c r="J4186" t="str">
        <f>DAY(Tabela_Kwerenda_z_AKORD[[#This Row],[CZAS_START]]) &amp;"-"&amp; MONTH(Tabela_Kwerenda_z_AKORD[[#This Row],[CZAS_START]]) &amp;"-"&amp; YEAR(Tabela_Kwerenda_z_AKORD[[#This Row],[CZAS_START]])</f>
        <v>0-1-1900</v>
      </c>
      <c r="K4186" t="e">
        <f>INDEX(AKORDT[],MATCH(Tabela_Kwerenda_z_AKORD[[#This Row],[PRACOWNICY_ID]],AKORDT[PRACOWNICY_ID],0),1)</f>
        <v>#N/A</v>
      </c>
    </row>
    <row r="4187" spans="1:11">
      <c r="A4187" s="11"/>
      <c r="B4187" s="11"/>
      <c r="F4187" s="11"/>
      <c r="I4187" t="str">
        <f>LEFT(Tabela_Kwerenda_z_AKORD[[#This Row],[NR_KOMISJI]],5)</f>
        <v/>
      </c>
      <c r="J4187" t="str">
        <f>DAY(Tabela_Kwerenda_z_AKORD[[#This Row],[CZAS_START]]) &amp;"-"&amp; MONTH(Tabela_Kwerenda_z_AKORD[[#This Row],[CZAS_START]]) &amp;"-"&amp; YEAR(Tabela_Kwerenda_z_AKORD[[#This Row],[CZAS_START]])</f>
        <v>0-1-1900</v>
      </c>
      <c r="K4187" t="e">
        <f>INDEX(AKORDT[],MATCH(Tabela_Kwerenda_z_AKORD[[#This Row],[PRACOWNICY_ID]],AKORDT[PRACOWNICY_ID],0),1)</f>
        <v>#N/A</v>
      </c>
    </row>
    <row r="4188" spans="1:11">
      <c r="A4188" s="11"/>
      <c r="B4188" s="11"/>
      <c r="F4188" s="11"/>
      <c r="I4188" t="str">
        <f>LEFT(Tabela_Kwerenda_z_AKORD[[#This Row],[NR_KOMISJI]],5)</f>
        <v/>
      </c>
      <c r="J4188" t="str">
        <f>DAY(Tabela_Kwerenda_z_AKORD[[#This Row],[CZAS_START]]) &amp;"-"&amp; MONTH(Tabela_Kwerenda_z_AKORD[[#This Row],[CZAS_START]]) &amp;"-"&amp; YEAR(Tabela_Kwerenda_z_AKORD[[#This Row],[CZAS_START]])</f>
        <v>0-1-1900</v>
      </c>
      <c r="K4188" t="e">
        <f>INDEX(AKORDT[],MATCH(Tabela_Kwerenda_z_AKORD[[#This Row],[PRACOWNICY_ID]],AKORDT[PRACOWNICY_ID],0),1)</f>
        <v>#N/A</v>
      </c>
    </row>
    <row r="4189" spans="1:11">
      <c r="A4189" s="11"/>
      <c r="B4189" s="11"/>
      <c r="F4189" s="11"/>
      <c r="I4189" t="str">
        <f>LEFT(Tabela_Kwerenda_z_AKORD[[#This Row],[NR_KOMISJI]],5)</f>
        <v/>
      </c>
      <c r="J4189" t="str">
        <f>DAY(Tabela_Kwerenda_z_AKORD[[#This Row],[CZAS_START]]) &amp;"-"&amp; MONTH(Tabela_Kwerenda_z_AKORD[[#This Row],[CZAS_START]]) &amp;"-"&amp; YEAR(Tabela_Kwerenda_z_AKORD[[#This Row],[CZAS_START]])</f>
        <v>0-1-1900</v>
      </c>
      <c r="K4189" t="e">
        <f>INDEX(AKORDT[],MATCH(Tabela_Kwerenda_z_AKORD[[#This Row],[PRACOWNICY_ID]],AKORDT[PRACOWNICY_ID],0),1)</f>
        <v>#N/A</v>
      </c>
    </row>
    <row r="4190" spans="1:11">
      <c r="A4190" s="11"/>
      <c r="B4190" s="11"/>
      <c r="F4190" s="11"/>
      <c r="I4190" t="str">
        <f>LEFT(Tabela_Kwerenda_z_AKORD[[#This Row],[NR_KOMISJI]],5)</f>
        <v/>
      </c>
      <c r="J4190" t="str">
        <f>DAY(Tabela_Kwerenda_z_AKORD[[#This Row],[CZAS_START]]) &amp;"-"&amp; MONTH(Tabela_Kwerenda_z_AKORD[[#This Row],[CZAS_START]]) &amp;"-"&amp; YEAR(Tabela_Kwerenda_z_AKORD[[#This Row],[CZAS_START]])</f>
        <v>0-1-1900</v>
      </c>
      <c r="K4190" t="e">
        <f>INDEX(AKORDT[],MATCH(Tabela_Kwerenda_z_AKORD[[#This Row],[PRACOWNICY_ID]],AKORDT[PRACOWNICY_ID],0),1)</f>
        <v>#N/A</v>
      </c>
    </row>
    <row r="4191" spans="1:11">
      <c r="A4191" s="11"/>
      <c r="B4191" s="11"/>
      <c r="F4191" s="11"/>
      <c r="I4191" t="str">
        <f>LEFT(Tabela_Kwerenda_z_AKORD[[#This Row],[NR_KOMISJI]],5)</f>
        <v/>
      </c>
      <c r="J4191" t="str">
        <f>DAY(Tabela_Kwerenda_z_AKORD[[#This Row],[CZAS_START]]) &amp;"-"&amp; MONTH(Tabela_Kwerenda_z_AKORD[[#This Row],[CZAS_START]]) &amp;"-"&amp; YEAR(Tabela_Kwerenda_z_AKORD[[#This Row],[CZAS_START]])</f>
        <v>0-1-1900</v>
      </c>
      <c r="K4191" t="e">
        <f>INDEX(AKORDT[],MATCH(Tabela_Kwerenda_z_AKORD[[#This Row],[PRACOWNICY_ID]],AKORDT[PRACOWNICY_ID],0),1)</f>
        <v>#N/A</v>
      </c>
    </row>
    <row r="4192" spans="1:11">
      <c r="A4192" s="11"/>
      <c r="B4192" s="11"/>
      <c r="F4192" s="11"/>
      <c r="I4192" t="str">
        <f>LEFT(Tabela_Kwerenda_z_AKORD[[#This Row],[NR_KOMISJI]],5)</f>
        <v/>
      </c>
      <c r="J4192" t="str">
        <f>DAY(Tabela_Kwerenda_z_AKORD[[#This Row],[CZAS_START]]) &amp;"-"&amp; MONTH(Tabela_Kwerenda_z_AKORD[[#This Row],[CZAS_START]]) &amp;"-"&amp; YEAR(Tabela_Kwerenda_z_AKORD[[#This Row],[CZAS_START]])</f>
        <v>0-1-1900</v>
      </c>
      <c r="K4192" t="e">
        <f>INDEX(AKORDT[],MATCH(Tabela_Kwerenda_z_AKORD[[#This Row],[PRACOWNICY_ID]],AKORDT[PRACOWNICY_ID],0),1)</f>
        <v>#N/A</v>
      </c>
    </row>
    <row r="4193" spans="1:11">
      <c r="A4193" s="11"/>
      <c r="B4193" s="11"/>
      <c r="F4193" s="11"/>
      <c r="I4193" t="str">
        <f>LEFT(Tabela_Kwerenda_z_AKORD[[#This Row],[NR_KOMISJI]],5)</f>
        <v/>
      </c>
      <c r="J4193" t="str">
        <f>DAY(Tabela_Kwerenda_z_AKORD[[#This Row],[CZAS_START]]) &amp;"-"&amp; MONTH(Tabela_Kwerenda_z_AKORD[[#This Row],[CZAS_START]]) &amp;"-"&amp; YEAR(Tabela_Kwerenda_z_AKORD[[#This Row],[CZAS_START]])</f>
        <v>0-1-1900</v>
      </c>
      <c r="K4193" t="e">
        <f>INDEX(AKORDT[],MATCH(Tabela_Kwerenda_z_AKORD[[#This Row],[PRACOWNICY_ID]],AKORDT[PRACOWNICY_ID],0),1)</f>
        <v>#N/A</v>
      </c>
    </row>
    <row r="4194" spans="1:11">
      <c r="A4194" s="11"/>
      <c r="B4194" s="11"/>
      <c r="F4194" s="11"/>
      <c r="I4194" t="str">
        <f>LEFT(Tabela_Kwerenda_z_AKORD[[#This Row],[NR_KOMISJI]],5)</f>
        <v/>
      </c>
      <c r="J4194" t="str">
        <f>DAY(Tabela_Kwerenda_z_AKORD[[#This Row],[CZAS_START]]) &amp;"-"&amp; MONTH(Tabela_Kwerenda_z_AKORD[[#This Row],[CZAS_START]]) &amp;"-"&amp; YEAR(Tabela_Kwerenda_z_AKORD[[#This Row],[CZAS_START]])</f>
        <v>0-1-1900</v>
      </c>
      <c r="K4194" t="e">
        <f>INDEX(AKORDT[],MATCH(Tabela_Kwerenda_z_AKORD[[#This Row],[PRACOWNICY_ID]],AKORDT[PRACOWNICY_ID],0),1)</f>
        <v>#N/A</v>
      </c>
    </row>
    <row r="4195" spans="1:11">
      <c r="A4195" s="11"/>
      <c r="B4195" s="11"/>
      <c r="F4195" s="11"/>
      <c r="I4195" t="str">
        <f>LEFT(Tabela_Kwerenda_z_AKORD[[#This Row],[NR_KOMISJI]],5)</f>
        <v/>
      </c>
      <c r="J4195" t="str">
        <f>DAY(Tabela_Kwerenda_z_AKORD[[#This Row],[CZAS_START]]) &amp;"-"&amp; MONTH(Tabela_Kwerenda_z_AKORD[[#This Row],[CZAS_START]]) &amp;"-"&amp; YEAR(Tabela_Kwerenda_z_AKORD[[#This Row],[CZAS_START]])</f>
        <v>0-1-1900</v>
      </c>
      <c r="K4195" t="e">
        <f>INDEX(AKORDT[],MATCH(Tabela_Kwerenda_z_AKORD[[#This Row],[PRACOWNICY_ID]],AKORDT[PRACOWNICY_ID],0),1)</f>
        <v>#N/A</v>
      </c>
    </row>
    <row r="4196" spans="1:11">
      <c r="A4196" s="11"/>
      <c r="B4196" s="11"/>
      <c r="F4196" s="11"/>
      <c r="I4196" t="str">
        <f>LEFT(Tabela_Kwerenda_z_AKORD[[#This Row],[NR_KOMISJI]],5)</f>
        <v/>
      </c>
      <c r="J4196" t="str">
        <f>DAY(Tabela_Kwerenda_z_AKORD[[#This Row],[CZAS_START]]) &amp;"-"&amp; MONTH(Tabela_Kwerenda_z_AKORD[[#This Row],[CZAS_START]]) &amp;"-"&amp; YEAR(Tabela_Kwerenda_z_AKORD[[#This Row],[CZAS_START]])</f>
        <v>0-1-1900</v>
      </c>
      <c r="K4196" t="e">
        <f>INDEX(AKORDT[],MATCH(Tabela_Kwerenda_z_AKORD[[#This Row],[PRACOWNICY_ID]],AKORDT[PRACOWNICY_ID],0),1)</f>
        <v>#N/A</v>
      </c>
    </row>
    <row r="4197" spans="1:11">
      <c r="A4197" s="11"/>
      <c r="B4197" s="11"/>
      <c r="F4197" s="11"/>
      <c r="I4197" t="str">
        <f>LEFT(Tabela_Kwerenda_z_AKORD[[#This Row],[NR_KOMISJI]],5)</f>
        <v/>
      </c>
      <c r="J4197" t="str">
        <f>DAY(Tabela_Kwerenda_z_AKORD[[#This Row],[CZAS_START]]) &amp;"-"&amp; MONTH(Tabela_Kwerenda_z_AKORD[[#This Row],[CZAS_START]]) &amp;"-"&amp; YEAR(Tabela_Kwerenda_z_AKORD[[#This Row],[CZAS_START]])</f>
        <v>0-1-1900</v>
      </c>
      <c r="K4197" t="e">
        <f>INDEX(AKORDT[],MATCH(Tabela_Kwerenda_z_AKORD[[#This Row],[PRACOWNICY_ID]],AKORDT[PRACOWNICY_ID],0),1)</f>
        <v>#N/A</v>
      </c>
    </row>
    <row r="4198" spans="1:11">
      <c r="A4198" s="11"/>
      <c r="B4198" s="11"/>
      <c r="F4198" s="11"/>
      <c r="I4198" t="str">
        <f>LEFT(Tabela_Kwerenda_z_AKORD[[#This Row],[NR_KOMISJI]],5)</f>
        <v/>
      </c>
      <c r="J4198" t="str">
        <f>DAY(Tabela_Kwerenda_z_AKORD[[#This Row],[CZAS_START]]) &amp;"-"&amp; MONTH(Tabela_Kwerenda_z_AKORD[[#This Row],[CZAS_START]]) &amp;"-"&amp; YEAR(Tabela_Kwerenda_z_AKORD[[#This Row],[CZAS_START]])</f>
        <v>0-1-1900</v>
      </c>
      <c r="K4198" t="e">
        <f>INDEX(AKORDT[],MATCH(Tabela_Kwerenda_z_AKORD[[#This Row],[PRACOWNICY_ID]],AKORDT[PRACOWNICY_ID],0),1)</f>
        <v>#N/A</v>
      </c>
    </row>
    <row r="4199" spans="1:11">
      <c r="A4199" s="11"/>
      <c r="B4199" s="11"/>
      <c r="F4199" s="11"/>
      <c r="I4199" t="str">
        <f>LEFT(Tabela_Kwerenda_z_AKORD[[#This Row],[NR_KOMISJI]],5)</f>
        <v/>
      </c>
      <c r="J4199" t="str">
        <f>DAY(Tabela_Kwerenda_z_AKORD[[#This Row],[CZAS_START]]) &amp;"-"&amp; MONTH(Tabela_Kwerenda_z_AKORD[[#This Row],[CZAS_START]]) &amp;"-"&amp; YEAR(Tabela_Kwerenda_z_AKORD[[#This Row],[CZAS_START]])</f>
        <v>0-1-1900</v>
      </c>
      <c r="K4199" t="e">
        <f>INDEX(AKORDT[],MATCH(Tabela_Kwerenda_z_AKORD[[#This Row],[PRACOWNICY_ID]],AKORDT[PRACOWNICY_ID],0),1)</f>
        <v>#N/A</v>
      </c>
    </row>
    <row r="4200" spans="1:11">
      <c r="A4200" s="11"/>
      <c r="B4200" s="11"/>
      <c r="F4200" s="11"/>
      <c r="I4200" t="str">
        <f>LEFT(Tabela_Kwerenda_z_AKORD[[#This Row],[NR_KOMISJI]],5)</f>
        <v/>
      </c>
      <c r="J4200" t="str">
        <f>DAY(Tabela_Kwerenda_z_AKORD[[#This Row],[CZAS_START]]) &amp;"-"&amp; MONTH(Tabela_Kwerenda_z_AKORD[[#This Row],[CZAS_START]]) &amp;"-"&amp; YEAR(Tabela_Kwerenda_z_AKORD[[#This Row],[CZAS_START]])</f>
        <v>0-1-1900</v>
      </c>
      <c r="K4200" t="e">
        <f>INDEX(AKORDT[],MATCH(Tabela_Kwerenda_z_AKORD[[#This Row],[PRACOWNICY_ID]],AKORDT[PRACOWNICY_ID],0),1)</f>
        <v>#N/A</v>
      </c>
    </row>
    <row r="4201" spans="1:11">
      <c r="A4201" s="11"/>
      <c r="B4201" s="11"/>
      <c r="F4201" s="11"/>
      <c r="I4201" t="str">
        <f>LEFT(Tabela_Kwerenda_z_AKORD[[#This Row],[NR_KOMISJI]],5)</f>
        <v/>
      </c>
      <c r="J4201" t="str">
        <f>DAY(Tabela_Kwerenda_z_AKORD[[#This Row],[CZAS_START]]) &amp;"-"&amp; MONTH(Tabela_Kwerenda_z_AKORD[[#This Row],[CZAS_START]]) &amp;"-"&amp; YEAR(Tabela_Kwerenda_z_AKORD[[#This Row],[CZAS_START]])</f>
        <v>0-1-1900</v>
      </c>
      <c r="K4201" t="e">
        <f>INDEX(AKORDT[],MATCH(Tabela_Kwerenda_z_AKORD[[#This Row],[PRACOWNICY_ID]],AKORDT[PRACOWNICY_ID],0),1)</f>
        <v>#N/A</v>
      </c>
    </row>
    <row r="4202" spans="1:11">
      <c r="A4202" s="11"/>
      <c r="B4202" s="11"/>
      <c r="F4202" s="11"/>
      <c r="I4202" t="str">
        <f>LEFT(Tabela_Kwerenda_z_AKORD[[#This Row],[NR_KOMISJI]],5)</f>
        <v/>
      </c>
      <c r="J4202" t="str">
        <f>DAY(Tabela_Kwerenda_z_AKORD[[#This Row],[CZAS_START]]) &amp;"-"&amp; MONTH(Tabela_Kwerenda_z_AKORD[[#This Row],[CZAS_START]]) &amp;"-"&amp; YEAR(Tabela_Kwerenda_z_AKORD[[#This Row],[CZAS_START]])</f>
        <v>0-1-1900</v>
      </c>
      <c r="K4202" t="e">
        <f>INDEX(AKORDT[],MATCH(Tabela_Kwerenda_z_AKORD[[#This Row],[PRACOWNICY_ID]],AKORDT[PRACOWNICY_ID],0),1)</f>
        <v>#N/A</v>
      </c>
    </row>
    <row r="4203" spans="1:11">
      <c r="A4203" s="11"/>
      <c r="B4203" s="11"/>
      <c r="F4203" s="11"/>
      <c r="I4203" t="str">
        <f>LEFT(Tabela_Kwerenda_z_AKORD[[#This Row],[NR_KOMISJI]],5)</f>
        <v/>
      </c>
      <c r="J4203" t="str">
        <f>DAY(Tabela_Kwerenda_z_AKORD[[#This Row],[CZAS_START]]) &amp;"-"&amp; MONTH(Tabela_Kwerenda_z_AKORD[[#This Row],[CZAS_START]]) &amp;"-"&amp; YEAR(Tabela_Kwerenda_z_AKORD[[#This Row],[CZAS_START]])</f>
        <v>0-1-1900</v>
      </c>
      <c r="K4203" t="e">
        <f>INDEX(AKORDT[],MATCH(Tabela_Kwerenda_z_AKORD[[#This Row],[PRACOWNICY_ID]],AKORDT[PRACOWNICY_ID],0),1)</f>
        <v>#N/A</v>
      </c>
    </row>
    <row r="4204" spans="1:11">
      <c r="A4204" s="11"/>
      <c r="B4204" s="11"/>
      <c r="F4204" s="11"/>
      <c r="I4204" t="str">
        <f>LEFT(Tabela_Kwerenda_z_AKORD[[#This Row],[NR_KOMISJI]],5)</f>
        <v/>
      </c>
      <c r="J4204" t="str">
        <f>DAY(Tabela_Kwerenda_z_AKORD[[#This Row],[CZAS_START]]) &amp;"-"&amp; MONTH(Tabela_Kwerenda_z_AKORD[[#This Row],[CZAS_START]]) &amp;"-"&amp; YEAR(Tabela_Kwerenda_z_AKORD[[#This Row],[CZAS_START]])</f>
        <v>0-1-1900</v>
      </c>
      <c r="K4204" t="e">
        <f>INDEX(AKORDT[],MATCH(Tabela_Kwerenda_z_AKORD[[#This Row],[PRACOWNICY_ID]],AKORDT[PRACOWNICY_ID],0),1)</f>
        <v>#N/A</v>
      </c>
    </row>
    <row r="4205" spans="1:11">
      <c r="A4205" s="11"/>
      <c r="B4205" s="11"/>
      <c r="F4205" s="11"/>
      <c r="I4205" t="str">
        <f>LEFT(Tabela_Kwerenda_z_AKORD[[#This Row],[NR_KOMISJI]],5)</f>
        <v/>
      </c>
      <c r="J4205" t="str">
        <f>DAY(Tabela_Kwerenda_z_AKORD[[#This Row],[CZAS_START]]) &amp;"-"&amp; MONTH(Tabela_Kwerenda_z_AKORD[[#This Row],[CZAS_START]]) &amp;"-"&amp; YEAR(Tabela_Kwerenda_z_AKORD[[#This Row],[CZAS_START]])</f>
        <v>0-1-1900</v>
      </c>
      <c r="K4205" t="e">
        <f>INDEX(AKORDT[],MATCH(Tabela_Kwerenda_z_AKORD[[#This Row],[PRACOWNICY_ID]],AKORDT[PRACOWNICY_ID],0),1)</f>
        <v>#N/A</v>
      </c>
    </row>
    <row r="4206" spans="1:11">
      <c r="A4206" s="11"/>
      <c r="B4206" s="11"/>
      <c r="F4206" s="11"/>
      <c r="I4206" t="str">
        <f>LEFT(Tabela_Kwerenda_z_AKORD[[#This Row],[NR_KOMISJI]],5)</f>
        <v/>
      </c>
      <c r="J4206" t="str">
        <f>DAY(Tabela_Kwerenda_z_AKORD[[#This Row],[CZAS_START]]) &amp;"-"&amp; MONTH(Tabela_Kwerenda_z_AKORD[[#This Row],[CZAS_START]]) &amp;"-"&amp; YEAR(Tabela_Kwerenda_z_AKORD[[#This Row],[CZAS_START]])</f>
        <v>0-1-1900</v>
      </c>
      <c r="K4206" t="e">
        <f>INDEX(AKORDT[],MATCH(Tabela_Kwerenda_z_AKORD[[#This Row],[PRACOWNICY_ID]],AKORDT[PRACOWNICY_ID],0),1)</f>
        <v>#N/A</v>
      </c>
    </row>
    <row r="4207" spans="1:11">
      <c r="A4207" s="11"/>
      <c r="B4207" s="11"/>
      <c r="F4207" s="11"/>
      <c r="I4207" t="str">
        <f>LEFT(Tabela_Kwerenda_z_AKORD[[#This Row],[NR_KOMISJI]],5)</f>
        <v/>
      </c>
      <c r="J4207" t="str">
        <f>DAY(Tabela_Kwerenda_z_AKORD[[#This Row],[CZAS_START]]) &amp;"-"&amp; MONTH(Tabela_Kwerenda_z_AKORD[[#This Row],[CZAS_START]]) &amp;"-"&amp; YEAR(Tabela_Kwerenda_z_AKORD[[#This Row],[CZAS_START]])</f>
        <v>0-1-1900</v>
      </c>
      <c r="K4207" t="e">
        <f>INDEX(AKORDT[],MATCH(Tabela_Kwerenda_z_AKORD[[#This Row],[PRACOWNICY_ID]],AKORDT[PRACOWNICY_ID],0),1)</f>
        <v>#N/A</v>
      </c>
    </row>
    <row r="4208" spans="1:11">
      <c r="A4208" s="11"/>
      <c r="B4208" s="11"/>
      <c r="F4208" s="11"/>
      <c r="I4208" t="str">
        <f>LEFT(Tabela_Kwerenda_z_AKORD[[#This Row],[NR_KOMISJI]],5)</f>
        <v/>
      </c>
      <c r="J4208" t="str">
        <f>DAY(Tabela_Kwerenda_z_AKORD[[#This Row],[CZAS_START]]) &amp;"-"&amp; MONTH(Tabela_Kwerenda_z_AKORD[[#This Row],[CZAS_START]]) &amp;"-"&amp; YEAR(Tabela_Kwerenda_z_AKORD[[#This Row],[CZAS_START]])</f>
        <v>0-1-1900</v>
      </c>
      <c r="K4208" t="e">
        <f>INDEX(AKORDT[],MATCH(Tabela_Kwerenda_z_AKORD[[#This Row],[PRACOWNICY_ID]],AKORDT[PRACOWNICY_ID],0),1)</f>
        <v>#N/A</v>
      </c>
    </row>
    <row r="4209" spans="1:11">
      <c r="A4209" s="11"/>
      <c r="B4209" s="11"/>
      <c r="F4209" s="11"/>
      <c r="I4209" t="str">
        <f>LEFT(Tabela_Kwerenda_z_AKORD[[#This Row],[NR_KOMISJI]],5)</f>
        <v/>
      </c>
      <c r="J4209" t="str">
        <f>DAY(Tabela_Kwerenda_z_AKORD[[#This Row],[CZAS_START]]) &amp;"-"&amp; MONTH(Tabela_Kwerenda_z_AKORD[[#This Row],[CZAS_START]]) &amp;"-"&amp; YEAR(Tabela_Kwerenda_z_AKORD[[#This Row],[CZAS_START]])</f>
        <v>0-1-1900</v>
      </c>
      <c r="K4209" t="e">
        <f>INDEX(AKORDT[],MATCH(Tabela_Kwerenda_z_AKORD[[#This Row],[PRACOWNICY_ID]],AKORDT[PRACOWNICY_ID],0),1)</f>
        <v>#N/A</v>
      </c>
    </row>
    <row r="4210" spans="1:11">
      <c r="A4210" s="11"/>
      <c r="B4210" s="11"/>
      <c r="F4210" s="11"/>
      <c r="I4210" t="str">
        <f>LEFT(Tabela_Kwerenda_z_AKORD[[#This Row],[NR_KOMISJI]],5)</f>
        <v/>
      </c>
      <c r="J4210" t="str">
        <f>DAY(Tabela_Kwerenda_z_AKORD[[#This Row],[CZAS_START]]) &amp;"-"&amp; MONTH(Tabela_Kwerenda_z_AKORD[[#This Row],[CZAS_START]]) &amp;"-"&amp; YEAR(Tabela_Kwerenda_z_AKORD[[#This Row],[CZAS_START]])</f>
        <v>0-1-1900</v>
      </c>
      <c r="K4210" t="e">
        <f>INDEX(AKORDT[],MATCH(Tabela_Kwerenda_z_AKORD[[#This Row],[PRACOWNICY_ID]],AKORDT[PRACOWNICY_ID],0),1)</f>
        <v>#N/A</v>
      </c>
    </row>
    <row r="4211" spans="1:11">
      <c r="A4211" s="11"/>
      <c r="B4211" s="11"/>
      <c r="F4211" s="11"/>
      <c r="I4211" t="str">
        <f>LEFT(Tabela_Kwerenda_z_AKORD[[#This Row],[NR_KOMISJI]],5)</f>
        <v/>
      </c>
      <c r="J4211" t="str">
        <f>DAY(Tabela_Kwerenda_z_AKORD[[#This Row],[CZAS_START]]) &amp;"-"&amp; MONTH(Tabela_Kwerenda_z_AKORD[[#This Row],[CZAS_START]]) &amp;"-"&amp; YEAR(Tabela_Kwerenda_z_AKORD[[#This Row],[CZAS_START]])</f>
        <v>0-1-1900</v>
      </c>
      <c r="K4211" t="e">
        <f>INDEX(AKORDT[],MATCH(Tabela_Kwerenda_z_AKORD[[#This Row],[PRACOWNICY_ID]],AKORDT[PRACOWNICY_ID],0),1)</f>
        <v>#N/A</v>
      </c>
    </row>
    <row r="4212" spans="1:11">
      <c r="A4212" s="11"/>
      <c r="B4212" s="11"/>
      <c r="F4212" s="11"/>
      <c r="I4212" t="str">
        <f>LEFT(Tabela_Kwerenda_z_AKORD[[#This Row],[NR_KOMISJI]],5)</f>
        <v/>
      </c>
      <c r="J4212" t="str">
        <f>DAY(Tabela_Kwerenda_z_AKORD[[#This Row],[CZAS_START]]) &amp;"-"&amp; MONTH(Tabela_Kwerenda_z_AKORD[[#This Row],[CZAS_START]]) &amp;"-"&amp; YEAR(Tabela_Kwerenda_z_AKORD[[#This Row],[CZAS_START]])</f>
        <v>0-1-1900</v>
      </c>
      <c r="K4212" t="e">
        <f>INDEX(AKORDT[],MATCH(Tabela_Kwerenda_z_AKORD[[#This Row],[PRACOWNICY_ID]],AKORDT[PRACOWNICY_ID],0),1)</f>
        <v>#N/A</v>
      </c>
    </row>
    <row r="4213" spans="1:11">
      <c r="A4213" s="11"/>
      <c r="B4213" s="11"/>
      <c r="F4213" s="11"/>
      <c r="I4213" t="str">
        <f>LEFT(Tabela_Kwerenda_z_AKORD[[#This Row],[NR_KOMISJI]],5)</f>
        <v/>
      </c>
      <c r="J4213" t="str">
        <f>DAY(Tabela_Kwerenda_z_AKORD[[#This Row],[CZAS_START]]) &amp;"-"&amp; MONTH(Tabela_Kwerenda_z_AKORD[[#This Row],[CZAS_START]]) &amp;"-"&amp; YEAR(Tabela_Kwerenda_z_AKORD[[#This Row],[CZAS_START]])</f>
        <v>0-1-1900</v>
      </c>
      <c r="K4213" t="e">
        <f>INDEX(AKORDT[],MATCH(Tabela_Kwerenda_z_AKORD[[#This Row],[PRACOWNICY_ID]],AKORDT[PRACOWNICY_ID],0),1)</f>
        <v>#N/A</v>
      </c>
    </row>
    <row r="4214" spans="1:11">
      <c r="A4214" s="11"/>
      <c r="B4214" s="11"/>
      <c r="F4214" s="11"/>
      <c r="I4214" t="str">
        <f>LEFT(Tabela_Kwerenda_z_AKORD[[#This Row],[NR_KOMISJI]],5)</f>
        <v/>
      </c>
      <c r="J4214" t="str">
        <f>DAY(Tabela_Kwerenda_z_AKORD[[#This Row],[CZAS_START]]) &amp;"-"&amp; MONTH(Tabela_Kwerenda_z_AKORD[[#This Row],[CZAS_START]]) &amp;"-"&amp; YEAR(Tabela_Kwerenda_z_AKORD[[#This Row],[CZAS_START]])</f>
        <v>0-1-1900</v>
      </c>
      <c r="K4214" t="e">
        <f>INDEX(AKORDT[],MATCH(Tabela_Kwerenda_z_AKORD[[#This Row],[PRACOWNICY_ID]],AKORDT[PRACOWNICY_ID],0),1)</f>
        <v>#N/A</v>
      </c>
    </row>
    <row r="4215" spans="1:11">
      <c r="A4215" s="11"/>
      <c r="B4215" s="11"/>
      <c r="F4215" s="11"/>
      <c r="I4215" t="str">
        <f>LEFT(Tabela_Kwerenda_z_AKORD[[#This Row],[NR_KOMISJI]],5)</f>
        <v/>
      </c>
      <c r="J4215" t="str">
        <f>DAY(Tabela_Kwerenda_z_AKORD[[#This Row],[CZAS_START]]) &amp;"-"&amp; MONTH(Tabela_Kwerenda_z_AKORD[[#This Row],[CZAS_START]]) &amp;"-"&amp; YEAR(Tabela_Kwerenda_z_AKORD[[#This Row],[CZAS_START]])</f>
        <v>0-1-1900</v>
      </c>
      <c r="K4215" t="e">
        <f>INDEX(AKORDT[],MATCH(Tabela_Kwerenda_z_AKORD[[#This Row],[PRACOWNICY_ID]],AKORDT[PRACOWNICY_ID],0),1)</f>
        <v>#N/A</v>
      </c>
    </row>
    <row r="4216" spans="1:11">
      <c r="A4216" s="11"/>
      <c r="B4216" s="11"/>
      <c r="F4216" s="11"/>
      <c r="I4216" t="str">
        <f>LEFT(Tabela_Kwerenda_z_AKORD[[#This Row],[NR_KOMISJI]],5)</f>
        <v/>
      </c>
      <c r="J4216" t="str">
        <f>DAY(Tabela_Kwerenda_z_AKORD[[#This Row],[CZAS_START]]) &amp;"-"&amp; MONTH(Tabela_Kwerenda_z_AKORD[[#This Row],[CZAS_START]]) &amp;"-"&amp; YEAR(Tabela_Kwerenda_z_AKORD[[#This Row],[CZAS_START]])</f>
        <v>0-1-1900</v>
      </c>
      <c r="K4216" t="e">
        <f>INDEX(AKORDT[],MATCH(Tabela_Kwerenda_z_AKORD[[#This Row],[PRACOWNICY_ID]],AKORDT[PRACOWNICY_ID],0),1)</f>
        <v>#N/A</v>
      </c>
    </row>
    <row r="4217" spans="1:11">
      <c r="A4217" s="11"/>
      <c r="B4217" s="11"/>
      <c r="F4217" s="11"/>
      <c r="I4217" t="str">
        <f>LEFT(Tabela_Kwerenda_z_AKORD[[#This Row],[NR_KOMISJI]],5)</f>
        <v/>
      </c>
      <c r="J4217" t="str">
        <f>DAY(Tabela_Kwerenda_z_AKORD[[#This Row],[CZAS_START]]) &amp;"-"&amp; MONTH(Tabela_Kwerenda_z_AKORD[[#This Row],[CZAS_START]]) &amp;"-"&amp; YEAR(Tabela_Kwerenda_z_AKORD[[#This Row],[CZAS_START]])</f>
        <v>0-1-1900</v>
      </c>
      <c r="K4217" t="e">
        <f>INDEX(AKORDT[],MATCH(Tabela_Kwerenda_z_AKORD[[#This Row],[PRACOWNICY_ID]],AKORDT[PRACOWNICY_ID],0),1)</f>
        <v>#N/A</v>
      </c>
    </row>
    <row r="4218" spans="1:11">
      <c r="A4218" s="11"/>
      <c r="B4218" s="11"/>
      <c r="F4218" s="11"/>
      <c r="I4218" t="str">
        <f>LEFT(Tabela_Kwerenda_z_AKORD[[#This Row],[NR_KOMISJI]],5)</f>
        <v/>
      </c>
      <c r="J4218" t="str">
        <f>DAY(Tabela_Kwerenda_z_AKORD[[#This Row],[CZAS_START]]) &amp;"-"&amp; MONTH(Tabela_Kwerenda_z_AKORD[[#This Row],[CZAS_START]]) &amp;"-"&amp; YEAR(Tabela_Kwerenda_z_AKORD[[#This Row],[CZAS_START]])</f>
        <v>0-1-1900</v>
      </c>
      <c r="K4218" t="e">
        <f>INDEX(AKORDT[],MATCH(Tabela_Kwerenda_z_AKORD[[#This Row],[PRACOWNICY_ID]],AKORDT[PRACOWNICY_ID],0),1)</f>
        <v>#N/A</v>
      </c>
    </row>
    <row r="4219" spans="1:11">
      <c r="A4219" s="11"/>
      <c r="B4219" s="11"/>
      <c r="F4219" s="11"/>
      <c r="I4219" t="str">
        <f>LEFT(Tabela_Kwerenda_z_AKORD[[#This Row],[NR_KOMISJI]],5)</f>
        <v/>
      </c>
      <c r="J4219" t="str">
        <f>DAY(Tabela_Kwerenda_z_AKORD[[#This Row],[CZAS_START]]) &amp;"-"&amp; MONTH(Tabela_Kwerenda_z_AKORD[[#This Row],[CZAS_START]]) &amp;"-"&amp; YEAR(Tabela_Kwerenda_z_AKORD[[#This Row],[CZAS_START]])</f>
        <v>0-1-1900</v>
      </c>
      <c r="K4219" t="e">
        <f>INDEX(AKORDT[],MATCH(Tabela_Kwerenda_z_AKORD[[#This Row],[PRACOWNICY_ID]],AKORDT[PRACOWNICY_ID],0),1)</f>
        <v>#N/A</v>
      </c>
    </row>
    <row r="4220" spans="1:11">
      <c r="A4220" s="11"/>
      <c r="B4220" s="11"/>
      <c r="F4220" s="11"/>
      <c r="I4220" t="str">
        <f>LEFT(Tabela_Kwerenda_z_AKORD[[#This Row],[NR_KOMISJI]],5)</f>
        <v/>
      </c>
      <c r="J4220" t="str">
        <f>DAY(Tabela_Kwerenda_z_AKORD[[#This Row],[CZAS_START]]) &amp;"-"&amp; MONTH(Tabela_Kwerenda_z_AKORD[[#This Row],[CZAS_START]]) &amp;"-"&amp; YEAR(Tabela_Kwerenda_z_AKORD[[#This Row],[CZAS_START]])</f>
        <v>0-1-1900</v>
      </c>
      <c r="K4220" t="e">
        <f>INDEX(AKORDT[],MATCH(Tabela_Kwerenda_z_AKORD[[#This Row],[PRACOWNICY_ID]],AKORDT[PRACOWNICY_ID],0),1)</f>
        <v>#N/A</v>
      </c>
    </row>
    <row r="4221" spans="1:11">
      <c r="A4221" s="11"/>
      <c r="B4221" s="11"/>
      <c r="F4221" s="11"/>
      <c r="I4221" t="str">
        <f>LEFT(Tabela_Kwerenda_z_AKORD[[#This Row],[NR_KOMISJI]],5)</f>
        <v/>
      </c>
      <c r="J4221" t="str">
        <f>DAY(Tabela_Kwerenda_z_AKORD[[#This Row],[CZAS_START]]) &amp;"-"&amp; MONTH(Tabela_Kwerenda_z_AKORD[[#This Row],[CZAS_START]]) &amp;"-"&amp; YEAR(Tabela_Kwerenda_z_AKORD[[#This Row],[CZAS_START]])</f>
        <v>0-1-1900</v>
      </c>
      <c r="K4221" t="e">
        <f>INDEX(AKORDT[],MATCH(Tabela_Kwerenda_z_AKORD[[#This Row],[PRACOWNICY_ID]],AKORDT[PRACOWNICY_ID],0),1)</f>
        <v>#N/A</v>
      </c>
    </row>
    <row r="4222" spans="1:11">
      <c r="A4222" s="11"/>
      <c r="B4222" s="11"/>
      <c r="F4222" s="11"/>
      <c r="I4222" t="str">
        <f>LEFT(Tabela_Kwerenda_z_AKORD[[#This Row],[NR_KOMISJI]],5)</f>
        <v/>
      </c>
      <c r="J4222" t="str">
        <f>DAY(Tabela_Kwerenda_z_AKORD[[#This Row],[CZAS_START]]) &amp;"-"&amp; MONTH(Tabela_Kwerenda_z_AKORD[[#This Row],[CZAS_START]]) &amp;"-"&amp; YEAR(Tabela_Kwerenda_z_AKORD[[#This Row],[CZAS_START]])</f>
        <v>0-1-1900</v>
      </c>
      <c r="K4222" t="e">
        <f>INDEX(AKORDT[],MATCH(Tabela_Kwerenda_z_AKORD[[#This Row],[PRACOWNICY_ID]],AKORDT[PRACOWNICY_ID],0),1)</f>
        <v>#N/A</v>
      </c>
    </row>
    <row r="4223" spans="1:11">
      <c r="A4223" s="11"/>
      <c r="B4223" s="11"/>
      <c r="F4223" s="11"/>
      <c r="I4223" t="str">
        <f>LEFT(Tabela_Kwerenda_z_AKORD[[#This Row],[NR_KOMISJI]],5)</f>
        <v/>
      </c>
      <c r="J4223" t="str">
        <f>DAY(Tabela_Kwerenda_z_AKORD[[#This Row],[CZAS_START]]) &amp;"-"&amp; MONTH(Tabela_Kwerenda_z_AKORD[[#This Row],[CZAS_START]]) &amp;"-"&amp; YEAR(Tabela_Kwerenda_z_AKORD[[#This Row],[CZAS_START]])</f>
        <v>0-1-1900</v>
      </c>
      <c r="K4223" t="e">
        <f>INDEX(AKORDT[],MATCH(Tabela_Kwerenda_z_AKORD[[#This Row],[PRACOWNICY_ID]],AKORDT[PRACOWNICY_ID],0),1)</f>
        <v>#N/A</v>
      </c>
    </row>
    <row r="4224" spans="1:11">
      <c r="A4224" s="11"/>
      <c r="B4224" s="11"/>
      <c r="F4224" s="11"/>
      <c r="I4224" t="str">
        <f>LEFT(Tabela_Kwerenda_z_AKORD[[#This Row],[NR_KOMISJI]],5)</f>
        <v/>
      </c>
      <c r="J4224" t="str">
        <f>DAY(Tabela_Kwerenda_z_AKORD[[#This Row],[CZAS_START]]) &amp;"-"&amp; MONTH(Tabela_Kwerenda_z_AKORD[[#This Row],[CZAS_START]]) &amp;"-"&amp; YEAR(Tabela_Kwerenda_z_AKORD[[#This Row],[CZAS_START]])</f>
        <v>0-1-1900</v>
      </c>
      <c r="K4224" t="e">
        <f>INDEX(AKORDT[],MATCH(Tabela_Kwerenda_z_AKORD[[#This Row],[PRACOWNICY_ID]],AKORDT[PRACOWNICY_ID],0),1)</f>
        <v>#N/A</v>
      </c>
    </row>
    <row r="4225" spans="1:11">
      <c r="A4225" s="11"/>
      <c r="B4225" s="11"/>
      <c r="F4225" s="11"/>
      <c r="I4225" t="str">
        <f>LEFT(Tabela_Kwerenda_z_AKORD[[#This Row],[NR_KOMISJI]],5)</f>
        <v/>
      </c>
      <c r="J4225" t="str">
        <f>DAY(Tabela_Kwerenda_z_AKORD[[#This Row],[CZAS_START]]) &amp;"-"&amp; MONTH(Tabela_Kwerenda_z_AKORD[[#This Row],[CZAS_START]]) &amp;"-"&amp; YEAR(Tabela_Kwerenda_z_AKORD[[#This Row],[CZAS_START]])</f>
        <v>0-1-1900</v>
      </c>
      <c r="K4225" t="e">
        <f>INDEX(AKORDT[],MATCH(Tabela_Kwerenda_z_AKORD[[#This Row],[PRACOWNICY_ID]],AKORDT[PRACOWNICY_ID],0),1)</f>
        <v>#N/A</v>
      </c>
    </row>
    <row r="4226" spans="1:11">
      <c r="A4226" s="11"/>
      <c r="B4226" s="11"/>
      <c r="F4226" s="11"/>
      <c r="I4226" t="str">
        <f>LEFT(Tabela_Kwerenda_z_AKORD[[#This Row],[NR_KOMISJI]],5)</f>
        <v/>
      </c>
      <c r="J4226" t="str">
        <f>DAY(Tabela_Kwerenda_z_AKORD[[#This Row],[CZAS_START]]) &amp;"-"&amp; MONTH(Tabela_Kwerenda_z_AKORD[[#This Row],[CZAS_START]]) &amp;"-"&amp; YEAR(Tabela_Kwerenda_z_AKORD[[#This Row],[CZAS_START]])</f>
        <v>0-1-1900</v>
      </c>
      <c r="K4226" t="e">
        <f>INDEX(AKORDT[],MATCH(Tabela_Kwerenda_z_AKORD[[#This Row],[PRACOWNICY_ID]],AKORDT[PRACOWNICY_ID],0),1)</f>
        <v>#N/A</v>
      </c>
    </row>
    <row r="4227" spans="1:11">
      <c r="A4227" s="11"/>
      <c r="B4227" s="11"/>
      <c r="F4227" s="11"/>
      <c r="I4227" t="str">
        <f>LEFT(Tabela_Kwerenda_z_AKORD[[#This Row],[NR_KOMISJI]],5)</f>
        <v/>
      </c>
      <c r="J4227" t="str">
        <f>DAY(Tabela_Kwerenda_z_AKORD[[#This Row],[CZAS_START]]) &amp;"-"&amp; MONTH(Tabela_Kwerenda_z_AKORD[[#This Row],[CZAS_START]]) &amp;"-"&amp; YEAR(Tabela_Kwerenda_z_AKORD[[#This Row],[CZAS_START]])</f>
        <v>0-1-1900</v>
      </c>
      <c r="K4227" t="e">
        <f>INDEX(AKORDT[],MATCH(Tabela_Kwerenda_z_AKORD[[#This Row],[PRACOWNICY_ID]],AKORDT[PRACOWNICY_ID],0),1)</f>
        <v>#N/A</v>
      </c>
    </row>
    <row r="4228" spans="1:11">
      <c r="A4228" s="11"/>
      <c r="B4228" s="11"/>
      <c r="F4228" s="11"/>
      <c r="I4228" t="str">
        <f>LEFT(Tabela_Kwerenda_z_AKORD[[#This Row],[NR_KOMISJI]],5)</f>
        <v/>
      </c>
      <c r="J4228" t="str">
        <f>DAY(Tabela_Kwerenda_z_AKORD[[#This Row],[CZAS_START]]) &amp;"-"&amp; MONTH(Tabela_Kwerenda_z_AKORD[[#This Row],[CZAS_START]]) &amp;"-"&amp; YEAR(Tabela_Kwerenda_z_AKORD[[#This Row],[CZAS_START]])</f>
        <v>0-1-1900</v>
      </c>
      <c r="K4228" t="e">
        <f>INDEX(AKORDT[],MATCH(Tabela_Kwerenda_z_AKORD[[#This Row],[PRACOWNICY_ID]],AKORDT[PRACOWNICY_ID],0),1)</f>
        <v>#N/A</v>
      </c>
    </row>
    <row r="4229" spans="1:11">
      <c r="A4229" s="11"/>
      <c r="B4229" s="11"/>
      <c r="F4229" s="11"/>
      <c r="I4229" t="str">
        <f>LEFT(Tabela_Kwerenda_z_AKORD[[#This Row],[NR_KOMISJI]],5)</f>
        <v/>
      </c>
      <c r="J4229" t="str">
        <f>DAY(Tabela_Kwerenda_z_AKORD[[#This Row],[CZAS_START]]) &amp;"-"&amp; MONTH(Tabela_Kwerenda_z_AKORD[[#This Row],[CZAS_START]]) &amp;"-"&amp; YEAR(Tabela_Kwerenda_z_AKORD[[#This Row],[CZAS_START]])</f>
        <v>0-1-1900</v>
      </c>
      <c r="K4229" t="e">
        <f>INDEX(AKORDT[],MATCH(Tabela_Kwerenda_z_AKORD[[#This Row],[PRACOWNICY_ID]],AKORDT[PRACOWNICY_ID],0),1)</f>
        <v>#N/A</v>
      </c>
    </row>
    <row r="4230" spans="1:11">
      <c r="A4230" s="11"/>
      <c r="B4230" s="11"/>
      <c r="F4230" s="11"/>
      <c r="I4230" t="str">
        <f>LEFT(Tabela_Kwerenda_z_AKORD[[#This Row],[NR_KOMISJI]],5)</f>
        <v/>
      </c>
      <c r="J4230" t="str">
        <f>DAY(Tabela_Kwerenda_z_AKORD[[#This Row],[CZAS_START]]) &amp;"-"&amp; MONTH(Tabela_Kwerenda_z_AKORD[[#This Row],[CZAS_START]]) &amp;"-"&amp; YEAR(Tabela_Kwerenda_z_AKORD[[#This Row],[CZAS_START]])</f>
        <v>0-1-1900</v>
      </c>
      <c r="K4230" t="e">
        <f>INDEX(AKORDT[],MATCH(Tabela_Kwerenda_z_AKORD[[#This Row],[PRACOWNICY_ID]],AKORDT[PRACOWNICY_ID],0),1)</f>
        <v>#N/A</v>
      </c>
    </row>
    <row r="4231" spans="1:11">
      <c r="A4231" s="11"/>
      <c r="B4231" s="11"/>
      <c r="F4231" s="11"/>
      <c r="I4231" t="str">
        <f>LEFT(Tabela_Kwerenda_z_AKORD[[#This Row],[NR_KOMISJI]],5)</f>
        <v/>
      </c>
      <c r="J4231" t="str">
        <f>DAY(Tabela_Kwerenda_z_AKORD[[#This Row],[CZAS_START]]) &amp;"-"&amp; MONTH(Tabela_Kwerenda_z_AKORD[[#This Row],[CZAS_START]]) &amp;"-"&amp; YEAR(Tabela_Kwerenda_z_AKORD[[#This Row],[CZAS_START]])</f>
        <v>0-1-1900</v>
      </c>
      <c r="K4231" t="e">
        <f>INDEX(AKORDT[],MATCH(Tabela_Kwerenda_z_AKORD[[#This Row],[PRACOWNICY_ID]],AKORDT[PRACOWNICY_ID],0),1)</f>
        <v>#N/A</v>
      </c>
    </row>
    <row r="4232" spans="1:11">
      <c r="A4232" s="11"/>
      <c r="B4232" s="11"/>
      <c r="F4232" s="11"/>
      <c r="I4232" t="str">
        <f>LEFT(Tabela_Kwerenda_z_AKORD[[#This Row],[NR_KOMISJI]],5)</f>
        <v/>
      </c>
      <c r="J4232" t="str">
        <f>DAY(Tabela_Kwerenda_z_AKORD[[#This Row],[CZAS_START]]) &amp;"-"&amp; MONTH(Tabela_Kwerenda_z_AKORD[[#This Row],[CZAS_START]]) &amp;"-"&amp; YEAR(Tabela_Kwerenda_z_AKORD[[#This Row],[CZAS_START]])</f>
        <v>0-1-1900</v>
      </c>
      <c r="K4232" t="e">
        <f>INDEX(AKORDT[],MATCH(Tabela_Kwerenda_z_AKORD[[#This Row],[PRACOWNICY_ID]],AKORDT[PRACOWNICY_ID],0),1)</f>
        <v>#N/A</v>
      </c>
    </row>
    <row r="4233" spans="1:11">
      <c r="A4233" s="11"/>
      <c r="B4233" s="11"/>
      <c r="F4233" s="11"/>
      <c r="I4233" t="str">
        <f>LEFT(Tabela_Kwerenda_z_AKORD[[#This Row],[NR_KOMISJI]],5)</f>
        <v/>
      </c>
      <c r="J4233" t="str">
        <f>DAY(Tabela_Kwerenda_z_AKORD[[#This Row],[CZAS_START]]) &amp;"-"&amp; MONTH(Tabela_Kwerenda_z_AKORD[[#This Row],[CZAS_START]]) &amp;"-"&amp; YEAR(Tabela_Kwerenda_z_AKORD[[#This Row],[CZAS_START]])</f>
        <v>0-1-1900</v>
      </c>
      <c r="K4233" t="e">
        <f>INDEX(AKORDT[],MATCH(Tabela_Kwerenda_z_AKORD[[#This Row],[PRACOWNICY_ID]],AKORDT[PRACOWNICY_ID],0),1)</f>
        <v>#N/A</v>
      </c>
    </row>
    <row r="4234" spans="1:11">
      <c r="A4234" s="11"/>
      <c r="B4234" s="11"/>
      <c r="F4234" s="11"/>
      <c r="I4234" t="str">
        <f>LEFT(Tabela_Kwerenda_z_AKORD[[#This Row],[NR_KOMISJI]],5)</f>
        <v/>
      </c>
      <c r="J4234" t="str">
        <f>DAY(Tabela_Kwerenda_z_AKORD[[#This Row],[CZAS_START]]) &amp;"-"&amp; MONTH(Tabela_Kwerenda_z_AKORD[[#This Row],[CZAS_START]]) &amp;"-"&amp; YEAR(Tabela_Kwerenda_z_AKORD[[#This Row],[CZAS_START]])</f>
        <v>0-1-1900</v>
      </c>
      <c r="K4234" t="e">
        <f>INDEX(AKORDT[],MATCH(Tabela_Kwerenda_z_AKORD[[#This Row],[PRACOWNICY_ID]],AKORDT[PRACOWNICY_ID],0),1)</f>
        <v>#N/A</v>
      </c>
    </row>
    <row r="4235" spans="1:11">
      <c r="A4235" s="11"/>
      <c r="B4235" s="11"/>
      <c r="F4235" s="11"/>
      <c r="I4235" t="str">
        <f>LEFT(Tabela_Kwerenda_z_AKORD[[#This Row],[NR_KOMISJI]],5)</f>
        <v/>
      </c>
      <c r="J4235" t="str">
        <f>DAY(Tabela_Kwerenda_z_AKORD[[#This Row],[CZAS_START]]) &amp;"-"&amp; MONTH(Tabela_Kwerenda_z_AKORD[[#This Row],[CZAS_START]]) &amp;"-"&amp; YEAR(Tabela_Kwerenda_z_AKORD[[#This Row],[CZAS_START]])</f>
        <v>0-1-1900</v>
      </c>
      <c r="K4235" t="e">
        <f>INDEX(AKORDT[],MATCH(Tabela_Kwerenda_z_AKORD[[#This Row],[PRACOWNICY_ID]],AKORDT[PRACOWNICY_ID],0),1)</f>
        <v>#N/A</v>
      </c>
    </row>
    <row r="4236" spans="1:11">
      <c r="A4236" s="11"/>
      <c r="B4236" s="11"/>
      <c r="F4236" s="11"/>
      <c r="I4236" t="str">
        <f>LEFT(Tabela_Kwerenda_z_AKORD[[#This Row],[NR_KOMISJI]],5)</f>
        <v/>
      </c>
      <c r="J4236" t="str">
        <f>DAY(Tabela_Kwerenda_z_AKORD[[#This Row],[CZAS_START]]) &amp;"-"&amp; MONTH(Tabela_Kwerenda_z_AKORD[[#This Row],[CZAS_START]]) &amp;"-"&amp; YEAR(Tabela_Kwerenda_z_AKORD[[#This Row],[CZAS_START]])</f>
        <v>0-1-1900</v>
      </c>
      <c r="K4236" t="e">
        <f>INDEX(AKORDT[],MATCH(Tabela_Kwerenda_z_AKORD[[#This Row],[PRACOWNICY_ID]],AKORDT[PRACOWNICY_ID],0),1)</f>
        <v>#N/A</v>
      </c>
    </row>
    <row r="4237" spans="1:11">
      <c r="A4237" s="11"/>
      <c r="B4237" s="11"/>
      <c r="F4237" s="11"/>
      <c r="I4237" t="str">
        <f>LEFT(Tabela_Kwerenda_z_AKORD[[#This Row],[NR_KOMISJI]],5)</f>
        <v/>
      </c>
      <c r="J4237" t="str">
        <f>DAY(Tabela_Kwerenda_z_AKORD[[#This Row],[CZAS_START]]) &amp;"-"&amp; MONTH(Tabela_Kwerenda_z_AKORD[[#This Row],[CZAS_START]]) &amp;"-"&amp; YEAR(Tabela_Kwerenda_z_AKORD[[#This Row],[CZAS_START]])</f>
        <v>0-1-1900</v>
      </c>
      <c r="K4237" t="e">
        <f>INDEX(AKORDT[],MATCH(Tabela_Kwerenda_z_AKORD[[#This Row],[PRACOWNICY_ID]],AKORDT[PRACOWNICY_ID],0),1)</f>
        <v>#N/A</v>
      </c>
    </row>
    <row r="4238" spans="1:11">
      <c r="A4238" s="11"/>
      <c r="B4238" s="11"/>
      <c r="F4238" s="11"/>
      <c r="I4238" t="str">
        <f>LEFT(Tabela_Kwerenda_z_AKORD[[#This Row],[NR_KOMISJI]],5)</f>
        <v/>
      </c>
      <c r="J4238" t="str">
        <f>DAY(Tabela_Kwerenda_z_AKORD[[#This Row],[CZAS_START]]) &amp;"-"&amp; MONTH(Tabela_Kwerenda_z_AKORD[[#This Row],[CZAS_START]]) &amp;"-"&amp; YEAR(Tabela_Kwerenda_z_AKORD[[#This Row],[CZAS_START]])</f>
        <v>0-1-1900</v>
      </c>
      <c r="K4238" t="e">
        <f>INDEX(AKORDT[],MATCH(Tabela_Kwerenda_z_AKORD[[#This Row],[PRACOWNICY_ID]],AKORDT[PRACOWNICY_ID],0),1)</f>
        <v>#N/A</v>
      </c>
    </row>
    <row r="4239" spans="1:11">
      <c r="A4239" s="11"/>
      <c r="B4239" s="11"/>
      <c r="F4239" s="11"/>
      <c r="I4239" t="str">
        <f>LEFT(Tabela_Kwerenda_z_AKORD[[#This Row],[NR_KOMISJI]],5)</f>
        <v/>
      </c>
      <c r="J4239" t="str">
        <f>DAY(Tabela_Kwerenda_z_AKORD[[#This Row],[CZAS_START]]) &amp;"-"&amp; MONTH(Tabela_Kwerenda_z_AKORD[[#This Row],[CZAS_START]]) &amp;"-"&amp; YEAR(Tabela_Kwerenda_z_AKORD[[#This Row],[CZAS_START]])</f>
        <v>0-1-1900</v>
      </c>
      <c r="K4239" t="e">
        <f>INDEX(AKORDT[],MATCH(Tabela_Kwerenda_z_AKORD[[#This Row],[PRACOWNICY_ID]],AKORDT[PRACOWNICY_ID],0),1)</f>
        <v>#N/A</v>
      </c>
    </row>
    <row r="4240" spans="1:11">
      <c r="A4240" s="11"/>
      <c r="B4240" s="11"/>
      <c r="F4240" s="11"/>
      <c r="I4240" t="str">
        <f>LEFT(Tabela_Kwerenda_z_AKORD[[#This Row],[NR_KOMISJI]],5)</f>
        <v/>
      </c>
      <c r="J4240" t="str">
        <f>DAY(Tabela_Kwerenda_z_AKORD[[#This Row],[CZAS_START]]) &amp;"-"&amp; MONTH(Tabela_Kwerenda_z_AKORD[[#This Row],[CZAS_START]]) &amp;"-"&amp; YEAR(Tabela_Kwerenda_z_AKORD[[#This Row],[CZAS_START]])</f>
        <v>0-1-1900</v>
      </c>
      <c r="K4240" t="e">
        <f>INDEX(AKORDT[],MATCH(Tabela_Kwerenda_z_AKORD[[#This Row],[PRACOWNICY_ID]],AKORDT[PRACOWNICY_ID],0),1)</f>
        <v>#N/A</v>
      </c>
    </row>
    <row r="4241" spans="1:11">
      <c r="A4241" s="11"/>
      <c r="B4241" s="11"/>
      <c r="F4241" s="11"/>
      <c r="I4241" t="str">
        <f>LEFT(Tabela_Kwerenda_z_AKORD[[#This Row],[NR_KOMISJI]],5)</f>
        <v/>
      </c>
      <c r="J4241" t="str">
        <f>DAY(Tabela_Kwerenda_z_AKORD[[#This Row],[CZAS_START]]) &amp;"-"&amp; MONTH(Tabela_Kwerenda_z_AKORD[[#This Row],[CZAS_START]]) &amp;"-"&amp; YEAR(Tabela_Kwerenda_z_AKORD[[#This Row],[CZAS_START]])</f>
        <v>0-1-1900</v>
      </c>
      <c r="K4241" t="e">
        <f>INDEX(AKORDT[],MATCH(Tabela_Kwerenda_z_AKORD[[#This Row],[PRACOWNICY_ID]],AKORDT[PRACOWNICY_ID],0),1)</f>
        <v>#N/A</v>
      </c>
    </row>
    <row r="4242" spans="1:11">
      <c r="A4242" s="11"/>
      <c r="B4242" s="11"/>
      <c r="F4242" s="11"/>
      <c r="I4242" t="str">
        <f>LEFT(Tabela_Kwerenda_z_AKORD[[#This Row],[NR_KOMISJI]],5)</f>
        <v/>
      </c>
      <c r="J4242" t="str">
        <f>DAY(Tabela_Kwerenda_z_AKORD[[#This Row],[CZAS_START]]) &amp;"-"&amp; MONTH(Tabela_Kwerenda_z_AKORD[[#This Row],[CZAS_START]]) &amp;"-"&amp; YEAR(Tabela_Kwerenda_z_AKORD[[#This Row],[CZAS_START]])</f>
        <v>0-1-1900</v>
      </c>
      <c r="K4242" t="e">
        <f>INDEX(AKORDT[],MATCH(Tabela_Kwerenda_z_AKORD[[#This Row],[PRACOWNICY_ID]],AKORDT[PRACOWNICY_ID],0),1)</f>
        <v>#N/A</v>
      </c>
    </row>
    <row r="4243" spans="1:11">
      <c r="A4243" s="11"/>
      <c r="B4243" s="11"/>
      <c r="F4243" s="11"/>
      <c r="I4243" t="str">
        <f>LEFT(Tabela_Kwerenda_z_AKORD[[#This Row],[NR_KOMISJI]],5)</f>
        <v/>
      </c>
      <c r="J4243" t="str">
        <f>DAY(Tabela_Kwerenda_z_AKORD[[#This Row],[CZAS_START]]) &amp;"-"&amp; MONTH(Tabela_Kwerenda_z_AKORD[[#This Row],[CZAS_START]]) &amp;"-"&amp; YEAR(Tabela_Kwerenda_z_AKORD[[#This Row],[CZAS_START]])</f>
        <v>0-1-1900</v>
      </c>
      <c r="K4243" t="e">
        <f>INDEX(AKORDT[],MATCH(Tabela_Kwerenda_z_AKORD[[#This Row],[PRACOWNICY_ID]],AKORDT[PRACOWNICY_ID],0),1)</f>
        <v>#N/A</v>
      </c>
    </row>
    <row r="4244" spans="1:11">
      <c r="A4244" s="11"/>
      <c r="B4244" s="11"/>
      <c r="F4244" s="11"/>
      <c r="I4244" t="str">
        <f>LEFT(Tabela_Kwerenda_z_AKORD[[#This Row],[NR_KOMISJI]],5)</f>
        <v/>
      </c>
      <c r="J4244" t="str">
        <f>DAY(Tabela_Kwerenda_z_AKORD[[#This Row],[CZAS_START]]) &amp;"-"&amp; MONTH(Tabela_Kwerenda_z_AKORD[[#This Row],[CZAS_START]]) &amp;"-"&amp; YEAR(Tabela_Kwerenda_z_AKORD[[#This Row],[CZAS_START]])</f>
        <v>0-1-1900</v>
      </c>
      <c r="K4244" t="e">
        <f>INDEX(AKORDT[],MATCH(Tabela_Kwerenda_z_AKORD[[#This Row],[PRACOWNICY_ID]],AKORDT[PRACOWNICY_ID],0),1)</f>
        <v>#N/A</v>
      </c>
    </row>
    <row r="4245" spans="1:11">
      <c r="A4245" s="11"/>
      <c r="B4245" s="11"/>
      <c r="F4245" s="11"/>
      <c r="I4245" t="str">
        <f>LEFT(Tabela_Kwerenda_z_AKORD[[#This Row],[NR_KOMISJI]],5)</f>
        <v/>
      </c>
      <c r="J4245" t="str">
        <f>DAY(Tabela_Kwerenda_z_AKORD[[#This Row],[CZAS_START]]) &amp;"-"&amp; MONTH(Tabela_Kwerenda_z_AKORD[[#This Row],[CZAS_START]]) &amp;"-"&amp; YEAR(Tabela_Kwerenda_z_AKORD[[#This Row],[CZAS_START]])</f>
        <v>0-1-1900</v>
      </c>
      <c r="K4245" t="e">
        <f>INDEX(AKORDT[],MATCH(Tabela_Kwerenda_z_AKORD[[#This Row],[PRACOWNICY_ID]],AKORDT[PRACOWNICY_ID],0),1)</f>
        <v>#N/A</v>
      </c>
    </row>
    <row r="4246" spans="1:11">
      <c r="A4246" s="11"/>
      <c r="B4246" s="11"/>
      <c r="F4246" s="11"/>
      <c r="I4246" t="str">
        <f>LEFT(Tabela_Kwerenda_z_AKORD[[#This Row],[NR_KOMISJI]],5)</f>
        <v/>
      </c>
      <c r="J4246" t="str">
        <f>DAY(Tabela_Kwerenda_z_AKORD[[#This Row],[CZAS_START]]) &amp;"-"&amp; MONTH(Tabela_Kwerenda_z_AKORD[[#This Row],[CZAS_START]]) &amp;"-"&amp; YEAR(Tabela_Kwerenda_z_AKORD[[#This Row],[CZAS_START]])</f>
        <v>0-1-1900</v>
      </c>
      <c r="K4246" t="e">
        <f>INDEX(AKORDT[],MATCH(Tabela_Kwerenda_z_AKORD[[#This Row],[PRACOWNICY_ID]],AKORDT[PRACOWNICY_ID],0),1)</f>
        <v>#N/A</v>
      </c>
    </row>
    <row r="4247" spans="1:11">
      <c r="A4247" s="11"/>
      <c r="B4247" s="11"/>
      <c r="F4247" s="11"/>
      <c r="I4247" t="str">
        <f>LEFT(Tabela_Kwerenda_z_AKORD[[#This Row],[NR_KOMISJI]],5)</f>
        <v/>
      </c>
      <c r="J4247" t="str">
        <f>DAY(Tabela_Kwerenda_z_AKORD[[#This Row],[CZAS_START]]) &amp;"-"&amp; MONTH(Tabela_Kwerenda_z_AKORD[[#This Row],[CZAS_START]]) &amp;"-"&amp; YEAR(Tabela_Kwerenda_z_AKORD[[#This Row],[CZAS_START]])</f>
        <v>0-1-1900</v>
      </c>
      <c r="K4247" t="e">
        <f>INDEX(AKORDT[],MATCH(Tabela_Kwerenda_z_AKORD[[#This Row],[PRACOWNICY_ID]],AKORDT[PRACOWNICY_ID],0),1)</f>
        <v>#N/A</v>
      </c>
    </row>
    <row r="4248" spans="1:11">
      <c r="A4248" s="11"/>
      <c r="B4248" s="11"/>
      <c r="F4248" s="11"/>
      <c r="I4248" t="str">
        <f>LEFT(Tabela_Kwerenda_z_AKORD[[#This Row],[NR_KOMISJI]],5)</f>
        <v/>
      </c>
      <c r="J4248" t="str">
        <f>DAY(Tabela_Kwerenda_z_AKORD[[#This Row],[CZAS_START]]) &amp;"-"&amp; MONTH(Tabela_Kwerenda_z_AKORD[[#This Row],[CZAS_START]]) &amp;"-"&amp; YEAR(Tabela_Kwerenda_z_AKORD[[#This Row],[CZAS_START]])</f>
        <v>0-1-1900</v>
      </c>
      <c r="K4248" t="e">
        <f>INDEX(AKORDT[],MATCH(Tabela_Kwerenda_z_AKORD[[#This Row],[PRACOWNICY_ID]],AKORDT[PRACOWNICY_ID],0),1)</f>
        <v>#N/A</v>
      </c>
    </row>
    <row r="4249" spans="1:11">
      <c r="A4249" s="11"/>
      <c r="B4249" s="11"/>
      <c r="F4249" s="11"/>
      <c r="I4249" t="str">
        <f>LEFT(Tabela_Kwerenda_z_AKORD[[#This Row],[NR_KOMISJI]],5)</f>
        <v/>
      </c>
      <c r="J4249" t="str">
        <f>DAY(Tabela_Kwerenda_z_AKORD[[#This Row],[CZAS_START]]) &amp;"-"&amp; MONTH(Tabela_Kwerenda_z_AKORD[[#This Row],[CZAS_START]]) &amp;"-"&amp; YEAR(Tabela_Kwerenda_z_AKORD[[#This Row],[CZAS_START]])</f>
        <v>0-1-1900</v>
      </c>
      <c r="K4249" t="e">
        <f>INDEX(AKORDT[],MATCH(Tabela_Kwerenda_z_AKORD[[#This Row],[PRACOWNICY_ID]],AKORDT[PRACOWNICY_ID],0),1)</f>
        <v>#N/A</v>
      </c>
    </row>
    <row r="4250" spans="1:11">
      <c r="A4250" s="11"/>
      <c r="B4250" s="11"/>
      <c r="F4250" s="11"/>
      <c r="I4250" t="str">
        <f>LEFT(Tabela_Kwerenda_z_AKORD[[#This Row],[NR_KOMISJI]],5)</f>
        <v/>
      </c>
      <c r="J4250" t="str">
        <f>DAY(Tabela_Kwerenda_z_AKORD[[#This Row],[CZAS_START]]) &amp;"-"&amp; MONTH(Tabela_Kwerenda_z_AKORD[[#This Row],[CZAS_START]]) &amp;"-"&amp; YEAR(Tabela_Kwerenda_z_AKORD[[#This Row],[CZAS_START]])</f>
        <v>0-1-1900</v>
      </c>
      <c r="K4250" t="e">
        <f>INDEX(AKORDT[],MATCH(Tabela_Kwerenda_z_AKORD[[#This Row],[PRACOWNICY_ID]],AKORDT[PRACOWNICY_ID],0),1)</f>
        <v>#N/A</v>
      </c>
    </row>
    <row r="4251" spans="1:11">
      <c r="A4251" s="11"/>
      <c r="B4251" s="11"/>
      <c r="F4251" s="11"/>
      <c r="I4251" t="str">
        <f>LEFT(Tabela_Kwerenda_z_AKORD[[#This Row],[NR_KOMISJI]],5)</f>
        <v/>
      </c>
      <c r="J4251" t="str">
        <f>DAY(Tabela_Kwerenda_z_AKORD[[#This Row],[CZAS_START]]) &amp;"-"&amp; MONTH(Tabela_Kwerenda_z_AKORD[[#This Row],[CZAS_START]]) &amp;"-"&amp; YEAR(Tabela_Kwerenda_z_AKORD[[#This Row],[CZAS_START]])</f>
        <v>0-1-1900</v>
      </c>
      <c r="K4251" t="e">
        <f>INDEX(AKORDT[],MATCH(Tabela_Kwerenda_z_AKORD[[#This Row],[PRACOWNICY_ID]],AKORDT[PRACOWNICY_ID],0),1)</f>
        <v>#N/A</v>
      </c>
    </row>
    <row r="4252" spans="1:11">
      <c r="A4252" s="11"/>
      <c r="B4252" s="11"/>
      <c r="F4252" s="11"/>
      <c r="I4252" t="str">
        <f>LEFT(Tabela_Kwerenda_z_AKORD[[#This Row],[NR_KOMISJI]],5)</f>
        <v/>
      </c>
      <c r="J4252" t="str">
        <f>DAY(Tabela_Kwerenda_z_AKORD[[#This Row],[CZAS_START]]) &amp;"-"&amp; MONTH(Tabela_Kwerenda_z_AKORD[[#This Row],[CZAS_START]]) &amp;"-"&amp; YEAR(Tabela_Kwerenda_z_AKORD[[#This Row],[CZAS_START]])</f>
        <v>0-1-1900</v>
      </c>
      <c r="K4252" t="e">
        <f>INDEX(AKORDT[],MATCH(Tabela_Kwerenda_z_AKORD[[#This Row],[PRACOWNICY_ID]],AKORDT[PRACOWNICY_ID],0),1)</f>
        <v>#N/A</v>
      </c>
    </row>
    <row r="4253" spans="1:11">
      <c r="A4253" s="11"/>
      <c r="B4253" s="11"/>
      <c r="F4253" s="11"/>
      <c r="I4253" t="str">
        <f>LEFT(Tabela_Kwerenda_z_AKORD[[#This Row],[NR_KOMISJI]],5)</f>
        <v/>
      </c>
      <c r="J4253" t="str">
        <f>DAY(Tabela_Kwerenda_z_AKORD[[#This Row],[CZAS_START]]) &amp;"-"&amp; MONTH(Tabela_Kwerenda_z_AKORD[[#This Row],[CZAS_START]]) &amp;"-"&amp; YEAR(Tabela_Kwerenda_z_AKORD[[#This Row],[CZAS_START]])</f>
        <v>0-1-1900</v>
      </c>
      <c r="K4253" t="e">
        <f>INDEX(AKORDT[],MATCH(Tabela_Kwerenda_z_AKORD[[#This Row],[PRACOWNICY_ID]],AKORDT[PRACOWNICY_ID],0),1)</f>
        <v>#N/A</v>
      </c>
    </row>
    <row r="4254" spans="1:11">
      <c r="A4254" s="11"/>
      <c r="B4254" s="11"/>
      <c r="F4254" s="11"/>
      <c r="I4254" t="str">
        <f>LEFT(Tabela_Kwerenda_z_AKORD[[#This Row],[NR_KOMISJI]],5)</f>
        <v/>
      </c>
      <c r="J4254" t="str">
        <f>DAY(Tabela_Kwerenda_z_AKORD[[#This Row],[CZAS_START]]) &amp;"-"&amp; MONTH(Tabela_Kwerenda_z_AKORD[[#This Row],[CZAS_START]]) &amp;"-"&amp; YEAR(Tabela_Kwerenda_z_AKORD[[#This Row],[CZAS_START]])</f>
        <v>0-1-1900</v>
      </c>
      <c r="K4254" t="e">
        <f>INDEX(AKORDT[],MATCH(Tabela_Kwerenda_z_AKORD[[#This Row],[PRACOWNICY_ID]],AKORDT[PRACOWNICY_ID],0),1)</f>
        <v>#N/A</v>
      </c>
    </row>
    <row r="4255" spans="1:11">
      <c r="A4255" s="11"/>
      <c r="B4255" s="11"/>
      <c r="F4255" s="11"/>
      <c r="I4255" t="str">
        <f>LEFT(Tabela_Kwerenda_z_AKORD[[#This Row],[NR_KOMISJI]],5)</f>
        <v/>
      </c>
      <c r="J4255" t="str">
        <f>DAY(Tabela_Kwerenda_z_AKORD[[#This Row],[CZAS_START]]) &amp;"-"&amp; MONTH(Tabela_Kwerenda_z_AKORD[[#This Row],[CZAS_START]]) &amp;"-"&amp; YEAR(Tabela_Kwerenda_z_AKORD[[#This Row],[CZAS_START]])</f>
        <v>0-1-1900</v>
      </c>
      <c r="K4255" t="e">
        <f>INDEX(AKORDT[],MATCH(Tabela_Kwerenda_z_AKORD[[#This Row],[PRACOWNICY_ID]],AKORDT[PRACOWNICY_ID],0),1)</f>
        <v>#N/A</v>
      </c>
    </row>
    <row r="4256" spans="1:11">
      <c r="A4256" s="11"/>
      <c r="B4256" s="11"/>
      <c r="F4256" s="11"/>
      <c r="I4256" t="str">
        <f>LEFT(Tabela_Kwerenda_z_AKORD[[#This Row],[NR_KOMISJI]],5)</f>
        <v/>
      </c>
      <c r="J4256" t="str">
        <f>DAY(Tabela_Kwerenda_z_AKORD[[#This Row],[CZAS_START]]) &amp;"-"&amp; MONTH(Tabela_Kwerenda_z_AKORD[[#This Row],[CZAS_START]]) &amp;"-"&amp; YEAR(Tabela_Kwerenda_z_AKORD[[#This Row],[CZAS_START]])</f>
        <v>0-1-1900</v>
      </c>
      <c r="K4256" t="e">
        <f>INDEX(AKORDT[],MATCH(Tabela_Kwerenda_z_AKORD[[#This Row],[PRACOWNICY_ID]],AKORDT[PRACOWNICY_ID],0),1)</f>
        <v>#N/A</v>
      </c>
    </row>
    <row r="4257" spans="1:11">
      <c r="A4257" s="11"/>
      <c r="B4257" s="11"/>
      <c r="F4257" s="11"/>
      <c r="I4257" t="str">
        <f>LEFT(Tabela_Kwerenda_z_AKORD[[#This Row],[NR_KOMISJI]],5)</f>
        <v/>
      </c>
      <c r="J4257" t="str">
        <f>DAY(Tabela_Kwerenda_z_AKORD[[#This Row],[CZAS_START]]) &amp;"-"&amp; MONTH(Tabela_Kwerenda_z_AKORD[[#This Row],[CZAS_START]]) &amp;"-"&amp; YEAR(Tabela_Kwerenda_z_AKORD[[#This Row],[CZAS_START]])</f>
        <v>0-1-1900</v>
      </c>
      <c r="K4257" t="e">
        <f>INDEX(AKORDT[],MATCH(Tabela_Kwerenda_z_AKORD[[#This Row],[PRACOWNICY_ID]],AKORDT[PRACOWNICY_ID],0),1)</f>
        <v>#N/A</v>
      </c>
    </row>
    <row r="4258" spans="1:11">
      <c r="A4258" s="11"/>
      <c r="B4258" s="11"/>
      <c r="F4258" s="11"/>
      <c r="I4258" t="str">
        <f>LEFT(Tabela_Kwerenda_z_AKORD[[#This Row],[NR_KOMISJI]],5)</f>
        <v/>
      </c>
      <c r="J4258" t="str">
        <f>DAY(Tabela_Kwerenda_z_AKORD[[#This Row],[CZAS_START]]) &amp;"-"&amp; MONTH(Tabela_Kwerenda_z_AKORD[[#This Row],[CZAS_START]]) &amp;"-"&amp; YEAR(Tabela_Kwerenda_z_AKORD[[#This Row],[CZAS_START]])</f>
        <v>0-1-1900</v>
      </c>
      <c r="K4258" t="e">
        <f>INDEX(AKORDT[],MATCH(Tabela_Kwerenda_z_AKORD[[#This Row],[PRACOWNICY_ID]],AKORDT[PRACOWNICY_ID],0),1)</f>
        <v>#N/A</v>
      </c>
    </row>
    <row r="4259" spans="1:11">
      <c r="A4259" s="11"/>
      <c r="B4259" s="11"/>
      <c r="F4259" s="11"/>
      <c r="I4259" t="str">
        <f>LEFT(Tabela_Kwerenda_z_AKORD[[#This Row],[NR_KOMISJI]],5)</f>
        <v/>
      </c>
      <c r="J4259" t="str">
        <f>DAY(Tabela_Kwerenda_z_AKORD[[#This Row],[CZAS_START]]) &amp;"-"&amp; MONTH(Tabela_Kwerenda_z_AKORD[[#This Row],[CZAS_START]]) &amp;"-"&amp; YEAR(Tabela_Kwerenda_z_AKORD[[#This Row],[CZAS_START]])</f>
        <v>0-1-1900</v>
      </c>
      <c r="K4259" t="e">
        <f>INDEX(AKORDT[],MATCH(Tabela_Kwerenda_z_AKORD[[#This Row],[PRACOWNICY_ID]],AKORDT[PRACOWNICY_ID],0),1)</f>
        <v>#N/A</v>
      </c>
    </row>
    <row r="4260" spans="1:11">
      <c r="A4260" s="11"/>
      <c r="B4260" s="11"/>
      <c r="F4260" s="11"/>
      <c r="I4260" t="str">
        <f>LEFT(Tabela_Kwerenda_z_AKORD[[#This Row],[NR_KOMISJI]],5)</f>
        <v/>
      </c>
      <c r="J4260" t="str">
        <f>DAY(Tabela_Kwerenda_z_AKORD[[#This Row],[CZAS_START]]) &amp;"-"&amp; MONTH(Tabela_Kwerenda_z_AKORD[[#This Row],[CZAS_START]]) &amp;"-"&amp; YEAR(Tabela_Kwerenda_z_AKORD[[#This Row],[CZAS_START]])</f>
        <v>0-1-1900</v>
      </c>
      <c r="K4260" t="e">
        <f>INDEX(AKORDT[],MATCH(Tabela_Kwerenda_z_AKORD[[#This Row],[PRACOWNICY_ID]],AKORDT[PRACOWNICY_ID],0),1)</f>
        <v>#N/A</v>
      </c>
    </row>
    <row r="4261" spans="1:11">
      <c r="A4261" s="11"/>
      <c r="B4261" s="11"/>
      <c r="F4261" s="11"/>
      <c r="I4261" t="str">
        <f>LEFT(Tabela_Kwerenda_z_AKORD[[#This Row],[NR_KOMISJI]],5)</f>
        <v/>
      </c>
      <c r="J4261" t="str">
        <f>DAY(Tabela_Kwerenda_z_AKORD[[#This Row],[CZAS_START]]) &amp;"-"&amp; MONTH(Tabela_Kwerenda_z_AKORD[[#This Row],[CZAS_START]]) &amp;"-"&amp; YEAR(Tabela_Kwerenda_z_AKORD[[#This Row],[CZAS_START]])</f>
        <v>0-1-1900</v>
      </c>
      <c r="K4261" t="e">
        <f>INDEX(AKORDT[],MATCH(Tabela_Kwerenda_z_AKORD[[#This Row],[PRACOWNICY_ID]],AKORDT[PRACOWNICY_ID],0),1)</f>
        <v>#N/A</v>
      </c>
    </row>
    <row r="4262" spans="1:11">
      <c r="A4262" s="11"/>
      <c r="B4262" s="11"/>
      <c r="F4262" s="11"/>
      <c r="I4262" t="str">
        <f>LEFT(Tabela_Kwerenda_z_AKORD[[#This Row],[NR_KOMISJI]],5)</f>
        <v/>
      </c>
      <c r="J4262" t="str">
        <f>DAY(Tabela_Kwerenda_z_AKORD[[#This Row],[CZAS_START]]) &amp;"-"&amp; MONTH(Tabela_Kwerenda_z_AKORD[[#This Row],[CZAS_START]]) &amp;"-"&amp; YEAR(Tabela_Kwerenda_z_AKORD[[#This Row],[CZAS_START]])</f>
        <v>0-1-1900</v>
      </c>
      <c r="K4262" t="e">
        <f>INDEX(AKORDT[],MATCH(Tabela_Kwerenda_z_AKORD[[#This Row],[PRACOWNICY_ID]],AKORDT[PRACOWNICY_ID],0),1)</f>
        <v>#N/A</v>
      </c>
    </row>
    <row r="4263" spans="1:11">
      <c r="A4263" s="11"/>
      <c r="B4263" s="11"/>
      <c r="F4263" s="11"/>
      <c r="I4263" t="str">
        <f>LEFT(Tabela_Kwerenda_z_AKORD[[#This Row],[NR_KOMISJI]],5)</f>
        <v/>
      </c>
      <c r="J4263" t="str">
        <f>DAY(Tabela_Kwerenda_z_AKORD[[#This Row],[CZAS_START]]) &amp;"-"&amp; MONTH(Tabela_Kwerenda_z_AKORD[[#This Row],[CZAS_START]]) &amp;"-"&amp; YEAR(Tabela_Kwerenda_z_AKORD[[#This Row],[CZAS_START]])</f>
        <v>0-1-1900</v>
      </c>
      <c r="K4263" t="e">
        <f>INDEX(AKORDT[],MATCH(Tabela_Kwerenda_z_AKORD[[#This Row],[PRACOWNICY_ID]],AKORDT[PRACOWNICY_ID],0),1)</f>
        <v>#N/A</v>
      </c>
    </row>
    <row r="4264" spans="1:11">
      <c r="A4264" s="11"/>
      <c r="B4264" s="11"/>
      <c r="F4264" s="11"/>
      <c r="I4264" t="str">
        <f>LEFT(Tabela_Kwerenda_z_AKORD[[#This Row],[NR_KOMISJI]],5)</f>
        <v/>
      </c>
      <c r="J4264" t="str">
        <f>DAY(Tabela_Kwerenda_z_AKORD[[#This Row],[CZAS_START]]) &amp;"-"&amp; MONTH(Tabela_Kwerenda_z_AKORD[[#This Row],[CZAS_START]]) &amp;"-"&amp; YEAR(Tabela_Kwerenda_z_AKORD[[#This Row],[CZAS_START]])</f>
        <v>0-1-1900</v>
      </c>
      <c r="K4264" t="e">
        <f>INDEX(AKORDT[],MATCH(Tabela_Kwerenda_z_AKORD[[#This Row],[PRACOWNICY_ID]],AKORDT[PRACOWNICY_ID],0),1)</f>
        <v>#N/A</v>
      </c>
    </row>
    <row r="4265" spans="1:11">
      <c r="A4265" s="11"/>
      <c r="B4265" s="11"/>
      <c r="F4265" s="11"/>
      <c r="I4265" t="str">
        <f>LEFT(Tabela_Kwerenda_z_AKORD[[#This Row],[NR_KOMISJI]],5)</f>
        <v/>
      </c>
      <c r="J4265" t="str">
        <f>DAY(Tabela_Kwerenda_z_AKORD[[#This Row],[CZAS_START]]) &amp;"-"&amp; MONTH(Tabela_Kwerenda_z_AKORD[[#This Row],[CZAS_START]]) &amp;"-"&amp; YEAR(Tabela_Kwerenda_z_AKORD[[#This Row],[CZAS_START]])</f>
        <v>0-1-1900</v>
      </c>
      <c r="K4265" t="e">
        <f>INDEX(AKORDT[],MATCH(Tabela_Kwerenda_z_AKORD[[#This Row],[PRACOWNICY_ID]],AKORDT[PRACOWNICY_ID],0),1)</f>
        <v>#N/A</v>
      </c>
    </row>
    <row r="4266" spans="1:11">
      <c r="A4266" s="11"/>
      <c r="B4266" s="11"/>
      <c r="F4266" s="11"/>
      <c r="I4266" t="str">
        <f>LEFT(Tabela_Kwerenda_z_AKORD[[#This Row],[NR_KOMISJI]],5)</f>
        <v/>
      </c>
      <c r="J4266" t="str">
        <f>DAY(Tabela_Kwerenda_z_AKORD[[#This Row],[CZAS_START]]) &amp;"-"&amp; MONTH(Tabela_Kwerenda_z_AKORD[[#This Row],[CZAS_START]]) &amp;"-"&amp; YEAR(Tabela_Kwerenda_z_AKORD[[#This Row],[CZAS_START]])</f>
        <v>0-1-1900</v>
      </c>
      <c r="K4266" t="e">
        <f>INDEX(AKORDT[],MATCH(Tabela_Kwerenda_z_AKORD[[#This Row],[PRACOWNICY_ID]],AKORDT[PRACOWNICY_ID],0),1)</f>
        <v>#N/A</v>
      </c>
    </row>
    <row r="4267" spans="1:11">
      <c r="A4267" s="11"/>
      <c r="B4267" s="11"/>
      <c r="F4267" s="11"/>
      <c r="I4267" t="str">
        <f>LEFT(Tabela_Kwerenda_z_AKORD[[#This Row],[NR_KOMISJI]],5)</f>
        <v/>
      </c>
      <c r="J4267" t="str">
        <f>DAY(Tabela_Kwerenda_z_AKORD[[#This Row],[CZAS_START]]) &amp;"-"&amp; MONTH(Tabela_Kwerenda_z_AKORD[[#This Row],[CZAS_START]]) &amp;"-"&amp; YEAR(Tabela_Kwerenda_z_AKORD[[#This Row],[CZAS_START]])</f>
        <v>0-1-1900</v>
      </c>
      <c r="K4267" t="e">
        <f>INDEX(AKORDT[],MATCH(Tabela_Kwerenda_z_AKORD[[#This Row],[PRACOWNICY_ID]],AKORDT[PRACOWNICY_ID],0),1)</f>
        <v>#N/A</v>
      </c>
    </row>
    <row r="4268" spans="1:11">
      <c r="A4268" s="11"/>
      <c r="B4268" s="11"/>
      <c r="F4268" s="11"/>
      <c r="I4268" t="str">
        <f>LEFT(Tabela_Kwerenda_z_AKORD[[#This Row],[NR_KOMISJI]],5)</f>
        <v/>
      </c>
      <c r="J4268" t="str">
        <f>DAY(Tabela_Kwerenda_z_AKORD[[#This Row],[CZAS_START]]) &amp;"-"&amp; MONTH(Tabela_Kwerenda_z_AKORD[[#This Row],[CZAS_START]]) &amp;"-"&amp; YEAR(Tabela_Kwerenda_z_AKORD[[#This Row],[CZAS_START]])</f>
        <v>0-1-1900</v>
      </c>
      <c r="K4268" t="e">
        <f>INDEX(AKORDT[],MATCH(Tabela_Kwerenda_z_AKORD[[#This Row],[PRACOWNICY_ID]],AKORDT[PRACOWNICY_ID],0),1)</f>
        <v>#N/A</v>
      </c>
    </row>
    <row r="4269" spans="1:11">
      <c r="A4269" s="11"/>
      <c r="B4269" s="11"/>
      <c r="F4269" s="11"/>
      <c r="I4269" t="str">
        <f>LEFT(Tabela_Kwerenda_z_AKORD[[#This Row],[NR_KOMISJI]],5)</f>
        <v/>
      </c>
      <c r="J4269" t="str">
        <f>DAY(Tabela_Kwerenda_z_AKORD[[#This Row],[CZAS_START]]) &amp;"-"&amp; MONTH(Tabela_Kwerenda_z_AKORD[[#This Row],[CZAS_START]]) &amp;"-"&amp; YEAR(Tabela_Kwerenda_z_AKORD[[#This Row],[CZAS_START]])</f>
        <v>0-1-1900</v>
      </c>
      <c r="K4269" t="e">
        <f>INDEX(AKORDT[],MATCH(Tabela_Kwerenda_z_AKORD[[#This Row],[PRACOWNICY_ID]],AKORDT[PRACOWNICY_ID],0),1)</f>
        <v>#N/A</v>
      </c>
    </row>
    <row r="4270" spans="1:11">
      <c r="A4270" s="11"/>
      <c r="B4270" s="11"/>
      <c r="F4270" s="11"/>
      <c r="I4270" t="str">
        <f>LEFT(Tabela_Kwerenda_z_AKORD[[#This Row],[NR_KOMISJI]],5)</f>
        <v/>
      </c>
      <c r="J4270" t="str">
        <f>DAY(Tabela_Kwerenda_z_AKORD[[#This Row],[CZAS_START]]) &amp;"-"&amp; MONTH(Tabela_Kwerenda_z_AKORD[[#This Row],[CZAS_START]]) &amp;"-"&amp; YEAR(Tabela_Kwerenda_z_AKORD[[#This Row],[CZAS_START]])</f>
        <v>0-1-1900</v>
      </c>
      <c r="K4270" t="e">
        <f>INDEX(AKORDT[],MATCH(Tabela_Kwerenda_z_AKORD[[#This Row],[PRACOWNICY_ID]],AKORDT[PRACOWNICY_ID],0),1)</f>
        <v>#N/A</v>
      </c>
    </row>
    <row r="4271" spans="1:11">
      <c r="A4271" s="11"/>
      <c r="B4271" s="11"/>
      <c r="F4271" s="11"/>
      <c r="I4271" t="str">
        <f>LEFT(Tabela_Kwerenda_z_AKORD[[#This Row],[NR_KOMISJI]],5)</f>
        <v/>
      </c>
      <c r="J4271" t="str">
        <f>DAY(Tabela_Kwerenda_z_AKORD[[#This Row],[CZAS_START]]) &amp;"-"&amp; MONTH(Tabela_Kwerenda_z_AKORD[[#This Row],[CZAS_START]]) &amp;"-"&amp; YEAR(Tabela_Kwerenda_z_AKORD[[#This Row],[CZAS_START]])</f>
        <v>0-1-1900</v>
      </c>
      <c r="K4271" t="e">
        <f>INDEX(AKORDT[],MATCH(Tabela_Kwerenda_z_AKORD[[#This Row],[PRACOWNICY_ID]],AKORDT[PRACOWNICY_ID],0),1)</f>
        <v>#N/A</v>
      </c>
    </row>
    <row r="4272" spans="1:11">
      <c r="A4272" s="11"/>
      <c r="B4272" s="11"/>
      <c r="F4272" s="11"/>
      <c r="I4272" t="str">
        <f>LEFT(Tabela_Kwerenda_z_AKORD[[#This Row],[NR_KOMISJI]],5)</f>
        <v/>
      </c>
      <c r="J4272" t="str">
        <f>DAY(Tabela_Kwerenda_z_AKORD[[#This Row],[CZAS_START]]) &amp;"-"&amp; MONTH(Tabela_Kwerenda_z_AKORD[[#This Row],[CZAS_START]]) &amp;"-"&amp; YEAR(Tabela_Kwerenda_z_AKORD[[#This Row],[CZAS_START]])</f>
        <v>0-1-1900</v>
      </c>
      <c r="K4272" t="e">
        <f>INDEX(AKORDT[],MATCH(Tabela_Kwerenda_z_AKORD[[#This Row],[PRACOWNICY_ID]],AKORDT[PRACOWNICY_ID],0),1)</f>
        <v>#N/A</v>
      </c>
    </row>
    <row r="4273" spans="1:11">
      <c r="A4273" s="11"/>
      <c r="B4273" s="11"/>
      <c r="F4273" s="11"/>
      <c r="I4273" t="str">
        <f>LEFT(Tabela_Kwerenda_z_AKORD[[#This Row],[NR_KOMISJI]],5)</f>
        <v/>
      </c>
      <c r="J4273" t="str">
        <f>DAY(Tabela_Kwerenda_z_AKORD[[#This Row],[CZAS_START]]) &amp;"-"&amp; MONTH(Tabela_Kwerenda_z_AKORD[[#This Row],[CZAS_START]]) &amp;"-"&amp; YEAR(Tabela_Kwerenda_z_AKORD[[#This Row],[CZAS_START]])</f>
        <v>0-1-1900</v>
      </c>
      <c r="K4273" t="e">
        <f>INDEX(AKORDT[],MATCH(Tabela_Kwerenda_z_AKORD[[#This Row],[PRACOWNICY_ID]],AKORDT[PRACOWNICY_ID],0),1)</f>
        <v>#N/A</v>
      </c>
    </row>
    <row r="4274" spans="1:11">
      <c r="A4274" s="11"/>
      <c r="B4274" s="11"/>
      <c r="F4274" s="11"/>
      <c r="I4274" t="str">
        <f>LEFT(Tabela_Kwerenda_z_AKORD[[#This Row],[NR_KOMISJI]],5)</f>
        <v/>
      </c>
      <c r="J4274" t="str">
        <f>DAY(Tabela_Kwerenda_z_AKORD[[#This Row],[CZAS_START]]) &amp;"-"&amp; MONTH(Tabela_Kwerenda_z_AKORD[[#This Row],[CZAS_START]]) &amp;"-"&amp; YEAR(Tabela_Kwerenda_z_AKORD[[#This Row],[CZAS_START]])</f>
        <v>0-1-1900</v>
      </c>
      <c r="K4274" t="e">
        <f>INDEX(AKORDT[],MATCH(Tabela_Kwerenda_z_AKORD[[#This Row],[PRACOWNICY_ID]],AKORDT[PRACOWNICY_ID],0),1)</f>
        <v>#N/A</v>
      </c>
    </row>
    <row r="4275" spans="1:11">
      <c r="A4275" s="11"/>
      <c r="B4275" s="11"/>
      <c r="F4275" s="11"/>
      <c r="I4275" t="str">
        <f>LEFT(Tabela_Kwerenda_z_AKORD[[#This Row],[NR_KOMISJI]],5)</f>
        <v/>
      </c>
      <c r="J4275" t="str">
        <f>DAY(Tabela_Kwerenda_z_AKORD[[#This Row],[CZAS_START]]) &amp;"-"&amp; MONTH(Tabela_Kwerenda_z_AKORD[[#This Row],[CZAS_START]]) &amp;"-"&amp; YEAR(Tabela_Kwerenda_z_AKORD[[#This Row],[CZAS_START]])</f>
        <v>0-1-1900</v>
      </c>
      <c r="K4275" t="e">
        <f>INDEX(AKORDT[],MATCH(Tabela_Kwerenda_z_AKORD[[#This Row],[PRACOWNICY_ID]],AKORDT[PRACOWNICY_ID],0),1)</f>
        <v>#N/A</v>
      </c>
    </row>
    <row r="4276" spans="1:11">
      <c r="A4276" s="11"/>
      <c r="B4276" s="11"/>
      <c r="F4276" s="11"/>
      <c r="I4276" t="str">
        <f>LEFT(Tabela_Kwerenda_z_AKORD[[#This Row],[NR_KOMISJI]],5)</f>
        <v/>
      </c>
      <c r="J4276" t="str">
        <f>DAY(Tabela_Kwerenda_z_AKORD[[#This Row],[CZAS_START]]) &amp;"-"&amp; MONTH(Tabela_Kwerenda_z_AKORD[[#This Row],[CZAS_START]]) &amp;"-"&amp; YEAR(Tabela_Kwerenda_z_AKORD[[#This Row],[CZAS_START]])</f>
        <v>0-1-1900</v>
      </c>
      <c r="K4276" t="e">
        <f>INDEX(AKORDT[],MATCH(Tabela_Kwerenda_z_AKORD[[#This Row],[PRACOWNICY_ID]],AKORDT[PRACOWNICY_ID],0),1)</f>
        <v>#N/A</v>
      </c>
    </row>
    <row r="4277" spans="1:11">
      <c r="A4277" s="11"/>
      <c r="B4277" s="11"/>
      <c r="F4277" s="11"/>
      <c r="I4277" t="str">
        <f>LEFT(Tabela_Kwerenda_z_AKORD[[#This Row],[NR_KOMISJI]],5)</f>
        <v/>
      </c>
      <c r="J4277" t="str">
        <f>DAY(Tabela_Kwerenda_z_AKORD[[#This Row],[CZAS_START]]) &amp;"-"&amp; MONTH(Tabela_Kwerenda_z_AKORD[[#This Row],[CZAS_START]]) &amp;"-"&amp; YEAR(Tabela_Kwerenda_z_AKORD[[#This Row],[CZAS_START]])</f>
        <v>0-1-1900</v>
      </c>
      <c r="K4277" t="e">
        <f>INDEX(AKORDT[],MATCH(Tabela_Kwerenda_z_AKORD[[#This Row],[PRACOWNICY_ID]],AKORDT[PRACOWNICY_ID],0),1)</f>
        <v>#N/A</v>
      </c>
    </row>
    <row r="4278" spans="1:11">
      <c r="A4278" s="11"/>
      <c r="B4278" s="11"/>
      <c r="F4278" s="11"/>
      <c r="I4278" t="str">
        <f>LEFT(Tabela_Kwerenda_z_AKORD[[#This Row],[NR_KOMISJI]],5)</f>
        <v/>
      </c>
      <c r="J4278" t="str">
        <f>DAY(Tabela_Kwerenda_z_AKORD[[#This Row],[CZAS_START]]) &amp;"-"&amp; MONTH(Tabela_Kwerenda_z_AKORD[[#This Row],[CZAS_START]]) &amp;"-"&amp; YEAR(Tabela_Kwerenda_z_AKORD[[#This Row],[CZAS_START]])</f>
        <v>0-1-1900</v>
      </c>
      <c r="K4278" t="e">
        <f>INDEX(AKORDT[],MATCH(Tabela_Kwerenda_z_AKORD[[#This Row],[PRACOWNICY_ID]],AKORDT[PRACOWNICY_ID],0),1)</f>
        <v>#N/A</v>
      </c>
    </row>
    <row r="4279" spans="1:11">
      <c r="A4279" s="11"/>
      <c r="B4279" s="11"/>
      <c r="F4279" s="11"/>
      <c r="I4279" t="str">
        <f>LEFT(Tabela_Kwerenda_z_AKORD[[#This Row],[NR_KOMISJI]],5)</f>
        <v/>
      </c>
      <c r="J4279" t="str">
        <f>DAY(Tabela_Kwerenda_z_AKORD[[#This Row],[CZAS_START]]) &amp;"-"&amp; MONTH(Tabela_Kwerenda_z_AKORD[[#This Row],[CZAS_START]]) &amp;"-"&amp; YEAR(Tabela_Kwerenda_z_AKORD[[#This Row],[CZAS_START]])</f>
        <v>0-1-1900</v>
      </c>
      <c r="K4279" t="e">
        <f>INDEX(AKORDT[],MATCH(Tabela_Kwerenda_z_AKORD[[#This Row],[PRACOWNICY_ID]],AKORDT[PRACOWNICY_ID],0),1)</f>
        <v>#N/A</v>
      </c>
    </row>
    <row r="4280" spans="1:11">
      <c r="A4280" s="11"/>
      <c r="B4280" s="11"/>
      <c r="F4280" s="11"/>
      <c r="I4280" t="str">
        <f>LEFT(Tabela_Kwerenda_z_AKORD[[#This Row],[NR_KOMISJI]],5)</f>
        <v/>
      </c>
      <c r="J4280" t="str">
        <f>DAY(Tabela_Kwerenda_z_AKORD[[#This Row],[CZAS_START]]) &amp;"-"&amp; MONTH(Tabela_Kwerenda_z_AKORD[[#This Row],[CZAS_START]]) &amp;"-"&amp; YEAR(Tabela_Kwerenda_z_AKORD[[#This Row],[CZAS_START]])</f>
        <v>0-1-1900</v>
      </c>
      <c r="K4280" t="e">
        <f>INDEX(AKORDT[],MATCH(Tabela_Kwerenda_z_AKORD[[#This Row],[PRACOWNICY_ID]],AKORDT[PRACOWNICY_ID],0),1)</f>
        <v>#N/A</v>
      </c>
    </row>
    <row r="4281" spans="1:11">
      <c r="A4281" s="11"/>
      <c r="B4281" s="11"/>
      <c r="F4281" s="11"/>
      <c r="I4281" t="str">
        <f>LEFT(Tabela_Kwerenda_z_AKORD[[#This Row],[NR_KOMISJI]],5)</f>
        <v/>
      </c>
      <c r="J4281" t="str">
        <f>DAY(Tabela_Kwerenda_z_AKORD[[#This Row],[CZAS_START]]) &amp;"-"&amp; MONTH(Tabela_Kwerenda_z_AKORD[[#This Row],[CZAS_START]]) &amp;"-"&amp; YEAR(Tabela_Kwerenda_z_AKORD[[#This Row],[CZAS_START]])</f>
        <v>0-1-1900</v>
      </c>
      <c r="K4281" t="e">
        <f>INDEX(AKORDT[],MATCH(Tabela_Kwerenda_z_AKORD[[#This Row],[PRACOWNICY_ID]],AKORDT[PRACOWNICY_ID],0),1)</f>
        <v>#N/A</v>
      </c>
    </row>
    <row r="4282" spans="1:11">
      <c r="A4282" s="11"/>
      <c r="B4282" s="11"/>
      <c r="F4282" s="11"/>
      <c r="I4282" t="str">
        <f>LEFT(Tabela_Kwerenda_z_AKORD[[#This Row],[NR_KOMISJI]],5)</f>
        <v/>
      </c>
      <c r="J4282" t="str">
        <f>DAY(Tabela_Kwerenda_z_AKORD[[#This Row],[CZAS_START]]) &amp;"-"&amp; MONTH(Tabela_Kwerenda_z_AKORD[[#This Row],[CZAS_START]]) &amp;"-"&amp; YEAR(Tabela_Kwerenda_z_AKORD[[#This Row],[CZAS_START]])</f>
        <v>0-1-1900</v>
      </c>
      <c r="K4282" t="e">
        <f>INDEX(AKORDT[],MATCH(Tabela_Kwerenda_z_AKORD[[#This Row],[PRACOWNICY_ID]],AKORDT[PRACOWNICY_ID],0),1)</f>
        <v>#N/A</v>
      </c>
    </row>
    <row r="4283" spans="1:11">
      <c r="A4283" s="11"/>
      <c r="B4283" s="11"/>
      <c r="F4283" s="11"/>
      <c r="I4283" t="str">
        <f>LEFT(Tabela_Kwerenda_z_AKORD[[#This Row],[NR_KOMISJI]],5)</f>
        <v/>
      </c>
      <c r="J4283" t="str">
        <f>DAY(Tabela_Kwerenda_z_AKORD[[#This Row],[CZAS_START]]) &amp;"-"&amp; MONTH(Tabela_Kwerenda_z_AKORD[[#This Row],[CZAS_START]]) &amp;"-"&amp; YEAR(Tabela_Kwerenda_z_AKORD[[#This Row],[CZAS_START]])</f>
        <v>0-1-1900</v>
      </c>
      <c r="K4283" t="e">
        <f>INDEX(AKORDT[],MATCH(Tabela_Kwerenda_z_AKORD[[#This Row],[PRACOWNICY_ID]],AKORDT[PRACOWNICY_ID],0),1)</f>
        <v>#N/A</v>
      </c>
    </row>
    <row r="4284" spans="1:11">
      <c r="A4284" s="11"/>
      <c r="B4284" s="11"/>
      <c r="F4284" s="11"/>
      <c r="I4284" t="str">
        <f>LEFT(Tabela_Kwerenda_z_AKORD[[#This Row],[NR_KOMISJI]],5)</f>
        <v/>
      </c>
      <c r="J4284" t="str">
        <f>DAY(Tabela_Kwerenda_z_AKORD[[#This Row],[CZAS_START]]) &amp;"-"&amp; MONTH(Tabela_Kwerenda_z_AKORD[[#This Row],[CZAS_START]]) &amp;"-"&amp; YEAR(Tabela_Kwerenda_z_AKORD[[#This Row],[CZAS_START]])</f>
        <v>0-1-1900</v>
      </c>
      <c r="K4284" t="e">
        <f>INDEX(AKORDT[],MATCH(Tabela_Kwerenda_z_AKORD[[#This Row],[PRACOWNICY_ID]],AKORDT[PRACOWNICY_ID],0),1)</f>
        <v>#N/A</v>
      </c>
    </row>
    <row r="4285" spans="1:11">
      <c r="A4285" s="11"/>
      <c r="B4285" s="11"/>
      <c r="F4285" s="11"/>
      <c r="I4285" t="str">
        <f>LEFT(Tabela_Kwerenda_z_AKORD[[#This Row],[NR_KOMISJI]],5)</f>
        <v/>
      </c>
      <c r="J4285" t="str">
        <f>DAY(Tabela_Kwerenda_z_AKORD[[#This Row],[CZAS_START]]) &amp;"-"&amp; MONTH(Tabela_Kwerenda_z_AKORD[[#This Row],[CZAS_START]]) &amp;"-"&amp; YEAR(Tabela_Kwerenda_z_AKORD[[#This Row],[CZAS_START]])</f>
        <v>0-1-1900</v>
      </c>
      <c r="K4285" t="e">
        <f>INDEX(AKORDT[],MATCH(Tabela_Kwerenda_z_AKORD[[#This Row],[PRACOWNICY_ID]],AKORDT[PRACOWNICY_ID],0),1)</f>
        <v>#N/A</v>
      </c>
    </row>
    <row r="4286" spans="1:11">
      <c r="A4286" s="11"/>
      <c r="B4286" s="11"/>
      <c r="F4286" s="11"/>
      <c r="I4286" t="str">
        <f>LEFT(Tabela_Kwerenda_z_AKORD[[#This Row],[NR_KOMISJI]],5)</f>
        <v/>
      </c>
      <c r="J4286" t="str">
        <f>DAY(Tabela_Kwerenda_z_AKORD[[#This Row],[CZAS_START]]) &amp;"-"&amp; MONTH(Tabela_Kwerenda_z_AKORD[[#This Row],[CZAS_START]]) &amp;"-"&amp; YEAR(Tabela_Kwerenda_z_AKORD[[#This Row],[CZAS_START]])</f>
        <v>0-1-1900</v>
      </c>
      <c r="K4286" t="e">
        <f>INDEX(AKORDT[],MATCH(Tabela_Kwerenda_z_AKORD[[#This Row],[PRACOWNICY_ID]],AKORDT[PRACOWNICY_ID],0),1)</f>
        <v>#N/A</v>
      </c>
    </row>
    <row r="4287" spans="1:11">
      <c r="A4287" s="11"/>
      <c r="B4287" s="11"/>
      <c r="F4287" s="11"/>
      <c r="I4287" t="str">
        <f>LEFT(Tabela_Kwerenda_z_AKORD[[#This Row],[NR_KOMISJI]],5)</f>
        <v/>
      </c>
      <c r="J4287" t="str">
        <f>DAY(Tabela_Kwerenda_z_AKORD[[#This Row],[CZAS_START]]) &amp;"-"&amp; MONTH(Tabela_Kwerenda_z_AKORD[[#This Row],[CZAS_START]]) &amp;"-"&amp; YEAR(Tabela_Kwerenda_z_AKORD[[#This Row],[CZAS_START]])</f>
        <v>0-1-1900</v>
      </c>
      <c r="K4287" t="e">
        <f>INDEX(AKORDT[],MATCH(Tabela_Kwerenda_z_AKORD[[#This Row],[PRACOWNICY_ID]],AKORDT[PRACOWNICY_ID],0),1)</f>
        <v>#N/A</v>
      </c>
    </row>
    <row r="4288" spans="1:11">
      <c r="A4288" s="11"/>
      <c r="B4288" s="11"/>
      <c r="F4288" s="11"/>
      <c r="I4288" t="str">
        <f>LEFT(Tabela_Kwerenda_z_AKORD[[#This Row],[NR_KOMISJI]],5)</f>
        <v/>
      </c>
      <c r="J4288" t="str">
        <f>DAY(Tabela_Kwerenda_z_AKORD[[#This Row],[CZAS_START]]) &amp;"-"&amp; MONTH(Tabela_Kwerenda_z_AKORD[[#This Row],[CZAS_START]]) &amp;"-"&amp; YEAR(Tabela_Kwerenda_z_AKORD[[#This Row],[CZAS_START]])</f>
        <v>0-1-1900</v>
      </c>
      <c r="K4288" t="e">
        <f>INDEX(AKORDT[],MATCH(Tabela_Kwerenda_z_AKORD[[#This Row],[PRACOWNICY_ID]],AKORDT[PRACOWNICY_ID],0),1)</f>
        <v>#N/A</v>
      </c>
    </row>
    <row r="4289" spans="1:11">
      <c r="A4289" s="11"/>
      <c r="B4289" s="11"/>
      <c r="F4289" s="11"/>
      <c r="I4289" t="str">
        <f>LEFT(Tabela_Kwerenda_z_AKORD[[#This Row],[NR_KOMISJI]],5)</f>
        <v/>
      </c>
      <c r="J4289" t="str">
        <f>DAY(Tabela_Kwerenda_z_AKORD[[#This Row],[CZAS_START]]) &amp;"-"&amp; MONTH(Tabela_Kwerenda_z_AKORD[[#This Row],[CZAS_START]]) &amp;"-"&amp; YEAR(Tabela_Kwerenda_z_AKORD[[#This Row],[CZAS_START]])</f>
        <v>0-1-1900</v>
      </c>
      <c r="K4289" t="e">
        <f>INDEX(AKORDT[],MATCH(Tabela_Kwerenda_z_AKORD[[#This Row],[PRACOWNICY_ID]],AKORDT[PRACOWNICY_ID],0),1)</f>
        <v>#N/A</v>
      </c>
    </row>
    <row r="4290" spans="1:11">
      <c r="A4290" s="11"/>
      <c r="B4290" s="11"/>
      <c r="F4290" s="11"/>
      <c r="I4290" t="str">
        <f>LEFT(Tabela_Kwerenda_z_AKORD[[#This Row],[NR_KOMISJI]],5)</f>
        <v/>
      </c>
      <c r="J4290" t="str">
        <f>DAY(Tabela_Kwerenda_z_AKORD[[#This Row],[CZAS_START]]) &amp;"-"&amp; MONTH(Tabela_Kwerenda_z_AKORD[[#This Row],[CZAS_START]]) &amp;"-"&amp; YEAR(Tabela_Kwerenda_z_AKORD[[#This Row],[CZAS_START]])</f>
        <v>0-1-1900</v>
      </c>
      <c r="K4290" t="e">
        <f>INDEX(AKORDT[],MATCH(Tabela_Kwerenda_z_AKORD[[#This Row],[PRACOWNICY_ID]],AKORDT[PRACOWNICY_ID],0),1)</f>
        <v>#N/A</v>
      </c>
    </row>
    <row r="4291" spans="1:11">
      <c r="A4291" s="11"/>
      <c r="B4291" s="11"/>
      <c r="F4291" s="11"/>
      <c r="I4291" t="str">
        <f>LEFT(Tabela_Kwerenda_z_AKORD[[#This Row],[NR_KOMISJI]],5)</f>
        <v/>
      </c>
      <c r="J4291" t="str">
        <f>DAY(Tabela_Kwerenda_z_AKORD[[#This Row],[CZAS_START]]) &amp;"-"&amp; MONTH(Tabela_Kwerenda_z_AKORD[[#This Row],[CZAS_START]]) &amp;"-"&amp; YEAR(Tabela_Kwerenda_z_AKORD[[#This Row],[CZAS_START]])</f>
        <v>0-1-1900</v>
      </c>
      <c r="K4291" t="e">
        <f>INDEX(AKORDT[],MATCH(Tabela_Kwerenda_z_AKORD[[#This Row],[PRACOWNICY_ID]],AKORDT[PRACOWNICY_ID],0),1)</f>
        <v>#N/A</v>
      </c>
    </row>
    <row r="4292" spans="1:11">
      <c r="A4292" s="11"/>
      <c r="B4292" s="11"/>
      <c r="F4292" s="11"/>
      <c r="I4292" t="str">
        <f>LEFT(Tabela_Kwerenda_z_AKORD[[#This Row],[NR_KOMISJI]],5)</f>
        <v/>
      </c>
      <c r="J4292" t="str">
        <f>DAY(Tabela_Kwerenda_z_AKORD[[#This Row],[CZAS_START]]) &amp;"-"&amp; MONTH(Tabela_Kwerenda_z_AKORD[[#This Row],[CZAS_START]]) &amp;"-"&amp; YEAR(Tabela_Kwerenda_z_AKORD[[#This Row],[CZAS_START]])</f>
        <v>0-1-1900</v>
      </c>
      <c r="K4292" t="e">
        <f>INDEX(AKORDT[],MATCH(Tabela_Kwerenda_z_AKORD[[#This Row],[PRACOWNICY_ID]],AKORDT[PRACOWNICY_ID],0),1)</f>
        <v>#N/A</v>
      </c>
    </row>
    <row r="4293" spans="1:11">
      <c r="A4293" s="11"/>
      <c r="B4293" s="11"/>
      <c r="F4293" s="11"/>
      <c r="I4293" t="str">
        <f>LEFT(Tabela_Kwerenda_z_AKORD[[#This Row],[NR_KOMISJI]],5)</f>
        <v/>
      </c>
      <c r="J4293" t="str">
        <f>DAY(Tabela_Kwerenda_z_AKORD[[#This Row],[CZAS_START]]) &amp;"-"&amp; MONTH(Tabela_Kwerenda_z_AKORD[[#This Row],[CZAS_START]]) &amp;"-"&amp; YEAR(Tabela_Kwerenda_z_AKORD[[#This Row],[CZAS_START]])</f>
        <v>0-1-1900</v>
      </c>
      <c r="K4293" t="e">
        <f>INDEX(AKORDT[],MATCH(Tabela_Kwerenda_z_AKORD[[#This Row],[PRACOWNICY_ID]],AKORDT[PRACOWNICY_ID],0),1)</f>
        <v>#N/A</v>
      </c>
    </row>
    <row r="4294" spans="1:11">
      <c r="A4294" s="11"/>
      <c r="B4294" s="11"/>
      <c r="F4294" s="11"/>
      <c r="I4294" t="str">
        <f>LEFT(Tabela_Kwerenda_z_AKORD[[#This Row],[NR_KOMISJI]],5)</f>
        <v/>
      </c>
      <c r="J4294" t="str">
        <f>DAY(Tabela_Kwerenda_z_AKORD[[#This Row],[CZAS_START]]) &amp;"-"&amp; MONTH(Tabela_Kwerenda_z_AKORD[[#This Row],[CZAS_START]]) &amp;"-"&amp; YEAR(Tabela_Kwerenda_z_AKORD[[#This Row],[CZAS_START]])</f>
        <v>0-1-1900</v>
      </c>
      <c r="K4294" t="e">
        <f>INDEX(AKORDT[],MATCH(Tabela_Kwerenda_z_AKORD[[#This Row],[PRACOWNICY_ID]],AKORDT[PRACOWNICY_ID],0),1)</f>
        <v>#N/A</v>
      </c>
    </row>
    <row r="4295" spans="1:11">
      <c r="A4295" s="11"/>
      <c r="B4295" s="11"/>
      <c r="F4295" s="11"/>
      <c r="I4295" t="str">
        <f>LEFT(Tabela_Kwerenda_z_AKORD[[#This Row],[NR_KOMISJI]],5)</f>
        <v/>
      </c>
      <c r="J4295" t="str">
        <f>DAY(Tabela_Kwerenda_z_AKORD[[#This Row],[CZAS_START]]) &amp;"-"&amp; MONTH(Tabela_Kwerenda_z_AKORD[[#This Row],[CZAS_START]]) &amp;"-"&amp; YEAR(Tabela_Kwerenda_z_AKORD[[#This Row],[CZAS_START]])</f>
        <v>0-1-1900</v>
      </c>
      <c r="K4295" t="e">
        <f>INDEX(AKORDT[],MATCH(Tabela_Kwerenda_z_AKORD[[#This Row],[PRACOWNICY_ID]],AKORDT[PRACOWNICY_ID],0),1)</f>
        <v>#N/A</v>
      </c>
    </row>
    <row r="4296" spans="1:11">
      <c r="A4296" s="11"/>
      <c r="B4296" s="11"/>
      <c r="F4296" s="11"/>
      <c r="I4296" t="str">
        <f>LEFT(Tabela_Kwerenda_z_AKORD[[#This Row],[NR_KOMISJI]],5)</f>
        <v/>
      </c>
      <c r="J4296" t="str">
        <f>DAY(Tabela_Kwerenda_z_AKORD[[#This Row],[CZAS_START]]) &amp;"-"&amp; MONTH(Tabela_Kwerenda_z_AKORD[[#This Row],[CZAS_START]]) &amp;"-"&amp; YEAR(Tabela_Kwerenda_z_AKORD[[#This Row],[CZAS_START]])</f>
        <v>0-1-1900</v>
      </c>
      <c r="K4296" t="e">
        <f>INDEX(AKORDT[],MATCH(Tabela_Kwerenda_z_AKORD[[#This Row],[PRACOWNICY_ID]],AKORDT[PRACOWNICY_ID],0),1)</f>
        <v>#N/A</v>
      </c>
    </row>
    <row r="4297" spans="1:11">
      <c r="A4297" s="11"/>
      <c r="B4297" s="11"/>
      <c r="F4297" s="11"/>
      <c r="I4297" t="str">
        <f>LEFT(Tabela_Kwerenda_z_AKORD[[#This Row],[NR_KOMISJI]],5)</f>
        <v/>
      </c>
      <c r="J4297" t="str">
        <f>DAY(Tabela_Kwerenda_z_AKORD[[#This Row],[CZAS_START]]) &amp;"-"&amp; MONTH(Tabela_Kwerenda_z_AKORD[[#This Row],[CZAS_START]]) &amp;"-"&amp; YEAR(Tabela_Kwerenda_z_AKORD[[#This Row],[CZAS_START]])</f>
        <v>0-1-1900</v>
      </c>
      <c r="K4297" t="e">
        <f>INDEX(AKORDT[],MATCH(Tabela_Kwerenda_z_AKORD[[#This Row],[PRACOWNICY_ID]],AKORDT[PRACOWNICY_ID],0),1)</f>
        <v>#N/A</v>
      </c>
    </row>
    <row r="4298" spans="1:11">
      <c r="A4298" s="11"/>
      <c r="B4298" s="11"/>
      <c r="F4298" s="11"/>
      <c r="I4298" t="str">
        <f>LEFT(Tabela_Kwerenda_z_AKORD[[#This Row],[NR_KOMISJI]],5)</f>
        <v/>
      </c>
      <c r="J4298" t="str">
        <f>DAY(Tabela_Kwerenda_z_AKORD[[#This Row],[CZAS_START]]) &amp;"-"&amp; MONTH(Tabela_Kwerenda_z_AKORD[[#This Row],[CZAS_START]]) &amp;"-"&amp; YEAR(Tabela_Kwerenda_z_AKORD[[#This Row],[CZAS_START]])</f>
        <v>0-1-1900</v>
      </c>
      <c r="K4298" t="e">
        <f>INDEX(AKORDT[],MATCH(Tabela_Kwerenda_z_AKORD[[#This Row],[PRACOWNICY_ID]],AKORDT[PRACOWNICY_ID],0),1)</f>
        <v>#N/A</v>
      </c>
    </row>
    <row r="4299" spans="1:11">
      <c r="A4299" s="11"/>
      <c r="B4299" s="11"/>
      <c r="F4299" s="11"/>
      <c r="I4299" t="str">
        <f>LEFT(Tabela_Kwerenda_z_AKORD[[#This Row],[NR_KOMISJI]],5)</f>
        <v/>
      </c>
      <c r="J4299" t="str">
        <f>DAY(Tabela_Kwerenda_z_AKORD[[#This Row],[CZAS_START]]) &amp;"-"&amp; MONTH(Tabela_Kwerenda_z_AKORD[[#This Row],[CZAS_START]]) &amp;"-"&amp; YEAR(Tabela_Kwerenda_z_AKORD[[#This Row],[CZAS_START]])</f>
        <v>0-1-1900</v>
      </c>
      <c r="K4299" t="e">
        <f>INDEX(AKORDT[],MATCH(Tabela_Kwerenda_z_AKORD[[#This Row],[PRACOWNICY_ID]],AKORDT[PRACOWNICY_ID],0),1)</f>
        <v>#N/A</v>
      </c>
    </row>
    <row r="4300" spans="1:11">
      <c r="A4300" s="11"/>
      <c r="B4300" s="11"/>
      <c r="F4300" s="11"/>
      <c r="I4300" t="str">
        <f>LEFT(Tabela_Kwerenda_z_AKORD[[#This Row],[NR_KOMISJI]],5)</f>
        <v/>
      </c>
      <c r="J4300" t="str">
        <f>DAY(Tabela_Kwerenda_z_AKORD[[#This Row],[CZAS_START]]) &amp;"-"&amp; MONTH(Tabela_Kwerenda_z_AKORD[[#This Row],[CZAS_START]]) &amp;"-"&amp; YEAR(Tabela_Kwerenda_z_AKORD[[#This Row],[CZAS_START]])</f>
        <v>0-1-1900</v>
      </c>
      <c r="K4300" t="e">
        <f>INDEX(AKORDT[],MATCH(Tabela_Kwerenda_z_AKORD[[#This Row],[PRACOWNICY_ID]],AKORDT[PRACOWNICY_ID],0),1)</f>
        <v>#N/A</v>
      </c>
    </row>
    <row r="4301" spans="1:11">
      <c r="A4301" s="11"/>
      <c r="B4301" s="11"/>
      <c r="F4301" s="11"/>
      <c r="I4301" t="str">
        <f>LEFT(Tabela_Kwerenda_z_AKORD[[#This Row],[NR_KOMISJI]],5)</f>
        <v/>
      </c>
      <c r="J4301" t="str">
        <f>DAY(Tabela_Kwerenda_z_AKORD[[#This Row],[CZAS_START]]) &amp;"-"&amp; MONTH(Tabela_Kwerenda_z_AKORD[[#This Row],[CZAS_START]]) &amp;"-"&amp; YEAR(Tabela_Kwerenda_z_AKORD[[#This Row],[CZAS_START]])</f>
        <v>0-1-1900</v>
      </c>
      <c r="K4301" t="e">
        <f>INDEX(AKORDT[],MATCH(Tabela_Kwerenda_z_AKORD[[#This Row],[PRACOWNICY_ID]],AKORDT[PRACOWNICY_ID],0),1)</f>
        <v>#N/A</v>
      </c>
    </row>
    <row r="4302" spans="1:11">
      <c r="A4302" s="11"/>
      <c r="B4302" s="11"/>
      <c r="F4302" s="11"/>
      <c r="I4302" t="str">
        <f>LEFT(Tabela_Kwerenda_z_AKORD[[#This Row],[NR_KOMISJI]],5)</f>
        <v/>
      </c>
      <c r="J4302" t="str">
        <f>DAY(Tabela_Kwerenda_z_AKORD[[#This Row],[CZAS_START]]) &amp;"-"&amp; MONTH(Tabela_Kwerenda_z_AKORD[[#This Row],[CZAS_START]]) &amp;"-"&amp; YEAR(Tabela_Kwerenda_z_AKORD[[#This Row],[CZAS_START]])</f>
        <v>0-1-1900</v>
      </c>
      <c r="K4302" t="e">
        <f>INDEX(AKORDT[],MATCH(Tabela_Kwerenda_z_AKORD[[#This Row],[PRACOWNICY_ID]],AKORDT[PRACOWNICY_ID],0),1)</f>
        <v>#N/A</v>
      </c>
    </row>
    <row r="4303" spans="1:11">
      <c r="A4303" s="11"/>
      <c r="B4303" s="11"/>
      <c r="F4303" s="11"/>
      <c r="I4303" t="str">
        <f>LEFT(Tabela_Kwerenda_z_AKORD[[#This Row],[NR_KOMISJI]],5)</f>
        <v/>
      </c>
      <c r="J4303" t="str">
        <f>DAY(Tabela_Kwerenda_z_AKORD[[#This Row],[CZAS_START]]) &amp;"-"&amp; MONTH(Tabela_Kwerenda_z_AKORD[[#This Row],[CZAS_START]]) &amp;"-"&amp; YEAR(Tabela_Kwerenda_z_AKORD[[#This Row],[CZAS_START]])</f>
        <v>0-1-1900</v>
      </c>
      <c r="K4303" t="e">
        <f>INDEX(AKORDT[],MATCH(Tabela_Kwerenda_z_AKORD[[#This Row],[PRACOWNICY_ID]],AKORDT[PRACOWNICY_ID],0),1)</f>
        <v>#N/A</v>
      </c>
    </row>
    <row r="4304" spans="1:11">
      <c r="A4304" s="11"/>
      <c r="B4304" s="11"/>
      <c r="F4304" s="11"/>
      <c r="I4304" t="str">
        <f>LEFT(Tabela_Kwerenda_z_AKORD[[#This Row],[NR_KOMISJI]],5)</f>
        <v/>
      </c>
      <c r="J4304" t="str">
        <f>DAY(Tabela_Kwerenda_z_AKORD[[#This Row],[CZAS_START]]) &amp;"-"&amp; MONTH(Tabela_Kwerenda_z_AKORD[[#This Row],[CZAS_START]]) &amp;"-"&amp; YEAR(Tabela_Kwerenda_z_AKORD[[#This Row],[CZAS_START]])</f>
        <v>0-1-1900</v>
      </c>
      <c r="K4304" t="e">
        <f>INDEX(AKORDT[],MATCH(Tabela_Kwerenda_z_AKORD[[#This Row],[PRACOWNICY_ID]],AKORDT[PRACOWNICY_ID],0),1)</f>
        <v>#N/A</v>
      </c>
    </row>
    <row r="4305" spans="1:11">
      <c r="A4305" s="11"/>
      <c r="B4305" s="11"/>
      <c r="F4305" s="11"/>
      <c r="I4305" t="str">
        <f>LEFT(Tabela_Kwerenda_z_AKORD[[#This Row],[NR_KOMISJI]],5)</f>
        <v/>
      </c>
      <c r="J4305" t="str">
        <f>DAY(Tabela_Kwerenda_z_AKORD[[#This Row],[CZAS_START]]) &amp;"-"&amp; MONTH(Tabela_Kwerenda_z_AKORD[[#This Row],[CZAS_START]]) &amp;"-"&amp; YEAR(Tabela_Kwerenda_z_AKORD[[#This Row],[CZAS_START]])</f>
        <v>0-1-1900</v>
      </c>
      <c r="K4305" t="e">
        <f>INDEX(AKORDT[],MATCH(Tabela_Kwerenda_z_AKORD[[#This Row],[PRACOWNICY_ID]],AKORDT[PRACOWNICY_ID],0),1)</f>
        <v>#N/A</v>
      </c>
    </row>
    <row r="4306" spans="1:11">
      <c r="A4306" s="11"/>
      <c r="B4306" s="11"/>
      <c r="F4306" s="11"/>
      <c r="I4306" t="str">
        <f>LEFT(Tabela_Kwerenda_z_AKORD[[#This Row],[NR_KOMISJI]],5)</f>
        <v/>
      </c>
      <c r="J4306" t="str">
        <f>DAY(Tabela_Kwerenda_z_AKORD[[#This Row],[CZAS_START]]) &amp;"-"&amp; MONTH(Tabela_Kwerenda_z_AKORD[[#This Row],[CZAS_START]]) &amp;"-"&amp; YEAR(Tabela_Kwerenda_z_AKORD[[#This Row],[CZAS_START]])</f>
        <v>0-1-1900</v>
      </c>
      <c r="K4306" t="e">
        <f>INDEX(AKORDT[],MATCH(Tabela_Kwerenda_z_AKORD[[#This Row],[PRACOWNICY_ID]],AKORDT[PRACOWNICY_ID],0),1)</f>
        <v>#N/A</v>
      </c>
    </row>
    <row r="4307" spans="1:11">
      <c r="A4307" s="11"/>
      <c r="B4307" s="11"/>
      <c r="F4307" s="11"/>
      <c r="I4307" t="str">
        <f>LEFT(Tabela_Kwerenda_z_AKORD[[#This Row],[NR_KOMISJI]],5)</f>
        <v/>
      </c>
      <c r="J4307" t="str">
        <f>DAY(Tabela_Kwerenda_z_AKORD[[#This Row],[CZAS_START]]) &amp;"-"&amp; MONTH(Tabela_Kwerenda_z_AKORD[[#This Row],[CZAS_START]]) &amp;"-"&amp; YEAR(Tabela_Kwerenda_z_AKORD[[#This Row],[CZAS_START]])</f>
        <v>0-1-1900</v>
      </c>
      <c r="K4307" t="e">
        <f>INDEX(AKORDT[],MATCH(Tabela_Kwerenda_z_AKORD[[#This Row],[PRACOWNICY_ID]],AKORDT[PRACOWNICY_ID],0),1)</f>
        <v>#N/A</v>
      </c>
    </row>
    <row r="4308" spans="1:11">
      <c r="A4308" s="11"/>
      <c r="B4308" s="11"/>
      <c r="F4308" s="11"/>
      <c r="I4308" t="str">
        <f>LEFT(Tabela_Kwerenda_z_AKORD[[#This Row],[NR_KOMISJI]],5)</f>
        <v/>
      </c>
      <c r="J4308" t="str">
        <f>DAY(Tabela_Kwerenda_z_AKORD[[#This Row],[CZAS_START]]) &amp;"-"&amp; MONTH(Tabela_Kwerenda_z_AKORD[[#This Row],[CZAS_START]]) &amp;"-"&amp; YEAR(Tabela_Kwerenda_z_AKORD[[#This Row],[CZAS_START]])</f>
        <v>0-1-1900</v>
      </c>
      <c r="K4308" t="e">
        <f>INDEX(AKORDT[],MATCH(Tabela_Kwerenda_z_AKORD[[#This Row],[PRACOWNICY_ID]],AKORDT[PRACOWNICY_ID],0),1)</f>
        <v>#N/A</v>
      </c>
    </row>
    <row r="4309" spans="1:11">
      <c r="A4309" s="11"/>
      <c r="B4309" s="11"/>
      <c r="F4309" s="11"/>
      <c r="I4309" t="str">
        <f>LEFT(Tabela_Kwerenda_z_AKORD[[#This Row],[NR_KOMISJI]],5)</f>
        <v/>
      </c>
      <c r="J4309" t="str">
        <f>DAY(Tabela_Kwerenda_z_AKORD[[#This Row],[CZAS_START]]) &amp;"-"&amp; MONTH(Tabela_Kwerenda_z_AKORD[[#This Row],[CZAS_START]]) &amp;"-"&amp; YEAR(Tabela_Kwerenda_z_AKORD[[#This Row],[CZAS_START]])</f>
        <v>0-1-1900</v>
      </c>
      <c r="K4309" t="e">
        <f>INDEX(AKORDT[],MATCH(Tabela_Kwerenda_z_AKORD[[#This Row],[PRACOWNICY_ID]],AKORDT[PRACOWNICY_ID],0),1)</f>
        <v>#N/A</v>
      </c>
    </row>
    <row r="4310" spans="1:11">
      <c r="A4310" s="11"/>
      <c r="B4310" s="11"/>
      <c r="F4310" s="11"/>
      <c r="I4310" t="str">
        <f>LEFT(Tabela_Kwerenda_z_AKORD[[#This Row],[NR_KOMISJI]],5)</f>
        <v/>
      </c>
      <c r="J4310" t="str">
        <f>DAY(Tabela_Kwerenda_z_AKORD[[#This Row],[CZAS_START]]) &amp;"-"&amp; MONTH(Tabela_Kwerenda_z_AKORD[[#This Row],[CZAS_START]]) &amp;"-"&amp; YEAR(Tabela_Kwerenda_z_AKORD[[#This Row],[CZAS_START]])</f>
        <v>0-1-1900</v>
      </c>
      <c r="K4310" t="e">
        <f>INDEX(AKORDT[],MATCH(Tabela_Kwerenda_z_AKORD[[#This Row],[PRACOWNICY_ID]],AKORDT[PRACOWNICY_ID],0),1)</f>
        <v>#N/A</v>
      </c>
    </row>
    <row r="4311" spans="1:11">
      <c r="A4311" s="11"/>
      <c r="B4311" s="11"/>
      <c r="F4311" s="11"/>
      <c r="I4311" t="str">
        <f>LEFT(Tabela_Kwerenda_z_AKORD[[#This Row],[NR_KOMISJI]],5)</f>
        <v/>
      </c>
      <c r="J4311" t="str">
        <f>DAY(Tabela_Kwerenda_z_AKORD[[#This Row],[CZAS_START]]) &amp;"-"&amp; MONTH(Tabela_Kwerenda_z_AKORD[[#This Row],[CZAS_START]]) &amp;"-"&amp; YEAR(Tabela_Kwerenda_z_AKORD[[#This Row],[CZAS_START]])</f>
        <v>0-1-1900</v>
      </c>
      <c r="K4311" t="e">
        <f>INDEX(AKORDT[],MATCH(Tabela_Kwerenda_z_AKORD[[#This Row],[PRACOWNICY_ID]],AKORDT[PRACOWNICY_ID],0),1)</f>
        <v>#N/A</v>
      </c>
    </row>
    <row r="4312" spans="1:11">
      <c r="A4312" s="11"/>
      <c r="B4312" s="11"/>
      <c r="F4312" s="11"/>
      <c r="I4312" t="str">
        <f>LEFT(Tabela_Kwerenda_z_AKORD[[#This Row],[NR_KOMISJI]],5)</f>
        <v/>
      </c>
      <c r="J4312" t="str">
        <f>DAY(Tabela_Kwerenda_z_AKORD[[#This Row],[CZAS_START]]) &amp;"-"&amp; MONTH(Tabela_Kwerenda_z_AKORD[[#This Row],[CZAS_START]]) &amp;"-"&amp; YEAR(Tabela_Kwerenda_z_AKORD[[#This Row],[CZAS_START]])</f>
        <v>0-1-1900</v>
      </c>
      <c r="K4312" t="e">
        <f>INDEX(AKORDT[],MATCH(Tabela_Kwerenda_z_AKORD[[#This Row],[PRACOWNICY_ID]],AKORDT[PRACOWNICY_ID],0),1)</f>
        <v>#N/A</v>
      </c>
    </row>
    <row r="4313" spans="1:11">
      <c r="A4313" s="11"/>
      <c r="B4313" s="11"/>
      <c r="F4313" s="11"/>
      <c r="I4313" t="str">
        <f>LEFT(Tabela_Kwerenda_z_AKORD[[#This Row],[NR_KOMISJI]],5)</f>
        <v/>
      </c>
      <c r="J4313" t="str">
        <f>DAY(Tabela_Kwerenda_z_AKORD[[#This Row],[CZAS_START]]) &amp;"-"&amp; MONTH(Tabela_Kwerenda_z_AKORD[[#This Row],[CZAS_START]]) &amp;"-"&amp; YEAR(Tabela_Kwerenda_z_AKORD[[#This Row],[CZAS_START]])</f>
        <v>0-1-1900</v>
      </c>
      <c r="K4313" t="e">
        <f>INDEX(AKORDT[],MATCH(Tabela_Kwerenda_z_AKORD[[#This Row],[PRACOWNICY_ID]],AKORDT[PRACOWNICY_ID],0),1)</f>
        <v>#N/A</v>
      </c>
    </row>
    <row r="4314" spans="1:11">
      <c r="A4314" s="11"/>
      <c r="B4314" s="11"/>
      <c r="F4314" s="11"/>
      <c r="I4314" t="str">
        <f>LEFT(Tabela_Kwerenda_z_AKORD[[#This Row],[NR_KOMISJI]],5)</f>
        <v/>
      </c>
      <c r="J4314" t="str">
        <f>DAY(Tabela_Kwerenda_z_AKORD[[#This Row],[CZAS_START]]) &amp;"-"&amp; MONTH(Tabela_Kwerenda_z_AKORD[[#This Row],[CZAS_START]]) &amp;"-"&amp; YEAR(Tabela_Kwerenda_z_AKORD[[#This Row],[CZAS_START]])</f>
        <v>0-1-1900</v>
      </c>
      <c r="K4314" t="e">
        <f>INDEX(AKORDT[],MATCH(Tabela_Kwerenda_z_AKORD[[#This Row],[PRACOWNICY_ID]],AKORDT[PRACOWNICY_ID],0),1)</f>
        <v>#N/A</v>
      </c>
    </row>
    <row r="4315" spans="1:11">
      <c r="A4315" s="11"/>
      <c r="B4315" s="11"/>
      <c r="F4315" s="11"/>
      <c r="I4315" t="str">
        <f>LEFT(Tabela_Kwerenda_z_AKORD[[#This Row],[NR_KOMISJI]],5)</f>
        <v/>
      </c>
      <c r="J4315" t="str">
        <f>DAY(Tabela_Kwerenda_z_AKORD[[#This Row],[CZAS_START]]) &amp;"-"&amp; MONTH(Tabela_Kwerenda_z_AKORD[[#This Row],[CZAS_START]]) &amp;"-"&amp; YEAR(Tabela_Kwerenda_z_AKORD[[#This Row],[CZAS_START]])</f>
        <v>0-1-1900</v>
      </c>
      <c r="K4315" t="e">
        <f>INDEX(AKORDT[],MATCH(Tabela_Kwerenda_z_AKORD[[#This Row],[PRACOWNICY_ID]],AKORDT[PRACOWNICY_ID],0),1)</f>
        <v>#N/A</v>
      </c>
    </row>
    <row r="4316" spans="1:11">
      <c r="A4316" s="11"/>
      <c r="B4316" s="11"/>
      <c r="F4316" s="11"/>
      <c r="I4316" t="str">
        <f>LEFT(Tabela_Kwerenda_z_AKORD[[#This Row],[NR_KOMISJI]],5)</f>
        <v/>
      </c>
      <c r="J4316" t="str">
        <f>DAY(Tabela_Kwerenda_z_AKORD[[#This Row],[CZAS_START]]) &amp;"-"&amp; MONTH(Tabela_Kwerenda_z_AKORD[[#This Row],[CZAS_START]]) &amp;"-"&amp; YEAR(Tabela_Kwerenda_z_AKORD[[#This Row],[CZAS_START]])</f>
        <v>0-1-1900</v>
      </c>
      <c r="K4316" t="e">
        <f>INDEX(AKORDT[],MATCH(Tabela_Kwerenda_z_AKORD[[#This Row],[PRACOWNICY_ID]],AKORDT[PRACOWNICY_ID],0),1)</f>
        <v>#N/A</v>
      </c>
    </row>
    <row r="4317" spans="1:11">
      <c r="A4317" s="11"/>
      <c r="B4317" s="11"/>
      <c r="F4317" s="11"/>
      <c r="I4317" t="str">
        <f>LEFT(Tabela_Kwerenda_z_AKORD[[#This Row],[NR_KOMISJI]],5)</f>
        <v/>
      </c>
      <c r="J4317" t="str">
        <f>DAY(Tabela_Kwerenda_z_AKORD[[#This Row],[CZAS_START]]) &amp;"-"&amp; MONTH(Tabela_Kwerenda_z_AKORD[[#This Row],[CZAS_START]]) &amp;"-"&amp; YEAR(Tabela_Kwerenda_z_AKORD[[#This Row],[CZAS_START]])</f>
        <v>0-1-1900</v>
      </c>
      <c r="K4317" t="e">
        <f>INDEX(AKORDT[],MATCH(Tabela_Kwerenda_z_AKORD[[#This Row],[PRACOWNICY_ID]],AKORDT[PRACOWNICY_ID],0),1)</f>
        <v>#N/A</v>
      </c>
    </row>
    <row r="4318" spans="1:11">
      <c r="A4318" s="11"/>
      <c r="B4318" s="11"/>
      <c r="F4318" s="11"/>
      <c r="I4318" t="str">
        <f>LEFT(Tabela_Kwerenda_z_AKORD[[#This Row],[NR_KOMISJI]],5)</f>
        <v/>
      </c>
      <c r="J4318" t="str">
        <f>DAY(Tabela_Kwerenda_z_AKORD[[#This Row],[CZAS_START]]) &amp;"-"&amp; MONTH(Tabela_Kwerenda_z_AKORD[[#This Row],[CZAS_START]]) &amp;"-"&amp; YEAR(Tabela_Kwerenda_z_AKORD[[#This Row],[CZAS_START]])</f>
        <v>0-1-1900</v>
      </c>
      <c r="K4318" t="e">
        <f>INDEX(AKORDT[],MATCH(Tabela_Kwerenda_z_AKORD[[#This Row],[PRACOWNICY_ID]],AKORDT[PRACOWNICY_ID],0),1)</f>
        <v>#N/A</v>
      </c>
    </row>
    <row r="4319" spans="1:11">
      <c r="A4319" s="11"/>
      <c r="B4319" s="11"/>
      <c r="F4319" s="11"/>
      <c r="I4319" t="str">
        <f>LEFT(Tabela_Kwerenda_z_AKORD[[#This Row],[NR_KOMISJI]],5)</f>
        <v/>
      </c>
      <c r="J4319" t="str">
        <f>DAY(Tabela_Kwerenda_z_AKORD[[#This Row],[CZAS_START]]) &amp;"-"&amp; MONTH(Tabela_Kwerenda_z_AKORD[[#This Row],[CZAS_START]]) &amp;"-"&amp; YEAR(Tabela_Kwerenda_z_AKORD[[#This Row],[CZAS_START]])</f>
        <v>0-1-1900</v>
      </c>
      <c r="K4319" t="e">
        <f>INDEX(AKORDT[],MATCH(Tabela_Kwerenda_z_AKORD[[#This Row],[PRACOWNICY_ID]],AKORDT[PRACOWNICY_ID],0),1)</f>
        <v>#N/A</v>
      </c>
    </row>
    <row r="4320" spans="1:11">
      <c r="A4320" s="11"/>
      <c r="B4320" s="11"/>
      <c r="F4320" s="11"/>
      <c r="I4320" t="str">
        <f>LEFT(Tabela_Kwerenda_z_AKORD[[#This Row],[NR_KOMISJI]],5)</f>
        <v/>
      </c>
      <c r="J4320" t="str">
        <f>DAY(Tabela_Kwerenda_z_AKORD[[#This Row],[CZAS_START]]) &amp;"-"&amp; MONTH(Tabela_Kwerenda_z_AKORD[[#This Row],[CZAS_START]]) &amp;"-"&amp; YEAR(Tabela_Kwerenda_z_AKORD[[#This Row],[CZAS_START]])</f>
        <v>0-1-1900</v>
      </c>
      <c r="K4320" t="e">
        <f>INDEX(AKORDT[],MATCH(Tabela_Kwerenda_z_AKORD[[#This Row],[PRACOWNICY_ID]],AKORDT[PRACOWNICY_ID],0),1)</f>
        <v>#N/A</v>
      </c>
    </row>
    <row r="4321" spans="1:11">
      <c r="A4321" s="11"/>
      <c r="B4321" s="11"/>
      <c r="F4321" s="11"/>
      <c r="I4321" t="str">
        <f>LEFT(Tabela_Kwerenda_z_AKORD[[#This Row],[NR_KOMISJI]],5)</f>
        <v/>
      </c>
      <c r="J4321" t="str">
        <f>DAY(Tabela_Kwerenda_z_AKORD[[#This Row],[CZAS_START]]) &amp;"-"&amp; MONTH(Tabela_Kwerenda_z_AKORD[[#This Row],[CZAS_START]]) &amp;"-"&amp; YEAR(Tabela_Kwerenda_z_AKORD[[#This Row],[CZAS_START]])</f>
        <v>0-1-1900</v>
      </c>
      <c r="K4321" t="e">
        <f>INDEX(AKORDT[],MATCH(Tabela_Kwerenda_z_AKORD[[#This Row],[PRACOWNICY_ID]],AKORDT[PRACOWNICY_ID],0),1)</f>
        <v>#N/A</v>
      </c>
    </row>
    <row r="4322" spans="1:11">
      <c r="A4322" s="11"/>
      <c r="B4322" s="11"/>
      <c r="F4322" s="11"/>
      <c r="I4322" t="str">
        <f>LEFT(Tabela_Kwerenda_z_AKORD[[#This Row],[NR_KOMISJI]],5)</f>
        <v/>
      </c>
      <c r="J4322" t="str">
        <f>DAY(Tabela_Kwerenda_z_AKORD[[#This Row],[CZAS_START]]) &amp;"-"&amp; MONTH(Tabela_Kwerenda_z_AKORD[[#This Row],[CZAS_START]]) &amp;"-"&amp; YEAR(Tabela_Kwerenda_z_AKORD[[#This Row],[CZAS_START]])</f>
        <v>0-1-1900</v>
      </c>
      <c r="K4322" t="e">
        <f>INDEX(AKORDT[],MATCH(Tabela_Kwerenda_z_AKORD[[#This Row],[PRACOWNICY_ID]],AKORDT[PRACOWNICY_ID],0),1)</f>
        <v>#N/A</v>
      </c>
    </row>
    <row r="4323" spans="1:11">
      <c r="A4323" s="11"/>
      <c r="B4323" s="11"/>
      <c r="F4323" s="11"/>
      <c r="I4323" t="str">
        <f>LEFT(Tabela_Kwerenda_z_AKORD[[#This Row],[NR_KOMISJI]],5)</f>
        <v/>
      </c>
      <c r="J4323" t="str">
        <f>DAY(Tabela_Kwerenda_z_AKORD[[#This Row],[CZAS_START]]) &amp;"-"&amp; MONTH(Tabela_Kwerenda_z_AKORD[[#This Row],[CZAS_START]]) &amp;"-"&amp; YEAR(Tabela_Kwerenda_z_AKORD[[#This Row],[CZAS_START]])</f>
        <v>0-1-1900</v>
      </c>
      <c r="K4323" t="e">
        <f>INDEX(AKORDT[],MATCH(Tabela_Kwerenda_z_AKORD[[#This Row],[PRACOWNICY_ID]],AKORDT[PRACOWNICY_ID],0),1)</f>
        <v>#N/A</v>
      </c>
    </row>
    <row r="4324" spans="1:11">
      <c r="A4324" s="11"/>
      <c r="B4324" s="11"/>
      <c r="F4324" s="11"/>
      <c r="I4324" t="str">
        <f>LEFT(Tabela_Kwerenda_z_AKORD[[#This Row],[NR_KOMISJI]],5)</f>
        <v/>
      </c>
      <c r="J4324" t="str">
        <f>DAY(Tabela_Kwerenda_z_AKORD[[#This Row],[CZAS_START]]) &amp;"-"&amp; MONTH(Tabela_Kwerenda_z_AKORD[[#This Row],[CZAS_START]]) &amp;"-"&amp; YEAR(Tabela_Kwerenda_z_AKORD[[#This Row],[CZAS_START]])</f>
        <v>0-1-1900</v>
      </c>
      <c r="K4324" t="e">
        <f>INDEX(AKORDT[],MATCH(Tabela_Kwerenda_z_AKORD[[#This Row],[PRACOWNICY_ID]],AKORDT[PRACOWNICY_ID],0),1)</f>
        <v>#N/A</v>
      </c>
    </row>
    <row r="4325" spans="1:11">
      <c r="A4325" s="11"/>
      <c r="B4325" s="11"/>
      <c r="F4325" s="11"/>
      <c r="I4325" t="str">
        <f>LEFT(Tabela_Kwerenda_z_AKORD[[#This Row],[NR_KOMISJI]],5)</f>
        <v/>
      </c>
      <c r="J4325" t="str">
        <f>DAY(Tabela_Kwerenda_z_AKORD[[#This Row],[CZAS_START]]) &amp;"-"&amp; MONTH(Tabela_Kwerenda_z_AKORD[[#This Row],[CZAS_START]]) &amp;"-"&amp; YEAR(Tabela_Kwerenda_z_AKORD[[#This Row],[CZAS_START]])</f>
        <v>0-1-1900</v>
      </c>
      <c r="K4325" t="e">
        <f>INDEX(AKORDT[],MATCH(Tabela_Kwerenda_z_AKORD[[#This Row],[PRACOWNICY_ID]],AKORDT[PRACOWNICY_ID],0),1)</f>
        <v>#N/A</v>
      </c>
    </row>
    <row r="4326" spans="1:11">
      <c r="A4326" s="11"/>
      <c r="B4326" s="11"/>
      <c r="F4326" s="11"/>
      <c r="I4326" t="str">
        <f>LEFT(Tabela_Kwerenda_z_AKORD[[#This Row],[NR_KOMISJI]],5)</f>
        <v/>
      </c>
      <c r="J4326" t="str">
        <f>DAY(Tabela_Kwerenda_z_AKORD[[#This Row],[CZAS_START]]) &amp;"-"&amp; MONTH(Tabela_Kwerenda_z_AKORD[[#This Row],[CZAS_START]]) &amp;"-"&amp; YEAR(Tabela_Kwerenda_z_AKORD[[#This Row],[CZAS_START]])</f>
        <v>0-1-1900</v>
      </c>
      <c r="K4326" t="e">
        <f>INDEX(AKORDT[],MATCH(Tabela_Kwerenda_z_AKORD[[#This Row],[PRACOWNICY_ID]],AKORDT[PRACOWNICY_ID],0),1)</f>
        <v>#N/A</v>
      </c>
    </row>
    <row r="4327" spans="1:11">
      <c r="A4327" s="11"/>
      <c r="B4327" s="11"/>
      <c r="F4327" s="11"/>
      <c r="I4327" t="str">
        <f>LEFT(Tabela_Kwerenda_z_AKORD[[#This Row],[NR_KOMISJI]],5)</f>
        <v/>
      </c>
      <c r="J4327" t="str">
        <f>DAY(Tabela_Kwerenda_z_AKORD[[#This Row],[CZAS_START]]) &amp;"-"&amp; MONTH(Tabela_Kwerenda_z_AKORD[[#This Row],[CZAS_START]]) &amp;"-"&amp; YEAR(Tabela_Kwerenda_z_AKORD[[#This Row],[CZAS_START]])</f>
        <v>0-1-1900</v>
      </c>
      <c r="K4327" t="e">
        <f>INDEX(AKORDT[],MATCH(Tabela_Kwerenda_z_AKORD[[#This Row],[PRACOWNICY_ID]],AKORDT[PRACOWNICY_ID],0),1)</f>
        <v>#N/A</v>
      </c>
    </row>
    <row r="4328" spans="1:11">
      <c r="A4328" s="11"/>
      <c r="B4328" s="11"/>
      <c r="F4328" s="11"/>
      <c r="I4328" t="str">
        <f>LEFT(Tabela_Kwerenda_z_AKORD[[#This Row],[NR_KOMISJI]],5)</f>
        <v/>
      </c>
      <c r="J4328" t="str">
        <f>DAY(Tabela_Kwerenda_z_AKORD[[#This Row],[CZAS_START]]) &amp;"-"&amp; MONTH(Tabela_Kwerenda_z_AKORD[[#This Row],[CZAS_START]]) &amp;"-"&amp; YEAR(Tabela_Kwerenda_z_AKORD[[#This Row],[CZAS_START]])</f>
        <v>0-1-1900</v>
      </c>
      <c r="K4328" t="e">
        <f>INDEX(AKORDT[],MATCH(Tabela_Kwerenda_z_AKORD[[#This Row],[PRACOWNICY_ID]],AKORDT[PRACOWNICY_ID],0),1)</f>
        <v>#N/A</v>
      </c>
    </row>
    <row r="4329" spans="1:11">
      <c r="A4329" s="11"/>
      <c r="B4329" s="11"/>
      <c r="F4329" s="11"/>
      <c r="I4329" t="str">
        <f>LEFT(Tabela_Kwerenda_z_AKORD[[#This Row],[NR_KOMISJI]],5)</f>
        <v/>
      </c>
      <c r="J4329" t="str">
        <f>DAY(Tabela_Kwerenda_z_AKORD[[#This Row],[CZAS_START]]) &amp;"-"&amp; MONTH(Tabela_Kwerenda_z_AKORD[[#This Row],[CZAS_START]]) &amp;"-"&amp; YEAR(Tabela_Kwerenda_z_AKORD[[#This Row],[CZAS_START]])</f>
        <v>0-1-1900</v>
      </c>
      <c r="K4329" t="e">
        <f>INDEX(AKORDT[],MATCH(Tabela_Kwerenda_z_AKORD[[#This Row],[PRACOWNICY_ID]],AKORDT[PRACOWNICY_ID],0),1)</f>
        <v>#N/A</v>
      </c>
    </row>
    <row r="4330" spans="1:11">
      <c r="A4330" s="11"/>
      <c r="B4330" s="11"/>
      <c r="F4330" s="11"/>
      <c r="I4330" t="str">
        <f>LEFT(Tabela_Kwerenda_z_AKORD[[#This Row],[NR_KOMISJI]],5)</f>
        <v/>
      </c>
      <c r="J4330" t="str">
        <f>DAY(Tabela_Kwerenda_z_AKORD[[#This Row],[CZAS_START]]) &amp;"-"&amp; MONTH(Tabela_Kwerenda_z_AKORD[[#This Row],[CZAS_START]]) &amp;"-"&amp; YEAR(Tabela_Kwerenda_z_AKORD[[#This Row],[CZAS_START]])</f>
        <v>0-1-1900</v>
      </c>
      <c r="K4330" t="e">
        <f>INDEX(AKORDT[],MATCH(Tabela_Kwerenda_z_AKORD[[#This Row],[PRACOWNICY_ID]],AKORDT[PRACOWNICY_ID],0),1)</f>
        <v>#N/A</v>
      </c>
    </row>
    <row r="4331" spans="1:11">
      <c r="A4331" s="11"/>
      <c r="B4331" s="11"/>
      <c r="F4331" s="11"/>
      <c r="I4331" t="str">
        <f>LEFT(Tabela_Kwerenda_z_AKORD[[#This Row],[NR_KOMISJI]],5)</f>
        <v/>
      </c>
      <c r="J4331" t="str">
        <f>DAY(Tabela_Kwerenda_z_AKORD[[#This Row],[CZAS_START]]) &amp;"-"&amp; MONTH(Tabela_Kwerenda_z_AKORD[[#This Row],[CZAS_START]]) &amp;"-"&amp; YEAR(Tabela_Kwerenda_z_AKORD[[#This Row],[CZAS_START]])</f>
        <v>0-1-1900</v>
      </c>
      <c r="K4331" t="e">
        <f>INDEX(AKORDT[],MATCH(Tabela_Kwerenda_z_AKORD[[#This Row],[PRACOWNICY_ID]],AKORDT[PRACOWNICY_ID],0),1)</f>
        <v>#N/A</v>
      </c>
    </row>
    <row r="4332" spans="1:11">
      <c r="A4332" s="11"/>
      <c r="B4332" s="11"/>
      <c r="F4332" s="11"/>
      <c r="I4332" t="str">
        <f>LEFT(Tabela_Kwerenda_z_AKORD[[#This Row],[NR_KOMISJI]],5)</f>
        <v/>
      </c>
      <c r="J4332" t="str">
        <f>DAY(Tabela_Kwerenda_z_AKORD[[#This Row],[CZAS_START]]) &amp;"-"&amp; MONTH(Tabela_Kwerenda_z_AKORD[[#This Row],[CZAS_START]]) &amp;"-"&amp; YEAR(Tabela_Kwerenda_z_AKORD[[#This Row],[CZAS_START]])</f>
        <v>0-1-1900</v>
      </c>
      <c r="K4332" t="e">
        <f>INDEX(AKORDT[],MATCH(Tabela_Kwerenda_z_AKORD[[#This Row],[PRACOWNICY_ID]],AKORDT[PRACOWNICY_ID],0),1)</f>
        <v>#N/A</v>
      </c>
    </row>
    <row r="4333" spans="1:11">
      <c r="A4333" s="11"/>
      <c r="B4333" s="11"/>
      <c r="F4333" s="11"/>
      <c r="I4333" t="str">
        <f>LEFT(Tabela_Kwerenda_z_AKORD[[#This Row],[NR_KOMISJI]],5)</f>
        <v/>
      </c>
      <c r="J4333" t="str">
        <f>DAY(Tabela_Kwerenda_z_AKORD[[#This Row],[CZAS_START]]) &amp;"-"&amp; MONTH(Tabela_Kwerenda_z_AKORD[[#This Row],[CZAS_START]]) &amp;"-"&amp; YEAR(Tabela_Kwerenda_z_AKORD[[#This Row],[CZAS_START]])</f>
        <v>0-1-1900</v>
      </c>
      <c r="K4333" t="e">
        <f>INDEX(AKORDT[],MATCH(Tabela_Kwerenda_z_AKORD[[#This Row],[PRACOWNICY_ID]],AKORDT[PRACOWNICY_ID],0),1)</f>
        <v>#N/A</v>
      </c>
    </row>
    <row r="4334" spans="1:11">
      <c r="A4334" s="11"/>
      <c r="B4334" s="11"/>
      <c r="F4334" s="11"/>
      <c r="I4334" t="str">
        <f>LEFT(Tabela_Kwerenda_z_AKORD[[#This Row],[NR_KOMISJI]],5)</f>
        <v/>
      </c>
      <c r="J4334" t="str">
        <f>DAY(Tabela_Kwerenda_z_AKORD[[#This Row],[CZAS_START]]) &amp;"-"&amp; MONTH(Tabela_Kwerenda_z_AKORD[[#This Row],[CZAS_START]]) &amp;"-"&amp; YEAR(Tabela_Kwerenda_z_AKORD[[#This Row],[CZAS_START]])</f>
        <v>0-1-1900</v>
      </c>
      <c r="K4334" t="e">
        <f>INDEX(AKORDT[],MATCH(Tabela_Kwerenda_z_AKORD[[#This Row],[PRACOWNICY_ID]],AKORDT[PRACOWNICY_ID],0),1)</f>
        <v>#N/A</v>
      </c>
    </row>
    <row r="4335" spans="1:11">
      <c r="A4335" s="11"/>
      <c r="B4335" s="11"/>
      <c r="F4335" s="11"/>
      <c r="I4335" t="str">
        <f>LEFT(Tabela_Kwerenda_z_AKORD[[#This Row],[NR_KOMISJI]],5)</f>
        <v/>
      </c>
      <c r="J4335" t="str">
        <f>DAY(Tabela_Kwerenda_z_AKORD[[#This Row],[CZAS_START]]) &amp;"-"&amp; MONTH(Tabela_Kwerenda_z_AKORD[[#This Row],[CZAS_START]]) &amp;"-"&amp; YEAR(Tabela_Kwerenda_z_AKORD[[#This Row],[CZAS_START]])</f>
        <v>0-1-1900</v>
      </c>
      <c r="K4335" t="e">
        <f>INDEX(AKORDT[],MATCH(Tabela_Kwerenda_z_AKORD[[#This Row],[PRACOWNICY_ID]],AKORDT[PRACOWNICY_ID],0),1)</f>
        <v>#N/A</v>
      </c>
    </row>
    <row r="4336" spans="1:11">
      <c r="A4336" s="11"/>
      <c r="B4336" s="11"/>
      <c r="F4336" s="11"/>
      <c r="I4336" t="str">
        <f>LEFT(Tabela_Kwerenda_z_AKORD[[#This Row],[NR_KOMISJI]],5)</f>
        <v/>
      </c>
      <c r="J4336" t="str">
        <f>DAY(Tabela_Kwerenda_z_AKORD[[#This Row],[CZAS_START]]) &amp;"-"&amp; MONTH(Tabela_Kwerenda_z_AKORD[[#This Row],[CZAS_START]]) &amp;"-"&amp; YEAR(Tabela_Kwerenda_z_AKORD[[#This Row],[CZAS_START]])</f>
        <v>0-1-1900</v>
      </c>
      <c r="K4336" t="e">
        <f>INDEX(AKORDT[],MATCH(Tabela_Kwerenda_z_AKORD[[#This Row],[PRACOWNICY_ID]],AKORDT[PRACOWNICY_ID],0),1)</f>
        <v>#N/A</v>
      </c>
    </row>
    <row r="4337" spans="1:11">
      <c r="A4337" s="11"/>
      <c r="B4337" s="11"/>
      <c r="F4337" s="11"/>
      <c r="I4337" t="str">
        <f>LEFT(Tabela_Kwerenda_z_AKORD[[#This Row],[NR_KOMISJI]],5)</f>
        <v/>
      </c>
      <c r="J4337" t="str">
        <f>DAY(Tabela_Kwerenda_z_AKORD[[#This Row],[CZAS_START]]) &amp;"-"&amp; MONTH(Tabela_Kwerenda_z_AKORD[[#This Row],[CZAS_START]]) &amp;"-"&amp; YEAR(Tabela_Kwerenda_z_AKORD[[#This Row],[CZAS_START]])</f>
        <v>0-1-1900</v>
      </c>
      <c r="K4337" t="e">
        <f>INDEX(AKORDT[],MATCH(Tabela_Kwerenda_z_AKORD[[#This Row],[PRACOWNICY_ID]],AKORDT[PRACOWNICY_ID],0),1)</f>
        <v>#N/A</v>
      </c>
    </row>
    <row r="4338" spans="1:11">
      <c r="A4338" s="11"/>
      <c r="B4338" s="11"/>
      <c r="F4338" s="11"/>
      <c r="I4338" t="str">
        <f>LEFT(Tabela_Kwerenda_z_AKORD[[#This Row],[NR_KOMISJI]],5)</f>
        <v/>
      </c>
      <c r="J4338" t="str">
        <f>DAY(Tabela_Kwerenda_z_AKORD[[#This Row],[CZAS_START]]) &amp;"-"&amp; MONTH(Tabela_Kwerenda_z_AKORD[[#This Row],[CZAS_START]]) &amp;"-"&amp; YEAR(Tabela_Kwerenda_z_AKORD[[#This Row],[CZAS_START]])</f>
        <v>0-1-1900</v>
      </c>
      <c r="K4338" t="e">
        <f>INDEX(AKORDT[],MATCH(Tabela_Kwerenda_z_AKORD[[#This Row],[PRACOWNICY_ID]],AKORDT[PRACOWNICY_ID],0),1)</f>
        <v>#N/A</v>
      </c>
    </row>
    <row r="4339" spans="1:11">
      <c r="A4339" s="11"/>
      <c r="B4339" s="11"/>
      <c r="F4339" s="11"/>
      <c r="I4339" t="str">
        <f>LEFT(Tabela_Kwerenda_z_AKORD[[#This Row],[NR_KOMISJI]],5)</f>
        <v/>
      </c>
      <c r="J4339" t="str">
        <f>DAY(Tabela_Kwerenda_z_AKORD[[#This Row],[CZAS_START]]) &amp;"-"&amp; MONTH(Tabela_Kwerenda_z_AKORD[[#This Row],[CZAS_START]]) &amp;"-"&amp; YEAR(Tabela_Kwerenda_z_AKORD[[#This Row],[CZAS_START]])</f>
        <v>0-1-1900</v>
      </c>
      <c r="K4339" t="e">
        <f>INDEX(AKORDT[],MATCH(Tabela_Kwerenda_z_AKORD[[#This Row],[PRACOWNICY_ID]],AKORDT[PRACOWNICY_ID],0),1)</f>
        <v>#N/A</v>
      </c>
    </row>
    <row r="4340" spans="1:11">
      <c r="A4340" s="11"/>
      <c r="B4340" s="11"/>
      <c r="F4340" s="11"/>
      <c r="I4340" t="str">
        <f>LEFT(Tabela_Kwerenda_z_AKORD[[#This Row],[NR_KOMISJI]],5)</f>
        <v/>
      </c>
      <c r="J4340" t="str">
        <f>DAY(Tabela_Kwerenda_z_AKORD[[#This Row],[CZAS_START]]) &amp;"-"&amp; MONTH(Tabela_Kwerenda_z_AKORD[[#This Row],[CZAS_START]]) &amp;"-"&amp; YEAR(Tabela_Kwerenda_z_AKORD[[#This Row],[CZAS_START]])</f>
        <v>0-1-1900</v>
      </c>
      <c r="K4340" t="e">
        <f>INDEX(AKORDT[],MATCH(Tabela_Kwerenda_z_AKORD[[#This Row],[PRACOWNICY_ID]],AKORDT[PRACOWNICY_ID],0),1)</f>
        <v>#N/A</v>
      </c>
    </row>
    <row r="4341" spans="1:11">
      <c r="A4341" s="11"/>
      <c r="B4341" s="11"/>
      <c r="F4341" s="11"/>
      <c r="I4341" t="str">
        <f>LEFT(Tabela_Kwerenda_z_AKORD[[#This Row],[NR_KOMISJI]],5)</f>
        <v/>
      </c>
      <c r="J4341" t="str">
        <f>DAY(Tabela_Kwerenda_z_AKORD[[#This Row],[CZAS_START]]) &amp;"-"&amp; MONTH(Tabela_Kwerenda_z_AKORD[[#This Row],[CZAS_START]]) &amp;"-"&amp; YEAR(Tabela_Kwerenda_z_AKORD[[#This Row],[CZAS_START]])</f>
        <v>0-1-1900</v>
      </c>
      <c r="K4341" t="e">
        <f>INDEX(AKORDT[],MATCH(Tabela_Kwerenda_z_AKORD[[#This Row],[PRACOWNICY_ID]],AKORDT[PRACOWNICY_ID],0),1)</f>
        <v>#N/A</v>
      </c>
    </row>
    <row r="4342" spans="1:11">
      <c r="A4342" s="11"/>
      <c r="B4342" s="11"/>
      <c r="F4342" s="11"/>
      <c r="I4342" t="str">
        <f>LEFT(Tabela_Kwerenda_z_AKORD[[#This Row],[NR_KOMISJI]],5)</f>
        <v/>
      </c>
      <c r="J4342" t="str">
        <f>DAY(Tabela_Kwerenda_z_AKORD[[#This Row],[CZAS_START]]) &amp;"-"&amp; MONTH(Tabela_Kwerenda_z_AKORD[[#This Row],[CZAS_START]]) &amp;"-"&amp; YEAR(Tabela_Kwerenda_z_AKORD[[#This Row],[CZAS_START]])</f>
        <v>0-1-1900</v>
      </c>
      <c r="K4342" t="e">
        <f>INDEX(AKORDT[],MATCH(Tabela_Kwerenda_z_AKORD[[#This Row],[PRACOWNICY_ID]],AKORDT[PRACOWNICY_ID],0),1)</f>
        <v>#N/A</v>
      </c>
    </row>
    <row r="4343" spans="1:11">
      <c r="A4343" s="11"/>
      <c r="B4343" s="11"/>
      <c r="F4343" s="11"/>
      <c r="I4343" t="str">
        <f>LEFT(Tabela_Kwerenda_z_AKORD[[#This Row],[NR_KOMISJI]],5)</f>
        <v/>
      </c>
      <c r="J4343" t="str">
        <f>DAY(Tabela_Kwerenda_z_AKORD[[#This Row],[CZAS_START]]) &amp;"-"&amp; MONTH(Tabela_Kwerenda_z_AKORD[[#This Row],[CZAS_START]]) &amp;"-"&amp; YEAR(Tabela_Kwerenda_z_AKORD[[#This Row],[CZAS_START]])</f>
        <v>0-1-1900</v>
      </c>
      <c r="K4343" t="e">
        <f>INDEX(AKORDT[],MATCH(Tabela_Kwerenda_z_AKORD[[#This Row],[PRACOWNICY_ID]],AKORDT[PRACOWNICY_ID],0),1)</f>
        <v>#N/A</v>
      </c>
    </row>
    <row r="4344" spans="1:11">
      <c r="A4344" s="11"/>
      <c r="B4344" s="11"/>
      <c r="F4344" s="11"/>
      <c r="I4344" t="str">
        <f>LEFT(Tabela_Kwerenda_z_AKORD[[#This Row],[NR_KOMISJI]],5)</f>
        <v/>
      </c>
      <c r="J4344" t="str">
        <f>DAY(Tabela_Kwerenda_z_AKORD[[#This Row],[CZAS_START]]) &amp;"-"&amp; MONTH(Tabela_Kwerenda_z_AKORD[[#This Row],[CZAS_START]]) &amp;"-"&amp; YEAR(Tabela_Kwerenda_z_AKORD[[#This Row],[CZAS_START]])</f>
        <v>0-1-1900</v>
      </c>
      <c r="K4344" t="e">
        <f>INDEX(AKORDT[],MATCH(Tabela_Kwerenda_z_AKORD[[#This Row],[PRACOWNICY_ID]],AKORDT[PRACOWNICY_ID],0),1)</f>
        <v>#N/A</v>
      </c>
    </row>
    <row r="4345" spans="1:11">
      <c r="A4345" s="11"/>
      <c r="B4345" s="11"/>
      <c r="F4345" s="11"/>
      <c r="I4345" t="str">
        <f>LEFT(Tabela_Kwerenda_z_AKORD[[#This Row],[NR_KOMISJI]],5)</f>
        <v/>
      </c>
      <c r="J4345" t="str">
        <f>DAY(Tabela_Kwerenda_z_AKORD[[#This Row],[CZAS_START]]) &amp;"-"&amp; MONTH(Tabela_Kwerenda_z_AKORD[[#This Row],[CZAS_START]]) &amp;"-"&amp; YEAR(Tabela_Kwerenda_z_AKORD[[#This Row],[CZAS_START]])</f>
        <v>0-1-1900</v>
      </c>
      <c r="K4345" t="e">
        <f>INDEX(AKORDT[],MATCH(Tabela_Kwerenda_z_AKORD[[#This Row],[PRACOWNICY_ID]],AKORDT[PRACOWNICY_ID],0),1)</f>
        <v>#N/A</v>
      </c>
    </row>
    <row r="4346" spans="1:11">
      <c r="A4346" s="11"/>
      <c r="B4346" s="11"/>
      <c r="F4346" s="11"/>
      <c r="I4346" t="str">
        <f>LEFT(Tabela_Kwerenda_z_AKORD[[#This Row],[NR_KOMISJI]],5)</f>
        <v/>
      </c>
      <c r="J4346" t="str">
        <f>DAY(Tabela_Kwerenda_z_AKORD[[#This Row],[CZAS_START]]) &amp;"-"&amp; MONTH(Tabela_Kwerenda_z_AKORD[[#This Row],[CZAS_START]]) &amp;"-"&amp; YEAR(Tabela_Kwerenda_z_AKORD[[#This Row],[CZAS_START]])</f>
        <v>0-1-1900</v>
      </c>
      <c r="K4346" t="e">
        <f>INDEX(AKORDT[],MATCH(Tabela_Kwerenda_z_AKORD[[#This Row],[PRACOWNICY_ID]],AKORDT[PRACOWNICY_ID],0),1)</f>
        <v>#N/A</v>
      </c>
    </row>
    <row r="4347" spans="1:11">
      <c r="A4347" s="11"/>
      <c r="B4347" s="11"/>
      <c r="F4347" s="11"/>
      <c r="I4347" t="str">
        <f>LEFT(Tabela_Kwerenda_z_AKORD[[#This Row],[NR_KOMISJI]],5)</f>
        <v/>
      </c>
      <c r="J4347" t="str">
        <f>DAY(Tabela_Kwerenda_z_AKORD[[#This Row],[CZAS_START]]) &amp;"-"&amp; MONTH(Tabela_Kwerenda_z_AKORD[[#This Row],[CZAS_START]]) &amp;"-"&amp; YEAR(Tabela_Kwerenda_z_AKORD[[#This Row],[CZAS_START]])</f>
        <v>0-1-1900</v>
      </c>
      <c r="K4347" t="e">
        <f>INDEX(AKORDT[],MATCH(Tabela_Kwerenda_z_AKORD[[#This Row],[PRACOWNICY_ID]],AKORDT[PRACOWNICY_ID],0),1)</f>
        <v>#N/A</v>
      </c>
    </row>
    <row r="4348" spans="1:11">
      <c r="A4348" s="11"/>
      <c r="B4348" s="11"/>
      <c r="F4348" s="11"/>
      <c r="I4348" t="str">
        <f>LEFT(Tabela_Kwerenda_z_AKORD[[#This Row],[NR_KOMISJI]],5)</f>
        <v/>
      </c>
      <c r="J4348" t="str">
        <f>DAY(Tabela_Kwerenda_z_AKORD[[#This Row],[CZAS_START]]) &amp;"-"&amp; MONTH(Tabela_Kwerenda_z_AKORD[[#This Row],[CZAS_START]]) &amp;"-"&amp; YEAR(Tabela_Kwerenda_z_AKORD[[#This Row],[CZAS_START]])</f>
        <v>0-1-1900</v>
      </c>
      <c r="K4348" t="e">
        <f>INDEX(AKORDT[],MATCH(Tabela_Kwerenda_z_AKORD[[#This Row],[PRACOWNICY_ID]],AKORDT[PRACOWNICY_ID],0),1)</f>
        <v>#N/A</v>
      </c>
    </row>
    <row r="4349" spans="1:11">
      <c r="A4349" s="11"/>
      <c r="B4349" s="11"/>
      <c r="F4349" s="11"/>
      <c r="I4349" t="str">
        <f>LEFT(Tabela_Kwerenda_z_AKORD[[#This Row],[NR_KOMISJI]],5)</f>
        <v/>
      </c>
      <c r="J4349" t="str">
        <f>DAY(Tabela_Kwerenda_z_AKORD[[#This Row],[CZAS_START]]) &amp;"-"&amp; MONTH(Tabela_Kwerenda_z_AKORD[[#This Row],[CZAS_START]]) &amp;"-"&amp; YEAR(Tabela_Kwerenda_z_AKORD[[#This Row],[CZAS_START]])</f>
        <v>0-1-1900</v>
      </c>
      <c r="K4349" t="e">
        <f>INDEX(AKORDT[],MATCH(Tabela_Kwerenda_z_AKORD[[#This Row],[PRACOWNICY_ID]],AKORDT[PRACOWNICY_ID],0),1)</f>
        <v>#N/A</v>
      </c>
    </row>
    <row r="4350" spans="1:11">
      <c r="A4350" s="11"/>
      <c r="B4350" s="11"/>
      <c r="F4350" s="11"/>
      <c r="I4350" t="str">
        <f>LEFT(Tabela_Kwerenda_z_AKORD[[#This Row],[NR_KOMISJI]],5)</f>
        <v/>
      </c>
      <c r="J4350" t="str">
        <f>DAY(Tabela_Kwerenda_z_AKORD[[#This Row],[CZAS_START]]) &amp;"-"&amp; MONTH(Tabela_Kwerenda_z_AKORD[[#This Row],[CZAS_START]]) &amp;"-"&amp; YEAR(Tabela_Kwerenda_z_AKORD[[#This Row],[CZAS_START]])</f>
        <v>0-1-1900</v>
      </c>
      <c r="K4350" t="e">
        <f>INDEX(AKORDT[],MATCH(Tabela_Kwerenda_z_AKORD[[#This Row],[PRACOWNICY_ID]],AKORDT[PRACOWNICY_ID],0),1)</f>
        <v>#N/A</v>
      </c>
    </row>
    <row r="4351" spans="1:11">
      <c r="A4351" s="11"/>
      <c r="B4351" s="11"/>
      <c r="F4351" s="11"/>
      <c r="I4351" t="str">
        <f>LEFT(Tabela_Kwerenda_z_AKORD[[#This Row],[NR_KOMISJI]],5)</f>
        <v/>
      </c>
      <c r="J4351" t="str">
        <f>DAY(Tabela_Kwerenda_z_AKORD[[#This Row],[CZAS_START]]) &amp;"-"&amp; MONTH(Tabela_Kwerenda_z_AKORD[[#This Row],[CZAS_START]]) &amp;"-"&amp; YEAR(Tabela_Kwerenda_z_AKORD[[#This Row],[CZAS_START]])</f>
        <v>0-1-1900</v>
      </c>
      <c r="K4351" t="e">
        <f>INDEX(AKORDT[],MATCH(Tabela_Kwerenda_z_AKORD[[#This Row],[PRACOWNICY_ID]],AKORDT[PRACOWNICY_ID],0),1)</f>
        <v>#N/A</v>
      </c>
    </row>
    <row r="4352" spans="1:11">
      <c r="A4352" s="11"/>
      <c r="B4352" s="11"/>
      <c r="F4352" s="11"/>
      <c r="I4352" t="str">
        <f>LEFT(Tabela_Kwerenda_z_AKORD[[#This Row],[NR_KOMISJI]],5)</f>
        <v/>
      </c>
      <c r="J4352" t="str">
        <f>DAY(Tabela_Kwerenda_z_AKORD[[#This Row],[CZAS_START]]) &amp;"-"&amp; MONTH(Tabela_Kwerenda_z_AKORD[[#This Row],[CZAS_START]]) &amp;"-"&amp; YEAR(Tabela_Kwerenda_z_AKORD[[#This Row],[CZAS_START]])</f>
        <v>0-1-1900</v>
      </c>
      <c r="K4352" t="e">
        <f>INDEX(AKORDT[],MATCH(Tabela_Kwerenda_z_AKORD[[#This Row],[PRACOWNICY_ID]],AKORDT[PRACOWNICY_ID],0),1)</f>
        <v>#N/A</v>
      </c>
    </row>
    <row r="4353" spans="1:11">
      <c r="A4353" s="11"/>
      <c r="B4353" s="11"/>
      <c r="F4353" s="11"/>
      <c r="I4353" t="str">
        <f>LEFT(Tabela_Kwerenda_z_AKORD[[#This Row],[NR_KOMISJI]],5)</f>
        <v/>
      </c>
      <c r="J4353" t="str">
        <f>DAY(Tabela_Kwerenda_z_AKORD[[#This Row],[CZAS_START]]) &amp;"-"&amp; MONTH(Tabela_Kwerenda_z_AKORD[[#This Row],[CZAS_START]]) &amp;"-"&amp; YEAR(Tabela_Kwerenda_z_AKORD[[#This Row],[CZAS_START]])</f>
        <v>0-1-1900</v>
      </c>
      <c r="K4353" t="e">
        <f>INDEX(AKORDT[],MATCH(Tabela_Kwerenda_z_AKORD[[#This Row],[PRACOWNICY_ID]],AKORDT[PRACOWNICY_ID],0),1)</f>
        <v>#N/A</v>
      </c>
    </row>
    <row r="4354" spans="1:11">
      <c r="A4354" s="11"/>
      <c r="B4354" s="11"/>
      <c r="F4354" s="11"/>
      <c r="I4354" t="str">
        <f>LEFT(Tabela_Kwerenda_z_AKORD[[#This Row],[NR_KOMISJI]],5)</f>
        <v/>
      </c>
      <c r="J4354" t="str">
        <f>DAY(Tabela_Kwerenda_z_AKORD[[#This Row],[CZAS_START]]) &amp;"-"&amp; MONTH(Tabela_Kwerenda_z_AKORD[[#This Row],[CZAS_START]]) &amp;"-"&amp; YEAR(Tabela_Kwerenda_z_AKORD[[#This Row],[CZAS_START]])</f>
        <v>0-1-1900</v>
      </c>
      <c r="K4354" t="e">
        <f>INDEX(AKORDT[],MATCH(Tabela_Kwerenda_z_AKORD[[#This Row],[PRACOWNICY_ID]],AKORDT[PRACOWNICY_ID],0),1)</f>
        <v>#N/A</v>
      </c>
    </row>
    <row r="4355" spans="1:11">
      <c r="A4355" s="11"/>
      <c r="B4355" s="11"/>
      <c r="F4355" s="11"/>
      <c r="I4355" t="str">
        <f>LEFT(Tabela_Kwerenda_z_AKORD[[#This Row],[NR_KOMISJI]],5)</f>
        <v/>
      </c>
      <c r="J4355" t="str">
        <f>DAY(Tabela_Kwerenda_z_AKORD[[#This Row],[CZAS_START]]) &amp;"-"&amp; MONTH(Tabela_Kwerenda_z_AKORD[[#This Row],[CZAS_START]]) &amp;"-"&amp; YEAR(Tabela_Kwerenda_z_AKORD[[#This Row],[CZAS_START]])</f>
        <v>0-1-1900</v>
      </c>
      <c r="K4355" t="e">
        <f>INDEX(AKORDT[],MATCH(Tabela_Kwerenda_z_AKORD[[#This Row],[PRACOWNICY_ID]],AKORDT[PRACOWNICY_ID],0),1)</f>
        <v>#N/A</v>
      </c>
    </row>
    <row r="4356" spans="1:11">
      <c r="A4356" s="11"/>
      <c r="B4356" s="11"/>
      <c r="F4356" s="11"/>
      <c r="I4356" t="str">
        <f>LEFT(Tabela_Kwerenda_z_AKORD[[#This Row],[NR_KOMISJI]],5)</f>
        <v/>
      </c>
      <c r="J4356" t="str">
        <f>DAY(Tabela_Kwerenda_z_AKORD[[#This Row],[CZAS_START]]) &amp;"-"&amp; MONTH(Tabela_Kwerenda_z_AKORD[[#This Row],[CZAS_START]]) &amp;"-"&amp; YEAR(Tabela_Kwerenda_z_AKORD[[#This Row],[CZAS_START]])</f>
        <v>0-1-1900</v>
      </c>
      <c r="K4356" t="e">
        <f>INDEX(AKORDT[],MATCH(Tabela_Kwerenda_z_AKORD[[#This Row],[PRACOWNICY_ID]],AKORDT[PRACOWNICY_ID],0),1)</f>
        <v>#N/A</v>
      </c>
    </row>
    <row r="4357" spans="1:11">
      <c r="A4357" s="11"/>
      <c r="B4357" s="11"/>
      <c r="F4357" s="11"/>
      <c r="I4357" t="str">
        <f>LEFT(Tabela_Kwerenda_z_AKORD[[#This Row],[NR_KOMISJI]],5)</f>
        <v/>
      </c>
      <c r="J4357" t="str">
        <f>DAY(Tabela_Kwerenda_z_AKORD[[#This Row],[CZAS_START]]) &amp;"-"&amp; MONTH(Tabela_Kwerenda_z_AKORD[[#This Row],[CZAS_START]]) &amp;"-"&amp; YEAR(Tabela_Kwerenda_z_AKORD[[#This Row],[CZAS_START]])</f>
        <v>0-1-1900</v>
      </c>
      <c r="K4357" t="e">
        <f>INDEX(AKORDT[],MATCH(Tabela_Kwerenda_z_AKORD[[#This Row],[PRACOWNICY_ID]],AKORDT[PRACOWNICY_ID],0),1)</f>
        <v>#N/A</v>
      </c>
    </row>
    <row r="4358" spans="1:11">
      <c r="A4358" s="11"/>
      <c r="B4358" s="11"/>
      <c r="F4358" s="11"/>
      <c r="I4358" t="str">
        <f>LEFT(Tabela_Kwerenda_z_AKORD[[#This Row],[NR_KOMISJI]],5)</f>
        <v/>
      </c>
      <c r="J4358" t="str">
        <f>DAY(Tabela_Kwerenda_z_AKORD[[#This Row],[CZAS_START]]) &amp;"-"&amp; MONTH(Tabela_Kwerenda_z_AKORD[[#This Row],[CZAS_START]]) &amp;"-"&amp; YEAR(Tabela_Kwerenda_z_AKORD[[#This Row],[CZAS_START]])</f>
        <v>0-1-1900</v>
      </c>
      <c r="K4358" t="e">
        <f>INDEX(AKORDT[],MATCH(Tabela_Kwerenda_z_AKORD[[#This Row],[PRACOWNICY_ID]],AKORDT[PRACOWNICY_ID],0),1)</f>
        <v>#N/A</v>
      </c>
    </row>
    <row r="4359" spans="1:11">
      <c r="A4359" s="11"/>
      <c r="B4359" s="11"/>
      <c r="F4359" s="11"/>
      <c r="I4359" t="str">
        <f>LEFT(Tabela_Kwerenda_z_AKORD[[#This Row],[NR_KOMISJI]],5)</f>
        <v/>
      </c>
      <c r="J4359" t="str">
        <f>DAY(Tabela_Kwerenda_z_AKORD[[#This Row],[CZAS_START]]) &amp;"-"&amp; MONTH(Tabela_Kwerenda_z_AKORD[[#This Row],[CZAS_START]]) &amp;"-"&amp; YEAR(Tabela_Kwerenda_z_AKORD[[#This Row],[CZAS_START]])</f>
        <v>0-1-1900</v>
      </c>
      <c r="K4359" t="e">
        <f>INDEX(AKORDT[],MATCH(Tabela_Kwerenda_z_AKORD[[#This Row],[PRACOWNICY_ID]],AKORDT[PRACOWNICY_ID],0),1)</f>
        <v>#N/A</v>
      </c>
    </row>
    <row r="4360" spans="1:11">
      <c r="A4360" s="11"/>
      <c r="B4360" s="11"/>
      <c r="F4360" s="11"/>
      <c r="I4360" t="str">
        <f>LEFT(Tabela_Kwerenda_z_AKORD[[#This Row],[NR_KOMISJI]],5)</f>
        <v/>
      </c>
      <c r="J4360" t="str">
        <f>DAY(Tabela_Kwerenda_z_AKORD[[#This Row],[CZAS_START]]) &amp;"-"&amp; MONTH(Tabela_Kwerenda_z_AKORD[[#This Row],[CZAS_START]]) &amp;"-"&amp; YEAR(Tabela_Kwerenda_z_AKORD[[#This Row],[CZAS_START]])</f>
        <v>0-1-1900</v>
      </c>
      <c r="K4360" t="e">
        <f>INDEX(AKORDT[],MATCH(Tabela_Kwerenda_z_AKORD[[#This Row],[PRACOWNICY_ID]],AKORDT[PRACOWNICY_ID],0),1)</f>
        <v>#N/A</v>
      </c>
    </row>
    <row r="4361" spans="1:11">
      <c r="A4361" s="11"/>
      <c r="B4361" s="11"/>
      <c r="F4361" s="11"/>
      <c r="I4361" t="str">
        <f>LEFT(Tabela_Kwerenda_z_AKORD[[#This Row],[NR_KOMISJI]],5)</f>
        <v/>
      </c>
      <c r="J4361" t="str">
        <f>DAY(Tabela_Kwerenda_z_AKORD[[#This Row],[CZAS_START]]) &amp;"-"&amp; MONTH(Tabela_Kwerenda_z_AKORD[[#This Row],[CZAS_START]]) &amp;"-"&amp; YEAR(Tabela_Kwerenda_z_AKORD[[#This Row],[CZAS_START]])</f>
        <v>0-1-1900</v>
      </c>
      <c r="K4361" t="e">
        <f>INDEX(AKORDT[],MATCH(Tabela_Kwerenda_z_AKORD[[#This Row],[PRACOWNICY_ID]],AKORDT[PRACOWNICY_ID],0),1)</f>
        <v>#N/A</v>
      </c>
    </row>
    <row r="4362" spans="1:11">
      <c r="A4362" s="11"/>
      <c r="B4362" s="11"/>
      <c r="F4362" s="11"/>
      <c r="I4362" t="str">
        <f>LEFT(Tabela_Kwerenda_z_AKORD[[#This Row],[NR_KOMISJI]],5)</f>
        <v/>
      </c>
      <c r="J4362" t="str">
        <f>DAY(Tabela_Kwerenda_z_AKORD[[#This Row],[CZAS_START]]) &amp;"-"&amp; MONTH(Tabela_Kwerenda_z_AKORD[[#This Row],[CZAS_START]]) &amp;"-"&amp; YEAR(Tabela_Kwerenda_z_AKORD[[#This Row],[CZAS_START]])</f>
        <v>0-1-1900</v>
      </c>
      <c r="K4362" t="e">
        <f>INDEX(AKORDT[],MATCH(Tabela_Kwerenda_z_AKORD[[#This Row],[PRACOWNICY_ID]],AKORDT[PRACOWNICY_ID],0),1)</f>
        <v>#N/A</v>
      </c>
    </row>
    <row r="4363" spans="1:11">
      <c r="A4363" s="11"/>
      <c r="B4363" s="11"/>
      <c r="F4363" s="11"/>
      <c r="I4363" t="str">
        <f>LEFT(Tabela_Kwerenda_z_AKORD[[#This Row],[NR_KOMISJI]],5)</f>
        <v/>
      </c>
      <c r="J4363" t="str">
        <f>DAY(Tabela_Kwerenda_z_AKORD[[#This Row],[CZAS_START]]) &amp;"-"&amp; MONTH(Tabela_Kwerenda_z_AKORD[[#This Row],[CZAS_START]]) &amp;"-"&amp; YEAR(Tabela_Kwerenda_z_AKORD[[#This Row],[CZAS_START]])</f>
        <v>0-1-1900</v>
      </c>
      <c r="K4363" t="e">
        <f>INDEX(AKORDT[],MATCH(Tabela_Kwerenda_z_AKORD[[#This Row],[PRACOWNICY_ID]],AKORDT[PRACOWNICY_ID],0),1)</f>
        <v>#N/A</v>
      </c>
    </row>
    <row r="4364" spans="1:11">
      <c r="A4364" s="11"/>
      <c r="B4364" s="11"/>
      <c r="F4364" s="11"/>
      <c r="I4364" t="str">
        <f>LEFT(Tabela_Kwerenda_z_AKORD[[#This Row],[NR_KOMISJI]],5)</f>
        <v/>
      </c>
      <c r="J4364" t="str">
        <f>DAY(Tabela_Kwerenda_z_AKORD[[#This Row],[CZAS_START]]) &amp;"-"&amp; MONTH(Tabela_Kwerenda_z_AKORD[[#This Row],[CZAS_START]]) &amp;"-"&amp; YEAR(Tabela_Kwerenda_z_AKORD[[#This Row],[CZAS_START]])</f>
        <v>0-1-1900</v>
      </c>
      <c r="K4364" t="e">
        <f>INDEX(AKORDT[],MATCH(Tabela_Kwerenda_z_AKORD[[#This Row],[PRACOWNICY_ID]],AKORDT[PRACOWNICY_ID],0),1)</f>
        <v>#N/A</v>
      </c>
    </row>
    <row r="4365" spans="1:11">
      <c r="A4365" s="11"/>
      <c r="B4365" s="11"/>
      <c r="F4365" s="11"/>
      <c r="I4365" t="str">
        <f>LEFT(Tabela_Kwerenda_z_AKORD[[#This Row],[NR_KOMISJI]],5)</f>
        <v/>
      </c>
      <c r="J4365" t="str">
        <f>DAY(Tabela_Kwerenda_z_AKORD[[#This Row],[CZAS_START]]) &amp;"-"&amp; MONTH(Tabela_Kwerenda_z_AKORD[[#This Row],[CZAS_START]]) &amp;"-"&amp; YEAR(Tabela_Kwerenda_z_AKORD[[#This Row],[CZAS_START]])</f>
        <v>0-1-1900</v>
      </c>
      <c r="K4365" t="e">
        <f>INDEX(AKORDT[],MATCH(Tabela_Kwerenda_z_AKORD[[#This Row],[PRACOWNICY_ID]],AKORDT[PRACOWNICY_ID],0),1)</f>
        <v>#N/A</v>
      </c>
    </row>
    <row r="4366" spans="1:11">
      <c r="A4366" s="11"/>
      <c r="B4366" s="11"/>
      <c r="F4366" s="11"/>
      <c r="I4366" t="str">
        <f>LEFT(Tabela_Kwerenda_z_AKORD[[#This Row],[NR_KOMISJI]],5)</f>
        <v/>
      </c>
      <c r="J4366" t="str">
        <f>DAY(Tabela_Kwerenda_z_AKORD[[#This Row],[CZAS_START]]) &amp;"-"&amp; MONTH(Tabela_Kwerenda_z_AKORD[[#This Row],[CZAS_START]]) &amp;"-"&amp; YEAR(Tabela_Kwerenda_z_AKORD[[#This Row],[CZAS_START]])</f>
        <v>0-1-1900</v>
      </c>
      <c r="K4366" t="e">
        <f>INDEX(AKORDT[],MATCH(Tabela_Kwerenda_z_AKORD[[#This Row],[PRACOWNICY_ID]],AKORDT[PRACOWNICY_ID],0),1)</f>
        <v>#N/A</v>
      </c>
    </row>
    <row r="4367" spans="1:11">
      <c r="A4367" s="11"/>
      <c r="B4367" s="11"/>
      <c r="F4367" s="11"/>
      <c r="I4367" t="str">
        <f>LEFT(Tabela_Kwerenda_z_AKORD[[#This Row],[NR_KOMISJI]],5)</f>
        <v/>
      </c>
      <c r="J4367" t="str">
        <f>DAY(Tabela_Kwerenda_z_AKORD[[#This Row],[CZAS_START]]) &amp;"-"&amp; MONTH(Tabela_Kwerenda_z_AKORD[[#This Row],[CZAS_START]]) &amp;"-"&amp; YEAR(Tabela_Kwerenda_z_AKORD[[#This Row],[CZAS_START]])</f>
        <v>0-1-1900</v>
      </c>
      <c r="K4367" t="e">
        <f>INDEX(AKORDT[],MATCH(Tabela_Kwerenda_z_AKORD[[#This Row],[PRACOWNICY_ID]],AKORDT[PRACOWNICY_ID],0),1)</f>
        <v>#N/A</v>
      </c>
    </row>
    <row r="4368" spans="1:11">
      <c r="A4368" s="11"/>
      <c r="B4368" s="11"/>
      <c r="F4368" s="11"/>
      <c r="I4368" t="str">
        <f>LEFT(Tabela_Kwerenda_z_AKORD[[#This Row],[NR_KOMISJI]],5)</f>
        <v/>
      </c>
      <c r="J4368" t="str">
        <f>DAY(Tabela_Kwerenda_z_AKORD[[#This Row],[CZAS_START]]) &amp;"-"&amp; MONTH(Tabela_Kwerenda_z_AKORD[[#This Row],[CZAS_START]]) &amp;"-"&amp; YEAR(Tabela_Kwerenda_z_AKORD[[#This Row],[CZAS_START]])</f>
        <v>0-1-1900</v>
      </c>
      <c r="K4368" t="e">
        <f>INDEX(AKORDT[],MATCH(Tabela_Kwerenda_z_AKORD[[#This Row],[PRACOWNICY_ID]],AKORDT[PRACOWNICY_ID],0),1)</f>
        <v>#N/A</v>
      </c>
    </row>
    <row r="4369" spans="1:11">
      <c r="A4369" s="11"/>
      <c r="B4369" s="11"/>
      <c r="F4369" s="11"/>
      <c r="I4369" t="str">
        <f>LEFT(Tabela_Kwerenda_z_AKORD[[#This Row],[NR_KOMISJI]],5)</f>
        <v/>
      </c>
      <c r="J4369" t="str">
        <f>DAY(Tabela_Kwerenda_z_AKORD[[#This Row],[CZAS_START]]) &amp;"-"&amp; MONTH(Tabela_Kwerenda_z_AKORD[[#This Row],[CZAS_START]]) &amp;"-"&amp; YEAR(Tabela_Kwerenda_z_AKORD[[#This Row],[CZAS_START]])</f>
        <v>0-1-1900</v>
      </c>
      <c r="K4369" t="e">
        <f>INDEX(AKORDT[],MATCH(Tabela_Kwerenda_z_AKORD[[#This Row],[PRACOWNICY_ID]],AKORDT[PRACOWNICY_ID],0),1)</f>
        <v>#N/A</v>
      </c>
    </row>
    <row r="4370" spans="1:11">
      <c r="A4370" s="11"/>
      <c r="B4370" s="11"/>
      <c r="F4370" s="11"/>
      <c r="I4370" t="str">
        <f>LEFT(Tabela_Kwerenda_z_AKORD[[#This Row],[NR_KOMISJI]],5)</f>
        <v/>
      </c>
      <c r="J4370" t="str">
        <f>DAY(Tabela_Kwerenda_z_AKORD[[#This Row],[CZAS_START]]) &amp;"-"&amp; MONTH(Tabela_Kwerenda_z_AKORD[[#This Row],[CZAS_START]]) &amp;"-"&amp; YEAR(Tabela_Kwerenda_z_AKORD[[#This Row],[CZAS_START]])</f>
        <v>0-1-1900</v>
      </c>
      <c r="K4370" t="e">
        <f>INDEX(AKORDT[],MATCH(Tabela_Kwerenda_z_AKORD[[#This Row],[PRACOWNICY_ID]],AKORDT[PRACOWNICY_ID],0),1)</f>
        <v>#N/A</v>
      </c>
    </row>
    <row r="4371" spans="1:11">
      <c r="A4371" s="11"/>
      <c r="B4371" s="11"/>
      <c r="F4371" s="11"/>
      <c r="I4371" t="str">
        <f>LEFT(Tabela_Kwerenda_z_AKORD[[#This Row],[NR_KOMISJI]],5)</f>
        <v/>
      </c>
      <c r="J4371" t="str">
        <f>DAY(Tabela_Kwerenda_z_AKORD[[#This Row],[CZAS_START]]) &amp;"-"&amp; MONTH(Tabela_Kwerenda_z_AKORD[[#This Row],[CZAS_START]]) &amp;"-"&amp; YEAR(Tabela_Kwerenda_z_AKORD[[#This Row],[CZAS_START]])</f>
        <v>0-1-1900</v>
      </c>
      <c r="K4371" t="e">
        <f>INDEX(AKORDT[],MATCH(Tabela_Kwerenda_z_AKORD[[#This Row],[PRACOWNICY_ID]],AKORDT[PRACOWNICY_ID],0),1)</f>
        <v>#N/A</v>
      </c>
    </row>
    <row r="4372" spans="1:11">
      <c r="A4372" s="11"/>
      <c r="B4372" s="11"/>
      <c r="F4372" s="11"/>
      <c r="I4372" t="str">
        <f>LEFT(Tabela_Kwerenda_z_AKORD[[#This Row],[NR_KOMISJI]],5)</f>
        <v/>
      </c>
      <c r="J4372" t="str">
        <f>DAY(Tabela_Kwerenda_z_AKORD[[#This Row],[CZAS_START]]) &amp;"-"&amp; MONTH(Tabela_Kwerenda_z_AKORD[[#This Row],[CZAS_START]]) &amp;"-"&amp; YEAR(Tabela_Kwerenda_z_AKORD[[#This Row],[CZAS_START]])</f>
        <v>0-1-1900</v>
      </c>
      <c r="K4372" t="e">
        <f>INDEX(AKORDT[],MATCH(Tabela_Kwerenda_z_AKORD[[#This Row],[PRACOWNICY_ID]],AKORDT[PRACOWNICY_ID],0),1)</f>
        <v>#N/A</v>
      </c>
    </row>
    <row r="4373" spans="1:11">
      <c r="A4373" s="11"/>
      <c r="B4373" s="11"/>
      <c r="F4373" s="11"/>
      <c r="I4373" t="str">
        <f>LEFT(Tabela_Kwerenda_z_AKORD[[#This Row],[NR_KOMISJI]],5)</f>
        <v/>
      </c>
      <c r="J4373" t="str">
        <f>DAY(Tabela_Kwerenda_z_AKORD[[#This Row],[CZAS_START]]) &amp;"-"&amp; MONTH(Tabela_Kwerenda_z_AKORD[[#This Row],[CZAS_START]]) &amp;"-"&amp; YEAR(Tabela_Kwerenda_z_AKORD[[#This Row],[CZAS_START]])</f>
        <v>0-1-1900</v>
      </c>
      <c r="K4373" t="e">
        <f>INDEX(AKORDT[],MATCH(Tabela_Kwerenda_z_AKORD[[#This Row],[PRACOWNICY_ID]],AKORDT[PRACOWNICY_ID],0),1)</f>
        <v>#N/A</v>
      </c>
    </row>
    <row r="4374" spans="1:11">
      <c r="A4374" s="11"/>
      <c r="B4374" s="11"/>
      <c r="F4374" s="11"/>
      <c r="I4374" t="str">
        <f>LEFT(Tabela_Kwerenda_z_AKORD[[#This Row],[NR_KOMISJI]],5)</f>
        <v/>
      </c>
      <c r="J4374" t="str">
        <f>DAY(Tabela_Kwerenda_z_AKORD[[#This Row],[CZAS_START]]) &amp;"-"&amp; MONTH(Tabela_Kwerenda_z_AKORD[[#This Row],[CZAS_START]]) &amp;"-"&amp; YEAR(Tabela_Kwerenda_z_AKORD[[#This Row],[CZAS_START]])</f>
        <v>0-1-1900</v>
      </c>
      <c r="K4374" t="e">
        <f>INDEX(AKORDT[],MATCH(Tabela_Kwerenda_z_AKORD[[#This Row],[PRACOWNICY_ID]],AKORDT[PRACOWNICY_ID],0),1)</f>
        <v>#N/A</v>
      </c>
    </row>
    <row r="4375" spans="1:11">
      <c r="A4375" s="11"/>
      <c r="B4375" s="11"/>
      <c r="F4375" s="11"/>
      <c r="I4375" t="str">
        <f>LEFT(Tabela_Kwerenda_z_AKORD[[#This Row],[NR_KOMISJI]],5)</f>
        <v/>
      </c>
      <c r="J4375" t="str">
        <f>DAY(Tabela_Kwerenda_z_AKORD[[#This Row],[CZAS_START]]) &amp;"-"&amp; MONTH(Tabela_Kwerenda_z_AKORD[[#This Row],[CZAS_START]]) &amp;"-"&amp; YEAR(Tabela_Kwerenda_z_AKORD[[#This Row],[CZAS_START]])</f>
        <v>0-1-1900</v>
      </c>
      <c r="K4375" t="e">
        <f>INDEX(AKORDT[],MATCH(Tabela_Kwerenda_z_AKORD[[#This Row],[PRACOWNICY_ID]],AKORDT[PRACOWNICY_ID],0),1)</f>
        <v>#N/A</v>
      </c>
    </row>
    <row r="4376" spans="1:11">
      <c r="A4376" s="11"/>
      <c r="B4376" s="11"/>
      <c r="F4376" s="11"/>
      <c r="I4376" t="str">
        <f>LEFT(Tabela_Kwerenda_z_AKORD[[#This Row],[NR_KOMISJI]],5)</f>
        <v/>
      </c>
      <c r="J4376" t="str">
        <f>DAY(Tabela_Kwerenda_z_AKORD[[#This Row],[CZAS_START]]) &amp;"-"&amp; MONTH(Tabela_Kwerenda_z_AKORD[[#This Row],[CZAS_START]]) &amp;"-"&amp; YEAR(Tabela_Kwerenda_z_AKORD[[#This Row],[CZAS_START]])</f>
        <v>0-1-1900</v>
      </c>
      <c r="K4376" t="e">
        <f>INDEX(AKORDT[],MATCH(Tabela_Kwerenda_z_AKORD[[#This Row],[PRACOWNICY_ID]],AKORDT[PRACOWNICY_ID],0),1)</f>
        <v>#N/A</v>
      </c>
    </row>
    <row r="4377" spans="1:11">
      <c r="A4377" s="11"/>
      <c r="B4377" s="11"/>
      <c r="F4377" s="11"/>
      <c r="I4377" t="str">
        <f>LEFT(Tabela_Kwerenda_z_AKORD[[#This Row],[NR_KOMISJI]],5)</f>
        <v/>
      </c>
      <c r="J4377" t="str">
        <f>DAY(Tabela_Kwerenda_z_AKORD[[#This Row],[CZAS_START]]) &amp;"-"&amp; MONTH(Tabela_Kwerenda_z_AKORD[[#This Row],[CZAS_START]]) &amp;"-"&amp; YEAR(Tabela_Kwerenda_z_AKORD[[#This Row],[CZAS_START]])</f>
        <v>0-1-1900</v>
      </c>
      <c r="K4377" t="e">
        <f>INDEX(AKORDT[],MATCH(Tabela_Kwerenda_z_AKORD[[#This Row],[PRACOWNICY_ID]],AKORDT[PRACOWNICY_ID],0),1)</f>
        <v>#N/A</v>
      </c>
    </row>
    <row r="4378" spans="1:11">
      <c r="A4378" s="11"/>
      <c r="B4378" s="11"/>
      <c r="F4378" s="11"/>
      <c r="I4378" t="str">
        <f>LEFT(Tabela_Kwerenda_z_AKORD[[#This Row],[NR_KOMISJI]],5)</f>
        <v/>
      </c>
      <c r="J4378" t="str">
        <f>DAY(Tabela_Kwerenda_z_AKORD[[#This Row],[CZAS_START]]) &amp;"-"&amp; MONTH(Tabela_Kwerenda_z_AKORD[[#This Row],[CZAS_START]]) &amp;"-"&amp; YEAR(Tabela_Kwerenda_z_AKORD[[#This Row],[CZAS_START]])</f>
        <v>0-1-1900</v>
      </c>
      <c r="K4378" t="e">
        <f>INDEX(AKORDT[],MATCH(Tabela_Kwerenda_z_AKORD[[#This Row],[PRACOWNICY_ID]],AKORDT[PRACOWNICY_ID],0),1)</f>
        <v>#N/A</v>
      </c>
    </row>
    <row r="4379" spans="1:11">
      <c r="A4379" s="11"/>
      <c r="B4379" s="11"/>
      <c r="F4379" s="11"/>
      <c r="I4379" t="str">
        <f>LEFT(Tabela_Kwerenda_z_AKORD[[#This Row],[NR_KOMISJI]],5)</f>
        <v/>
      </c>
      <c r="J4379" t="str">
        <f>DAY(Tabela_Kwerenda_z_AKORD[[#This Row],[CZAS_START]]) &amp;"-"&amp; MONTH(Tabela_Kwerenda_z_AKORD[[#This Row],[CZAS_START]]) &amp;"-"&amp; YEAR(Tabela_Kwerenda_z_AKORD[[#This Row],[CZAS_START]])</f>
        <v>0-1-1900</v>
      </c>
      <c r="K4379" t="e">
        <f>INDEX(AKORDT[],MATCH(Tabela_Kwerenda_z_AKORD[[#This Row],[PRACOWNICY_ID]],AKORDT[PRACOWNICY_ID],0),1)</f>
        <v>#N/A</v>
      </c>
    </row>
    <row r="4380" spans="1:11">
      <c r="A4380" s="11"/>
      <c r="B4380" s="11"/>
      <c r="F4380" s="11"/>
      <c r="I4380" t="str">
        <f>LEFT(Tabela_Kwerenda_z_AKORD[[#This Row],[NR_KOMISJI]],5)</f>
        <v/>
      </c>
      <c r="J4380" t="str">
        <f>DAY(Tabela_Kwerenda_z_AKORD[[#This Row],[CZAS_START]]) &amp;"-"&amp; MONTH(Tabela_Kwerenda_z_AKORD[[#This Row],[CZAS_START]]) &amp;"-"&amp; YEAR(Tabela_Kwerenda_z_AKORD[[#This Row],[CZAS_START]])</f>
        <v>0-1-1900</v>
      </c>
      <c r="K4380" t="e">
        <f>INDEX(AKORDT[],MATCH(Tabela_Kwerenda_z_AKORD[[#This Row],[PRACOWNICY_ID]],AKORDT[PRACOWNICY_ID],0),1)</f>
        <v>#N/A</v>
      </c>
    </row>
    <row r="4381" spans="1:11">
      <c r="A4381" s="11"/>
      <c r="B4381" s="11"/>
      <c r="F4381" s="11"/>
      <c r="I4381" t="str">
        <f>LEFT(Tabela_Kwerenda_z_AKORD[[#This Row],[NR_KOMISJI]],5)</f>
        <v/>
      </c>
      <c r="J4381" t="str">
        <f>DAY(Tabela_Kwerenda_z_AKORD[[#This Row],[CZAS_START]]) &amp;"-"&amp; MONTH(Tabela_Kwerenda_z_AKORD[[#This Row],[CZAS_START]]) &amp;"-"&amp; YEAR(Tabela_Kwerenda_z_AKORD[[#This Row],[CZAS_START]])</f>
        <v>0-1-1900</v>
      </c>
      <c r="K4381" t="e">
        <f>INDEX(AKORDT[],MATCH(Tabela_Kwerenda_z_AKORD[[#This Row],[PRACOWNICY_ID]],AKORDT[PRACOWNICY_ID],0),1)</f>
        <v>#N/A</v>
      </c>
    </row>
    <row r="4382" spans="1:11">
      <c r="A4382" s="11"/>
      <c r="B4382" s="11"/>
      <c r="F4382" s="11"/>
      <c r="I4382" t="str">
        <f>LEFT(Tabela_Kwerenda_z_AKORD[[#This Row],[NR_KOMISJI]],5)</f>
        <v/>
      </c>
      <c r="J4382" t="str">
        <f>DAY(Tabela_Kwerenda_z_AKORD[[#This Row],[CZAS_START]]) &amp;"-"&amp; MONTH(Tabela_Kwerenda_z_AKORD[[#This Row],[CZAS_START]]) &amp;"-"&amp; YEAR(Tabela_Kwerenda_z_AKORD[[#This Row],[CZAS_START]])</f>
        <v>0-1-1900</v>
      </c>
      <c r="K4382" t="e">
        <f>INDEX(AKORDT[],MATCH(Tabela_Kwerenda_z_AKORD[[#This Row],[PRACOWNICY_ID]],AKORDT[PRACOWNICY_ID],0),1)</f>
        <v>#N/A</v>
      </c>
    </row>
    <row r="4383" spans="1:11">
      <c r="A4383" s="11"/>
      <c r="B4383" s="11"/>
      <c r="F4383" s="11"/>
      <c r="I4383" t="str">
        <f>LEFT(Tabela_Kwerenda_z_AKORD[[#This Row],[NR_KOMISJI]],5)</f>
        <v/>
      </c>
      <c r="J4383" t="str">
        <f>DAY(Tabela_Kwerenda_z_AKORD[[#This Row],[CZAS_START]]) &amp;"-"&amp; MONTH(Tabela_Kwerenda_z_AKORD[[#This Row],[CZAS_START]]) &amp;"-"&amp; YEAR(Tabela_Kwerenda_z_AKORD[[#This Row],[CZAS_START]])</f>
        <v>0-1-1900</v>
      </c>
      <c r="K4383" t="e">
        <f>INDEX(AKORDT[],MATCH(Tabela_Kwerenda_z_AKORD[[#This Row],[PRACOWNICY_ID]],AKORDT[PRACOWNICY_ID],0),1)</f>
        <v>#N/A</v>
      </c>
    </row>
    <row r="4384" spans="1:11">
      <c r="A4384" s="11"/>
      <c r="B4384" s="11"/>
      <c r="F4384" s="11"/>
      <c r="I4384" t="str">
        <f>LEFT(Tabela_Kwerenda_z_AKORD[[#This Row],[NR_KOMISJI]],5)</f>
        <v/>
      </c>
      <c r="J4384" t="str">
        <f>DAY(Tabela_Kwerenda_z_AKORD[[#This Row],[CZAS_START]]) &amp;"-"&amp; MONTH(Tabela_Kwerenda_z_AKORD[[#This Row],[CZAS_START]]) &amp;"-"&amp; YEAR(Tabela_Kwerenda_z_AKORD[[#This Row],[CZAS_START]])</f>
        <v>0-1-1900</v>
      </c>
      <c r="K4384" t="e">
        <f>INDEX(AKORDT[],MATCH(Tabela_Kwerenda_z_AKORD[[#This Row],[PRACOWNICY_ID]],AKORDT[PRACOWNICY_ID],0),1)</f>
        <v>#N/A</v>
      </c>
    </row>
    <row r="4385" spans="1:11">
      <c r="A4385" s="11"/>
      <c r="B4385" s="11"/>
      <c r="F4385" s="11"/>
      <c r="I4385" t="str">
        <f>LEFT(Tabela_Kwerenda_z_AKORD[[#This Row],[NR_KOMISJI]],5)</f>
        <v/>
      </c>
      <c r="J4385" t="str">
        <f>DAY(Tabela_Kwerenda_z_AKORD[[#This Row],[CZAS_START]]) &amp;"-"&amp; MONTH(Tabela_Kwerenda_z_AKORD[[#This Row],[CZAS_START]]) &amp;"-"&amp; YEAR(Tabela_Kwerenda_z_AKORD[[#This Row],[CZAS_START]])</f>
        <v>0-1-1900</v>
      </c>
      <c r="K4385" t="e">
        <f>INDEX(AKORDT[],MATCH(Tabela_Kwerenda_z_AKORD[[#This Row],[PRACOWNICY_ID]],AKORDT[PRACOWNICY_ID],0),1)</f>
        <v>#N/A</v>
      </c>
    </row>
    <row r="4386" spans="1:11">
      <c r="A4386" s="11"/>
      <c r="B4386" s="11"/>
      <c r="F4386" s="11"/>
      <c r="I4386" t="str">
        <f>LEFT(Tabela_Kwerenda_z_AKORD[[#This Row],[NR_KOMISJI]],5)</f>
        <v/>
      </c>
      <c r="J4386" t="str">
        <f>DAY(Tabela_Kwerenda_z_AKORD[[#This Row],[CZAS_START]]) &amp;"-"&amp; MONTH(Tabela_Kwerenda_z_AKORD[[#This Row],[CZAS_START]]) &amp;"-"&amp; YEAR(Tabela_Kwerenda_z_AKORD[[#This Row],[CZAS_START]])</f>
        <v>0-1-1900</v>
      </c>
      <c r="K4386" t="e">
        <f>INDEX(AKORDT[],MATCH(Tabela_Kwerenda_z_AKORD[[#This Row],[PRACOWNICY_ID]],AKORDT[PRACOWNICY_ID],0),1)</f>
        <v>#N/A</v>
      </c>
    </row>
    <row r="4387" spans="1:11">
      <c r="A4387" s="11"/>
      <c r="B4387" s="11"/>
      <c r="F4387" s="11"/>
      <c r="I4387" t="str">
        <f>LEFT(Tabela_Kwerenda_z_AKORD[[#This Row],[NR_KOMISJI]],5)</f>
        <v/>
      </c>
      <c r="J4387" t="str">
        <f>DAY(Tabela_Kwerenda_z_AKORD[[#This Row],[CZAS_START]]) &amp;"-"&amp; MONTH(Tabela_Kwerenda_z_AKORD[[#This Row],[CZAS_START]]) &amp;"-"&amp; YEAR(Tabela_Kwerenda_z_AKORD[[#This Row],[CZAS_START]])</f>
        <v>0-1-1900</v>
      </c>
      <c r="K4387" t="e">
        <f>INDEX(AKORDT[],MATCH(Tabela_Kwerenda_z_AKORD[[#This Row],[PRACOWNICY_ID]],AKORDT[PRACOWNICY_ID],0),1)</f>
        <v>#N/A</v>
      </c>
    </row>
    <row r="4388" spans="1:11">
      <c r="A4388" s="11"/>
      <c r="B4388" s="11"/>
      <c r="F4388" s="11"/>
      <c r="I4388" t="str">
        <f>LEFT(Tabela_Kwerenda_z_AKORD[[#This Row],[NR_KOMISJI]],5)</f>
        <v/>
      </c>
      <c r="J4388" t="str">
        <f>DAY(Tabela_Kwerenda_z_AKORD[[#This Row],[CZAS_START]]) &amp;"-"&amp; MONTH(Tabela_Kwerenda_z_AKORD[[#This Row],[CZAS_START]]) &amp;"-"&amp; YEAR(Tabela_Kwerenda_z_AKORD[[#This Row],[CZAS_START]])</f>
        <v>0-1-1900</v>
      </c>
      <c r="K4388" t="e">
        <f>INDEX(AKORDT[],MATCH(Tabela_Kwerenda_z_AKORD[[#This Row],[PRACOWNICY_ID]],AKORDT[PRACOWNICY_ID],0),1)</f>
        <v>#N/A</v>
      </c>
    </row>
    <row r="4389" spans="1:11">
      <c r="A4389" s="11"/>
      <c r="B4389" s="11"/>
      <c r="F4389" s="11"/>
      <c r="I4389" t="str">
        <f>LEFT(Tabela_Kwerenda_z_AKORD[[#This Row],[NR_KOMISJI]],5)</f>
        <v/>
      </c>
      <c r="J4389" t="str">
        <f>DAY(Tabela_Kwerenda_z_AKORD[[#This Row],[CZAS_START]]) &amp;"-"&amp; MONTH(Tabela_Kwerenda_z_AKORD[[#This Row],[CZAS_START]]) &amp;"-"&amp; YEAR(Tabela_Kwerenda_z_AKORD[[#This Row],[CZAS_START]])</f>
        <v>0-1-1900</v>
      </c>
      <c r="K4389" t="e">
        <f>INDEX(AKORDT[],MATCH(Tabela_Kwerenda_z_AKORD[[#This Row],[PRACOWNICY_ID]],AKORDT[PRACOWNICY_ID],0),1)</f>
        <v>#N/A</v>
      </c>
    </row>
    <row r="4390" spans="1:11">
      <c r="A4390" s="11"/>
      <c r="B4390" s="11"/>
      <c r="F4390" s="11"/>
      <c r="I4390" t="str">
        <f>LEFT(Tabela_Kwerenda_z_AKORD[[#This Row],[NR_KOMISJI]],5)</f>
        <v/>
      </c>
      <c r="J4390" t="str">
        <f>DAY(Tabela_Kwerenda_z_AKORD[[#This Row],[CZAS_START]]) &amp;"-"&amp; MONTH(Tabela_Kwerenda_z_AKORD[[#This Row],[CZAS_START]]) &amp;"-"&amp; YEAR(Tabela_Kwerenda_z_AKORD[[#This Row],[CZAS_START]])</f>
        <v>0-1-1900</v>
      </c>
      <c r="K4390" t="e">
        <f>INDEX(AKORDT[],MATCH(Tabela_Kwerenda_z_AKORD[[#This Row],[PRACOWNICY_ID]],AKORDT[PRACOWNICY_ID],0),1)</f>
        <v>#N/A</v>
      </c>
    </row>
    <row r="4391" spans="1:11">
      <c r="A4391" s="11"/>
      <c r="B4391" s="11"/>
      <c r="F4391" s="11"/>
      <c r="I4391" t="str">
        <f>LEFT(Tabela_Kwerenda_z_AKORD[[#This Row],[NR_KOMISJI]],5)</f>
        <v/>
      </c>
      <c r="J4391" t="str">
        <f>DAY(Tabela_Kwerenda_z_AKORD[[#This Row],[CZAS_START]]) &amp;"-"&amp; MONTH(Tabela_Kwerenda_z_AKORD[[#This Row],[CZAS_START]]) &amp;"-"&amp; YEAR(Tabela_Kwerenda_z_AKORD[[#This Row],[CZAS_START]])</f>
        <v>0-1-1900</v>
      </c>
      <c r="K4391" t="e">
        <f>INDEX(AKORDT[],MATCH(Tabela_Kwerenda_z_AKORD[[#This Row],[PRACOWNICY_ID]],AKORDT[PRACOWNICY_ID],0),1)</f>
        <v>#N/A</v>
      </c>
    </row>
    <row r="4392" spans="1:11">
      <c r="A4392" s="11"/>
      <c r="B4392" s="11"/>
      <c r="F4392" s="11"/>
      <c r="I4392" t="str">
        <f>LEFT(Tabela_Kwerenda_z_AKORD[[#This Row],[NR_KOMISJI]],5)</f>
        <v/>
      </c>
      <c r="J4392" t="str">
        <f>DAY(Tabela_Kwerenda_z_AKORD[[#This Row],[CZAS_START]]) &amp;"-"&amp; MONTH(Tabela_Kwerenda_z_AKORD[[#This Row],[CZAS_START]]) &amp;"-"&amp; YEAR(Tabela_Kwerenda_z_AKORD[[#This Row],[CZAS_START]])</f>
        <v>0-1-1900</v>
      </c>
      <c r="K4392" t="e">
        <f>INDEX(AKORDT[],MATCH(Tabela_Kwerenda_z_AKORD[[#This Row],[PRACOWNICY_ID]],AKORDT[PRACOWNICY_ID],0),1)</f>
        <v>#N/A</v>
      </c>
    </row>
    <row r="4393" spans="1:11">
      <c r="A4393" s="11"/>
      <c r="B4393" s="11"/>
      <c r="F4393" s="11"/>
      <c r="I4393" t="str">
        <f>LEFT(Tabela_Kwerenda_z_AKORD[[#This Row],[NR_KOMISJI]],5)</f>
        <v/>
      </c>
      <c r="J4393" t="str">
        <f>DAY(Tabela_Kwerenda_z_AKORD[[#This Row],[CZAS_START]]) &amp;"-"&amp; MONTH(Tabela_Kwerenda_z_AKORD[[#This Row],[CZAS_START]]) &amp;"-"&amp; YEAR(Tabela_Kwerenda_z_AKORD[[#This Row],[CZAS_START]])</f>
        <v>0-1-1900</v>
      </c>
      <c r="K4393" t="e">
        <f>INDEX(AKORDT[],MATCH(Tabela_Kwerenda_z_AKORD[[#This Row],[PRACOWNICY_ID]],AKORDT[PRACOWNICY_ID],0),1)</f>
        <v>#N/A</v>
      </c>
    </row>
    <row r="4394" spans="1:11">
      <c r="A4394" s="11"/>
      <c r="B4394" s="11"/>
      <c r="F4394" s="11"/>
      <c r="I4394" t="str">
        <f>LEFT(Tabela_Kwerenda_z_AKORD[[#This Row],[NR_KOMISJI]],5)</f>
        <v/>
      </c>
      <c r="J4394" t="str">
        <f>DAY(Tabela_Kwerenda_z_AKORD[[#This Row],[CZAS_START]]) &amp;"-"&amp; MONTH(Tabela_Kwerenda_z_AKORD[[#This Row],[CZAS_START]]) &amp;"-"&amp; YEAR(Tabela_Kwerenda_z_AKORD[[#This Row],[CZAS_START]])</f>
        <v>0-1-1900</v>
      </c>
      <c r="K4394" t="e">
        <f>INDEX(AKORDT[],MATCH(Tabela_Kwerenda_z_AKORD[[#This Row],[PRACOWNICY_ID]],AKORDT[PRACOWNICY_ID],0),1)</f>
        <v>#N/A</v>
      </c>
    </row>
    <row r="4395" spans="1:11">
      <c r="A4395" s="11"/>
      <c r="B4395" s="11"/>
      <c r="F4395" s="11"/>
      <c r="I4395" t="str">
        <f>LEFT(Tabela_Kwerenda_z_AKORD[[#This Row],[NR_KOMISJI]],5)</f>
        <v/>
      </c>
      <c r="J4395" t="str">
        <f>DAY(Tabela_Kwerenda_z_AKORD[[#This Row],[CZAS_START]]) &amp;"-"&amp; MONTH(Tabela_Kwerenda_z_AKORD[[#This Row],[CZAS_START]]) &amp;"-"&amp; YEAR(Tabela_Kwerenda_z_AKORD[[#This Row],[CZAS_START]])</f>
        <v>0-1-1900</v>
      </c>
      <c r="K4395" t="e">
        <f>INDEX(AKORDT[],MATCH(Tabela_Kwerenda_z_AKORD[[#This Row],[PRACOWNICY_ID]],AKORDT[PRACOWNICY_ID],0),1)</f>
        <v>#N/A</v>
      </c>
    </row>
    <row r="4396" spans="1:11">
      <c r="A4396" s="11"/>
      <c r="B4396" s="11"/>
      <c r="F4396" s="11"/>
      <c r="I4396" t="str">
        <f>LEFT(Tabela_Kwerenda_z_AKORD[[#This Row],[NR_KOMISJI]],5)</f>
        <v/>
      </c>
      <c r="J4396" t="str">
        <f>DAY(Tabela_Kwerenda_z_AKORD[[#This Row],[CZAS_START]]) &amp;"-"&amp; MONTH(Tabela_Kwerenda_z_AKORD[[#This Row],[CZAS_START]]) &amp;"-"&amp; YEAR(Tabela_Kwerenda_z_AKORD[[#This Row],[CZAS_START]])</f>
        <v>0-1-1900</v>
      </c>
      <c r="K4396" t="e">
        <f>INDEX(AKORDT[],MATCH(Tabela_Kwerenda_z_AKORD[[#This Row],[PRACOWNICY_ID]],AKORDT[PRACOWNICY_ID],0),1)</f>
        <v>#N/A</v>
      </c>
    </row>
    <row r="4397" spans="1:11">
      <c r="A4397" s="11"/>
      <c r="B4397" s="11"/>
      <c r="F4397" s="11"/>
      <c r="I4397" t="str">
        <f>LEFT(Tabela_Kwerenda_z_AKORD[[#This Row],[NR_KOMISJI]],5)</f>
        <v/>
      </c>
      <c r="J4397" t="str">
        <f>DAY(Tabela_Kwerenda_z_AKORD[[#This Row],[CZAS_START]]) &amp;"-"&amp; MONTH(Tabela_Kwerenda_z_AKORD[[#This Row],[CZAS_START]]) &amp;"-"&amp; YEAR(Tabela_Kwerenda_z_AKORD[[#This Row],[CZAS_START]])</f>
        <v>0-1-1900</v>
      </c>
      <c r="K4397" t="e">
        <f>INDEX(AKORDT[],MATCH(Tabela_Kwerenda_z_AKORD[[#This Row],[PRACOWNICY_ID]],AKORDT[PRACOWNICY_ID],0),1)</f>
        <v>#N/A</v>
      </c>
    </row>
    <row r="4398" spans="1:11">
      <c r="A4398" s="11"/>
      <c r="B4398" s="11"/>
      <c r="F4398" s="11"/>
      <c r="I4398" t="str">
        <f>LEFT(Tabela_Kwerenda_z_AKORD[[#This Row],[NR_KOMISJI]],5)</f>
        <v/>
      </c>
      <c r="J4398" t="str">
        <f>DAY(Tabela_Kwerenda_z_AKORD[[#This Row],[CZAS_START]]) &amp;"-"&amp; MONTH(Tabela_Kwerenda_z_AKORD[[#This Row],[CZAS_START]]) &amp;"-"&amp; YEAR(Tabela_Kwerenda_z_AKORD[[#This Row],[CZAS_START]])</f>
        <v>0-1-1900</v>
      </c>
      <c r="K4398" t="e">
        <f>INDEX(AKORDT[],MATCH(Tabela_Kwerenda_z_AKORD[[#This Row],[PRACOWNICY_ID]],AKORDT[PRACOWNICY_ID],0),1)</f>
        <v>#N/A</v>
      </c>
    </row>
    <row r="4399" spans="1:11">
      <c r="A4399" s="11"/>
      <c r="B4399" s="11"/>
      <c r="F4399" s="11"/>
      <c r="I4399" t="str">
        <f>LEFT(Tabela_Kwerenda_z_AKORD[[#This Row],[NR_KOMISJI]],5)</f>
        <v/>
      </c>
      <c r="J4399" t="str">
        <f>DAY(Tabela_Kwerenda_z_AKORD[[#This Row],[CZAS_START]]) &amp;"-"&amp; MONTH(Tabela_Kwerenda_z_AKORD[[#This Row],[CZAS_START]]) &amp;"-"&amp; YEAR(Tabela_Kwerenda_z_AKORD[[#This Row],[CZAS_START]])</f>
        <v>0-1-1900</v>
      </c>
      <c r="K4399" t="e">
        <f>INDEX(AKORDT[],MATCH(Tabela_Kwerenda_z_AKORD[[#This Row],[PRACOWNICY_ID]],AKORDT[PRACOWNICY_ID],0),1)</f>
        <v>#N/A</v>
      </c>
    </row>
    <row r="4400" spans="1:11">
      <c r="A4400" s="11"/>
      <c r="B4400" s="11"/>
      <c r="F4400" s="11"/>
      <c r="I4400" t="str">
        <f>LEFT(Tabela_Kwerenda_z_AKORD[[#This Row],[NR_KOMISJI]],5)</f>
        <v/>
      </c>
      <c r="J4400" t="str">
        <f>DAY(Tabela_Kwerenda_z_AKORD[[#This Row],[CZAS_START]]) &amp;"-"&amp; MONTH(Tabela_Kwerenda_z_AKORD[[#This Row],[CZAS_START]]) &amp;"-"&amp; YEAR(Tabela_Kwerenda_z_AKORD[[#This Row],[CZAS_START]])</f>
        <v>0-1-1900</v>
      </c>
      <c r="K4400" t="e">
        <f>INDEX(AKORDT[],MATCH(Tabela_Kwerenda_z_AKORD[[#This Row],[PRACOWNICY_ID]],AKORDT[PRACOWNICY_ID],0),1)</f>
        <v>#N/A</v>
      </c>
    </row>
    <row r="4401" spans="1:11">
      <c r="A4401" s="11"/>
      <c r="B4401" s="11"/>
      <c r="F4401" s="11"/>
      <c r="I4401" t="str">
        <f>LEFT(Tabela_Kwerenda_z_AKORD[[#This Row],[NR_KOMISJI]],5)</f>
        <v/>
      </c>
      <c r="J4401" t="str">
        <f>DAY(Tabela_Kwerenda_z_AKORD[[#This Row],[CZAS_START]]) &amp;"-"&amp; MONTH(Tabela_Kwerenda_z_AKORD[[#This Row],[CZAS_START]]) &amp;"-"&amp; YEAR(Tabela_Kwerenda_z_AKORD[[#This Row],[CZAS_START]])</f>
        <v>0-1-1900</v>
      </c>
      <c r="K4401" t="e">
        <f>INDEX(AKORDT[],MATCH(Tabela_Kwerenda_z_AKORD[[#This Row],[PRACOWNICY_ID]],AKORDT[PRACOWNICY_ID],0),1)</f>
        <v>#N/A</v>
      </c>
    </row>
    <row r="4402" spans="1:11">
      <c r="A4402" s="11"/>
      <c r="B4402" s="11"/>
      <c r="F4402" s="11"/>
      <c r="I4402" t="str">
        <f>LEFT(Tabela_Kwerenda_z_AKORD[[#This Row],[NR_KOMISJI]],5)</f>
        <v/>
      </c>
      <c r="J4402" t="str">
        <f>DAY(Tabela_Kwerenda_z_AKORD[[#This Row],[CZAS_START]]) &amp;"-"&amp; MONTH(Tabela_Kwerenda_z_AKORD[[#This Row],[CZAS_START]]) &amp;"-"&amp; YEAR(Tabela_Kwerenda_z_AKORD[[#This Row],[CZAS_START]])</f>
        <v>0-1-1900</v>
      </c>
      <c r="K4402" t="e">
        <f>INDEX(AKORDT[],MATCH(Tabela_Kwerenda_z_AKORD[[#This Row],[PRACOWNICY_ID]],AKORDT[PRACOWNICY_ID],0),1)</f>
        <v>#N/A</v>
      </c>
    </row>
    <row r="4403" spans="1:11">
      <c r="A4403" s="11"/>
      <c r="B4403" s="11"/>
      <c r="F4403" s="11"/>
      <c r="I4403" t="str">
        <f>LEFT(Tabela_Kwerenda_z_AKORD[[#This Row],[NR_KOMISJI]],5)</f>
        <v/>
      </c>
      <c r="J4403" t="str">
        <f>DAY(Tabela_Kwerenda_z_AKORD[[#This Row],[CZAS_START]]) &amp;"-"&amp; MONTH(Tabela_Kwerenda_z_AKORD[[#This Row],[CZAS_START]]) &amp;"-"&amp; YEAR(Tabela_Kwerenda_z_AKORD[[#This Row],[CZAS_START]])</f>
        <v>0-1-1900</v>
      </c>
      <c r="K4403" t="e">
        <f>INDEX(AKORDT[],MATCH(Tabela_Kwerenda_z_AKORD[[#This Row],[PRACOWNICY_ID]],AKORDT[PRACOWNICY_ID],0),1)</f>
        <v>#N/A</v>
      </c>
    </row>
    <row r="4404" spans="1:11">
      <c r="A4404" s="11"/>
      <c r="B4404" s="11"/>
      <c r="F4404" s="11"/>
      <c r="I4404" t="str">
        <f>LEFT(Tabela_Kwerenda_z_AKORD[[#This Row],[NR_KOMISJI]],5)</f>
        <v/>
      </c>
      <c r="J4404" t="str">
        <f>DAY(Tabela_Kwerenda_z_AKORD[[#This Row],[CZAS_START]]) &amp;"-"&amp; MONTH(Tabela_Kwerenda_z_AKORD[[#This Row],[CZAS_START]]) &amp;"-"&amp; YEAR(Tabela_Kwerenda_z_AKORD[[#This Row],[CZAS_START]])</f>
        <v>0-1-1900</v>
      </c>
      <c r="K4404" t="e">
        <f>INDEX(AKORDT[],MATCH(Tabela_Kwerenda_z_AKORD[[#This Row],[PRACOWNICY_ID]],AKORDT[PRACOWNICY_ID],0),1)</f>
        <v>#N/A</v>
      </c>
    </row>
    <row r="4405" spans="1:11">
      <c r="A4405" s="11"/>
      <c r="B4405" s="11"/>
      <c r="F4405" s="11"/>
      <c r="I4405" t="str">
        <f>LEFT(Tabela_Kwerenda_z_AKORD[[#This Row],[NR_KOMISJI]],5)</f>
        <v/>
      </c>
      <c r="J4405" t="str">
        <f>DAY(Tabela_Kwerenda_z_AKORD[[#This Row],[CZAS_START]]) &amp;"-"&amp; MONTH(Tabela_Kwerenda_z_AKORD[[#This Row],[CZAS_START]]) &amp;"-"&amp; YEAR(Tabela_Kwerenda_z_AKORD[[#This Row],[CZAS_START]])</f>
        <v>0-1-1900</v>
      </c>
      <c r="K4405" t="e">
        <f>INDEX(AKORDT[],MATCH(Tabela_Kwerenda_z_AKORD[[#This Row],[PRACOWNICY_ID]],AKORDT[PRACOWNICY_ID],0),1)</f>
        <v>#N/A</v>
      </c>
    </row>
    <row r="4406" spans="1:11">
      <c r="A4406" s="11"/>
      <c r="B4406" s="11"/>
      <c r="F4406" s="11"/>
      <c r="I4406" t="str">
        <f>LEFT(Tabela_Kwerenda_z_AKORD[[#This Row],[NR_KOMISJI]],5)</f>
        <v/>
      </c>
      <c r="J4406" t="str">
        <f>DAY(Tabela_Kwerenda_z_AKORD[[#This Row],[CZAS_START]]) &amp;"-"&amp; MONTH(Tabela_Kwerenda_z_AKORD[[#This Row],[CZAS_START]]) &amp;"-"&amp; YEAR(Tabela_Kwerenda_z_AKORD[[#This Row],[CZAS_START]])</f>
        <v>0-1-1900</v>
      </c>
      <c r="K4406" t="e">
        <f>INDEX(AKORDT[],MATCH(Tabela_Kwerenda_z_AKORD[[#This Row],[PRACOWNICY_ID]],AKORDT[PRACOWNICY_ID],0),1)</f>
        <v>#N/A</v>
      </c>
    </row>
    <row r="4407" spans="1:11">
      <c r="A4407" s="11"/>
      <c r="B4407" s="11"/>
      <c r="F4407" s="11"/>
      <c r="I4407" t="str">
        <f>LEFT(Tabela_Kwerenda_z_AKORD[[#This Row],[NR_KOMISJI]],5)</f>
        <v/>
      </c>
      <c r="J4407" t="str">
        <f>DAY(Tabela_Kwerenda_z_AKORD[[#This Row],[CZAS_START]]) &amp;"-"&amp; MONTH(Tabela_Kwerenda_z_AKORD[[#This Row],[CZAS_START]]) &amp;"-"&amp; YEAR(Tabela_Kwerenda_z_AKORD[[#This Row],[CZAS_START]])</f>
        <v>0-1-1900</v>
      </c>
      <c r="K4407" t="e">
        <f>INDEX(AKORDT[],MATCH(Tabela_Kwerenda_z_AKORD[[#This Row],[PRACOWNICY_ID]],AKORDT[PRACOWNICY_ID],0),1)</f>
        <v>#N/A</v>
      </c>
    </row>
    <row r="4408" spans="1:11">
      <c r="A4408" s="11"/>
      <c r="B4408" s="11"/>
      <c r="F4408" s="11"/>
      <c r="I4408" t="str">
        <f>LEFT(Tabela_Kwerenda_z_AKORD[[#This Row],[NR_KOMISJI]],5)</f>
        <v/>
      </c>
      <c r="J4408" t="str">
        <f>DAY(Tabela_Kwerenda_z_AKORD[[#This Row],[CZAS_START]]) &amp;"-"&amp; MONTH(Tabela_Kwerenda_z_AKORD[[#This Row],[CZAS_START]]) &amp;"-"&amp; YEAR(Tabela_Kwerenda_z_AKORD[[#This Row],[CZAS_START]])</f>
        <v>0-1-1900</v>
      </c>
      <c r="K4408" t="e">
        <f>INDEX(AKORDT[],MATCH(Tabela_Kwerenda_z_AKORD[[#This Row],[PRACOWNICY_ID]],AKORDT[PRACOWNICY_ID],0),1)</f>
        <v>#N/A</v>
      </c>
    </row>
    <row r="4409" spans="1:11">
      <c r="A4409" s="11"/>
      <c r="B4409" s="11"/>
      <c r="F4409" s="11"/>
      <c r="I4409" t="str">
        <f>LEFT(Tabela_Kwerenda_z_AKORD[[#This Row],[NR_KOMISJI]],5)</f>
        <v/>
      </c>
      <c r="J4409" t="str">
        <f>DAY(Tabela_Kwerenda_z_AKORD[[#This Row],[CZAS_START]]) &amp;"-"&amp; MONTH(Tabela_Kwerenda_z_AKORD[[#This Row],[CZAS_START]]) &amp;"-"&amp; YEAR(Tabela_Kwerenda_z_AKORD[[#This Row],[CZAS_START]])</f>
        <v>0-1-1900</v>
      </c>
      <c r="K4409" t="e">
        <f>INDEX(AKORDT[],MATCH(Tabela_Kwerenda_z_AKORD[[#This Row],[PRACOWNICY_ID]],AKORDT[PRACOWNICY_ID],0),1)</f>
        <v>#N/A</v>
      </c>
    </row>
    <row r="4410" spans="1:11">
      <c r="A4410" s="11"/>
      <c r="B4410" s="11"/>
      <c r="F4410" s="11"/>
      <c r="I4410" t="str">
        <f>LEFT(Tabela_Kwerenda_z_AKORD[[#This Row],[NR_KOMISJI]],5)</f>
        <v/>
      </c>
      <c r="J4410" t="str">
        <f>DAY(Tabela_Kwerenda_z_AKORD[[#This Row],[CZAS_START]]) &amp;"-"&amp; MONTH(Tabela_Kwerenda_z_AKORD[[#This Row],[CZAS_START]]) &amp;"-"&amp; YEAR(Tabela_Kwerenda_z_AKORD[[#This Row],[CZAS_START]])</f>
        <v>0-1-1900</v>
      </c>
      <c r="K4410" t="e">
        <f>INDEX(AKORDT[],MATCH(Tabela_Kwerenda_z_AKORD[[#This Row],[PRACOWNICY_ID]],AKORDT[PRACOWNICY_ID],0),1)</f>
        <v>#N/A</v>
      </c>
    </row>
    <row r="4411" spans="1:11">
      <c r="A4411" s="11"/>
      <c r="B4411" s="11"/>
      <c r="F4411" s="11"/>
      <c r="I4411" t="str">
        <f>LEFT(Tabela_Kwerenda_z_AKORD[[#This Row],[NR_KOMISJI]],5)</f>
        <v/>
      </c>
      <c r="J4411" t="str">
        <f>DAY(Tabela_Kwerenda_z_AKORD[[#This Row],[CZAS_START]]) &amp;"-"&amp; MONTH(Tabela_Kwerenda_z_AKORD[[#This Row],[CZAS_START]]) &amp;"-"&amp; YEAR(Tabela_Kwerenda_z_AKORD[[#This Row],[CZAS_START]])</f>
        <v>0-1-1900</v>
      </c>
      <c r="K4411" t="e">
        <f>INDEX(AKORDT[],MATCH(Tabela_Kwerenda_z_AKORD[[#This Row],[PRACOWNICY_ID]],AKORDT[PRACOWNICY_ID],0),1)</f>
        <v>#N/A</v>
      </c>
    </row>
    <row r="4412" spans="1:11">
      <c r="A4412" s="11"/>
      <c r="B4412" s="11"/>
      <c r="F4412" s="11"/>
      <c r="I4412" t="str">
        <f>LEFT(Tabela_Kwerenda_z_AKORD[[#This Row],[NR_KOMISJI]],5)</f>
        <v/>
      </c>
      <c r="J4412" t="str">
        <f>DAY(Tabela_Kwerenda_z_AKORD[[#This Row],[CZAS_START]]) &amp;"-"&amp; MONTH(Tabela_Kwerenda_z_AKORD[[#This Row],[CZAS_START]]) &amp;"-"&amp; YEAR(Tabela_Kwerenda_z_AKORD[[#This Row],[CZAS_START]])</f>
        <v>0-1-1900</v>
      </c>
      <c r="K4412" t="e">
        <f>INDEX(AKORDT[],MATCH(Tabela_Kwerenda_z_AKORD[[#This Row],[PRACOWNICY_ID]],AKORDT[PRACOWNICY_ID],0),1)</f>
        <v>#N/A</v>
      </c>
    </row>
    <row r="4413" spans="1:11">
      <c r="A4413" s="11"/>
      <c r="B4413" s="11"/>
      <c r="F4413" s="11"/>
      <c r="I4413" t="str">
        <f>LEFT(Tabela_Kwerenda_z_AKORD[[#This Row],[NR_KOMISJI]],5)</f>
        <v/>
      </c>
      <c r="J4413" t="str">
        <f>DAY(Tabela_Kwerenda_z_AKORD[[#This Row],[CZAS_START]]) &amp;"-"&amp; MONTH(Tabela_Kwerenda_z_AKORD[[#This Row],[CZAS_START]]) &amp;"-"&amp; YEAR(Tabela_Kwerenda_z_AKORD[[#This Row],[CZAS_START]])</f>
        <v>0-1-1900</v>
      </c>
      <c r="K4413" t="e">
        <f>INDEX(AKORDT[],MATCH(Tabela_Kwerenda_z_AKORD[[#This Row],[PRACOWNICY_ID]],AKORDT[PRACOWNICY_ID],0),1)</f>
        <v>#N/A</v>
      </c>
    </row>
    <row r="4414" spans="1:11">
      <c r="A4414" s="11"/>
      <c r="B4414" s="11"/>
      <c r="F4414" s="11"/>
      <c r="I4414" t="str">
        <f>LEFT(Tabela_Kwerenda_z_AKORD[[#This Row],[NR_KOMISJI]],5)</f>
        <v/>
      </c>
      <c r="J4414" t="str">
        <f>DAY(Tabela_Kwerenda_z_AKORD[[#This Row],[CZAS_START]]) &amp;"-"&amp; MONTH(Tabela_Kwerenda_z_AKORD[[#This Row],[CZAS_START]]) &amp;"-"&amp; YEAR(Tabela_Kwerenda_z_AKORD[[#This Row],[CZAS_START]])</f>
        <v>0-1-1900</v>
      </c>
      <c r="K4414" t="e">
        <f>INDEX(AKORDT[],MATCH(Tabela_Kwerenda_z_AKORD[[#This Row],[PRACOWNICY_ID]],AKORDT[PRACOWNICY_ID],0),1)</f>
        <v>#N/A</v>
      </c>
    </row>
    <row r="4415" spans="1:11">
      <c r="A4415" s="11"/>
      <c r="B4415" s="11"/>
      <c r="F4415" s="11"/>
      <c r="I4415" t="str">
        <f>LEFT(Tabela_Kwerenda_z_AKORD[[#This Row],[NR_KOMISJI]],5)</f>
        <v/>
      </c>
      <c r="J4415" t="str">
        <f>DAY(Tabela_Kwerenda_z_AKORD[[#This Row],[CZAS_START]]) &amp;"-"&amp; MONTH(Tabela_Kwerenda_z_AKORD[[#This Row],[CZAS_START]]) &amp;"-"&amp; YEAR(Tabela_Kwerenda_z_AKORD[[#This Row],[CZAS_START]])</f>
        <v>0-1-1900</v>
      </c>
      <c r="K4415" t="e">
        <f>INDEX(AKORDT[],MATCH(Tabela_Kwerenda_z_AKORD[[#This Row],[PRACOWNICY_ID]],AKORDT[PRACOWNICY_ID],0),1)</f>
        <v>#N/A</v>
      </c>
    </row>
    <row r="4416" spans="1:11">
      <c r="A4416" s="11"/>
      <c r="B4416" s="11"/>
      <c r="F4416" s="11"/>
      <c r="I4416" t="str">
        <f>LEFT(Tabela_Kwerenda_z_AKORD[[#This Row],[NR_KOMISJI]],5)</f>
        <v/>
      </c>
      <c r="J4416" t="str">
        <f>DAY(Tabela_Kwerenda_z_AKORD[[#This Row],[CZAS_START]]) &amp;"-"&amp; MONTH(Tabela_Kwerenda_z_AKORD[[#This Row],[CZAS_START]]) &amp;"-"&amp; YEAR(Tabela_Kwerenda_z_AKORD[[#This Row],[CZAS_START]])</f>
        <v>0-1-1900</v>
      </c>
      <c r="K4416" t="e">
        <f>INDEX(AKORDT[],MATCH(Tabela_Kwerenda_z_AKORD[[#This Row],[PRACOWNICY_ID]],AKORDT[PRACOWNICY_ID],0),1)</f>
        <v>#N/A</v>
      </c>
    </row>
    <row r="4417" spans="1:11">
      <c r="A4417" s="11"/>
      <c r="B4417" s="11"/>
      <c r="F4417" s="11"/>
      <c r="I4417" t="str">
        <f>LEFT(Tabela_Kwerenda_z_AKORD[[#This Row],[NR_KOMISJI]],5)</f>
        <v/>
      </c>
      <c r="J4417" t="str">
        <f>DAY(Tabela_Kwerenda_z_AKORD[[#This Row],[CZAS_START]]) &amp;"-"&amp; MONTH(Tabela_Kwerenda_z_AKORD[[#This Row],[CZAS_START]]) &amp;"-"&amp; YEAR(Tabela_Kwerenda_z_AKORD[[#This Row],[CZAS_START]])</f>
        <v>0-1-1900</v>
      </c>
      <c r="K4417" t="e">
        <f>INDEX(AKORDT[],MATCH(Tabela_Kwerenda_z_AKORD[[#This Row],[PRACOWNICY_ID]],AKORDT[PRACOWNICY_ID],0),1)</f>
        <v>#N/A</v>
      </c>
    </row>
    <row r="4418" spans="1:11">
      <c r="A4418" s="11"/>
      <c r="B4418" s="11"/>
      <c r="F4418" s="11"/>
      <c r="I4418" t="str">
        <f>LEFT(Tabela_Kwerenda_z_AKORD[[#This Row],[NR_KOMISJI]],5)</f>
        <v/>
      </c>
      <c r="J4418" t="str">
        <f>DAY(Tabela_Kwerenda_z_AKORD[[#This Row],[CZAS_START]]) &amp;"-"&amp; MONTH(Tabela_Kwerenda_z_AKORD[[#This Row],[CZAS_START]]) &amp;"-"&amp; YEAR(Tabela_Kwerenda_z_AKORD[[#This Row],[CZAS_START]])</f>
        <v>0-1-1900</v>
      </c>
      <c r="K4418" t="e">
        <f>INDEX(AKORDT[],MATCH(Tabela_Kwerenda_z_AKORD[[#This Row],[PRACOWNICY_ID]],AKORDT[PRACOWNICY_ID],0),1)</f>
        <v>#N/A</v>
      </c>
    </row>
    <row r="4419" spans="1:11">
      <c r="A4419" s="11"/>
      <c r="B4419" s="11"/>
      <c r="F4419" s="11"/>
      <c r="I4419" t="str">
        <f>LEFT(Tabela_Kwerenda_z_AKORD[[#This Row],[NR_KOMISJI]],5)</f>
        <v/>
      </c>
      <c r="J4419" t="str">
        <f>DAY(Tabela_Kwerenda_z_AKORD[[#This Row],[CZAS_START]]) &amp;"-"&amp; MONTH(Tabela_Kwerenda_z_AKORD[[#This Row],[CZAS_START]]) &amp;"-"&amp; YEAR(Tabela_Kwerenda_z_AKORD[[#This Row],[CZAS_START]])</f>
        <v>0-1-1900</v>
      </c>
      <c r="K4419" t="e">
        <f>INDEX(AKORDT[],MATCH(Tabela_Kwerenda_z_AKORD[[#This Row],[PRACOWNICY_ID]],AKORDT[PRACOWNICY_ID],0),1)</f>
        <v>#N/A</v>
      </c>
    </row>
    <row r="4420" spans="1:11">
      <c r="A4420" s="11"/>
      <c r="B4420" s="11"/>
      <c r="F4420" s="11"/>
      <c r="I4420" t="str">
        <f>LEFT(Tabela_Kwerenda_z_AKORD[[#This Row],[NR_KOMISJI]],5)</f>
        <v/>
      </c>
      <c r="J4420" t="str">
        <f>DAY(Tabela_Kwerenda_z_AKORD[[#This Row],[CZAS_START]]) &amp;"-"&amp; MONTH(Tabela_Kwerenda_z_AKORD[[#This Row],[CZAS_START]]) &amp;"-"&amp; YEAR(Tabela_Kwerenda_z_AKORD[[#This Row],[CZAS_START]])</f>
        <v>0-1-1900</v>
      </c>
      <c r="K4420" t="e">
        <f>INDEX(AKORDT[],MATCH(Tabela_Kwerenda_z_AKORD[[#This Row],[PRACOWNICY_ID]],AKORDT[PRACOWNICY_ID],0),1)</f>
        <v>#N/A</v>
      </c>
    </row>
    <row r="4421" spans="1:11">
      <c r="A4421" s="11"/>
      <c r="B4421" s="11"/>
      <c r="F4421" s="11"/>
      <c r="I4421" t="str">
        <f>LEFT(Tabela_Kwerenda_z_AKORD[[#This Row],[NR_KOMISJI]],5)</f>
        <v/>
      </c>
      <c r="J4421" t="str">
        <f>DAY(Tabela_Kwerenda_z_AKORD[[#This Row],[CZAS_START]]) &amp;"-"&amp; MONTH(Tabela_Kwerenda_z_AKORD[[#This Row],[CZAS_START]]) &amp;"-"&amp; YEAR(Tabela_Kwerenda_z_AKORD[[#This Row],[CZAS_START]])</f>
        <v>0-1-1900</v>
      </c>
      <c r="K4421" t="e">
        <f>INDEX(AKORDT[],MATCH(Tabela_Kwerenda_z_AKORD[[#This Row],[PRACOWNICY_ID]],AKORDT[PRACOWNICY_ID],0),1)</f>
        <v>#N/A</v>
      </c>
    </row>
    <row r="4422" spans="1:11">
      <c r="A4422" s="11"/>
      <c r="B4422" s="11"/>
      <c r="F4422" s="11"/>
      <c r="I4422" t="str">
        <f>LEFT(Tabela_Kwerenda_z_AKORD[[#This Row],[NR_KOMISJI]],5)</f>
        <v/>
      </c>
      <c r="J4422" t="str">
        <f>DAY(Tabela_Kwerenda_z_AKORD[[#This Row],[CZAS_START]]) &amp;"-"&amp; MONTH(Tabela_Kwerenda_z_AKORD[[#This Row],[CZAS_START]]) &amp;"-"&amp; YEAR(Tabela_Kwerenda_z_AKORD[[#This Row],[CZAS_START]])</f>
        <v>0-1-1900</v>
      </c>
      <c r="K4422" t="e">
        <f>INDEX(AKORDT[],MATCH(Tabela_Kwerenda_z_AKORD[[#This Row],[PRACOWNICY_ID]],AKORDT[PRACOWNICY_ID],0),1)</f>
        <v>#N/A</v>
      </c>
    </row>
    <row r="4423" spans="1:11">
      <c r="A4423" s="11"/>
      <c r="B4423" s="11"/>
      <c r="F4423" s="11"/>
      <c r="I4423" t="str">
        <f>LEFT(Tabela_Kwerenda_z_AKORD[[#This Row],[NR_KOMISJI]],5)</f>
        <v/>
      </c>
      <c r="J4423" t="str">
        <f>DAY(Tabela_Kwerenda_z_AKORD[[#This Row],[CZAS_START]]) &amp;"-"&amp; MONTH(Tabela_Kwerenda_z_AKORD[[#This Row],[CZAS_START]]) &amp;"-"&amp; YEAR(Tabela_Kwerenda_z_AKORD[[#This Row],[CZAS_START]])</f>
        <v>0-1-1900</v>
      </c>
      <c r="K4423" t="e">
        <f>INDEX(AKORDT[],MATCH(Tabela_Kwerenda_z_AKORD[[#This Row],[PRACOWNICY_ID]],AKORDT[PRACOWNICY_ID],0),1)</f>
        <v>#N/A</v>
      </c>
    </row>
    <row r="4424" spans="1:11">
      <c r="A4424" s="11"/>
      <c r="B4424" s="11"/>
      <c r="F4424" s="11"/>
      <c r="I4424" t="str">
        <f>LEFT(Tabela_Kwerenda_z_AKORD[[#This Row],[NR_KOMISJI]],5)</f>
        <v/>
      </c>
      <c r="J4424" t="str">
        <f>DAY(Tabela_Kwerenda_z_AKORD[[#This Row],[CZAS_START]]) &amp;"-"&amp; MONTH(Tabela_Kwerenda_z_AKORD[[#This Row],[CZAS_START]]) &amp;"-"&amp; YEAR(Tabela_Kwerenda_z_AKORD[[#This Row],[CZAS_START]])</f>
        <v>0-1-1900</v>
      </c>
      <c r="K4424" t="e">
        <f>INDEX(AKORDT[],MATCH(Tabela_Kwerenda_z_AKORD[[#This Row],[PRACOWNICY_ID]],AKORDT[PRACOWNICY_ID],0),1)</f>
        <v>#N/A</v>
      </c>
    </row>
    <row r="4425" spans="1:11">
      <c r="A4425" s="11"/>
      <c r="B4425" s="11"/>
      <c r="F4425" s="11"/>
      <c r="I4425" t="str">
        <f>LEFT(Tabela_Kwerenda_z_AKORD[[#This Row],[NR_KOMISJI]],5)</f>
        <v/>
      </c>
      <c r="J4425" t="str">
        <f>DAY(Tabela_Kwerenda_z_AKORD[[#This Row],[CZAS_START]]) &amp;"-"&amp; MONTH(Tabela_Kwerenda_z_AKORD[[#This Row],[CZAS_START]]) &amp;"-"&amp; YEAR(Tabela_Kwerenda_z_AKORD[[#This Row],[CZAS_START]])</f>
        <v>0-1-1900</v>
      </c>
      <c r="K4425" t="e">
        <f>INDEX(AKORDT[],MATCH(Tabela_Kwerenda_z_AKORD[[#This Row],[PRACOWNICY_ID]],AKORDT[PRACOWNICY_ID],0),1)</f>
        <v>#N/A</v>
      </c>
    </row>
    <row r="4426" spans="1:11">
      <c r="A4426" s="11"/>
      <c r="B4426" s="11"/>
      <c r="F4426" s="11"/>
      <c r="I4426" t="str">
        <f>LEFT(Tabela_Kwerenda_z_AKORD[[#This Row],[NR_KOMISJI]],5)</f>
        <v/>
      </c>
      <c r="J4426" t="str">
        <f>DAY(Tabela_Kwerenda_z_AKORD[[#This Row],[CZAS_START]]) &amp;"-"&amp; MONTH(Tabela_Kwerenda_z_AKORD[[#This Row],[CZAS_START]]) &amp;"-"&amp; YEAR(Tabela_Kwerenda_z_AKORD[[#This Row],[CZAS_START]])</f>
        <v>0-1-1900</v>
      </c>
      <c r="K4426" t="e">
        <f>INDEX(AKORDT[],MATCH(Tabela_Kwerenda_z_AKORD[[#This Row],[PRACOWNICY_ID]],AKORDT[PRACOWNICY_ID],0),1)</f>
        <v>#N/A</v>
      </c>
    </row>
    <row r="4427" spans="1:11">
      <c r="A4427" s="11"/>
      <c r="B4427" s="11"/>
      <c r="F4427" s="11"/>
      <c r="I4427" t="str">
        <f>LEFT(Tabela_Kwerenda_z_AKORD[[#This Row],[NR_KOMISJI]],5)</f>
        <v/>
      </c>
      <c r="J4427" t="str">
        <f>DAY(Tabela_Kwerenda_z_AKORD[[#This Row],[CZAS_START]]) &amp;"-"&amp; MONTH(Tabela_Kwerenda_z_AKORD[[#This Row],[CZAS_START]]) &amp;"-"&amp; YEAR(Tabela_Kwerenda_z_AKORD[[#This Row],[CZAS_START]])</f>
        <v>0-1-1900</v>
      </c>
      <c r="K4427" t="e">
        <f>INDEX(AKORDT[],MATCH(Tabela_Kwerenda_z_AKORD[[#This Row],[PRACOWNICY_ID]],AKORDT[PRACOWNICY_ID],0),1)</f>
        <v>#N/A</v>
      </c>
    </row>
    <row r="4428" spans="1:11">
      <c r="A4428" s="11"/>
      <c r="B4428" s="11"/>
      <c r="F4428" s="11"/>
      <c r="I4428" t="str">
        <f>LEFT(Tabela_Kwerenda_z_AKORD[[#This Row],[NR_KOMISJI]],5)</f>
        <v/>
      </c>
      <c r="J4428" t="str">
        <f>DAY(Tabela_Kwerenda_z_AKORD[[#This Row],[CZAS_START]]) &amp;"-"&amp; MONTH(Tabela_Kwerenda_z_AKORD[[#This Row],[CZAS_START]]) &amp;"-"&amp; YEAR(Tabela_Kwerenda_z_AKORD[[#This Row],[CZAS_START]])</f>
        <v>0-1-1900</v>
      </c>
      <c r="K4428" t="e">
        <f>INDEX(AKORDT[],MATCH(Tabela_Kwerenda_z_AKORD[[#This Row],[PRACOWNICY_ID]],AKORDT[PRACOWNICY_ID],0),1)</f>
        <v>#N/A</v>
      </c>
    </row>
    <row r="4429" spans="1:11">
      <c r="A4429" s="11"/>
      <c r="B4429" s="11"/>
      <c r="F4429" s="11"/>
      <c r="I4429" t="str">
        <f>LEFT(Tabela_Kwerenda_z_AKORD[[#This Row],[NR_KOMISJI]],5)</f>
        <v/>
      </c>
      <c r="J4429" t="str">
        <f>DAY(Tabela_Kwerenda_z_AKORD[[#This Row],[CZAS_START]]) &amp;"-"&amp; MONTH(Tabela_Kwerenda_z_AKORD[[#This Row],[CZAS_START]]) &amp;"-"&amp; YEAR(Tabela_Kwerenda_z_AKORD[[#This Row],[CZAS_START]])</f>
        <v>0-1-1900</v>
      </c>
      <c r="K4429" t="e">
        <f>INDEX(AKORDT[],MATCH(Tabela_Kwerenda_z_AKORD[[#This Row],[PRACOWNICY_ID]],AKORDT[PRACOWNICY_ID],0),1)</f>
        <v>#N/A</v>
      </c>
    </row>
    <row r="4430" spans="1:11">
      <c r="A4430" s="11"/>
      <c r="B4430" s="11"/>
      <c r="F4430" s="11"/>
      <c r="I4430" t="str">
        <f>LEFT(Tabela_Kwerenda_z_AKORD[[#This Row],[NR_KOMISJI]],5)</f>
        <v/>
      </c>
      <c r="J4430" t="str">
        <f>DAY(Tabela_Kwerenda_z_AKORD[[#This Row],[CZAS_START]]) &amp;"-"&amp; MONTH(Tabela_Kwerenda_z_AKORD[[#This Row],[CZAS_START]]) &amp;"-"&amp; YEAR(Tabela_Kwerenda_z_AKORD[[#This Row],[CZAS_START]])</f>
        <v>0-1-1900</v>
      </c>
      <c r="K4430" t="e">
        <f>INDEX(AKORDT[],MATCH(Tabela_Kwerenda_z_AKORD[[#This Row],[PRACOWNICY_ID]],AKORDT[PRACOWNICY_ID],0),1)</f>
        <v>#N/A</v>
      </c>
    </row>
    <row r="4431" spans="1:11">
      <c r="A4431" s="11"/>
      <c r="B4431" s="11"/>
      <c r="F4431" s="11"/>
      <c r="I4431" t="str">
        <f>LEFT(Tabela_Kwerenda_z_AKORD[[#This Row],[NR_KOMISJI]],5)</f>
        <v/>
      </c>
      <c r="J4431" t="str">
        <f>DAY(Tabela_Kwerenda_z_AKORD[[#This Row],[CZAS_START]]) &amp;"-"&amp; MONTH(Tabela_Kwerenda_z_AKORD[[#This Row],[CZAS_START]]) &amp;"-"&amp; YEAR(Tabela_Kwerenda_z_AKORD[[#This Row],[CZAS_START]])</f>
        <v>0-1-1900</v>
      </c>
      <c r="K4431" t="e">
        <f>INDEX(AKORDT[],MATCH(Tabela_Kwerenda_z_AKORD[[#This Row],[PRACOWNICY_ID]],AKORDT[PRACOWNICY_ID],0),1)</f>
        <v>#N/A</v>
      </c>
    </row>
    <row r="4432" spans="1:11">
      <c r="A4432" s="11"/>
      <c r="B4432" s="11"/>
      <c r="F4432" s="11"/>
      <c r="I4432" t="str">
        <f>LEFT(Tabela_Kwerenda_z_AKORD[[#This Row],[NR_KOMISJI]],5)</f>
        <v/>
      </c>
      <c r="J4432" t="str">
        <f>DAY(Tabela_Kwerenda_z_AKORD[[#This Row],[CZAS_START]]) &amp;"-"&amp; MONTH(Tabela_Kwerenda_z_AKORD[[#This Row],[CZAS_START]]) &amp;"-"&amp; YEAR(Tabela_Kwerenda_z_AKORD[[#This Row],[CZAS_START]])</f>
        <v>0-1-1900</v>
      </c>
      <c r="K4432" t="e">
        <f>INDEX(AKORDT[],MATCH(Tabela_Kwerenda_z_AKORD[[#This Row],[PRACOWNICY_ID]],AKORDT[PRACOWNICY_ID],0),1)</f>
        <v>#N/A</v>
      </c>
    </row>
    <row r="4433" spans="1:11">
      <c r="A4433" s="11"/>
      <c r="B4433" s="11"/>
      <c r="F4433" s="11"/>
      <c r="I4433" t="str">
        <f>LEFT(Tabela_Kwerenda_z_AKORD[[#This Row],[NR_KOMISJI]],5)</f>
        <v/>
      </c>
      <c r="J4433" t="str">
        <f>DAY(Tabela_Kwerenda_z_AKORD[[#This Row],[CZAS_START]]) &amp;"-"&amp; MONTH(Tabela_Kwerenda_z_AKORD[[#This Row],[CZAS_START]]) &amp;"-"&amp; YEAR(Tabela_Kwerenda_z_AKORD[[#This Row],[CZAS_START]])</f>
        <v>0-1-1900</v>
      </c>
      <c r="K4433" t="e">
        <f>INDEX(AKORDT[],MATCH(Tabela_Kwerenda_z_AKORD[[#This Row],[PRACOWNICY_ID]],AKORDT[PRACOWNICY_ID],0),1)</f>
        <v>#N/A</v>
      </c>
    </row>
    <row r="4434" spans="1:11">
      <c r="A4434" s="11"/>
      <c r="B4434" s="11"/>
      <c r="F4434" s="11"/>
      <c r="I4434" t="str">
        <f>LEFT(Tabela_Kwerenda_z_AKORD[[#This Row],[NR_KOMISJI]],5)</f>
        <v/>
      </c>
      <c r="J4434" t="str">
        <f>DAY(Tabela_Kwerenda_z_AKORD[[#This Row],[CZAS_START]]) &amp;"-"&amp; MONTH(Tabela_Kwerenda_z_AKORD[[#This Row],[CZAS_START]]) &amp;"-"&amp; YEAR(Tabela_Kwerenda_z_AKORD[[#This Row],[CZAS_START]])</f>
        <v>0-1-1900</v>
      </c>
      <c r="K4434" t="e">
        <f>INDEX(AKORDT[],MATCH(Tabela_Kwerenda_z_AKORD[[#This Row],[PRACOWNICY_ID]],AKORDT[PRACOWNICY_ID],0),1)</f>
        <v>#N/A</v>
      </c>
    </row>
    <row r="4435" spans="1:11">
      <c r="A4435" s="11"/>
      <c r="B4435" s="11"/>
      <c r="F4435" s="11"/>
      <c r="I4435" t="str">
        <f>LEFT(Tabela_Kwerenda_z_AKORD[[#This Row],[NR_KOMISJI]],5)</f>
        <v/>
      </c>
      <c r="J4435" t="str">
        <f>DAY(Tabela_Kwerenda_z_AKORD[[#This Row],[CZAS_START]]) &amp;"-"&amp; MONTH(Tabela_Kwerenda_z_AKORD[[#This Row],[CZAS_START]]) &amp;"-"&amp; YEAR(Tabela_Kwerenda_z_AKORD[[#This Row],[CZAS_START]])</f>
        <v>0-1-1900</v>
      </c>
      <c r="K4435" t="e">
        <f>INDEX(AKORDT[],MATCH(Tabela_Kwerenda_z_AKORD[[#This Row],[PRACOWNICY_ID]],AKORDT[PRACOWNICY_ID],0),1)</f>
        <v>#N/A</v>
      </c>
    </row>
    <row r="4436" spans="1:11">
      <c r="A4436" s="11"/>
      <c r="B4436" s="11"/>
      <c r="F4436" s="11"/>
      <c r="I4436" t="str">
        <f>LEFT(Tabela_Kwerenda_z_AKORD[[#This Row],[NR_KOMISJI]],5)</f>
        <v/>
      </c>
      <c r="J4436" t="str">
        <f>DAY(Tabela_Kwerenda_z_AKORD[[#This Row],[CZAS_START]]) &amp;"-"&amp; MONTH(Tabela_Kwerenda_z_AKORD[[#This Row],[CZAS_START]]) &amp;"-"&amp; YEAR(Tabela_Kwerenda_z_AKORD[[#This Row],[CZAS_START]])</f>
        <v>0-1-1900</v>
      </c>
      <c r="K4436" t="e">
        <f>INDEX(AKORDT[],MATCH(Tabela_Kwerenda_z_AKORD[[#This Row],[PRACOWNICY_ID]],AKORDT[PRACOWNICY_ID],0),1)</f>
        <v>#N/A</v>
      </c>
    </row>
    <row r="4437" spans="1:11">
      <c r="A4437" s="11"/>
      <c r="B4437" s="11"/>
      <c r="F4437" s="11"/>
      <c r="I4437" t="str">
        <f>LEFT(Tabela_Kwerenda_z_AKORD[[#This Row],[NR_KOMISJI]],5)</f>
        <v/>
      </c>
      <c r="J4437" t="str">
        <f>DAY(Tabela_Kwerenda_z_AKORD[[#This Row],[CZAS_START]]) &amp;"-"&amp; MONTH(Tabela_Kwerenda_z_AKORD[[#This Row],[CZAS_START]]) &amp;"-"&amp; YEAR(Tabela_Kwerenda_z_AKORD[[#This Row],[CZAS_START]])</f>
        <v>0-1-1900</v>
      </c>
      <c r="K4437" t="e">
        <f>INDEX(AKORDT[],MATCH(Tabela_Kwerenda_z_AKORD[[#This Row],[PRACOWNICY_ID]],AKORDT[PRACOWNICY_ID],0),1)</f>
        <v>#N/A</v>
      </c>
    </row>
    <row r="4438" spans="1:11">
      <c r="A4438" s="11"/>
      <c r="B4438" s="11"/>
      <c r="F4438" s="11"/>
      <c r="I4438" t="str">
        <f>LEFT(Tabela_Kwerenda_z_AKORD[[#This Row],[NR_KOMISJI]],5)</f>
        <v/>
      </c>
      <c r="J4438" t="str">
        <f>DAY(Tabela_Kwerenda_z_AKORD[[#This Row],[CZAS_START]]) &amp;"-"&amp; MONTH(Tabela_Kwerenda_z_AKORD[[#This Row],[CZAS_START]]) &amp;"-"&amp; YEAR(Tabela_Kwerenda_z_AKORD[[#This Row],[CZAS_START]])</f>
        <v>0-1-1900</v>
      </c>
      <c r="K4438" t="e">
        <f>INDEX(AKORDT[],MATCH(Tabela_Kwerenda_z_AKORD[[#This Row],[PRACOWNICY_ID]],AKORDT[PRACOWNICY_ID],0),1)</f>
        <v>#N/A</v>
      </c>
    </row>
    <row r="4439" spans="1:11">
      <c r="A4439" s="11"/>
      <c r="B4439" s="11"/>
      <c r="F4439" s="11"/>
      <c r="I4439" t="str">
        <f>LEFT(Tabela_Kwerenda_z_AKORD[[#This Row],[NR_KOMISJI]],5)</f>
        <v/>
      </c>
      <c r="J4439" t="str">
        <f>DAY(Tabela_Kwerenda_z_AKORD[[#This Row],[CZAS_START]]) &amp;"-"&amp; MONTH(Tabela_Kwerenda_z_AKORD[[#This Row],[CZAS_START]]) &amp;"-"&amp; YEAR(Tabela_Kwerenda_z_AKORD[[#This Row],[CZAS_START]])</f>
        <v>0-1-1900</v>
      </c>
      <c r="K4439" t="e">
        <f>INDEX(AKORDT[],MATCH(Tabela_Kwerenda_z_AKORD[[#This Row],[PRACOWNICY_ID]],AKORDT[PRACOWNICY_ID],0),1)</f>
        <v>#N/A</v>
      </c>
    </row>
    <row r="4440" spans="1:11">
      <c r="A4440" s="11"/>
      <c r="B4440" s="11"/>
      <c r="F4440" s="11"/>
      <c r="I4440" t="str">
        <f>LEFT(Tabela_Kwerenda_z_AKORD[[#This Row],[NR_KOMISJI]],5)</f>
        <v/>
      </c>
      <c r="J4440" t="str">
        <f>DAY(Tabela_Kwerenda_z_AKORD[[#This Row],[CZAS_START]]) &amp;"-"&amp; MONTH(Tabela_Kwerenda_z_AKORD[[#This Row],[CZAS_START]]) &amp;"-"&amp; YEAR(Tabela_Kwerenda_z_AKORD[[#This Row],[CZAS_START]])</f>
        <v>0-1-1900</v>
      </c>
      <c r="K4440" t="e">
        <f>INDEX(AKORDT[],MATCH(Tabela_Kwerenda_z_AKORD[[#This Row],[PRACOWNICY_ID]],AKORDT[PRACOWNICY_ID],0),1)</f>
        <v>#N/A</v>
      </c>
    </row>
    <row r="4441" spans="1:11">
      <c r="A4441" s="11"/>
      <c r="B4441" s="11"/>
      <c r="F4441" s="11"/>
      <c r="I4441" t="str">
        <f>LEFT(Tabela_Kwerenda_z_AKORD[[#This Row],[NR_KOMISJI]],5)</f>
        <v/>
      </c>
      <c r="J4441" t="str">
        <f>DAY(Tabela_Kwerenda_z_AKORD[[#This Row],[CZAS_START]]) &amp;"-"&amp; MONTH(Tabela_Kwerenda_z_AKORD[[#This Row],[CZAS_START]]) &amp;"-"&amp; YEAR(Tabela_Kwerenda_z_AKORD[[#This Row],[CZAS_START]])</f>
        <v>0-1-1900</v>
      </c>
      <c r="K4441" t="e">
        <f>INDEX(AKORDT[],MATCH(Tabela_Kwerenda_z_AKORD[[#This Row],[PRACOWNICY_ID]],AKORDT[PRACOWNICY_ID],0),1)</f>
        <v>#N/A</v>
      </c>
    </row>
    <row r="4442" spans="1:11">
      <c r="A4442" s="11"/>
      <c r="B4442" s="11"/>
      <c r="F4442" s="11"/>
      <c r="I4442" t="str">
        <f>LEFT(Tabela_Kwerenda_z_AKORD[[#This Row],[NR_KOMISJI]],5)</f>
        <v/>
      </c>
      <c r="J4442" t="str">
        <f>DAY(Tabela_Kwerenda_z_AKORD[[#This Row],[CZAS_START]]) &amp;"-"&amp; MONTH(Tabela_Kwerenda_z_AKORD[[#This Row],[CZAS_START]]) &amp;"-"&amp; YEAR(Tabela_Kwerenda_z_AKORD[[#This Row],[CZAS_START]])</f>
        <v>0-1-1900</v>
      </c>
      <c r="K4442" t="e">
        <f>INDEX(AKORDT[],MATCH(Tabela_Kwerenda_z_AKORD[[#This Row],[PRACOWNICY_ID]],AKORDT[PRACOWNICY_ID],0),1)</f>
        <v>#N/A</v>
      </c>
    </row>
    <row r="4443" spans="1:11">
      <c r="A4443" s="11"/>
      <c r="B4443" s="11"/>
      <c r="F4443" s="11"/>
      <c r="I4443" t="str">
        <f>LEFT(Tabela_Kwerenda_z_AKORD[[#This Row],[NR_KOMISJI]],5)</f>
        <v/>
      </c>
      <c r="J4443" t="str">
        <f>DAY(Tabela_Kwerenda_z_AKORD[[#This Row],[CZAS_START]]) &amp;"-"&amp; MONTH(Tabela_Kwerenda_z_AKORD[[#This Row],[CZAS_START]]) &amp;"-"&amp; YEAR(Tabela_Kwerenda_z_AKORD[[#This Row],[CZAS_START]])</f>
        <v>0-1-1900</v>
      </c>
      <c r="K4443" t="e">
        <f>INDEX(AKORDT[],MATCH(Tabela_Kwerenda_z_AKORD[[#This Row],[PRACOWNICY_ID]],AKORDT[PRACOWNICY_ID],0),1)</f>
        <v>#N/A</v>
      </c>
    </row>
    <row r="4444" spans="1:11">
      <c r="A4444" s="11"/>
      <c r="B4444" s="11"/>
      <c r="F4444" s="11"/>
      <c r="I4444" t="str">
        <f>LEFT(Tabela_Kwerenda_z_AKORD[[#This Row],[NR_KOMISJI]],5)</f>
        <v/>
      </c>
      <c r="J4444" t="str">
        <f>DAY(Tabela_Kwerenda_z_AKORD[[#This Row],[CZAS_START]]) &amp;"-"&amp; MONTH(Tabela_Kwerenda_z_AKORD[[#This Row],[CZAS_START]]) &amp;"-"&amp; YEAR(Tabela_Kwerenda_z_AKORD[[#This Row],[CZAS_START]])</f>
        <v>0-1-1900</v>
      </c>
      <c r="K4444" t="e">
        <f>INDEX(AKORDT[],MATCH(Tabela_Kwerenda_z_AKORD[[#This Row],[PRACOWNICY_ID]],AKORDT[PRACOWNICY_ID],0),1)</f>
        <v>#N/A</v>
      </c>
    </row>
    <row r="4445" spans="1:11">
      <c r="A4445" s="11"/>
      <c r="B4445" s="11"/>
      <c r="F4445" s="11"/>
      <c r="I4445" t="str">
        <f>LEFT(Tabela_Kwerenda_z_AKORD[[#This Row],[NR_KOMISJI]],5)</f>
        <v/>
      </c>
      <c r="J4445" t="str">
        <f>DAY(Tabela_Kwerenda_z_AKORD[[#This Row],[CZAS_START]]) &amp;"-"&amp; MONTH(Tabela_Kwerenda_z_AKORD[[#This Row],[CZAS_START]]) &amp;"-"&amp; YEAR(Tabela_Kwerenda_z_AKORD[[#This Row],[CZAS_START]])</f>
        <v>0-1-1900</v>
      </c>
      <c r="K4445" t="e">
        <f>INDEX(AKORDT[],MATCH(Tabela_Kwerenda_z_AKORD[[#This Row],[PRACOWNICY_ID]],AKORDT[PRACOWNICY_ID],0),1)</f>
        <v>#N/A</v>
      </c>
    </row>
    <row r="4446" spans="1:11">
      <c r="A4446" s="11"/>
      <c r="B4446" s="11"/>
      <c r="F4446" s="11"/>
      <c r="I4446" t="str">
        <f>LEFT(Tabela_Kwerenda_z_AKORD[[#This Row],[NR_KOMISJI]],5)</f>
        <v/>
      </c>
      <c r="J4446" t="str">
        <f>DAY(Tabela_Kwerenda_z_AKORD[[#This Row],[CZAS_START]]) &amp;"-"&amp; MONTH(Tabela_Kwerenda_z_AKORD[[#This Row],[CZAS_START]]) &amp;"-"&amp; YEAR(Tabela_Kwerenda_z_AKORD[[#This Row],[CZAS_START]])</f>
        <v>0-1-1900</v>
      </c>
      <c r="K4446" t="e">
        <f>INDEX(AKORDT[],MATCH(Tabela_Kwerenda_z_AKORD[[#This Row],[PRACOWNICY_ID]],AKORDT[PRACOWNICY_ID],0),1)</f>
        <v>#N/A</v>
      </c>
    </row>
    <row r="4447" spans="1:11">
      <c r="A4447" s="11"/>
      <c r="B4447" s="11"/>
      <c r="F4447" s="11"/>
      <c r="I4447" t="str">
        <f>LEFT(Tabela_Kwerenda_z_AKORD[[#This Row],[NR_KOMISJI]],5)</f>
        <v/>
      </c>
      <c r="J4447" t="str">
        <f>DAY(Tabela_Kwerenda_z_AKORD[[#This Row],[CZAS_START]]) &amp;"-"&amp; MONTH(Tabela_Kwerenda_z_AKORD[[#This Row],[CZAS_START]]) &amp;"-"&amp; YEAR(Tabela_Kwerenda_z_AKORD[[#This Row],[CZAS_START]])</f>
        <v>0-1-1900</v>
      </c>
      <c r="K4447" t="e">
        <f>INDEX(AKORDT[],MATCH(Tabela_Kwerenda_z_AKORD[[#This Row],[PRACOWNICY_ID]],AKORDT[PRACOWNICY_ID],0),1)</f>
        <v>#N/A</v>
      </c>
    </row>
    <row r="4448" spans="1:11">
      <c r="A4448" s="11"/>
      <c r="B4448" s="11"/>
      <c r="F4448" s="11"/>
      <c r="I4448" t="str">
        <f>LEFT(Tabela_Kwerenda_z_AKORD[[#This Row],[NR_KOMISJI]],5)</f>
        <v/>
      </c>
      <c r="J4448" t="str">
        <f>DAY(Tabela_Kwerenda_z_AKORD[[#This Row],[CZAS_START]]) &amp;"-"&amp; MONTH(Tabela_Kwerenda_z_AKORD[[#This Row],[CZAS_START]]) &amp;"-"&amp; YEAR(Tabela_Kwerenda_z_AKORD[[#This Row],[CZAS_START]])</f>
        <v>0-1-1900</v>
      </c>
      <c r="K4448" t="e">
        <f>INDEX(AKORDT[],MATCH(Tabela_Kwerenda_z_AKORD[[#This Row],[PRACOWNICY_ID]],AKORDT[PRACOWNICY_ID],0),1)</f>
        <v>#N/A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Arkusz6"/>
  <dimension ref="A1:B17"/>
  <sheetViews>
    <sheetView zoomScale="80" zoomScaleNormal="80" workbookViewId="0">
      <selection activeCell="B12" sqref="B12"/>
    </sheetView>
  </sheetViews>
  <sheetFormatPr defaultRowHeight="14.25"/>
  <cols>
    <col min="1" max="1" width="18" bestFit="1" customWidth="1"/>
    <col min="2" max="2" width="14" bestFit="1" customWidth="1"/>
    <col min="3" max="3" width="29.875" bestFit="1" customWidth="1"/>
    <col min="4" max="4" width="25.125" bestFit="1" customWidth="1"/>
    <col min="5" max="5" width="23.875" bestFit="1" customWidth="1"/>
    <col min="6" max="6" width="28.125" bestFit="1" customWidth="1"/>
    <col min="7" max="7" width="7.375" bestFit="1" customWidth="1"/>
  </cols>
  <sheetData>
    <row r="1" spans="1:2">
      <c r="A1" s="22" t="s">
        <v>6721</v>
      </c>
      <c r="B1" s="87">
        <v>27</v>
      </c>
    </row>
    <row r="3" spans="1:2">
      <c r="A3" s="22" t="s">
        <v>7032</v>
      </c>
      <c r="B3" t="s">
        <v>7034</v>
      </c>
    </row>
    <row r="4" spans="1:2">
      <c r="A4" s="87" t="s">
        <v>2182</v>
      </c>
      <c r="B4" s="178">
        <v>2614</v>
      </c>
    </row>
    <row r="5" spans="1:2">
      <c r="A5" s="87" t="s">
        <v>2177</v>
      </c>
      <c r="B5" s="178">
        <v>2235</v>
      </c>
    </row>
    <row r="6" spans="1:2">
      <c r="A6" s="87" t="s">
        <v>2178</v>
      </c>
      <c r="B6" s="178">
        <v>1288</v>
      </c>
    </row>
    <row r="7" spans="1:2">
      <c r="A7" s="87" t="s">
        <v>2179</v>
      </c>
      <c r="B7" s="178">
        <v>1735</v>
      </c>
    </row>
    <row r="8" spans="1:2">
      <c r="A8" s="87" t="s">
        <v>2181</v>
      </c>
      <c r="B8" s="178">
        <v>1572</v>
      </c>
    </row>
    <row r="9" spans="1:2">
      <c r="A9" s="87" t="s">
        <v>2180</v>
      </c>
      <c r="B9" s="178">
        <v>2604</v>
      </c>
    </row>
    <row r="10" spans="1:2">
      <c r="A10" s="87" t="s">
        <v>2124</v>
      </c>
      <c r="B10" s="178">
        <v>3039</v>
      </c>
    </row>
    <row r="11" spans="1:2">
      <c r="A11" s="87" t="s">
        <v>2125</v>
      </c>
      <c r="B11" s="178">
        <v>2708</v>
      </c>
    </row>
    <row r="12" spans="1:2">
      <c r="A12" s="87" t="s">
        <v>2122</v>
      </c>
      <c r="B12" s="178">
        <v>1719</v>
      </c>
    </row>
    <row r="13" spans="1:2">
      <c r="A13" s="87" t="s">
        <v>2126</v>
      </c>
      <c r="B13" s="178">
        <v>1560</v>
      </c>
    </row>
    <row r="14" spans="1:2">
      <c r="A14" s="87" t="s">
        <v>2123</v>
      </c>
      <c r="B14" s="178">
        <v>1852</v>
      </c>
    </row>
    <row r="15" spans="1:2">
      <c r="A15" s="87" t="s">
        <v>2252</v>
      </c>
      <c r="B15" s="178">
        <v>3457</v>
      </c>
    </row>
    <row r="16" spans="1:2">
      <c r="A16" s="87" t="s">
        <v>4747</v>
      </c>
      <c r="B16" s="178">
        <v>1648</v>
      </c>
    </row>
    <row r="17" spans="1:2">
      <c r="A17" s="87" t="s">
        <v>7033</v>
      </c>
      <c r="B17" s="178">
        <v>28031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Arkusz8"/>
  <dimension ref="B2:AQ351"/>
  <sheetViews>
    <sheetView showGridLines="0" zoomScale="80" zoomScaleNormal="80" workbookViewId="0">
      <pane xSplit="5" ySplit="2" topLeftCell="F65" activePane="bottomRight" state="frozen"/>
      <selection pane="topRight" activeCell="D1" sqref="D1"/>
      <selection pane="bottomLeft" activeCell="A7" sqref="A7"/>
      <selection pane="bottomRight" activeCell="E108" sqref="E108"/>
    </sheetView>
  </sheetViews>
  <sheetFormatPr defaultRowHeight="15" outlineLevelRow="1"/>
  <cols>
    <col min="1" max="1" width="0" hidden="1" customWidth="1"/>
    <col min="2" max="3" width="13.875" style="14" customWidth="1"/>
    <col min="4" max="4" width="13.875" style="88" hidden="1" customWidth="1"/>
    <col min="5" max="5" width="10.5" customWidth="1"/>
    <col min="6" max="26" width="18.5" customWidth="1"/>
    <col min="42" max="43" width="14.5" customWidth="1"/>
  </cols>
  <sheetData>
    <row r="2" spans="2:43" s="13" customFormat="1" hidden="1">
      <c r="B2" s="15" t="s">
        <v>189</v>
      </c>
      <c r="C2" s="94" t="s">
        <v>7035</v>
      </c>
      <c r="D2" s="94" t="s">
        <v>6649</v>
      </c>
      <c r="E2" s="95" t="s">
        <v>180</v>
      </c>
      <c r="F2" s="96" t="s">
        <v>2124</v>
      </c>
      <c r="G2" s="96" t="s">
        <v>2125</v>
      </c>
      <c r="H2" s="96" t="s">
        <v>2119</v>
      </c>
      <c r="I2" s="96" t="s">
        <v>2122</v>
      </c>
      <c r="J2" s="96" t="s">
        <v>2126</v>
      </c>
      <c r="K2" s="96" t="s">
        <v>2123</v>
      </c>
      <c r="L2" s="96" t="s">
        <v>2146</v>
      </c>
      <c r="M2" s="96" t="s">
        <v>2147</v>
      </c>
      <c r="N2" s="96" t="s">
        <v>2257</v>
      </c>
      <c r="O2" s="96" t="s">
        <v>2252</v>
      </c>
      <c r="P2" s="96" t="s">
        <v>2269</v>
      </c>
      <c r="Q2" s="96" t="s">
        <v>4747</v>
      </c>
      <c r="R2" s="98" t="s">
        <v>2182</v>
      </c>
      <c r="S2" s="98" t="s">
        <v>2177</v>
      </c>
      <c r="T2" s="98" t="s">
        <v>2178</v>
      </c>
      <c r="U2" s="96" t="s">
        <v>2181</v>
      </c>
      <c r="V2" s="96" t="s">
        <v>2180</v>
      </c>
      <c r="W2" s="96" t="s">
        <v>2179</v>
      </c>
      <c r="X2" s="96" t="s">
        <v>2191</v>
      </c>
      <c r="Y2" s="96" t="s">
        <v>2193</v>
      </c>
      <c r="Z2" s="95" t="s">
        <v>6651</v>
      </c>
    </row>
    <row r="3" spans="2:43" s="13" customFormat="1" ht="30">
      <c r="B3" s="14"/>
      <c r="C3" s="94" t="s">
        <v>7035</v>
      </c>
      <c r="D3" s="94" t="s">
        <v>6649</v>
      </c>
      <c r="E3" s="95" t="s">
        <v>180</v>
      </c>
      <c r="F3" s="96" t="s">
        <v>2127</v>
      </c>
      <c r="G3" s="96" t="s">
        <v>2129</v>
      </c>
      <c r="H3" s="96" t="s">
        <v>2131</v>
      </c>
      <c r="I3" s="96" t="s">
        <v>2148</v>
      </c>
      <c r="J3" s="96" t="s">
        <v>2533</v>
      </c>
      <c r="K3" s="96" t="s">
        <v>3554</v>
      </c>
      <c r="L3" s="96" t="s">
        <v>2265</v>
      </c>
      <c r="M3" s="96" t="s">
        <v>2534</v>
      </c>
      <c r="N3" s="96" t="s">
        <v>2300</v>
      </c>
      <c r="O3" s="96" t="s">
        <v>2298</v>
      </c>
      <c r="P3" s="96" t="s">
        <v>3555</v>
      </c>
      <c r="Q3" s="97" t="s">
        <v>5001</v>
      </c>
      <c r="R3" s="98" t="s">
        <v>2183</v>
      </c>
      <c r="S3" s="96" t="s">
        <v>2185</v>
      </c>
      <c r="T3" s="96" t="s">
        <v>2243</v>
      </c>
      <c r="U3" s="96" t="s">
        <v>3551</v>
      </c>
      <c r="V3" s="96" t="s">
        <v>2258</v>
      </c>
      <c r="W3" s="96" t="s">
        <v>2264</v>
      </c>
      <c r="X3" s="96" t="s">
        <v>6326</v>
      </c>
      <c r="Y3" s="96" t="s">
        <v>6650</v>
      </c>
      <c r="Z3" s="95" t="s">
        <v>6652</v>
      </c>
      <c r="AP3" s="13" t="s">
        <v>109</v>
      </c>
      <c r="AQ3" s="13" t="s">
        <v>110</v>
      </c>
    </row>
    <row r="4" spans="2:43" s="13" customFormat="1" outlineLevel="1">
      <c r="B4" s="14"/>
      <c r="C4" s="14">
        <f>WEEKNUM(E4,2)</f>
        <v>23</v>
      </c>
      <c r="D4" s="88">
        <f>WEEKDAY(E4,2)</f>
        <v>1</v>
      </c>
      <c r="E4" s="11">
        <v>45446</v>
      </c>
      <c r="F4" s="91">
        <v>8</v>
      </c>
      <c r="G4" s="91"/>
      <c r="H4" s="91">
        <v>8</v>
      </c>
      <c r="I4" s="91">
        <v>8</v>
      </c>
      <c r="J4" s="91">
        <v>8</v>
      </c>
      <c r="K4" s="91">
        <v>8</v>
      </c>
      <c r="L4" s="91">
        <v>8</v>
      </c>
      <c r="M4" s="91">
        <v>8</v>
      </c>
      <c r="N4" s="91">
        <v>8</v>
      </c>
      <c r="O4" s="91">
        <v>8</v>
      </c>
      <c r="P4" s="91">
        <v>8</v>
      </c>
      <c r="Q4" s="91">
        <v>8</v>
      </c>
      <c r="R4" s="91">
        <v>8</v>
      </c>
      <c r="S4" s="91">
        <v>8</v>
      </c>
      <c r="T4" s="91">
        <v>8</v>
      </c>
      <c r="U4" s="91">
        <v>8</v>
      </c>
      <c r="V4" s="91">
        <v>8</v>
      </c>
      <c r="W4" s="91">
        <v>8</v>
      </c>
      <c r="X4" s="91">
        <v>8</v>
      </c>
      <c r="Y4" s="91">
        <v>8</v>
      </c>
      <c r="Z4" s="92">
        <v>8</v>
      </c>
      <c r="AP4" s="13">
        <v>1</v>
      </c>
      <c r="AQ4" s="13" t="s">
        <v>6642</v>
      </c>
    </row>
    <row r="5" spans="2:43" outlineLevel="1">
      <c r="C5" s="14">
        <f t="shared" ref="C5:C68" si="0">WEEKNUM(E5,2)</f>
        <v>23</v>
      </c>
      <c r="D5" s="88">
        <f t="shared" ref="D5:D68" si="1">WEEKDAY(E5,2)</f>
        <v>2</v>
      </c>
      <c r="E5" s="11">
        <v>45447</v>
      </c>
      <c r="F5" s="91">
        <v>8</v>
      </c>
      <c r="G5" s="91">
        <v>8</v>
      </c>
      <c r="H5" s="91">
        <v>8</v>
      </c>
      <c r="I5" s="91">
        <v>8</v>
      </c>
      <c r="J5" s="91">
        <v>8</v>
      </c>
      <c r="K5" s="91">
        <v>8</v>
      </c>
      <c r="L5" s="91">
        <v>8</v>
      </c>
      <c r="M5" s="91">
        <v>8</v>
      </c>
      <c r="N5" s="91">
        <v>8</v>
      </c>
      <c r="O5" s="91">
        <v>8</v>
      </c>
      <c r="P5" s="91">
        <v>8</v>
      </c>
      <c r="Q5" s="91">
        <v>8</v>
      </c>
      <c r="R5" s="91">
        <v>8</v>
      </c>
      <c r="S5" s="91">
        <v>8</v>
      </c>
      <c r="T5" s="91">
        <v>8</v>
      </c>
      <c r="U5" s="91">
        <v>8</v>
      </c>
      <c r="V5" s="91">
        <v>8</v>
      </c>
      <c r="W5" s="91">
        <v>8</v>
      </c>
      <c r="X5" s="91">
        <v>8</v>
      </c>
      <c r="Y5" s="91">
        <v>8</v>
      </c>
      <c r="Z5" s="92">
        <v>8</v>
      </c>
      <c r="AP5" s="13">
        <v>2</v>
      </c>
      <c r="AQ5" s="13" t="s">
        <v>6643</v>
      </c>
    </row>
    <row r="6" spans="2:43" outlineLevel="1">
      <c r="C6" s="14">
        <f t="shared" si="0"/>
        <v>23</v>
      </c>
      <c r="D6" s="88">
        <f t="shared" si="1"/>
        <v>3</v>
      </c>
      <c r="E6" s="11">
        <v>45448</v>
      </c>
      <c r="F6" s="91">
        <v>8</v>
      </c>
      <c r="G6" s="91">
        <v>8</v>
      </c>
      <c r="H6" s="91">
        <v>8</v>
      </c>
      <c r="I6" s="91">
        <v>8</v>
      </c>
      <c r="J6" s="91">
        <v>8</v>
      </c>
      <c r="K6" s="91">
        <v>8</v>
      </c>
      <c r="L6" s="91">
        <v>8</v>
      </c>
      <c r="M6" s="91">
        <v>8</v>
      </c>
      <c r="N6" s="91">
        <v>8</v>
      </c>
      <c r="O6" s="91">
        <v>8</v>
      </c>
      <c r="P6" s="91">
        <v>8</v>
      </c>
      <c r="Q6" s="91">
        <v>8</v>
      </c>
      <c r="R6" s="91">
        <v>8</v>
      </c>
      <c r="S6" s="91">
        <v>8</v>
      </c>
      <c r="T6" s="91">
        <v>8</v>
      </c>
      <c r="U6" s="91">
        <v>8</v>
      </c>
      <c r="V6" s="91">
        <v>8</v>
      </c>
      <c r="W6" s="91">
        <v>8</v>
      </c>
      <c r="X6" s="91">
        <v>8</v>
      </c>
      <c r="Y6" s="91">
        <v>8</v>
      </c>
      <c r="Z6" s="91">
        <v>8</v>
      </c>
      <c r="AP6" s="13">
        <v>3</v>
      </c>
      <c r="AQ6" s="13" t="s">
        <v>6644</v>
      </c>
    </row>
    <row r="7" spans="2:43" outlineLevel="1">
      <c r="C7" s="14">
        <f t="shared" si="0"/>
        <v>23</v>
      </c>
      <c r="D7" s="88">
        <f t="shared" si="1"/>
        <v>4</v>
      </c>
      <c r="E7" s="11">
        <v>45449</v>
      </c>
      <c r="F7" s="91"/>
      <c r="G7" s="91"/>
      <c r="H7" s="91"/>
      <c r="I7" s="91"/>
      <c r="J7" s="91"/>
      <c r="K7" s="91"/>
      <c r="L7" s="91"/>
      <c r="M7" s="91"/>
      <c r="N7" s="91"/>
      <c r="O7" s="91"/>
      <c r="P7" s="91"/>
      <c r="Q7" s="91"/>
      <c r="R7" s="91"/>
      <c r="S7" s="91"/>
      <c r="T7" s="91"/>
      <c r="U7" s="91"/>
      <c r="V7" s="91"/>
      <c r="W7" s="91"/>
      <c r="X7" s="91"/>
      <c r="Y7" s="91"/>
      <c r="Z7" s="92"/>
      <c r="AP7" s="13">
        <v>4</v>
      </c>
      <c r="AQ7" s="13" t="s">
        <v>6645</v>
      </c>
    </row>
    <row r="8" spans="2:43" outlineLevel="1">
      <c r="C8" s="14">
        <f t="shared" si="0"/>
        <v>23</v>
      </c>
      <c r="D8" s="88">
        <f t="shared" si="1"/>
        <v>5</v>
      </c>
      <c r="E8" s="11">
        <v>45450</v>
      </c>
      <c r="F8" s="91"/>
      <c r="G8" s="91"/>
      <c r="H8" s="91"/>
      <c r="I8" s="91"/>
      <c r="J8" s="91"/>
      <c r="K8" s="91"/>
      <c r="L8" s="91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91"/>
      <c r="Y8" s="91"/>
      <c r="Z8" s="92"/>
      <c r="AP8" s="13">
        <v>5</v>
      </c>
      <c r="AQ8" s="13" t="s">
        <v>6646</v>
      </c>
    </row>
    <row r="9" spans="2:43" outlineLevel="1">
      <c r="C9" s="14">
        <f t="shared" si="0"/>
        <v>23</v>
      </c>
      <c r="D9" s="88">
        <f t="shared" si="1"/>
        <v>6</v>
      </c>
      <c r="E9" s="11">
        <v>45451</v>
      </c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70"/>
      <c r="R9" s="71"/>
      <c r="S9" s="16"/>
      <c r="T9" s="16"/>
      <c r="U9" s="16"/>
      <c r="V9" s="16"/>
      <c r="W9" s="16"/>
      <c r="X9" s="16"/>
      <c r="Y9" s="16"/>
      <c r="Z9" s="93"/>
      <c r="AP9" s="13">
        <v>6</v>
      </c>
      <c r="AQ9" s="13" t="s">
        <v>6647</v>
      </c>
    </row>
    <row r="10" spans="2:43" outlineLevel="1">
      <c r="C10" s="14">
        <f t="shared" si="0"/>
        <v>23</v>
      </c>
      <c r="D10" s="88">
        <f t="shared" si="1"/>
        <v>7</v>
      </c>
      <c r="E10" s="11">
        <v>45452</v>
      </c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70"/>
      <c r="R10" s="71"/>
      <c r="S10" s="16"/>
      <c r="T10" s="16"/>
      <c r="U10" s="16"/>
      <c r="V10" s="16"/>
      <c r="W10" s="16"/>
      <c r="X10" s="16"/>
      <c r="Y10" s="16"/>
      <c r="Z10" s="93"/>
      <c r="AP10" s="13">
        <v>7</v>
      </c>
      <c r="AQ10" s="13" t="s">
        <v>6648</v>
      </c>
    </row>
    <row r="11" spans="2:43" outlineLevel="1">
      <c r="C11" s="14">
        <f t="shared" si="0"/>
        <v>24</v>
      </c>
      <c r="D11" s="88">
        <f t="shared" si="1"/>
        <v>1</v>
      </c>
      <c r="E11" s="11">
        <v>45453</v>
      </c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70"/>
      <c r="R11" s="71"/>
      <c r="S11" s="16"/>
      <c r="T11" s="16"/>
      <c r="U11" s="16"/>
      <c r="V11" s="16"/>
      <c r="W11" s="16"/>
      <c r="X11" s="16"/>
      <c r="Y11" s="16"/>
      <c r="Z11" s="93"/>
      <c r="AP11" s="13">
        <v>8</v>
      </c>
      <c r="AQ11" s="13" t="s">
        <v>6642</v>
      </c>
    </row>
    <row r="12" spans="2:43" outlineLevel="1">
      <c r="C12" s="14">
        <f t="shared" si="0"/>
        <v>24</v>
      </c>
      <c r="D12" s="88">
        <f t="shared" si="1"/>
        <v>2</v>
      </c>
      <c r="E12" s="11">
        <v>45454</v>
      </c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70"/>
      <c r="R12" s="71"/>
      <c r="S12" s="16"/>
      <c r="T12" s="16"/>
      <c r="U12" s="16"/>
      <c r="V12" s="16"/>
      <c r="W12" s="16"/>
      <c r="X12" s="16"/>
      <c r="Y12" s="16"/>
      <c r="Z12" s="93"/>
      <c r="AP12" s="13">
        <v>9</v>
      </c>
      <c r="AQ12" s="13" t="s">
        <v>6643</v>
      </c>
    </row>
    <row r="13" spans="2:43" outlineLevel="1">
      <c r="C13" s="14">
        <f t="shared" si="0"/>
        <v>24</v>
      </c>
      <c r="D13" s="88">
        <f t="shared" si="1"/>
        <v>3</v>
      </c>
      <c r="E13" s="11">
        <v>45455</v>
      </c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70"/>
      <c r="R13" s="71"/>
      <c r="S13" s="16"/>
      <c r="T13" s="16"/>
      <c r="U13" s="16"/>
      <c r="V13" s="16"/>
      <c r="W13" s="16"/>
      <c r="X13" s="16"/>
      <c r="Y13" s="16"/>
      <c r="Z13" s="93"/>
      <c r="AP13" s="13">
        <v>10</v>
      </c>
      <c r="AQ13" s="13" t="s">
        <v>6644</v>
      </c>
    </row>
    <row r="14" spans="2:43" outlineLevel="1">
      <c r="C14" s="14">
        <f t="shared" si="0"/>
        <v>24</v>
      </c>
      <c r="D14" s="88">
        <f t="shared" si="1"/>
        <v>4</v>
      </c>
      <c r="E14" s="11">
        <v>45456</v>
      </c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70"/>
      <c r="R14" s="71"/>
      <c r="S14" s="16"/>
      <c r="T14" s="16"/>
      <c r="U14" s="16"/>
      <c r="V14" s="16"/>
      <c r="W14" s="16"/>
      <c r="X14" s="16"/>
      <c r="Y14" s="16"/>
      <c r="Z14" s="93"/>
      <c r="AP14" s="13">
        <v>11</v>
      </c>
      <c r="AQ14" s="13" t="s">
        <v>6645</v>
      </c>
    </row>
    <row r="15" spans="2:43" outlineLevel="1">
      <c r="C15" s="14">
        <f t="shared" si="0"/>
        <v>24</v>
      </c>
      <c r="D15" s="88">
        <f t="shared" si="1"/>
        <v>5</v>
      </c>
      <c r="E15" s="11">
        <v>45457</v>
      </c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70"/>
      <c r="R15" s="71"/>
      <c r="S15" s="16"/>
      <c r="T15" s="16"/>
      <c r="U15" s="16"/>
      <c r="V15" s="16"/>
      <c r="W15" s="16"/>
      <c r="X15" s="16"/>
      <c r="Y15" s="16"/>
      <c r="Z15" s="93"/>
      <c r="AP15" s="13">
        <v>12</v>
      </c>
      <c r="AQ15" s="13" t="s">
        <v>6646</v>
      </c>
    </row>
    <row r="16" spans="2:43" outlineLevel="1">
      <c r="C16" s="14">
        <f t="shared" si="0"/>
        <v>24</v>
      </c>
      <c r="D16" s="88">
        <f t="shared" si="1"/>
        <v>6</v>
      </c>
      <c r="E16" s="11">
        <v>45458</v>
      </c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70"/>
      <c r="R16" s="71"/>
      <c r="S16" s="16"/>
      <c r="T16" s="16"/>
      <c r="U16" s="16"/>
      <c r="V16" s="16"/>
      <c r="W16" s="16"/>
      <c r="X16" s="16"/>
      <c r="Y16" s="16"/>
      <c r="Z16" s="93"/>
      <c r="AP16" s="13">
        <v>13</v>
      </c>
      <c r="AQ16" s="13" t="s">
        <v>6647</v>
      </c>
    </row>
    <row r="17" spans="3:43" outlineLevel="1">
      <c r="C17" s="14">
        <f t="shared" si="0"/>
        <v>24</v>
      </c>
      <c r="D17" s="88">
        <f t="shared" si="1"/>
        <v>7</v>
      </c>
      <c r="E17" s="11">
        <v>45459</v>
      </c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70"/>
      <c r="R17" s="71"/>
      <c r="S17" s="16"/>
      <c r="T17" s="16"/>
      <c r="U17" s="16"/>
      <c r="V17" s="16"/>
      <c r="W17" s="16"/>
      <c r="X17" s="16"/>
      <c r="Y17" s="16"/>
      <c r="Z17" s="93"/>
      <c r="AP17" s="13">
        <v>14</v>
      </c>
      <c r="AQ17" s="13" t="s">
        <v>6648</v>
      </c>
    </row>
    <row r="18" spans="3:43" outlineLevel="1">
      <c r="C18" s="14">
        <f t="shared" si="0"/>
        <v>25</v>
      </c>
      <c r="D18" s="88">
        <f t="shared" si="1"/>
        <v>1</v>
      </c>
      <c r="E18" s="11">
        <v>45460</v>
      </c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70"/>
      <c r="R18" s="71"/>
      <c r="S18" s="16"/>
      <c r="T18" s="16"/>
      <c r="U18" s="16"/>
      <c r="V18" s="16"/>
      <c r="W18" s="16"/>
      <c r="X18" s="16"/>
      <c r="Y18" s="16"/>
      <c r="Z18" s="93"/>
    </row>
    <row r="19" spans="3:43" outlineLevel="1">
      <c r="C19" s="14">
        <f t="shared" si="0"/>
        <v>25</v>
      </c>
      <c r="D19" s="88">
        <f t="shared" si="1"/>
        <v>2</v>
      </c>
      <c r="E19" s="11">
        <v>45461</v>
      </c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70"/>
      <c r="R19" s="71"/>
      <c r="S19" s="16"/>
      <c r="T19" s="16"/>
      <c r="U19" s="16"/>
      <c r="V19" s="16"/>
      <c r="W19" s="16"/>
      <c r="X19" s="16"/>
      <c r="Y19" s="16"/>
      <c r="Z19" s="93"/>
    </row>
    <row r="20" spans="3:43" outlineLevel="1">
      <c r="C20" s="14">
        <f t="shared" si="0"/>
        <v>25</v>
      </c>
      <c r="D20" s="88">
        <f t="shared" si="1"/>
        <v>3</v>
      </c>
      <c r="E20" s="11">
        <v>45462</v>
      </c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70"/>
      <c r="R20" s="71"/>
      <c r="S20" s="16"/>
      <c r="T20" s="16"/>
      <c r="U20" s="16"/>
      <c r="V20" s="16"/>
      <c r="W20" s="16"/>
      <c r="X20" s="16"/>
      <c r="Y20" s="16"/>
      <c r="Z20" s="93"/>
    </row>
    <row r="21" spans="3:43" outlineLevel="1">
      <c r="C21" s="14">
        <f t="shared" si="0"/>
        <v>25</v>
      </c>
      <c r="D21" s="88">
        <f t="shared" si="1"/>
        <v>4</v>
      </c>
      <c r="E21" s="11">
        <v>45463</v>
      </c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70"/>
      <c r="R21" s="71"/>
      <c r="S21" s="16"/>
      <c r="T21" s="16"/>
      <c r="U21" s="16"/>
      <c r="V21" s="16"/>
      <c r="W21" s="16"/>
      <c r="X21" s="16"/>
      <c r="Y21" s="16"/>
      <c r="Z21" s="93"/>
    </row>
    <row r="22" spans="3:43" outlineLevel="1">
      <c r="C22" s="14">
        <f t="shared" si="0"/>
        <v>25</v>
      </c>
      <c r="D22" s="88">
        <f t="shared" si="1"/>
        <v>5</v>
      </c>
      <c r="E22" s="11">
        <v>45464</v>
      </c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70"/>
      <c r="R22" s="71"/>
      <c r="S22" s="16"/>
      <c r="T22" s="16"/>
      <c r="U22" s="16"/>
      <c r="V22" s="16"/>
      <c r="W22" s="16"/>
      <c r="X22" s="16"/>
      <c r="Y22" s="16"/>
      <c r="Z22" s="93"/>
    </row>
    <row r="23" spans="3:43" outlineLevel="1">
      <c r="C23" s="14">
        <f t="shared" si="0"/>
        <v>25</v>
      </c>
      <c r="D23" s="88">
        <f t="shared" si="1"/>
        <v>6</v>
      </c>
      <c r="E23" s="11">
        <v>45465</v>
      </c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70"/>
      <c r="R23" s="71"/>
      <c r="S23" s="16"/>
      <c r="T23" s="16"/>
      <c r="U23" s="16"/>
      <c r="V23" s="16"/>
      <c r="W23" s="16"/>
      <c r="X23" s="16"/>
      <c r="Y23" s="16"/>
      <c r="Z23" s="93"/>
    </row>
    <row r="24" spans="3:43" outlineLevel="1">
      <c r="C24" s="14">
        <f t="shared" si="0"/>
        <v>25</v>
      </c>
      <c r="D24" s="88">
        <f t="shared" si="1"/>
        <v>7</v>
      </c>
      <c r="E24" s="11">
        <v>45466</v>
      </c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70"/>
      <c r="R24" s="71"/>
      <c r="S24" s="16"/>
      <c r="T24" s="16"/>
      <c r="U24" s="16"/>
      <c r="V24" s="16"/>
      <c r="W24" s="16"/>
      <c r="X24" s="16"/>
      <c r="Y24" s="16"/>
      <c r="Z24" s="93"/>
    </row>
    <row r="25" spans="3:43" outlineLevel="1">
      <c r="C25" s="14">
        <f t="shared" si="0"/>
        <v>26</v>
      </c>
      <c r="D25" s="88">
        <f t="shared" si="1"/>
        <v>1</v>
      </c>
      <c r="E25" s="11">
        <v>45467</v>
      </c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70"/>
      <c r="R25" s="71"/>
      <c r="S25" s="16"/>
      <c r="T25" s="16"/>
      <c r="U25" s="16"/>
      <c r="V25" s="16"/>
      <c r="W25" s="16"/>
      <c r="X25" s="16"/>
      <c r="Y25" s="16"/>
      <c r="Z25" s="93"/>
    </row>
    <row r="26" spans="3:43" outlineLevel="1">
      <c r="C26" s="14">
        <f t="shared" si="0"/>
        <v>26</v>
      </c>
      <c r="D26" s="88">
        <f t="shared" si="1"/>
        <v>2</v>
      </c>
      <c r="E26" s="11">
        <v>45468</v>
      </c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70"/>
      <c r="R26" s="71"/>
      <c r="S26" s="16"/>
      <c r="T26" s="16"/>
      <c r="U26" s="16"/>
      <c r="V26" s="16"/>
      <c r="W26" s="16"/>
      <c r="X26" s="16"/>
      <c r="Y26" s="16"/>
      <c r="Z26" s="93"/>
    </row>
    <row r="27" spans="3:43" outlineLevel="1">
      <c r="C27" s="14">
        <f t="shared" si="0"/>
        <v>26</v>
      </c>
      <c r="D27" s="88">
        <f t="shared" si="1"/>
        <v>3</v>
      </c>
      <c r="E27" s="11">
        <v>45469</v>
      </c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70"/>
      <c r="R27" s="71"/>
      <c r="S27" s="16"/>
      <c r="T27" s="16"/>
      <c r="U27" s="16"/>
      <c r="V27" s="16"/>
      <c r="W27" s="16"/>
      <c r="X27" s="16"/>
      <c r="Y27" s="16"/>
      <c r="Z27" s="93"/>
    </row>
    <row r="28" spans="3:43" outlineLevel="1">
      <c r="C28" s="14">
        <f t="shared" si="0"/>
        <v>26</v>
      </c>
      <c r="D28" s="88">
        <f t="shared" si="1"/>
        <v>4</v>
      </c>
      <c r="E28" s="11">
        <v>45470</v>
      </c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70"/>
      <c r="R28" s="71"/>
      <c r="S28" s="16"/>
      <c r="T28" s="16"/>
      <c r="U28" s="16"/>
      <c r="V28" s="16"/>
      <c r="W28" s="16"/>
      <c r="X28" s="16"/>
      <c r="Y28" s="16"/>
      <c r="Z28" s="93"/>
    </row>
    <row r="29" spans="3:43" outlineLevel="1">
      <c r="C29" s="14">
        <f t="shared" si="0"/>
        <v>26</v>
      </c>
      <c r="D29" s="88">
        <f t="shared" si="1"/>
        <v>5</v>
      </c>
      <c r="E29" s="11">
        <v>45471</v>
      </c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70"/>
      <c r="R29" s="71"/>
      <c r="S29" s="16"/>
      <c r="T29" s="16"/>
      <c r="U29" s="16"/>
      <c r="V29" s="16"/>
      <c r="W29" s="16"/>
      <c r="X29" s="16"/>
      <c r="Y29" s="16"/>
      <c r="Z29" s="93"/>
    </row>
    <row r="30" spans="3:43" outlineLevel="1">
      <c r="C30" s="14">
        <f t="shared" si="0"/>
        <v>26</v>
      </c>
      <c r="D30" s="88">
        <f t="shared" si="1"/>
        <v>6</v>
      </c>
      <c r="E30" s="11">
        <v>45472</v>
      </c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70"/>
      <c r="R30" s="71"/>
      <c r="S30" s="16"/>
      <c r="T30" s="16"/>
      <c r="U30" s="16"/>
      <c r="V30" s="16"/>
      <c r="W30" s="16"/>
      <c r="X30" s="16"/>
      <c r="Y30" s="16"/>
      <c r="Z30" s="93"/>
    </row>
    <row r="31" spans="3:43" outlineLevel="1">
      <c r="C31" s="14">
        <f t="shared" si="0"/>
        <v>26</v>
      </c>
      <c r="D31" s="88">
        <f t="shared" si="1"/>
        <v>7</v>
      </c>
      <c r="E31" s="11">
        <v>45473</v>
      </c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70"/>
      <c r="R31" s="71"/>
      <c r="S31" s="16"/>
      <c r="T31" s="16"/>
      <c r="U31" s="16"/>
      <c r="V31" s="16"/>
      <c r="W31" s="16"/>
      <c r="X31" s="16"/>
      <c r="Y31" s="16"/>
      <c r="Z31" s="93"/>
    </row>
    <row r="32" spans="3:43" outlineLevel="1">
      <c r="C32" s="14">
        <f t="shared" si="0"/>
        <v>27</v>
      </c>
      <c r="D32" s="88">
        <f t="shared" si="1"/>
        <v>1</v>
      </c>
      <c r="E32" s="11">
        <v>45474</v>
      </c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70"/>
      <c r="R32" s="71"/>
      <c r="S32" s="16"/>
      <c r="T32" s="16"/>
      <c r="U32" s="16"/>
      <c r="V32" s="16"/>
      <c r="W32" s="16"/>
      <c r="X32" s="16"/>
      <c r="Y32" s="16"/>
      <c r="Z32" s="93"/>
    </row>
    <row r="33" spans="3:26" outlineLevel="1">
      <c r="C33" s="14">
        <f t="shared" si="0"/>
        <v>27</v>
      </c>
      <c r="D33" s="88">
        <f t="shared" si="1"/>
        <v>2</v>
      </c>
      <c r="E33" s="11">
        <v>45475</v>
      </c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70"/>
      <c r="R33" s="71"/>
      <c r="S33" s="16"/>
      <c r="T33" s="16"/>
      <c r="U33" s="16"/>
      <c r="V33" s="16"/>
      <c r="W33" s="16"/>
      <c r="X33" s="16"/>
      <c r="Y33" s="16"/>
      <c r="Z33" s="93"/>
    </row>
    <row r="34" spans="3:26">
      <c r="C34" s="14">
        <f t="shared" si="0"/>
        <v>27</v>
      </c>
      <c r="D34" s="88">
        <f t="shared" si="1"/>
        <v>3</v>
      </c>
      <c r="E34" s="11">
        <v>45476</v>
      </c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70"/>
      <c r="R34" s="71"/>
      <c r="S34" s="16"/>
      <c r="T34" s="16"/>
      <c r="U34" s="16"/>
      <c r="V34" s="16"/>
      <c r="W34" s="16"/>
      <c r="X34" s="16"/>
      <c r="Y34" s="16"/>
      <c r="Z34" s="93"/>
    </row>
    <row r="35" spans="3:26" outlineLevel="1">
      <c r="C35" s="14">
        <f t="shared" si="0"/>
        <v>27</v>
      </c>
      <c r="D35" s="88">
        <f t="shared" si="1"/>
        <v>4</v>
      </c>
      <c r="E35" s="11">
        <v>45477</v>
      </c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70"/>
      <c r="R35" s="71"/>
      <c r="S35" s="16"/>
      <c r="T35" s="16"/>
      <c r="U35" s="16"/>
      <c r="V35" s="16"/>
      <c r="W35" s="16"/>
      <c r="X35" s="16"/>
      <c r="Y35" s="16"/>
      <c r="Z35" s="93"/>
    </row>
    <row r="36" spans="3:26" outlineLevel="1">
      <c r="C36" s="14">
        <f t="shared" si="0"/>
        <v>27</v>
      </c>
      <c r="D36" s="88">
        <f t="shared" si="1"/>
        <v>5</v>
      </c>
      <c r="E36" s="11">
        <v>45478</v>
      </c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70"/>
      <c r="R36" s="71"/>
      <c r="S36" s="16"/>
      <c r="T36" s="16"/>
      <c r="U36" s="16"/>
      <c r="V36" s="16"/>
      <c r="W36" s="16"/>
      <c r="X36" s="16"/>
      <c r="Y36" s="16"/>
      <c r="Z36" s="93"/>
    </row>
    <row r="37" spans="3:26" outlineLevel="1">
      <c r="C37" s="14">
        <f t="shared" si="0"/>
        <v>27</v>
      </c>
      <c r="D37" s="88">
        <f t="shared" si="1"/>
        <v>6</v>
      </c>
      <c r="E37" s="11">
        <v>45479</v>
      </c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70"/>
      <c r="R37" s="71"/>
      <c r="S37" s="16"/>
      <c r="T37" s="16"/>
      <c r="U37" s="16"/>
      <c r="V37" s="16"/>
      <c r="W37" s="16"/>
      <c r="X37" s="16"/>
      <c r="Y37" s="16"/>
      <c r="Z37" s="93"/>
    </row>
    <row r="38" spans="3:26" outlineLevel="1">
      <c r="C38" s="14">
        <f t="shared" si="0"/>
        <v>27</v>
      </c>
      <c r="D38" s="88">
        <f t="shared" si="1"/>
        <v>7</v>
      </c>
      <c r="E38" s="11">
        <v>45480</v>
      </c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70"/>
      <c r="R38" s="71"/>
      <c r="S38" s="16"/>
      <c r="T38" s="16"/>
      <c r="U38" s="16"/>
      <c r="V38" s="16"/>
      <c r="W38" s="16"/>
      <c r="X38" s="16"/>
      <c r="Y38" s="16"/>
      <c r="Z38" s="93"/>
    </row>
    <row r="39" spans="3:26" outlineLevel="1">
      <c r="C39" s="14">
        <f t="shared" si="0"/>
        <v>28</v>
      </c>
      <c r="D39" s="88">
        <f t="shared" si="1"/>
        <v>1</v>
      </c>
      <c r="E39" s="11">
        <v>45481</v>
      </c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70"/>
      <c r="R39" s="71"/>
      <c r="S39" s="16"/>
      <c r="T39" s="16"/>
      <c r="U39" s="16"/>
      <c r="V39" s="16"/>
      <c r="W39" s="16"/>
      <c r="X39" s="16"/>
      <c r="Y39" s="16"/>
      <c r="Z39" s="93"/>
    </row>
    <row r="40" spans="3:26" outlineLevel="1">
      <c r="C40" s="14">
        <f t="shared" si="0"/>
        <v>28</v>
      </c>
      <c r="D40" s="88">
        <f t="shared" si="1"/>
        <v>2</v>
      </c>
      <c r="E40" s="11">
        <v>45482</v>
      </c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70"/>
      <c r="R40" s="71"/>
      <c r="S40" s="16"/>
      <c r="T40" s="16"/>
      <c r="U40" s="16"/>
      <c r="V40" s="16"/>
      <c r="W40" s="16"/>
      <c r="X40" s="16"/>
      <c r="Y40" s="16"/>
      <c r="Z40" s="93"/>
    </row>
    <row r="41" spans="3:26" outlineLevel="1">
      <c r="C41" s="14">
        <f t="shared" si="0"/>
        <v>28</v>
      </c>
      <c r="D41" s="88">
        <f t="shared" si="1"/>
        <v>3</v>
      </c>
      <c r="E41" s="11">
        <v>45483</v>
      </c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70"/>
      <c r="R41" s="71"/>
      <c r="S41" s="16"/>
      <c r="T41" s="16"/>
      <c r="U41" s="16"/>
      <c r="V41" s="16"/>
      <c r="W41" s="16"/>
      <c r="X41" s="16"/>
      <c r="Y41" s="16"/>
      <c r="Z41" s="93"/>
    </row>
    <row r="42" spans="3:26" outlineLevel="1">
      <c r="C42" s="14">
        <f t="shared" si="0"/>
        <v>28</v>
      </c>
      <c r="D42" s="88">
        <f t="shared" si="1"/>
        <v>4</v>
      </c>
      <c r="E42" s="11">
        <v>45484</v>
      </c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70"/>
      <c r="R42" s="71"/>
      <c r="S42" s="16"/>
      <c r="T42" s="16"/>
      <c r="U42" s="16"/>
      <c r="V42" s="16"/>
      <c r="W42" s="16"/>
      <c r="X42" s="16"/>
      <c r="Y42" s="16"/>
      <c r="Z42" s="93"/>
    </row>
    <row r="43" spans="3:26" outlineLevel="1">
      <c r="C43" s="14">
        <f t="shared" si="0"/>
        <v>28</v>
      </c>
      <c r="D43" s="88">
        <f t="shared" si="1"/>
        <v>5</v>
      </c>
      <c r="E43" s="11">
        <v>45485</v>
      </c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70"/>
      <c r="R43" s="71"/>
      <c r="S43" s="16"/>
      <c r="T43" s="16"/>
      <c r="U43" s="16"/>
      <c r="V43" s="16"/>
      <c r="W43" s="16"/>
      <c r="X43" s="16"/>
      <c r="Y43" s="16"/>
      <c r="Z43" s="93"/>
    </row>
    <row r="44" spans="3:26" outlineLevel="1">
      <c r="C44" s="14">
        <f t="shared" si="0"/>
        <v>28</v>
      </c>
      <c r="D44" s="88">
        <f t="shared" si="1"/>
        <v>6</v>
      </c>
      <c r="E44" s="11">
        <v>45486</v>
      </c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70"/>
      <c r="R44" s="71"/>
      <c r="S44" s="16"/>
      <c r="T44" s="16"/>
      <c r="U44" s="16"/>
      <c r="V44" s="16"/>
      <c r="W44" s="16"/>
      <c r="X44" s="16"/>
      <c r="Y44" s="16"/>
      <c r="Z44" s="93"/>
    </row>
    <row r="45" spans="3:26" outlineLevel="1">
      <c r="C45" s="14">
        <f t="shared" si="0"/>
        <v>28</v>
      </c>
      <c r="D45" s="88">
        <f t="shared" si="1"/>
        <v>7</v>
      </c>
      <c r="E45" s="11">
        <v>45487</v>
      </c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70"/>
      <c r="R45" s="71"/>
      <c r="S45" s="16"/>
      <c r="T45" s="16"/>
      <c r="U45" s="16"/>
      <c r="V45" s="16"/>
      <c r="W45" s="16"/>
      <c r="X45" s="16"/>
      <c r="Y45" s="16"/>
      <c r="Z45" s="93"/>
    </row>
    <row r="46" spans="3:26" outlineLevel="1">
      <c r="C46" s="14">
        <f t="shared" si="0"/>
        <v>29</v>
      </c>
      <c r="D46" s="88">
        <f t="shared" si="1"/>
        <v>1</v>
      </c>
      <c r="E46" s="11">
        <v>45488</v>
      </c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70"/>
      <c r="R46" s="71"/>
      <c r="S46" s="16"/>
      <c r="T46" s="16"/>
      <c r="U46" s="16"/>
      <c r="V46" s="16"/>
      <c r="W46" s="16"/>
      <c r="X46" s="16"/>
      <c r="Y46" s="16"/>
      <c r="Z46" s="93"/>
    </row>
    <row r="47" spans="3:26" outlineLevel="1">
      <c r="C47" s="14">
        <f t="shared" si="0"/>
        <v>29</v>
      </c>
      <c r="D47" s="88">
        <f t="shared" si="1"/>
        <v>2</v>
      </c>
      <c r="E47" s="11">
        <v>45489</v>
      </c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70"/>
      <c r="R47" s="71"/>
      <c r="S47" s="16"/>
      <c r="T47" s="16"/>
      <c r="U47" s="16"/>
      <c r="V47" s="16"/>
      <c r="W47" s="16"/>
      <c r="X47" s="16"/>
      <c r="Y47" s="16"/>
      <c r="Z47" s="93"/>
    </row>
    <row r="48" spans="3:26" outlineLevel="1">
      <c r="C48" s="14">
        <f t="shared" si="0"/>
        <v>29</v>
      </c>
      <c r="D48" s="88">
        <f t="shared" si="1"/>
        <v>3</v>
      </c>
      <c r="E48" s="11">
        <v>45490</v>
      </c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70"/>
      <c r="R48" s="71"/>
      <c r="S48" s="16"/>
      <c r="T48" s="16"/>
      <c r="U48" s="16"/>
      <c r="V48" s="16"/>
      <c r="W48" s="16"/>
      <c r="X48" s="16"/>
      <c r="Y48" s="16"/>
      <c r="Z48" s="93"/>
    </row>
    <row r="49" spans="3:26" outlineLevel="1">
      <c r="C49" s="14">
        <f t="shared" si="0"/>
        <v>29</v>
      </c>
      <c r="D49" s="88">
        <f t="shared" si="1"/>
        <v>4</v>
      </c>
      <c r="E49" s="11">
        <v>45491</v>
      </c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70"/>
      <c r="R49" s="71"/>
      <c r="S49" s="16"/>
      <c r="T49" s="16"/>
      <c r="U49" s="16"/>
      <c r="V49" s="16"/>
      <c r="W49" s="16"/>
      <c r="X49" s="16"/>
      <c r="Y49" s="16"/>
      <c r="Z49" s="93"/>
    </row>
    <row r="50" spans="3:26" outlineLevel="1">
      <c r="C50" s="14">
        <f t="shared" si="0"/>
        <v>29</v>
      </c>
      <c r="D50" s="88">
        <f t="shared" si="1"/>
        <v>5</v>
      </c>
      <c r="E50" s="11">
        <v>45492</v>
      </c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70"/>
      <c r="R50" s="71"/>
      <c r="S50" s="16"/>
      <c r="T50" s="16"/>
      <c r="U50" s="16"/>
      <c r="V50" s="16"/>
      <c r="W50" s="16"/>
      <c r="X50" s="16"/>
      <c r="Y50" s="16"/>
      <c r="Z50" s="93"/>
    </row>
    <row r="51" spans="3:26" outlineLevel="1">
      <c r="C51" s="14">
        <f t="shared" si="0"/>
        <v>29</v>
      </c>
      <c r="D51" s="88">
        <f t="shared" si="1"/>
        <v>6</v>
      </c>
      <c r="E51" s="11">
        <v>45493</v>
      </c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70"/>
      <c r="R51" s="71"/>
      <c r="S51" s="16"/>
      <c r="T51" s="16"/>
      <c r="U51" s="16"/>
      <c r="V51" s="16"/>
      <c r="W51" s="16"/>
      <c r="X51" s="16"/>
      <c r="Y51" s="16"/>
      <c r="Z51" s="93"/>
    </row>
    <row r="52" spans="3:26" outlineLevel="1">
      <c r="C52" s="14">
        <f t="shared" si="0"/>
        <v>29</v>
      </c>
      <c r="D52" s="88">
        <f t="shared" si="1"/>
        <v>7</v>
      </c>
      <c r="E52" s="11">
        <v>45494</v>
      </c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70"/>
      <c r="R52" s="71"/>
      <c r="S52" s="16"/>
      <c r="T52" s="16"/>
      <c r="U52" s="16"/>
      <c r="V52" s="16"/>
      <c r="W52" s="16"/>
      <c r="X52" s="16"/>
      <c r="Y52" s="16"/>
      <c r="Z52" s="93"/>
    </row>
    <row r="53" spans="3:26" outlineLevel="1">
      <c r="C53" s="14">
        <f t="shared" si="0"/>
        <v>30</v>
      </c>
      <c r="D53" s="88">
        <f t="shared" si="1"/>
        <v>1</v>
      </c>
      <c r="E53" s="11">
        <v>45495</v>
      </c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70"/>
      <c r="R53" s="71"/>
      <c r="S53" s="16"/>
      <c r="T53" s="16"/>
      <c r="U53" s="16"/>
      <c r="V53" s="16"/>
      <c r="W53" s="16"/>
      <c r="X53" s="16"/>
      <c r="Y53" s="16"/>
      <c r="Z53" s="93"/>
    </row>
    <row r="54" spans="3:26" outlineLevel="1">
      <c r="C54" s="14">
        <f t="shared" si="0"/>
        <v>30</v>
      </c>
      <c r="D54" s="88">
        <f t="shared" si="1"/>
        <v>2</v>
      </c>
      <c r="E54" s="11">
        <v>45496</v>
      </c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70"/>
      <c r="R54" s="71"/>
      <c r="S54" s="16"/>
      <c r="T54" s="16"/>
      <c r="U54" s="16"/>
      <c r="V54" s="16"/>
      <c r="W54" s="16"/>
      <c r="X54" s="16"/>
      <c r="Y54" s="16"/>
      <c r="Z54" s="93"/>
    </row>
    <row r="55" spans="3:26" outlineLevel="1">
      <c r="C55" s="14">
        <f t="shared" si="0"/>
        <v>30</v>
      </c>
      <c r="D55" s="88">
        <f t="shared" si="1"/>
        <v>3</v>
      </c>
      <c r="E55" s="11">
        <v>45497</v>
      </c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70"/>
      <c r="R55" s="71"/>
      <c r="S55" s="16"/>
      <c r="T55" s="16"/>
      <c r="U55" s="16"/>
      <c r="V55" s="16"/>
      <c r="W55" s="16"/>
      <c r="X55" s="16"/>
      <c r="Y55" s="16"/>
      <c r="Z55" s="93"/>
    </row>
    <row r="56" spans="3:26" outlineLevel="1">
      <c r="C56" s="14">
        <f t="shared" si="0"/>
        <v>30</v>
      </c>
      <c r="D56" s="88">
        <f t="shared" si="1"/>
        <v>4</v>
      </c>
      <c r="E56" s="11">
        <v>45498</v>
      </c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70"/>
      <c r="R56" s="71"/>
      <c r="S56" s="16"/>
      <c r="T56" s="16"/>
      <c r="U56" s="16"/>
      <c r="V56" s="16"/>
      <c r="W56" s="16"/>
      <c r="X56" s="16"/>
      <c r="Y56" s="16"/>
      <c r="Z56" s="93"/>
    </row>
    <row r="57" spans="3:26" outlineLevel="1">
      <c r="C57" s="14">
        <f t="shared" si="0"/>
        <v>30</v>
      </c>
      <c r="D57" s="88">
        <f t="shared" si="1"/>
        <v>5</v>
      </c>
      <c r="E57" s="11">
        <v>45499</v>
      </c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70"/>
      <c r="R57" s="71"/>
      <c r="S57" s="16"/>
      <c r="T57" s="16"/>
      <c r="U57" s="16"/>
      <c r="V57" s="16"/>
      <c r="W57" s="16"/>
      <c r="X57" s="16"/>
      <c r="Y57" s="16"/>
      <c r="Z57" s="93"/>
    </row>
    <row r="58" spans="3:26" outlineLevel="1">
      <c r="C58" s="14">
        <f t="shared" si="0"/>
        <v>30</v>
      </c>
      <c r="D58" s="88">
        <f t="shared" si="1"/>
        <v>6</v>
      </c>
      <c r="E58" s="11">
        <v>45500</v>
      </c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70"/>
      <c r="R58" s="71"/>
      <c r="S58" s="16"/>
      <c r="T58" s="16"/>
      <c r="U58" s="16"/>
      <c r="V58" s="16"/>
      <c r="W58" s="16"/>
      <c r="X58" s="16"/>
      <c r="Y58" s="16"/>
      <c r="Z58" s="93"/>
    </row>
    <row r="59" spans="3:26" outlineLevel="1">
      <c r="C59" s="14">
        <f t="shared" si="0"/>
        <v>30</v>
      </c>
      <c r="D59" s="88">
        <f t="shared" si="1"/>
        <v>7</v>
      </c>
      <c r="E59" s="11">
        <v>45501</v>
      </c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70"/>
      <c r="R59" s="71"/>
      <c r="S59" s="16"/>
      <c r="T59" s="16"/>
      <c r="U59" s="16"/>
      <c r="V59" s="16"/>
      <c r="W59" s="16"/>
      <c r="X59" s="16"/>
      <c r="Y59" s="16"/>
      <c r="Z59" s="93"/>
    </row>
    <row r="60" spans="3:26" outlineLevel="1">
      <c r="C60" s="14">
        <f t="shared" si="0"/>
        <v>31</v>
      </c>
      <c r="D60" s="88">
        <f t="shared" si="1"/>
        <v>1</v>
      </c>
      <c r="E60" s="11">
        <v>45502</v>
      </c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70"/>
      <c r="R60" s="71"/>
      <c r="S60" s="16"/>
      <c r="T60" s="16"/>
      <c r="U60" s="16"/>
      <c r="V60" s="16"/>
      <c r="W60" s="16"/>
      <c r="X60" s="16"/>
      <c r="Y60" s="16"/>
      <c r="Z60" s="93"/>
    </row>
    <row r="61" spans="3:26" outlineLevel="1">
      <c r="C61" s="14">
        <f t="shared" si="0"/>
        <v>31</v>
      </c>
      <c r="D61" s="88">
        <f t="shared" si="1"/>
        <v>2</v>
      </c>
      <c r="E61" s="11">
        <v>45503</v>
      </c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70"/>
      <c r="R61" s="71"/>
      <c r="S61" s="16"/>
      <c r="T61" s="16"/>
      <c r="U61" s="16"/>
      <c r="V61" s="16"/>
      <c r="W61" s="16"/>
      <c r="X61" s="16"/>
      <c r="Y61" s="16"/>
      <c r="Z61" s="93"/>
    </row>
    <row r="62" spans="3:26" outlineLevel="1">
      <c r="C62" s="14">
        <f t="shared" si="0"/>
        <v>31</v>
      </c>
      <c r="D62" s="88">
        <f t="shared" si="1"/>
        <v>3</v>
      </c>
      <c r="E62" s="11">
        <v>45504</v>
      </c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70"/>
      <c r="R62" s="71"/>
      <c r="S62" s="16"/>
      <c r="T62" s="16"/>
      <c r="U62" s="16"/>
      <c r="V62" s="16"/>
      <c r="W62" s="16"/>
      <c r="X62" s="16"/>
      <c r="Y62" s="16"/>
      <c r="Z62" s="93"/>
    </row>
    <row r="63" spans="3:26" outlineLevel="1">
      <c r="C63" s="14">
        <f t="shared" si="0"/>
        <v>31</v>
      </c>
      <c r="D63" s="88">
        <f t="shared" si="1"/>
        <v>4</v>
      </c>
      <c r="E63" s="11">
        <v>45505</v>
      </c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70"/>
      <c r="R63" s="71"/>
      <c r="S63" s="16"/>
      <c r="T63" s="16"/>
      <c r="U63" s="16"/>
      <c r="V63" s="16"/>
      <c r="W63" s="16"/>
      <c r="X63" s="16"/>
      <c r="Y63" s="16"/>
      <c r="Z63" s="93"/>
    </row>
    <row r="64" spans="3:26" outlineLevel="1">
      <c r="C64" s="14">
        <f t="shared" si="0"/>
        <v>31</v>
      </c>
      <c r="D64" s="88">
        <f t="shared" si="1"/>
        <v>5</v>
      </c>
      <c r="E64" s="11">
        <v>45506</v>
      </c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70"/>
      <c r="R64" s="71"/>
      <c r="S64" s="16"/>
      <c r="T64" s="16"/>
      <c r="U64" s="16"/>
      <c r="V64" s="16"/>
      <c r="W64" s="16"/>
      <c r="X64" s="16"/>
      <c r="Y64" s="16"/>
      <c r="Z64" s="93"/>
    </row>
    <row r="65" spans="3:26" outlineLevel="1">
      <c r="C65" s="14">
        <f t="shared" si="0"/>
        <v>31</v>
      </c>
      <c r="D65" s="88">
        <f t="shared" si="1"/>
        <v>6</v>
      </c>
      <c r="E65" s="11">
        <v>45507</v>
      </c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70"/>
      <c r="R65" s="71"/>
      <c r="S65" s="16"/>
      <c r="T65" s="16"/>
      <c r="U65" s="16"/>
      <c r="V65" s="16"/>
      <c r="W65" s="16"/>
      <c r="X65" s="16"/>
      <c r="Y65" s="16"/>
      <c r="Z65" s="93"/>
    </row>
    <row r="66" spans="3:26">
      <c r="C66" s="14">
        <f t="shared" si="0"/>
        <v>31</v>
      </c>
      <c r="D66" s="88">
        <f t="shared" si="1"/>
        <v>7</v>
      </c>
      <c r="E66" s="11">
        <v>45508</v>
      </c>
      <c r="F66" s="4"/>
      <c r="G66" s="4"/>
      <c r="H66" s="4"/>
      <c r="I66" s="4"/>
      <c r="J66" s="4"/>
      <c r="K66" s="4"/>
      <c r="L66" s="16"/>
      <c r="M66" s="16"/>
      <c r="N66" s="16"/>
      <c r="O66" s="16"/>
      <c r="P66" s="16"/>
      <c r="Q66" s="70"/>
      <c r="R66" s="71"/>
      <c r="S66" s="16"/>
      <c r="T66" s="16"/>
      <c r="U66" s="16"/>
      <c r="V66" s="16"/>
      <c r="W66" s="16"/>
      <c r="X66" s="16"/>
      <c r="Y66" s="16"/>
      <c r="Z66" s="93"/>
    </row>
    <row r="67" spans="3:26">
      <c r="C67" s="14">
        <f t="shared" si="0"/>
        <v>32</v>
      </c>
      <c r="D67" s="88">
        <f t="shared" si="1"/>
        <v>1</v>
      </c>
      <c r="E67" s="11">
        <v>45509</v>
      </c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70"/>
      <c r="R67" s="71"/>
      <c r="S67" s="16"/>
      <c r="T67" s="16"/>
      <c r="U67" s="16"/>
      <c r="V67" s="16"/>
      <c r="W67" s="16"/>
      <c r="X67" s="16"/>
      <c r="Y67" s="16"/>
      <c r="Z67" s="93"/>
    </row>
    <row r="68" spans="3:26">
      <c r="C68" s="14">
        <f t="shared" si="0"/>
        <v>32</v>
      </c>
      <c r="D68" s="88">
        <f t="shared" si="1"/>
        <v>2</v>
      </c>
      <c r="E68" s="11">
        <v>45510</v>
      </c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70"/>
      <c r="R68" s="71"/>
      <c r="S68" s="16"/>
      <c r="T68" s="16"/>
      <c r="U68" s="16"/>
      <c r="V68" s="16"/>
      <c r="W68" s="16"/>
      <c r="X68" s="16"/>
      <c r="Y68" s="16"/>
      <c r="Z68" s="93"/>
    </row>
    <row r="69" spans="3:26">
      <c r="C69" s="14">
        <f t="shared" ref="C69:C91" si="2">WEEKNUM(E69,2)</f>
        <v>32</v>
      </c>
      <c r="D69" s="88">
        <f t="shared" ref="D69:D91" si="3">WEEKDAY(E69,2)</f>
        <v>3</v>
      </c>
      <c r="E69" s="11">
        <v>45511</v>
      </c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70"/>
      <c r="R69" s="71"/>
      <c r="S69" s="16"/>
      <c r="T69" s="16"/>
      <c r="U69" s="16"/>
      <c r="V69" s="16"/>
      <c r="W69" s="16"/>
      <c r="X69" s="16"/>
      <c r="Y69" s="16"/>
      <c r="Z69" s="93"/>
    </row>
    <row r="70" spans="3:26">
      <c r="C70" s="14">
        <f t="shared" si="2"/>
        <v>32</v>
      </c>
      <c r="D70" s="88">
        <f t="shared" si="3"/>
        <v>4</v>
      </c>
      <c r="E70" s="11">
        <v>45512</v>
      </c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70"/>
      <c r="R70" s="71"/>
      <c r="S70" s="16"/>
      <c r="T70" s="16"/>
      <c r="U70" s="16"/>
      <c r="V70" s="16"/>
      <c r="W70" s="16"/>
      <c r="X70" s="16"/>
      <c r="Y70" s="16"/>
      <c r="Z70" s="93"/>
    </row>
    <row r="71" spans="3:26">
      <c r="C71" s="14">
        <f t="shared" si="2"/>
        <v>32</v>
      </c>
      <c r="D71" s="88">
        <f t="shared" si="3"/>
        <v>5</v>
      </c>
      <c r="E71" s="11">
        <v>45513</v>
      </c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70"/>
      <c r="R71" s="71"/>
      <c r="S71" s="16"/>
      <c r="T71" s="16"/>
      <c r="U71" s="16"/>
      <c r="V71" s="16"/>
      <c r="W71" s="16"/>
      <c r="X71" s="16"/>
      <c r="Y71" s="16"/>
      <c r="Z71" s="93"/>
    </row>
    <row r="72" spans="3:26">
      <c r="C72" s="14">
        <f t="shared" si="2"/>
        <v>32</v>
      </c>
      <c r="D72" s="88">
        <f t="shared" si="3"/>
        <v>6</v>
      </c>
      <c r="E72" s="11">
        <v>45514</v>
      </c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70"/>
      <c r="R72" s="71"/>
      <c r="S72" s="16"/>
      <c r="T72" s="16"/>
      <c r="U72" s="16"/>
      <c r="V72" s="16"/>
      <c r="W72" s="16"/>
      <c r="X72" s="16"/>
      <c r="Y72" s="16"/>
      <c r="Z72" s="93"/>
    </row>
    <row r="73" spans="3:26">
      <c r="C73" s="14">
        <f t="shared" si="2"/>
        <v>32</v>
      </c>
      <c r="D73" s="88">
        <f t="shared" si="3"/>
        <v>7</v>
      </c>
      <c r="E73" s="11">
        <v>45515</v>
      </c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70"/>
      <c r="R73" s="71"/>
      <c r="S73" s="16"/>
      <c r="T73" s="16"/>
      <c r="U73" s="16"/>
      <c r="V73" s="16"/>
      <c r="W73" s="16"/>
      <c r="X73" s="16"/>
      <c r="Y73" s="16"/>
      <c r="Z73" s="93"/>
    </row>
    <row r="74" spans="3:26">
      <c r="C74" s="14">
        <f t="shared" si="2"/>
        <v>33</v>
      </c>
      <c r="D74" s="88">
        <f t="shared" si="3"/>
        <v>1</v>
      </c>
      <c r="E74" s="11">
        <v>45516</v>
      </c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70"/>
      <c r="R74" s="71"/>
      <c r="S74" s="16"/>
      <c r="T74" s="16"/>
      <c r="U74" s="16"/>
      <c r="V74" s="16"/>
      <c r="W74" s="16"/>
      <c r="X74" s="16"/>
      <c r="Y74" s="16"/>
      <c r="Z74" s="93"/>
    </row>
    <row r="75" spans="3:26">
      <c r="C75" s="14">
        <f t="shared" si="2"/>
        <v>33</v>
      </c>
      <c r="D75" s="88">
        <f t="shared" si="3"/>
        <v>2</v>
      </c>
      <c r="E75" s="11">
        <v>45517</v>
      </c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70"/>
      <c r="R75" s="71"/>
      <c r="S75" s="16"/>
      <c r="T75" s="16"/>
      <c r="U75" s="16"/>
      <c r="V75" s="16"/>
      <c r="W75" s="16"/>
      <c r="X75" s="16"/>
      <c r="Y75" s="16"/>
      <c r="Z75" s="93"/>
    </row>
    <row r="76" spans="3:26">
      <c r="C76" s="14">
        <f t="shared" si="2"/>
        <v>33</v>
      </c>
      <c r="D76" s="88">
        <f t="shared" si="3"/>
        <v>3</v>
      </c>
      <c r="E76" s="11">
        <v>45518</v>
      </c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70"/>
      <c r="R76" s="71"/>
      <c r="S76" s="16"/>
      <c r="T76" s="16"/>
      <c r="U76" s="16"/>
      <c r="V76" s="16"/>
      <c r="W76" s="16"/>
      <c r="X76" s="16"/>
      <c r="Y76" s="16"/>
      <c r="Z76" s="93"/>
    </row>
    <row r="77" spans="3:26">
      <c r="C77" s="14">
        <f t="shared" si="2"/>
        <v>33</v>
      </c>
      <c r="D77" s="88">
        <f t="shared" si="3"/>
        <v>4</v>
      </c>
      <c r="E77" s="11">
        <v>45519</v>
      </c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70"/>
      <c r="R77" s="71"/>
      <c r="S77" s="16"/>
      <c r="T77" s="16"/>
      <c r="U77" s="16"/>
      <c r="V77" s="16"/>
      <c r="W77" s="16"/>
      <c r="X77" s="16"/>
      <c r="Y77" s="16"/>
      <c r="Z77" s="93"/>
    </row>
    <row r="78" spans="3:26">
      <c r="C78" s="14">
        <f t="shared" si="2"/>
        <v>33</v>
      </c>
      <c r="D78" s="88">
        <f t="shared" si="3"/>
        <v>5</v>
      </c>
      <c r="E78" s="11">
        <v>45520</v>
      </c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16"/>
      <c r="Q78" s="70"/>
      <c r="R78" s="71"/>
      <c r="S78" s="16"/>
      <c r="T78" s="16"/>
      <c r="U78" s="16"/>
      <c r="V78" s="16"/>
      <c r="W78" s="16"/>
      <c r="X78" s="16"/>
      <c r="Y78" s="16"/>
      <c r="Z78" s="93"/>
    </row>
    <row r="79" spans="3:26">
      <c r="C79" s="14">
        <f t="shared" si="2"/>
        <v>33</v>
      </c>
      <c r="D79" s="88">
        <f t="shared" si="3"/>
        <v>6</v>
      </c>
      <c r="E79" s="11">
        <v>45521</v>
      </c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70"/>
      <c r="R79" s="71"/>
      <c r="S79" s="16"/>
      <c r="T79" s="16"/>
      <c r="U79" s="16"/>
      <c r="V79" s="16"/>
      <c r="W79" s="16"/>
      <c r="X79" s="16"/>
      <c r="Y79" s="16"/>
      <c r="Z79" s="93"/>
    </row>
    <row r="80" spans="3:26">
      <c r="C80" s="14">
        <f t="shared" si="2"/>
        <v>33</v>
      </c>
      <c r="D80" s="88">
        <f t="shared" si="3"/>
        <v>7</v>
      </c>
      <c r="E80" s="11">
        <v>45522</v>
      </c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70"/>
      <c r="R80" s="71"/>
      <c r="S80" s="16"/>
      <c r="T80" s="16"/>
      <c r="U80" s="16"/>
      <c r="V80" s="16"/>
      <c r="W80" s="16"/>
      <c r="X80" s="16"/>
      <c r="Y80" s="16"/>
      <c r="Z80" s="93"/>
    </row>
    <row r="81" spans="3:26">
      <c r="C81" s="14">
        <f t="shared" si="2"/>
        <v>34</v>
      </c>
      <c r="D81" s="88">
        <f t="shared" si="3"/>
        <v>1</v>
      </c>
      <c r="E81" s="11">
        <v>45523</v>
      </c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70"/>
      <c r="R81" s="71"/>
      <c r="S81" s="16"/>
      <c r="T81" s="16"/>
      <c r="U81" s="16"/>
      <c r="V81" s="16"/>
      <c r="W81" s="16"/>
      <c r="X81" s="16"/>
      <c r="Y81" s="16"/>
      <c r="Z81" s="93"/>
    </row>
    <row r="82" spans="3:26">
      <c r="C82" s="14">
        <f t="shared" si="2"/>
        <v>34</v>
      </c>
      <c r="D82" s="88">
        <f t="shared" si="3"/>
        <v>2</v>
      </c>
      <c r="E82" s="11">
        <v>45524</v>
      </c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70"/>
      <c r="R82" s="71"/>
      <c r="S82" s="16"/>
      <c r="T82" s="16"/>
      <c r="U82" s="16"/>
      <c r="V82" s="16"/>
      <c r="W82" s="16"/>
      <c r="X82" s="16"/>
      <c r="Y82" s="16"/>
      <c r="Z82" s="93"/>
    </row>
    <row r="83" spans="3:26">
      <c r="C83" s="14">
        <f t="shared" si="2"/>
        <v>34</v>
      </c>
      <c r="D83" s="88">
        <f t="shared" si="3"/>
        <v>3</v>
      </c>
      <c r="E83" s="11">
        <v>45525</v>
      </c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70"/>
      <c r="R83" s="71"/>
      <c r="S83" s="16"/>
      <c r="T83" s="16"/>
      <c r="U83" s="16"/>
      <c r="V83" s="16"/>
      <c r="W83" s="16"/>
      <c r="X83" s="16"/>
      <c r="Y83" s="16"/>
      <c r="Z83" s="93"/>
    </row>
    <row r="84" spans="3:26">
      <c r="C84" s="14">
        <f t="shared" si="2"/>
        <v>34</v>
      </c>
      <c r="D84" s="88">
        <f t="shared" si="3"/>
        <v>4</v>
      </c>
      <c r="E84" s="11">
        <v>45526</v>
      </c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70"/>
      <c r="R84" s="71"/>
      <c r="S84" s="16"/>
      <c r="T84" s="16"/>
      <c r="U84" s="16"/>
      <c r="V84" s="16"/>
      <c r="W84" s="16"/>
      <c r="X84" s="16"/>
      <c r="Y84" s="16"/>
      <c r="Z84" s="93"/>
    </row>
    <row r="85" spans="3:26">
      <c r="C85" s="14">
        <f t="shared" si="2"/>
        <v>34</v>
      </c>
      <c r="D85" s="88">
        <f t="shared" si="3"/>
        <v>5</v>
      </c>
      <c r="E85" s="11">
        <v>45527</v>
      </c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70"/>
      <c r="R85" s="71"/>
      <c r="S85" s="16"/>
      <c r="T85" s="16"/>
      <c r="U85" s="16"/>
      <c r="V85" s="16"/>
      <c r="W85" s="16"/>
      <c r="X85" s="16"/>
      <c r="Y85" s="16"/>
      <c r="Z85" s="93"/>
    </row>
    <row r="86" spans="3:26">
      <c r="C86" s="14">
        <f t="shared" si="2"/>
        <v>34</v>
      </c>
      <c r="D86" s="88">
        <f t="shared" si="3"/>
        <v>6</v>
      </c>
      <c r="E86" s="11">
        <v>45528</v>
      </c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70"/>
      <c r="R86" s="71"/>
      <c r="S86" s="16"/>
      <c r="T86" s="16"/>
      <c r="U86" s="16"/>
      <c r="V86" s="16"/>
      <c r="W86" s="16"/>
      <c r="X86" s="16"/>
      <c r="Y86" s="16"/>
      <c r="Z86" s="93"/>
    </row>
    <row r="87" spans="3:26">
      <c r="C87" s="14">
        <f t="shared" si="2"/>
        <v>34</v>
      </c>
      <c r="D87" s="88">
        <f t="shared" si="3"/>
        <v>7</v>
      </c>
      <c r="E87" s="11">
        <v>45529</v>
      </c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70"/>
      <c r="R87" s="71"/>
      <c r="S87" s="16"/>
      <c r="T87" s="16"/>
      <c r="U87" s="16"/>
      <c r="V87" s="16"/>
      <c r="W87" s="16"/>
      <c r="X87" s="16"/>
      <c r="Y87" s="16"/>
      <c r="Z87" s="93"/>
    </row>
    <row r="88" spans="3:26">
      <c r="C88" s="14">
        <f t="shared" si="2"/>
        <v>35</v>
      </c>
      <c r="D88" s="88">
        <f t="shared" si="3"/>
        <v>1</v>
      </c>
      <c r="E88" s="11">
        <v>45530</v>
      </c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70"/>
      <c r="R88" s="71"/>
      <c r="S88" s="16"/>
      <c r="T88" s="16"/>
      <c r="U88" s="16"/>
      <c r="V88" s="16"/>
      <c r="W88" s="16"/>
      <c r="X88" s="16"/>
      <c r="Y88" s="16"/>
      <c r="Z88" s="93"/>
    </row>
    <row r="89" spans="3:26">
      <c r="C89" s="14">
        <f t="shared" si="2"/>
        <v>35</v>
      </c>
      <c r="D89" s="88">
        <f t="shared" si="3"/>
        <v>2</v>
      </c>
      <c r="E89" s="11">
        <v>45531</v>
      </c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70"/>
      <c r="R89" s="71"/>
      <c r="S89" s="16"/>
      <c r="T89" s="16"/>
      <c r="U89" s="16"/>
      <c r="V89" s="16"/>
      <c r="W89" s="16"/>
      <c r="X89" s="16"/>
      <c r="Y89" s="16"/>
      <c r="Z89" s="93"/>
    </row>
    <row r="90" spans="3:26">
      <c r="C90" s="14">
        <f t="shared" si="2"/>
        <v>35</v>
      </c>
      <c r="D90" s="88">
        <f t="shared" si="3"/>
        <v>3</v>
      </c>
      <c r="E90" s="11">
        <v>45532</v>
      </c>
      <c r="F90" s="16"/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70"/>
      <c r="R90" s="71"/>
      <c r="S90" s="16"/>
      <c r="T90" s="16"/>
      <c r="U90" s="16"/>
      <c r="V90" s="16"/>
      <c r="W90" s="16"/>
      <c r="X90" s="16"/>
      <c r="Y90" s="16"/>
      <c r="Z90" s="93"/>
    </row>
    <row r="91" spans="3:26">
      <c r="C91" s="14">
        <f t="shared" si="2"/>
        <v>35</v>
      </c>
      <c r="D91" s="88">
        <f t="shared" si="3"/>
        <v>4</v>
      </c>
      <c r="E91" s="11">
        <v>45533</v>
      </c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70"/>
      <c r="R91" s="71"/>
      <c r="S91" s="16"/>
      <c r="T91" s="16"/>
      <c r="U91" s="16"/>
      <c r="V91" s="16"/>
      <c r="W91" s="16"/>
      <c r="X91" s="16"/>
      <c r="Y91" s="16"/>
      <c r="Z91" s="93"/>
    </row>
    <row r="92" spans="3:26">
      <c r="C92" s="14">
        <f t="shared" ref="C92:C108" si="4">WEEKNUM(E92,2)</f>
        <v>35</v>
      </c>
      <c r="D92" s="88">
        <f t="shared" ref="D92:D108" si="5">WEEKDAY(E92,2)</f>
        <v>5</v>
      </c>
      <c r="E92" s="11">
        <v>45534</v>
      </c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70"/>
      <c r="R92" s="71"/>
      <c r="S92" s="16"/>
      <c r="T92" s="16"/>
      <c r="U92" s="16"/>
      <c r="V92" s="16"/>
      <c r="W92" s="16"/>
      <c r="X92" s="16"/>
      <c r="Y92" s="16"/>
      <c r="Z92" s="93"/>
    </row>
    <row r="93" spans="3:26">
      <c r="C93" s="14">
        <f t="shared" si="4"/>
        <v>35</v>
      </c>
      <c r="D93" s="88">
        <f t="shared" si="5"/>
        <v>6</v>
      </c>
      <c r="E93" s="11">
        <v>45535</v>
      </c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70"/>
      <c r="R93" s="71"/>
      <c r="S93" s="16"/>
      <c r="T93" s="16"/>
      <c r="U93" s="16"/>
      <c r="V93" s="16"/>
      <c r="W93" s="16"/>
      <c r="X93" s="16"/>
      <c r="Y93" s="16"/>
      <c r="Z93" s="93"/>
    </row>
    <row r="94" spans="3:26">
      <c r="C94" s="14">
        <f t="shared" si="4"/>
        <v>35</v>
      </c>
      <c r="D94" s="88">
        <f t="shared" si="5"/>
        <v>7</v>
      </c>
      <c r="E94" s="11">
        <v>45536</v>
      </c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70"/>
      <c r="R94" s="71"/>
      <c r="S94" s="16"/>
      <c r="T94" s="16"/>
      <c r="U94" s="16"/>
      <c r="V94" s="16"/>
      <c r="W94" s="16"/>
      <c r="X94" s="16"/>
      <c r="Y94" s="16"/>
      <c r="Z94" s="93"/>
    </row>
    <row r="95" spans="3:26">
      <c r="C95" s="14">
        <f t="shared" si="4"/>
        <v>36</v>
      </c>
      <c r="D95" s="88">
        <f t="shared" si="5"/>
        <v>1</v>
      </c>
      <c r="E95" s="11">
        <v>45537</v>
      </c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70"/>
      <c r="R95" s="71"/>
      <c r="S95" s="16"/>
      <c r="T95" s="16"/>
      <c r="U95" s="16"/>
      <c r="V95" s="16"/>
      <c r="W95" s="16"/>
      <c r="X95" s="16"/>
      <c r="Y95" s="16"/>
      <c r="Z95" s="93"/>
    </row>
    <row r="96" spans="3:26">
      <c r="C96" s="14">
        <f t="shared" si="4"/>
        <v>36</v>
      </c>
      <c r="D96" s="88">
        <f t="shared" si="5"/>
        <v>2</v>
      </c>
      <c r="E96" s="11">
        <v>45538</v>
      </c>
      <c r="F96" s="16"/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70"/>
      <c r="R96" s="71"/>
      <c r="S96" s="16"/>
      <c r="T96" s="16"/>
      <c r="U96" s="16"/>
      <c r="V96" s="16"/>
      <c r="W96" s="16"/>
      <c r="X96" s="16"/>
      <c r="Y96" s="16"/>
      <c r="Z96" s="93"/>
    </row>
    <row r="97" spans="3:26">
      <c r="C97" s="14">
        <f t="shared" si="4"/>
        <v>36</v>
      </c>
      <c r="D97" s="88">
        <f t="shared" si="5"/>
        <v>3</v>
      </c>
      <c r="E97" s="11">
        <v>45539</v>
      </c>
      <c r="F97" s="16"/>
      <c r="G97" s="16"/>
      <c r="H97" s="16"/>
      <c r="I97" s="16"/>
      <c r="J97" s="16"/>
      <c r="K97" s="16"/>
      <c r="L97" s="16"/>
      <c r="M97" s="16"/>
      <c r="N97" s="16"/>
      <c r="O97" s="16"/>
      <c r="P97" s="16"/>
      <c r="Q97" s="70"/>
      <c r="R97" s="71"/>
      <c r="S97" s="16"/>
      <c r="T97" s="16"/>
      <c r="U97" s="16"/>
      <c r="V97" s="16"/>
      <c r="W97" s="16"/>
      <c r="X97" s="16"/>
      <c r="Y97" s="16"/>
      <c r="Z97" s="93"/>
    </row>
    <row r="98" spans="3:26">
      <c r="C98" s="14">
        <f t="shared" si="4"/>
        <v>36</v>
      </c>
      <c r="D98" s="88">
        <f t="shared" si="5"/>
        <v>4</v>
      </c>
      <c r="E98" s="11">
        <v>45540</v>
      </c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70"/>
      <c r="R98" s="71"/>
      <c r="S98" s="16"/>
      <c r="T98" s="16"/>
      <c r="U98" s="16"/>
      <c r="V98" s="16"/>
      <c r="W98" s="16"/>
      <c r="X98" s="16"/>
      <c r="Y98" s="16"/>
      <c r="Z98" s="93"/>
    </row>
    <row r="99" spans="3:26">
      <c r="C99" s="14">
        <f t="shared" si="4"/>
        <v>36</v>
      </c>
      <c r="D99" s="88">
        <f t="shared" si="5"/>
        <v>5</v>
      </c>
      <c r="E99" s="11">
        <v>45541</v>
      </c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70"/>
      <c r="R99" s="71"/>
      <c r="S99" s="16"/>
      <c r="T99" s="16"/>
      <c r="U99" s="16"/>
      <c r="V99" s="16"/>
      <c r="W99" s="16"/>
      <c r="X99" s="16"/>
      <c r="Y99" s="16"/>
      <c r="Z99" s="93"/>
    </row>
    <row r="100" spans="3:26">
      <c r="C100" s="14">
        <f t="shared" si="4"/>
        <v>36</v>
      </c>
      <c r="D100" s="88">
        <f t="shared" si="5"/>
        <v>6</v>
      </c>
      <c r="E100" s="11">
        <v>45542</v>
      </c>
      <c r="F100" s="16"/>
      <c r="G100" s="16"/>
      <c r="H100" s="16"/>
      <c r="I100" s="16"/>
      <c r="J100" s="16"/>
      <c r="K100" s="16"/>
      <c r="L100" s="16"/>
      <c r="M100" s="16"/>
      <c r="N100" s="16"/>
      <c r="O100" s="16"/>
      <c r="P100" s="16"/>
      <c r="Q100" s="70"/>
      <c r="R100" s="71"/>
      <c r="S100" s="16"/>
      <c r="T100" s="16"/>
      <c r="U100" s="16"/>
      <c r="V100" s="16"/>
      <c r="W100" s="16"/>
      <c r="X100" s="16"/>
      <c r="Y100" s="16"/>
      <c r="Z100" s="93"/>
    </row>
    <row r="101" spans="3:26">
      <c r="C101" s="14">
        <f t="shared" si="4"/>
        <v>36</v>
      </c>
      <c r="D101" s="88">
        <f t="shared" si="5"/>
        <v>7</v>
      </c>
      <c r="E101" s="11">
        <v>45543</v>
      </c>
      <c r="F101" s="16"/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70"/>
      <c r="R101" s="71"/>
      <c r="S101" s="16"/>
      <c r="T101" s="16"/>
      <c r="U101" s="16"/>
      <c r="V101" s="16"/>
      <c r="W101" s="16"/>
      <c r="X101" s="16"/>
      <c r="Y101" s="16"/>
      <c r="Z101" s="93"/>
    </row>
    <row r="102" spans="3:26">
      <c r="C102" s="14">
        <f t="shared" si="4"/>
        <v>37</v>
      </c>
      <c r="D102" s="88">
        <f t="shared" si="5"/>
        <v>1</v>
      </c>
      <c r="E102" s="11">
        <v>45544</v>
      </c>
      <c r="F102" s="16"/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70"/>
      <c r="R102" s="71"/>
      <c r="S102" s="16"/>
      <c r="T102" s="16"/>
      <c r="U102" s="16"/>
      <c r="V102" s="16"/>
      <c r="W102" s="16"/>
      <c r="X102" s="16"/>
      <c r="Y102" s="16"/>
      <c r="Z102" s="93"/>
    </row>
    <row r="103" spans="3:26">
      <c r="C103" s="14">
        <f t="shared" si="4"/>
        <v>37</v>
      </c>
      <c r="D103" s="88">
        <f t="shared" si="5"/>
        <v>2</v>
      </c>
      <c r="E103" s="11">
        <v>45545</v>
      </c>
      <c r="F103" s="16"/>
      <c r="G103" s="16"/>
      <c r="H103" s="16"/>
      <c r="I103" s="16"/>
      <c r="J103" s="16"/>
      <c r="K103" s="16"/>
      <c r="L103" s="16"/>
      <c r="M103" s="16"/>
      <c r="N103" s="16"/>
      <c r="O103" s="16"/>
      <c r="P103" s="16"/>
      <c r="Q103" s="70"/>
      <c r="R103" s="71"/>
      <c r="S103" s="16"/>
      <c r="T103" s="16"/>
      <c r="U103" s="16"/>
      <c r="V103" s="16"/>
      <c r="W103" s="16"/>
      <c r="X103" s="16"/>
      <c r="Y103" s="16"/>
      <c r="Z103" s="93"/>
    </row>
    <row r="104" spans="3:26">
      <c r="C104" s="14">
        <f t="shared" si="4"/>
        <v>37</v>
      </c>
      <c r="D104" s="88">
        <f t="shared" si="5"/>
        <v>3</v>
      </c>
      <c r="E104" s="11">
        <v>45546</v>
      </c>
      <c r="F104" s="16"/>
      <c r="G104" s="16"/>
      <c r="H104" s="16"/>
      <c r="I104" s="16"/>
      <c r="J104" s="16"/>
      <c r="K104" s="16"/>
      <c r="L104" s="16"/>
      <c r="M104" s="16"/>
      <c r="N104" s="16"/>
      <c r="O104" s="16"/>
      <c r="P104" s="16"/>
      <c r="Q104" s="70"/>
      <c r="R104" s="71"/>
      <c r="S104" s="16"/>
      <c r="T104" s="16"/>
      <c r="U104" s="16"/>
      <c r="V104" s="16"/>
      <c r="W104" s="16"/>
      <c r="X104" s="16"/>
      <c r="Y104" s="16"/>
      <c r="Z104" s="93"/>
    </row>
    <row r="105" spans="3:26">
      <c r="C105" s="14">
        <f t="shared" si="4"/>
        <v>37</v>
      </c>
      <c r="D105" s="88">
        <f t="shared" si="5"/>
        <v>4</v>
      </c>
      <c r="E105" s="11">
        <v>45547</v>
      </c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70"/>
      <c r="R105" s="71"/>
      <c r="S105" s="16"/>
      <c r="T105" s="16"/>
      <c r="U105" s="16"/>
      <c r="V105" s="16"/>
      <c r="W105" s="16"/>
      <c r="X105" s="16"/>
      <c r="Y105" s="16"/>
      <c r="Z105" s="93"/>
    </row>
    <row r="106" spans="3:26">
      <c r="C106" s="14">
        <f t="shared" si="4"/>
        <v>37</v>
      </c>
      <c r="D106" s="88">
        <f t="shared" si="5"/>
        <v>5</v>
      </c>
      <c r="E106" s="11">
        <v>45548</v>
      </c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70"/>
      <c r="R106" s="71"/>
      <c r="S106" s="16"/>
      <c r="T106" s="16"/>
      <c r="U106" s="16"/>
      <c r="V106" s="16"/>
      <c r="W106" s="16"/>
      <c r="X106" s="16"/>
      <c r="Y106" s="16"/>
      <c r="Z106" s="93"/>
    </row>
    <row r="107" spans="3:26">
      <c r="C107" s="14">
        <f t="shared" si="4"/>
        <v>37</v>
      </c>
      <c r="D107" s="88">
        <f t="shared" si="5"/>
        <v>6</v>
      </c>
      <c r="E107" s="11">
        <v>45549</v>
      </c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70"/>
      <c r="R107" s="71"/>
      <c r="S107" s="16"/>
      <c r="T107" s="16"/>
      <c r="U107" s="16"/>
      <c r="V107" s="16"/>
      <c r="W107" s="16"/>
      <c r="X107" s="16"/>
      <c r="Y107" s="16"/>
      <c r="Z107" s="93"/>
    </row>
    <row r="108" spans="3:26">
      <c r="C108" s="14">
        <f t="shared" si="4"/>
        <v>37</v>
      </c>
      <c r="D108" s="88">
        <f t="shared" si="5"/>
        <v>7</v>
      </c>
      <c r="E108" s="11">
        <v>45550</v>
      </c>
      <c r="F108" s="16"/>
      <c r="G108" s="16"/>
      <c r="H108" s="16"/>
      <c r="I108" s="16"/>
      <c r="J108" s="16"/>
      <c r="K108" s="16"/>
      <c r="L108" s="16"/>
      <c r="M108" s="16"/>
      <c r="N108" s="16"/>
      <c r="O108" s="16"/>
      <c r="P108" s="16"/>
      <c r="Q108" s="70"/>
      <c r="R108" s="71"/>
      <c r="S108" s="16"/>
      <c r="T108" s="16"/>
      <c r="U108" s="16"/>
      <c r="V108" s="16"/>
      <c r="W108" s="16"/>
      <c r="X108" s="16"/>
      <c r="Y108" s="16"/>
      <c r="Z108" s="93"/>
    </row>
    <row r="109" spans="3:26">
      <c r="E109" s="11"/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70"/>
    </row>
    <row r="110" spans="3:26">
      <c r="E110" s="11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70"/>
    </row>
    <row r="111" spans="3:26">
      <c r="E111" s="11"/>
      <c r="F111" s="16"/>
      <c r="G111" s="16"/>
      <c r="H111" s="16"/>
      <c r="I111" s="16"/>
      <c r="J111" s="16"/>
      <c r="K111" s="16"/>
      <c r="L111" s="16"/>
      <c r="M111" s="16"/>
      <c r="N111" s="16"/>
      <c r="O111" s="16"/>
      <c r="P111" s="16"/>
      <c r="Q111" s="70"/>
    </row>
    <row r="112" spans="3:26">
      <c r="E112" s="11"/>
      <c r="F112" s="16"/>
      <c r="G112" s="16"/>
      <c r="H112" s="16"/>
      <c r="I112" s="16"/>
      <c r="J112" s="16"/>
      <c r="K112" s="16"/>
      <c r="L112" s="16"/>
      <c r="M112" s="16"/>
      <c r="N112" s="16"/>
      <c r="O112" s="16"/>
      <c r="P112" s="16"/>
      <c r="Q112" s="70"/>
    </row>
    <row r="113" spans="2:17">
      <c r="E113" s="11"/>
      <c r="F113" s="16"/>
      <c r="G113" s="16"/>
      <c r="H113" s="16"/>
      <c r="I113" s="16"/>
      <c r="J113" s="16"/>
      <c r="K113" s="16"/>
      <c r="L113" s="16"/>
      <c r="M113" s="16"/>
      <c r="N113" s="16"/>
      <c r="O113" s="16"/>
      <c r="P113" s="16"/>
      <c r="Q113" s="70"/>
    </row>
    <row r="114" spans="2:17">
      <c r="E114" s="11"/>
      <c r="F114" s="16"/>
      <c r="G114" s="16"/>
      <c r="H114" s="16"/>
      <c r="I114" s="16"/>
      <c r="J114" s="16"/>
      <c r="K114" s="16"/>
      <c r="L114" s="16"/>
      <c r="M114" s="16"/>
      <c r="N114" s="16"/>
      <c r="O114" s="16"/>
      <c r="P114" s="16"/>
      <c r="Q114" s="70"/>
    </row>
    <row r="115" spans="2:17">
      <c r="E115" s="11"/>
      <c r="F115" s="16"/>
      <c r="G115" s="16"/>
      <c r="H115" s="16"/>
      <c r="I115" s="16"/>
      <c r="J115" s="16"/>
      <c r="K115" s="16"/>
      <c r="L115" s="16"/>
      <c r="M115" s="16"/>
      <c r="N115" s="16"/>
      <c r="O115" s="16"/>
      <c r="P115" s="16"/>
      <c r="Q115" s="70"/>
    </row>
    <row r="116" spans="2:17">
      <c r="E116" s="11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70"/>
    </row>
    <row r="117" spans="2:17">
      <c r="E117" s="11"/>
      <c r="F117" s="16"/>
      <c r="G117" s="16"/>
      <c r="H117" s="16"/>
      <c r="I117" s="16"/>
      <c r="J117" s="16"/>
      <c r="K117" s="16"/>
      <c r="L117" s="16"/>
      <c r="M117" s="16"/>
      <c r="N117" s="16"/>
      <c r="O117" s="16"/>
      <c r="P117" s="16"/>
      <c r="Q117" s="70"/>
    </row>
    <row r="118" spans="2:17">
      <c r="E118" s="11"/>
      <c r="F118" s="16"/>
      <c r="G118" s="16"/>
      <c r="H118" s="16"/>
      <c r="I118" s="16"/>
      <c r="J118" s="16"/>
      <c r="K118" s="16"/>
      <c r="L118" s="16"/>
      <c r="M118" s="16"/>
      <c r="N118" s="16"/>
      <c r="O118" s="16"/>
      <c r="P118" s="16"/>
      <c r="Q118" s="70"/>
    </row>
    <row r="119" spans="2:17">
      <c r="E119" s="11"/>
      <c r="F119" s="16"/>
      <c r="G119" s="16"/>
      <c r="H119" s="16"/>
      <c r="I119" s="16"/>
      <c r="J119" s="16"/>
      <c r="K119" s="16"/>
      <c r="L119" s="16"/>
      <c r="M119" s="16"/>
      <c r="N119" s="16"/>
      <c r="O119" s="16"/>
      <c r="P119" s="16"/>
      <c r="Q119" s="70"/>
    </row>
    <row r="120" spans="2:17">
      <c r="E120" s="11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70"/>
    </row>
    <row r="121" spans="2:17">
      <c r="E121" s="11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70"/>
    </row>
    <row r="122" spans="2:17">
      <c r="E122" s="11"/>
      <c r="F122" s="16"/>
      <c r="G122" s="16"/>
      <c r="H122" s="16"/>
      <c r="I122" s="16"/>
      <c r="J122" s="16"/>
      <c r="K122" s="16"/>
      <c r="L122" s="16"/>
      <c r="M122" s="16"/>
      <c r="N122" s="16"/>
      <c r="O122" s="16"/>
      <c r="P122" s="16"/>
      <c r="Q122" s="70"/>
    </row>
    <row r="123" spans="2:17">
      <c r="E123" s="11"/>
      <c r="F123" s="16"/>
      <c r="G123" s="16"/>
      <c r="H123" s="16"/>
      <c r="I123" s="16"/>
      <c r="J123" s="16"/>
      <c r="K123" s="16"/>
      <c r="L123" s="16"/>
      <c r="M123" s="16"/>
      <c r="N123" s="16"/>
      <c r="O123" s="16"/>
      <c r="P123" s="16"/>
      <c r="Q123" s="70"/>
    </row>
    <row r="124" spans="2:17">
      <c r="E124" s="11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70"/>
    </row>
    <row r="125" spans="2:17">
      <c r="E125" s="11"/>
      <c r="F125" s="16"/>
      <c r="G125" s="16"/>
      <c r="H125" s="16"/>
      <c r="I125" s="16"/>
      <c r="J125" s="16"/>
      <c r="K125" s="16"/>
      <c r="L125" s="16"/>
      <c r="M125" s="16"/>
      <c r="N125" s="16"/>
      <c r="O125" s="16"/>
      <c r="P125" s="16"/>
      <c r="Q125" s="70"/>
    </row>
    <row r="126" spans="2:17">
      <c r="E126" s="11"/>
      <c r="F126" s="16"/>
      <c r="G126" s="16"/>
      <c r="H126" s="16"/>
      <c r="I126" s="16"/>
      <c r="J126" s="16"/>
      <c r="K126" s="16"/>
      <c r="L126" s="16"/>
      <c r="M126" s="16"/>
      <c r="N126" s="16"/>
      <c r="O126" s="16"/>
      <c r="P126" s="16"/>
      <c r="Q126" s="70"/>
    </row>
    <row r="127" spans="2:17">
      <c r="E127" s="11"/>
      <c r="F127" s="16"/>
      <c r="G127" s="16"/>
      <c r="H127" s="16"/>
      <c r="I127" s="16"/>
      <c r="J127" s="16"/>
      <c r="K127" s="16"/>
      <c r="L127" s="16"/>
      <c r="M127" s="16"/>
      <c r="N127" s="16"/>
      <c r="O127" s="16"/>
      <c r="P127" s="16"/>
      <c r="Q127" s="70"/>
    </row>
    <row r="128" spans="2:17">
      <c r="B128"/>
      <c r="E128" s="11"/>
      <c r="F128" s="16"/>
      <c r="G128" s="16"/>
      <c r="H128" s="16"/>
      <c r="I128" s="16"/>
      <c r="J128" s="16"/>
      <c r="K128" s="16"/>
      <c r="L128" s="16"/>
      <c r="M128" s="16"/>
      <c r="N128" s="16"/>
      <c r="O128" s="16"/>
      <c r="P128" s="16"/>
      <c r="Q128" s="70"/>
    </row>
    <row r="129" spans="2:17" ht="14.25">
      <c r="B129"/>
      <c r="C129"/>
      <c r="D129" s="89"/>
      <c r="E129" s="11"/>
      <c r="F129" s="16"/>
      <c r="G129" s="16"/>
      <c r="H129" s="16"/>
      <c r="I129" s="16"/>
      <c r="J129" s="16"/>
      <c r="K129" s="16"/>
      <c r="L129" s="16"/>
      <c r="M129" s="16"/>
      <c r="N129" s="16"/>
      <c r="O129" s="16"/>
      <c r="P129" s="16"/>
      <c r="Q129" s="70"/>
    </row>
    <row r="130" spans="2:17">
      <c r="C130"/>
      <c r="D130" s="89"/>
      <c r="E130" s="11"/>
      <c r="F130" s="16"/>
      <c r="G130" s="16"/>
      <c r="H130" s="16"/>
      <c r="I130" s="16"/>
      <c r="J130" s="16"/>
      <c r="K130" s="16"/>
      <c r="L130" s="16"/>
      <c r="M130" s="16"/>
      <c r="N130" s="16"/>
      <c r="O130" s="16"/>
      <c r="P130" s="16"/>
      <c r="Q130" s="70"/>
    </row>
    <row r="131" spans="2:17">
      <c r="E131" s="11"/>
      <c r="F131" s="16"/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70"/>
    </row>
    <row r="132" spans="2:17">
      <c r="E132" s="11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70"/>
    </row>
    <row r="133" spans="2:17">
      <c r="B133"/>
      <c r="E133" s="11"/>
      <c r="F133" s="16"/>
      <c r="G133" s="16"/>
      <c r="H133" s="16"/>
      <c r="I133" s="16"/>
      <c r="J133" s="16"/>
      <c r="K133" s="16"/>
      <c r="L133" s="16"/>
      <c r="M133" s="16"/>
      <c r="N133" s="16"/>
      <c r="O133" s="16"/>
      <c r="P133" s="16"/>
      <c r="Q133" s="70"/>
    </row>
    <row r="134" spans="2:17" ht="14.25">
      <c r="B134"/>
      <c r="C134"/>
      <c r="D134" s="89"/>
      <c r="E134" s="11"/>
      <c r="F134" s="16"/>
      <c r="G134" s="16"/>
      <c r="H134" s="16"/>
      <c r="I134" s="16"/>
      <c r="J134" s="16"/>
      <c r="K134" s="16"/>
      <c r="L134" s="16"/>
      <c r="M134" s="16"/>
      <c r="N134" s="16"/>
      <c r="O134" s="16"/>
      <c r="P134" s="16"/>
      <c r="Q134" s="70"/>
    </row>
    <row r="135" spans="2:17" ht="14.25">
      <c r="B135"/>
      <c r="C135"/>
      <c r="D135" s="89"/>
      <c r="E135" s="11"/>
      <c r="F135" s="16"/>
      <c r="G135" s="16"/>
      <c r="H135" s="16"/>
      <c r="I135" s="16"/>
      <c r="J135" s="16"/>
      <c r="K135" s="16"/>
      <c r="L135" s="16"/>
      <c r="M135" s="16"/>
      <c r="N135" s="16"/>
      <c r="O135" s="16"/>
      <c r="P135" s="16"/>
      <c r="Q135" s="70"/>
    </row>
    <row r="136" spans="2:17" ht="14.25">
      <c r="B136"/>
      <c r="C136"/>
      <c r="D136" s="89"/>
      <c r="E136" s="11"/>
      <c r="F136" s="16"/>
      <c r="G136" s="16"/>
      <c r="H136" s="16"/>
      <c r="I136" s="16"/>
      <c r="J136" s="16"/>
      <c r="K136" s="16"/>
      <c r="L136" s="16"/>
      <c r="M136" s="16"/>
      <c r="N136" s="16"/>
      <c r="O136" s="16"/>
      <c r="P136" s="16"/>
      <c r="Q136" s="70"/>
    </row>
    <row r="137" spans="2:17">
      <c r="C137"/>
      <c r="D137" s="89"/>
      <c r="E137" s="11"/>
      <c r="F137" s="16"/>
      <c r="G137" s="16"/>
      <c r="H137" s="16"/>
      <c r="I137" s="16"/>
      <c r="J137" s="16"/>
      <c r="K137" s="16"/>
      <c r="L137" s="16"/>
      <c r="M137" s="16"/>
      <c r="N137" s="16"/>
      <c r="O137" s="16"/>
      <c r="P137" s="16"/>
      <c r="Q137" s="70"/>
    </row>
    <row r="138" spans="2:17">
      <c r="E138" s="11"/>
      <c r="F138" s="16"/>
      <c r="G138" s="16"/>
      <c r="H138" s="16"/>
      <c r="I138" s="16"/>
      <c r="J138" s="16"/>
      <c r="K138" s="16"/>
      <c r="L138" s="16"/>
      <c r="M138" s="16"/>
      <c r="N138" s="16"/>
      <c r="O138" s="16"/>
      <c r="P138" s="16"/>
      <c r="Q138" s="70"/>
    </row>
    <row r="139" spans="2:17">
      <c r="B139"/>
      <c r="E139" s="11"/>
      <c r="F139" s="16"/>
      <c r="G139" s="16"/>
      <c r="H139" s="16"/>
      <c r="I139" s="16"/>
      <c r="J139" s="16"/>
      <c r="K139" s="16"/>
      <c r="L139" s="16"/>
      <c r="M139" s="16"/>
      <c r="N139" s="16"/>
      <c r="O139" s="16"/>
      <c r="P139" s="16"/>
      <c r="Q139" s="70"/>
    </row>
    <row r="140" spans="2:17" ht="14.25">
      <c r="B140"/>
      <c r="C140"/>
      <c r="D140" s="89"/>
      <c r="E140" s="11"/>
      <c r="F140" s="16"/>
      <c r="G140" s="16"/>
      <c r="H140" s="16"/>
      <c r="I140" s="16"/>
      <c r="J140" s="16"/>
      <c r="K140" s="16"/>
      <c r="L140" s="16"/>
      <c r="M140" s="16"/>
      <c r="N140" s="16"/>
      <c r="O140" s="16"/>
      <c r="P140" s="16"/>
      <c r="Q140" s="70"/>
    </row>
    <row r="141" spans="2:17" ht="14.25">
      <c r="B141"/>
      <c r="C141"/>
      <c r="D141" s="89"/>
      <c r="E141" s="11"/>
      <c r="F141" s="16"/>
      <c r="G141" s="16"/>
      <c r="H141" s="16"/>
      <c r="I141" s="16"/>
      <c r="J141" s="16"/>
      <c r="K141" s="16"/>
      <c r="L141" s="16"/>
      <c r="M141" s="16"/>
      <c r="N141" s="16"/>
      <c r="O141" s="16"/>
      <c r="P141" s="16"/>
      <c r="Q141" s="70"/>
    </row>
    <row r="142" spans="2:17" ht="14.25">
      <c r="B142"/>
      <c r="C142"/>
      <c r="D142" s="89"/>
      <c r="E142" s="11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70"/>
    </row>
    <row r="143" spans="2:17" ht="14.25">
      <c r="B143"/>
      <c r="C143"/>
      <c r="D143" s="89"/>
      <c r="E143" s="11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70"/>
    </row>
    <row r="144" spans="2:17">
      <c r="C144"/>
      <c r="D144" s="89"/>
      <c r="E144" s="11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70"/>
    </row>
    <row r="145" spans="2:17">
      <c r="E145" s="11"/>
      <c r="F145" s="16"/>
      <c r="G145" s="16"/>
      <c r="H145" s="16"/>
      <c r="I145" s="16"/>
      <c r="J145" s="16"/>
      <c r="K145" s="16"/>
      <c r="L145" s="16"/>
      <c r="M145" s="16"/>
      <c r="N145" s="16"/>
      <c r="O145" s="16"/>
      <c r="P145" s="16"/>
      <c r="Q145" s="70"/>
    </row>
    <row r="146" spans="2:17">
      <c r="B146"/>
      <c r="E146" s="11"/>
      <c r="F146" s="16"/>
      <c r="G146" s="16"/>
      <c r="H146" s="16"/>
      <c r="I146" s="16"/>
      <c r="J146" s="16"/>
      <c r="K146" s="16"/>
      <c r="L146" s="16"/>
      <c r="M146" s="16"/>
      <c r="N146" s="16"/>
      <c r="O146" s="16"/>
      <c r="P146" s="16"/>
      <c r="Q146" s="70"/>
    </row>
    <row r="147" spans="2:17" ht="14.25">
      <c r="B147"/>
      <c r="C147"/>
      <c r="D147" s="89"/>
      <c r="E147" s="11"/>
      <c r="F147" s="16"/>
      <c r="G147" s="16"/>
      <c r="H147" s="16"/>
      <c r="I147" s="16"/>
      <c r="J147" s="16"/>
      <c r="K147" s="16"/>
      <c r="L147" s="16"/>
      <c r="M147" s="16"/>
      <c r="N147" s="16"/>
      <c r="O147" s="16"/>
      <c r="P147" s="16"/>
      <c r="Q147" s="70"/>
    </row>
    <row r="148" spans="2:17" ht="14.25">
      <c r="B148"/>
      <c r="C148"/>
      <c r="D148" s="89"/>
      <c r="E148" s="11"/>
      <c r="F148" s="16"/>
      <c r="G148" s="16"/>
      <c r="H148" s="16"/>
      <c r="I148" s="16"/>
      <c r="J148" s="16"/>
      <c r="K148" s="16"/>
      <c r="L148" s="16"/>
      <c r="M148" s="16"/>
      <c r="N148" s="16"/>
      <c r="O148" s="16"/>
      <c r="P148" s="16"/>
      <c r="Q148" s="70"/>
    </row>
    <row r="149" spans="2:17" ht="14.25">
      <c r="B149"/>
      <c r="C149"/>
      <c r="D149" s="89"/>
      <c r="E149" s="11"/>
      <c r="F149" s="16"/>
      <c r="G149" s="16"/>
      <c r="H149" s="16"/>
      <c r="I149" s="16"/>
      <c r="J149" s="16"/>
      <c r="K149" s="16"/>
      <c r="L149" s="16"/>
      <c r="M149" s="16"/>
      <c r="N149" s="16"/>
      <c r="O149" s="16"/>
      <c r="P149" s="16"/>
      <c r="Q149" s="70"/>
    </row>
    <row r="150" spans="2:17" ht="14.25">
      <c r="B150"/>
      <c r="C150"/>
      <c r="D150" s="89"/>
      <c r="E150" s="11"/>
      <c r="F150" s="16"/>
      <c r="G150" s="16"/>
      <c r="H150" s="16"/>
      <c r="I150" s="16"/>
      <c r="J150" s="16"/>
      <c r="K150" s="16"/>
      <c r="L150" s="16"/>
      <c r="M150" s="16"/>
      <c r="N150" s="16"/>
      <c r="O150" s="16"/>
      <c r="P150" s="16"/>
      <c r="Q150" s="70"/>
    </row>
    <row r="151" spans="2:17">
      <c r="C151"/>
      <c r="D151" s="89"/>
      <c r="E151" s="11"/>
      <c r="F151" s="16"/>
      <c r="G151" s="16"/>
      <c r="H151" s="16"/>
      <c r="I151" s="16"/>
      <c r="J151" s="16"/>
      <c r="K151" s="16"/>
      <c r="L151" s="16"/>
      <c r="M151" s="16"/>
      <c r="N151" s="16"/>
      <c r="O151" s="16"/>
      <c r="P151" s="16"/>
      <c r="Q151" s="70"/>
    </row>
    <row r="152" spans="2:17">
      <c r="E152" s="11"/>
      <c r="F152" s="16"/>
      <c r="G152" s="16"/>
      <c r="H152" s="16"/>
      <c r="I152" s="16"/>
      <c r="J152" s="16"/>
      <c r="K152" s="16"/>
      <c r="L152" s="16"/>
      <c r="M152" s="16"/>
      <c r="N152" s="16"/>
      <c r="O152" s="16"/>
      <c r="P152" s="16"/>
      <c r="Q152" s="70"/>
    </row>
    <row r="153" spans="2:17">
      <c r="B153"/>
      <c r="E153" s="11"/>
      <c r="F153" s="16"/>
      <c r="G153" s="16"/>
      <c r="H153" s="16"/>
      <c r="I153" s="16"/>
      <c r="J153" s="16"/>
      <c r="K153" s="16"/>
      <c r="L153" s="16"/>
      <c r="M153" s="16"/>
      <c r="N153" s="16"/>
      <c r="O153" s="16"/>
      <c r="P153" s="16"/>
      <c r="Q153" s="70"/>
    </row>
    <row r="154" spans="2:17" ht="14.25">
      <c r="B154"/>
      <c r="C154"/>
      <c r="D154" s="89"/>
      <c r="E154" s="11"/>
      <c r="F154" s="16"/>
      <c r="G154" s="16"/>
      <c r="H154" s="16"/>
      <c r="I154" s="16"/>
      <c r="J154" s="16"/>
      <c r="K154" s="16"/>
      <c r="L154" s="16"/>
      <c r="M154" s="16"/>
      <c r="N154" s="16"/>
      <c r="O154" s="16"/>
      <c r="P154" s="16"/>
      <c r="Q154" s="70"/>
    </row>
    <row r="155" spans="2:17" ht="14.25">
      <c r="B155"/>
      <c r="C155"/>
      <c r="D155" s="89"/>
      <c r="E155" s="11"/>
      <c r="F155" s="16"/>
      <c r="G155" s="16"/>
      <c r="H155" s="16"/>
      <c r="I155" s="16"/>
      <c r="J155" s="16"/>
      <c r="K155" s="16"/>
      <c r="L155" s="16"/>
      <c r="M155" s="16"/>
      <c r="N155" s="16"/>
      <c r="O155" s="16"/>
      <c r="P155" s="16"/>
      <c r="Q155" s="70"/>
    </row>
    <row r="156" spans="2:17" ht="14.25">
      <c r="B156"/>
      <c r="C156"/>
      <c r="D156" s="89"/>
      <c r="E156" s="11"/>
      <c r="F156" s="16"/>
      <c r="G156" s="16"/>
      <c r="H156" s="16"/>
      <c r="I156" s="16"/>
      <c r="J156" s="16"/>
      <c r="K156" s="16"/>
      <c r="L156" s="16"/>
      <c r="M156" s="16"/>
      <c r="N156" s="16"/>
      <c r="O156" s="16"/>
      <c r="P156" s="16"/>
      <c r="Q156" s="70"/>
    </row>
    <row r="157" spans="2:17" ht="14.25">
      <c r="B157"/>
      <c r="C157"/>
      <c r="D157" s="89"/>
      <c r="E157" s="11"/>
      <c r="F157" s="16"/>
      <c r="G157" s="16"/>
      <c r="H157" s="16"/>
      <c r="I157" s="16"/>
      <c r="J157" s="16"/>
      <c r="K157" s="16"/>
      <c r="L157" s="16"/>
      <c r="M157" s="16"/>
      <c r="N157" s="16"/>
      <c r="O157" s="16"/>
      <c r="P157" s="16"/>
      <c r="Q157" s="70"/>
    </row>
    <row r="158" spans="2:17">
      <c r="C158"/>
      <c r="D158" s="89"/>
      <c r="E158" s="11"/>
      <c r="F158" s="16"/>
      <c r="G158" s="16"/>
      <c r="H158" s="16"/>
      <c r="I158" s="16"/>
      <c r="J158" s="16"/>
      <c r="K158" s="16"/>
      <c r="L158" s="16"/>
      <c r="M158" s="16"/>
      <c r="N158" s="16"/>
      <c r="O158" s="16"/>
      <c r="P158" s="16"/>
      <c r="Q158" s="70"/>
    </row>
    <row r="159" spans="2:17">
      <c r="E159" s="11"/>
      <c r="F159" s="16"/>
      <c r="G159" s="16"/>
      <c r="H159" s="16"/>
      <c r="I159" s="16"/>
      <c r="J159" s="16"/>
      <c r="K159" s="16"/>
      <c r="L159" s="16"/>
      <c r="M159" s="16"/>
      <c r="N159" s="16"/>
      <c r="O159" s="16"/>
      <c r="P159" s="16"/>
      <c r="Q159" s="70"/>
    </row>
    <row r="160" spans="2:17">
      <c r="E160" s="11"/>
      <c r="F160" s="16"/>
      <c r="G160" s="16"/>
      <c r="H160" s="16"/>
      <c r="I160" s="16"/>
      <c r="J160" s="16"/>
      <c r="K160" s="16"/>
      <c r="L160" s="16"/>
      <c r="M160" s="16"/>
      <c r="N160" s="16"/>
      <c r="O160" s="16"/>
      <c r="P160" s="16"/>
      <c r="Q160" s="70"/>
    </row>
    <row r="161" spans="2:17">
      <c r="E161" s="11"/>
      <c r="F161" s="16"/>
      <c r="G161" s="16"/>
      <c r="H161" s="16"/>
      <c r="I161" s="16"/>
      <c r="J161" s="16"/>
      <c r="K161" s="16"/>
      <c r="L161" s="16"/>
      <c r="M161" s="16"/>
      <c r="N161" s="16"/>
      <c r="O161" s="16"/>
      <c r="P161" s="16"/>
      <c r="Q161" s="70"/>
    </row>
    <row r="162" spans="2:17">
      <c r="B162"/>
      <c r="E162" s="11"/>
      <c r="F162" s="16"/>
      <c r="G162" s="16"/>
      <c r="H162" s="16"/>
      <c r="I162" s="16"/>
      <c r="J162" s="16"/>
      <c r="K162" s="16"/>
      <c r="L162" s="16"/>
      <c r="M162" s="16"/>
      <c r="N162" s="16"/>
      <c r="O162" s="16"/>
      <c r="P162" s="16"/>
      <c r="Q162" s="70"/>
    </row>
    <row r="163" spans="2:17" ht="14.25">
      <c r="B163"/>
      <c r="C163"/>
      <c r="D163" s="89"/>
      <c r="E163" s="11"/>
      <c r="F163" s="16"/>
      <c r="G163" s="16"/>
      <c r="H163" s="16"/>
      <c r="I163" s="16"/>
      <c r="J163" s="16"/>
      <c r="K163" s="16"/>
      <c r="L163" s="16"/>
      <c r="M163" s="16"/>
      <c r="N163" s="16"/>
      <c r="O163" s="16"/>
      <c r="P163" s="16"/>
      <c r="Q163" s="70"/>
    </row>
    <row r="164" spans="2:17" ht="14.25">
      <c r="B164"/>
      <c r="C164"/>
      <c r="D164" s="89"/>
      <c r="E164" s="11"/>
      <c r="F164" s="16"/>
      <c r="G164" s="16"/>
      <c r="H164" s="16"/>
      <c r="I164" s="16"/>
      <c r="J164" s="16"/>
      <c r="K164" s="16"/>
      <c r="L164" s="16"/>
      <c r="M164" s="16"/>
      <c r="N164" s="16"/>
      <c r="O164" s="16"/>
      <c r="P164" s="16"/>
      <c r="Q164" s="70"/>
    </row>
    <row r="165" spans="2:17">
      <c r="C165"/>
      <c r="D165" s="89"/>
      <c r="E165" s="11"/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70"/>
    </row>
    <row r="166" spans="2:17">
      <c r="E166" s="11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70"/>
    </row>
    <row r="167" spans="2:17">
      <c r="E167" s="11"/>
      <c r="F167" s="16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70"/>
    </row>
    <row r="168" spans="2:17">
      <c r="E168" s="11"/>
      <c r="F168" s="16"/>
      <c r="G168" s="16"/>
      <c r="H168" s="16"/>
      <c r="I168" s="16"/>
      <c r="J168" s="16"/>
      <c r="K168" s="16"/>
      <c r="L168" s="16"/>
      <c r="M168" s="16"/>
      <c r="N168" s="16"/>
      <c r="O168" s="16"/>
      <c r="P168" s="16"/>
      <c r="Q168" s="70"/>
    </row>
    <row r="169" spans="2:17">
      <c r="E169" s="11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70"/>
    </row>
    <row r="170" spans="2:17">
      <c r="E170" s="11"/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70"/>
    </row>
    <row r="171" spans="2:17">
      <c r="E171" s="11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70"/>
    </row>
    <row r="172" spans="2:17">
      <c r="E172" s="11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70"/>
    </row>
    <row r="173" spans="2:17">
      <c r="E173" s="11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70"/>
    </row>
    <row r="174" spans="2:17">
      <c r="E174" s="11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70"/>
    </row>
    <row r="175" spans="2:17">
      <c r="E175" s="11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70"/>
    </row>
    <row r="176" spans="2:17">
      <c r="E176" s="11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70"/>
    </row>
    <row r="177" spans="5:17">
      <c r="E177" s="11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70"/>
    </row>
    <row r="178" spans="5:17">
      <c r="E178" s="11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70"/>
    </row>
    <row r="179" spans="5:17">
      <c r="E179" s="11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70"/>
    </row>
    <row r="180" spans="5:17">
      <c r="E180" s="11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70"/>
    </row>
    <row r="181" spans="5:17">
      <c r="E181" s="11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70"/>
    </row>
    <row r="182" spans="5:17">
      <c r="E182" s="11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70"/>
    </row>
    <row r="183" spans="5:17">
      <c r="E183" s="11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70"/>
    </row>
    <row r="184" spans="5:17">
      <c r="E184" s="11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70"/>
    </row>
    <row r="185" spans="5:17">
      <c r="E185" s="11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70"/>
    </row>
    <row r="186" spans="5:17">
      <c r="E186" s="11"/>
    </row>
    <row r="187" spans="5:17">
      <c r="E187" s="11"/>
    </row>
    <row r="188" spans="5:17">
      <c r="E188" s="11"/>
    </row>
    <row r="189" spans="5:17">
      <c r="E189" s="11"/>
    </row>
    <row r="190" spans="5:17">
      <c r="E190" s="11"/>
    </row>
    <row r="191" spans="5:17">
      <c r="E191" s="11"/>
    </row>
    <row r="192" spans="5:17">
      <c r="E192" s="11"/>
    </row>
    <row r="193" spans="5:5">
      <c r="E193" s="11"/>
    </row>
    <row r="194" spans="5:5">
      <c r="E194" s="11"/>
    </row>
    <row r="195" spans="5:5">
      <c r="E195" s="11"/>
    </row>
    <row r="196" spans="5:5">
      <c r="E196" s="11"/>
    </row>
    <row r="197" spans="5:5">
      <c r="E197" s="11"/>
    </row>
    <row r="198" spans="5:5">
      <c r="E198" s="11"/>
    </row>
    <row r="199" spans="5:5">
      <c r="E199" s="11"/>
    </row>
    <row r="200" spans="5:5">
      <c r="E200" s="11"/>
    </row>
    <row r="201" spans="5:5">
      <c r="E201" s="11"/>
    </row>
    <row r="202" spans="5:5">
      <c r="E202" s="11"/>
    </row>
    <row r="203" spans="5:5">
      <c r="E203" s="11"/>
    </row>
    <row r="204" spans="5:5">
      <c r="E204" s="11"/>
    </row>
    <row r="205" spans="5:5">
      <c r="E205" s="11"/>
    </row>
    <row r="206" spans="5:5">
      <c r="E206" s="11"/>
    </row>
    <row r="207" spans="5:5">
      <c r="E207" s="11"/>
    </row>
    <row r="208" spans="5:5">
      <c r="E208" s="11"/>
    </row>
    <row r="209" spans="5:5">
      <c r="E209" s="11"/>
    </row>
    <row r="210" spans="5:5">
      <c r="E210" s="11"/>
    </row>
    <row r="211" spans="5:5">
      <c r="E211" s="11"/>
    </row>
    <row r="212" spans="5:5">
      <c r="E212" s="11"/>
    </row>
    <row r="213" spans="5:5">
      <c r="E213" s="11"/>
    </row>
    <row r="214" spans="5:5">
      <c r="E214" s="11"/>
    </row>
    <row r="215" spans="5:5">
      <c r="E215" s="11"/>
    </row>
    <row r="216" spans="5:5">
      <c r="E216" s="11"/>
    </row>
    <row r="217" spans="5:5">
      <c r="E217" s="11"/>
    </row>
    <row r="218" spans="5:5">
      <c r="E218" s="11"/>
    </row>
    <row r="219" spans="5:5">
      <c r="E219" s="11"/>
    </row>
    <row r="220" spans="5:5">
      <c r="E220" s="11"/>
    </row>
    <row r="221" spans="5:5">
      <c r="E221" s="11"/>
    </row>
    <row r="222" spans="5:5">
      <c r="E222" s="11"/>
    </row>
    <row r="223" spans="5:5">
      <c r="E223" s="11"/>
    </row>
    <row r="224" spans="5:5">
      <c r="E224" s="11"/>
    </row>
    <row r="225" spans="5:5">
      <c r="E225" s="11"/>
    </row>
    <row r="226" spans="5:5">
      <c r="E226" s="11"/>
    </row>
    <row r="227" spans="5:5">
      <c r="E227" s="11"/>
    </row>
    <row r="228" spans="5:5">
      <c r="E228" s="11"/>
    </row>
    <row r="229" spans="5:5">
      <c r="E229" s="11"/>
    </row>
    <row r="230" spans="5:5">
      <c r="E230" s="11"/>
    </row>
    <row r="231" spans="5:5">
      <c r="E231" s="11"/>
    </row>
    <row r="232" spans="5:5">
      <c r="E232" s="11"/>
    </row>
    <row r="233" spans="5:5">
      <c r="E233" s="11"/>
    </row>
    <row r="234" spans="5:5">
      <c r="E234" s="11"/>
    </row>
    <row r="235" spans="5:5">
      <c r="E235" s="11"/>
    </row>
    <row r="236" spans="5:5">
      <c r="E236" s="11"/>
    </row>
    <row r="237" spans="5:5">
      <c r="E237" s="11"/>
    </row>
    <row r="238" spans="5:5">
      <c r="E238" s="11"/>
    </row>
    <row r="239" spans="5:5">
      <c r="E239" s="11"/>
    </row>
    <row r="240" spans="5:5">
      <c r="E240" s="11"/>
    </row>
    <row r="241" spans="5:5">
      <c r="E241" s="11"/>
    </row>
    <row r="242" spans="5:5">
      <c r="E242" s="11"/>
    </row>
    <row r="243" spans="5:5">
      <c r="E243" s="11"/>
    </row>
    <row r="244" spans="5:5">
      <c r="E244" s="11"/>
    </row>
    <row r="245" spans="5:5">
      <c r="E245" s="11"/>
    </row>
    <row r="246" spans="5:5">
      <c r="E246" s="11"/>
    </row>
    <row r="247" spans="5:5">
      <c r="E247" s="11"/>
    </row>
    <row r="248" spans="5:5">
      <c r="E248" s="11"/>
    </row>
    <row r="249" spans="5:5">
      <c r="E249" s="11"/>
    </row>
    <row r="250" spans="5:5">
      <c r="E250" s="11"/>
    </row>
    <row r="251" spans="5:5">
      <c r="E251" s="11"/>
    </row>
    <row r="252" spans="5:5">
      <c r="E252" s="11"/>
    </row>
    <row r="253" spans="5:5">
      <c r="E253" s="11"/>
    </row>
    <row r="254" spans="5:5">
      <c r="E254" s="11"/>
    </row>
    <row r="255" spans="5:5">
      <c r="E255" s="11"/>
    </row>
    <row r="256" spans="5:5">
      <c r="E256" s="11"/>
    </row>
    <row r="257" spans="5:5">
      <c r="E257" s="11"/>
    </row>
    <row r="258" spans="5:5">
      <c r="E258" s="11"/>
    </row>
    <row r="259" spans="5:5">
      <c r="E259" s="11"/>
    </row>
    <row r="260" spans="5:5">
      <c r="E260" s="11"/>
    </row>
    <row r="261" spans="5:5">
      <c r="E261" s="11"/>
    </row>
    <row r="262" spans="5:5">
      <c r="E262" s="11"/>
    </row>
    <row r="263" spans="5:5">
      <c r="E263" s="11"/>
    </row>
    <row r="264" spans="5:5">
      <c r="E264" s="11"/>
    </row>
    <row r="265" spans="5:5">
      <c r="E265" s="11"/>
    </row>
    <row r="266" spans="5:5">
      <c r="E266" s="11"/>
    </row>
    <row r="267" spans="5:5">
      <c r="E267" s="11"/>
    </row>
    <row r="268" spans="5:5">
      <c r="E268" s="11"/>
    </row>
    <row r="269" spans="5:5">
      <c r="E269" s="11"/>
    </row>
    <row r="270" spans="5:5">
      <c r="E270" s="11"/>
    </row>
    <row r="271" spans="5:5">
      <c r="E271" s="11"/>
    </row>
    <row r="272" spans="5:5">
      <c r="E272" s="11"/>
    </row>
    <row r="273" spans="2:26">
      <c r="E273" s="11"/>
    </row>
    <row r="274" spans="2:26">
      <c r="E274" s="11"/>
    </row>
    <row r="275" spans="2:26">
      <c r="E275" s="11"/>
    </row>
    <row r="276" spans="2:26">
      <c r="E276" s="11"/>
    </row>
    <row r="277" spans="2:26">
      <c r="E277" s="11"/>
    </row>
    <row r="278" spans="2:26">
      <c r="E278" s="11"/>
    </row>
    <row r="279" spans="2:26">
      <c r="E279" s="11"/>
    </row>
    <row r="280" spans="2:26">
      <c r="E280" s="11"/>
    </row>
    <row r="281" spans="2:26">
      <c r="E281" s="11"/>
    </row>
    <row r="282" spans="2:26">
      <c r="E282" s="11"/>
    </row>
    <row r="283" spans="2:26">
      <c r="E283" s="11"/>
    </row>
    <row r="284" spans="2:26">
      <c r="E284" s="11"/>
    </row>
    <row r="285" spans="2:26" s="20" customFormat="1">
      <c r="B285" s="14"/>
      <c r="C285" s="14"/>
      <c r="D285" s="88"/>
      <c r="E285" s="11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</row>
    <row r="286" spans="2:26" s="20" customFormat="1">
      <c r="B286" s="14"/>
      <c r="C286" s="14"/>
      <c r="D286" s="88"/>
      <c r="E286" s="11"/>
      <c r="F286"/>
      <c r="G286"/>
      <c r="H286"/>
      <c r="I286"/>
      <c r="J286"/>
      <c r="K286"/>
      <c r="L286"/>
      <c r="M286"/>
      <c r="N286"/>
    </row>
    <row r="287" spans="2:26">
      <c r="E287" s="11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</row>
    <row r="288" spans="2:26">
      <c r="E288" s="11"/>
    </row>
    <row r="289" spans="2:26">
      <c r="E289" s="11"/>
    </row>
    <row r="290" spans="2:26">
      <c r="E290" s="11"/>
    </row>
    <row r="291" spans="2:26">
      <c r="E291" s="11"/>
    </row>
    <row r="292" spans="2:26" s="20" customFormat="1">
      <c r="B292" s="14"/>
      <c r="C292" s="14"/>
      <c r="D292" s="88"/>
      <c r="E292" s="11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</row>
    <row r="293" spans="2:26" s="20" customFormat="1">
      <c r="B293" s="14"/>
      <c r="C293" s="14"/>
      <c r="D293" s="88"/>
      <c r="E293" s="11"/>
      <c r="F293"/>
      <c r="G293"/>
      <c r="H293"/>
      <c r="I293"/>
      <c r="J293"/>
      <c r="K293"/>
      <c r="L293"/>
      <c r="M293"/>
      <c r="N293"/>
    </row>
    <row r="294" spans="2:26">
      <c r="E294" s="11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</row>
    <row r="295" spans="2:26">
      <c r="E295" s="11"/>
    </row>
    <row r="296" spans="2:26" s="20" customFormat="1">
      <c r="B296" s="14"/>
      <c r="C296" s="14"/>
      <c r="D296" s="88"/>
      <c r="E296" s="11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</row>
    <row r="297" spans="2:26">
      <c r="E297" s="11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</row>
    <row r="298" spans="2:26">
      <c r="E298" s="11"/>
    </row>
    <row r="299" spans="2:26" s="20" customFormat="1">
      <c r="B299" s="14"/>
      <c r="C299" s="14"/>
      <c r="D299" s="88"/>
      <c r="E299" s="11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</row>
    <row r="300" spans="2:26" s="20" customFormat="1">
      <c r="B300" s="14"/>
      <c r="C300" s="14"/>
      <c r="D300" s="88"/>
      <c r="E300" s="11"/>
      <c r="F300"/>
      <c r="G300"/>
      <c r="H300"/>
      <c r="I300"/>
      <c r="J300"/>
      <c r="K300"/>
      <c r="L300"/>
      <c r="M300"/>
      <c r="N300"/>
    </row>
    <row r="301" spans="2:26">
      <c r="E301" s="11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</row>
    <row r="302" spans="2:26">
      <c r="E302" s="11"/>
    </row>
    <row r="303" spans="2:26">
      <c r="E303" s="11"/>
    </row>
    <row r="304" spans="2:26">
      <c r="E304" s="11"/>
    </row>
    <row r="305" spans="2:26">
      <c r="E305" s="11"/>
    </row>
    <row r="306" spans="2:26" s="20" customFormat="1">
      <c r="B306" s="14"/>
      <c r="C306" s="14"/>
      <c r="D306" s="88"/>
      <c r="E306" s="11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</row>
    <row r="307" spans="2:26" s="20" customFormat="1">
      <c r="B307" s="14"/>
      <c r="C307" s="14"/>
      <c r="D307" s="88"/>
      <c r="E307" s="11"/>
      <c r="F307"/>
      <c r="G307"/>
      <c r="H307"/>
      <c r="I307"/>
      <c r="J307"/>
      <c r="K307"/>
      <c r="L307"/>
      <c r="M307"/>
      <c r="N307"/>
    </row>
    <row r="308" spans="2:26">
      <c r="E308" s="11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</row>
    <row r="309" spans="2:26">
      <c r="E309" s="11"/>
    </row>
    <row r="310" spans="2:26">
      <c r="E310" s="11"/>
    </row>
    <row r="311" spans="2:26">
      <c r="E311" s="11"/>
    </row>
    <row r="312" spans="2:26">
      <c r="E312" s="11"/>
    </row>
    <row r="313" spans="2:26">
      <c r="E313" s="11"/>
    </row>
    <row r="314" spans="2:26">
      <c r="E314" s="11"/>
    </row>
    <row r="315" spans="2:26">
      <c r="E315" s="11"/>
    </row>
    <row r="316" spans="2:26">
      <c r="E316" s="11"/>
    </row>
    <row r="317" spans="2:26">
      <c r="E317" s="11"/>
    </row>
    <row r="318" spans="2:26">
      <c r="E318" s="11"/>
    </row>
    <row r="319" spans="2:26">
      <c r="E319" s="11"/>
    </row>
    <row r="320" spans="2:26">
      <c r="E320" s="11"/>
    </row>
    <row r="321" spans="2:5">
      <c r="E321" s="11"/>
    </row>
    <row r="322" spans="2:5">
      <c r="E322" s="11"/>
    </row>
    <row r="323" spans="2:5">
      <c r="E323" s="11"/>
    </row>
    <row r="324" spans="2:5">
      <c r="E324" s="11"/>
    </row>
    <row r="325" spans="2:5">
      <c r="E325" s="11"/>
    </row>
    <row r="326" spans="2:5">
      <c r="E326" s="11"/>
    </row>
    <row r="327" spans="2:5">
      <c r="E327" s="11"/>
    </row>
    <row r="328" spans="2:5">
      <c r="E328" s="11"/>
    </row>
    <row r="329" spans="2:5">
      <c r="E329" s="11"/>
    </row>
    <row r="330" spans="2:5">
      <c r="E330" s="11"/>
    </row>
    <row r="331" spans="2:5">
      <c r="E331" s="11"/>
    </row>
    <row r="332" spans="2:5">
      <c r="E332" s="11"/>
    </row>
    <row r="333" spans="2:5">
      <c r="E333" s="11"/>
    </row>
    <row r="334" spans="2:5">
      <c r="B334" s="69"/>
      <c r="E334" s="11"/>
    </row>
    <row r="335" spans="2:5">
      <c r="C335" s="69"/>
      <c r="D335" s="90"/>
      <c r="E335" s="11"/>
    </row>
    <row r="336" spans="2:5">
      <c r="E336" s="11"/>
    </row>
    <row r="337" spans="5:5">
      <c r="E337" s="11"/>
    </row>
    <row r="338" spans="5:5">
      <c r="E338" s="11"/>
    </row>
    <row r="339" spans="5:5">
      <c r="E339" s="11"/>
    </row>
    <row r="340" spans="5:5">
      <c r="E340" s="11"/>
    </row>
    <row r="341" spans="5:5">
      <c r="E341" s="11"/>
    </row>
    <row r="342" spans="5:5">
      <c r="E342" s="11"/>
    </row>
    <row r="343" spans="5:5">
      <c r="E343" s="11"/>
    </row>
    <row r="344" spans="5:5">
      <c r="E344" s="11"/>
    </row>
    <row r="345" spans="5:5">
      <c r="E345" s="11"/>
    </row>
    <row r="346" spans="5:5">
      <c r="E346" s="11"/>
    </row>
    <row r="347" spans="5:5">
      <c r="E347" s="11"/>
    </row>
    <row r="348" spans="5:5">
      <c r="E348" s="11"/>
    </row>
    <row r="349" spans="5:5">
      <c r="E349" s="11"/>
    </row>
    <row r="350" spans="5:5">
      <c r="E350" s="11"/>
    </row>
    <row r="351" spans="5:5">
      <c r="E351" s="11"/>
    </row>
  </sheetData>
  <phoneticPr fontId="32" type="noConversion"/>
  <conditionalFormatting sqref="E4:E108">
    <cfRule type="expression" dxfId="0" priority="1">
      <formula>D4&gt;5</formula>
    </cfRule>
  </conditionalFormatting>
  <pageMargins left="0.7" right="0.7" top="0.75" bottom="0.75" header="0.3" footer="0.3"/>
  <pageSetup paperSize="9" orientation="portrait" verticalDpi="200" r:id="rId1"/>
  <tableParts count="2"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Arkusz10"/>
  <dimension ref="A1:C25"/>
  <sheetViews>
    <sheetView topLeftCell="B1" workbookViewId="0">
      <selection activeCell="B1" sqref="B1"/>
    </sheetView>
  </sheetViews>
  <sheetFormatPr defaultRowHeight="14.25"/>
  <cols>
    <col min="1" max="1" width="9.75" hidden="1" customWidth="1"/>
    <col min="2" max="2" width="33.875" customWidth="1"/>
  </cols>
  <sheetData>
    <row r="1" spans="1:3">
      <c r="B1">
        <v>23</v>
      </c>
    </row>
    <row r="4" spans="1:3" ht="15">
      <c r="A4" t="s">
        <v>7036</v>
      </c>
      <c r="B4" s="68" t="s">
        <v>22</v>
      </c>
      <c r="C4" s="99" t="s">
        <v>156</v>
      </c>
    </row>
    <row r="5" spans="1:3">
      <c r="A5" t="str">
        <f>LEFT(B5,3)</f>
        <v>T01</v>
      </c>
      <c r="B5" s="68" t="s">
        <v>2127</v>
      </c>
      <c r="C5" s="5">
        <f ca="1">SUMIF(KALENDARZ[TYDZIEN],'1. PANEL'!$C$11,KALENDARZ[[#Headers],[T01]])*60</f>
        <v>0</v>
      </c>
    </row>
    <row r="6" spans="1:3">
      <c r="A6" t="str">
        <f t="shared" ref="A6:A25" si="0">LEFT(B6,3)</f>
        <v>T02</v>
      </c>
      <c r="B6" s="68" t="s">
        <v>2129</v>
      </c>
      <c r="C6" s="5">
        <f ca="1">SUMIF(KALENDARZ[TYDZIEN],'1. PANEL'!$C$11,KALENDARZ[[#Headers],[T02]])*60</f>
        <v>0</v>
      </c>
    </row>
    <row r="7" spans="1:3">
      <c r="A7" t="str">
        <f t="shared" si="0"/>
        <v>T03</v>
      </c>
      <c r="B7" s="68" t="s">
        <v>2131</v>
      </c>
      <c r="C7" s="5">
        <f ca="1">SUMIF(KALENDARZ[TYDZIEN],'1. PANEL'!$C$11,KALENDARZ[[#Headers],[T03]])*60</f>
        <v>0</v>
      </c>
    </row>
    <row r="8" spans="1:3">
      <c r="A8" t="str">
        <f t="shared" si="0"/>
        <v>T04</v>
      </c>
      <c r="B8" s="68" t="s">
        <v>2148</v>
      </c>
      <c r="C8" s="5">
        <f ca="1">SUMIF(KALENDARZ[TYDZIEN],'1. PANEL'!$C$11,KALENDARZ[[#Headers],[T04]])*60</f>
        <v>0</v>
      </c>
    </row>
    <row r="9" spans="1:3">
      <c r="A9" t="str">
        <f t="shared" si="0"/>
        <v>T05</v>
      </c>
      <c r="B9" s="68" t="s">
        <v>2533</v>
      </c>
      <c r="C9" s="5">
        <f ca="1">SUMIF(KALENDARZ[TYDZIEN],'1. PANEL'!$C$11,KALENDARZ[[#Headers],[T05]])*60</f>
        <v>0</v>
      </c>
    </row>
    <row r="10" spans="1:3">
      <c r="A10" t="str">
        <f t="shared" si="0"/>
        <v>T06</v>
      </c>
      <c r="B10" s="68" t="s">
        <v>3554</v>
      </c>
      <c r="C10" s="5">
        <f ca="1">SUMIF(KALENDARZ[TYDZIEN],'1. PANEL'!$C$11,KALENDARZ[[#Headers],[T06]])*60</f>
        <v>0</v>
      </c>
    </row>
    <row r="11" spans="1:3">
      <c r="A11" t="str">
        <f t="shared" si="0"/>
        <v>T07</v>
      </c>
      <c r="B11" s="68" t="s">
        <v>2265</v>
      </c>
      <c r="C11" s="5">
        <f ca="1">SUMIF(KALENDARZ[TYDZIEN],'1. PANEL'!$C$11,KALENDARZ[[#Headers],[T07]])*60</f>
        <v>0</v>
      </c>
    </row>
    <row r="12" spans="1:3">
      <c r="A12" t="str">
        <f t="shared" si="0"/>
        <v>T08</v>
      </c>
      <c r="B12" s="68" t="s">
        <v>2534</v>
      </c>
      <c r="C12" s="5">
        <f ca="1">SUMIF(KALENDARZ[TYDZIEN],'1. PANEL'!$C$11,KALENDARZ[[#Headers],[T08]])*60</f>
        <v>0</v>
      </c>
    </row>
    <row r="13" spans="1:3">
      <c r="A13" t="str">
        <f t="shared" si="0"/>
        <v>T09</v>
      </c>
      <c r="B13" s="68" t="s">
        <v>2300</v>
      </c>
      <c r="C13" s="5">
        <f ca="1">SUMIF(KALENDARZ[TYDZIEN],'1. PANEL'!$C$11,KALENDARZ[[#Headers],[T09]])*60</f>
        <v>0</v>
      </c>
    </row>
    <row r="14" spans="1:3">
      <c r="A14" t="str">
        <f t="shared" si="0"/>
        <v>T10</v>
      </c>
      <c r="B14" s="68" t="s">
        <v>2298</v>
      </c>
      <c r="C14" s="5">
        <f ca="1">SUMIF(KALENDARZ[TYDZIEN],'1. PANEL'!$C$11,KALENDARZ[[#Headers],[T10]])*60</f>
        <v>0</v>
      </c>
    </row>
    <row r="15" spans="1:3">
      <c r="A15" t="str">
        <f t="shared" si="0"/>
        <v>T11</v>
      </c>
      <c r="B15" s="68" t="s">
        <v>3555</v>
      </c>
      <c r="C15" s="5">
        <f ca="1">SUMIF(KALENDARZ[TYDZIEN],'1. PANEL'!$C$11,KALENDARZ[[#Headers],[T11]])*60</f>
        <v>0</v>
      </c>
    </row>
    <row r="16" spans="1:3">
      <c r="A16" t="str">
        <f t="shared" si="0"/>
        <v>T12</v>
      </c>
      <c r="B16" s="68" t="s">
        <v>5001</v>
      </c>
      <c r="C16" s="5">
        <f ca="1">SUMIF(KALENDARZ[TYDZIEN],'1. PANEL'!$C$11,KALENDARZ[[#Headers],[T12]])*60</f>
        <v>0</v>
      </c>
    </row>
    <row r="17" spans="1:3">
      <c r="A17" t="str">
        <f t="shared" si="0"/>
        <v>P01</v>
      </c>
      <c r="B17" s="68" t="s">
        <v>2183</v>
      </c>
      <c r="C17" s="5">
        <f ca="1">SUMIF(KALENDARZ[TYDZIEN],'1. PANEL'!$C$11,KALENDARZ[[#Headers],[P01]])*60</f>
        <v>0</v>
      </c>
    </row>
    <row r="18" spans="1:3">
      <c r="A18" t="str">
        <f t="shared" si="0"/>
        <v>P02</v>
      </c>
      <c r="B18" s="68" t="s">
        <v>2185</v>
      </c>
      <c r="C18" s="5">
        <f ca="1">SUMIF(KALENDARZ[TYDZIEN],'1. PANEL'!$C$11,KALENDARZ[[#Headers],[P02]])*60</f>
        <v>0</v>
      </c>
    </row>
    <row r="19" spans="1:3">
      <c r="A19" t="str">
        <f t="shared" si="0"/>
        <v>P03</v>
      </c>
      <c r="B19" s="68" t="s">
        <v>2243</v>
      </c>
      <c r="C19" s="5">
        <f ca="1">SUMIF(KALENDARZ[TYDZIEN],'1. PANEL'!$C$11,KALENDARZ[[#Headers],[P03]])*60</f>
        <v>0</v>
      </c>
    </row>
    <row r="20" spans="1:3">
      <c r="A20" t="str">
        <f t="shared" si="0"/>
        <v>P05</v>
      </c>
      <c r="B20" s="68" t="s">
        <v>3551</v>
      </c>
      <c r="C20" s="5">
        <f ca="1">SUMIF(KALENDARZ[TYDZIEN],'1. PANEL'!$C$11,KALENDARZ[[#Headers],[P05]])*60</f>
        <v>0</v>
      </c>
    </row>
    <row r="21" spans="1:3">
      <c r="A21" t="str">
        <f t="shared" si="0"/>
        <v>P06</v>
      </c>
      <c r="B21" s="68" t="s">
        <v>2258</v>
      </c>
      <c r="C21" s="5">
        <f ca="1">SUMIF(KALENDARZ[TYDZIEN],'1. PANEL'!$C$11,KALENDARZ[[#Headers],[P06]])*60</f>
        <v>0</v>
      </c>
    </row>
    <row r="22" spans="1:3">
      <c r="A22" t="str">
        <f t="shared" si="0"/>
        <v>P04</v>
      </c>
      <c r="B22" s="68" t="s">
        <v>2264</v>
      </c>
      <c r="C22" s="5">
        <f ca="1">SUMIF(KALENDARZ[TYDZIEN],'1. PANEL'!$C$11,KALENDARZ[[#Headers],[P04]])*60</f>
        <v>0</v>
      </c>
    </row>
    <row r="23" spans="1:3">
      <c r="A23" t="str">
        <f t="shared" si="0"/>
        <v>P07</v>
      </c>
      <c r="B23" s="68" t="s">
        <v>6326</v>
      </c>
      <c r="C23" s="5">
        <f ca="1">SUMIF(KALENDARZ[TYDZIEN],'1. PANEL'!$C$11,KALENDARZ[[#Headers],[P07]])*60</f>
        <v>0</v>
      </c>
    </row>
    <row r="24" spans="1:3">
      <c r="A24" t="str">
        <f t="shared" si="0"/>
        <v>P08</v>
      </c>
      <c r="B24" s="68" t="s">
        <v>6650</v>
      </c>
      <c r="C24" s="5">
        <f ca="1">SUMIF(KALENDARZ[TYDZIEN],'1. PANEL'!$C$11,KALENDARZ[[#Headers],[P08]])*60</f>
        <v>0</v>
      </c>
    </row>
    <row r="25" spans="1:3">
      <c r="A25" t="str">
        <f t="shared" si="0"/>
        <v>P09</v>
      </c>
      <c r="B25" s="68" t="s">
        <v>6652</v>
      </c>
      <c r="C25" s="5">
        <f ca="1">SUMIF(KALENDARZ[TYDZIEN],'1. PANEL'!$C$11,KALENDARZ[[#Headers],[P09]])*60</f>
        <v>0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Arkusz21"/>
  <dimension ref="A1:Y1373"/>
  <sheetViews>
    <sheetView topLeftCell="A1305" zoomScale="60" zoomScaleNormal="60" workbookViewId="0">
      <selection activeCell="F1372" sqref="F1372"/>
    </sheetView>
  </sheetViews>
  <sheetFormatPr defaultRowHeight="14.25"/>
  <cols>
    <col min="1" max="1" width="17" bestFit="1" customWidth="1"/>
    <col min="2" max="2" width="18.625" bestFit="1" customWidth="1"/>
    <col min="3" max="4" width="81" bestFit="1" customWidth="1"/>
    <col min="5" max="5" width="9.75" bestFit="1" customWidth="1"/>
    <col min="6" max="6" width="17.875" bestFit="1" customWidth="1"/>
    <col min="7" max="7" width="21.375" bestFit="1" customWidth="1"/>
    <col min="8" max="8" width="9.125" bestFit="1" customWidth="1"/>
    <col min="9" max="9" width="11.75" bestFit="1" customWidth="1"/>
    <col min="10" max="13" width="10.375" bestFit="1" customWidth="1"/>
    <col min="14" max="14" width="19.25" bestFit="1" customWidth="1"/>
    <col min="15" max="15" width="18.25" bestFit="1" customWidth="1"/>
    <col min="16" max="16" width="23.625" bestFit="1" customWidth="1"/>
    <col min="17" max="17" width="12" bestFit="1" customWidth="1"/>
    <col min="18" max="19" width="10.375" bestFit="1" customWidth="1"/>
    <col min="20" max="20" width="12.25" bestFit="1" customWidth="1"/>
    <col min="21" max="21" width="11.375" bestFit="1" customWidth="1"/>
    <col min="22" max="22" width="11.625" bestFit="1" customWidth="1"/>
    <col min="23" max="23" width="16.625" bestFit="1" customWidth="1"/>
    <col min="24" max="24" width="24.875" bestFit="1" customWidth="1"/>
    <col min="25" max="25" width="41.75" bestFit="1" customWidth="1"/>
  </cols>
  <sheetData>
    <row r="1" spans="1:25">
      <c r="A1" t="s">
        <v>2198</v>
      </c>
      <c r="B1" t="s">
        <v>2199</v>
      </c>
      <c r="C1" t="s">
        <v>2200</v>
      </c>
      <c r="D1" t="s">
        <v>2201</v>
      </c>
      <c r="E1" t="s">
        <v>13</v>
      </c>
      <c r="F1" t="s">
        <v>2202</v>
      </c>
      <c r="G1" t="s">
        <v>2203</v>
      </c>
      <c r="H1" t="s">
        <v>2204</v>
      </c>
      <c r="I1" t="s">
        <v>2205</v>
      </c>
      <c r="J1" t="s">
        <v>2206</v>
      </c>
      <c r="K1" t="s">
        <v>2207</v>
      </c>
      <c r="L1" t="s">
        <v>2208</v>
      </c>
      <c r="M1" t="s">
        <v>2209</v>
      </c>
      <c r="N1" t="s">
        <v>2210</v>
      </c>
      <c r="O1" t="s">
        <v>2211</v>
      </c>
      <c r="P1" t="s">
        <v>2212</v>
      </c>
      <c r="Q1" t="s">
        <v>2213</v>
      </c>
      <c r="R1" t="s">
        <v>2214</v>
      </c>
      <c r="S1" t="s">
        <v>2215</v>
      </c>
      <c r="T1" t="s">
        <v>2216</v>
      </c>
      <c r="U1" t="s">
        <v>2217</v>
      </c>
      <c r="V1" t="s">
        <v>2218</v>
      </c>
      <c r="W1" t="s">
        <v>2219</v>
      </c>
      <c r="X1" t="s">
        <v>2220</v>
      </c>
      <c r="Y1" t="s">
        <v>2253</v>
      </c>
    </row>
    <row r="2" spans="1:25">
      <c r="A2" t="s">
        <v>2384</v>
      </c>
      <c r="B2" t="s">
        <v>2385</v>
      </c>
      <c r="C2" t="s">
        <v>2386</v>
      </c>
      <c r="D2" t="s">
        <v>2387</v>
      </c>
      <c r="E2">
        <v>102</v>
      </c>
      <c r="F2" t="s">
        <v>2918</v>
      </c>
      <c r="G2" t="s">
        <v>2919</v>
      </c>
      <c r="H2" t="s">
        <v>156</v>
      </c>
      <c r="I2">
        <v>50</v>
      </c>
      <c r="J2">
        <v>1</v>
      </c>
      <c r="K2">
        <v>1</v>
      </c>
      <c r="L2">
        <v>1</v>
      </c>
      <c r="M2">
        <v>1</v>
      </c>
      <c r="N2">
        <v>0</v>
      </c>
      <c r="O2">
        <v>1</v>
      </c>
      <c r="P2">
        <v>1</v>
      </c>
      <c r="Q2" t="s">
        <v>2919</v>
      </c>
      <c r="R2">
        <v>0</v>
      </c>
      <c r="S2">
        <v>1</v>
      </c>
      <c r="T2" t="s">
        <v>2383</v>
      </c>
      <c r="U2" t="s">
        <v>2221</v>
      </c>
      <c r="V2" t="s">
        <v>2364</v>
      </c>
      <c r="W2">
        <v>110</v>
      </c>
      <c r="X2">
        <v>0</v>
      </c>
      <c r="Y2" t="s">
        <v>2920</v>
      </c>
    </row>
    <row r="3" spans="1:25">
      <c r="A3" t="s">
        <v>2515</v>
      </c>
      <c r="B3" t="s">
        <v>2516</v>
      </c>
      <c r="C3" t="s">
        <v>2405</v>
      </c>
      <c r="D3" t="s">
        <v>2251</v>
      </c>
      <c r="E3">
        <v>115</v>
      </c>
      <c r="F3" t="s">
        <v>2646</v>
      </c>
      <c r="G3" t="s">
        <v>2647</v>
      </c>
      <c r="H3" t="s">
        <v>153</v>
      </c>
      <c r="I3">
        <v>90</v>
      </c>
      <c r="J3">
        <v>1</v>
      </c>
      <c r="K3">
        <v>1</v>
      </c>
      <c r="L3">
        <v>1</v>
      </c>
      <c r="M3">
        <v>1</v>
      </c>
      <c r="N3">
        <v>0</v>
      </c>
      <c r="O3">
        <v>1</v>
      </c>
      <c r="P3">
        <v>1</v>
      </c>
      <c r="Q3" t="s">
        <v>2647</v>
      </c>
      <c r="R3">
        <v>1</v>
      </c>
      <c r="S3">
        <v>1</v>
      </c>
      <c r="T3" t="s">
        <v>2504</v>
      </c>
      <c r="U3" t="s">
        <v>2221</v>
      </c>
      <c r="V3" t="s">
        <v>2287</v>
      </c>
      <c r="W3">
        <v>83</v>
      </c>
      <c r="X3">
        <v>0</v>
      </c>
      <c r="Y3" t="s">
        <v>2683</v>
      </c>
    </row>
    <row r="4" spans="1:25">
      <c r="A4" t="s">
        <v>2517</v>
      </c>
      <c r="B4" t="s">
        <v>2518</v>
      </c>
      <c r="C4" t="s">
        <v>2519</v>
      </c>
      <c r="D4" t="s">
        <v>2520</v>
      </c>
      <c r="E4">
        <v>134</v>
      </c>
      <c r="F4" t="s">
        <v>2843</v>
      </c>
      <c r="G4" t="s">
        <v>2844</v>
      </c>
      <c r="H4" t="s">
        <v>147</v>
      </c>
      <c r="I4">
        <v>90</v>
      </c>
      <c r="J4">
        <v>1</v>
      </c>
      <c r="K4">
        <v>1</v>
      </c>
      <c r="L4">
        <v>1</v>
      </c>
      <c r="M4">
        <v>1</v>
      </c>
      <c r="N4">
        <v>0</v>
      </c>
      <c r="O4">
        <v>1</v>
      </c>
      <c r="P4">
        <v>1</v>
      </c>
      <c r="Q4" t="s">
        <v>2844</v>
      </c>
      <c r="R4">
        <v>1</v>
      </c>
      <c r="S4">
        <v>1</v>
      </c>
      <c r="T4" t="s">
        <v>2504</v>
      </c>
      <c r="U4" t="s">
        <v>2221</v>
      </c>
      <c r="V4" t="s">
        <v>2303</v>
      </c>
      <c r="W4">
        <v>117</v>
      </c>
      <c r="X4">
        <v>0</v>
      </c>
      <c r="Y4" t="s">
        <v>2500</v>
      </c>
    </row>
    <row r="5" spans="1:25">
      <c r="A5" t="s">
        <v>2602</v>
      </c>
      <c r="B5" t="s">
        <v>2603</v>
      </c>
      <c r="C5" t="s">
        <v>2604</v>
      </c>
      <c r="D5" t="s">
        <v>2605</v>
      </c>
      <c r="E5">
        <v>72</v>
      </c>
      <c r="F5" t="s">
        <v>2843</v>
      </c>
      <c r="G5" t="s">
        <v>2844</v>
      </c>
      <c r="H5" t="s">
        <v>150</v>
      </c>
      <c r="I5">
        <v>90</v>
      </c>
      <c r="J5">
        <v>1</v>
      </c>
      <c r="K5">
        <v>1</v>
      </c>
      <c r="L5">
        <v>1</v>
      </c>
      <c r="M5">
        <v>1</v>
      </c>
      <c r="N5">
        <v>0</v>
      </c>
      <c r="O5">
        <v>1</v>
      </c>
      <c r="P5">
        <v>1</v>
      </c>
      <c r="Q5" t="s">
        <v>2844</v>
      </c>
      <c r="R5">
        <v>0</v>
      </c>
      <c r="S5">
        <v>1</v>
      </c>
      <c r="T5" t="s">
        <v>2570</v>
      </c>
      <c r="U5" t="s">
        <v>2221</v>
      </c>
      <c r="V5" t="s">
        <v>2307</v>
      </c>
      <c r="W5">
        <v>57</v>
      </c>
      <c r="X5">
        <v>0</v>
      </c>
      <c r="Y5" t="s">
        <v>2556</v>
      </c>
    </row>
    <row r="6" spans="1:25">
      <c r="A6" t="s">
        <v>2846</v>
      </c>
      <c r="B6" t="s">
        <v>2847</v>
      </c>
      <c r="C6" t="s">
        <v>2282</v>
      </c>
      <c r="D6" t="s">
        <v>2286</v>
      </c>
      <c r="E6">
        <v>167</v>
      </c>
      <c r="F6" t="s">
        <v>2817</v>
      </c>
      <c r="G6" t="s">
        <v>2818</v>
      </c>
      <c r="H6" t="s">
        <v>154</v>
      </c>
      <c r="I6">
        <v>90</v>
      </c>
      <c r="J6">
        <v>1</v>
      </c>
      <c r="K6">
        <v>1</v>
      </c>
      <c r="L6">
        <v>1</v>
      </c>
      <c r="M6">
        <v>1</v>
      </c>
      <c r="N6">
        <v>1</v>
      </c>
      <c r="O6">
        <v>1</v>
      </c>
      <c r="P6">
        <v>1</v>
      </c>
      <c r="Q6" t="s">
        <v>2818</v>
      </c>
      <c r="R6">
        <v>0</v>
      </c>
      <c r="S6">
        <v>1</v>
      </c>
      <c r="T6" t="s">
        <v>2655</v>
      </c>
      <c r="U6" t="s">
        <v>2221</v>
      </c>
      <c r="V6" t="s">
        <v>2261</v>
      </c>
      <c r="W6">
        <v>107</v>
      </c>
      <c r="X6">
        <v>0</v>
      </c>
      <c r="Y6" t="s">
        <v>2800</v>
      </c>
    </row>
    <row r="7" spans="1:25">
      <c r="A7" t="s">
        <v>2592</v>
      </c>
      <c r="B7" t="s">
        <v>2593</v>
      </c>
      <c r="C7" t="s">
        <v>2594</v>
      </c>
      <c r="D7" t="s">
        <v>2595</v>
      </c>
      <c r="E7">
        <v>336</v>
      </c>
      <c r="F7" t="s">
        <v>3299</v>
      </c>
      <c r="G7" t="s">
        <v>3300</v>
      </c>
      <c r="H7" t="s">
        <v>156</v>
      </c>
      <c r="I7">
        <v>90</v>
      </c>
      <c r="J7">
        <v>1</v>
      </c>
      <c r="K7">
        <v>1</v>
      </c>
      <c r="L7">
        <v>1</v>
      </c>
      <c r="M7">
        <v>1</v>
      </c>
      <c r="N7">
        <v>1</v>
      </c>
      <c r="O7">
        <v>1</v>
      </c>
      <c r="P7">
        <v>1</v>
      </c>
      <c r="Q7" t="s">
        <v>3300</v>
      </c>
      <c r="R7">
        <v>0</v>
      </c>
      <c r="S7">
        <v>1</v>
      </c>
      <c r="T7" t="s">
        <v>2570</v>
      </c>
      <c r="U7" t="s">
        <v>2224</v>
      </c>
      <c r="V7" t="s">
        <v>2223</v>
      </c>
      <c r="W7">
        <v>96</v>
      </c>
      <c r="X7">
        <v>0</v>
      </c>
      <c r="Y7" t="s">
        <v>2920</v>
      </c>
    </row>
    <row r="8" spans="1:25">
      <c r="A8" t="s">
        <v>2668</v>
      </c>
      <c r="B8" t="s">
        <v>2669</v>
      </c>
      <c r="C8" t="s">
        <v>2406</v>
      </c>
      <c r="D8" t="s">
        <v>2407</v>
      </c>
      <c r="E8">
        <v>180</v>
      </c>
      <c r="F8" t="s">
        <v>2648</v>
      </c>
      <c r="G8" t="s">
        <v>2649</v>
      </c>
      <c r="H8" t="s">
        <v>153</v>
      </c>
      <c r="I8">
        <v>90</v>
      </c>
      <c r="J8">
        <v>1</v>
      </c>
      <c r="K8">
        <v>1</v>
      </c>
      <c r="L8">
        <v>1</v>
      </c>
      <c r="M8">
        <v>1</v>
      </c>
      <c r="N8">
        <v>0</v>
      </c>
      <c r="O8">
        <v>1</v>
      </c>
      <c r="P8">
        <v>1</v>
      </c>
      <c r="Q8" t="s">
        <v>2649</v>
      </c>
      <c r="R8">
        <v>0</v>
      </c>
      <c r="S8">
        <v>1</v>
      </c>
      <c r="T8" t="s">
        <v>2619</v>
      </c>
      <c r="U8" t="s">
        <v>2221</v>
      </c>
      <c r="V8" t="s">
        <v>2136</v>
      </c>
      <c r="W8">
        <v>138</v>
      </c>
      <c r="X8">
        <v>0</v>
      </c>
      <c r="Y8" t="s">
        <v>2683</v>
      </c>
    </row>
    <row r="9" spans="1:25">
      <c r="A9" t="s">
        <v>2651</v>
      </c>
      <c r="B9" t="s">
        <v>2652</v>
      </c>
      <c r="C9" t="s">
        <v>2381</v>
      </c>
      <c r="D9" t="s">
        <v>2476</v>
      </c>
      <c r="E9">
        <v>145</v>
      </c>
      <c r="F9" t="s">
        <v>2653</v>
      </c>
      <c r="G9" t="s">
        <v>2654</v>
      </c>
      <c r="H9" t="s">
        <v>154</v>
      </c>
      <c r="I9">
        <v>90</v>
      </c>
      <c r="J9">
        <v>1</v>
      </c>
      <c r="K9">
        <v>1</v>
      </c>
      <c r="L9">
        <v>1</v>
      </c>
      <c r="M9">
        <v>1</v>
      </c>
      <c r="N9">
        <v>1</v>
      </c>
      <c r="O9">
        <v>1</v>
      </c>
      <c r="P9">
        <v>1</v>
      </c>
      <c r="Q9" t="s">
        <v>2654</v>
      </c>
      <c r="R9">
        <v>0</v>
      </c>
      <c r="S9">
        <v>1</v>
      </c>
      <c r="T9" t="s">
        <v>2655</v>
      </c>
      <c r="U9" t="s">
        <v>2221</v>
      </c>
      <c r="V9" t="s">
        <v>2140</v>
      </c>
      <c r="W9">
        <v>80</v>
      </c>
      <c r="X9">
        <v>0</v>
      </c>
      <c r="Y9" t="s">
        <v>2800</v>
      </c>
    </row>
    <row r="10" spans="1:25">
      <c r="A10" t="s">
        <v>2656</v>
      </c>
      <c r="B10" t="s">
        <v>2657</v>
      </c>
      <c r="C10" t="s">
        <v>2381</v>
      </c>
      <c r="D10" t="s">
        <v>2476</v>
      </c>
      <c r="E10">
        <v>145</v>
      </c>
      <c r="F10" t="s">
        <v>2653</v>
      </c>
      <c r="G10" t="s">
        <v>2654</v>
      </c>
      <c r="H10" t="s">
        <v>154</v>
      </c>
      <c r="I10">
        <v>90</v>
      </c>
      <c r="J10">
        <v>1</v>
      </c>
      <c r="K10">
        <v>1</v>
      </c>
      <c r="L10">
        <v>1</v>
      </c>
      <c r="M10">
        <v>1</v>
      </c>
      <c r="N10">
        <v>1</v>
      </c>
      <c r="O10">
        <v>1</v>
      </c>
      <c r="P10">
        <v>1</v>
      </c>
      <c r="Q10" t="s">
        <v>2654</v>
      </c>
      <c r="R10">
        <v>0</v>
      </c>
      <c r="S10">
        <v>1</v>
      </c>
      <c r="T10" t="s">
        <v>2655</v>
      </c>
      <c r="U10" t="s">
        <v>2221</v>
      </c>
      <c r="V10" t="s">
        <v>2140</v>
      </c>
      <c r="W10">
        <v>80</v>
      </c>
      <c r="X10">
        <v>0</v>
      </c>
      <c r="Y10" t="s">
        <v>2800</v>
      </c>
    </row>
    <row r="11" spans="1:25">
      <c r="A11" t="s">
        <v>2658</v>
      </c>
      <c r="B11" t="s">
        <v>2659</v>
      </c>
      <c r="C11" t="s">
        <v>2381</v>
      </c>
      <c r="D11" t="s">
        <v>2476</v>
      </c>
      <c r="E11">
        <v>145</v>
      </c>
      <c r="F11" t="s">
        <v>2653</v>
      </c>
      <c r="G11" t="s">
        <v>2654</v>
      </c>
      <c r="H11" t="s">
        <v>154</v>
      </c>
      <c r="I11">
        <v>90</v>
      </c>
      <c r="J11">
        <v>1</v>
      </c>
      <c r="K11">
        <v>1</v>
      </c>
      <c r="L11">
        <v>1</v>
      </c>
      <c r="M11">
        <v>1</v>
      </c>
      <c r="N11">
        <v>1</v>
      </c>
      <c r="O11">
        <v>1</v>
      </c>
      <c r="P11">
        <v>1</v>
      </c>
      <c r="Q11" t="s">
        <v>2654</v>
      </c>
      <c r="R11">
        <v>0</v>
      </c>
      <c r="S11">
        <v>1</v>
      </c>
      <c r="T11" t="s">
        <v>2655</v>
      </c>
      <c r="U11" t="s">
        <v>2221</v>
      </c>
      <c r="V11" t="s">
        <v>2140</v>
      </c>
      <c r="W11">
        <v>80</v>
      </c>
      <c r="X11">
        <v>0</v>
      </c>
      <c r="Y11" t="s">
        <v>2800</v>
      </c>
    </row>
    <row r="12" spans="1:25">
      <c r="A12" t="s">
        <v>2660</v>
      </c>
      <c r="B12" t="s">
        <v>2661</v>
      </c>
      <c r="C12" t="s">
        <v>2381</v>
      </c>
      <c r="D12" t="s">
        <v>2476</v>
      </c>
      <c r="E12">
        <v>145</v>
      </c>
      <c r="F12" t="s">
        <v>2653</v>
      </c>
      <c r="G12" t="s">
        <v>2654</v>
      </c>
      <c r="H12" t="s">
        <v>154</v>
      </c>
      <c r="I12">
        <v>90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  <c r="P12">
        <v>1</v>
      </c>
      <c r="Q12" t="s">
        <v>2654</v>
      </c>
      <c r="R12">
        <v>0</v>
      </c>
      <c r="S12">
        <v>1</v>
      </c>
      <c r="T12" t="s">
        <v>2655</v>
      </c>
      <c r="U12" t="s">
        <v>2221</v>
      </c>
      <c r="V12" t="s">
        <v>2140</v>
      </c>
      <c r="W12">
        <v>80</v>
      </c>
      <c r="X12">
        <v>0</v>
      </c>
      <c r="Y12" t="s">
        <v>2800</v>
      </c>
    </row>
    <row r="13" spans="1:25">
      <c r="A13" t="s">
        <v>2662</v>
      </c>
      <c r="B13" t="s">
        <v>2663</v>
      </c>
      <c r="C13" t="s">
        <v>2381</v>
      </c>
      <c r="D13" t="s">
        <v>2476</v>
      </c>
      <c r="E13">
        <v>145</v>
      </c>
      <c r="F13" t="s">
        <v>2653</v>
      </c>
      <c r="G13" t="s">
        <v>2654</v>
      </c>
      <c r="H13" t="s">
        <v>154</v>
      </c>
      <c r="I13">
        <v>90</v>
      </c>
      <c r="J13">
        <v>1</v>
      </c>
      <c r="K13">
        <v>1</v>
      </c>
      <c r="L13">
        <v>1</v>
      </c>
      <c r="M13">
        <v>1</v>
      </c>
      <c r="N13">
        <v>1</v>
      </c>
      <c r="O13">
        <v>1</v>
      </c>
      <c r="P13">
        <v>1</v>
      </c>
      <c r="Q13" t="s">
        <v>2654</v>
      </c>
      <c r="R13">
        <v>0</v>
      </c>
      <c r="S13">
        <v>1</v>
      </c>
      <c r="T13" t="s">
        <v>2655</v>
      </c>
      <c r="U13" t="s">
        <v>2221</v>
      </c>
      <c r="V13" t="s">
        <v>2140</v>
      </c>
      <c r="W13">
        <v>80</v>
      </c>
      <c r="X13">
        <v>0</v>
      </c>
      <c r="Y13" t="s">
        <v>2800</v>
      </c>
    </row>
    <row r="14" spans="1:25">
      <c r="A14" t="s">
        <v>2707</v>
      </c>
      <c r="B14" t="s">
        <v>2708</v>
      </c>
      <c r="C14" t="s">
        <v>2709</v>
      </c>
      <c r="D14" t="s">
        <v>2710</v>
      </c>
      <c r="E14">
        <v>145</v>
      </c>
      <c r="F14" t="s">
        <v>2681</v>
      </c>
      <c r="G14" t="s">
        <v>2682</v>
      </c>
      <c r="H14" t="s">
        <v>153</v>
      </c>
      <c r="I14">
        <v>90</v>
      </c>
      <c r="J14">
        <v>1</v>
      </c>
      <c r="K14">
        <v>1</v>
      </c>
      <c r="L14">
        <v>1</v>
      </c>
      <c r="M14">
        <v>1</v>
      </c>
      <c r="N14">
        <v>0</v>
      </c>
      <c r="O14">
        <v>1</v>
      </c>
      <c r="P14">
        <v>1</v>
      </c>
      <c r="Q14" t="s">
        <v>2682</v>
      </c>
      <c r="R14">
        <v>0</v>
      </c>
      <c r="S14">
        <v>1</v>
      </c>
      <c r="T14" t="s">
        <v>2655</v>
      </c>
      <c r="U14" t="s">
        <v>2221</v>
      </c>
      <c r="V14" t="s">
        <v>2138</v>
      </c>
      <c r="W14">
        <v>108</v>
      </c>
      <c r="X14">
        <v>0</v>
      </c>
      <c r="Y14" t="s">
        <v>2683</v>
      </c>
    </row>
    <row r="15" spans="1:25">
      <c r="A15" t="s">
        <v>2715</v>
      </c>
      <c r="B15" t="s">
        <v>2716</v>
      </c>
      <c r="C15" t="s">
        <v>2717</v>
      </c>
      <c r="D15" t="s">
        <v>2618</v>
      </c>
      <c r="E15">
        <v>118</v>
      </c>
      <c r="F15" t="s">
        <v>2718</v>
      </c>
      <c r="G15" t="s">
        <v>2719</v>
      </c>
      <c r="H15" t="s">
        <v>154</v>
      </c>
      <c r="I15">
        <v>90</v>
      </c>
      <c r="J15">
        <v>1</v>
      </c>
      <c r="K15">
        <v>1</v>
      </c>
      <c r="L15">
        <v>1</v>
      </c>
      <c r="M15">
        <v>1</v>
      </c>
      <c r="N15">
        <v>1</v>
      </c>
      <c r="O15">
        <v>1</v>
      </c>
      <c r="P15">
        <v>1</v>
      </c>
      <c r="Q15" t="s">
        <v>2719</v>
      </c>
      <c r="R15">
        <v>0</v>
      </c>
      <c r="S15">
        <v>1</v>
      </c>
      <c r="T15" t="s">
        <v>2655</v>
      </c>
      <c r="U15" t="s">
        <v>2221</v>
      </c>
      <c r="V15" t="s">
        <v>2303</v>
      </c>
      <c r="W15">
        <v>101</v>
      </c>
      <c r="X15">
        <v>0</v>
      </c>
      <c r="Y15" t="s">
        <v>2800</v>
      </c>
    </row>
    <row r="16" spans="1:25">
      <c r="A16" t="s">
        <v>2720</v>
      </c>
      <c r="B16" t="s">
        <v>2721</v>
      </c>
      <c r="C16" t="s">
        <v>2722</v>
      </c>
      <c r="D16" t="s">
        <v>2723</v>
      </c>
      <c r="E16">
        <v>139</v>
      </c>
      <c r="F16" t="s">
        <v>2718</v>
      </c>
      <c r="G16" t="s">
        <v>2719</v>
      </c>
      <c r="H16" t="s">
        <v>154</v>
      </c>
      <c r="I16">
        <v>90</v>
      </c>
      <c r="J16">
        <v>1</v>
      </c>
      <c r="K16">
        <v>1</v>
      </c>
      <c r="L16">
        <v>1</v>
      </c>
      <c r="M16">
        <v>1</v>
      </c>
      <c r="N16">
        <v>1</v>
      </c>
      <c r="O16">
        <v>1</v>
      </c>
      <c r="P16">
        <v>1</v>
      </c>
      <c r="Q16" t="s">
        <v>2719</v>
      </c>
      <c r="R16">
        <v>0</v>
      </c>
      <c r="S16">
        <v>1</v>
      </c>
      <c r="T16" t="s">
        <v>2655</v>
      </c>
      <c r="U16" t="s">
        <v>2221</v>
      </c>
      <c r="V16" t="s">
        <v>2222</v>
      </c>
      <c r="W16">
        <v>73</v>
      </c>
      <c r="X16">
        <v>0</v>
      </c>
      <c r="Y16" t="s">
        <v>2800</v>
      </c>
    </row>
    <row r="17" spans="1:25">
      <c r="A17" t="s">
        <v>2724</v>
      </c>
      <c r="B17" t="s">
        <v>2725</v>
      </c>
      <c r="C17" t="s">
        <v>2726</v>
      </c>
      <c r="D17" t="s">
        <v>2471</v>
      </c>
      <c r="E17">
        <v>209</v>
      </c>
      <c r="F17" t="s">
        <v>2653</v>
      </c>
      <c r="G17" t="s">
        <v>2654</v>
      </c>
      <c r="H17" t="s">
        <v>154</v>
      </c>
      <c r="I17">
        <v>90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 t="s">
        <v>2654</v>
      </c>
      <c r="R17">
        <v>0</v>
      </c>
      <c r="S17">
        <v>1</v>
      </c>
      <c r="T17" t="s">
        <v>2655</v>
      </c>
      <c r="U17" t="s">
        <v>2221</v>
      </c>
      <c r="V17" t="s">
        <v>2138</v>
      </c>
      <c r="W17">
        <v>144</v>
      </c>
      <c r="X17">
        <v>0</v>
      </c>
      <c r="Y17" t="s">
        <v>2800</v>
      </c>
    </row>
    <row r="18" spans="1:25">
      <c r="A18" t="s">
        <v>2727</v>
      </c>
      <c r="B18" t="s">
        <v>2728</v>
      </c>
      <c r="C18" t="s">
        <v>2726</v>
      </c>
      <c r="D18" t="s">
        <v>2471</v>
      </c>
      <c r="E18">
        <v>209</v>
      </c>
      <c r="F18" t="s">
        <v>2653</v>
      </c>
      <c r="G18" t="s">
        <v>2654</v>
      </c>
      <c r="H18" t="s">
        <v>154</v>
      </c>
      <c r="I18">
        <v>90</v>
      </c>
      <c r="J18">
        <v>1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 t="s">
        <v>2654</v>
      </c>
      <c r="R18">
        <v>0</v>
      </c>
      <c r="S18">
        <v>1</v>
      </c>
      <c r="T18" t="s">
        <v>2655</v>
      </c>
      <c r="U18" t="s">
        <v>2221</v>
      </c>
      <c r="V18" t="s">
        <v>2138</v>
      </c>
      <c r="W18">
        <v>144</v>
      </c>
      <c r="X18">
        <v>0</v>
      </c>
      <c r="Y18" t="s">
        <v>2800</v>
      </c>
    </row>
    <row r="19" spans="1:25">
      <c r="A19" t="s">
        <v>2729</v>
      </c>
      <c r="B19" t="s">
        <v>2730</v>
      </c>
      <c r="C19" t="s">
        <v>2726</v>
      </c>
      <c r="D19" t="s">
        <v>2471</v>
      </c>
      <c r="E19">
        <v>209</v>
      </c>
      <c r="F19" t="s">
        <v>2653</v>
      </c>
      <c r="G19" t="s">
        <v>2654</v>
      </c>
      <c r="H19" t="s">
        <v>154</v>
      </c>
      <c r="I19">
        <v>90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 t="s">
        <v>2654</v>
      </c>
      <c r="R19">
        <v>0</v>
      </c>
      <c r="S19">
        <v>1</v>
      </c>
      <c r="T19" t="s">
        <v>2655</v>
      </c>
      <c r="U19" t="s">
        <v>2221</v>
      </c>
      <c r="V19" t="s">
        <v>2138</v>
      </c>
      <c r="W19">
        <v>144</v>
      </c>
      <c r="X19">
        <v>0</v>
      </c>
      <c r="Y19" t="s">
        <v>2800</v>
      </c>
    </row>
    <row r="20" spans="1:25">
      <c r="A20" t="s">
        <v>2731</v>
      </c>
      <c r="B20" t="s">
        <v>2732</v>
      </c>
      <c r="C20" t="s">
        <v>2726</v>
      </c>
      <c r="D20" t="s">
        <v>2471</v>
      </c>
      <c r="E20">
        <v>209</v>
      </c>
      <c r="F20" t="s">
        <v>2653</v>
      </c>
      <c r="G20" t="s">
        <v>2654</v>
      </c>
      <c r="H20" t="s">
        <v>154</v>
      </c>
      <c r="I20">
        <v>90</v>
      </c>
      <c r="J20">
        <v>1</v>
      </c>
      <c r="K20">
        <v>1</v>
      </c>
      <c r="L20">
        <v>1</v>
      </c>
      <c r="M20">
        <v>1</v>
      </c>
      <c r="N20">
        <v>1</v>
      </c>
      <c r="O20">
        <v>1</v>
      </c>
      <c r="P20">
        <v>1</v>
      </c>
      <c r="Q20" t="s">
        <v>2654</v>
      </c>
      <c r="R20">
        <v>0</v>
      </c>
      <c r="S20">
        <v>1</v>
      </c>
      <c r="T20" t="s">
        <v>2655</v>
      </c>
      <c r="U20" t="s">
        <v>2221</v>
      </c>
      <c r="V20" t="s">
        <v>2138</v>
      </c>
      <c r="W20">
        <v>144</v>
      </c>
      <c r="X20">
        <v>0</v>
      </c>
      <c r="Y20" t="s">
        <v>2800</v>
      </c>
    </row>
    <row r="21" spans="1:25">
      <c r="A21" t="s">
        <v>2733</v>
      </c>
      <c r="B21" t="s">
        <v>2734</v>
      </c>
      <c r="C21" t="s">
        <v>2726</v>
      </c>
      <c r="D21" t="s">
        <v>2471</v>
      </c>
      <c r="E21">
        <v>209</v>
      </c>
      <c r="F21" t="s">
        <v>2653</v>
      </c>
      <c r="G21" t="s">
        <v>2654</v>
      </c>
      <c r="H21" t="s">
        <v>154</v>
      </c>
      <c r="I21">
        <v>90</v>
      </c>
      <c r="J21">
        <v>1</v>
      </c>
      <c r="K21">
        <v>1</v>
      </c>
      <c r="L21">
        <v>1</v>
      </c>
      <c r="M21">
        <v>1</v>
      </c>
      <c r="N21">
        <v>1</v>
      </c>
      <c r="O21">
        <v>1</v>
      </c>
      <c r="P21">
        <v>1</v>
      </c>
      <c r="Q21" t="s">
        <v>2654</v>
      </c>
      <c r="R21">
        <v>0</v>
      </c>
      <c r="S21">
        <v>1</v>
      </c>
      <c r="T21" t="s">
        <v>2655</v>
      </c>
      <c r="U21" t="s">
        <v>2221</v>
      </c>
      <c r="V21" t="s">
        <v>2138</v>
      </c>
      <c r="W21">
        <v>144</v>
      </c>
      <c r="X21">
        <v>0</v>
      </c>
      <c r="Y21" t="s">
        <v>2800</v>
      </c>
    </row>
    <row r="22" spans="1:25">
      <c r="A22" t="s">
        <v>2735</v>
      </c>
      <c r="B22" t="s">
        <v>2736</v>
      </c>
      <c r="C22" t="s">
        <v>2726</v>
      </c>
      <c r="D22" t="s">
        <v>2471</v>
      </c>
      <c r="E22">
        <v>209</v>
      </c>
      <c r="F22" t="s">
        <v>2653</v>
      </c>
      <c r="G22" t="s">
        <v>2654</v>
      </c>
      <c r="H22" t="s">
        <v>154</v>
      </c>
      <c r="I22">
        <v>90</v>
      </c>
      <c r="J22">
        <v>1</v>
      </c>
      <c r="K22">
        <v>1</v>
      </c>
      <c r="L22">
        <v>1</v>
      </c>
      <c r="M22">
        <v>1</v>
      </c>
      <c r="N22">
        <v>1</v>
      </c>
      <c r="O22">
        <v>1</v>
      </c>
      <c r="P22">
        <v>1</v>
      </c>
      <c r="Q22" t="s">
        <v>2654</v>
      </c>
      <c r="R22">
        <v>0</v>
      </c>
      <c r="S22">
        <v>1</v>
      </c>
      <c r="T22" t="s">
        <v>2655</v>
      </c>
      <c r="U22" t="s">
        <v>2221</v>
      </c>
      <c r="V22" t="s">
        <v>2138</v>
      </c>
      <c r="W22">
        <v>144</v>
      </c>
      <c r="X22">
        <v>0</v>
      </c>
      <c r="Y22" t="s">
        <v>2800</v>
      </c>
    </row>
    <row r="23" spans="1:25">
      <c r="A23" t="s">
        <v>2737</v>
      </c>
      <c r="B23" t="s">
        <v>2738</v>
      </c>
      <c r="C23" t="s">
        <v>2726</v>
      </c>
      <c r="D23" t="s">
        <v>2471</v>
      </c>
      <c r="E23">
        <v>209</v>
      </c>
      <c r="F23" t="s">
        <v>2653</v>
      </c>
      <c r="G23" t="s">
        <v>2654</v>
      </c>
      <c r="H23" t="s">
        <v>154</v>
      </c>
      <c r="I23">
        <v>90</v>
      </c>
      <c r="J23">
        <v>1</v>
      </c>
      <c r="K23">
        <v>1</v>
      </c>
      <c r="L23">
        <v>1</v>
      </c>
      <c r="M23">
        <v>1</v>
      </c>
      <c r="N23">
        <v>1</v>
      </c>
      <c r="O23">
        <v>1</v>
      </c>
      <c r="P23">
        <v>1</v>
      </c>
      <c r="Q23" t="s">
        <v>2654</v>
      </c>
      <c r="R23">
        <v>0</v>
      </c>
      <c r="S23">
        <v>1</v>
      </c>
      <c r="T23" t="s">
        <v>2655</v>
      </c>
      <c r="U23" t="s">
        <v>2221</v>
      </c>
      <c r="V23" t="s">
        <v>2138</v>
      </c>
      <c r="W23">
        <v>144</v>
      </c>
      <c r="X23">
        <v>0</v>
      </c>
      <c r="Y23" t="s">
        <v>2800</v>
      </c>
    </row>
    <row r="24" spans="1:25">
      <c r="A24" t="s">
        <v>2739</v>
      </c>
      <c r="B24" t="s">
        <v>2740</v>
      </c>
      <c r="C24" t="s">
        <v>2726</v>
      </c>
      <c r="D24" t="s">
        <v>2471</v>
      </c>
      <c r="E24">
        <v>209</v>
      </c>
      <c r="F24" t="s">
        <v>2653</v>
      </c>
      <c r="G24" t="s">
        <v>2654</v>
      </c>
      <c r="H24" t="s">
        <v>154</v>
      </c>
      <c r="I24">
        <v>90</v>
      </c>
      <c r="J24">
        <v>1</v>
      </c>
      <c r="K24">
        <v>1</v>
      </c>
      <c r="L24">
        <v>1</v>
      </c>
      <c r="M24">
        <v>1</v>
      </c>
      <c r="N24">
        <v>0</v>
      </c>
      <c r="O24">
        <v>1</v>
      </c>
      <c r="P24">
        <v>1</v>
      </c>
      <c r="Q24" t="s">
        <v>2654</v>
      </c>
      <c r="R24">
        <v>0</v>
      </c>
      <c r="S24">
        <v>1</v>
      </c>
      <c r="T24" t="s">
        <v>2655</v>
      </c>
      <c r="U24" t="s">
        <v>2221</v>
      </c>
      <c r="V24" t="s">
        <v>2138</v>
      </c>
      <c r="W24">
        <v>144</v>
      </c>
      <c r="X24">
        <v>0</v>
      </c>
      <c r="Y24" t="s">
        <v>2800</v>
      </c>
    </row>
    <row r="25" spans="1:25">
      <c r="A25" t="s">
        <v>2741</v>
      </c>
      <c r="B25" t="s">
        <v>2742</v>
      </c>
      <c r="C25" t="s">
        <v>2726</v>
      </c>
      <c r="D25" t="s">
        <v>2471</v>
      </c>
      <c r="E25">
        <v>209</v>
      </c>
      <c r="F25" t="s">
        <v>2653</v>
      </c>
      <c r="G25" t="s">
        <v>2654</v>
      </c>
      <c r="H25" t="s">
        <v>154</v>
      </c>
      <c r="I25">
        <v>90</v>
      </c>
      <c r="J25">
        <v>1</v>
      </c>
      <c r="K25">
        <v>1</v>
      </c>
      <c r="L25">
        <v>1</v>
      </c>
      <c r="M25">
        <v>1</v>
      </c>
      <c r="N25">
        <v>1</v>
      </c>
      <c r="O25">
        <v>1</v>
      </c>
      <c r="P25">
        <v>1</v>
      </c>
      <c r="Q25" t="s">
        <v>2654</v>
      </c>
      <c r="R25">
        <v>0</v>
      </c>
      <c r="S25">
        <v>1</v>
      </c>
      <c r="T25" t="s">
        <v>2655</v>
      </c>
      <c r="U25" t="s">
        <v>2221</v>
      </c>
      <c r="V25" t="s">
        <v>2138</v>
      </c>
      <c r="W25">
        <v>144</v>
      </c>
      <c r="X25">
        <v>0</v>
      </c>
      <c r="Y25" t="s">
        <v>2800</v>
      </c>
    </row>
    <row r="26" spans="1:25">
      <c r="A26" t="s">
        <v>2743</v>
      </c>
      <c r="B26" t="s">
        <v>2744</v>
      </c>
      <c r="C26" t="s">
        <v>2726</v>
      </c>
      <c r="D26" t="s">
        <v>2471</v>
      </c>
      <c r="E26">
        <v>209</v>
      </c>
      <c r="F26" t="s">
        <v>2653</v>
      </c>
      <c r="G26" t="s">
        <v>2654</v>
      </c>
      <c r="H26" t="s">
        <v>154</v>
      </c>
      <c r="I26">
        <v>90</v>
      </c>
      <c r="J26">
        <v>1</v>
      </c>
      <c r="K26">
        <v>1</v>
      </c>
      <c r="L26">
        <v>1</v>
      </c>
      <c r="M26">
        <v>1</v>
      </c>
      <c r="N26">
        <v>1</v>
      </c>
      <c r="O26">
        <v>1</v>
      </c>
      <c r="P26">
        <v>1</v>
      </c>
      <c r="Q26" t="s">
        <v>2654</v>
      </c>
      <c r="R26">
        <v>0</v>
      </c>
      <c r="S26">
        <v>1</v>
      </c>
      <c r="T26" t="s">
        <v>2655</v>
      </c>
      <c r="U26" t="s">
        <v>2221</v>
      </c>
      <c r="V26" t="s">
        <v>2138</v>
      </c>
      <c r="W26">
        <v>144</v>
      </c>
      <c r="X26">
        <v>0</v>
      </c>
      <c r="Y26" t="s">
        <v>2800</v>
      </c>
    </row>
    <row r="27" spans="1:25">
      <c r="A27" t="s">
        <v>2745</v>
      </c>
      <c r="B27" t="s">
        <v>2746</v>
      </c>
      <c r="C27" t="s">
        <v>2726</v>
      </c>
      <c r="D27" t="s">
        <v>2471</v>
      </c>
      <c r="E27">
        <v>209</v>
      </c>
      <c r="F27" t="s">
        <v>2653</v>
      </c>
      <c r="G27" t="s">
        <v>2654</v>
      </c>
      <c r="H27" t="s">
        <v>154</v>
      </c>
      <c r="I27">
        <v>90</v>
      </c>
      <c r="J27">
        <v>1</v>
      </c>
      <c r="K27">
        <v>1</v>
      </c>
      <c r="L27">
        <v>1</v>
      </c>
      <c r="M27">
        <v>1</v>
      </c>
      <c r="N27">
        <v>0</v>
      </c>
      <c r="O27">
        <v>1</v>
      </c>
      <c r="P27">
        <v>1</v>
      </c>
      <c r="Q27" t="s">
        <v>2654</v>
      </c>
      <c r="R27">
        <v>0</v>
      </c>
      <c r="S27">
        <v>1</v>
      </c>
      <c r="T27" t="s">
        <v>2655</v>
      </c>
      <c r="U27" t="s">
        <v>2221</v>
      </c>
      <c r="V27" t="s">
        <v>2138</v>
      </c>
      <c r="W27">
        <v>144</v>
      </c>
      <c r="X27">
        <v>0</v>
      </c>
      <c r="Y27" t="s">
        <v>2800</v>
      </c>
    </row>
    <row r="28" spans="1:25">
      <c r="A28" t="s">
        <v>2747</v>
      </c>
      <c r="B28" t="s">
        <v>2748</v>
      </c>
      <c r="C28" t="s">
        <v>2726</v>
      </c>
      <c r="D28" t="s">
        <v>2471</v>
      </c>
      <c r="E28">
        <v>209</v>
      </c>
      <c r="F28" t="s">
        <v>2653</v>
      </c>
      <c r="G28" t="s">
        <v>2654</v>
      </c>
      <c r="H28" t="s">
        <v>154</v>
      </c>
      <c r="I28">
        <v>90</v>
      </c>
      <c r="J28">
        <v>1</v>
      </c>
      <c r="K28">
        <v>1</v>
      </c>
      <c r="L28">
        <v>1</v>
      </c>
      <c r="M28">
        <v>1</v>
      </c>
      <c r="N28">
        <v>0</v>
      </c>
      <c r="O28">
        <v>1</v>
      </c>
      <c r="P28">
        <v>1</v>
      </c>
      <c r="Q28" t="s">
        <v>2654</v>
      </c>
      <c r="R28">
        <v>0</v>
      </c>
      <c r="S28">
        <v>1</v>
      </c>
      <c r="T28" t="s">
        <v>2655</v>
      </c>
      <c r="U28" t="s">
        <v>2221</v>
      </c>
      <c r="V28" t="s">
        <v>2138</v>
      </c>
      <c r="W28">
        <v>144</v>
      </c>
      <c r="X28">
        <v>0</v>
      </c>
      <c r="Y28" t="s">
        <v>2800</v>
      </c>
    </row>
    <row r="29" spans="1:25">
      <c r="A29" t="s">
        <v>2749</v>
      </c>
      <c r="B29" t="s">
        <v>2750</v>
      </c>
      <c r="C29" t="s">
        <v>2726</v>
      </c>
      <c r="D29" t="s">
        <v>2471</v>
      </c>
      <c r="E29">
        <v>209</v>
      </c>
      <c r="F29" t="s">
        <v>2653</v>
      </c>
      <c r="G29" t="s">
        <v>2654</v>
      </c>
      <c r="H29" t="s">
        <v>154</v>
      </c>
      <c r="I29">
        <v>90</v>
      </c>
      <c r="J29">
        <v>1</v>
      </c>
      <c r="K29">
        <v>1</v>
      </c>
      <c r="L29">
        <v>1</v>
      </c>
      <c r="M29">
        <v>1</v>
      </c>
      <c r="N29">
        <v>0</v>
      </c>
      <c r="O29">
        <v>1</v>
      </c>
      <c r="P29">
        <v>1</v>
      </c>
      <c r="Q29" t="s">
        <v>2654</v>
      </c>
      <c r="R29">
        <v>0</v>
      </c>
      <c r="S29">
        <v>1</v>
      </c>
      <c r="T29" t="s">
        <v>2655</v>
      </c>
      <c r="U29" t="s">
        <v>2221</v>
      </c>
      <c r="V29" t="s">
        <v>2138</v>
      </c>
      <c r="W29">
        <v>144</v>
      </c>
      <c r="X29">
        <v>0</v>
      </c>
      <c r="Y29" t="s">
        <v>2800</v>
      </c>
    </row>
    <row r="30" spans="1:25">
      <c r="A30" t="s">
        <v>2773</v>
      </c>
      <c r="B30" t="s">
        <v>2774</v>
      </c>
      <c r="C30" t="s">
        <v>2318</v>
      </c>
      <c r="D30" t="s">
        <v>2775</v>
      </c>
      <c r="E30">
        <v>55</v>
      </c>
      <c r="F30" t="s">
        <v>2681</v>
      </c>
      <c r="G30" t="s">
        <v>2682</v>
      </c>
      <c r="H30" t="s">
        <v>153</v>
      </c>
      <c r="I30">
        <v>90</v>
      </c>
      <c r="J30">
        <v>1</v>
      </c>
      <c r="K30">
        <v>1</v>
      </c>
      <c r="L30">
        <v>1</v>
      </c>
      <c r="M30">
        <v>1</v>
      </c>
      <c r="N30">
        <v>0</v>
      </c>
      <c r="O30">
        <v>1</v>
      </c>
      <c r="P30">
        <v>1</v>
      </c>
      <c r="Q30" t="s">
        <v>2682</v>
      </c>
      <c r="R30">
        <v>0</v>
      </c>
      <c r="S30">
        <v>1</v>
      </c>
      <c r="T30" t="s">
        <v>2655</v>
      </c>
      <c r="U30" t="s">
        <v>2221</v>
      </c>
      <c r="V30" t="s">
        <v>2244</v>
      </c>
      <c r="W30">
        <v>25</v>
      </c>
      <c r="X30">
        <v>0</v>
      </c>
      <c r="Y30" t="s">
        <v>2683</v>
      </c>
    </row>
    <row r="31" spans="1:25">
      <c r="A31" t="s">
        <v>2776</v>
      </c>
      <c r="B31" t="s">
        <v>2777</v>
      </c>
      <c r="C31" t="s">
        <v>2435</v>
      </c>
      <c r="D31" t="s">
        <v>2778</v>
      </c>
      <c r="E31">
        <v>86</v>
      </c>
      <c r="F31" t="s">
        <v>2681</v>
      </c>
      <c r="G31" t="s">
        <v>2682</v>
      </c>
      <c r="H31" t="s">
        <v>153</v>
      </c>
      <c r="I31">
        <v>90</v>
      </c>
      <c r="J31">
        <v>1</v>
      </c>
      <c r="K31">
        <v>1</v>
      </c>
      <c r="L31">
        <v>1</v>
      </c>
      <c r="M31">
        <v>1</v>
      </c>
      <c r="N31">
        <v>0</v>
      </c>
      <c r="O31">
        <v>1</v>
      </c>
      <c r="P31">
        <v>1</v>
      </c>
      <c r="Q31" t="s">
        <v>2682</v>
      </c>
      <c r="R31">
        <v>0</v>
      </c>
      <c r="S31">
        <v>1</v>
      </c>
      <c r="T31" t="s">
        <v>2655</v>
      </c>
      <c r="U31" t="s">
        <v>2221</v>
      </c>
      <c r="V31" t="s">
        <v>2222</v>
      </c>
      <c r="W31">
        <v>42</v>
      </c>
      <c r="X31">
        <v>0</v>
      </c>
      <c r="Y31" t="s">
        <v>2683</v>
      </c>
    </row>
    <row r="32" spans="1:25">
      <c r="A32" t="s">
        <v>2779</v>
      </c>
      <c r="B32" t="s">
        <v>2780</v>
      </c>
      <c r="C32" t="s">
        <v>2781</v>
      </c>
      <c r="D32" t="s">
        <v>2782</v>
      </c>
      <c r="E32">
        <v>140</v>
      </c>
      <c r="F32" t="s">
        <v>2711</v>
      </c>
      <c r="G32" t="s">
        <v>2712</v>
      </c>
      <c r="H32" t="s">
        <v>153</v>
      </c>
      <c r="I32">
        <v>90</v>
      </c>
      <c r="J32">
        <v>1</v>
      </c>
      <c r="K32">
        <v>1</v>
      </c>
      <c r="L32">
        <v>1</v>
      </c>
      <c r="M32">
        <v>1</v>
      </c>
      <c r="N32">
        <v>0</v>
      </c>
      <c r="O32">
        <v>1</v>
      </c>
      <c r="P32">
        <v>1</v>
      </c>
      <c r="Q32" t="s">
        <v>2712</v>
      </c>
      <c r="R32">
        <v>0</v>
      </c>
      <c r="S32">
        <v>1</v>
      </c>
      <c r="T32" t="s">
        <v>2655</v>
      </c>
      <c r="U32" t="s">
        <v>2221</v>
      </c>
      <c r="V32" t="s">
        <v>2222</v>
      </c>
      <c r="W32">
        <v>54</v>
      </c>
      <c r="X32">
        <v>0</v>
      </c>
      <c r="Y32" t="s">
        <v>2683</v>
      </c>
    </row>
    <row r="33" spans="1:25">
      <c r="A33" t="s">
        <v>2783</v>
      </c>
      <c r="B33" t="s">
        <v>2784</v>
      </c>
      <c r="C33" t="s">
        <v>2233</v>
      </c>
      <c r="D33" t="s">
        <v>2546</v>
      </c>
      <c r="E33">
        <v>45</v>
      </c>
      <c r="F33" t="s">
        <v>2681</v>
      </c>
      <c r="G33" t="s">
        <v>2682</v>
      </c>
      <c r="H33" t="s">
        <v>153</v>
      </c>
      <c r="I33">
        <v>90</v>
      </c>
      <c r="J33">
        <v>1</v>
      </c>
      <c r="K33">
        <v>1</v>
      </c>
      <c r="L33">
        <v>1</v>
      </c>
      <c r="M33">
        <v>1</v>
      </c>
      <c r="N33">
        <v>0</v>
      </c>
      <c r="O33">
        <v>1</v>
      </c>
      <c r="P33">
        <v>1</v>
      </c>
      <c r="Q33" t="s">
        <v>2682</v>
      </c>
      <c r="R33">
        <v>0</v>
      </c>
      <c r="S33">
        <v>1</v>
      </c>
      <c r="T33" t="s">
        <v>2655</v>
      </c>
      <c r="U33" t="s">
        <v>2221</v>
      </c>
      <c r="V33" t="s">
        <v>2226</v>
      </c>
      <c r="W33">
        <v>26</v>
      </c>
      <c r="X33">
        <v>0</v>
      </c>
      <c r="Y33" t="s">
        <v>2683</v>
      </c>
    </row>
    <row r="34" spans="1:25">
      <c r="A34" t="s">
        <v>2785</v>
      </c>
      <c r="B34" t="s">
        <v>2786</v>
      </c>
      <c r="C34" t="s">
        <v>2493</v>
      </c>
      <c r="D34" t="s">
        <v>2787</v>
      </c>
      <c r="E34">
        <v>93</v>
      </c>
      <c r="F34" t="s">
        <v>2711</v>
      </c>
      <c r="G34" t="s">
        <v>2712</v>
      </c>
      <c r="H34" t="s">
        <v>153</v>
      </c>
      <c r="I34">
        <v>90</v>
      </c>
      <c r="J34">
        <v>1</v>
      </c>
      <c r="K34">
        <v>1</v>
      </c>
      <c r="L34">
        <v>1</v>
      </c>
      <c r="M34">
        <v>1</v>
      </c>
      <c r="N34">
        <v>0</v>
      </c>
      <c r="O34">
        <v>1</v>
      </c>
      <c r="P34">
        <v>1</v>
      </c>
      <c r="Q34" t="s">
        <v>2712</v>
      </c>
      <c r="R34">
        <v>0</v>
      </c>
      <c r="S34">
        <v>1</v>
      </c>
      <c r="T34" t="s">
        <v>2655</v>
      </c>
      <c r="U34" t="s">
        <v>2221</v>
      </c>
      <c r="V34" t="s">
        <v>178</v>
      </c>
      <c r="W34">
        <v>42</v>
      </c>
      <c r="X34">
        <v>0</v>
      </c>
      <c r="Y34" t="s">
        <v>2683</v>
      </c>
    </row>
    <row r="35" spans="1:25">
      <c r="A35" t="s">
        <v>2788</v>
      </c>
      <c r="B35" t="s">
        <v>2789</v>
      </c>
      <c r="C35" t="s">
        <v>2422</v>
      </c>
      <c r="D35" t="s">
        <v>2540</v>
      </c>
      <c r="E35">
        <v>138</v>
      </c>
      <c r="F35" t="s">
        <v>2681</v>
      </c>
      <c r="G35" t="s">
        <v>2682</v>
      </c>
      <c r="H35" t="s">
        <v>153</v>
      </c>
      <c r="I35">
        <v>90</v>
      </c>
      <c r="J35">
        <v>1</v>
      </c>
      <c r="K35">
        <v>1</v>
      </c>
      <c r="L35">
        <v>1</v>
      </c>
      <c r="M35">
        <v>1</v>
      </c>
      <c r="N35">
        <v>0</v>
      </c>
      <c r="O35">
        <v>1</v>
      </c>
      <c r="P35">
        <v>1</v>
      </c>
      <c r="Q35" t="s">
        <v>2682</v>
      </c>
      <c r="R35">
        <v>0</v>
      </c>
      <c r="S35">
        <v>1</v>
      </c>
      <c r="T35" t="s">
        <v>2655</v>
      </c>
      <c r="U35" t="s">
        <v>2221</v>
      </c>
      <c r="V35" t="s">
        <v>2137</v>
      </c>
      <c r="W35">
        <v>83</v>
      </c>
      <c r="X35">
        <v>0</v>
      </c>
      <c r="Y35" t="s">
        <v>2683</v>
      </c>
    </row>
    <row r="36" spans="1:25">
      <c r="A36" t="s">
        <v>2790</v>
      </c>
      <c r="B36" t="s">
        <v>2791</v>
      </c>
      <c r="C36" t="s">
        <v>2233</v>
      </c>
      <c r="D36" t="s">
        <v>2477</v>
      </c>
      <c r="E36">
        <v>45</v>
      </c>
      <c r="F36" t="s">
        <v>2681</v>
      </c>
      <c r="G36" t="s">
        <v>2682</v>
      </c>
      <c r="H36" t="s">
        <v>153</v>
      </c>
      <c r="I36">
        <v>90</v>
      </c>
      <c r="J36">
        <v>1</v>
      </c>
      <c r="K36">
        <v>1</v>
      </c>
      <c r="L36">
        <v>1</v>
      </c>
      <c r="M36">
        <v>1</v>
      </c>
      <c r="N36">
        <v>0</v>
      </c>
      <c r="O36">
        <v>1</v>
      </c>
      <c r="P36">
        <v>1</v>
      </c>
      <c r="Q36" t="s">
        <v>2682</v>
      </c>
      <c r="R36">
        <v>0</v>
      </c>
      <c r="S36">
        <v>1</v>
      </c>
      <c r="T36" t="s">
        <v>2655</v>
      </c>
      <c r="U36" t="s">
        <v>2221</v>
      </c>
      <c r="V36" t="s">
        <v>2226</v>
      </c>
      <c r="W36">
        <v>26</v>
      </c>
      <c r="X36">
        <v>0</v>
      </c>
      <c r="Y36" t="s">
        <v>2683</v>
      </c>
    </row>
    <row r="37" spans="1:25">
      <c r="A37" t="s">
        <v>2792</v>
      </c>
      <c r="B37" t="s">
        <v>2793</v>
      </c>
      <c r="C37" t="s">
        <v>2156</v>
      </c>
      <c r="D37" t="s">
        <v>2576</v>
      </c>
      <c r="E37">
        <v>29</v>
      </c>
      <c r="F37" t="s">
        <v>2681</v>
      </c>
      <c r="G37" t="s">
        <v>2682</v>
      </c>
      <c r="H37" t="s">
        <v>153</v>
      </c>
      <c r="I37">
        <v>90</v>
      </c>
      <c r="J37">
        <v>1</v>
      </c>
      <c r="K37">
        <v>1</v>
      </c>
      <c r="L37">
        <v>1</v>
      </c>
      <c r="M37">
        <v>1</v>
      </c>
      <c r="N37">
        <v>0</v>
      </c>
      <c r="O37">
        <v>1</v>
      </c>
      <c r="P37">
        <v>1</v>
      </c>
      <c r="Q37" t="s">
        <v>2682</v>
      </c>
      <c r="R37">
        <v>0</v>
      </c>
      <c r="S37">
        <v>1</v>
      </c>
      <c r="T37" t="s">
        <v>2655</v>
      </c>
      <c r="U37" t="s">
        <v>2221</v>
      </c>
      <c r="V37" t="s">
        <v>2140</v>
      </c>
      <c r="W37">
        <v>16</v>
      </c>
      <c r="X37">
        <v>0</v>
      </c>
      <c r="Y37" t="s">
        <v>2683</v>
      </c>
    </row>
    <row r="38" spans="1:25">
      <c r="A38" t="s">
        <v>2797</v>
      </c>
      <c r="B38" t="s">
        <v>2798</v>
      </c>
      <c r="C38" t="s">
        <v>2799</v>
      </c>
      <c r="D38" t="s">
        <v>2251</v>
      </c>
      <c r="E38">
        <v>129</v>
      </c>
      <c r="F38" t="s">
        <v>2718</v>
      </c>
      <c r="G38" t="s">
        <v>2719</v>
      </c>
      <c r="H38" t="s">
        <v>154</v>
      </c>
      <c r="I38">
        <v>90</v>
      </c>
      <c r="J38">
        <v>1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 t="s">
        <v>2719</v>
      </c>
      <c r="R38">
        <v>0</v>
      </c>
      <c r="S38">
        <v>1</v>
      </c>
      <c r="T38" t="s">
        <v>2655</v>
      </c>
      <c r="U38" t="s">
        <v>2221</v>
      </c>
      <c r="V38" t="s">
        <v>2227</v>
      </c>
      <c r="W38">
        <v>68</v>
      </c>
      <c r="X38">
        <v>0</v>
      </c>
      <c r="Y38" t="s">
        <v>2800</v>
      </c>
    </row>
    <row r="39" spans="1:25">
      <c r="A39" t="s">
        <v>2693</v>
      </c>
      <c r="B39" t="s">
        <v>2694</v>
      </c>
      <c r="C39" t="s">
        <v>2446</v>
      </c>
      <c r="D39" t="s">
        <v>2695</v>
      </c>
      <c r="E39">
        <v>166</v>
      </c>
      <c r="F39" t="s">
        <v>2623</v>
      </c>
      <c r="G39" t="s">
        <v>2624</v>
      </c>
      <c r="H39" t="s">
        <v>152</v>
      </c>
      <c r="I39">
        <v>90</v>
      </c>
      <c r="J39">
        <v>1</v>
      </c>
      <c r="K39">
        <v>1</v>
      </c>
      <c r="L39">
        <v>1</v>
      </c>
      <c r="M39">
        <v>1</v>
      </c>
      <c r="N39">
        <v>0</v>
      </c>
      <c r="O39">
        <v>1</v>
      </c>
      <c r="P39">
        <v>1</v>
      </c>
      <c r="Q39" t="s">
        <v>2624</v>
      </c>
      <c r="R39">
        <v>0</v>
      </c>
      <c r="S39">
        <v>1</v>
      </c>
      <c r="T39" t="s">
        <v>2619</v>
      </c>
      <c r="U39" t="s">
        <v>2221</v>
      </c>
      <c r="V39" t="s">
        <v>2141</v>
      </c>
      <c r="W39">
        <v>105</v>
      </c>
      <c r="X39">
        <v>0</v>
      </c>
      <c r="Y39" t="s">
        <v>2615</v>
      </c>
    </row>
    <row r="40" spans="1:25">
      <c r="A40" t="s">
        <v>2696</v>
      </c>
      <c r="B40" t="s">
        <v>2697</v>
      </c>
      <c r="C40" t="s">
        <v>2698</v>
      </c>
      <c r="D40" t="s">
        <v>2467</v>
      </c>
      <c r="E40">
        <v>160</v>
      </c>
      <c r="F40" t="s">
        <v>2681</v>
      </c>
      <c r="G40" t="s">
        <v>2682</v>
      </c>
      <c r="H40" t="s">
        <v>153</v>
      </c>
      <c r="I40">
        <v>90</v>
      </c>
      <c r="J40">
        <v>1</v>
      </c>
      <c r="K40">
        <v>1</v>
      </c>
      <c r="L40">
        <v>1</v>
      </c>
      <c r="M40">
        <v>1</v>
      </c>
      <c r="N40">
        <v>0</v>
      </c>
      <c r="O40">
        <v>1</v>
      </c>
      <c r="P40">
        <v>1</v>
      </c>
      <c r="Q40" t="s">
        <v>2682</v>
      </c>
      <c r="R40">
        <v>0</v>
      </c>
      <c r="S40">
        <v>1</v>
      </c>
      <c r="T40" t="s">
        <v>2619</v>
      </c>
      <c r="U40" t="s">
        <v>2221</v>
      </c>
      <c r="V40" t="s">
        <v>2137</v>
      </c>
      <c r="W40">
        <v>97</v>
      </c>
      <c r="X40">
        <v>0</v>
      </c>
      <c r="Y40" t="s">
        <v>2683</v>
      </c>
    </row>
    <row r="41" spans="1:25">
      <c r="A41" t="s">
        <v>2699</v>
      </c>
      <c r="B41" t="s">
        <v>2700</v>
      </c>
      <c r="C41" t="s">
        <v>2156</v>
      </c>
      <c r="D41" t="s">
        <v>2350</v>
      </c>
      <c r="E41">
        <v>29</v>
      </c>
      <c r="F41" t="s">
        <v>2623</v>
      </c>
      <c r="G41" t="s">
        <v>2624</v>
      </c>
      <c r="H41" t="s">
        <v>152</v>
      </c>
      <c r="I41">
        <v>90</v>
      </c>
      <c r="J41">
        <v>1</v>
      </c>
      <c r="K41">
        <v>1</v>
      </c>
      <c r="L41">
        <v>1</v>
      </c>
      <c r="M41">
        <v>1</v>
      </c>
      <c r="N41">
        <v>0</v>
      </c>
      <c r="O41">
        <v>1</v>
      </c>
      <c r="P41">
        <v>1</v>
      </c>
      <c r="Q41" t="s">
        <v>2624</v>
      </c>
      <c r="R41">
        <v>0</v>
      </c>
      <c r="S41">
        <v>1</v>
      </c>
      <c r="T41" t="s">
        <v>2619</v>
      </c>
      <c r="U41" t="s">
        <v>2221</v>
      </c>
      <c r="V41" t="s">
        <v>2140</v>
      </c>
      <c r="W41">
        <v>16</v>
      </c>
      <c r="X41">
        <v>0</v>
      </c>
      <c r="Y41" t="s">
        <v>2615</v>
      </c>
    </row>
    <row r="42" spans="1:25">
      <c r="A42" t="s">
        <v>2701</v>
      </c>
      <c r="B42" t="s">
        <v>2702</v>
      </c>
      <c r="C42" t="s">
        <v>2156</v>
      </c>
      <c r="D42" t="s">
        <v>2294</v>
      </c>
      <c r="E42">
        <v>29</v>
      </c>
      <c r="F42" t="s">
        <v>2623</v>
      </c>
      <c r="G42" t="s">
        <v>2624</v>
      </c>
      <c r="H42" t="s">
        <v>152</v>
      </c>
      <c r="I42">
        <v>90</v>
      </c>
      <c r="J42">
        <v>1</v>
      </c>
      <c r="K42">
        <v>1</v>
      </c>
      <c r="L42">
        <v>1</v>
      </c>
      <c r="M42">
        <v>1</v>
      </c>
      <c r="N42">
        <v>0</v>
      </c>
      <c r="O42">
        <v>1</v>
      </c>
      <c r="P42">
        <v>1</v>
      </c>
      <c r="Q42" t="s">
        <v>2624</v>
      </c>
      <c r="R42">
        <v>0</v>
      </c>
      <c r="S42">
        <v>1</v>
      </c>
      <c r="T42" t="s">
        <v>2619</v>
      </c>
      <c r="U42" t="s">
        <v>2221</v>
      </c>
      <c r="V42" t="s">
        <v>2140</v>
      </c>
      <c r="W42">
        <v>16</v>
      </c>
      <c r="X42">
        <v>0</v>
      </c>
      <c r="Y42" t="s">
        <v>2615</v>
      </c>
    </row>
    <row r="43" spans="1:25">
      <c r="A43" t="s">
        <v>2768</v>
      </c>
      <c r="B43" t="s">
        <v>2769</v>
      </c>
      <c r="C43" t="s">
        <v>2371</v>
      </c>
      <c r="D43" t="s">
        <v>2458</v>
      </c>
      <c r="E43">
        <v>49</v>
      </c>
      <c r="F43" t="s">
        <v>2581</v>
      </c>
      <c r="G43" t="s">
        <v>2582</v>
      </c>
      <c r="H43" t="s">
        <v>150</v>
      </c>
      <c r="I43">
        <v>90</v>
      </c>
      <c r="J43">
        <v>1</v>
      </c>
      <c r="K43">
        <v>1</v>
      </c>
      <c r="L43">
        <v>1</v>
      </c>
      <c r="M43">
        <v>1</v>
      </c>
      <c r="N43">
        <v>0</v>
      </c>
      <c r="O43">
        <v>1</v>
      </c>
      <c r="P43">
        <v>1</v>
      </c>
      <c r="Q43" t="s">
        <v>2582</v>
      </c>
      <c r="R43">
        <v>0</v>
      </c>
      <c r="S43">
        <v>1</v>
      </c>
      <c r="T43" t="s">
        <v>2619</v>
      </c>
      <c r="U43" t="s">
        <v>2221</v>
      </c>
      <c r="V43" t="s">
        <v>2370</v>
      </c>
      <c r="W43">
        <v>42</v>
      </c>
      <c r="X43">
        <v>0</v>
      </c>
      <c r="Y43" t="s">
        <v>2556</v>
      </c>
    </row>
    <row r="44" spans="1:25">
      <c r="A44" t="s">
        <v>2770</v>
      </c>
      <c r="B44" t="s">
        <v>2771</v>
      </c>
      <c r="C44" t="s">
        <v>2772</v>
      </c>
      <c r="D44" t="s">
        <v>2339</v>
      </c>
      <c r="E44">
        <v>157</v>
      </c>
      <c r="F44" t="s">
        <v>2623</v>
      </c>
      <c r="G44" t="s">
        <v>2624</v>
      </c>
      <c r="H44" t="s">
        <v>152</v>
      </c>
      <c r="I44">
        <v>90</v>
      </c>
      <c r="J44">
        <v>1</v>
      </c>
      <c r="K44">
        <v>1</v>
      </c>
      <c r="L44">
        <v>1</v>
      </c>
      <c r="M44">
        <v>1</v>
      </c>
      <c r="N44">
        <v>0</v>
      </c>
      <c r="O44">
        <v>1</v>
      </c>
      <c r="P44">
        <v>1</v>
      </c>
      <c r="Q44" t="s">
        <v>2624</v>
      </c>
      <c r="R44">
        <v>0</v>
      </c>
      <c r="S44">
        <v>1</v>
      </c>
      <c r="T44" t="s">
        <v>2619</v>
      </c>
      <c r="U44" t="s">
        <v>2221</v>
      </c>
      <c r="V44" t="s">
        <v>2340</v>
      </c>
      <c r="W44">
        <v>101</v>
      </c>
      <c r="X44">
        <v>0</v>
      </c>
      <c r="Y44" t="s">
        <v>2615</v>
      </c>
    </row>
    <row r="45" spans="1:25">
      <c r="A45" t="s">
        <v>2807</v>
      </c>
      <c r="B45" t="s">
        <v>2808</v>
      </c>
      <c r="C45" t="s">
        <v>2156</v>
      </c>
      <c r="D45" t="s">
        <v>2294</v>
      </c>
      <c r="E45">
        <v>29</v>
      </c>
      <c r="F45" t="s">
        <v>2817</v>
      </c>
      <c r="G45" t="s">
        <v>2818</v>
      </c>
      <c r="H45" t="s">
        <v>154</v>
      </c>
      <c r="I45">
        <v>90</v>
      </c>
      <c r="J45">
        <v>1</v>
      </c>
      <c r="K45">
        <v>1</v>
      </c>
      <c r="L45">
        <v>1</v>
      </c>
      <c r="M45">
        <v>1</v>
      </c>
      <c r="N45">
        <v>1</v>
      </c>
      <c r="O45">
        <v>1</v>
      </c>
      <c r="P45">
        <v>1</v>
      </c>
      <c r="Q45" t="s">
        <v>2818</v>
      </c>
      <c r="R45">
        <v>0</v>
      </c>
      <c r="S45">
        <v>1</v>
      </c>
      <c r="T45" t="s">
        <v>2655</v>
      </c>
      <c r="U45" t="s">
        <v>2221</v>
      </c>
      <c r="V45" t="s">
        <v>2140</v>
      </c>
      <c r="W45">
        <v>16</v>
      </c>
      <c r="X45">
        <v>0</v>
      </c>
      <c r="Y45" t="s">
        <v>2800</v>
      </c>
    </row>
    <row r="46" spans="1:25">
      <c r="A46" t="s">
        <v>2809</v>
      </c>
      <c r="B46" t="s">
        <v>2810</v>
      </c>
      <c r="C46" t="s">
        <v>2156</v>
      </c>
      <c r="D46" t="s">
        <v>2382</v>
      </c>
      <c r="E46">
        <v>29</v>
      </c>
      <c r="F46" t="s">
        <v>2817</v>
      </c>
      <c r="G46" t="s">
        <v>2818</v>
      </c>
      <c r="H46" t="s">
        <v>154</v>
      </c>
      <c r="I46">
        <v>90</v>
      </c>
      <c r="J46">
        <v>1</v>
      </c>
      <c r="K46">
        <v>1</v>
      </c>
      <c r="L46">
        <v>1</v>
      </c>
      <c r="M46">
        <v>1</v>
      </c>
      <c r="N46">
        <v>1</v>
      </c>
      <c r="O46">
        <v>1</v>
      </c>
      <c r="P46">
        <v>1</v>
      </c>
      <c r="Q46" t="s">
        <v>2818</v>
      </c>
      <c r="R46">
        <v>0</v>
      </c>
      <c r="S46">
        <v>1</v>
      </c>
      <c r="T46" t="s">
        <v>2655</v>
      </c>
      <c r="U46" t="s">
        <v>2221</v>
      </c>
      <c r="V46" t="s">
        <v>2140</v>
      </c>
      <c r="W46">
        <v>16</v>
      </c>
      <c r="X46">
        <v>0</v>
      </c>
      <c r="Y46" t="s">
        <v>2800</v>
      </c>
    </row>
    <row r="47" spans="1:25">
      <c r="A47" t="s">
        <v>2751</v>
      </c>
      <c r="B47" t="s">
        <v>2752</v>
      </c>
      <c r="C47" t="s">
        <v>2726</v>
      </c>
      <c r="D47" t="s">
        <v>2471</v>
      </c>
      <c r="E47">
        <v>209</v>
      </c>
      <c r="F47" t="s">
        <v>2672</v>
      </c>
      <c r="G47" t="s">
        <v>2673</v>
      </c>
      <c r="H47" t="s">
        <v>155</v>
      </c>
      <c r="I47">
        <v>90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 t="s">
        <v>2673</v>
      </c>
      <c r="R47">
        <v>0</v>
      </c>
      <c r="S47">
        <v>1</v>
      </c>
      <c r="T47" t="s">
        <v>2826</v>
      </c>
      <c r="U47" t="s">
        <v>2221</v>
      </c>
      <c r="V47" t="s">
        <v>2138</v>
      </c>
      <c r="W47">
        <v>144</v>
      </c>
      <c r="X47">
        <v>0</v>
      </c>
      <c r="Y47" t="s">
        <v>2819</v>
      </c>
    </row>
    <row r="48" spans="1:25">
      <c r="A48" t="s">
        <v>2753</v>
      </c>
      <c r="B48" t="s">
        <v>2754</v>
      </c>
      <c r="C48" t="s">
        <v>2726</v>
      </c>
      <c r="D48" t="s">
        <v>2471</v>
      </c>
      <c r="E48">
        <v>209</v>
      </c>
      <c r="F48" t="s">
        <v>2672</v>
      </c>
      <c r="G48" t="s">
        <v>2673</v>
      </c>
      <c r="H48" t="s">
        <v>156</v>
      </c>
      <c r="I48">
        <v>90</v>
      </c>
      <c r="J48">
        <v>1</v>
      </c>
      <c r="K48">
        <v>1</v>
      </c>
      <c r="L48">
        <v>1</v>
      </c>
      <c r="M48">
        <v>1</v>
      </c>
      <c r="N48">
        <v>1</v>
      </c>
      <c r="O48">
        <v>1</v>
      </c>
      <c r="P48">
        <v>1</v>
      </c>
      <c r="Q48" t="s">
        <v>2673</v>
      </c>
      <c r="R48">
        <v>0</v>
      </c>
      <c r="S48">
        <v>1</v>
      </c>
      <c r="T48" t="s">
        <v>2826</v>
      </c>
      <c r="U48" t="s">
        <v>2221</v>
      </c>
      <c r="V48" t="s">
        <v>2138</v>
      </c>
      <c r="W48">
        <v>144</v>
      </c>
      <c r="X48">
        <v>0</v>
      </c>
      <c r="Y48" t="s">
        <v>2920</v>
      </c>
    </row>
    <row r="49" spans="1:25">
      <c r="A49" t="s">
        <v>2755</v>
      </c>
      <c r="B49" t="s">
        <v>2756</v>
      </c>
      <c r="C49" t="s">
        <v>2757</v>
      </c>
      <c r="D49" t="s">
        <v>2471</v>
      </c>
      <c r="E49">
        <v>209</v>
      </c>
      <c r="F49" t="s">
        <v>2672</v>
      </c>
      <c r="G49" t="s">
        <v>2673</v>
      </c>
      <c r="H49" t="s">
        <v>155</v>
      </c>
      <c r="I49">
        <v>90</v>
      </c>
      <c r="J49">
        <v>1</v>
      </c>
      <c r="K49">
        <v>1</v>
      </c>
      <c r="L49">
        <v>1</v>
      </c>
      <c r="M49">
        <v>1</v>
      </c>
      <c r="N49">
        <v>1</v>
      </c>
      <c r="O49">
        <v>1</v>
      </c>
      <c r="P49">
        <v>1</v>
      </c>
      <c r="Q49" t="s">
        <v>2673</v>
      </c>
      <c r="R49">
        <v>0</v>
      </c>
      <c r="S49">
        <v>1</v>
      </c>
      <c r="T49" t="s">
        <v>2826</v>
      </c>
      <c r="U49" t="s">
        <v>2221</v>
      </c>
      <c r="V49" t="s">
        <v>2138</v>
      </c>
      <c r="W49">
        <v>144</v>
      </c>
      <c r="X49">
        <v>0</v>
      </c>
      <c r="Y49" t="s">
        <v>2819</v>
      </c>
    </row>
    <row r="50" spans="1:25">
      <c r="A50" t="s">
        <v>2758</v>
      </c>
      <c r="B50" t="s">
        <v>2759</v>
      </c>
      <c r="C50" t="s">
        <v>2757</v>
      </c>
      <c r="D50" t="s">
        <v>2471</v>
      </c>
      <c r="E50">
        <v>209</v>
      </c>
      <c r="F50" t="s">
        <v>2672</v>
      </c>
      <c r="G50" t="s">
        <v>2673</v>
      </c>
      <c r="H50" t="s">
        <v>155</v>
      </c>
      <c r="I50">
        <v>90</v>
      </c>
      <c r="J50">
        <v>1</v>
      </c>
      <c r="K50">
        <v>1</v>
      </c>
      <c r="L50">
        <v>1</v>
      </c>
      <c r="M50">
        <v>1</v>
      </c>
      <c r="N50">
        <v>1</v>
      </c>
      <c r="O50">
        <v>1</v>
      </c>
      <c r="P50">
        <v>1</v>
      </c>
      <c r="Q50" t="s">
        <v>2673</v>
      </c>
      <c r="R50">
        <v>0</v>
      </c>
      <c r="S50">
        <v>1</v>
      </c>
      <c r="T50" t="s">
        <v>2826</v>
      </c>
      <c r="U50" t="s">
        <v>2221</v>
      </c>
      <c r="V50" t="s">
        <v>2138</v>
      </c>
      <c r="W50">
        <v>144</v>
      </c>
      <c r="X50">
        <v>0</v>
      </c>
      <c r="Y50" t="s">
        <v>2819</v>
      </c>
    </row>
    <row r="51" spans="1:25">
      <c r="A51" t="s">
        <v>2760</v>
      </c>
      <c r="B51" t="s">
        <v>2761</v>
      </c>
      <c r="C51" t="s">
        <v>2757</v>
      </c>
      <c r="D51" t="s">
        <v>2471</v>
      </c>
      <c r="E51">
        <v>209</v>
      </c>
      <c r="F51" t="s">
        <v>2672</v>
      </c>
      <c r="G51" t="s">
        <v>2673</v>
      </c>
      <c r="H51" t="s">
        <v>155</v>
      </c>
      <c r="I51">
        <v>90</v>
      </c>
      <c r="J51">
        <v>1</v>
      </c>
      <c r="K51">
        <v>1</v>
      </c>
      <c r="L51">
        <v>1</v>
      </c>
      <c r="M51">
        <v>1</v>
      </c>
      <c r="N51">
        <v>1</v>
      </c>
      <c r="O51">
        <v>1</v>
      </c>
      <c r="P51">
        <v>1</v>
      </c>
      <c r="Q51" t="s">
        <v>2673</v>
      </c>
      <c r="R51">
        <v>0</v>
      </c>
      <c r="S51">
        <v>1</v>
      </c>
      <c r="T51" t="s">
        <v>2826</v>
      </c>
      <c r="U51" t="s">
        <v>2221</v>
      </c>
      <c r="V51" t="s">
        <v>2138</v>
      </c>
      <c r="W51">
        <v>144</v>
      </c>
      <c r="X51">
        <v>0</v>
      </c>
      <c r="Y51" t="s">
        <v>2819</v>
      </c>
    </row>
    <row r="52" spans="1:25">
      <c r="A52" t="s">
        <v>2762</v>
      </c>
      <c r="B52" t="s">
        <v>2763</v>
      </c>
      <c r="C52" t="s">
        <v>2757</v>
      </c>
      <c r="D52" t="s">
        <v>2471</v>
      </c>
      <c r="E52">
        <v>209</v>
      </c>
      <c r="F52" t="s">
        <v>2672</v>
      </c>
      <c r="G52" t="s">
        <v>2673</v>
      </c>
      <c r="H52" t="s">
        <v>155</v>
      </c>
      <c r="I52">
        <v>90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 t="s">
        <v>2673</v>
      </c>
      <c r="R52">
        <v>0</v>
      </c>
      <c r="S52">
        <v>1</v>
      </c>
      <c r="T52" t="s">
        <v>2826</v>
      </c>
      <c r="U52" t="s">
        <v>2221</v>
      </c>
      <c r="V52" t="s">
        <v>2138</v>
      </c>
      <c r="W52">
        <v>144</v>
      </c>
      <c r="X52">
        <v>0</v>
      </c>
      <c r="Y52" t="s">
        <v>2819</v>
      </c>
    </row>
    <row r="53" spans="1:25">
      <c r="A53" t="s">
        <v>2764</v>
      </c>
      <c r="B53" t="s">
        <v>2765</v>
      </c>
      <c r="C53" t="s">
        <v>2757</v>
      </c>
      <c r="D53" t="s">
        <v>2471</v>
      </c>
      <c r="E53">
        <v>209</v>
      </c>
      <c r="F53" t="s">
        <v>2672</v>
      </c>
      <c r="G53" t="s">
        <v>2673</v>
      </c>
      <c r="H53" t="s">
        <v>155</v>
      </c>
      <c r="I53">
        <v>90</v>
      </c>
      <c r="J53">
        <v>1</v>
      </c>
      <c r="K53">
        <v>1</v>
      </c>
      <c r="L53">
        <v>1</v>
      </c>
      <c r="M53">
        <v>1</v>
      </c>
      <c r="N53">
        <v>1</v>
      </c>
      <c r="O53">
        <v>1</v>
      </c>
      <c r="P53">
        <v>1</v>
      </c>
      <c r="Q53" t="s">
        <v>2673</v>
      </c>
      <c r="R53">
        <v>0</v>
      </c>
      <c r="S53">
        <v>1</v>
      </c>
      <c r="T53" t="s">
        <v>2826</v>
      </c>
      <c r="U53" t="s">
        <v>2221</v>
      </c>
      <c r="V53" t="s">
        <v>2138</v>
      </c>
      <c r="W53">
        <v>144</v>
      </c>
      <c r="X53">
        <v>0</v>
      </c>
      <c r="Y53" t="s">
        <v>2819</v>
      </c>
    </row>
    <row r="54" spans="1:25">
      <c r="A54" t="s">
        <v>2821</v>
      </c>
      <c r="B54" t="s">
        <v>2822</v>
      </c>
      <c r="C54" t="s">
        <v>2430</v>
      </c>
      <c r="D54" t="s">
        <v>2823</v>
      </c>
      <c r="E54">
        <v>119</v>
      </c>
      <c r="F54" t="s">
        <v>2824</v>
      </c>
      <c r="G54" t="s">
        <v>2825</v>
      </c>
      <c r="H54" t="s">
        <v>156</v>
      </c>
      <c r="I54">
        <v>60</v>
      </c>
      <c r="J54">
        <v>1</v>
      </c>
      <c r="K54">
        <v>1</v>
      </c>
      <c r="L54">
        <v>1</v>
      </c>
      <c r="M54">
        <v>1</v>
      </c>
      <c r="N54">
        <v>1</v>
      </c>
      <c r="O54">
        <v>1</v>
      </c>
      <c r="P54">
        <v>1</v>
      </c>
      <c r="Q54" t="s">
        <v>2825</v>
      </c>
      <c r="R54">
        <v>0</v>
      </c>
      <c r="S54">
        <v>1</v>
      </c>
      <c r="T54" t="s">
        <v>2826</v>
      </c>
      <c r="U54" t="s">
        <v>2221</v>
      </c>
      <c r="V54" t="s">
        <v>2136</v>
      </c>
      <c r="W54">
        <v>76</v>
      </c>
      <c r="X54">
        <v>0</v>
      </c>
      <c r="Y54" t="s">
        <v>2920</v>
      </c>
    </row>
    <row r="55" spans="1:25">
      <c r="A55" t="s">
        <v>2827</v>
      </c>
      <c r="B55" t="s">
        <v>2828</v>
      </c>
      <c r="C55" t="s">
        <v>2829</v>
      </c>
      <c r="D55" t="s">
        <v>2830</v>
      </c>
      <c r="E55">
        <v>71</v>
      </c>
      <c r="F55" t="s">
        <v>2824</v>
      </c>
      <c r="G55" t="s">
        <v>2825</v>
      </c>
      <c r="H55" t="s">
        <v>156</v>
      </c>
      <c r="I55">
        <v>60</v>
      </c>
      <c r="J55">
        <v>1</v>
      </c>
      <c r="K55">
        <v>1</v>
      </c>
      <c r="L55">
        <v>1</v>
      </c>
      <c r="M55">
        <v>1</v>
      </c>
      <c r="N55">
        <v>1</v>
      </c>
      <c r="O55">
        <v>1</v>
      </c>
      <c r="P55">
        <v>1</v>
      </c>
      <c r="Q55" t="s">
        <v>2825</v>
      </c>
      <c r="R55">
        <v>0</v>
      </c>
      <c r="S55">
        <v>1</v>
      </c>
      <c r="T55" t="s">
        <v>2826</v>
      </c>
      <c r="U55" t="s">
        <v>2221</v>
      </c>
      <c r="V55" t="s">
        <v>2307</v>
      </c>
      <c r="W55">
        <v>56</v>
      </c>
      <c r="X55">
        <v>0</v>
      </c>
      <c r="Y55" t="s">
        <v>2920</v>
      </c>
    </row>
    <row r="56" spans="1:25">
      <c r="A56" t="s">
        <v>2831</v>
      </c>
      <c r="B56" t="s">
        <v>2832</v>
      </c>
      <c r="C56" t="s">
        <v>2291</v>
      </c>
      <c r="D56" t="s">
        <v>2301</v>
      </c>
      <c r="E56">
        <v>0</v>
      </c>
      <c r="F56" t="s">
        <v>2824</v>
      </c>
      <c r="G56" t="s">
        <v>2825</v>
      </c>
      <c r="H56" t="s">
        <v>156</v>
      </c>
      <c r="I56">
        <v>60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 t="s">
        <v>2825</v>
      </c>
      <c r="R56">
        <v>0</v>
      </c>
      <c r="S56">
        <v>0</v>
      </c>
      <c r="T56" t="s">
        <v>2833</v>
      </c>
      <c r="U56" t="s">
        <v>2221</v>
      </c>
      <c r="V56" t="s">
        <v>2289</v>
      </c>
      <c r="W56">
        <v>0</v>
      </c>
      <c r="X56">
        <v>0</v>
      </c>
      <c r="Y56" t="s">
        <v>2920</v>
      </c>
    </row>
    <row r="57" spans="1:25">
      <c r="A57" t="s">
        <v>2834</v>
      </c>
      <c r="B57" t="s">
        <v>2835</v>
      </c>
      <c r="C57" t="s">
        <v>2429</v>
      </c>
      <c r="D57" t="s">
        <v>2836</v>
      </c>
      <c r="E57">
        <v>116</v>
      </c>
      <c r="F57" t="s">
        <v>2824</v>
      </c>
      <c r="G57" t="s">
        <v>2825</v>
      </c>
      <c r="H57" t="s">
        <v>156</v>
      </c>
      <c r="I57">
        <v>60</v>
      </c>
      <c r="J57">
        <v>1</v>
      </c>
      <c r="K57">
        <v>1</v>
      </c>
      <c r="L57">
        <v>1</v>
      </c>
      <c r="M57">
        <v>1</v>
      </c>
      <c r="N57">
        <v>1</v>
      </c>
      <c r="O57">
        <v>1</v>
      </c>
      <c r="P57">
        <v>1</v>
      </c>
      <c r="Q57" t="s">
        <v>2825</v>
      </c>
      <c r="R57">
        <v>0</v>
      </c>
      <c r="S57">
        <v>1</v>
      </c>
      <c r="T57" t="s">
        <v>2826</v>
      </c>
      <c r="U57" t="s">
        <v>2221</v>
      </c>
      <c r="V57" t="s">
        <v>2136</v>
      </c>
      <c r="W57">
        <v>73</v>
      </c>
      <c r="X57">
        <v>0</v>
      </c>
      <c r="Y57" t="s">
        <v>2920</v>
      </c>
    </row>
    <row r="58" spans="1:25">
      <c r="A58" t="s">
        <v>2837</v>
      </c>
      <c r="B58" t="s">
        <v>2838</v>
      </c>
      <c r="C58" t="s">
        <v>2839</v>
      </c>
      <c r="D58" t="s">
        <v>2456</v>
      </c>
      <c r="E58">
        <v>155</v>
      </c>
      <c r="F58" t="s">
        <v>2824</v>
      </c>
      <c r="G58" t="s">
        <v>2825</v>
      </c>
      <c r="H58" t="s">
        <v>156</v>
      </c>
      <c r="I58">
        <v>60</v>
      </c>
      <c r="J58">
        <v>1</v>
      </c>
      <c r="K58">
        <v>1</v>
      </c>
      <c r="L58">
        <v>1</v>
      </c>
      <c r="M58">
        <v>1</v>
      </c>
      <c r="N58">
        <v>1</v>
      </c>
      <c r="O58">
        <v>1</v>
      </c>
      <c r="P58">
        <v>1</v>
      </c>
      <c r="Q58" t="s">
        <v>2825</v>
      </c>
      <c r="R58">
        <v>0</v>
      </c>
      <c r="S58">
        <v>1</v>
      </c>
      <c r="T58" t="s">
        <v>2826</v>
      </c>
      <c r="U58" t="s">
        <v>2221</v>
      </c>
      <c r="V58" t="s">
        <v>2136</v>
      </c>
      <c r="W58">
        <v>106</v>
      </c>
      <c r="X58">
        <v>1</v>
      </c>
      <c r="Y58" t="s">
        <v>2920</v>
      </c>
    </row>
    <row r="59" spans="1:25">
      <c r="A59" t="s">
        <v>2926</v>
      </c>
      <c r="B59" t="s">
        <v>2927</v>
      </c>
      <c r="C59" t="s">
        <v>2928</v>
      </c>
      <c r="D59" t="s">
        <v>2929</v>
      </c>
      <c r="E59">
        <v>1</v>
      </c>
      <c r="F59" t="s">
        <v>2551</v>
      </c>
      <c r="G59" t="s">
        <v>2552</v>
      </c>
      <c r="H59" t="s">
        <v>148</v>
      </c>
      <c r="I59">
        <v>90</v>
      </c>
      <c r="J59">
        <v>1</v>
      </c>
      <c r="K59">
        <v>1</v>
      </c>
      <c r="L59">
        <v>1</v>
      </c>
      <c r="M59">
        <v>0</v>
      </c>
      <c r="N59">
        <v>0</v>
      </c>
      <c r="O59">
        <v>1</v>
      </c>
      <c r="P59">
        <v>1</v>
      </c>
      <c r="Q59" t="s">
        <v>2552</v>
      </c>
      <c r="R59">
        <v>0</v>
      </c>
      <c r="S59">
        <v>0</v>
      </c>
      <c r="T59" t="s">
        <v>2925</v>
      </c>
      <c r="U59" t="s">
        <v>2221</v>
      </c>
      <c r="V59" t="s">
        <v>2254</v>
      </c>
      <c r="W59">
        <v>0</v>
      </c>
      <c r="X59">
        <v>0</v>
      </c>
      <c r="Y59" t="s">
        <v>2526</v>
      </c>
    </row>
    <row r="60" spans="1:25">
      <c r="A60" t="s">
        <v>3042</v>
      </c>
      <c r="B60" t="s">
        <v>3043</v>
      </c>
      <c r="C60" t="s">
        <v>2248</v>
      </c>
      <c r="D60" t="s">
        <v>2461</v>
      </c>
      <c r="E60">
        <v>4</v>
      </c>
      <c r="F60" t="s">
        <v>2824</v>
      </c>
      <c r="G60" t="s">
        <v>2825</v>
      </c>
      <c r="H60" t="s">
        <v>156</v>
      </c>
      <c r="I60">
        <v>60</v>
      </c>
      <c r="J60">
        <v>4</v>
      </c>
      <c r="K60">
        <v>4</v>
      </c>
      <c r="L60">
        <v>0</v>
      </c>
      <c r="M60">
        <v>0</v>
      </c>
      <c r="N60">
        <v>0</v>
      </c>
      <c r="O60">
        <v>4</v>
      </c>
      <c r="P60">
        <v>0</v>
      </c>
      <c r="Q60" t="s">
        <v>2825</v>
      </c>
      <c r="R60">
        <v>0</v>
      </c>
      <c r="S60">
        <v>0</v>
      </c>
      <c r="T60" t="s">
        <v>2833</v>
      </c>
      <c r="U60" t="s">
        <v>2221</v>
      </c>
      <c r="V60" t="s">
        <v>2142</v>
      </c>
      <c r="W60">
        <v>0</v>
      </c>
      <c r="X60">
        <v>0</v>
      </c>
      <c r="Y60" t="s">
        <v>2920</v>
      </c>
    </row>
    <row r="61" spans="1:25">
      <c r="A61" t="s">
        <v>3047</v>
      </c>
      <c r="B61" t="s">
        <v>3048</v>
      </c>
      <c r="C61" t="s">
        <v>2419</v>
      </c>
      <c r="D61" t="s">
        <v>2650</v>
      </c>
      <c r="E61">
        <v>148</v>
      </c>
      <c r="F61" t="s">
        <v>2672</v>
      </c>
      <c r="G61" t="s">
        <v>2673</v>
      </c>
      <c r="H61" t="s">
        <v>156</v>
      </c>
      <c r="I61">
        <v>90</v>
      </c>
      <c r="J61">
        <v>1</v>
      </c>
      <c r="K61">
        <v>1</v>
      </c>
      <c r="L61">
        <v>1</v>
      </c>
      <c r="M61">
        <v>1</v>
      </c>
      <c r="N61">
        <v>1</v>
      </c>
      <c r="O61">
        <v>1</v>
      </c>
      <c r="P61">
        <v>1</v>
      </c>
      <c r="Q61" t="s">
        <v>2673</v>
      </c>
      <c r="R61">
        <v>0</v>
      </c>
      <c r="S61">
        <v>1</v>
      </c>
      <c r="T61" t="s">
        <v>2826</v>
      </c>
      <c r="U61" t="s">
        <v>2221</v>
      </c>
      <c r="V61" t="s">
        <v>2307</v>
      </c>
      <c r="W61">
        <v>142</v>
      </c>
      <c r="X61">
        <v>0</v>
      </c>
      <c r="Y61" t="s">
        <v>2920</v>
      </c>
    </row>
    <row r="62" spans="1:25">
      <c r="A62" t="s">
        <v>2670</v>
      </c>
      <c r="B62" t="s">
        <v>2671</v>
      </c>
      <c r="C62" t="s">
        <v>2419</v>
      </c>
      <c r="D62" t="s">
        <v>2650</v>
      </c>
      <c r="E62">
        <v>148</v>
      </c>
      <c r="F62" t="s">
        <v>2672</v>
      </c>
      <c r="G62" t="s">
        <v>2673</v>
      </c>
      <c r="H62" t="s">
        <v>155</v>
      </c>
      <c r="I62">
        <v>90</v>
      </c>
      <c r="J62">
        <v>1</v>
      </c>
      <c r="K62">
        <v>1</v>
      </c>
      <c r="L62">
        <v>1</v>
      </c>
      <c r="M62">
        <v>1</v>
      </c>
      <c r="N62">
        <v>1</v>
      </c>
      <c r="O62">
        <v>1</v>
      </c>
      <c r="P62">
        <v>1</v>
      </c>
      <c r="Q62" t="s">
        <v>2673</v>
      </c>
      <c r="R62">
        <v>0</v>
      </c>
      <c r="S62">
        <v>1</v>
      </c>
      <c r="T62" t="s">
        <v>2826</v>
      </c>
      <c r="U62" t="s">
        <v>2221</v>
      </c>
      <c r="V62" t="s">
        <v>2307</v>
      </c>
      <c r="W62">
        <v>142</v>
      </c>
      <c r="X62">
        <v>0</v>
      </c>
      <c r="Y62" t="s">
        <v>2819</v>
      </c>
    </row>
    <row r="63" spans="1:25">
      <c r="A63" t="s">
        <v>2675</v>
      </c>
      <c r="B63" t="s">
        <v>2676</v>
      </c>
      <c r="C63" t="s">
        <v>2419</v>
      </c>
      <c r="D63" t="s">
        <v>2650</v>
      </c>
      <c r="E63">
        <v>148</v>
      </c>
      <c r="F63" t="s">
        <v>2672</v>
      </c>
      <c r="G63" t="s">
        <v>2673</v>
      </c>
      <c r="H63" t="s">
        <v>155</v>
      </c>
      <c r="I63">
        <v>90</v>
      </c>
      <c r="J63">
        <v>1</v>
      </c>
      <c r="K63">
        <v>1</v>
      </c>
      <c r="L63">
        <v>1</v>
      </c>
      <c r="M63">
        <v>1</v>
      </c>
      <c r="N63">
        <v>1</v>
      </c>
      <c r="O63">
        <v>1</v>
      </c>
      <c r="P63">
        <v>1</v>
      </c>
      <c r="Q63" t="s">
        <v>2673</v>
      </c>
      <c r="R63">
        <v>0</v>
      </c>
      <c r="S63">
        <v>1</v>
      </c>
      <c r="T63" t="s">
        <v>2826</v>
      </c>
      <c r="U63" t="s">
        <v>2221</v>
      </c>
      <c r="V63" t="s">
        <v>2307</v>
      </c>
      <c r="W63">
        <v>142</v>
      </c>
      <c r="X63">
        <v>0</v>
      </c>
      <c r="Y63" t="s">
        <v>2819</v>
      </c>
    </row>
    <row r="64" spans="1:25">
      <c r="A64" t="s">
        <v>2677</v>
      </c>
      <c r="B64" t="s">
        <v>2678</v>
      </c>
      <c r="C64" t="s">
        <v>2419</v>
      </c>
      <c r="D64" t="s">
        <v>2650</v>
      </c>
      <c r="E64">
        <v>148</v>
      </c>
      <c r="F64" t="s">
        <v>2672</v>
      </c>
      <c r="G64" t="s">
        <v>2673</v>
      </c>
      <c r="H64" t="s">
        <v>155</v>
      </c>
      <c r="I64">
        <v>90</v>
      </c>
      <c r="J64">
        <v>1</v>
      </c>
      <c r="K64">
        <v>1</v>
      </c>
      <c r="L64">
        <v>1</v>
      </c>
      <c r="M64">
        <v>1</v>
      </c>
      <c r="N64">
        <v>1</v>
      </c>
      <c r="O64">
        <v>1</v>
      </c>
      <c r="P64">
        <v>1</v>
      </c>
      <c r="Q64" t="s">
        <v>2673</v>
      </c>
      <c r="R64">
        <v>0</v>
      </c>
      <c r="S64">
        <v>1</v>
      </c>
      <c r="T64" t="s">
        <v>2826</v>
      </c>
      <c r="U64" t="s">
        <v>2221</v>
      </c>
      <c r="V64" t="s">
        <v>2307</v>
      </c>
      <c r="W64">
        <v>142</v>
      </c>
      <c r="X64">
        <v>0</v>
      </c>
      <c r="Y64" t="s">
        <v>2819</v>
      </c>
    </row>
    <row r="65" spans="1:25">
      <c r="A65" t="s">
        <v>2895</v>
      </c>
      <c r="B65" t="s">
        <v>2896</v>
      </c>
      <c r="C65" t="s">
        <v>2897</v>
      </c>
      <c r="D65" t="s">
        <v>2898</v>
      </c>
      <c r="E65">
        <v>173</v>
      </c>
      <c r="F65" t="s">
        <v>2824</v>
      </c>
      <c r="G65" t="s">
        <v>2825</v>
      </c>
      <c r="H65" t="s">
        <v>156</v>
      </c>
      <c r="I65">
        <v>60</v>
      </c>
      <c r="J65">
        <v>1</v>
      </c>
      <c r="K65">
        <v>1</v>
      </c>
      <c r="L65">
        <v>1</v>
      </c>
      <c r="M65">
        <v>1</v>
      </c>
      <c r="N65">
        <v>1</v>
      </c>
      <c r="O65">
        <v>1</v>
      </c>
      <c r="P65">
        <v>1</v>
      </c>
      <c r="Q65" t="s">
        <v>2825</v>
      </c>
      <c r="R65">
        <v>0</v>
      </c>
      <c r="S65">
        <v>1</v>
      </c>
      <c r="T65" t="s">
        <v>2826</v>
      </c>
      <c r="U65" t="s">
        <v>2221</v>
      </c>
      <c r="V65" t="s">
        <v>2136</v>
      </c>
      <c r="W65">
        <v>127</v>
      </c>
      <c r="X65">
        <v>1</v>
      </c>
      <c r="Y65" t="s">
        <v>2920</v>
      </c>
    </row>
    <row r="66" spans="1:25">
      <c r="A66" t="s">
        <v>2899</v>
      </c>
      <c r="B66" t="s">
        <v>2900</v>
      </c>
      <c r="C66" t="s">
        <v>2901</v>
      </c>
      <c r="D66" t="s">
        <v>2902</v>
      </c>
      <c r="E66">
        <v>185</v>
      </c>
      <c r="F66" t="s">
        <v>2824</v>
      </c>
      <c r="G66" t="s">
        <v>2825</v>
      </c>
      <c r="H66" t="s">
        <v>156</v>
      </c>
      <c r="I66">
        <v>60</v>
      </c>
      <c r="J66">
        <v>1</v>
      </c>
      <c r="K66">
        <v>1</v>
      </c>
      <c r="L66">
        <v>1</v>
      </c>
      <c r="M66">
        <v>1</v>
      </c>
      <c r="N66">
        <v>1</v>
      </c>
      <c r="O66">
        <v>1</v>
      </c>
      <c r="P66">
        <v>1</v>
      </c>
      <c r="Q66" t="s">
        <v>2825</v>
      </c>
      <c r="R66">
        <v>0</v>
      </c>
      <c r="S66">
        <v>1</v>
      </c>
      <c r="T66" t="s">
        <v>2826</v>
      </c>
      <c r="U66" t="s">
        <v>2221</v>
      </c>
      <c r="V66" t="s">
        <v>2141</v>
      </c>
      <c r="W66">
        <v>115</v>
      </c>
      <c r="X66">
        <v>0</v>
      </c>
      <c r="Y66" t="s">
        <v>2920</v>
      </c>
    </row>
    <row r="67" spans="1:25">
      <c r="A67" t="s">
        <v>2903</v>
      </c>
      <c r="B67" t="s">
        <v>2904</v>
      </c>
      <c r="C67" t="s">
        <v>2468</v>
      </c>
      <c r="D67" t="s">
        <v>2665</v>
      </c>
      <c r="E67">
        <v>112</v>
      </c>
      <c r="F67" t="s">
        <v>2824</v>
      </c>
      <c r="G67" t="s">
        <v>2825</v>
      </c>
      <c r="H67" t="s">
        <v>156</v>
      </c>
      <c r="I67">
        <v>60</v>
      </c>
      <c r="J67">
        <v>1</v>
      </c>
      <c r="K67">
        <v>1</v>
      </c>
      <c r="L67">
        <v>1</v>
      </c>
      <c r="M67">
        <v>1</v>
      </c>
      <c r="N67">
        <v>1</v>
      </c>
      <c r="O67">
        <v>1</v>
      </c>
      <c r="P67">
        <v>1</v>
      </c>
      <c r="Q67" t="s">
        <v>2825</v>
      </c>
      <c r="R67">
        <v>0</v>
      </c>
      <c r="S67">
        <v>1</v>
      </c>
      <c r="T67" t="s">
        <v>2826</v>
      </c>
      <c r="U67" t="s">
        <v>2221</v>
      </c>
      <c r="V67" t="s">
        <v>2136</v>
      </c>
      <c r="W67">
        <v>72</v>
      </c>
      <c r="X67">
        <v>0</v>
      </c>
      <c r="Y67" t="s">
        <v>2920</v>
      </c>
    </row>
    <row r="68" spans="1:25">
      <c r="A68" t="s">
        <v>2905</v>
      </c>
      <c r="B68" t="s">
        <v>2906</v>
      </c>
      <c r="C68" t="s">
        <v>2421</v>
      </c>
      <c r="D68" t="s">
        <v>2378</v>
      </c>
      <c r="E68">
        <v>116</v>
      </c>
      <c r="F68" t="s">
        <v>2824</v>
      </c>
      <c r="G68" t="s">
        <v>2825</v>
      </c>
      <c r="H68" t="s">
        <v>156</v>
      </c>
      <c r="I68">
        <v>60</v>
      </c>
      <c r="J68">
        <v>1</v>
      </c>
      <c r="K68">
        <v>1</v>
      </c>
      <c r="L68">
        <v>1</v>
      </c>
      <c r="M68">
        <v>1</v>
      </c>
      <c r="N68">
        <v>1</v>
      </c>
      <c r="O68">
        <v>1</v>
      </c>
      <c r="P68">
        <v>1</v>
      </c>
      <c r="Q68" t="s">
        <v>2825</v>
      </c>
      <c r="R68">
        <v>0</v>
      </c>
      <c r="S68">
        <v>1</v>
      </c>
      <c r="T68" t="s">
        <v>2826</v>
      </c>
      <c r="U68" t="s">
        <v>2221</v>
      </c>
      <c r="V68" t="s">
        <v>2307</v>
      </c>
      <c r="W68">
        <v>73</v>
      </c>
      <c r="X68">
        <v>0</v>
      </c>
      <c r="Y68" t="s">
        <v>2920</v>
      </c>
    </row>
    <row r="69" spans="1:25">
      <c r="A69" t="s">
        <v>2907</v>
      </c>
      <c r="B69" t="s">
        <v>2908</v>
      </c>
      <c r="C69" t="s">
        <v>2909</v>
      </c>
      <c r="D69" t="s">
        <v>2910</v>
      </c>
      <c r="E69">
        <v>197</v>
      </c>
      <c r="F69" t="s">
        <v>2824</v>
      </c>
      <c r="G69" t="s">
        <v>2825</v>
      </c>
      <c r="H69" t="s">
        <v>156</v>
      </c>
      <c r="I69">
        <v>60</v>
      </c>
      <c r="J69">
        <v>1</v>
      </c>
      <c r="K69">
        <v>1</v>
      </c>
      <c r="L69">
        <v>1</v>
      </c>
      <c r="M69">
        <v>1</v>
      </c>
      <c r="N69">
        <v>1</v>
      </c>
      <c r="O69">
        <v>1</v>
      </c>
      <c r="P69">
        <v>1</v>
      </c>
      <c r="Q69" t="s">
        <v>2825</v>
      </c>
      <c r="R69">
        <v>0</v>
      </c>
      <c r="S69">
        <v>1</v>
      </c>
      <c r="T69" t="s">
        <v>2826</v>
      </c>
      <c r="U69" t="s">
        <v>2221</v>
      </c>
      <c r="V69" t="s">
        <v>2136</v>
      </c>
      <c r="W69">
        <v>74</v>
      </c>
      <c r="X69">
        <v>0</v>
      </c>
      <c r="Y69" t="s">
        <v>2920</v>
      </c>
    </row>
    <row r="70" spans="1:25">
      <c r="A70" t="s">
        <v>2911</v>
      </c>
      <c r="B70" t="s">
        <v>2912</v>
      </c>
      <c r="C70" t="s">
        <v>2913</v>
      </c>
      <c r="D70" t="s">
        <v>2914</v>
      </c>
      <c r="E70">
        <v>182</v>
      </c>
      <c r="F70" t="s">
        <v>2824</v>
      </c>
      <c r="G70" t="s">
        <v>2825</v>
      </c>
      <c r="H70" t="s">
        <v>156</v>
      </c>
      <c r="I70">
        <v>60</v>
      </c>
      <c r="J70">
        <v>1</v>
      </c>
      <c r="K70">
        <v>1</v>
      </c>
      <c r="L70">
        <v>1</v>
      </c>
      <c r="M70">
        <v>1</v>
      </c>
      <c r="N70">
        <v>1</v>
      </c>
      <c r="O70">
        <v>1</v>
      </c>
      <c r="P70">
        <v>1</v>
      </c>
      <c r="Q70" t="s">
        <v>2825</v>
      </c>
      <c r="R70">
        <v>0</v>
      </c>
      <c r="S70">
        <v>1</v>
      </c>
      <c r="T70" t="s">
        <v>2826</v>
      </c>
      <c r="U70" t="s">
        <v>2221</v>
      </c>
      <c r="V70" t="s">
        <v>2364</v>
      </c>
      <c r="W70">
        <v>75</v>
      </c>
      <c r="X70">
        <v>0</v>
      </c>
      <c r="Y70" t="s">
        <v>2920</v>
      </c>
    </row>
    <row r="71" spans="1:25">
      <c r="A71" t="s">
        <v>2915</v>
      </c>
      <c r="B71" t="s">
        <v>2916</v>
      </c>
      <c r="C71" t="s">
        <v>2366</v>
      </c>
      <c r="D71" t="s">
        <v>2917</v>
      </c>
      <c r="E71">
        <v>110</v>
      </c>
      <c r="F71" t="s">
        <v>2824</v>
      </c>
      <c r="G71" t="s">
        <v>2825</v>
      </c>
      <c r="H71" t="s">
        <v>156</v>
      </c>
      <c r="I71">
        <v>60</v>
      </c>
      <c r="J71">
        <v>1</v>
      </c>
      <c r="K71">
        <v>1</v>
      </c>
      <c r="L71">
        <v>1</v>
      </c>
      <c r="M71">
        <v>1</v>
      </c>
      <c r="N71">
        <v>1</v>
      </c>
      <c r="O71">
        <v>1</v>
      </c>
      <c r="P71">
        <v>1</v>
      </c>
      <c r="Q71" t="s">
        <v>2825</v>
      </c>
      <c r="R71">
        <v>0</v>
      </c>
      <c r="S71">
        <v>1</v>
      </c>
      <c r="T71" t="s">
        <v>2826</v>
      </c>
      <c r="U71" t="s">
        <v>2221</v>
      </c>
      <c r="V71" t="s">
        <v>2244</v>
      </c>
      <c r="W71">
        <v>76</v>
      </c>
      <c r="X71">
        <v>0</v>
      </c>
      <c r="Y71" t="s">
        <v>2920</v>
      </c>
    </row>
    <row r="72" spans="1:25">
      <c r="A72" t="s">
        <v>3216</v>
      </c>
      <c r="B72" t="s">
        <v>3217</v>
      </c>
      <c r="C72" t="s">
        <v>2419</v>
      </c>
      <c r="D72" t="s">
        <v>2650</v>
      </c>
      <c r="E72">
        <v>148</v>
      </c>
      <c r="F72" t="s">
        <v>2672</v>
      </c>
      <c r="G72" t="s">
        <v>2673</v>
      </c>
      <c r="H72" t="s">
        <v>155</v>
      </c>
      <c r="I72">
        <v>90</v>
      </c>
      <c r="J72">
        <v>1</v>
      </c>
      <c r="K72">
        <v>1</v>
      </c>
      <c r="L72">
        <v>1</v>
      </c>
      <c r="M72">
        <v>1</v>
      </c>
      <c r="N72">
        <v>1</v>
      </c>
      <c r="O72">
        <v>1</v>
      </c>
      <c r="P72">
        <v>1</v>
      </c>
      <c r="Q72" t="s">
        <v>2673</v>
      </c>
      <c r="R72">
        <v>0</v>
      </c>
      <c r="S72">
        <v>1</v>
      </c>
      <c r="T72" t="s">
        <v>2826</v>
      </c>
      <c r="U72" t="s">
        <v>2221</v>
      </c>
      <c r="V72" t="s">
        <v>2307</v>
      </c>
      <c r="W72">
        <v>142</v>
      </c>
      <c r="X72">
        <v>0</v>
      </c>
      <c r="Y72" t="s">
        <v>2819</v>
      </c>
    </row>
    <row r="73" spans="1:25">
      <c r="A73" t="s">
        <v>3218</v>
      </c>
      <c r="B73" t="s">
        <v>3219</v>
      </c>
      <c r="C73" t="s">
        <v>2419</v>
      </c>
      <c r="D73" t="s">
        <v>2650</v>
      </c>
      <c r="E73">
        <v>148</v>
      </c>
      <c r="F73" t="s">
        <v>2672</v>
      </c>
      <c r="G73" t="s">
        <v>2673</v>
      </c>
      <c r="H73" t="s">
        <v>155</v>
      </c>
      <c r="I73">
        <v>90</v>
      </c>
      <c r="J73">
        <v>1</v>
      </c>
      <c r="K73">
        <v>1</v>
      </c>
      <c r="L73">
        <v>1</v>
      </c>
      <c r="M73">
        <v>1</v>
      </c>
      <c r="N73">
        <v>1</v>
      </c>
      <c r="O73">
        <v>1</v>
      </c>
      <c r="P73">
        <v>1</v>
      </c>
      <c r="Q73" t="s">
        <v>2673</v>
      </c>
      <c r="R73">
        <v>0</v>
      </c>
      <c r="S73">
        <v>1</v>
      </c>
      <c r="T73" t="s">
        <v>2826</v>
      </c>
      <c r="U73" t="s">
        <v>2221</v>
      </c>
      <c r="V73" t="s">
        <v>2307</v>
      </c>
      <c r="W73">
        <v>142</v>
      </c>
      <c r="X73">
        <v>0</v>
      </c>
      <c r="Y73" t="s">
        <v>2819</v>
      </c>
    </row>
    <row r="74" spans="1:25">
      <c r="A74" t="s">
        <v>3220</v>
      </c>
      <c r="B74" t="s">
        <v>3221</v>
      </c>
      <c r="C74" t="s">
        <v>2726</v>
      </c>
      <c r="D74" t="s">
        <v>2471</v>
      </c>
      <c r="E74">
        <v>209</v>
      </c>
      <c r="F74" t="s">
        <v>2672</v>
      </c>
      <c r="G74" t="s">
        <v>2673</v>
      </c>
      <c r="H74" t="s">
        <v>155</v>
      </c>
      <c r="I74">
        <v>90</v>
      </c>
      <c r="J74">
        <v>1</v>
      </c>
      <c r="K74">
        <v>1</v>
      </c>
      <c r="L74">
        <v>1</v>
      </c>
      <c r="M74">
        <v>1</v>
      </c>
      <c r="N74">
        <v>1</v>
      </c>
      <c r="O74">
        <v>1</v>
      </c>
      <c r="P74">
        <v>1</v>
      </c>
      <c r="Q74" t="s">
        <v>2673</v>
      </c>
      <c r="R74">
        <v>0</v>
      </c>
      <c r="S74">
        <v>1</v>
      </c>
      <c r="T74" t="s">
        <v>2826</v>
      </c>
      <c r="U74" t="s">
        <v>2221</v>
      </c>
      <c r="V74" t="s">
        <v>2138</v>
      </c>
      <c r="W74">
        <v>144</v>
      </c>
      <c r="X74">
        <v>0</v>
      </c>
      <c r="Y74" t="s">
        <v>2819</v>
      </c>
    </row>
    <row r="75" spans="1:25">
      <c r="A75" t="s">
        <v>3222</v>
      </c>
      <c r="B75" t="s">
        <v>3223</v>
      </c>
      <c r="C75" t="s">
        <v>2726</v>
      </c>
      <c r="D75" t="s">
        <v>2471</v>
      </c>
      <c r="E75">
        <v>209</v>
      </c>
      <c r="F75" t="s">
        <v>2672</v>
      </c>
      <c r="G75" t="s">
        <v>2673</v>
      </c>
      <c r="H75" t="s">
        <v>156</v>
      </c>
      <c r="I75">
        <v>90</v>
      </c>
      <c r="J75">
        <v>1</v>
      </c>
      <c r="K75">
        <v>1</v>
      </c>
      <c r="L75">
        <v>1</v>
      </c>
      <c r="M75">
        <v>1</v>
      </c>
      <c r="N75">
        <v>1</v>
      </c>
      <c r="O75">
        <v>1</v>
      </c>
      <c r="P75">
        <v>1</v>
      </c>
      <c r="Q75" t="s">
        <v>2673</v>
      </c>
      <c r="R75">
        <v>0</v>
      </c>
      <c r="S75">
        <v>1</v>
      </c>
      <c r="T75" t="s">
        <v>2826</v>
      </c>
      <c r="U75" t="s">
        <v>2221</v>
      </c>
      <c r="V75" t="s">
        <v>2138</v>
      </c>
      <c r="W75">
        <v>144</v>
      </c>
      <c r="X75">
        <v>0</v>
      </c>
      <c r="Y75" t="s">
        <v>2920</v>
      </c>
    </row>
    <row r="76" spans="1:25">
      <c r="A76" t="s">
        <v>3224</v>
      </c>
      <c r="B76" t="s">
        <v>3225</v>
      </c>
      <c r="C76" t="s">
        <v>2757</v>
      </c>
      <c r="D76" t="s">
        <v>2471</v>
      </c>
      <c r="E76">
        <v>209</v>
      </c>
      <c r="F76" t="s">
        <v>2672</v>
      </c>
      <c r="G76" t="s">
        <v>2673</v>
      </c>
      <c r="H76" t="s">
        <v>155</v>
      </c>
      <c r="I76">
        <v>90</v>
      </c>
      <c r="J76">
        <v>1</v>
      </c>
      <c r="K76">
        <v>1</v>
      </c>
      <c r="L76">
        <v>1</v>
      </c>
      <c r="M76">
        <v>1</v>
      </c>
      <c r="N76">
        <v>1</v>
      </c>
      <c r="O76">
        <v>1</v>
      </c>
      <c r="P76">
        <v>1</v>
      </c>
      <c r="Q76" t="s">
        <v>2673</v>
      </c>
      <c r="R76">
        <v>0</v>
      </c>
      <c r="S76">
        <v>1</v>
      </c>
      <c r="T76" t="s">
        <v>2826</v>
      </c>
      <c r="U76" t="s">
        <v>2221</v>
      </c>
      <c r="V76" t="s">
        <v>2138</v>
      </c>
      <c r="W76">
        <v>144</v>
      </c>
      <c r="X76">
        <v>0</v>
      </c>
      <c r="Y76" t="s">
        <v>2819</v>
      </c>
    </row>
    <row r="77" spans="1:25">
      <c r="A77" t="s">
        <v>2621</v>
      </c>
      <c r="B77" t="s">
        <v>2622</v>
      </c>
      <c r="C77" t="s">
        <v>2314</v>
      </c>
      <c r="D77" t="s">
        <v>2482</v>
      </c>
      <c r="E77">
        <v>34</v>
      </c>
      <c r="F77" t="s">
        <v>2637</v>
      </c>
      <c r="G77" t="s">
        <v>2638</v>
      </c>
      <c r="H77" t="s">
        <v>153</v>
      </c>
      <c r="I77">
        <v>90</v>
      </c>
      <c r="J77">
        <v>1</v>
      </c>
      <c r="K77">
        <v>1</v>
      </c>
      <c r="L77">
        <v>1</v>
      </c>
      <c r="M77">
        <v>1</v>
      </c>
      <c r="N77">
        <v>0</v>
      </c>
      <c r="O77">
        <v>1</v>
      </c>
      <c r="P77">
        <v>1</v>
      </c>
      <c r="Q77" t="s">
        <v>2638</v>
      </c>
      <c r="R77">
        <v>0</v>
      </c>
      <c r="S77">
        <v>1</v>
      </c>
      <c r="T77" t="s">
        <v>2619</v>
      </c>
      <c r="U77" t="s">
        <v>2221</v>
      </c>
      <c r="V77" t="s">
        <v>2310</v>
      </c>
      <c r="W77">
        <v>20</v>
      </c>
      <c r="X77">
        <v>0</v>
      </c>
      <c r="Y77" t="s">
        <v>2683</v>
      </c>
    </row>
    <row r="78" spans="1:25">
      <c r="A78" t="s">
        <v>2631</v>
      </c>
      <c r="B78" t="s">
        <v>2632</v>
      </c>
      <c r="C78" t="s">
        <v>2450</v>
      </c>
      <c r="D78" t="s">
        <v>2569</v>
      </c>
      <c r="E78">
        <v>126</v>
      </c>
      <c r="F78" t="s">
        <v>2681</v>
      </c>
      <c r="G78" t="s">
        <v>2682</v>
      </c>
      <c r="H78" t="s">
        <v>153</v>
      </c>
      <c r="I78">
        <v>90</v>
      </c>
      <c r="J78">
        <v>1</v>
      </c>
      <c r="K78">
        <v>1</v>
      </c>
      <c r="L78">
        <v>1</v>
      </c>
      <c r="M78">
        <v>1</v>
      </c>
      <c r="N78">
        <v>0</v>
      </c>
      <c r="O78">
        <v>1</v>
      </c>
      <c r="P78">
        <v>1</v>
      </c>
      <c r="Q78" t="s">
        <v>2682</v>
      </c>
      <c r="R78">
        <v>0</v>
      </c>
      <c r="S78">
        <v>1</v>
      </c>
      <c r="T78" t="s">
        <v>2619</v>
      </c>
      <c r="U78" t="s">
        <v>2221</v>
      </c>
      <c r="V78" t="s">
        <v>2235</v>
      </c>
      <c r="W78">
        <v>93</v>
      </c>
      <c r="X78">
        <v>0</v>
      </c>
      <c r="Y78" t="s">
        <v>2683</v>
      </c>
    </row>
    <row r="79" spans="1:25">
      <c r="A79" t="s">
        <v>2633</v>
      </c>
      <c r="B79" t="s">
        <v>2634</v>
      </c>
      <c r="C79" t="s">
        <v>2635</v>
      </c>
      <c r="D79" t="s">
        <v>2636</v>
      </c>
      <c r="E79">
        <v>185</v>
      </c>
      <c r="F79" t="s">
        <v>2983</v>
      </c>
      <c r="G79" t="s">
        <v>2984</v>
      </c>
      <c r="H79" t="s">
        <v>155</v>
      </c>
      <c r="I79">
        <v>90</v>
      </c>
      <c r="J79">
        <v>1</v>
      </c>
      <c r="K79">
        <v>1</v>
      </c>
      <c r="L79">
        <v>1</v>
      </c>
      <c r="M79">
        <v>1</v>
      </c>
      <c r="N79">
        <v>0</v>
      </c>
      <c r="O79">
        <v>1</v>
      </c>
      <c r="P79">
        <v>1</v>
      </c>
      <c r="Q79" t="s">
        <v>2984</v>
      </c>
      <c r="R79">
        <v>0</v>
      </c>
      <c r="S79">
        <v>1</v>
      </c>
      <c r="T79" t="s">
        <v>2619</v>
      </c>
      <c r="U79" t="s">
        <v>2221</v>
      </c>
      <c r="V79" t="s">
        <v>2287</v>
      </c>
      <c r="W79">
        <v>117</v>
      </c>
      <c r="X79">
        <v>0</v>
      </c>
      <c r="Y79" t="s">
        <v>2819</v>
      </c>
    </row>
    <row r="80" spans="1:25">
      <c r="A80" t="s">
        <v>2639</v>
      </c>
      <c r="B80" t="s">
        <v>2640</v>
      </c>
      <c r="C80" t="s">
        <v>2641</v>
      </c>
      <c r="D80" t="s">
        <v>2247</v>
      </c>
      <c r="E80">
        <v>221</v>
      </c>
      <c r="F80" t="s">
        <v>2681</v>
      </c>
      <c r="G80" t="s">
        <v>2682</v>
      </c>
      <c r="H80" t="s">
        <v>153</v>
      </c>
      <c r="I80">
        <v>90</v>
      </c>
      <c r="J80">
        <v>1</v>
      </c>
      <c r="K80">
        <v>1</v>
      </c>
      <c r="L80">
        <v>1</v>
      </c>
      <c r="M80">
        <v>1</v>
      </c>
      <c r="N80">
        <v>0</v>
      </c>
      <c r="O80">
        <v>1</v>
      </c>
      <c r="P80">
        <v>1</v>
      </c>
      <c r="Q80" t="s">
        <v>2682</v>
      </c>
      <c r="R80">
        <v>0</v>
      </c>
      <c r="S80">
        <v>1</v>
      </c>
      <c r="T80" t="s">
        <v>2619</v>
      </c>
      <c r="U80" t="s">
        <v>2221</v>
      </c>
      <c r="V80" t="s">
        <v>2141</v>
      </c>
      <c r="W80">
        <v>122</v>
      </c>
      <c r="X80">
        <v>0</v>
      </c>
      <c r="Y80" t="s">
        <v>2683</v>
      </c>
    </row>
    <row r="81" spans="1:25">
      <c r="A81" t="s">
        <v>2849</v>
      </c>
      <c r="B81" t="s">
        <v>2850</v>
      </c>
      <c r="C81" t="s">
        <v>2360</v>
      </c>
      <c r="D81" t="s">
        <v>2851</v>
      </c>
      <c r="E81">
        <v>29</v>
      </c>
      <c r="F81" t="s">
        <v>2801</v>
      </c>
      <c r="G81" t="s">
        <v>2802</v>
      </c>
      <c r="H81" t="s">
        <v>154</v>
      </c>
      <c r="I81">
        <v>90</v>
      </c>
      <c r="J81">
        <v>1</v>
      </c>
      <c r="K81">
        <v>1</v>
      </c>
      <c r="L81">
        <v>1</v>
      </c>
      <c r="M81">
        <v>1</v>
      </c>
      <c r="N81">
        <v>1</v>
      </c>
      <c r="O81">
        <v>1</v>
      </c>
      <c r="P81">
        <v>1</v>
      </c>
      <c r="Q81" t="s">
        <v>2802</v>
      </c>
      <c r="R81">
        <v>0</v>
      </c>
      <c r="S81">
        <v>1</v>
      </c>
      <c r="T81" t="s">
        <v>2655</v>
      </c>
      <c r="U81" t="s">
        <v>2221</v>
      </c>
      <c r="V81" t="s">
        <v>2140</v>
      </c>
      <c r="W81">
        <v>16</v>
      </c>
      <c r="X81">
        <v>0</v>
      </c>
      <c r="Y81" t="s">
        <v>2800</v>
      </c>
    </row>
    <row r="82" spans="1:25">
      <c r="A82" t="s">
        <v>3132</v>
      </c>
      <c r="B82" t="s">
        <v>3133</v>
      </c>
      <c r="C82" t="s">
        <v>2427</v>
      </c>
      <c r="D82" t="s">
        <v>3134</v>
      </c>
      <c r="E82">
        <v>144</v>
      </c>
      <c r="F82" t="s">
        <v>3135</v>
      </c>
      <c r="G82" t="s">
        <v>3136</v>
      </c>
      <c r="H82" t="s">
        <v>155</v>
      </c>
      <c r="I82">
        <v>90</v>
      </c>
      <c r="J82">
        <v>1</v>
      </c>
      <c r="K82">
        <v>1</v>
      </c>
      <c r="L82">
        <v>1</v>
      </c>
      <c r="M82">
        <v>1</v>
      </c>
      <c r="N82">
        <v>1</v>
      </c>
      <c r="O82">
        <v>1</v>
      </c>
      <c r="P82">
        <v>1</v>
      </c>
      <c r="Q82" t="s">
        <v>3136</v>
      </c>
      <c r="R82">
        <v>0</v>
      </c>
      <c r="S82">
        <v>1</v>
      </c>
      <c r="T82" t="s">
        <v>2826</v>
      </c>
      <c r="U82" t="s">
        <v>2221</v>
      </c>
      <c r="V82" t="s">
        <v>2307</v>
      </c>
      <c r="W82">
        <v>138</v>
      </c>
      <c r="X82">
        <v>0</v>
      </c>
      <c r="Y82" t="s">
        <v>2819</v>
      </c>
    </row>
    <row r="83" spans="1:25">
      <c r="A83" t="s">
        <v>3137</v>
      </c>
      <c r="B83" t="s">
        <v>3138</v>
      </c>
      <c r="C83" t="s">
        <v>2165</v>
      </c>
      <c r="D83" t="s">
        <v>3139</v>
      </c>
      <c r="E83">
        <v>0</v>
      </c>
      <c r="F83" t="s">
        <v>3135</v>
      </c>
      <c r="G83" t="s">
        <v>3136</v>
      </c>
      <c r="H83" t="s">
        <v>154</v>
      </c>
      <c r="I83">
        <v>90</v>
      </c>
      <c r="J83">
        <v>0</v>
      </c>
      <c r="K83">
        <v>1</v>
      </c>
      <c r="L83">
        <v>0</v>
      </c>
      <c r="M83">
        <v>0</v>
      </c>
      <c r="N83">
        <v>0</v>
      </c>
      <c r="O83">
        <v>0</v>
      </c>
      <c r="P83">
        <v>0</v>
      </c>
      <c r="Q83" t="s">
        <v>3136</v>
      </c>
      <c r="R83">
        <v>0</v>
      </c>
      <c r="S83">
        <v>0</v>
      </c>
      <c r="T83" t="s">
        <v>2833</v>
      </c>
      <c r="U83" t="s">
        <v>2221</v>
      </c>
      <c r="V83" t="s">
        <v>2228</v>
      </c>
      <c r="W83">
        <v>0</v>
      </c>
      <c r="X83">
        <v>0</v>
      </c>
      <c r="Y83" t="s">
        <v>2800</v>
      </c>
    </row>
    <row r="84" spans="1:25">
      <c r="A84" t="s">
        <v>2684</v>
      </c>
      <c r="B84" t="s">
        <v>2685</v>
      </c>
      <c r="C84" t="s">
        <v>2686</v>
      </c>
      <c r="D84" t="s">
        <v>2687</v>
      </c>
      <c r="E84">
        <v>226</v>
      </c>
      <c r="F84" t="s">
        <v>2688</v>
      </c>
      <c r="G84" t="s">
        <v>2689</v>
      </c>
      <c r="H84" t="s">
        <v>152</v>
      </c>
      <c r="I84">
        <v>90</v>
      </c>
      <c r="J84">
        <v>1</v>
      </c>
      <c r="K84">
        <v>1</v>
      </c>
      <c r="L84">
        <v>1</v>
      </c>
      <c r="M84">
        <v>1</v>
      </c>
      <c r="N84">
        <v>0</v>
      </c>
      <c r="O84">
        <v>1</v>
      </c>
      <c r="P84">
        <v>1</v>
      </c>
      <c r="Q84" t="s">
        <v>2689</v>
      </c>
      <c r="R84">
        <v>0</v>
      </c>
      <c r="S84">
        <v>1</v>
      </c>
      <c r="T84" t="s">
        <v>2619</v>
      </c>
      <c r="U84" t="s">
        <v>2221</v>
      </c>
      <c r="V84" t="s">
        <v>2303</v>
      </c>
      <c r="W84">
        <v>199</v>
      </c>
      <c r="X84">
        <v>0</v>
      </c>
      <c r="Y84" t="s">
        <v>2615</v>
      </c>
    </row>
    <row r="85" spans="1:25">
      <c r="A85" t="s">
        <v>2855</v>
      </c>
      <c r="B85" t="s">
        <v>2856</v>
      </c>
      <c r="C85" t="s">
        <v>2233</v>
      </c>
      <c r="D85" t="s">
        <v>2857</v>
      </c>
      <c r="E85">
        <v>45</v>
      </c>
      <c r="F85" t="s">
        <v>2853</v>
      </c>
      <c r="G85" t="s">
        <v>2854</v>
      </c>
      <c r="H85" t="s">
        <v>153</v>
      </c>
      <c r="I85">
        <v>90</v>
      </c>
      <c r="J85">
        <v>1</v>
      </c>
      <c r="K85">
        <v>1</v>
      </c>
      <c r="L85">
        <v>1</v>
      </c>
      <c r="M85">
        <v>1</v>
      </c>
      <c r="N85">
        <v>0</v>
      </c>
      <c r="O85">
        <v>1</v>
      </c>
      <c r="P85">
        <v>1</v>
      </c>
      <c r="Q85" t="s">
        <v>2854</v>
      </c>
      <c r="R85">
        <v>0</v>
      </c>
      <c r="S85">
        <v>1</v>
      </c>
      <c r="T85" t="s">
        <v>2655</v>
      </c>
      <c r="U85" t="s">
        <v>2221</v>
      </c>
      <c r="V85" t="s">
        <v>2226</v>
      </c>
      <c r="W85">
        <v>26</v>
      </c>
      <c r="X85">
        <v>0</v>
      </c>
      <c r="Y85" t="s">
        <v>2683</v>
      </c>
    </row>
    <row r="86" spans="1:25">
      <c r="A86" t="s">
        <v>2858</v>
      </c>
      <c r="B86" t="s">
        <v>2859</v>
      </c>
      <c r="C86" t="s">
        <v>2860</v>
      </c>
      <c r="D86" t="s">
        <v>2861</v>
      </c>
      <c r="E86">
        <v>183</v>
      </c>
      <c r="F86" t="s">
        <v>6722</v>
      </c>
      <c r="G86" t="s">
        <v>6723</v>
      </c>
      <c r="H86" t="s">
        <v>157</v>
      </c>
      <c r="I86">
        <v>50</v>
      </c>
      <c r="J86">
        <v>0</v>
      </c>
      <c r="K86">
        <v>0</v>
      </c>
      <c r="L86">
        <v>1</v>
      </c>
      <c r="M86">
        <v>0</v>
      </c>
      <c r="N86">
        <v>1</v>
      </c>
      <c r="O86">
        <v>0</v>
      </c>
      <c r="P86">
        <v>1</v>
      </c>
      <c r="Q86" t="s">
        <v>6723</v>
      </c>
      <c r="R86">
        <v>0</v>
      </c>
      <c r="S86">
        <v>1</v>
      </c>
      <c r="T86" t="s">
        <v>2655</v>
      </c>
      <c r="U86" t="s">
        <v>2221</v>
      </c>
      <c r="V86" t="s">
        <v>2136</v>
      </c>
      <c r="W86">
        <v>130</v>
      </c>
      <c r="X86">
        <v>1</v>
      </c>
      <c r="Y86" t="s">
        <v>3246</v>
      </c>
    </row>
    <row r="87" spans="1:25">
      <c r="A87" t="s">
        <v>2862</v>
      </c>
      <c r="B87" t="s">
        <v>2863</v>
      </c>
      <c r="C87" t="s">
        <v>2864</v>
      </c>
      <c r="D87" t="s">
        <v>2865</v>
      </c>
      <c r="E87">
        <v>189</v>
      </c>
      <c r="F87" t="s">
        <v>2718</v>
      </c>
      <c r="G87" t="s">
        <v>2719</v>
      </c>
      <c r="H87" t="s">
        <v>154</v>
      </c>
      <c r="I87">
        <v>90</v>
      </c>
      <c r="J87">
        <v>1</v>
      </c>
      <c r="K87">
        <v>1</v>
      </c>
      <c r="L87">
        <v>1</v>
      </c>
      <c r="M87">
        <v>1</v>
      </c>
      <c r="N87">
        <v>1</v>
      </c>
      <c r="O87">
        <v>1</v>
      </c>
      <c r="P87">
        <v>1</v>
      </c>
      <c r="Q87" t="s">
        <v>2719</v>
      </c>
      <c r="R87">
        <v>0</v>
      </c>
      <c r="S87">
        <v>1</v>
      </c>
      <c r="T87" t="s">
        <v>2655</v>
      </c>
      <c r="U87" t="s">
        <v>2221</v>
      </c>
      <c r="V87" t="s">
        <v>2303</v>
      </c>
      <c r="W87">
        <v>167</v>
      </c>
      <c r="X87">
        <v>0</v>
      </c>
      <c r="Y87" t="s">
        <v>2800</v>
      </c>
    </row>
    <row r="88" spans="1:25">
      <c r="A88" t="s">
        <v>2866</v>
      </c>
      <c r="B88" t="s">
        <v>2867</v>
      </c>
      <c r="C88" t="s">
        <v>2868</v>
      </c>
      <c r="D88" t="s">
        <v>2869</v>
      </c>
      <c r="E88">
        <v>128</v>
      </c>
      <c r="F88" t="s">
        <v>2718</v>
      </c>
      <c r="G88" t="s">
        <v>2719</v>
      </c>
      <c r="H88" t="s">
        <v>154</v>
      </c>
      <c r="I88">
        <v>90</v>
      </c>
      <c r="J88">
        <v>1</v>
      </c>
      <c r="K88">
        <v>1</v>
      </c>
      <c r="L88">
        <v>1</v>
      </c>
      <c r="M88">
        <v>1</v>
      </c>
      <c r="N88">
        <v>1</v>
      </c>
      <c r="O88">
        <v>1</v>
      </c>
      <c r="P88">
        <v>1</v>
      </c>
      <c r="Q88" t="s">
        <v>2719</v>
      </c>
      <c r="R88">
        <v>0</v>
      </c>
      <c r="S88">
        <v>1</v>
      </c>
      <c r="T88" t="s">
        <v>2655</v>
      </c>
      <c r="U88" t="s">
        <v>2221</v>
      </c>
      <c r="V88" t="s">
        <v>2222</v>
      </c>
      <c r="W88">
        <v>67</v>
      </c>
      <c r="X88">
        <v>0</v>
      </c>
      <c r="Y88" t="s">
        <v>2800</v>
      </c>
    </row>
    <row r="89" spans="1:25">
      <c r="A89" t="s">
        <v>2870</v>
      </c>
      <c r="B89" t="s">
        <v>2871</v>
      </c>
      <c r="C89" t="s">
        <v>2872</v>
      </c>
      <c r="D89" t="s">
        <v>2873</v>
      </c>
      <c r="E89">
        <v>159</v>
      </c>
      <c r="F89" t="s">
        <v>2718</v>
      </c>
      <c r="G89" t="s">
        <v>2719</v>
      </c>
      <c r="H89" t="s">
        <v>155</v>
      </c>
      <c r="I89">
        <v>90</v>
      </c>
      <c r="J89">
        <v>1</v>
      </c>
      <c r="K89">
        <v>1</v>
      </c>
      <c r="L89">
        <v>1</v>
      </c>
      <c r="M89">
        <v>1</v>
      </c>
      <c r="N89">
        <v>1</v>
      </c>
      <c r="O89">
        <v>1</v>
      </c>
      <c r="P89">
        <v>1</v>
      </c>
      <c r="Q89" t="s">
        <v>2719</v>
      </c>
      <c r="R89">
        <v>0</v>
      </c>
      <c r="S89">
        <v>1</v>
      </c>
      <c r="T89" t="s">
        <v>2655</v>
      </c>
      <c r="U89" t="s">
        <v>2221</v>
      </c>
      <c r="V89" t="s">
        <v>2307</v>
      </c>
      <c r="W89">
        <v>140</v>
      </c>
      <c r="X89">
        <v>0</v>
      </c>
      <c r="Y89" t="s">
        <v>2819</v>
      </c>
    </row>
    <row r="90" spans="1:25">
      <c r="A90" t="s">
        <v>2874</v>
      </c>
      <c r="B90" t="s">
        <v>2875</v>
      </c>
      <c r="C90" t="s">
        <v>2152</v>
      </c>
      <c r="D90" t="s">
        <v>2379</v>
      </c>
      <c r="E90">
        <v>101</v>
      </c>
      <c r="F90" t="s">
        <v>2718</v>
      </c>
      <c r="G90" t="s">
        <v>2719</v>
      </c>
      <c r="H90" t="s">
        <v>154</v>
      </c>
      <c r="I90">
        <v>90</v>
      </c>
      <c r="J90">
        <v>1</v>
      </c>
      <c r="K90">
        <v>1</v>
      </c>
      <c r="L90">
        <v>1</v>
      </c>
      <c r="M90">
        <v>1</v>
      </c>
      <c r="N90">
        <v>1</v>
      </c>
      <c r="O90">
        <v>1</v>
      </c>
      <c r="P90">
        <v>1</v>
      </c>
      <c r="Q90" t="s">
        <v>2719</v>
      </c>
      <c r="R90">
        <v>0</v>
      </c>
      <c r="S90">
        <v>1</v>
      </c>
      <c r="T90" t="s">
        <v>2655</v>
      </c>
      <c r="U90" t="s">
        <v>2221</v>
      </c>
      <c r="V90" t="s">
        <v>2136</v>
      </c>
      <c r="W90">
        <v>76</v>
      </c>
      <c r="X90">
        <v>0</v>
      </c>
      <c r="Y90" t="s">
        <v>2800</v>
      </c>
    </row>
    <row r="91" spans="1:25">
      <c r="A91" t="s">
        <v>2876</v>
      </c>
      <c r="B91" t="s">
        <v>2877</v>
      </c>
      <c r="C91" t="s">
        <v>2878</v>
      </c>
      <c r="D91" t="s">
        <v>2879</v>
      </c>
      <c r="E91">
        <v>79</v>
      </c>
      <c r="F91" t="s">
        <v>2718</v>
      </c>
      <c r="G91" t="s">
        <v>2719</v>
      </c>
      <c r="H91" t="s">
        <v>154</v>
      </c>
      <c r="I91">
        <v>90</v>
      </c>
      <c r="J91">
        <v>1</v>
      </c>
      <c r="K91">
        <v>1</v>
      </c>
      <c r="L91">
        <v>1</v>
      </c>
      <c r="M91">
        <v>1</v>
      </c>
      <c r="N91">
        <v>1</v>
      </c>
      <c r="O91">
        <v>1</v>
      </c>
      <c r="P91">
        <v>1</v>
      </c>
      <c r="Q91" t="s">
        <v>2719</v>
      </c>
      <c r="R91">
        <v>0</v>
      </c>
      <c r="S91">
        <v>1</v>
      </c>
      <c r="T91" t="s">
        <v>2655</v>
      </c>
      <c r="U91" t="s">
        <v>2221</v>
      </c>
      <c r="V91" t="s">
        <v>2222</v>
      </c>
      <c r="W91">
        <v>42</v>
      </c>
      <c r="X91">
        <v>0</v>
      </c>
      <c r="Y91" t="s">
        <v>2800</v>
      </c>
    </row>
    <row r="92" spans="1:25">
      <c r="A92" t="s">
        <v>2880</v>
      </c>
      <c r="B92" t="s">
        <v>2881</v>
      </c>
      <c r="C92" t="s">
        <v>2882</v>
      </c>
      <c r="D92" t="s">
        <v>2767</v>
      </c>
      <c r="E92">
        <v>128</v>
      </c>
      <c r="F92" t="s">
        <v>2646</v>
      </c>
      <c r="G92" t="s">
        <v>2647</v>
      </c>
      <c r="H92" t="s">
        <v>153</v>
      </c>
      <c r="I92">
        <v>90</v>
      </c>
      <c r="J92">
        <v>1</v>
      </c>
      <c r="K92">
        <v>1</v>
      </c>
      <c r="L92">
        <v>1</v>
      </c>
      <c r="M92">
        <v>1</v>
      </c>
      <c r="N92">
        <v>0</v>
      </c>
      <c r="O92">
        <v>1</v>
      </c>
      <c r="P92">
        <v>1</v>
      </c>
      <c r="Q92" t="s">
        <v>2647</v>
      </c>
      <c r="R92">
        <v>0</v>
      </c>
      <c r="S92">
        <v>1</v>
      </c>
      <c r="T92" t="s">
        <v>2655</v>
      </c>
      <c r="U92" t="s">
        <v>2221</v>
      </c>
      <c r="V92" t="s">
        <v>2287</v>
      </c>
      <c r="W92">
        <v>78</v>
      </c>
      <c r="X92">
        <v>0</v>
      </c>
      <c r="Y92" t="s">
        <v>2683</v>
      </c>
    </row>
    <row r="93" spans="1:25">
      <c r="A93" t="s">
        <v>2883</v>
      </c>
      <c r="B93" t="s">
        <v>2884</v>
      </c>
      <c r="C93" t="s">
        <v>2885</v>
      </c>
      <c r="D93" t="s">
        <v>2886</v>
      </c>
      <c r="E93">
        <v>187</v>
      </c>
      <c r="F93" t="s">
        <v>2646</v>
      </c>
      <c r="G93" t="s">
        <v>2647</v>
      </c>
      <c r="H93" t="s">
        <v>153</v>
      </c>
      <c r="I93">
        <v>90</v>
      </c>
      <c r="J93">
        <v>1</v>
      </c>
      <c r="K93">
        <v>1</v>
      </c>
      <c r="L93">
        <v>1</v>
      </c>
      <c r="M93">
        <v>1</v>
      </c>
      <c r="N93">
        <v>0</v>
      </c>
      <c r="O93">
        <v>1</v>
      </c>
      <c r="P93">
        <v>1</v>
      </c>
      <c r="Q93" t="s">
        <v>2647</v>
      </c>
      <c r="R93">
        <v>0</v>
      </c>
      <c r="S93">
        <v>1</v>
      </c>
      <c r="T93" t="s">
        <v>2655</v>
      </c>
      <c r="U93" t="s">
        <v>2221</v>
      </c>
      <c r="V93" t="s">
        <v>2307</v>
      </c>
      <c r="W93">
        <v>172</v>
      </c>
      <c r="X93">
        <v>0</v>
      </c>
      <c r="Y93" t="s">
        <v>2683</v>
      </c>
    </row>
    <row r="94" spans="1:25">
      <c r="A94" t="s">
        <v>2887</v>
      </c>
      <c r="B94" t="s">
        <v>2888</v>
      </c>
      <c r="C94" t="s">
        <v>2889</v>
      </c>
      <c r="D94" t="s">
        <v>2890</v>
      </c>
      <c r="E94">
        <v>145</v>
      </c>
      <c r="F94" t="s">
        <v>2646</v>
      </c>
      <c r="G94" t="s">
        <v>2647</v>
      </c>
      <c r="H94" t="s">
        <v>153</v>
      </c>
      <c r="I94">
        <v>90</v>
      </c>
      <c r="J94">
        <v>1</v>
      </c>
      <c r="K94">
        <v>1</v>
      </c>
      <c r="L94">
        <v>1</v>
      </c>
      <c r="M94">
        <v>1</v>
      </c>
      <c r="N94">
        <v>0</v>
      </c>
      <c r="O94">
        <v>1</v>
      </c>
      <c r="P94">
        <v>1</v>
      </c>
      <c r="Q94" t="s">
        <v>2647</v>
      </c>
      <c r="R94">
        <v>0</v>
      </c>
      <c r="S94">
        <v>1</v>
      </c>
      <c r="T94" t="s">
        <v>2655</v>
      </c>
      <c r="U94" t="s">
        <v>2221</v>
      </c>
      <c r="V94" t="s">
        <v>2303</v>
      </c>
      <c r="W94">
        <v>128</v>
      </c>
      <c r="X94">
        <v>0</v>
      </c>
      <c r="Y94" t="s">
        <v>2683</v>
      </c>
    </row>
    <row r="95" spans="1:25">
      <c r="A95" t="s">
        <v>2891</v>
      </c>
      <c r="B95" t="s">
        <v>2892</v>
      </c>
      <c r="C95" t="s">
        <v>2893</v>
      </c>
      <c r="D95" t="s">
        <v>2894</v>
      </c>
      <c r="E95">
        <v>132</v>
      </c>
      <c r="F95" t="s">
        <v>2646</v>
      </c>
      <c r="G95" t="s">
        <v>2647</v>
      </c>
      <c r="H95" t="s">
        <v>153</v>
      </c>
      <c r="I95">
        <v>90</v>
      </c>
      <c r="J95">
        <v>1</v>
      </c>
      <c r="K95">
        <v>1</v>
      </c>
      <c r="L95">
        <v>1</v>
      </c>
      <c r="M95">
        <v>1</v>
      </c>
      <c r="N95">
        <v>0</v>
      </c>
      <c r="O95">
        <v>1</v>
      </c>
      <c r="P95">
        <v>1</v>
      </c>
      <c r="Q95" t="s">
        <v>2647</v>
      </c>
      <c r="R95">
        <v>0</v>
      </c>
      <c r="S95">
        <v>1</v>
      </c>
      <c r="T95" t="s">
        <v>2655</v>
      </c>
      <c r="U95" t="s">
        <v>2221</v>
      </c>
      <c r="V95" t="s">
        <v>2136</v>
      </c>
      <c r="W95">
        <v>90</v>
      </c>
      <c r="X95">
        <v>0</v>
      </c>
      <c r="Y95" t="s">
        <v>2683</v>
      </c>
    </row>
    <row r="96" spans="1:25">
      <c r="A96" t="s">
        <v>2921</v>
      </c>
      <c r="B96" t="s">
        <v>2922</v>
      </c>
      <c r="C96" t="s">
        <v>2392</v>
      </c>
      <c r="D96" t="s">
        <v>2439</v>
      </c>
      <c r="E96">
        <v>139</v>
      </c>
      <c r="F96" t="s">
        <v>2923</v>
      </c>
      <c r="G96" t="s">
        <v>2924</v>
      </c>
      <c r="H96" t="s">
        <v>149</v>
      </c>
      <c r="I96">
        <v>90</v>
      </c>
      <c r="J96">
        <v>1</v>
      </c>
      <c r="K96">
        <v>1</v>
      </c>
      <c r="L96">
        <v>1</v>
      </c>
      <c r="M96">
        <v>1</v>
      </c>
      <c r="N96">
        <v>0</v>
      </c>
      <c r="O96">
        <v>1</v>
      </c>
      <c r="P96">
        <v>1</v>
      </c>
      <c r="Q96" t="s">
        <v>2924</v>
      </c>
      <c r="R96">
        <v>0</v>
      </c>
      <c r="S96">
        <v>1</v>
      </c>
      <c r="T96" t="s">
        <v>2845</v>
      </c>
      <c r="U96" t="s">
        <v>2221</v>
      </c>
      <c r="V96" t="s">
        <v>2137</v>
      </c>
      <c r="W96">
        <v>83</v>
      </c>
      <c r="X96">
        <v>0</v>
      </c>
      <c r="Y96" t="s">
        <v>2548</v>
      </c>
    </row>
    <row r="97" spans="1:25">
      <c r="A97" t="s">
        <v>2930</v>
      </c>
      <c r="B97" t="s">
        <v>2931</v>
      </c>
      <c r="C97" t="s">
        <v>2352</v>
      </c>
      <c r="D97" t="s">
        <v>2932</v>
      </c>
      <c r="E97">
        <v>183</v>
      </c>
      <c r="F97" t="s">
        <v>2599</v>
      </c>
      <c r="G97" t="s">
        <v>2600</v>
      </c>
      <c r="H97" t="s">
        <v>152</v>
      </c>
      <c r="I97">
        <v>90</v>
      </c>
      <c r="J97">
        <v>1</v>
      </c>
      <c r="K97">
        <v>1</v>
      </c>
      <c r="L97">
        <v>1</v>
      </c>
      <c r="M97">
        <v>1</v>
      </c>
      <c r="N97">
        <v>0</v>
      </c>
      <c r="O97">
        <v>1</v>
      </c>
      <c r="P97">
        <v>1</v>
      </c>
      <c r="Q97" t="s">
        <v>2600</v>
      </c>
      <c r="R97">
        <v>0</v>
      </c>
      <c r="S97">
        <v>1</v>
      </c>
      <c r="T97" t="s">
        <v>2845</v>
      </c>
      <c r="U97" t="s">
        <v>2221</v>
      </c>
      <c r="V97" t="s">
        <v>2141</v>
      </c>
      <c r="W97">
        <v>115</v>
      </c>
      <c r="X97">
        <v>0</v>
      </c>
      <c r="Y97" t="s">
        <v>2615</v>
      </c>
    </row>
    <row r="98" spans="1:25">
      <c r="A98" t="s">
        <v>2933</v>
      </c>
      <c r="B98" t="s">
        <v>2934</v>
      </c>
      <c r="C98" t="s">
        <v>2359</v>
      </c>
      <c r="D98" t="s">
        <v>2935</v>
      </c>
      <c r="E98">
        <v>104</v>
      </c>
      <c r="F98" t="s">
        <v>2681</v>
      </c>
      <c r="G98" t="s">
        <v>2682</v>
      </c>
      <c r="H98" t="s">
        <v>153</v>
      </c>
      <c r="I98">
        <v>90</v>
      </c>
      <c r="J98">
        <v>1</v>
      </c>
      <c r="K98">
        <v>1</v>
      </c>
      <c r="L98">
        <v>1</v>
      </c>
      <c r="M98">
        <v>1</v>
      </c>
      <c r="N98">
        <v>0</v>
      </c>
      <c r="O98">
        <v>1</v>
      </c>
      <c r="P98">
        <v>1</v>
      </c>
      <c r="Q98" t="s">
        <v>2682</v>
      </c>
      <c r="R98">
        <v>0</v>
      </c>
      <c r="S98">
        <v>1</v>
      </c>
      <c r="T98" t="s">
        <v>2826</v>
      </c>
      <c r="U98" t="s">
        <v>2221</v>
      </c>
      <c r="V98" t="s">
        <v>2141</v>
      </c>
      <c r="W98">
        <v>75</v>
      </c>
      <c r="X98">
        <v>0</v>
      </c>
      <c r="Y98" t="s">
        <v>2683</v>
      </c>
    </row>
    <row r="99" spans="1:25">
      <c r="A99" t="s">
        <v>2936</v>
      </c>
      <c r="B99" t="s">
        <v>2937</v>
      </c>
      <c r="C99" t="s">
        <v>2323</v>
      </c>
      <c r="D99" t="s">
        <v>2460</v>
      </c>
      <c r="E99">
        <v>224</v>
      </c>
      <c r="F99" t="s">
        <v>2681</v>
      </c>
      <c r="G99" t="s">
        <v>2682</v>
      </c>
      <c r="H99" t="s">
        <v>153</v>
      </c>
      <c r="I99">
        <v>90</v>
      </c>
      <c r="J99">
        <v>1</v>
      </c>
      <c r="K99">
        <v>1</v>
      </c>
      <c r="L99">
        <v>1</v>
      </c>
      <c r="M99">
        <v>1</v>
      </c>
      <c r="N99">
        <v>0</v>
      </c>
      <c r="O99">
        <v>1</v>
      </c>
      <c r="P99">
        <v>1</v>
      </c>
      <c r="Q99" t="s">
        <v>2682</v>
      </c>
      <c r="R99">
        <v>0</v>
      </c>
      <c r="S99">
        <v>1</v>
      </c>
      <c r="T99" t="s">
        <v>2826</v>
      </c>
      <c r="U99" t="s">
        <v>2221</v>
      </c>
      <c r="V99" t="s">
        <v>2255</v>
      </c>
      <c r="W99">
        <v>141</v>
      </c>
      <c r="X99">
        <v>0</v>
      </c>
      <c r="Y99" t="s">
        <v>2683</v>
      </c>
    </row>
    <row r="100" spans="1:25">
      <c r="A100" t="s">
        <v>2938</v>
      </c>
      <c r="B100" t="s">
        <v>2939</v>
      </c>
      <c r="C100" t="s">
        <v>2940</v>
      </c>
      <c r="D100" t="s">
        <v>2941</v>
      </c>
      <c r="E100">
        <v>89</v>
      </c>
      <c r="F100" t="s">
        <v>2801</v>
      </c>
      <c r="G100" t="s">
        <v>2802</v>
      </c>
      <c r="H100" t="s">
        <v>153</v>
      </c>
      <c r="I100">
        <v>90</v>
      </c>
      <c r="J100">
        <v>1</v>
      </c>
      <c r="K100">
        <v>1</v>
      </c>
      <c r="L100">
        <v>1</v>
      </c>
      <c r="M100">
        <v>1</v>
      </c>
      <c r="N100">
        <v>0</v>
      </c>
      <c r="O100">
        <v>1</v>
      </c>
      <c r="P100">
        <v>1</v>
      </c>
      <c r="Q100" t="s">
        <v>2802</v>
      </c>
      <c r="R100">
        <v>0</v>
      </c>
      <c r="S100">
        <v>1</v>
      </c>
      <c r="T100" t="s">
        <v>2826</v>
      </c>
      <c r="U100" t="s">
        <v>2221</v>
      </c>
      <c r="V100" t="s">
        <v>2222</v>
      </c>
      <c r="W100">
        <v>45</v>
      </c>
      <c r="X100">
        <v>0</v>
      </c>
      <c r="Y100" t="s">
        <v>2683</v>
      </c>
    </row>
    <row r="101" spans="1:25">
      <c r="A101" t="s">
        <v>2942</v>
      </c>
      <c r="B101" t="s">
        <v>2943</v>
      </c>
      <c r="C101" t="s">
        <v>2365</v>
      </c>
      <c r="D101" t="s">
        <v>2306</v>
      </c>
      <c r="E101">
        <v>179</v>
      </c>
      <c r="F101" t="s">
        <v>2801</v>
      </c>
      <c r="G101" t="s">
        <v>2802</v>
      </c>
      <c r="H101" t="s">
        <v>153</v>
      </c>
      <c r="I101">
        <v>90</v>
      </c>
      <c r="J101">
        <v>1</v>
      </c>
      <c r="K101">
        <v>1</v>
      </c>
      <c r="L101">
        <v>1</v>
      </c>
      <c r="M101">
        <v>1</v>
      </c>
      <c r="N101">
        <v>0</v>
      </c>
      <c r="O101">
        <v>1</v>
      </c>
      <c r="P101">
        <v>1</v>
      </c>
      <c r="Q101" t="s">
        <v>2802</v>
      </c>
      <c r="R101">
        <v>0</v>
      </c>
      <c r="S101">
        <v>1</v>
      </c>
      <c r="T101" t="s">
        <v>2826</v>
      </c>
      <c r="U101" t="s">
        <v>2221</v>
      </c>
      <c r="V101" t="s">
        <v>2364</v>
      </c>
      <c r="W101">
        <v>110</v>
      </c>
      <c r="X101">
        <v>0</v>
      </c>
      <c r="Y101" t="s">
        <v>2683</v>
      </c>
    </row>
    <row r="102" spans="1:25">
      <c r="A102" t="s">
        <v>2944</v>
      </c>
      <c r="B102" t="s">
        <v>2945</v>
      </c>
      <c r="C102" t="s">
        <v>2946</v>
      </c>
      <c r="D102" t="s">
        <v>2947</v>
      </c>
      <c r="E102">
        <v>75</v>
      </c>
      <c r="F102" t="s">
        <v>2801</v>
      </c>
      <c r="G102" t="s">
        <v>2802</v>
      </c>
      <c r="H102" t="s">
        <v>153</v>
      </c>
      <c r="I102">
        <v>90</v>
      </c>
      <c r="J102">
        <v>1</v>
      </c>
      <c r="K102">
        <v>1</v>
      </c>
      <c r="L102">
        <v>1</v>
      </c>
      <c r="M102">
        <v>1</v>
      </c>
      <c r="N102">
        <v>0</v>
      </c>
      <c r="O102">
        <v>1</v>
      </c>
      <c r="P102">
        <v>1</v>
      </c>
      <c r="Q102" t="s">
        <v>2802</v>
      </c>
      <c r="R102">
        <v>0</v>
      </c>
      <c r="S102">
        <v>1</v>
      </c>
      <c r="T102" t="s">
        <v>2826</v>
      </c>
      <c r="U102" t="s">
        <v>2221</v>
      </c>
      <c r="V102" t="s">
        <v>2144</v>
      </c>
      <c r="W102">
        <v>26</v>
      </c>
      <c r="X102">
        <v>0</v>
      </c>
      <c r="Y102" t="s">
        <v>2683</v>
      </c>
    </row>
    <row r="103" spans="1:25">
      <c r="A103" t="s">
        <v>2948</v>
      </c>
      <c r="B103" t="s">
        <v>2949</v>
      </c>
      <c r="C103" t="s">
        <v>2950</v>
      </c>
      <c r="D103" t="s">
        <v>2346</v>
      </c>
      <c r="E103">
        <v>205</v>
      </c>
      <c r="F103" t="s">
        <v>2817</v>
      </c>
      <c r="G103" t="s">
        <v>2818</v>
      </c>
      <c r="H103" t="s">
        <v>154</v>
      </c>
      <c r="I103">
        <v>90</v>
      </c>
      <c r="J103">
        <v>1</v>
      </c>
      <c r="K103">
        <v>1</v>
      </c>
      <c r="L103">
        <v>1</v>
      </c>
      <c r="M103">
        <v>1</v>
      </c>
      <c r="N103">
        <v>0</v>
      </c>
      <c r="O103">
        <v>1</v>
      </c>
      <c r="P103">
        <v>1</v>
      </c>
      <c r="Q103" t="s">
        <v>2818</v>
      </c>
      <c r="R103">
        <v>0</v>
      </c>
      <c r="S103">
        <v>1</v>
      </c>
      <c r="T103" t="s">
        <v>2826</v>
      </c>
      <c r="U103" t="s">
        <v>2221</v>
      </c>
      <c r="V103" t="s">
        <v>2340</v>
      </c>
      <c r="W103">
        <v>116</v>
      </c>
      <c r="X103">
        <v>0</v>
      </c>
      <c r="Y103" t="s">
        <v>2800</v>
      </c>
    </row>
    <row r="104" spans="1:25">
      <c r="A104" t="s">
        <v>2951</v>
      </c>
      <c r="B104" t="s">
        <v>2952</v>
      </c>
      <c r="C104" t="s">
        <v>2404</v>
      </c>
      <c r="D104" t="s">
        <v>2953</v>
      </c>
      <c r="E104">
        <v>101</v>
      </c>
      <c r="F104" t="s">
        <v>2817</v>
      </c>
      <c r="G104" t="s">
        <v>2818</v>
      </c>
      <c r="H104" t="s">
        <v>155</v>
      </c>
      <c r="I104">
        <v>90</v>
      </c>
      <c r="J104">
        <v>1</v>
      </c>
      <c r="K104">
        <v>1</v>
      </c>
      <c r="L104">
        <v>1</v>
      </c>
      <c r="M104">
        <v>1</v>
      </c>
      <c r="N104">
        <v>1</v>
      </c>
      <c r="O104">
        <v>1</v>
      </c>
      <c r="P104">
        <v>1</v>
      </c>
      <c r="Q104" t="s">
        <v>2818</v>
      </c>
      <c r="R104">
        <v>0</v>
      </c>
      <c r="S104">
        <v>1</v>
      </c>
      <c r="T104" t="s">
        <v>2826</v>
      </c>
      <c r="U104" t="s">
        <v>2221</v>
      </c>
      <c r="V104" t="s">
        <v>2136</v>
      </c>
      <c r="W104">
        <v>76</v>
      </c>
      <c r="X104">
        <v>0</v>
      </c>
      <c r="Y104" t="s">
        <v>2819</v>
      </c>
    </row>
    <row r="105" spans="1:25">
      <c r="A105" t="s">
        <v>2954</v>
      </c>
      <c r="B105" t="s">
        <v>2955</v>
      </c>
      <c r="C105" t="s">
        <v>2956</v>
      </c>
      <c r="D105" t="s">
        <v>2247</v>
      </c>
      <c r="E105">
        <v>238</v>
      </c>
      <c r="F105" t="s">
        <v>2817</v>
      </c>
      <c r="G105" t="s">
        <v>2818</v>
      </c>
      <c r="H105" t="s">
        <v>154</v>
      </c>
      <c r="I105">
        <v>90</v>
      </c>
      <c r="J105">
        <v>1</v>
      </c>
      <c r="K105">
        <v>1</v>
      </c>
      <c r="L105">
        <v>1</v>
      </c>
      <c r="M105">
        <v>1</v>
      </c>
      <c r="N105">
        <v>1</v>
      </c>
      <c r="O105">
        <v>1</v>
      </c>
      <c r="P105">
        <v>1</v>
      </c>
      <c r="Q105" t="s">
        <v>2818</v>
      </c>
      <c r="R105">
        <v>0</v>
      </c>
      <c r="S105">
        <v>1</v>
      </c>
      <c r="T105" t="s">
        <v>2826</v>
      </c>
      <c r="U105" t="s">
        <v>2221</v>
      </c>
      <c r="V105" t="s">
        <v>2141</v>
      </c>
      <c r="W105">
        <v>153</v>
      </c>
      <c r="X105">
        <v>0</v>
      </c>
      <c r="Y105" t="s">
        <v>2800</v>
      </c>
    </row>
    <row r="106" spans="1:25">
      <c r="A106" t="s">
        <v>2957</v>
      </c>
      <c r="B106" t="s">
        <v>2958</v>
      </c>
      <c r="C106" t="s">
        <v>2232</v>
      </c>
      <c r="D106" t="s">
        <v>2959</v>
      </c>
      <c r="E106">
        <v>91</v>
      </c>
      <c r="F106" t="s">
        <v>2801</v>
      </c>
      <c r="G106" t="s">
        <v>2802</v>
      </c>
      <c r="H106" t="s">
        <v>154</v>
      </c>
      <c r="I106">
        <v>90</v>
      </c>
      <c r="J106">
        <v>1</v>
      </c>
      <c r="K106">
        <v>1</v>
      </c>
      <c r="L106">
        <v>1</v>
      </c>
      <c r="M106">
        <v>1</v>
      </c>
      <c r="N106">
        <v>1</v>
      </c>
      <c r="O106">
        <v>1</v>
      </c>
      <c r="P106">
        <v>1</v>
      </c>
      <c r="Q106" t="s">
        <v>2802</v>
      </c>
      <c r="R106">
        <v>0</v>
      </c>
      <c r="S106">
        <v>1</v>
      </c>
      <c r="T106" t="s">
        <v>2826</v>
      </c>
      <c r="U106" t="s">
        <v>2221</v>
      </c>
      <c r="V106" t="s">
        <v>2141</v>
      </c>
      <c r="W106">
        <v>65</v>
      </c>
      <c r="X106">
        <v>0</v>
      </c>
      <c r="Y106" t="s">
        <v>2800</v>
      </c>
    </row>
    <row r="107" spans="1:25">
      <c r="A107" t="s">
        <v>2960</v>
      </c>
      <c r="B107" t="s">
        <v>2961</v>
      </c>
      <c r="C107" t="s">
        <v>2962</v>
      </c>
      <c r="D107" t="s">
        <v>2963</v>
      </c>
      <c r="E107">
        <v>208</v>
      </c>
      <c r="F107" t="s">
        <v>2817</v>
      </c>
      <c r="G107" t="s">
        <v>2818</v>
      </c>
      <c r="H107" t="s">
        <v>154</v>
      </c>
      <c r="I107">
        <v>90</v>
      </c>
      <c r="J107">
        <v>1</v>
      </c>
      <c r="K107">
        <v>1</v>
      </c>
      <c r="L107">
        <v>1</v>
      </c>
      <c r="M107">
        <v>1</v>
      </c>
      <c r="N107">
        <v>1</v>
      </c>
      <c r="O107">
        <v>1</v>
      </c>
      <c r="P107">
        <v>1</v>
      </c>
      <c r="Q107" t="s">
        <v>2818</v>
      </c>
      <c r="R107">
        <v>0</v>
      </c>
      <c r="S107">
        <v>1</v>
      </c>
      <c r="T107" t="s">
        <v>2826</v>
      </c>
      <c r="U107" t="s">
        <v>2221</v>
      </c>
      <c r="V107" t="s">
        <v>2303</v>
      </c>
      <c r="W107">
        <v>180</v>
      </c>
      <c r="X107">
        <v>0</v>
      </c>
      <c r="Y107" t="s">
        <v>2800</v>
      </c>
    </row>
    <row r="108" spans="1:25">
      <c r="A108" t="s">
        <v>2964</v>
      </c>
      <c r="B108" t="s">
        <v>2965</v>
      </c>
      <c r="C108" t="s">
        <v>2156</v>
      </c>
      <c r="D108" t="s">
        <v>2966</v>
      </c>
      <c r="E108">
        <v>29</v>
      </c>
      <c r="F108" t="s">
        <v>2817</v>
      </c>
      <c r="G108" t="s">
        <v>2818</v>
      </c>
      <c r="H108" t="s">
        <v>154</v>
      </c>
      <c r="I108">
        <v>90</v>
      </c>
      <c r="J108">
        <v>1</v>
      </c>
      <c r="K108">
        <v>1</v>
      </c>
      <c r="L108">
        <v>1</v>
      </c>
      <c r="M108">
        <v>1</v>
      </c>
      <c r="N108">
        <v>1</v>
      </c>
      <c r="O108">
        <v>1</v>
      </c>
      <c r="P108">
        <v>1</v>
      </c>
      <c r="Q108" t="s">
        <v>2818</v>
      </c>
      <c r="R108">
        <v>0</v>
      </c>
      <c r="S108">
        <v>1</v>
      </c>
      <c r="T108" t="s">
        <v>2826</v>
      </c>
      <c r="U108" t="s">
        <v>2221</v>
      </c>
      <c r="V108" t="s">
        <v>2140</v>
      </c>
      <c r="W108">
        <v>16</v>
      </c>
      <c r="X108">
        <v>0</v>
      </c>
      <c r="Y108" t="s">
        <v>2800</v>
      </c>
    </row>
    <row r="109" spans="1:25">
      <c r="A109" t="s">
        <v>2967</v>
      </c>
      <c r="B109" t="s">
        <v>2968</v>
      </c>
      <c r="C109" t="s">
        <v>2969</v>
      </c>
      <c r="D109" t="s">
        <v>2238</v>
      </c>
      <c r="E109">
        <v>186</v>
      </c>
      <c r="F109" t="s">
        <v>2817</v>
      </c>
      <c r="G109" t="s">
        <v>2818</v>
      </c>
      <c r="H109" t="s">
        <v>154</v>
      </c>
      <c r="I109">
        <v>90</v>
      </c>
      <c r="J109">
        <v>1</v>
      </c>
      <c r="K109">
        <v>1</v>
      </c>
      <c r="L109">
        <v>1</v>
      </c>
      <c r="M109">
        <v>1</v>
      </c>
      <c r="N109">
        <v>0</v>
      </c>
      <c r="O109">
        <v>1</v>
      </c>
      <c r="P109">
        <v>1</v>
      </c>
      <c r="Q109" t="s">
        <v>2818</v>
      </c>
      <c r="R109">
        <v>0</v>
      </c>
      <c r="S109">
        <v>1</v>
      </c>
      <c r="T109" t="s">
        <v>2826</v>
      </c>
      <c r="U109" t="s">
        <v>2221</v>
      </c>
      <c r="V109" t="s">
        <v>2235</v>
      </c>
      <c r="W109">
        <v>133</v>
      </c>
      <c r="X109">
        <v>0</v>
      </c>
      <c r="Y109" t="s">
        <v>2800</v>
      </c>
    </row>
    <row r="110" spans="1:25">
      <c r="A110" t="s">
        <v>2970</v>
      </c>
      <c r="B110" t="s">
        <v>2971</v>
      </c>
      <c r="C110" t="s">
        <v>2318</v>
      </c>
      <c r="D110" t="s">
        <v>2391</v>
      </c>
      <c r="E110">
        <v>55</v>
      </c>
      <c r="F110" t="s">
        <v>2817</v>
      </c>
      <c r="G110" t="s">
        <v>2818</v>
      </c>
      <c r="H110" t="s">
        <v>154</v>
      </c>
      <c r="I110">
        <v>90</v>
      </c>
      <c r="J110">
        <v>1</v>
      </c>
      <c r="K110">
        <v>1</v>
      </c>
      <c r="L110">
        <v>1</v>
      </c>
      <c r="M110">
        <v>1</v>
      </c>
      <c r="N110">
        <v>1</v>
      </c>
      <c r="O110">
        <v>1</v>
      </c>
      <c r="P110">
        <v>1</v>
      </c>
      <c r="Q110" t="s">
        <v>2818</v>
      </c>
      <c r="R110">
        <v>0</v>
      </c>
      <c r="S110">
        <v>1</v>
      </c>
      <c r="T110" t="s">
        <v>2826</v>
      </c>
      <c r="U110" t="s">
        <v>2221</v>
      </c>
      <c r="V110" t="s">
        <v>2244</v>
      </c>
      <c r="W110">
        <v>25</v>
      </c>
      <c r="X110">
        <v>0</v>
      </c>
      <c r="Y110" t="s">
        <v>2800</v>
      </c>
    </row>
    <row r="111" spans="1:25">
      <c r="A111" t="s">
        <v>2972</v>
      </c>
      <c r="B111" t="s">
        <v>2973</v>
      </c>
      <c r="C111" t="s">
        <v>2326</v>
      </c>
      <c r="D111" t="s">
        <v>2162</v>
      </c>
      <c r="E111">
        <v>0</v>
      </c>
      <c r="F111" t="s">
        <v>2817</v>
      </c>
      <c r="G111" t="s">
        <v>2818</v>
      </c>
      <c r="H111" t="s">
        <v>154</v>
      </c>
      <c r="I111">
        <v>90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 t="s">
        <v>2818</v>
      </c>
      <c r="R111">
        <v>0</v>
      </c>
      <c r="S111">
        <v>0</v>
      </c>
      <c r="T111" t="s">
        <v>2833</v>
      </c>
      <c r="U111" t="s">
        <v>2221</v>
      </c>
      <c r="V111" t="s">
        <v>2225</v>
      </c>
      <c r="W111">
        <v>0</v>
      </c>
      <c r="X111">
        <v>0</v>
      </c>
      <c r="Y111" t="s">
        <v>2800</v>
      </c>
    </row>
    <row r="112" spans="1:25">
      <c r="A112" t="s">
        <v>2974</v>
      </c>
      <c r="B112" t="s">
        <v>2975</v>
      </c>
      <c r="C112" t="s">
        <v>2976</v>
      </c>
      <c r="D112" t="s">
        <v>2162</v>
      </c>
      <c r="E112">
        <v>0</v>
      </c>
      <c r="F112" t="s">
        <v>2817</v>
      </c>
      <c r="G112" t="s">
        <v>2818</v>
      </c>
      <c r="H112" t="s">
        <v>154</v>
      </c>
      <c r="I112">
        <v>90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 t="s">
        <v>2818</v>
      </c>
      <c r="R112">
        <v>0</v>
      </c>
      <c r="S112">
        <v>0</v>
      </c>
      <c r="T112" t="s">
        <v>2833</v>
      </c>
      <c r="U112" t="s">
        <v>2221</v>
      </c>
      <c r="V112" t="s">
        <v>2289</v>
      </c>
      <c r="W112">
        <v>0</v>
      </c>
      <c r="X112">
        <v>0</v>
      </c>
      <c r="Y112" t="s">
        <v>2800</v>
      </c>
    </row>
    <row r="113" spans="1:25">
      <c r="A113" t="s">
        <v>2977</v>
      </c>
      <c r="B113" t="s">
        <v>2978</v>
      </c>
      <c r="C113" t="s">
        <v>2979</v>
      </c>
      <c r="D113" t="s">
        <v>2485</v>
      </c>
      <c r="E113">
        <v>148</v>
      </c>
      <c r="F113" t="s">
        <v>2817</v>
      </c>
      <c r="G113" t="s">
        <v>2818</v>
      </c>
      <c r="H113" t="s">
        <v>154</v>
      </c>
      <c r="I113">
        <v>90</v>
      </c>
      <c r="J113">
        <v>1</v>
      </c>
      <c r="K113">
        <v>1</v>
      </c>
      <c r="L113">
        <v>1</v>
      </c>
      <c r="M113">
        <v>1</v>
      </c>
      <c r="N113">
        <v>0</v>
      </c>
      <c r="O113">
        <v>1</v>
      </c>
      <c r="P113">
        <v>1</v>
      </c>
      <c r="Q113" t="s">
        <v>2818</v>
      </c>
      <c r="R113">
        <v>0</v>
      </c>
      <c r="S113">
        <v>1</v>
      </c>
      <c r="T113" t="s">
        <v>2826</v>
      </c>
      <c r="U113" t="s">
        <v>2221</v>
      </c>
      <c r="V113" t="s">
        <v>2307</v>
      </c>
      <c r="W113">
        <v>122</v>
      </c>
      <c r="X113">
        <v>0</v>
      </c>
      <c r="Y113" t="s">
        <v>2800</v>
      </c>
    </row>
    <row r="114" spans="1:25">
      <c r="A114" t="s">
        <v>2980</v>
      </c>
      <c r="B114" t="s">
        <v>2981</v>
      </c>
      <c r="C114" t="s">
        <v>2359</v>
      </c>
      <c r="D114" t="s">
        <v>2982</v>
      </c>
      <c r="E114">
        <v>104</v>
      </c>
      <c r="F114" t="s">
        <v>2983</v>
      </c>
      <c r="G114" t="s">
        <v>2984</v>
      </c>
      <c r="H114" t="s">
        <v>154</v>
      </c>
      <c r="I114">
        <v>90</v>
      </c>
      <c r="J114">
        <v>1</v>
      </c>
      <c r="K114">
        <v>1</v>
      </c>
      <c r="L114">
        <v>1</v>
      </c>
      <c r="M114">
        <v>1</v>
      </c>
      <c r="N114">
        <v>1</v>
      </c>
      <c r="O114">
        <v>1</v>
      </c>
      <c r="P114">
        <v>1</v>
      </c>
      <c r="Q114" t="s">
        <v>2984</v>
      </c>
      <c r="R114">
        <v>0</v>
      </c>
      <c r="S114">
        <v>1</v>
      </c>
      <c r="T114" t="s">
        <v>2826</v>
      </c>
      <c r="U114" t="s">
        <v>2221</v>
      </c>
      <c r="V114" t="s">
        <v>2141</v>
      </c>
      <c r="W114">
        <v>75</v>
      </c>
      <c r="X114">
        <v>0</v>
      </c>
      <c r="Y114" t="s">
        <v>2800</v>
      </c>
    </row>
    <row r="115" spans="1:25">
      <c r="A115" t="s">
        <v>2985</v>
      </c>
      <c r="B115" t="s">
        <v>2986</v>
      </c>
      <c r="C115" t="s">
        <v>2371</v>
      </c>
      <c r="D115" t="s">
        <v>2361</v>
      </c>
      <c r="E115">
        <v>49</v>
      </c>
      <c r="F115" t="s">
        <v>2983</v>
      </c>
      <c r="G115" t="s">
        <v>2984</v>
      </c>
      <c r="H115" t="s">
        <v>154</v>
      </c>
      <c r="I115">
        <v>90</v>
      </c>
      <c r="J115">
        <v>1</v>
      </c>
      <c r="K115">
        <v>1</v>
      </c>
      <c r="L115">
        <v>1</v>
      </c>
      <c r="M115">
        <v>1</v>
      </c>
      <c r="N115">
        <v>1</v>
      </c>
      <c r="O115">
        <v>1</v>
      </c>
      <c r="P115">
        <v>1</v>
      </c>
      <c r="Q115" t="s">
        <v>2984</v>
      </c>
      <c r="R115">
        <v>0</v>
      </c>
      <c r="S115">
        <v>1</v>
      </c>
      <c r="T115" t="s">
        <v>2826</v>
      </c>
      <c r="U115" t="s">
        <v>2221</v>
      </c>
      <c r="V115" t="s">
        <v>2370</v>
      </c>
      <c r="W115">
        <v>42</v>
      </c>
      <c r="X115">
        <v>0</v>
      </c>
      <c r="Y115" t="s">
        <v>2800</v>
      </c>
    </row>
    <row r="116" spans="1:25">
      <c r="A116" t="s">
        <v>2987</v>
      </c>
      <c r="B116" t="s">
        <v>2988</v>
      </c>
      <c r="C116" t="s">
        <v>2989</v>
      </c>
      <c r="D116" t="s">
        <v>2336</v>
      </c>
      <c r="E116">
        <v>294</v>
      </c>
      <c r="F116" t="s">
        <v>2983</v>
      </c>
      <c r="G116" t="s">
        <v>2984</v>
      </c>
      <c r="H116" t="s">
        <v>154</v>
      </c>
      <c r="I116">
        <v>90</v>
      </c>
      <c r="J116">
        <v>1</v>
      </c>
      <c r="K116">
        <v>1</v>
      </c>
      <c r="L116">
        <v>1</v>
      </c>
      <c r="M116">
        <v>1</v>
      </c>
      <c r="N116">
        <v>1</v>
      </c>
      <c r="O116">
        <v>1</v>
      </c>
      <c r="P116">
        <v>1</v>
      </c>
      <c r="Q116" t="s">
        <v>2984</v>
      </c>
      <c r="R116">
        <v>0</v>
      </c>
      <c r="S116">
        <v>1</v>
      </c>
      <c r="T116" t="s">
        <v>2826</v>
      </c>
      <c r="U116" t="s">
        <v>2221</v>
      </c>
      <c r="V116" t="s">
        <v>2255</v>
      </c>
      <c r="W116">
        <v>177</v>
      </c>
      <c r="X116">
        <v>0</v>
      </c>
      <c r="Y116" t="s">
        <v>2800</v>
      </c>
    </row>
    <row r="117" spans="1:25">
      <c r="A117" t="s">
        <v>2990</v>
      </c>
      <c r="B117" t="s">
        <v>2991</v>
      </c>
      <c r="C117" t="s">
        <v>2497</v>
      </c>
      <c r="D117" t="s">
        <v>2496</v>
      </c>
      <c r="E117">
        <v>76</v>
      </c>
      <c r="F117" t="s">
        <v>2983</v>
      </c>
      <c r="G117" t="s">
        <v>2984</v>
      </c>
      <c r="H117" t="s">
        <v>154</v>
      </c>
      <c r="I117">
        <v>90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  <c r="P117">
        <v>1</v>
      </c>
      <c r="Q117" t="s">
        <v>2984</v>
      </c>
      <c r="R117">
        <v>0</v>
      </c>
      <c r="S117">
        <v>1</v>
      </c>
      <c r="T117" t="s">
        <v>2826</v>
      </c>
      <c r="U117" t="s">
        <v>2221</v>
      </c>
      <c r="V117" t="s">
        <v>2222</v>
      </c>
      <c r="W117">
        <v>39</v>
      </c>
      <c r="X117">
        <v>0</v>
      </c>
      <c r="Y117" t="s">
        <v>2800</v>
      </c>
    </row>
    <row r="118" spans="1:25">
      <c r="A118" t="s">
        <v>2992</v>
      </c>
      <c r="B118" t="s">
        <v>2993</v>
      </c>
      <c r="C118" t="s">
        <v>2994</v>
      </c>
      <c r="D118" t="s">
        <v>2995</v>
      </c>
      <c r="E118">
        <v>18</v>
      </c>
      <c r="F118" t="s">
        <v>2983</v>
      </c>
      <c r="G118" t="s">
        <v>2984</v>
      </c>
      <c r="H118" t="s">
        <v>154</v>
      </c>
      <c r="I118">
        <v>90</v>
      </c>
      <c r="J118">
        <v>1</v>
      </c>
      <c r="K118">
        <v>1</v>
      </c>
      <c r="L118">
        <v>1</v>
      </c>
      <c r="M118">
        <v>1</v>
      </c>
      <c r="N118">
        <v>1</v>
      </c>
      <c r="O118">
        <v>1</v>
      </c>
      <c r="P118">
        <v>1</v>
      </c>
      <c r="Q118" t="s">
        <v>2984</v>
      </c>
      <c r="R118">
        <v>0</v>
      </c>
      <c r="S118">
        <v>1</v>
      </c>
      <c r="T118" t="s">
        <v>2826</v>
      </c>
      <c r="U118" t="s">
        <v>2221</v>
      </c>
      <c r="V118" t="s">
        <v>2136</v>
      </c>
      <c r="W118">
        <v>13</v>
      </c>
      <c r="X118">
        <v>0</v>
      </c>
      <c r="Y118" t="s">
        <v>2800</v>
      </c>
    </row>
    <row r="119" spans="1:25">
      <c r="A119" t="s">
        <v>2996</v>
      </c>
      <c r="B119" t="s">
        <v>2997</v>
      </c>
      <c r="C119" t="s">
        <v>2998</v>
      </c>
      <c r="D119" t="s">
        <v>2999</v>
      </c>
      <c r="E119">
        <v>71</v>
      </c>
      <c r="F119" t="s">
        <v>2801</v>
      </c>
      <c r="G119" t="s">
        <v>2802</v>
      </c>
      <c r="H119" t="s">
        <v>154</v>
      </c>
      <c r="I119">
        <v>90</v>
      </c>
      <c r="J119">
        <v>1</v>
      </c>
      <c r="K119">
        <v>1</v>
      </c>
      <c r="L119">
        <v>1</v>
      </c>
      <c r="M119">
        <v>1</v>
      </c>
      <c r="N119">
        <v>1</v>
      </c>
      <c r="O119">
        <v>1</v>
      </c>
      <c r="P119">
        <v>1</v>
      </c>
      <c r="Q119" t="s">
        <v>2802</v>
      </c>
      <c r="R119">
        <v>0</v>
      </c>
      <c r="S119">
        <v>1</v>
      </c>
      <c r="T119" t="s">
        <v>2826</v>
      </c>
      <c r="U119" t="s">
        <v>2221</v>
      </c>
      <c r="V119" t="s">
        <v>2222</v>
      </c>
      <c r="W119">
        <v>35</v>
      </c>
      <c r="X119">
        <v>0</v>
      </c>
      <c r="Y119" t="s">
        <v>2800</v>
      </c>
    </row>
    <row r="120" spans="1:25">
      <c r="A120" t="s">
        <v>3000</v>
      </c>
      <c r="B120" t="s">
        <v>3001</v>
      </c>
      <c r="C120" t="s">
        <v>2352</v>
      </c>
      <c r="D120" t="s">
        <v>2803</v>
      </c>
      <c r="E120">
        <v>183</v>
      </c>
      <c r="F120" t="s">
        <v>2983</v>
      </c>
      <c r="G120" t="s">
        <v>2984</v>
      </c>
      <c r="H120" t="s">
        <v>154</v>
      </c>
      <c r="I120">
        <v>90</v>
      </c>
      <c r="J120">
        <v>1</v>
      </c>
      <c r="K120">
        <v>1</v>
      </c>
      <c r="L120">
        <v>1</v>
      </c>
      <c r="M120">
        <v>1</v>
      </c>
      <c r="N120">
        <v>1</v>
      </c>
      <c r="O120">
        <v>1</v>
      </c>
      <c r="P120">
        <v>1</v>
      </c>
      <c r="Q120" t="s">
        <v>2984</v>
      </c>
      <c r="R120">
        <v>0</v>
      </c>
      <c r="S120">
        <v>1</v>
      </c>
      <c r="T120" t="s">
        <v>2826</v>
      </c>
      <c r="U120" t="s">
        <v>2221</v>
      </c>
      <c r="V120" t="s">
        <v>2141</v>
      </c>
      <c r="W120">
        <v>115</v>
      </c>
      <c r="X120">
        <v>0</v>
      </c>
      <c r="Y120" t="s">
        <v>2800</v>
      </c>
    </row>
    <row r="121" spans="1:25">
      <c r="A121" t="s">
        <v>3002</v>
      </c>
      <c r="B121" t="s">
        <v>3003</v>
      </c>
      <c r="C121" t="s">
        <v>2389</v>
      </c>
      <c r="D121" t="s">
        <v>2332</v>
      </c>
      <c r="E121">
        <v>165</v>
      </c>
      <c r="F121" t="s">
        <v>2983</v>
      </c>
      <c r="G121" t="s">
        <v>2984</v>
      </c>
      <c r="H121" t="s">
        <v>154</v>
      </c>
      <c r="I121">
        <v>90</v>
      </c>
      <c r="J121">
        <v>1</v>
      </c>
      <c r="K121">
        <v>1</v>
      </c>
      <c r="L121">
        <v>1</v>
      </c>
      <c r="M121">
        <v>1</v>
      </c>
      <c r="N121">
        <v>1</v>
      </c>
      <c r="O121">
        <v>1</v>
      </c>
      <c r="P121">
        <v>1</v>
      </c>
      <c r="Q121" t="s">
        <v>2984</v>
      </c>
      <c r="R121">
        <v>0</v>
      </c>
      <c r="S121">
        <v>1</v>
      </c>
      <c r="T121" t="s">
        <v>2826</v>
      </c>
      <c r="U121" t="s">
        <v>2221</v>
      </c>
      <c r="V121" t="s">
        <v>2141</v>
      </c>
      <c r="W121">
        <v>98</v>
      </c>
      <c r="X121">
        <v>0</v>
      </c>
      <c r="Y121" t="s">
        <v>2800</v>
      </c>
    </row>
    <row r="122" spans="1:25">
      <c r="A122" t="s">
        <v>3004</v>
      </c>
      <c r="B122" t="s">
        <v>3005</v>
      </c>
      <c r="C122" t="s">
        <v>3006</v>
      </c>
      <c r="D122" t="s">
        <v>3007</v>
      </c>
      <c r="E122">
        <v>148</v>
      </c>
      <c r="F122" t="s">
        <v>2983</v>
      </c>
      <c r="G122" t="s">
        <v>2984</v>
      </c>
      <c r="H122" t="s">
        <v>154</v>
      </c>
      <c r="I122">
        <v>90</v>
      </c>
      <c r="J122">
        <v>1</v>
      </c>
      <c r="K122">
        <v>1</v>
      </c>
      <c r="L122">
        <v>1</v>
      </c>
      <c r="M122">
        <v>1</v>
      </c>
      <c r="N122">
        <v>1</v>
      </c>
      <c r="O122">
        <v>1</v>
      </c>
      <c r="P122">
        <v>1</v>
      </c>
      <c r="Q122" t="s">
        <v>2984</v>
      </c>
      <c r="R122">
        <v>0</v>
      </c>
      <c r="S122">
        <v>1</v>
      </c>
      <c r="T122" t="s">
        <v>2826</v>
      </c>
      <c r="U122" t="s">
        <v>2221</v>
      </c>
      <c r="V122" t="s">
        <v>2235</v>
      </c>
      <c r="W122">
        <v>104</v>
      </c>
      <c r="X122">
        <v>0</v>
      </c>
      <c r="Y122" t="s">
        <v>2800</v>
      </c>
    </row>
    <row r="123" spans="1:25">
      <c r="A123" t="s">
        <v>3008</v>
      </c>
      <c r="B123" t="s">
        <v>3009</v>
      </c>
      <c r="C123" t="s">
        <v>3010</v>
      </c>
      <c r="D123" t="s">
        <v>2336</v>
      </c>
      <c r="E123">
        <v>286</v>
      </c>
      <c r="F123" t="s">
        <v>2983</v>
      </c>
      <c r="G123" t="s">
        <v>2984</v>
      </c>
      <c r="H123" t="s">
        <v>155</v>
      </c>
      <c r="I123">
        <v>90</v>
      </c>
      <c r="J123">
        <v>1</v>
      </c>
      <c r="K123">
        <v>1</v>
      </c>
      <c r="L123">
        <v>1</v>
      </c>
      <c r="M123">
        <v>1</v>
      </c>
      <c r="N123">
        <v>1</v>
      </c>
      <c r="O123">
        <v>1</v>
      </c>
      <c r="P123">
        <v>1</v>
      </c>
      <c r="Q123" t="s">
        <v>2984</v>
      </c>
      <c r="R123">
        <v>0</v>
      </c>
      <c r="S123">
        <v>1</v>
      </c>
      <c r="T123" t="s">
        <v>2826</v>
      </c>
      <c r="U123" t="s">
        <v>2221</v>
      </c>
      <c r="V123" t="s">
        <v>2255</v>
      </c>
      <c r="W123">
        <v>178</v>
      </c>
      <c r="X123">
        <v>0</v>
      </c>
      <c r="Y123" t="s">
        <v>2819</v>
      </c>
    </row>
    <row r="124" spans="1:25">
      <c r="A124" t="s">
        <v>3011</v>
      </c>
      <c r="B124" t="s">
        <v>3012</v>
      </c>
      <c r="C124" t="s">
        <v>3013</v>
      </c>
      <c r="D124" t="s">
        <v>3014</v>
      </c>
      <c r="E124">
        <v>162</v>
      </c>
      <c r="F124" t="s">
        <v>2718</v>
      </c>
      <c r="G124" t="s">
        <v>2719</v>
      </c>
      <c r="H124" t="s">
        <v>154</v>
      </c>
      <c r="I124">
        <v>90</v>
      </c>
      <c r="J124">
        <v>1</v>
      </c>
      <c r="K124">
        <v>1</v>
      </c>
      <c r="L124">
        <v>1</v>
      </c>
      <c r="M124">
        <v>1</v>
      </c>
      <c r="N124">
        <v>1</v>
      </c>
      <c r="O124">
        <v>1</v>
      </c>
      <c r="P124">
        <v>1</v>
      </c>
      <c r="Q124" t="s">
        <v>2719</v>
      </c>
      <c r="R124">
        <v>0</v>
      </c>
      <c r="S124">
        <v>1</v>
      </c>
      <c r="T124" t="s">
        <v>2826</v>
      </c>
      <c r="U124" t="s">
        <v>2221</v>
      </c>
      <c r="V124" t="s">
        <v>2136</v>
      </c>
      <c r="W124">
        <v>116</v>
      </c>
      <c r="X124">
        <v>0</v>
      </c>
      <c r="Y124" t="s">
        <v>2800</v>
      </c>
    </row>
    <row r="125" spans="1:25">
      <c r="A125" t="s">
        <v>3015</v>
      </c>
      <c r="B125" t="s">
        <v>3016</v>
      </c>
      <c r="C125" t="s">
        <v>3017</v>
      </c>
      <c r="D125" t="s">
        <v>2543</v>
      </c>
      <c r="E125">
        <v>112</v>
      </c>
      <c r="F125" t="s">
        <v>2718</v>
      </c>
      <c r="G125" t="s">
        <v>2719</v>
      </c>
      <c r="H125" t="s">
        <v>154</v>
      </c>
      <c r="I125">
        <v>90</v>
      </c>
      <c r="J125">
        <v>1</v>
      </c>
      <c r="K125">
        <v>1</v>
      </c>
      <c r="L125">
        <v>1</v>
      </c>
      <c r="M125">
        <v>1</v>
      </c>
      <c r="N125">
        <v>1</v>
      </c>
      <c r="O125">
        <v>1</v>
      </c>
      <c r="P125">
        <v>1</v>
      </c>
      <c r="Q125" t="s">
        <v>2719</v>
      </c>
      <c r="R125">
        <v>0</v>
      </c>
      <c r="S125">
        <v>1</v>
      </c>
      <c r="T125" t="s">
        <v>2826</v>
      </c>
      <c r="U125" t="s">
        <v>2221</v>
      </c>
      <c r="V125" t="s">
        <v>2136</v>
      </c>
      <c r="W125">
        <v>78</v>
      </c>
      <c r="X125">
        <v>0</v>
      </c>
      <c r="Y125" t="s">
        <v>2800</v>
      </c>
    </row>
    <row r="126" spans="1:25">
      <c r="A126" t="s">
        <v>3018</v>
      </c>
      <c r="B126" t="s">
        <v>3019</v>
      </c>
      <c r="C126" t="s">
        <v>2262</v>
      </c>
      <c r="D126" t="s">
        <v>3020</v>
      </c>
      <c r="E126">
        <v>66</v>
      </c>
      <c r="F126" t="s">
        <v>2718</v>
      </c>
      <c r="G126" t="s">
        <v>2719</v>
      </c>
      <c r="H126" t="s">
        <v>154</v>
      </c>
      <c r="I126">
        <v>90</v>
      </c>
      <c r="J126">
        <v>1</v>
      </c>
      <c r="K126">
        <v>1</v>
      </c>
      <c r="L126">
        <v>1</v>
      </c>
      <c r="M126">
        <v>1</v>
      </c>
      <c r="N126">
        <v>1</v>
      </c>
      <c r="O126">
        <v>1</v>
      </c>
      <c r="P126">
        <v>1</v>
      </c>
      <c r="Q126" t="s">
        <v>2719</v>
      </c>
      <c r="R126">
        <v>0</v>
      </c>
      <c r="S126">
        <v>1</v>
      </c>
      <c r="T126" t="s">
        <v>2826</v>
      </c>
      <c r="U126" t="s">
        <v>2221</v>
      </c>
      <c r="V126" t="s">
        <v>2254</v>
      </c>
      <c r="W126">
        <v>45</v>
      </c>
      <c r="X126">
        <v>0</v>
      </c>
      <c r="Y126" t="s">
        <v>2800</v>
      </c>
    </row>
    <row r="127" spans="1:25">
      <c r="A127" t="s">
        <v>3021</v>
      </c>
      <c r="B127" t="s">
        <v>3022</v>
      </c>
      <c r="C127" t="s">
        <v>2309</v>
      </c>
      <c r="D127" t="s">
        <v>3020</v>
      </c>
      <c r="E127">
        <v>68</v>
      </c>
      <c r="F127" t="s">
        <v>2718</v>
      </c>
      <c r="G127" t="s">
        <v>2719</v>
      </c>
      <c r="H127" t="s">
        <v>154</v>
      </c>
      <c r="I127">
        <v>90</v>
      </c>
      <c r="J127">
        <v>1</v>
      </c>
      <c r="K127">
        <v>1</v>
      </c>
      <c r="L127">
        <v>1</v>
      </c>
      <c r="M127">
        <v>1</v>
      </c>
      <c r="N127">
        <v>1</v>
      </c>
      <c r="O127">
        <v>1</v>
      </c>
      <c r="P127">
        <v>1</v>
      </c>
      <c r="Q127" t="s">
        <v>2719</v>
      </c>
      <c r="R127">
        <v>0</v>
      </c>
      <c r="S127">
        <v>1</v>
      </c>
      <c r="T127" t="s">
        <v>2826</v>
      </c>
      <c r="U127" t="s">
        <v>2221</v>
      </c>
      <c r="V127" t="s">
        <v>2310</v>
      </c>
      <c r="W127">
        <v>40</v>
      </c>
      <c r="X127">
        <v>0</v>
      </c>
      <c r="Y127" t="s">
        <v>2800</v>
      </c>
    </row>
    <row r="128" spans="1:25">
      <c r="A128" t="s">
        <v>3023</v>
      </c>
      <c r="B128" t="s">
        <v>3024</v>
      </c>
      <c r="C128" t="s">
        <v>2231</v>
      </c>
      <c r="D128" t="s">
        <v>3025</v>
      </c>
      <c r="E128">
        <v>90</v>
      </c>
      <c r="F128" t="s">
        <v>2824</v>
      </c>
      <c r="G128" t="s">
        <v>2825</v>
      </c>
      <c r="H128" t="s">
        <v>156</v>
      </c>
      <c r="I128">
        <v>60</v>
      </c>
      <c r="J128">
        <v>1</v>
      </c>
      <c r="K128">
        <v>1</v>
      </c>
      <c r="L128">
        <v>1</v>
      </c>
      <c r="M128">
        <v>1</v>
      </c>
      <c r="N128">
        <v>1</v>
      </c>
      <c r="O128">
        <v>1</v>
      </c>
      <c r="P128">
        <v>1</v>
      </c>
      <c r="Q128" t="s">
        <v>2825</v>
      </c>
      <c r="R128">
        <v>0</v>
      </c>
      <c r="S128">
        <v>1</v>
      </c>
      <c r="T128" t="s">
        <v>2826</v>
      </c>
      <c r="U128" t="s">
        <v>2221</v>
      </c>
      <c r="V128" t="s">
        <v>2226</v>
      </c>
      <c r="W128">
        <v>52</v>
      </c>
      <c r="X128">
        <v>0</v>
      </c>
      <c r="Y128" t="s">
        <v>2920</v>
      </c>
    </row>
    <row r="129" spans="1:25">
      <c r="A129" t="s">
        <v>3026</v>
      </c>
      <c r="B129" t="s">
        <v>3027</v>
      </c>
      <c r="C129" t="s">
        <v>2509</v>
      </c>
      <c r="D129" t="s">
        <v>3028</v>
      </c>
      <c r="E129">
        <v>60</v>
      </c>
      <c r="F129" t="s">
        <v>2824</v>
      </c>
      <c r="G129" t="s">
        <v>2825</v>
      </c>
      <c r="H129" t="s">
        <v>156</v>
      </c>
      <c r="I129">
        <v>60</v>
      </c>
      <c r="J129">
        <v>1</v>
      </c>
      <c r="K129">
        <v>1</v>
      </c>
      <c r="L129">
        <v>1</v>
      </c>
      <c r="M129">
        <v>1</v>
      </c>
      <c r="N129">
        <v>1</v>
      </c>
      <c r="O129">
        <v>1</v>
      </c>
      <c r="P129">
        <v>1</v>
      </c>
      <c r="Q129" t="s">
        <v>2825</v>
      </c>
      <c r="R129">
        <v>0</v>
      </c>
      <c r="S129">
        <v>1</v>
      </c>
      <c r="T129" t="s">
        <v>2826</v>
      </c>
      <c r="U129" t="s">
        <v>2221</v>
      </c>
      <c r="V129" t="s">
        <v>2136</v>
      </c>
      <c r="W129">
        <v>46</v>
      </c>
      <c r="X129">
        <v>0</v>
      </c>
      <c r="Y129" t="s">
        <v>2920</v>
      </c>
    </row>
    <row r="130" spans="1:25">
      <c r="A130" t="s">
        <v>3029</v>
      </c>
      <c r="B130" t="s">
        <v>3030</v>
      </c>
      <c r="C130" t="s">
        <v>3031</v>
      </c>
      <c r="D130" t="s">
        <v>3032</v>
      </c>
      <c r="E130">
        <v>137</v>
      </c>
      <c r="F130" t="s">
        <v>2824</v>
      </c>
      <c r="G130" t="s">
        <v>2825</v>
      </c>
      <c r="H130" t="s">
        <v>156</v>
      </c>
      <c r="I130">
        <v>60</v>
      </c>
      <c r="J130">
        <v>1</v>
      </c>
      <c r="K130">
        <v>1</v>
      </c>
      <c r="L130">
        <v>1</v>
      </c>
      <c r="M130">
        <v>1</v>
      </c>
      <c r="N130">
        <v>1</v>
      </c>
      <c r="O130">
        <v>1</v>
      </c>
      <c r="P130">
        <v>1</v>
      </c>
      <c r="Q130" t="s">
        <v>2825</v>
      </c>
      <c r="R130">
        <v>0</v>
      </c>
      <c r="S130">
        <v>1</v>
      </c>
      <c r="T130" t="s">
        <v>2826</v>
      </c>
      <c r="U130" t="s">
        <v>2221</v>
      </c>
      <c r="V130" t="s">
        <v>2222</v>
      </c>
      <c r="W130">
        <v>59</v>
      </c>
      <c r="X130">
        <v>0</v>
      </c>
      <c r="Y130" t="s">
        <v>2920</v>
      </c>
    </row>
    <row r="131" spans="1:25">
      <c r="A131" t="s">
        <v>3033</v>
      </c>
      <c r="B131" t="s">
        <v>3034</v>
      </c>
      <c r="C131" t="s">
        <v>3035</v>
      </c>
      <c r="D131" t="s">
        <v>2301</v>
      </c>
      <c r="E131">
        <v>0</v>
      </c>
      <c r="F131" t="s">
        <v>2824</v>
      </c>
      <c r="G131" t="s">
        <v>2825</v>
      </c>
      <c r="H131" t="s">
        <v>156</v>
      </c>
      <c r="I131">
        <v>60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 t="s">
        <v>2825</v>
      </c>
      <c r="R131">
        <v>0</v>
      </c>
      <c r="S131">
        <v>0</v>
      </c>
      <c r="T131" t="s">
        <v>2833</v>
      </c>
      <c r="U131" t="s">
        <v>2221</v>
      </c>
      <c r="V131" t="s">
        <v>2289</v>
      </c>
      <c r="W131">
        <v>0</v>
      </c>
      <c r="X131">
        <v>0</v>
      </c>
      <c r="Y131" t="s">
        <v>2920</v>
      </c>
    </row>
    <row r="132" spans="1:25">
      <c r="A132" t="s">
        <v>3036</v>
      </c>
      <c r="B132" t="s">
        <v>3037</v>
      </c>
      <c r="C132" t="s">
        <v>3038</v>
      </c>
      <c r="D132" t="s">
        <v>3039</v>
      </c>
      <c r="E132">
        <v>75</v>
      </c>
      <c r="F132" t="s">
        <v>2824</v>
      </c>
      <c r="G132" t="s">
        <v>2825</v>
      </c>
      <c r="H132" t="s">
        <v>156</v>
      </c>
      <c r="I132">
        <v>60</v>
      </c>
      <c r="J132">
        <v>1</v>
      </c>
      <c r="K132">
        <v>1</v>
      </c>
      <c r="L132">
        <v>1</v>
      </c>
      <c r="M132">
        <v>1</v>
      </c>
      <c r="N132">
        <v>1</v>
      </c>
      <c r="O132">
        <v>1</v>
      </c>
      <c r="P132">
        <v>1</v>
      </c>
      <c r="Q132" t="s">
        <v>2825</v>
      </c>
      <c r="R132">
        <v>0</v>
      </c>
      <c r="S132">
        <v>1</v>
      </c>
      <c r="T132" t="s">
        <v>2826</v>
      </c>
      <c r="U132" t="s">
        <v>2221</v>
      </c>
      <c r="V132" t="s">
        <v>2307</v>
      </c>
      <c r="W132">
        <v>66</v>
      </c>
      <c r="X132">
        <v>0</v>
      </c>
      <c r="Y132" t="s">
        <v>2920</v>
      </c>
    </row>
    <row r="133" spans="1:25">
      <c r="A133" t="s">
        <v>3040</v>
      </c>
      <c r="B133" t="s">
        <v>3041</v>
      </c>
      <c r="C133" t="s">
        <v>2231</v>
      </c>
      <c r="D133" t="s">
        <v>2606</v>
      </c>
      <c r="E133">
        <v>90</v>
      </c>
      <c r="F133" t="s">
        <v>2824</v>
      </c>
      <c r="G133" t="s">
        <v>2825</v>
      </c>
      <c r="H133" t="s">
        <v>156</v>
      </c>
      <c r="I133">
        <v>60</v>
      </c>
      <c r="J133">
        <v>1</v>
      </c>
      <c r="K133">
        <v>1</v>
      </c>
      <c r="L133">
        <v>1</v>
      </c>
      <c r="M133">
        <v>1</v>
      </c>
      <c r="N133">
        <v>1</v>
      </c>
      <c r="O133">
        <v>1</v>
      </c>
      <c r="P133">
        <v>1</v>
      </c>
      <c r="Q133" t="s">
        <v>2825</v>
      </c>
      <c r="R133">
        <v>0</v>
      </c>
      <c r="S133">
        <v>1</v>
      </c>
      <c r="T133" t="s">
        <v>2826</v>
      </c>
      <c r="U133" t="s">
        <v>2221</v>
      </c>
      <c r="V133" t="s">
        <v>2226</v>
      </c>
      <c r="W133">
        <v>52</v>
      </c>
      <c r="X133">
        <v>0</v>
      </c>
      <c r="Y133" t="s">
        <v>2920</v>
      </c>
    </row>
    <row r="134" spans="1:25">
      <c r="A134" t="s">
        <v>3044</v>
      </c>
      <c r="B134" t="s">
        <v>3045</v>
      </c>
      <c r="C134" t="s">
        <v>2441</v>
      </c>
      <c r="D134" t="s">
        <v>3046</v>
      </c>
      <c r="E134">
        <v>68</v>
      </c>
      <c r="F134" t="s">
        <v>2824</v>
      </c>
      <c r="G134" t="s">
        <v>2825</v>
      </c>
      <c r="H134" t="s">
        <v>156</v>
      </c>
      <c r="I134">
        <v>60</v>
      </c>
      <c r="J134">
        <v>1</v>
      </c>
      <c r="K134">
        <v>1</v>
      </c>
      <c r="L134">
        <v>1</v>
      </c>
      <c r="M134">
        <v>1</v>
      </c>
      <c r="N134">
        <v>1</v>
      </c>
      <c r="O134">
        <v>1</v>
      </c>
      <c r="P134">
        <v>1</v>
      </c>
      <c r="Q134" t="s">
        <v>2825</v>
      </c>
      <c r="R134">
        <v>0</v>
      </c>
      <c r="S134">
        <v>1</v>
      </c>
      <c r="T134" t="s">
        <v>2826</v>
      </c>
      <c r="U134" t="s">
        <v>2221</v>
      </c>
      <c r="V134" t="s">
        <v>2222</v>
      </c>
      <c r="W134">
        <v>37</v>
      </c>
      <c r="X134">
        <v>0</v>
      </c>
      <c r="Y134" t="s">
        <v>2920</v>
      </c>
    </row>
    <row r="135" spans="1:25">
      <c r="A135" t="s">
        <v>3064</v>
      </c>
      <c r="B135" t="s">
        <v>3065</v>
      </c>
      <c r="C135" t="s">
        <v>3066</v>
      </c>
      <c r="D135" t="s">
        <v>3067</v>
      </c>
      <c r="E135">
        <v>141</v>
      </c>
      <c r="F135" t="s">
        <v>2817</v>
      </c>
      <c r="G135" t="s">
        <v>2818</v>
      </c>
      <c r="H135" t="s">
        <v>154</v>
      </c>
      <c r="I135">
        <v>90</v>
      </c>
      <c r="J135">
        <v>1</v>
      </c>
      <c r="K135">
        <v>1</v>
      </c>
      <c r="L135">
        <v>1</v>
      </c>
      <c r="M135">
        <v>1</v>
      </c>
      <c r="N135">
        <v>1</v>
      </c>
      <c r="O135">
        <v>1</v>
      </c>
      <c r="P135">
        <v>1</v>
      </c>
      <c r="Q135" t="s">
        <v>2818</v>
      </c>
      <c r="R135">
        <v>0</v>
      </c>
      <c r="S135">
        <v>1</v>
      </c>
      <c r="T135" t="s">
        <v>2826</v>
      </c>
      <c r="U135" t="s">
        <v>2221</v>
      </c>
      <c r="V135" t="s">
        <v>2138</v>
      </c>
      <c r="W135">
        <v>99</v>
      </c>
      <c r="X135">
        <v>0</v>
      </c>
      <c r="Y135" t="s">
        <v>2800</v>
      </c>
    </row>
    <row r="136" spans="1:25">
      <c r="A136" t="s">
        <v>3068</v>
      </c>
      <c r="B136" t="s">
        <v>3069</v>
      </c>
      <c r="C136" t="s">
        <v>2530</v>
      </c>
      <c r="D136" t="s">
        <v>3070</v>
      </c>
      <c r="E136">
        <v>90</v>
      </c>
      <c r="F136" t="s">
        <v>2817</v>
      </c>
      <c r="G136" t="s">
        <v>2818</v>
      </c>
      <c r="H136" t="s">
        <v>154</v>
      </c>
      <c r="I136">
        <v>90</v>
      </c>
      <c r="J136">
        <v>1</v>
      </c>
      <c r="K136">
        <v>1</v>
      </c>
      <c r="L136">
        <v>1</v>
      </c>
      <c r="M136">
        <v>1</v>
      </c>
      <c r="N136">
        <v>1</v>
      </c>
      <c r="O136">
        <v>1</v>
      </c>
      <c r="P136">
        <v>1</v>
      </c>
      <c r="Q136" t="s">
        <v>2818</v>
      </c>
      <c r="R136">
        <v>0</v>
      </c>
      <c r="S136">
        <v>1</v>
      </c>
      <c r="T136" t="s">
        <v>2826</v>
      </c>
      <c r="U136" t="s">
        <v>2221</v>
      </c>
      <c r="V136" t="s">
        <v>2138</v>
      </c>
      <c r="W136">
        <v>66</v>
      </c>
      <c r="X136">
        <v>0</v>
      </c>
      <c r="Y136" t="s">
        <v>2800</v>
      </c>
    </row>
    <row r="137" spans="1:25">
      <c r="A137" t="s">
        <v>3071</v>
      </c>
      <c r="B137" t="s">
        <v>3072</v>
      </c>
      <c r="C137" t="s">
        <v>2453</v>
      </c>
      <c r="D137" t="s">
        <v>2341</v>
      </c>
      <c r="E137">
        <v>116</v>
      </c>
      <c r="F137" t="s">
        <v>2817</v>
      </c>
      <c r="G137" t="s">
        <v>2818</v>
      </c>
      <c r="H137" t="s">
        <v>154</v>
      </c>
      <c r="I137">
        <v>90</v>
      </c>
      <c r="J137">
        <v>1</v>
      </c>
      <c r="K137">
        <v>1</v>
      </c>
      <c r="L137">
        <v>1</v>
      </c>
      <c r="M137">
        <v>1</v>
      </c>
      <c r="N137">
        <v>1</v>
      </c>
      <c r="O137">
        <v>1</v>
      </c>
      <c r="P137">
        <v>1</v>
      </c>
      <c r="Q137" t="s">
        <v>2818</v>
      </c>
      <c r="R137">
        <v>0</v>
      </c>
      <c r="S137">
        <v>1</v>
      </c>
      <c r="T137" t="s">
        <v>2826</v>
      </c>
      <c r="U137" t="s">
        <v>2221</v>
      </c>
      <c r="V137" t="s">
        <v>2140</v>
      </c>
      <c r="W137">
        <v>64</v>
      </c>
      <c r="X137">
        <v>0</v>
      </c>
      <c r="Y137" t="s">
        <v>2800</v>
      </c>
    </row>
    <row r="138" spans="1:25">
      <c r="A138" t="s">
        <v>3073</v>
      </c>
      <c r="B138" t="s">
        <v>3074</v>
      </c>
      <c r="C138" t="s">
        <v>2151</v>
      </c>
      <c r="D138" t="s">
        <v>2341</v>
      </c>
      <c r="E138">
        <v>58</v>
      </c>
      <c r="F138" t="s">
        <v>2817</v>
      </c>
      <c r="G138" t="s">
        <v>2818</v>
      </c>
      <c r="H138" t="s">
        <v>154</v>
      </c>
      <c r="I138">
        <v>90</v>
      </c>
      <c r="J138">
        <v>1</v>
      </c>
      <c r="K138">
        <v>1</v>
      </c>
      <c r="L138">
        <v>1</v>
      </c>
      <c r="M138">
        <v>1</v>
      </c>
      <c r="N138">
        <v>1</v>
      </c>
      <c r="O138">
        <v>1</v>
      </c>
      <c r="P138">
        <v>1</v>
      </c>
      <c r="Q138" t="s">
        <v>2818</v>
      </c>
      <c r="R138">
        <v>0</v>
      </c>
      <c r="S138">
        <v>1</v>
      </c>
      <c r="T138" t="s">
        <v>2826</v>
      </c>
      <c r="U138" t="s">
        <v>2221</v>
      </c>
      <c r="V138" t="s">
        <v>2140</v>
      </c>
      <c r="W138">
        <v>32</v>
      </c>
      <c r="X138">
        <v>0</v>
      </c>
      <c r="Y138" t="s">
        <v>2800</v>
      </c>
    </row>
    <row r="139" spans="1:25">
      <c r="A139" t="s">
        <v>3075</v>
      </c>
      <c r="B139" t="s">
        <v>3076</v>
      </c>
      <c r="C139" t="s">
        <v>2151</v>
      </c>
      <c r="D139" t="s">
        <v>3077</v>
      </c>
      <c r="E139">
        <v>58</v>
      </c>
      <c r="F139" t="s">
        <v>2817</v>
      </c>
      <c r="G139" t="s">
        <v>2818</v>
      </c>
      <c r="H139" t="s">
        <v>154</v>
      </c>
      <c r="I139">
        <v>90</v>
      </c>
      <c r="J139">
        <v>1</v>
      </c>
      <c r="K139">
        <v>1</v>
      </c>
      <c r="L139">
        <v>1</v>
      </c>
      <c r="M139">
        <v>1</v>
      </c>
      <c r="N139">
        <v>1</v>
      </c>
      <c r="O139">
        <v>1</v>
      </c>
      <c r="P139">
        <v>1</v>
      </c>
      <c r="Q139" t="s">
        <v>2818</v>
      </c>
      <c r="R139">
        <v>0</v>
      </c>
      <c r="S139">
        <v>1</v>
      </c>
      <c r="T139" t="s">
        <v>2826</v>
      </c>
      <c r="U139" t="s">
        <v>2221</v>
      </c>
      <c r="V139" t="s">
        <v>2140</v>
      </c>
      <c r="W139">
        <v>32</v>
      </c>
      <c r="X139">
        <v>0</v>
      </c>
      <c r="Y139" t="s">
        <v>2800</v>
      </c>
    </row>
    <row r="140" spans="1:25">
      <c r="A140" t="s">
        <v>3078</v>
      </c>
      <c r="B140" t="s">
        <v>3079</v>
      </c>
      <c r="C140" t="s">
        <v>2400</v>
      </c>
      <c r="D140" t="s">
        <v>2368</v>
      </c>
      <c r="E140">
        <v>43</v>
      </c>
      <c r="F140" t="s">
        <v>2817</v>
      </c>
      <c r="G140" t="s">
        <v>2818</v>
      </c>
      <c r="H140" t="s">
        <v>154</v>
      </c>
      <c r="I140">
        <v>90</v>
      </c>
      <c r="J140">
        <v>1</v>
      </c>
      <c r="K140">
        <v>1</v>
      </c>
      <c r="L140">
        <v>1</v>
      </c>
      <c r="M140">
        <v>1</v>
      </c>
      <c r="N140">
        <v>1</v>
      </c>
      <c r="O140">
        <v>1</v>
      </c>
      <c r="P140">
        <v>1</v>
      </c>
      <c r="Q140" t="s">
        <v>2818</v>
      </c>
      <c r="R140">
        <v>0</v>
      </c>
      <c r="S140">
        <v>1</v>
      </c>
      <c r="T140" t="s">
        <v>2826</v>
      </c>
      <c r="U140" t="s">
        <v>2221</v>
      </c>
      <c r="V140" t="s">
        <v>2370</v>
      </c>
      <c r="W140">
        <v>32</v>
      </c>
      <c r="X140">
        <v>0</v>
      </c>
      <c r="Y140" t="s">
        <v>2800</v>
      </c>
    </row>
    <row r="141" spans="1:25">
      <c r="A141" t="s">
        <v>3080</v>
      </c>
      <c r="B141" t="s">
        <v>3081</v>
      </c>
      <c r="C141" t="s">
        <v>3082</v>
      </c>
      <c r="D141" t="s">
        <v>2153</v>
      </c>
      <c r="E141">
        <v>175</v>
      </c>
      <c r="F141" t="s">
        <v>2817</v>
      </c>
      <c r="G141" t="s">
        <v>2818</v>
      </c>
      <c r="H141" t="s">
        <v>154</v>
      </c>
      <c r="I141">
        <v>90</v>
      </c>
      <c r="J141">
        <v>1</v>
      </c>
      <c r="K141">
        <v>1</v>
      </c>
      <c r="L141">
        <v>1</v>
      </c>
      <c r="M141">
        <v>1</v>
      </c>
      <c r="N141">
        <v>1</v>
      </c>
      <c r="O141">
        <v>1</v>
      </c>
      <c r="P141">
        <v>1</v>
      </c>
      <c r="Q141" t="s">
        <v>2818</v>
      </c>
      <c r="R141">
        <v>0</v>
      </c>
      <c r="S141">
        <v>1</v>
      </c>
      <c r="T141" t="s">
        <v>2826</v>
      </c>
      <c r="U141" t="s">
        <v>2221</v>
      </c>
      <c r="V141" t="s">
        <v>2307</v>
      </c>
      <c r="W141">
        <v>147</v>
      </c>
      <c r="X141">
        <v>0</v>
      </c>
      <c r="Y141" t="s">
        <v>2800</v>
      </c>
    </row>
    <row r="142" spans="1:25">
      <c r="A142" t="s">
        <v>3083</v>
      </c>
      <c r="B142" t="s">
        <v>3084</v>
      </c>
      <c r="C142" t="s">
        <v>2404</v>
      </c>
      <c r="D142" t="s">
        <v>3085</v>
      </c>
      <c r="E142">
        <v>101</v>
      </c>
      <c r="F142" t="s">
        <v>2817</v>
      </c>
      <c r="G142" t="s">
        <v>2818</v>
      </c>
      <c r="H142" t="s">
        <v>154</v>
      </c>
      <c r="I142">
        <v>90</v>
      </c>
      <c r="J142">
        <v>1</v>
      </c>
      <c r="K142">
        <v>1</v>
      </c>
      <c r="L142">
        <v>1</v>
      </c>
      <c r="M142">
        <v>1</v>
      </c>
      <c r="N142">
        <v>1</v>
      </c>
      <c r="O142">
        <v>1</v>
      </c>
      <c r="P142">
        <v>1</v>
      </c>
      <c r="Q142" t="s">
        <v>2818</v>
      </c>
      <c r="R142">
        <v>0</v>
      </c>
      <c r="S142">
        <v>1</v>
      </c>
      <c r="T142" t="s">
        <v>2826</v>
      </c>
      <c r="U142" t="s">
        <v>2221</v>
      </c>
      <c r="V142" t="s">
        <v>2136</v>
      </c>
      <c r="W142">
        <v>76</v>
      </c>
      <c r="X142">
        <v>0</v>
      </c>
      <c r="Y142" t="s">
        <v>2800</v>
      </c>
    </row>
    <row r="143" spans="1:25">
      <c r="A143" t="s">
        <v>3086</v>
      </c>
      <c r="B143" t="s">
        <v>3087</v>
      </c>
      <c r="C143" t="s">
        <v>2234</v>
      </c>
      <c r="D143" t="s">
        <v>2299</v>
      </c>
      <c r="E143">
        <v>183</v>
      </c>
      <c r="F143" t="s">
        <v>2817</v>
      </c>
      <c r="G143" t="s">
        <v>2818</v>
      </c>
      <c r="H143" t="s">
        <v>155</v>
      </c>
      <c r="I143">
        <v>90</v>
      </c>
      <c r="J143">
        <v>1</v>
      </c>
      <c r="K143">
        <v>1</v>
      </c>
      <c r="L143">
        <v>1</v>
      </c>
      <c r="M143">
        <v>1</v>
      </c>
      <c r="N143">
        <v>1</v>
      </c>
      <c r="O143">
        <v>1</v>
      </c>
      <c r="P143">
        <v>1</v>
      </c>
      <c r="Q143" t="s">
        <v>2818</v>
      </c>
      <c r="R143">
        <v>0</v>
      </c>
      <c r="S143">
        <v>1</v>
      </c>
      <c r="T143" t="s">
        <v>2826</v>
      </c>
      <c r="U143" t="s">
        <v>2221</v>
      </c>
      <c r="V143" t="s">
        <v>2141</v>
      </c>
      <c r="W143">
        <v>115</v>
      </c>
      <c r="X143">
        <v>0</v>
      </c>
      <c r="Y143" t="s">
        <v>2819</v>
      </c>
    </row>
    <row r="144" spans="1:25">
      <c r="A144" t="s">
        <v>3088</v>
      </c>
      <c r="B144" t="s">
        <v>3089</v>
      </c>
      <c r="C144" t="s">
        <v>2522</v>
      </c>
      <c r="D144" t="s">
        <v>3090</v>
      </c>
      <c r="E144">
        <v>77</v>
      </c>
      <c r="F144" t="s">
        <v>2817</v>
      </c>
      <c r="G144" t="s">
        <v>2818</v>
      </c>
      <c r="H144" t="s">
        <v>154</v>
      </c>
      <c r="I144">
        <v>90</v>
      </c>
      <c r="J144">
        <v>1</v>
      </c>
      <c r="K144">
        <v>1</v>
      </c>
      <c r="L144">
        <v>1</v>
      </c>
      <c r="M144">
        <v>1</v>
      </c>
      <c r="N144">
        <v>0</v>
      </c>
      <c r="O144">
        <v>1</v>
      </c>
      <c r="P144">
        <v>1</v>
      </c>
      <c r="Q144" t="s">
        <v>2818</v>
      </c>
      <c r="R144">
        <v>0</v>
      </c>
      <c r="S144">
        <v>1</v>
      </c>
      <c r="T144" t="s">
        <v>2826</v>
      </c>
      <c r="U144" t="s">
        <v>2221</v>
      </c>
      <c r="V144" t="s">
        <v>2144</v>
      </c>
      <c r="W144">
        <v>28</v>
      </c>
      <c r="X144">
        <v>0</v>
      </c>
      <c r="Y144" t="s">
        <v>2800</v>
      </c>
    </row>
    <row r="145" spans="1:25">
      <c r="A145" t="s">
        <v>3091</v>
      </c>
      <c r="B145" t="s">
        <v>3092</v>
      </c>
      <c r="C145" t="s">
        <v>2325</v>
      </c>
      <c r="D145" t="s">
        <v>3093</v>
      </c>
      <c r="E145">
        <v>265</v>
      </c>
      <c r="F145" t="s">
        <v>2801</v>
      </c>
      <c r="G145" t="s">
        <v>2802</v>
      </c>
      <c r="H145" t="s">
        <v>154</v>
      </c>
      <c r="I145">
        <v>90</v>
      </c>
      <c r="J145">
        <v>1</v>
      </c>
      <c r="K145">
        <v>1</v>
      </c>
      <c r="L145">
        <v>1</v>
      </c>
      <c r="M145">
        <v>1</v>
      </c>
      <c r="N145">
        <v>0</v>
      </c>
      <c r="O145">
        <v>1</v>
      </c>
      <c r="P145">
        <v>1</v>
      </c>
      <c r="Q145" t="s">
        <v>2802</v>
      </c>
      <c r="R145">
        <v>0</v>
      </c>
      <c r="S145">
        <v>1</v>
      </c>
      <c r="T145" t="s">
        <v>2826</v>
      </c>
      <c r="U145" t="s">
        <v>2221</v>
      </c>
      <c r="V145" t="s">
        <v>2223</v>
      </c>
      <c r="W145">
        <v>89</v>
      </c>
      <c r="X145">
        <v>0</v>
      </c>
      <c r="Y145" t="s">
        <v>2800</v>
      </c>
    </row>
    <row r="146" spans="1:25">
      <c r="A146" t="s">
        <v>3094</v>
      </c>
      <c r="B146" t="s">
        <v>3095</v>
      </c>
      <c r="C146" t="s">
        <v>3096</v>
      </c>
      <c r="D146" t="s">
        <v>2153</v>
      </c>
      <c r="E146">
        <v>282</v>
      </c>
      <c r="F146" t="s">
        <v>2817</v>
      </c>
      <c r="G146" t="s">
        <v>2818</v>
      </c>
      <c r="H146" t="s">
        <v>154</v>
      </c>
      <c r="I146">
        <v>90</v>
      </c>
      <c r="J146">
        <v>1</v>
      </c>
      <c r="K146">
        <v>1</v>
      </c>
      <c r="L146">
        <v>1</v>
      </c>
      <c r="M146">
        <v>1</v>
      </c>
      <c r="N146">
        <v>0</v>
      </c>
      <c r="O146">
        <v>1</v>
      </c>
      <c r="P146">
        <v>1</v>
      </c>
      <c r="Q146" t="s">
        <v>2818</v>
      </c>
      <c r="R146">
        <v>0</v>
      </c>
      <c r="S146">
        <v>1</v>
      </c>
      <c r="T146" t="s">
        <v>2826</v>
      </c>
      <c r="U146" t="s">
        <v>2221</v>
      </c>
      <c r="V146" t="s">
        <v>2223</v>
      </c>
      <c r="W146">
        <v>93</v>
      </c>
      <c r="X146">
        <v>0</v>
      </c>
      <c r="Y146" t="s">
        <v>2800</v>
      </c>
    </row>
    <row r="147" spans="1:25">
      <c r="A147" t="s">
        <v>3097</v>
      </c>
      <c r="B147" t="s">
        <v>3098</v>
      </c>
      <c r="C147" t="s">
        <v>3099</v>
      </c>
      <c r="D147" t="s">
        <v>3100</v>
      </c>
      <c r="E147">
        <v>146</v>
      </c>
      <c r="F147" t="s">
        <v>2817</v>
      </c>
      <c r="G147" t="s">
        <v>2818</v>
      </c>
      <c r="H147" t="s">
        <v>154</v>
      </c>
      <c r="I147">
        <v>90</v>
      </c>
      <c r="J147">
        <v>1</v>
      </c>
      <c r="K147">
        <v>1</v>
      </c>
      <c r="L147">
        <v>1</v>
      </c>
      <c r="M147">
        <v>1</v>
      </c>
      <c r="N147">
        <v>1</v>
      </c>
      <c r="O147">
        <v>1</v>
      </c>
      <c r="P147">
        <v>1</v>
      </c>
      <c r="Q147" t="s">
        <v>2818</v>
      </c>
      <c r="R147">
        <v>0</v>
      </c>
      <c r="S147">
        <v>1</v>
      </c>
      <c r="T147" t="s">
        <v>2826</v>
      </c>
      <c r="U147" t="s">
        <v>2221</v>
      </c>
      <c r="V147" t="s">
        <v>2307</v>
      </c>
      <c r="W147">
        <v>117</v>
      </c>
      <c r="X147">
        <v>0</v>
      </c>
      <c r="Y147" t="s">
        <v>2800</v>
      </c>
    </row>
    <row r="148" spans="1:25">
      <c r="A148" t="s">
        <v>3101</v>
      </c>
      <c r="B148" t="s">
        <v>3102</v>
      </c>
      <c r="C148" t="s">
        <v>3103</v>
      </c>
      <c r="D148" t="s">
        <v>3104</v>
      </c>
      <c r="E148">
        <v>106</v>
      </c>
      <c r="F148" t="s">
        <v>2817</v>
      </c>
      <c r="G148" t="s">
        <v>2818</v>
      </c>
      <c r="H148" t="s">
        <v>154</v>
      </c>
      <c r="I148">
        <v>90</v>
      </c>
      <c r="J148">
        <v>1</v>
      </c>
      <c r="K148">
        <v>1</v>
      </c>
      <c r="L148">
        <v>1</v>
      </c>
      <c r="M148">
        <v>1</v>
      </c>
      <c r="N148">
        <v>0</v>
      </c>
      <c r="O148">
        <v>1</v>
      </c>
      <c r="P148">
        <v>1</v>
      </c>
      <c r="Q148" t="s">
        <v>2818</v>
      </c>
      <c r="R148">
        <v>0</v>
      </c>
      <c r="S148">
        <v>1</v>
      </c>
      <c r="T148" t="s">
        <v>2826</v>
      </c>
      <c r="U148" t="s">
        <v>2221</v>
      </c>
      <c r="V148" t="s">
        <v>178</v>
      </c>
      <c r="W148">
        <v>50</v>
      </c>
      <c r="X148">
        <v>0</v>
      </c>
      <c r="Y148" t="s">
        <v>2800</v>
      </c>
    </row>
    <row r="149" spans="1:25">
      <c r="A149" t="s">
        <v>3105</v>
      </c>
      <c r="B149" t="s">
        <v>3106</v>
      </c>
      <c r="C149" t="s">
        <v>2692</v>
      </c>
      <c r="D149" t="s">
        <v>2299</v>
      </c>
      <c r="E149">
        <v>167</v>
      </c>
      <c r="F149" t="s">
        <v>2983</v>
      </c>
      <c r="G149" t="s">
        <v>2984</v>
      </c>
      <c r="H149" t="s">
        <v>154</v>
      </c>
      <c r="I149">
        <v>90</v>
      </c>
      <c r="J149">
        <v>1</v>
      </c>
      <c r="K149">
        <v>1</v>
      </c>
      <c r="L149">
        <v>1</v>
      </c>
      <c r="M149">
        <v>1</v>
      </c>
      <c r="N149">
        <v>1</v>
      </c>
      <c r="O149">
        <v>1</v>
      </c>
      <c r="P149">
        <v>1</v>
      </c>
      <c r="Q149" t="s">
        <v>2984</v>
      </c>
      <c r="R149">
        <v>0</v>
      </c>
      <c r="S149">
        <v>1</v>
      </c>
      <c r="T149" t="s">
        <v>2826</v>
      </c>
      <c r="U149" t="s">
        <v>2221</v>
      </c>
      <c r="V149" t="s">
        <v>2141</v>
      </c>
      <c r="W149">
        <v>107</v>
      </c>
      <c r="X149">
        <v>0</v>
      </c>
      <c r="Y149" t="s">
        <v>2800</v>
      </c>
    </row>
    <row r="150" spans="1:25">
      <c r="A150" t="s">
        <v>3107</v>
      </c>
      <c r="B150" t="s">
        <v>3108</v>
      </c>
      <c r="C150" t="s">
        <v>3109</v>
      </c>
      <c r="D150" t="s">
        <v>3110</v>
      </c>
      <c r="E150">
        <v>263</v>
      </c>
      <c r="F150" t="s">
        <v>2983</v>
      </c>
      <c r="G150" t="s">
        <v>2984</v>
      </c>
      <c r="H150" t="s">
        <v>154</v>
      </c>
      <c r="I150">
        <v>90</v>
      </c>
      <c r="J150">
        <v>1</v>
      </c>
      <c r="K150">
        <v>1</v>
      </c>
      <c r="L150">
        <v>1</v>
      </c>
      <c r="M150">
        <v>1</v>
      </c>
      <c r="N150">
        <v>1</v>
      </c>
      <c r="O150">
        <v>1</v>
      </c>
      <c r="P150">
        <v>1</v>
      </c>
      <c r="Q150" t="s">
        <v>2984</v>
      </c>
      <c r="R150">
        <v>0</v>
      </c>
      <c r="S150">
        <v>1</v>
      </c>
      <c r="T150" t="s">
        <v>2826</v>
      </c>
      <c r="U150" t="s">
        <v>2221</v>
      </c>
      <c r="V150" t="s">
        <v>2141</v>
      </c>
      <c r="W150">
        <v>154</v>
      </c>
      <c r="X150">
        <v>0</v>
      </c>
      <c r="Y150" t="s">
        <v>2800</v>
      </c>
    </row>
    <row r="151" spans="1:25">
      <c r="A151" t="s">
        <v>3111</v>
      </c>
      <c r="B151" t="s">
        <v>3112</v>
      </c>
      <c r="C151" t="s">
        <v>3113</v>
      </c>
      <c r="D151" t="s">
        <v>3114</v>
      </c>
      <c r="E151">
        <v>254</v>
      </c>
      <c r="F151" t="s">
        <v>2983</v>
      </c>
      <c r="G151" t="s">
        <v>2984</v>
      </c>
      <c r="H151" t="s">
        <v>155</v>
      </c>
      <c r="I151">
        <v>90</v>
      </c>
      <c r="J151">
        <v>1</v>
      </c>
      <c r="K151">
        <v>1</v>
      </c>
      <c r="L151">
        <v>1</v>
      </c>
      <c r="M151">
        <v>1</v>
      </c>
      <c r="N151">
        <v>1</v>
      </c>
      <c r="O151">
        <v>1</v>
      </c>
      <c r="P151">
        <v>1</v>
      </c>
      <c r="Q151" t="s">
        <v>2984</v>
      </c>
      <c r="R151">
        <v>0</v>
      </c>
      <c r="S151">
        <v>1</v>
      </c>
      <c r="T151" t="s">
        <v>2826</v>
      </c>
      <c r="U151" t="s">
        <v>2221</v>
      </c>
      <c r="V151" t="s">
        <v>2255</v>
      </c>
      <c r="W151">
        <v>152</v>
      </c>
      <c r="X151">
        <v>0</v>
      </c>
      <c r="Y151" t="s">
        <v>2819</v>
      </c>
    </row>
    <row r="152" spans="1:25">
      <c r="A152" t="s">
        <v>3115</v>
      </c>
      <c r="B152" t="s">
        <v>3116</v>
      </c>
      <c r="C152" t="s">
        <v>2357</v>
      </c>
      <c r="D152" t="s">
        <v>3117</v>
      </c>
      <c r="E152">
        <v>45</v>
      </c>
      <c r="F152" t="s">
        <v>3299</v>
      </c>
      <c r="G152" t="s">
        <v>3300</v>
      </c>
      <c r="H152" t="s">
        <v>156</v>
      </c>
      <c r="I152">
        <v>90</v>
      </c>
      <c r="J152">
        <v>1</v>
      </c>
      <c r="K152">
        <v>1</v>
      </c>
      <c r="L152">
        <v>1</v>
      </c>
      <c r="M152">
        <v>1</v>
      </c>
      <c r="N152">
        <v>1</v>
      </c>
      <c r="O152">
        <v>1</v>
      </c>
      <c r="P152">
        <v>1</v>
      </c>
      <c r="Q152" t="s">
        <v>3300</v>
      </c>
      <c r="R152">
        <v>0</v>
      </c>
      <c r="S152">
        <v>1</v>
      </c>
      <c r="T152" t="s">
        <v>2826</v>
      </c>
      <c r="U152" t="s">
        <v>2221</v>
      </c>
      <c r="V152" t="s">
        <v>2226</v>
      </c>
      <c r="W152">
        <v>26</v>
      </c>
      <c r="X152">
        <v>0</v>
      </c>
      <c r="Y152" t="s">
        <v>2920</v>
      </c>
    </row>
    <row r="153" spans="1:25">
      <c r="A153" t="s">
        <v>3118</v>
      </c>
      <c r="B153" t="s">
        <v>3119</v>
      </c>
      <c r="C153" t="s">
        <v>2156</v>
      </c>
      <c r="D153" t="s">
        <v>3120</v>
      </c>
      <c r="E153">
        <v>29</v>
      </c>
      <c r="F153" t="s">
        <v>2983</v>
      </c>
      <c r="G153" t="s">
        <v>2984</v>
      </c>
      <c r="H153" t="s">
        <v>155</v>
      </c>
      <c r="I153">
        <v>90</v>
      </c>
      <c r="J153">
        <v>1</v>
      </c>
      <c r="K153">
        <v>1</v>
      </c>
      <c r="L153">
        <v>1</v>
      </c>
      <c r="M153">
        <v>1</v>
      </c>
      <c r="N153">
        <v>1</v>
      </c>
      <c r="O153">
        <v>1</v>
      </c>
      <c r="P153">
        <v>1</v>
      </c>
      <c r="Q153" t="s">
        <v>2984</v>
      </c>
      <c r="R153">
        <v>0</v>
      </c>
      <c r="S153">
        <v>1</v>
      </c>
      <c r="T153" t="s">
        <v>2826</v>
      </c>
      <c r="U153" t="s">
        <v>2221</v>
      </c>
      <c r="V153" t="s">
        <v>2140</v>
      </c>
      <c r="W153">
        <v>16</v>
      </c>
      <c r="X153">
        <v>0</v>
      </c>
      <c r="Y153" t="s">
        <v>2819</v>
      </c>
    </row>
    <row r="154" spans="1:25">
      <c r="A154" t="s">
        <v>3121</v>
      </c>
      <c r="B154" t="s">
        <v>3122</v>
      </c>
      <c r="C154" t="s">
        <v>2445</v>
      </c>
      <c r="D154" t="s">
        <v>2390</v>
      </c>
      <c r="E154">
        <v>116</v>
      </c>
      <c r="F154" t="s">
        <v>2983</v>
      </c>
      <c r="G154" t="s">
        <v>2984</v>
      </c>
      <c r="H154" t="s">
        <v>154</v>
      </c>
      <c r="I154">
        <v>90</v>
      </c>
      <c r="J154">
        <v>1</v>
      </c>
      <c r="K154">
        <v>1</v>
      </c>
      <c r="L154">
        <v>1</v>
      </c>
      <c r="M154">
        <v>1</v>
      </c>
      <c r="N154">
        <v>1</v>
      </c>
      <c r="O154">
        <v>1</v>
      </c>
      <c r="P154">
        <v>1</v>
      </c>
      <c r="Q154" t="s">
        <v>2984</v>
      </c>
      <c r="R154">
        <v>0</v>
      </c>
      <c r="S154">
        <v>1</v>
      </c>
      <c r="T154" t="s">
        <v>2826</v>
      </c>
      <c r="U154" t="s">
        <v>2221</v>
      </c>
      <c r="V154" t="s">
        <v>178</v>
      </c>
      <c r="W154">
        <v>56</v>
      </c>
      <c r="X154">
        <v>0</v>
      </c>
      <c r="Y154" t="s">
        <v>2800</v>
      </c>
    </row>
    <row r="155" spans="1:25">
      <c r="A155" t="s">
        <v>3123</v>
      </c>
      <c r="B155" t="s">
        <v>3124</v>
      </c>
      <c r="C155" t="s">
        <v>3125</v>
      </c>
      <c r="D155" t="s">
        <v>2153</v>
      </c>
      <c r="E155">
        <v>168</v>
      </c>
      <c r="F155" t="s">
        <v>2983</v>
      </c>
      <c r="G155" t="s">
        <v>2984</v>
      </c>
      <c r="H155" t="s">
        <v>154</v>
      </c>
      <c r="I155">
        <v>90</v>
      </c>
      <c r="J155">
        <v>1</v>
      </c>
      <c r="K155">
        <v>1</v>
      </c>
      <c r="L155">
        <v>1</v>
      </c>
      <c r="M155">
        <v>1</v>
      </c>
      <c r="N155">
        <v>1</v>
      </c>
      <c r="O155">
        <v>1</v>
      </c>
      <c r="P155">
        <v>1</v>
      </c>
      <c r="Q155" t="s">
        <v>2984</v>
      </c>
      <c r="R155">
        <v>0</v>
      </c>
      <c r="S155">
        <v>1</v>
      </c>
      <c r="T155" t="s">
        <v>2826</v>
      </c>
      <c r="U155" t="s">
        <v>2221</v>
      </c>
      <c r="V155" t="s">
        <v>2141</v>
      </c>
      <c r="W155">
        <v>105</v>
      </c>
      <c r="X155">
        <v>0</v>
      </c>
      <c r="Y155" t="s">
        <v>2800</v>
      </c>
    </row>
    <row r="156" spans="1:25">
      <c r="A156" t="s">
        <v>3126</v>
      </c>
      <c r="B156" t="s">
        <v>3127</v>
      </c>
      <c r="C156" t="s">
        <v>3128</v>
      </c>
      <c r="D156" t="s">
        <v>2153</v>
      </c>
      <c r="E156">
        <v>114</v>
      </c>
      <c r="F156" t="s">
        <v>2817</v>
      </c>
      <c r="G156" t="s">
        <v>2818</v>
      </c>
      <c r="H156" t="s">
        <v>154</v>
      </c>
      <c r="I156">
        <v>90</v>
      </c>
      <c r="J156">
        <v>1</v>
      </c>
      <c r="K156">
        <v>1</v>
      </c>
      <c r="L156">
        <v>1</v>
      </c>
      <c r="M156">
        <v>1</v>
      </c>
      <c r="N156">
        <v>0</v>
      </c>
      <c r="O156">
        <v>1</v>
      </c>
      <c r="P156">
        <v>1</v>
      </c>
      <c r="Q156" t="s">
        <v>2818</v>
      </c>
      <c r="R156">
        <v>0</v>
      </c>
      <c r="S156">
        <v>1</v>
      </c>
      <c r="T156" t="s">
        <v>2826</v>
      </c>
      <c r="U156" t="s">
        <v>2221</v>
      </c>
      <c r="V156" t="s">
        <v>2254</v>
      </c>
      <c r="W156">
        <v>69</v>
      </c>
      <c r="X156">
        <v>0</v>
      </c>
      <c r="Y156" t="s">
        <v>2800</v>
      </c>
    </row>
    <row r="157" spans="1:25">
      <c r="A157" t="s">
        <v>3129</v>
      </c>
      <c r="B157" t="s">
        <v>3130</v>
      </c>
      <c r="C157" t="s">
        <v>3131</v>
      </c>
      <c r="D157" t="s">
        <v>2315</v>
      </c>
      <c r="E157">
        <v>170</v>
      </c>
      <c r="F157" t="s">
        <v>2983</v>
      </c>
      <c r="G157" t="s">
        <v>2984</v>
      </c>
      <c r="H157" t="s">
        <v>155</v>
      </c>
      <c r="I157">
        <v>90</v>
      </c>
      <c r="J157">
        <v>1</v>
      </c>
      <c r="K157">
        <v>1</v>
      </c>
      <c r="L157">
        <v>1</v>
      </c>
      <c r="M157">
        <v>1</v>
      </c>
      <c r="N157">
        <v>1</v>
      </c>
      <c r="O157">
        <v>1</v>
      </c>
      <c r="P157">
        <v>1</v>
      </c>
      <c r="Q157" t="s">
        <v>2984</v>
      </c>
      <c r="R157">
        <v>0</v>
      </c>
      <c r="S157">
        <v>1</v>
      </c>
      <c r="T157" t="s">
        <v>2826</v>
      </c>
      <c r="U157" t="s">
        <v>2221</v>
      </c>
      <c r="V157" t="s">
        <v>2235</v>
      </c>
      <c r="W157">
        <v>116</v>
      </c>
      <c r="X157">
        <v>0</v>
      </c>
      <c r="Y157" t="s">
        <v>2819</v>
      </c>
    </row>
    <row r="158" spans="1:25">
      <c r="A158" t="s">
        <v>3140</v>
      </c>
      <c r="B158" t="s">
        <v>3141</v>
      </c>
      <c r="C158" t="s">
        <v>3142</v>
      </c>
      <c r="D158" t="s">
        <v>3143</v>
      </c>
      <c r="E158">
        <v>147</v>
      </c>
      <c r="F158" t="s">
        <v>2718</v>
      </c>
      <c r="G158" t="s">
        <v>2719</v>
      </c>
      <c r="H158" t="s">
        <v>154</v>
      </c>
      <c r="I158">
        <v>90</v>
      </c>
      <c r="J158">
        <v>1</v>
      </c>
      <c r="K158">
        <v>1</v>
      </c>
      <c r="L158">
        <v>1</v>
      </c>
      <c r="M158">
        <v>1</v>
      </c>
      <c r="N158">
        <v>1</v>
      </c>
      <c r="O158">
        <v>1</v>
      </c>
      <c r="P158">
        <v>1</v>
      </c>
      <c r="Q158" t="s">
        <v>2719</v>
      </c>
      <c r="R158">
        <v>0</v>
      </c>
      <c r="S158">
        <v>1</v>
      </c>
      <c r="T158" t="s">
        <v>2826</v>
      </c>
      <c r="U158" t="s">
        <v>2221</v>
      </c>
      <c r="V158" t="s">
        <v>2227</v>
      </c>
      <c r="W158">
        <v>89</v>
      </c>
      <c r="X158">
        <v>0</v>
      </c>
      <c r="Y158" t="s">
        <v>2800</v>
      </c>
    </row>
    <row r="159" spans="1:25">
      <c r="A159" t="s">
        <v>3144</v>
      </c>
      <c r="B159" t="s">
        <v>3145</v>
      </c>
      <c r="C159" t="s">
        <v>2400</v>
      </c>
      <c r="D159" t="s">
        <v>3146</v>
      </c>
      <c r="E159">
        <v>43</v>
      </c>
      <c r="F159" t="s">
        <v>2718</v>
      </c>
      <c r="G159" t="s">
        <v>2719</v>
      </c>
      <c r="H159" t="s">
        <v>154</v>
      </c>
      <c r="I159">
        <v>90</v>
      </c>
      <c r="J159">
        <v>1</v>
      </c>
      <c r="K159">
        <v>1</v>
      </c>
      <c r="L159">
        <v>1</v>
      </c>
      <c r="M159">
        <v>1</v>
      </c>
      <c r="N159">
        <v>1</v>
      </c>
      <c r="O159">
        <v>1</v>
      </c>
      <c r="P159">
        <v>1</v>
      </c>
      <c r="Q159" t="s">
        <v>2719</v>
      </c>
      <c r="R159">
        <v>0</v>
      </c>
      <c r="S159">
        <v>1</v>
      </c>
      <c r="T159" t="s">
        <v>2826</v>
      </c>
      <c r="U159" t="s">
        <v>2221</v>
      </c>
      <c r="V159" t="s">
        <v>2370</v>
      </c>
      <c r="W159">
        <v>32</v>
      </c>
      <c r="X159">
        <v>0</v>
      </c>
      <c r="Y159" t="s">
        <v>2800</v>
      </c>
    </row>
    <row r="160" spans="1:25">
      <c r="A160" t="s">
        <v>3147</v>
      </c>
      <c r="B160" t="s">
        <v>3148</v>
      </c>
      <c r="C160" t="s">
        <v>2231</v>
      </c>
      <c r="D160" t="s">
        <v>3149</v>
      </c>
      <c r="E160">
        <v>90</v>
      </c>
      <c r="F160" t="s">
        <v>2718</v>
      </c>
      <c r="G160" t="s">
        <v>2719</v>
      </c>
      <c r="H160" t="s">
        <v>155</v>
      </c>
      <c r="I160">
        <v>90</v>
      </c>
      <c r="J160">
        <v>1</v>
      </c>
      <c r="K160">
        <v>1</v>
      </c>
      <c r="L160">
        <v>1</v>
      </c>
      <c r="M160">
        <v>1</v>
      </c>
      <c r="N160">
        <v>1</v>
      </c>
      <c r="O160">
        <v>1</v>
      </c>
      <c r="P160">
        <v>1</v>
      </c>
      <c r="Q160" t="s">
        <v>2719</v>
      </c>
      <c r="R160">
        <v>0</v>
      </c>
      <c r="S160">
        <v>1</v>
      </c>
      <c r="T160" t="s">
        <v>2826</v>
      </c>
      <c r="U160" t="s">
        <v>2221</v>
      </c>
      <c r="V160" t="s">
        <v>2226</v>
      </c>
      <c r="W160">
        <v>52</v>
      </c>
      <c r="X160">
        <v>0</v>
      </c>
      <c r="Y160" t="s">
        <v>2819</v>
      </c>
    </row>
    <row r="161" spans="1:25">
      <c r="A161" t="s">
        <v>3150</v>
      </c>
      <c r="B161" t="s">
        <v>3151</v>
      </c>
      <c r="C161" t="s">
        <v>3152</v>
      </c>
      <c r="D161" t="s">
        <v>3153</v>
      </c>
      <c r="E161">
        <v>242</v>
      </c>
      <c r="F161" t="s">
        <v>2718</v>
      </c>
      <c r="G161" t="s">
        <v>2719</v>
      </c>
      <c r="H161" t="s">
        <v>154</v>
      </c>
      <c r="I161">
        <v>90</v>
      </c>
      <c r="J161">
        <v>1</v>
      </c>
      <c r="K161">
        <v>1</v>
      </c>
      <c r="L161">
        <v>1</v>
      </c>
      <c r="M161">
        <v>1</v>
      </c>
      <c r="N161">
        <v>1</v>
      </c>
      <c r="O161">
        <v>1</v>
      </c>
      <c r="P161">
        <v>1</v>
      </c>
      <c r="Q161" t="s">
        <v>2719</v>
      </c>
      <c r="R161">
        <v>0</v>
      </c>
      <c r="S161">
        <v>1</v>
      </c>
      <c r="T161" t="s">
        <v>2826</v>
      </c>
      <c r="U161" t="s">
        <v>2221</v>
      </c>
      <c r="V161" t="s">
        <v>2303</v>
      </c>
      <c r="W161">
        <v>204</v>
      </c>
      <c r="X161">
        <v>0</v>
      </c>
      <c r="Y161" t="s">
        <v>2800</v>
      </c>
    </row>
    <row r="162" spans="1:25">
      <c r="A162" t="s">
        <v>3154</v>
      </c>
      <c r="B162" t="s">
        <v>3155</v>
      </c>
      <c r="C162" t="s">
        <v>3156</v>
      </c>
      <c r="D162" t="s">
        <v>2664</v>
      </c>
      <c r="E162">
        <v>94</v>
      </c>
      <c r="F162" t="s">
        <v>2718</v>
      </c>
      <c r="G162" t="s">
        <v>2719</v>
      </c>
      <c r="H162" t="s">
        <v>154</v>
      </c>
      <c r="I162">
        <v>90</v>
      </c>
      <c r="J162">
        <v>1</v>
      </c>
      <c r="K162">
        <v>1</v>
      </c>
      <c r="L162">
        <v>1</v>
      </c>
      <c r="M162">
        <v>1</v>
      </c>
      <c r="N162">
        <v>1</v>
      </c>
      <c r="O162">
        <v>1</v>
      </c>
      <c r="P162">
        <v>1</v>
      </c>
      <c r="Q162" t="s">
        <v>2719</v>
      </c>
      <c r="R162">
        <v>0</v>
      </c>
      <c r="S162">
        <v>1</v>
      </c>
      <c r="T162" t="s">
        <v>2826</v>
      </c>
      <c r="U162" t="s">
        <v>2221</v>
      </c>
      <c r="V162" t="s">
        <v>2136</v>
      </c>
      <c r="W162">
        <v>79</v>
      </c>
      <c r="X162">
        <v>0</v>
      </c>
      <c r="Y162" t="s">
        <v>2800</v>
      </c>
    </row>
    <row r="163" spans="1:25">
      <c r="A163" t="s">
        <v>3157</v>
      </c>
      <c r="B163" t="s">
        <v>3158</v>
      </c>
      <c r="C163" t="s">
        <v>3159</v>
      </c>
      <c r="D163" t="s">
        <v>3160</v>
      </c>
      <c r="E163">
        <v>136</v>
      </c>
      <c r="F163" t="s">
        <v>2718</v>
      </c>
      <c r="G163" t="s">
        <v>2719</v>
      </c>
      <c r="H163" t="s">
        <v>154</v>
      </c>
      <c r="I163">
        <v>90</v>
      </c>
      <c r="J163">
        <v>1</v>
      </c>
      <c r="K163">
        <v>1</v>
      </c>
      <c r="L163">
        <v>1</v>
      </c>
      <c r="M163">
        <v>1</v>
      </c>
      <c r="N163">
        <v>1</v>
      </c>
      <c r="O163">
        <v>1</v>
      </c>
      <c r="P163">
        <v>1</v>
      </c>
      <c r="Q163" t="s">
        <v>2719</v>
      </c>
      <c r="R163">
        <v>0</v>
      </c>
      <c r="S163">
        <v>1</v>
      </c>
      <c r="T163" t="s">
        <v>2826</v>
      </c>
      <c r="U163" t="s">
        <v>2221</v>
      </c>
      <c r="V163" t="s">
        <v>2136</v>
      </c>
      <c r="W163">
        <v>93</v>
      </c>
      <c r="X163">
        <v>0</v>
      </c>
      <c r="Y163" t="s">
        <v>2800</v>
      </c>
    </row>
    <row r="164" spans="1:25">
      <c r="A164" t="s">
        <v>3161</v>
      </c>
      <c r="B164" t="s">
        <v>3162</v>
      </c>
      <c r="C164" t="s">
        <v>3163</v>
      </c>
      <c r="D164" t="s">
        <v>2433</v>
      </c>
      <c r="E164">
        <v>13</v>
      </c>
      <c r="F164" t="s">
        <v>2718</v>
      </c>
      <c r="G164" t="s">
        <v>2719</v>
      </c>
      <c r="H164" t="s">
        <v>154</v>
      </c>
      <c r="I164">
        <v>90</v>
      </c>
      <c r="J164">
        <v>2</v>
      </c>
      <c r="K164">
        <v>2</v>
      </c>
      <c r="L164">
        <v>0</v>
      </c>
      <c r="M164">
        <v>2</v>
      </c>
      <c r="N164">
        <v>0</v>
      </c>
      <c r="O164">
        <v>2</v>
      </c>
      <c r="P164">
        <v>0</v>
      </c>
      <c r="Q164" t="s">
        <v>2719</v>
      </c>
      <c r="R164">
        <v>0</v>
      </c>
      <c r="S164">
        <v>0</v>
      </c>
      <c r="T164" t="s">
        <v>2833</v>
      </c>
      <c r="U164" t="s">
        <v>2221</v>
      </c>
      <c r="V164" t="s">
        <v>2142</v>
      </c>
      <c r="W164">
        <v>0</v>
      </c>
      <c r="X164">
        <v>0</v>
      </c>
      <c r="Y164" t="s">
        <v>2800</v>
      </c>
    </row>
    <row r="165" spans="1:25">
      <c r="A165" t="s">
        <v>3164</v>
      </c>
      <c r="B165" t="s">
        <v>3165</v>
      </c>
      <c r="C165" t="s">
        <v>2348</v>
      </c>
      <c r="D165" t="s">
        <v>3166</v>
      </c>
      <c r="E165">
        <v>90</v>
      </c>
      <c r="F165" t="s">
        <v>2718</v>
      </c>
      <c r="G165" t="s">
        <v>2719</v>
      </c>
      <c r="H165" t="s">
        <v>154</v>
      </c>
      <c r="I165">
        <v>90</v>
      </c>
      <c r="J165">
        <v>1</v>
      </c>
      <c r="K165">
        <v>1</v>
      </c>
      <c r="L165">
        <v>1</v>
      </c>
      <c r="M165">
        <v>1</v>
      </c>
      <c r="N165">
        <v>1</v>
      </c>
      <c r="O165">
        <v>1</v>
      </c>
      <c r="P165">
        <v>1</v>
      </c>
      <c r="Q165" t="s">
        <v>2719</v>
      </c>
      <c r="R165">
        <v>0</v>
      </c>
      <c r="S165">
        <v>1</v>
      </c>
      <c r="T165" t="s">
        <v>2826</v>
      </c>
      <c r="U165" t="s">
        <v>2221</v>
      </c>
      <c r="V165" t="s">
        <v>2136</v>
      </c>
      <c r="W165">
        <v>76</v>
      </c>
      <c r="X165">
        <v>0</v>
      </c>
      <c r="Y165" t="s">
        <v>2800</v>
      </c>
    </row>
    <row r="166" spans="1:25">
      <c r="A166" t="s">
        <v>3167</v>
      </c>
      <c r="B166" t="s">
        <v>3168</v>
      </c>
      <c r="C166" t="s">
        <v>3169</v>
      </c>
      <c r="D166" t="s">
        <v>3170</v>
      </c>
      <c r="E166">
        <v>146</v>
      </c>
      <c r="F166" t="s">
        <v>2718</v>
      </c>
      <c r="G166" t="s">
        <v>2719</v>
      </c>
      <c r="H166" t="s">
        <v>154</v>
      </c>
      <c r="I166">
        <v>90</v>
      </c>
      <c r="J166">
        <v>1</v>
      </c>
      <c r="K166">
        <v>1</v>
      </c>
      <c r="L166">
        <v>1</v>
      </c>
      <c r="M166">
        <v>1</v>
      </c>
      <c r="N166">
        <v>1</v>
      </c>
      <c r="O166">
        <v>1</v>
      </c>
      <c r="P166">
        <v>1</v>
      </c>
      <c r="Q166" t="s">
        <v>2719</v>
      </c>
      <c r="R166">
        <v>0</v>
      </c>
      <c r="S166">
        <v>1</v>
      </c>
      <c r="T166" t="s">
        <v>2826</v>
      </c>
      <c r="U166" t="s">
        <v>2221</v>
      </c>
      <c r="V166" t="s">
        <v>2137</v>
      </c>
      <c r="W166">
        <v>85</v>
      </c>
      <c r="X166">
        <v>0</v>
      </c>
      <c r="Y166" t="s">
        <v>2800</v>
      </c>
    </row>
    <row r="167" spans="1:25">
      <c r="A167" t="s">
        <v>3171</v>
      </c>
      <c r="B167" t="s">
        <v>3172</v>
      </c>
      <c r="C167" t="s">
        <v>2573</v>
      </c>
      <c r="D167" t="s">
        <v>3173</v>
      </c>
      <c r="E167">
        <v>60</v>
      </c>
      <c r="F167" t="s">
        <v>2718</v>
      </c>
      <c r="G167" t="s">
        <v>2719</v>
      </c>
      <c r="H167" t="s">
        <v>155</v>
      </c>
      <c r="I167">
        <v>90</v>
      </c>
      <c r="J167">
        <v>1</v>
      </c>
      <c r="K167">
        <v>1</v>
      </c>
      <c r="L167">
        <v>1</v>
      </c>
      <c r="M167">
        <v>1</v>
      </c>
      <c r="N167">
        <v>1</v>
      </c>
      <c r="O167">
        <v>1</v>
      </c>
      <c r="P167">
        <v>1</v>
      </c>
      <c r="Q167" t="s">
        <v>2719</v>
      </c>
      <c r="R167">
        <v>0</v>
      </c>
      <c r="S167">
        <v>1</v>
      </c>
      <c r="T167" t="s">
        <v>2826</v>
      </c>
      <c r="U167" t="s">
        <v>2221</v>
      </c>
      <c r="V167" t="s">
        <v>2254</v>
      </c>
      <c r="W167">
        <v>41</v>
      </c>
      <c r="X167">
        <v>0</v>
      </c>
      <c r="Y167" t="s">
        <v>2819</v>
      </c>
    </row>
    <row r="168" spans="1:25">
      <c r="A168" t="s">
        <v>3174</v>
      </c>
      <c r="B168" t="s">
        <v>3175</v>
      </c>
      <c r="C168" t="s">
        <v>3176</v>
      </c>
      <c r="D168" t="s">
        <v>3177</v>
      </c>
      <c r="E168">
        <v>137</v>
      </c>
      <c r="F168" t="s">
        <v>2824</v>
      </c>
      <c r="G168" t="s">
        <v>2825</v>
      </c>
      <c r="H168" t="s">
        <v>156</v>
      </c>
      <c r="I168">
        <v>60</v>
      </c>
      <c r="J168">
        <v>1</v>
      </c>
      <c r="K168">
        <v>1</v>
      </c>
      <c r="L168">
        <v>1</v>
      </c>
      <c r="M168">
        <v>1</v>
      </c>
      <c r="N168">
        <v>1</v>
      </c>
      <c r="O168">
        <v>1</v>
      </c>
      <c r="P168">
        <v>1</v>
      </c>
      <c r="Q168" t="s">
        <v>2825</v>
      </c>
      <c r="R168">
        <v>0</v>
      </c>
      <c r="S168">
        <v>1</v>
      </c>
      <c r="T168" t="s">
        <v>2826</v>
      </c>
      <c r="U168" t="s">
        <v>2221</v>
      </c>
      <c r="V168" t="s">
        <v>2144</v>
      </c>
      <c r="W168">
        <v>42</v>
      </c>
      <c r="X168">
        <v>0</v>
      </c>
      <c r="Y168" t="s">
        <v>2920</v>
      </c>
    </row>
    <row r="169" spans="1:25">
      <c r="A169" t="s">
        <v>3178</v>
      </c>
      <c r="B169" t="s">
        <v>3179</v>
      </c>
      <c r="C169" t="s">
        <v>3180</v>
      </c>
      <c r="D169" t="s">
        <v>3181</v>
      </c>
      <c r="E169">
        <v>134</v>
      </c>
      <c r="F169" t="s">
        <v>2824</v>
      </c>
      <c r="G169" t="s">
        <v>2825</v>
      </c>
      <c r="H169" t="s">
        <v>156</v>
      </c>
      <c r="I169">
        <v>60</v>
      </c>
      <c r="J169">
        <v>1</v>
      </c>
      <c r="K169">
        <v>1</v>
      </c>
      <c r="L169">
        <v>1</v>
      </c>
      <c r="M169">
        <v>1</v>
      </c>
      <c r="N169">
        <v>1</v>
      </c>
      <c r="O169">
        <v>1</v>
      </c>
      <c r="P169">
        <v>1</v>
      </c>
      <c r="Q169" t="s">
        <v>2825</v>
      </c>
      <c r="R169">
        <v>0</v>
      </c>
      <c r="S169">
        <v>1</v>
      </c>
      <c r="T169" t="s">
        <v>2826</v>
      </c>
      <c r="U169" t="s">
        <v>2221</v>
      </c>
      <c r="V169" t="s">
        <v>2136</v>
      </c>
      <c r="W169">
        <v>89</v>
      </c>
      <c r="X169">
        <v>1</v>
      </c>
      <c r="Y169" t="s">
        <v>2920</v>
      </c>
    </row>
    <row r="170" spans="1:25">
      <c r="A170" t="s">
        <v>3182</v>
      </c>
      <c r="B170" t="s">
        <v>3183</v>
      </c>
      <c r="C170" t="s">
        <v>2795</v>
      </c>
      <c r="D170" t="s">
        <v>2456</v>
      </c>
      <c r="E170">
        <v>162</v>
      </c>
      <c r="F170" t="s">
        <v>2824</v>
      </c>
      <c r="G170" t="s">
        <v>2825</v>
      </c>
      <c r="H170" t="s">
        <v>156</v>
      </c>
      <c r="I170">
        <v>60</v>
      </c>
      <c r="J170">
        <v>1</v>
      </c>
      <c r="K170">
        <v>1</v>
      </c>
      <c r="L170">
        <v>1</v>
      </c>
      <c r="M170">
        <v>1</v>
      </c>
      <c r="N170">
        <v>1</v>
      </c>
      <c r="O170">
        <v>1</v>
      </c>
      <c r="P170">
        <v>1</v>
      </c>
      <c r="Q170" t="s">
        <v>2825</v>
      </c>
      <c r="R170">
        <v>0</v>
      </c>
      <c r="S170">
        <v>1</v>
      </c>
      <c r="T170" t="s">
        <v>2826</v>
      </c>
      <c r="U170" t="s">
        <v>2221</v>
      </c>
      <c r="V170" t="s">
        <v>2136</v>
      </c>
      <c r="W170">
        <v>117</v>
      </c>
      <c r="X170">
        <v>1</v>
      </c>
      <c r="Y170" t="s">
        <v>2920</v>
      </c>
    </row>
    <row r="171" spans="1:25">
      <c r="A171" t="s">
        <v>3184</v>
      </c>
      <c r="B171" t="s">
        <v>3185</v>
      </c>
      <c r="C171" t="s">
        <v>3186</v>
      </c>
      <c r="D171" t="s">
        <v>3187</v>
      </c>
      <c r="E171">
        <v>230</v>
      </c>
      <c r="F171" t="s">
        <v>2824</v>
      </c>
      <c r="G171" t="s">
        <v>2825</v>
      </c>
      <c r="H171" t="s">
        <v>156</v>
      </c>
      <c r="I171">
        <v>60</v>
      </c>
      <c r="J171">
        <v>1</v>
      </c>
      <c r="K171">
        <v>1</v>
      </c>
      <c r="L171">
        <v>1</v>
      </c>
      <c r="M171">
        <v>1</v>
      </c>
      <c r="N171">
        <v>1</v>
      </c>
      <c r="O171">
        <v>1</v>
      </c>
      <c r="P171">
        <v>1</v>
      </c>
      <c r="Q171" t="s">
        <v>2825</v>
      </c>
      <c r="R171">
        <v>0</v>
      </c>
      <c r="S171">
        <v>1</v>
      </c>
      <c r="T171" t="s">
        <v>2826</v>
      </c>
      <c r="U171" t="s">
        <v>2221</v>
      </c>
      <c r="V171" t="s">
        <v>2141</v>
      </c>
      <c r="W171">
        <v>133</v>
      </c>
      <c r="X171">
        <v>0</v>
      </c>
      <c r="Y171" t="s">
        <v>2920</v>
      </c>
    </row>
    <row r="172" spans="1:25">
      <c r="A172" t="s">
        <v>3188</v>
      </c>
      <c r="B172" t="s">
        <v>3189</v>
      </c>
      <c r="C172" t="s">
        <v>2442</v>
      </c>
      <c r="D172" t="s">
        <v>3190</v>
      </c>
      <c r="E172">
        <v>65</v>
      </c>
      <c r="F172" t="s">
        <v>2824</v>
      </c>
      <c r="G172" t="s">
        <v>2825</v>
      </c>
      <c r="H172" t="s">
        <v>156</v>
      </c>
      <c r="I172">
        <v>60</v>
      </c>
      <c r="J172">
        <v>1</v>
      </c>
      <c r="K172">
        <v>1</v>
      </c>
      <c r="L172">
        <v>1</v>
      </c>
      <c r="M172">
        <v>1</v>
      </c>
      <c r="N172">
        <v>1</v>
      </c>
      <c r="O172">
        <v>1</v>
      </c>
      <c r="P172">
        <v>1</v>
      </c>
      <c r="Q172" t="s">
        <v>2825</v>
      </c>
      <c r="R172">
        <v>0</v>
      </c>
      <c r="S172">
        <v>1</v>
      </c>
      <c r="T172" t="s">
        <v>2826</v>
      </c>
      <c r="U172" t="s">
        <v>2221</v>
      </c>
      <c r="V172" t="s">
        <v>2227</v>
      </c>
      <c r="W172">
        <v>38</v>
      </c>
      <c r="X172">
        <v>0</v>
      </c>
      <c r="Y172" t="s">
        <v>2920</v>
      </c>
    </row>
    <row r="173" spans="1:25">
      <c r="A173" t="s">
        <v>3191</v>
      </c>
      <c r="B173" t="s">
        <v>3192</v>
      </c>
      <c r="C173" t="s">
        <v>3193</v>
      </c>
      <c r="D173" t="s">
        <v>3194</v>
      </c>
      <c r="E173">
        <v>249</v>
      </c>
      <c r="F173" t="s">
        <v>2824</v>
      </c>
      <c r="G173" t="s">
        <v>2825</v>
      </c>
      <c r="H173" t="s">
        <v>156</v>
      </c>
      <c r="I173">
        <v>60</v>
      </c>
      <c r="J173">
        <v>1</v>
      </c>
      <c r="K173">
        <v>1</v>
      </c>
      <c r="L173">
        <v>1</v>
      </c>
      <c r="M173">
        <v>1</v>
      </c>
      <c r="N173">
        <v>1</v>
      </c>
      <c r="O173">
        <v>1</v>
      </c>
      <c r="P173">
        <v>1</v>
      </c>
      <c r="Q173" t="s">
        <v>2825</v>
      </c>
      <c r="R173">
        <v>0</v>
      </c>
      <c r="S173">
        <v>1</v>
      </c>
      <c r="T173" t="s">
        <v>2826</v>
      </c>
      <c r="U173" t="s">
        <v>2221</v>
      </c>
      <c r="V173" t="s">
        <v>2303</v>
      </c>
      <c r="W173">
        <v>208</v>
      </c>
      <c r="X173">
        <v>0</v>
      </c>
      <c r="Y173" t="s">
        <v>2920</v>
      </c>
    </row>
    <row r="174" spans="1:25">
      <c r="A174" t="s">
        <v>3195</v>
      </c>
      <c r="B174" t="s">
        <v>3196</v>
      </c>
      <c r="C174" t="s">
        <v>2161</v>
      </c>
      <c r="D174" t="s">
        <v>3197</v>
      </c>
      <c r="E174">
        <v>82</v>
      </c>
      <c r="F174" t="s">
        <v>2824</v>
      </c>
      <c r="G174" t="s">
        <v>2825</v>
      </c>
      <c r="H174" t="s">
        <v>156</v>
      </c>
      <c r="I174">
        <v>60</v>
      </c>
      <c r="J174">
        <v>1</v>
      </c>
      <c r="K174">
        <v>1</v>
      </c>
      <c r="L174">
        <v>1</v>
      </c>
      <c r="M174">
        <v>1</v>
      </c>
      <c r="N174">
        <v>1</v>
      </c>
      <c r="O174">
        <v>1</v>
      </c>
      <c r="P174">
        <v>1</v>
      </c>
      <c r="Q174" t="s">
        <v>2825</v>
      </c>
      <c r="R174">
        <v>0</v>
      </c>
      <c r="S174">
        <v>1</v>
      </c>
      <c r="T174" t="s">
        <v>2826</v>
      </c>
      <c r="U174" t="s">
        <v>2221</v>
      </c>
      <c r="V174" t="s">
        <v>2137</v>
      </c>
      <c r="W174">
        <v>50</v>
      </c>
      <c r="X174">
        <v>0</v>
      </c>
      <c r="Y174" t="s">
        <v>2920</v>
      </c>
    </row>
    <row r="175" spans="1:25">
      <c r="A175" t="s">
        <v>3198</v>
      </c>
      <c r="B175" t="s">
        <v>3199</v>
      </c>
      <c r="C175" t="s">
        <v>2309</v>
      </c>
      <c r="D175" t="s">
        <v>3200</v>
      </c>
      <c r="E175">
        <v>68</v>
      </c>
      <c r="F175" t="s">
        <v>2824</v>
      </c>
      <c r="G175" t="s">
        <v>2825</v>
      </c>
      <c r="H175" t="s">
        <v>156</v>
      </c>
      <c r="I175">
        <v>60</v>
      </c>
      <c r="J175">
        <v>1</v>
      </c>
      <c r="K175">
        <v>1</v>
      </c>
      <c r="L175">
        <v>1</v>
      </c>
      <c r="M175">
        <v>1</v>
      </c>
      <c r="N175">
        <v>1</v>
      </c>
      <c r="O175">
        <v>1</v>
      </c>
      <c r="P175">
        <v>1</v>
      </c>
      <c r="Q175" t="s">
        <v>2825</v>
      </c>
      <c r="R175">
        <v>0</v>
      </c>
      <c r="S175">
        <v>1</v>
      </c>
      <c r="T175" t="s">
        <v>2826</v>
      </c>
      <c r="U175" t="s">
        <v>2221</v>
      </c>
      <c r="V175" t="s">
        <v>2310</v>
      </c>
      <c r="W175">
        <v>40</v>
      </c>
      <c r="X175">
        <v>0</v>
      </c>
      <c r="Y175" t="s">
        <v>2920</v>
      </c>
    </row>
    <row r="176" spans="1:25">
      <c r="A176" t="s">
        <v>3201</v>
      </c>
      <c r="B176" t="s">
        <v>3202</v>
      </c>
      <c r="C176" t="s">
        <v>3203</v>
      </c>
      <c r="D176" t="s">
        <v>3204</v>
      </c>
      <c r="E176">
        <v>131</v>
      </c>
      <c r="F176" t="s">
        <v>2824</v>
      </c>
      <c r="G176" t="s">
        <v>2825</v>
      </c>
      <c r="H176" t="s">
        <v>156</v>
      </c>
      <c r="I176">
        <v>60</v>
      </c>
      <c r="J176">
        <v>1</v>
      </c>
      <c r="K176">
        <v>1</v>
      </c>
      <c r="L176">
        <v>1</v>
      </c>
      <c r="M176">
        <v>1</v>
      </c>
      <c r="N176">
        <v>1</v>
      </c>
      <c r="O176">
        <v>1</v>
      </c>
      <c r="P176">
        <v>1</v>
      </c>
      <c r="Q176" t="s">
        <v>2825</v>
      </c>
      <c r="R176">
        <v>0</v>
      </c>
      <c r="S176">
        <v>1</v>
      </c>
      <c r="T176" t="s">
        <v>2826</v>
      </c>
      <c r="U176" t="s">
        <v>2221</v>
      </c>
      <c r="V176" t="s">
        <v>2227</v>
      </c>
      <c r="W176">
        <v>79</v>
      </c>
      <c r="X176">
        <v>0</v>
      </c>
      <c r="Y176" t="s">
        <v>2920</v>
      </c>
    </row>
    <row r="177" spans="1:25">
      <c r="A177" t="s">
        <v>3205</v>
      </c>
      <c r="B177" t="s">
        <v>3206</v>
      </c>
      <c r="C177" t="s">
        <v>3207</v>
      </c>
      <c r="D177" t="s">
        <v>3208</v>
      </c>
      <c r="E177">
        <v>154</v>
      </c>
      <c r="F177" t="s">
        <v>2824</v>
      </c>
      <c r="G177" t="s">
        <v>2825</v>
      </c>
      <c r="H177" t="s">
        <v>156</v>
      </c>
      <c r="I177">
        <v>60</v>
      </c>
      <c r="J177">
        <v>1</v>
      </c>
      <c r="K177">
        <v>1</v>
      </c>
      <c r="L177">
        <v>1</v>
      </c>
      <c r="M177">
        <v>1</v>
      </c>
      <c r="N177">
        <v>1</v>
      </c>
      <c r="O177">
        <v>1</v>
      </c>
      <c r="P177">
        <v>1</v>
      </c>
      <c r="Q177" t="s">
        <v>2825</v>
      </c>
      <c r="R177">
        <v>0</v>
      </c>
      <c r="S177">
        <v>1</v>
      </c>
      <c r="T177" t="s">
        <v>2826</v>
      </c>
      <c r="U177" t="s">
        <v>2221</v>
      </c>
      <c r="V177" t="s">
        <v>2222</v>
      </c>
      <c r="W177">
        <v>78</v>
      </c>
      <c r="X177">
        <v>0</v>
      </c>
      <c r="Y177" t="s">
        <v>2920</v>
      </c>
    </row>
    <row r="178" spans="1:25">
      <c r="A178" t="s">
        <v>3209</v>
      </c>
      <c r="B178" t="s">
        <v>3210</v>
      </c>
      <c r="C178" t="s">
        <v>3211</v>
      </c>
      <c r="D178" t="s">
        <v>3212</v>
      </c>
      <c r="E178">
        <v>143</v>
      </c>
      <c r="F178" t="s">
        <v>2824</v>
      </c>
      <c r="G178" t="s">
        <v>2825</v>
      </c>
      <c r="H178" t="s">
        <v>156</v>
      </c>
      <c r="I178">
        <v>60</v>
      </c>
      <c r="J178">
        <v>1</v>
      </c>
      <c r="K178">
        <v>1</v>
      </c>
      <c r="L178">
        <v>1</v>
      </c>
      <c r="M178">
        <v>1</v>
      </c>
      <c r="N178">
        <v>1</v>
      </c>
      <c r="O178">
        <v>1</v>
      </c>
      <c r="P178">
        <v>1</v>
      </c>
      <c r="Q178" t="s">
        <v>2825</v>
      </c>
      <c r="R178">
        <v>0</v>
      </c>
      <c r="S178">
        <v>1</v>
      </c>
      <c r="T178" t="s">
        <v>2826</v>
      </c>
      <c r="U178" t="s">
        <v>2221</v>
      </c>
      <c r="V178" t="s">
        <v>2303</v>
      </c>
      <c r="W178">
        <v>116</v>
      </c>
      <c r="X178">
        <v>0</v>
      </c>
      <c r="Y178" t="s">
        <v>2920</v>
      </c>
    </row>
    <row r="179" spans="1:25">
      <c r="A179" t="s">
        <v>3213</v>
      </c>
      <c r="B179" t="s">
        <v>3214</v>
      </c>
      <c r="C179" t="s">
        <v>2455</v>
      </c>
      <c r="D179" t="s">
        <v>3215</v>
      </c>
      <c r="E179">
        <v>134</v>
      </c>
      <c r="F179" t="s">
        <v>2646</v>
      </c>
      <c r="G179" t="s">
        <v>2647</v>
      </c>
      <c r="H179" t="s">
        <v>153</v>
      </c>
      <c r="I179">
        <v>90</v>
      </c>
      <c r="J179">
        <v>1</v>
      </c>
      <c r="K179">
        <v>1</v>
      </c>
      <c r="L179">
        <v>1</v>
      </c>
      <c r="M179">
        <v>1</v>
      </c>
      <c r="N179">
        <v>0</v>
      </c>
      <c r="O179">
        <v>1</v>
      </c>
      <c r="P179">
        <v>1</v>
      </c>
      <c r="Q179" t="s">
        <v>2647</v>
      </c>
      <c r="R179">
        <v>0</v>
      </c>
      <c r="S179">
        <v>1</v>
      </c>
      <c r="T179" t="s">
        <v>2826</v>
      </c>
      <c r="U179" t="s">
        <v>2221</v>
      </c>
      <c r="V179" t="s">
        <v>2136</v>
      </c>
      <c r="W179">
        <v>94</v>
      </c>
      <c r="X179">
        <v>0</v>
      </c>
      <c r="Y179" t="s">
        <v>2683</v>
      </c>
    </row>
    <row r="180" spans="1:25">
      <c r="A180" t="s">
        <v>2494</v>
      </c>
      <c r="B180" t="s">
        <v>2495</v>
      </c>
      <c r="C180" t="s">
        <v>2317</v>
      </c>
      <c r="D180" t="s">
        <v>2466</v>
      </c>
      <c r="E180">
        <v>17</v>
      </c>
      <c r="F180" t="s">
        <v>2486</v>
      </c>
      <c r="G180" t="s">
        <v>2487</v>
      </c>
      <c r="H180" t="s">
        <v>132</v>
      </c>
      <c r="I180">
        <v>20</v>
      </c>
      <c r="J180">
        <v>1</v>
      </c>
      <c r="K180">
        <v>1</v>
      </c>
      <c r="L180">
        <v>1</v>
      </c>
      <c r="M180">
        <v>1</v>
      </c>
      <c r="N180">
        <v>0</v>
      </c>
      <c r="O180">
        <v>1</v>
      </c>
      <c r="P180">
        <v>1</v>
      </c>
      <c r="Q180" t="s">
        <v>2487</v>
      </c>
      <c r="R180">
        <v>1</v>
      </c>
      <c r="S180">
        <v>1</v>
      </c>
      <c r="T180" t="s">
        <v>2443</v>
      </c>
      <c r="U180" t="s">
        <v>2221</v>
      </c>
      <c r="V180" t="s">
        <v>2305</v>
      </c>
      <c r="W180">
        <v>10</v>
      </c>
      <c r="X180">
        <v>0</v>
      </c>
      <c r="Y180" t="s">
        <v>2469</v>
      </c>
    </row>
    <row r="181" spans="1:25">
      <c r="A181" t="s">
        <v>2840</v>
      </c>
      <c r="B181" t="s">
        <v>2841</v>
      </c>
      <c r="C181" t="s">
        <v>2318</v>
      </c>
      <c r="D181" t="s">
        <v>2842</v>
      </c>
      <c r="E181">
        <v>59</v>
      </c>
      <c r="F181" t="s">
        <v>2843</v>
      </c>
      <c r="G181" t="s">
        <v>2844</v>
      </c>
      <c r="H181" t="s">
        <v>154</v>
      </c>
      <c r="I181">
        <v>90</v>
      </c>
      <c r="J181">
        <v>1</v>
      </c>
      <c r="K181">
        <v>1</v>
      </c>
      <c r="L181">
        <v>1</v>
      </c>
      <c r="M181">
        <v>1</v>
      </c>
      <c r="N181">
        <v>1</v>
      </c>
      <c r="O181">
        <v>1</v>
      </c>
      <c r="P181">
        <v>1</v>
      </c>
      <c r="Q181" t="s">
        <v>2844</v>
      </c>
      <c r="R181">
        <v>0</v>
      </c>
      <c r="S181">
        <v>1</v>
      </c>
      <c r="T181" t="s">
        <v>2674</v>
      </c>
      <c r="U181" t="s">
        <v>2224</v>
      </c>
      <c r="V181" t="s">
        <v>2244</v>
      </c>
      <c r="W181">
        <v>25</v>
      </c>
      <c r="X181">
        <v>0</v>
      </c>
      <c r="Y181" t="s">
        <v>2800</v>
      </c>
    </row>
    <row r="182" spans="1:25">
      <c r="A182" t="s">
        <v>3049</v>
      </c>
      <c r="B182" t="s">
        <v>3050</v>
      </c>
      <c r="C182" t="s">
        <v>3051</v>
      </c>
      <c r="D182" t="s">
        <v>2620</v>
      </c>
      <c r="E182">
        <v>140</v>
      </c>
      <c r="F182" t="s">
        <v>2843</v>
      </c>
      <c r="G182" t="s">
        <v>2844</v>
      </c>
      <c r="H182" t="s">
        <v>154</v>
      </c>
      <c r="I182">
        <v>90</v>
      </c>
      <c r="J182">
        <v>1</v>
      </c>
      <c r="K182">
        <v>1</v>
      </c>
      <c r="L182">
        <v>1</v>
      </c>
      <c r="M182">
        <v>1</v>
      </c>
      <c r="N182">
        <v>1</v>
      </c>
      <c r="O182">
        <v>1</v>
      </c>
      <c r="P182">
        <v>1</v>
      </c>
      <c r="Q182" t="s">
        <v>2844</v>
      </c>
      <c r="R182">
        <v>0</v>
      </c>
      <c r="S182">
        <v>1</v>
      </c>
      <c r="T182" t="s">
        <v>2674</v>
      </c>
      <c r="U182" t="s">
        <v>2221</v>
      </c>
      <c r="V182" t="s">
        <v>2137</v>
      </c>
      <c r="W182">
        <v>84</v>
      </c>
      <c r="X182">
        <v>0</v>
      </c>
      <c r="Y182" t="s">
        <v>2800</v>
      </c>
    </row>
    <row r="183" spans="1:25">
      <c r="A183" t="s">
        <v>3052</v>
      </c>
      <c r="B183" t="s">
        <v>3053</v>
      </c>
      <c r="C183" t="s">
        <v>3054</v>
      </c>
      <c r="D183" t="s">
        <v>2454</v>
      </c>
      <c r="E183">
        <v>167</v>
      </c>
      <c r="F183" t="s">
        <v>2843</v>
      </c>
      <c r="G183" t="s">
        <v>2844</v>
      </c>
      <c r="H183" t="s">
        <v>154</v>
      </c>
      <c r="I183">
        <v>90</v>
      </c>
      <c r="J183">
        <v>1</v>
      </c>
      <c r="K183">
        <v>1</v>
      </c>
      <c r="L183">
        <v>1</v>
      </c>
      <c r="M183">
        <v>1</v>
      </c>
      <c r="N183">
        <v>1</v>
      </c>
      <c r="O183">
        <v>1</v>
      </c>
      <c r="P183">
        <v>1</v>
      </c>
      <c r="Q183" t="s">
        <v>2844</v>
      </c>
      <c r="R183">
        <v>0</v>
      </c>
      <c r="S183">
        <v>1</v>
      </c>
      <c r="T183" t="s">
        <v>2674</v>
      </c>
      <c r="U183" t="s">
        <v>2221</v>
      </c>
      <c r="V183" t="s">
        <v>2235</v>
      </c>
      <c r="W183">
        <v>120</v>
      </c>
      <c r="X183">
        <v>0</v>
      </c>
      <c r="Y183" t="s">
        <v>2800</v>
      </c>
    </row>
    <row r="184" spans="1:25">
      <c r="A184" t="s">
        <v>3055</v>
      </c>
      <c r="B184" t="s">
        <v>3056</v>
      </c>
      <c r="C184" t="s">
        <v>3057</v>
      </c>
      <c r="D184" t="s">
        <v>3058</v>
      </c>
      <c r="E184">
        <v>77</v>
      </c>
      <c r="F184" t="s">
        <v>2843</v>
      </c>
      <c r="G184" t="s">
        <v>2844</v>
      </c>
      <c r="H184" t="s">
        <v>154</v>
      </c>
      <c r="I184">
        <v>90</v>
      </c>
      <c r="J184">
        <v>1</v>
      </c>
      <c r="K184">
        <v>1</v>
      </c>
      <c r="L184">
        <v>1</v>
      </c>
      <c r="M184">
        <v>1</v>
      </c>
      <c r="N184">
        <v>1</v>
      </c>
      <c r="O184">
        <v>1</v>
      </c>
      <c r="P184">
        <v>1</v>
      </c>
      <c r="Q184" t="s">
        <v>2844</v>
      </c>
      <c r="R184">
        <v>0</v>
      </c>
      <c r="S184">
        <v>1</v>
      </c>
      <c r="T184" t="s">
        <v>2674</v>
      </c>
      <c r="U184" t="s">
        <v>2221</v>
      </c>
      <c r="V184" t="s">
        <v>2136</v>
      </c>
      <c r="W184">
        <v>65</v>
      </c>
      <c r="X184">
        <v>1</v>
      </c>
      <c r="Y184" t="s">
        <v>2800</v>
      </c>
    </row>
    <row r="185" spans="1:25">
      <c r="A185" t="s">
        <v>3059</v>
      </c>
      <c r="B185" t="s">
        <v>3060</v>
      </c>
      <c r="C185" t="s">
        <v>2159</v>
      </c>
      <c r="D185" t="s">
        <v>3061</v>
      </c>
      <c r="E185">
        <v>90</v>
      </c>
      <c r="F185" t="s">
        <v>3062</v>
      </c>
      <c r="G185" t="s">
        <v>3063</v>
      </c>
      <c r="H185" t="s">
        <v>156</v>
      </c>
      <c r="I185">
        <v>50</v>
      </c>
      <c r="J185">
        <v>1</v>
      </c>
      <c r="K185">
        <v>1</v>
      </c>
      <c r="L185">
        <v>1</v>
      </c>
      <c r="M185">
        <v>1</v>
      </c>
      <c r="N185">
        <v>1</v>
      </c>
      <c r="O185">
        <v>1</v>
      </c>
      <c r="P185">
        <v>1</v>
      </c>
      <c r="Q185" t="s">
        <v>3063</v>
      </c>
      <c r="R185">
        <v>0</v>
      </c>
      <c r="S185">
        <v>1</v>
      </c>
      <c r="T185" t="s">
        <v>2674</v>
      </c>
      <c r="U185" t="s">
        <v>2221</v>
      </c>
      <c r="V185" t="s">
        <v>2226</v>
      </c>
      <c r="W185">
        <v>52</v>
      </c>
      <c r="X185">
        <v>1</v>
      </c>
      <c r="Y185" t="s">
        <v>2920</v>
      </c>
    </row>
    <row r="186" spans="1:25">
      <c r="A186" t="s">
        <v>3247</v>
      </c>
      <c r="B186" t="s">
        <v>3248</v>
      </c>
      <c r="C186" t="s">
        <v>3249</v>
      </c>
      <c r="D186" t="s">
        <v>2273</v>
      </c>
      <c r="E186">
        <v>0</v>
      </c>
      <c r="F186" t="s">
        <v>2536</v>
      </c>
      <c r="G186" t="s">
        <v>2537</v>
      </c>
      <c r="H186" t="s">
        <v>148</v>
      </c>
      <c r="I186">
        <v>80</v>
      </c>
      <c r="J186">
        <v>0</v>
      </c>
      <c r="K186">
        <v>0</v>
      </c>
      <c r="L186">
        <v>1</v>
      </c>
      <c r="M186">
        <v>0</v>
      </c>
      <c r="N186">
        <v>0</v>
      </c>
      <c r="O186">
        <v>0</v>
      </c>
      <c r="P186">
        <v>1</v>
      </c>
      <c r="Q186" t="s">
        <v>2537</v>
      </c>
      <c r="R186">
        <v>0</v>
      </c>
      <c r="S186">
        <v>0</v>
      </c>
      <c r="T186" t="s">
        <v>3250</v>
      </c>
      <c r="U186" t="s">
        <v>2221</v>
      </c>
      <c r="V186" t="s">
        <v>2139</v>
      </c>
      <c r="W186">
        <v>1</v>
      </c>
      <c r="X186">
        <v>0</v>
      </c>
      <c r="Y186" t="s">
        <v>2526</v>
      </c>
    </row>
    <row r="187" spans="1:25">
      <c r="A187" t="s">
        <v>3251</v>
      </c>
      <c r="B187" t="s">
        <v>3252</v>
      </c>
      <c r="C187" t="s">
        <v>2248</v>
      </c>
      <c r="D187" t="s">
        <v>3253</v>
      </c>
      <c r="E187">
        <v>1</v>
      </c>
      <c r="F187" t="s">
        <v>2536</v>
      </c>
      <c r="G187" t="s">
        <v>2537</v>
      </c>
      <c r="H187" t="s">
        <v>148</v>
      </c>
      <c r="I187">
        <v>90</v>
      </c>
      <c r="J187">
        <v>1</v>
      </c>
      <c r="K187">
        <v>1</v>
      </c>
      <c r="L187">
        <v>0</v>
      </c>
      <c r="M187">
        <v>0</v>
      </c>
      <c r="N187">
        <v>0</v>
      </c>
      <c r="O187">
        <v>1</v>
      </c>
      <c r="P187">
        <v>0</v>
      </c>
      <c r="Q187" t="s">
        <v>2537</v>
      </c>
      <c r="R187">
        <v>0</v>
      </c>
      <c r="S187">
        <v>0</v>
      </c>
      <c r="T187" t="s">
        <v>3250</v>
      </c>
      <c r="U187" t="s">
        <v>2221</v>
      </c>
      <c r="V187" t="s">
        <v>2142</v>
      </c>
      <c r="W187">
        <v>0</v>
      </c>
      <c r="X187">
        <v>0</v>
      </c>
      <c r="Y187" t="s">
        <v>2526</v>
      </c>
    </row>
    <row r="188" spans="1:25">
      <c r="A188" t="s">
        <v>3254</v>
      </c>
      <c r="B188" t="s">
        <v>3255</v>
      </c>
      <c r="C188" t="s">
        <v>3256</v>
      </c>
      <c r="D188" t="s">
        <v>2268</v>
      </c>
      <c r="E188">
        <v>132</v>
      </c>
      <c r="F188" t="s">
        <v>2623</v>
      </c>
      <c r="G188" t="s">
        <v>2624</v>
      </c>
      <c r="H188" t="s">
        <v>152</v>
      </c>
      <c r="I188">
        <v>90</v>
      </c>
      <c r="J188">
        <v>1</v>
      </c>
      <c r="K188">
        <v>1</v>
      </c>
      <c r="L188">
        <v>1</v>
      </c>
      <c r="M188">
        <v>1</v>
      </c>
      <c r="N188">
        <v>0</v>
      </c>
      <c r="O188">
        <v>1</v>
      </c>
      <c r="P188">
        <v>1</v>
      </c>
      <c r="Q188" t="s">
        <v>2624</v>
      </c>
      <c r="R188">
        <v>0</v>
      </c>
      <c r="S188">
        <v>1</v>
      </c>
      <c r="T188" t="s">
        <v>3257</v>
      </c>
      <c r="U188" t="s">
        <v>2221</v>
      </c>
      <c r="V188" t="s">
        <v>2254</v>
      </c>
      <c r="W188">
        <v>88</v>
      </c>
      <c r="X188">
        <v>0</v>
      </c>
      <c r="Y188" t="s">
        <v>2615</v>
      </c>
    </row>
    <row r="189" spans="1:25">
      <c r="A189" t="s">
        <v>3258</v>
      </c>
      <c r="B189" t="s">
        <v>3259</v>
      </c>
      <c r="C189" t="s">
        <v>2692</v>
      </c>
      <c r="D189" t="s">
        <v>3260</v>
      </c>
      <c r="E189">
        <v>167</v>
      </c>
      <c r="F189" t="s">
        <v>2983</v>
      </c>
      <c r="G189" t="s">
        <v>2984</v>
      </c>
      <c r="H189" t="s">
        <v>154</v>
      </c>
      <c r="I189">
        <v>90</v>
      </c>
      <c r="J189">
        <v>1</v>
      </c>
      <c r="K189">
        <v>1</v>
      </c>
      <c r="L189">
        <v>1</v>
      </c>
      <c r="M189">
        <v>1</v>
      </c>
      <c r="N189">
        <v>1</v>
      </c>
      <c r="O189">
        <v>1</v>
      </c>
      <c r="P189">
        <v>1</v>
      </c>
      <c r="Q189" t="s">
        <v>2984</v>
      </c>
      <c r="R189">
        <v>0</v>
      </c>
      <c r="S189">
        <v>1</v>
      </c>
      <c r="T189" t="s">
        <v>2674</v>
      </c>
      <c r="U189" t="s">
        <v>2221</v>
      </c>
      <c r="V189" t="s">
        <v>2141</v>
      </c>
      <c r="W189">
        <v>107</v>
      </c>
      <c r="X189">
        <v>0</v>
      </c>
      <c r="Y189" t="s">
        <v>2800</v>
      </c>
    </row>
    <row r="190" spans="1:25">
      <c r="A190" t="s">
        <v>3261</v>
      </c>
      <c r="B190" t="s">
        <v>3262</v>
      </c>
      <c r="C190" t="s">
        <v>3263</v>
      </c>
      <c r="D190" t="s">
        <v>3264</v>
      </c>
      <c r="E190">
        <v>293</v>
      </c>
      <c r="F190" t="s">
        <v>2817</v>
      </c>
      <c r="G190" t="s">
        <v>2818</v>
      </c>
      <c r="H190" t="s">
        <v>154</v>
      </c>
      <c r="I190">
        <v>90</v>
      </c>
      <c r="J190">
        <v>1</v>
      </c>
      <c r="K190">
        <v>1</v>
      </c>
      <c r="L190">
        <v>1</v>
      </c>
      <c r="M190">
        <v>1</v>
      </c>
      <c r="N190">
        <v>1</v>
      </c>
      <c r="O190">
        <v>1</v>
      </c>
      <c r="P190">
        <v>1</v>
      </c>
      <c r="Q190" t="s">
        <v>2818</v>
      </c>
      <c r="R190">
        <v>0</v>
      </c>
      <c r="S190">
        <v>1</v>
      </c>
      <c r="T190" t="s">
        <v>2674</v>
      </c>
      <c r="U190" t="s">
        <v>2221</v>
      </c>
      <c r="V190" t="s">
        <v>2223</v>
      </c>
      <c r="W190">
        <v>87</v>
      </c>
      <c r="X190">
        <v>0</v>
      </c>
      <c r="Y190" t="s">
        <v>2800</v>
      </c>
    </row>
    <row r="191" spans="1:25">
      <c r="A191" t="s">
        <v>3265</v>
      </c>
      <c r="B191" t="s">
        <v>3266</v>
      </c>
      <c r="C191" t="s">
        <v>3267</v>
      </c>
      <c r="D191" t="s">
        <v>3268</v>
      </c>
      <c r="E191">
        <v>233</v>
      </c>
      <c r="F191" t="s">
        <v>2983</v>
      </c>
      <c r="G191" t="s">
        <v>2984</v>
      </c>
      <c r="H191" t="s">
        <v>155</v>
      </c>
      <c r="I191">
        <v>90</v>
      </c>
      <c r="J191">
        <v>1</v>
      </c>
      <c r="K191">
        <v>1</v>
      </c>
      <c r="L191">
        <v>1</v>
      </c>
      <c r="M191">
        <v>1</v>
      </c>
      <c r="N191">
        <v>1</v>
      </c>
      <c r="O191">
        <v>1</v>
      </c>
      <c r="P191">
        <v>1</v>
      </c>
      <c r="Q191" t="s">
        <v>2984</v>
      </c>
      <c r="R191">
        <v>0</v>
      </c>
      <c r="S191">
        <v>1</v>
      </c>
      <c r="T191" t="s">
        <v>2674</v>
      </c>
      <c r="U191" t="s">
        <v>2221</v>
      </c>
      <c r="V191" t="s">
        <v>2141</v>
      </c>
      <c r="W191">
        <v>149</v>
      </c>
      <c r="X191">
        <v>0</v>
      </c>
      <c r="Y191" t="s">
        <v>2819</v>
      </c>
    </row>
    <row r="192" spans="1:25">
      <c r="A192" t="s">
        <v>3269</v>
      </c>
      <c r="B192" t="s">
        <v>3270</v>
      </c>
      <c r="C192" t="s">
        <v>2156</v>
      </c>
      <c r="D192" t="s">
        <v>3271</v>
      </c>
      <c r="E192">
        <v>29</v>
      </c>
      <c r="F192" t="s">
        <v>2983</v>
      </c>
      <c r="G192" t="s">
        <v>2984</v>
      </c>
      <c r="H192" t="s">
        <v>155</v>
      </c>
      <c r="I192">
        <v>90</v>
      </c>
      <c r="J192">
        <v>1</v>
      </c>
      <c r="K192">
        <v>1</v>
      </c>
      <c r="L192">
        <v>1</v>
      </c>
      <c r="M192">
        <v>1</v>
      </c>
      <c r="N192">
        <v>1</v>
      </c>
      <c r="O192">
        <v>1</v>
      </c>
      <c r="P192">
        <v>1</v>
      </c>
      <c r="Q192" t="s">
        <v>2984</v>
      </c>
      <c r="R192">
        <v>0</v>
      </c>
      <c r="S192">
        <v>1</v>
      </c>
      <c r="T192" t="s">
        <v>2674</v>
      </c>
      <c r="U192" t="s">
        <v>2221</v>
      </c>
      <c r="V192" t="s">
        <v>2140</v>
      </c>
      <c r="W192">
        <v>16</v>
      </c>
      <c r="X192">
        <v>0</v>
      </c>
      <c r="Y192" t="s">
        <v>2819</v>
      </c>
    </row>
    <row r="193" spans="1:25">
      <c r="A193" t="s">
        <v>3272</v>
      </c>
      <c r="B193" t="s">
        <v>3273</v>
      </c>
      <c r="C193" t="s">
        <v>2156</v>
      </c>
      <c r="D193" t="s">
        <v>2295</v>
      </c>
      <c r="E193">
        <v>29</v>
      </c>
      <c r="F193" t="s">
        <v>2983</v>
      </c>
      <c r="G193" t="s">
        <v>2984</v>
      </c>
      <c r="H193" t="s">
        <v>155</v>
      </c>
      <c r="I193">
        <v>90</v>
      </c>
      <c r="J193">
        <v>1</v>
      </c>
      <c r="K193">
        <v>1</v>
      </c>
      <c r="L193">
        <v>1</v>
      </c>
      <c r="M193">
        <v>1</v>
      </c>
      <c r="N193">
        <v>1</v>
      </c>
      <c r="O193">
        <v>1</v>
      </c>
      <c r="P193">
        <v>1</v>
      </c>
      <c r="Q193" t="s">
        <v>2984</v>
      </c>
      <c r="R193">
        <v>0</v>
      </c>
      <c r="S193">
        <v>1</v>
      </c>
      <c r="T193" t="s">
        <v>2674</v>
      </c>
      <c r="U193" t="s">
        <v>2221</v>
      </c>
      <c r="V193" t="s">
        <v>2140</v>
      </c>
      <c r="W193">
        <v>16</v>
      </c>
      <c r="X193">
        <v>0</v>
      </c>
      <c r="Y193" t="s">
        <v>2819</v>
      </c>
    </row>
    <row r="194" spans="1:25">
      <c r="A194" t="s">
        <v>3274</v>
      </c>
      <c r="B194" t="s">
        <v>3275</v>
      </c>
      <c r="C194" t="s">
        <v>3276</v>
      </c>
      <c r="D194" t="s">
        <v>3277</v>
      </c>
      <c r="E194">
        <v>162</v>
      </c>
      <c r="F194" t="s">
        <v>2983</v>
      </c>
      <c r="G194" t="s">
        <v>2984</v>
      </c>
      <c r="H194" t="s">
        <v>154</v>
      </c>
      <c r="I194">
        <v>90</v>
      </c>
      <c r="J194">
        <v>1</v>
      </c>
      <c r="K194">
        <v>1</v>
      </c>
      <c r="L194">
        <v>1</v>
      </c>
      <c r="M194">
        <v>1</v>
      </c>
      <c r="N194">
        <v>1</v>
      </c>
      <c r="O194">
        <v>1</v>
      </c>
      <c r="P194">
        <v>1</v>
      </c>
      <c r="Q194" t="s">
        <v>2984</v>
      </c>
      <c r="R194">
        <v>0</v>
      </c>
      <c r="S194">
        <v>1</v>
      </c>
      <c r="T194" t="s">
        <v>2674</v>
      </c>
      <c r="U194" t="s">
        <v>2221</v>
      </c>
      <c r="V194" t="s">
        <v>2141</v>
      </c>
      <c r="W194">
        <v>96</v>
      </c>
      <c r="X194">
        <v>0</v>
      </c>
      <c r="Y194" t="s">
        <v>2800</v>
      </c>
    </row>
    <row r="195" spans="1:25">
      <c r="A195" t="s">
        <v>3278</v>
      </c>
      <c r="B195" t="s">
        <v>3279</v>
      </c>
      <c r="C195" t="s">
        <v>2151</v>
      </c>
      <c r="D195" t="s">
        <v>2344</v>
      </c>
      <c r="E195">
        <v>58</v>
      </c>
      <c r="F195" t="s">
        <v>2983</v>
      </c>
      <c r="G195" t="s">
        <v>2984</v>
      </c>
      <c r="H195" t="s">
        <v>154</v>
      </c>
      <c r="I195">
        <v>90</v>
      </c>
      <c r="J195">
        <v>1</v>
      </c>
      <c r="K195">
        <v>1</v>
      </c>
      <c r="L195">
        <v>1</v>
      </c>
      <c r="M195">
        <v>1</v>
      </c>
      <c r="N195">
        <v>1</v>
      </c>
      <c r="O195">
        <v>1</v>
      </c>
      <c r="P195">
        <v>1</v>
      </c>
      <c r="Q195" t="s">
        <v>2984</v>
      </c>
      <c r="R195">
        <v>0</v>
      </c>
      <c r="S195">
        <v>1</v>
      </c>
      <c r="T195" t="s">
        <v>2674</v>
      </c>
      <c r="U195" t="s">
        <v>2221</v>
      </c>
      <c r="V195" t="s">
        <v>2140</v>
      </c>
      <c r="W195">
        <v>32</v>
      </c>
      <c r="X195">
        <v>0</v>
      </c>
      <c r="Y195" t="s">
        <v>2800</v>
      </c>
    </row>
    <row r="196" spans="1:25">
      <c r="A196" t="s">
        <v>3280</v>
      </c>
      <c r="B196" t="s">
        <v>3281</v>
      </c>
      <c r="C196" t="s">
        <v>2400</v>
      </c>
      <c r="D196" t="s">
        <v>3282</v>
      </c>
      <c r="E196">
        <v>43</v>
      </c>
      <c r="F196" t="s">
        <v>2983</v>
      </c>
      <c r="G196" t="s">
        <v>2984</v>
      </c>
      <c r="H196" t="s">
        <v>156</v>
      </c>
      <c r="I196">
        <v>90</v>
      </c>
      <c r="J196">
        <v>1</v>
      </c>
      <c r="K196">
        <v>1</v>
      </c>
      <c r="L196">
        <v>1</v>
      </c>
      <c r="M196">
        <v>1</v>
      </c>
      <c r="N196">
        <v>1</v>
      </c>
      <c r="O196">
        <v>1</v>
      </c>
      <c r="P196">
        <v>1</v>
      </c>
      <c r="Q196" t="s">
        <v>2984</v>
      </c>
      <c r="R196">
        <v>0</v>
      </c>
      <c r="S196">
        <v>1</v>
      </c>
      <c r="T196" t="s">
        <v>2674</v>
      </c>
      <c r="U196" t="s">
        <v>2221</v>
      </c>
      <c r="V196" t="s">
        <v>2370</v>
      </c>
      <c r="W196">
        <v>32</v>
      </c>
      <c r="X196">
        <v>0</v>
      </c>
      <c r="Y196" t="s">
        <v>2920</v>
      </c>
    </row>
    <row r="197" spans="1:25">
      <c r="A197" t="s">
        <v>3283</v>
      </c>
      <c r="B197" t="s">
        <v>3284</v>
      </c>
      <c r="C197" t="s">
        <v>3285</v>
      </c>
      <c r="D197" t="s">
        <v>2322</v>
      </c>
      <c r="E197">
        <v>115</v>
      </c>
      <c r="F197" t="s">
        <v>2983</v>
      </c>
      <c r="G197" t="s">
        <v>2984</v>
      </c>
      <c r="H197" t="s">
        <v>154</v>
      </c>
      <c r="I197">
        <v>90</v>
      </c>
      <c r="J197">
        <v>1</v>
      </c>
      <c r="K197">
        <v>1</v>
      </c>
      <c r="L197">
        <v>1</v>
      </c>
      <c r="M197">
        <v>1</v>
      </c>
      <c r="N197">
        <v>1</v>
      </c>
      <c r="O197">
        <v>1</v>
      </c>
      <c r="P197">
        <v>1</v>
      </c>
      <c r="Q197" t="s">
        <v>2984</v>
      </c>
      <c r="R197">
        <v>0</v>
      </c>
      <c r="S197">
        <v>1</v>
      </c>
      <c r="T197" t="s">
        <v>2674</v>
      </c>
      <c r="U197" t="s">
        <v>2221</v>
      </c>
      <c r="V197" t="s">
        <v>2136</v>
      </c>
      <c r="W197">
        <v>86</v>
      </c>
      <c r="X197">
        <v>1</v>
      </c>
      <c r="Y197" t="s">
        <v>2800</v>
      </c>
    </row>
    <row r="198" spans="1:25">
      <c r="A198" t="s">
        <v>3286</v>
      </c>
      <c r="B198" t="s">
        <v>3287</v>
      </c>
      <c r="C198" t="s">
        <v>2157</v>
      </c>
      <c r="D198" t="s">
        <v>2447</v>
      </c>
      <c r="E198">
        <v>184</v>
      </c>
      <c r="F198" t="s">
        <v>2983</v>
      </c>
      <c r="G198" t="s">
        <v>2984</v>
      </c>
      <c r="H198" t="s">
        <v>154</v>
      </c>
      <c r="I198">
        <v>90</v>
      </c>
      <c r="J198">
        <v>1</v>
      </c>
      <c r="K198">
        <v>1</v>
      </c>
      <c r="L198">
        <v>1</v>
      </c>
      <c r="M198">
        <v>1</v>
      </c>
      <c r="N198">
        <v>1</v>
      </c>
      <c r="O198">
        <v>1</v>
      </c>
      <c r="P198">
        <v>1</v>
      </c>
      <c r="Q198" t="s">
        <v>2984</v>
      </c>
      <c r="R198">
        <v>0</v>
      </c>
      <c r="S198">
        <v>1</v>
      </c>
      <c r="T198" t="s">
        <v>2674</v>
      </c>
      <c r="U198" t="s">
        <v>2221</v>
      </c>
      <c r="V198" t="s">
        <v>2141</v>
      </c>
      <c r="W198">
        <v>117</v>
      </c>
      <c r="X198">
        <v>0</v>
      </c>
      <c r="Y198" t="s">
        <v>2800</v>
      </c>
    </row>
    <row r="199" spans="1:25">
      <c r="A199" t="s">
        <v>3288</v>
      </c>
      <c r="B199" t="s">
        <v>3289</v>
      </c>
      <c r="C199" t="s">
        <v>3290</v>
      </c>
      <c r="D199" t="s">
        <v>2247</v>
      </c>
      <c r="E199">
        <v>252</v>
      </c>
      <c r="F199" t="s">
        <v>2983</v>
      </c>
      <c r="G199" t="s">
        <v>2984</v>
      </c>
      <c r="H199" t="s">
        <v>155</v>
      </c>
      <c r="I199">
        <v>90</v>
      </c>
      <c r="J199">
        <v>1</v>
      </c>
      <c r="K199">
        <v>1</v>
      </c>
      <c r="L199">
        <v>1</v>
      </c>
      <c r="M199">
        <v>1</v>
      </c>
      <c r="N199">
        <v>1</v>
      </c>
      <c r="O199">
        <v>1</v>
      </c>
      <c r="P199">
        <v>1</v>
      </c>
      <c r="Q199" t="s">
        <v>2984</v>
      </c>
      <c r="R199">
        <v>0</v>
      </c>
      <c r="S199">
        <v>1</v>
      </c>
      <c r="T199" t="s">
        <v>2674</v>
      </c>
      <c r="U199" t="s">
        <v>2221</v>
      </c>
      <c r="V199" t="s">
        <v>2141</v>
      </c>
      <c r="W199">
        <v>160</v>
      </c>
      <c r="X199">
        <v>0</v>
      </c>
      <c r="Y199" t="s">
        <v>2819</v>
      </c>
    </row>
    <row r="200" spans="1:25">
      <c r="A200" t="s">
        <v>3291</v>
      </c>
      <c r="B200" t="s">
        <v>3292</v>
      </c>
      <c r="C200" t="s">
        <v>3263</v>
      </c>
      <c r="D200" t="s">
        <v>3293</v>
      </c>
      <c r="E200">
        <v>322</v>
      </c>
      <c r="F200" t="s">
        <v>2983</v>
      </c>
      <c r="G200" t="s">
        <v>2984</v>
      </c>
      <c r="H200" t="s">
        <v>156</v>
      </c>
      <c r="I200">
        <v>90</v>
      </c>
      <c r="J200">
        <v>1</v>
      </c>
      <c r="K200">
        <v>1</v>
      </c>
      <c r="L200">
        <v>1</v>
      </c>
      <c r="M200">
        <v>1</v>
      </c>
      <c r="N200">
        <v>1</v>
      </c>
      <c r="O200">
        <v>1</v>
      </c>
      <c r="P200">
        <v>1</v>
      </c>
      <c r="Q200" t="s">
        <v>2984</v>
      </c>
      <c r="R200">
        <v>0</v>
      </c>
      <c r="S200">
        <v>1</v>
      </c>
      <c r="T200" t="s">
        <v>2674</v>
      </c>
      <c r="U200" t="s">
        <v>2224</v>
      </c>
      <c r="V200" t="s">
        <v>2223</v>
      </c>
      <c r="W200">
        <v>87</v>
      </c>
      <c r="X200">
        <v>0</v>
      </c>
      <c r="Y200" t="s">
        <v>2920</v>
      </c>
    </row>
    <row r="201" spans="1:25">
      <c r="A201" t="s">
        <v>3294</v>
      </c>
      <c r="B201" t="s">
        <v>3295</v>
      </c>
      <c r="C201" t="s">
        <v>2231</v>
      </c>
      <c r="D201" t="s">
        <v>2521</v>
      </c>
      <c r="E201">
        <v>90</v>
      </c>
      <c r="F201" t="s">
        <v>2983</v>
      </c>
      <c r="G201" t="s">
        <v>2984</v>
      </c>
      <c r="H201" t="s">
        <v>155</v>
      </c>
      <c r="I201">
        <v>90</v>
      </c>
      <c r="J201">
        <v>1</v>
      </c>
      <c r="K201">
        <v>1</v>
      </c>
      <c r="L201">
        <v>1</v>
      </c>
      <c r="M201">
        <v>1</v>
      </c>
      <c r="N201">
        <v>1</v>
      </c>
      <c r="O201">
        <v>1</v>
      </c>
      <c r="P201">
        <v>1</v>
      </c>
      <c r="Q201" t="s">
        <v>2984</v>
      </c>
      <c r="R201">
        <v>0</v>
      </c>
      <c r="S201">
        <v>1</v>
      </c>
      <c r="T201" t="s">
        <v>2674</v>
      </c>
      <c r="U201" t="s">
        <v>2221</v>
      </c>
      <c r="V201" t="s">
        <v>2226</v>
      </c>
      <c r="W201">
        <v>52</v>
      </c>
      <c r="X201">
        <v>1</v>
      </c>
      <c r="Y201" t="s">
        <v>2819</v>
      </c>
    </row>
    <row r="202" spans="1:25">
      <c r="A202" t="s">
        <v>3296</v>
      </c>
      <c r="B202" t="s">
        <v>3297</v>
      </c>
      <c r="C202" t="s">
        <v>2437</v>
      </c>
      <c r="D202" t="s">
        <v>3298</v>
      </c>
      <c r="E202">
        <v>120</v>
      </c>
      <c r="F202" t="s">
        <v>3299</v>
      </c>
      <c r="G202" t="s">
        <v>3300</v>
      </c>
      <c r="H202" t="s">
        <v>155</v>
      </c>
      <c r="I202">
        <v>90</v>
      </c>
      <c r="J202">
        <v>1</v>
      </c>
      <c r="K202">
        <v>1</v>
      </c>
      <c r="L202">
        <v>1</v>
      </c>
      <c r="M202">
        <v>1</v>
      </c>
      <c r="N202">
        <v>1</v>
      </c>
      <c r="O202">
        <v>1</v>
      </c>
      <c r="P202">
        <v>1</v>
      </c>
      <c r="Q202" t="s">
        <v>3300</v>
      </c>
      <c r="R202">
        <v>0</v>
      </c>
      <c r="S202">
        <v>1</v>
      </c>
      <c r="T202" t="s">
        <v>2674</v>
      </c>
      <c r="U202" t="s">
        <v>2221</v>
      </c>
      <c r="V202" t="s">
        <v>2136</v>
      </c>
      <c r="W202">
        <v>92</v>
      </c>
      <c r="X202">
        <v>1</v>
      </c>
      <c r="Y202" t="s">
        <v>2819</v>
      </c>
    </row>
    <row r="203" spans="1:25">
      <c r="A203" t="s">
        <v>3301</v>
      </c>
      <c r="B203" t="s">
        <v>3302</v>
      </c>
      <c r="C203" t="s">
        <v>3303</v>
      </c>
      <c r="D203" t="s">
        <v>2306</v>
      </c>
      <c r="E203">
        <v>208</v>
      </c>
      <c r="F203" t="s">
        <v>3299</v>
      </c>
      <c r="G203" t="s">
        <v>3300</v>
      </c>
      <c r="H203" t="s">
        <v>155</v>
      </c>
      <c r="I203">
        <v>90</v>
      </c>
      <c r="J203">
        <v>1</v>
      </c>
      <c r="K203">
        <v>1</v>
      </c>
      <c r="L203">
        <v>1</v>
      </c>
      <c r="M203">
        <v>1</v>
      </c>
      <c r="N203">
        <v>1</v>
      </c>
      <c r="O203">
        <v>1</v>
      </c>
      <c r="P203">
        <v>1</v>
      </c>
      <c r="Q203" t="s">
        <v>3300</v>
      </c>
      <c r="R203">
        <v>0</v>
      </c>
      <c r="S203">
        <v>1</v>
      </c>
      <c r="T203" t="s">
        <v>2674</v>
      </c>
      <c r="U203" t="s">
        <v>2221</v>
      </c>
      <c r="V203" t="s">
        <v>2141</v>
      </c>
      <c r="W203">
        <v>132</v>
      </c>
      <c r="X203">
        <v>0</v>
      </c>
      <c r="Y203" t="s">
        <v>2819</v>
      </c>
    </row>
    <row r="204" spans="1:25">
      <c r="A204" t="s">
        <v>3304</v>
      </c>
      <c r="B204" t="s">
        <v>3305</v>
      </c>
      <c r="C204" t="s">
        <v>2369</v>
      </c>
      <c r="D204" t="s">
        <v>3306</v>
      </c>
      <c r="E204">
        <v>86</v>
      </c>
      <c r="F204" t="s">
        <v>3299</v>
      </c>
      <c r="G204" t="s">
        <v>3300</v>
      </c>
      <c r="H204" t="s">
        <v>155</v>
      </c>
      <c r="I204">
        <v>90</v>
      </c>
      <c r="J204">
        <v>1</v>
      </c>
      <c r="K204">
        <v>1</v>
      </c>
      <c r="L204">
        <v>1</v>
      </c>
      <c r="M204">
        <v>1</v>
      </c>
      <c r="N204">
        <v>1</v>
      </c>
      <c r="O204">
        <v>1</v>
      </c>
      <c r="P204">
        <v>1</v>
      </c>
      <c r="Q204" t="s">
        <v>3300</v>
      </c>
      <c r="R204">
        <v>0</v>
      </c>
      <c r="S204">
        <v>1</v>
      </c>
      <c r="T204" t="s">
        <v>2674</v>
      </c>
      <c r="U204" t="s">
        <v>2221</v>
      </c>
      <c r="V204" t="s">
        <v>2370</v>
      </c>
      <c r="W204">
        <v>64</v>
      </c>
      <c r="X204">
        <v>0</v>
      </c>
      <c r="Y204" t="s">
        <v>2819</v>
      </c>
    </row>
    <row r="205" spans="1:25">
      <c r="A205" t="s">
        <v>3307</v>
      </c>
      <c r="B205" t="s">
        <v>3308</v>
      </c>
      <c r="C205" t="s">
        <v>3309</v>
      </c>
      <c r="D205" t="s">
        <v>2598</v>
      </c>
      <c r="E205">
        <v>179</v>
      </c>
      <c r="F205" t="s">
        <v>3299</v>
      </c>
      <c r="G205" t="s">
        <v>3300</v>
      </c>
      <c r="H205" t="s">
        <v>155</v>
      </c>
      <c r="I205">
        <v>90</v>
      </c>
      <c r="J205">
        <v>1</v>
      </c>
      <c r="K205">
        <v>1</v>
      </c>
      <c r="L205">
        <v>1</v>
      </c>
      <c r="M205">
        <v>1</v>
      </c>
      <c r="N205">
        <v>1</v>
      </c>
      <c r="O205">
        <v>1</v>
      </c>
      <c r="P205">
        <v>1</v>
      </c>
      <c r="Q205" t="s">
        <v>3300</v>
      </c>
      <c r="R205">
        <v>0</v>
      </c>
      <c r="S205">
        <v>1</v>
      </c>
      <c r="T205" t="s">
        <v>2674</v>
      </c>
      <c r="U205" t="s">
        <v>2221</v>
      </c>
      <c r="V205" t="s">
        <v>2141</v>
      </c>
      <c r="W205">
        <v>115</v>
      </c>
      <c r="X205">
        <v>0</v>
      </c>
      <c r="Y205" t="s">
        <v>2819</v>
      </c>
    </row>
    <row r="206" spans="1:25">
      <c r="A206" t="s">
        <v>3310</v>
      </c>
      <c r="B206" t="s">
        <v>3311</v>
      </c>
      <c r="C206" t="s">
        <v>3312</v>
      </c>
      <c r="D206" t="s">
        <v>3313</v>
      </c>
      <c r="E206">
        <v>179</v>
      </c>
      <c r="F206" t="s">
        <v>3299</v>
      </c>
      <c r="G206" t="s">
        <v>3300</v>
      </c>
      <c r="H206" t="s">
        <v>155</v>
      </c>
      <c r="I206">
        <v>90</v>
      </c>
      <c r="J206">
        <v>1</v>
      </c>
      <c r="K206">
        <v>1</v>
      </c>
      <c r="L206">
        <v>1</v>
      </c>
      <c r="M206">
        <v>1</v>
      </c>
      <c r="N206">
        <v>1</v>
      </c>
      <c r="O206">
        <v>1</v>
      </c>
      <c r="P206">
        <v>1</v>
      </c>
      <c r="Q206" t="s">
        <v>3300</v>
      </c>
      <c r="R206">
        <v>0</v>
      </c>
      <c r="S206">
        <v>1</v>
      </c>
      <c r="T206" t="s">
        <v>2674</v>
      </c>
      <c r="U206" t="s">
        <v>2221</v>
      </c>
      <c r="V206" t="s">
        <v>2141</v>
      </c>
      <c r="W206">
        <v>115</v>
      </c>
      <c r="X206">
        <v>0</v>
      </c>
      <c r="Y206" t="s">
        <v>2819</v>
      </c>
    </row>
    <row r="207" spans="1:25">
      <c r="A207" t="s">
        <v>3314</v>
      </c>
      <c r="B207" t="s">
        <v>3315</v>
      </c>
      <c r="C207" t="s">
        <v>3316</v>
      </c>
      <c r="D207" t="s">
        <v>3317</v>
      </c>
      <c r="E207">
        <v>33</v>
      </c>
      <c r="F207" t="s">
        <v>3299</v>
      </c>
      <c r="G207" t="s">
        <v>3300</v>
      </c>
      <c r="H207" t="s">
        <v>155</v>
      </c>
      <c r="I207">
        <v>90</v>
      </c>
      <c r="J207">
        <v>1</v>
      </c>
      <c r="K207">
        <v>1</v>
      </c>
      <c r="L207">
        <v>1</v>
      </c>
      <c r="M207">
        <v>1</v>
      </c>
      <c r="N207">
        <v>1</v>
      </c>
      <c r="O207">
        <v>1</v>
      </c>
      <c r="P207">
        <v>1</v>
      </c>
      <c r="Q207" t="s">
        <v>3300</v>
      </c>
      <c r="R207">
        <v>0</v>
      </c>
      <c r="S207">
        <v>1</v>
      </c>
      <c r="T207" t="s">
        <v>2674</v>
      </c>
      <c r="U207" t="s">
        <v>2221</v>
      </c>
      <c r="V207" t="s">
        <v>2140</v>
      </c>
      <c r="W207">
        <v>16</v>
      </c>
      <c r="X207">
        <v>0</v>
      </c>
      <c r="Y207" t="s">
        <v>2819</v>
      </c>
    </row>
    <row r="208" spans="1:25">
      <c r="A208" t="s">
        <v>3318</v>
      </c>
      <c r="B208" t="s">
        <v>3319</v>
      </c>
      <c r="C208" t="s">
        <v>3320</v>
      </c>
      <c r="D208" t="s">
        <v>2531</v>
      </c>
      <c r="E208">
        <v>123</v>
      </c>
      <c r="F208" t="s">
        <v>3299</v>
      </c>
      <c r="G208" t="s">
        <v>3300</v>
      </c>
      <c r="H208" t="s">
        <v>155</v>
      </c>
      <c r="I208">
        <v>90</v>
      </c>
      <c r="J208">
        <v>1</v>
      </c>
      <c r="K208">
        <v>1</v>
      </c>
      <c r="L208">
        <v>1</v>
      </c>
      <c r="M208">
        <v>1</v>
      </c>
      <c r="N208">
        <v>1</v>
      </c>
      <c r="O208">
        <v>1</v>
      </c>
      <c r="P208">
        <v>1</v>
      </c>
      <c r="Q208" t="s">
        <v>3300</v>
      </c>
      <c r="R208">
        <v>0</v>
      </c>
      <c r="S208">
        <v>1</v>
      </c>
      <c r="T208" t="s">
        <v>2674</v>
      </c>
      <c r="U208" t="s">
        <v>2221</v>
      </c>
      <c r="V208" t="s">
        <v>2144</v>
      </c>
      <c r="W208">
        <v>65</v>
      </c>
      <c r="X208">
        <v>0</v>
      </c>
      <c r="Y208" t="s">
        <v>2819</v>
      </c>
    </row>
    <row r="209" spans="1:25">
      <c r="A209" t="s">
        <v>3321</v>
      </c>
      <c r="B209" t="s">
        <v>3322</v>
      </c>
      <c r="C209" t="s">
        <v>3323</v>
      </c>
      <c r="D209" t="s">
        <v>3324</v>
      </c>
      <c r="E209">
        <v>76</v>
      </c>
      <c r="F209" t="s">
        <v>3299</v>
      </c>
      <c r="G209" t="s">
        <v>3300</v>
      </c>
      <c r="H209" t="s">
        <v>155</v>
      </c>
      <c r="I209">
        <v>90</v>
      </c>
      <c r="J209">
        <v>1</v>
      </c>
      <c r="K209">
        <v>1</v>
      </c>
      <c r="L209">
        <v>1</v>
      </c>
      <c r="M209">
        <v>1</v>
      </c>
      <c r="N209">
        <v>1</v>
      </c>
      <c r="O209">
        <v>1</v>
      </c>
      <c r="P209">
        <v>1</v>
      </c>
      <c r="Q209" t="s">
        <v>3300</v>
      </c>
      <c r="R209">
        <v>0</v>
      </c>
      <c r="S209">
        <v>1</v>
      </c>
      <c r="T209" t="s">
        <v>2674</v>
      </c>
      <c r="U209" t="s">
        <v>2221</v>
      </c>
      <c r="V209" t="s">
        <v>2235</v>
      </c>
      <c r="W209">
        <v>54</v>
      </c>
      <c r="X209">
        <v>1</v>
      </c>
      <c r="Y209" t="s">
        <v>2819</v>
      </c>
    </row>
    <row r="210" spans="1:25">
      <c r="A210" t="s">
        <v>3325</v>
      </c>
      <c r="B210" t="s">
        <v>3326</v>
      </c>
      <c r="C210" t="s">
        <v>3327</v>
      </c>
      <c r="D210" t="s">
        <v>3328</v>
      </c>
      <c r="E210">
        <v>243</v>
      </c>
      <c r="F210" t="s">
        <v>3299</v>
      </c>
      <c r="G210" t="s">
        <v>3300</v>
      </c>
      <c r="H210" t="s">
        <v>155</v>
      </c>
      <c r="I210">
        <v>90</v>
      </c>
      <c r="J210">
        <v>1</v>
      </c>
      <c r="K210">
        <v>1</v>
      </c>
      <c r="L210">
        <v>1</v>
      </c>
      <c r="M210">
        <v>1</v>
      </c>
      <c r="N210">
        <v>1</v>
      </c>
      <c r="O210">
        <v>1</v>
      </c>
      <c r="P210">
        <v>1</v>
      </c>
      <c r="Q210" t="s">
        <v>3300</v>
      </c>
      <c r="R210">
        <v>0</v>
      </c>
      <c r="S210">
        <v>1</v>
      </c>
      <c r="T210" t="s">
        <v>2674</v>
      </c>
      <c r="U210" t="s">
        <v>2221</v>
      </c>
      <c r="V210" t="s">
        <v>2255</v>
      </c>
      <c r="W210">
        <v>151</v>
      </c>
      <c r="X210">
        <v>1</v>
      </c>
      <c r="Y210" t="s">
        <v>2819</v>
      </c>
    </row>
    <row r="211" spans="1:25">
      <c r="A211" t="s">
        <v>3329</v>
      </c>
      <c r="B211" t="s">
        <v>3330</v>
      </c>
      <c r="C211" t="s">
        <v>3331</v>
      </c>
      <c r="D211" t="s">
        <v>3332</v>
      </c>
      <c r="E211">
        <v>190</v>
      </c>
      <c r="F211" t="s">
        <v>3299</v>
      </c>
      <c r="G211" t="s">
        <v>3300</v>
      </c>
      <c r="H211" t="s">
        <v>155</v>
      </c>
      <c r="I211">
        <v>90</v>
      </c>
      <c r="J211">
        <v>1</v>
      </c>
      <c r="K211">
        <v>1</v>
      </c>
      <c r="L211">
        <v>1</v>
      </c>
      <c r="M211">
        <v>1</v>
      </c>
      <c r="N211">
        <v>1</v>
      </c>
      <c r="O211">
        <v>1</v>
      </c>
      <c r="P211">
        <v>1</v>
      </c>
      <c r="Q211" t="s">
        <v>3300</v>
      </c>
      <c r="R211">
        <v>0</v>
      </c>
      <c r="S211">
        <v>1</v>
      </c>
      <c r="T211" t="s">
        <v>2674</v>
      </c>
      <c r="U211" t="s">
        <v>2221</v>
      </c>
      <c r="V211" t="s">
        <v>2255</v>
      </c>
      <c r="W211">
        <v>110</v>
      </c>
      <c r="X211">
        <v>1</v>
      </c>
      <c r="Y211" t="s">
        <v>2819</v>
      </c>
    </row>
    <row r="212" spans="1:25">
      <c r="A212" t="s">
        <v>3333</v>
      </c>
      <c r="B212" t="s">
        <v>3334</v>
      </c>
      <c r="C212" t="s">
        <v>2574</v>
      </c>
      <c r="D212" t="s">
        <v>3335</v>
      </c>
      <c r="E212">
        <v>220</v>
      </c>
      <c r="F212" t="s">
        <v>3299</v>
      </c>
      <c r="G212" t="s">
        <v>3300</v>
      </c>
      <c r="H212" t="s">
        <v>155</v>
      </c>
      <c r="I212">
        <v>90</v>
      </c>
      <c r="J212">
        <v>1</v>
      </c>
      <c r="K212">
        <v>1</v>
      </c>
      <c r="L212">
        <v>1</v>
      </c>
      <c r="M212">
        <v>1</v>
      </c>
      <c r="N212">
        <v>1</v>
      </c>
      <c r="O212">
        <v>1</v>
      </c>
      <c r="P212">
        <v>1</v>
      </c>
      <c r="Q212" t="s">
        <v>3300</v>
      </c>
      <c r="R212">
        <v>0</v>
      </c>
      <c r="S212">
        <v>1</v>
      </c>
      <c r="T212" t="s">
        <v>2674</v>
      </c>
      <c r="U212" t="s">
        <v>2221</v>
      </c>
      <c r="V212" t="s">
        <v>2255</v>
      </c>
      <c r="W212">
        <v>152</v>
      </c>
      <c r="X212">
        <v>1</v>
      </c>
      <c r="Y212" t="s">
        <v>2819</v>
      </c>
    </row>
    <row r="213" spans="1:25">
      <c r="A213" t="s">
        <v>3336</v>
      </c>
      <c r="B213" t="s">
        <v>3337</v>
      </c>
      <c r="C213" t="s">
        <v>3338</v>
      </c>
      <c r="D213" t="s">
        <v>2541</v>
      </c>
      <c r="E213">
        <v>98</v>
      </c>
      <c r="F213" t="s">
        <v>3299</v>
      </c>
      <c r="G213" t="s">
        <v>3300</v>
      </c>
      <c r="H213" t="s">
        <v>155</v>
      </c>
      <c r="I213">
        <v>90</v>
      </c>
      <c r="J213">
        <v>1</v>
      </c>
      <c r="K213">
        <v>1</v>
      </c>
      <c r="L213">
        <v>1</v>
      </c>
      <c r="M213">
        <v>1</v>
      </c>
      <c r="N213">
        <v>1</v>
      </c>
      <c r="O213">
        <v>1</v>
      </c>
      <c r="P213">
        <v>1</v>
      </c>
      <c r="Q213" t="s">
        <v>3300</v>
      </c>
      <c r="R213">
        <v>0</v>
      </c>
      <c r="S213">
        <v>1</v>
      </c>
      <c r="T213" t="s">
        <v>2674</v>
      </c>
      <c r="U213" t="s">
        <v>2221</v>
      </c>
      <c r="V213" t="s">
        <v>2255</v>
      </c>
      <c r="W213">
        <v>62</v>
      </c>
      <c r="X213">
        <v>1</v>
      </c>
      <c r="Y213" t="s">
        <v>2819</v>
      </c>
    </row>
    <row r="214" spans="1:25">
      <c r="A214" t="s">
        <v>3339</v>
      </c>
      <c r="B214" t="s">
        <v>3340</v>
      </c>
      <c r="C214" t="s">
        <v>2156</v>
      </c>
      <c r="D214" t="s">
        <v>2281</v>
      </c>
      <c r="E214">
        <v>29</v>
      </c>
      <c r="F214" t="s">
        <v>3299</v>
      </c>
      <c r="G214" t="s">
        <v>3300</v>
      </c>
      <c r="H214" t="s">
        <v>155</v>
      </c>
      <c r="I214">
        <v>90</v>
      </c>
      <c r="J214">
        <v>1</v>
      </c>
      <c r="K214">
        <v>1</v>
      </c>
      <c r="L214">
        <v>1</v>
      </c>
      <c r="M214">
        <v>1</v>
      </c>
      <c r="N214">
        <v>1</v>
      </c>
      <c r="O214">
        <v>1</v>
      </c>
      <c r="P214">
        <v>1</v>
      </c>
      <c r="Q214" t="s">
        <v>3300</v>
      </c>
      <c r="R214">
        <v>0</v>
      </c>
      <c r="S214">
        <v>1</v>
      </c>
      <c r="T214" t="s">
        <v>2674</v>
      </c>
      <c r="U214" t="s">
        <v>2221</v>
      </c>
      <c r="V214" t="s">
        <v>2140</v>
      </c>
      <c r="W214">
        <v>16</v>
      </c>
      <c r="X214">
        <v>0</v>
      </c>
      <c r="Y214" t="s">
        <v>2819</v>
      </c>
    </row>
    <row r="215" spans="1:25">
      <c r="A215" t="s">
        <v>3341</v>
      </c>
      <c r="B215" t="s">
        <v>3342</v>
      </c>
      <c r="C215" t="s">
        <v>3343</v>
      </c>
      <c r="D215" t="s">
        <v>2425</v>
      </c>
      <c r="E215">
        <v>89</v>
      </c>
      <c r="F215" t="s">
        <v>3299</v>
      </c>
      <c r="G215" t="s">
        <v>3300</v>
      </c>
      <c r="H215" t="s">
        <v>155</v>
      </c>
      <c r="I215">
        <v>90</v>
      </c>
      <c r="J215">
        <v>1</v>
      </c>
      <c r="K215">
        <v>1</v>
      </c>
      <c r="L215">
        <v>1</v>
      </c>
      <c r="M215">
        <v>1</v>
      </c>
      <c r="N215">
        <v>1</v>
      </c>
      <c r="O215">
        <v>1</v>
      </c>
      <c r="P215">
        <v>1</v>
      </c>
      <c r="Q215" t="s">
        <v>3300</v>
      </c>
      <c r="R215">
        <v>0</v>
      </c>
      <c r="S215">
        <v>1</v>
      </c>
      <c r="T215" t="s">
        <v>2674</v>
      </c>
      <c r="U215" t="s">
        <v>2221</v>
      </c>
      <c r="V215" t="s">
        <v>2254</v>
      </c>
      <c r="W215">
        <v>55</v>
      </c>
      <c r="X215">
        <v>0</v>
      </c>
      <c r="Y215" t="s">
        <v>2819</v>
      </c>
    </row>
    <row r="216" spans="1:25">
      <c r="A216" t="s">
        <v>3344</v>
      </c>
      <c r="B216" t="s">
        <v>3345</v>
      </c>
      <c r="C216" t="s">
        <v>3346</v>
      </c>
      <c r="D216" t="s">
        <v>3347</v>
      </c>
      <c r="E216">
        <v>95</v>
      </c>
      <c r="F216" t="s">
        <v>3299</v>
      </c>
      <c r="G216" t="s">
        <v>3300</v>
      </c>
      <c r="H216" t="s">
        <v>155</v>
      </c>
      <c r="I216">
        <v>90</v>
      </c>
      <c r="J216">
        <v>1</v>
      </c>
      <c r="K216">
        <v>1</v>
      </c>
      <c r="L216">
        <v>1</v>
      </c>
      <c r="M216">
        <v>1</v>
      </c>
      <c r="N216">
        <v>1</v>
      </c>
      <c r="O216">
        <v>1</v>
      </c>
      <c r="P216">
        <v>1</v>
      </c>
      <c r="Q216" t="s">
        <v>3300</v>
      </c>
      <c r="R216">
        <v>0</v>
      </c>
      <c r="S216">
        <v>1</v>
      </c>
      <c r="T216" t="s">
        <v>2674</v>
      </c>
      <c r="U216" t="s">
        <v>2221</v>
      </c>
      <c r="V216" t="s">
        <v>2303</v>
      </c>
      <c r="W216">
        <v>82</v>
      </c>
      <c r="X216">
        <v>0</v>
      </c>
      <c r="Y216" t="s">
        <v>2819</v>
      </c>
    </row>
    <row r="217" spans="1:25">
      <c r="A217" t="s">
        <v>3348</v>
      </c>
      <c r="B217" t="s">
        <v>3349</v>
      </c>
      <c r="C217" t="s">
        <v>3350</v>
      </c>
      <c r="D217" t="s">
        <v>3351</v>
      </c>
      <c r="E217">
        <v>179</v>
      </c>
      <c r="F217" t="s">
        <v>3299</v>
      </c>
      <c r="G217" t="s">
        <v>3300</v>
      </c>
      <c r="H217" t="s">
        <v>155</v>
      </c>
      <c r="I217">
        <v>90</v>
      </c>
      <c r="J217">
        <v>1</v>
      </c>
      <c r="K217">
        <v>1</v>
      </c>
      <c r="L217">
        <v>1</v>
      </c>
      <c r="M217">
        <v>1</v>
      </c>
      <c r="N217">
        <v>1</v>
      </c>
      <c r="O217">
        <v>1</v>
      </c>
      <c r="P217">
        <v>1</v>
      </c>
      <c r="Q217" t="s">
        <v>3300</v>
      </c>
      <c r="R217">
        <v>0</v>
      </c>
      <c r="S217">
        <v>1</v>
      </c>
      <c r="T217" t="s">
        <v>2674</v>
      </c>
      <c r="U217" t="s">
        <v>2221</v>
      </c>
      <c r="V217" t="s">
        <v>2235</v>
      </c>
      <c r="W217">
        <v>134</v>
      </c>
      <c r="X217">
        <v>0</v>
      </c>
      <c r="Y217" t="s">
        <v>2819</v>
      </c>
    </row>
    <row r="218" spans="1:25">
      <c r="A218" t="s">
        <v>3352</v>
      </c>
      <c r="B218" t="s">
        <v>3353</v>
      </c>
      <c r="C218" t="s">
        <v>2706</v>
      </c>
      <c r="D218" t="s">
        <v>2463</v>
      </c>
      <c r="E218">
        <v>16</v>
      </c>
      <c r="F218" t="s">
        <v>3299</v>
      </c>
      <c r="G218" t="s">
        <v>3300</v>
      </c>
      <c r="H218" t="s">
        <v>155</v>
      </c>
      <c r="I218">
        <v>90</v>
      </c>
      <c r="J218">
        <v>1</v>
      </c>
      <c r="K218">
        <v>1</v>
      </c>
      <c r="L218">
        <v>1</v>
      </c>
      <c r="M218">
        <v>1</v>
      </c>
      <c r="N218">
        <v>1</v>
      </c>
      <c r="O218">
        <v>1</v>
      </c>
      <c r="P218">
        <v>1</v>
      </c>
      <c r="Q218" t="s">
        <v>3300</v>
      </c>
      <c r="R218">
        <v>0</v>
      </c>
      <c r="S218">
        <v>1</v>
      </c>
      <c r="T218" t="s">
        <v>2674</v>
      </c>
      <c r="U218" t="s">
        <v>2221</v>
      </c>
      <c r="V218" t="s">
        <v>2235</v>
      </c>
      <c r="W218">
        <v>11</v>
      </c>
      <c r="X218">
        <v>0</v>
      </c>
      <c r="Y218" t="s">
        <v>2819</v>
      </c>
    </row>
    <row r="219" spans="1:25">
      <c r="A219" t="s">
        <v>3354</v>
      </c>
      <c r="B219" t="s">
        <v>3355</v>
      </c>
      <c r="C219" t="s">
        <v>3356</v>
      </c>
      <c r="D219" t="s">
        <v>2247</v>
      </c>
      <c r="E219">
        <v>182</v>
      </c>
      <c r="F219" t="s">
        <v>3299</v>
      </c>
      <c r="G219" t="s">
        <v>3300</v>
      </c>
      <c r="H219" t="s">
        <v>155</v>
      </c>
      <c r="I219">
        <v>90</v>
      </c>
      <c r="J219">
        <v>1</v>
      </c>
      <c r="K219">
        <v>1</v>
      </c>
      <c r="L219">
        <v>1</v>
      </c>
      <c r="M219">
        <v>1</v>
      </c>
      <c r="N219">
        <v>1</v>
      </c>
      <c r="O219">
        <v>1</v>
      </c>
      <c r="P219">
        <v>1</v>
      </c>
      <c r="Q219" t="s">
        <v>3300</v>
      </c>
      <c r="R219">
        <v>0</v>
      </c>
      <c r="S219">
        <v>1</v>
      </c>
      <c r="T219" t="s">
        <v>2674</v>
      </c>
      <c r="U219" t="s">
        <v>2221</v>
      </c>
      <c r="V219" t="s">
        <v>2141</v>
      </c>
      <c r="W219">
        <v>108</v>
      </c>
      <c r="X219">
        <v>0</v>
      </c>
      <c r="Y219" t="s">
        <v>2819</v>
      </c>
    </row>
    <row r="220" spans="1:25">
      <c r="A220" t="s">
        <v>3357</v>
      </c>
      <c r="B220" t="s">
        <v>3358</v>
      </c>
      <c r="C220" t="s">
        <v>2260</v>
      </c>
      <c r="D220" t="s">
        <v>2483</v>
      </c>
      <c r="E220">
        <v>63</v>
      </c>
      <c r="F220" t="s">
        <v>3299</v>
      </c>
      <c r="G220" t="s">
        <v>3300</v>
      </c>
      <c r="H220" t="s">
        <v>155</v>
      </c>
      <c r="I220">
        <v>90</v>
      </c>
      <c r="J220">
        <v>1</v>
      </c>
      <c r="K220">
        <v>1</v>
      </c>
      <c r="L220">
        <v>1</v>
      </c>
      <c r="M220">
        <v>1</v>
      </c>
      <c r="N220">
        <v>1</v>
      </c>
      <c r="O220">
        <v>1</v>
      </c>
      <c r="P220">
        <v>1</v>
      </c>
      <c r="Q220" t="s">
        <v>3300</v>
      </c>
      <c r="R220">
        <v>0</v>
      </c>
      <c r="S220">
        <v>1</v>
      </c>
      <c r="T220" t="s">
        <v>2674</v>
      </c>
      <c r="U220" t="s">
        <v>2221</v>
      </c>
      <c r="V220" t="s">
        <v>2254</v>
      </c>
      <c r="W220">
        <v>43</v>
      </c>
      <c r="X220">
        <v>0</v>
      </c>
      <c r="Y220" t="s">
        <v>2819</v>
      </c>
    </row>
    <row r="221" spans="1:25">
      <c r="A221" t="s">
        <v>3359</v>
      </c>
      <c r="B221" t="s">
        <v>3360</v>
      </c>
      <c r="C221" t="s">
        <v>3361</v>
      </c>
      <c r="D221" t="s">
        <v>2316</v>
      </c>
      <c r="E221">
        <v>164</v>
      </c>
      <c r="F221" t="s">
        <v>3571</v>
      </c>
      <c r="G221" t="s">
        <v>3572</v>
      </c>
      <c r="H221" t="s">
        <v>156</v>
      </c>
      <c r="I221">
        <v>60</v>
      </c>
      <c r="J221">
        <v>1</v>
      </c>
      <c r="K221">
        <v>1</v>
      </c>
      <c r="L221">
        <v>1</v>
      </c>
      <c r="M221">
        <v>1</v>
      </c>
      <c r="N221">
        <v>1</v>
      </c>
      <c r="O221">
        <v>1</v>
      </c>
      <c r="P221">
        <v>1</v>
      </c>
      <c r="Q221" t="s">
        <v>3572</v>
      </c>
      <c r="R221">
        <v>0</v>
      </c>
      <c r="S221">
        <v>1</v>
      </c>
      <c r="T221" t="s">
        <v>2674</v>
      </c>
      <c r="U221" t="s">
        <v>2221</v>
      </c>
      <c r="V221" t="s">
        <v>2138</v>
      </c>
      <c r="W221">
        <v>110</v>
      </c>
      <c r="X221">
        <v>1</v>
      </c>
      <c r="Y221" t="s">
        <v>2920</v>
      </c>
    </row>
    <row r="222" spans="1:25">
      <c r="A222" t="s">
        <v>3362</v>
      </c>
      <c r="B222" t="s">
        <v>3363</v>
      </c>
      <c r="C222" t="s">
        <v>3364</v>
      </c>
      <c r="D222" t="s">
        <v>3365</v>
      </c>
      <c r="E222">
        <v>225</v>
      </c>
      <c r="F222" t="s">
        <v>3571</v>
      </c>
      <c r="G222" t="s">
        <v>3572</v>
      </c>
      <c r="H222" t="s">
        <v>155</v>
      </c>
      <c r="I222">
        <v>60</v>
      </c>
      <c r="J222">
        <v>1</v>
      </c>
      <c r="K222">
        <v>1</v>
      </c>
      <c r="L222">
        <v>1</v>
      </c>
      <c r="M222">
        <v>1</v>
      </c>
      <c r="N222">
        <v>1</v>
      </c>
      <c r="O222">
        <v>1</v>
      </c>
      <c r="P222">
        <v>1</v>
      </c>
      <c r="Q222" t="s">
        <v>3572</v>
      </c>
      <c r="R222">
        <v>0</v>
      </c>
      <c r="S222">
        <v>1</v>
      </c>
      <c r="T222" t="s">
        <v>2674</v>
      </c>
      <c r="U222" t="s">
        <v>2221</v>
      </c>
      <c r="V222" t="s">
        <v>2255</v>
      </c>
      <c r="W222">
        <v>125</v>
      </c>
      <c r="X222">
        <v>1</v>
      </c>
      <c r="Y222" t="s">
        <v>2819</v>
      </c>
    </row>
    <row r="223" spans="1:25">
      <c r="A223" t="s">
        <v>3366</v>
      </c>
      <c r="B223" t="s">
        <v>3367</v>
      </c>
      <c r="C223" t="s">
        <v>3368</v>
      </c>
      <c r="D223" t="s">
        <v>3369</v>
      </c>
      <c r="E223">
        <v>72</v>
      </c>
      <c r="F223" t="s">
        <v>2718</v>
      </c>
      <c r="G223" t="s">
        <v>2719</v>
      </c>
      <c r="H223" t="s">
        <v>154</v>
      </c>
      <c r="I223">
        <v>90</v>
      </c>
      <c r="J223">
        <v>1</v>
      </c>
      <c r="K223">
        <v>1</v>
      </c>
      <c r="L223">
        <v>1</v>
      </c>
      <c r="M223">
        <v>1</v>
      </c>
      <c r="N223">
        <v>1</v>
      </c>
      <c r="O223">
        <v>1</v>
      </c>
      <c r="P223">
        <v>1</v>
      </c>
      <c r="Q223" t="s">
        <v>2719</v>
      </c>
      <c r="R223">
        <v>0</v>
      </c>
      <c r="S223">
        <v>1</v>
      </c>
      <c r="T223" t="s">
        <v>2674</v>
      </c>
      <c r="U223" t="s">
        <v>2221</v>
      </c>
      <c r="V223" t="s">
        <v>2235</v>
      </c>
      <c r="W223">
        <v>50</v>
      </c>
      <c r="X223">
        <v>0</v>
      </c>
      <c r="Y223" t="s">
        <v>2800</v>
      </c>
    </row>
    <row r="224" spans="1:25">
      <c r="A224" t="s">
        <v>3370</v>
      </c>
      <c r="B224" t="s">
        <v>3371</v>
      </c>
      <c r="C224" t="s">
        <v>2976</v>
      </c>
      <c r="D224" t="s">
        <v>2301</v>
      </c>
      <c r="E224">
        <v>0</v>
      </c>
      <c r="F224" t="s">
        <v>2824</v>
      </c>
      <c r="G224" t="s">
        <v>2825</v>
      </c>
      <c r="H224" t="s">
        <v>156</v>
      </c>
      <c r="I224">
        <v>60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 t="s">
        <v>2825</v>
      </c>
      <c r="R224">
        <v>0</v>
      </c>
      <c r="S224">
        <v>0</v>
      </c>
      <c r="T224" t="s">
        <v>3372</v>
      </c>
      <c r="U224" t="s">
        <v>2221</v>
      </c>
      <c r="V224" t="s">
        <v>2289</v>
      </c>
      <c r="W224">
        <v>0</v>
      </c>
      <c r="X224">
        <v>0</v>
      </c>
      <c r="Y224" t="s">
        <v>2920</v>
      </c>
    </row>
    <row r="225" spans="1:25">
      <c r="A225" t="s">
        <v>3373</v>
      </c>
      <c r="B225" t="s">
        <v>3374</v>
      </c>
      <c r="C225" t="s">
        <v>3375</v>
      </c>
      <c r="D225" t="s">
        <v>3376</v>
      </c>
      <c r="E225">
        <v>100</v>
      </c>
      <c r="F225" t="s">
        <v>2824</v>
      </c>
      <c r="G225" t="s">
        <v>2825</v>
      </c>
      <c r="H225" t="s">
        <v>156</v>
      </c>
      <c r="I225">
        <v>60</v>
      </c>
      <c r="J225">
        <v>1</v>
      </c>
      <c r="K225">
        <v>1</v>
      </c>
      <c r="L225">
        <v>1</v>
      </c>
      <c r="M225">
        <v>1</v>
      </c>
      <c r="N225">
        <v>1</v>
      </c>
      <c r="O225">
        <v>1</v>
      </c>
      <c r="P225">
        <v>1</v>
      </c>
      <c r="Q225" t="s">
        <v>2825</v>
      </c>
      <c r="R225">
        <v>0</v>
      </c>
      <c r="S225">
        <v>1</v>
      </c>
      <c r="T225" t="s">
        <v>2674</v>
      </c>
      <c r="U225" t="s">
        <v>2221</v>
      </c>
      <c r="V225" t="s">
        <v>2137</v>
      </c>
      <c r="W225">
        <v>63</v>
      </c>
      <c r="X225">
        <v>0</v>
      </c>
      <c r="Y225" t="s">
        <v>2920</v>
      </c>
    </row>
    <row r="226" spans="1:25">
      <c r="A226" t="s">
        <v>3226</v>
      </c>
      <c r="B226" t="s">
        <v>3227</v>
      </c>
      <c r="C226" t="s">
        <v>3228</v>
      </c>
      <c r="D226" t="s">
        <v>3229</v>
      </c>
      <c r="E226">
        <v>176</v>
      </c>
      <c r="F226" t="s">
        <v>2843</v>
      </c>
      <c r="G226" t="s">
        <v>2844</v>
      </c>
      <c r="H226" t="s">
        <v>154</v>
      </c>
      <c r="I226">
        <v>90</v>
      </c>
      <c r="J226">
        <v>1</v>
      </c>
      <c r="K226">
        <v>1</v>
      </c>
      <c r="L226">
        <v>1</v>
      </c>
      <c r="M226">
        <v>1</v>
      </c>
      <c r="N226">
        <v>1</v>
      </c>
      <c r="O226">
        <v>1</v>
      </c>
      <c r="P226">
        <v>1</v>
      </c>
      <c r="Q226" t="s">
        <v>2844</v>
      </c>
      <c r="R226">
        <v>0</v>
      </c>
      <c r="S226">
        <v>1</v>
      </c>
      <c r="T226" t="s">
        <v>2674</v>
      </c>
      <c r="U226" t="s">
        <v>2221</v>
      </c>
      <c r="V226" t="s">
        <v>2136</v>
      </c>
      <c r="W226">
        <v>120</v>
      </c>
      <c r="X226">
        <v>1</v>
      </c>
      <c r="Y226" t="s">
        <v>2800</v>
      </c>
    </row>
    <row r="227" spans="1:25">
      <c r="A227" t="s">
        <v>3230</v>
      </c>
      <c r="B227" t="s">
        <v>3231</v>
      </c>
      <c r="C227" t="s">
        <v>3232</v>
      </c>
      <c r="D227" t="s">
        <v>3233</v>
      </c>
      <c r="E227">
        <v>61</v>
      </c>
      <c r="F227" t="s">
        <v>3062</v>
      </c>
      <c r="G227" t="s">
        <v>3063</v>
      </c>
      <c r="H227" t="s">
        <v>156</v>
      </c>
      <c r="I227">
        <v>60</v>
      </c>
      <c r="J227">
        <v>1</v>
      </c>
      <c r="K227">
        <v>1</v>
      </c>
      <c r="L227">
        <v>1</v>
      </c>
      <c r="M227">
        <v>1</v>
      </c>
      <c r="N227">
        <v>1</v>
      </c>
      <c r="O227">
        <v>1</v>
      </c>
      <c r="P227">
        <v>1</v>
      </c>
      <c r="Q227" t="s">
        <v>3063</v>
      </c>
      <c r="R227">
        <v>0</v>
      </c>
      <c r="S227">
        <v>1</v>
      </c>
      <c r="T227" t="s">
        <v>2674</v>
      </c>
      <c r="U227" t="s">
        <v>2221</v>
      </c>
      <c r="V227" t="s">
        <v>2235</v>
      </c>
      <c r="W227">
        <v>42</v>
      </c>
      <c r="X227">
        <v>0</v>
      </c>
      <c r="Y227" t="s">
        <v>2920</v>
      </c>
    </row>
    <row r="228" spans="1:25">
      <c r="A228" t="s">
        <v>3234</v>
      </c>
      <c r="B228" t="s">
        <v>3235</v>
      </c>
      <c r="C228" t="s">
        <v>2440</v>
      </c>
      <c r="D228" t="s">
        <v>3236</v>
      </c>
      <c r="E228">
        <v>352</v>
      </c>
      <c r="F228" t="s">
        <v>3062</v>
      </c>
      <c r="G228" t="s">
        <v>3063</v>
      </c>
      <c r="H228" t="s">
        <v>156</v>
      </c>
      <c r="I228">
        <v>50</v>
      </c>
      <c r="J228">
        <v>1</v>
      </c>
      <c r="K228">
        <v>1</v>
      </c>
      <c r="L228">
        <v>1</v>
      </c>
      <c r="M228">
        <v>1</v>
      </c>
      <c r="N228">
        <v>1</v>
      </c>
      <c r="O228">
        <v>1</v>
      </c>
      <c r="P228">
        <v>1</v>
      </c>
      <c r="Q228" t="s">
        <v>3063</v>
      </c>
      <c r="R228">
        <v>0</v>
      </c>
      <c r="S228">
        <v>1</v>
      </c>
      <c r="T228" t="s">
        <v>2674</v>
      </c>
      <c r="U228" t="s">
        <v>2221</v>
      </c>
      <c r="V228" t="s">
        <v>2223</v>
      </c>
      <c r="W228">
        <v>122</v>
      </c>
      <c r="X228">
        <v>1</v>
      </c>
      <c r="Y228" t="s">
        <v>2920</v>
      </c>
    </row>
    <row r="229" spans="1:25">
      <c r="A229" t="s">
        <v>3237</v>
      </c>
      <c r="B229" t="s">
        <v>3238</v>
      </c>
      <c r="C229" t="s">
        <v>2319</v>
      </c>
      <c r="D229" t="s">
        <v>3239</v>
      </c>
      <c r="E229">
        <v>110</v>
      </c>
      <c r="F229" t="s">
        <v>3062</v>
      </c>
      <c r="G229" t="s">
        <v>3063</v>
      </c>
      <c r="H229" t="s">
        <v>156</v>
      </c>
      <c r="I229">
        <v>50</v>
      </c>
      <c r="J229">
        <v>1</v>
      </c>
      <c r="K229">
        <v>1</v>
      </c>
      <c r="L229">
        <v>1</v>
      </c>
      <c r="M229">
        <v>1</v>
      </c>
      <c r="N229">
        <v>1</v>
      </c>
      <c r="O229">
        <v>1</v>
      </c>
      <c r="P229">
        <v>1</v>
      </c>
      <c r="Q229" t="s">
        <v>3063</v>
      </c>
      <c r="R229">
        <v>0</v>
      </c>
      <c r="S229">
        <v>1</v>
      </c>
      <c r="T229" t="s">
        <v>2674</v>
      </c>
      <c r="U229" t="s">
        <v>2221</v>
      </c>
      <c r="V229" t="s">
        <v>2244</v>
      </c>
      <c r="W229">
        <v>50</v>
      </c>
      <c r="X229">
        <v>0</v>
      </c>
      <c r="Y229" t="s">
        <v>2920</v>
      </c>
    </row>
    <row r="230" spans="1:25">
      <c r="A230" t="s">
        <v>3240</v>
      </c>
      <c r="B230" t="s">
        <v>3241</v>
      </c>
      <c r="C230" t="s">
        <v>2309</v>
      </c>
      <c r="D230" t="s">
        <v>3242</v>
      </c>
      <c r="E230">
        <v>68</v>
      </c>
      <c r="F230" t="s">
        <v>3062</v>
      </c>
      <c r="G230" t="s">
        <v>3063</v>
      </c>
      <c r="H230" t="s">
        <v>156</v>
      </c>
      <c r="I230">
        <v>60</v>
      </c>
      <c r="J230">
        <v>1</v>
      </c>
      <c r="K230">
        <v>1</v>
      </c>
      <c r="L230">
        <v>1</v>
      </c>
      <c r="M230">
        <v>1</v>
      </c>
      <c r="N230">
        <v>1</v>
      </c>
      <c r="O230">
        <v>1</v>
      </c>
      <c r="P230">
        <v>1</v>
      </c>
      <c r="Q230" t="s">
        <v>3063</v>
      </c>
      <c r="R230">
        <v>0</v>
      </c>
      <c r="S230">
        <v>1</v>
      </c>
      <c r="T230" t="s">
        <v>2674</v>
      </c>
      <c r="U230" t="s">
        <v>2221</v>
      </c>
      <c r="V230" t="s">
        <v>2310</v>
      </c>
      <c r="W230">
        <v>40</v>
      </c>
      <c r="X230">
        <v>1</v>
      </c>
      <c r="Y230" t="s">
        <v>2920</v>
      </c>
    </row>
    <row r="231" spans="1:25">
      <c r="A231" t="s">
        <v>3243</v>
      </c>
      <c r="B231" t="s">
        <v>3244</v>
      </c>
      <c r="C231" t="s">
        <v>2231</v>
      </c>
      <c r="D231" t="s">
        <v>3245</v>
      </c>
      <c r="E231">
        <v>90</v>
      </c>
      <c r="F231" t="s">
        <v>3062</v>
      </c>
      <c r="G231" t="s">
        <v>3063</v>
      </c>
      <c r="H231" t="s">
        <v>156</v>
      </c>
      <c r="I231">
        <v>50</v>
      </c>
      <c r="J231">
        <v>1</v>
      </c>
      <c r="K231">
        <v>1</v>
      </c>
      <c r="L231">
        <v>1</v>
      </c>
      <c r="M231">
        <v>1</v>
      </c>
      <c r="N231">
        <v>1</v>
      </c>
      <c r="O231">
        <v>1</v>
      </c>
      <c r="P231">
        <v>1</v>
      </c>
      <c r="Q231" t="s">
        <v>3063</v>
      </c>
      <c r="R231">
        <v>0</v>
      </c>
      <c r="S231">
        <v>1</v>
      </c>
      <c r="T231" t="s">
        <v>2674</v>
      </c>
      <c r="U231" t="s">
        <v>2221</v>
      </c>
      <c r="V231" t="s">
        <v>2226</v>
      </c>
      <c r="W231">
        <v>52</v>
      </c>
      <c r="X231">
        <v>1</v>
      </c>
      <c r="Y231" t="s">
        <v>2920</v>
      </c>
    </row>
    <row r="232" spans="1:25">
      <c r="A232" t="s">
        <v>3380</v>
      </c>
      <c r="B232" t="s">
        <v>3381</v>
      </c>
      <c r="C232" t="s">
        <v>3382</v>
      </c>
      <c r="D232" t="s">
        <v>3383</v>
      </c>
      <c r="E232">
        <v>1</v>
      </c>
      <c r="F232" t="s">
        <v>2681</v>
      </c>
      <c r="G232" t="s">
        <v>2682</v>
      </c>
      <c r="H232" t="s">
        <v>153</v>
      </c>
      <c r="I232">
        <v>90</v>
      </c>
      <c r="J232">
        <v>1</v>
      </c>
      <c r="K232">
        <v>1</v>
      </c>
      <c r="L232">
        <v>0</v>
      </c>
      <c r="M232">
        <v>0</v>
      </c>
      <c r="N232">
        <v>0</v>
      </c>
      <c r="O232">
        <v>1</v>
      </c>
      <c r="P232">
        <v>0</v>
      </c>
      <c r="Q232" t="s">
        <v>2682</v>
      </c>
      <c r="R232">
        <v>0</v>
      </c>
      <c r="S232">
        <v>0</v>
      </c>
      <c r="T232" t="s">
        <v>3372</v>
      </c>
      <c r="U232" t="s">
        <v>2221</v>
      </c>
      <c r="V232" t="s">
        <v>2142</v>
      </c>
      <c r="W232">
        <v>0</v>
      </c>
      <c r="X232">
        <v>0</v>
      </c>
      <c r="Y232" t="s">
        <v>2683</v>
      </c>
    </row>
    <row r="233" spans="1:25">
      <c r="A233" t="s">
        <v>3384</v>
      </c>
      <c r="B233" t="s">
        <v>3385</v>
      </c>
      <c r="C233" t="s">
        <v>3386</v>
      </c>
      <c r="D233" t="s">
        <v>3387</v>
      </c>
      <c r="E233">
        <v>180</v>
      </c>
      <c r="F233" t="s">
        <v>2983</v>
      </c>
      <c r="G233" t="s">
        <v>2984</v>
      </c>
      <c r="H233" t="s">
        <v>154</v>
      </c>
      <c r="I233">
        <v>90</v>
      </c>
      <c r="J233">
        <v>1</v>
      </c>
      <c r="K233">
        <v>1</v>
      </c>
      <c r="L233">
        <v>1</v>
      </c>
      <c r="M233">
        <v>1</v>
      </c>
      <c r="N233">
        <v>1</v>
      </c>
      <c r="O233">
        <v>1</v>
      </c>
      <c r="P233">
        <v>1</v>
      </c>
      <c r="Q233" t="s">
        <v>2984</v>
      </c>
      <c r="R233">
        <v>0</v>
      </c>
      <c r="S233">
        <v>1</v>
      </c>
      <c r="T233" t="s">
        <v>2674</v>
      </c>
      <c r="U233" t="s">
        <v>2221</v>
      </c>
      <c r="V233" t="s">
        <v>2141</v>
      </c>
      <c r="W233">
        <v>122</v>
      </c>
      <c r="X233">
        <v>1</v>
      </c>
      <c r="Y233" t="s">
        <v>2800</v>
      </c>
    </row>
    <row r="234" spans="1:25">
      <c r="A234" t="s">
        <v>3388</v>
      </c>
      <c r="B234" t="s">
        <v>3389</v>
      </c>
      <c r="C234" t="s">
        <v>3390</v>
      </c>
      <c r="D234" t="s">
        <v>2242</v>
      </c>
      <c r="E234">
        <v>102</v>
      </c>
      <c r="F234" t="s">
        <v>2983</v>
      </c>
      <c r="G234" t="s">
        <v>2984</v>
      </c>
      <c r="H234" t="s">
        <v>154</v>
      </c>
      <c r="I234">
        <v>90</v>
      </c>
      <c r="J234">
        <v>1</v>
      </c>
      <c r="K234">
        <v>1</v>
      </c>
      <c r="L234">
        <v>1</v>
      </c>
      <c r="M234">
        <v>1</v>
      </c>
      <c r="N234">
        <v>1</v>
      </c>
      <c r="O234">
        <v>1</v>
      </c>
      <c r="P234">
        <v>1</v>
      </c>
      <c r="Q234" t="s">
        <v>2984</v>
      </c>
      <c r="R234">
        <v>0</v>
      </c>
      <c r="S234">
        <v>1</v>
      </c>
      <c r="T234" t="s">
        <v>2674</v>
      </c>
      <c r="U234" t="s">
        <v>2221</v>
      </c>
      <c r="V234" t="s">
        <v>2141</v>
      </c>
      <c r="W234">
        <v>72</v>
      </c>
      <c r="X234">
        <v>0</v>
      </c>
      <c r="Y234" t="s">
        <v>2800</v>
      </c>
    </row>
    <row r="235" spans="1:25">
      <c r="A235" t="s">
        <v>3391</v>
      </c>
      <c r="B235" t="s">
        <v>3392</v>
      </c>
      <c r="C235" t="s">
        <v>2151</v>
      </c>
      <c r="D235" t="s">
        <v>2294</v>
      </c>
      <c r="E235">
        <v>58</v>
      </c>
      <c r="F235" t="s">
        <v>3299</v>
      </c>
      <c r="G235" t="s">
        <v>3300</v>
      </c>
      <c r="H235" t="s">
        <v>155</v>
      </c>
      <c r="I235">
        <v>90</v>
      </c>
      <c r="J235">
        <v>1</v>
      </c>
      <c r="K235">
        <v>1</v>
      </c>
      <c r="L235">
        <v>1</v>
      </c>
      <c r="M235">
        <v>1</v>
      </c>
      <c r="N235">
        <v>1</v>
      </c>
      <c r="O235">
        <v>1</v>
      </c>
      <c r="P235">
        <v>1</v>
      </c>
      <c r="Q235" t="s">
        <v>3300</v>
      </c>
      <c r="R235">
        <v>0</v>
      </c>
      <c r="S235">
        <v>1</v>
      </c>
      <c r="T235" t="s">
        <v>2674</v>
      </c>
      <c r="U235" t="s">
        <v>2221</v>
      </c>
      <c r="V235" t="s">
        <v>2140</v>
      </c>
      <c r="W235">
        <v>32</v>
      </c>
      <c r="X235">
        <v>0</v>
      </c>
      <c r="Y235" t="s">
        <v>2819</v>
      </c>
    </row>
    <row r="236" spans="1:25">
      <c r="A236" t="s">
        <v>3393</v>
      </c>
      <c r="B236" t="s">
        <v>3394</v>
      </c>
      <c r="C236" t="s">
        <v>2156</v>
      </c>
      <c r="D236" t="s">
        <v>2294</v>
      </c>
      <c r="E236">
        <v>29</v>
      </c>
      <c r="F236" t="s">
        <v>2983</v>
      </c>
      <c r="G236" t="s">
        <v>2984</v>
      </c>
      <c r="H236" t="s">
        <v>155</v>
      </c>
      <c r="I236">
        <v>90</v>
      </c>
      <c r="J236">
        <v>1</v>
      </c>
      <c r="K236">
        <v>1</v>
      </c>
      <c r="L236">
        <v>1</v>
      </c>
      <c r="M236">
        <v>1</v>
      </c>
      <c r="N236">
        <v>1</v>
      </c>
      <c r="O236">
        <v>1</v>
      </c>
      <c r="P236">
        <v>1</v>
      </c>
      <c r="Q236" t="s">
        <v>2984</v>
      </c>
      <c r="R236">
        <v>0</v>
      </c>
      <c r="S236">
        <v>1</v>
      </c>
      <c r="T236" t="s">
        <v>2674</v>
      </c>
      <c r="U236" t="s">
        <v>2221</v>
      </c>
      <c r="V236" t="s">
        <v>2140</v>
      </c>
      <c r="W236">
        <v>16</v>
      </c>
      <c r="X236">
        <v>0</v>
      </c>
      <c r="Y236" t="s">
        <v>2819</v>
      </c>
    </row>
    <row r="237" spans="1:25">
      <c r="A237" t="s">
        <v>3395</v>
      </c>
      <c r="B237" t="s">
        <v>3396</v>
      </c>
      <c r="C237" t="s">
        <v>3397</v>
      </c>
      <c r="D237" t="s">
        <v>2346</v>
      </c>
      <c r="E237">
        <v>159</v>
      </c>
      <c r="F237" t="s">
        <v>2983</v>
      </c>
      <c r="G237" t="s">
        <v>2984</v>
      </c>
      <c r="H237" t="s">
        <v>154</v>
      </c>
      <c r="I237">
        <v>90</v>
      </c>
      <c r="J237">
        <v>1</v>
      </c>
      <c r="K237">
        <v>1</v>
      </c>
      <c r="L237">
        <v>1</v>
      </c>
      <c r="M237">
        <v>1</v>
      </c>
      <c r="N237">
        <v>1</v>
      </c>
      <c r="O237">
        <v>1</v>
      </c>
      <c r="P237">
        <v>1</v>
      </c>
      <c r="Q237" t="s">
        <v>2984</v>
      </c>
      <c r="R237">
        <v>0</v>
      </c>
      <c r="S237">
        <v>1</v>
      </c>
      <c r="T237" t="s">
        <v>2674</v>
      </c>
      <c r="U237" t="s">
        <v>2221</v>
      </c>
      <c r="V237" t="s">
        <v>2340</v>
      </c>
      <c r="W237">
        <v>98</v>
      </c>
      <c r="X237">
        <v>1</v>
      </c>
      <c r="Y237" t="s">
        <v>2800</v>
      </c>
    </row>
    <row r="238" spans="1:25">
      <c r="A238" t="s">
        <v>3398</v>
      </c>
      <c r="B238" t="s">
        <v>3399</v>
      </c>
      <c r="C238" t="s">
        <v>3400</v>
      </c>
      <c r="D238" t="s">
        <v>3401</v>
      </c>
      <c r="E238">
        <v>153</v>
      </c>
      <c r="F238" t="s">
        <v>2983</v>
      </c>
      <c r="G238" t="s">
        <v>2984</v>
      </c>
      <c r="H238" t="s">
        <v>154</v>
      </c>
      <c r="I238">
        <v>90</v>
      </c>
      <c r="J238">
        <v>1</v>
      </c>
      <c r="K238">
        <v>1</v>
      </c>
      <c r="L238">
        <v>1</v>
      </c>
      <c r="M238">
        <v>1</v>
      </c>
      <c r="N238">
        <v>1</v>
      </c>
      <c r="O238">
        <v>1</v>
      </c>
      <c r="P238">
        <v>1</v>
      </c>
      <c r="Q238" t="s">
        <v>2984</v>
      </c>
      <c r="R238">
        <v>0</v>
      </c>
      <c r="S238">
        <v>1</v>
      </c>
      <c r="T238" t="s">
        <v>2674</v>
      </c>
      <c r="U238" t="s">
        <v>2221</v>
      </c>
      <c r="V238" t="s">
        <v>2138</v>
      </c>
      <c r="W238">
        <v>110</v>
      </c>
      <c r="X238">
        <v>0</v>
      </c>
      <c r="Y238" t="s">
        <v>2800</v>
      </c>
    </row>
    <row r="239" spans="1:25">
      <c r="A239" t="s">
        <v>3402</v>
      </c>
      <c r="B239" t="s">
        <v>3403</v>
      </c>
      <c r="C239" t="s">
        <v>2151</v>
      </c>
      <c r="D239" t="s">
        <v>2398</v>
      </c>
      <c r="E239">
        <v>58</v>
      </c>
      <c r="F239" t="s">
        <v>2983</v>
      </c>
      <c r="G239" t="s">
        <v>2984</v>
      </c>
      <c r="H239" t="s">
        <v>154</v>
      </c>
      <c r="I239">
        <v>90</v>
      </c>
      <c r="J239">
        <v>1</v>
      </c>
      <c r="K239">
        <v>1</v>
      </c>
      <c r="L239">
        <v>1</v>
      </c>
      <c r="M239">
        <v>1</v>
      </c>
      <c r="N239">
        <v>1</v>
      </c>
      <c r="O239">
        <v>1</v>
      </c>
      <c r="P239">
        <v>1</v>
      </c>
      <c r="Q239" t="s">
        <v>2984</v>
      </c>
      <c r="R239">
        <v>0</v>
      </c>
      <c r="S239">
        <v>1</v>
      </c>
      <c r="T239" t="s">
        <v>2674</v>
      </c>
      <c r="U239" t="s">
        <v>2221</v>
      </c>
      <c r="V239" t="s">
        <v>2140</v>
      </c>
      <c r="W239">
        <v>32</v>
      </c>
      <c r="X239">
        <v>0</v>
      </c>
      <c r="Y239" t="s">
        <v>2800</v>
      </c>
    </row>
    <row r="240" spans="1:25">
      <c r="A240" t="s">
        <v>3404</v>
      </c>
      <c r="B240" t="s">
        <v>3405</v>
      </c>
      <c r="C240" t="s">
        <v>3406</v>
      </c>
      <c r="D240" t="s">
        <v>3407</v>
      </c>
      <c r="E240">
        <v>115</v>
      </c>
      <c r="F240" t="s">
        <v>2983</v>
      </c>
      <c r="G240" t="s">
        <v>2984</v>
      </c>
      <c r="H240" t="s">
        <v>155</v>
      </c>
      <c r="I240">
        <v>90</v>
      </c>
      <c r="J240">
        <v>1</v>
      </c>
      <c r="K240">
        <v>1</v>
      </c>
      <c r="L240">
        <v>1</v>
      </c>
      <c r="M240">
        <v>1</v>
      </c>
      <c r="N240">
        <v>1</v>
      </c>
      <c r="O240">
        <v>1</v>
      </c>
      <c r="P240">
        <v>1</v>
      </c>
      <c r="Q240" t="s">
        <v>2984</v>
      </c>
      <c r="R240">
        <v>0</v>
      </c>
      <c r="S240">
        <v>1</v>
      </c>
      <c r="T240" t="s">
        <v>2674</v>
      </c>
      <c r="U240" t="s">
        <v>2221</v>
      </c>
      <c r="V240" t="s">
        <v>2136</v>
      </c>
      <c r="W240">
        <v>86</v>
      </c>
      <c r="X240">
        <v>1</v>
      </c>
      <c r="Y240" t="s">
        <v>2819</v>
      </c>
    </row>
    <row r="241" spans="1:25">
      <c r="A241" t="s">
        <v>3408</v>
      </c>
      <c r="B241" t="s">
        <v>3409</v>
      </c>
      <c r="C241" t="s">
        <v>3410</v>
      </c>
      <c r="D241" t="s">
        <v>3411</v>
      </c>
      <c r="E241">
        <v>62</v>
      </c>
      <c r="F241" t="s">
        <v>2983</v>
      </c>
      <c r="G241" t="s">
        <v>2984</v>
      </c>
      <c r="H241" t="s">
        <v>155</v>
      </c>
      <c r="I241">
        <v>90</v>
      </c>
      <c r="J241">
        <v>1</v>
      </c>
      <c r="K241">
        <v>1</v>
      </c>
      <c r="L241">
        <v>1</v>
      </c>
      <c r="M241">
        <v>1</v>
      </c>
      <c r="N241">
        <v>1</v>
      </c>
      <c r="O241">
        <v>1</v>
      </c>
      <c r="P241">
        <v>1</v>
      </c>
      <c r="Q241" t="s">
        <v>2984</v>
      </c>
      <c r="R241">
        <v>0</v>
      </c>
      <c r="S241">
        <v>1</v>
      </c>
      <c r="T241" t="s">
        <v>2674</v>
      </c>
      <c r="U241" t="s">
        <v>2221</v>
      </c>
      <c r="V241" t="s">
        <v>2140</v>
      </c>
      <c r="W241">
        <v>32</v>
      </c>
      <c r="X241">
        <v>0</v>
      </c>
      <c r="Y241" t="s">
        <v>2819</v>
      </c>
    </row>
    <row r="242" spans="1:25">
      <c r="A242" t="s">
        <v>3412</v>
      </c>
      <c r="B242" t="s">
        <v>3413</v>
      </c>
      <c r="C242" t="s">
        <v>3414</v>
      </c>
      <c r="D242" t="s">
        <v>3415</v>
      </c>
      <c r="E242">
        <v>150</v>
      </c>
      <c r="F242" t="s">
        <v>2817</v>
      </c>
      <c r="G242" t="s">
        <v>2818</v>
      </c>
      <c r="H242" t="s">
        <v>154</v>
      </c>
      <c r="I242">
        <v>90</v>
      </c>
      <c r="J242">
        <v>1</v>
      </c>
      <c r="K242">
        <v>1</v>
      </c>
      <c r="L242">
        <v>1</v>
      </c>
      <c r="M242">
        <v>1</v>
      </c>
      <c r="N242">
        <v>1</v>
      </c>
      <c r="O242">
        <v>1</v>
      </c>
      <c r="P242">
        <v>1</v>
      </c>
      <c r="Q242" t="s">
        <v>2818</v>
      </c>
      <c r="R242">
        <v>0</v>
      </c>
      <c r="S242">
        <v>1</v>
      </c>
      <c r="T242" t="s">
        <v>2674</v>
      </c>
      <c r="U242" t="s">
        <v>2221</v>
      </c>
      <c r="V242" t="s">
        <v>2307</v>
      </c>
      <c r="W242">
        <v>140</v>
      </c>
      <c r="X242">
        <v>0</v>
      </c>
      <c r="Y242" t="s">
        <v>2800</v>
      </c>
    </row>
    <row r="243" spans="1:25">
      <c r="A243" t="s">
        <v>3416</v>
      </c>
      <c r="B243" t="s">
        <v>3417</v>
      </c>
      <c r="C243" t="s">
        <v>2404</v>
      </c>
      <c r="D243" t="s">
        <v>3407</v>
      </c>
      <c r="E243">
        <v>101</v>
      </c>
      <c r="F243" t="s">
        <v>2983</v>
      </c>
      <c r="G243" t="s">
        <v>2984</v>
      </c>
      <c r="H243" t="s">
        <v>154</v>
      </c>
      <c r="I243">
        <v>90</v>
      </c>
      <c r="J243">
        <v>1</v>
      </c>
      <c r="K243">
        <v>1</v>
      </c>
      <c r="L243">
        <v>1</v>
      </c>
      <c r="M243">
        <v>1</v>
      </c>
      <c r="N243">
        <v>1</v>
      </c>
      <c r="O243">
        <v>1</v>
      </c>
      <c r="P243">
        <v>1</v>
      </c>
      <c r="Q243" t="s">
        <v>2984</v>
      </c>
      <c r="R243">
        <v>0</v>
      </c>
      <c r="S243">
        <v>1</v>
      </c>
      <c r="T243" t="s">
        <v>2674</v>
      </c>
      <c r="U243" t="s">
        <v>2221</v>
      </c>
      <c r="V243" t="s">
        <v>2136</v>
      </c>
      <c r="W243">
        <v>76</v>
      </c>
      <c r="X243">
        <v>1</v>
      </c>
      <c r="Y243" t="s">
        <v>2800</v>
      </c>
    </row>
    <row r="244" spans="1:25">
      <c r="A244" t="s">
        <v>3418</v>
      </c>
      <c r="B244" t="s">
        <v>3419</v>
      </c>
      <c r="C244" t="s">
        <v>3375</v>
      </c>
      <c r="D244" t="s">
        <v>3420</v>
      </c>
      <c r="E244">
        <v>100</v>
      </c>
      <c r="F244" t="s">
        <v>2983</v>
      </c>
      <c r="G244" t="s">
        <v>2984</v>
      </c>
      <c r="H244" t="s">
        <v>155</v>
      </c>
      <c r="I244">
        <v>90</v>
      </c>
      <c r="J244">
        <v>1</v>
      </c>
      <c r="K244">
        <v>1</v>
      </c>
      <c r="L244">
        <v>1</v>
      </c>
      <c r="M244">
        <v>1</v>
      </c>
      <c r="N244">
        <v>1</v>
      </c>
      <c r="O244">
        <v>1</v>
      </c>
      <c r="P244">
        <v>1</v>
      </c>
      <c r="Q244" t="s">
        <v>2984</v>
      </c>
      <c r="R244">
        <v>0</v>
      </c>
      <c r="S244">
        <v>1</v>
      </c>
      <c r="T244" t="s">
        <v>2674</v>
      </c>
      <c r="U244" t="s">
        <v>2221</v>
      </c>
      <c r="V244" t="s">
        <v>2137</v>
      </c>
      <c r="W244">
        <v>63</v>
      </c>
      <c r="X244">
        <v>0</v>
      </c>
      <c r="Y244" t="s">
        <v>2819</v>
      </c>
    </row>
    <row r="245" spans="1:25">
      <c r="A245" t="s">
        <v>3421</v>
      </c>
      <c r="B245" t="s">
        <v>3422</v>
      </c>
      <c r="C245" t="s">
        <v>3423</v>
      </c>
      <c r="D245" t="s">
        <v>2524</v>
      </c>
      <c r="E245">
        <v>208</v>
      </c>
      <c r="F245" t="s">
        <v>3299</v>
      </c>
      <c r="G245" t="s">
        <v>3300</v>
      </c>
      <c r="H245" t="s">
        <v>155</v>
      </c>
      <c r="I245">
        <v>90</v>
      </c>
      <c r="J245">
        <v>1</v>
      </c>
      <c r="K245">
        <v>1</v>
      </c>
      <c r="L245">
        <v>1</v>
      </c>
      <c r="M245">
        <v>1</v>
      </c>
      <c r="N245">
        <v>1</v>
      </c>
      <c r="O245">
        <v>1</v>
      </c>
      <c r="P245">
        <v>1</v>
      </c>
      <c r="Q245" t="s">
        <v>3300</v>
      </c>
      <c r="R245">
        <v>0</v>
      </c>
      <c r="S245">
        <v>1</v>
      </c>
      <c r="T245" t="s">
        <v>2674</v>
      </c>
      <c r="U245" t="s">
        <v>2221</v>
      </c>
      <c r="V245" t="s">
        <v>2141</v>
      </c>
      <c r="W245">
        <v>136</v>
      </c>
      <c r="X245">
        <v>0</v>
      </c>
      <c r="Y245" t="s">
        <v>2819</v>
      </c>
    </row>
    <row r="246" spans="1:25">
      <c r="A246" t="s">
        <v>3424</v>
      </c>
      <c r="B246" t="s">
        <v>3425</v>
      </c>
      <c r="C246" t="s">
        <v>3426</v>
      </c>
      <c r="D246" t="s">
        <v>2343</v>
      </c>
      <c r="E246">
        <v>237</v>
      </c>
      <c r="F246" t="s">
        <v>3299</v>
      </c>
      <c r="G246" t="s">
        <v>3300</v>
      </c>
      <c r="H246" t="s">
        <v>155</v>
      </c>
      <c r="I246">
        <v>90</v>
      </c>
      <c r="J246">
        <v>1</v>
      </c>
      <c r="K246">
        <v>1</v>
      </c>
      <c r="L246">
        <v>1</v>
      </c>
      <c r="M246">
        <v>1</v>
      </c>
      <c r="N246">
        <v>1</v>
      </c>
      <c r="O246">
        <v>1</v>
      </c>
      <c r="P246">
        <v>1</v>
      </c>
      <c r="Q246" t="s">
        <v>3300</v>
      </c>
      <c r="R246">
        <v>0</v>
      </c>
      <c r="S246">
        <v>1</v>
      </c>
      <c r="T246" t="s">
        <v>2674</v>
      </c>
      <c r="U246" t="s">
        <v>2221</v>
      </c>
      <c r="V246" t="s">
        <v>2141</v>
      </c>
      <c r="W246">
        <v>150</v>
      </c>
      <c r="X246">
        <v>0</v>
      </c>
      <c r="Y246" t="s">
        <v>2819</v>
      </c>
    </row>
    <row r="247" spans="1:25">
      <c r="A247" t="s">
        <v>3427</v>
      </c>
      <c r="B247" t="s">
        <v>3428</v>
      </c>
      <c r="C247" t="s">
        <v>3429</v>
      </c>
      <c r="D247" t="s">
        <v>2399</v>
      </c>
      <c r="E247">
        <v>88</v>
      </c>
      <c r="F247" t="s">
        <v>3299</v>
      </c>
      <c r="G247" t="s">
        <v>3300</v>
      </c>
      <c r="H247" t="s">
        <v>155</v>
      </c>
      <c r="I247">
        <v>90</v>
      </c>
      <c r="J247">
        <v>1</v>
      </c>
      <c r="K247">
        <v>1</v>
      </c>
      <c r="L247">
        <v>1</v>
      </c>
      <c r="M247">
        <v>1</v>
      </c>
      <c r="N247">
        <v>1</v>
      </c>
      <c r="O247">
        <v>1</v>
      </c>
      <c r="P247">
        <v>1</v>
      </c>
      <c r="Q247" t="s">
        <v>3300</v>
      </c>
      <c r="R247">
        <v>0</v>
      </c>
      <c r="S247">
        <v>1</v>
      </c>
      <c r="T247" t="s">
        <v>2674</v>
      </c>
      <c r="U247" t="s">
        <v>2221</v>
      </c>
      <c r="V247" t="s">
        <v>2363</v>
      </c>
      <c r="W247">
        <v>70</v>
      </c>
      <c r="X247">
        <v>0</v>
      </c>
      <c r="Y247" t="s">
        <v>2819</v>
      </c>
    </row>
    <row r="248" spans="1:25">
      <c r="A248" t="s">
        <v>3430</v>
      </c>
      <c r="B248" t="s">
        <v>3431</v>
      </c>
      <c r="C248" t="s">
        <v>3432</v>
      </c>
      <c r="D248" t="s">
        <v>2544</v>
      </c>
      <c r="E248">
        <v>143</v>
      </c>
      <c r="F248" t="s">
        <v>3299</v>
      </c>
      <c r="G248" t="s">
        <v>3300</v>
      </c>
      <c r="H248" t="s">
        <v>155</v>
      </c>
      <c r="I248">
        <v>90</v>
      </c>
      <c r="J248">
        <v>1</v>
      </c>
      <c r="K248">
        <v>1</v>
      </c>
      <c r="L248">
        <v>1</v>
      </c>
      <c r="M248">
        <v>1</v>
      </c>
      <c r="N248">
        <v>1</v>
      </c>
      <c r="O248">
        <v>1</v>
      </c>
      <c r="P248">
        <v>1</v>
      </c>
      <c r="Q248" t="s">
        <v>3300</v>
      </c>
      <c r="R248">
        <v>0</v>
      </c>
      <c r="S248">
        <v>1</v>
      </c>
      <c r="T248" t="s">
        <v>2674</v>
      </c>
      <c r="U248" t="s">
        <v>2221</v>
      </c>
      <c r="V248" t="s">
        <v>2364</v>
      </c>
      <c r="W248">
        <v>96</v>
      </c>
      <c r="X248">
        <v>0</v>
      </c>
      <c r="Y248" t="s">
        <v>2819</v>
      </c>
    </row>
    <row r="249" spans="1:25">
      <c r="A249" t="s">
        <v>3433</v>
      </c>
      <c r="B249" t="s">
        <v>3434</v>
      </c>
      <c r="C249" t="s">
        <v>3006</v>
      </c>
      <c r="D249" t="s">
        <v>2535</v>
      </c>
      <c r="E249">
        <v>148</v>
      </c>
      <c r="F249" t="s">
        <v>3299</v>
      </c>
      <c r="G249" t="s">
        <v>3300</v>
      </c>
      <c r="H249" t="s">
        <v>155</v>
      </c>
      <c r="I249">
        <v>90</v>
      </c>
      <c r="J249">
        <v>1</v>
      </c>
      <c r="K249">
        <v>1</v>
      </c>
      <c r="L249">
        <v>1</v>
      </c>
      <c r="M249">
        <v>1</v>
      </c>
      <c r="N249">
        <v>1</v>
      </c>
      <c r="O249">
        <v>1</v>
      </c>
      <c r="P249">
        <v>1</v>
      </c>
      <c r="Q249" t="s">
        <v>3300</v>
      </c>
      <c r="R249">
        <v>0</v>
      </c>
      <c r="S249">
        <v>1</v>
      </c>
      <c r="T249" t="s">
        <v>2674</v>
      </c>
      <c r="U249" t="s">
        <v>2221</v>
      </c>
      <c r="V249" t="s">
        <v>2235</v>
      </c>
      <c r="W249">
        <v>104</v>
      </c>
      <c r="X249">
        <v>0</v>
      </c>
      <c r="Y249" t="s">
        <v>2819</v>
      </c>
    </row>
    <row r="250" spans="1:25">
      <c r="A250" t="s">
        <v>3435</v>
      </c>
      <c r="B250" t="s">
        <v>3436</v>
      </c>
      <c r="C250" t="s">
        <v>3437</v>
      </c>
      <c r="D250" t="s">
        <v>3438</v>
      </c>
      <c r="E250">
        <v>189</v>
      </c>
      <c r="F250" t="s">
        <v>3299</v>
      </c>
      <c r="G250" t="s">
        <v>3300</v>
      </c>
      <c r="H250" t="s">
        <v>155</v>
      </c>
      <c r="I250">
        <v>90</v>
      </c>
      <c r="J250">
        <v>1</v>
      </c>
      <c r="K250">
        <v>1</v>
      </c>
      <c r="L250">
        <v>1</v>
      </c>
      <c r="M250">
        <v>1</v>
      </c>
      <c r="N250">
        <v>1</v>
      </c>
      <c r="O250">
        <v>1</v>
      </c>
      <c r="P250">
        <v>1</v>
      </c>
      <c r="Q250" t="s">
        <v>3300</v>
      </c>
      <c r="R250">
        <v>0</v>
      </c>
      <c r="S250">
        <v>1</v>
      </c>
      <c r="T250" t="s">
        <v>2674</v>
      </c>
      <c r="U250" t="s">
        <v>2221</v>
      </c>
      <c r="V250" t="s">
        <v>2235</v>
      </c>
      <c r="W250">
        <v>139</v>
      </c>
      <c r="X250">
        <v>0</v>
      </c>
      <c r="Y250" t="s">
        <v>2819</v>
      </c>
    </row>
    <row r="251" spans="1:25">
      <c r="A251" t="s">
        <v>3439</v>
      </c>
      <c r="B251" t="s">
        <v>3440</v>
      </c>
      <c r="C251" t="s">
        <v>3441</v>
      </c>
      <c r="D251" t="s">
        <v>3442</v>
      </c>
      <c r="E251">
        <v>144</v>
      </c>
      <c r="F251" t="s">
        <v>3299</v>
      </c>
      <c r="G251" t="s">
        <v>3300</v>
      </c>
      <c r="H251" t="s">
        <v>155</v>
      </c>
      <c r="I251">
        <v>90</v>
      </c>
      <c r="J251">
        <v>1</v>
      </c>
      <c r="K251">
        <v>1</v>
      </c>
      <c r="L251">
        <v>1</v>
      </c>
      <c r="M251">
        <v>1</v>
      </c>
      <c r="N251">
        <v>1</v>
      </c>
      <c r="O251">
        <v>1</v>
      </c>
      <c r="P251">
        <v>1</v>
      </c>
      <c r="Q251" t="s">
        <v>3300</v>
      </c>
      <c r="R251">
        <v>0</v>
      </c>
      <c r="S251">
        <v>1</v>
      </c>
      <c r="T251" t="s">
        <v>2674</v>
      </c>
      <c r="U251" t="s">
        <v>2221</v>
      </c>
      <c r="V251" t="s">
        <v>2255</v>
      </c>
      <c r="W251">
        <v>93</v>
      </c>
      <c r="X251">
        <v>1</v>
      </c>
      <c r="Y251" t="s">
        <v>2819</v>
      </c>
    </row>
    <row r="252" spans="1:25">
      <c r="A252" t="s">
        <v>3443</v>
      </c>
      <c r="B252" t="s">
        <v>3444</v>
      </c>
      <c r="C252" t="s">
        <v>3445</v>
      </c>
      <c r="D252" t="s">
        <v>3446</v>
      </c>
      <c r="E252">
        <v>92</v>
      </c>
      <c r="F252" t="s">
        <v>3299</v>
      </c>
      <c r="G252" t="s">
        <v>3300</v>
      </c>
      <c r="H252" t="s">
        <v>155</v>
      </c>
      <c r="I252">
        <v>90</v>
      </c>
      <c r="J252">
        <v>1</v>
      </c>
      <c r="K252">
        <v>1</v>
      </c>
      <c r="L252">
        <v>1</v>
      </c>
      <c r="M252">
        <v>1</v>
      </c>
      <c r="N252">
        <v>1</v>
      </c>
      <c r="O252">
        <v>1</v>
      </c>
      <c r="P252">
        <v>1</v>
      </c>
      <c r="Q252" t="s">
        <v>3300</v>
      </c>
      <c r="R252">
        <v>0</v>
      </c>
      <c r="S252">
        <v>1</v>
      </c>
      <c r="T252" t="s">
        <v>2674</v>
      </c>
      <c r="U252" t="s">
        <v>2221</v>
      </c>
      <c r="V252" t="s">
        <v>2226</v>
      </c>
      <c r="W252">
        <v>52</v>
      </c>
      <c r="X252">
        <v>1</v>
      </c>
      <c r="Y252" t="s">
        <v>2819</v>
      </c>
    </row>
    <row r="253" spans="1:25">
      <c r="A253" t="s">
        <v>3447</v>
      </c>
      <c r="B253" t="s">
        <v>3448</v>
      </c>
      <c r="C253" t="s">
        <v>2233</v>
      </c>
      <c r="D253" t="s">
        <v>3449</v>
      </c>
      <c r="E253">
        <v>45</v>
      </c>
      <c r="F253" t="s">
        <v>3299</v>
      </c>
      <c r="G253" t="s">
        <v>3300</v>
      </c>
      <c r="H253" t="s">
        <v>156</v>
      </c>
      <c r="I253">
        <v>90</v>
      </c>
      <c r="J253">
        <v>1</v>
      </c>
      <c r="K253">
        <v>1</v>
      </c>
      <c r="L253">
        <v>1</v>
      </c>
      <c r="M253">
        <v>1</v>
      </c>
      <c r="N253">
        <v>1</v>
      </c>
      <c r="O253">
        <v>1</v>
      </c>
      <c r="P253">
        <v>1</v>
      </c>
      <c r="Q253" t="s">
        <v>3300</v>
      </c>
      <c r="R253">
        <v>0</v>
      </c>
      <c r="S253">
        <v>1</v>
      </c>
      <c r="T253" t="s">
        <v>2674</v>
      </c>
      <c r="U253" t="s">
        <v>2221</v>
      </c>
      <c r="V253" t="s">
        <v>2226</v>
      </c>
      <c r="W253">
        <v>26</v>
      </c>
      <c r="X253">
        <v>1</v>
      </c>
      <c r="Y253" t="s">
        <v>2920</v>
      </c>
    </row>
    <row r="254" spans="1:25">
      <c r="A254" t="s">
        <v>3450</v>
      </c>
      <c r="B254" t="s">
        <v>3451</v>
      </c>
      <c r="C254" t="s">
        <v>3452</v>
      </c>
      <c r="D254" t="s">
        <v>2332</v>
      </c>
      <c r="E254">
        <v>139</v>
      </c>
      <c r="F254" t="s">
        <v>3299</v>
      </c>
      <c r="G254" t="s">
        <v>3300</v>
      </c>
      <c r="H254" t="s">
        <v>155</v>
      </c>
      <c r="I254">
        <v>90</v>
      </c>
      <c r="J254">
        <v>1</v>
      </c>
      <c r="K254">
        <v>1</v>
      </c>
      <c r="L254">
        <v>1</v>
      </c>
      <c r="M254">
        <v>1</v>
      </c>
      <c r="N254">
        <v>1</v>
      </c>
      <c r="O254">
        <v>1</v>
      </c>
      <c r="P254">
        <v>1</v>
      </c>
      <c r="Q254" t="s">
        <v>3300</v>
      </c>
      <c r="R254">
        <v>0</v>
      </c>
      <c r="S254">
        <v>1</v>
      </c>
      <c r="T254" t="s">
        <v>2674</v>
      </c>
      <c r="U254" t="s">
        <v>2221</v>
      </c>
      <c r="V254" t="s">
        <v>2307</v>
      </c>
      <c r="W254">
        <v>132</v>
      </c>
      <c r="X254">
        <v>0</v>
      </c>
      <c r="Y254" t="s">
        <v>2819</v>
      </c>
    </row>
    <row r="255" spans="1:25">
      <c r="A255" t="s">
        <v>3453</v>
      </c>
      <c r="B255" t="s">
        <v>3454</v>
      </c>
      <c r="C255" t="s">
        <v>3455</v>
      </c>
      <c r="D255" t="s">
        <v>2367</v>
      </c>
      <c r="E255">
        <v>135</v>
      </c>
      <c r="F255" t="s">
        <v>3299</v>
      </c>
      <c r="G255" t="s">
        <v>3300</v>
      </c>
      <c r="H255" t="s">
        <v>155</v>
      </c>
      <c r="I255">
        <v>90</v>
      </c>
      <c r="J255">
        <v>1</v>
      </c>
      <c r="K255">
        <v>1</v>
      </c>
      <c r="L255">
        <v>1</v>
      </c>
      <c r="M255">
        <v>1</v>
      </c>
      <c r="N255">
        <v>1</v>
      </c>
      <c r="O255">
        <v>1</v>
      </c>
      <c r="P255">
        <v>1</v>
      </c>
      <c r="Q255" t="s">
        <v>3300</v>
      </c>
      <c r="R255">
        <v>0</v>
      </c>
      <c r="S255">
        <v>1</v>
      </c>
      <c r="T255" t="s">
        <v>2674</v>
      </c>
      <c r="U255" t="s">
        <v>2221</v>
      </c>
      <c r="V255" t="s">
        <v>2370</v>
      </c>
      <c r="W255">
        <v>106</v>
      </c>
      <c r="X255">
        <v>1</v>
      </c>
      <c r="Y255" t="s">
        <v>2819</v>
      </c>
    </row>
    <row r="256" spans="1:25">
      <c r="A256" t="s">
        <v>3456</v>
      </c>
      <c r="B256" t="s">
        <v>3457</v>
      </c>
      <c r="C256" t="s">
        <v>3458</v>
      </c>
      <c r="D256" t="s">
        <v>2554</v>
      </c>
      <c r="E256">
        <v>139</v>
      </c>
      <c r="F256" t="s">
        <v>3299</v>
      </c>
      <c r="G256" t="s">
        <v>3300</v>
      </c>
      <c r="H256" t="s">
        <v>155</v>
      </c>
      <c r="I256">
        <v>90</v>
      </c>
      <c r="J256">
        <v>1</v>
      </c>
      <c r="K256">
        <v>1</v>
      </c>
      <c r="L256">
        <v>1</v>
      </c>
      <c r="M256">
        <v>1</v>
      </c>
      <c r="N256">
        <v>1</v>
      </c>
      <c r="O256">
        <v>1</v>
      </c>
      <c r="P256">
        <v>1</v>
      </c>
      <c r="Q256" t="s">
        <v>3300</v>
      </c>
      <c r="R256">
        <v>0</v>
      </c>
      <c r="S256">
        <v>1</v>
      </c>
      <c r="T256" t="s">
        <v>2674</v>
      </c>
      <c r="U256" t="s">
        <v>2221</v>
      </c>
      <c r="V256" t="s">
        <v>2136</v>
      </c>
      <c r="W256">
        <v>93</v>
      </c>
      <c r="X256">
        <v>1</v>
      </c>
      <c r="Y256" t="s">
        <v>2819</v>
      </c>
    </row>
    <row r="257" spans="1:25">
      <c r="A257" t="s">
        <v>3459</v>
      </c>
      <c r="B257" t="s">
        <v>3460</v>
      </c>
      <c r="C257" t="s">
        <v>2642</v>
      </c>
      <c r="D257" t="s">
        <v>2242</v>
      </c>
      <c r="E257">
        <v>12</v>
      </c>
      <c r="F257" t="s">
        <v>3299</v>
      </c>
      <c r="G257" t="s">
        <v>3300</v>
      </c>
      <c r="H257" t="s">
        <v>155</v>
      </c>
      <c r="I257">
        <v>90</v>
      </c>
      <c r="J257">
        <v>1</v>
      </c>
      <c r="K257">
        <v>1</v>
      </c>
      <c r="L257">
        <v>1</v>
      </c>
      <c r="M257">
        <v>1</v>
      </c>
      <c r="N257">
        <v>1</v>
      </c>
      <c r="O257">
        <v>1</v>
      </c>
      <c r="P257">
        <v>1</v>
      </c>
      <c r="Q257" t="s">
        <v>3300</v>
      </c>
      <c r="R257">
        <v>0</v>
      </c>
      <c r="S257">
        <v>1</v>
      </c>
      <c r="T257" t="s">
        <v>2674</v>
      </c>
      <c r="U257" t="s">
        <v>2221</v>
      </c>
      <c r="V257" t="s">
        <v>2141</v>
      </c>
      <c r="W257">
        <v>9</v>
      </c>
      <c r="X257">
        <v>0</v>
      </c>
      <c r="Y257" t="s">
        <v>2819</v>
      </c>
    </row>
    <row r="258" spans="1:25">
      <c r="A258" t="s">
        <v>3461</v>
      </c>
      <c r="B258" t="s">
        <v>3462</v>
      </c>
      <c r="C258" t="s">
        <v>3463</v>
      </c>
      <c r="D258" t="s">
        <v>3464</v>
      </c>
      <c r="E258">
        <v>166</v>
      </c>
      <c r="F258" t="s">
        <v>3299</v>
      </c>
      <c r="G258" t="s">
        <v>3300</v>
      </c>
      <c r="H258" t="s">
        <v>155</v>
      </c>
      <c r="I258">
        <v>90</v>
      </c>
      <c r="J258">
        <v>1</v>
      </c>
      <c r="K258">
        <v>1</v>
      </c>
      <c r="L258">
        <v>1</v>
      </c>
      <c r="M258">
        <v>1</v>
      </c>
      <c r="N258">
        <v>1</v>
      </c>
      <c r="O258">
        <v>1</v>
      </c>
      <c r="P258">
        <v>1</v>
      </c>
      <c r="Q258" t="s">
        <v>3300</v>
      </c>
      <c r="R258">
        <v>0</v>
      </c>
      <c r="S258">
        <v>1</v>
      </c>
      <c r="T258" t="s">
        <v>2674</v>
      </c>
      <c r="U258" t="s">
        <v>2221</v>
      </c>
      <c r="V258" t="s">
        <v>2303</v>
      </c>
      <c r="W258">
        <v>137</v>
      </c>
      <c r="X258">
        <v>0</v>
      </c>
      <c r="Y258" t="s">
        <v>2819</v>
      </c>
    </row>
    <row r="259" spans="1:25">
      <c r="A259" t="s">
        <v>3465</v>
      </c>
      <c r="B259" t="s">
        <v>3466</v>
      </c>
      <c r="C259" t="s">
        <v>3467</v>
      </c>
      <c r="D259" t="s">
        <v>3468</v>
      </c>
      <c r="E259">
        <v>47</v>
      </c>
      <c r="F259" t="s">
        <v>3571</v>
      </c>
      <c r="G259" t="s">
        <v>3572</v>
      </c>
      <c r="H259" t="s">
        <v>155</v>
      </c>
      <c r="I259">
        <v>60</v>
      </c>
      <c r="J259">
        <v>1</v>
      </c>
      <c r="K259">
        <v>1</v>
      </c>
      <c r="L259">
        <v>1</v>
      </c>
      <c r="M259">
        <v>1</v>
      </c>
      <c r="N259">
        <v>1</v>
      </c>
      <c r="O259">
        <v>1</v>
      </c>
      <c r="P259">
        <v>1</v>
      </c>
      <c r="Q259" t="s">
        <v>3572</v>
      </c>
      <c r="R259">
        <v>0</v>
      </c>
      <c r="S259">
        <v>1</v>
      </c>
      <c r="T259" t="s">
        <v>2674</v>
      </c>
      <c r="U259" t="s">
        <v>2221</v>
      </c>
      <c r="V259" t="s">
        <v>2226</v>
      </c>
      <c r="W259">
        <v>26</v>
      </c>
      <c r="X259">
        <v>1</v>
      </c>
      <c r="Y259" t="s">
        <v>2819</v>
      </c>
    </row>
    <row r="260" spans="1:25">
      <c r="A260" t="s">
        <v>3469</v>
      </c>
      <c r="B260" t="s">
        <v>3470</v>
      </c>
      <c r="C260" t="s">
        <v>2156</v>
      </c>
      <c r="D260" t="s">
        <v>3471</v>
      </c>
      <c r="E260">
        <v>29</v>
      </c>
      <c r="F260" t="s">
        <v>3299</v>
      </c>
      <c r="G260" t="s">
        <v>3300</v>
      </c>
      <c r="H260" t="s">
        <v>155</v>
      </c>
      <c r="I260">
        <v>90</v>
      </c>
      <c r="J260">
        <v>1</v>
      </c>
      <c r="K260">
        <v>1</v>
      </c>
      <c r="L260">
        <v>1</v>
      </c>
      <c r="M260">
        <v>1</v>
      </c>
      <c r="N260">
        <v>1</v>
      </c>
      <c r="O260">
        <v>1</v>
      </c>
      <c r="P260">
        <v>1</v>
      </c>
      <c r="Q260" t="s">
        <v>3300</v>
      </c>
      <c r="R260">
        <v>0</v>
      </c>
      <c r="S260">
        <v>1</v>
      </c>
      <c r="T260" t="s">
        <v>2674</v>
      </c>
      <c r="U260" t="s">
        <v>2221</v>
      </c>
      <c r="V260" t="s">
        <v>2140</v>
      </c>
      <c r="W260">
        <v>16</v>
      </c>
      <c r="X260">
        <v>0</v>
      </c>
      <c r="Y260" t="s">
        <v>2819</v>
      </c>
    </row>
    <row r="261" spans="1:25">
      <c r="A261" t="s">
        <v>3472</v>
      </c>
      <c r="B261" t="s">
        <v>3473</v>
      </c>
      <c r="C261" t="s">
        <v>3474</v>
      </c>
      <c r="D261" t="s">
        <v>2153</v>
      </c>
      <c r="E261">
        <v>140</v>
      </c>
      <c r="F261" t="s">
        <v>3862</v>
      </c>
      <c r="G261" t="s">
        <v>3863</v>
      </c>
      <c r="H261" t="s">
        <v>156</v>
      </c>
      <c r="I261">
        <v>60</v>
      </c>
      <c r="J261">
        <v>1</v>
      </c>
      <c r="K261">
        <v>1</v>
      </c>
      <c r="L261">
        <v>1</v>
      </c>
      <c r="M261">
        <v>1</v>
      </c>
      <c r="N261">
        <v>1</v>
      </c>
      <c r="O261">
        <v>1</v>
      </c>
      <c r="P261">
        <v>1</v>
      </c>
      <c r="Q261" t="s">
        <v>3863</v>
      </c>
      <c r="R261">
        <v>0</v>
      </c>
      <c r="S261">
        <v>1</v>
      </c>
      <c r="T261" t="s">
        <v>2674</v>
      </c>
      <c r="U261" t="s">
        <v>2221</v>
      </c>
      <c r="V261" t="s">
        <v>2307</v>
      </c>
      <c r="W261">
        <v>117</v>
      </c>
      <c r="X261">
        <v>0</v>
      </c>
      <c r="Y261" t="s">
        <v>2920</v>
      </c>
    </row>
    <row r="262" spans="1:25">
      <c r="A262" t="s">
        <v>3475</v>
      </c>
      <c r="B262" t="s">
        <v>3476</v>
      </c>
      <c r="C262" t="s">
        <v>2441</v>
      </c>
      <c r="D262" t="s">
        <v>2256</v>
      </c>
      <c r="E262">
        <v>68</v>
      </c>
      <c r="F262" t="s">
        <v>3571</v>
      </c>
      <c r="G262" t="s">
        <v>3572</v>
      </c>
      <c r="H262" t="s">
        <v>155</v>
      </c>
      <c r="I262">
        <v>60</v>
      </c>
      <c r="J262">
        <v>1</v>
      </c>
      <c r="K262">
        <v>1</v>
      </c>
      <c r="L262">
        <v>1</v>
      </c>
      <c r="M262">
        <v>1</v>
      </c>
      <c r="N262">
        <v>1</v>
      </c>
      <c r="O262">
        <v>1</v>
      </c>
      <c r="P262">
        <v>1</v>
      </c>
      <c r="Q262" t="s">
        <v>3572</v>
      </c>
      <c r="R262">
        <v>0</v>
      </c>
      <c r="S262">
        <v>1</v>
      </c>
      <c r="T262" t="s">
        <v>2674</v>
      </c>
      <c r="U262" t="s">
        <v>2221</v>
      </c>
      <c r="V262" t="s">
        <v>2222</v>
      </c>
      <c r="W262">
        <v>37</v>
      </c>
      <c r="X262">
        <v>1</v>
      </c>
      <c r="Y262" t="s">
        <v>2819</v>
      </c>
    </row>
    <row r="263" spans="1:25">
      <c r="A263" t="s">
        <v>3477</v>
      </c>
      <c r="B263" t="s">
        <v>3478</v>
      </c>
      <c r="C263" t="s">
        <v>2232</v>
      </c>
      <c r="D263" t="s">
        <v>2242</v>
      </c>
      <c r="E263">
        <v>91</v>
      </c>
      <c r="F263" t="s">
        <v>3299</v>
      </c>
      <c r="G263" t="s">
        <v>3300</v>
      </c>
      <c r="H263" t="s">
        <v>155</v>
      </c>
      <c r="I263">
        <v>90</v>
      </c>
      <c r="J263">
        <v>1</v>
      </c>
      <c r="K263">
        <v>1</v>
      </c>
      <c r="L263">
        <v>1</v>
      </c>
      <c r="M263">
        <v>1</v>
      </c>
      <c r="N263">
        <v>1</v>
      </c>
      <c r="O263">
        <v>1</v>
      </c>
      <c r="P263">
        <v>1</v>
      </c>
      <c r="Q263" t="s">
        <v>3300</v>
      </c>
      <c r="R263">
        <v>0</v>
      </c>
      <c r="S263">
        <v>1</v>
      </c>
      <c r="T263" t="s">
        <v>2674</v>
      </c>
      <c r="U263" t="s">
        <v>2221</v>
      </c>
      <c r="V263" t="s">
        <v>2141</v>
      </c>
      <c r="W263">
        <v>65</v>
      </c>
      <c r="X263">
        <v>0</v>
      </c>
      <c r="Y263" t="s">
        <v>2819</v>
      </c>
    </row>
    <row r="264" spans="1:25">
      <c r="A264" t="s">
        <v>3479</v>
      </c>
      <c r="B264" t="s">
        <v>3480</v>
      </c>
      <c r="C264" t="s">
        <v>3481</v>
      </c>
      <c r="D264" t="s">
        <v>3482</v>
      </c>
      <c r="E264">
        <v>192</v>
      </c>
      <c r="F264" t="s">
        <v>3299</v>
      </c>
      <c r="G264" t="s">
        <v>3300</v>
      </c>
      <c r="H264" t="s">
        <v>155</v>
      </c>
      <c r="I264">
        <v>90</v>
      </c>
      <c r="J264">
        <v>1</v>
      </c>
      <c r="K264">
        <v>1</v>
      </c>
      <c r="L264">
        <v>1</v>
      </c>
      <c r="M264">
        <v>1</v>
      </c>
      <c r="N264">
        <v>1</v>
      </c>
      <c r="O264">
        <v>1</v>
      </c>
      <c r="P264">
        <v>1</v>
      </c>
      <c r="Q264" t="s">
        <v>3300</v>
      </c>
      <c r="R264">
        <v>0</v>
      </c>
      <c r="S264">
        <v>1</v>
      </c>
      <c r="T264" t="s">
        <v>2674</v>
      </c>
      <c r="U264" t="s">
        <v>2221</v>
      </c>
      <c r="V264" t="s">
        <v>2363</v>
      </c>
      <c r="W264">
        <v>145</v>
      </c>
      <c r="X264">
        <v>0</v>
      </c>
      <c r="Y264" t="s">
        <v>2819</v>
      </c>
    </row>
    <row r="265" spans="1:25">
      <c r="A265" t="s">
        <v>3483</v>
      </c>
      <c r="B265" t="s">
        <v>3484</v>
      </c>
      <c r="C265" t="s">
        <v>3485</v>
      </c>
      <c r="D265" t="s">
        <v>2338</v>
      </c>
      <c r="E265">
        <v>170</v>
      </c>
      <c r="F265" t="s">
        <v>3571</v>
      </c>
      <c r="G265" t="s">
        <v>3572</v>
      </c>
      <c r="H265" t="s">
        <v>155</v>
      </c>
      <c r="I265">
        <v>60</v>
      </c>
      <c r="J265">
        <v>1</v>
      </c>
      <c r="K265">
        <v>1</v>
      </c>
      <c r="L265">
        <v>1</v>
      </c>
      <c r="M265">
        <v>1</v>
      </c>
      <c r="N265">
        <v>1</v>
      </c>
      <c r="O265">
        <v>1</v>
      </c>
      <c r="P265">
        <v>1</v>
      </c>
      <c r="Q265" t="s">
        <v>3572</v>
      </c>
      <c r="R265">
        <v>0</v>
      </c>
      <c r="S265">
        <v>1</v>
      </c>
      <c r="T265" t="s">
        <v>2674</v>
      </c>
      <c r="U265" t="s">
        <v>2221</v>
      </c>
      <c r="V265" t="s">
        <v>2235</v>
      </c>
      <c r="W265">
        <v>116</v>
      </c>
      <c r="X265">
        <v>0</v>
      </c>
      <c r="Y265" t="s">
        <v>2819</v>
      </c>
    </row>
    <row r="266" spans="1:25">
      <c r="A266" t="s">
        <v>3486</v>
      </c>
      <c r="B266" t="s">
        <v>3487</v>
      </c>
      <c r="C266" t="s">
        <v>3488</v>
      </c>
      <c r="D266" t="s">
        <v>3489</v>
      </c>
      <c r="E266">
        <v>129</v>
      </c>
      <c r="F266" t="s">
        <v>2718</v>
      </c>
      <c r="G266" t="s">
        <v>2719</v>
      </c>
      <c r="H266" t="s">
        <v>154</v>
      </c>
      <c r="I266">
        <v>90</v>
      </c>
      <c r="J266">
        <v>1</v>
      </c>
      <c r="K266">
        <v>1</v>
      </c>
      <c r="L266">
        <v>1</v>
      </c>
      <c r="M266">
        <v>1</v>
      </c>
      <c r="N266">
        <v>1</v>
      </c>
      <c r="O266">
        <v>1</v>
      </c>
      <c r="P266">
        <v>1</v>
      </c>
      <c r="Q266" t="s">
        <v>2719</v>
      </c>
      <c r="R266">
        <v>0</v>
      </c>
      <c r="S266">
        <v>1</v>
      </c>
      <c r="T266" t="s">
        <v>2674</v>
      </c>
      <c r="U266" t="s">
        <v>2221</v>
      </c>
      <c r="V266" t="s">
        <v>2136</v>
      </c>
      <c r="W266">
        <v>89</v>
      </c>
      <c r="X266">
        <v>0</v>
      </c>
      <c r="Y266" t="s">
        <v>2800</v>
      </c>
    </row>
    <row r="267" spans="1:25">
      <c r="A267" t="s">
        <v>3490</v>
      </c>
      <c r="B267" t="s">
        <v>3491</v>
      </c>
      <c r="C267" t="s">
        <v>3492</v>
      </c>
      <c r="D267" t="s">
        <v>3493</v>
      </c>
      <c r="E267">
        <v>38</v>
      </c>
      <c r="F267" t="s">
        <v>2718</v>
      </c>
      <c r="G267" t="s">
        <v>2719</v>
      </c>
      <c r="H267" t="s">
        <v>154</v>
      </c>
      <c r="I267">
        <v>90</v>
      </c>
      <c r="J267">
        <v>1</v>
      </c>
      <c r="K267">
        <v>1</v>
      </c>
      <c r="L267">
        <v>1</v>
      </c>
      <c r="M267">
        <v>1</v>
      </c>
      <c r="N267">
        <v>1</v>
      </c>
      <c r="O267">
        <v>1</v>
      </c>
      <c r="P267">
        <v>1</v>
      </c>
      <c r="Q267" t="s">
        <v>2719</v>
      </c>
      <c r="R267">
        <v>0</v>
      </c>
      <c r="S267">
        <v>1</v>
      </c>
      <c r="T267" t="s">
        <v>2674</v>
      </c>
      <c r="U267" t="s">
        <v>2221</v>
      </c>
      <c r="V267" t="s">
        <v>2235</v>
      </c>
      <c r="W267">
        <v>24</v>
      </c>
      <c r="X267">
        <v>0</v>
      </c>
      <c r="Y267" t="s">
        <v>2800</v>
      </c>
    </row>
    <row r="268" spans="1:25">
      <c r="A268" t="s">
        <v>3494</v>
      </c>
      <c r="B268" t="s">
        <v>3495</v>
      </c>
      <c r="C268" t="s">
        <v>3496</v>
      </c>
      <c r="D268" t="s">
        <v>3497</v>
      </c>
      <c r="E268">
        <v>5</v>
      </c>
      <c r="F268" t="s">
        <v>2571</v>
      </c>
      <c r="G268" t="s">
        <v>2572</v>
      </c>
      <c r="H268" t="s">
        <v>149</v>
      </c>
      <c r="I268">
        <v>90</v>
      </c>
      <c r="J268">
        <v>2</v>
      </c>
      <c r="K268">
        <v>2</v>
      </c>
      <c r="L268">
        <v>0</v>
      </c>
      <c r="M268">
        <v>2</v>
      </c>
      <c r="N268">
        <v>0</v>
      </c>
      <c r="O268">
        <v>2</v>
      </c>
      <c r="P268">
        <v>0</v>
      </c>
      <c r="Q268" t="s">
        <v>2572</v>
      </c>
      <c r="R268">
        <v>0</v>
      </c>
      <c r="S268">
        <v>0</v>
      </c>
      <c r="T268" t="s">
        <v>3250</v>
      </c>
      <c r="U268" t="s">
        <v>2221</v>
      </c>
      <c r="V268" t="s">
        <v>2142</v>
      </c>
      <c r="W268">
        <v>0</v>
      </c>
      <c r="X268">
        <v>0</v>
      </c>
      <c r="Y268" t="s">
        <v>2548</v>
      </c>
    </row>
    <row r="269" spans="1:25">
      <c r="A269" t="s">
        <v>3498</v>
      </c>
      <c r="B269" t="s">
        <v>3499</v>
      </c>
      <c r="C269" t="s">
        <v>3500</v>
      </c>
      <c r="D269" t="s">
        <v>2320</v>
      </c>
      <c r="E269">
        <v>143</v>
      </c>
      <c r="F269" t="s">
        <v>2824</v>
      </c>
      <c r="G269" t="s">
        <v>2825</v>
      </c>
      <c r="H269" t="s">
        <v>156</v>
      </c>
      <c r="I269">
        <v>60</v>
      </c>
      <c r="J269">
        <v>1</v>
      </c>
      <c r="K269">
        <v>1</v>
      </c>
      <c r="L269">
        <v>1</v>
      </c>
      <c r="M269">
        <v>1</v>
      </c>
      <c r="N269">
        <v>1</v>
      </c>
      <c r="O269">
        <v>1</v>
      </c>
      <c r="P269">
        <v>1</v>
      </c>
      <c r="Q269" t="s">
        <v>2825</v>
      </c>
      <c r="R269">
        <v>0</v>
      </c>
      <c r="S269">
        <v>1</v>
      </c>
      <c r="T269" t="s">
        <v>2674</v>
      </c>
      <c r="U269" t="s">
        <v>2221</v>
      </c>
      <c r="V269" t="s">
        <v>2303</v>
      </c>
      <c r="W269">
        <v>119</v>
      </c>
      <c r="X269">
        <v>0</v>
      </c>
      <c r="Y269" t="s">
        <v>2920</v>
      </c>
    </row>
    <row r="270" spans="1:25">
      <c r="A270" t="s">
        <v>3501</v>
      </c>
      <c r="B270" t="s">
        <v>3502</v>
      </c>
      <c r="C270" t="s">
        <v>3503</v>
      </c>
      <c r="D270" t="s">
        <v>3504</v>
      </c>
      <c r="E270">
        <v>139</v>
      </c>
      <c r="F270" t="s">
        <v>2824</v>
      </c>
      <c r="G270" t="s">
        <v>2825</v>
      </c>
      <c r="H270" t="s">
        <v>156</v>
      </c>
      <c r="I270">
        <v>60</v>
      </c>
      <c r="J270">
        <v>1</v>
      </c>
      <c r="K270">
        <v>1</v>
      </c>
      <c r="L270">
        <v>1</v>
      </c>
      <c r="M270">
        <v>1</v>
      </c>
      <c r="N270">
        <v>1</v>
      </c>
      <c r="O270">
        <v>1</v>
      </c>
      <c r="P270">
        <v>1</v>
      </c>
      <c r="Q270" t="s">
        <v>2825</v>
      </c>
      <c r="R270">
        <v>0</v>
      </c>
      <c r="S270">
        <v>1</v>
      </c>
      <c r="T270" t="s">
        <v>2674</v>
      </c>
      <c r="U270" t="s">
        <v>2221</v>
      </c>
      <c r="V270" t="s">
        <v>2136</v>
      </c>
      <c r="W270">
        <v>97</v>
      </c>
      <c r="X270">
        <v>1</v>
      </c>
      <c r="Y270" t="s">
        <v>2920</v>
      </c>
    </row>
    <row r="271" spans="1:25">
      <c r="A271" t="s">
        <v>3505</v>
      </c>
      <c r="B271" t="s">
        <v>3506</v>
      </c>
      <c r="C271" t="s">
        <v>3507</v>
      </c>
      <c r="D271" t="s">
        <v>3508</v>
      </c>
      <c r="E271">
        <v>102</v>
      </c>
      <c r="F271" t="s">
        <v>2824</v>
      </c>
      <c r="G271" t="s">
        <v>2825</v>
      </c>
      <c r="H271" t="s">
        <v>156</v>
      </c>
      <c r="I271">
        <v>50</v>
      </c>
      <c r="J271">
        <v>1</v>
      </c>
      <c r="K271">
        <v>1</v>
      </c>
      <c r="L271">
        <v>1</v>
      </c>
      <c r="M271">
        <v>1</v>
      </c>
      <c r="N271">
        <v>1</v>
      </c>
      <c r="O271">
        <v>1</v>
      </c>
      <c r="P271">
        <v>1</v>
      </c>
      <c r="Q271" t="s">
        <v>2825</v>
      </c>
      <c r="R271">
        <v>0</v>
      </c>
      <c r="S271">
        <v>1</v>
      </c>
      <c r="T271" t="s">
        <v>2674</v>
      </c>
      <c r="U271" t="s">
        <v>2221</v>
      </c>
      <c r="V271" t="s">
        <v>2227</v>
      </c>
      <c r="W271">
        <v>62</v>
      </c>
      <c r="X271">
        <v>0</v>
      </c>
      <c r="Y271" t="s">
        <v>2920</v>
      </c>
    </row>
    <row r="272" spans="1:25">
      <c r="A272" t="s">
        <v>3509</v>
      </c>
      <c r="B272" t="s">
        <v>3510</v>
      </c>
      <c r="C272" t="s">
        <v>3511</v>
      </c>
      <c r="D272" t="s">
        <v>2320</v>
      </c>
      <c r="E272">
        <v>180</v>
      </c>
      <c r="F272" t="s">
        <v>2824</v>
      </c>
      <c r="G272" t="s">
        <v>2825</v>
      </c>
      <c r="H272" t="s">
        <v>156</v>
      </c>
      <c r="I272">
        <v>60</v>
      </c>
      <c r="J272">
        <v>1</v>
      </c>
      <c r="K272">
        <v>1</v>
      </c>
      <c r="L272">
        <v>1</v>
      </c>
      <c r="M272">
        <v>1</v>
      </c>
      <c r="N272">
        <v>1</v>
      </c>
      <c r="O272">
        <v>1</v>
      </c>
      <c r="P272">
        <v>1</v>
      </c>
      <c r="Q272" t="s">
        <v>2825</v>
      </c>
      <c r="R272">
        <v>0</v>
      </c>
      <c r="S272">
        <v>1</v>
      </c>
      <c r="T272" t="s">
        <v>2674</v>
      </c>
      <c r="U272" t="s">
        <v>2221</v>
      </c>
      <c r="V272" t="s">
        <v>2303</v>
      </c>
      <c r="W272">
        <v>142</v>
      </c>
      <c r="X272">
        <v>0</v>
      </c>
      <c r="Y272" t="s">
        <v>2920</v>
      </c>
    </row>
    <row r="273" spans="1:25">
      <c r="A273" t="s">
        <v>3512</v>
      </c>
      <c r="B273" t="s">
        <v>3513</v>
      </c>
      <c r="C273" t="s">
        <v>3514</v>
      </c>
      <c r="D273" t="s">
        <v>3515</v>
      </c>
      <c r="E273">
        <v>175</v>
      </c>
      <c r="F273" t="s">
        <v>3377</v>
      </c>
      <c r="G273" t="s">
        <v>3378</v>
      </c>
      <c r="H273" t="s">
        <v>157</v>
      </c>
      <c r="I273">
        <v>50</v>
      </c>
      <c r="J273">
        <v>1</v>
      </c>
      <c r="K273">
        <v>1</v>
      </c>
      <c r="L273">
        <v>1</v>
      </c>
      <c r="M273">
        <v>0</v>
      </c>
      <c r="N273">
        <v>1</v>
      </c>
      <c r="O273">
        <v>1</v>
      </c>
      <c r="P273">
        <v>1</v>
      </c>
      <c r="Q273" t="s">
        <v>3378</v>
      </c>
      <c r="R273">
        <v>0</v>
      </c>
      <c r="S273">
        <v>1</v>
      </c>
      <c r="T273" t="s">
        <v>2674</v>
      </c>
      <c r="U273" t="s">
        <v>2221</v>
      </c>
      <c r="V273" t="s">
        <v>2303</v>
      </c>
      <c r="W273">
        <v>145</v>
      </c>
      <c r="X273">
        <v>1</v>
      </c>
      <c r="Y273" t="s">
        <v>3246</v>
      </c>
    </row>
    <row r="274" spans="1:25">
      <c r="A274" t="s">
        <v>3516</v>
      </c>
      <c r="B274" t="s">
        <v>3517</v>
      </c>
      <c r="C274" t="s">
        <v>3518</v>
      </c>
      <c r="D274" t="s">
        <v>2278</v>
      </c>
      <c r="E274">
        <v>146</v>
      </c>
      <c r="F274" t="s">
        <v>3377</v>
      </c>
      <c r="G274" t="s">
        <v>3378</v>
      </c>
      <c r="H274" t="s">
        <v>157</v>
      </c>
      <c r="I274">
        <v>50</v>
      </c>
      <c r="J274">
        <v>1</v>
      </c>
      <c r="K274">
        <v>1</v>
      </c>
      <c r="L274">
        <v>1</v>
      </c>
      <c r="M274">
        <v>0</v>
      </c>
      <c r="N274">
        <v>1</v>
      </c>
      <c r="O274">
        <v>1</v>
      </c>
      <c r="P274">
        <v>1</v>
      </c>
      <c r="Q274" t="s">
        <v>3378</v>
      </c>
      <c r="R274">
        <v>0</v>
      </c>
      <c r="S274">
        <v>1</v>
      </c>
      <c r="T274" t="s">
        <v>2674</v>
      </c>
      <c r="U274" t="s">
        <v>2221</v>
      </c>
      <c r="V274" t="s">
        <v>2303</v>
      </c>
      <c r="W274">
        <v>131</v>
      </c>
      <c r="X274">
        <v>0</v>
      </c>
      <c r="Y274" t="s">
        <v>3246</v>
      </c>
    </row>
    <row r="275" spans="1:25">
      <c r="A275" t="s">
        <v>3519</v>
      </c>
      <c r="B275" t="s">
        <v>3520</v>
      </c>
      <c r="C275" t="s">
        <v>2395</v>
      </c>
      <c r="D275" t="s">
        <v>3521</v>
      </c>
      <c r="E275">
        <v>71</v>
      </c>
      <c r="F275" t="s">
        <v>2824</v>
      </c>
      <c r="G275" t="s">
        <v>2825</v>
      </c>
      <c r="H275" t="s">
        <v>156</v>
      </c>
      <c r="I275">
        <v>50</v>
      </c>
      <c r="J275">
        <v>1</v>
      </c>
      <c r="K275">
        <v>1</v>
      </c>
      <c r="L275">
        <v>1</v>
      </c>
      <c r="M275">
        <v>1</v>
      </c>
      <c r="N275">
        <v>1</v>
      </c>
      <c r="O275">
        <v>1</v>
      </c>
      <c r="P275">
        <v>1</v>
      </c>
      <c r="Q275" t="s">
        <v>2825</v>
      </c>
      <c r="R275">
        <v>0</v>
      </c>
      <c r="S275">
        <v>1</v>
      </c>
      <c r="T275" t="s">
        <v>2674</v>
      </c>
      <c r="U275" t="s">
        <v>2221</v>
      </c>
      <c r="V275" t="s">
        <v>2227</v>
      </c>
      <c r="W275">
        <v>42</v>
      </c>
      <c r="X275">
        <v>0</v>
      </c>
      <c r="Y275" t="s">
        <v>2920</v>
      </c>
    </row>
    <row r="276" spans="1:25">
      <c r="A276" t="s">
        <v>3522</v>
      </c>
      <c r="B276" t="s">
        <v>3523</v>
      </c>
      <c r="C276" t="s">
        <v>3524</v>
      </c>
      <c r="D276" t="s">
        <v>2664</v>
      </c>
      <c r="E276">
        <v>90</v>
      </c>
      <c r="F276" t="s">
        <v>2824</v>
      </c>
      <c r="G276" t="s">
        <v>2825</v>
      </c>
      <c r="H276" t="s">
        <v>156</v>
      </c>
      <c r="I276">
        <v>60</v>
      </c>
      <c r="J276">
        <v>1</v>
      </c>
      <c r="K276">
        <v>1</v>
      </c>
      <c r="L276">
        <v>1</v>
      </c>
      <c r="M276">
        <v>0</v>
      </c>
      <c r="N276">
        <v>1</v>
      </c>
      <c r="O276">
        <v>1</v>
      </c>
      <c r="P276">
        <v>1</v>
      </c>
      <c r="Q276" t="s">
        <v>2825</v>
      </c>
      <c r="R276">
        <v>0</v>
      </c>
      <c r="S276">
        <v>1</v>
      </c>
      <c r="T276" t="s">
        <v>2674</v>
      </c>
      <c r="U276" t="s">
        <v>2221</v>
      </c>
      <c r="V276" t="s">
        <v>2136</v>
      </c>
      <c r="W276">
        <v>68</v>
      </c>
      <c r="X276">
        <v>1</v>
      </c>
      <c r="Y276" t="s">
        <v>2920</v>
      </c>
    </row>
    <row r="277" spans="1:25">
      <c r="A277" t="s">
        <v>3525</v>
      </c>
      <c r="B277" t="s">
        <v>3526</v>
      </c>
      <c r="C277" t="s">
        <v>2314</v>
      </c>
      <c r="D277" t="s">
        <v>3527</v>
      </c>
      <c r="E277">
        <v>34</v>
      </c>
      <c r="F277" t="s">
        <v>3377</v>
      </c>
      <c r="G277" t="s">
        <v>3378</v>
      </c>
      <c r="H277" t="s">
        <v>157</v>
      </c>
      <c r="I277">
        <v>50</v>
      </c>
      <c r="J277">
        <v>1</v>
      </c>
      <c r="K277">
        <v>1</v>
      </c>
      <c r="L277">
        <v>1</v>
      </c>
      <c r="M277">
        <v>0</v>
      </c>
      <c r="N277">
        <v>1</v>
      </c>
      <c r="O277">
        <v>1</v>
      </c>
      <c r="P277">
        <v>1</v>
      </c>
      <c r="Q277" t="s">
        <v>3378</v>
      </c>
      <c r="R277">
        <v>0</v>
      </c>
      <c r="S277">
        <v>1</v>
      </c>
      <c r="T277" t="s">
        <v>2674</v>
      </c>
      <c r="U277" t="s">
        <v>2221</v>
      </c>
      <c r="V277" t="s">
        <v>2310</v>
      </c>
      <c r="W277">
        <v>20</v>
      </c>
      <c r="X277">
        <v>1</v>
      </c>
      <c r="Y277" t="s">
        <v>3246</v>
      </c>
    </row>
    <row r="278" spans="1:25">
      <c r="A278" t="s">
        <v>3528</v>
      </c>
      <c r="B278" t="s">
        <v>3529</v>
      </c>
      <c r="C278" t="s">
        <v>3530</v>
      </c>
      <c r="D278" t="s">
        <v>2470</v>
      </c>
      <c r="E278">
        <v>170</v>
      </c>
      <c r="F278" t="s">
        <v>3377</v>
      </c>
      <c r="G278" t="s">
        <v>3378</v>
      </c>
      <c r="H278" t="s">
        <v>157</v>
      </c>
      <c r="I278">
        <v>50</v>
      </c>
      <c r="J278">
        <v>1</v>
      </c>
      <c r="K278">
        <v>1</v>
      </c>
      <c r="L278">
        <v>1</v>
      </c>
      <c r="M278">
        <v>0</v>
      </c>
      <c r="N278">
        <v>1</v>
      </c>
      <c r="O278">
        <v>1</v>
      </c>
      <c r="P278">
        <v>1</v>
      </c>
      <c r="Q278" t="s">
        <v>3378</v>
      </c>
      <c r="R278">
        <v>0</v>
      </c>
      <c r="S278">
        <v>1</v>
      </c>
      <c r="T278" t="s">
        <v>2674</v>
      </c>
      <c r="U278" t="s">
        <v>2221</v>
      </c>
      <c r="V278" t="s">
        <v>2235</v>
      </c>
      <c r="W278">
        <v>116</v>
      </c>
      <c r="X278">
        <v>1</v>
      </c>
      <c r="Y278" t="s">
        <v>3246</v>
      </c>
    </row>
    <row r="279" spans="1:25">
      <c r="A279" t="s">
        <v>3531</v>
      </c>
      <c r="B279" t="s">
        <v>3532</v>
      </c>
      <c r="C279" t="s">
        <v>2643</v>
      </c>
      <c r="D279" t="s">
        <v>3533</v>
      </c>
      <c r="E279">
        <v>204</v>
      </c>
      <c r="F279" t="s">
        <v>3377</v>
      </c>
      <c r="G279" t="s">
        <v>3378</v>
      </c>
      <c r="H279" t="s">
        <v>157</v>
      </c>
      <c r="I279">
        <v>50</v>
      </c>
      <c r="J279">
        <v>1</v>
      </c>
      <c r="K279">
        <v>1</v>
      </c>
      <c r="L279">
        <v>1</v>
      </c>
      <c r="M279">
        <v>0</v>
      </c>
      <c r="N279">
        <v>1</v>
      </c>
      <c r="O279">
        <v>1</v>
      </c>
      <c r="P279">
        <v>1</v>
      </c>
      <c r="Q279" t="s">
        <v>3378</v>
      </c>
      <c r="R279">
        <v>0</v>
      </c>
      <c r="S279">
        <v>1</v>
      </c>
      <c r="T279" t="s">
        <v>2674</v>
      </c>
      <c r="U279" t="s">
        <v>2221</v>
      </c>
      <c r="V279" t="s">
        <v>2141</v>
      </c>
      <c r="W279">
        <v>110</v>
      </c>
      <c r="X279">
        <v>0</v>
      </c>
      <c r="Y279" t="s">
        <v>3246</v>
      </c>
    </row>
    <row r="280" spans="1:25">
      <c r="A280" t="s">
        <v>3534</v>
      </c>
      <c r="B280" t="s">
        <v>3535</v>
      </c>
      <c r="C280" t="s">
        <v>3536</v>
      </c>
      <c r="D280" t="s">
        <v>3537</v>
      </c>
      <c r="E280">
        <v>127</v>
      </c>
      <c r="F280" t="s">
        <v>2824</v>
      </c>
      <c r="G280" t="s">
        <v>2825</v>
      </c>
      <c r="H280" t="s">
        <v>156</v>
      </c>
      <c r="I280">
        <v>60</v>
      </c>
      <c r="J280">
        <v>1</v>
      </c>
      <c r="K280">
        <v>1</v>
      </c>
      <c r="L280">
        <v>1</v>
      </c>
      <c r="M280">
        <v>1</v>
      </c>
      <c r="N280">
        <v>1</v>
      </c>
      <c r="O280">
        <v>1</v>
      </c>
      <c r="P280">
        <v>1</v>
      </c>
      <c r="Q280" t="s">
        <v>2825</v>
      </c>
      <c r="R280">
        <v>0</v>
      </c>
      <c r="S280">
        <v>1</v>
      </c>
      <c r="T280" t="s">
        <v>2674</v>
      </c>
      <c r="U280" t="s">
        <v>2221</v>
      </c>
      <c r="V280" t="s">
        <v>2144</v>
      </c>
      <c r="W280">
        <v>42</v>
      </c>
      <c r="X280">
        <v>0</v>
      </c>
      <c r="Y280" t="s">
        <v>2920</v>
      </c>
    </row>
    <row r="281" spans="1:25">
      <c r="A281" t="s">
        <v>3538</v>
      </c>
      <c r="B281" t="s">
        <v>3539</v>
      </c>
      <c r="C281" t="s">
        <v>3540</v>
      </c>
      <c r="D281" t="s">
        <v>2514</v>
      </c>
      <c r="E281">
        <v>217</v>
      </c>
      <c r="F281" t="s">
        <v>3377</v>
      </c>
      <c r="G281" t="s">
        <v>3378</v>
      </c>
      <c r="H281" t="s">
        <v>157</v>
      </c>
      <c r="I281">
        <v>50</v>
      </c>
      <c r="J281">
        <v>1</v>
      </c>
      <c r="K281">
        <v>1</v>
      </c>
      <c r="L281">
        <v>1</v>
      </c>
      <c r="M281">
        <v>0</v>
      </c>
      <c r="N281">
        <v>1</v>
      </c>
      <c r="O281">
        <v>1</v>
      </c>
      <c r="P281">
        <v>1</v>
      </c>
      <c r="Q281" t="s">
        <v>3378</v>
      </c>
      <c r="R281">
        <v>0</v>
      </c>
      <c r="S281">
        <v>1</v>
      </c>
      <c r="T281" t="s">
        <v>2674</v>
      </c>
      <c r="U281" t="s">
        <v>2221</v>
      </c>
      <c r="V281" t="s">
        <v>2287</v>
      </c>
      <c r="W281">
        <v>158</v>
      </c>
      <c r="X281">
        <v>1</v>
      </c>
      <c r="Y281" t="s">
        <v>3246</v>
      </c>
    </row>
    <row r="282" spans="1:25">
      <c r="A282" t="s">
        <v>3541</v>
      </c>
      <c r="B282" t="s">
        <v>3542</v>
      </c>
      <c r="C282" t="s">
        <v>3543</v>
      </c>
      <c r="D282" t="s">
        <v>3544</v>
      </c>
      <c r="E282">
        <v>121</v>
      </c>
      <c r="F282" t="s">
        <v>3545</v>
      </c>
      <c r="G282" t="s">
        <v>3546</v>
      </c>
      <c r="H282" t="s">
        <v>156</v>
      </c>
      <c r="I282">
        <v>60</v>
      </c>
      <c r="J282">
        <v>1</v>
      </c>
      <c r="K282">
        <v>1</v>
      </c>
      <c r="L282">
        <v>1</v>
      </c>
      <c r="M282">
        <v>1</v>
      </c>
      <c r="N282">
        <v>1</v>
      </c>
      <c r="O282">
        <v>1</v>
      </c>
      <c r="P282">
        <v>1</v>
      </c>
      <c r="Q282" t="s">
        <v>3546</v>
      </c>
      <c r="R282">
        <v>0</v>
      </c>
      <c r="S282">
        <v>1</v>
      </c>
      <c r="T282" t="s">
        <v>2674</v>
      </c>
      <c r="U282" t="s">
        <v>2221</v>
      </c>
      <c r="V282" t="s">
        <v>2136</v>
      </c>
      <c r="W282">
        <v>93</v>
      </c>
      <c r="X282">
        <v>1</v>
      </c>
      <c r="Y282" t="s">
        <v>2920</v>
      </c>
    </row>
    <row r="283" spans="1:25">
      <c r="A283" t="s">
        <v>3547</v>
      </c>
      <c r="B283" t="s">
        <v>3548</v>
      </c>
      <c r="C283" t="s">
        <v>3549</v>
      </c>
      <c r="D283" t="s">
        <v>2396</v>
      </c>
      <c r="E283">
        <v>154</v>
      </c>
      <c r="F283" t="s">
        <v>3545</v>
      </c>
      <c r="G283" t="s">
        <v>3546</v>
      </c>
      <c r="H283" t="s">
        <v>156</v>
      </c>
      <c r="I283">
        <v>60</v>
      </c>
      <c r="J283">
        <v>1</v>
      </c>
      <c r="K283">
        <v>1</v>
      </c>
      <c r="L283">
        <v>1</v>
      </c>
      <c r="M283">
        <v>1</v>
      </c>
      <c r="N283">
        <v>1</v>
      </c>
      <c r="O283">
        <v>1</v>
      </c>
      <c r="P283">
        <v>1</v>
      </c>
      <c r="Q283" t="s">
        <v>3546</v>
      </c>
      <c r="R283">
        <v>0</v>
      </c>
      <c r="S283">
        <v>1</v>
      </c>
      <c r="T283" t="s">
        <v>2674</v>
      </c>
      <c r="U283" t="s">
        <v>2221</v>
      </c>
      <c r="V283" t="s">
        <v>2235</v>
      </c>
      <c r="W283">
        <v>107</v>
      </c>
      <c r="X283">
        <v>1</v>
      </c>
      <c r="Y283" t="s">
        <v>2920</v>
      </c>
    </row>
    <row r="284" spans="1:25">
      <c r="A284" t="s">
        <v>3556</v>
      </c>
      <c r="B284" t="s">
        <v>3557</v>
      </c>
      <c r="C284" t="s">
        <v>3558</v>
      </c>
      <c r="D284" t="s">
        <v>2367</v>
      </c>
      <c r="E284">
        <v>9</v>
      </c>
      <c r="F284" t="s">
        <v>2551</v>
      </c>
      <c r="G284" t="s">
        <v>2552</v>
      </c>
      <c r="H284" t="s">
        <v>149</v>
      </c>
      <c r="I284">
        <v>90</v>
      </c>
      <c r="J284">
        <v>2</v>
      </c>
      <c r="K284">
        <v>2</v>
      </c>
      <c r="L284">
        <v>2</v>
      </c>
      <c r="M284">
        <v>2</v>
      </c>
      <c r="N284">
        <v>0</v>
      </c>
      <c r="O284">
        <v>2</v>
      </c>
      <c r="P284">
        <v>2</v>
      </c>
      <c r="Q284" t="s">
        <v>2552</v>
      </c>
      <c r="R284">
        <v>0</v>
      </c>
      <c r="S284">
        <v>0</v>
      </c>
      <c r="T284" t="s">
        <v>3372</v>
      </c>
      <c r="U284" t="s">
        <v>2221</v>
      </c>
      <c r="V284" t="s">
        <v>2235</v>
      </c>
      <c r="W284">
        <v>9</v>
      </c>
      <c r="X284">
        <v>0</v>
      </c>
      <c r="Y284" t="s">
        <v>2548</v>
      </c>
    </row>
    <row r="285" spans="1:25">
      <c r="A285" t="s">
        <v>3559</v>
      </c>
      <c r="B285" t="s">
        <v>3560</v>
      </c>
      <c r="C285" t="s">
        <v>2358</v>
      </c>
      <c r="D285" t="s">
        <v>2608</v>
      </c>
      <c r="E285">
        <v>5</v>
      </c>
      <c r="F285" t="s">
        <v>2551</v>
      </c>
      <c r="G285" t="s">
        <v>2552</v>
      </c>
      <c r="H285" t="s">
        <v>149</v>
      </c>
      <c r="I285">
        <v>90</v>
      </c>
      <c r="J285">
        <v>5</v>
      </c>
      <c r="K285">
        <v>5</v>
      </c>
      <c r="L285">
        <v>0</v>
      </c>
      <c r="M285">
        <v>5</v>
      </c>
      <c r="N285">
        <v>0</v>
      </c>
      <c r="O285">
        <v>5</v>
      </c>
      <c r="P285">
        <v>0</v>
      </c>
      <c r="Q285" t="s">
        <v>2552</v>
      </c>
      <c r="R285">
        <v>0</v>
      </c>
      <c r="S285">
        <v>0</v>
      </c>
      <c r="T285" t="s">
        <v>3372</v>
      </c>
      <c r="U285" t="s">
        <v>2221</v>
      </c>
      <c r="V285" t="s">
        <v>2142</v>
      </c>
      <c r="W285">
        <v>0</v>
      </c>
      <c r="X285">
        <v>0</v>
      </c>
      <c r="Y285" t="s">
        <v>2548</v>
      </c>
    </row>
    <row r="286" spans="1:25">
      <c r="A286" t="s">
        <v>3561</v>
      </c>
      <c r="B286" t="s">
        <v>3562</v>
      </c>
      <c r="C286" t="s">
        <v>3563</v>
      </c>
      <c r="D286" t="s">
        <v>2627</v>
      </c>
      <c r="E286">
        <v>4</v>
      </c>
      <c r="F286" t="s">
        <v>2551</v>
      </c>
      <c r="G286" t="s">
        <v>2552</v>
      </c>
      <c r="H286" t="s">
        <v>148</v>
      </c>
      <c r="I286">
        <v>90</v>
      </c>
      <c r="J286">
        <v>1</v>
      </c>
      <c r="K286">
        <v>1</v>
      </c>
      <c r="L286">
        <v>0</v>
      </c>
      <c r="M286">
        <v>1</v>
      </c>
      <c r="N286">
        <v>0</v>
      </c>
      <c r="O286">
        <v>1</v>
      </c>
      <c r="P286">
        <v>0</v>
      </c>
      <c r="Q286" t="s">
        <v>2552</v>
      </c>
      <c r="R286">
        <v>0</v>
      </c>
      <c r="S286">
        <v>0</v>
      </c>
      <c r="T286" t="s">
        <v>3372</v>
      </c>
      <c r="U286" t="s">
        <v>2221</v>
      </c>
      <c r="V286" t="s">
        <v>2222</v>
      </c>
      <c r="W286">
        <v>1</v>
      </c>
      <c r="X286">
        <v>0</v>
      </c>
      <c r="Y286" t="s">
        <v>2526</v>
      </c>
    </row>
    <row r="287" spans="1:25">
      <c r="A287" t="s">
        <v>3564</v>
      </c>
      <c r="B287" t="s">
        <v>3565</v>
      </c>
      <c r="C287" t="s">
        <v>2478</v>
      </c>
      <c r="D287" t="s">
        <v>2249</v>
      </c>
      <c r="E287">
        <v>154</v>
      </c>
      <c r="F287" t="s">
        <v>2711</v>
      </c>
      <c r="G287" t="s">
        <v>2712</v>
      </c>
      <c r="H287" t="s">
        <v>153</v>
      </c>
      <c r="I287">
        <v>90</v>
      </c>
      <c r="J287">
        <v>1</v>
      </c>
      <c r="K287">
        <v>1</v>
      </c>
      <c r="L287">
        <v>1</v>
      </c>
      <c r="M287">
        <v>1</v>
      </c>
      <c r="N287">
        <v>0</v>
      </c>
      <c r="O287">
        <v>1</v>
      </c>
      <c r="P287">
        <v>1</v>
      </c>
      <c r="Q287" t="s">
        <v>2712</v>
      </c>
      <c r="R287">
        <v>0</v>
      </c>
      <c r="S287">
        <v>1</v>
      </c>
      <c r="T287" t="s">
        <v>3257</v>
      </c>
      <c r="U287" t="s">
        <v>2221</v>
      </c>
      <c r="V287" t="s">
        <v>2223</v>
      </c>
      <c r="W287">
        <v>48</v>
      </c>
      <c r="X287">
        <v>0</v>
      </c>
      <c r="Y287" t="s">
        <v>2683</v>
      </c>
    </row>
    <row r="288" spans="1:25">
      <c r="A288" t="s">
        <v>3566</v>
      </c>
      <c r="B288" t="s">
        <v>3567</v>
      </c>
      <c r="C288" t="s">
        <v>3568</v>
      </c>
      <c r="D288" t="s">
        <v>2346</v>
      </c>
      <c r="E288">
        <v>202</v>
      </c>
      <c r="F288" t="s">
        <v>2817</v>
      </c>
      <c r="G288" t="s">
        <v>2818</v>
      </c>
      <c r="H288" t="s">
        <v>154</v>
      </c>
      <c r="I288">
        <v>90</v>
      </c>
      <c r="J288">
        <v>1</v>
      </c>
      <c r="K288">
        <v>1</v>
      </c>
      <c r="L288">
        <v>1</v>
      </c>
      <c r="M288">
        <v>1</v>
      </c>
      <c r="N288">
        <v>0</v>
      </c>
      <c r="O288">
        <v>1</v>
      </c>
      <c r="P288">
        <v>1</v>
      </c>
      <c r="Q288" t="s">
        <v>2818</v>
      </c>
      <c r="R288">
        <v>0</v>
      </c>
      <c r="S288">
        <v>1</v>
      </c>
      <c r="T288" t="s">
        <v>2674</v>
      </c>
      <c r="U288" t="s">
        <v>2221</v>
      </c>
      <c r="V288" t="s">
        <v>2340</v>
      </c>
      <c r="W288">
        <v>116</v>
      </c>
      <c r="X288">
        <v>0</v>
      </c>
      <c r="Y288" t="s">
        <v>2800</v>
      </c>
    </row>
    <row r="289" spans="1:25">
      <c r="A289" t="s">
        <v>3569</v>
      </c>
      <c r="B289" t="s">
        <v>3570</v>
      </c>
      <c r="C289" t="s">
        <v>2573</v>
      </c>
      <c r="D289" t="s">
        <v>2256</v>
      </c>
      <c r="E289">
        <v>60</v>
      </c>
      <c r="F289" t="s">
        <v>3299</v>
      </c>
      <c r="G289" t="s">
        <v>3300</v>
      </c>
      <c r="H289" t="s">
        <v>155</v>
      </c>
      <c r="I289">
        <v>90</v>
      </c>
      <c r="J289">
        <v>1</v>
      </c>
      <c r="K289">
        <v>1</v>
      </c>
      <c r="L289">
        <v>1</v>
      </c>
      <c r="M289">
        <v>1</v>
      </c>
      <c r="N289">
        <v>1</v>
      </c>
      <c r="O289">
        <v>1</v>
      </c>
      <c r="P289">
        <v>1</v>
      </c>
      <c r="Q289" t="s">
        <v>3300</v>
      </c>
      <c r="R289">
        <v>0</v>
      </c>
      <c r="S289">
        <v>1</v>
      </c>
      <c r="T289" t="s">
        <v>2674</v>
      </c>
      <c r="U289" t="s">
        <v>2221</v>
      </c>
      <c r="V289" t="s">
        <v>2254</v>
      </c>
      <c r="W289">
        <v>41</v>
      </c>
      <c r="X289">
        <v>0</v>
      </c>
      <c r="Y289" t="s">
        <v>2819</v>
      </c>
    </row>
    <row r="290" spans="1:25">
      <c r="A290" t="s">
        <v>3573</v>
      </c>
      <c r="B290" t="s">
        <v>3574</v>
      </c>
      <c r="C290" t="s">
        <v>2309</v>
      </c>
      <c r="D290" t="s">
        <v>3575</v>
      </c>
      <c r="E290">
        <v>68</v>
      </c>
      <c r="F290" t="s">
        <v>3571</v>
      </c>
      <c r="G290" t="s">
        <v>3572</v>
      </c>
      <c r="H290" t="s">
        <v>156</v>
      </c>
      <c r="I290">
        <v>60</v>
      </c>
      <c r="J290">
        <v>1</v>
      </c>
      <c r="K290">
        <v>1</v>
      </c>
      <c r="L290">
        <v>1</v>
      </c>
      <c r="M290">
        <v>1</v>
      </c>
      <c r="N290">
        <v>1</v>
      </c>
      <c r="O290">
        <v>1</v>
      </c>
      <c r="P290">
        <v>1</v>
      </c>
      <c r="Q290" t="s">
        <v>3572</v>
      </c>
      <c r="R290">
        <v>0</v>
      </c>
      <c r="S290">
        <v>1</v>
      </c>
      <c r="T290" t="s">
        <v>2674</v>
      </c>
      <c r="U290" t="s">
        <v>2221</v>
      </c>
      <c r="V290" t="s">
        <v>2310</v>
      </c>
      <c r="W290">
        <v>40</v>
      </c>
      <c r="X290">
        <v>1</v>
      </c>
      <c r="Y290" t="s">
        <v>2920</v>
      </c>
    </row>
    <row r="291" spans="1:25">
      <c r="A291" t="s">
        <v>3576</v>
      </c>
      <c r="B291" t="s">
        <v>3577</v>
      </c>
      <c r="C291" t="s">
        <v>3578</v>
      </c>
      <c r="D291" t="s">
        <v>3579</v>
      </c>
      <c r="E291">
        <v>169</v>
      </c>
      <c r="F291" t="s">
        <v>3299</v>
      </c>
      <c r="G291" t="s">
        <v>3300</v>
      </c>
      <c r="H291" t="s">
        <v>155</v>
      </c>
      <c r="I291">
        <v>90</v>
      </c>
      <c r="J291">
        <v>1</v>
      </c>
      <c r="K291">
        <v>1</v>
      </c>
      <c r="L291">
        <v>1</v>
      </c>
      <c r="M291">
        <v>1</v>
      </c>
      <c r="N291">
        <v>1</v>
      </c>
      <c r="O291">
        <v>1</v>
      </c>
      <c r="P291">
        <v>1</v>
      </c>
      <c r="Q291" t="s">
        <v>3300</v>
      </c>
      <c r="R291">
        <v>0</v>
      </c>
      <c r="S291">
        <v>1</v>
      </c>
      <c r="T291" t="s">
        <v>2674</v>
      </c>
      <c r="U291" t="s">
        <v>2221</v>
      </c>
      <c r="V291" t="s">
        <v>2255</v>
      </c>
      <c r="W291">
        <v>108</v>
      </c>
      <c r="X291">
        <v>1</v>
      </c>
      <c r="Y291" t="s">
        <v>2819</v>
      </c>
    </row>
    <row r="292" spans="1:25">
      <c r="A292" t="s">
        <v>3580</v>
      </c>
      <c r="B292" t="s">
        <v>3581</v>
      </c>
      <c r="C292" t="s">
        <v>2568</v>
      </c>
      <c r="D292" t="s">
        <v>3582</v>
      </c>
      <c r="E292">
        <v>185</v>
      </c>
      <c r="F292" t="s">
        <v>3299</v>
      </c>
      <c r="G292" t="s">
        <v>3300</v>
      </c>
      <c r="H292" t="s">
        <v>155</v>
      </c>
      <c r="I292">
        <v>90</v>
      </c>
      <c r="J292">
        <v>1</v>
      </c>
      <c r="K292">
        <v>1</v>
      </c>
      <c r="L292">
        <v>1</v>
      </c>
      <c r="M292">
        <v>1</v>
      </c>
      <c r="N292">
        <v>1</v>
      </c>
      <c r="O292">
        <v>1</v>
      </c>
      <c r="P292">
        <v>1</v>
      </c>
      <c r="Q292" t="s">
        <v>3300</v>
      </c>
      <c r="R292">
        <v>0</v>
      </c>
      <c r="S292">
        <v>1</v>
      </c>
      <c r="T292" t="s">
        <v>2674</v>
      </c>
      <c r="U292" t="s">
        <v>2221</v>
      </c>
      <c r="V292" t="s">
        <v>2255</v>
      </c>
      <c r="W292">
        <v>116</v>
      </c>
      <c r="X292">
        <v>1</v>
      </c>
      <c r="Y292" t="s">
        <v>2819</v>
      </c>
    </row>
    <row r="293" spans="1:25">
      <c r="A293" t="s">
        <v>3583</v>
      </c>
      <c r="B293" t="s">
        <v>3584</v>
      </c>
      <c r="C293" t="s">
        <v>2369</v>
      </c>
      <c r="D293" t="s">
        <v>2354</v>
      </c>
      <c r="E293">
        <v>86</v>
      </c>
      <c r="F293" t="s">
        <v>3299</v>
      </c>
      <c r="G293" t="s">
        <v>3300</v>
      </c>
      <c r="H293" t="s">
        <v>156</v>
      </c>
      <c r="I293">
        <v>90</v>
      </c>
      <c r="J293">
        <v>1</v>
      </c>
      <c r="K293">
        <v>1</v>
      </c>
      <c r="L293">
        <v>1</v>
      </c>
      <c r="M293">
        <v>1</v>
      </c>
      <c r="N293">
        <v>1</v>
      </c>
      <c r="O293">
        <v>1</v>
      </c>
      <c r="P293">
        <v>1</v>
      </c>
      <c r="Q293" t="s">
        <v>3300</v>
      </c>
      <c r="R293">
        <v>0</v>
      </c>
      <c r="S293">
        <v>1</v>
      </c>
      <c r="T293" t="s">
        <v>2674</v>
      </c>
      <c r="U293" t="s">
        <v>2221</v>
      </c>
      <c r="V293" t="s">
        <v>2370</v>
      </c>
      <c r="W293">
        <v>64</v>
      </c>
      <c r="X293">
        <v>0</v>
      </c>
      <c r="Y293" t="s">
        <v>2920</v>
      </c>
    </row>
    <row r="294" spans="1:25">
      <c r="A294" t="s">
        <v>3585</v>
      </c>
      <c r="B294" t="s">
        <v>3586</v>
      </c>
      <c r="C294" t="s">
        <v>2564</v>
      </c>
      <c r="D294" t="s">
        <v>3587</v>
      </c>
      <c r="E294">
        <v>65</v>
      </c>
      <c r="F294" t="s">
        <v>3299</v>
      </c>
      <c r="G294" t="s">
        <v>3300</v>
      </c>
      <c r="H294" t="s">
        <v>155</v>
      </c>
      <c r="I294">
        <v>90</v>
      </c>
      <c r="J294">
        <v>1</v>
      </c>
      <c r="K294">
        <v>1</v>
      </c>
      <c r="L294">
        <v>1</v>
      </c>
      <c r="M294">
        <v>1</v>
      </c>
      <c r="N294">
        <v>1</v>
      </c>
      <c r="O294">
        <v>1</v>
      </c>
      <c r="P294">
        <v>1</v>
      </c>
      <c r="Q294" t="s">
        <v>3300</v>
      </c>
      <c r="R294">
        <v>0</v>
      </c>
      <c r="S294">
        <v>1</v>
      </c>
      <c r="T294" t="s">
        <v>2674</v>
      </c>
      <c r="U294" t="s">
        <v>2221</v>
      </c>
      <c r="V294" t="s">
        <v>2222</v>
      </c>
      <c r="W294">
        <v>34</v>
      </c>
      <c r="X294">
        <v>1</v>
      </c>
      <c r="Y294" t="s">
        <v>2819</v>
      </c>
    </row>
    <row r="295" spans="1:25">
      <c r="A295" t="s">
        <v>3588</v>
      </c>
      <c r="B295" t="s">
        <v>3589</v>
      </c>
      <c r="C295" t="s">
        <v>2262</v>
      </c>
      <c r="D295" t="s">
        <v>3590</v>
      </c>
      <c r="E295">
        <v>66</v>
      </c>
      <c r="F295" t="s">
        <v>3571</v>
      </c>
      <c r="G295" t="s">
        <v>3572</v>
      </c>
      <c r="H295" t="s">
        <v>155</v>
      </c>
      <c r="I295">
        <v>60</v>
      </c>
      <c r="J295">
        <v>1</v>
      </c>
      <c r="K295">
        <v>1</v>
      </c>
      <c r="L295">
        <v>1</v>
      </c>
      <c r="M295">
        <v>1</v>
      </c>
      <c r="N295">
        <v>1</v>
      </c>
      <c r="O295">
        <v>1</v>
      </c>
      <c r="P295">
        <v>1</v>
      </c>
      <c r="Q295" t="s">
        <v>3572</v>
      </c>
      <c r="R295">
        <v>0</v>
      </c>
      <c r="S295">
        <v>1</v>
      </c>
      <c r="T295" t="s">
        <v>2674</v>
      </c>
      <c r="U295" t="s">
        <v>2221</v>
      </c>
      <c r="V295" t="s">
        <v>2254</v>
      </c>
      <c r="W295">
        <v>45</v>
      </c>
      <c r="X295">
        <v>1</v>
      </c>
      <c r="Y295" t="s">
        <v>2819</v>
      </c>
    </row>
    <row r="296" spans="1:25">
      <c r="A296" t="s">
        <v>3591</v>
      </c>
      <c r="B296" t="s">
        <v>3592</v>
      </c>
      <c r="C296" t="s">
        <v>2151</v>
      </c>
      <c r="D296" t="s">
        <v>2341</v>
      </c>
      <c r="E296">
        <v>58</v>
      </c>
      <c r="F296" t="s">
        <v>3571</v>
      </c>
      <c r="G296" t="s">
        <v>3572</v>
      </c>
      <c r="H296" t="s">
        <v>155</v>
      </c>
      <c r="I296">
        <v>60</v>
      </c>
      <c r="J296">
        <v>1</v>
      </c>
      <c r="K296">
        <v>1</v>
      </c>
      <c r="L296">
        <v>1</v>
      </c>
      <c r="M296">
        <v>1</v>
      </c>
      <c r="N296">
        <v>1</v>
      </c>
      <c r="O296">
        <v>1</v>
      </c>
      <c r="P296">
        <v>1</v>
      </c>
      <c r="Q296" t="s">
        <v>3572</v>
      </c>
      <c r="R296">
        <v>0</v>
      </c>
      <c r="S296">
        <v>1</v>
      </c>
      <c r="T296" t="s">
        <v>2674</v>
      </c>
      <c r="U296" t="s">
        <v>2221</v>
      </c>
      <c r="V296" t="s">
        <v>2140</v>
      </c>
      <c r="W296">
        <v>32</v>
      </c>
      <c r="X296">
        <v>0</v>
      </c>
      <c r="Y296" t="s">
        <v>2819</v>
      </c>
    </row>
    <row r="297" spans="1:25">
      <c r="A297" t="s">
        <v>3593</v>
      </c>
      <c r="B297" t="s">
        <v>3594</v>
      </c>
      <c r="C297" t="s">
        <v>2156</v>
      </c>
      <c r="D297" t="s">
        <v>2382</v>
      </c>
      <c r="E297">
        <v>29</v>
      </c>
      <c r="F297" t="s">
        <v>3571</v>
      </c>
      <c r="G297" t="s">
        <v>3572</v>
      </c>
      <c r="H297" t="s">
        <v>155</v>
      </c>
      <c r="I297">
        <v>60</v>
      </c>
      <c r="J297">
        <v>1</v>
      </c>
      <c r="K297">
        <v>1</v>
      </c>
      <c r="L297">
        <v>1</v>
      </c>
      <c r="M297">
        <v>1</v>
      </c>
      <c r="N297">
        <v>1</v>
      </c>
      <c r="O297">
        <v>1</v>
      </c>
      <c r="P297">
        <v>1</v>
      </c>
      <c r="Q297" t="s">
        <v>3572</v>
      </c>
      <c r="R297">
        <v>0</v>
      </c>
      <c r="S297">
        <v>1</v>
      </c>
      <c r="T297" t="s">
        <v>2674</v>
      </c>
      <c r="U297" t="s">
        <v>2221</v>
      </c>
      <c r="V297" t="s">
        <v>2140</v>
      </c>
      <c r="W297">
        <v>16</v>
      </c>
      <c r="X297">
        <v>0</v>
      </c>
      <c r="Y297" t="s">
        <v>2819</v>
      </c>
    </row>
    <row r="298" spans="1:25">
      <c r="A298" t="s">
        <v>3595</v>
      </c>
      <c r="B298" t="s">
        <v>3596</v>
      </c>
      <c r="C298" t="s">
        <v>3597</v>
      </c>
      <c r="D298" t="s">
        <v>2153</v>
      </c>
      <c r="E298">
        <v>327</v>
      </c>
      <c r="F298" t="s">
        <v>3571</v>
      </c>
      <c r="G298" t="s">
        <v>3572</v>
      </c>
      <c r="H298" t="s">
        <v>156</v>
      </c>
      <c r="I298">
        <v>60</v>
      </c>
      <c r="J298">
        <v>1</v>
      </c>
      <c r="K298">
        <v>1</v>
      </c>
      <c r="L298">
        <v>1</v>
      </c>
      <c r="M298">
        <v>1</v>
      </c>
      <c r="N298">
        <v>1</v>
      </c>
      <c r="O298">
        <v>1</v>
      </c>
      <c r="P298">
        <v>1</v>
      </c>
      <c r="Q298" t="s">
        <v>3572</v>
      </c>
      <c r="R298">
        <v>0</v>
      </c>
      <c r="S298">
        <v>1</v>
      </c>
      <c r="T298" t="s">
        <v>2674</v>
      </c>
      <c r="U298" t="s">
        <v>2221</v>
      </c>
      <c r="V298" t="s">
        <v>2141</v>
      </c>
      <c r="W298">
        <v>196</v>
      </c>
      <c r="X298">
        <v>1</v>
      </c>
      <c r="Y298" t="s">
        <v>2920</v>
      </c>
    </row>
    <row r="299" spans="1:25">
      <c r="A299" t="s">
        <v>3598</v>
      </c>
      <c r="B299" t="s">
        <v>3599</v>
      </c>
      <c r="C299" t="s">
        <v>2491</v>
      </c>
      <c r="D299" t="s">
        <v>2362</v>
      </c>
      <c r="E299">
        <v>98</v>
      </c>
      <c r="F299" t="s">
        <v>3571</v>
      </c>
      <c r="G299" t="s">
        <v>3572</v>
      </c>
      <c r="H299" t="s">
        <v>155</v>
      </c>
      <c r="I299">
        <v>60</v>
      </c>
      <c r="J299">
        <v>1</v>
      </c>
      <c r="K299">
        <v>1</v>
      </c>
      <c r="L299">
        <v>1</v>
      </c>
      <c r="M299">
        <v>1</v>
      </c>
      <c r="N299">
        <v>1</v>
      </c>
      <c r="O299">
        <v>1</v>
      </c>
      <c r="P299">
        <v>1</v>
      </c>
      <c r="Q299" t="s">
        <v>3572</v>
      </c>
      <c r="R299">
        <v>0</v>
      </c>
      <c r="S299">
        <v>1</v>
      </c>
      <c r="T299" t="s">
        <v>2674</v>
      </c>
      <c r="U299" t="s">
        <v>2221</v>
      </c>
      <c r="V299" t="s">
        <v>2235</v>
      </c>
      <c r="W299">
        <v>60</v>
      </c>
      <c r="X299">
        <v>1</v>
      </c>
      <c r="Y299" t="s">
        <v>2819</v>
      </c>
    </row>
    <row r="300" spans="1:25">
      <c r="A300" t="s">
        <v>3600</v>
      </c>
      <c r="B300" t="s">
        <v>3601</v>
      </c>
      <c r="C300" t="s">
        <v>2371</v>
      </c>
      <c r="D300" t="s">
        <v>3602</v>
      </c>
      <c r="E300">
        <v>49</v>
      </c>
      <c r="F300" t="s">
        <v>3571</v>
      </c>
      <c r="G300" t="s">
        <v>3572</v>
      </c>
      <c r="H300" t="s">
        <v>156</v>
      </c>
      <c r="I300">
        <v>60</v>
      </c>
      <c r="J300">
        <v>1</v>
      </c>
      <c r="K300">
        <v>1</v>
      </c>
      <c r="L300">
        <v>1</v>
      </c>
      <c r="M300">
        <v>1</v>
      </c>
      <c r="N300">
        <v>1</v>
      </c>
      <c r="O300">
        <v>1</v>
      </c>
      <c r="P300">
        <v>1</v>
      </c>
      <c r="Q300" t="s">
        <v>3572</v>
      </c>
      <c r="R300">
        <v>0</v>
      </c>
      <c r="S300">
        <v>1</v>
      </c>
      <c r="T300" t="s">
        <v>2674</v>
      </c>
      <c r="U300" t="s">
        <v>2221</v>
      </c>
      <c r="V300" t="s">
        <v>2370</v>
      </c>
      <c r="W300">
        <v>42</v>
      </c>
      <c r="X300">
        <v>0</v>
      </c>
      <c r="Y300" t="s">
        <v>2920</v>
      </c>
    </row>
    <row r="301" spans="1:25">
      <c r="A301" t="s">
        <v>3603</v>
      </c>
      <c r="B301" t="s">
        <v>3604</v>
      </c>
      <c r="C301" t="s">
        <v>2409</v>
      </c>
      <c r="D301" t="s">
        <v>2239</v>
      </c>
      <c r="E301">
        <v>98</v>
      </c>
      <c r="F301" t="s">
        <v>3571</v>
      </c>
      <c r="G301" t="s">
        <v>3572</v>
      </c>
      <c r="H301" t="s">
        <v>156</v>
      </c>
      <c r="I301">
        <v>60</v>
      </c>
      <c r="J301">
        <v>1</v>
      </c>
      <c r="K301">
        <v>1</v>
      </c>
      <c r="L301">
        <v>1</v>
      </c>
      <c r="M301">
        <v>1</v>
      </c>
      <c r="N301">
        <v>1</v>
      </c>
      <c r="O301">
        <v>1</v>
      </c>
      <c r="P301">
        <v>1</v>
      </c>
      <c r="Q301" t="s">
        <v>3572</v>
      </c>
      <c r="R301">
        <v>0</v>
      </c>
      <c r="S301">
        <v>1</v>
      </c>
      <c r="T301" t="s">
        <v>2674</v>
      </c>
      <c r="U301" t="s">
        <v>2221</v>
      </c>
      <c r="V301" t="s">
        <v>2136</v>
      </c>
      <c r="W301">
        <v>73</v>
      </c>
      <c r="X301">
        <v>1</v>
      </c>
      <c r="Y301" t="s">
        <v>2920</v>
      </c>
    </row>
    <row r="302" spans="1:25">
      <c r="A302" t="s">
        <v>3605</v>
      </c>
      <c r="B302" t="s">
        <v>3606</v>
      </c>
      <c r="C302" t="s">
        <v>3607</v>
      </c>
      <c r="D302" t="s">
        <v>3608</v>
      </c>
      <c r="E302">
        <v>140</v>
      </c>
      <c r="F302" t="s">
        <v>3571</v>
      </c>
      <c r="G302" t="s">
        <v>3572</v>
      </c>
      <c r="H302" t="s">
        <v>155</v>
      </c>
      <c r="I302">
        <v>60</v>
      </c>
      <c r="J302">
        <v>1</v>
      </c>
      <c r="K302">
        <v>1</v>
      </c>
      <c r="L302">
        <v>1</v>
      </c>
      <c r="M302">
        <v>1</v>
      </c>
      <c r="N302">
        <v>1</v>
      </c>
      <c r="O302">
        <v>1</v>
      </c>
      <c r="P302">
        <v>1</v>
      </c>
      <c r="Q302" t="s">
        <v>3572</v>
      </c>
      <c r="R302">
        <v>0</v>
      </c>
      <c r="S302">
        <v>1</v>
      </c>
      <c r="T302" t="s">
        <v>2674</v>
      </c>
      <c r="U302" t="s">
        <v>2221</v>
      </c>
      <c r="V302" t="s">
        <v>2136</v>
      </c>
      <c r="W302">
        <v>113</v>
      </c>
      <c r="X302">
        <v>1</v>
      </c>
      <c r="Y302" t="s">
        <v>2819</v>
      </c>
    </row>
    <row r="303" spans="1:25">
      <c r="A303" t="s">
        <v>3609</v>
      </c>
      <c r="B303" t="s">
        <v>3610</v>
      </c>
      <c r="C303" t="s">
        <v>3611</v>
      </c>
      <c r="D303" t="s">
        <v>2411</v>
      </c>
      <c r="E303">
        <v>129</v>
      </c>
      <c r="F303" t="s">
        <v>3571</v>
      </c>
      <c r="G303" t="s">
        <v>3572</v>
      </c>
      <c r="H303" t="s">
        <v>155</v>
      </c>
      <c r="I303">
        <v>60</v>
      </c>
      <c r="J303">
        <v>1</v>
      </c>
      <c r="K303">
        <v>1</v>
      </c>
      <c r="L303">
        <v>1</v>
      </c>
      <c r="M303">
        <v>1</v>
      </c>
      <c r="N303">
        <v>1</v>
      </c>
      <c r="O303">
        <v>1</v>
      </c>
      <c r="P303">
        <v>1</v>
      </c>
      <c r="Q303" t="s">
        <v>3572</v>
      </c>
      <c r="R303">
        <v>0</v>
      </c>
      <c r="S303">
        <v>1</v>
      </c>
      <c r="T303" t="s">
        <v>2674</v>
      </c>
      <c r="U303" t="s">
        <v>2221</v>
      </c>
      <c r="V303" t="s">
        <v>2222</v>
      </c>
      <c r="W303">
        <v>64</v>
      </c>
      <c r="X303">
        <v>1</v>
      </c>
      <c r="Y303" t="s">
        <v>2819</v>
      </c>
    </row>
    <row r="304" spans="1:25">
      <c r="A304" t="s">
        <v>3612</v>
      </c>
      <c r="B304" t="s">
        <v>3613</v>
      </c>
      <c r="C304" t="s">
        <v>3614</v>
      </c>
      <c r="D304" t="s">
        <v>3615</v>
      </c>
      <c r="E304">
        <v>139</v>
      </c>
      <c r="F304" t="s">
        <v>3571</v>
      </c>
      <c r="G304" t="s">
        <v>3572</v>
      </c>
      <c r="H304" t="s">
        <v>156</v>
      </c>
      <c r="I304">
        <v>60</v>
      </c>
      <c r="J304">
        <v>1</v>
      </c>
      <c r="K304">
        <v>1</v>
      </c>
      <c r="L304">
        <v>1</v>
      </c>
      <c r="M304">
        <v>1</v>
      </c>
      <c r="N304">
        <v>1</v>
      </c>
      <c r="O304">
        <v>1</v>
      </c>
      <c r="P304">
        <v>1</v>
      </c>
      <c r="Q304" t="s">
        <v>3572</v>
      </c>
      <c r="R304">
        <v>0</v>
      </c>
      <c r="S304">
        <v>1</v>
      </c>
      <c r="T304" t="s">
        <v>2674</v>
      </c>
      <c r="U304" t="s">
        <v>2221</v>
      </c>
      <c r="V304" t="s">
        <v>2137</v>
      </c>
      <c r="W304">
        <v>83</v>
      </c>
      <c r="X304">
        <v>0</v>
      </c>
      <c r="Y304" t="s">
        <v>2920</v>
      </c>
    </row>
    <row r="305" spans="1:25">
      <c r="A305" t="s">
        <v>3616</v>
      </c>
      <c r="B305" t="s">
        <v>3617</v>
      </c>
      <c r="C305" t="s">
        <v>2155</v>
      </c>
      <c r="D305" t="s">
        <v>2247</v>
      </c>
      <c r="E305">
        <v>184</v>
      </c>
      <c r="F305" t="s">
        <v>3571</v>
      </c>
      <c r="G305" t="s">
        <v>3572</v>
      </c>
      <c r="H305" t="s">
        <v>155</v>
      </c>
      <c r="I305">
        <v>60</v>
      </c>
      <c r="J305">
        <v>1</v>
      </c>
      <c r="K305">
        <v>1</v>
      </c>
      <c r="L305">
        <v>1</v>
      </c>
      <c r="M305">
        <v>1</v>
      </c>
      <c r="N305">
        <v>1</v>
      </c>
      <c r="O305">
        <v>1</v>
      </c>
      <c r="P305">
        <v>1</v>
      </c>
      <c r="Q305" t="s">
        <v>3572</v>
      </c>
      <c r="R305">
        <v>0</v>
      </c>
      <c r="S305">
        <v>1</v>
      </c>
      <c r="T305" t="s">
        <v>2674</v>
      </c>
      <c r="U305" t="s">
        <v>2221</v>
      </c>
      <c r="V305" t="s">
        <v>2141</v>
      </c>
      <c r="W305">
        <v>117</v>
      </c>
      <c r="X305">
        <v>1</v>
      </c>
      <c r="Y305" t="s">
        <v>2819</v>
      </c>
    </row>
    <row r="306" spans="1:25">
      <c r="A306" t="s">
        <v>3618</v>
      </c>
      <c r="B306" t="s">
        <v>3619</v>
      </c>
      <c r="C306" t="s">
        <v>2446</v>
      </c>
      <c r="D306" t="s">
        <v>2247</v>
      </c>
      <c r="E306">
        <v>166</v>
      </c>
      <c r="F306" t="s">
        <v>3571</v>
      </c>
      <c r="G306" t="s">
        <v>3572</v>
      </c>
      <c r="H306" t="s">
        <v>156</v>
      </c>
      <c r="I306">
        <v>60</v>
      </c>
      <c r="J306">
        <v>1</v>
      </c>
      <c r="K306">
        <v>1</v>
      </c>
      <c r="L306">
        <v>1</v>
      </c>
      <c r="M306">
        <v>1</v>
      </c>
      <c r="N306">
        <v>1</v>
      </c>
      <c r="O306">
        <v>1</v>
      </c>
      <c r="P306">
        <v>1</v>
      </c>
      <c r="Q306" t="s">
        <v>3572</v>
      </c>
      <c r="R306">
        <v>0</v>
      </c>
      <c r="S306">
        <v>1</v>
      </c>
      <c r="T306" t="s">
        <v>2674</v>
      </c>
      <c r="U306" t="s">
        <v>2221</v>
      </c>
      <c r="V306" t="s">
        <v>2141</v>
      </c>
      <c r="W306">
        <v>105</v>
      </c>
      <c r="X306">
        <v>0</v>
      </c>
      <c r="Y306" t="s">
        <v>2920</v>
      </c>
    </row>
    <row r="307" spans="1:25">
      <c r="A307" t="s">
        <v>3620</v>
      </c>
      <c r="B307" t="s">
        <v>3621</v>
      </c>
      <c r="C307" t="s">
        <v>2588</v>
      </c>
      <c r="D307" t="s">
        <v>3622</v>
      </c>
      <c r="E307">
        <v>101</v>
      </c>
      <c r="F307" t="s">
        <v>3571</v>
      </c>
      <c r="G307" t="s">
        <v>3572</v>
      </c>
      <c r="H307" t="s">
        <v>156</v>
      </c>
      <c r="I307">
        <v>60</v>
      </c>
      <c r="J307">
        <v>1</v>
      </c>
      <c r="K307">
        <v>1</v>
      </c>
      <c r="L307">
        <v>1</v>
      </c>
      <c r="M307">
        <v>1</v>
      </c>
      <c r="N307">
        <v>1</v>
      </c>
      <c r="O307">
        <v>1</v>
      </c>
      <c r="P307">
        <v>1</v>
      </c>
      <c r="Q307" t="s">
        <v>3572</v>
      </c>
      <c r="R307">
        <v>0</v>
      </c>
      <c r="S307">
        <v>1</v>
      </c>
      <c r="T307" t="s">
        <v>2674</v>
      </c>
      <c r="U307" t="s">
        <v>2221</v>
      </c>
      <c r="V307" t="s">
        <v>2141</v>
      </c>
      <c r="W307">
        <v>60</v>
      </c>
      <c r="X307">
        <v>0</v>
      </c>
      <c r="Y307" t="s">
        <v>2920</v>
      </c>
    </row>
    <row r="308" spans="1:25">
      <c r="A308" t="s">
        <v>3623</v>
      </c>
      <c r="B308" t="s">
        <v>3624</v>
      </c>
      <c r="C308" t="s">
        <v>2262</v>
      </c>
      <c r="D308" t="s">
        <v>3625</v>
      </c>
      <c r="E308">
        <v>66</v>
      </c>
      <c r="F308" t="s">
        <v>3571</v>
      </c>
      <c r="G308" t="s">
        <v>3572</v>
      </c>
      <c r="H308" t="s">
        <v>156</v>
      </c>
      <c r="I308">
        <v>60</v>
      </c>
      <c r="J308">
        <v>1</v>
      </c>
      <c r="K308">
        <v>1</v>
      </c>
      <c r="L308">
        <v>1</v>
      </c>
      <c r="M308">
        <v>1</v>
      </c>
      <c r="N308">
        <v>1</v>
      </c>
      <c r="O308">
        <v>1</v>
      </c>
      <c r="P308">
        <v>1</v>
      </c>
      <c r="Q308" t="s">
        <v>3572</v>
      </c>
      <c r="R308">
        <v>0</v>
      </c>
      <c r="S308">
        <v>1</v>
      </c>
      <c r="T308" t="s">
        <v>2674</v>
      </c>
      <c r="U308" t="s">
        <v>2221</v>
      </c>
      <c r="V308" t="s">
        <v>2254</v>
      </c>
      <c r="W308">
        <v>45</v>
      </c>
      <c r="X308">
        <v>1</v>
      </c>
      <c r="Y308" t="s">
        <v>2920</v>
      </c>
    </row>
    <row r="309" spans="1:25">
      <c r="A309" t="s">
        <v>3626</v>
      </c>
      <c r="B309" t="s">
        <v>3627</v>
      </c>
      <c r="C309" t="s">
        <v>3628</v>
      </c>
      <c r="D309" t="s">
        <v>2316</v>
      </c>
      <c r="E309">
        <v>129</v>
      </c>
      <c r="F309" t="s">
        <v>3571</v>
      </c>
      <c r="G309" t="s">
        <v>3572</v>
      </c>
      <c r="H309" t="s">
        <v>156</v>
      </c>
      <c r="I309">
        <v>60</v>
      </c>
      <c r="J309">
        <v>1</v>
      </c>
      <c r="K309">
        <v>1</v>
      </c>
      <c r="L309">
        <v>1</v>
      </c>
      <c r="M309">
        <v>1</v>
      </c>
      <c r="N309">
        <v>1</v>
      </c>
      <c r="O309">
        <v>1</v>
      </c>
      <c r="P309">
        <v>1</v>
      </c>
      <c r="Q309" t="s">
        <v>3572</v>
      </c>
      <c r="R309">
        <v>0</v>
      </c>
      <c r="S309">
        <v>1</v>
      </c>
      <c r="T309" t="s">
        <v>2674</v>
      </c>
      <c r="U309" t="s">
        <v>2221</v>
      </c>
      <c r="V309" t="s">
        <v>2138</v>
      </c>
      <c r="W309">
        <v>98</v>
      </c>
      <c r="X309">
        <v>1</v>
      </c>
      <c r="Y309" t="s">
        <v>2920</v>
      </c>
    </row>
    <row r="310" spans="1:25">
      <c r="A310" t="s">
        <v>3629</v>
      </c>
      <c r="B310" t="s">
        <v>3630</v>
      </c>
      <c r="C310" t="s">
        <v>2237</v>
      </c>
      <c r="D310" t="s">
        <v>2595</v>
      </c>
      <c r="E310">
        <v>173</v>
      </c>
      <c r="F310" t="s">
        <v>3571</v>
      </c>
      <c r="G310" t="s">
        <v>3572</v>
      </c>
      <c r="H310" t="s">
        <v>156</v>
      </c>
      <c r="I310">
        <v>60</v>
      </c>
      <c r="J310">
        <v>1</v>
      </c>
      <c r="K310">
        <v>1</v>
      </c>
      <c r="L310">
        <v>1</v>
      </c>
      <c r="M310">
        <v>1</v>
      </c>
      <c r="N310">
        <v>1</v>
      </c>
      <c r="O310">
        <v>1</v>
      </c>
      <c r="P310">
        <v>1</v>
      </c>
      <c r="Q310" t="s">
        <v>3572</v>
      </c>
      <c r="R310">
        <v>0</v>
      </c>
      <c r="S310">
        <v>1</v>
      </c>
      <c r="T310" t="s">
        <v>2674</v>
      </c>
      <c r="U310" t="s">
        <v>2224</v>
      </c>
      <c r="V310" t="s">
        <v>2223</v>
      </c>
      <c r="W310">
        <v>51</v>
      </c>
      <c r="X310">
        <v>1</v>
      </c>
      <c r="Y310" t="s">
        <v>2920</v>
      </c>
    </row>
    <row r="311" spans="1:25">
      <c r="A311" t="s">
        <v>3631</v>
      </c>
      <c r="B311" t="s">
        <v>3632</v>
      </c>
      <c r="C311" t="s">
        <v>3633</v>
      </c>
      <c r="D311" t="s">
        <v>2412</v>
      </c>
      <c r="E311">
        <v>145</v>
      </c>
      <c r="F311" t="s">
        <v>3571</v>
      </c>
      <c r="G311" t="s">
        <v>3572</v>
      </c>
      <c r="H311" t="s">
        <v>156</v>
      </c>
      <c r="I311">
        <v>60</v>
      </c>
      <c r="J311">
        <v>1</v>
      </c>
      <c r="K311">
        <v>1</v>
      </c>
      <c r="L311">
        <v>1</v>
      </c>
      <c r="M311">
        <v>1</v>
      </c>
      <c r="N311">
        <v>1</v>
      </c>
      <c r="O311">
        <v>1</v>
      </c>
      <c r="P311">
        <v>1</v>
      </c>
      <c r="Q311" t="s">
        <v>3572</v>
      </c>
      <c r="R311">
        <v>0</v>
      </c>
      <c r="S311">
        <v>1</v>
      </c>
      <c r="T311" t="s">
        <v>2674</v>
      </c>
      <c r="U311" t="s">
        <v>2221</v>
      </c>
      <c r="V311" t="s">
        <v>2235</v>
      </c>
      <c r="W311">
        <v>100</v>
      </c>
      <c r="X311">
        <v>1</v>
      </c>
      <c r="Y311" t="s">
        <v>2920</v>
      </c>
    </row>
    <row r="312" spans="1:25">
      <c r="A312" t="s">
        <v>3634</v>
      </c>
      <c r="B312" t="s">
        <v>3635</v>
      </c>
      <c r="C312" t="s">
        <v>3636</v>
      </c>
      <c r="D312" t="s">
        <v>2492</v>
      </c>
      <c r="E312">
        <v>140</v>
      </c>
      <c r="F312" t="s">
        <v>3571</v>
      </c>
      <c r="G312" t="s">
        <v>3572</v>
      </c>
      <c r="H312" t="s">
        <v>155</v>
      </c>
      <c r="I312">
        <v>60</v>
      </c>
      <c r="J312">
        <v>1</v>
      </c>
      <c r="K312">
        <v>1</v>
      </c>
      <c r="L312">
        <v>1</v>
      </c>
      <c r="M312">
        <v>1</v>
      </c>
      <c r="N312">
        <v>1</v>
      </c>
      <c r="O312">
        <v>1</v>
      </c>
      <c r="P312">
        <v>1</v>
      </c>
      <c r="Q312" t="s">
        <v>3572</v>
      </c>
      <c r="R312">
        <v>0</v>
      </c>
      <c r="S312">
        <v>1</v>
      </c>
      <c r="T312" t="s">
        <v>2674</v>
      </c>
      <c r="U312" t="s">
        <v>2221</v>
      </c>
      <c r="V312" t="s">
        <v>2235</v>
      </c>
      <c r="W312">
        <v>102</v>
      </c>
      <c r="X312">
        <v>1</v>
      </c>
      <c r="Y312" t="s">
        <v>2819</v>
      </c>
    </row>
    <row r="313" spans="1:25">
      <c r="A313" t="s">
        <v>3637</v>
      </c>
      <c r="B313" t="s">
        <v>3638</v>
      </c>
      <c r="C313" t="s">
        <v>3639</v>
      </c>
      <c r="D313" t="s">
        <v>3640</v>
      </c>
      <c r="E313">
        <v>95</v>
      </c>
      <c r="F313" t="s">
        <v>3571</v>
      </c>
      <c r="G313" t="s">
        <v>3572</v>
      </c>
      <c r="H313" t="s">
        <v>156</v>
      </c>
      <c r="I313">
        <v>60</v>
      </c>
      <c r="J313">
        <v>1</v>
      </c>
      <c r="K313">
        <v>1</v>
      </c>
      <c r="L313">
        <v>1</v>
      </c>
      <c r="M313">
        <v>1</v>
      </c>
      <c r="N313">
        <v>1</v>
      </c>
      <c r="O313">
        <v>1</v>
      </c>
      <c r="P313">
        <v>1</v>
      </c>
      <c r="Q313" t="s">
        <v>3572</v>
      </c>
      <c r="R313">
        <v>0</v>
      </c>
      <c r="S313">
        <v>1</v>
      </c>
      <c r="T313" t="s">
        <v>2674</v>
      </c>
      <c r="U313" t="s">
        <v>2221</v>
      </c>
      <c r="V313" t="s">
        <v>2235</v>
      </c>
      <c r="W313">
        <v>69</v>
      </c>
      <c r="X313">
        <v>0</v>
      </c>
      <c r="Y313" t="s">
        <v>2920</v>
      </c>
    </row>
    <row r="314" spans="1:25">
      <c r="A314" t="s">
        <v>3641</v>
      </c>
      <c r="B314" t="s">
        <v>3642</v>
      </c>
      <c r="C314" t="s">
        <v>3643</v>
      </c>
      <c r="D314" t="s">
        <v>2492</v>
      </c>
      <c r="E314">
        <v>141</v>
      </c>
      <c r="F314" t="s">
        <v>3571</v>
      </c>
      <c r="G314" t="s">
        <v>3572</v>
      </c>
      <c r="H314" t="s">
        <v>156</v>
      </c>
      <c r="I314">
        <v>60</v>
      </c>
      <c r="J314">
        <v>1</v>
      </c>
      <c r="K314">
        <v>1</v>
      </c>
      <c r="L314">
        <v>1</v>
      </c>
      <c r="M314">
        <v>1</v>
      </c>
      <c r="N314">
        <v>1</v>
      </c>
      <c r="O314">
        <v>1</v>
      </c>
      <c r="P314">
        <v>1</v>
      </c>
      <c r="Q314" t="s">
        <v>3572</v>
      </c>
      <c r="R314">
        <v>0</v>
      </c>
      <c r="S314">
        <v>1</v>
      </c>
      <c r="T314" t="s">
        <v>2674</v>
      </c>
      <c r="U314" t="s">
        <v>2221</v>
      </c>
      <c r="V314" t="s">
        <v>2235</v>
      </c>
      <c r="W314">
        <v>103</v>
      </c>
      <c r="X314">
        <v>0</v>
      </c>
      <c r="Y314" t="s">
        <v>2920</v>
      </c>
    </row>
    <row r="315" spans="1:25">
      <c r="A315" t="s">
        <v>3644</v>
      </c>
      <c r="B315" t="s">
        <v>3645</v>
      </c>
      <c r="C315" t="s">
        <v>3646</v>
      </c>
      <c r="D315" t="s">
        <v>2434</v>
      </c>
      <c r="E315">
        <v>278</v>
      </c>
      <c r="F315" t="s">
        <v>3571</v>
      </c>
      <c r="G315" t="s">
        <v>3572</v>
      </c>
      <c r="H315" t="s">
        <v>156</v>
      </c>
      <c r="I315">
        <v>60</v>
      </c>
      <c r="J315">
        <v>1</v>
      </c>
      <c r="K315">
        <v>1</v>
      </c>
      <c r="L315">
        <v>1</v>
      </c>
      <c r="M315">
        <v>1</v>
      </c>
      <c r="N315">
        <v>1</v>
      </c>
      <c r="O315">
        <v>1</v>
      </c>
      <c r="P315">
        <v>1</v>
      </c>
      <c r="Q315" t="s">
        <v>3572</v>
      </c>
      <c r="R315">
        <v>0</v>
      </c>
      <c r="S315">
        <v>1</v>
      </c>
      <c r="T315" t="s">
        <v>2674</v>
      </c>
      <c r="U315" t="s">
        <v>2221</v>
      </c>
      <c r="V315" t="s">
        <v>2255</v>
      </c>
      <c r="W315">
        <v>168</v>
      </c>
      <c r="X315">
        <v>1</v>
      </c>
      <c r="Y315" t="s">
        <v>2920</v>
      </c>
    </row>
    <row r="316" spans="1:25">
      <c r="A316" t="s">
        <v>3647</v>
      </c>
      <c r="B316" t="s">
        <v>3648</v>
      </c>
      <c r="C316" t="s">
        <v>2259</v>
      </c>
      <c r="D316" t="s">
        <v>2463</v>
      </c>
      <c r="E316">
        <v>110</v>
      </c>
      <c r="F316" t="s">
        <v>3571</v>
      </c>
      <c r="G316" t="s">
        <v>3572</v>
      </c>
      <c r="H316" t="s">
        <v>156</v>
      </c>
      <c r="I316">
        <v>60</v>
      </c>
      <c r="J316">
        <v>1</v>
      </c>
      <c r="K316">
        <v>1</v>
      </c>
      <c r="L316">
        <v>1</v>
      </c>
      <c r="M316">
        <v>1</v>
      </c>
      <c r="N316">
        <v>1</v>
      </c>
      <c r="O316">
        <v>1</v>
      </c>
      <c r="P316">
        <v>1</v>
      </c>
      <c r="Q316" t="s">
        <v>3572</v>
      </c>
      <c r="R316">
        <v>0</v>
      </c>
      <c r="S316">
        <v>1</v>
      </c>
      <c r="T316" t="s">
        <v>2674</v>
      </c>
      <c r="U316" t="s">
        <v>2221</v>
      </c>
      <c r="V316" t="s">
        <v>2255</v>
      </c>
      <c r="W316">
        <v>76</v>
      </c>
      <c r="X316">
        <v>1</v>
      </c>
      <c r="Y316" t="s">
        <v>2920</v>
      </c>
    </row>
    <row r="317" spans="1:25">
      <c r="A317" t="s">
        <v>3649</v>
      </c>
      <c r="B317" t="s">
        <v>3650</v>
      </c>
      <c r="C317" t="s">
        <v>3651</v>
      </c>
      <c r="D317" t="s">
        <v>3652</v>
      </c>
      <c r="E317">
        <v>251</v>
      </c>
      <c r="F317" t="s">
        <v>3571</v>
      </c>
      <c r="G317" t="s">
        <v>3572</v>
      </c>
      <c r="H317" t="s">
        <v>156</v>
      </c>
      <c r="I317">
        <v>60</v>
      </c>
      <c r="J317">
        <v>1</v>
      </c>
      <c r="K317">
        <v>1</v>
      </c>
      <c r="L317">
        <v>1</v>
      </c>
      <c r="M317">
        <v>1</v>
      </c>
      <c r="N317">
        <v>1</v>
      </c>
      <c r="O317">
        <v>1</v>
      </c>
      <c r="P317">
        <v>1</v>
      </c>
      <c r="Q317" t="s">
        <v>3572</v>
      </c>
      <c r="R317">
        <v>0</v>
      </c>
      <c r="S317">
        <v>1</v>
      </c>
      <c r="T317" t="s">
        <v>2674</v>
      </c>
      <c r="U317" t="s">
        <v>2221</v>
      </c>
      <c r="V317" t="s">
        <v>2255</v>
      </c>
      <c r="W317">
        <v>155</v>
      </c>
      <c r="X317">
        <v>1</v>
      </c>
      <c r="Y317" t="s">
        <v>2920</v>
      </c>
    </row>
    <row r="318" spans="1:25">
      <c r="A318" t="s">
        <v>3653</v>
      </c>
      <c r="B318" t="s">
        <v>3654</v>
      </c>
      <c r="C318" t="s">
        <v>2160</v>
      </c>
      <c r="D318" t="s">
        <v>2484</v>
      </c>
      <c r="E318">
        <v>45</v>
      </c>
      <c r="F318" t="s">
        <v>3571</v>
      </c>
      <c r="G318" t="s">
        <v>3572</v>
      </c>
      <c r="H318" t="s">
        <v>156</v>
      </c>
      <c r="I318">
        <v>60</v>
      </c>
      <c r="J318">
        <v>1</v>
      </c>
      <c r="K318">
        <v>1</v>
      </c>
      <c r="L318">
        <v>1</v>
      </c>
      <c r="M318">
        <v>1</v>
      </c>
      <c r="N318">
        <v>1</v>
      </c>
      <c r="O318">
        <v>1</v>
      </c>
      <c r="P318">
        <v>1</v>
      </c>
      <c r="Q318" t="s">
        <v>3572</v>
      </c>
      <c r="R318">
        <v>0</v>
      </c>
      <c r="S318">
        <v>1</v>
      </c>
      <c r="T318" t="s">
        <v>2674</v>
      </c>
      <c r="U318" t="s">
        <v>2221</v>
      </c>
      <c r="V318" t="s">
        <v>2226</v>
      </c>
      <c r="W318">
        <v>26</v>
      </c>
      <c r="X318">
        <v>1</v>
      </c>
      <c r="Y318" t="s">
        <v>2920</v>
      </c>
    </row>
    <row r="319" spans="1:25">
      <c r="A319" t="s">
        <v>3655</v>
      </c>
      <c r="B319" t="s">
        <v>3656</v>
      </c>
      <c r="C319" t="s">
        <v>2233</v>
      </c>
      <c r="D319" t="s">
        <v>3657</v>
      </c>
      <c r="E319">
        <v>45</v>
      </c>
      <c r="F319" t="s">
        <v>3571</v>
      </c>
      <c r="G319" t="s">
        <v>3572</v>
      </c>
      <c r="H319" t="s">
        <v>156</v>
      </c>
      <c r="I319">
        <v>60</v>
      </c>
      <c r="J319">
        <v>1</v>
      </c>
      <c r="K319">
        <v>1</v>
      </c>
      <c r="L319">
        <v>1</v>
      </c>
      <c r="M319">
        <v>1</v>
      </c>
      <c r="N319">
        <v>1</v>
      </c>
      <c r="O319">
        <v>1</v>
      </c>
      <c r="P319">
        <v>1</v>
      </c>
      <c r="Q319" t="s">
        <v>3572</v>
      </c>
      <c r="R319">
        <v>0</v>
      </c>
      <c r="S319">
        <v>1</v>
      </c>
      <c r="T319" t="s">
        <v>2674</v>
      </c>
      <c r="U319" t="s">
        <v>2221</v>
      </c>
      <c r="V319" t="s">
        <v>2226</v>
      </c>
      <c r="W319">
        <v>26</v>
      </c>
      <c r="X319">
        <v>1</v>
      </c>
      <c r="Y319" t="s">
        <v>2920</v>
      </c>
    </row>
    <row r="320" spans="1:25">
      <c r="A320" t="s">
        <v>3658</v>
      </c>
      <c r="B320" t="s">
        <v>3659</v>
      </c>
      <c r="C320" t="s">
        <v>2156</v>
      </c>
      <c r="D320" t="s">
        <v>2506</v>
      </c>
      <c r="E320">
        <v>29</v>
      </c>
      <c r="F320" t="s">
        <v>3862</v>
      </c>
      <c r="G320" t="s">
        <v>3863</v>
      </c>
      <c r="H320" t="s">
        <v>156</v>
      </c>
      <c r="I320">
        <v>60</v>
      </c>
      <c r="J320">
        <v>1</v>
      </c>
      <c r="K320">
        <v>1</v>
      </c>
      <c r="L320">
        <v>1</v>
      </c>
      <c r="M320">
        <v>1</v>
      </c>
      <c r="N320">
        <v>1</v>
      </c>
      <c r="O320">
        <v>1</v>
      </c>
      <c r="P320">
        <v>1</v>
      </c>
      <c r="Q320" t="s">
        <v>3863</v>
      </c>
      <c r="R320">
        <v>0</v>
      </c>
      <c r="S320">
        <v>1</v>
      </c>
      <c r="T320" t="s">
        <v>2674</v>
      </c>
      <c r="U320" t="s">
        <v>2221</v>
      </c>
      <c r="V320" t="s">
        <v>2140</v>
      </c>
      <c r="W320">
        <v>16</v>
      </c>
      <c r="X320">
        <v>0</v>
      </c>
      <c r="Y320" t="s">
        <v>2920</v>
      </c>
    </row>
    <row r="321" spans="1:25">
      <c r="A321" t="s">
        <v>3660</v>
      </c>
      <c r="B321" t="s">
        <v>3661</v>
      </c>
      <c r="C321" t="s">
        <v>2525</v>
      </c>
      <c r="D321" t="s">
        <v>3662</v>
      </c>
      <c r="E321">
        <v>70</v>
      </c>
      <c r="F321" t="s">
        <v>3571</v>
      </c>
      <c r="G321" t="s">
        <v>3572</v>
      </c>
      <c r="H321" t="s">
        <v>156</v>
      </c>
      <c r="I321">
        <v>60</v>
      </c>
      <c r="J321">
        <v>1</v>
      </c>
      <c r="K321">
        <v>1</v>
      </c>
      <c r="L321">
        <v>1</v>
      </c>
      <c r="M321">
        <v>1</v>
      </c>
      <c r="N321">
        <v>1</v>
      </c>
      <c r="O321">
        <v>1</v>
      </c>
      <c r="P321">
        <v>1</v>
      </c>
      <c r="Q321" t="s">
        <v>3572</v>
      </c>
      <c r="R321">
        <v>0</v>
      </c>
      <c r="S321">
        <v>1</v>
      </c>
      <c r="T321" t="s">
        <v>2674</v>
      </c>
      <c r="U321" t="s">
        <v>2221</v>
      </c>
      <c r="V321" t="s">
        <v>2254</v>
      </c>
      <c r="W321">
        <v>47</v>
      </c>
      <c r="X321">
        <v>0</v>
      </c>
      <c r="Y321" t="s">
        <v>2920</v>
      </c>
    </row>
    <row r="322" spans="1:25">
      <c r="A322" t="s">
        <v>3663</v>
      </c>
      <c r="B322" t="s">
        <v>3664</v>
      </c>
      <c r="C322" t="s">
        <v>2594</v>
      </c>
      <c r="D322" t="s">
        <v>2529</v>
      </c>
      <c r="E322">
        <v>336</v>
      </c>
      <c r="F322" t="s">
        <v>4021</v>
      </c>
      <c r="G322" t="s">
        <v>4022</v>
      </c>
      <c r="H322" t="s">
        <v>156</v>
      </c>
      <c r="I322">
        <v>50</v>
      </c>
      <c r="J322">
        <v>1</v>
      </c>
      <c r="K322">
        <v>1</v>
      </c>
      <c r="L322">
        <v>1</v>
      </c>
      <c r="M322">
        <v>0</v>
      </c>
      <c r="N322">
        <v>1</v>
      </c>
      <c r="O322">
        <v>1</v>
      </c>
      <c r="P322">
        <v>1</v>
      </c>
      <c r="Q322" t="s">
        <v>4022</v>
      </c>
      <c r="R322">
        <v>0</v>
      </c>
      <c r="S322">
        <v>1</v>
      </c>
      <c r="T322" t="s">
        <v>2674</v>
      </c>
      <c r="U322" t="s">
        <v>2224</v>
      </c>
      <c r="V322" t="s">
        <v>2223</v>
      </c>
      <c r="W322">
        <v>96</v>
      </c>
      <c r="X322">
        <v>1</v>
      </c>
      <c r="Y322" t="s">
        <v>2920</v>
      </c>
    </row>
    <row r="323" spans="1:25">
      <c r="A323" t="s">
        <v>3665</v>
      </c>
      <c r="B323" t="s">
        <v>3666</v>
      </c>
      <c r="C323" t="s">
        <v>3667</v>
      </c>
      <c r="D323" t="s">
        <v>2238</v>
      </c>
      <c r="E323">
        <v>137</v>
      </c>
      <c r="F323" t="s">
        <v>3571</v>
      </c>
      <c r="G323" t="s">
        <v>3572</v>
      </c>
      <c r="H323" t="s">
        <v>156</v>
      </c>
      <c r="I323">
        <v>60</v>
      </c>
      <c r="J323">
        <v>1</v>
      </c>
      <c r="K323">
        <v>1</v>
      </c>
      <c r="L323">
        <v>1</v>
      </c>
      <c r="M323">
        <v>1</v>
      </c>
      <c r="N323">
        <v>1</v>
      </c>
      <c r="O323">
        <v>1</v>
      </c>
      <c r="P323">
        <v>1</v>
      </c>
      <c r="Q323" t="s">
        <v>3572</v>
      </c>
      <c r="R323">
        <v>0</v>
      </c>
      <c r="S323">
        <v>1</v>
      </c>
      <c r="T323" t="s">
        <v>2674</v>
      </c>
      <c r="U323" t="s">
        <v>2221</v>
      </c>
      <c r="V323" t="s">
        <v>2235</v>
      </c>
      <c r="W323">
        <v>103</v>
      </c>
      <c r="X323">
        <v>1</v>
      </c>
      <c r="Y323" t="s">
        <v>2920</v>
      </c>
    </row>
    <row r="324" spans="1:25">
      <c r="A324" t="s">
        <v>3668</v>
      </c>
      <c r="B324" t="s">
        <v>3669</v>
      </c>
      <c r="C324" t="s">
        <v>2400</v>
      </c>
      <c r="D324" t="s">
        <v>2281</v>
      </c>
      <c r="E324">
        <v>43</v>
      </c>
      <c r="F324" t="s">
        <v>3571</v>
      </c>
      <c r="G324" t="s">
        <v>3572</v>
      </c>
      <c r="H324" t="s">
        <v>156</v>
      </c>
      <c r="I324">
        <v>50</v>
      </c>
      <c r="J324">
        <v>1</v>
      </c>
      <c r="K324">
        <v>1</v>
      </c>
      <c r="L324">
        <v>1</v>
      </c>
      <c r="M324">
        <v>1</v>
      </c>
      <c r="N324">
        <v>1</v>
      </c>
      <c r="O324">
        <v>1</v>
      </c>
      <c r="P324">
        <v>1</v>
      </c>
      <c r="Q324" t="s">
        <v>3572</v>
      </c>
      <c r="R324">
        <v>0</v>
      </c>
      <c r="S324">
        <v>1</v>
      </c>
      <c r="T324" t="s">
        <v>2674</v>
      </c>
      <c r="U324" t="s">
        <v>2221</v>
      </c>
      <c r="V324" t="s">
        <v>2370</v>
      </c>
      <c r="W324">
        <v>32</v>
      </c>
      <c r="X324">
        <v>0</v>
      </c>
      <c r="Y324" t="s">
        <v>2920</v>
      </c>
    </row>
    <row r="325" spans="1:25">
      <c r="A325" t="s">
        <v>3670</v>
      </c>
      <c r="B325" t="s">
        <v>3671</v>
      </c>
      <c r="C325" t="s">
        <v>3672</v>
      </c>
      <c r="D325" t="s">
        <v>3673</v>
      </c>
      <c r="E325">
        <v>208</v>
      </c>
      <c r="F325" t="s">
        <v>3571</v>
      </c>
      <c r="G325" t="s">
        <v>3572</v>
      </c>
      <c r="H325" t="s">
        <v>156</v>
      </c>
      <c r="I325">
        <v>60</v>
      </c>
      <c r="J325">
        <v>1</v>
      </c>
      <c r="K325">
        <v>1</v>
      </c>
      <c r="L325">
        <v>1</v>
      </c>
      <c r="M325">
        <v>1</v>
      </c>
      <c r="N325">
        <v>1</v>
      </c>
      <c r="O325">
        <v>1</v>
      </c>
      <c r="P325">
        <v>1</v>
      </c>
      <c r="Q325" t="s">
        <v>3572</v>
      </c>
      <c r="R325">
        <v>0</v>
      </c>
      <c r="S325">
        <v>1</v>
      </c>
      <c r="T325" t="s">
        <v>2674</v>
      </c>
      <c r="U325" t="s">
        <v>2221</v>
      </c>
      <c r="V325" t="s">
        <v>2255</v>
      </c>
      <c r="W325">
        <v>143</v>
      </c>
      <c r="X325">
        <v>1</v>
      </c>
      <c r="Y325" t="s">
        <v>2920</v>
      </c>
    </row>
    <row r="326" spans="1:25">
      <c r="A326" t="s">
        <v>3674</v>
      </c>
      <c r="B326" t="s">
        <v>3675</v>
      </c>
      <c r="C326" t="s">
        <v>2156</v>
      </c>
      <c r="D326" t="s">
        <v>2333</v>
      </c>
      <c r="E326">
        <v>29</v>
      </c>
      <c r="F326" t="s">
        <v>3571</v>
      </c>
      <c r="G326" t="s">
        <v>3572</v>
      </c>
      <c r="H326" t="s">
        <v>155</v>
      </c>
      <c r="I326">
        <v>60</v>
      </c>
      <c r="J326">
        <v>1</v>
      </c>
      <c r="K326">
        <v>1</v>
      </c>
      <c r="L326">
        <v>1</v>
      </c>
      <c r="M326">
        <v>1</v>
      </c>
      <c r="N326">
        <v>1</v>
      </c>
      <c r="O326">
        <v>1</v>
      </c>
      <c r="P326">
        <v>1</v>
      </c>
      <c r="Q326" t="s">
        <v>3572</v>
      </c>
      <c r="R326">
        <v>0</v>
      </c>
      <c r="S326">
        <v>1</v>
      </c>
      <c r="T326" t="s">
        <v>2674</v>
      </c>
      <c r="U326" t="s">
        <v>2221</v>
      </c>
      <c r="V326" t="s">
        <v>2140</v>
      </c>
      <c r="W326">
        <v>16</v>
      </c>
      <c r="X326">
        <v>0</v>
      </c>
      <c r="Y326" t="s">
        <v>2819</v>
      </c>
    </row>
    <row r="327" spans="1:25">
      <c r="A327" t="s">
        <v>3676</v>
      </c>
      <c r="B327" t="s">
        <v>3677</v>
      </c>
      <c r="C327" t="s">
        <v>3678</v>
      </c>
      <c r="D327" t="s">
        <v>2285</v>
      </c>
      <c r="E327">
        <v>199</v>
      </c>
      <c r="F327" t="s">
        <v>3571</v>
      </c>
      <c r="G327" t="s">
        <v>3572</v>
      </c>
      <c r="H327" t="s">
        <v>156</v>
      </c>
      <c r="I327">
        <v>60</v>
      </c>
      <c r="J327">
        <v>1</v>
      </c>
      <c r="K327">
        <v>1</v>
      </c>
      <c r="L327">
        <v>1</v>
      </c>
      <c r="M327">
        <v>1</v>
      </c>
      <c r="N327">
        <v>1</v>
      </c>
      <c r="O327">
        <v>1</v>
      </c>
      <c r="P327">
        <v>1</v>
      </c>
      <c r="Q327" t="s">
        <v>3572</v>
      </c>
      <c r="R327">
        <v>0</v>
      </c>
      <c r="S327">
        <v>1</v>
      </c>
      <c r="T327" t="s">
        <v>2674</v>
      </c>
      <c r="U327" t="s">
        <v>2221</v>
      </c>
      <c r="V327" t="s">
        <v>2235</v>
      </c>
      <c r="W327">
        <v>131</v>
      </c>
      <c r="X327">
        <v>1</v>
      </c>
      <c r="Y327" t="s">
        <v>2920</v>
      </c>
    </row>
    <row r="328" spans="1:25">
      <c r="A328" t="s">
        <v>3679</v>
      </c>
      <c r="B328" t="s">
        <v>3680</v>
      </c>
      <c r="C328" t="s">
        <v>3681</v>
      </c>
      <c r="D328" t="s">
        <v>2270</v>
      </c>
      <c r="E328">
        <v>178</v>
      </c>
      <c r="F328" t="s">
        <v>3571</v>
      </c>
      <c r="G328" t="s">
        <v>3572</v>
      </c>
      <c r="H328" t="s">
        <v>156</v>
      </c>
      <c r="I328">
        <v>60</v>
      </c>
      <c r="J328">
        <v>1</v>
      </c>
      <c r="K328">
        <v>1</v>
      </c>
      <c r="L328">
        <v>1</v>
      </c>
      <c r="M328">
        <v>1</v>
      </c>
      <c r="N328">
        <v>1</v>
      </c>
      <c r="O328">
        <v>1</v>
      </c>
      <c r="P328">
        <v>1</v>
      </c>
      <c r="Q328" t="s">
        <v>3572</v>
      </c>
      <c r="R328">
        <v>0</v>
      </c>
      <c r="S328">
        <v>1</v>
      </c>
      <c r="T328" t="s">
        <v>2674</v>
      </c>
      <c r="U328" t="s">
        <v>2221</v>
      </c>
      <c r="V328" t="s">
        <v>2261</v>
      </c>
      <c r="W328">
        <v>109</v>
      </c>
      <c r="X328">
        <v>0</v>
      </c>
      <c r="Y328" t="s">
        <v>2920</v>
      </c>
    </row>
    <row r="329" spans="1:25">
      <c r="A329" t="s">
        <v>3682</v>
      </c>
      <c r="B329" t="s">
        <v>3683</v>
      </c>
      <c r="C329" t="s">
        <v>2274</v>
      </c>
      <c r="D329" t="s">
        <v>2277</v>
      </c>
      <c r="E329">
        <v>166</v>
      </c>
      <c r="F329" t="s">
        <v>3571</v>
      </c>
      <c r="G329" t="s">
        <v>3572</v>
      </c>
      <c r="H329" t="s">
        <v>156</v>
      </c>
      <c r="I329">
        <v>60</v>
      </c>
      <c r="J329">
        <v>1</v>
      </c>
      <c r="K329">
        <v>1</v>
      </c>
      <c r="L329">
        <v>1</v>
      </c>
      <c r="M329">
        <v>1</v>
      </c>
      <c r="N329">
        <v>1</v>
      </c>
      <c r="O329">
        <v>1</v>
      </c>
      <c r="P329">
        <v>1</v>
      </c>
      <c r="Q329" t="s">
        <v>3572</v>
      </c>
      <c r="R329">
        <v>0</v>
      </c>
      <c r="S329">
        <v>1</v>
      </c>
      <c r="T329" t="s">
        <v>2674</v>
      </c>
      <c r="U329" t="s">
        <v>2221</v>
      </c>
      <c r="V329" t="s">
        <v>2261</v>
      </c>
      <c r="W329">
        <v>105</v>
      </c>
      <c r="X329">
        <v>1</v>
      </c>
      <c r="Y329" t="s">
        <v>2920</v>
      </c>
    </row>
    <row r="330" spans="1:25">
      <c r="A330" t="s">
        <v>3684</v>
      </c>
      <c r="B330" t="s">
        <v>3685</v>
      </c>
      <c r="C330" t="s">
        <v>2156</v>
      </c>
      <c r="D330" t="s">
        <v>2283</v>
      </c>
      <c r="E330">
        <v>29</v>
      </c>
      <c r="F330" t="s">
        <v>3571</v>
      </c>
      <c r="G330" t="s">
        <v>3572</v>
      </c>
      <c r="H330" t="s">
        <v>155</v>
      </c>
      <c r="I330">
        <v>60</v>
      </c>
      <c r="J330">
        <v>1</v>
      </c>
      <c r="K330">
        <v>1</v>
      </c>
      <c r="L330">
        <v>1</v>
      </c>
      <c r="M330">
        <v>1</v>
      </c>
      <c r="N330">
        <v>1</v>
      </c>
      <c r="O330">
        <v>1</v>
      </c>
      <c r="P330">
        <v>1</v>
      </c>
      <c r="Q330" t="s">
        <v>3572</v>
      </c>
      <c r="R330">
        <v>0</v>
      </c>
      <c r="S330">
        <v>1</v>
      </c>
      <c r="T330" t="s">
        <v>2674</v>
      </c>
      <c r="U330" t="s">
        <v>2221</v>
      </c>
      <c r="V330" t="s">
        <v>2140</v>
      </c>
      <c r="W330">
        <v>16</v>
      </c>
      <c r="X330">
        <v>0</v>
      </c>
      <c r="Y330" t="s">
        <v>2819</v>
      </c>
    </row>
    <row r="331" spans="1:25">
      <c r="A331" t="s">
        <v>3686</v>
      </c>
      <c r="B331" t="s">
        <v>3687</v>
      </c>
      <c r="C331" t="s">
        <v>3688</v>
      </c>
      <c r="D331" t="s">
        <v>3689</v>
      </c>
      <c r="E331">
        <v>237</v>
      </c>
      <c r="F331" t="s">
        <v>3571</v>
      </c>
      <c r="G331" t="s">
        <v>3572</v>
      </c>
      <c r="H331" t="s">
        <v>156</v>
      </c>
      <c r="I331">
        <v>60</v>
      </c>
      <c r="J331">
        <v>1</v>
      </c>
      <c r="K331">
        <v>1</v>
      </c>
      <c r="L331">
        <v>1</v>
      </c>
      <c r="M331">
        <v>1</v>
      </c>
      <c r="N331">
        <v>1</v>
      </c>
      <c r="O331">
        <v>1</v>
      </c>
      <c r="P331">
        <v>1</v>
      </c>
      <c r="Q331" t="s">
        <v>3572</v>
      </c>
      <c r="R331">
        <v>0</v>
      </c>
      <c r="S331">
        <v>1</v>
      </c>
      <c r="T331" t="s">
        <v>2674</v>
      </c>
      <c r="U331" t="s">
        <v>2221</v>
      </c>
      <c r="V331" t="s">
        <v>2223</v>
      </c>
      <c r="W331">
        <v>77</v>
      </c>
      <c r="X331">
        <v>1</v>
      </c>
      <c r="Y331" t="s">
        <v>2920</v>
      </c>
    </row>
    <row r="332" spans="1:25">
      <c r="A332" t="s">
        <v>3690</v>
      </c>
      <c r="B332" t="s">
        <v>3691</v>
      </c>
      <c r="C332" t="s">
        <v>2165</v>
      </c>
      <c r="D332" t="s">
        <v>3692</v>
      </c>
      <c r="E332">
        <v>0</v>
      </c>
      <c r="F332" t="s">
        <v>2536</v>
      </c>
      <c r="G332" t="s">
        <v>2537</v>
      </c>
      <c r="H332" t="s">
        <v>148</v>
      </c>
      <c r="I332">
        <v>90</v>
      </c>
      <c r="J332">
        <v>0</v>
      </c>
      <c r="K332">
        <v>2</v>
      </c>
      <c r="L332">
        <v>0</v>
      </c>
      <c r="M332">
        <v>0</v>
      </c>
      <c r="N332">
        <v>0</v>
      </c>
      <c r="O332">
        <v>0</v>
      </c>
      <c r="P332">
        <v>0</v>
      </c>
      <c r="Q332" t="s">
        <v>2537</v>
      </c>
      <c r="R332">
        <v>0</v>
      </c>
      <c r="S332">
        <v>0</v>
      </c>
      <c r="T332" t="s">
        <v>3250</v>
      </c>
      <c r="U332" t="s">
        <v>2221</v>
      </c>
      <c r="V332" t="s">
        <v>2228</v>
      </c>
      <c r="W332">
        <v>0</v>
      </c>
      <c r="X332">
        <v>0</v>
      </c>
      <c r="Y332" t="s">
        <v>2526</v>
      </c>
    </row>
    <row r="333" spans="1:25">
      <c r="A333" t="s">
        <v>3693</v>
      </c>
      <c r="B333" t="s">
        <v>3694</v>
      </c>
      <c r="C333" t="s">
        <v>2160</v>
      </c>
      <c r="D333" t="s">
        <v>3695</v>
      </c>
      <c r="E333">
        <v>45</v>
      </c>
      <c r="F333" t="s">
        <v>3862</v>
      </c>
      <c r="G333" t="s">
        <v>3863</v>
      </c>
      <c r="H333" t="s">
        <v>156</v>
      </c>
      <c r="I333">
        <v>50</v>
      </c>
      <c r="J333">
        <v>1</v>
      </c>
      <c r="K333">
        <v>1</v>
      </c>
      <c r="L333">
        <v>1</v>
      </c>
      <c r="M333">
        <v>1</v>
      </c>
      <c r="N333">
        <v>1</v>
      </c>
      <c r="O333">
        <v>1</v>
      </c>
      <c r="P333">
        <v>1</v>
      </c>
      <c r="Q333" t="s">
        <v>3863</v>
      </c>
      <c r="R333">
        <v>0</v>
      </c>
      <c r="S333">
        <v>1</v>
      </c>
      <c r="T333" t="s">
        <v>2674</v>
      </c>
      <c r="U333" t="s">
        <v>2221</v>
      </c>
      <c r="V333" t="s">
        <v>2226</v>
      </c>
      <c r="W333">
        <v>26</v>
      </c>
      <c r="X333">
        <v>1</v>
      </c>
      <c r="Y333" t="s">
        <v>2920</v>
      </c>
    </row>
    <row r="334" spans="1:25">
      <c r="A334" t="s">
        <v>3696</v>
      </c>
      <c r="B334" t="s">
        <v>3697</v>
      </c>
      <c r="C334" t="s">
        <v>3698</v>
      </c>
      <c r="D334" t="s">
        <v>3699</v>
      </c>
      <c r="E334">
        <v>100</v>
      </c>
      <c r="F334" t="s">
        <v>3862</v>
      </c>
      <c r="G334" t="s">
        <v>3863</v>
      </c>
      <c r="H334" t="s">
        <v>156</v>
      </c>
      <c r="I334">
        <v>60</v>
      </c>
      <c r="J334">
        <v>1</v>
      </c>
      <c r="K334">
        <v>1</v>
      </c>
      <c r="L334">
        <v>1</v>
      </c>
      <c r="M334">
        <v>1</v>
      </c>
      <c r="N334">
        <v>1</v>
      </c>
      <c r="O334">
        <v>1</v>
      </c>
      <c r="P334">
        <v>1</v>
      </c>
      <c r="Q334" t="s">
        <v>3863</v>
      </c>
      <c r="R334">
        <v>0</v>
      </c>
      <c r="S334">
        <v>1</v>
      </c>
      <c r="T334" t="s">
        <v>2674</v>
      </c>
      <c r="U334" t="s">
        <v>2221</v>
      </c>
      <c r="V334" t="s">
        <v>2284</v>
      </c>
      <c r="W334">
        <v>70</v>
      </c>
      <c r="X334">
        <v>0</v>
      </c>
      <c r="Y334" t="s">
        <v>2920</v>
      </c>
    </row>
    <row r="335" spans="1:25">
      <c r="A335" t="s">
        <v>3700</v>
      </c>
      <c r="B335" t="s">
        <v>3701</v>
      </c>
      <c r="C335" t="s">
        <v>3702</v>
      </c>
      <c r="D335" t="s">
        <v>2577</v>
      </c>
      <c r="E335">
        <v>176</v>
      </c>
      <c r="F335" t="s">
        <v>3862</v>
      </c>
      <c r="G335" t="s">
        <v>3863</v>
      </c>
      <c r="H335" t="s">
        <v>156</v>
      </c>
      <c r="I335">
        <v>60</v>
      </c>
      <c r="J335">
        <v>1</v>
      </c>
      <c r="K335">
        <v>1</v>
      </c>
      <c r="L335">
        <v>1</v>
      </c>
      <c r="M335">
        <v>1</v>
      </c>
      <c r="N335">
        <v>1</v>
      </c>
      <c r="O335">
        <v>1</v>
      </c>
      <c r="P335">
        <v>1</v>
      </c>
      <c r="Q335" t="s">
        <v>3863</v>
      </c>
      <c r="R335">
        <v>0</v>
      </c>
      <c r="S335">
        <v>1</v>
      </c>
      <c r="T335" t="s">
        <v>2674</v>
      </c>
      <c r="U335" t="s">
        <v>2221</v>
      </c>
      <c r="V335" t="s">
        <v>2141</v>
      </c>
      <c r="W335">
        <v>120</v>
      </c>
      <c r="X335">
        <v>0</v>
      </c>
      <c r="Y335" t="s">
        <v>2920</v>
      </c>
    </row>
    <row r="336" spans="1:25">
      <c r="A336" t="s">
        <v>3703</v>
      </c>
      <c r="B336" t="s">
        <v>3704</v>
      </c>
      <c r="C336" t="s">
        <v>2371</v>
      </c>
      <c r="D336" t="s">
        <v>2508</v>
      </c>
      <c r="E336">
        <v>49</v>
      </c>
      <c r="F336" t="s">
        <v>3705</v>
      </c>
      <c r="G336" t="s">
        <v>3706</v>
      </c>
      <c r="H336" t="s">
        <v>148</v>
      </c>
      <c r="I336">
        <v>90</v>
      </c>
      <c r="J336">
        <v>1</v>
      </c>
      <c r="K336">
        <v>1</v>
      </c>
      <c r="L336">
        <v>1</v>
      </c>
      <c r="M336">
        <v>1</v>
      </c>
      <c r="N336">
        <v>0</v>
      </c>
      <c r="O336">
        <v>1</v>
      </c>
      <c r="P336">
        <v>1</v>
      </c>
      <c r="Q336" t="s">
        <v>3706</v>
      </c>
      <c r="R336">
        <v>0</v>
      </c>
      <c r="S336">
        <v>1</v>
      </c>
      <c r="T336" t="s">
        <v>3379</v>
      </c>
      <c r="U336" t="s">
        <v>2221</v>
      </c>
      <c r="V336" t="s">
        <v>2370</v>
      </c>
      <c r="W336">
        <v>42</v>
      </c>
      <c r="X336">
        <v>0</v>
      </c>
      <c r="Y336" t="s">
        <v>2526</v>
      </c>
    </row>
    <row r="337" spans="1:25">
      <c r="A337" t="s">
        <v>3707</v>
      </c>
      <c r="B337" t="s">
        <v>3708</v>
      </c>
      <c r="C337" t="s">
        <v>3709</v>
      </c>
      <c r="D337" t="s">
        <v>3710</v>
      </c>
      <c r="E337">
        <v>168</v>
      </c>
      <c r="F337" t="s">
        <v>3711</v>
      </c>
      <c r="G337" t="s">
        <v>3712</v>
      </c>
      <c r="H337" t="s">
        <v>155</v>
      </c>
      <c r="I337">
        <v>90</v>
      </c>
      <c r="J337">
        <v>1</v>
      </c>
      <c r="K337">
        <v>1</v>
      </c>
      <c r="L337">
        <v>1</v>
      </c>
      <c r="M337">
        <v>1</v>
      </c>
      <c r="N337">
        <v>1</v>
      </c>
      <c r="O337">
        <v>1</v>
      </c>
      <c r="P337">
        <v>1</v>
      </c>
      <c r="Q337" t="s">
        <v>3712</v>
      </c>
      <c r="R337">
        <v>0</v>
      </c>
      <c r="S337">
        <v>1</v>
      </c>
      <c r="T337" t="s">
        <v>2674</v>
      </c>
      <c r="U337" t="s">
        <v>2221</v>
      </c>
      <c r="V337" t="s">
        <v>2303</v>
      </c>
      <c r="W337">
        <v>148</v>
      </c>
      <c r="X337">
        <v>0</v>
      </c>
      <c r="Y337" t="s">
        <v>2819</v>
      </c>
    </row>
    <row r="338" spans="1:25">
      <c r="A338" t="s">
        <v>3713</v>
      </c>
      <c r="B338" t="s">
        <v>3714</v>
      </c>
      <c r="C338" t="s">
        <v>2291</v>
      </c>
      <c r="D338" t="s">
        <v>2301</v>
      </c>
      <c r="E338">
        <v>0</v>
      </c>
      <c r="F338" t="s">
        <v>3711</v>
      </c>
      <c r="G338" t="s">
        <v>3712</v>
      </c>
      <c r="H338" t="s">
        <v>154</v>
      </c>
      <c r="I338">
        <v>90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 t="s">
        <v>3712</v>
      </c>
      <c r="R338">
        <v>0</v>
      </c>
      <c r="S338">
        <v>0</v>
      </c>
      <c r="T338" t="s">
        <v>3372</v>
      </c>
      <c r="U338" t="s">
        <v>2221</v>
      </c>
      <c r="V338" t="s">
        <v>2289</v>
      </c>
      <c r="W338">
        <v>0</v>
      </c>
      <c r="X338">
        <v>0</v>
      </c>
      <c r="Y338" t="s">
        <v>2800</v>
      </c>
    </row>
    <row r="339" spans="1:25">
      <c r="A339" t="s">
        <v>3715</v>
      </c>
      <c r="B339" t="s">
        <v>3716</v>
      </c>
      <c r="C339" t="s">
        <v>2400</v>
      </c>
      <c r="D339" t="s">
        <v>3717</v>
      </c>
      <c r="E339">
        <v>43</v>
      </c>
      <c r="F339" t="s">
        <v>3711</v>
      </c>
      <c r="G339" t="s">
        <v>3712</v>
      </c>
      <c r="H339" t="s">
        <v>154</v>
      </c>
      <c r="I339">
        <v>90</v>
      </c>
      <c r="J339">
        <v>1</v>
      </c>
      <c r="K339">
        <v>1</v>
      </c>
      <c r="L339">
        <v>1</v>
      </c>
      <c r="M339">
        <v>1</v>
      </c>
      <c r="N339">
        <v>1</v>
      </c>
      <c r="O339">
        <v>1</v>
      </c>
      <c r="P339">
        <v>1</v>
      </c>
      <c r="Q339" t="s">
        <v>3712</v>
      </c>
      <c r="R339">
        <v>0</v>
      </c>
      <c r="S339">
        <v>1</v>
      </c>
      <c r="T339" t="s">
        <v>2674</v>
      </c>
      <c r="U339" t="s">
        <v>2221</v>
      </c>
      <c r="V339" t="s">
        <v>2370</v>
      </c>
      <c r="W339">
        <v>32</v>
      </c>
      <c r="X339">
        <v>0</v>
      </c>
      <c r="Y339" t="s">
        <v>2800</v>
      </c>
    </row>
    <row r="340" spans="1:25">
      <c r="A340" t="s">
        <v>3718</v>
      </c>
      <c r="B340" t="s">
        <v>3719</v>
      </c>
      <c r="C340" t="s">
        <v>3720</v>
      </c>
      <c r="D340" t="s">
        <v>2415</v>
      </c>
      <c r="E340">
        <v>173</v>
      </c>
      <c r="F340" t="s">
        <v>3711</v>
      </c>
      <c r="G340" t="s">
        <v>3712</v>
      </c>
      <c r="H340" t="s">
        <v>155</v>
      </c>
      <c r="I340">
        <v>90</v>
      </c>
      <c r="J340">
        <v>1</v>
      </c>
      <c r="K340">
        <v>1</v>
      </c>
      <c r="L340">
        <v>1</v>
      </c>
      <c r="M340">
        <v>1</v>
      </c>
      <c r="N340">
        <v>1</v>
      </c>
      <c r="O340">
        <v>1</v>
      </c>
      <c r="P340">
        <v>1</v>
      </c>
      <c r="Q340" t="s">
        <v>3712</v>
      </c>
      <c r="R340">
        <v>0</v>
      </c>
      <c r="S340">
        <v>1</v>
      </c>
      <c r="T340" t="s">
        <v>2674</v>
      </c>
      <c r="U340" t="s">
        <v>2221</v>
      </c>
      <c r="V340" t="s">
        <v>2307</v>
      </c>
      <c r="W340">
        <v>152</v>
      </c>
      <c r="X340">
        <v>0</v>
      </c>
      <c r="Y340" t="s">
        <v>2819</v>
      </c>
    </row>
    <row r="341" spans="1:25">
      <c r="A341" t="s">
        <v>3721</v>
      </c>
      <c r="B341" t="s">
        <v>3722</v>
      </c>
      <c r="C341" t="s">
        <v>2371</v>
      </c>
      <c r="D341" t="s">
        <v>3723</v>
      </c>
      <c r="E341">
        <v>49</v>
      </c>
      <c r="F341" t="s">
        <v>3711</v>
      </c>
      <c r="G341" t="s">
        <v>3712</v>
      </c>
      <c r="H341" t="s">
        <v>154</v>
      </c>
      <c r="I341">
        <v>90</v>
      </c>
      <c r="J341">
        <v>1</v>
      </c>
      <c r="K341">
        <v>1</v>
      </c>
      <c r="L341">
        <v>1</v>
      </c>
      <c r="M341">
        <v>1</v>
      </c>
      <c r="N341">
        <v>1</v>
      </c>
      <c r="O341">
        <v>1</v>
      </c>
      <c r="P341">
        <v>1</v>
      </c>
      <c r="Q341" t="s">
        <v>3712</v>
      </c>
      <c r="R341">
        <v>0</v>
      </c>
      <c r="S341">
        <v>1</v>
      </c>
      <c r="T341" t="s">
        <v>2674</v>
      </c>
      <c r="U341" t="s">
        <v>2221</v>
      </c>
      <c r="V341" t="s">
        <v>2370</v>
      </c>
      <c r="W341">
        <v>42</v>
      </c>
      <c r="X341">
        <v>0</v>
      </c>
      <c r="Y341" t="s">
        <v>2800</v>
      </c>
    </row>
    <row r="342" spans="1:25">
      <c r="A342" t="s">
        <v>3724</v>
      </c>
      <c r="B342" t="s">
        <v>3725</v>
      </c>
      <c r="C342" t="s">
        <v>3726</v>
      </c>
      <c r="D342" t="s">
        <v>3727</v>
      </c>
      <c r="E342">
        <v>174</v>
      </c>
      <c r="F342" t="s">
        <v>2718</v>
      </c>
      <c r="G342" t="s">
        <v>2719</v>
      </c>
      <c r="H342" t="s">
        <v>154</v>
      </c>
      <c r="I342">
        <v>90</v>
      </c>
      <c r="J342">
        <v>1</v>
      </c>
      <c r="K342">
        <v>1</v>
      </c>
      <c r="L342">
        <v>1</v>
      </c>
      <c r="M342">
        <v>1</v>
      </c>
      <c r="N342">
        <v>1</v>
      </c>
      <c r="O342">
        <v>1</v>
      </c>
      <c r="P342">
        <v>1</v>
      </c>
      <c r="Q342" t="s">
        <v>2719</v>
      </c>
      <c r="R342">
        <v>0</v>
      </c>
      <c r="S342">
        <v>1</v>
      </c>
      <c r="T342" t="s">
        <v>2674</v>
      </c>
      <c r="U342" t="s">
        <v>2221</v>
      </c>
      <c r="V342" t="s">
        <v>2140</v>
      </c>
      <c r="W342">
        <v>96</v>
      </c>
      <c r="X342">
        <v>0</v>
      </c>
      <c r="Y342" t="s">
        <v>2800</v>
      </c>
    </row>
    <row r="343" spans="1:25">
      <c r="A343" t="s">
        <v>3728</v>
      </c>
      <c r="B343" t="s">
        <v>3729</v>
      </c>
      <c r="C343" t="s">
        <v>3730</v>
      </c>
      <c r="D343" t="s">
        <v>3731</v>
      </c>
      <c r="E343">
        <v>82</v>
      </c>
      <c r="F343" t="s">
        <v>2718</v>
      </c>
      <c r="G343" t="s">
        <v>2719</v>
      </c>
      <c r="H343" t="s">
        <v>154</v>
      </c>
      <c r="I343">
        <v>90</v>
      </c>
      <c r="J343">
        <v>1</v>
      </c>
      <c r="K343">
        <v>1</v>
      </c>
      <c r="L343">
        <v>1</v>
      </c>
      <c r="M343">
        <v>1</v>
      </c>
      <c r="N343">
        <v>1</v>
      </c>
      <c r="O343">
        <v>1</v>
      </c>
      <c r="P343">
        <v>1</v>
      </c>
      <c r="Q343" t="s">
        <v>2719</v>
      </c>
      <c r="R343">
        <v>0</v>
      </c>
      <c r="S343">
        <v>1</v>
      </c>
      <c r="T343" t="s">
        <v>2674</v>
      </c>
      <c r="U343" t="s">
        <v>2221</v>
      </c>
      <c r="V343" t="s">
        <v>2307</v>
      </c>
      <c r="W343">
        <v>70</v>
      </c>
      <c r="X343">
        <v>0</v>
      </c>
      <c r="Y343" t="s">
        <v>2800</v>
      </c>
    </row>
    <row r="344" spans="1:25">
      <c r="A344" t="s">
        <v>3732</v>
      </c>
      <c r="B344" t="s">
        <v>3733</v>
      </c>
      <c r="C344" t="s">
        <v>3734</v>
      </c>
      <c r="D344" t="s">
        <v>3735</v>
      </c>
      <c r="E344">
        <v>110</v>
      </c>
      <c r="F344" t="s">
        <v>2718</v>
      </c>
      <c r="G344" t="s">
        <v>2719</v>
      </c>
      <c r="H344" t="s">
        <v>154</v>
      </c>
      <c r="I344">
        <v>90</v>
      </c>
      <c r="J344">
        <v>1</v>
      </c>
      <c r="K344">
        <v>1</v>
      </c>
      <c r="L344">
        <v>1</v>
      </c>
      <c r="M344">
        <v>1</v>
      </c>
      <c r="N344">
        <v>1</v>
      </c>
      <c r="O344">
        <v>1</v>
      </c>
      <c r="P344">
        <v>1</v>
      </c>
      <c r="Q344" t="s">
        <v>2719</v>
      </c>
      <c r="R344">
        <v>0</v>
      </c>
      <c r="S344">
        <v>1</v>
      </c>
      <c r="T344" t="s">
        <v>2674</v>
      </c>
      <c r="U344" t="s">
        <v>2221</v>
      </c>
      <c r="V344" t="s">
        <v>2364</v>
      </c>
      <c r="W344">
        <v>71</v>
      </c>
      <c r="X344">
        <v>0</v>
      </c>
      <c r="Y344" t="s">
        <v>2800</v>
      </c>
    </row>
    <row r="345" spans="1:25">
      <c r="A345" t="s">
        <v>3736</v>
      </c>
      <c r="B345" t="s">
        <v>3737</v>
      </c>
      <c r="C345" t="s">
        <v>3738</v>
      </c>
      <c r="D345" t="s">
        <v>3739</v>
      </c>
      <c r="E345">
        <v>0</v>
      </c>
      <c r="F345" t="s">
        <v>2613</v>
      </c>
      <c r="G345" t="s">
        <v>2614</v>
      </c>
      <c r="H345" t="s">
        <v>150</v>
      </c>
      <c r="I345">
        <v>90</v>
      </c>
      <c r="J345">
        <v>1</v>
      </c>
      <c r="K345">
        <v>1</v>
      </c>
      <c r="L345">
        <v>0</v>
      </c>
      <c r="M345">
        <v>0</v>
      </c>
      <c r="N345">
        <v>0</v>
      </c>
      <c r="O345">
        <v>1</v>
      </c>
      <c r="P345">
        <v>0</v>
      </c>
      <c r="Q345" t="s">
        <v>2614</v>
      </c>
      <c r="R345">
        <v>0</v>
      </c>
      <c r="S345">
        <v>0</v>
      </c>
      <c r="T345" t="s">
        <v>3372</v>
      </c>
      <c r="U345" t="s">
        <v>2221</v>
      </c>
      <c r="V345" t="s">
        <v>2136</v>
      </c>
      <c r="W345">
        <v>0</v>
      </c>
      <c r="X345">
        <v>0</v>
      </c>
      <c r="Y345" t="s">
        <v>2556</v>
      </c>
    </row>
    <row r="346" spans="1:25">
      <c r="A346" t="s">
        <v>3740</v>
      </c>
      <c r="B346" t="s">
        <v>3741</v>
      </c>
      <c r="C346" t="s">
        <v>3742</v>
      </c>
      <c r="D346" t="s">
        <v>3743</v>
      </c>
      <c r="E346">
        <v>100</v>
      </c>
      <c r="F346" t="s">
        <v>3744</v>
      </c>
      <c r="G346" t="s">
        <v>3745</v>
      </c>
      <c r="H346" t="s">
        <v>152</v>
      </c>
      <c r="I346">
        <v>90</v>
      </c>
      <c r="J346">
        <v>1</v>
      </c>
      <c r="K346">
        <v>1</v>
      </c>
      <c r="L346">
        <v>1</v>
      </c>
      <c r="M346">
        <v>1</v>
      </c>
      <c r="N346">
        <v>0</v>
      </c>
      <c r="O346">
        <v>1</v>
      </c>
      <c r="P346">
        <v>1</v>
      </c>
      <c r="Q346" t="s">
        <v>3745</v>
      </c>
      <c r="R346">
        <v>0</v>
      </c>
      <c r="S346">
        <v>1</v>
      </c>
      <c r="T346" t="s">
        <v>3257</v>
      </c>
      <c r="U346" t="s">
        <v>2221</v>
      </c>
      <c r="V346" t="s">
        <v>2235</v>
      </c>
      <c r="W346">
        <v>62</v>
      </c>
      <c r="X346">
        <v>0</v>
      </c>
      <c r="Y346" t="s">
        <v>2615</v>
      </c>
    </row>
    <row r="347" spans="1:25">
      <c r="A347" t="s">
        <v>3746</v>
      </c>
      <c r="B347" t="s">
        <v>3747</v>
      </c>
      <c r="C347" t="s">
        <v>3748</v>
      </c>
      <c r="D347" t="s">
        <v>3749</v>
      </c>
      <c r="E347">
        <v>255</v>
      </c>
      <c r="F347" t="s">
        <v>3744</v>
      </c>
      <c r="G347" t="s">
        <v>3745</v>
      </c>
      <c r="H347" t="s">
        <v>152</v>
      </c>
      <c r="I347">
        <v>90</v>
      </c>
      <c r="J347">
        <v>1</v>
      </c>
      <c r="K347">
        <v>1</v>
      </c>
      <c r="L347">
        <v>1</v>
      </c>
      <c r="M347">
        <v>1</v>
      </c>
      <c r="N347">
        <v>0</v>
      </c>
      <c r="O347">
        <v>1</v>
      </c>
      <c r="P347">
        <v>1</v>
      </c>
      <c r="Q347" t="s">
        <v>3745</v>
      </c>
      <c r="R347">
        <v>0</v>
      </c>
      <c r="S347">
        <v>1</v>
      </c>
      <c r="T347" t="s">
        <v>3257</v>
      </c>
      <c r="U347" t="s">
        <v>2221</v>
      </c>
      <c r="V347" t="s">
        <v>2255</v>
      </c>
      <c r="W347">
        <v>162</v>
      </c>
      <c r="X347">
        <v>0</v>
      </c>
      <c r="Y347" t="s">
        <v>2615</v>
      </c>
    </row>
    <row r="348" spans="1:25">
      <c r="A348" t="s">
        <v>3750</v>
      </c>
      <c r="B348" t="s">
        <v>3751</v>
      </c>
      <c r="C348" t="s">
        <v>3752</v>
      </c>
      <c r="D348" t="s">
        <v>3753</v>
      </c>
      <c r="E348">
        <v>50</v>
      </c>
      <c r="F348" t="s">
        <v>3377</v>
      </c>
      <c r="G348" t="s">
        <v>3378</v>
      </c>
      <c r="H348" t="s">
        <v>157</v>
      </c>
      <c r="I348">
        <v>50</v>
      </c>
      <c r="J348">
        <v>1</v>
      </c>
      <c r="K348">
        <v>1</v>
      </c>
      <c r="L348">
        <v>1</v>
      </c>
      <c r="M348">
        <v>0</v>
      </c>
      <c r="N348">
        <v>1</v>
      </c>
      <c r="O348">
        <v>1</v>
      </c>
      <c r="P348">
        <v>1</v>
      </c>
      <c r="Q348" t="s">
        <v>3378</v>
      </c>
      <c r="R348">
        <v>0</v>
      </c>
      <c r="S348">
        <v>1</v>
      </c>
      <c r="T348" t="s">
        <v>2674</v>
      </c>
      <c r="U348" t="s">
        <v>2221</v>
      </c>
      <c r="V348" t="s">
        <v>2136</v>
      </c>
      <c r="W348">
        <v>31</v>
      </c>
      <c r="X348">
        <v>1</v>
      </c>
      <c r="Y348" t="s">
        <v>3246</v>
      </c>
    </row>
    <row r="349" spans="1:25">
      <c r="A349" t="s">
        <v>3754</v>
      </c>
      <c r="B349" t="s">
        <v>3755</v>
      </c>
      <c r="C349" t="s">
        <v>3756</v>
      </c>
      <c r="D349" t="s">
        <v>3757</v>
      </c>
      <c r="E349">
        <v>17</v>
      </c>
      <c r="F349" t="s">
        <v>3377</v>
      </c>
      <c r="G349" t="s">
        <v>3378</v>
      </c>
      <c r="H349" t="s">
        <v>157</v>
      </c>
      <c r="I349">
        <v>50</v>
      </c>
      <c r="J349">
        <v>1</v>
      </c>
      <c r="K349">
        <v>1</v>
      </c>
      <c r="L349">
        <v>1</v>
      </c>
      <c r="M349">
        <v>0</v>
      </c>
      <c r="N349">
        <v>1</v>
      </c>
      <c r="O349">
        <v>1</v>
      </c>
      <c r="P349">
        <v>1</v>
      </c>
      <c r="Q349" t="s">
        <v>3378</v>
      </c>
      <c r="R349">
        <v>0</v>
      </c>
      <c r="S349">
        <v>1</v>
      </c>
      <c r="T349" t="s">
        <v>2674</v>
      </c>
      <c r="U349" t="s">
        <v>2221</v>
      </c>
      <c r="V349" t="s">
        <v>2136</v>
      </c>
      <c r="W349">
        <v>12</v>
      </c>
      <c r="X349">
        <v>1</v>
      </c>
      <c r="Y349" t="s">
        <v>3246</v>
      </c>
    </row>
    <row r="350" spans="1:25">
      <c r="A350" t="s">
        <v>3758</v>
      </c>
      <c r="B350" t="s">
        <v>3759</v>
      </c>
      <c r="C350" t="s">
        <v>3760</v>
      </c>
      <c r="D350" t="s">
        <v>3761</v>
      </c>
      <c r="E350">
        <v>155</v>
      </c>
      <c r="F350" t="s">
        <v>3377</v>
      </c>
      <c r="G350" t="s">
        <v>3378</v>
      </c>
      <c r="H350" t="s">
        <v>157</v>
      </c>
      <c r="I350">
        <v>50</v>
      </c>
      <c r="J350">
        <v>1</v>
      </c>
      <c r="K350">
        <v>1</v>
      </c>
      <c r="L350">
        <v>1</v>
      </c>
      <c r="M350">
        <v>0</v>
      </c>
      <c r="N350">
        <v>1</v>
      </c>
      <c r="O350">
        <v>1</v>
      </c>
      <c r="P350">
        <v>1</v>
      </c>
      <c r="Q350" t="s">
        <v>3378</v>
      </c>
      <c r="R350">
        <v>0</v>
      </c>
      <c r="S350">
        <v>1</v>
      </c>
      <c r="T350" t="s">
        <v>2674</v>
      </c>
      <c r="U350" t="s">
        <v>2221</v>
      </c>
      <c r="V350" t="s">
        <v>2136</v>
      </c>
      <c r="W350">
        <v>94</v>
      </c>
      <c r="X350">
        <v>1</v>
      </c>
      <c r="Y350" t="s">
        <v>3246</v>
      </c>
    </row>
    <row r="351" spans="1:25">
      <c r="A351" t="s">
        <v>3762</v>
      </c>
      <c r="B351" t="s">
        <v>3763</v>
      </c>
      <c r="C351" t="s">
        <v>3563</v>
      </c>
      <c r="D351" t="s">
        <v>3764</v>
      </c>
      <c r="E351">
        <v>12</v>
      </c>
      <c r="F351" t="s">
        <v>3377</v>
      </c>
      <c r="G351" t="s">
        <v>3378</v>
      </c>
      <c r="H351" t="s">
        <v>157</v>
      </c>
      <c r="I351">
        <v>50</v>
      </c>
      <c r="J351">
        <v>3</v>
      </c>
      <c r="K351">
        <v>3</v>
      </c>
      <c r="L351">
        <v>0</v>
      </c>
      <c r="M351">
        <v>3</v>
      </c>
      <c r="N351">
        <v>0</v>
      </c>
      <c r="O351">
        <v>3</v>
      </c>
      <c r="P351">
        <v>0</v>
      </c>
      <c r="Q351" t="s">
        <v>3378</v>
      </c>
      <c r="R351">
        <v>0</v>
      </c>
      <c r="S351">
        <v>0</v>
      </c>
      <c r="T351" t="s">
        <v>3372</v>
      </c>
      <c r="U351" t="s">
        <v>2221</v>
      </c>
      <c r="V351" t="s">
        <v>2222</v>
      </c>
      <c r="W351">
        <v>3</v>
      </c>
      <c r="X351">
        <v>0</v>
      </c>
      <c r="Y351" t="s">
        <v>3246</v>
      </c>
    </row>
    <row r="352" spans="1:25">
      <c r="A352" t="s">
        <v>3765</v>
      </c>
      <c r="B352" t="s">
        <v>3766</v>
      </c>
      <c r="C352" t="s">
        <v>3767</v>
      </c>
      <c r="D352" t="s">
        <v>3768</v>
      </c>
      <c r="E352">
        <v>14</v>
      </c>
      <c r="F352" t="s">
        <v>3377</v>
      </c>
      <c r="G352" t="s">
        <v>3378</v>
      </c>
      <c r="H352" t="s">
        <v>157</v>
      </c>
      <c r="I352">
        <v>50</v>
      </c>
      <c r="J352">
        <v>1</v>
      </c>
      <c r="K352">
        <v>1</v>
      </c>
      <c r="L352">
        <v>1</v>
      </c>
      <c r="M352">
        <v>0</v>
      </c>
      <c r="N352">
        <v>1</v>
      </c>
      <c r="O352">
        <v>1</v>
      </c>
      <c r="P352">
        <v>1</v>
      </c>
      <c r="Q352" t="s">
        <v>3378</v>
      </c>
      <c r="R352">
        <v>0</v>
      </c>
      <c r="S352">
        <v>1</v>
      </c>
      <c r="T352" t="s">
        <v>2674</v>
      </c>
      <c r="U352" t="s">
        <v>2221</v>
      </c>
      <c r="V352" t="s">
        <v>2136</v>
      </c>
      <c r="W352">
        <v>10</v>
      </c>
      <c r="X352">
        <v>1</v>
      </c>
      <c r="Y352" t="s">
        <v>3246</v>
      </c>
    </row>
    <row r="353" spans="1:25">
      <c r="A353" t="s">
        <v>3769</v>
      </c>
      <c r="B353" t="s">
        <v>3770</v>
      </c>
      <c r="C353" t="s">
        <v>3771</v>
      </c>
      <c r="D353" t="s">
        <v>3772</v>
      </c>
      <c r="E353">
        <v>137</v>
      </c>
      <c r="F353" t="s">
        <v>3377</v>
      </c>
      <c r="G353" t="s">
        <v>3378</v>
      </c>
      <c r="H353" t="s">
        <v>157</v>
      </c>
      <c r="I353">
        <v>50</v>
      </c>
      <c r="J353">
        <v>1</v>
      </c>
      <c r="K353">
        <v>1</v>
      </c>
      <c r="L353">
        <v>1</v>
      </c>
      <c r="M353">
        <v>0</v>
      </c>
      <c r="N353">
        <v>1</v>
      </c>
      <c r="O353">
        <v>1</v>
      </c>
      <c r="P353">
        <v>1</v>
      </c>
      <c r="Q353" t="s">
        <v>3378</v>
      </c>
      <c r="R353">
        <v>0</v>
      </c>
      <c r="S353">
        <v>1</v>
      </c>
      <c r="T353" t="s">
        <v>2674</v>
      </c>
      <c r="U353" t="s">
        <v>2221</v>
      </c>
      <c r="V353" t="s">
        <v>2227</v>
      </c>
      <c r="W353">
        <v>83</v>
      </c>
      <c r="X353">
        <v>1</v>
      </c>
      <c r="Y353" t="s">
        <v>3246</v>
      </c>
    </row>
    <row r="354" spans="1:25">
      <c r="A354" t="s">
        <v>3773</v>
      </c>
      <c r="B354" t="s">
        <v>3774</v>
      </c>
      <c r="C354" t="s">
        <v>2233</v>
      </c>
      <c r="D354" t="s">
        <v>3775</v>
      </c>
      <c r="E354">
        <v>45</v>
      </c>
      <c r="F354" t="s">
        <v>3377</v>
      </c>
      <c r="G354" t="s">
        <v>3378</v>
      </c>
      <c r="H354" t="s">
        <v>157</v>
      </c>
      <c r="I354">
        <v>50</v>
      </c>
      <c r="J354">
        <v>1</v>
      </c>
      <c r="K354">
        <v>1</v>
      </c>
      <c r="L354">
        <v>1</v>
      </c>
      <c r="M354">
        <v>0</v>
      </c>
      <c r="N354">
        <v>1</v>
      </c>
      <c r="O354">
        <v>1</v>
      </c>
      <c r="P354">
        <v>1</v>
      </c>
      <c r="Q354" t="s">
        <v>3378</v>
      </c>
      <c r="R354">
        <v>0</v>
      </c>
      <c r="S354">
        <v>1</v>
      </c>
      <c r="T354" t="s">
        <v>2674</v>
      </c>
      <c r="U354" t="s">
        <v>2221</v>
      </c>
      <c r="V354" t="s">
        <v>2226</v>
      </c>
      <c r="W354">
        <v>26</v>
      </c>
      <c r="X354">
        <v>1</v>
      </c>
      <c r="Y354" t="s">
        <v>3246</v>
      </c>
    </row>
    <row r="355" spans="1:25">
      <c r="A355" t="s">
        <v>3776</v>
      </c>
      <c r="B355" t="s">
        <v>3777</v>
      </c>
      <c r="C355" t="s">
        <v>2317</v>
      </c>
      <c r="D355" t="s">
        <v>3778</v>
      </c>
      <c r="E355">
        <v>17</v>
      </c>
      <c r="F355" t="s">
        <v>3377</v>
      </c>
      <c r="G355" t="s">
        <v>3378</v>
      </c>
      <c r="H355" t="s">
        <v>157</v>
      </c>
      <c r="I355">
        <v>50</v>
      </c>
      <c r="J355">
        <v>1</v>
      </c>
      <c r="K355">
        <v>1</v>
      </c>
      <c r="L355">
        <v>1</v>
      </c>
      <c r="M355">
        <v>0</v>
      </c>
      <c r="N355">
        <v>1</v>
      </c>
      <c r="O355">
        <v>1</v>
      </c>
      <c r="P355">
        <v>1</v>
      </c>
      <c r="Q355" t="s">
        <v>3378</v>
      </c>
      <c r="R355">
        <v>0</v>
      </c>
      <c r="S355">
        <v>1</v>
      </c>
      <c r="T355" t="s">
        <v>2674</v>
      </c>
      <c r="U355" t="s">
        <v>2221</v>
      </c>
      <c r="V355" t="s">
        <v>2305</v>
      </c>
      <c r="W355">
        <v>10</v>
      </c>
      <c r="X355">
        <v>1</v>
      </c>
      <c r="Y355" t="s">
        <v>3246</v>
      </c>
    </row>
    <row r="356" spans="1:25">
      <c r="A356" t="s">
        <v>3779</v>
      </c>
      <c r="B356" t="s">
        <v>3780</v>
      </c>
      <c r="C356" t="s">
        <v>3781</v>
      </c>
      <c r="D356" t="s">
        <v>3782</v>
      </c>
      <c r="E356">
        <v>169</v>
      </c>
      <c r="F356" t="s">
        <v>3377</v>
      </c>
      <c r="G356" t="s">
        <v>3378</v>
      </c>
      <c r="H356" t="s">
        <v>157</v>
      </c>
      <c r="I356">
        <v>50</v>
      </c>
      <c r="J356">
        <v>1</v>
      </c>
      <c r="K356">
        <v>1</v>
      </c>
      <c r="L356">
        <v>1</v>
      </c>
      <c r="M356">
        <v>0</v>
      </c>
      <c r="N356">
        <v>1</v>
      </c>
      <c r="O356">
        <v>1</v>
      </c>
      <c r="P356">
        <v>1</v>
      </c>
      <c r="Q356" t="s">
        <v>3378</v>
      </c>
      <c r="R356">
        <v>0</v>
      </c>
      <c r="S356">
        <v>1</v>
      </c>
      <c r="T356" t="s">
        <v>2674</v>
      </c>
      <c r="U356" t="s">
        <v>2221</v>
      </c>
      <c r="V356" t="s">
        <v>2303</v>
      </c>
      <c r="W356">
        <v>146</v>
      </c>
      <c r="X356">
        <v>1</v>
      </c>
      <c r="Y356" t="s">
        <v>3246</v>
      </c>
    </row>
    <row r="357" spans="1:25">
      <c r="A357" t="s">
        <v>3783</v>
      </c>
      <c r="B357" t="s">
        <v>3784</v>
      </c>
      <c r="C357" t="s">
        <v>3785</v>
      </c>
      <c r="D357" t="s">
        <v>2475</v>
      </c>
      <c r="E357">
        <v>173</v>
      </c>
      <c r="F357" t="s">
        <v>3377</v>
      </c>
      <c r="G357" t="s">
        <v>3378</v>
      </c>
      <c r="H357" t="s">
        <v>157</v>
      </c>
      <c r="I357">
        <v>50</v>
      </c>
      <c r="J357">
        <v>1</v>
      </c>
      <c r="K357">
        <v>1</v>
      </c>
      <c r="L357">
        <v>1</v>
      </c>
      <c r="M357">
        <v>0</v>
      </c>
      <c r="N357">
        <v>1</v>
      </c>
      <c r="O357">
        <v>1</v>
      </c>
      <c r="P357">
        <v>1</v>
      </c>
      <c r="Q357" t="s">
        <v>3378</v>
      </c>
      <c r="R357">
        <v>0</v>
      </c>
      <c r="S357">
        <v>1</v>
      </c>
      <c r="T357" t="s">
        <v>2674</v>
      </c>
      <c r="U357" t="s">
        <v>2221</v>
      </c>
      <c r="V357" t="s">
        <v>2136</v>
      </c>
      <c r="W357">
        <v>118</v>
      </c>
      <c r="X357">
        <v>1</v>
      </c>
      <c r="Y357" t="s">
        <v>3246</v>
      </c>
    </row>
    <row r="358" spans="1:25">
      <c r="A358" t="s">
        <v>3786</v>
      </c>
      <c r="B358" t="s">
        <v>3787</v>
      </c>
      <c r="C358" t="s">
        <v>2422</v>
      </c>
      <c r="D358" t="s">
        <v>3788</v>
      </c>
      <c r="E358">
        <v>138</v>
      </c>
      <c r="F358" t="s">
        <v>3377</v>
      </c>
      <c r="G358" t="s">
        <v>3378</v>
      </c>
      <c r="H358" t="s">
        <v>157</v>
      </c>
      <c r="I358">
        <v>50</v>
      </c>
      <c r="J358">
        <v>0</v>
      </c>
      <c r="K358">
        <v>1</v>
      </c>
      <c r="L358">
        <v>1</v>
      </c>
      <c r="M358">
        <v>0</v>
      </c>
      <c r="N358">
        <v>1</v>
      </c>
      <c r="P358">
        <v>1</v>
      </c>
      <c r="Q358" t="s">
        <v>3378</v>
      </c>
      <c r="R358">
        <v>0</v>
      </c>
      <c r="S358">
        <v>1</v>
      </c>
      <c r="T358" t="s">
        <v>2674</v>
      </c>
      <c r="U358" t="s">
        <v>2221</v>
      </c>
      <c r="V358" t="s">
        <v>2137</v>
      </c>
      <c r="W358">
        <v>83</v>
      </c>
      <c r="X358">
        <v>0</v>
      </c>
      <c r="Y358" t="s">
        <v>3246</v>
      </c>
    </row>
    <row r="359" spans="1:25">
      <c r="A359" t="s">
        <v>3789</v>
      </c>
      <c r="B359" t="s">
        <v>3790</v>
      </c>
      <c r="C359" t="s">
        <v>3791</v>
      </c>
      <c r="D359" t="s">
        <v>3792</v>
      </c>
      <c r="E359">
        <v>111</v>
      </c>
      <c r="F359" t="s">
        <v>3377</v>
      </c>
      <c r="G359" t="s">
        <v>3378</v>
      </c>
      <c r="H359" t="s">
        <v>157</v>
      </c>
      <c r="I359">
        <v>50</v>
      </c>
      <c r="J359">
        <v>1</v>
      </c>
      <c r="K359">
        <v>1</v>
      </c>
      <c r="L359">
        <v>1</v>
      </c>
      <c r="M359">
        <v>0</v>
      </c>
      <c r="N359">
        <v>1</v>
      </c>
      <c r="O359">
        <v>1</v>
      </c>
      <c r="P359">
        <v>1</v>
      </c>
      <c r="Q359" t="s">
        <v>3378</v>
      </c>
      <c r="R359">
        <v>0</v>
      </c>
      <c r="S359">
        <v>1</v>
      </c>
      <c r="T359" t="s">
        <v>2674</v>
      </c>
      <c r="U359" t="s">
        <v>2221</v>
      </c>
      <c r="V359" t="s">
        <v>2227</v>
      </c>
      <c r="W359">
        <v>66</v>
      </c>
      <c r="X359">
        <v>1</v>
      </c>
      <c r="Y359" t="s">
        <v>3246</v>
      </c>
    </row>
    <row r="360" spans="1:25">
      <c r="A360" t="s">
        <v>3793</v>
      </c>
      <c r="B360" t="s">
        <v>3794</v>
      </c>
      <c r="C360" t="s">
        <v>3795</v>
      </c>
      <c r="D360" t="s">
        <v>2562</v>
      </c>
      <c r="E360">
        <v>101</v>
      </c>
      <c r="F360" t="s">
        <v>3377</v>
      </c>
      <c r="G360" t="s">
        <v>3378</v>
      </c>
      <c r="H360" t="s">
        <v>157</v>
      </c>
      <c r="I360">
        <v>50</v>
      </c>
      <c r="J360">
        <v>1</v>
      </c>
      <c r="K360">
        <v>1</v>
      </c>
      <c r="L360">
        <v>1</v>
      </c>
      <c r="M360">
        <v>0</v>
      </c>
      <c r="N360">
        <v>1</v>
      </c>
      <c r="O360">
        <v>1</v>
      </c>
      <c r="P360">
        <v>1</v>
      </c>
      <c r="Q360" t="s">
        <v>3378</v>
      </c>
      <c r="R360">
        <v>0</v>
      </c>
      <c r="S360">
        <v>1</v>
      </c>
      <c r="T360" t="s">
        <v>2674</v>
      </c>
      <c r="U360" t="s">
        <v>2221</v>
      </c>
      <c r="V360" t="s">
        <v>2227</v>
      </c>
      <c r="W360">
        <v>60</v>
      </c>
      <c r="X360">
        <v>1</v>
      </c>
      <c r="Y360" t="s">
        <v>3246</v>
      </c>
    </row>
    <row r="361" spans="1:25">
      <c r="A361" t="s">
        <v>3796</v>
      </c>
      <c r="B361" t="s">
        <v>3797</v>
      </c>
      <c r="C361" t="s">
        <v>2163</v>
      </c>
      <c r="D361" t="s">
        <v>2164</v>
      </c>
      <c r="E361">
        <v>0</v>
      </c>
      <c r="F361" t="s">
        <v>3798</v>
      </c>
      <c r="G361" t="s">
        <v>3799</v>
      </c>
      <c r="H361" t="s">
        <v>148</v>
      </c>
      <c r="I361">
        <v>80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 t="s">
        <v>3799</v>
      </c>
      <c r="R361">
        <v>0</v>
      </c>
      <c r="S361">
        <v>0</v>
      </c>
      <c r="T361" t="s">
        <v>3250</v>
      </c>
      <c r="U361" t="s">
        <v>2221</v>
      </c>
      <c r="V361" t="s">
        <v>2307</v>
      </c>
      <c r="W361">
        <v>0</v>
      </c>
      <c r="X361">
        <v>0</v>
      </c>
      <c r="Y361" t="s">
        <v>2526</v>
      </c>
    </row>
    <row r="362" spans="1:25">
      <c r="A362" t="s">
        <v>3800</v>
      </c>
      <c r="B362" t="s">
        <v>3801</v>
      </c>
      <c r="C362" t="s">
        <v>3738</v>
      </c>
      <c r="D362" t="s">
        <v>3802</v>
      </c>
      <c r="E362">
        <v>0</v>
      </c>
      <c r="F362" t="s">
        <v>4317</v>
      </c>
      <c r="G362" t="s">
        <v>4318</v>
      </c>
      <c r="H362" t="s">
        <v>148</v>
      </c>
      <c r="I362">
        <v>60</v>
      </c>
      <c r="J362">
        <v>1</v>
      </c>
      <c r="K362">
        <v>1</v>
      </c>
      <c r="L362">
        <v>0</v>
      </c>
      <c r="M362">
        <v>0</v>
      </c>
      <c r="N362">
        <v>0</v>
      </c>
      <c r="O362">
        <v>1</v>
      </c>
      <c r="P362">
        <v>0</v>
      </c>
      <c r="Q362" t="s">
        <v>4318</v>
      </c>
      <c r="R362">
        <v>0</v>
      </c>
      <c r="S362">
        <v>0</v>
      </c>
      <c r="T362" t="s">
        <v>3250</v>
      </c>
      <c r="U362" t="s">
        <v>2221</v>
      </c>
      <c r="V362" t="s">
        <v>2136</v>
      </c>
      <c r="W362">
        <v>0</v>
      </c>
      <c r="X362">
        <v>0</v>
      </c>
      <c r="Y362" t="s">
        <v>2526</v>
      </c>
    </row>
    <row r="363" spans="1:25">
      <c r="A363" t="s">
        <v>3803</v>
      </c>
      <c r="B363" t="s">
        <v>3804</v>
      </c>
      <c r="C363" t="s">
        <v>2432</v>
      </c>
      <c r="D363" t="s">
        <v>3805</v>
      </c>
      <c r="E363">
        <v>116</v>
      </c>
      <c r="F363" t="s">
        <v>3377</v>
      </c>
      <c r="G363" t="s">
        <v>3378</v>
      </c>
      <c r="H363" t="s">
        <v>157</v>
      </c>
      <c r="I363">
        <v>50</v>
      </c>
      <c r="J363">
        <v>1</v>
      </c>
      <c r="K363">
        <v>1</v>
      </c>
      <c r="L363">
        <v>1</v>
      </c>
      <c r="M363">
        <v>0</v>
      </c>
      <c r="N363">
        <v>1</v>
      </c>
      <c r="O363">
        <v>1</v>
      </c>
      <c r="P363">
        <v>1</v>
      </c>
      <c r="Q363" t="s">
        <v>3378</v>
      </c>
      <c r="R363">
        <v>0</v>
      </c>
      <c r="S363">
        <v>1</v>
      </c>
      <c r="T363" t="s">
        <v>2674</v>
      </c>
      <c r="U363" t="s">
        <v>2221</v>
      </c>
      <c r="V363" t="s">
        <v>2307</v>
      </c>
      <c r="W363">
        <v>109</v>
      </c>
      <c r="X363">
        <v>0</v>
      </c>
      <c r="Y363" t="s">
        <v>3246</v>
      </c>
    </row>
    <row r="364" spans="1:25">
      <c r="A364" t="s">
        <v>3806</v>
      </c>
      <c r="B364" t="s">
        <v>3807</v>
      </c>
      <c r="C364" t="s">
        <v>3808</v>
      </c>
      <c r="D364" t="s">
        <v>2320</v>
      </c>
      <c r="E364">
        <v>262</v>
      </c>
      <c r="F364" t="s">
        <v>3809</v>
      </c>
      <c r="G364" t="s">
        <v>3810</v>
      </c>
      <c r="H364" t="s">
        <v>158</v>
      </c>
      <c r="I364">
        <v>50</v>
      </c>
      <c r="J364">
        <v>0</v>
      </c>
      <c r="K364">
        <v>1</v>
      </c>
      <c r="L364">
        <v>1</v>
      </c>
      <c r="M364">
        <v>0</v>
      </c>
      <c r="N364">
        <v>0</v>
      </c>
      <c r="O364">
        <v>0</v>
      </c>
      <c r="P364">
        <v>1</v>
      </c>
      <c r="Q364" t="s">
        <v>3810</v>
      </c>
      <c r="R364">
        <v>0</v>
      </c>
      <c r="S364">
        <v>1</v>
      </c>
      <c r="T364" t="s">
        <v>3811</v>
      </c>
      <c r="U364" t="s">
        <v>2221</v>
      </c>
      <c r="V364" t="s">
        <v>2303</v>
      </c>
      <c r="W364">
        <v>221</v>
      </c>
      <c r="X364">
        <v>1</v>
      </c>
      <c r="Y364" t="s">
        <v>3865</v>
      </c>
    </row>
    <row r="365" spans="1:25">
      <c r="A365" t="s">
        <v>3812</v>
      </c>
      <c r="B365" t="s">
        <v>3813</v>
      </c>
      <c r="C365" t="s">
        <v>2312</v>
      </c>
      <c r="D365" t="s">
        <v>2377</v>
      </c>
      <c r="E365">
        <v>148</v>
      </c>
      <c r="F365" t="s">
        <v>3809</v>
      </c>
      <c r="G365" t="s">
        <v>3810</v>
      </c>
      <c r="H365" t="s">
        <v>158</v>
      </c>
      <c r="I365">
        <v>50</v>
      </c>
      <c r="J365">
        <v>0</v>
      </c>
      <c r="K365">
        <v>1</v>
      </c>
      <c r="L365">
        <v>0</v>
      </c>
      <c r="M365">
        <v>0</v>
      </c>
      <c r="N365">
        <v>0</v>
      </c>
      <c r="Q365" t="s">
        <v>3810</v>
      </c>
      <c r="R365">
        <v>0</v>
      </c>
      <c r="S365">
        <v>1</v>
      </c>
      <c r="T365" t="s">
        <v>3811</v>
      </c>
      <c r="U365" t="s">
        <v>2221</v>
      </c>
      <c r="V365" t="s">
        <v>2137</v>
      </c>
      <c r="W365">
        <v>91</v>
      </c>
      <c r="X365">
        <v>1</v>
      </c>
      <c r="Y365" t="s">
        <v>3865</v>
      </c>
    </row>
    <row r="366" spans="1:25">
      <c r="A366" t="s">
        <v>3814</v>
      </c>
      <c r="B366" t="s">
        <v>3815</v>
      </c>
      <c r="C366" t="s">
        <v>3816</v>
      </c>
      <c r="D366" t="s">
        <v>3817</v>
      </c>
      <c r="E366">
        <v>170</v>
      </c>
      <c r="F366" t="s">
        <v>3809</v>
      </c>
      <c r="G366" t="s">
        <v>3810</v>
      </c>
      <c r="H366" t="s">
        <v>158</v>
      </c>
      <c r="I366">
        <v>50</v>
      </c>
      <c r="J366">
        <v>0</v>
      </c>
      <c r="K366">
        <v>1</v>
      </c>
      <c r="L366">
        <v>1</v>
      </c>
      <c r="M366">
        <v>0</v>
      </c>
      <c r="N366">
        <v>0</v>
      </c>
      <c r="O366">
        <v>0</v>
      </c>
      <c r="P366">
        <v>1</v>
      </c>
      <c r="Q366" t="s">
        <v>3810</v>
      </c>
      <c r="R366">
        <v>0</v>
      </c>
      <c r="S366">
        <v>1</v>
      </c>
      <c r="T366" t="s">
        <v>3811</v>
      </c>
      <c r="U366" t="s">
        <v>2221</v>
      </c>
      <c r="V366" t="s">
        <v>2303</v>
      </c>
      <c r="W366">
        <v>141</v>
      </c>
      <c r="X366">
        <v>1</v>
      </c>
      <c r="Y366" t="s">
        <v>3865</v>
      </c>
    </row>
    <row r="367" spans="1:25">
      <c r="A367" t="s">
        <v>3818</v>
      </c>
      <c r="B367" t="s">
        <v>3819</v>
      </c>
      <c r="C367" t="s">
        <v>2455</v>
      </c>
      <c r="D367" t="s">
        <v>2512</v>
      </c>
      <c r="E367">
        <v>134</v>
      </c>
      <c r="F367" t="s">
        <v>3809</v>
      </c>
      <c r="G367" t="s">
        <v>3810</v>
      </c>
      <c r="H367" t="s">
        <v>158</v>
      </c>
      <c r="I367">
        <v>50</v>
      </c>
      <c r="J367">
        <v>0</v>
      </c>
      <c r="K367">
        <v>1</v>
      </c>
      <c r="L367">
        <v>1</v>
      </c>
      <c r="M367">
        <v>0</v>
      </c>
      <c r="N367">
        <v>0</v>
      </c>
      <c r="P367">
        <v>1</v>
      </c>
      <c r="Q367" t="s">
        <v>3810</v>
      </c>
      <c r="R367">
        <v>0</v>
      </c>
      <c r="S367">
        <v>1</v>
      </c>
      <c r="T367" t="s">
        <v>3811</v>
      </c>
      <c r="U367" t="s">
        <v>2221</v>
      </c>
      <c r="V367" t="s">
        <v>2136</v>
      </c>
      <c r="W367">
        <v>94</v>
      </c>
      <c r="X367">
        <v>1</v>
      </c>
      <c r="Y367" t="s">
        <v>3865</v>
      </c>
    </row>
    <row r="368" spans="1:25">
      <c r="A368" t="s">
        <v>3820</v>
      </c>
      <c r="B368" t="s">
        <v>3821</v>
      </c>
      <c r="C368" t="s">
        <v>3822</v>
      </c>
      <c r="D368" t="s">
        <v>3823</v>
      </c>
      <c r="E368">
        <v>118</v>
      </c>
      <c r="F368" t="s">
        <v>3809</v>
      </c>
      <c r="G368" t="s">
        <v>3810</v>
      </c>
      <c r="H368" t="s">
        <v>158</v>
      </c>
      <c r="I368">
        <v>50</v>
      </c>
      <c r="J368">
        <v>0</v>
      </c>
      <c r="K368">
        <v>1</v>
      </c>
      <c r="L368">
        <v>1</v>
      </c>
      <c r="M368">
        <v>0</v>
      </c>
      <c r="N368">
        <v>0</v>
      </c>
      <c r="P368">
        <v>1</v>
      </c>
      <c r="Q368" t="s">
        <v>3810</v>
      </c>
      <c r="R368">
        <v>0</v>
      </c>
      <c r="S368">
        <v>1</v>
      </c>
      <c r="T368" t="s">
        <v>3811</v>
      </c>
      <c r="U368" t="s">
        <v>2221</v>
      </c>
      <c r="V368" t="s">
        <v>2307</v>
      </c>
      <c r="W368">
        <v>109</v>
      </c>
      <c r="X368">
        <v>1</v>
      </c>
      <c r="Y368" t="s">
        <v>3865</v>
      </c>
    </row>
    <row r="369" spans="1:25">
      <c r="A369" t="s">
        <v>3824</v>
      </c>
      <c r="B369" t="s">
        <v>3825</v>
      </c>
      <c r="C369" t="s">
        <v>3826</v>
      </c>
      <c r="D369" t="s">
        <v>3827</v>
      </c>
      <c r="E369">
        <v>90</v>
      </c>
      <c r="F369" t="s">
        <v>3809</v>
      </c>
      <c r="G369" t="s">
        <v>3810</v>
      </c>
      <c r="H369" t="s">
        <v>158</v>
      </c>
      <c r="I369">
        <v>50</v>
      </c>
      <c r="J369">
        <v>0</v>
      </c>
      <c r="K369">
        <v>1</v>
      </c>
      <c r="L369">
        <v>1</v>
      </c>
      <c r="M369">
        <v>0</v>
      </c>
      <c r="N369">
        <v>0</v>
      </c>
      <c r="O369">
        <v>0</v>
      </c>
      <c r="P369">
        <v>1</v>
      </c>
      <c r="Q369" t="s">
        <v>3810</v>
      </c>
      <c r="R369">
        <v>0</v>
      </c>
      <c r="S369">
        <v>1</v>
      </c>
      <c r="T369" t="s">
        <v>3811</v>
      </c>
      <c r="U369" t="s">
        <v>2221</v>
      </c>
      <c r="V369" t="s">
        <v>2226</v>
      </c>
      <c r="W369">
        <v>52</v>
      </c>
      <c r="X369">
        <v>1</v>
      </c>
      <c r="Y369" t="s">
        <v>3865</v>
      </c>
    </row>
    <row r="370" spans="1:25">
      <c r="A370" t="s">
        <v>3828</v>
      </c>
      <c r="B370" t="s">
        <v>3829</v>
      </c>
      <c r="C370" t="s">
        <v>2479</v>
      </c>
      <c r="D370" t="s">
        <v>2511</v>
      </c>
      <c r="E370">
        <v>74</v>
      </c>
      <c r="F370" t="s">
        <v>3809</v>
      </c>
      <c r="G370" t="s">
        <v>3810</v>
      </c>
      <c r="H370" t="s">
        <v>158</v>
      </c>
      <c r="I370">
        <v>50</v>
      </c>
      <c r="J370">
        <v>0</v>
      </c>
      <c r="K370">
        <v>1</v>
      </c>
      <c r="L370">
        <v>1</v>
      </c>
      <c r="M370">
        <v>0</v>
      </c>
      <c r="N370">
        <v>0</v>
      </c>
      <c r="P370">
        <v>1</v>
      </c>
      <c r="Q370" t="s">
        <v>3810</v>
      </c>
      <c r="R370">
        <v>0</v>
      </c>
      <c r="S370">
        <v>1</v>
      </c>
      <c r="T370" t="s">
        <v>3811</v>
      </c>
      <c r="U370" t="s">
        <v>2221</v>
      </c>
      <c r="V370" t="s">
        <v>2136</v>
      </c>
      <c r="W370">
        <v>56</v>
      </c>
      <c r="X370">
        <v>1</v>
      </c>
      <c r="Y370" t="s">
        <v>3865</v>
      </c>
    </row>
    <row r="371" spans="1:25">
      <c r="A371" t="s">
        <v>3830</v>
      </c>
      <c r="B371" t="s">
        <v>3831</v>
      </c>
      <c r="C371" t="s">
        <v>3832</v>
      </c>
      <c r="D371" t="s">
        <v>3833</v>
      </c>
      <c r="E371">
        <v>246</v>
      </c>
      <c r="F371" t="s">
        <v>3834</v>
      </c>
      <c r="G371" t="s">
        <v>3835</v>
      </c>
      <c r="H371" t="s">
        <v>157</v>
      </c>
      <c r="I371">
        <v>50</v>
      </c>
      <c r="J371">
        <v>1</v>
      </c>
      <c r="K371">
        <v>1</v>
      </c>
      <c r="L371">
        <v>1</v>
      </c>
      <c r="M371">
        <v>0</v>
      </c>
      <c r="N371">
        <v>1</v>
      </c>
      <c r="O371">
        <v>1</v>
      </c>
      <c r="P371">
        <v>1</v>
      </c>
      <c r="Q371" t="s">
        <v>3835</v>
      </c>
      <c r="R371">
        <v>0</v>
      </c>
      <c r="S371">
        <v>1</v>
      </c>
      <c r="T371" t="s">
        <v>3811</v>
      </c>
      <c r="U371" t="s">
        <v>2221</v>
      </c>
      <c r="V371" t="s">
        <v>2307</v>
      </c>
      <c r="W371">
        <v>225</v>
      </c>
      <c r="X371">
        <v>1</v>
      </c>
      <c r="Y371" t="s">
        <v>3246</v>
      </c>
    </row>
    <row r="372" spans="1:25">
      <c r="A372" t="s">
        <v>3836</v>
      </c>
      <c r="B372" t="s">
        <v>3837</v>
      </c>
      <c r="C372" t="s">
        <v>3838</v>
      </c>
      <c r="D372" t="s">
        <v>3839</v>
      </c>
      <c r="E372">
        <v>138</v>
      </c>
      <c r="F372" t="s">
        <v>3840</v>
      </c>
      <c r="G372" t="s">
        <v>3841</v>
      </c>
      <c r="H372" t="s">
        <v>157</v>
      </c>
      <c r="I372">
        <v>50</v>
      </c>
      <c r="J372">
        <v>1</v>
      </c>
      <c r="K372">
        <v>1</v>
      </c>
      <c r="L372">
        <v>0</v>
      </c>
      <c r="M372">
        <v>0</v>
      </c>
      <c r="N372">
        <v>1</v>
      </c>
      <c r="O372">
        <v>1</v>
      </c>
      <c r="Q372" t="s">
        <v>3841</v>
      </c>
      <c r="R372">
        <v>0</v>
      </c>
      <c r="S372">
        <v>1</v>
      </c>
      <c r="T372" t="s">
        <v>3864</v>
      </c>
      <c r="U372" t="s">
        <v>2221</v>
      </c>
      <c r="V372" t="s">
        <v>2235</v>
      </c>
      <c r="W372">
        <v>94</v>
      </c>
      <c r="X372">
        <v>1</v>
      </c>
      <c r="Y372" t="s">
        <v>3246</v>
      </c>
    </row>
    <row r="373" spans="1:25">
      <c r="A373" t="s">
        <v>3842</v>
      </c>
      <c r="B373" t="s">
        <v>3843</v>
      </c>
      <c r="C373" t="s">
        <v>2319</v>
      </c>
      <c r="D373" t="s">
        <v>3844</v>
      </c>
      <c r="E373">
        <v>110</v>
      </c>
      <c r="F373" t="s">
        <v>3840</v>
      </c>
      <c r="G373" t="s">
        <v>3841</v>
      </c>
      <c r="H373" t="s">
        <v>157</v>
      </c>
      <c r="I373">
        <v>50</v>
      </c>
      <c r="J373">
        <v>1</v>
      </c>
      <c r="K373">
        <v>1</v>
      </c>
      <c r="L373">
        <v>0</v>
      </c>
      <c r="M373">
        <v>0</v>
      </c>
      <c r="N373">
        <v>1</v>
      </c>
      <c r="O373">
        <v>1</v>
      </c>
      <c r="Q373" t="s">
        <v>3841</v>
      </c>
      <c r="R373">
        <v>0</v>
      </c>
      <c r="S373">
        <v>1</v>
      </c>
      <c r="T373" t="s">
        <v>3864</v>
      </c>
      <c r="U373" t="s">
        <v>2221</v>
      </c>
      <c r="V373" t="s">
        <v>2244</v>
      </c>
      <c r="W373">
        <v>50</v>
      </c>
      <c r="X373">
        <v>1</v>
      </c>
      <c r="Y373" t="s">
        <v>3246</v>
      </c>
    </row>
    <row r="374" spans="1:25">
      <c r="A374" t="s">
        <v>3845</v>
      </c>
      <c r="B374" t="s">
        <v>3846</v>
      </c>
      <c r="C374" t="s">
        <v>3847</v>
      </c>
      <c r="D374" t="s">
        <v>3848</v>
      </c>
      <c r="E374">
        <v>115</v>
      </c>
      <c r="F374" t="s">
        <v>3849</v>
      </c>
      <c r="G374" t="s">
        <v>3850</v>
      </c>
      <c r="H374" t="s">
        <v>157</v>
      </c>
      <c r="I374">
        <v>50</v>
      </c>
      <c r="J374">
        <v>1</v>
      </c>
      <c r="K374">
        <v>1</v>
      </c>
      <c r="L374">
        <v>1</v>
      </c>
      <c r="M374">
        <v>0</v>
      </c>
      <c r="N374">
        <v>1</v>
      </c>
      <c r="O374">
        <v>1</v>
      </c>
      <c r="P374">
        <v>1</v>
      </c>
      <c r="Q374" t="s">
        <v>3850</v>
      </c>
      <c r="R374">
        <v>0</v>
      </c>
      <c r="S374">
        <v>1</v>
      </c>
      <c r="T374" t="s">
        <v>3864</v>
      </c>
      <c r="U374" t="s">
        <v>2221</v>
      </c>
      <c r="V374" t="s">
        <v>2136</v>
      </c>
      <c r="W374">
        <v>76</v>
      </c>
      <c r="X374">
        <v>1</v>
      </c>
      <c r="Y374" t="s">
        <v>3246</v>
      </c>
    </row>
    <row r="375" spans="1:25">
      <c r="A375" t="s">
        <v>3851</v>
      </c>
      <c r="B375" t="s">
        <v>3852</v>
      </c>
      <c r="C375" t="s">
        <v>3853</v>
      </c>
      <c r="D375" t="s">
        <v>2394</v>
      </c>
      <c r="E375">
        <v>131</v>
      </c>
      <c r="F375" t="s">
        <v>3854</v>
      </c>
      <c r="G375" t="s">
        <v>3855</v>
      </c>
      <c r="H375" t="s">
        <v>158</v>
      </c>
      <c r="I375">
        <v>50</v>
      </c>
      <c r="J375">
        <v>0</v>
      </c>
      <c r="K375">
        <v>1</v>
      </c>
      <c r="L375">
        <v>0</v>
      </c>
      <c r="M375">
        <v>0</v>
      </c>
      <c r="N375">
        <v>0</v>
      </c>
      <c r="O375">
        <v>0</v>
      </c>
      <c r="Q375" t="s">
        <v>3855</v>
      </c>
      <c r="R375">
        <v>0</v>
      </c>
      <c r="S375">
        <v>1</v>
      </c>
      <c r="T375" t="s">
        <v>3864</v>
      </c>
      <c r="U375" t="s">
        <v>2221</v>
      </c>
      <c r="V375" t="s">
        <v>2235</v>
      </c>
      <c r="W375">
        <v>95</v>
      </c>
      <c r="X375">
        <v>1</v>
      </c>
      <c r="Y375" t="s">
        <v>3865</v>
      </c>
    </row>
    <row r="376" spans="1:25">
      <c r="A376" t="s">
        <v>3856</v>
      </c>
      <c r="B376" t="s">
        <v>3857</v>
      </c>
      <c r="C376" t="s">
        <v>3858</v>
      </c>
      <c r="D376" t="s">
        <v>2337</v>
      </c>
      <c r="E376">
        <v>132</v>
      </c>
      <c r="F376" t="s">
        <v>3854</v>
      </c>
      <c r="G376" t="s">
        <v>3855</v>
      </c>
      <c r="H376" t="s">
        <v>158</v>
      </c>
      <c r="I376">
        <v>50</v>
      </c>
      <c r="J376">
        <v>0</v>
      </c>
      <c r="K376">
        <v>1</v>
      </c>
      <c r="L376">
        <v>0</v>
      </c>
      <c r="M376">
        <v>0</v>
      </c>
      <c r="N376">
        <v>0</v>
      </c>
      <c r="O376">
        <v>0</v>
      </c>
      <c r="Q376" t="s">
        <v>3855</v>
      </c>
      <c r="R376">
        <v>0</v>
      </c>
      <c r="S376">
        <v>1</v>
      </c>
      <c r="T376" t="s">
        <v>3864</v>
      </c>
      <c r="U376" t="s">
        <v>2221</v>
      </c>
      <c r="V376" t="s">
        <v>2235</v>
      </c>
      <c r="W376">
        <v>98</v>
      </c>
      <c r="X376">
        <v>1</v>
      </c>
      <c r="Y376" t="s">
        <v>3865</v>
      </c>
    </row>
    <row r="377" spans="1:25">
      <c r="A377" t="s">
        <v>3859</v>
      </c>
      <c r="B377" t="s">
        <v>3860</v>
      </c>
      <c r="C377" t="s">
        <v>2509</v>
      </c>
      <c r="D377" t="s">
        <v>3861</v>
      </c>
      <c r="E377">
        <v>60</v>
      </c>
      <c r="F377" t="s">
        <v>3854</v>
      </c>
      <c r="G377" t="s">
        <v>3855</v>
      </c>
      <c r="H377" t="s">
        <v>158</v>
      </c>
      <c r="I377">
        <v>50</v>
      </c>
      <c r="J377">
        <v>0</v>
      </c>
      <c r="K377">
        <v>1</v>
      </c>
      <c r="L377">
        <v>1</v>
      </c>
      <c r="M377">
        <v>0</v>
      </c>
      <c r="N377">
        <v>0</v>
      </c>
      <c r="P377">
        <v>1</v>
      </c>
      <c r="Q377" t="s">
        <v>3855</v>
      </c>
      <c r="R377">
        <v>0</v>
      </c>
      <c r="S377">
        <v>1</v>
      </c>
      <c r="T377" t="s">
        <v>3864</v>
      </c>
      <c r="U377" t="s">
        <v>2221</v>
      </c>
      <c r="V377" t="s">
        <v>2136</v>
      </c>
      <c r="W377">
        <v>46</v>
      </c>
      <c r="X377">
        <v>1</v>
      </c>
      <c r="Y377" t="s">
        <v>3865</v>
      </c>
    </row>
    <row r="378" spans="1:25">
      <c r="A378" t="s">
        <v>3866</v>
      </c>
      <c r="B378" t="s">
        <v>3867</v>
      </c>
      <c r="C378" t="s">
        <v>2372</v>
      </c>
      <c r="D378" t="s">
        <v>2263</v>
      </c>
      <c r="E378">
        <v>175</v>
      </c>
      <c r="F378" t="s">
        <v>2817</v>
      </c>
      <c r="G378" t="s">
        <v>2818</v>
      </c>
      <c r="H378" t="s">
        <v>154</v>
      </c>
      <c r="I378">
        <v>90</v>
      </c>
      <c r="J378">
        <v>1</v>
      </c>
      <c r="K378">
        <v>1</v>
      </c>
      <c r="L378">
        <v>1</v>
      </c>
      <c r="M378">
        <v>1</v>
      </c>
      <c r="N378">
        <v>1</v>
      </c>
      <c r="O378">
        <v>1</v>
      </c>
      <c r="P378">
        <v>1</v>
      </c>
      <c r="Q378" t="s">
        <v>2818</v>
      </c>
      <c r="R378">
        <v>0</v>
      </c>
      <c r="S378">
        <v>1</v>
      </c>
      <c r="T378" t="s">
        <v>3868</v>
      </c>
      <c r="U378" t="s">
        <v>2221</v>
      </c>
      <c r="V378" t="s">
        <v>2255</v>
      </c>
      <c r="W378">
        <v>111</v>
      </c>
      <c r="X378">
        <v>1</v>
      </c>
      <c r="Y378" t="s">
        <v>2800</v>
      </c>
    </row>
    <row r="379" spans="1:25">
      <c r="A379" t="s">
        <v>3869</v>
      </c>
      <c r="B379" t="s">
        <v>3870</v>
      </c>
      <c r="C379" t="s">
        <v>3871</v>
      </c>
      <c r="D379" t="s">
        <v>3872</v>
      </c>
      <c r="E379">
        <v>145</v>
      </c>
      <c r="F379" t="s">
        <v>2817</v>
      </c>
      <c r="G379" t="s">
        <v>2818</v>
      </c>
      <c r="H379" t="s">
        <v>154</v>
      </c>
      <c r="I379">
        <v>90</v>
      </c>
      <c r="J379">
        <v>1</v>
      </c>
      <c r="K379">
        <v>1</v>
      </c>
      <c r="L379">
        <v>1</v>
      </c>
      <c r="M379">
        <v>1</v>
      </c>
      <c r="N379">
        <v>1</v>
      </c>
      <c r="O379">
        <v>1</v>
      </c>
      <c r="P379">
        <v>1</v>
      </c>
      <c r="Q379" t="s">
        <v>2818</v>
      </c>
      <c r="R379">
        <v>0</v>
      </c>
      <c r="S379">
        <v>1</v>
      </c>
      <c r="T379" t="s">
        <v>3868</v>
      </c>
      <c r="U379" t="s">
        <v>2221</v>
      </c>
      <c r="V379" t="s">
        <v>2137</v>
      </c>
      <c r="W379">
        <v>84</v>
      </c>
      <c r="X379">
        <v>1</v>
      </c>
      <c r="Y379" t="s">
        <v>2800</v>
      </c>
    </row>
    <row r="380" spans="1:25">
      <c r="A380" t="s">
        <v>3873</v>
      </c>
      <c r="B380" t="s">
        <v>3874</v>
      </c>
      <c r="C380" t="s">
        <v>2156</v>
      </c>
      <c r="D380" t="s">
        <v>2341</v>
      </c>
      <c r="E380">
        <v>29</v>
      </c>
      <c r="F380" t="s">
        <v>2983</v>
      </c>
      <c r="G380" t="s">
        <v>2984</v>
      </c>
      <c r="H380" t="s">
        <v>154</v>
      </c>
      <c r="I380">
        <v>90</v>
      </c>
      <c r="J380">
        <v>1</v>
      </c>
      <c r="K380">
        <v>1</v>
      </c>
      <c r="L380">
        <v>1</v>
      </c>
      <c r="M380">
        <v>1</v>
      </c>
      <c r="N380">
        <v>1</v>
      </c>
      <c r="O380">
        <v>1</v>
      </c>
      <c r="P380">
        <v>1</v>
      </c>
      <c r="Q380" t="s">
        <v>2984</v>
      </c>
      <c r="R380">
        <v>0</v>
      </c>
      <c r="S380">
        <v>1</v>
      </c>
      <c r="T380" t="s">
        <v>3811</v>
      </c>
      <c r="U380" t="s">
        <v>2221</v>
      </c>
      <c r="V380" t="s">
        <v>2140</v>
      </c>
      <c r="W380">
        <v>16</v>
      </c>
      <c r="X380">
        <v>0</v>
      </c>
      <c r="Y380" t="s">
        <v>2800</v>
      </c>
    </row>
    <row r="381" spans="1:25">
      <c r="A381" t="s">
        <v>3875</v>
      </c>
      <c r="B381" t="s">
        <v>3876</v>
      </c>
      <c r="C381" t="s">
        <v>3877</v>
      </c>
      <c r="D381" t="s">
        <v>3415</v>
      </c>
      <c r="E381">
        <v>125</v>
      </c>
      <c r="F381" t="s">
        <v>2983</v>
      </c>
      <c r="G381" t="s">
        <v>2984</v>
      </c>
      <c r="H381" t="s">
        <v>155</v>
      </c>
      <c r="I381">
        <v>90</v>
      </c>
      <c r="J381">
        <v>1</v>
      </c>
      <c r="K381">
        <v>1</v>
      </c>
      <c r="L381">
        <v>1</v>
      </c>
      <c r="M381">
        <v>1</v>
      </c>
      <c r="N381">
        <v>1</v>
      </c>
      <c r="O381">
        <v>1</v>
      </c>
      <c r="P381">
        <v>1</v>
      </c>
      <c r="Q381" t="s">
        <v>2984</v>
      </c>
      <c r="R381">
        <v>0</v>
      </c>
      <c r="S381">
        <v>1</v>
      </c>
      <c r="T381" t="s">
        <v>3811</v>
      </c>
      <c r="U381" t="s">
        <v>2221</v>
      </c>
      <c r="V381" t="s">
        <v>2254</v>
      </c>
      <c r="W381">
        <v>74</v>
      </c>
      <c r="X381">
        <v>1</v>
      </c>
      <c r="Y381" t="s">
        <v>2819</v>
      </c>
    </row>
    <row r="382" spans="1:25">
      <c r="A382" t="s">
        <v>3878</v>
      </c>
      <c r="B382" t="s">
        <v>3879</v>
      </c>
      <c r="C382" t="s">
        <v>2156</v>
      </c>
      <c r="D382" t="s">
        <v>2607</v>
      </c>
      <c r="E382">
        <v>29</v>
      </c>
      <c r="F382" t="s">
        <v>2983</v>
      </c>
      <c r="G382" t="s">
        <v>2984</v>
      </c>
      <c r="H382" t="s">
        <v>156</v>
      </c>
      <c r="I382">
        <v>90</v>
      </c>
      <c r="J382">
        <v>1</v>
      </c>
      <c r="K382">
        <v>1</v>
      </c>
      <c r="L382">
        <v>1</v>
      </c>
      <c r="M382">
        <v>1</v>
      </c>
      <c r="N382">
        <v>1</v>
      </c>
      <c r="O382">
        <v>1</v>
      </c>
      <c r="P382">
        <v>1</v>
      </c>
      <c r="Q382" t="s">
        <v>2984</v>
      </c>
      <c r="R382">
        <v>0</v>
      </c>
      <c r="S382">
        <v>1</v>
      </c>
      <c r="T382" t="s">
        <v>3811</v>
      </c>
      <c r="U382" t="s">
        <v>2221</v>
      </c>
      <c r="V382" t="s">
        <v>2140</v>
      </c>
      <c r="W382">
        <v>16</v>
      </c>
      <c r="X382">
        <v>0</v>
      </c>
      <c r="Y382" t="s">
        <v>2920</v>
      </c>
    </row>
    <row r="383" spans="1:25">
      <c r="A383" t="s">
        <v>3880</v>
      </c>
      <c r="B383" t="s">
        <v>3881</v>
      </c>
      <c r="C383" t="s">
        <v>2459</v>
      </c>
      <c r="D383" t="s">
        <v>2596</v>
      </c>
      <c r="E383">
        <v>164</v>
      </c>
      <c r="F383" t="s">
        <v>3571</v>
      </c>
      <c r="G383" t="s">
        <v>3572</v>
      </c>
      <c r="H383" t="s">
        <v>156</v>
      </c>
      <c r="I383">
        <v>60</v>
      </c>
      <c r="J383">
        <v>1</v>
      </c>
      <c r="K383">
        <v>1</v>
      </c>
      <c r="L383">
        <v>1</v>
      </c>
      <c r="M383">
        <v>1</v>
      </c>
      <c r="N383">
        <v>1</v>
      </c>
      <c r="O383">
        <v>1</v>
      </c>
      <c r="P383">
        <v>1</v>
      </c>
      <c r="Q383" t="s">
        <v>3572</v>
      </c>
      <c r="R383">
        <v>0</v>
      </c>
      <c r="S383">
        <v>1</v>
      </c>
      <c r="T383" t="s">
        <v>3811</v>
      </c>
      <c r="U383" t="s">
        <v>2221</v>
      </c>
      <c r="V383" t="s">
        <v>2255</v>
      </c>
      <c r="W383">
        <v>105</v>
      </c>
      <c r="X383">
        <v>1</v>
      </c>
      <c r="Y383" t="s">
        <v>2920</v>
      </c>
    </row>
    <row r="384" spans="1:25">
      <c r="A384" t="s">
        <v>3882</v>
      </c>
      <c r="B384" t="s">
        <v>3883</v>
      </c>
      <c r="C384" t="s">
        <v>3884</v>
      </c>
      <c r="D384" t="s">
        <v>3885</v>
      </c>
      <c r="E384">
        <v>200</v>
      </c>
      <c r="F384" t="s">
        <v>2581</v>
      </c>
      <c r="G384" t="s">
        <v>2582</v>
      </c>
      <c r="H384" t="s">
        <v>150</v>
      </c>
      <c r="I384">
        <v>90</v>
      </c>
      <c r="J384">
        <v>1</v>
      </c>
      <c r="K384">
        <v>1</v>
      </c>
      <c r="L384">
        <v>1</v>
      </c>
      <c r="M384">
        <v>1</v>
      </c>
      <c r="N384">
        <v>0</v>
      </c>
      <c r="O384">
        <v>1</v>
      </c>
      <c r="P384">
        <v>1</v>
      </c>
      <c r="Q384" t="s">
        <v>2582</v>
      </c>
      <c r="R384">
        <v>0</v>
      </c>
      <c r="S384">
        <v>1</v>
      </c>
      <c r="T384" t="s">
        <v>3811</v>
      </c>
      <c r="U384" t="s">
        <v>2221</v>
      </c>
      <c r="V384" t="s">
        <v>2141</v>
      </c>
      <c r="W384">
        <v>150</v>
      </c>
      <c r="X384">
        <v>0</v>
      </c>
      <c r="Y384" t="s">
        <v>2556</v>
      </c>
    </row>
    <row r="385" spans="1:25">
      <c r="A385" t="s">
        <v>3886</v>
      </c>
      <c r="B385" t="s">
        <v>3887</v>
      </c>
      <c r="C385" t="s">
        <v>3888</v>
      </c>
      <c r="D385" t="s">
        <v>3889</v>
      </c>
      <c r="E385">
        <v>136</v>
      </c>
      <c r="F385" t="s">
        <v>3299</v>
      </c>
      <c r="G385" t="s">
        <v>3300</v>
      </c>
      <c r="H385" t="s">
        <v>155</v>
      </c>
      <c r="I385">
        <v>90</v>
      </c>
      <c r="J385">
        <v>1</v>
      </c>
      <c r="K385">
        <v>1</v>
      </c>
      <c r="L385">
        <v>1</v>
      </c>
      <c r="M385">
        <v>1</v>
      </c>
      <c r="N385">
        <v>1</v>
      </c>
      <c r="O385">
        <v>1</v>
      </c>
      <c r="P385">
        <v>1</v>
      </c>
      <c r="Q385" t="s">
        <v>3300</v>
      </c>
      <c r="R385">
        <v>0</v>
      </c>
      <c r="S385">
        <v>1</v>
      </c>
      <c r="T385" t="s">
        <v>3811</v>
      </c>
      <c r="U385" t="s">
        <v>2221</v>
      </c>
      <c r="V385" t="s">
        <v>2254</v>
      </c>
      <c r="W385">
        <v>90</v>
      </c>
      <c r="X385">
        <v>1</v>
      </c>
      <c r="Y385" t="s">
        <v>2819</v>
      </c>
    </row>
    <row r="386" spans="1:25">
      <c r="A386" t="s">
        <v>3890</v>
      </c>
      <c r="B386" t="s">
        <v>3891</v>
      </c>
      <c r="C386" t="s">
        <v>3892</v>
      </c>
      <c r="D386" t="s">
        <v>2941</v>
      </c>
      <c r="E386">
        <v>131</v>
      </c>
      <c r="F386" t="s">
        <v>3571</v>
      </c>
      <c r="G386" t="s">
        <v>3572</v>
      </c>
      <c r="H386" t="s">
        <v>155</v>
      </c>
      <c r="I386">
        <v>60</v>
      </c>
      <c r="J386">
        <v>1</v>
      </c>
      <c r="K386">
        <v>1</v>
      </c>
      <c r="L386">
        <v>1</v>
      </c>
      <c r="M386">
        <v>1</v>
      </c>
      <c r="N386">
        <v>1</v>
      </c>
      <c r="O386">
        <v>1</v>
      </c>
      <c r="P386">
        <v>1</v>
      </c>
      <c r="Q386" t="s">
        <v>3572</v>
      </c>
      <c r="R386">
        <v>0</v>
      </c>
      <c r="S386">
        <v>1</v>
      </c>
      <c r="T386" t="s">
        <v>3811</v>
      </c>
      <c r="U386" t="s">
        <v>2221</v>
      </c>
      <c r="V386" t="s">
        <v>2222</v>
      </c>
      <c r="W386">
        <v>64</v>
      </c>
      <c r="X386">
        <v>1</v>
      </c>
      <c r="Y386" t="s">
        <v>2819</v>
      </c>
    </row>
    <row r="387" spans="1:25">
      <c r="A387" t="s">
        <v>3893</v>
      </c>
      <c r="B387" t="s">
        <v>3894</v>
      </c>
      <c r="C387" t="s">
        <v>2459</v>
      </c>
      <c r="D387" t="s">
        <v>3895</v>
      </c>
      <c r="E387">
        <v>164</v>
      </c>
      <c r="F387" t="s">
        <v>3571</v>
      </c>
      <c r="G387" t="s">
        <v>3572</v>
      </c>
      <c r="H387" t="s">
        <v>156</v>
      </c>
      <c r="I387">
        <v>60</v>
      </c>
      <c r="J387">
        <v>1</v>
      </c>
      <c r="K387">
        <v>1</v>
      </c>
      <c r="L387">
        <v>1</v>
      </c>
      <c r="M387">
        <v>1</v>
      </c>
      <c r="N387">
        <v>1</v>
      </c>
      <c r="O387">
        <v>1</v>
      </c>
      <c r="P387">
        <v>1</v>
      </c>
      <c r="Q387" t="s">
        <v>3572</v>
      </c>
      <c r="R387">
        <v>0</v>
      </c>
      <c r="S387">
        <v>1</v>
      </c>
      <c r="T387" t="s">
        <v>3811</v>
      </c>
      <c r="U387" t="s">
        <v>2221</v>
      </c>
      <c r="V387" t="s">
        <v>2255</v>
      </c>
      <c r="W387">
        <v>105</v>
      </c>
      <c r="X387">
        <v>1</v>
      </c>
      <c r="Y387" t="s">
        <v>2920</v>
      </c>
    </row>
    <row r="388" spans="1:25">
      <c r="A388" t="s">
        <v>3896</v>
      </c>
      <c r="B388" t="s">
        <v>3897</v>
      </c>
      <c r="C388" t="s">
        <v>3898</v>
      </c>
      <c r="D388" t="s">
        <v>3899</v>
      </c>
      <c r="E388">
        <v>267</v>
      </c>
      <c r="F388" t="s">
        <v>3862</v>
      </c>
      <c r="G388" t="s">
        <v>3863</v>
      </c>
      <c r="H388" t="s">
        <v>156</v>
      </c>
      <c r="I388">
        <v>60</v>
      </c>
      <c r="J388">
        <v>1</v>
      </c>
      <c r="K388">
        <v>1</v>
      </c>
      <c r="L388">
        <v>1</v>
      </c>
      <c r="M388">
        <v>1</v>
      </c>
      <c r="N388">
        <v>1</v>
      </c>
      <c r="O388">
        <v>1</v>
      </c>
      <c r="P388">
        <v>1</v>
      </c>
      <c r="Q388" t="s">
        <v>3863</v>
      </c>
      <c r="R388">
        <v>0</v>
      </c>
      <c r="S388">
        <v>1</v>
      </c>
      <c r="T388" t="s">
        <v>3811</v>
      </c>
      <c r="U388" t="s">
        <v>2221</v>
      </c>
      <c r="V388" t="s">
        <v>2255</v>
      </c>
      <c r="W388">
        <v>168</v>
      </c>
      <c r="X388">
        <v>1</v>
      </c>
      <c r="Y388" t="s">
        <v>2920</v>
      </c>
    </row>
    <row r="389" spans="1:25">
      <c r="A389" t="s">
        <v>3900</v>
      </c>
      <c r="B389" t="s">
        <v>3901</v>
      </c>
      <c r="C389" t="s">
        <v>3902</v>
      </c>
      <c r="D389" t="s">
        <v>2474</v>
      </c>
      <c r="E389">
        <v>175</v>
      </c>
      <c r="F389" t="s">
        <v>4021</v>
      </c>
      <c r="G389" t="s">
        <v>4022</v>
      </c>
      <c r="H389" t="s">
        <v>156</v>
      </c>
      <c r="I389">
        <v>50</v>
      </c>
      <c r="J389">
        <v>1</v>
      </c>
      <c r="K389">
        <v>1</v>
      </c>
      <c r="L389">
        <v>1</v>
      </c>
      <c r="M389">
        <v>0</v>
      </c>
      <c r="N389">
        <v>1</v>
      </c>
      <c r="O389">
        <v>1</v>
      </c>
      <c r="P389">
        <v>1</v>
      </c>
      <c r="Q389" t="s">
        <v>4022</v>
      </c>
      <c r="R389">
        <v>0</v>
      </c>
      <c r="S389">
        <v>1</v>
      </c>
      <c r="T389" t="s">
        <v>3811</v>
      </c>
      <c r="U389" t="s">
        <v>2221</v>
      </c>
      <c r="V389" t="s">
        <v>2255</v>
      </c>
      <c r="W389">
        <v>102</v>
      </c>
      <c r="X389">
        <v>1</v>
      </c>
      <c r="Y389" t="s">
        <v>2920</v>
      </c>
    </row>
    <row r="390" spans="1:25">
      <c r="A390" t="s">
        <v>3903</v>
      </c>
      <c r="B390" t="s">
        <v>3904</v>
      </c>
      <c r="C390" t="s">
        <v>2488</v>
      </c>
      <c r="D390" t="s">
        <v>3905</v>
      </c>
      <c r="E390">
        <v>165</v>
      </c>
      <c r="F390" t="s">
        <v>3571</v>
      </c>
      <c r="G390" t="s">
        <v>3572</v>
      </c>
      <c r="H390" t="s">
        <v>155</v>
      </c>
      <c r="I390">
        <v>60</v>
      </c>
      <c r="J390">
        <v>1</v>
      </c>
      <c r="K390">
        <v>1</v>
      </c>
      <c r="L390">
        <v>1</v>
      </c>
      <c r="M390">
        <v>1</v>
      </c>
      <c r="N390">
        <v>1</v>
      </c>
      <c r="O390">
        <v>1</v>
      </c>
      <c r="P390">
        <v>1</v>
      </c>
      <c r="Q390" t="s">
        <v>3572</v>
      </c>
      <c r="R390">
        <v>0</v>
      </c>
      <c r="S390">
        <v>1</v>
      </c>
      <c r="T390" t="s">
        <v>3811</v>
      </c>
      <c r="U390" t="s">
        <v>2221</v>
      </c>
      <c r="V390" t="s">
        <v>2141</v>
      </c>
      <c r="W390">
        <v>98</v>
      </c>
      <c r="X390">
        <v>1</v>
      </c>
      <c r="Y390" t="s">
        <v>2819</v>
      </c>
    </row>
    <row r="391" spans="1:25">
      <c r="A391" t="s">
        <v>3906</v>
      </c>
      <c r="B391" t="s">
        <v>3907</v>
      </c>
      <c r="C391" t="s">
        <v>3908</v>
      </c>
      <c r="D391" t="s">
        <v>2565</v>
      </c>
      <c r="E391">
        <v>251</v>
      </c>
      <c r="F391" t="s">
        <v>3571</v>
      </c>
      <c r="G391" t="s">
        <v>3572</v>
      </c>
      <c r="H391" t="s">
        <v>155</v>
      </c>
      <c r="I391">
        <v>60</v>
      </c>
      <c r="J391">
        <v>1</v>
      </c>
      <c r="K391">
        <v>1</v>
      </c>
      <c r="L391">
        <v>1</v>
      </c>
      <c r="M391">
        <v>1</v>
      </c>
      <c r="N391">
        <v>1</v>
      </c>
      <c r="O391">
        <v>1</v>
      </c>
      <c r="P391">
        <v>1</v>
      </c>
      <c r="Q391" t="s">
        <v>3572</v>
      </c>
      <c r="R391">
        <v>0</v>
      </c>
      <c r="S391">
        <v>1</v>
      </c>
      <c r="T391" t="s">
        <v>3811</v>
      </c>
      <c r="U391" t="s">
        <v>2221</v>
      </c>
      <c r="V391" t="s">
        <v>2141</v>
      </c>
      <c r="W391">
        <v>158</v>
      </c>
      <c r="X391">
        <v>1</v>
      </c>
      <c r="Y391" t="s">
        <v>2819</v>
      </c>
    </row>
    <row r="392" spans="1:25">
      <c r="A392" t="s">
        <v>3909</v>
      </c>
      <c r="B392" t="s">
        <v>3910</v>
      </c>
      <c r="C392" t="s">
        <v>3911</v>
      </c>
      <c r="D392" t="s">
        <v>2299</v>
      </c>
      <c r="E392">
        <v>138</v>
      </c>
      <c r="F392" t="s">
        <v>3571</v>
      </c>
      <c r="G392" t="s">
        <v>3572</v>
      </c>
      <c r="H392" t="s">
        <v>156</v>
      </c>
      <c r="I392">
        <v>60</v>
      </c>
      <c r="J392">
        <v>1</v>
      </c>
      <c r="K392">
        <v>1</v>
      </c>
      <c r="L392">
        <v>1</v>
      </c>
      <c r="M392">
        <v>1</v>
      </c>
      <c r="N392">
        <v>1</v>
      </c>
      <c r="O392">
        <v>1</v>
      </c>
      <c r="P392">
        <v>1</v>
      </c>
      <c r="Q392" t="s">
        <v>3572</v>
      </c>
      <c r="R392">
        <v>0</v>
      </c>
      <c r="S392">
        <v>1</v>
      </c>
      <c r="T392" t="s">
        <v>3811</v>
      </c>
      <c r="U392" t="s">
        <v>2221</v>
      </c>
      <c r="V392" t="s">
        <v>2254</v>
      </c>
      <c r="W392">
        <v>78</v>
      </c>
      <c r="X392">
        <v>1</v>
      </c>
      <c r="Y392" t="s">
        <v>2920</v>
      </c>
    </row>
    <row r="393" spans="1:25">
      <c r="A393" t="s">
        <v>3912</v>
      </c>
      <c r="B393" t="s">
        <v>3913</v>
      </c>
      <c r="C393" t="s">
        <v>3914</v>
      </c>
      <c r="D393" t="s">
        <v>2238</v>
      </c>
      <c r="E393">
        <v>171</v>
      </c>
      <c r="F393" t="s">
        <v>3862</v>
      </c>
      <c r="G393" t="s">
        <v>3863</v>
      </c>
      <c r="H393" t="s">
        <v>156</v>
      </c>
      <c r="I393">
        <v>50</v>
      </c>
      <c r="J393">
        <v>1</v>
      </c>
      <c r="K393">
        <v>1</v>
      </c>
      <c r="L393">
        <v>1</v>
      </c>
      <c r="M393">
        <v>0</v>
      </c>
      <c r="N393">
        <v>1</v>
      </c>
      <c r="O393">
        <v>1</v>
      </c>
      <c r="P393">
        <v>1</v>
      </c>
      <c r="Q393" t="s">
        <v>3863</v>
      </c>
      <c r="R393">
        <v>0</v>
      </c>
      <c r="S393">
        <v>1</v>
      </c>
      <c r="T393" t="s">
        <v>3811</v>
      </c>
      <c r="U393" t="s">
        <v>2221</v>
      </c>
      <c r="V393" t="s">
        <v>2255</v>
      </c>
      <c r="W393">
        <v>108</v>
      </c>
      <c r="X393">
        <v>1</v>
      </c>
      <c r="Y393" t="s">
        <v>2920</v>
      </c>
    </row>
    <row r="394" spans="1:25">
      <c r="A394" t="s">
        <v>3915</v>
      </c>
      <c r="B394" t="s">
        <v>3916</v>
      </c>
      <c r="C394" t="s">
        <v>3917</v>
      </c>
      <c r="D394" t="s">
        <v>2628</v>
      </c>
      <c r="E394">
        <v>79</v>
      </c>
      <c r="F394" t="s">
        <v>3862</v>
      </c>
      <c r="G394" t="s">
        <v>3863</v>
      </c>
      <c r="H394" t="s">
        <v>156</v>
      </c>
      <c r="I394">
        <v>60</v>
      </c>
      <c r="J394">
        <v>1</v>
      </c>
      <c r="K394">
        <v>1</v>
      </c>
      <c r="L394">
        <v>1</v>
      </c>
      <c r="M394">
        <v>1</v>
      </c>
      <c r="N394">
        <v>1</v>
      </c>
      <c r="O394">
        <v>1</v>
      </c>
      <c r="P394">
        <v>1</v>
      </c>
      <c r="Q394" t="s">
        <v>3863</v>
      </c>
      <c r="R394">
        <v>0</v>
      </c>
      <c r="S394">
        <v>1</v>
      </c>
      <c r="T394" t="s">
        <v>3811</v>
      </c>
      <c r="U394" t="s">
        <v>2221</v>
      </c>
      <c r="V394" t="s">
        <v>2307</v>
      </c>
      <c r="W394">
        <v>70</v>
      </c>
      <c r="X394">
        <v>1</v>
      </c>
      <c r="Y394" t="s">
        <v>2920</v>
      </c>
    </row>
    <row r="395" spans="1:25">
      <c r="A395" t="s">
        <v>3918</v>
      </c>
      <c r="B395" t="s">
        <v>3919</v>
      </c>
      <c r="C395" t="s">
        <v>2233</v>
      </c>
      <c r="D395" t="s">
        <v>3920</v>
      </c>
      <c r="E395">
        <v>45</v>
      </c>
      <c r="F395" t="s">
        <v>3862</v>
      </c>
      <c r="G395" t="s">
        <v>3863</v>
      </c>
      <c r="H395" t="s">
        <v>156</v>
      </c>
      <c r="I395">
        <v>50</v>
      </c>
      <c r="J395">
        <v>1</v>
      </c>
      <c r="K395">
        <v>1</v>
      </c>
      <c r="L395">
        <v>1</v>
      </c>
      <c r="M395">
        <v>1</v>
      </c>
      <c r="N395">
        <v>1</v>
      </c>
      <c r="O395">
        <v>1</v>
      </c>
      <c r="P395">
        <v>1</v>
      </c>
      <c r="Q395" t="s">
        <v>3863</v>
      </c>
      <c r="R395">
        <v>0</v>
      </c>
      <c r="S395">
        <v>1</v>
      </c>
      <c r="T395" t="s">
        <v>3811</v>
      </c>
      <c r="U395" t="s">
        <v>2221</v>
      </c>
      <c r="V395" t="s">
        <v>2226</v>
      </c>
      <c r="W395">
        <v>26</v>
      </c>
      <c r="X395">
        <v>1</v>
      </c>
      <c r="Y395" t="s">
        <v>2920</v>
      </c>
    </row>
    <row r="396" spans="1:25">
      <c r="A396" t="s">
        <v>3921</v>
      </c>
      <c r="B396" t="s">
        <v>3922</v>
      </c>
      <c r="C396" t="s">
        <v>2400</v>
      </c>
      <c r="D396" t="s">
        <v>3923</v>
      </c>
      <c r="E396">
        <v>43</v>
      </c>
      <c r="F396" t="s">
        <v>3862</v>
      </c>
      <c r="G396" t="s">
        <v>3863</v>
      </c>
      <c r="H396" t="s">
        <v>156</v>
      </c>
      <c r="I396">
        <v>50</v>
      </c>
      <c r="J396">
        <v>1</v>
      </c>
      <c r="K396">
        <v>1</v>
      </c>
      <c r="L396">
        <v>1</v>
      </c>
      <c r="M396">
        <v>1</v>
      </c>
      <c r="N396">
        <v>1</v>
      </c>
      <c r="O396">
        <v>1</v>
      </c>
      <c r="P396">
        <v>1</v>
      </c>
      <c r="Q396" t="s">
        <v>3863</v>
      </c>
      <c r="R396">
        <v>0</v>
      </c>
      <c r="S396">
        <v>1</v>
      </c>
      <c r="T396" t="s">
        <v>3811</v>
      </c>
      <c r="U396" t="s">
        <v>2221</v>
      </c>
      <c r="V396" t="s">
        <v>2370</v>
      </c>
      <c r="W396">
        <v>32</v>
      </c>
      <c r="X396">
        <v>1</v>
      </c>
      <c r="Y396" t="s">
        <v>2920</v>
      </c>
    </row>
    <row r="397" spans="1:25">
      <c r="A397" t="s">
        <v>3924</v>
      </c>
      <c r="B397" t="s">
        <v>3925</v>
      </c>
      <c r="C397" t="s">
        <v>2400</v>
      </c>
      <c r="D397" t="s">
        <v>3926</v>
      </c>
      <c r="E397">
        <v>43</v>
      </c>
      <c r="F397" t="s">
        <v>3862</v>
      </c>
      <c r="G397" t="s">
        <v>3863</v>
      </c>
      <c r="H397" t="s">
        <v>156</v>
      </c>
      <c r="I397">
        <v>50</v>
      </c>
      <c r="J397">
        <v>1</v>
      </c>
      <c r="K397">
        <v>1</v>
      </c>
      <c r="L397">
        <v>1</v>
      </c>
      <c r="M397">
        <v>1</v>
      </c>
      <c r="N397">
        <v>1</v>
      </c>
      <c r="O397">
        <v>1</v>
      </c>
      <c r="P397">
        <v>1</v>
      </c>
      <c r="Q397" t="s">
        <v>3863</v>
      </c>
      <c r="R397">
        <v>0</v>
      </c>
      <c r="S397">
        <v>1</v>
      </c>
      <c r="T397" t="s">
        <v>3811</v>
      </c>
      <c r="U397" t="s">
        <v>2221</v>
      </c>
      <c r="V397" t="s">
        <v>2370</v>
      </c>
      <c r="W397">
        <v>32</v>
      </c>
      <c r="X397">
        <v>1</v>
      </c>
      <c r="Y397" t="s">
        <v>2920</v>
      </c>
    </row>
    <row r="398" spans="1:25">
      <c r="A398" t="s">
        <v>3927</v>
      </c>
      <c r="B398" t="s">
        <v>3928</v>
      </c>
      <c r="C398" t="s">
        <v>2318</v>
      </c>
      <c r="D398" t="s">
        <v>2240</v>
      </c>
      <c r="E398">
        <v>59</v>
      </c>
      <c r="F398" t="s">
        <v>3862</v>
      </c>
      <c r="G398" t="s">
        <v>3863</v>
      </c>
      <c r="H398" t="s">
        <v>156</v>
      </c>
      <c r="I398">
        <v>50</v>
      </c>
      <c r="J398">
        <v>1</v>
      </c>
      <c r="K398">
        <v>1</v>
      </c>
      <c r="L398">
        <v>1</v>
      </c>
      <c r="M398">
        <v>0</v>
      </c>
      <c r="N398">
        <v>1</v>
      </c>
      <c r="O398">
        <v>1</v>
      </c>
      <c r="P398">
        <v>1</v>
      </c>
      <c r="Q398" t="s">
        <v>3863</v>
      </c>
      <c r="R398">
        <v>0</v>
      </c>
      <c r="S398">
        <v>1</v>
      </c>
      <c r="T398" t="s">
        <v>3811</v>
      </c>
      <c r="U398" t="s">
        <v>2224</v>
      </c>
      <c r="V398" t="s">
        <v>2244</v>
      </c>
      <c r="W398">
        <v>25</v>
      </c>
      <c r="X398">
        <v>1</v>
      </c>
      <c r="Y398" t="s">
        <v>2920</v>
      </c>
    </row>
    <row r="399" spans="1:25">
      <c r="A399" t="s">
        <v>3929</v>
      </c>
      <c r="B399" t="s">
        <v>3930</v>
      </c>
      <c r="C399" t="s">
        <v>3931</v>
      </c>
      <c r="D399" t="s">
        <v>2281</v>
      </c>
      <c r="E399">
        <v>87</v>
      </c>
      <c r="F399" t="s">
        <v>3862</v>
      </c>
      <c r="G399" t="s">
        <v>3863</v>
      </c>
      <c r="H399" t="s">
        <v>156</v>
      </c>
      <c r="I399">
        <v>60</v>
      </c>
      <c r="J399">
        <v>1</v>
      </c>
      <c r="K399">
        <v>1</v>
      </c>
      <c r="L399">
        <v>1</v>
      </c>
      <c r="M399">
        <v>1</v>
      </c>
      <c r="N399">
        <v>1</v>
      </c>
      <c r="O399">
        <v>1</v>
      </c>
      <c r="P399">
        <v>1</v>
      </c>
      <c r="Q399" t="s">
        <v>3863</v>
      </c>
      <c r="R399">
        <v>0</v>
      </c>
      <c r="S399">
        <v>1</v>
      </c>
      <c r="T399" t="s">
        <v>3811</v>
      </c>
      <c r="U399" t="s">
        <v>2221</v>
      </c>
      <c r="V399" t="s">
        <v>2140</v>
      </c>
      <c r="W399">
        <v>48</v>
      </c>
      <c r="X399">
        <v>0</v>
      </c>
      <c r="Y399" t="s">
        <v>2920</v>
      </c>
    </row>
    <row r="400" spans="1:25">
      <c r="A400" t="s">
        <v>3932</v>
      </c>
      <c r="B400" t="s">
        <v>3933</v>
      </c>
      <c r="C400" t="s">
        <v>2314</v>
      </c>
      <c r="D400" t="s">
        <v>3920</v>
      </c>
      <c r="E400">
        <v>34</v>
      </c>
      <c r="F400" t="s">
        <v>3862</v>
      </c>
      <c r="G400" t="s">
        <v>3863</v>
      </c>
      <c r="H400" t="s">
        <v>156</v>
      </c>
      <c r="I400">
        <v>60</v>
      </c>
      <c r="J400">
        <v>1</v>
      </c>
      <c r="K400">
        <v>1</v>
      </c>
      <c r="L400">
        <v>1</v>
      </c>
      <c r="M400">
        <v>1</v>
      </c>
      <c r="N400">
        <v>1</v>
      </c>
      <c r="O400">
        <v>1</v>
      </c>
      <c r="P400">
        <v>1</v>
      </c>
      <c r="Q400" t="s">
        <v>3863</v>
      </c>
      <c r="R400">
        <v>0</v>
      </c>
      <c r="S400">
        <v>1</v>
      </c>
      <c r="T400" t="s">
        <v>3811</v>
      </c>
      <c r="U400" t="s">
        <v>2221</v>
      </c>
      <c r="V400" t="s">
        <v>2310</v>
      </c>
      <c r="W400">
        <v>20</v>
      </c>
      <c r="X400">
        <v>1</v>
      </c>
      <c r="Y400" t="s">
        <v>2920</v>
      </c>
    </row>
    <row r="401" spans="1:25">
      <c r="A401" t="s">
        <v>3934</v>
      </c>
      <c r="B401" t="s">
        <v>3935</v>
      </c>
      <c r="C401" t="s">
        <v>3936</v>
      </c>
      <c r="D401" t="s">
        <v>3937</v>
      </c>
      <c r="E401">
        <v>38</v>
      </c>
      <c r="F401" t="s">
        <v>3862</v>
      </c>
      <c r="G401" t="s">
        <v>3863</v>
      </c>
      <c r="H401" t="s">
        <v>156</v>
      </c>
      <c r="I401">
        <v>50</v>
      </c>
      <c r="J401">
        <v>1</v>
      </c>
      <c r="K401">
        <v>1</v>
      </c>
      <c r="L401">
        <v>1</v>
      </c>
      <c r="M401">
        <v>0</v>
      </c>
      <c r="N401">
        <v>1</v>
      </c>
      <c r="O401">
        <v>1</v>
      </c>
      <c r="P401">
        <v>1</v>
      </c>
      <c r="Q401" t="s">
        <v>3863</v>
      </c>
      <c r="R401">
        <v>0</v>
      </c>
      <c r="S401">
        <v>1</v>
      </c>
      <c r="T401" t="s">
        <v>3811</v>
      </c>
      <c r="U401" t="s">
        <v>2221</v>
      </c>
      <c r="V401" t="s">
        <v>2310</v>
      </c>
      <c r="W401">
        <v>20</v>
      </c>
      <c r="X401">
        <v>1</v>
      </c>
      <c r="Y401" t="s">
        <v>2920</v>
      </c>
    </row>
    <row r="402" spans="1:25">
      <c r="A402" t="s">
        <v>3938</v>
      </c>
      <c r="B402" t="s">
        <v>3939</v>
      </c>
      <c r="C402" t="s">
        <v>3940</v>
      </c>
      <c r="D402" t="s">
        <v>3941</v>
      </c>
      <c r="E402">
        <v>33</v>
      </c>
      <c r="F402" t="s">
        <v>3862</v>
      </c>
      <c r="G402" t="s">
        <v>3863</v>
      </c>
      <c r="H402" t="s">
        <v>156</v>
      </c>
      <c r="I402">
        <v>60</v>
      </c>
      <c r="J402">
        <v>1</v>
      </c>
      <c r="K402">
        <v>1</v>
      </c>
      <c r="L402">
        <v>1</v>
      </c>
      <c r="M402">
        <v>1</v>
      </c>
      <c r="N402">
        <v>1</v>
      </c>
      <c r="O402">
        <v>1</v>
      </c>
      <c r="P402">
        <v>1</v>
      </c>
      <c r="Q402" t="s">
        <v>3863</v>
      </c>
      <c r="R402">
        <v>0</v>
      </c>
      <c r="S402">
        <v>1</v>
      </c>
      <c r="T402" t="s">
        <v>3811</v>
      </c>
      <c r="U402" t="s">
        <v>2221</v>
      </c>
      <c r="V402" t="s">
        <v>2140</v>
      </c>
      <c r="W402">
        <v>16</v>
      </c>
      <c r="X402">
        <v>0</v>
      </c>
      <c r="Y402" t="s">
        <v>2920</v>
      </c>
    </row>
    <row r="403" spans="1:25">
      <c r="A403" t="s">
        <v>3942</v>
      </c>
      <c r="B403" t="s">
        <v>3943</v>
      </c>
      <c r="C403" t="s">
        <v>3944</v>
      </c>
      <c r="D403" t="s">
        <v>3945</v>
      </c>
      <c r="E403">
        <v>140</v>
      </c>
      <c r="F403" t="s">
        <v>3862</v>
      </c>
      <c r="G403" t="s">
        <v>3863</v>
      </c>
      <c r="H403" t="s">
        <v>156</v>
      </c>
      <c r="I403">
        <v>60</v>
      </c>
      <c r="J403">
        <v>1</v>
      </c>
      <c r="K403">
        <v>1</v>
      </c>
      <c r="L403">
        <v>1</v>
      </c>
      <c r="M403">
        <v>1</v>
      </c>
      <c r="N403">
        <v>1</v>
      </c>
      <c r="O403">
        <v>1</v>
      </c>
      <c r="P403">
        <v>1</v>
      </c>
      <c r="Q403" t="s">
        <v>3863</v>
      </c>
      <c r="R403">
        <v>0</v>
      </c>
      <c r="S403">
        <v>1</v>
      </c>
      <c r="T403" t="s">
        <v>3811</v>
      </c>
      <c r="U403" t="s">
        <v>2221</v>
      </c>
      <c r="V403" t="s">
        <v>2307</v>
      </c>
      <c r="W403">
        <v>131</v>
      </c>
      <c r="X403">
        <v>1</v>
      </c>
      <c r="Y403" t="s">
        <v>2920</v>
      </c>
    </row>
    <row r="404" spans="1:25">
      <c r="A404" t="s">
        <v>3946</v>
      </c>
      <c r="B404" t="s">
        <v>3947</v>
      </c>
      <c r="C404" t="s">
        <v>3948</v>
      </c>
      <c r="D404" t="s">
        <v>2239</v>
      </c>
      <c r="E404">
        <v>150</v>
      </c>
      <c r="F404" t="s">
        <v>3862</v>
      </c>
      <c r="G404" t="s">
        <v>3863</v>
      </c>
      <c r="H404" t="s">
        <v>156</v>
      </c>
      <c r="I404">
        <v>60</v>
      </c>
      <c r="J404">
        <v>1</v>
      </c>
      <c r="K404">
        <v>1</v>
      </c>
      <c r="L404">
        <v>1</v>
      </c>
      <c r="M404">
        <v>1</v>
      </c>
      <c r="N404">
        <v>1</v>
      </c>
      <c r="O404">
        <v>1</v>
      </c>
      <c r="P404">
        <v>1</v>
      </c>
      <c r="Q404" t="s">
        <v>3863</v>
      </c>
      <c r="R404">
        <v>0</v>
      </c>
      <c r="S404">
        <v>1</v>
      </c>
      <c r="T404" t="s">
        <v>3811</v>
      </c>
      <c r="U404" t="s">
        <v>2221</v>
      </c>
      <c r="V404" t="s">
        <v>2136</v>
      </c>
      <c r="W404">
        <v>107</v>
      </c>
      <c r="X404">
        <v>1</v>
      </c>
      <c r="Y404" t="s">
        <v>2920</v>
      </c>
    </row>
    <row r="405" spans="1:25">
      <c r="A405" t="s">
        <v>3949</v>
      </c>
      <c r="B405" t="s">
        <v>3950</v>
      </c>
      <c r="C405" t="s">
        <v>2441</v>
      </c>
      <c r="D405" t="s">
        <v>3951</v>
      </c>
      <c r="E405">
        <v>68</v>
      </c>
      <c r="F405" t="s">
        <v>3862</v>
      </c>
      <c r="G405" t="s">
        <v>3863</v>
      </c>
      <c r="H405" t="s">
        <v>156</v>
      </c>
      <c r="I405">
        <v>60</v>
      </c>
      <c r="J405">
        <v>1</v>
      </c>
      <c r="K405">
        <v>1</v>
      </c>
      <c r="L405">
        <v>1</v>
      </c>
      <c r="M405">
        <v>1</v>
      </c>
      <c r="N405">
        <v>1</v>
      </c>
      <c r="O405">
        <v>1</v>
      </c>
      <c r="P405">
        <v>1</v>
      </c>
      <c r="Q405" t="s">
        <v>3863</v>
      </c>
      <c r="R405">
        <v>0</v>
      </c>
      <c r="S405">
        <v>1</v>
      </c>
      <c r="T405" t="s">
        <v>3811</v>
      </c>
      <c r="U405" t="s">
        <v>2221</v>
      </c>
      <c r="V405" t="s">
        <v>2222</v>
      </c>
      <c r="W405">
        <v>37</v>
      </c>
      <c r="X405">
        <v>1</v>
      </c>
      <c r="Y405" t="s">
        <v>2920</v>
      </c>
    </row>
    <row r="406" spans="1:25">
      <c r="A406" t="s">
        <v>3952</v>
      </c>
      <c r="B406" t="s">
        <v>3953</v>
      </c>
      <c r="C406" t="s">
        <v>3954</v>
      </c>
      <c r="D406" t="s">
        <v>3955</v>
      </c>
      <c r="E406">
        <v>102</v>
      </c>
      <c r="F406" t="s">
        <v>3862</v>
      </c>
      <c r="G406" t="s">
        <v>3863</v>
      </c>
      <c r="H406" t="s">
        <v>156</v>
      </c>
      <c r="I406">
        <v>50</v>
      </c>
      <c r="J406">
        <v>1</v>
      </c>
      <c r="K406">
        <v>1</v>
      </c>
      <c r="L406">
        <v>1</v>
      </c>
      <c r="M406">
        <v>0</v>
      </c>
      <c r="N406">
        <v>1</v>
      </c>
      <c r="O406">
        <v>1</v>
      </c>
      <c r="P406">
        <v>1</v>
      </c>
      <c r="Q406" t="s">
        <v>3863</v>
      </c>
      <c r="R406">
        <v>0</v>
      </c>
      <c r="S406">
        <v>1</v>
      </c>
      <c r="T406" t="s">
        <v>3811</v>
      </c>
      <c r="U406" t="s">
        <v>2221</v>
      </c>
      <c r="V406" t="s">
        <v>178</v>
      </c>
      <c r="W406">
        <v>50</v>
      </c>
      <c r="X406">
        <v>1</v>
      </c>
      <c r="Y406" t="s">
        <v>2920</v>
      </c>
    </row>
    <row r="407" spans="1:25">
      <c r="A407" t="s">
        <v>3956</v>
      </c>
      <c r="B407" t="s">
        <v>3957</v>
      </c>
      <c r="C407" t="s">
        <v>3958</v>
      </c>
      <c r="D407" t="s">
        <v>3959</v>
      </c>
      <c r="E407">
        <v>142</v>
      </c>
      <c r="F407" t="s">
        <v>3862</v>
      </c>
      <c r="G407" t="s">
        <v>3863</v>
      </c>
      <c r="H407" t="s">
        <v>156</v>
      </c>
      <c r="I407">
        <v>50</v>
      </c>
      <c r="J407">
        <v>1</v>
      </c>
      <c r="K407">
        <v>1</v>
      </c>
      <c r="L407">
        <v>1</v>
      </c>
      <c r="M407">
        <v>0</v>
      </c>
      <c r="N407">
        <v>1</v>
      </c>
      <c r="O407">
        <v>1</v>
      </c>
      <c r="P407">
        <v>1</v>
      </c>
      <c r="Q407" t="s">
        <v>3863</v>
      </c>
      <c r="R407">
        <v>0</v>
      </c>
      <c r="S407">
        <v>1</v>
      </c>
      <c r="T407" t="s">
        <v>3811</v>
      </c>
      <c r="U407" t="s">
        <v>2221</v>
      </c>
      <c r="V407" t="s">
        <v>2137</v>
      </c>
      <c r="W407">
        <v>84</v>
      </c>
      <c r="X407">
        <v>1</v>
      </c>
      <c r="Y407" t="s">
        <v>2920</v>
      </c>
    </row>
    <row r="408" spans="1:25">
      <c r="A408" t="s">
        <v>3960</v>
      </c>
      <c r="B408" t="s">
        <v>3961</v>
      </c>
      <c r="C408" t="s">
        <v>2420</v>
      </c>
      <c r="D408" t="s">
        <v>3962</v>
      </c>
      <c r="E408">
        <v>13</v>
      </c>
      <c r="F408" t="s">
        <v>3862</v>
      </c>
      <c r="G408" t="s">
        <v>3863</v>
      </c>
      <c r="H408" t="s">
        <v>156</v>
      </c>
      <c r="I408">
        <v>50</v>
      </c>
      <c r="J408">
        <v>1</v>
      </c>
      <c r="K408">
        <v>1</v>
      </c>
      <c r="L408">
        <v>1</v>
      </c>
      <c r="M408">
        <v>1</v>
      </c>
      <c r="N408">
        <v>1</v>
      </c>
      <c r="O408">
        <v>1</v>
      </c>
      <c r="P408">
        <v>1</v>
      </c>
      <c r="Q408" t="s">
        <v>3863</v>
      </c>
      <c r="R408">
        <v>0</v>
      </c>
      <c r="S408">
        <v>1</v>
      </c>
      <c r="T408" t="s">
        <v>3811</v>
      </c>
      <c r="U408" t="s">
        <v>2221</v>
      </c>
      <c r="V408" t="s">
        <v>2141</v>
      </c>
      <c r="W408">
        <v>10</v>
      </c>
      <c r="X408">
        <v>1</v>
      </c>
      <c r="Y408" t="s">
        <v>2920</v>
      </c>
    </row>
    <row r="409" spans="1:25">
      <c r="A409" t="s">
        <v>3963</v>
      </c>
      <c r="B409" t="s">
        <v>3964</v>
      </c>
      <c r="C409" t="s">
        <v>3965</v>
      </c>
      <c r="D409" t="s">
        <v>2153</v>
      </c>
      <c r="E409">
        <v>178</v>
      </c>
      <c r="F409" t="s">
        <v>3862</v>
      </c>
      <c r="G409" t="s">
        <v>3863</v>
      </c>
      <c r="H409" t="s">
        <v>156</v>
      </c>
      <c r="I409">
        <v>60</v>
      </c>
      <c r="J409">
        <v>1</v>
      </c>
      <c r="K409">
        <v>1</v>
      </c>
      <c r="L409">
        <v>1</v>
      </c>
      <c r="M409">
        <v>1</v>
      </c>
      <c r="N409">
        <v>1</v>
      </c>
      <c r="O409">
        <v>1</v>
      </c>
      <c r="P409">
        <v>1</v>
      </c>
      <c r="Q409" t="s">
        <v>3863</v>
      </c>
      <c r="R409">
        <v>0</v>
      </c>
      <c r="S409">
        <v>1</v>
      </c>
      <c r="T409" t="s">
        <v>3811</v>
      </c>
      <c r="U409" t="s">
        <v>2221</v>
      </c>
      <c r="V409" t="s">
        <v>2141</v>
      </c>
      <c r="W409">
        <v>115</v>
      </c>
      <c r="X409">
        <v>1</v>
      </c>
      <c r="Y409" t="s">
        <v>2920</v>
      </c>
    </row>
    <row r="410" spans="1:25">
      <c r="A410" t="s">
        <v>3966</v>
      </c>
      <c r="B410" t="s">
        <v>3967</v>
      </c>
      <c r="C410" t="s">
        <v>3968</v>
      </c>
      <c r="D410" t="s">
        <v>3969</v>
      </c>
      <c r="E410">
        <v>397</v>
      </c>
      <c r="F410" t="s">
        <v>3862</v>
      </c>
      <c r="G410" t="s">
        <v>3863</v>
      </c>
      <c r="H410" t="s">
        <v>156</v>
      </c>
      <c r="I410">
        <v>50</v>
      </c>
      <c r="J410">
        <v>1</v>
      </c>
      <c r="K410">
        <v>1</v>
      </c>
      <c r="L410">
        <v>1</v>
      </c>
      <c r="M410">
        <v>1</v>
      </c>
      <c r="N410">
        <v>1</v>
      </c>
      <c r="O410">
        <v>1</v>
      </c>
      <c r="P410">
        <v>1</v>
      </c>
      <c r="Q410" t="s">
        <v>3863</v>
      </c>
      <c r="R410">
        <v>0</v>
      </c>
      <c r="S410">
        <v>1</v>
      </c>
      <c r="T410" t="s">
        <v>3811</v>
      </c>
      <c r="U410" t="s">
        <v>2221</v>
      </c>
      <c r="V410" t="s">
        <v>2141</v>
      </c>
      <c r="W410">
        <v>218</v>
      </c>
      <c r="X410">
        <v>1</v>
      </c>
      <c r="Y410" t="s">
        <v>2920</v>
      </c>
    </row>
    <row r="411" spans="1:25">
      <c r="A411" t="s">
        <v>3970</v>
      </c>
      <c r="B411" t="s">
        <v>3971</v>
      </c>
      <c r="C411" t="s">
        <v>3972</v>
      </c>
      <c r="D411" t="s">
        <v>3973</v>
      </c>
      <c r="E411">
        <v>39</v>
      </c>
      <c r="F411" t="s">
        <v>3862</v>
      </c>
      <c r="G411" t="s">
        <v>3863</v>
      </c>
      <c r="H411" t="s">
        <v>156</v>
      </c>
      <c r="I411">
        <v>60</v>
      </c>
      <c r="J411">
        <v>1</v>
      </c>
      <c r="K411">
        <v>1</v>
      </c>
      <c r="L411">
        <v>1</v>
      </c>
      <c r="M411">
        <v>1</v>
      </c>
      <c r="N411">
        <v>1</v>
      </c>
      <c r="O411">
        <v>1</v>
      </c>
      <c r="P411">
        <v>1</v>
      </c>
      <c r="Q411" t="s">
        <v>3863</v>
      </c>
      <c r="R411">
        <v>0</v>
      </c>
      <c r="S411">
        <v>1</v>
      </c>
      <c r="T411" t="s">
        <v>3811</v>
      </c>
      <c r="U411" t="s">
        <v>2221</v>
      </c>
      <c r="V411" t="s">
        <v>2303</v>
      </c>
      <c r="W411">
        <v>34</v>
      </c>
      <c r="X411">
        <v>1</v>
      </c>
      <c r="Y411" t="s">
        <v>2920</v>
      </c>
    </row>
    <row r="412" spans="1:25">
      <c r="A412" t="s">
        <v>3974</v>
      </c>
      <c r="B412" t="s">
        <v>3975</v>
      </c>
      <c r="C412" t="s">
        <v>3976</v>
      </c>
      <c r="D412" t="s">
        <v>2449</v>
      </c>
      <c r="E412">
        <v>35</v>
      </c>
      <c r="F412" t="s">
        <v>3862</v>
      </c>
      <c r="G412" t="s">
        <v>3863</v>
      </c>
      <c r="H412" t="s">
        <v>156</v>
      </c>
      <c r="I412">
        <v>60</v>
      </c>
      <c r="J412">
        <v>1</v>
      </c>
      <c r="K412">
        <v>1</v>
      </c>
      <c r="L412">
        <v>1</v>
      </c>
      <c r="M412">
        <v>1</v>
      </c>
      <c r="N412">
        <v>1</v>
      </c>
      <c r="O412">
        <v>1</v>
      </c>
      <c r="P412">
        <v>1</v>
      </c>
      <c r="Q412" t="s">
        <v>3863</v>
      </c>
      <c r="R412">
        <v>0</v>
      </c>
      <c r="S412">
        <v>1</v>
      </c>
      <c r="T412" t="s">
        <v>3811</v>
      </c>
      <c r="U412" t="s">
        <v>2221</v>
      </c>
      <c r="V412" t="s">
        <v>2303</v>
      </c>
      <c r="W412">
        <v>32</v>
      </c>
      <c r="X412">
        <v>1</v>
      </c>
      <c r="Y412" t="s">
        <v>2920</v>
      </c>
    </row>
    <row r="413" spans="1:25">
      <c r="A413" t="s">
        <v>3977</v>
      </c>
      <c r="B413" t="s">
        <v>3978</v>
      </c>
      <c r="C413" t="s">
        <v>3979</v>
      </c>
      <c r="D413" t="s">
        <v>2578</v>
      </c>
      <c r="E413">
        <v>202</v>
      </c>
      <c r="F413" t="s">
        <v>3862</v>
      </c>
      <c r="G413" t="s">
        <v>3863</v>
      </c>
      <c r="H413" t="s">
        <v>156</v>
      </c>
      <c r="I413">
        <v>50</v>
      </c>
      <c r="J413">
        <v>1</v>
      </c>
      <c r="K413">
        <v>1</v>
      </c>
      <c r="L413">
        <v>1</v>
      </c>
      <c r="M413">
        <v>1</v>
      </c>
      <c r="N413">
        <v>1</v>
      </c>
      <c r="O413">
        <v>1</v>
      </c>
      <c r="P413">
        <v>1</v>
      </c>
      <c r="Q413" t="s">
        <v>3863</v>
      </c>
      <c r="R413">
        <v>0</v>
      </c>
      <c r="S413">
        <v>1</v>
      </c>
      <c r="T413" t="s">
        <v>3811</v>
      </c>
      <c r="U413" t="s">
        <v>2221</v>
      </c>
      <c r="V413" t="s">
        <v>2303</v>
      </c>
      <c r="W413">
        <v>167</v>
      </c>
      <c r="X413">
        <v>1</v>
      </c>
      <c r="Y413" t="s">
        <v>2920</v>
      </c>
    </row>
    <row r="414" spans="1:25">
      <c r="A414" t="s">
        <v>3980</v>
      </c>
      <c r="B414" t="s">
        <v>3981</v>
      </c>
      <c r="C414" t="s">
        <v>3982</v>
      </c>
      <c r="D414" t="s">
        <v>3983</v>
      </c>
      <c r="E414">
        <v>167</v>
      </c>
      <c r="F414" t="s">
        <v>3862</v>
      </c>
      <c r="G414" t="s">
        <v>3863</v>
      </c>
      <c r="H414" t="s">
        <v>156</v>
      </c>
      <c r="I414">
        <v>60</v>
      </c>
      <c r="J414">
        <v>1</v>
      </c>
      <c r="K414">
        <v>1</v>
      </c>
      <c r="L414">
        <v>1</v>
      </c>
      <c r="M414">
        <v>1</v>
      </c>
      <c r="N414">
        <v>1</v>
      </c>
      <c r="O414">
        <v>1</v>
      </c>
      <c r="P414">
        <v>1</v>
      </c>
      <c r="Q414" t="s">
        <v>3863</v>
      </c>
      <c r="R414">
        <v>0</v>
      </c>
      <c r="S414">
        <v>1</v>
      </c>
      <c r="T414" t="s">
        <v>3811</v>
      </c>
      <c r="U414" t="s">
        <v>2221</v>
      </c>
      <c r="V414" t="s">
        <v>2303</v>
      </c>
      <c r="W414">
        <v>142</v>
      </c>
      <c r="X414">
        <v>1</v>
      </c>
      <c r="Y414" t="s">
        <v>2920</v>
      </c>
    </row>
    <row r="415" spans="1:25">
      <c r="A415" t="s">
        <v>3984</v>
      </c>
      <c r="B415" t="s">
        <v>3985</v>
      </c>
      <c r="C415" t="s">
        <v>3986</v>
      </c>
      <c r="D415" t="s">
        <v>2444</v>
      </c>
      <c r="E415">
        <v>176</v>
      </c>
      <c r="F415" t="s">
        <v>3862</v>
      </c>
      <c r="G415" t="s">
        <v>3863</v>
      </c>
      <c r="H415" t="s">
        <v>156</v>
      </c>
      <c r="I415">
        <v>60</v>
      </c>
      <c r="J415">
        <v>1</v>
      </c>
      <c r="K415">
        <v>1</v>
      </c>
      <c r="L415">
        <v>1</v>
      </c>
      <c r="M415">
        <v>1</v>
      </c>
      <c r="N415">
        <v>1</v>
      </c>
      <c r="O415">
        <v>1</v>
      </c>
      <c r="P415">
        <v>1</v>
      </c>
      <c r="Q415" t="s">
        <v>3863</v>
      </c>
      <c r="R415">
        <v>0</v>
      </c>
      <c r="S415">
        <v>1</v>
      </c>
      <c r="T415" t="s">
        <v>3811</v>
      </c>
      <c r="U415" t="s">
        <v>2221</v>
      </c>
      <c r="V415" t="s">
        <v>2235</v>
      </c>
      <c r="W415">
        <v>122</v>
      </c>
      <c r="X415">
        <v>1</v>
      </c>
      <c r="Y415" t="s">
        <v>2920</v>
      </c>
    </row>
    <row r="416" spans="1:25">
      <c r="A416" t="s">
        <v>3987</v>
      </c>
      <c r="B416" t="s">
        <v>3988</v>
      </c>
      <c r="C416" t="s">
        <v>3578</v>
      </c>
      <c r="D416" t="s">
        <v>2460</v>
      </c>
      <c r="E416">
        <v>169</v>
      </c>
      <c r="F416" t="s">
        <v>4021</v>
      </c>
      <c r="G416" t="s">
        <v>4022</v>
      </c>
      <c r="H416" t="s">
        <v>156</v>
      </c>
      <c r="I416">
        <v>50</v>
      </c>
      <c r="J416">
        <v>1</v>
      </c>
      <c r="K416">
        <v>1</v>
      </c>
      <c r="L416">
        <v>1</v>
      </c>
      <c r="M416">
        <v>0</v>
      </c>
      <c r="N416">
        <v>1</v>
      </c>
      <c r="O416">
        <v>1</v>
      </c>
      <c r="P416">
        <v>1</v>
      </c>
      <c r="Q416" t="s">
        <v>4022</v>
      </c>
      <c r="R416">
        <v>0</v>
      </c>
      <c r="S416">
        <v>1</v>
      </c>
      <c r="T416" t="s">
        <v>3811</v>
      </c>
      <c r="U416" t="s">
        <v>2221</v>
      </c>
      <c r="V416" t="s">
        <v>2255</v>
      </c>
      <c r="W416">
        <v>108</v>
      </c>
      <c r="X416">
        <v>1</v>
      </c>
      <c r="Y416" t="s">
        <v>2920</v>
      </c>
    </row>
    <row r="417" spans="1:25">
      <c r="A417" t="s">
        <v>3989</v>
      </c>
      <c r="B417" t="s">
        <v>3990</v>
      </c>
      <c r="C417" t="s">
        <v>2601</v>
      </c>
      <c r="D417" t="s">
        <v>2336</v>
      </c>
      <c r="E417">
        <v>175</v>
      </c>
      <c r="F417" t="s">
        <v>3862</v>
      </c>
      <c r="G417" t="s">
        <v>3863</v>
      </c>
      <c r="H417" t="s">
        <v>156</v>
      </c>
      <c r="I417">
        <v>60</v>
      </c>
      <c r="J417">
        <v>1</v>
      </c>
      <c r="K417">
        <v>1</v>
      </c>
      <c r="L417">
        <v>1</v>
      </c>
      <c r="M417">
        <v>1</v>
      </c>
      <c r="N417">
        <v>1</v>
      </c>
      <c r="O417">
        <v>1</v>
      </c>
      <c r="P417">
        <v>1</v>
      </c>
      <c r="Q417" t="s">
        <v>3863</v>
      </c>
      <c r="R417">
        <v>0</v>
      </c>
      <c r="S417">
        <v>1</v>
      </c>
      <c r="T417" t="s">
        <v>3811</v>
      </c>
      <c r="U417" t="s">
        <v>2221</v>
      </c>
      <c r="V417" t="s">
        <v>2255</v>
      </c>
      <c r="W417">
        <v>111</v>
      </c>
      <c r="X417">
        <v>1</v>
      </c>
      <c r="Y417" t="s">
        <v>2920</v>
      </c>
    </row>
    <row r="418" spans="1:25">
      <c r="A418" t="s">
        <v>3991</v>
      </c>
      <c r="B418" t="s">
        <v>3992</v>
      </c>
      <c r="C418" t="s">
        <v>2371</v>
      </c>
      <c r="D418" t="s">
        <v>2398</v>
      </c>
      <c r="E418">
        <v>49</v>
      </c>
      <c r="F418" t="s">
        <v>3862</v>
      </c>
      <c r="G418" t="s">
        <v>3863</v>
      </c>
      <c r="H418" t="s">
        <v>156</v>
      </c>
      <c r="I418">
        <v>50</v>
      </c>
      <c r="J418">
        <v>1</v>
      </c>
      <c r="K418">
        <v>1</v>
      </c>
      <c r="L418">
        <v>1</v>
      </c>
      <c r="M418">
        <v>1</v>
      </c>
      <c r="N418">
        <v>1</v>
      </c>
      <c r="O418">
        <v>1</v>
      </c>
      <c r="P418">
        <v>1</v>
      </c>
      <c r="Q418" t="s">
        <v>3863</v>
      </c>
      <c r="R418">
        <v>0</v>
      </c>
      <c r="S418">
        <v>1</v>
      </c>
      <c r="T418" t="s">
        <v>3811</v>
      </c>
      <c r="U418" t="s">
        <v>2221</v>
      </c>
      <c r="V418" t="s">
        <v>2370</v>
      </c>
      <c r="W418">
        <v>42</v>
      </c>
      <c r="X418">
        <v>1</v>
      </c>
      <c r="Y418" t="s">
        <v>2920</v>
      </c>
    </row>
    <row r="419" spans="1:25">
      <c r="A419" t="s">
        <v>3993</v>
      </c>
      <c r="B419" t="s">
        <v>3994</v>
      </c>
      <c r="C419" t="s">
        <v>2314</v>
      </c>
      <c r="D419" t="s">
        <v>3995</v>
      </c>
      <c r="E419">
        <v>34</v>
      </c>
      <c r="F419" t="s">
        <v>3862</v>
      </c>
      <c r="G419" t="s">
        <v>3863</v>
      </c>
      <c r="H419" t="s">
        <v>156</v>
      </c>
      <c r="I419">
        <v>50</v>
      </c>
      <c r="J419">
        <v>1</v>
      </c>
      <c r="K419">
        <v>1</v>
      </c>
      <c r="L419">
        <v>1</v>
      </c>
      <c r="M419">
        <v>0</v>
      </c>
      <c r="N419">
        <v>1</v>
      </c>
      <c r="O419">
        <v>1</v>
      </c>
      <c r="P419">
        <v>1</v>
      </c>
      <c r="Q419" t="s">
        <v>3863</v>
      </c>
      <c r="R419">
        <v>0</v>
      </c>
      <c r="S419">
        <v>1</v>
      </c>
      <c r="T419" t="s">
        <v>3811</v>
      </c>
      <c r="U419" t="s">
        <v>2221</v>
      </c>
      <c r="V419" t="s">
        <v>2310</v>
      </c>
      <c r="W419">
        <v>20</v>
      </c>
      <c r="X419">
        <v>1</v>
      </c>
      <c r="Y419" t="s">
        <v>2920</v>
      </c>
    </row>
    <row r="420" spans="1:25">
      <c r="A420" t="s">
        <v>3996</v>
      </c>
      <c r="B420" t="s">
        <v>3997</v>
      </c>
      <c r="C420" t="s">
        <v>2160</v>
      </c>
      <c r="D420" t="s">
        <v>2472</v>
      </c>
      <c r="E420">
        <v>45</v>
      </c>
      <c r="F420" t="s">
        <v>3862</v>
      </c>
      <c r="G420" t="s">
        <v>3863</v>
      </c>
      <c r="H420" t="s">
        <v>156</v>
      </c>
      <c r="I420">
        <v>60</v>
      </c>
      <c r="J420">
        <v>1</v>
      </c>
      <c r="K420">
        <v>1</v>
      </c>
      <c r="L420">
        <v>1</v>
      </c>
      <c r="M420">
        <v>1</v>
      </c>
      <c r="N420">
        <v>1</v>
      </c>
      <c r="O420">
        <v>1</v>
      </c>
      <c r="P420">
        <v>1</v>
      </c>
      <c r="Q420" t="s">
        <v>3863</v>
      </c>
      <c r="R420">
        <v>0</v>
      </c>
      <c r="S420">
        <v>1</v>
      </c>
      <c r="T420" t="s">
        <v>3811</v>
      </c>
      <c r="U420" t="s">
        <v>2221</v>
      </c>
      <c r="V420" t="s">
        <v>2226</v>
      </c>
      <c r="W420">
        <v>26</v>
      </c>
      <c r="X420">
        <v>1</v>
      </c>
      <c r="Y420" t="s">
        <v>2920</v>
      </c>
    </row>
    <row r="421" spans="1:25">
      <c r="A421" t="s">
        <v>3998</v>
      </c>
      <c r="B421" t="s">
        <v>3999</v>
      </c>
      <c r="C421" t="s">
        <v>2151</v>
      </c>
      <c r="D421" t="s">
        <v>4000</v>
      </c>
      <c r="E421">
        <v>58</v>
      </c>
      <c r="F421" t="s">
        <v>3862</v>
      </c>
      <c r="G421" t="s">
        <v>3863</v>
      </c>
      <c r="H421" t="s">
        <v>156</v>
      </c>
      <c r="I421">
        <v>60</v>
      </c>
      <c r="J421">
        <v>1</v>
      </c>
      <c r="K421">
        <v>1</v>
      </c>
      <c r="L421">
        <v>1</v>
      </c>
      <c r="M421">
        <v>1</v>
      </c>
      <c r="N421">
        <v>1</v>
      </c>
      <c r="O421">
        <v>1</v>
      </c>
      <c r="P421">
        <v>1</v>
      </c>
      <c r="Q421" t="s">
        <v>3863</v>
      </c>
      <c r="R421">
        <v>0</v>
      </c>
      <c r="S421">
        <v>1</v>
      </c>
      <c r="T421" t="s">
        <v>3811</v>
      </c>
      <c r="U421" t="s">
        <v>2221</v>
      </c>
      <c r="V421" t="s">
        <v>2140</v>
      </c>
      <c r="W421">
        <v>32</v>
      </c>
      <c r="X421">
        <v>0</v>
      </c>
      <c r="Y421" t="s">
        <v>2920</v>
      </c>
    </row>
    <row r="422" spans="1:25">
      <c r="A422" t="s">
        <v>4001</v>
      </c>
      <c r="B422" t="s">
        <v>4002</v>
      </c>
      <c r="C422" t="s">
        <v>2431</v>
      </c>
      <c r="D422" t="s">
        <v>2804</v>
      </c>
      <c r="E422">
        <v>18</v>
      </c>
      <c r="F422" t="s">
        <v>3862</v>
      </c>
      <c r="G422" t="s">
        <v>3863</v>
      </c>
      <c r="H422" t="s">
        <v>156</v>
      </c>
      <c r="I422">
        <v>50</v>
      </c>
      <c r="J422">
        <v>1</v>
      </c>
      <c r="K422">
        <v>1</v>
      </c>
      <c r="L422">
        <v>1</v>
      </c>
      <c r="M422">
        <v>0</v>
      </c>
      <c r="N422">
        <v>1</v>
      </c>
      <c r="O422">
        <v>1</v>
      </c>
      <c r="P422">
        <v>1</v>
      </c>
      <c r="Q422" t="s">
        <v>3863</v>
      </c>
      <c r="R422">
        <v>0</v>
      </c>
      <c r="S422">
        <v>1</v>
      </c>
      <c r="T422" t="s">
        <v>3811</v>
      </c>
      <c r="U422" t="s">
        <v>2221</v>
      </c>
      <c r="V422" t="s">
        <v>2305</v>
      </c>
      <c r="W422">
        <v>12</v>
      </c>
      <c r="X422">
        <v>1</v>
      </c>
      <c r="Y422" t="s">
        <v>2920</v>
      </c>
    </row>
    <row r="423" spans="1:25">
      <c r="A423" t="s">
        <v>4003</v>
      </c>
      <c r="B423" t="s">
        <v>4004</v>
      </c>
      <c r="C423" t="s">
        <v>4005</v>
      </c>
      <c r="D423" t="s">
        <v>2332</v>
      </c>
      <c r="E423">
        <v>169</v>
      </c>
      <c r="F423" t="s">
        <v>3862</v>
      </c>
      <c r="G423" t="s">
        <v>3863</v>
      </c>
      <c r="H423" t="s">
        <v>156</v>
      </c>
      <c r="I423">
        <v>60</v>
      </c>
      <c r="J423">
        <v>1</v>
      </c>
      <c r="K423">
        <v>1</v>
      </c>
      <c r="L423">
        <v>1</v>
      </c>
      <c r="M423">
        <v>1</v>
      </c>
      <c r="N423">
        <v>1</v>
      </c>
      <c r="O423">
        <v>1</v>
      </c>
      <c r="P423">
        <v>1</v>
      </c>
      <c r="Q423" t="s">
        <v>3863</v>
      </c>
      <c r="R423">
        <v>0</v>
      </c>
      <c r="S423">
        <v>1</v>
      </c>
      <c r="T423" t="s">
        <v>3811</v>
      </c>
      <c r="U423" t="s">
        <v>2221</v>
      </c>
      <c r="V423" t="s">
        <v>2307</v>
      </c>
      <c r="W423">
        <v>152</v>
      </c>
      <c r="X423">
        <v>1</v>
      </c>
      <c r="Y423" t="s">
        <v>2920</v>
      </c>
    </row>
    <row r="424" spans="1:25">
      <c r="A424" t="s">
        <v>4006</v>
      </c>
      <c r="B424" t="s">
        <v>4007</v>
      </c>
      <c r="C424" t="s">
        <v>2318</v>
      </c>
      <c r="D424" t="s">
        <v>4008</v>
      </c>
      <c r="E424">
        <v>55</v>
      </c>
      <c r="F424" t="s">
        <v>3862</v>
      </c>
      <c r="G424" t="s">
        <v>3863</v>
      </c>
      <c r="H424" t="s">
        <v>156</v>
      </c>
      <c r="I424">
        <v>50</v>
      </c>
      <c r="J424">
        <v>1</v>
      </c>
      <c r="K424">
        <v>1</v>
      </c>
      <c r="L424">
        <v>1</v>
      </c>
      <c r="M424">
        <v>0</v>
      </c>
      <c r="N424">
        <v>1</v>
      </c>
      <c r="O424">
        <v>1</v>
      </c>
      <c r="P424">
        <v>1</v>
      </c>
      <c r="Q424" t="s">
        <v>3863</v>
      </c>
      <c r="R424">
        <v>0</v>
      </c>
      <c r="S424">
        <v>1</v>
      </c>
      <c r="T424" t="s">
        <v>3811</v>
      </c>
      <c r="U424" t="s">
        <v>2221</v>
      </c>
      <c r="V424" t="s">
        <v>2244</v>
      </c>
      <c r="W424">
        <v>25</v>
      </c>
      <c r="X424">
        <v>1</v>
      </c>
      <c r="Y424" t="s">
        <v>2920</v>
      </c>
    </row>
    <row r="425" spans="1:25">
      <c r="A425" t="s">
        <v>4009</v>
      </c>
      <c r="B425" t="s">
        <v>4010</v>
      </c>
      <c r="C425" t="s">
        <v>2158</v>
      </c>
      <c r="D425" t="s">
        <v>3615</v>
      </c>
      <c r="E425">
        <v>141</v>
      </c>
      <c r="F425" t="s">
        <v>3862</v>
      </c>
      <c r="G425" t="s">
        <v>3863</v>
      </c>
      <c r="H425" t="s">
        <v>156</v>
      </c>
      <c r="I425">
        <v>50</v>
      </c>
      <c r="J425">
        <v>1</v>
      </c>
      <c r="K425">
        <v>1</v>
      </c>
      <c r="L425">
        <v>1</v>
      </c>
      <c r="M425">
        <v>0</v>
      </c>
      <c r="N425">
        <v>1</v>
      </c>
      <c r="O425">
        <v>1</v>
      </c>
      <c r="P425">
        <v>1</v>
      </c>
      <c r="Q425" t="s">
        <v>3863</v>
      </c>
      <c r="R425">
        <v>0</v>
      </c>
      <c r="S425">
        <v>1</v>
      </c>
      <c r="T425" t="s">
        <v>3811</v>
      </c>
      <c r="U425" t="s">
        <v>2221</v>
      </c>
      <c r="V425" t="s">
        <v>2137</v>
      </c>
      <c r="W425">
        <v>85</v>
      </c>
      <c r="X425">
        <v>1</v>
      </c>
      <c r="Y425" t="s">
        <v>2920</v>
      </c>
    </row>
    <row r="426" spans="1:25">
      <c r="A426" t="s">
        <v>4011</v>
      </c>
      <c r="B426" t="s">
        <v>4012</v>
      </c>
      <c r="C426" t="s">
        <v>4013</v>
      </c>
      <c r="D426" t="s">
        <v>2598</v>
      </c>
      <c r="E426">
        <v>233</v>
      </c>
      <c r="F426" t="s">
        <v>3862</v>
      </c>
      <c r="G426" t="s">
        <v>3863</v>
      </c>
      <c r="H426" t="s">
        <v>156</v>
      </c>
      <c r="I426">
        <v>50</v>
      </c>
      <c r="J426">
        <v>1</v>
      </c>
      <c r="K426">
        <v>1</v>
      </c>
      <c r="L426">
        <v>1</v>
      </c>
      <c r="M426">
        <v>0</v>
      </c>
      <c r="N426">
        <v>1</v>
      </c>
      <c r="O426">
        <v>1</v>
      </c>
      <c r="P426">
        <v>1</v>
      </c>
      <c r="Q426" t="s">
        <v>3863</v>
      </c>
      <c r="R426">
        <v>0</v>
      </c>
      <c r="S426">
        <v>1</v>
      </c>
      <c r="T426" t="s">
        <v>3811</v>
      </c>
      <c r="U426" t="s">
        <v>2221</v>
      </c>
      <c r="V426" t="s">
        <v>2141</v>
      </c>
      <c r="W426">
        <v>139</v>
      </c>
      <c r="X426">
        <v>1</v>
      </c>
      <c r="Y426" t="s">
        <v>2920</v>
      </c>
    </row>
    <row r="427" spans="1:25">
      <c r="A427" t="s">
        <v>4014</v>
      </c>
      <c r="B427" t="s">
        <v>4015</v>
      </c>
      <c r="C427" t="s">
        <v>4016</v>
      </c>
      <c r="D427" t="s">
        <v>2496</v>
      </c>
      <c r="E427">
        <v>94</v>
      </c>
      <c r="F427" t="s">
        <v>3862</v>
      </c>
      <c r="G427" t="s">
        <v>3863</v>
      </c>
      <c r="H427" t="s">
        <v>156</v>
      </c>
      <c r="I427">
        <v>60</v>
      </c>
      <c r="J427">
        <v>1</v>
      </c>
      <c r="K427">
        <v>1</v>
      </c>
      <c r="L427">
        <v>1</v>
      </c>
      <c r="M427">
        <v>1</v>
      </c>
      <c r="N427">
        <v>1</v>
      </c>
      <c r="O427">
        <v>1</v>
      </c>
      <c r="P427">
        <v>1</v>
      </c>
      <c r="Q427" t="s">
        <v>3863</v>
      </c>
      <c r="R427">
        <v>0</v>
      </c>
      <c r="S427">
        <v>1</v>
      </c>
      <c r="T427" t="s">
        <v>3811</v>
      </c>
      <c r="U427" t="s">
        <v>2221</v>
      </c>
      <c r="V427" t="s">
        <v>2364</v>
      </c>
      <c r="W427">
        <v>53</v>
      </c>
      <c r="X427">
        <v>1</v>
      </c>
      <c r="Y427" t="s">
        <v>2920</v>
      </c>
    </row>
    <row r="428" spans="1:25">
      <c r="A428" t="s">
        <v>4017</v>
      </c>
      <c r="B428" t="s">
        <v>4018</v>
      </c>
      <c r="C428" t="s">
        <v>4019</v>
      </c>
      <c r="D428" t="s">
        <v>4020</v>
      </c>
      <c r="E428">
        <v>145</v>
      </c>
      <c r="F428" t="s">
        <v>4021</v>
      </c>
      <c r="G428" t="s">
        <v>4022</v>
      </c>
      <c r="H428" t="s">
        <v>156</v>
      </c>
      <c r="I428">
        <v>60</v>
      </c>
      <c r="J428">
        <v>1</v>
      </c>
      <c r="K428">
        <v>1</v>
      </c>
      <c r="L428">
        <v>1</v>
      </c>
      <c r="M428">
        <v>1</v>
      </c>
      <c r="N428">
        <v>1</v>
      </c>
      <c r="O428">
        <v>1</v>
      </c>
      <c r="P428">
        <v>1</v>
      </c>
      <c r="Q428" t="s">
        <v>4022</v>
      </c>
      <c r="R428">
        <v>0</v>
      </c>
      <c r="S428">
        <v>1</v>
      </c>
      <c r="T428" t="s">
        <v>3811</v>
      </c>
      <c r="U428" t="s">
        <v>2221</v>
      </c>
      <c r="V428" t="s">
        <v>2137</v>
      </c>
      <c r="W428">
        <v>85</v>
      </c>
      <c r="X428">
        <v>1</v>
      </c>
      <c r="Y428" t="s">
        <v>2920</v>
      </c>
    </row>
    <row r="429" spans="1:25">
      <c r="A429" t="s">
        <v>4023</v>
      </c>
      <c r="B429" t="s">
        <v>4024</v>
      </c>
      <c r="C429" t="s">
        <v>4025</v>
      </c>
      <c r="D429" t="s">
        <v>2238</v>
      </c>
      <c r="E429">
        <v>152</v>
      </c>
      <c r="F429" t="s">
        <v>4021</v>
      </c>
      <c r="G429" t="s">
        <v>4022</v>
      </c>
      <c r="H429" t="s">
        <v>156</v>
      </c>
      <c r="I429">
        <v>50</v>
      </c>
      <c r="J429">
        <v>1</v>
      </c>
      <c r="K429">
        <v>1</v>
      </c>
      <c r="L429">
        <v>1</v>
      </c>
      <c r="M429">
        <v>0</v>
      </c>
      <c r="N429">
        <v>1</v>
      </c>
      <c r="O429">
        <v>1</v>
      </c>
      <c r="P429">
        <v>1</v>
      </c>
      <c r="Q429" t="s">
        <v>4022</v>
      </c>
      <c r="R429">
        <v>0</v>
      </c>
      <c r="S429">
        <v>1</v>
      </c>
      <c r="T429" t="s">
        <v>3811</v>
      </c>
      <c r="U429" t="s">
        <v>2221</v>
      </c>
      <c r="V429" t="s">
        <v>2235</v>
      </c>
      <c r="W429">
        <v>114</v>
      </c>
      <c r="X429">
        <v>1</v>
      </c>
      <c r="Y429" t="s">
        <v>2920</v>
      </c>
    </row>
    <row r="430" spans="1:25">
      <c r="A430" t="s">
        <v>4026</v>
      </c>
      <c r="B430" t="s">
        <v>4027</v>
      </c>
      <c r="C430" t="s">
        <v>2160</v>
      </c>
      <c r="D430" t="s">
        <v>4028</v>
      </c>
      <c r="E430">
        <v>45</v>
      </c>
      <c r="F430" t="s">
        <v>3862</v>
      </c>
      <c r="G430" t="s">
        <v>3863</v>
      </c>
      <c r="H430" t="s">
        <v>156</v>
      </c>
      <c r="I430">
        <v>50</v>
      </c>
      <c r="J430">
        <v>1</v>
      </c>
      <c r="K430">
        <v>1</v>
      </c>
      <c r="L430">
        <v>1</v>
      </c>
      <c r="M430">
        <v>0</v>
      </c>
      <c r="N430">
        <v>1</v>
      </c>
      <c r="O430">
        <v>1</v>
      </c>
      <c r="P430">
        <v>1</v>
      </c>
      <c r="Q430" t="s">
        <v>3863</v>
      </c>
      <c r="R430">
        <v>0</v>
      </c>
      <c r="S430">
        <v>1</v>
      </c>
      <c r="T430" t="s">
        <v>3811</v>
      </c>
      <c r="U430" t="s">
        <v>2221</v>
      </c>
      <c r="V430" t="s">
        <v>2226</v>
      </c>
      <c r="W430">
        <v>26</v>
      </c>
      <c r="X430">
        <v>1</v>
      </c>
      <c r="Y430" t="s">
        <v>2920</v>
      </c>
    </row>
    <row r="431" spans="1:25">
      <c r="A431" t="s">
        <v>4029</v>
      </c>
      <c r="B431" t="s">
        <v>4030</v>
      </c>
      <c r="C431" t="s">
        <v>2231</v>
      </c>
      <c r="D431" t="s">
        <v>2391</v>
      </c>
      <c r="E431">
        <v>90</v>
      </c>
      <c r="F431" t="s">
        <v>4021</v>
      </c>
      <c r="G431" t="s">
        <v>4022</v>
      </c>
      <c r="H431" t="s">
        <v>156</v>
      </c>
      <c r="I431">
        <v>50</v>
      </c>
      <c r="J431">
        <v>1</v>
      </c>
      <c r="K431">
        <v>1</v>
      </c>
      <c r="L431">
        <v>1</v>
      </c>
      <c r="M431">
        <v>0</v>
      </c>
      <c r="N431">
        <v>1</v>
      </c>
      <c r="O431">
        <v>1</v>
      </c>
      <c r="P431">
        <v>1</v>
      </c>
      <c r="Q431" t="s">
        <v>4022</v>
      </c>
      <c r="R431">
        <v>0</v>
      </c>
      <c r="S431">
        <v>1</v>
      </c>
      <c r="T431" t="s">
        <v>3811</v>
      </c>
      <c r="U431" t="s">
        <v>2221</v>
      </c>
      <c r="V431" t="s">
        <v>2226</v>
      </c>
      <c r="W431">
        <v>52</v>
      </c>
      <c r="X431">
        <v>1</v>
      </c>
      <c r="Y431" t="s">
        <v>2920</v>
      </c>
    </row>
    <row r="432" spans="1:25">
      <c r="A432" t="s">
        <v>4031</v>
      </c>
      <c r="B432" t="s">
        <v>4032</v>
      </c>
      <c r="C432" t="s">
        <v>4033</v>
      </c>
      <c r="D432" t="s">
        <v>4034</v>
      </c>
      <c r="E432">
        <v>99</v>
      </c>
      <c r="F432" t="s">
        <v>4021</v>
      </c>
      <c r="G432" t="s">
        <v>4022</v>
      </c>
      <c r="H432" t="s">
        <v>156</v>
      </c>
      <c r="I432">
        <v>50</v>
      </c>
      <c r="J432">
        <v>1</v>
      </c>
      <c r="K432">
        <v>1</v>
      </c>
      <c r="L432">
        <v>1</v>
      </c>
      <c r="M432">
        <v>0</v>
      </c>
      <c r="N432">
        <v>1</v>
      </c>
      <c r="O432">
        <v>1</v>
      </c>
      <c r="P432">
        <v>1</v>
      </c>
      <c r="Q432" t="s">
        <v>4022</v>
      </c>
      <c r="R432">
        <v>0</v>
      </c>
      <c r="S432">
        <v>1</v>
      </c>
      <c r="T432" t="s">
        <v>3811</v>
      </c>
      <c r="U432" t="s">
        <v>2221</v>
      </c>
      <c r="V432" t="s">
        <v>2137</v>
      </c>
      <c r="W432">
        <v>62</v>
      </c>
      <c r="X432">
        <v>1</v>
      </c>
      <c r="Y432" t="s">
        <v>2920</v>
      </c>
    </row>
    <row r="433" spans="1:25">
      <c r="A433" t="s">
        <v>4035</v>
      </c>
      <c r="B433" t="s">
        <v>4036</v>
      </c>
      <c r="C433" t="s">
        <v>2431</v>
      </c>
      <c r="D433" t="s">
        <v>2813</v>
      </c>
      <c r="E433">
        <v>18</v>
      </c>
      <c r="F433" t="s">
        <v>4021</v>
      </c>
      <c r="G433" t="s">
        <v>4022</v>
      </c>
      <c r="H433" t="s">
        <v>156</v>
      </c>
      <c r="I433">
        <v>50</v>
      </c>
      <c r="J433">
        <v>1</v>
      </c>
      <c r="K433">
        <v>1</v>
      </c>
      <c r="L433">
        <v>1</v>
      </c>
      <c r="M433">
        <v>0</v>
      </c>
      <c r="N433">
        <v>1</v>
      </c>
      <c r="O433">
        <v>1</v>
      </c>
      <c r="P433">
        <v>1</v>
      </c>
      <c r="Q433" t="s">
        <v>4022</v>
      </c>
      <c r="R433">
        <v>0</v>
      </c>
      <c r="S433">
        <v>1</v>
      </c>
      <c r="T433" t="s">
        <v>3811</v>
      </c>
      <c r="U433" t="s">
        <v>2221</v>
      </c>
      <c r="V433" t="s">
        <v>2305</v>
      </c>
      <c r="W433">
        <v>12</v>
      </c>
      <c r="X433">
        <v>1</v>
      </c>
      <c r="Y433" t="s">
        <v>2920</v>
      </c>
    </row>
    <row r="434" spans="1:25">
      <c r="A434" t="s">
        <v>4037</v>
      </c>
      <c r="B434" t="s">
        <v>4038</v>
      </c>
      <c r="C434" t="s">
        <v>2448</v>
      </c>
      <c r="D434" t="s">
        <v>4039</v>
      </c>
      <c r="E434">
        <v>128</v>
      </c>
      <c r="F434" t="s">
        <v>3862</v>
      </c>
      <c r="G434" t="s">
        <v>3863</v>
      </c>
      <c r="H434" t="s">
        <v>156</v>
      </c>
      <c r="I434">
        <v>60</v>
      </c>
      <c r="J434">
        <v>1</v>
      </c>
      <c r="K434">
        <v>1</v>
      </c>
      <c r="L434">
        <v>1</v>
      </c>
      <c r="M434">
        <v>1</v>
      </c>
      <c r="N434">
        <v>1</v>
      </c>
      <c r="O434">
        <v>1</v>
      </c>
      <c r="P434">
        <v>1</v>
      </c>
      <c r="Q434" t="s">
        <v>3863</v>
      </c>
      <c r="R434">
        <v>0</v>
      </c>
      <c r="S434">
        <v>1</v>
      </c>
      <c r="T434" t="s">
        <v>3811</v>
      </c>
      <c r="U434" t="s">
        <v>2221</v>
      </c>
      <c r="V434" t="s">
        <v>2222</v>
      </c>
      <c r="W434">
        <v>57</v>
      </c>
      <c r="X434">
        <v>1</v>
      </c>
      <c r="Y434" t="s">
        <v>2920</v>
      </c>
    </row>
    <row r="435" spans="1:25">
      <c r="A435" t="s">
        <v>4040</v>
      </c>
      <c r="B435" t="s">
        <v>4041</v>
      </c>
      <c r="C435" t="s">
        <v>4042</v>
      </c>
      <c r="D435" t="s">
        <v>4043</v>
      </c>
      <c r="E435">
        <v>90</v>
      </c>
      <c r="F435" t="s">
        <v>3862</v>
      </c>
      <c r="G435" t="s">
        <v>3863</v>
      </c>
      <c r="H435" t="s">
        <v>156</v>
      </c>
      <c r="I435">
        <v>50</v>
      </c>
      <c r="J435">
        <v>1</v>
      </c>
      <c r="K435">
        <v>1</v>
      </c>
      <c r="L435">
        <v>1</v>
      </c>
      <c r="M435">
        <v>0</v>
      </c>
      <c r="N435">
        <v>1</v>
      </c>
      <c r="O435">
        <v>1</v>
      </c>
      <c r="P435">
        <v>1</v>
      </c>
      <c r="Q435" t="s">
        <v>3863</v>
      </c>
      <c r="R435">
        <v>0</v>
      </c>
      <c r="S435">
        <v>1</v>
      </c>
      <c r="T435" t="s">
        <v>3811</v>
      </c>
      <c r="U435" t="s">
        <v>2221</v>
      </c>
      <c r="V435" t="s">
        <v>2226</v>
      </c>
      <c r="W435">
        <v>52</v>
      </c>
      <c r="X435">
        <v>1</v>
      </c>
      <c r="Y435" t="s">
        <v>2920</v>
      </c>
    </row>
    <row r="436" spans="1:25">
      <c r="A436" t="s">
        <v>4044</v>
      </c>
      <c r="B436" t="s">
        <v>4045</v>
      </c>
      <c r="C436" t="s">
        <v>2317</v>
      </c>
      <c r="D436" t="s">
        <v>4046</v>
      </c>
      <c r="E436">
        <v>17</v>
      </c>
      <c r="F436" t="s">
        <v>3862</v>
      </c>
      <c r="G436" t="s">
        <v>3863</v>
      </c>
      <c r="H436" t="s">
        <v>156</v>
      </c>
      <c r="I436">
        <v>50</v>
      </c>
      <c r="J436">
        <v>1</v>
      </c>
      <c r="K436">
        <v>1</v>
      </c>
      <c r="L436">
        <v>1</v>
      </c>
      <c r="M436">
        <v>0</v>
      </c>
      <c r="N436">
        <v>1</v>
      </c>
      <c r="O436">
        <v>1</v>
      </c>
      <c r="P436">
        <v>1</v>
      </c>
      <c r="Q436" t="s">
        <v>3863</v>
      </c>
      <c r="R436">
        <v>0</v>
      </c>
      <c r="S436">
        <v>1</v>
      </c>
      <c r="T436" t="s">
        <v>3811</v>
      </c>
      <c r="U436" t="s">
        <v>2221</v>
      </c>
      <c r="V436" t="s">
        <v>2305</v>
      </c>
      <c r="W436">
        <v>10</v>
      </c>
      <c r="X436">
        <v>1</v>
      </c>
      <c r="Y436" t="s">
        <v>2920</v>
      </c>
    </row>
    <row r="437" spans="1:25">
      <c r="A437" t="s">
        <v>4047</v>
      </c>
      <c r="B437" t="s">
        <v>4048</v>
      </c>
      <c r="C437" t="s">
        <v>4049</v>
      </c>
      <c r="D437" t="s">
        <v>4050</v>
      </c>
      <c r="E437">
        <v>113</v>
      </c>
      <c r="F437" t="s">
        <v>2817</v>
      </c>
      <c r="G437" t="s">
        <v>2818</v>
      </c>
      <c r="H437" t="s">
        <v>154</v>
      </c>
      <c r="I437">
        <v>90</v>
      </c>
      <c r="J437">
        <v>1</v>
      </c>
      <c r="K437">
        <v>1</v>
      </c>
      <c r="L437">
        <v>1</v>
      </c>
      <c r="M437">
        <v>1</v>
      </c>
      <c r="N437">
        <v>1</v>
      </c>
      <c r="O437">
        <v>1</v>
      </c>
      <c r="P437">
        <v>1</v>
      </c>
      <c r="Q437" t="s">
        <v>2818</v>
      </c>
      <c r="R437">
        <v>0</v>
      </c>
      <c r="S437">
        <v>1</v>
      </c>
      <c r="T437" t="s">
        <v>3811</v>
      </c>
      <c r="U437" t="s">
        <v>2221</v>
      </c>
      <c r="V437" t="s">
        <v>178</v>
      </c>
      <c r="W437">
        <v>56</v>
      </c>
      <c r="X437">
        <v>1</v>
      </c>
      <c r="Y437" t="s">
        <v>2800</v>
      </c>
    </row>
    <row r="438" spans="1:25">
      <c r="A438" t="s">
        <v>4051</v>
      </c>
      <c r="B438" t="s">
        <v>4052</v>
      </c>
      <c r="C438" t="s">
        <v>4053</v>
      </c>
      <c r="D438" t="s">
        <v>4054</v>
      </c>
      <c r="E438">
        <v>238</v>
      </c>
      <c r="F438" t="s">
        <v>3862</v>
      </c>
      <c r="G438" t="s">
        <v>3863</v>
      </c>
      <c r="H438" t="s">
        <v>156</v>
      </c>
      <c r="I438">
        <v>60</v>
      </c>
      <c r="J438">
        <v>1</v>
      </c>
      <c r="K438">
        <v>1</v>
      </c>
      <c r="L438">
        <v>1</v>
      </c>
      <c r="M438">
        <v>1</v>
      </c>
      <c r="N438">
        <v>1</v>
      </c>
      <c r="O438">
        <v>1</v>
      </c>
      <c r="P438">
        <v>1</v>
      </c>
      <c r="Q438" t="s">
        <v>3863</v>
      </c>
      <c r="R438">
        <v>0</v>
      </c>
      <c r="S438">
        <v>1</v>
      </c>
      <c r="T438" t="s">
        <v>3811</v>
      </c>
      <c r="U438" t="s">
        <v>2221</v>
      </c>
      <c r="V438" t="s">
        <v>2141</v>
      </c>
      <c r="W438">
        <v>150</v>
      </c>
      <c r="X438">
        <v>1</v>
      </c>
      <c r="Y438" t="s">
        <v>2920</v>
      </c>
    </row>
    <row r="439" spans="1:25">
      <c r="A439" t="s">
        <v>4055</v>
      </c>
      <c r="B439" t="s">
        <v>4056</v>
      </c>
      <c r="C439" t="s">
        <v>4057</v>
      </c>
      <c r="D439" t="s">
        <v>2153</v>
      </c>
      <c r="E439">
        <v>306</v>
      </c>
      <c r="F439" t="s">
        <v>4021</v>
      </c>
      <c r="G439" t="s">
        <v>4022</v>
      </c>
      <c r="H439" t="s">
        <v>156</v>
      </c>
      <c r="I439">
        <v>50</v>
      </c>
      <c r="J439">
        <v>1</v>
      </c>
      <c r="K439">
        <v>1</v>
      </c>
      <c r="L439">
        <v>1</v>
      </c>
      <c r="M439">
        <v>0</v>
      </c>
      <c r="N439">
        <v>1</v>
      </c>
      <c r="O439">
        <v>1</v>
      </c>
      <c r="P439">
        <v>1</v>
      </c>
      <c r="Q439" t="s">
        <v>4022</v>
      </c>
      <c r="R439">
        <v>0</v>
      </c>
      <c r="S439">
        <v>1</v>
      </c>
      <c r="T439" t="s">
        <v>3811</v>
      </c>
      <c r="U439" t="s">
        <v>2221</v>
      </c>
      <c r="V439" t="s">
        <v>2141</v>
      </c>
      <c r="W439">
        <v>175</v>
      </c>
      <c r="X439">
        <v>1</v>
      </c>
      <c r="Y439" t="s">
        <v>2920</v>
      </c>
    </row>
    <row r="440" spans="1:25">
      <c r="A440" t="s">
        <v>4058</v>
      </c>
      <c r="B440" t="s">
        <v>4059</v>
      </c>
      <c r="C440" t="s">
        <v>2250</v>
      </c>
      <c r="D440" t="s">
        <v>2616</v>
      </c>
      <c r="E440">
        <v>167</v>
      </c>
      <c r="F440" t="s">
        <v>3862</v>
      </c>
      <c r="G440" t="s">
        <v>3863</v>
      </c>
      <c r="H440" t="s">
        <v>156</v>
      </c>
      <c r="I440">
        <v>60</v>
      </c>
      <c r="J440">
        <v>1</v>
      </c>
      <c r="K440">
        <v>1</v>
      </c>
      <c r="L440">
        <v>1</v>
      </c>
      <c r="M440">
        <v>1</v>
      </c>
      <c r="N440">
        <v>1</v>
      </c>
      <c r="O440">
        <v>1</v>
      </c>
      <c r="P440">
        <v>1</v>
      </c>
      <c r="Q440" t="s">
        <v>3863</v>
      </c>
      <c r="R440">
        <v>0</v>
      </c>
      <c r="S440">
        <v>1</v>
      </c>
      <c r="T440" t="s">
        <v>3811</v>
      </c>
      <c r="U440" t="s">
        <v>2221</v>
      </c>
      <c r="V440" t="s">
        <v>2141</v>
      </c>
      <c r="W440">
        <v>107</v>
      </c>
      <c r="X440">
        <v>1</v>
      </c>
      <c r="Y440" t="s">
        <v>2920</v>
      </c>
    </row>
    <row r="441" spans="1:25">
      <c r="A441" t="s">
        <v>4060</v>
      </c>
      <c r="B441" t="s">
        <v>4061</v>
      </c>
      <c r="C441" t="s">
        <v>2288</v>
      </c>
      <c r="D441" t="s">
        <v>2690</v>
      </c>
      <c r="E441">
        <v>0</v>
      </c>
      <c r="F441" t="s">
        <v>3862</v>
      </c>
      <c r="G441" t="s">
        <v>3863</v>
      </c>
      <c r="H441" t="s">
        <v>156</v>
      </c>
      <c r="I441">
        <v>60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 t="s">
        <v>3863</v>
      </c>
      <c r="R441">
        <v>0</v>
      </c>
      <c r="S441">
        <v>0</v>
      </c>
      <c r="T441" t="s">
        <v>4062</v>
      </c>
      <c r="U441" t="s">
        <v>2221</v>
      </c>
      <c r="V441" t="s">
        <v>2235</v>
      </c>
      <c r="W441">
        <v>0</v>
      </c>
      <c r="X441">
        <v>0</v>
      </c>
      <c r="Y441" t="s">
        <v>2920</v>
      </c>
    </row>
    <row r="442" spans="1:25">
      <c r="A442" t="s">
        <v>4063</v>
      </c>
      <c r="B442" t="s">
        <v>4064</v>
      </c>
      <c r="C442" t="s">
        <v>4065</v>
      </c>
      <c r="D442" t="s">
        <v>4066</v>
      </c>
      <c r="E442">
        <v>136</v>
      </c>
      <c r="F442" t="s">
        <v>3862</v>
      </c>
      <c r="G442" t="s">
        <v>3863</v>
      </c>
      <c r="H442" t="s">
        <v>156</v>
      </c>
      <c r="I442">
        <v>60</v>
      </c>
      <c r="J442">
        <v>1</v>
      </c>
      <c r="K442">
        <v>1</v>
      </c>
      <c r="L442">
        <v>1</v>
      </c>
      <c r="M442">
        <v>1</v>
      </c>
      <c r="N442">
        <v>1</v>
      </c>
      <c r="O442">
        <v>1</v>
      </c>
      <c r="P442">
        <v>1</v>
      </c>
      <c r="Q442" t="s">
        <v>3863</v>
      </c>
      <c r="R442">
        <v>0</v>
      </c>
      <c r="S442">
        <v>1</v>
      </c>
      <c r="T442" t="s">
        <v>3811</v>
      </c>
      <c r="U442" t="s">
        <v>2221</v>
      </c>
      <c r="V442" t="s">
        <v>2254</v>
      </c>
      <c r="W442">
        <v>78</v>
      </c>
      <c r="X442">
        <v>1</v>
      </c>
      <c r="Y442" t="s">
        <v>2920</v>
      </c>
    </row>
    <row r="443" spans="1:25">
      <c r="A443" t="s">
        <v>4067</v>
      </c>
      <c r="B443" t="s">
        <v>4068</v>
      </c>
      <c r="C443" t="s">
        <v>4069</v>
      </c>
      <c r="D443" t="s">
        <v>4070</v>
      </c>
      <c r="E443">
        <v>178</v>
      </c>
      <c r="F443" t="s">
        <v>4021</v>
      </c>
      <c r="G443" t="s">
        <v>4022</v>
      </c>
      <c r="H443" t="s">
        <v>156</v>
      </c>
      <c r="I443">
        <v>60</v>
      </c>
      <c r="J443">
        <v>1</v>
      </c>
      <c r="K443">
        <v>1</v>
      </c>
      <c r="L443">
        <v>1</v>
      </c>
      <c r="M443">
        <v>1</v>
      </c>
      <c r="N443">
        <v>1</v>
      </c>
      <c r="O443">
        <v>1</v>
      </c>
      <c r="P443">
        <v>1</v>
      </c>
      <c r="Q443" t="s">
        <v>4022</v>
      </c>
      <c r="R443">
        <v>0</v>
      </c>
      <c r="S443">
        <v>1</v>
      </c>
      <c r="T443" t="s">
        <v>3811</v>
      </c>
      <c r="U443" t="s">
        <v>2221</v>
      </c>
      <c r="V443" t="s">
        <v>2254</v>
      </c>
      <c r="W443">
        <v>110</v>
      </c>
      <c r="X443">
        <v>1</v>
      </c>
      <c r="Y443" t="s">
        <v>2920</v>
      </c>
    </row>
    <row r="444" spans="1:25">
      <c r="A444" t="s">
        <v>4071</v>
      </c>
      <c r="B444" t="s">
        <v>4072</v>
      </c>
      <c r="C444" t="s">
        <v>4073</v>
      </c>
      <c r="D444" t="s">
        <v>4074</v>
      </c>
      <c r="E444">
        <v>248</v>
      </c>
      <c r="F444" t="s">
        <v>4021</v>
      </c>
      <c r="G444" t="s">
        <v>4022</v>
      </c>
      <c r="H444" t="s">
        <v>156</v>
      </c>
      <c r="I444">
        <v>50</v>
      </c>
      <c r="J444">
        <v>1</v>
      </c>
      <c r="K444">
        <v>1</v>
      </c>
      <c r="L444">
        <v>1</v>
      </c>
      <c r="M444">
        <v>0</v>
      </c>
      <c r="N444">
        <v>1</v>
      </c>
      <c r="O444">
        <v>1</v>
      </c>
      <c r="P444">
        <v>1</v>
      </c>
      <c r="Q444" t="s">
        <v>4022</v>
      </c>
      <c r="R444">
        <v>0</v>
      </c>
      <c r="S444">
        <v>1</v>
      </c>
      <c r="T444" t="s">
        <v>3811</v>
      </c>
      <c r="U444" t="s">
        <v>2221</v>
      </c>
      <c r="V444" t="s">
        <v>2303</v>
      </c>
      <c r="W444">
        <v>201</v>
      </c>
      <c r="X444">
        <v>1</v>
      </c>
      <c r="Y444" t="s">
        <v>2920</v>
      </c>
    </row>
    <row r="445" spans="1:25">
      <c r="A445" t="s">
        <v>4075</v>
      </c>
      <c r="B445" t="s">
        <v>4076</v>
      </c>
      <c r="C445" t="s">
        <v>2397</v>
      </c>
      <c r="D445" t="s">
        <v>4077</v>
      </c>
      <c r="E445">
        <v>261</v>
      </c>
      <c r="F445" t="s">
        <v>4021</v>
      </c>
      <c r="G445" t="s">
        <v>4022</v>
      </c>
      <c r="H445" t="s">
        <v>156</v>
      </c>
      <c r="I445">
        <v>50</v>
      </c>
      <c r="J445">
        <v>1</v>
      </c>
      <c r="K445">
        <v>1</v>
      </c>
      <c r="L445">
        <v>1</v>
      </c>
      <c r="M445">
        <v>0</v>
      </c>
      <c r="N445">
        <v>1</v>
      </c>
      <c r="O445">
        <v>1</v>
      </c>
      <c r="P445">
        <v>1</v>
      </c>
      <c r="Q445" t="s">
        <v>4022</v>
      </c>
      <c r="R445">
        <v>0</v>
      </c>
      <c r="S445">
        <v>1</v>
      </c>
      <c r="T445" t="s">
        <v>3811</v>
      </c>
      <c r="U445" t="s">
        <v>2221</v>
      </c>
      <c r="V445" t="s">
        <v>2223</v>
      </c>
      <c r="W445">
        <v>86</v>
      </c>
      <c r="X445">
        <v>1</v>
      </c>
      <c r="Y445" t="s">
        <v>2920</v>
      </c>
    </row>
    <row r="446" spans="1:25">
      <c r="A446" t="s">
        <v>4078</v>
      </c>
      <c r="B446" t="s">
        <v>4079</v>
      </c>
      <c r="C446" t="s">
        <v>2155</v>
      </c>
      <c r="D446" t="s">
        <v>2153</v>
      </c>
      <c r="E446">
        <v>184</v>
      </c>
      <c r="F446" t="s">
        <v>4021</v>
      </c>
      <c r="G446" t="s">
        <v>4022</v>
      </c>
      <c r="H446" t="s">
        <v>156</v>
      </c>
      <c r="I446">
        <v>50</v>
      </c>
      <c r="J446">
        <v>1</v>
      </c>
      <c r="K446">
        <v>1</v>
      </c>
      <c r="L446">
        <v>1</v>
      </c>
      <c r="M446">
        <v>0</v>
      </c>
      <c r="N446">
        <v>1</v>
      </c>
      <c r="O446">
        <v>1</v>
      </c>
      <c r="P446">
        <v>1</v>
      </c>
      <c r="Q446" t="s">
        <v>4022</v>
      </c>
      <c r="R446">
        <v>0</v>
      </c>
      <c r="S446">
        <v>1</v>
      </c>
      <c r="T446" t="s">
        <v>3811</v>
      </c>
      <c r="U446" t="s">
        <v>2221</v>
      </c>
      <c r="V446" t="s">
        <v>2141</v>
      </c>
      <c r="W446">
        <v>117</v>
      </c>
      <c r="X446">
        <v>1</v>
      </c>
      <c r="Y446" t="s">
        <v>2920</v>
      </c>
    </row>
    <row r="447" spans="1:25">
      <c r="A447" t="s">
        <v>4080</v>
      </c>
      <c r="B447" t="s">
        <v>4081</v>
      </c>
      <c r="C447" t="s">
        <v>4082</v>
      </c>
      <c r="D447" t="s">
        <v>2238</v>
      </c>
      <c r="E447">
        <v>135</v>
      </c>
      <c r="F447" t="s">
        <v>4021</v>
      </c>
      <c r="G447" t="s">
        <v>4022</v>
      </c>
      <c r="H447" t="s">
        <v>156</v>
      </c>
      <c r="I447">
        <v>60</v>
      </c>
      <c r="J447">
        <v>1</v>
      </c>
      <c r="K447">
        <v>1</v>
      </c>
      <c r="L447">
        <v>1</v>
      </c>
      <c r="M447">
        <v>1</v>
      </c>
      <c r="N447">
        <v>1</v>
      </c>
      <c r="O447">
        <v>1</v>
      </c>
      <c r="P447">
        <v>1</v>
      </c>
      <c r="Q447" t="s">
        <v>4022</v>
      </c>
      <c r="R447">
        <v>0</v>
      </c>
      <c r="S447">
        <v>1</v>
      </c>
      <c r="T447" t="s">
        <v>3811</v>
      </c>
      <c r="U447" t="s">
        <v>2221</v>
      </c>
      <c r="V447" t="s">
        <v>2235</v>
      </c>
      <c r="W447">
        <v>101</v>
      </c>
      <c r="X447">
        <v>1</v>
      </c>
      <c r="Y447" t="s">
        <v>2920</v>
      </c>
    </row>
    <row r="448" spans="1:25">
      <c r="A448" t="s">
        <v>4083</v>
      </c>
      <c r="B448" t="s">
        <v>4084</v>
      </c>
      <c r="C448" t="s">
        <v>2371</v>
      </c>
      <c r="D448" t="s">
        <v>4085</v>
      </c>
      <c r="E448">
        <v>49</v>
      </c>
      <c r="F448" t="s">
        <v>4021</v>
      </c>
      <c r="G448" t="s">
        <v>4022</v>
      </c>
      <c r="H448" t="s">
        <v>156</v>
      </c>
      <c r="I448">
        <v>50</v>
      </c>
      <c r="J448">
        <v>1</v>
      </c>
      <c r="K448">
        <v>1</v>
      </c>
      <c r="L448">
        <v>1</v>
      </c>
      <c r="M448">
        <v>0</v>
      </c>
      <c r="N448">
        <v>1</v>
      </c>
      <c r="O448">
        <v>1</v>
      </c>
      <c r="P448">
        <v>1</v>
      </c>
      <c r="Q448" t="s">
        <v>4022</v>
      </c>
      <c r="R448">
        <v>0</v>
      </c>
      <c r="S448">
        <v>1</v>
      </c>
      <c r="T448" t="s">
        <v>3811</v>
      </c>
      <c r="U448" t="s">
        <v>2221</v>
      </c>
      <c r="V448" t="s">
        <v>2370</v>
      </c>
      <c r="W448">
        <v>42</v>
      </c>
      <c r="X448">
        <v>1</v>
      </c>
      <c r="Y448" t="s">
        <v>2920</v>
      </c>
    </row>
    <row r="449" spans="1:25">
      <c r="A449" t="s">
        <v>4086</v>
      </c>
      <c r="B449" t="s">
        <v>4087</v>
      </c>
      <c r="C449" t="s">
        <v>2369</v>
      </c>
      <c r="D449" t="s">
        <v>2563</v>
      </c>
      <c r="E449">
        <v>86</v>
      </c>
      <c r="F449" t="s">
        <v>4021</v>
      </c>
      <c r="G449" t="s">
        <v>4022</v>
      </c>
      <c r="H449" t="s">
        <v>156</v>
      </c>
      <c r="I449">
        <v>50</v>
      </c>
      <c r="J449">
        <v>1</v>
      </c>
      <c r="K449">
        <v>1</v>
      </c>
      <c r="L449">
        <v>1</v>
      </c>
      <c r="M449">
        <v>0</v>
      </c>
      <c r="N449">
        <v>1</v>
      </c>
      <c r="O449">
        <v>1</v>
      </c>
      <c r="P449">
        <v>1</v>
      </c>
      <c r="Q449" t="s">
        <v>4022</v>
      </c>
      <c r="R449">
        <v>0</v>
      </c>
      <c r="S449">
        <v>1</v>
      </c>
      <c r="T449" t="s">
        <v>3811</v>
      </c>
      <c r="U449" t="s">
        <v>2221</v>
      </c>
      <c r="V449" t="s">
        <v>2370</v>
      </c>
      <c r="W449">
        <v>64</v>
      </c>
      <c r="X449">
        <v>1</v>
      </c>
      <c r="Y449" t="s">
        <v>2920</v>
      </c>
    </row>
    <row r="450" spans="1:25">
      <c r="A450" t="s">
        <v>4088</v>
      </c>
      <c r="B450" t="s">
        <v>4089</v>
      </c>
      <c r="C450" t="s">
        <v>2314</v>
      </c>
      <c r="D450" t="s">
        <v>2426</v>
      </c>
      <c r="E450">
        <v>34</v>
      </c>
      <c r="F450" t="s">
        <v>4021</v>
      </c>
      <c r="G450" t="s">
        <v>4022</v>
      </c>
      <c r="H450" t="s">
        <v>156</v>
      </c>
      <c r="I450">
        <v>50</v>
      </c>
      <c r="J450">
        <v>1</v>
      </c>
      <c r="K450">
        <v>1</v>
      </c>
      <c r="L450">
        <v>1</v>
      </c>
      <c r="M450">
        <v>0</v>
      </c>
      <c r="N450">
        <v>1</v>
      </c>
      <c r="O450">
        <v>1</v>
      </c>
      <c r="P450">
        <v>1</v>
      </c>
      <c r="Q450" t="s">
        <v>4022</v>
      </c>
      <c r="R450">
        <v>0</v>
      </c>
      <c r="S450">
        <v>1</v>
      </c>
      <c r="T450" t="s">
        <v>3811</v>
      </c>
      <c r="U450" t="s">
        <v>2221</v>
      </c>
      <c r="V450" t="s">
        <v>2310</v>
      </c>
      <c r="W450">
        <v>20</v>
      </c>
      <c r="X450">
        <v>1</v>
      </c>
      <c r="Y450" t="s">
        <v>2920</v>
      </c>
    </row>
    <row r="451" spans="1:25">
      <c r="A451" t="s">
        <v>4090</v>
      </c>
      <c r="B451" t="s">
        <v>4091</v>
      </c>
      <c r="C451" t="s">
        <v>2231</v>
      </c>
      <c r="D451" t="s">
        <v>4092</v>
      </c>
      <c r="E451">
        <v>90</v>
      </c>
      <c r="F451" t="s">
        <v>4021</v>
      </c>
      <c r="G451" t="s">
        <v>4022</v>
      </c>
      <c r="H451" t="s">
        <v>156</v>
      </c>
      <c r="I451">
        <v>50</v>
      </c>
      <c r="J451">
        <v>1</v>
      </c>
      <c r="K451">
        <v>1</v>
      </c>
      <c r="L451">
        <v>1</v>
      </c>
      <c r="M451">
        <v>0</v>
      </c>
      <c r="N451">
        <v>1</v>
      </c>
      <c r="O451">
        <v>1</v>
      </c>
      <c r="P451">
        <v>1</v>
      </c>
      <c r="Q451" t="s">
        <v>4022</v>
      </c>
      <c r="R451">
        <v>0</v>
      </c>
      <c r="S451">
        <v>1</v>
      </c>
      <c r="T451" t="s">
        <v>3811</v>
      </c>
      <c r="U451" t="s">
        <v>2221</v>
      </c>
      <c r="V451" t="s">
        <v>2226</v>
      </c>
      <c r="W451">
        <v>52</v>
      </c>
      <c r="X451">
        <v>1</v>
      </c>
      <c r="Y451" t="s">
        <v>2920</v>
      </c>
    </row>
    <row r="452" spans="1:25">
      <c r="A452" t="s">
        <v>4093</v>
      </c>
      <c r="B452" t="s">
        <v>4094</v>
      </c>
      <c r="C452" t="s">
        <v>2231</v>
      </c>
      <c r="D452" t="s">
        <v>2465</v>
      </c>
      <c r="E452">
        <v>90</v>
      </c>
      <c r="F452" t="s">
        <v>4021</v>
      </c>
      <c r="G452" t="s">
        <v>4022</v>
      </c>
      <c r="H452" t="s">
        <v>156</v>
      </c>
      <c r="I452">
        <v>50</v>
      </c>
      <c r="J452">
        <v>1</v>
      </c>
      <c r="K452">
        <v>1</v>
      </c>
      <c r="L452">
        <v>1</v>
      </c>
      <c r="M452">
        <v>0</v>
      </c>
      <c r="N452">
        <v>1</v>
      </c>
      <c r="O452">
        <v>1</v>
      </c>
      <c r="P452">
        <v>1</v>
      </c>
      <c r="Q452" t="s">
        <v>4022</v>
      </c>
      <c r="R452">
        <v>0</v>
      </c>
      <c r="S452">
        <v>1</v>
      </c>
      <c r="T452" t="s">
        <v>3811</v>
      </c>
      <c r="U452" t="s">
        <v>2221</v>
      </c>
      <c r="V452" t="s">
        <v>2226</v>
      </c>
      <c r="W452">
        <v>52</v>
      </c>
      <c r="X452">
        <v>1</v>
      </c>
      <c r="Y452" t="s">
        <v>2920</v>
      </c>
    </row>
    <row r="453" spans="1:25">
      <c r="A453" t="s">
        <v>4095</v>
      </c>
      <c r="B453" t="s">
        <v>4096</v>
      </c>
      <c r="C453" t="s">
        <v>2156</v>
      </c>
      <c r="D453" t="s">
        <v>4097</v>
      </c>
      <c r="E453">
        <v>29</v>
      </c>
      <c r="F453" t="s">
        <v>4021</v>
      </c>
      <c r="G453" t="s">
        <v>4022</v>
      </c>
      <c r="H453" t="s">
        <v>156</v>
      </c>
      <c r="I453">
        <v>50</v>
      </c>
      <c r="J453">
        <v>1</v>
      </c>
      <c r="K453">
        <v>1</v>
      </c>
      <c r="L453">
        <v>1</v>
      </c>
      <c r="M453">
        <v>1</v>
      </c>
      <c r="N453">
        <v>1</v>
      </c>
      <c r="O453">
        <v>1</v>
      </c>
      <c r="P453">
        <v>1</v>
      </c>
      <c r="Q453" t="s">
        <v>4022</v>
      </c>
      <c r="R453">
        <v>0</v>
      </c>
      <c r="S453">
        <v>1</v>
      </c>
      <c r="T453" t="s">
        <v>3811</v>
      </c>
      <c r="U453" t="s">
        <v>2221</v>
      </c>
      <c r="V453" t="s">
        <v>2140</v>
      </c>
      <c r="W453">
        <v>16</v>
      </c>
      <c r="X453">
        <v>0</v>
      </c>
      <c r="Y453" t="s">
        <v>2920</v>
      </c>
    </row>
    <row r="454" spans="1:25">
      <c r="A454" t="s">
        <v>4098</v>
      </c>
      <c r="B454" t="s">
        <v>4099</v>
      </c>
      <c r="C454" t="s">
        <v>2462</v>
      </c>
      <c r="D454" t="s">
        <v>4100</v>
      </c>
      <c r="E454">
        <v>144</v>
      </c>
      <c r="F454" t="s">
        <v>4021</v>
      </c>
      <c r="G454" t="s">
        <v>4022</v>
      </c>
      <c r="H454" t="s">
        <v>156</v>
      </c>
      <c r="I454">
        <v>50</v>
      </c>
      <c r="J454">
        <v>1</v>
      </c>
      <c r="K454">
        <v>1</v>
      </c>
      <c r="L454">
        <v>1</v>
      </c>
      <c r="M454">
        <v>0</v>
      </c>
      <c r="N454">
        <v>1</v>
      </c>
      <c r="O454">
        <v>1</v>
      </c>
      <c r="P454">
        <v>1</v>
      </c>
      <c r="Q454" t="s">
        <v>4022</v>
      </c>
      <c r="R454">
        <v>0</v>
      </c>
      <c r="S454">
        <v>1</v>
      </c>
      <c r="T454" t="s">
        <v>3811</v>
      </c>
      <c r="U454" t="s">
        <v>2221</v>
      </c>
      <c r="V454" t="s">
        <v>2307</v>
      </c>
      <c r="W454">
        <v>138</v>
      </c>
      <c r="X454">
        <v>1</v>
      </c>
      <c r="Y454" t="s">
        <v>2920</v>
      </c>
    </row>
    <row r="455" spans="1:25">
      <c r="A455" t="s">
        <v>4101</v>
      </c>
      <c r="B455" t="s">
        <v>4102</v>
      </c>
      <c r="C455" t="s">
        <v>4103</v>
      </c>
      <c r="D455" t="s">
        <v>4104</v>
      </c>
      <c r="E455">
        <v>137</v>
      </c>
      <c r="F455" t="s">
        <v>3862</v>
      </c>
      <c r="G455" t="s">
        <v>3863</v>
      </c>
      <c r="H455" t="s">
        <v>156</v>
      </c>
      <c r="I455">
        <v>60</v>
      </c>
      <c r="J455">
        <v>1</v>
      </c>
      <c r="K455">
        <v>1</v>
      </c>
      <c r="L455">
        <v>1</v>
      </c>
      <c r="M455">
        <v>1</v>
      </c>
      <c r="N455">
        <v>1</v>
      </c>
      <c r="O455">
        <v>1</v>
      </c>
      <c r="P455">
        <v>1</v>
      </c>
      <c r="Q455" t="s">
        <v>3863</v>
      </c>
      <c r="R455">
        <v>0</v>
      </c>
      <c r="S455">
        <v>1</v>
      </c>
      <c r="T455" t="s">
        <v>3811</v>
      </c>
      <c r="U455" t="s">
        <v>2221</v>
      </c>
      <c r="V455" t="s">
        <v>2222</v>
      </c>
      <c r="W455">
        <v>71</v>
      </c>
      <c r="X455">
        <v>1</v>
      </c>
      <c r="Y455" t="s">
        <v>2920</v>
      </c>
    </row>
    <row r="456" spans="1:25">
      <c r="A456" t="s">
        <v>4105</v>
      </c>
      <c r="B456" t="s">
        <v>4106</v>
      </c>
      <c r="C456" t="s">
        <v>2304</v>
      </c>
      <c r="D456" t="s">
        <v>4107</v>
      </c>
      <c r="E456">
        <v>81</v>
      </c>
      <c r="F456" t="s">
        <v>4021</v>
      </c>
      <c r="G456" t="s">
        <v>4022</v>
      </c>
      <c r="H456" t="s">
        <v>156</v>
      </c>
      <c r="I456">
        <v>50</v>
      </c>
      <c r="J456">
        <v>1</v>
      </c>
      <c r="K456">
        <v>1</v>
      </c>
      <c r="L456">
        <v>1</v>
      </c>
      <c r="M456">
        <v>0</v>
      </c>
      <c r="N456">
        <v>1</v>
      </c>
      <c r="O456">
        <v>1</v>
      </c>
      <c r="P456">
        <v>1</v>
      </c>
      <c r="Q456" t="s">
        <v>4022</v>
      </c>
      <c r="R456">
        <v>0</v>
      </c>
      <c r="S456">
        <v>1</v>
      </c>
      <c r="T456" t="s">
        <v>3811</v>
      </c>
      <c r="U456" t="s">
        <v>2221</v>
      </c>
      <c r="V456" t="s">
        <v>2137</v>
      </c>
      <c r="W456">
        <v>50</v>
      </c>
      <c r="X456">
        <v>1</v>
      </c>
      <c r="Y456" t="s">
        <v>2920</v>
      </c>
    </row>
    <row r="457" spans="1:25">
      <c r="A457" t="s">
        <v>4108</v>
      </c>
      <c r="B457" t="s">
        <v>4109</v>
      </c>
      <c r="C457" t="s">
        <v>4110</v>
      </c>
      <c r="D457" t="s">
        <v>4111</v>
      </c>
      <c r="E457">
        <v>85</v>
      </c>
      <c r="F457" t="s">
        <v>4021</v>
      </c>
      <c r="G457" t="s">
        <v>4022</v>
      </c>
      <c r="H457" t="s">
        <v>156</v>
      </c>
      <c r="I457">
        <v>50</v>
      </c>
      <c r="J457">
        <v>1</v>
      </c>
      <c r="K457">
        <v>1</v>
      </c>
      <c r="L457">
        <v>1</v>
      </c>
      <c r="M457">
        <v>0</v>
      </c>
      <c r="N457">
        <v>1</v>
      </c>
      <c r="O457">
        <v>1</v>
      </c>
      <c r="P457">
        <v>1</v>
      </c>
      <c r="Q457" t="s">
        <v>4022</v>
      </c>
      <c r="R457">
        <v>0</v>
      </c>
      <c r="S457">
        <v>1</v>
      </c>
      <c r="T457" t="s">
        <v>3811</v>
      </c>
      <c r="U457" t="s">
        <v>2221</v>
      </c>
      <c r="V457" t="s">
        <v>2137</v>
      </c>
      <c r="W457">
        <v>50</v>
      </c>
      <c r="X457">
        <v>1</v>
      </c>
      <c r="Y457" t="s">
        <v>2920</v>
      </c>
    </row>
    <row r="458" spans="1:25">
      <c r="A458" t="s">
        <v>4112</v>
      </c>
      <c r="B458" t="s">
        <v>4113</v>
      </c>
      <c r="C458" t="s">
        <v>2234</v>
      </c>
      <c r="D458" t="s">
        <v>4114</v>
      </c>
      <c r="E458">
        <v>183</v>
      </c>
      <c r="F458" t="s">
        <v>4021</v>
      </c>
      <c r="G458" t="s">
        <v>4022</v>
      </c>
      <c r="H458" t="s">
        <v>156</v>
      </c>
      <c r="I458">
        <v>50</v>
      </c>
      <c r="J458">
        <v>1</v>
      </c>
      <c r="K458">
        <v>1</v>
      </c>
      <c r="L458">
        <v>1</v>
      </c>
      <c r="M458">
        <v>0</v>
      </c>
      <c r="N458">
        <v>1</v>
      </c>
      <c r="O458">
        <v>1</v>
      </c>
      <c r="P458">
        <v>1</v>
      </c>
      <c r="Q458" t="s">
        <v>4022</v>
      </c>
      <c r="R458">
        <v>0</v>
      </c>
      <c r="S458">
        <v>1</v>
      </c>
      <c r="T458" t="s">
        <v>3811</v>
      </c>
      <c r="U458" t="s">
        <v>2221</v>
      </c>
      <c r="V458" t="s">
        <v>2141</v>
      </c>
      <c r="W458">
        <v>115</v>
      </c>
      <c r="X458">
        <v>1</v>
      </c>
      <c r="Y458" t="s">
        <v>2920</v>
      </c>
    </row>
    <row r="459" spans="1:25">
      <c r="A459" t="s">
        <v>4115</v>
      </c>
      <c r="B459" t="s">
        <v>4116</v>
      </c>
      <c r="C459" t="s">
        <v>4117</v>
      </c>
      <c r="D459" t="s">
        <v>2247</v>
      </c>
      <c r="E459">
        <v>234</v>
      </c>
      <c r="F459" t="s">
        <v>4021</v>
      </c>
      <c r="G459" t="s">
        <v>4022</v>
      </c>
      <c r="H459" t="s">
        <v>156</v>
      </c>
      <c r="I459">
        <v>50</v>
      </c>
      <c r="J459">
        <v>1</v>
      </c>
      <c r="K459">
        <v>1</v>
      </c>
      <c r="L459">
        <v>1</v>
      </c>
      <c r="M459">
        <v>0</v>
      </c>
      <c r="N459">
        <v>1</v>
      </c>
      <c r="O459">
        <v>1</v>
      </c>
      <c r="P459">
        <v>1</v>
      </c>
      <c r="Q459" t="s">
        <v>4022</v>
      </c>
      <c r="R459">
        <v>0</v>
      </c>
      <c r="S459">
        <v>1</v>
      </c>
      <c r="T459" t="s">
        <v>3811</v>
      </c>
      <c r="U459" t="s">
        <v>2221</v>
      </c>
      <c r="V459" t="s">
        <v>2141</v>
      </c>
      <c r="W459">
        <v>151</v>
      </c>
      <c r="X459">
        <v>1</v>
      </c>
      <c r="Y459" t="s">
        <v>2920</v>
      </c>
    </row>
    <row r="460" spans="1:25">
      <c r="A460" t="s">
        <v>4118</v>
      </c>
      <c r="B460" t="s">
        <v>4119</v>
      </c>
      <c r="C460" t="s">
        <v>4120</v>
      </c>
      <c r="D460" t="s">
        <v>4121</v>
      </c>
      <c r="E460">
        <v>180</v>
      </c>
      <c r="F460" t="s">
        <v>4021</v>
      </c>
      <c r="G460" t="s">
        <v>4022</v>
      </c>
      <c r="H460" t="s">
        <v>156</v>
      </c>
      <c r="I460">
        <v>50</v>
      </c>
      <c r="J460">
        <v>1</v>
      </c>
      <c r="K460">
        <v>1</v>
      </c>
      <c r="L460">
        <v>1</v>
      </c>
      <c r="M460">
        <v>1</v>
      </c>
      <c r="N460">
        <v>1</v>
      </c>
      <c r="O460">
        <v>1</v>
      </c>
      <c r="P460">
        <v>1</v>
      </c>
      <c r="Q460" t="s">
        <v>4022</v>
      </c>
      <c r="R460">
        <v>0</v>
      </c>
      <c r="S460">
        <v>1</v>
      </c>
      <c r="T460" t="s">
        <v>3811</v>
      </c>
      <c r="U460" t="s">
        <v>2221</v>
      </c>
      <c r="V460" t="s">
        <v>2141</v>
      </c>
      <c r="W460">
        <v>108</v>
      </c>
      <c r="X460">
        <v>1</v>
      </c>
      <c r="Y460" t="s">
        <v>2920</v>
      </c>
    </row>
    <row r="461" spans="1:25">
      <c r="A461" t="s">
        <v>4122</v>
      </c>
      <c r="B461" t="s">
        <v>4123</v>
      </c>
      <c r="C461" t="s">
        <v>4124</v>
      </c>
      <c r="D461" t="s">
        <v>2411</v>
      </c>
      <c r="E461">
        <v>214</v>
      </c>
      <c r="F461" t="s">
        <v>4021</v>
      </c>
      <c r="G461" t="s">
        <v>4022</v>
      </c>
      <c r="H461" t="s">
        <v>156</v>
      </c>
      <c r="I461">
        <v>60</v>
      </c>
      <c r="J461">
        <v>1</v>
      </c>
      <c r="K461">
        <v>1</v>
      </c>
      <c r="L461">
        <v>1</v>
      </c>
      <c r="M461">
        <v>1</v>
      </c>
      <c r="N461">
        <v>1</v>
      </c>
      <c r="O461">
        <v>1</v>
      </c>
      <c r="P461">
        <v>1</v>
      </c>
      <c r="Q461" t="s">
        <v>4022</v>
      </c>
      <c r="R461">
        <v>0</v>
      </c>
      <c r="S461">
        <v>1</v>
      </c>
      <c r="T461" t="s">
        <v>3811</v>
      </c>
      <c r="U461" t="s">
        <v>2221</v>
      </c>
      <c r="V461" t="s">
        <v>2254</v>
      </c>
      <c r="W461">
        <v>142</v>
      </c>
      <c r="X461">
        <v>1</v>
      </c>
      <c r="Y461" t="s">
        <v>2920</v>
      </c>
    </row>
    <row r="462" spans="1:25">
      <c r="A462" t="s">
        <v>4125</v>
      </c>
      <c r="B462" t="s">
        <v>4126</v>
      </c>
      <c r="C462" t="s">
        <v>4127</v>
      </c>
      <c r="D462" t="s">
        <v>4128</v>
      </c>
      <c r="E462">
        <v>65</v>
      </c>
      <c r="F462" t="s">
        <v>4021</v>
      </c>
      <c r="G462" t="s">
        <v>4022</v>
      </c>
      <c r="H462" t="s">
        <v>156</v>
      </c>
      <c r="I462">
        <v>60</v>
      </c>
      <c r="J462">
        <v>1</v>
      </c>
      <c r="K462">
        <v>1</v>
      </c>
      <c r="L462">
        <v>1</v>
      </c>
      <c r="M462">
        <v>1</v>
      </c>
      <c r="N462">
        <v>1</v>
      </c>
      <c r="O462">
        <v>1</v>
      </c>
      <c r="P462">
        <v>1</v>
      </c>
      <c r="Q462" t="s">
        <v>4022</v>
      </c>
      <c r="R462">
        <v>0</v>
      </c>
      <c r="S462">
        <v>1</v>
      </c>
      <c r="T462" t="s">
        <v>3811</v>
      </c>
      <c r="U462" t="s">
        <v>2221</v>
      </c>
      <c r="V462" t="s">
        <v>2254</v>
      </c>
      <c r="W462">
        <v>43</v>
      </c>
      <c r="X462">
        <v>1</v>
      </c>
      <c r="Y462" t="s">
        <v>2920</v>
      </c>
    </row>
    <row r="463" spans="1:25">
      <c r="A463" t="s">
        <v>4129</v>
      </c>
      <c r="B463" t="s">
        <v>4130</v>
      </c>
      <c r="C463" t="s">
        <v>2231</v>
      </c>
      <c r="D463" t="s">
        <v>4128</v>
      </c>
      <c r="E463">
        <v>90</v>
      </c>
      <c r="F463" t="s">
        <v>4021</v>
      </c>
      <c r="G463" t="s">
        <v>4022</v>
      </c>
      <c r="H463" t="s">
        <v>156</v>
      </c>
      <c r="I463">
        <v>50</v>
      </c>
      <c r="J463">
        <v>1</v>
      </c>
      <c r="K463">
        <v>1</v>
      </c>
      <c r="L463">
        <v>1</v>
      </c>
      <c r="M463">
        <v>0</v>
      </c>
      <c r="N463">
        <v>1</v>
      </c>
      <c r="O463">
        <v>1</v>
      </c>
      <c r="P463">
        <v>1</v>
      </c>
      <c r="Q463" t="s">
        <v>4022</v>
      </c>
      <c r="R463">
        <v>0</v>
      </c>
      <c r="S463">
        <v>1</v>
      </c>
      <c r="T463" t="s">
        <v>3811</v>
      </c>
      <c r="U463" t="s">
        <v>2221</v>
      </c>
      <c r="V463" t="s">
        <v>2226</v>
      </c>
      <c r="W463">
        <v>52</v>
      </c>
      <c r="X463">
        <v>1</v>
      </c>
      <c r="Y463" t="s">
        <v>2920</v>
      </c>
    </row>
    <row r="464" spans="1:25">
      <c r="A464" t="s">
        <v>4131</v>
      </c>
      <c r="B464" t="s">
        <v>4132</v>
      </c>
      <c r="C464" t="s">
        <v>4133</v>
      </c>
      <c r="D464" t="s">
        <v>2336</v>
      </c>
      <c r="E464">
        <v>143</v>
      </c>
      <c r="F464" t="s">
        <v>4021</v>
      </c>
      <c r="G464" t="s">
        <v>4022</v>
      </c>
      <c r="H464" t="s">
        <v>156</v>
      </c>
      <c r="I464">
        <v>60</v>
      </c>
      <c r="J464">
        <v>1</v>
      </c>
      <c r="K464">
        <v>1</v>
      </c>
      <c r="L464">
        <v>1</v>
      </c>
      <c r="M464">
        <v>1</v>
      </c>
      <c r="N464">
        <v>1</v>
      </c>
      <c r="O464">
        <v>1</v>
      </c>
      <c r="P464">
        <v>1</v>
      </c>
      <c r="Q464" t="s">
        <v>4022</v>
      </c>
      <c r="R464">
        <v>0</v>
      </c>
      <c r="S464">
        <v>1</v>
      </c>
      <c r="T464" t="s">
        <v>3811</v>
      </c>
      <c r="U464" t="s">
        <v>2221</v>
      </c>
      <c r="V464" t="s">
        <v>2303</v>
      </c>
      <c r="W464">
        <v>116</v>
      </c>
      <c r="X464">
        <v>1</v>
      </c>
      <c r="Y464" t="s">
        <v>2920</v>
      </c>
    </row>
    <row r="465" spans="1:25">
      <c r="A465" t="s">
        <v>4134</v>
      </c>
      <c r="B465" t="s">
        <v>4135</v>
      </c>
      <c r="C465" t="s">
        <v>2400</v>
      </c>
      <c r="D465" t="s">
        <v>4136</v>
      </c>
      <c r="E465">
        <v>43</v>
      </c>
      <c r="F465" t="s">
        <v>3711</v>
      </c>
      <c r="G465" t="s">
        <v>3712</v>
      </c>
      <c r="H465" t="s">
        <v>154</v>
      </c>
      <c r="I465">
        <v>90</v>
      </c>
      <c r="J465">
        <v>1</v>
      </c>
      <c r="K465">
        <v>1</v>
      </c>
      <c r="L465">
        <v>1</v>
      </c>
      <c r="M465">
        <v>1</v>
      </c>
      <c r="N465">
        <v>1</v>
      </c>
      <c r="O465">
        <v>1</v>
      </c>
      <c r="P465">
        <v>1</v>
      </c>
      <c r="Q465" t="s">
        <v>3712</v>
      </c>
      <c r="R465">
        <v>0</v>
      </c>
      <c r="S465">
        <v>1</v>
      </c>
      <c r="T465" t="s">
        <v>3811</v>
      </c>
      <c r="U465" t="s">
        <v>2221</v>
      </c>
      <c r="V465" t="s">
        <v>2370</v>
      </c>
      <c r="W465">
        <v>32</v>
      </c>
      <c r="X465">
        <v>1</v>
      </c>
      <c r="Y465" t="s">
        <v>2800</v>
      </c>
    </row>
    <row r="466" spans="1:25">
      <c r="A466" t="s">
        <v>4137</v>
      </c>
      <c r="B466" t="s">
        <v>4138</v>
      </c>
      <c r="C466" t="s">
        <v>4139</v>
      </c>
      <c r="D466" t="s">
        <v>4140</v>
      </c>
      <c r="E466">
        <v>139</v>
      </c>
      <c r="F466" t="s">
        <v>3711</v>
      </c>
      <c r="G466" t="s">
        <v>3712</v>
      </c>
      <c r="H466" t="s">
        <v>154</v>
      </c>
      <c r="I466">
        <v>90</v>
      </c>
      <c r="J466">
        <v>1</v>
      </c>
      <c r="K466">
        <v>1</v>
      </c>
      <c r="L466">
        <v>1</v>
      </c>
      <c r="M466">
        <v>1</v>
      </c>
      <c r="N466">
        <v>1</v>
      </c>
      <c r="O466">
        <v>1</v>
      </c>
      <c r="P466">
        <v>1</v>
      </c>
      <c r="Q466" t="s">
        <v>3712</v>
      </c>
      <c r="R466">
        <v>0</v>
      </c>
      <c r="S466">
        <v>1</v>
      </c>
      <c r="T466" t="s">
        <v>3811</v>
      </c>
      <c r="U466" t="s">
        <v>2221</v>
      </c>
      <c r="V466" t="s">
        <v>2287</v>
      </c>
      <c r="W466">
        <v>116</v>
      </c>
      <c r="X466">
        <v>1</v>
      </c>
      <c r="Y466" t="s">
        <v>2800</v>
      </c>
    </row>
    <row r="467" spans="1:25">
      <c r="A467" t="s">
        <v>4141</v>
      </c>
      <c r="B467" t="s">
        <v>4142</v>
      </c>
      <c r="C467" t="s">
        <v>2371</v>
      </c>
      <c r="D467" t="s">
        <v>4143</v>
      </c>
      <c r="E467">
        <v>49</v>
      </c>
      <c r="F467" t="s">
        <v>3711</v>
      </c>
      <c r="G467" t="s">
        <v>3712</v>
      </c>
      <c r="H467" t="s">
        <v>154</v>
      </c>
      <c r="I467">
        <v>90</v>
      </c>
      <c r="J467">
        <v>1</v>
      </c>
      <c r="K467">
        <v>1</v>
      </c>
      <c r="L467">
        <v>1</v>
      </c>
      <c r="M467">
        <v>1</v>
      </c>
      <c r="N467">
        <v>1</v>
      </c>
      <c r="O467">
        <v>1</v>
      </c>
      <c r="P467">
        <v>1</v>
      </c>
      <c r="Q467" t="s">
        <v>3712</v>
      </c>
      <c r="R467">
        <v>0</v>
      </c>
      <c r="S467">
        <v>1</v>
      </c>
      <c r="T467" t="s">
        <v>3811</v>
      </c>
      <c r="U467" t="s">
        <v>2221</v>
      </c>
      <c r="V467" t="s">
        <v>2370</v>
      </c>
      <c r="W467">
        <v>42</v>
      </c>
      <c r="X467">
        <v>1</v>
      </c>
      <c r="Y467" t="s">
        <v>2800</v>
      </c>
    </row>
    <row r="468" spans="1:25">
      <c r="A468" t="s">
        <v>4144</v>
      </c>
      <c r="B468" t="s">
        <v>4145</v>
      </c>
      <c r="C468" t="s">
        <v>4146</v>
      </c>
      <c r="D468" t="s">
        <v>4147</v>
      </c>
      <c r="E468">
        <v>144</v>
      </c>
      <c r="F468" t="s">
        <v>3711</v>
      </c>
      <c r="G468" t="s">
        <v>3712</v>
      </c>
      <c r="H468" t="s">
        <v>154</v>
      </c>
      <c r="I468">
        <v>90</v>
      </c>
      <c r="J468">
        <v>1</v>
      </c>
      <c r="K468">
        <v>1</v>
      </c>
      <c r="L468">
        <v>1</v>
      </c>
      <c r="M468">
        <v>1</v>
      </c>
      <c r="N468">
        <v>1</v>
      </c>
      <c r="O468">
        <v>1</v>
      </c>
      <c r="P468">
        <v>1</v>
      </c>
      <c r="Q468" t="s">
        <v>3712</v>
      </c>
      <c r="R468">
        <v>0</v>
      </c>
      <c r="S468">
        <v>1</v>
      </c>
      <c r="T468" t="s">
        <v>3811</v>
      </c>
      <c r="U468" t="s">
        <v>2221</v>
      </c>
      <c r="V468" t="s">
        <v>2137</v>
      </c>
      <c r="W468">
        <v>46</v>
      </c>
      <c r="X468">
        <v>0</v>
      </c>
      <c r="Y468" t="s">
        <v>2800</v>
      </c>
    </row>
    <row r="469" spans="1:25">
      <c r="A469" t="s">
        <v>4148</v>
      </c>
      <c r="B469" t="s">
        <v>4149</v>
      </c>
      <c r="C469" t="s">
        <v>4150</v>
      </c>
      <c r="D469" t="s">
        <v>4151</v>
      </c>
      <c r="E469">
        <v>2</v>
      </c>
      <c r="F469" t="s">
        <v>3711</v>
      </c>
      <c r="G469" t="s">
        <v>3712</v>
      </c>
      <c r="H469" t="s">
        <v>154</v>
      </c>
      <c r="I469">
        <v>90</v>
      </c>
      <c r="J469">
        <v>2</v>
      </c>
      <c r="K469">
        <v>2</v>
      </c>
      <c r="L469">
        <v>0</v>
      </c>
      <c r="M469">
        <v>0</v>
      </c>
      <c r="N469">
        <v>0</v>
      </c>
      <c r="O469">
        <v>2</v>
      </c>
      <c r="P469">
        <v>0</v>
      </c>
      <c r="Q469" t="s">
        <v>3712</v>
      </c>
      <c r="R469">
        <v>0</v>
      </c>
      <c r="S469">
        <v>0</v>
      </c>
      <c r="T469" t="s">
        <v>4062</v>
      </c>
      <c r="U469" t="s">
        <v>2221</v>
      </c>
      <c r="V469" t="s">
        <v>2142</v>
      </c>
      <c r="W469">
        <v>2</v>
      </c>
      <c r="X469">
        <v>0</v>
      </c>
      <c r="Y469" t="s">
        <v>2800</v>
      </c>
    </row>
    <row r="470" spans="1:25">
      <c r="A470" t="s">
        <v>4152</v>
      </c>
      <c r="B470" t="s">
        <v>4153</v>
      </c>
      <c r="C470" t="s">
        <v>4154</v>
      </c>
      <c r="D470" t="s">
        <v>4155</v>
      </c>
      <c r="E470">
        <v>103</v>
      </c>
      <c r="F470" t="s">
        <v>3711</v>
      </c>
      <c r="G470" t="s">
        <v>3712</v>
      </c>
      <c r="H470" t="s">
        <v>155</v>
      </c>
      <c r="I470">
        <v>90</v>
      </c>
      <c r="J470">
        <v>1</v>
      </c>
      <c r="K470">
        <v>1</v>
      </c>
      <c r="L470">
        <v>1</v>
      </c>
      <c r="M470">
        <v>1</v>
      </c>
      <c r="N470">
        <v>2</v>
      </c>
      <c r="O470">
        <v>1</v>
      </c>
      <c r="P470">
        <v>1</v>
      </c>
      <c r="Q470" t="s">
        <v>3712</v>
      </c>
      <c r="R470">
        <v>0</v>
      </c>
      <c r="S470">
        <v>1</v>
      </c>
      <c r="T470" t="s">
        <v>3811</v>
      </c>
      <c r="U470" t="s">
        <v>2221</v>
      </c>
      <c r="V470" t="s">
        <v>2363</v>
      </c>
      <c r="W470">
        <v>78</v>
      </c>
      <c r="X470">
        <v>1</v>
      </c>
      <c r="Y470" t="s">
        <v>2819</v>
      </c>
    </row>
    <row r="471" spans="1:25">
      <c r="A471" t="s">
        <v>4156</v>
      </c>
      <c r="B471" t="s">
        <v>4157</v>
      </c>
      <c r="C471" t="s">
        <v>2163</v>
      </c>
      <c r="D471" t="s">
        <v>2164</v>
      </c>
      <c r="E471">
        <v>0</v>
      </c>
      <c r="F471" t="s">
        <v>2923</v>
      </c>
      <c r="G471" t="s">
        <v>2924</v>
      </c>
      <c r="H471" t="s">
        <v>148</v>
      </c>
      <c r="I471">
        <v>90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 t="s">
        <v>2924</v>
      </c>
      <c r="R471">
        <v>0</v>
      </c>
      <c r="S471">
        <v>0</v>
      </c>
      <c r="T471" t="s">
        <v>4158</v>
      </c>
      <c r="U471" t="s">
        <v>2221</v>
      </c>
      <c r="V471" t="s">
        <v>2254</v>
      </c>
      <c r="W471">
        <v>0</v>
      </c>
      <c r="X471">
        <v>0</v>
      </c>
      <c r="Y471" t="s">
        <v>2526</v>
      </c>
    </row>
    <row r="472" spans="1:25">
      <c r="A472" t="s">
        <v>4159</v>
      </c>
      <c r="B472" t="s">
        <v>4160</v>
      </c>
      <c r="C472" t="s">
        <v>4161</v>
      </c>
      <c r="D472" t="s">
        <v>4162</v>
      </c>
      <c r="E472">
        <v>75</v>
      </c>
      <c r="F472" t="s">
        <v>3809</v>
      </c>
      <c r="G472" t="s">
        <v>3810</v>
      </c>
      <c r="H472" t="s">
        <v>158</v>
      </c>
      <c r="I472">
        <v>50</v>
      </c>
      <c r="J472">
        <v>0</v>
      </c>
      <c r="K472">
        <v>1</v>
      </c>
      <c r="L472">
        <v>1</v>
      </c>
      <c r="M472">
        <v>0</v>
      </c>
      <c r="N472">
        <v>0</v>
      </c>
      <c r="O472">
        <v>0</v>
      </c>
      <c r="P472">
        <v>1</v>
      </c>
      <c r="Q472" t="s">
        <v>3810</v>
      </c>
      <c r="R472">
        <v>0</v>
      </c>
      <c r="S472">
        <v>1</v>
      </c>
      <c r="T472" t="s">
        <v>3811</v>
      </c>
      <c r="U472" t="s">
        <v>2221</v>
      </c>
      <c r="V472" t="s">
        <v>2222</v>
      </c>
      <c r="W472">
        <v>36</v>
      </c>
      <c r="X472">
        <v>1</v>
      </c>
      <c r="Y472" t="s">
        <v>3865</v>
      </c>
    </row>
    <row r="473" spans="1:25">
      <c r="A473" t="s">
        <v>4163</v>
      </c>
      <c r="B473" t="s">
        <v>4164</v>
      </c>
      <c r="C473" t="s">
        <v>4165</v>
      </c>
      <c r="D473" t="s">
        <v>2510</v>
      </c>
      <c r="E473">
        <v>270</v>
      </c>
      <c r="F473" t="s">
        <v>3809</v>
      </c>
      <c r="G473" t="s">
        <v>3810</v>
      </c>
      <c r="H473" t="s">
        <v>158</v>
      </c>
      <c r="I473">
        <v>50</v>
      </c>
      <c r="J473">
        <v>0</v>
      </c>
      <c r="K473">
        <v>1</v>
      </c>
      <c r="L473">
        <v>1</v>
      </c>
      <c r="M473">
        <v>0</v>
      </c>
      <c r="N473">
        <v>0</v>
      </c>
      <c r="O473">
        <v>0</v>
      </c>
      <c r="P473">
        <v>1</v>
      </c>
      <c r="Q473" t="s">
        <v>3810</v>
      </c>
      <c r="R473">
        <v>0</v>
      </c>
      <c r="S473">
        <v>1</v>
      </c>
      <c r="T473" t="s">
        <v>3811</v>
      </c>
      <c r="U473" t="s">
        <v>2221</v>
      </c>
      <c r="V473" t="s">
        <v>2255</v>
      </c>
      <c r="W473">
        <v>156</v>
      </c>
      <c r="X473">
        <v>1</v>
      </c>
      <c r="Y473" t="s">
        <v>3865</v>
      </c>
    </row>
    <row r="474" spans="1:25">
      <c r="A474" t="s">
        <v>4166</v>
      </c>
      <c r="B474" t="s">
        <v>4167</v>
      </c>
      <c r="C474" t="s">
        <v>4168</v>
      </c>
      <c r="D474" t="s">
        <v>4169</v>
      </c>
      <c r="E474">
        <v>150</v>
      </c>
      <c r="F474" t="s">
        <v>3809</v>
      </c>
      <c r="G474" t="s">
        <v>3810</v>
      </c>
      <c r="H474" t="s">
        <v>158</v>
      </c>
      <c r="I474">
        <v>50</v>
      </c>
      <c r="J474">
        <v>0</v>
      </c>
      <c r="K474">
        <v>1</v>
      </c>
      <c r="L474">
        <v>1</v>
      </c>
      <c r="M474">
        <v>0</v>
      </c>
      <c r="N474">
        <v>0</v>
      </c>
      <c r="O474">
        <v>0</v>
      </c>
      <c r="P474">
        <v>1</v>
      </c>
      <c r="Q474" t="s">
        <v>3810</v>
      </c>
      <c r="R474">
        <v>0</v>
      </c>
      <c r="S474">
        <v>1</v>
      </c>
      <c r="T474" t="s">
        <v>3811</v>
      </c>
      <c r="U474" t="s">
        <v>2221</v>
      </c>
      <c r="V474" t="s">
        <v>2235</v>
      </c>
      <c r="W474">
        <v>97</v>
      </c>
      <c r="X474">
        <v>1</v>
      </c>
      <c r="Y474" t="s">
        <v>3865</v>
      </c>
    </row>
    <row r="475" spans="1:25">
      <c r="A475" t="s">
        <v>4170</v>
      </c>
      <c r="B475" t="s">
        <v>4171</v>
      </c>
      <c r="C475" t="s">
        <v>4172</v>
      </c>
      <c r="D475" t="s">
        <v>4173</v>
      </c>
      <c r="E475">
        <v>1</v>
      </c>
      <c r="F475" t="s">
        <v>3809</v>
      </c>
      <c r="G475" t="s">
        <v>3810</v>
      </c>
      <c r="H475" t="s">
        <v>158</v>
      </c>
      <c r="I475">
        <v>50</v>
      </c>
      <c r="J475">
        <v>0</v>
      </c>
      <c r="K475">
        <v>1</v>
      </c>
      <c r="L475">
        <v>1</v>
      </c>
      <c r="M475">
        <v>0</v>
      </c>
      <c r="N475">
        <v>0</v>
      </c>
      <c r="O475">
        <v>0</v>
      </c>
      <c r="P475">
        <v>1</v>
      </c>
      <c r="Q475" t="s">
        <v>3810</v>
      </c>
      <c r="R475">
        <v>0</v>
      </c>
      <c r="S475">
        <v>1</v>
      </c>
      <c r="T475" t="s">
        <v>3811</v>
      </c>
      <c r="U475" t="s">
        <v>2221</v>
      </c>
      <c r="V475" t="s">
        <v>2227</v>
      </c>
      <c r="W475">
        <v>1</v>
      </c>
      <c r="X475">
        <v>1</v>
      </c>
      <c r="Y475" t="s">
        <v>3865</v>
      </c>
    </row>
    <row r="476" spans="1:25">
      <c r="A476" t="s">
        <v>4174</v>
      </c>
      <c r="B476" t="s">
        <v>4175</v>
      </c>
      <c r="C476" t="s">
        <v>4176</v>
      </c>
      <c r="D476" t="s">
        <v>2278</v>
      </c>
      <c r="E476">
        <v>261</v>
      </c>
      <c r="F476" t="s">
        <v>2718</v>
      </c>
      <c r="G476" t="s">
        <v>2719</v>
      </c>
      <c r="H476" t="s">
        <v>154</v>
      </c>
      <c r="I476">
        <v>90</v>
      </c>
      <c r="J476">
        <v>1</v>
      </c>
      <c r="K476">
        <v>1</v>
      </c>
      <c r="L476">
        <v>1</v>
      </c>
      <c r="M476">
        <v>1</v>
      </c>
      <c r="N476">
        <v>1</v>
      </c>
      <c r="O476">
        <v>1</v>
      </c>
      <c r="P476">
        <v>1</v>
      </c>
      <c r="Q476" t="s">
        <v>2719</v>
      </c>
      <c r="R476">
        <v>0</v>
      </c>
      <c r="S476">
        <v>1</v>
      </c>
      <c r="T476" t="s">
        <v>3811</v>
      </c>
      <c r="U476" t="s">
        <v>2221</v>
      </c>
      <c r="V476" t="s">
        <v>2303</v>
      </c>
      <c r="W476">
        <v>231</v>
      </c>
      <c r="X476">
        <v>1</v>
      </c>
      <c r="Y476" t="s">
        <v>2800</v>
      </c>
    </row>
    <row r="477" spans="1:25">
      <c r="A477" t="s">
        <v>4177</v>
      </c>
      <c r="B477" t="s">
        <v>4178</v>
      </c>
      <c r="C477" t="s">
        <v>2414</v>
      </c>
      <c r="D477" t="s">
        <v>4179</v>
      </c>
      <c r="E477">
        <v>179</v>
      </c>
      <c r="F477" t="s">
        <v>3809</v>
      </c>
      <c r="G477" t="s">
        <v>3810</v>
      </c>
      <c r="H477" t="s">
        <v>158</v>
      </c>
      <c r="I477">
        <v>50</v>
      </c>
      <c r="J477">
        <v>0</v>
      </c>
      <c r="K477">
        <v>1</v>
      </c>
      <c r="L477">
        <v>1</v>
      </c>
      <c r="M477">
        <v>0</v>
      </c>
      <c r="N477">
        <v>0</v>
      </c>
      <c r="O477">
        <v>0</v>
      </c>
      <c r="P477">
        <v>1</v>
      </c>
      <c r="Q477" t="s">
        <v>3810</v>
      </c>
      <c r="R477">
        <v>0</v>
      </c>
      <c r="S477">
        <v>1</v>
      </c>
      <c r="T477" t="s">
        <v>3811</v>
      </c>
      <c r="U477" t="s">
        <v>2221</v>
      </c>
      <c r="V477" t="s">
        <v>2364</v>
      </c>
      <c r="W477">
        <v>110</v>
      </c>
      <c r="X477">
        <v>1</v>
      </c>
      <c r="Y477" t="s">
        <v>3865</v>
      </c>
    </row>
    <row r="478" spans="1:25">
      <c r="A478" t="s">
        <v>4180</v>
      </c>
      <c r="B478" t="s">
        <v>4181</v>
      </c>
      <c r="C478" t="s">
        <v>4182</v>
      </c>
      <c r="D478" t="s">
        <v>2251</v>
      </c>
      <c r="E478">
        <v>130</v>
      </c>
      <c r="F478" t="s">
        <v>4183</v>
      </c>
      <c r="G478" t="s">
        <v>4184</v>
      </c>
      <c r="H478" t="s">
        <v>158</v>
      </c>
      <c r="I478">
        <v>50</v>
      </c>
      <c r="J478">
        <v>0</v>
      </c>
      <c r="K478">
        <v>1</v>
      </c>
      <c r="L478">
        <v>1</v>
      </c>
      <c r="M478">
        <v>0</v>
      </c>
      <c r="N478">
        <v>0</v>
      </c>
      <c r="O478">
        <v>0</v>
      </c>
      <c r="P478">
        <v>1</v>
      </c>
      <c r="Q478" t="s">
        <v>4184</v>
      </c>
      <c r="R478">
        <v>0</v>
      </c>
      <c r="S478">
        <v>1</v>
      </c>
      <c r="T478" t="s">
        <v>3811</v>
      </c>
      <c r="U478" t="s">
        <v>2221</v>
      </c>
      <c r="V478" t="s">
        <v>2227</v>
      </c>
      <c r="W478">
        <v>78</v>
      </c>
      <c r="X478">
        <v>1</v>
      </c>
      <c r="Y478" t="s">
        <v>3865</v>
      </c>
    </row>
    <row r="479" spans="1:25">
      <c r="A479" t="s">
        <v>4185</v>
      </c>
      <c r="B479" t="s">
        <v>4186</v>
      </c>
      <c r="C479" t="s">
        <v>2705</v>
      </c>
      <c r="D479" t="s">
        <v>4187</v>
      </c>
      <c r="E479">
        <v>122</v>
      </c>
      <c r="F479" t="s">
        <v>3377</v>
      </c>
      <c r="G479" t="s">
        <v>3378</v>
      </c>
      <c r="H479" t="s">
        <v>157</v>
      </c>
      <c r="I479">
        <v>50</v>
      </c>
      <c r="J479">
        <v>0</v>
      </c>
      <c r="K479">
        <v>1</v>
      </c>
      <c r="L479">
        <v>1</v>
      </c>
      <c r="M479">
        <v>0</v>
      </c>
      <c r="N479">
        <v>1</v>
      </c>
      <c r="P479">
        <v>1</v>
      </c>
      <c r="Q479" t="s">
        <v>3378</v>
      </c>
      <c r="R479">
        <v>0</v>
      </c>
      <c r="S479">
        <v>1</v>
      </c>
      <c r="T479" t="s">
        <v>3811</v>
      </c>
      <c r="U479" t="s">
        <v>2221</v>
      </c>
      <c r="V479" t="s">
        <v>2136</v>
      </c>
      <c r="W479">
        <v>80</v>
      </c>
      <c r="X479">
        <v>1</v>
      </c>
      <c r="Y479" t="s">
        <v>3246</v>
      </c>
    </row>
    <row r="480" spans="1:25">
      <c r="A480" t="s">
        <v>4188</v>
      </c>
      <c r="B480" t="s">
        <v>4189</v>
      </c>
      <c r="C480" t="s">
        <v>2231</v>
      </c>
      <c r="D480" t="s">
        <v>4190</v>
      </c>
      <c r="E480">
        <v>90</v>
      </c>
      <c r="F480" t="s">
        <v>3377</v>
      </c>
      <c r="G480" t="s">
        <v>3378</v>
      </c>
      <c r="H480" t="s">
        <v>157</v>
      </c>
      <c r="I480">
        <v>50</v>
      </c>
      <c r="J480">
        <v>1</v>
      </c>
      <c r="K480">
        <v>1</v>
      </c>
      <c r="L480">
        <v>1</v>
      </c>
      <c r="M480">
        <v>0</v>
      </c>
      <c r="N480">
        <v>1</v>
      </c>
      <c r="O480">
        <v>1</v>
      </c>
      <c r="P480">
        <v>1</v>
      </c>
      <c r="Q480" t="s">
        <v>3378</v>
      </c>
      <c r="R480">
        <v>0</v>
      </c>
      <c r="S480">
        <v>1</v>
      </c>
      <c r="T480" t="s">
        <v>3811</v>
      </c>
      <c r="U480" t="s">
        <v>2221</v>
      </c>
      <c r="V480" t="s">
        <v>2226</v>
      </c>
      <c r="W480">
        <v>52</v>
      </c>
      <c r="X480">
        <v>1</v>
      </c>
      <c r="Y480" t="s">
        <v>3246</v>
      </c>
    </row>
    <row r="481" spans="1:25">
      <c r="A481" t="s">
        <v>4191</v>
      </c>
      <c r="B481" t="s">
        <v>4192</v>
      </c>
      <c r="C481" t="s">
        <v>4193</v>
      </c>
      <c r="D481" t="s">
        <v>4194</v>
      </c>
      <c r="E481">
        <v>260</v>
      </c>
      <c r="F481" t="s">
        <v>3377</v>
      </c>
      <c r="G481" t="s">
        <v>3378</v>
      </c>
      <c r="H481" t="s">
        <v>157</v>
      </c>
      <c r="I481">
        <v>50</v>
      </c>
      <c r="J481">
        <v>1</v>
      </c>
      <c r="K481">
        <v>1</v>
      </c>
      <c r="L481">
        <v>1</v>
      </c>
      <c r="M481">
        <v>0</v>
      </c>
      <c r="N481">
        <v>1</v>
      </c>
      <c r="O481">
        <v>1</v>
      </c>
      <c r="P481">
        <v>1</v>
      </c>
      <c r="Q481" t="s">
        <v>3378</v>
      </c>
      <c r="R481">
        <v>0</v>
      </c>
      <c r="S481">
        <v>1</v>
      </c>
      <c r="T481" t="s">
        <v>3811</v>
      </c>
      <c r="U481" t="s">
        <v>2221</v>
      </c>
      <c r="V481" t="s">
        <v>2303</v>
      </c>
      <c r="W481">
        <v>217</v>
      </c>
      <c r="X481">
        <v>1</v>
      </c>
      <c r="Y481" t="s">
        <v>3246</v>
      </c>
    </row>
    <row r="482" spans="1:25">
      <c r="A482" t="s">
        <v>4195</v>
      </c>
      <c r="B482" t="s">
        <v>4196</v>
      </c>
      <c r="C482" t="s">
        <v>2311</v>
      </c>
      <c r="D482" t="s">
        <v>4197</v>
      </c>
      <c r="E482">
        <v>87</v>
      </c>
      <c r="F482" t="s">
        <v>3377</v>
      </c>
      <c r="G482" t="s">
        <v>3378</v>
      </c>
      <c r="H482" t="s">
        <v>157</v>
      </c>
      <c r="I482">
        <v>50</v>
      </c>
      <c r="J482">
        <v>1</v>
      </c>
      <c r="K482">
        <v>1</v>
      </c>
      <c r="L482">
        <v>1</v>
      </c>
      <c r="M482">
        <v>0</v>
      </c>
      <c r="N482">
        <v>1</v>
      </c>
      <c r="O482">
        <v>1</v>
      </c>
      <c r="P482">
        <v>1</v>
      </c>
      <c r="Q482" t="s">
        <v>3378</v>
      </c>
      <c r="R482">
        <v>0</v>
      </c>
      <c r="S482">
        <v>1</v>
      </c>
      <c r="T482" t="s">
        <v>3811</v>
      </c>
      <c r="U482" t="s">
        <v>2221</v>
      </c>
      <c r="V482" t="s">
        <v>2136</v>
      </c>
      <c r="W482">
        <v>73</v>
      </c>
      <c r="X482">
        <v>1</v>
      </c>
      <c r="Y482" t="s">
        <v>3246</v>
      </c>
    </row>
    <row r="483" spans="1:25">
      <c r="A483" t="s">
        <v>4198</v>
      </c>
      <c r="B483" t="s">
        <v>4199</v>
      </c>
      <c r="C483" t="s">
        <v>4200</v>
      </c>
      <c r="D483" t="s">
        <v>2438</v>
      </c>
      <c r="E483">
        <v>67</v>
      </c>
      <c r="F483" t="s">
        <v>3377</v>
      </c>
      <c r="G483" t="s">
        <v>3378</v>
      </c>
      <c r="H483" t="s">
        <v>157</v>
      </c>
      <c r="I483">
        <v>50</v>
      </c>
      <c r="J483">
        <v>1</v>
      </c>
      <c r="K483">
        <v>1</v>
      </c>
      <c r="L483">
        <v>1</v>
      </c>
      <c r="M483">
        <v>0</v>
      </c>
      <c r="N483">
        <v>1</v>
      </c>
      <c r="O483">
        <v>1</v>
      </c>
      <c r="P483">
        <v>1</v>
      </c>
      <c r="Q483" t="s">
        <v>3378</v>
      </c>
      <c r="R483">
        <v>0</v>
      </c>
      <c r="S483">
        <v>1</v>
      </c>
      <c r="T483" t="s">
        <v>3811</v>
      </c>
      <c r="U483" t="s">
        <v>2221</v>
      </c>
      <c r="V483" t="s">
        <v>2136</v>
      </c>
      <c r="W483">
        <v>48</v>
      </c>
      <c r="X483">
        <v>1</v>
      </c>
      <c r="Y483" t="s">
        <v>3246</v>
      </c>
    </row>
    <row r="484" spans="1:25">
      <c r="A484" t="s">
        <v>4201</v>
      </c>
      <c r="B484" t="s">
        <v>4202</v>
      </c>
      <c r="C484" t="s">
        <v>4203</v>
      </c>
      <c r="D484" t="s">
        <v>4204</v>
      </c>
      <c r="E484">
        <v>102</v>
      </c>
      <c r="F484" t="s">
        <v>3377</v>
      </c>
      <c r="G484" t="s">
        <v>3378</v>
      </c>
      <c r="H484" t="s">
        <v>157</v>
      </c>
      <c r="I484">
        <v>50</v>
      </c>
      <c r="J484">
        <v>1</v>
      </c>
      <c r="K484">
        <v>1</v>
      </c>
      <c r="L484">
        <v>1</v>
      </c>
      <c r="M484">
        <v>0</v>
      </c>
      <c r="N484">
        <v>1</v>
      </c>
      <c r="O484">
        <v>1</v>
      </c>
      <c r="P484">
        <v>1</v>
      </c>
      <c r="Q484" t="s">
        <v>3378</v>
      </c>
      <c r="R484">
        <v>0</v>
      </c>
      <c r="S484">
        <v>1</v>
      </c>
      <c r="T484" t="s">
        <v>3811</v>
      </c>
      <c r="U484" t="s">
        <v>2221</v>
      </c>
      <c r="V484" t="s">
        <v>2136</v>
      </c>
      <c r="W484">
        <v>69</v>
      </c>
      <c r="X484">
        <v>1</v>
      </c>
      <c r="Y484" t="s">
        <v>3246</v>
      </c>
    </row>
    <row r="485" spans="1:25">
      <c r="A485" t="s">
        <v>4205</v>
      </c>
      <c r="B485" t="s">
        <v>4206</v>
      </c>
      <c r="C485" t="s">
        <v>2590</v>
      </c>
      <c r="D485" t="s">
        <v>4207</v>
      </c>
      <c r="E485">
        <v>126</v>
      </c>
      <c r="F485" t="s">
        <v>3377</v>
      </c>
      <c r="G485" t="s">
        <v>3378</v>
      </c>
      <c r="H485" t="s">
        <v>157</v>
      </c>
      <c r="I485">
        <v>50</v>
      </c>
      <c r="J485">
        <v>1</v>
      </c>
      <c r="K485">
        <v>1</v>
      </c>
      <c r="L485">
        <v>1</v>
      </c>
      <c r="M485">
        <v>0</v>
      </c>
      <c r="N485">
        <v>1</v>
      </c>
      <c r="O485">
        <v>1</v>
      </c>
      <c r="P485">
        <v>1</v>
      </c>
      <c r="Q485" t="s">
        <v>3378</v>
      </c>
      <c r="R485">
        <v>0</v>
      </c>
      <c r="S485">
        <v>1</v>
      </c>
      <c r="T485" t="s">
        <v>3811</v>
      </c>
      <c r="U485" t="s">
        <v>2221</v>
      </c>
      <c r="V485" t="s">
        <v>2254</v>
      </c>
      <c r="W485">
        <v>86</v>
      </c>
      <c r="X485">
        <v>1</v>
      </c>
      <c r="Y485" t="s">
        <v>3246</v>
      </c>
    </row>
    <row r="486" spans="1:25">
      <c r="A486" t="s">
        <v>4208</v>
      </c>
      <c r="B486" t="s">
        <v>4209</v>
      </c>
      <c r="C486" t="s">
        <v>4210</v>
      </c>
      <c r="D486" t="s">
        <v>4211</v>
      </c>
      <c r="E486">
        <v>112</v>
      </c>
      <c r="F486" t="s">
        <v>3377</v>
      </c>
      <c r="G486" t="s">
        <v>3378</v>
      </c>
      <c r="H486" t="s">
        <v>157</v>
      </c>
      <c r="I486">
        <v>50</v>
      </c>
      <c r="J486">
        <v>1</v>
      </c>
      <c r="K486">
        <v>1</v>
      </c>
      <c r="L486">
        <v>1</v>
      </c>
      <c r="M486">
        <v>0</v>
      </c>
      <c r="N486">
        <v>1</v>
      </c>
      <c r="O486">
        <v>1</v>
      </c>
      <c r="P486">
        <v>1</v>
      </c>
      <c r="Q486" t="s">
        <v>3378</v>
      </c>
      <c r="R486">
        <v>0</v>
      </c>
      <c r="S486">
        <v>1</v>
      </c>
      <c r="T486" t="s">
        <v>3811</v>
      </c>
      <c r="U486" t="s">
        <v>2221</v>
      </c>
      <c r="V486" t="s">
        <v>2136</v>
      </c>
      <c r="W486">
        <v>90</v>
      </c>
      <c r="X486">
        <v>1</v>
      </c>
      <c r="Y486" t="s">
        <v>3246</v>
      </c>
    </row>
    <row r="487" spans="1:25">
      <c r="A487" t="s">
        <v>4212</v>
      </c>
      <c r="B487" t="s">
        <v>4213</v>
      </c>
      <c r="C487" t="s">
        <v>4214</v>
      </c>
      <c r="D487" t="s">
        <v>2379</v>
      </c>
      <c r="E487">
        <v>123</v>
      </c>
      <c r="F487" t="s">
        <v>3377</v>
      </c>
      <c r="G487" t="s">
        <v>3378</v>
      </c>
      <c r="H487" t="s">
        <v>157</v>
      </c>
      <c r="I487">
        <v>50</v>
      </c>
      <c r="J487">
        <v>1</v>
      </c>
      <c r="K487">
        <v>1</v>
      </c>
      <c r="L487">
        <v>1</v>
      </c>
      <c r="M487">
        <v>0</v>
      </c>
      <c r="N487">
        <v>1</v>
      </c>
      <c r="O487">
        <v>1</v>
      </c>
      <c r="P487">
        <v>1</v>
      </c>
      <c r="Q487" t="s">
        <v>3378</v>
      </c>
      <c r="R487">
        <v>0</v>
      </c>
      <c r="S487">
        <v>1</v>
      </c>
      <c r="T487" t="s">
        <v>3811</v>
      </c>
      <c r="U487" t="s">
        <v>2221</v>
      </c>
      <c r="V487" t="s">
        <v>2136</v>
      </c>
      <c r="W487">
        <v>79</v>
      </c>
      <c r="X487">
        <v>1</v>
      </c>
      <c r="Y487" t="s">
        <v>3246</v>
      </c>
    </row>
    <row r="488" spans="1:25">
      <c r="A488" t="s">
        <v>4215</v>
      </c>
      <c r="B488" t="s">
        <v>4216</v>
      </c>
      <c r="C488" t="s">
        <v>4217</v>
      </c>
      <c r="D488" t="s">
        <v>4218</v>
      </c>
      <c r="E488">
        <v>82</v>
      </c>
      <c r="F488" t="s">
        <v>3377</v>
      </c>
      <c r="G488" t="s">
        <v>3378</v>
      </c>
      <c r="H488" t="s">
        <v>157</v>
      </c>
      <c r="I488">
        <v>50</v>
      </c>
      <c r="J488">
        <v>1</v>
      </c>
      <c r="K488">
        <v>1</v>
      </c>
      <c r="L488">
        <v>1</v>
      </c>
      <c r="M488">
        <v>0</v>
      </c>
      <c r="N488">
        <v>1</v>
      </c>
      <c r="O488">
        <v>1</v>
      </c>
      <c r="P488">
        <v>1</v>
      </c>
      <c r="Q488" t="s">
        <v>3378</v>
      </c>
      <c r="R488">
        <v>0</v>
      </c>
      <c r="S488">
        <v>1</v>
      </c>
      <c r="T488" t="s">
        <v>3811</v>
      </c>
      <c r="U488" t="s">
        <v>2221</v>
      </c>
      <c r="V488" t="s">
        <v>2137</v>
      </c>
      <c r="W488">
        <v>50</v>
      </c>
      <c r="X488">
        <v>1</v>
      </c>
      <c r="Y488" t="s">
        <v>3246</v>
      </c>
    </row>
    <row r="489" spans="1:25">
      <c r="A489" t="s">
        <v>4219</v>
      </c>
      <c r="B489" t="s">
        <v>4220</v>
      </c>
      <c r="C489" t="s">
        <v>2539</v>
      </c>
      <c r="D489" t="s">
        <v>4221</v>
      </c>
      <c r="E489">
        <v>119</v>
      </c>
      <c r="F489" t="s">
        <v>3377</v>
      </c>
      <c r="G489" t="s">
        <v>3378</v>
      </c>
      <c r="H489" t="s">
        <v>157</v>
      </c>
      <c r="I489">
        <v>50</v>
      </c>
      <c r="J489">
        <v>1</v>
      </c>
      <c r="K489">
        <v>1</v>
      </c>
      <c r="L489">
        <v>1</v>
      </c>
      <c r="M489">
        <v>0</v>
      </c>
      <c r="N489">
        <v>1</v>
      </c>
      <c r="O489">
        <v>1</v>
      </c>
      <c r="P489">
        <v>1</v>
      </c>
      <c r="Q489" t="s">
        <v>3378</v>
      </c>
      <c r="R489">
        <v>0</v>
      </c>
      <c r="S489">
        <v>1</v>
      </c>
      <c r="T489" t="s">
        <v>3811</v>
      </c>
      <c r="U489" t="s">
        <v>2221</v>
      </c>
      <c r="V489" t="s">
        <v>2136</v>
      </c>
      <c r="W489">
        <v>76</v>
      </c>
      <c r="X489">
        <v>1</v>
      </c>
      <c r="Y489" t="s">
        <v>3246</v>
      </c>
    </row>
    <row r="490" spans="1:25">
      <c r="A490" t="s">
        <v>4222</v>
      </c>
      <c r="B490" t="s">
        <v>4223</v>
      </c>
      <c r="C490" t="s">
        <v>4224</v>
      </c>
      <c r="D490" t="s">
        <v>4225</v>
      </c>
      <c r="E490">
        <v>101</v>
      </c>
      <c r="F490" t="s">
        <v>3377</v>
      </c>
      <c r="G490" t="s">
        <v>3378</v>
      </c>
      <c r="H490" t="s">
        <v>157</v>
      </c>
      <c r="I490">
        <v>50</v>
      </c>
      <c r="J490">
        <v>0</v>
      </c>
      <c r="K490">
        <v>1</v>
      </c>
      <c r="L490">
        <v>1</v>
      </c>
      <c r="M490">
        <v>0</v>
      </c>
      <c r="N490">
        <v>1</v>
      </c>
      <c r="P490">
        <v>1</v>
      </c>
      <c r="Q490" t="s">
        <v>3378</v>
      </c>
      <c r="R490">
        <v>0</v>
      </c>
      <c r="S490">
        <v>1</v>
      </c>
      <c r="T490" t="s">
        <v>3811</v>
      </c>
      <c r="U490" t="s">
        <v>2224</v>
      </c>
      <c r="V490" t="s">
        <v>2144</v>
      </c>
      <c r="W490">
        <v>35</v>
      </c>
      <c r="X490">
        <v>1</v>
      </c>
      <c r="Y490" t="s">
        <v>3246</v>
      </c>
    </row>
    <row r="491" spans="1:25">
      <c r="A491" t="s">
        <v>4226</v>
      </c>
      <c r="B491" t="s">
        <v>4227</v>
      </c>
      <c r="C491" t="s">
        <v>4228</v>
      </c>
      <c r="D491" t="s">
        <v>4229</v>
      </c>
      <c r="E491">
        <v>145</v>
      </c>
      <c r="F491" t="s">
        <v>3377</v>
      </c>
      <c r="G491" t="s">
        <v>3378</v>
      </c>
      <c r="H491" t="s">
        <v>157</v>
      </c>
      <c r="I491">
        <v>50</v>
      </c>
      <c r="J491">
        <v>1</v>
      </c>
      <c r="K491">
        <v>1</v>
      </c>
      <c r="L491">
        <v>1</v>
      </c>
      <c r="M491">
        <v>0</v>
      </c>
      <c r="N491">
        <v>1</v>
      </c>
      <c r="O491">
        <v>1</v>
      </c>
      <c r="P491">
        <v>1</v>
      </c>
      <c r="Q491" t="s">
        <v>3378</v>
      </c>
      <c r="R491">
        <v>0</v>
      </c>
      <c r="S491">
        <v>1</v>
      </c>
      <c r="T491" t="s">
        <v>3811</v>
      </c>
      <c r="U491" t="s">
        <v>2221</v>
      </c>
      <c r="V491" t="s">
        <v>2136</v>
      </c>
      <c r="W491">
        <v>103</v>
      </c>
      <c r="X491">
        <v>1</v>
      </c>
      <c r="Y491" t="s">
        <v>3246</v>
      </c>
    </row>
    <row r="492" spans="1:25">
      <c r="A492" t="s">
        <v>4230</v>
      </c>
      <c r="B492" t="s">
        <v>4231</v>
      </c>
      <c r="C492" t="s">
        <v>4232</v>
      </c>
      <c r="D492" t="s">
        <v>4233</v>
      </c>
      <c r="E492">
        <v>127</v>
      </c>
      <c r="F492" t="s">
        <v>3377</v>
      </c>
      <c r="G492" t="s">
        <v>3378</v>
      </c>
      <c r="H492" t="s">
        <v>157</v>
      </c>
      <c r="I492">
        <v>50</v>
      </c>
      <c r="J492">
        <v>1</v>
      </c>
      <c r="K492">
        <v>1</v>
      </c>
      <c r="L492">
        <v>1</v>
      </c>
      <c r="M492">
        <v>0</v>
      </c>
      <c r="N492">
        <v>1</v>
      </c>
      <c r="O492">
        <v>1</v>
      </c>
      <c r="P492">
        <v>1</v>
      </c>
      <c r="Q492" t="s">
        <v>3378</v>
      </c>
      <c r="R492">
        <v>0</v>
      </c>
      <c r="S492">
        <v>1</v>
      </c>
      <c r="T492" t="s">
        <v>3811</v>
      </c>
      <c r="U492" t="s">
        <v>2221</v>
      </c>
      <c r="V492" t="s">
        <v>2227</v>
      </c>
      <c r="W492">
        <v>76</v>
      </c>
      <c r="X492">
        <v>1</v>
      </c>
      <c r="Y492" t="s">
        <v>3246</v>
      </c>
    </row>
    <row r="493" spans="1:25">
      <c r="A493" t="s">
        <v>4234</v>
      </c>
      <c r="B493" t="s">
        <v>4235</v>
      </c>
      <c r="C493" t="s">
        <v>4236</v>
      </c>
      <c r="D493" t="s">
        <v>3215</v>
      </c>
      <c r="E493">
        <v>143</v>
      </c>
      <c r="F493" t="s">
        <v>3377</v>
      </c>
      <c r="G493" t="s">
        <v>3378</v>
      </c>
      <c r="H493" t="s">
        <v>157</v>
      </c>
      <c r="I493">
        <v>50</v>
      </c>
      <c r="J493">
        <v>1</v>
      </c>
      <c r="K493">
        <v>1</v>
      </c>
      <c r="L493">
        <v>1</v>
      </c>
      <c r="M493">
        <v>0</v>
      </c>
      <c r="N493">
        <v>1</v>
      </c>
      <c r="O493">
        <v>1</v>
      </c>
      <c r="P493">
        <v>1</v>
      </c>
      <c r="Q493" t="s">
        <v>3378</v>
      </c>
      <c r="R493">
        <v>0</v>
      </c>
      <c r="S493">
        <v>1</v>
      </c>
      <c r="T493" t="s">
        <v>3811</v>
      </c>
      <c r="U493" t="s">
        <v>2221</v>
      </c>
      <c r="V493" t="s">
        <v>2136</v>
      </c>
      <c r="W493">
        <v>96</v>
      </c>
      <c r="X493">
        <v>1</v>
      </c>
      <c r="Y493" t="s">
        <v>3246</v>
      </c>
    </row>
    <row r="494" spans="1:25">
      <c r="A494" t="s">
        <v>4237</v>
      </c>
      <c r="B494" t="s">
        <v>4238</v>
      </c>
      <c r="C494" t="s">
        <v>4239</v>
      </c>
      <c r="D494" t="s">
        <v>3215</v>
      </c>
      <c r="E494">
        <v>139</v>
      </c>
      <c r="F494" t="s">
        <v>3377</v>
      </c>
      <c r="G494" t="s">
        <v>3378</v>
      </c>
      <c r="H494" t="s">
        <v>157</v>
      </c>
      <c r="I494">
        <v>50</v>
      </c>
      <c r="J494">
        <v>1</v>
      </c>
      <c r="K494">
        <v>1</v>
      </c>
      <c r="L494">
        <v>1</v>
      </c>
      <c r="M494">
        <v>0</v>
      </c>
      <c r="N494">
        <v>1</v>
      </c>
      <c r="O494">
        <v>1</v>
      </c>
      <c r="P494">
        <v>1</v>
      </c>
      <c r="Q494" t="s">
        <v>3378</v>
      </c>
      <c r="R494">
        <v>0</v>
      </c>
      <c r="S494">
        <v>1</v>
      </c>
      <c r="T494" t="s">
        <v>3811</v>
      </c>
      <c r="U494" t="s">
        <v>2221</v>
      </c>
      <c r="V494" t="s">
        <v>2136</v>
      </c>
      <c r="W494">
        <v>93</v>
      </c>
      <c r="X494">
        <v>1</v>
      </c>
      <c r="Y494" t="s">
        <v>3246</v>
      </c>
    </row>
    <row r="495" spans="1:25">
      <c r="A495" t="s">
        <v>4240</v>
      </c>
      <c r="B495" t="s">
        <v>4241</v>
      </c>
      <c r="C495" t="s">
        <v>3688</v>
      </c>
      <c r="D495" t="s">
        <v>4242</v>
      </c>
      <c r="E495">
        <v>237</v>
      </c>
      <c r="F495" t="s">
        <v>3377</v>
      </c>
      <c r="G495" t="s">
        <v>3378</v>
      </c>
      <c r="H495" t="s">
        <v>157</v>
      </c>
      <c r="I495">
        <v>50</v>
      </c>
      <c r="J495">
        <v>1</v>
      </c>
      <c r="K495">
        <v>1</v>
      </c>
      <c r="L495">
        <v>1</v>
      </c>
      <c r="M495">
        <v>0</v>
      </c>
      <c r="N495">
        <v>1</v>
      </c>
      <c r="O495">
        <v>1</v>
      </c>
      <c r="P495">
        <v>1</v>
      </c>
      <c r="Q495" t="s">
        <v>3378</v>
      </c>
      <c r="R495">
        <v>0</v>
      </c>
      <c r="S495">
        <v>1</v>
      </c>
      <c r="T495" t="s">
        <v>3811</v>
      </c>
      <c r="U495" t="s">
        <v>2221</v>
      </c>
      <c r="V495" t="s">
        <v>2223</v>
      </c>
      <c r="W495">
        <v>77</v>
      </c>
      <c r="X495">
        <v>1</v>
      </c>
      <c r="Y495" t="s">
        <v>3246</v>
      </c>
    </row>
    <row r="496" spans="1:25">
      <c r="A496" t="s">
        <v>4243</v>
      </c>
      <c r="B496" t="s">
        <v>4244</v>
      </c>
      <c r="C496" t="s">
        <v>3738</v>
      </c>
      <c r="D496" t="s">
        <v>4245</v>
      </c>
      <c r="E496">
        <v>0</v>
      </c>
      <c r="F496" t="s">
        <v>4246</v>
      </c>
      <c r="G496" t="s">
        <v>4247</v>
      </c>
      <c r="H496" t="s">
        <v>148</v>
      </c>
      <c r="I496">
        <v>80</v>
      </c>
      <c r="J496">
        <v>1</v>
      </c>
      <c r="K496">
        <v>1</v>
      </c>
      <c r="L496">
        <v>0</v>
      </c>
      <c r="M496">
        <v>0</v>
      </c>
      <c r="N496">
        <v>0</v>
      </c>
      <c r="O496">
        <v>1</v>
      </c>
      <c r="P496">
        <v>0</v>
      </c>
      <c r="Q496" t="s">
        <v>4247</v>
      </c>
      <c r="R496">
        <v>0</v>
      </c>
      <c r="S496">
        <v>0</v>
      </c>
      <c r="T496" t="s">
        <v>4158</v>
      </c>
      <c r="U496" t="s">
        <v>2221</v>
      </c>
      <c r="V496" t="s">
        <v>2137</v>
      </c>
      <c r="W496">
        <v>0</v>
      </c>
      <c r="X496">
        <v>0</v>
      </c>
      <c r="Y496" t="s">
        <v>2526</v>
      </c>
    </row>
    <row r="497" spans="1:25">
      <c r="A497" t="s">
        <v>4248</v>
      </c>
      <c r="B497" t="s">
        <v>4249</v>
      </c>
      <c r="C497" t="s">
        <v>3249</v>
      </c>
      <c r="D497" t="s">
        <v>2273</v>
      </c>
      <c r="E497">
        <v>0</v>
      </c>
      <c r="F497" t="s">
        <v>4250</v>
      </c>
      <c r="G497" t="s">
        <v>4251</v>
      </c>
      <c r="H497" t="s">
        <v>148</v>
      </c>
      <c r="I497">
        <v>80</v>
      </c>
      <c r="J497">
        <v>0</v>
      </c>
      <c r="K497">
        <v>0</v>
      </c>
      <c r="L497">
        <v>1</v>
      </c>
      <c r="M497">
        <v>0</v>
      </c>
      <c r="N497">
        <v>0</v>
      </c>
      <c r="O497">
        <v>0</v>
      </c>
      <c r="P497">
        <v>1</v>
      </c>
      <c r="Q497" t="s">
        <v>4251</v>
      </c>
      <c r="R497">
        <v>0</v>
      </c>
      <c r="S497">
        <v>0</v>
      </c>
      <c r="T497" t="s">
        <v>4158</v>
      </c>
      <c r="U497" t="s">
        <v>2221</v>
      </c>
      <c r="V497" t="s">
        <v>2139</v>
      </c>
      <c r="W497">
        <v>1</v>
      </c>
      <c r="X497">
        <v>0</v>
      </c>
      <c r="Y497" t="s">
        <v>2526</v>
      </c>
    </row>
    <row r="498" spans="1:25">
      <c r="A498" t="s">
        <v>4252</v>
      </c>
      <c r="B498" t="s">
        <v>4253</v>
      </c>
      <c r="C498" t="s">
        <v>2163</v>
      </c>
      <c r="D498" t="s">
        <v>2164</v>
      </c>
      <c r="E498">
        <v>0</v>
      </c>
      <c r="F498" t="s">
        <v>4254</v>
      </c>
      <c r="G498" t="s">
        <v>4255</v>
      </c>
      <c r="H498" t="s">
        <v>148</v>
      </c>
      <c r="I498">
        <v>80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 t="s">
        <v>4255</v>
      </c>
      <c r="R498">
        <v>0</v>
      </c>
      <c r="S498">
        <v>0</v>
      </c>
      <c r="T498" t="s">
        <v>4158</v>
      </c>
      <c r="U498" t="s">
        <v>2221</v>
      </c>
      <c r="V498" t="s">
        <v>2136</v>
      </c>
      <c r="W498">
        <v>0</v>
      </c>
      <c r="X498">
        <v>0</v>
      </c>
      <c r="Y498" t="s">
        <v>2526</v>
      </c>
    </row>
    <row r="499" spans="1:25">
      <c r="A499" t="s">
        <v>4256</v>
      </c>
      <c r="B499" t="s">
        <v>4257</v>
      </c>
      <c r="C499" t="s">
        <v>2527</v>
      </c>
      <c r="D499" t="s">
        <v>4258</v>
      </c>
      <c r="E499">
        <v>109</v>
      </c>
      <c r="F499" t="s">
        <v>3840</v>
      </c>
      <c r="G499" t="s">
        <v>3841</v>
      </c>
      <c r="H499" t="s">
        <v>157</v>
      </c>
      <c r="I499">
        <v>50</v>
      </c>
      <c r="J499">
        <v>1</v>
      </c>
      <c r="K499">
        <v>1</v>
      </c>
      <c r="L499">
        <v>1</v>
      </c>
      <c r="M499">
        <v>0</v>
      </c>
      <c r="N499">
        <v>1</v>
      </c>
      <c r="O499">
        <v>1</v>
      </c>
      <c r="P499">
        <v>1</v>
      </c>
      <c r="Q499" t="s">
        <v>3841</v>
      </c>
      <c r="R499">
        <v>0</v>
      </c>
      <c r="S499">
        <v>1</v>
      </c>
      <c r="T499" t="s">
        <v>3864</v>
      </c>
      <c r="U499" t="s">
        <v>2221</v>
      </c>
      <c r="V499" t="s">
        <v>2235</v>
      </c>
      <c r="W499">
        <v>80</v>
      </c>
      <c r="X499">
        <v>1</v>
      </c>
      <c r="Y499" t="s">
        <v>3246</v>
      </c>
    </row>
    <row r="500" spans="1:25">
      <c r="A500" t="s">
        <v>4259</v>
      </c>
      <c r="B500" t="s">
        <v>4260</v>
      </c>
      <c r="C500" t="s">
        <v>4261</v>
      </c>
      <c r="D500" t="s">
        <v>4197</v>
      </c>
      <c r="E500">
        <v>96</v>
      </c>
      <c r="F500" t="s">
        <v>3840</v>
      </c>
      <c r="G500" t="s">
        <v>3841</v>
      </c>
      <c r="H500" t="s">
        <v>157</v>
      </c>
      <c r="I500">
        <v>50</v>
      </c>
      <c r="J500">
        <v>1</v>
      </c>
      <c r="K500">
        <v>1</v>
      </c>
      <c r="L500">
        <v>1</v>
      </c>
      <c r="M500">
        <v>0</v>
      </c>
      <c r="N500">
        <v>1</v>
      </c>
      <c r="O500">
        <v>1</v>
      </c>
      <c r="P500">
        <v>1</v>
      </c>
      <c r="Q500" t="s">
        <v>3841</v>
      </c>
      <c r="R500">
        <v>0</v>
      </c>
      <c r="S500">
        <v>1</v>
      </c>
      <c r="T500" t="s">
        <v>3864</v>
      </c>
      <c r="U500" t="s">
        <v>2221</v>
      </c>
      <c r="V500" t="s">
        <v>2136</v>
      </c>
      <c r="W500">
        <v>77</v>
      </c>
      <c r="X500">
        <v>1</v>
      </c>
      <c r="Y500" t="s">
        <v>3246</v>
      </c>
    </row>
    <row r="501" spans="1:25">
      <c r="A501" t="s">
        <v>4262</v>
      </c>
      <c r="B501" t="s">
        <v>4263</v>
      </c>
      <c r="C501" t="s">
        <v>4264</v>
      </c>
      <c r="D501" t="s">
        <v>4265</v>
      </c>
      <c r="E501">
        <v>55</v>
      </c>
      <c r="F501" t="s">
        <v>3849</v>
      </c>
      <c r="G501" t="s">
        <v>3850</v>
      </c>
      <c r="H501" t="s">
        <v>157</v>
      </c>
      <c r="I501">
        <v>50</v>
      </c>
      <c r="J501">
        <v>1</v>
      </c>
      <c r="K501">
        <v>1</v>
      </c>
      <c r="L501">
        <v>0</v>
      </c>
      <c r="M501">
        <v>0</v>
      </c>
      <c r="N501">
        <v>1</v>
      </c>
      <c r="O501">
        <v>1</v>
      </c>
      <c r="Q501" t="s">
        <v>3850</v>
      </c>
      <c r="R501">
        <v>0</v>
      </c>
      <c r="S501">
        <v>1</v>
      </c>
      <c r="T501" t="s">
        <v>3864</v>
      </c>
      <c r="U501" t="s">
        <v>2221</v>
      </c>
      <c r="V501" t="s">
        <v>2139</v>
      </c>
      <c r="W501">
        <v>26</v>
      </c>
      <c r="X501">
        <v>1</v>
      </c>
      <c r="Y501" t="s">
        <v>3246</v>
      </c>
    </row>
    <row r="502" spans="1:25">
      <c r="A502" t="s">
        <v>4266</v>
      </c>
      <c r="B502" t="s">
        <v>4267</v>
      </c>
      <c r="C502" t="s">
        <v>4268</v>
      </c>
      <c r="D502" t="s">
        <v>4269</v>
      </c>
      <c r="E502">
        <v>292</v>
      </c>
      <c r="F502" t="s">
        <v>4314</v>
      </c>
      <c r="G502" t="s">
        <v>4315</v>
      </c>
      <c r="H502" t="s">
        <v>159</v>
      </c>
      <c r="I502">
        <v>50</v>
      </c>
      <c r="J502">
        <v>0</v>
      </c>
      <c r="K502">
        <v>1</v>
      </c>
      <c r="L502">
        <v>0</v>
      </c>
      <c r="M502">
        <v>0</v>
      </c>
      <c r="N502">
        <v>0</v>
      </c>
      <c r="O502">
        <v>0</v>
      </c>
      <c r="P502">
        <v>0</v>
      </c>
      <c r="Q502" t="s">
        <v>4315</v>
      </c>
      <c r="R502">
        <v>0</v>
      </c>
      <c r="S502">
        <v>0</v>
      </c>
      <c r="T502" t="s">
        <v>5291</v>
      </c>
      <c r="U502" t="s">
        <v>2221</v>
      </c>
      <c r="V502" t="s">
        <v>2363</v>
      </c>
      <c r="W502">
        <v>244</v>
      </c>
      <c r="X502">
        <v>0</v>
      </c>
      <c r="Y502" t="s">
        <v>5004</v>
      </c>
    </row>
    <row r="503" spans="1:25">
      <c r="A503" t="s">
        <v>4270</v>
      </c>
      <c r="B503" t="s">
        <v>4271</v>
      </c>
      <c r="C503" t="s">
        <v>4268</v>
      </c>
      <c r="D503" t="s">
        <v>4269</v>
      </c>
      <c r="E503">
        <v>292</v>
      </c>
      <c r="F503" t="s">
        <v>4314</v>
      </c>
      <c r="G503" t="s">
        <v>4315</v>
      </c>
      <c r="H503" t="s">
        <v>159</v>
      </c>
      <c r="I503">
        <v>50</v>
      </c>
      <c r="J503">
        <v>0</v>
      </c>
      <c r="K503">
        <v>1</v>
      </c>
      <c r="L503">
        <v>0</v>
      </c>
      <c r="M503">
        <v>0</v>
      </c>
      <c r="N503">
        <v>0</v>
      </c>
      <c r="O503">
        <v>0</v>
      </c>
      <c r="P503">
        <v>0</v>
      </c>
      <c r="Q503" t="s">
        <v>4315</v>
      </c>
      <c r="R503">
        <v>0</v>
      </c>
      <c r="S503">
        <v>0</v>
      </c>
      <c r="T503" t="s">
        <v>5291</v>
      </c>
      <c r="U503" t="s">
        <v>2221</v>
      </c>
      <c r="V503" t="s">
        <v>2363</v>
      </c>
      <c r="W503">
        <v>244</v>
      </c>
      <c r="X503">
        <v>0</v>
      </c>
      <c r="Y503" t="s">
        <v>5004</v>
      </c>
    </row>
    <row r="504" spans="1:25">
      <c r="A504" t="s">
        <v>4272</v>
      </c>
      <c r="B504" t="s">
        <v>4273</v>
      </c>
      <c r="C504" t="s">
        <v>4268</v>
      </c>
      <c r="D504" t="s">
        <v>4274</v>
      </c>
      <c r="E504">
        <v>292</v>
      </c>
      <c r="F504" t="s">
        <v>4314</v>
      </c>
      <c r="G504" t="s">
        <v>4315</v>
      </c>
      <c r="H504" t="s">
        <v>159</v>
      </c>
      <c r="I504">
        <v>50</v>
      </c>
      <c r="J504">
        <v>0</v>
      </c>
      <c r="K504">
        <v>1</v>
      </c>
      <c r="L504">
        <v>0</v>
      </c>
      <c r="M504">
        <v>0</v>
      </c>
      <c r="N504">
        <v>0</v>
      </c>
      <c r="O504">
        <v>0</v>
      </c>
      <c r="P504">
        <v>0</v>
      </c>
      <c r="Q504" t="s">
        <v>4315</v>
      </c>
      <c r="R504">
        <v>0</v>
      </c>
      <c r="S504">
        <v>0</v>
      </c>
      <c r="T504" t="s">
        <v>5291</v>
      </c>
      <c r="U504" t="s">
        <v>2221</v>
      </c>
      <c r="V504" t="s">
        <v>2363</v>
      </c>
      <c r="W504">
        <v>244</v>
      </c>
      <c r="X504">
        <v>0</v>
      </c>
      <c r="Y504" t="s">
        <v>5004</v>
      </c>
    </row>
    <row r="505" spans="1:25">
      <c r="A505" t="s">
        <v>4275</v>
      </c>
      <c r="B505" t="s">
        <v>4276</v>
      </c>
      <c r="C505" t="s">
        <v>4268</v>
      </c>
      <c r="D505" t="s">
        <v>4274</v>
      </c>
      <c r="E505">
        <v>292</v>
      </c>
      <c r="F505" t="s">
        <v>4314</v>
      </c>
      <c r="G505" t="s">
        <v>4315</v>
      </c>
      <c r="H505" t="s">
        <v>159</v>
      </c>
      <c r="I505">
        <v>50</v>
      </c>
      <c r="J505">
        <v>0</v>
      </c>
      <c r="K505">
        <v>1</v>
      </c>
      <c r="L505">
        <v>0</v>
      </c>
      <c r="M505">
        <v>0</v>
      </c>
      <c r="N505">
        <v>0</v>
      </c>
      <c r="O505">
        <v>0</v>
      </c>
      <c r="P505">
        <v>0</v>
      </c>
      <c r="Q505" t="s">
        <v>4315</v>
      </c>
      <c r="R505">
        <v>0</v>
      </c>
      <c r="S505">
        <v>0</v>
      </c>
      <c r="T505" t="s">
        <v>5291</v>
      </c>
      <c r="U505" t="s">
        <v>2221</v>
      </c>
      <c r="V505" t="s">
        <v>2363</v>
      </c>
      <c r="W505">
        <v>244</v>
      </c>
      <c r="X505">
        <v>0</v>
      </c>
      <c r="Y505" t="s">
        <v>5004</v>
      </c>
    </row>
    <row r="506" spans="1:25">
      <c r="A506" t="s">
        <v>4277</v>
      </c>
      <c r="B506" t="s">
        <v>4278</v>
      </c>
      <c r="C506" t="s">
        <v>4279</v>
      </c>
      <c r="D506" t="s">
        <v>4280</v>
      </c>
      <c r="E506">
        <v>204</v>
      </c>
      <c r="F506" t="s">
        <v>4314</v>
      </c>
      <c r="G506" t="s">
        <v>4315</v>
      </c>
      <c r="H506" t="s">
        <v>159</v>
      </c>
      <c r="I506">
        <v>45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 t="s">
        <v>4315</v>
      </c>
      <c r="R506">
        <v>0</v>
      </c>
      <c r="S506">
        <v>0</v>
      </c>
      <c r="T506" t="s">
        <v>5291</v>
      </c>
      <c r="U506" t="s">
        <v>2221</v>
      </c>
      <c r="V506" t="s">
        <v>2364</v>
      </c>
      <c r="W506">
        <v>138</v>
      </c>
      <c r="X506">
        <v>0</v>
      </c>
      <c r="Y506" t="s">
        <v>5004</v>
      </c>
    </row>
    <row r="507" spans="1:25">
      <c r="A507" t="s">
        <v>4281</v>
      </c>
      <c r="B507" t="s">
        <v>4282</v>
      </c>
      <c r="C507" t="s">
        <v>4279</v>
      </c>
      <c r="D507" t="s">
        <v>4280</v>
      </c>
      <c r="E507">
        <v>204</v>
      </c>
      <c r="F507" t="s">
        <v>4314</v>
      </c>
      <c r="G507" t="s">
        <v>4315</v>
      </c>
      <c r="H507" t="s">
        <v>159</v>
      </c>
      <c r="I507">
        <v>45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 t="s">
        <v>4315</v>
      </c>
      <c r="R507">
        <v>0</v>
      </c>
      <c r="S507">
        <v>0</v>
      </c>
      <c r="T507" t="s">
        <v>5291</v>
      </c>
      <c r="U507" t="s">
        <v>2221</v>
      </c>
      <c r="V507" t="s">
        <v>2364</v>
      </c>
      <c r="W507">
        <v>138</v>
      </c>
      <c r="X507">
        <v>0</v>
      </c>
      <c r="Y507" t="s">
        <v>5004</v>
      </c>
    </row>
    <row r="508" spans="1:25">
      <c r="A508" t="s">
        <v>4283</v>
      </c>
      <c r="B508" t="s">
        <v>4284</v>
      </c>
      <c r="C508" t="s">
        <v>4285</v>
      </c>
      <c r="D508" t="s">
        <v>4280</v>
      </c>
      <c r="E508">
        <v>182</v>
      </c>
      <c r="F508" t="s">
        <v>4314</v>
      </c>
      <c r="G508" t="s">
        <v>4315</v>
      </c>
      <c r="H508" t="s">
        <v>159</v>
      </c>
      <c r="I508">
        <v>45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 t="s">
        <v>4315</v>
      </c>
      <c r="R508">
        <v>0</v>
      </c>
      <c r="S508">
        <v>0</v>
      </c>
      <c r="T508" t="s">
        <v>5291</v>
      </c>
      <c r="U508" t="s">
        <v>2221</v>
      </c>
      <c r="V508" t="s">
        <v>2364</v>
      </c>
      <c r="W508">
        <v>102</v>
      </c>
      <c r="X508">
        <v>0</v>
      </c>
      <c r="Y508" t="s">
        <v>5004</v>
      </c>
    </row>
    <row r="509" spans="1:25">
      <c r="A509" t="s">
        <v>4286</v>
      </c>
      <c r="B509" t="s">
        <v>4287</v>
      </c>
      <c r="C509" t="s">
        <v>4285</v>
      </c>
      <c r="D509" t="s">
        <v>4280</v>
      </c>
      <c r="E509">
        <v>182</v>
      </c>
      <c r="F509" t="s">
        <v>4314</v>
      </c>
      <c r="G509" t="s">
        <v>4315</v>
      </c>
      <c r="H509" t="s">
        <v>159</v>
      </c>
      <c r="I509">
        <v>45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 t="s">
        <v>4315</v>
      </c>
      <c r="R509">
        <v>0</v>
      </c>
      <c r="S509">
        <v>0</v>
      </c>
      <c r="T509" t="s">
        <v>5291</v>
      </c>
      <c r="U509" t="s">
        <v>2221</v>
      </c>
      <c r="V509" t="s">
        <v>2364</v>
      </c>
      <c r="W509">
        <v>102</v>
      </c>
      <c r="X509">
        <v>0</v>
      </c>
      <c r="Y509" t="s">
        <v>5004</v>
      </c>
    </row>
    <row r="510" spans="1:25">
      <c r="A510" t="s">
        <v>4288</v>
      </c>
      <c r="B510" t="s">
        <v>4289</v>
      </c>
      <c r="C510" t="s">
        <v>4290</v>
      </c>
      <c r="D510" t="s">
        <v>4291</v>
      </c>
      <c r="E510">
        <v>306</v>
      </c>
      <c r="F510" t="s">
        <v>4314</v>
      </c>
      <c r="G510" t="s">
        <v>4315</v>
      </c>
      <c r="H510" t="s">
        <v>159</v>
      </c>
      <c r="I510">
        <v>45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 t="s">
        <v>4315</v>
      </c>
      <c r="R510">
        <v>0</v>
      </c>
      <c r="S510">
        <v>0</v>
      </c>
      <c r="T510" t="s">
        <v>5291</v>
      </c>
      <c r="U510" t="s">
        <v>2221</v>
      </c>
      <c r="V510" t="s">
        <v>2364</v>
      </c>
      <c r="W510">
        <v>207</v>
      </c>
      <c r="X510">
        <v>0</v>
      </c>
      <c r="Y510" t="s">
        <v>5004</v>
      </c>
    </row>
    <row r="511" spans="1:25">
      <c r="A511" t="s">
        <v>4292</v>
      </c>
      <c r="B511" t="s">
        <v>4293</v>
      </c>
      <c r="C511" t="s">
        <v>4294</v>
      </c>
      <c r="D511" t="s">
        <v>4291</v>
      </c>
      <c r="E511">
        <v>273</v>
      </c>
      <c r="F511" t="s">
        <v>4314</v>
      </c>
      <c r="G511" t="s">
        <v>4315</v>
      </c>
      <c r="H511" t="s">
        <v>159</v>
      </c>
      <c r="I511">
        <v>45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 t="s">
        <v>4315</v>
      </c>
      <c r="R511">
        <v>0</v>
      </c>
      <c r="S511">
        <v>0</v>
      </c>
      <c r="T511" t="s">
        <v>5291</v>
      </c>
      <c r="U511" t="s">
        <v>2221</v>
      </c>
      <c r="V511" t="s">
        <v>2364</v>
      </c>
      <c r="W511">
        <v>153</v>
      </c>
      <c r="X511">
        <v>0</v>
      </c>
      <c r="Y511" t="s">
        <v>5004</v>
      </c>
    </row>
    <row r="512" spans="1:25">
      <c r="A512" t="s">
        <v>4295</v>
      </c>
      <c r="B512" t="s">
        <v>4296</v>
      </c>
      <c r="C512" t="s">
        <v>2231</v>
      </c>
      <c r="D512" t="s">
        <v>4297</v>
      </c>
      <c r="E512">
        <v>90</v>
      </c>
      <c r="F512" t="s">
        <v>4314</v>
      </c>
      <c r="G512" t="s">
        <v>4315</v>
      </c>
      <c r="H512" t="s">
        <v>159</v>
      </c>
      <c r="I512">
        <v>45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 t="s">
        <v>4315</v>
      </c>
      <c r="R512">
        <v>0</v>
      </c>
      <c r="S512">
        <v>0</v>
      </c>
      <c r="T512" t="s">
        <v>5291</v>
      </c>
      <c r="U512" t="s">
        <v>2221</v>
      </c>
      <c r="V512" t="s">
        <v>2226</v>
      </c>
      <c r="W512">
        <v>52</v>
      </c>
      <c r="X512">
        <v>0</v>
      </c>
      <c r="Y512" t="s">
        <v>5004</v>
      </c>
    </row>
    <row r="513" spans="1:25">
      <c r="A513" t="s">
        <v>4298</v>
      </c>
      <c r="B513" t="s">
        <v>4299</v>
      </c>
      <c r="C513" t="s">
        <v>2231</v>
      </c>
      <c r="D513" t="s">
        <v>4300</v>
      </c>
      <c r="E513">
        <v>90</v>
      </c>
      <c r="F513" t="s">
        <v>4314</v>
      </c>
      <c r="G513" t="s">
        <v>4315</v>
      </c>
      <c r="H513" t="s">
        <v>159</v>
      </c>
      <c r="I513">
        <v>45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 t="s">
        <v>4315</v>
      </c>
      <c r="R513">
        <v>0</v>
      </c>
      <c r="S513">
        <v>0</v>
      </c>
      <c r="T513" t="s">
        <v>5291</v>
      </c>
      <c r="U513" t="s">
        <v>2221</v>
      </c>
      <c r="V513" t="s">
        <v>2226</v>
      </c>
      <c r="W513">
        <v>52</v>
      </c>
      <c r="X513">
        <v>0</v>
      </c>
      <c r="Y513" t="s">
        <v>5004</v>
      </c>
    </row>
    <row r="514" spans="1:25">
      <c r="A514" t="s">
        <v>4301</v>
      </c>
      <c r="B514" t="s">
        <v>4302</v>
      </c>
      <c r="C514" t="s">
        <v>2231</v>
      </c>
      <c r="D514" t="s">
        <v>4303</v>
      </c>
      <c r="E514">
        <v>90</v>
      </c>
      <c r="F514" t="s">
        <v>4314</v>
      </c>
      <c r="G514" t="s">
        <v>4315</v>
      </c>
      <c r="H514" t="s">
        <v>159</v>
      </c>
      <c r="I514">
        <v>45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 t="s">
        <v>4315</v>
      </c>
      <c r="R514">
        <v>0</v>
      </c>
      <c r="S514">
        <v>0</v>
      </c>
      <c r="T514" t="s">
        <v>5291</v>
      </c>
      <c r="U514" t="s">
        <v>2221</v>
      </c>
      <c r="V514" t="s">
        <v>2226</v>
      </c>
      <c r="W514">
        <v>52</v>
      </c>
      <c r="X514">
        <v>0</v>
      </c>
      <c r="Y514" t="s">
        <v>5004</v>
      </c>
    </row>
    <row r="515" spans="1:25">
      <c r="A515" t="s">
        <v>4304</v>
      </c>
      <c r="B515" t="s">
        <v>4305</v>
      </c>
      <c r="C515" t="s">
        <v>2231</v>
      </c>
      <c r="D515" t="s">
        <v>4306</v>
      </c>
      <c r="E515">
        <v>90</v>
      </c>
      <c r="F515" t="s">
        <v>4314</v>
      </c>
      <c r="G515" t="s">
        <v>4315</v>
      </c>
      <c r="H515" t="s">
        <v>159</v>
      </c>
      <c r="I515">
        <v>45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 t="s">
        <v>4315</v>
      </c>
      <c r="R515">
        <v>0</v>
      </c>
      <c r="S515">
        <v>0</v>
      </c>
      <c r="T515" t="s">
        <v>5291</v>
      </c>
      <c r="U515" t="s">
        <v>2221</v>
      </c>
      <c r="V515" t="s">
        <v>2226</v>
      </c>
      <c r="W515">
        <v>52</v>
      </c>
      <c r="X515">
        <v>0</v>
      </c>
      <c r="Y515" t="s">
        <v>5004</v>
      </c>
    </row>
    <row r="516" spans="1:25">
      <c r="A516" t="s">
        <v>4307</v>
      </c>
      <c r="B516" t="s">
        <v>4308</v>
      </c>
      <c r="C516" t="s">
        <v>4309</v>
      </c>
      <c r="D516" t="s">
        <v>4310</v>
      </c>
      <c r="E516">
        <v>156</v>
      </c>
      <c r="F516" t="s">
        <v>4314</v>
      </c>
      <c r="G516" t="s">
        <v>4315</v>
      </c>
      <c r="H516" t="s">
        <v>159</v>
      </c>
      <c r="I516">
        <v>50</v>
      </c>
      <c r="J516">
        <v>0</v>
      </c>
      <c r="K516">
        <v>1</v>
      </c>
      <c r="L516">
        <v>0</v>
      </c>
      <c r="M516">
        <v>0</v>
      </c>
      <c r="N516">
        <v>0</v>
      </c>
      <c r="O516">
        <v>0</v>
      </c>
      <c r="P516">
        <v>0</v>
      </c>
      <c r="Q516" t="s">
        <v>4315</v>
      </c>
      <c r="R516">
        <v>0</v>
      </c>
      <c r="S516">
        <v>0</v>
      </c>
      <c r="T516" t="s">
        <v>5291</v>
      </c>
      <c r="U516" t="s">
        <v>2221</v>
      </c>
      <c r="V516" t="s">
        <v>2287</v>
      </c>
      <c r="W516">
        <v>110</v>
      </c>
      <c r="X516">
        <v>0</v>
      </c>
      <c r="Y516" t="s">
        <v>5004</v>
      </c>
    </row>
    <row r="517" spans="1:25">
      <c r="A517" t="s">
        <v>4311</v>
      </c>
      <c r="B517" t="s">
        <v>4312</v>
      </c>
      <c r="C517" t="s">
        <v>2505</v>
      </c>
      <c r="D517" t="s">
        <v>4313</v>
      </c>
      <c r="E517">
        <v>136</v>
      </c>
      <c r="F517" t="s">
        <v>4314</v>
      </c>
      <c r="G517" t="s">
        <v>4315</v>
      </c>
      <c r="H517" t="s">
        <v>159</v>
      </c>
      <c r="I517">
        <v>45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 t="s">
        <v>4315</v>
      </c>
      <c r="R517">
        <v>0</v>
      </c>
      <c r="S517">
        <v>0</v>
      </c>
      <c r="T517" t="s">
        <v>5291</v>
      </c>
      <c r="U517" t="s">
        <v>2221</v>
      </c>
      <c r="V517" t="s">
        <v>2254</v>
      </c>
      <c r="W517">
        <v>94</v>
      </c>
      <c r="X517">
        <v>0</v>
      </c>
      <c r="Y517" t="s">
        <v>5004</v>
      </c>
    </row>
    <row r="518" spans="1:25">
      <c r="A518" t="s">
        <v>4319</v>
      </c>
      <c r="B518" t="s">
        <v>4320</v>
      </c>
      <c r="C518" t="s">
        <v>4321</v>
      </c>
      <c r="D518" t="s">
        <v>4322</v>
      </c>
      <c r="E518">
        <v>2</v>
      </c>
      <c r="F518" t="s">
        <v>2581</v>
      </c>
      <c r="G518" t="s">
        <v>2582</v>
      </c>
      <c r="H518" t="s">
        <v>150</v>
      </c>
      <c r="I518">
        <v>90</v>
      </c>
      <c r="J518">
        <v>1</v>
      </c>
      <c r="K518">
        <v>1</v>
      </c>
      <c r="L518">
        <v>0</v>
      </c>
      <c r="M518">
        <v>0</v>
      </c>
      <c r="N518">
        <v>0</v>
      </c>
      <c r="O518">
        <v>1</v>
      </c>
      <c r="P518">
        <v>0</v>
      </c>
      <c r="Q518" t="s">
        <v>2582</v>
      </c>
      <c r="R518">
        <v>0</v>
      </c>
      <c r="S518">
        <v>0</v>
      </c>
      <c r="T518" t="s">
        <v>4323</v>
      </c>
      <c r="U518" t="s">
        <v>2221</v>
      </c>
      <c r="V518" t="s">
        <v>2142</v>
      </c>
      <c r="W518">
        <v>0</v>
      </c>
      <c r="X518">
        <v>0</v>
      </c>
      <c r="Y518" t="s">
        <v>2556</v>
      </c>
    </row>
    <row r="519" spans="1:25">
      <c r="A519" t="s">
        <v>4324</v>
      </c>
      <c r="B519" t="s">
        <v>4325</v>
      </c>
      <c r="C519" t="s">
        <v>4326</v>
      </c>
      <c r="D519" t="s">
        <v>2584</v>
      </c>
      <c r="E519">
        <v>0</v>
      </c>
      <c r="F519" t="s">
        <v>2581</v>
      </c>
      <c r="G519" t="s">
        <v>2582</v>
      </c>
      <c r="H519" t="s">
        <v>150</v>
      </c>
      <c r="I519">
        <v>90</v>
      </c>
      <c r="J519">
        <v>1</v>
      </c>
      <c r="K519">
        <v>1</v>
      </c>
      <c r="L519">
        <v>0</v>
      </c>
      <c r="M519">
        <v>0</v>
      </c>
      <c r="N519">
        <v>0</v>
      </c>
      <c r="O519">
        <v>1</v>
      </c>
      <c r="P519">
        <v>0</v>
      </c>
      <c r="Q519" t="s">
        <v>2582</v>
      </c>
      <c r="R519">
        <v>0</v>
      </c>
      <c r="S519">
        <v>0</v>
      </c>
      <c r="T519" t="s">
        <v>4323</v>
      </c>
      <c r="U519" t="s">
        <v>2221</v>
      </c>
      <c r="V519" t="s">
        <v>2222</v>
      </c>
      <c r="W519">
        <v>0</v>
      </c>
      <c r="X519">
        <v>0</v>
      </c>
      <c r="Y519" t="s">
        <v>2556</v>
      </c>
    </row>
    <row r="520" spans="1:25">
      <c r="A520" t="s">
        <v>4327</v>
      </c>
      <c r="B520" t="s">
        <v>4328</v>
      </c>
      <c r="C520" t="s">
        <v>4329</v>
      </c>
      <c r="D520" t="s">
        <v>4330</v>
      </c>
      <c r="E520">
        <v>83</v>
      </c>
      <c r="F520" t="s">
        <v>2817</v>
      </c>
      <c r="G520" t="s">
        <v>2818</v>
      </c>
      <c r="H520" t="s">
        <v>154</v>
      </c>
      <c r="I520">
        <v>90</v>
      </c>
      <c r="J520">
        <v>1</v>
      </c>
      <c r="K520">
        <v>1</v>
      </c>
      <c r="L520">
        <v>1</v>
      </c>
      <c r="M520">
        <v>1</v>
      </c>
      <c r="N520">
        <v>1</v>
      </c>
      <c r="O520">
        <v>1</v>
      </c>
      <c r="P520">
        <v>1</v>
      </c>
      <c r="Q520" t="s">
        <v>2818</v>
      </c>
      <c r="R520">
        <v>0</v>
      </c>
      <c r="S520">
        <v>1</v>
      </c>
      <c r="T520" t="s">
        <v>4331</v>
      </c>
      <c r="U520" t="s">
        <v>2221</v>
      </c>
      <c r="V520" t="s">
        <v>2141</v>
      </c>
      <c r="W520">
        <v>57</v>
      </c>
      <c r="X520">
        <v>1</v>
      </c>
      <c r="Y520" t="s">
        <v>2800</v>
      </c>
    </row>
    <row r="521" spans="1:25">
      <c r="A521" t="s">
        <v>4332</v>
      </c>
      <c r="B521" t="s">
        <v>4333</v>
      </c>
      <c r="C521" t="s">
        <v>2417</v>
      </c>
      <c r="D521" t="s">
        <v>4334</v>
      </c>
      <c r="E521">
        <v>91</v>
      </c>
      <c r="F521" t="s">
        <v>3862</v>
      </c>
      <c r="G521" t="s">
        <v>3863</v>
      </c>
      <c r="H521" t="s">
        <v>156</v>
      </c>
      <c r="I521">
        <v>50</v>
      </c>
      <c r="J521">
        <v>1</v>
      </c>
      <c r="K521">
        <v>1</v>
      </c>
      <c r="L521">
        <v>1</v>
      </c>
      <c r="M521">
        <v>0</v>
      </c>
      <c r="N521">
        <v>1</v>
      </c>
      <c r="O521">
        <v>1</v>
      </c>
      <c r="P521">
        <v>1</v>
      </c>
      <c r="Q521" t="s">
        <v>3863</v>
      </c>
      <c r="R521">
        <v>0</v>
      </c>
      <c r="S521">
        <v>1</v>
      </c>
      <c r="T521" t="s">
        <v>3864</v>
      </c>
      <c r="U521" t="s">
        <v>2221</v>
      </c>
      <c r="V521" t="s">
        <v>2364</v>
      </c>
      <c r="W521">
        <v>51</v>
      </c>
      <c r="X521">
        <v>1</v>
      </c>
      <c r="Y521" t="s">
        <v>2920</v>
      </c>
    </row>
    <row r="522" spans="1:25">
      <c r="A522" t="s">
        <v>4335</v>
      </c>
      <c r="B522" t="s">
        <v>4336</v>
      </c>
      <c r="C522" t="s">
        <v>2501</v>
      </c>
      <c r="D522" t="s">
        <v>2426</v>
      </c>
      <c r="E522">
        <v>149</v>
      </c>
      <c r="F522" t="s">
        <v>3862</v>
      </c>
      <c r="G522" t="s">
        <v>3863</v>
      </c>
      <c r="H522" t="s">
        <v>156</v>
      </c>
      <c r="I522">
        <v>50</v>
      </c>
      <c r="J522">
        <v>1</v>
      </c>
      <c r="K522">
        <v>1</v>
      </c>
      <c r="L522">
        <v>1</v>
      </c>
      <c r="M522">
        <v>0</v>
      </c>
      <c r="N522">
        <v>1</v>
      </c>
      <c r="O522">
        <v>1</v>
      </c>
      <c r="P522">
        <v>1</v>
      </c>
      <c r="Q522" t="s">
        <v>3863</v>
      </c>
      <c r="R522">
        <v>0</v>
      </c>
      <c r="S522">
        <v>1</v>
      </c>
      <c r="T522" t="s">
        <v>3864</v>
      </c>
      <c r="U522" t="s">
        <v>2221</v>
      </c>
      <c r="V522" t="s">
        <v>2223</v>
      </c>
      <c r="W522">
        <v>45</v>
      </c>
      <c r="X522">
        <v>1</v>
      </c>
      <c r="Y522" t="s">
        <v>2920</v>
      </c>
    </row>
    <row r="523" spans="1:25">
      <c r="A523" t="s">
        <v>4337</v>
      </c>
      <c r="B523" t="s">
        <v>4338</v>
      </c>
      <c r="C523" t="s">
        <v>4339</v>
      </c>
      <c r="D523" t="s">
        <v>4340</v>
      </c>
      <c r="E523">
        <v>205</v>
      </c>
      <c r="F523" t="s">
        <v>3862</v>
      </c>
      <c r="G523" t="s">
        <v>3863</v>
      </c>
      <c r="H523" t="s">
        <v>156</v>
      </c>
      <c r="I523">
        <v>50</v>
      </c>
      <c r="J523">
        <v>1</v>
      </c>
      <c r="K523">
        <v>1</v>
      </c>
      <c r="L523">
        <v>1</v>
      </c>
      <c r="M523">
        <v>0</v>
      </c>
      <c r="N523">
        <v>1</v>
      </c>
      <c r="O523">
        <v>1</v>
      </c>
      <c r="P523">
        <v>1</v>
      </c>
      <c r="Q523" t="s">
        <v>3863</v>
      </c>
      <c r="R523">
        <v>0</v>
      </c>
      <c r="S523">
        <v>1</v>
      </c>
      <c r="T523" t="s">
        <v>3864</v>
      </c>
      <c r="U523" t="s">
        <v>2221</v>
      </c>
      <c r="V523" t="s">
        <v>2141</v>
      </c>
      <c r="W523">
        <v>136</v>
      </c>
      <c r="X523">
        <v>1</v>
      </c>
      <c r="Y523" t="s">
        <v>2920</v>
      </c>
    </row>
    <row r="524" spans="1:25">
      <c r="A524" t="s">
        <v>4341</v>
      </c>
      <c r="B524" t="s">
        <v>4342</v>
      </c>
      <c r="C524" t="s">
        <v>4343</v>
      </c>
      <c r="D524" t="s">
        <v>4344</v>
      </c>
      <c r="E524">
        <v>111</v>
      </c>
      <c r="F524" t="s">
        <v>3862</v>
      </c>
      <c r="G524" t="s">
        <v>3863</v>
      </c>
      <c r="H524" t="s">
        <v>156</v>
      </c>
      <c r="I524">
        <v>50</v>
      </c>
      <c r="J524">
        <v>1</v>
      </c>
      <c r="K524">
        <v>1</v>
      </c>
      <c r="L524">
        <v>1</v>
      </c>
      <c r="M524">
        <v>0</v>
      </c>
      <c r="N524">
        <v>1</v>
      </c>
      <c r="O524">
        <v>1</v>
      </c>
      <c r="P524">
        <v>1</v>
      </c>
      <c r="Q524" t="s">
        <v>3863</v>
      </c>
      <c r="R524">
        <v>0</v>
      </c>
      <c r="S524">
        <v>1</v>
      </c>
      <c r="T524" t="s">
        <v>3864</v>
      </c>
      <c r="U524" t="s">
        <v>2224</v>
      </c>
      <c r="V524" t="s">
        <v>2235</v>
      </c>
      <c r="W524">
        <v>70</v>
      </c>
      <c r="X524">
        <v>1</v>
      </c>
      <c r="Y524" t="s">
        <v>2920</v>
      </c>
    </row>
    <row r="525" spans="1:25">
      <c r="A525" t="s">
        <v>4345</v>
      </c>
      <c r="B525" t="s">
        <v>4346</v>
      </c>
      <c r="C525" t="s">
        <v>4347</v>
      </c>
      <c r="D525" t="s">
        <v>4348</v>
      </c>
      <c r="E525">
        <v>124</v>
      </c>
      <c r="F525" t="s">
        <v>4021</v>
      </c>
      <c r="G525" t="s">
        <v>4022</v>
      </c>
      <c r="H525" t="s">
        <v>156</v>
      </c>
      <c r="I525">
        <v>60</v>
      </c>
      <c r="J525">
        <v>1</v>
      </c>
      <c r="K525">
        <v>1</v>
      </c>
      <c r="L525">
        <v>1</v>
      </c>
      <c r="M525">
        <v>1</v>
      </c>
      <c r="N525">
        <v>1</v>
      </c>
      <c r="O525">
        <v>1</v>
      </c>
      <c r="P525">
        <v>1</v>
      </c>
      <c r="Q525" t="s">
        <v>4022</v>
      </c>
      <c r="R525">
        <v>0</v>
      </c>
      <c r="S525">
        <v>1</v>
      </c>
      <c r="T525" t="s">
        <v>3864</v>
      </c>
      <c r="U525" t="s">
        <v>2221</v>
      </c>
      <c r="V525" t="s">
        <v>2235</v>
      </c>
      <c r="W525">
        <v>93</v>
      </c>
      <c r="X525">
        <v>1</v>
      </c>
      <c r="Y525" t="s">
        <v>2920</v>
      </c>
    </row>
    <row r="526" spans="1:25">
      <c r="A526" t="s">
        <v>4349</v>
      </c>
      <c r="B526" t="s">
        <v>4350</v>
      </c>
      <c r="C526" t="s">
        <v>4351</v>
      </c>
      <c r="D526" t="s">
        <v>4352</v>
      </c>
      <c r="E526">
        <v>137</v>
      </c>
      <c r="F526" t="s">
        <v>3862</v>
      </c>
      <c r="G526" t="s">
        <v>3863</v>
      </c>
      <c r="H526" t="s">
        <v>156</v>
      </c>
      <c r="I526">
        <v>50</v>
      </c>
      <c r="J526">
        <v>1</v>
      </c>
      <c r="K526">
        <v>1</v>
      </c>
      <c r="L526">
        <v>1</v>
      </c>
      <c r="M526">
        <v>0</v>
      </c>
      <c r="N526">
        <v>1</v>
      </c>
      <c r="O526">
        <v>1</v>
      </c>
      <c r="P526">
        <v>1</v>
      </c>
      <c r="Q526" t="s">
        <v>3863</v>
      </c>
      <c r="R526">
        <v>0</v>
      </c>
      <c r="S526">
        <v>1</v>
      </c>
      <c r="T526" t="s">
        <v>3864</v>
      </c>
      <c r="U526" t="s">
        <v>2221</v>
      </c>
      <c r="V526" t="s">
        <v>2307</v>
      </c>
      <c r="W526">
        <v>116</v>
      </c>
      <c r="X526">
        <v>1</v>
      </c>
      <c r="Y526" t="s">
        <v>2920</v>
      </c>
    </row>
    <row r="527" spans="1:25">
      <c r="A527" t="s">
        <v>4353</v>
      </c>
      <c r="B527" t="s">
        <v>4354</v>
      </c>
      <c r="C527" t="s">
        <v>2156</v>
      </c>
      <c r="D527" t="s">
        <v>4355</v>
      </c>
      <c r="E527">
        <v>29</v>
      </c>
      <c r="F527" t="s">
        <v>4021</v>
      </c>
      <c r="G527" t="s">
        <v>4022</v>
      </c>
      <c r="H527" t="s">
        <v>156</v>
      </c>
      <c r="I527">
        <v>50</v>
      </c>
      <c r="J527">
        <v>1</v>
      </c>
      <c r="K527">
        <v>1</v>
      </c>
      <c r="L527">
        <v>1</v>
      </c>
      <c r="M527">
        <v>1</v>
      </c>
      <c r="N527">
        <v>1</v>
      </c>
      <c r="O527">
        <v>1</v>
      </c>
      <c r="P527">
        <v>1</v>
      </c>
      <c r="Q527" t="s">
        <v>4022</v>
      </c>
      <c r="R527">
        <v>0</v>
      </c>
      <c r="S527">
        <v>1</v>
      </c>
      <c r="T527" t="s">
        <v>3864</v>
      </c>
      <c r="U527" t="s">
        <v>2221</v>
      </c>
      <c r="V527" t="s">
        <v>2140</v>
      </c>
      <c r="W527">
        <v>16</v>
      </c>
      <c r="X527">
        <v>1</v>
      </c>
      <c r="Y527" t="s">
        <v>2920</v>
      </c>
    </row>
    <row r="528" spans="1:25">
      <c r="A528" t="s">
        <v>4356</v>
      </c>
      <c r="B528" t="s">
        <v>4357</v>
      </c>
      <c r="C528" t="s">
        <v>2157</v>
      </c>
      <c r="D528" t="s">
        <v>4358</v>
      </c>
      <c r="E528">
        <v>184</v>
      </c>
      <c r="F528" t="s">
        <v>4021</v>
      </c>
      <c r="G528" t="s">
        <v>4022</v>
      </c>
      <c r="H528" t="s">
        <v>156</v>
      </c>
      <c r="I528">
        <v>50</v>
      </c>
      <c r="J528">
        <v>1</v>
      </c>
      <c r="K528">
        <v>1</v>
      </c>
      <c r="L528">
        <v>1</v>
      </c>
      <c r="M528">
        <v>0</v>
      </c>
      <c r="N528">
        <v>1</v>
      </c>
      <c r="O528">
        <v>1</v>
      </c>
      <c r="P528">
        <v>1</v>
      </c>
      <c r="Q528" t="s">
        <v>4022</v>
      </c>
      <c r="R528">
        <v>0</v>
      </c>
      <c r="S528">
        <v>1</v>
      </c>
      <c r="T528" t="s">
        <v>3864</v>
      </c>
      <c r="U528" t="s">
        <v>2221</v>
      </c>
      <c r="V528" t="s">
        <v>2141</v>
      </c>
      <c r="W528">
        <v>117</v>
      </c>
      <c r="X528">
        <v>1</v>
      </c>
      <c r="Y528" t="s">
        <v>2920</v>
      </c>
    </row>
    <row r="529" spans="1:25">
      <c r="A529" t="s">
        <v>4359</v>
      </c>
      <c r="B529" t="s">
        <v>4360</v>
      </c>
      <c r="C529" t="s">
        <v>4361</v>
      </c>
      <c r="D529" t="s">
        <v>4362</v>
      </c>
      <c r="E529">
        <v>124</v>
      </c>
      <c r="F529" t="s">
        <v>4021</v>
      </c>
      <c r="G529" t="s">
        <v>4022</v>
      </c>
      <c r="H529" t="s">
        <v>156</v>
      </c>
      <c r="I529">
        <v>50</v>
      </c>
      <c r="J529">
        <v>1</v>
      </c>
      <c r="K529">
        <v>1</v>
      </c>
      <c r="L529">
        <v>1</v>
      </c>
      <c r="M529">
        <v>0</v>
      </c>
      <c r="N529">
        <v>1</v>
      </c>
      <c r="O529">
        <v>1</v>
      </c>
      <c r="P529">
        <v>1</v>
      </c>
      <c r="Q529" t="s">
        <v>4022</v>
      </c>
      <c r="R529">
        <v>0</v>
      </c>
      <c r="S529">
        <v>1</v>
      </c>
      <c r="T529" t="s">
        <v>3864</v>
      </c>
      <c r="U529" t="s">
        <v>2221</v>
      </c>
      <c r="V529" t="s">
        <v>2235</v>
      </c>
      <c r="W529">
        <v>93</v>
      </c>
      <c r="X529">
        <v>1</v>
      </c>
      <c r="Y529" t="s">
        <v>2920</v>
      </c>
    </row>
    <row r="530" spans="1:25">
      <c r="A530" t="s">
        <v>4363</v>
      </c>
      <c r="B530" t="s">
        <v>4364</v>
      </c>
      <c r="C530" t="s">
        <v>4365</v>
      </c>
      <c r="D530" t="s">
        <v>4366</v>
      </c>
      <c r="E530">
        <v>222</v>
      </c>
      <c r="F530" t="s">
        <v>4021</v>
      </c>
      <c r="G530" t="s">
        <v>4022</v>
      </c>
      <c r="H530" t="s">
        <v>156</v>
      </c>
      <c r="I530">
        <v>50</v>
      </c>
      <c r="J530">
        <v>1</v>
      </c>
      <c r="K530">
        <v>1</v>
      </c>
      <c r="L530">
        <v>1</v>
      </c>
      <c r="M530">
        <v>0</v>
      </c>
      <c r="N530">
        <v>1</v>
      </c>
      <c r="O530">
        <v>1</v>
      </c>
      <c r="P530">
        <v>1</v>
      </c>
      <c r="Q530" t="s">
        <v>4022</v>
      </c>
      <c r="R530">
        <v>0</v>
      </c>
      <c r="S530">
        <v>1</v>
      </c>
      <c r="T530" t="s">
        <v>3864</v>
      </c>
      <c r="U530" t="s">
        <v>2221</v>
      </c>
      <c r="V530" t="s">
        <v>2307</v>
      </c>
      <c r="W530">
        <v>184</v>
      </c>
      <c r="X530">
        <v>1</v>
      </c>
      <c r="Y530" t="s">
        <v>2920</v>
      </c>
    </row>
    <row r="531" spans="1:25">
      <c r="A531" t="s">
        <v>4367</v>
      </c>
      <c r="B531" t="s">
        <v>4368</v>
      </c>
      <c r="C531" t="s">
        <v>2462</v>
      </c>
      <c r="D531" t="s">
        <v>2247</v>
      </c>
      <c r="E531">
        <v>144</v>
      </c>
      <c r="F531" t="s">
        <v>4021</v>
      </c>
      <c r="G531" t="s">
        <v>4022</v>
      </c>
      <c r="H531" t="s">
        <v>156</v>
      </c>
      <c r="I531">
        <v>50</v>
      </c>
      <c r="J531">
        <v>1</v>
      </c>
      <c r="K531">
        <v>1</v>
      </c>
      <c r="L531">
        <v>1</v>
      </c>
      <c r="M531">
        <v>0</v>
      </c>
      <c r="N531">
        <v>1</v>
      </c>
      <c r="O531">
        <v>1</v>
      </c>
      <c r="P531">
        <v>1</v>
      </c>
      <c r="Q531" t="s">
        <v>4022</v>
      </c>
      <c r="R531">
        <v>0</v>
      </c>
      <c r="S531">
        <v>1</v>
      </c>
      <c r="T531" t="s">
        <v>3864</v>
      </c>
      <c r="U531" t="s">
        <v>2221</v>
      </c>
      <c r="V531" t="s">
        <v>2307</v>
      </c>
      <c r="W531">
        <v>138</v>
      </c>
      <c r="X531">
        <v>1</v>
      </c>
      <c r="Y531" t="s">
        <v>2920</v>
      </c>
    </row>
    <row r="532" spans="1:25">
      <c r="A532" t="s">
        <v>4371</v>
      </c>
      <c r="B532" t="s">
        <v>4372</v>
      </c>
      <c r="C532" t="s">
        <v>2462</v>
      </c>
      <c r="D532" t="s">
        <v>4373</v>
      </c>
      <c r="E532">
        <v>144</v>
      </c>
      <c r="F532" t="s">
        <v>4369</v>
      </c>
      <c r="G532" t="s">
        <v>4370</v>
      </c>
      <c r="H532" t="s">
        <v>157</v>
      </c>
      <c r="I532">
        <v>50</v>
      </c>
      <c r="J532">
        <v>1</v>
      </c>
      <c r="K532">
        <v>1</v>
      </c>
      <c r="L532">
        <v>1</v>
      </c>
      <c r="M532">
        <v>0</v>
      </c>
      <c r="N532">
        <v>1</v>
      </c>
      <c r="O532">
        <v>1</v>
      </c>
      <c r="P532">
        <v>1</v>
      </c>
      <c r="Q532" t="s">
        <v>4370</v>
      </c>
      <c r="R532">
        <v>0</v>
      </c>
      <c r="S532">
        <v>1</v>
      </c>
      <c r="T532" t="s">
        <v>3864</v>
      </c>
      <c r="U532" t="s">
        <v>2221</v>
      </c>
      <c r="V532" t="s">
        <v>2307</v>
      </c>
      <c r="W532">
        <v>138</v>
      </c>
      <c r="X532">
        <v>1</v>
      </c>
      <c r="Y532" t="s">
        <v>3246</v>
      </c>
    </row>
    <row r="533" spans="1:25">
      <c r="A533" t="s">
        <v>4374</v>
      </c>
      <c r="B533" t="s">
        <v>4375</v>
      </c>
      <c r="C533" t="s">
        <v>4376</v>
      </c>
      <c r="D533" t="s">
        <v>2241</v>
      </c>
      <c r="E533">
        <v>140</v>
      </c>
      <c r="F533" t="s">
        <v>4369</v>
      </c>
      <c r="G533" t="s">
        <v>4370</v>
      </c>
      <c r="H533" t="s">
        <v>157</v>
      </c>
      <c r="I533">
        <v>50</v>
      </c>
      <c r="J533">
        <v>0</v>
      </c>
      <c r="K533">
        <v>1</v>
      </c>
      <c r="L533">
        <v>1</v>
      </c>
      <c r="M533">
        <v>0</v>
      </c>
      <c r="N533">
        <v>1</v>
      </c>
      <c r="P533">
        <v>1</v>
      </c>
      <c r="Q533" t="s">
        <v>4370</v>
      </c>
      <c r="R533">
        <v>0</v>
      </c>
      <c r="S533">
        <v>1</v>
      </c>
      <c r="T533" t="s">
        <v>3864</v>
      </c>
      <c r="U533" t="s">
        <v>2221</v>
      </c>
      <c r="V533" t="s">
        <v>2137</v>
      </c>
      <c r="W533">
        <v>83</v>
      </c>
      <c r="X533">
        <v>1</v>
      </c>
      <c r="Y533" t="s">
        <v>3246</v>
      </c>
    </row>
    <row r="534" spans="1:25">
      <c r="A534" t="s">
        <v>4377</v>
      </c>
      <c r="B534" t="s">
        <v>4378</v>
      </c>
      <c r="C534" t="s">
        <v>2157</v>
      </c>
      <c r="D534" t="s">
        <v>2153</v>
      </c>
      <c r="E534">
        <v>184</v>
      </c>
      <c r="F534" t="s">
        <v>4369</v>
      </c>
      <c r="G534" t="s">
        <v>4370</v>
      </c>
      <c r="H534" t="s">
        <v>157</v>
      </c>
      <c r="I534">
        <v>50</v>
      </c>
      <c r="J534">
        <v>1</v>
      </c>
      <c r="K534">
        <v>1</v>
      </c>
      <c r="L534">
        <v>1</v>
      </c>
      <c r="M534">
        <v>0</v>
      </c>
      <c r="N534">
        <v>1</v>
      </c>
      <c r="O534">
        <v>1</v>
      </c>
      <c r="P534">
        <v>1</v>
      </c>
      <c r="Q534" t="s">
        <v>4370</v>
      </c>
      <c r="R534">
        <v>0</v>
      </c>
      <c r="S534">
        <v>1</v>
      </c>
      <c r="T534" t="s">
        <v>3864</v>
      </c>
      <c r="U534" t="s">
        <v>2221</v>
      </c>
      <c r="V534" t="s">
        <v>2141</v>
      </c>
      <c r="W534">
        <v>117</v>
      </c>
      <c r="X534">
        <v>1</v>
      </c>
      <c r="Y534" t="s">
        <v>3246</v>
      </c>
    </row>
    <row r="535" spans="1:25">
      <c r="A535" t="s">
        <v>4379</v>
      </c>
      <c r="B535" t="s">
        <v>4380</v>
      </c>
      <c r="C535" t="s">
        <v>2545</v>
      </c>
      <c r="D535" t="s">
        <v>4381</v>
      </c>
      <c r="E535">
        <v>49</v>
      </c>
      <c r="F535" t="s">
        <v>4369</v>
      </c>
      <c r="G535" t="s">
        <v>4370</v>
      </c>
      <c r="H535" t="s">
        <v>157</v>
      </c>
      <c r="I535">
        <v>50</v>
      </c>
      <c r="J535">
        <v>1</v>
      </c>
      <c r="K535">
        <v>1</v>
      </c>
      <c r="L535">
        <v>1</v>
      </c>
      <c r="M535">
        <v>0</v>
      </c>
      <c r="N535">
        <v>1</v>
      </c>
      <c r="O535">
        <v>1</v>
      </c>
      <c r="P535">
        <v>1</v>
      </c>
      <c r="Q535" t="s">
        <v>4370</v>
      </c>
      <c r="R535">
        <v>0</v>
      </c>
      <c r="S535">
        <v>1</v>
      </c>
      <c r="T535" t="s">
        <v>3864</v>
      </c>
      <c r="U535" t="s">
        <v>2221</v>
      </c>
      <c r="V535" t="s">
        <v>2226</v>
      </c>
      <c r="W535">
        <v>26</v>
      </c>
      <c r="X535">
        <v>1</v>
      </c>
      <c r="Y535" t="s">
        <v>3246</v>
      </c>
    </row>
    <row r="536" spans="1:25">
      <c r="A536" t="s">
        <v>4382</v>
      </c>
      <c r="B536" t="s">
        <v>4383</v>
      </c>
      <c r="C536" t="s">
        <v>2587</v>
      </c>
      <c r="D536" t="s">
        <v>2247</v>
      </c>
      <c r="E536">
        <v>324</v>
      </c>
      <c r="F536" t="s">
        <v>4369</v>
      </c>
      <c r="G536" t="s">
        <v>4370</v>
      </c>
      <c r="H536" t="s">
        <v>157</v>
      </c>
      <c r="I536">
        <v>50</v>
      </c>
      <c r="J536">
        <v>1</v>
      </c>
      <c r="K536">
        <v>1</v>
      </c>
      <c r="L536">
        <v>1</v>
      </c>
      <c r="M536">
        <v>0</v>
      </c>
      <c r="N536">
        <v>1</v>
      </c>
      <c r="O536">
        <v>1</v>
      </c>
      <c r="P536">
        <v>1</v>
      </c>
      <c r="Q536" t="s">
        <v>4370</v>
      </c>
      <c r="R536">
        <v>0</v>
      </c>
      <c r="S536">
        <v>1</v>
      </c>
      <c r="T536" t="s">
        <v>3864</v>
      </c>
      <c r="U536" t="s">
        <v>2221</v>
      </c>
      <c r="V536" t="s">
        <v>2141</v>
      </c>
      <c r="W536">
        <v>186</v>
      </c>
      <c r="X536">
        <v>1</v>
      </c>
      <c r="Y536" t="s">
        <v>3246</v>
      </c>
    </row>
    <row r="537" spans="1:25">
      <c r="A537" t="s">
        <v>4384</v>
      </c>
      <c r="B537" t="s">
        <v>4385</v>
      </c>
      <c r="C537" t="s">
        <v>4386</v>
      </c>
      <c r="D537" t="s">
        <v>2153</v>
      </c>
      <c r="E537">
        <v>187</v>
      </c>
      <c r="F537" t="s">
        <v>4369</v>
      </c>
      <c r="G537" t="s">
        <v>4370</v>
      </c>
      <c r="H537" t="s">
        <v>157</v>
      </c>
      <c r="I537">
        <v>50</v>
      </c>
      <c r="J537">
        <v>0</v>
      </c>
      <c r="K537">
        <v>1</v>
      </c>
      <c r="L537">
        <v>1</v>
      </c>
      <c r="M537">
        <v>0</v>
      </c>
      <c r="N537">
        <v>1</v>
      </c>
      <c r="P537">
        <v>1</v>
      </c>
      <c r="Q537" t="s">
        <v>4370</v>
      </c>
      <c r="R537">
        <v>0</v>
      </c>
      <c r="S537">
        <v>1</v>
      </c>
      <c r="T537" t="s">
        <v>3864</v>
      </c>
      <c r="U537" t="s">
        <v>2221</v>
      </c>
      <c r="V537" t="s">
        <v>2141</v>
      </c>
      <c r="W537">
        <v>117</v>
      </c>
      <c r="X537">
        <v>1</v>
      </c>
      <c r="Y537" t="s">
        <v>3246</v>
      </c>
    </row>
    <row r="538" spans="1:25">
      <c r="A538" t="s">
        <v>4387</v>
      </c>
      <c r="B538" t="s">
        <v>4388</v>
      </c>
      <c r="C538" t="s">
        <v>2156</v>
      </c>
      <c r="D538" t="s">
        <v>4389</v>
      </c>
      <c r="E538">
        <v>29</v>
      </c>
      <c r="F538" t="s">
        <v>4369</v>
      </c>
      <c r="G538" t="s">
        <v>4370</v>
      </c>
      <c r="H538" t="s">
        <v>157</v>
      </c>
      <c r="I538">
        <v>50</v>
      </c>
      <c r="J538">
        <v>1</v>
      </c>
      <c r="K538">
        <v>1</v>
      </c>
      <c r="L538">
        <v>1</v>
      </c>
      <c r="M538">
        <v>0</v>
      </c>
      <c r="N538">
        <v>1</v>
      </c>
      <c r="O538">
        <v>1</v>
      </c>
      <c r="P538">
        <v>1</v>
      </c>
      <c r="Q538" t="s">
        <v>4370</v>
      </c>
      <c r="R538">
        <v>0</v>
      </c>
      <c r="S538">
        <v>1</v>
      </c>
      <c r="T538" t="s">
        <v>3864</v>
      </c>
      <c r="U538" t="s">
        <v>2221</v>
      </c>
      <c r="V538" t="s">
        <v>2140</v>
      </c>
      <c r="W538">
        <v>16</v>
      </c>
      <c r="X538">
        <v>1</v>
      </c>
      <c r="Y538" t="s">
        <v>3246</v>
      </c>
    </row>
    <row r="539" spans="1:25">
      <c r="A539" t="s">
        <v>4390</v>
      </c>
      <c r="B539" t="s">
        <v>4391</v>
      </c>
      <c r="C539" t="s">
        <v>2499</v>
      </c>
      <c r="D539" t="s">
        <v>4392</v>
      </c>
      <c r="E539">
        <v>102</v>
      </c>
      <c r="F539" t="s">
        <v>4369</v>
      </c>
      <c r="G539" t="s">
        <v>4370</v>
      </c>
      <c r="H539" t="s">
        <v>157</v>
      </c>
      <c r="I539">
        <v>50</v>
      </c>
      <c r="J539">
        <v>0</v>
      </c>
      <c r="K539">
        <v>1</v>
      </c>
      <c r="L539">
        <v>1</v>
      </c>
      <c r="M539">
        <v>0</v>
      </c>
      <c r="N539">
        <v>1</v>
      </c>
      <c r="P539">
        <v>1</v>
      </c>
      <c r="Q539" t="s">
        <v>4370</v>
      </c>
      <c r="R539">
        <v>0</v>
      </c>
      <c r="S539">
        <v>1</v>
      </c>
      <c r="T539" t="s">
        <v>3864</v>
      </c>
      <c r="U539" t="s">
        <v>2221</v>
      </c>
      <c r="V539" t="s">
        <v>2141</v>
      </c>
      <c r="W539">
        <v>67</v>
      </c>
      <c r="X539">
        <v>1</v>
      </c>
      <c r="Y539" t="s">
        <v>3246</v>
      </c>
    </row>
    <row r="540" spans="1:25">
      <c r="A540" t="s">
        <v>4393</v>
      </c>
      <c r="B540" t="s">
        <v>4394</v>
      </c>
      <c r="C540" t="s">
        <v>3688</v>
      </c>
      <c r="D540" t="s">
        <v>4395</v>
      </c>
      <c r="E540">
        <v>261</v>
      </c>
      <c r="F540" t="s">
        <v>4369</v>
      </c>
      <c r="G540" t="s">
        <v>4370</v>
      </c>
      <c r="H540" t="s">
        <v>157</v>
      </c>
      <c r="I540">
        <v>50</v>
      </c>
      <c r="J540">
        <v>1</v>
      </c>
      <c r="K540">
        <v>1</v>
      </c>
      <c r="L540">
        <v>0</v>
      </c>
      <c r="M540">
        <v>0</v>
      </c>
      <c r="N540">
        <v>1</v>
      </c>
      <c r="O540">
        <v>1</v>
      </c>
      <c r="Q540" t="s">
        <v>4370</v>
      </c>
      <c r="R540">
        <v>0</v>
      </c>
      <c r="S540">
        <v>1</v>
      </c>
      <c r="T540" t="s">
        <v>3864</v>
      </c>
      <c r="U540" t="s">
        <v>2224</v>
      </c>
      <c r="V540" t="s">
        <v>2223</v>
      </c>
      <c r="W540">
        <v>77</v>
      </c>
      <c r="X540">
        <v>1</v>
      </c>
      <c r="Y540" t="s">
        <v>3246</v>
      </c>
    </row>
    <row r="541" spans="1:25">
      <c r="A541" t="s">
        <v>4396</v>
      </c>
      <c r="B541" t="s">
        <v>4397</v>
      </c>
      <c r="C541" t="s">
        <v>2591</v>
      </c>
      <c r="D541" t="s">
        <v>2578</v>
      </c>
      <c r="E541">
        <v>143</v>
      </c>
      <c r="F541" t="s">
        <v>4369</v>
      </c>
      <c r="G541" t="s">
        <v>4370</v>
      </c>
      <c r="H541" t="s">
        <v>157</v>
      </c>
      <c r="I541">
        <v>50</v>
      </c>
      <c r="J541">
        <v>1</v>
      </c>
      <c r="K541">
        <v>1</v>
      </c>
      <c r="L541">
        <v>1</v>
      </c>
      <c r="M541">
        <v>0</v>
      </c>
      <c r="N541">
        <v>1</v>
      </c>
      <c r="O541">
        <v>1</v>
      </c>
      <c r="P541">
        <v>1</v>
      </c>
      <c r="Q541" t="s">
        <v>4370</v>
      </c>
      <c r="R541">
        <v>0</v>
      </c>
      <c r="S541">
        <v>1</v>
      </c>
      <c r="T541" t="s">
        <v>3864</v>
      </c>
      <c r="U541" t="s">
        <v>2221</v>
      </c>
      <c r="V541" t="s">
        <v>2303</v>
      </c>
      <c r="W541">
        <v>116</v>
      </c>
      <c r="X541">
        <v>1</v>
      </c>
      <c r="Y541" t="s">
        <v>3246</v>
      </c>
    </row>
    <row r="542" spans="1:25">
      <c r="A542" t="s">
        <v>4398</v>
      </c>
      <c r="B542" t="s">
        <v>4399</v>
      </c>
      <c r="C542" t="s">
        <v>4400</v>
      </c>
      <c r="D542" t="s">
        <v>2596</v>
      </c>
      <c r="E542">
        <v>173</v>
      </c>
      <c r="F542" t="s">
        <v>4369</v>
      </c>
      <c r="G542" t="s">
        <v>4370</v>
      </c>
      <c r="H542" t="s">
        <v>157</v>
      </c>
      <c r="I542">
        <v>50</v>
      </c>
      <c r="J542">
        <v>1</v>
      </c>
      <c r="K542">
        <v>1</v>
      </c>
      <c r="L542">
        <v>0</v>
      </c>
      <c r="M542">
        <v>0</v>
      </c>
      <c r="N542">
        <v>1</v>
      </c>
      <c r="O542">
        <v>1</v>
      </c>
      <c r="Q542" t="s">
        <v>4370</v>
      </c>
      <c r="R542">
        <v>0</v>
      </c>
      <c r="S542">
        <v>1</v>
      </c>
      <c r="T542" t="s">
        <v>3864</v>
      </c>
      <c r="U542" t="s">
        <v>2221</v>
      </c>
      <c r="V542" t="s">
        <v>2235</v>
      </c>
      <c r="W542">
        <v>130</v>
      </c>
      <c r="X542">
        <v>1</v>
      </c>
      <c r="Y542" t="s">
        <v>3246</v>
      </c>
    </row>
    <row r="543" spans="1:25">
      <c r="A543" t="s">
        <v>4401</v>
      </c>
      <c r="B543" t="s">
        <v>4402</v>
      </c>
      <c r="C543" t="s">
        <v>4403</v>
      </c>
      <c r="D543" t="s">
        <v>4404</v>
      </c>
      <c r="E543">
        <v>127</v>
      </c>
      <c r="F543" t="s">
        <v>4369</v>
      </c>
      <c r="G543" t="s">
        <v>4370</v>
      </c>
      <c r="H543" t="s">
        <v>157</v>
      </c>
      <c r="I543">
        <v>50</v>
      </c>
      <c r="J543">
        <v>1</v>
      </c>
      <c r="K543">
        <v>1</v>
      </c>
      <c r="L543">
        <v>1</v>
      </c>
      <c r="M543">
        <v>0</v>
      </c>
      <c r="N543">
        <v>1</v>
      </c>
      <c r="O543">
        <v>1</v>
      </c>
      <c r="P543">
        <v>1</v>
      </c>
      <c r="Q543" t="s">
        <v>4370</v>
      </c>
      <c r="R543">
        <v>0</v>
      </c>
      <c r="S543">
        <v>1</v>
      </c>
      <c r="T543" t="s">
        <v>3864</v>
      </c>
      <c r="U543" t="s">
        <v>2221</v>
      </c>
      <c r="V543" t="s">
        <v>2235</v>
      </c>
      <c r="W543">
        <v>86</v>
      </c>
      <c r="X543">
        <v>1</v>
      </c>
      <c r="Y543" t="s">
        <v>3246</v>
      </c>
    </row>
    <row r="544" spans="1:25">
      <c r="A544" t="s">
        <v>4405</v>
      </c>
      <c r="B544" t="s">
        <v>4406</v>
      </c>
      <c r="C544" t="s">
        <v>4407</v>
      </c>
      <c r="D544" t="s">
        <v>2263</v>
      </c>
      <c r="E544">
        <v>122</v>
      </c>
      <c r="F544" t="s">
        <v>4369</v>
      </c>
      <c r="G544" t="s">
        <v>4370</v>
      </c>
      <c r="H544" t="s">
        <v>157</v>
      </c>
      <c r="I544">
        <v>50</v>
      </c>
      <c r="J544">
        <v>1</v>
      </c>
      <c r="K544">
        <v>1</v>
      </c>
      <c r="L544">
        <v>1</v>
      </c>
      <c r="M544">
        <v>0</v>
      </c>
      <c r="N544">
        <v>1</v>
      </c>
      <c r="O544">
        <v>1</v>
      </c>
      <c r="P544">
        <v>1</v>
      </c>
      <c r="Q544" t="s">
        <v>4370</v>
      </c>
      <c r="R544">
        <v>0</v>
      </c>
      <c r="S544">
        <v>1</v>
      </c>
      <c r="T544" t="s">
        <v>3864</v>
      </c>
      <c r="U544" t="s">
        <v>2221</v>
      </c>
      <c r="V544" t="s">
        <v>2235</v>
      </c>
      <c r="W544">
        <v>89</v>
      </c>
      <c r="X544">
        <v>1</v>
      </c>
      <c r="Y544" t="s">
        <v>3246</v>
      </c>
    </row>
    <row r="545" spans="1:25">
      <c r="A545" t="s">
        <v>4408</v>
      </c>
      <c r="B545" t="s">
        <v>4409</v>
      </c>
      <c r="C545" t="s">
        <v>2318</v>
      </c>
      <c r="D545" t="s">
        <v>4410</v>
      </c>
      <c r="E545">
        <v>55</v>
      </c>
      <c r="F545" t="s">
        <v>4369</v>
      </c>
      <c r="G545" t="s">
        <v>4370</v>
      </c>
      <c r="H545" t="s">
        <v>157</v>
      </c>
      <c r="I545">
        <v>50</v>
      </c>
      <c r="J545">
        <v>1</v>
      </c>
      <c r="K545">
        <v>1</v>
      </c>
      <c r="L545">
        <v>1</v>
      </c>
      <c r="M545">
        <v>0</v>
      </c>
      <c r="N545">
        <v>1</v>
      </c>
      <c r="O545">
        <v>1</v>
      </c>
      <c r="P545">
        <v>1</v>
      </c>
      <c r="Q545" t="s">
        <v>4370</v>
      </c>
      <c r="R545">
        <v>0</v>
      </c>
      <c r="S545">
        <v>1</v>
      </c>
      <c r="T545" t="s">
        <v>3864</v>
      </c>
      <c r="U545" t="s">
        <v>2221</v>
      </c>
      <c r="V545" t="s">
        <v>2244</v>
      </c>
      <c r="W545">
        <v>25</v>
      </c>
      <c r="X545">
        <v>1</v>
      </c>
      <c r="Y545" t="s">
        <v>3246</v>
      </c>
    </row>
    <row r="546" spans="1:25">
      <c r="A546" t="s">
        <v>4411</v>
      </c>
      <c r="B546" t="s">
        <v>4412</v>
      </c>
      <c r="C546" t="s">
        <v>4413</v>
      </c>
      <c r="D546" t="s">
        <v>4414</v>
      </c>
      <c r="E546">
        <v>142</v>
      </c>
      <c r="F546" t="s">
        <v>4369</v>
      </c>
      <c r="G546" t="s">
        <v>4370</v>
      </c>
      <c r="H546" t="s">
        <v>157</v>
      </c>
      <c r="I546">
        <v>50</v>
      </c>
      <c r="J546">
        <v>1</v>
      </c>
      <c r="K546">
        <v>1</v>
      </c>
      <c r="L546">
        <v>1</v>
      </c>
      <c r="M546">
        <v>0</v>
      </c>
      <c r="N546">
        <v>1</v>
      </c>
      <c r="O546">
        <v>1</v>
      </c>
      <c r="P546">
        <v>1</v>
      </c>
      <c r="Q546" t="s">
        <v>4370</v>
      </c>
      <c r="R546">
        <v>0</v>
      </c>
      <c r="S546">
        <v>1</v>
      </c>
      <c r="T546" t="s">
        <v>3864</v>
      </c>
      <c r="U546" t="s">
        <v>2221</v>
      </c>
      <c r="V546" t="s">
        <v>2307</v>
      </c>
      <c r="W546">
        <v>112</v>
      </c>
      <c r="X546">
        <v>1</v>
      </c>
      <c r="Y546" t="s">
        <v>3246</v>
      </c>
    </row>
    <row r="547" spans="1:25">
      <c r="A547" t="s">
        <v>4415</v>
      </c>
      <c r="B547" t="s">
        <v>4416</v>
      </c>
      <c r="C547" t="s">
        <v>4417</v>
      </c>
      <c r="D547" t="s">
        <v>2560</v>
      </c>
      <c r="E547">
        <v>137</v>
      </c>
      <c r="F547" t="s">
        <v>4369</v>
      </c>
      <c r="G547" t="s">
        <v>4370</v>
      </c>
      <c r="H547" t="s">
        <v>157</v>
      </c>
      <c r="I547">
        <v>50</v>
      </c>
      <c r="J547">
        <v>1</v>
      </c>
      <c r="K547">
        <v>1</v>
      </c>
      <c r="L547">
        <v>1</v>
      </c>
      <c r="M547">
        <v>0</v>
      </c>
      <c r="N547">
        <v>1</v>
      </c>
      <c r="O547">
        <v>1</v>
      </c>
      <c r="P547">
        <v>1</v>
      </c>
      <c r="Q547" t="s">
        <v>4370</v>
      </c>
      <c r="R547">
        <v>0</v>
      </c>
      <c r="S547">
        <v>1</v>
      </c>
      <c r="T547" t="s">
        <v>3864</v>
      </c>
      <c r="U547" t="s">
        <v>2221</v>
      </c>
      <c r="V547" t="s">
        <v>2307</v>
      </c>
      <c r="W547">
        <v>116</v>
      </c>
      <c r="X547">
        <v>1</v>
      </c>
      <c r="Y547" t="s">
        <v>3246</v>
      </c>
    </row>
    <row r="548" spans="1:25">
      <c r="A548" t="s">
        <v>4418</v>
      </c>
      <c r="B548" t="s">
        <v>4419</v>
      </c>
      <c r="C548" t="s">
        <v>2373</v>
      </c>
      <c r="D548" t="s">
        <v>4420</v>
      </c>
      <c r="E548">
        <v>148</v>
      </c>
      <c r="F548" t="s">
        <v>4369</v>
      </c>
      <c r="G548" t="s">
        <v>4370</v>
      </c>
      <c r="H548" t="s">
        <v>157</v>
      </c>
      <c r="I548">
        <v>50</v>
      </c>
      <c r="J548">
        <v>0</v>
      </c>
      <c r="K548">
        <v>1</v>
      </c>
      <c r="L548">
        <v>1</v>
      </c>
      <c r="M548">
        <v>0</v>
      </c>
      <c r="N548">
        <v>1</v>
      </c>
      <c r="P548">
        <v>1</v>
      </c>
      <c r="Q548" t="s">
        <v>4370</v>
      </c>
      <c r="R548">
        <v>0</v>
      </c>
      <c r="S548">
        <v>1</v>
      </c>
      <c r="T548" t="s">
        <v>3864</v>
      </c>
      <c r="U548" t="s">
        <v>2221</v>
      </c>
      <c r="V548" t="s">
        <v>2137</v>
      </c>
      <c r="W548">
        <v>91</v>
      </c>
      <c r="X548">
        <v>1</v>
      </c>
      <c r="Y548" t="s">
        <v>3246</v>
      </c>
    </row>
    <row r="549" spans="1:25">
      <c r="A549" t="s">
        <v>4421</v>
      </c>
      <c r="B549" t="s">
        <v>4422</v>
      </c>
      <c r="C549" t="s">
        <v>4423</v>
      </c>
      <c r="D549" t="s">
        <v>2153</v>
      </c>
      <c r="E549">
        <v>181</v>
      </c>
      <c r="F549" t="s">
        <v>4369</v>
      </c>
      <c r="G549" t="s">
        <v>4370</v>
      </c>
      <c r="H549" t="s">
        <v>157</v>
      </c>
      <c r="I549">
        <v>50</v>
      </c>
      <c r="J549">
        <v>1</v>
      </c>
      <c r="K549">
        <v>1</v>
      </c>
      <c r="L549">
        <v>1</v>
      </c>
      <c r="M549">
        <v>0</v>
      </c>
      <c r="N549">
        <v>1</v>
      </c>
      <c r="O549">
        <v>1</v>
      </c>
      <c r="P549">
        <v>1</v>
      </c>
      <c r="Q549" t="s">
        <v>4370</v>
      </c>
      <c r="R549">
        <v>0</v>
      </c>
      <c r="S549">
        <v>1</v>
      </c>
      <c r="T549" t="s">
        <v>3864</v>
      </c>
      <c r="U549" t="s">
        <v>2221</v>
      </c>
      <c r="V549" t="s">
        <v>2141</v>
      </c>
      <c r="W549">
        <v>111</v>
      </c>
      <c r="X549">
        <v>1</v>
      </c>
      <c r="Y549" t="s">
        <v>3246</v>
      </c>
    </row>
    <row r="550" spans="1:25">
      <c r="A550" t="s">
        <v>4424</v>
      </c>
      <c r="B550" t="s">
        <v>4425</v>
      </c>
      <c r="C550" t="s">
        <v>2490</v>
      </c>
      <c r="D550" t="s">
        <v>2578</v>
      </c>
      <c r="E550">
        <v>19</v>
      </c>
      <c r="F550" t="s">
        <v>4369</v>
      </c>
      <c r="G550" t="s">
        <v>4370</v>
      </c>
      <c r="H550" t="s">
        <v>157</v>
      </c>
      <c r="I550">
        <v>50</v>
      </c>
      <c r="J550">
        <v>1</v>
      </c>
      <c r="K550">
        <v>1</v>
      </c>
      <c r="L550">
        <v>1</v>
      </c>
      <c r="M550">
        <v>0</v>
      </c>
      <c r="N550">
        <v>1</v>
      </c>
      <c r="O550">
        <v>1</v>
      </c>
      <c r="P550">
        <v>1</v>
      </c>
      <c r="Q550" t="s">
        <v>4370</v>
      </c>
      <c r="R550">
        <v>0</v>
      </c>
      <c r="S550">
        <v>1</v>
      </c>
      <c r="T550" t="s">
        <v>3864</v>
      </c>
      <c r="U550" t="s">
        <v>2221</v>
      </c>
      <c r="V550" t="s">
        <v>2303</v>
      </c>
      <c r="W550">
        <v>15</v>
      </c>
      <c r="X550">
        <v>1</v>
      </c>
      <c r="Y550" t="s">
        <v>3246</v>
      </c>
    </row>
    <row r="551" spans="1:25">
      <c r="A551" t="s">
        <v>4426</v>
      </c>
      <c r="B551" t="s">
        <v>4427</v>
      </c>
      <c r="C551" t="s">
        <v>4428</v>
      </c>
      <c r="D551" t="s">
        <v>4429</v>
      </c>
      <c r="E551">
        <v>286</v>
      </c>
      <c r="F551" t="s">
        <v>4369</v>
      </c>
      <c r="G551" t="s">
        <v>4370</v>
      </c>
      <c r="H551" t="s">
        <v>157</v>
      </c>
      <c r="I551">
        <v>50</v>
      </c>
      <c r="J551">
        <v>1</v>
      </c>
      <c r="K551">
        <v>1</v>
      </c>
      <c r="L551">
        <v>1</v>
      </c>
      <c r="M551">
        <v>0</v>
      </c>
      <c r="N551">
        <v>1</v>
      </c>
      <c r="O551">
        <v>1</v>
      </c>
      <c r="P551">
        <v>1</v>
      </c>
      <c r="Q551" t="s">
        <v>4370</v>
      </c>
      <c r="R551">
        <v>0</v>
      </c>
      <c r="S551">
        <v>1</v>
      </c>
      <c r="T551" t="s">
        <v>3864</v>
      </c>
      <c r="U551" t="s">
        <v>2221</v>
      </c>
      <c r="V551" t="s">
        <v>2255</v>
      </c>
      <c r="W551">
        <v>163</v>
      </c>
      <c r="X551">
        <v>1</v>
      </c>
      <c r="Y551" t="s">
        <v>3246</v>
      </c>
    </row>
    <row r="552" spans="1:25">
      <c r="A552" t="s">
        <v>4430</v>
      </c>
      <c r="B552" t="s">
        <v>4431</v>
      </c>
      <c r="C552" t="s">
        <v>4432</v>
      </c>
      <c r="D552" t="s">
        <v>2353</v>
      </c>
      <c r="E552">
        <v>245</v>
      </c>
      <c r="F552" t="s">
        <v>4369</v>
      </c>
      <c r="G552" t="s">
        <v>4370</v>
      </c>
      <c r="H552" t="s">
        <v>157</v>
      </c>
      <c r="I552">
        <v>50</v>
      </c>
      <c r="J552">
        <v>1</v>
      </c>
      <c r="K552">
        <v>1</v>
      </c>
      <c r="L552">
        <v>1</v>
      </c>
      <c r="M552">
        <v>0</v>
      </c>
      <c r="N552">
        <v>1</v>
      </c>
      <c r="O552">
        <v>1</v>
      </c>
      <c r="P552">
        <v>1</v>
      </c>
      <c r="Q552" t="s">
        <v>4370</v>
      </c>
      <c r="R552">
        <v>0</v>
      </c>
      <c r="S552">
        <v>1</v>
      </c>
      <c r="T552" t="s">
        <v>3864</v>
      </c>
      <c r="U552" t="s">
        <v>2221</v>
      </c>
      <c r="V552" t="s">
        <v>2255</v>
      </c>
      <c r="W552">
        <v>156</v>
      </c>
      <c r="X552">
        <v>1</v>
      </c>
      <c r="Y552" t="s">
        <v>3246</v>
      </c>
    </row>
    <row r="553" spans="1:25">
      <c r="A553" t="s">
        <v>4433</v>
      </c>
      <c r="B553" t="s">
        <v>4434</v>
      </c>
      <c r="C553" t="s">
        <v>4435</v>
      </c>
      <c r="D553" t="s">
        <v>4436</v>
      </c>
      <c r="E553">
        <v>206</v>
      </c>
      <c r="F553" t="s">
        <v>4369</v>
      </c>
      <c r="G553" t="s">
        <v>4370</v>
      </c>
      <c r="H553" t="s">
        <v>157</v>
      </c>
      <c r="I553">
        <v>50</v>
      </c>
      <c r="J553">
        <v>0</v>
      </c>
      <c r="K553">
        <v>1</v>
      </c>
      <c r="L553">
        <v>1</v>
      </c>
      <c r="M553">
        <v>0</v>
      </c>
      <c r="N553">
        <v>1</v>
      </c>
      <c r="P553">
        <v>1</v>
      </c>
      <c r="Q553" t="s">
        <v>4370</v>
      </c>
      <c r="R553">
        <v>0</v>
      </c>
      <c r="S553">
        <v>1</v>
      </c>
      <c r="T553" t="s">
        <v>3864</v>
      </c>
      <c r="U553" t="s">
        <v>2221</v>
      </c>
      <c r="V553" t="s">
        <v>2141</v>
      </c>
      <c r="W553">
        <v>129</v>
      </c>
      <c r="X553">
        <v>1</v>
      </c>
      <c r="Y553" t="s">
        <v>3246</v>
      </c>
    </row>
    <row r="554" spans="1:25">
      <c r="A554" t="s">
        <v>4437</v>
      </c>
      <c r="B554" t="s">
        <v>4438</v>
      </c>
      <c r="C554" t="s">
        <v>4439</v>
      </c>
      <c r="D554" t="s">
        <v>2153</v>
      </c>
      <c r="E554">
        <v>223</v>
      </c>
      <c r="F554" t="s">
        <v>4369</v>
      </c>
      <c r="G554" t="s">
        <v>4370</v>
      </c>
      <c r="H554" t="s">
        <v>157</v>
      </c>
      <c r="I554">
        <v>50</v>
      </c>
      <c r="J554">
        <v>0</v>
      </c>
      <c r="K554">
        <v>1</v>
      </c>
      <c r="L554">
        <v>1</v>
      </c>
      <c r="M554">
        <v>0</v>
      </c>
      <c r="N554">
        <v>1</v>
      </c>
      <c r="P554">
        <v>1</v>
      </c>
      <c r="Q554" t="s">
        <v>4370</v>
      </c>
      <c r="R554">
        <v>0</v>
      </c>
      <c r="S554">
        <v>1</v>
      </c>
      <c r="T554" t="s">
        <v>3864</v>
      </c>
      <c r="U554" t="s">
        <v>2221</v>
      </c>
      <c r="V554" t="s">
        <v>2141</v>
      </c>
      <c r="W554">
        <v>139</v>
      </c>
      <c r="X554">
        <v>1</v>
      </c>
      <c r="Y554" t="s">
        <v>3246</v>
      </c>
    </row>
    <row r="555" spans="1:25">
      <c r="A555" t="s">
        <v>4440</v>
      </c>
      <c r="B555" t="s">
        <v>4441</v>
      </c>
      <c r="C555" t="s">
        <v>4442</v>
      </c>
      <c r="D555" t="s">
        <v>4443</v>
      </c>
      <c r="E555">
        <v>242</v>
      </c>
      <c r="F555" t="s">
        <v>4369</v>
      </c>
      <c r="G555" t="s">
        <v>4370</v>
      </c>
      <c r="H555" t="s">
        <v>157</v>
      </c>
      <c r="I555">
        <v>50</v>
      </c>
      <c r="J555">
        <v>0</v>
      </c>
      <c r="K555">
        <v>1</v>
      </c>
      <c r="L555">
        <v>0</v>
      </c>
      <c r="M555">
        <v>0</v>
      </c>
      <c r="N555">
        <v>1</v>
      </c>
      <c r="Q555" t="s">
        <v>4370</v>
      </c>
      <c r="R555">
        <v>0</v>
      </c>
      <c r="S555">
        <v>1</v>
      </c>
      <c r="T555" t="s">
        <v>3864</v>
      </c>
      <c r="U555" t="s">
        <v>2221</v>
      </c>
      <c r="V555" t="s">
        <v>2141</v>
      </c>
      <c r="W555">
        <v>143</v>
      </c>
      <c r="X555">
        <v>1</v>
      </c>
      <c r="Y555" t="s">
        <v>3246</v>
      </c>
    </row>
    <row r="556" spans="1:25">
      <c r="A556" t="s">
        <v>4444</v>
      </c>
      <c r="B556" t="s">
        <v>4445</v>
      </c>
      <c r="C556" t="s">
        <v>4446</v>
      </c>
      <c r="D556" t="s">
        <v>2524</v>
      </c>
      <c r="E556">
        <v>324</v>
      </c>
      <c r="F556" t="s">
        <v>4369</v>
      </c>
      <c r="G556" t="s">
        <v>4370</v>
      </c>
      <c r="H556" t="s">
        <v>157</v>
      </c>
      <c r="I556">
        <v>50</v>
      </c>
      <c r="J556">
        <v>0</v>
      </c>
      <c r="K556">
        <v>1</v>
      </c>
      <c r="L556">
        <v>1</v>
      </c>
      <c r="M556">
        <v>0</v>
      </c>
      <c r="N556">
        <v>1</v>
      </c>
      <c r="P556">
        <v>1</v>
      </c>
      <c r="Q556" t="s">
        <v>4370</v>
      </c>
      <c r="R556">
        <v>0</v>
      </c>
      <c r="S556">
        <v>1</v>
      </c>
      <c r="T556" t="s">
        <v>3864</v>
      </c>
      <c r="U556" t="s">
        <v>2221</v>
      </c>
      <c r="V556" t="s">
        <v>2141</v>
      </c>
      <c r="W556">
        <v>186</v>
      </c>
      <c r="X556">
        <v>1</v>
      </c>
      <c r="Y556" t="s">
        <v>3246</v>
      </c>
    </row>
    <row r="557" spans="1:25">
      <c r="A557" t="s">
        <v>4447</v>
      </c>
      <c r="B557" t="s">
        <v>4448</v>
      </c>
      <c r="C557" t="s">
        <v>4449</v>
      </c>
      <c r="D557" t="s">
        <v>4450</v>
      </c>
      <c r="E557">
        <v>179</v>
      </c>
      <c r="F557" t="s">
        <v>4369</v>
      </c>
      <c r="G557" t="s">
        <v>4370</v>
      </c>
      <c r="H557" t="s">
        <v>157</v>
      </c>
      <c r="I557">
        <v>50</v>
      </c>
      <c r="J557">
        <v>1</v>
      </c>
      <c r="K557">
        <v>1</v>
      </c>
      <c r="L557">
        <v>1</v>
      </c>
      <c r="M557">
        <v>0</v>
      </c>
      <c r="N557">
        <v>1</v>
      </c>
      <c r="O557">
        <v>1</v>
      </c>
      <c r="P557">
        <v>1</v>
      </c>
      <c r="Q557" t="s">
        <v>4370</v>
      </c>
      <c r="R557">
        <v>0</v>
      </c>
      <c r="S557">
        <v>1</v>
      </c>
      <c r="T557" t="s">
        <v>3864</v>
      </c>
      <c r="U557" t="s">
        <v>2221</v>
      </c>
      <c r="V557" t="s">
        <v>2141</v>
      </c>
      <c r="W557">
        <v>117</v>
      </c>
      <c r="X557">
        <v>1</v>
      </c>
      <c r="Y557" t="s">
        <v>3246</v>
      </c>
    </row>
    <row r="558" spans="1:25">
      <c r="A558" t="s">
        <v>4451</v>
      </c>
      <c r="B558" t="s">
        <v>4452</v>
      </c>
      <c r="C558" t="s">
        <v>4453</v>
      </c>
      <c r="D558" t="s">
        <v>4454</v>
      </c>
      <c r="E558">
        <v>140</v>
      </c>
      <c r="F558" t="s">
        <v>4369</v>
      </c>
      <c r="G558" t="s">
        <v>4370</v>
      </c>
      <c r="H558" t="s">
        <v>157</v>
      </c>
      <c r="I558">
        <v>50</v>
      </c>
      <c r="J558">
        <v>1</v>
      </c>
      <c r="K558">
        <v>1</v>
      </c>
      <c r="L558">
        <v>1</v>
      </c>
      <c r="M558">
        <v>0</v>
      </c>
      <c r="N558">
        <v>1</v>
      </c>
      <c r="O558">
        <v>1</v>
      </c>
      <c r="P558">
        <v>1</v>
      </c>
      <c r="Q558" t="s">
        <v>4370</v>
      </c>
      <c r="R558">
        <v>0</v>
      </c>
      <c r="S558">
        <v>1</v>
      </c>
      <c r="T558" t="s">
        <v>3864</v>
      </c>
      <c r="U558" t="s">
        <v>2221</v>
      </c>
      <c r="V558" t="s">
        <v>2364</v>
      </c>
      <c r="W558">
        <v>95</v>
      </c>
      <c r="X558">
        <v>1</v>
      </c>
      <c r="Y558" t="s">
        <v>3246</v>
      </c>
    </row>
    <row r="559" spans="1:25">
      <c r="A559" t="s">
        <v>4455</v>
      </c>
      <c r="B559" t="s">
        <v>4456</v>
      </c>
      <c r="C559" t="s">
        <v>4457</v>
      </c>
      <c r="D559" t="s">
        <v>2617</v>
      </c>
      <c r="E559">
        <v>199</v>
      </c>
      <c r="F559" t="s">
        <v>4369</v>
      </c>
      <c r="G559" t="s">
        <v>4370</v>
      </c>
      <c r="H559" t="s">
        <v>157</v>
      </c>
      <c r="I559">
        <v>50</v>
      </c>
      <c r="J559">
        <v>1</v>
      </c>
      <c r="K559">
        <v>1</v>
      </c>
      <c r="L559">
        <v>1</v>
      </c>
      <c r="M559">
        <v>0</v>
      </c>
      <c r="N559">
        <v>1</v>
      </c>
      <c r="O559">
        <v>1</v>
      </c>
      <c r="P559">
        <v>1</v>
      </c>
      <c r="Q559" t="s">
        <v>4370</v>
      </c>
      <c r="R559">
        <v>0</v>
      </c>
      <c r="S559">
        <v>1</v>
      </c>
      <c r="T559" t="s">
        <v>3864</v>
      </c>
      <c r="U559" t="s">
        <v>2221</v>
      </c>
      <c r="V559" t="s">
        <v>2235</v>
      </c>
      <c r="W559">
        <v>143</v>
      </c>
      <c r="X559">
        <v>1</v>
      </c>
      <c r="Y559" t="s">
        <v>3246</v>
      </c>
    </row>
    <row r="560" spans="1:25">
      <c r="A560" t="s">
        <v>4458</v>
      </c>
      <c r="B560" t="s">
        <v>4459</v>
      </c>
      <c r="C560" t="s">
        <v>2319</v>
      </c>
      <c r="D560" t="s">
        <v>4460</v>
      </c>
      <c r="E560">
        <v>118</v>
      </c>
      <c r="F560" t="s">
        <v>4369</v>
      </c>
      <c r="G560" t="s">
        <v>4370</v>
      </c>
      <c r="H560" t="s">
        <v>157</v>
      </c>
      <c r="I560">
        <v>50</v>
      </c>
      <c r="J560">
        <v>1</v>
      </c>
      <c r="K560">
        <v>1</v>
      </c>
      <c r="L560">
        <v>1</v>
      </c>
      <c r="M560">
        <v>0</v>
      </c>
      <c r="N560">
        <v>1</v>
      </c>
      <c r="O560">
        <v>1</v>
      </c>
      <c r="P560">
        <v>1</v>
      </c>
      <c r="Q560" t="s">
        <v>4370</v>
      </c>
      <c r="R560">
        <v>0</v>
      </c>
      <c r="S560">
        <v>1</v>
      </c>
      <c r="T560" t="s">
        <v>3864</v>
      </c>
      <c r="U560" t="s">
        <v>2224</v>
      </c>
      <c r="V560" t="s">
        <v>2244</v>
      </c>
      <c r="W560">
        <v>50</v>
      </c>
      <c r="X560">
        <v>1</v>
      </c>
      <c r="Y560" t="s">
        <v>3246</v>
      </c>
    </row>
    <row r="561" spans="1:25">
      <c r="A561" t="s">
        <v>4461</v>
      </c>
      <c r="B561" t="s">
        <v>4462</v>
      </c>
      <c r="C561" t="s">
        <v>4463</v>
      </c>
      <c r="D561" t="s">
        <v>2796</v>
      </c>
      <c r="E561">
        <v>180</v>
      </c>
      <c r="F561" t="s">
        <v>2718</v>
      </c>
      <c r="G561" t="s">
        <v>2719</v>
      </c>
      <c r="H561" t="s">
        <v>154</v>
      </c>
      <c r="I561">
        <v>90</v>
      </c>
      <c r="J561">
        <v>1</v>
      </c>
      <c r="K561">
        <v>1</v>
      </c>
      <c r="L561">
        <v>1</v>
      </c>
      <c r="M561">
        <v>1</v>
      </c>
      <c r="N561">
        <v>1</v>
      </c>
      <c r="O561">
        <v>1</v>
      </c>
      <c r="P561">
        <v>1</v>
      </c>
      <c r="Q561" t="s">
        <v>2719</v>
      </c>
      <c r="R561">
        <v>0</v>
      </c>
      <c r="S561">
        <v>1</v>
      </c>
      <c r="T561" t="s">
        <v>4331</v>
      </c>
      <c r="U561" t="s">
        <v>2221</v>
      </c>
      <c r="V561" t="s">
        <v>2136</v>
      </c>
      <c r="W561">
        <v>124</v>
      </c>
      <c r="X561">
        <v>1</v>
      </c>
      <c r="Y561" t="s">
        <v>2800</v>
      </c>
    </row>
    <row r="562" spans="1:25">
      <c r="A562" t="s">
        <v>4464</v>
      </c>
      <c r="B562" t="s">
        <v>4465</v>
      </c>
      <c r="C562" t="s">
        <v>3781</v>
      </c>
      <c r="D562" t="s">
        <v>4466</v>
      </c>
      <c r="E562">
        <v>169</v>
      </c>
      <c r="F562" t="s">
        <v>3135</v>
      </c>
      <c r="G562" t="s">
        <v>3136</v>
      </c>
      <c r="H562" t="s">
        <v>154</v>
      </c>
      <c r="I562">
        <v>90</v>
      </c>
      <c r="J562">
        <v>1</v>
      </c>
      <c r="K562">
        <v>1</v>
      </c>
      <c r="L562">
        <v>1</v>
      </c>
      <c r="M562">
        <v>1</v>
      </c>
      <c r="N562">
        <v>1</v>
      </c>
      <c r="O562">
        <v>1</v>
      </c>
      <c r="P562">
        <v>1</v>
      </c>
      <c r="Q562" t="s">
        <v>3136</v>
      </c>
      <c r="R562">
        <v>0</v>
      </c>
      <c r="S562">
        <v>1</v>
      </c>
      <c r="T562" t="s">
        <v>4467</v>
      </c>
      <c r="U562" t="s">
        <v>2221</v>
      </c>
      <c r="V562" t="s">
        <v>2303</v>
      </c>
      <c r="W562">
        <v>146</v>
      </c>
      <c r="X562">
        <v>0</v>
      </c>
      <c r="Y562" t="s">
        <v>2800</v>
      </c>
    </row>
    <row r="563" spans="1:25">
      <c r="A563" t="s">
        <v>4468</v>
      </c>
      <c r="B563" t="s">
        <v>4469</v>
      </c>
      <c r="C563" t="s">
        <v>2509</v>
      </c>
      <c r="D563" t="s">
        <v>4470</v>
      </c>
      <c r="E563">
        <v>60</v>
      </c>
      <c r="F563" t="s">
        <v>3135</v>
      </c>
      <c r="G563" t="s">
        <v>3136</v>
      </c>
      <c r="H563" t="s">
        <v>154</v>
      </c>
      <c r="I563">
        <v>90</v>
      </c>
      <c r="J563">
        <v>1</v>
      </c>
      <c r="K563">
        <v>1</v>
      </c>
      <c r="L563">
        <v>1</v>
      </c>
      <c r="M563">
        <v>1</v>
      </c>
      <c r="N563">
        <v>0</v>
      </c>
      <c r="O563">
        <v>1</v>
      </c>
      <c r="P563">
        <v>1</v>
      </c>
      <c r="Q563" t="s">
        <v>3136</v>
      </c>
      <c r="R563">
        <v>0</v>
      </c>
      <c r="S563">
        <v>1</v>
      </c>
      <c r="T563" t="s">
        <v>4467</v>
      </c>
      <c r="U563" t="s">
        <v>2221</v>
      </c>
      <c r="V563" t="s">
        <v>2136</v>
      </c>
      <c r="W563">
        <v>46</v>
      </c>
      <c r="X563">
        <v>0</v>
      </c>
      <c r="Y563" t="s">
        <v>2800</v>
      </c>
    </row>
    <row r="564" spans="1:25">
      <c r="A564" t="s">
        <v>4471</v>
      </c>
      <c r="B564" t="s">
        <v>4472</v>
      </c>
      <c r="C564" t="s">
        <v>4473</v>
      </c>
      <c r="D564" t="s">
        <v>2415</v>
      </c>
      <c r="E564">
        <v>176</v>
      </c>
      <c r="F564" t="s">
        <v>4474</v>
      </c>
      <c r="G564" t="s">
        <v>4475</v>
      </c>
      <c r="H564" t="s">
        <v>157</v>
      </c>
      <c r="I564">
        <v>50</v>
      </c>
      <c r="J564">
        <v>1</v>
      </c>
      <c r="K564">
        <v>1</v>
      </c>
      <c r="L564">
        <v>0</v>
      </c>
      <c r="M564">
        <v>0</v>
      </c>
      <c r="N564">
        <v>1</v>
      </c>
      <c r="O564">
        <v>1</v>
      </c>
      <c r="Q564" t="s">
        <v>4475</v>
      </c>
      <c r="R564">
        <v>0</v>
      </c>
      <c r="S564">
        <v>1</v>
      </c>
      <c r="T564" t="s">
        <v>3864</v>
      </c>
      <c r="U564" t="s">
        <v>2221</v>
      </c>
      <c r="V564" t="s">
        <v>2364</v>
      </c>
      <c r="W564">
        <v>109</v>
      </c>
      <c r="X564">
        <v>1</v>
      </c>
      <c r="Y564" t="s">
        <v>3246</v>
      </c>
    </row>
    <row r="565" spans="1:25">
      <c r="A565" t="s">
        <v>4476</v>
      </c>
      <c r="B565" t="s">
        <v>4477</v>
      </c>
      <c r="C565" t="s">
        <v>4478</v>
      </c>
      <c r="D565" t="s">
        <v>4479</v>
      </c>
      <c r="E565">
        <v>161</v>
      </c>
      <c r="F565" t="s">
        <v>4474</v>
      </c>
      <c r="G565" t="s">
        <v>4475</v>
      </c>
      <c r="H565" t="s">
        <v>157</v>
      </c>
      <c r="I565">
        <v>50</v>
      </c>
      <c r="J565">
        <v>1</v>
      </c>
      <c r="K565">
        <v>1</v>
      </c>
      <c r="L565">
        <v>1</v>
      </c>
      <c r="M565">
        <v>0</v>
      </c>
      <c r="N565">
        <v>1</v>
      </c>
      <c r="O565">
        <v>1</v>
      </c>
      <c r="P565">
        <v>1</v>
      </c>
      <c r="Q565" t="s">
        <v>4475</v>
      </c>
      <c r="R565">
        <v>0</v>
      </c>
      <c r="S565">
        <v>1</v>
      </c>
      <c r="T565" t="s">
        <v>3864</v>
      </c>
      <c r="U565" t="s">
        <v>2221</v>
      </c>
      <c r="V565" t="s">
        <v>2303</v>
      </c>
      <c r="W565">
        <v>142</v>
      </c>
      <c r="X565">
        <v>1</v>
      </c>
      <c r="Y565" t="s">
        <v>3246</v>
      </c>
    </row>
    <row r="566" spans="1:25">
      <c r="A566" t="s">
        <v>4480</v>
      </c>
      <c r="B566" t="s">
        <v>4481</v>
      </c>
      <c r="C566" t="s">
        <v>4482</v>
      </c>
      <c r="D566" t="s">
        <v>4483</v>
      </c>
      <c r="E566">
        <v>100</v>
      </c>
      <c r="F566" t="s">
        <v>3809</v>
      </c>
      <c r="G566" t="s">
        <v>3810</v>
      </c>
      <c r="H566" t="s">
        <v>158</v>
      </c>
      <c r="I566">
        <v>50</v>
      </c>
      <c r="J566">
        <v>0</v>
      </c>
      <c r="K566">
        <v>1</v>
      </c>
      <c r="L566">
        <v>0</v>
      </c>
      <c r="M566">
        <v>0</v>
      </c>
      <c r="N566">
        <v>0</v>
      </c>
      <c r="Q566" t="s">
        <v>3810</v>
      </c>
      <c r="R566">
        <v>0</v>
      </c>
      <c r="S566">
        <v>1</v>
      </c>
      <c r="T566" t="s">
        <v>3864</v>
      </c>
      <c r="U566" t="s">
        <v>2221</v>
      </c>
      <c r="V566" t="s">
        <v>2136</v>
      </c>
      <c r="W566">
        <v>67</v>
      </c>
      <c r="X566">
        <v>1</v>
      </c>
      <c r="Y566" t="s">
        <v>3865</v>
      </c>
    </row>
    <row r="567" spans="1:25">
      <c r="A567" t="s">
        <v>4484</v>
      </c>
      <c r="B567" t="s">
        <v>4485</v>
      </c>
      <c r="C567" t="s">
        <v>3756</v>
      </c>
      <c r="D567" t="s">
        <v>4486</v>
      </c>
      <c r="E567">
        <v>17</v>
      </c>
      <c r="F567" t="s">
        <v>3809</v>
      </c>
      <c r="G567" t="s">
        <v>3810</v>
      </c>
      <c r="H567" t="s">
        <v>158</v>
      </c>
      <c r="I567">
        <v>50</v>
      </c>
      <c r="J567">
        <v>1</v>
      </c>
      <c r="K567">
        <v>1</v>
      </c>
      <c r="L567">
        <v>1</v>
      </c>
      <c r="M567">
        <v>0</v>
      </c>
      <c r="N567">
        <v>0</v>
      </c>
      <c r="O567">
        <v>1</v>
      </c>
      <c r="P567">
        <v>1</v>
      </c>
      <c r="Q567" t="s">
        <v>3810</v>
      </c>
      <c r="R567">
        <v>0</v>
      </c>
      <c r="S567">
        <v>1</v>
      </c>
      <c r="T567" t="s">
        <v>3864</v>
      </c>
      <c r="U567" t="s">
        <v>2221</v>
      </c>
      <c r="V567" t="s">
        <v>2136</v>
      </c>
      <c r="W567">
        <v>12</v>
      </c>
      <c r="X567">
        <v>1</v>
      </c>
      <c r="Y567" t="s">
        <v>3865</v>
      </c>
    </row>
    <row r="568" spans="1:25">
      <c r="A568" t="s">
        <v>4487</v>
      </c>
      <c r="B568" t="s">
        <v>4488</v>
      </c>
      <c r="C568" t="s">
        <v>2152</v>
      </c>
      <c r="D568" t="s">
        <v>4489</v>
      </c>
      <c r="E568">
        <v>101</v>
      </c>
      <c r="F568" t="s">
        <v>3809</v>
      </c>
      <c r="G568" t="s">
        <v>3810</v>
      </c>
      <c r="H568" t="s">
        <v>158</v>
      </c>
      <c r="I568">
        <v>50</v>
      </c>
      <c r="J568">
        <v>0</v>
      </c>
      <c r="K568">
        <v>1</v>
      </c>
      <c r="L568">
        <v>1</v>
      </c>
      <c r="M568">
        <v>0</v>
      </c>
      <c r="N568">
        <v>0</v>
      </c>
      <c r="P568">
        <v>1</v>
      </c>
      <c r="Q568" t="s">
        <v>3810</v>
      </c>
      <c r="R568">
        <v>0</v>
      </c>
      <c r="S568">
        <v>1</v>
      </c>
      <c r="T568" t="s">
        <v>3864</v>
      </c>
      <c r="U568" t="s">
        <v>2221</v>
      </c>
      <c r="V568" t="s">
        <v>2136</v>
      </c>
      <c r="W568">
        <v>76</v>
      </c>
      <c r="X568">
        <v>1</v>
      </c>
      <c r="Y568" t="s">
        <v>3865</v>
      </c>
    </row>
    <row r="569" spans="1:25">
      <c r="A569" t="s">
        <v>4490</v>
      </c>
      <c r="B569" t="s">
        <v>4491</v>
      </c>
      <c r="C569" t="s">
        <v>4492</v>
      </c>
      <c r="D569" t="s">
        <v>4493</v>
      </c>
      <c r="E569">
        <v>282</v>
      </c>
      <c r="F569" t="s">
        <v>3809</v>
      </c>
      <c r="G569" t="s">
        <v>3810</v>
      </c>
      <c r="H569" t="s">
        <v>158</v>
      </c>
      <c r="I569">
        <v>50</v>
      </c>
      <c r="J569">
        <v>0</v>
      </c>
      <c r="K569">
        <v>1</v>
      </c>
      <c r="L569">
        <v>1</v>
      </c>
      <c r="M569">
        <v>0</v>
      </c>
      <c r="N569">
        <v>0</v>
      </c>
      <c r="O569">
        <v>0</v>
      </c>
      <c r="P569">
        <v>1</v>
      </c>
      <c r="Q569" t="s">
        <v>3810</v>
      </c>
      <c r="R569">
        <v>0</v>
      </c>
      <c r="S569">
        <v>1</v>
      </c>
      <c r="T569" t="s">
        <v>3864</v>
      </c>
      <c r="U569" t="s">
        <v>2221</v>
      </c>
      <c r="V569" t="s">
        <v>2303</v>
      </c>
      <c r="W569">
        <v>234</v>
      </c>
      <c r="X569">
        <v>1</v>
      </c>
      <c r="Y569" t="s">
        <v>3865</v>
      </c>
    </row>
    <row r="570" spans="1:25">
      <c r="A570" t="s">
        <v>4494</v>
      </c>
      <c r="B570" t="s">
        <v>4495</v>
      </c>
      <c r="C570" t="s">
        <v>2703</v>
      </c>
      <c r="D570" t="s">
        <v>2543</v>
      </c>
      <c r="E570">
        <v>92</v>
      </c>
      <c r="F570" t="s">
        <v>3809</v>
      </c>
      <c r="G570" t="s">
        <v>3810</v>
      </c>
      <c r="H570" t="s">
        <v>158</v>
      </c>
      <c r="I570">
        <v>50</v>
      </c>
      <c r="J570">
        <v>0</v>
      </c>
      <c r="K570">
        <v>1</v>
      </c>
      <c r="L570">
        <v>0</v>
      </c>
      <c r="M570">
        <v>0</v>
      </c>
      <c r="N570">
        <v>0</v>
      </c>
      <c r="O570">
        <v>0</v>
      </c>
      <c r="Q570" t="s">
        <v>3810</v>
      </c>
      <c r="R570">
        <v>0</v>
      </c>
      <c r="S570">
        <v>1</v>
      </c>
      <c r="T570" t="s">
        <v>3864</v>
      </c>
      <c r="U570" t="s">
        <v>2221</v>
      </c>
      <c r="V570" t="s">
        <v>2136</v>
      </c>
      <c r="W570">
        <v>63</v>
      </c>
      <c r="X570">
        <v>1</v>
      </c>
      <c r="Y570" t="s">
        <v>3865</v>
      </c>
    </row>
    <row r="571" spans="1:25">
      <c r="A571" t="s">
        <v>4496</v>
      </c>
      <c r="B571" t="s">
        <v>4497</v>
      </c>
      <c r="C571" t="s">
        <v>2573</v>
      </c>
      <c r="D571" t="s">
        <v>4498</v>
      </c>
      <c r="E571">
        <v>60</v>
      </c>
      <c r="F571" t="s">
        <v>3809</v>
      </c>
      <c r="G571" t="s">
        <v>3810</v>
      </c>
      <c r="H571" t="s">
        <v>158</v>
      </c>
      <c r="I571">
        <v>50</v>
      </c>
      <c r="J571">
        <v>0</v>
      </c>
      <c r="K571">
        <v>1</v>
      </c>
      <c r="L571">
        <v>1</v>
      </c>
      <c r="M571">
        <v>0</v>
      </c>
      <c r="N571">
        <v>0</v>
      </c>
      <c r="O571">
        <v>0</v>
      </c>
      <c r="P571">
        <v>1</v>
      </c>
      <c r="Q571" t="s">
        <v>3810</v>
      </c>
      <c r="R571">
        <v>0</v>
      </c>
      <c r="S571">
        <v>1</v>
      </c>
      <c r="T571" t="s">
        <v>3864</v>
      </c>
      <c r="U571" t="s">
        <v>2221</v>
      </c>
      <c r="V571" t="s">
        <v>2254</v>
      </c>
      <c r="W571">
        <v>41</v>
      </c>
      <c r="X571">
        <v>1</v>
      </c>
      <c r="Y571" t="s">
        <v>3865</v>
      </c>
    </row>
    <row r="572" spans="1:25">
      <c r="A572" t="s">
        <v>4499</v>
      </c>
      <c r="B572" t="s">
        <v>4500</v>
      </c>
      <c r="C572" t="s">
        <v>2159</v>
      </c>
      <c r="D572" t="s">
        <v>4501</v>
      </c>
      <c r="E572">
        <v>90</v>
      </c>
      <c r="F572" t="s">
        <v>3809</v>
      </c>
      <c r="G572" t="s">
        <v>3810</v>
      </c>
      <c r="H572" t="s">
        <v>158</v>
      </c>
      <c r="I572">
        <v>50</v>
      </c>
      <c r="J572">
        <v>0</v>
      </c>
      <c r="K572">
        <v>1</v>
      </c>
      <c r="L572">
        <v>1</v>
      </c>
      <c r="M572">
        <v>0</v>
      </c>
      <c r="N572">
        <v>0</v>
      </c>
      <c r="O572">
        <v>0</v>
      </c>
      <c r="P572">
        <v>1</v>
      </c>
      <c r="Q572" t="s">
        <v>3810</v>
      </c>
      <c r="R572">
        <v>0</v>
      </c>
      <c r="S572">
        <v>1</v>
      </c>
      <c r="T572" t="s">
        <v>3864</v>
      </c>
      <c r="U572" t="s">
        <v>2221</v>
      </c>
      <c r="V572" t="s">
        <v>2226</v>
      </c>
      <c r="W572">
        <v>52</v>
      </c>
      <c r="X572">
        <v>1</v>
      </c>
      <c r="Y572" t="s">
        <v>3865</v>
      </c>
    </row>
    <row r="573" spans="1:25">
      <c r="A573" t="s">
        <v>4502</v>
      </c>
      <c r="B573" t="s">
        <v>4503</v>
      </c>
      <c r="C573" t="s">
        <v>2163</v>
      </c>
      <c r="D573" t="s">
        <v>2164</v>
      </c>
      <c r="E573">
        <v>0</v>
      </c>
      <c r="F573" t="s">
        <v>2571</v>
      </c>
      <c r="G573" t="s">
        <v>2572</v>
      </c>
      <c r="H573" t="s">
        <v>150</v>
      </c>
      <c r="I573">
        <v>90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 t="s">
        <v>2572</v>
      </c>
      <c r="R573">
        <v>0</v>
      </c>
      <c r="S573">
        <v>0</v>
      </c>
      <c r="T573" t="s">
        <v>4323</v>
      </c>
      <c r="U573" t="s">
        <v>2221</v>
      </c>
      <c r="V573" t="s">
        <v>2227</v>
      </c>
      <c r="W573">
        <v>0</v>
      </c>
      <c r="X573">
        <v>0</v>
      </c>
      <c r="Y573" t="s">
        <v>2556</v>
      </c>
    </row>
    <row r="574" spans="1:25">
      <c r="A574" t="s">
        <v>4504</v>
      </c>
      <c r="B574" t="s">
        <v>4505</v>
      </c>
      <c r="C574" t="s">
        <v>4506</v>
      </c>
      <c r="D574" t="s">
        <v>2320</v>
      </c>
      <c r="E574">
        <v>183</v>
      </c>
      <c r="F574" t="s">
        <v>4507</v>
      </c>
      <c r="G574" t="s">
        <v>4508</v>
      </c>
      <c r="H574" t="s">
        <v>158</v>
      </c>
      <c r="I574">
        <v>50</v>
      </c>
      <c r="J574">
        <v>0</v>
      </c>
      <c r="K574">
        <v>1</v>
      </c>
      <c r="L574">
        <v>0</v>
      </c>
      <c r="M574">
        <v>0</v>
      </c>
      <c r="N574">
        <v>0</v>
      </c>
      <c r="O574">
        <v>0</v>
      </c>
      <c r="Q574" t="s">
        <v>4508</v>
      </c>
      <c r="R574">
        <v>0</v>
      </c>
      <c r="S574">
        <v>1</v>
      </c>
      <c r="T574" t="s">
        <v>3864</v>
      </c>
      <c r="U574" t="s">
        <v>2221</v>
      </c>
      <c r="V574" t="s">
        <v>2303</v>
      </c>
      <c r="W574">
        <v>143</v>
      </c>
      <c r="X574">
        <v>1</v>
      </c>
      <c r="Y574" t="s">
        <v>3865</v>
      </c>
    </row>
    <row r="575" spans="1:25">
      <c r="A575" t="s">
        <v>4509</v>
      </c>
      <c r="B575" t="s">
        <v>4510</v>
      </c>
      <c r="C575" t="s">
        <v>3263</v>
      </c>
      <c r="D575" t="s">
        <v>4511</v>
      </c>
      <c r="E575">
        <v>322</v>
      </c>
      <c r="F575" t="s">
        <v>4507</v>
      </c>
      <c r="G575" t="s">
        <v>4508</v>
      </c>
      <c r="H575" t="s">
        <v>158</v>
      </c>
      <c r="I575">
        <v>50</v>
      </c>
      <c r="J575">
        <v>0</v>
      </c>
      <c r="K575">
        <v>1</v>
      </c>
      <c r="L575">
        <v>0</v>
      </c>
      <c r="M575">
        <v>0</v>
      </c>
      <c r="N575">
        <v>0</v>
      </c>
      <c r="O575">
        <v>0</v>
      </c>
      <c r="Q575" t="s">
        <v>4508</v>
      </c>
      <c r="R575">
        <v>0</v>
      </c>
      <c r="S575">
        <v>1</v>
      </c>
      <c r="T575" t="s">
        <v>3864</v>
      </c>
      <c r="U575" t="s">
        <v>2224</v>
      </c>
      <c r="V575" t="s">
        <v>2223</v>
      </c>
      <c r="W575">
        <v>87</v>
      </c>
      <c r="X575">
        <v>1</v>
      </c>
      <c r="Y575" t="s">
        <v>3865</v>
      </c>
    </row>
    <row r="576" spans="1:25">
      <c r="A576" t="s">
        <v>4512</v>
      </c>
      <c r="B576" t="s">
        <v>4513</v>
      </c>
      <c r="C576" t="s">
        <v>4514</v>
      </c>
      <c r="D576" t="s">
        <v>4515</v>
      </c>
      <c r="E576">
        <v>148</v>
      </c>
      <c r="F576" t="s">
        <v>4507</v>
      </c>
      <c r="G576" t="s">
        <v>4508</v>
      </c>
      <c r="H576" t="s">
        <v>158</v>
      </c>
      <c r="I576">
        <v>50</v>
      </c>
      <c r="J576">
        <v>0</v>
      </c>
      <c r="K576">
        <v>1</v>
      </c>
      <c r="L576">
        <v>1</v>
      </c>
      <c r="M576">
        <v>0</v>
      </c>
      <c r="N576">
        <v>0</v>
      </c>
      <c r="O576">
        <v>0</v>
      </c>
      <c r="P576">
        <v>1</v>
      </c>
      <c r="Q576" t="s">
        <v>4508</v>
      </c>
      <c r="R576">
        <v>0</v>
      </c>
      <c r="S576">
        <v>1</v>
      </c>
      <c r="T576" t="s">
        <v>3864</v>
      </c>
      <c r="U576" t="s">
        <v>2221</v>
      </c>
      <c r="V576" t="s">
        <v>2287</v>
      </c>
      <c r="W576">
        <v>90</v>
      </c>
      <c r="X576">
        <v>1</v>
      </c>
      <c r="Y576" t="s">
        <v>3865</v>
      </c>
    </row>
    <row r="577" spans="1:25">
      <c r="A577" t="s">
        <v>4516</v>
      </c>
      <c r="B577" t="s">
        <v>4517</v>
      </c>
      <c r="C577" t="s">
        <v>4518</v>
      </c>
      <c r="D577" t="s">
        <v>4519</v>
      </c>
      <c r="E577">
        <v>221</v>
      </c>
      <c r="F577" t="s">
        <v>4507</v>
      </c>
      <c r="G577" t="s">
        <v>4508</v>
      </c>
      <c r="H577" t="s">
        <v>158</v>
      </c>
      <c r="I577">
        <v>50</v>
      </c>
      <c r="J577">
        <v>0</v>
      </c>
      <c r="K577">
        <v>1</v>
      </c>
      <c r="L577">
        <v>0</v>
      </c>
      <c r="M577">
        <v>0</v>
      </c>
      <c r="N577">
        <v>0</v>
      </c>
      <c r="O577">
        <v>0</v>
      </c>
      <c r="Q577" t="s">
        <v>4508</v>
      </c>
      <c r="R577">
        <v>0</v>
      </c>
      <c r="S577">
        <v>1</v>
      </c>
      <c r="T577" t="s">
        <v>3864</v>
      </c>
      <c r="U577" t="s">
        <v>2221</v>
      </c>
      <c r="V577" t="s">
        <v>2303</v>
      </c>
      <c r="W577">
        <v>182</v>
      </c>
      <c r="X577">
        <v>1</v>
      </c>
      <c r="Y577" t="s">
        <v>3865</v>
      </c>
    </row>
    <row r="578" spans="1:25">
      <c r="A578" t="s">
        <v>4520</v>
      </c>
      <c r="B578" t="s">
        <v>4521</v>
      </c>
      <c r="C578" t="s">
        <v>4522</v>
      </c>
      <c r="D578" t="s">
        <v>4523</v>
      </c>
      <c r="E578">
        <v>174</v>
      </c>
      <c r="F578" t="s">
        <v>4507</v>
      </c>
      <c r="G578" t="s">
        <v>4508</v>
      </c>
      <c r="H578" t="s">
        <v>158</v>
      </c>
      <c r="I578">
        <v>50</v>
      </c>
      <c r="J578">
        <v>0</v>
      </c>
      <c r="K578">
        <v>1</v>
      </c>
      <c r="L578">
        <v>0</v>
      </c>
      <c r="M578">
        <v>0</v>
      </c>
      <c r="N578">
        <v>0</v>
      </c>
      <c r="O578">
        <v>0</v>
      </c>
      <c r="Q578" t="s">
        <v>4508</v>
      </c>
      <c r="R578">
        <v>0</v>
      </c>
      <c r="S578">
        <v>1</v>
      </c>
      <c r="T578" t="s">
        <v>3864</v>
      </c>
      <c r="U578" t="s">
        <v>2221</v>
      </c>
      <c r="V578" t="s">
        <v>2136</v>
      </c>
      <c r="W578">
        <v>114</v>
      </c>
      <c r="X578">
        <v>1</v>
      </c>
      <c r="Y578" t="s">
        <v>3865</v>
      </c>
    </row>
    <row r="579" spans="1:25">
      <c r="A579" t="s">
        <v>4524</v>
      </c>
      <c r="B579" t="s">
        <v>4525</v>
      </c>
      <c r="C579" t="s">
        <v>4526</v>
      </c>
      <c r="D579" t="s">
        <v>4242</v>
      </c>
      <c r="E579">
        <v>143</v>
      </c>
      <c r="F579" t="s">
        <v>4507</v>
      </c>
      <c r="G579" t="s">
        <v>4508</v>
      </c>
      <c r="H579" t="s">
        <v>158</v>
      </c>
      <c r="I579">
        <v>50</v>
      </c>
      <c r="J579">
        <v>0</v>
      </c>
      <c r="K579">
        <v>1</v>
      </c>
      <c r="L579">
        <v>1</v>
      </c>
      <c r="M579">
        <v>0</v>
      </c>
      <c r="N579">
        <v>0</v>
      </c>
      <c r="O579">
        <v>0</v>
      </c>
      <c r="P579">
        <v>1</v>
      </c>
      <c r="Q579" t="s">
        <v>4508</v>
      </c>
      <c r="R579">
        <v>0</v>
      </c>
      <c r="S579">
        <v>1</v>
      </c>
      <c r="T579" t="s">
        <v>3864</v>
      </c>
      <c r="U579" t="s">
        <v>2221</v>
      </c>
      <c r="V579" t="s">
        <v>2227</v>
      </c>
      <c r="W579">
        <v>80</v>
      </c>
      <c r="X579">
        <v>1</v>
      </c>
      <c r="Y579" t="s">
        <v>3865</v>
      </c>
    </row>
    <row r="580" spans="1:25">
      <c r="A580" t="s">
        <v>4527</v>
      </c>
      <c r="B580" t="s">
        <v>4528</v>
      </c>
      <c r="C580" t="s">
        <v>2553</v>
      </c>
      <c r="D580" t="s">
        <v>2898</v>
      </c>
      <c r="E580">
        <v>119</v>
      </c>
      <c r="F580" t="s">
        <v>4507</v>
      </c>
      <c r="G580" t="s">
        <v>4508</v>
      </c>
      <c r="H580" t="s">
        <v>158</v>
      </c>
      <c r="I580">
        <v>50</v>
      </c>
      <c r="J580">
        <v>0</v>
      </c>
      <c r="K580">
        <v>1</v>
      </c>
      <c r="L580">
        <v>0</v>
      </c>
      <c r="M580">
        <v>0</v>
      </c>
      <c r="N580">
        <v>0</v>
      </c>
      <c r="O580">
        <v>0</v>
      </c>
      <c r="Q580" t="s">
        <v>4508</v>
      </c>
      <c r="R580">
        <v>0</v>
      </c>
      <c r="S580">
        <v>1</v>
      </c>
      <c r="T580" t="s">
        <v>3864</v>
      </c>
      <c r="U580" t="s">
        <v>2221</v>
      </c>
      <c r="V580" t="s">
        <v>2136</v>
      </c>
      <c r="W580">
        <v>89</v>
      </c>
      <c r="X580">
        <v>1</v>
      </c>
      <c r="Y580" t="s">
        <v>3865</v>
      </c>
    </row>
    <row r="581" spans="1:25">
      <c r="A581" t="s">
        <v>4529</v>
      </c>
      <c r="B581" t="s">
        <v>4530</v>
      </c>
      <c r="C581" t="s">
        <v>3017</v>
      </c>
      <c r="D581" t="s">
        <v>4531</v>
      </c>
      <c r="E581">
        <v>112</v>
      </c>
      <c r="F581" t="s">
        <v>4507</v>
      </c>
      <c r="G581" t="s">
        <v>4508</v>
      </c>
      <c r="H581" t="s">
        <v>158</v>
      </c>
      <c r="I581">
        <v>50</v>
      </c>
      <c r="J581">
        <v>0</v>
      </c>
      <c r="K581">
        <v>1</v>
      </c>
      <c r="L581">
        <v>1</v>
      </c>
      <c r="M581">
        <v>0</v>
      </c>
      <c r="N581">
        <v>0</v>
      </c>
      <c r="O581">
        <v>0</v>
      </c>
      <c r="P581">
        <v>1</v>
      </c>
      <c r="Q581" t="s">
        <v>4508</v>
      </c>
      <c r="R581">
        <v>0</v>
      </c>
      <c r="S581">
        <v>1</v>
      </c>
      <c r="T581" t="s">
        <v>3864</v>
      </c>
      <c r="U581" t="s">
        <v>2221</v>
      </c>
      <c r="V581" t="s">
        <v>2136</v>
      </c>
      <c r="W581">
        <v>78</v>
      </c>
      <c r="X581">
        <v>1</v>
      </c>
      <c r="Y581" t="s">
        <v>3865</v>
      </c>
    </row>
    <row r="582" spans="1:25">
      <c r="A582" t="s">
        <v>4532</v>
      </c>
      <c r="B582" t="s">
        <v>4533</v>
      </c>
      <c r="C582" t="s">
        <v>2432</v>
      </c>
      <c r="D582" t="s">
        <v>4534</v>
      </c>
      <c r="E582">
        <v>116</v>
      </c>
      <c r="F582" t="s">
        <v>3854</v>
      </c>
      <c r="G582" t="s">
        <v>3855</v>
      </c>
      <c r="H582" t="s">
        <v>158</v>
      </c>
      <c r="I582">
        <v>50</v>
      </c>
      <c r="J582">
        <v>0</v>
      </c>
      <c r="K582">
        <v>1</v>
      </c>
      <c r="L582">
        <v>0</v>
      </c>
      <c r="M582">
        <v>0</v>
      </c>
      <c r="N582">
        <v>0</v>
      </c>
      <c r="Q582" t="s">
        <v>3855</v>
      </c>
      <c r="R582">
        <v>0</v>
      </c>
      <c r="S582">
        <v>1</v>
      </c>
      <c r="T582" t="s">
        <v>3864</v>
      </c>
      <c r="U582" t="s">
        <v>2221</v>
      </c>
      <c r="V582" t="s">
        <v>2307</v>
      </c>
      <c r="W582">
        <v>109</v>
      </c>
      <c r="X582">
        <v>1</v>
      </c>
      <c r="Y582" t="s">
        <v>3865</v>
      </c>
    </row>
    <row r="583" spans="1:25">
      <c r="A583" t="s">
        <v>4535</v>
      </c>
      <c r="B583" t="s">
        <v>4536</v>
      </c>
      <c r="C583" t="s">
        <v>2679</v>
      </c>
      <c r="D583" t="s">
        <v>2230</v>
      </c>
      <c r="E583">
        <v>0</v>
      </c>
      <c r="F583" t="s">
        <v>3854</v>
      </c>
      <c r="G583" t="s">
        <v>3855</v>
      </c>
      <c r="H583" t="s">
        <v>158</v>
      </c>
      <c r="I583">
        <v>40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 t="s">
        <v>3855</v>
      </c>
      <c r="R583">
        <v>0</v>
      </c>
      <c r="S583">
        <v>0</v>
      </c>
      <c r="T583" t="s">
        <v>4748</v>
      </c>
      <c r="U583" t="s">
        <v>2221</v>
      </c>
      <c r="V583" t="s">
        <v>2680</v>
      </c>
      <c r="W583">
        <v>0</v>
      </c>
      <c r="X583">
        <v>0</v>
      </c>
      <c r="Y583" t="s">
        <v>3865</v>
      </c>
    </row>
    <row r="584" spans="1:25">
      <c r="A584" t="s">
        <v>4537</v>
      </c>
      <c r="B584" t="s">
        <v>4538</v>
      </c>
      <c r="C584" t="s">
        <v>4539</v>
      </c>
      <c r="D584" t="s">
        <v>4540</v>
      </c>
      <c r="E584">
        <v>143</v>
      </c>
      <c r="F584" t="s">
        <v>3849</v>
      </c>
      <c r="G584" t="s">
        <v>3850</v>
      </c>
      <c r="H584" t="s">
        <v>157</v>
      </c>
      <c r="I584">
        <v>50</v>
      </c>
      <c r="J584">
        <v>1</v>
      </c>
      <c r="K584">
        <v>1</v>
      </c>
      <c r="L584">
        <v>1</v>
      </c>
      <c r="M584">
        <v>0</v>
      </c>
      <c r="N584">
        <v>1</v>
      </c>
      <c r="O584">
        <v>1</v>
      </c>
      <c r="P584">
        <v>1</v>
      </c>
      <c r="Q584" t="s">
        <v>3850</v>
      </c>
      <c r="R584">
        <v>0</v>
      </c>
      <c r="S584">
        <v>1</v>
      </c>
      <c r="T584" t="s">
        <v>3864</v>
      </c>
      <c r="U584" t="s">
        <v>2221</v>
      </c>
      <c r="V584" t="s">
        <v>2137</v>
      </c>
      <c r="W584">
        <v>88</v>
      </c>
      <c r="X584">
        <v>1</v>
      </c>
      <c r="Y584" t="s">
        <v>3246</v>
      </c>
    </row>
    <row r="585" spans="1:25">
      <c r="A585" t="s">
        <v>4541</v>
      </c>
      <c r="B585" t="s">
        <v>4542</v>
      </c>
      <c r="C585" t="s">
        <v>2237</v>
      </c>
      <c r="D585" t="s">
        <v>4543</v>
      </c>
      <c r="E585">
        <v>158</v>
      </c>
      <c r="F585" t="s">
        <v>3062</v>
      </c>
      <c r="G585" t="s">
        <v>3063</v>
      </c>
      <c r="H585" t="s">
        <v>156</v>
      </c>
      <c r="I585">
        <v>50</v>
      </c>
      <c r="J585">
        <v>1</v>
      </c>
      <c r="K585">
        <v>1</v>
      </c>
      <c r="L585">
        <v>1</v>
      </c>
      <c r="M585">
        <v>0</v>
      </c>
      <c r="N585">
        <v>1</v>
      </c>
      <c r="O585">
        <v>1</v>
      </c>
      <c r="P585">
        <v>1</v>
      </c>
      <c r="Q585" t="s">
        <v>3063</v>
      </c>
      <c r="R585">
        <v>0</v>
      </c>
      <c r="S585">
        <v>1</v>
      </c>
      <c r="T585" t="s">
        <v>4749</v>
      </c>
      <c r="U585" t="s">
        <v>2221</v>
      </c>
      <c r="V585" t="s">
        <v>2223</v>
      </c>
      <c r="W585">
        <v>51</v>
      </c>
      <c r="X585">
        <v>1</v>
      </c>
      <c r="Y585" t="s">
        <v>2920</v>
      </c>
    </row>
    <row r="586" spans="1:25">
      <c r="A586" t="s">
        <v>4544</v>
      </c>
      <c r="B586" t="s">
        <v>4545</v>
      </c>
      <c r="C586" t="s">
        <v>4546</v>
      </c>
      <c r="D586" t="s">
        <v>4547</v>
      </c>
      <c r="E586">
        <v>177</v>
      </c>
      <c r="F586" t="s">
        <v>3062</v>
      </c>
      <c r="G586" t="s">
        <v>3063</v>
      </c>
      <c r="H586" t="s">
        <v>156</v>
      </c>
      <c r="I586">
        <v>50</v>
      </c>
      <c r="J586">
        <v>1</v>
      </c>
      <c r="K586">
        <v>1</v>
      </c>
      <c r="L586">
        <v>1</v>
      </c>
      <c r="M586">
        <v>0</v>
      </c>
      <c r="N586">
        <v>1</v>
      </c>
      <c r="O586">
        <v>1</v>
      </c>
      <c r="P586">
        <v>1</v>
      </c>
      <c r="Q586" t="s">
        <v>3063</v>
      </c>
      <c r="R586">
        <v>0</v>
      </c>
      <c r="S586">
        <v>1</v>
      </c>
      <c r="T586" t="s">
        <v>4749</v>
      </c>
      <c r="U586" t="s">
        <v>2224</v>
      </c>
      <c r="V586" t="s">
        <v>2244</v>
      </c>
      <c r="W586">
        <v>75</v>
      </c>
      <c r="X586">
        <v>1</v>
      </c>
      <c r="Y586" t="s">
        <v>2920</v>
      </c>
    </row>
    <row r="587" spans="1:25">
      <c r="A587" t="s">
        <v>4548</v>
      </c>
      <c r="B587" t="s">
        <v>4549</v>
      </c>
      <c r="C587" t="s">
        <v>4546</v>
      </c>
      <c r="D587" t="s">
        <v>4547</v>
      </c>
      <c r="E587">
        <v>177</v>
      </c>
      <c r="F587" t="s">
        <v>3062</v>
      </c>
      <c r="G587" t="s">
        <v>3063</v>
      </c>
      <c r="H587" t="s">
        <v>156</v>
      </c>
      <c r="I587">
        <v>50</v>
      </c>
      <c r="J587">
        <v>1</v>
      </c>
      <c r="K587">
        <v>1</v>
      </c>
      <c r="L587">
        <v>1</v>
      </c>
      <c r="M587">
        <v>0</v>
      </c>
      <c r="N587">
        <v>1</v>
      </c>
      <c r="O587">
        <v>1</v>
      </c>
      <c r="P587">
        <v>1</v>
      </c>
      <c r="Q587" t="s">
        <v>3063</v>
      </c>
      <c r="R587">
        <v>0</v>
      </c>
      <c r="S587">
        <v>1</v>
      </c>
      <c r="T587" t="s">
        <v>4749</v>
      </c>
      <c r="U587" t="s">
        <v>2224</v>
      </c>
      <c r="V587" t="s">
        <v>2244</v>
      </c>
      <c r="W587">
        <v>75</v>
      </c>
      <c r="X587">
        <v>1</v>
      </c>
      <c r="Y587" t="s">
        <v>2920</v>
      </c>
    </row>
    <row r="588" spans="1:25">
      <c r="A588" t="s">
        <v>4550</v>
      </c>
      <c r="B588" t="s">
        <v>4551</v>
      </c>
      <c r="C588" t="s">
        <v>2318</v>
      </c>
      <c r="D588" t="s">
        <v>4552</v>
      </c>
      <c r="E588">
        <v>55</v>
      </c>
      <c r="F588" t="s">
        <v>3062</v>
      </c>
      <c r="G588" t="s">
        <v>3063</v>
      </c>
      <c r="H588" t="s">
        <v>156</v>
      </c>
      <c r="I588">
        <v>50</v>
      </c>
      <c r="J588">
        <v>1</v>
      </c>
      <c r="K588">
        <v>1</v>
      </c>
      <c r="L588">
        <v>1</v>
      </c>
      <c r="M588">
        <v>0</v>
      </c>
      <c r="N588">
        <v>1</v>
      </c>
      <c r="O588">
        <v>1</v>
      </c>
      <c r="P588">
        <v>1</v>
      </c>
      <c r="Q588" t="s">
        <v>3063</v>
      </c>
      <c r="R588">
        <v>0</v>
      </c>
      <c r="S588">
        <v>1</v>
      </c>
      <c r="T588" t="s">
        <v>4749</v>
      </c>
      <c r="U588" t="s">
        <v>2221</v>
      </c>
      <c r="V588" t="s">
        <v>2244</v>
      </c>
      <c r="W588">
        <v>25</v>
      </c>
      <c r="X588">
        <v>1</v>
      </c>
      <c r="Y588" t="s">
        <v>2920</v>
      </c>
    </row>
    <row r="589" spans="1:25">
      <c r="A589" t="s">
        <v>4553</v>
      </c>
      <c r="B589" t="s">
        <v>4554</v>
      </c>
      <c r="C589" t="s">
        <v>4555</v>
      </c>
      <c r="D589" t="s">
        <v>2337</v>
      </c>
      <c r="E589">
        <v>174</v>
      </c>
      <c r="F589" t="s">
        <v>3062</v>
      </c>
      <c r="G589" t="s">
        <v>3063</v>
      </c>
      <c r="H589" t="s">
        <v>156</v>
      </c>
      <c r="I589">
        <v>50</v>
      </c>
      <c r="J589">
        <v>1</v>
      </c>
      <c r="K589">
        <v>1</v>
      </c>
      <c r="L589">
        <v>1</v>
      </c>
      <c r="M589">
        <v>0</v>
      </c>
      <c r="N589">
        <v>1</v>
      </c>
      <c r="O589">
        <v>1</v>
      </c>
      <c r="P589">
        <v>1</v>
      </c>
      <c r="Q589" t="s">
        <v>3063</v>
      </c>
      <c r="R589">
        <v>0</v>
      </c>
      <c r="S589">
        <v>1</v>
      </c>
      <c r="T589" t="s">
        <v>4749</v>
      </c>
      <c r="U589" t="s">
        <v>2221</v>
      </c>
      <c r="V589" t="s">
        <v>2235</v>
      </c>
      <c r="W589">
        <v>116</v>
      </c>
      <c r="X589">
        <v>1</v>
      </c>
      <c r="Y589" t="s">
        <v>2920</v>
      </c>
    </row>
    <row r="590" spans="1:25">
      <c r="A590" t="s">
        <v>4556</v>
      </c>
      <c r="B590" t="s">
        <v>4557</v>
      </c>
      <c r="C590" t="s">
        <v>2532</v>
      </c>
      <c r="D590" t="s">
        <v>4558</v>
      </c>
      <c r="E590">
        <v>172</v>
      </c>
      <c r="F590" t="s">
        <v>4314</v>
      </c>
      <c r="G590" t="s">
        <v>4315</v>
      </c>
      <c r="H590" t="s">
        <v>159</v>
      </c>
      <c r="I590">
        <v>50</v>
      </c>
      <c r="J590">
        <v>0</v>
      </c>
      <c r="K590">
        <v>1</v>
      </c>
      <c r="L590">
        <v>0</v>
      </c>
      <c r="M590">
        <v>0</v>
      </c>
      <c r="N590">
        <v>0</v>
      </c>
      <c r="O590">
        <v>0</v>
      </c>
      <c r="P590">
        <v>0</v>
      </c>
      <c r="Q590" t="s">
        <v>4315</v>
      </c>
      <c r="R590">
        <v>0</v>
      </c>
      <c r="S590">
        <v>0</v>
      </c>
      <c r="T590" t="s">
        <v>5291</v>
      </c>
      <c r="U590" t="s">
        <v>2221</v>
      </c>
      <c r="V590" t="s">
        <v>2370</v>
      </c>
      <c r="W590">
        <v>128</v>
      </c>
      <c r="X590">
        <v>0</v>
      </c>
      <c r="Y590" t="s">
        <v>5004</v>
      </c>
    </row>
    <row r="591" spans="1:25">
      <c r="A591" t="s">
        <v>4559</v>
      </c>
      <c r="B591" t="s">
        <v>4560</v>
      </c>
      <c r="C591" t="s">
        <v>2532</v>
      </c>
      <c r="D591" t="s">
        <v>2820</v>
      </c>
      <c r="E591">
        <v>172</v>
      </c>
      <c r="F591" t="s">
        <v>4314</v>
      </c>
      <c r="G591" t="s">
        <v>4315</v>
      </c>
      <c r="H591" t="s">
        <v>159</v>
      </c>
      <c r="I591">
        <v>50</v>
      </c>
      <c r="J591">
        <v>0</v>
      </c>
      <c r="K591">
        <v>1</v>
      </c>
      <c r="L591">
        <v>0</v>
      </c>
      <c r="M591">
        <v>0</v>
      </c>
      <c r="N591">
        <v>0</v>
      </c>
      <c r="O591">
        <v>0</v>
      </c>
      <c r="P591">
        <v>0</v>
      </c>
      <c r="Q591" t="s">
        <v>4315</v>
      </c>
      <c r="R591">
        <v>0</v>
      </c>
      <c r="S591">
        <v>0</v>
      </c>
      <c r="T591" t="s">
        <v>5291</v>
      </c>
      <c r="U591" t="s">
        <v>2221</v>
      </c>
      <c r="V591" t="s">
        <v>2370</v>
      </c>
      <c r="W591">
        <v>128</v>
      </c>
      <c r="X591">
        <v>0</v>
      </c>
      <c r="Y591" t="s">
        <v>5004</v>
      </c>
    </row>
    <row r="592" spans="1:25">
      <c r="A592" t="s">
        <v>4561</v>
      </c>
      <c r="B592" t="s">
        <v>4562</v>
      </c>
      <c r="C592" t="s">
        <v>2611</v>
      </c>
      <c r="D592" t="s">
        <v>4297</v>
      </c>
      <c r="E592">
        <v>180</v>
      </c>
      <c r="F592" t="s">
        <v>4314</v>
      </c>
      <c r="G592" t="s">
        <v>4315</v>
      </c>
      <c r="H592" t="s">
        <v>159</v>
      </c>
      <c r="I592">
        <v>45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 t="s">
        <v>4315</v>
      </c>
      <c r="R592">
        <v>0</v>
      </c>
      <c r="S592">
        <v>0</v>
      </c>
      <c r="T592" t="s">
        <v>5291</v>
      </c>
      <c r="U592" t="s">
        <v>2221</v>
      </c>
      <c r="V592" t="s">
        <v>2226</v>
      </c>
      <c r="W592">
        <v>104</v>
      </c>
      <c r="X592">
        <v>0</v>
      </c>
      <c r="Y592" t="s">
        <v>5004</v>
      </c>
    </row>
    <row r="593" spans="1:25">
      <c r="A593" t="s">
        <v>4563</v>
      </c>
      <c r="B593" t="s">
        <v>4564</v>
      </c>
      <c r="C593" t="s">
        <v>2611</v>
      </c>
      <c r="D593" t="s">
        <v>4300</v>
      </c>
      <c r="E593">
        <v>180</v>
      </c>
      <c r="F593" t="s">
        <v>4314</v>
      </c>
      <c r="G593" t="s">
        <v>4315</v>
      </c>
      <c r="H593" t="s">
        <v>159</v>
      </c>
      <c r="I593">
        <v>45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 t="s">
        <v>4315</v>
      </c>
      <c r="R593">
        <v>0</v>
      </c>
      <c r="S593">
        <v>0</v>
      </c>
      <c r="T593" t="s">
        <v>5291</v>
      </c>
      <c r="U593" t="s">
        <v>2221</v>
      </c>
      <c r="V593" t="s">
        <v>2226</v>
      </c>
      <c r="W593">
        <v>104</v>
      </c>
      <c r="X593">
        <v>0</v>
      </c>
      <c r="Y593" t="s">
        <v>5004</v>
      </c>
    </row>
    <row r="594" spans="1:25">
      <c r="A594" t="s">
        <v>4565</v>
      </c>
      <c r="B594" t="s">
        <v>4566</v>
      </c>
      <c r="C594" t="s">
        <v>4567</v>
      </c>
      <c r="D594" t="s">
        <v>4303</v>
      </c>
      <c r="E594">
        <v>135</v>
      </c>
      <c r="F594" t="s">
        <v>4314</v>
      </c>
      <c r="G594" t="s">
        <v>4315</v>
      </c>
      <c r="H594" t="s">
        <v>159</v>
      </c>
      <c r="I594">
        <v>45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 t="s">
        <v>4315</v>
      </c>
      <c r="R594">
        <v>0</v>
      </c>
      <c r="S594">
        <v>0</v>
      </c>
      <c r="T594" t="s">
        <v>5291</v>
      </c>
      <c r="U594" t="s">
        <v>2221</v>
      </c>
      <c r="V594" t="s">
        <v>2226</v>
      </c>
      <c r="W594">
        <v>78</v>
      </c>
      <c r="X594">
        <v>0</v>
      </c>
      <c r="Y594" t="s">
        <v>5004</v>
      </c>
    </row>
    <row r="595" spans="1:25">
      <c r="A595" t="s">
        <v>4568</v>
      </c>
      <c r="B595" t="s">
        <v>4569</v>
      </c>
      <c r="C595" t="s">
        <v>4567</v>
      </c>
      <c r="D595" t="s">
        <v>4306</v>
      </c>
      <c r="E595">
        <v>135</v>
      </c>
      <c r="F595" t="s">
        <v>4314</v>
      </c>
      <c r="G595" t="s">
        <v>4315</v>
      </c>
      <c r="H595" t="s">
        <v>159</v>
      </c>
      <c r="I595">
        <v>45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 t="s">
        <v>4315</v>
      </c>
      <c r="R595">
        <v>0</v>
      </c>
      <c r="S595">
        <v>0</v>
      </c>
      <c r="T595" t="s">
        <v>5291</v>
      </c>
      <c r="U595" t="s">
        <v>2221</v>
      </c>
      <c r="V595" t="s">
        <v>2226</v>
      </c>
      <c r="W595">
        <v>78</v>
      </c>
      <c r="X595">
        <v>0</v>
      </c>
      <c r="Y595" t="s">
        <v>5004</v>
      </c>
    </row>
    <row r="596" spans="1:25">
      <c r="A596" t="s">
        <v>4570</v>
      </c>
      <c r="B596" t="s">
        <v>4571</v>
      </c>
      <c r="C596" t="s">
        <v>2156</v>
      </c>
      <c r="D596" t="s">
        <v>2296</v>
      </c>
      <c r="E596">
        <v>29</v>
      </c>
      <c r="F596" t="s">
        <v>4814</v>
      </c>
      <c r="G596" t="s">
        <v>4815</v>
      </c>
      <c r="H596" t="s">
        <v>157</v>
      </c>
      <c r="I596">
        <v>50</v>
      </c>
      <c r="J596">
        <v>0</v>
      </c>
      <c r="K596">
        <v>1</v>
      </c>
      <c r="L596">
        <v>1</v>
      </c>
      <c r="M596">
        <v>0</v>
      </c>
      <c r="N596">
        <v>1</v>
      </c>
      <c r="P596">
        <v>1</v>
      </c>
      <c r="Q596" t="s">
        <v>4815</v>
      </c>
      <c r="R596">
        <v>0</v>
      </c>
      <c r="S596">
        <v>0</v>
      </c>
      <c r="T596" t="s">
        <v>4316</v>
      </c>
      <c r="U596" t="s">
        <v>2221</v>
      </c>
      <c r="V596" t="s">
        <v>2140</v>
      </c>
      <c r="W596">
        <v>16</v>
      </c>
      <c r="X596">
        <v>2</v>
      </c>
      <c r="Y596" t="s">
        <v>3246</v>
      </c>
    </row>
    <row r="597" spans="1:25">
      <c r="A597" t="s">
        <v>4574</v>
      </c>
      <c r="B597" t="s">
        <v>4575</v>
      </c>
      <c r="C597" t="s">
        <v>2151</v>
      </c>
      <c r="D597" t="s">
        <v>2295</v>
      </c>
      <c r="E597">
        <v>58</v>
      </c>
      <c r="F597" t="s">
        <v>5006</v>
      </c>
      <c r="G597" t="s">
        <v>5007</v>
      </c>
      <c r="H597" t="s">
        <v>158</v>
      </c>
      <c r="I597">
        <v>50</v>
      </c>
      <c r="J597">
        <v>0</v>
      </c>
      <c r="K597">
        <v>1</v>
      </c>
      <c r="L597">
        <v>1</v>
      </c>
      <c r="M597">
        <v>0</v>
      </c>
      <c r="N597">
        <v>0</v>
      </c>
      <c r="P597">
        <v>1</v>
      </c>
      <c r="Q597" t="s">
        <v>5007</v>
      </c>
      <c r="R597">
        <v>0</v>
      </c>
      <c r="S597">
        <v>0</v>
      </c>
      <c r="T597" t="s">
        <v>4316</v>
      </c>
      <c r="U597" t="s">
        <v>2221</v>
      </c>
      <c r="V597" t="s">
        <v>2140</v>
      </c>
      <c r="W597">
        <v>32</v>
      </c>
      <c r="X597">
        <v>2</v>
      </c>
      <c r="Y597" t="s">
        <v>3865</v>
      </c>
    </row>
    <row r="598" spans="1:25">
      <c r="A598" t="s">
        <v>4576</v>
      </c>
      <c r="B598" t="s">
        <v>4577</v>
      </c>
      <c r="C598" t="s">
        <v>2416</v>
      </c>
      <c r="D598" t="s">
        <v>2271</v>
      </c>
      <c r="E598">
        <v>183</v>
      </c>
      <c r="F598" t="s">
        <v>5006</v>
      </c>
      <c r="G598" t="s">
        <v>5007</v>
      </c>
      <c r="H598" t="s">
        <v>158</v>
      </c>
      <c r="I598">
        <v>50</v>
      </c>
      <c r="J598">
        <v>0</v>
      </c>
      <c r="K598">
        <v>1</v>
      </c>
      <c r="L598">
        <v>0</v>
      </c>
      <c r="M598">
        <v>0</v>
      </c>
      <c r="N598">
        <v>0</v>
      </c>
      <c r="Q598" t="s">
        <v>5007</v>
      </c>
      <c r="R598">
        <v>0</v>
      </c>
      <c r="S598">
        <v>0</v>
      </c>
      <c r="T598" t="s">
        <v>4316</v>
      </c>
      <c r="U598" t="s">
        <v>2221</v>
      </c>
      <c r="V598" t="s">
        <v>2261</v>
      </c>
      <c r="W598">
        <v>115</v>
      </c>
      <c r="X598">
        <v>1</v>
      </c>
      <c r="Y598" t="s">
        <v>3865</v>
      </c>
    </row>
    <row r="599" spans="1:25">
      <c r="A599" t="s">
        <v>4578</v>
      </c>
      <c r="B599" t="s">
        <v>4579</v>
      </c>
      <c r="C599" t="s">
        <v>2302</v>
      </c>
      <c r="D599" t="s">
        <v>2270</v>
      </c>
      <c r="E599">
        <v>184</v>
      </c>
      <c r="F599" t="s">
        <v>5006</v>
      </c>
      <c r="G599" t="s">
        <v>5007</v>
      </c>
      <c r="H599" t="s">
        <v>158</v>
      </c>
      <c r="I599">
        <v>50</v>
      </c>
      <c r="J599">
        <v>0</v>
      </c>
      <c r="K599">
        <v>1</v>
      </c>
      <c r="L599">
        <v>0</v>
      </c>
      <c r="M599">
        <v>0</v>
      </c>
      <c r="N599">
        <v>0</v>
      </c>
      <c r="Q599" t="s">
        <v>5007</v>
      </c>
      <c r="R599">
        <v>0</v>
      </c>
      <c r="S599">
        <v>0</v>
      </c>
      <c r="T599" t="s">
        <v>4316</v>
      </c>
      <c r="U599" t="s">
        <v>2221</v>
      </c>
      <c r="V599" t="s">
        <v>2261</v>
      </c>
      <c r="W599">
        <v>117</v>
      </c>
      <c r="X599">
        <v>1</v>
      </c>
      <c r="Y599" t="s">
        <v>3865</v>
      </c>
    </row>
    <row r="600" spans="1:25">
      <c r="A600" t="s">
        <v>4580</v>
      </c>
      <c r="B600" t="s">
        <v>4581</v>
      </c>
      <c r="C600" t="s">
        <v>2156</v>
      </c>
      <c r="D600" t="s">
        <v>2283</v>
      </c>
      <c r="E600">
        <v>29</v>
      </c>
      <c r="F600" t="s">
        <v>5006</v>
      </c>
      <c r="G600" t="s">
        <v>5007</v>
      </c>
      <c r="H600" t="s">
        <v>158</v>
      </c>
      <c r="I600">
        <v>50</v>
      </c>
      <c r="J600">
        <v>0</v>
      </c>
      <c r="K600">
        <v>1</v>
      </c>
      <c r="L600">
        <v>1</v>
      </c>
      <c r="M600">
        <v>0</v>
      </c>
      <c r="N600">
        <v>0</v>
      </c>
      <c r="P600">
        <v>1</v>
      </c>
      <c r="Q600" t="s">
        <v>5007</v>
      </c>
      <c r="R600">
        <v>0</v>
      </c>
      <c r="S600">
        <v>0</v>
      </c>
      <c r="T600" t="s">
        <v>4316</v>
      </c>
      <c r="U600" t="s">
        <v>2221</v>
      </c>
      <c r="V600" t="s">
        <v>2140</v>
      </c>
      <c r="W600">
        <v>16</v>
      </c>
      <c r="X600">
        <v>2</v>
      </c>
      <c r="Y600" t="s">
        <v>3865</v>
      </c>
    </row>
    <row r="601" spans="1:25">
      <c r="A601" t="s">
        <v>4582</v>
      </c>
      <c r="B601" t="s">
        <v>4583</v>
      </c>
      <c r="C601" t="s">
        <v>2274</v>
      </c>
      <c r="D601" t="s">
        <v>2276</v>
      </c>
      <c r="E601">
        <v>166</v>
      </c>
      <c r="F601" t="s">
        <v>5006</v>
      </c>
      <c r="G601" t="s">
        <v>5007</v>
      </c>
      <c r="H601" t="s">
        <v>158</v>
      </c>
      <c r="I601">
        <v>50</v>
      </c>
      <c r="J601">
        <v>0</v>
      </c>
      <c r="K601">
        <v>1</v>
      </c>
      <c r="L601">
        <v>0</v>
      </c>
      <c r="M601">
        <v>0</v>
      </c>
      <c r="N601">
        <v>0</v>
      </c>
      <c r="Q601" t="s">
        <v>5007</v>
      </c>
      <c r="R601">
        <v>0</v>
      </c>
      <c r="S601">
        <v>0</v>
      </c>
      <c r="T601" t="s">
        <v>4316</v>
      </c>
      <c r="U601" t="s">
        <v>2221</v>
      </c>
      <c r="V601" t="s">
        <v>2261</v>
      </c>
      <c r="W601">
        <v>105</v>
      </c>
      <c r="X601">
        <v>1</v>
      </c>
      <c r="Y601" t="s">
        <v>3865</v>
      </c>
    </row>
    <row r="602" spans="1:25">
      <c r="A602" t="s">
        <v>4584</v>
      </c>
      <c r="B602" t="s">
        <v>4585</v>
      </c>
      <c r="C602" t="s">
        <v>2290</v>
      </c>
      <c r="D602" t="s">
        <v>2276</v>
      </c>
      <c r="E602">
        <v>184</v>
      </c>
      <c r="F602" t="s">
        <v>5006</v>
      </c>
      <c r="G602" t="s">
        <v>5007</v>
      </c>
      <c r="H602" t="s">
        <v>158</v>
      </c>
      <c r="I602">
        <v>50</v>
      </c>
      <c r="J602">
        <v>1</v>
      </c>
      <c r="K602">
        <v>1</v>
      </c>
      <c r="L602">
        <v>0</v>
      </c>
      <c r="M602">
        <v>0</v>
      </c>
      <c r="N602">
        <v>0</v>
      </c>
      <c r="O602">
        <v>1</v>
      </c>
      <c r="Q602" t="s">
        <v>5007</v>
      </c>
      <c r="R602">
        <v>0</v>
      </c>
      <c r="S602">
        <v>0</v>
      </c>
      <c r="T602" t="s">
        <v>4316</v>
      </c>
      <c r="U602" t="s">
        <v>2221</v>
      </c>
      <c r="V602" t="s">
        <v>2261</v>
      </c>
      <c r="W602">
        <v>117</v>
      </c>
      <c r="X602">
        <v>1</v>
      </c>
      <c r="Y602" t="s">
        <v>3865</v>
      </c>
    </row>
    <row r="603" spans="1:25">
      <c r="A603" t="s">
        <v>4586</v>
      </c>
      <c r="B603" t="s">
        <v>4587</v>
      </c>
      <c r="C603" t="s">
        <v>2156</v>
      </c>
      <c r="D603" t="s">
        <v>2294</v>
      </c>
      <c r="E603">
        <v>29</v>
      </c>
      <c r="F603" t="s">
        <v>5006</v>
      </c>
      <c r="G603" t="s">
        <v>5007</v>
      </c>
      <c r="H603" t="s">
        <v>158</v>
      </c>
      <c r="I603">
        <v>50</v>
      </c>
      <c r="J603">
        <v>0</v>
      </c>
      <c r="K603">
        <v>1</v>
      </c>
      <c r="L603">
        <v>1</v>
      </c>
      <c r="M603">
        <v>0</v>
      </c>
      <c r="N603">
        <v>0</v>
      </c>
      <c r="P603">
        <v>1</v>
      </c>
      <c r="Q603" t="s">
        <v>5007</v>
      </c>
      <c r="R603">
        <v>0</v>
      </c>
      <c r="S603">
        <v>0</v>
      </c>
      <c r="T603" t="s">
        <v>4316</v>
      </c>
      <c r="U603" t="s">
        <v>2221</v>
      </c>
      <c r="V603" t="s">
        <v>2140</v>
      </c>
      <c r="W603">
        <v>16</v>
      </c>
      <c r="X603">
        <v>2</v>
      </c>
      <c r="Y603" t="s">
        <v>3865</v>
      </c>
    </row>
    <row r="604" spans="1:25">
      <c r="A604" t="s">
        <v>4588</v>
      </c>
      <c r="B604" t="s">
        <v>4589</v>
      </c>
      <c r="C604" t="s">
        <v>2151</v>
      </c>
      <c r="D604" t="s">
        <v>2294</v>
      </c>
      <c r="E604">
        <v>58</v>
      </c>
      <c r="F604" t="s">
        <v>5006</v>
      </c>
      <c r="G604" t="s">
        <v>5007</v>
      </c>
      <c r="H604" t="s">
        <v>158</v>
      </c>
      <c r="I604">
        <v>50</v>
      </c>
      <c r="J604">
        <v>0</v>
      </c>
      <c r="K604">
        <v>1</v>
      </c>
      <c r="L604">
        <v>1</v>
      </c>
      <c r="M604">
        <v>0</v>
      </c>
      <c r="N604">
        <v>0</v>
      </c>
      <c r="P604">
        <v>1</v>
      </c>
      <c r="Q604" t="s">
        <v>5007</v>
      </c>
      <c r="R604">
        <v>0</v>
      </c>
      <c r="S604">
        <v>0</v>
      </c>
      <c r="T604" t="s">
        <v>4316</v>
      </c>
      <c r="U604" t="s">
        <v>2221</v>
      </c>
      <c r="V604" t="s">
        <v>2140</v>
      </c>
      <c r="W604">
        <v>32</v>
      </c>
      <c r="X604">
        <v>2</v>
      </c>
      <c r="Y604" t="s">
        <v>3865</v>
      </c>
    </row>
    <row r="605" spans="1:25">
      <c r="A605" t="s">
        <v>4590</v>
      </c>
      <c r="B605" t="s">
        <v>4591</v>
      </c>
      <c r="C605" t="s">
        <v>4592</v>
      </c>
      <c r="D605" t="s">
        <v>2346</v>
      </c>
      <c r="E605">
        <v>211</v>
      </c>
      <c r="F605" t="s">
        <v>5006</v>
      </c>
      <c r="G605" t="s">
        <v>5007</v>
      </c>
      <c r="H605" t="s">
        <v>158</v>
      </c>
      <c r="I605">
        <v>50</v>
      </c>
      <c r="J605">
        <v>0</v>
      </c>
      <c r="K605">
        <v>1</v>
      </c>
      <c r="L605">
        <v>0</v>
      </c>
      <c r="M605">
        <v>0</v>
      </c>
      <c r="N605">
        <v>0</v>
      </c>
      <c r="Q605" t="s">
        <v>5007</v>
      </c>
      <c r="R605">
        <v>0</v>
      </c>
      <c r="S605">
        <v>0</v>
      </c>
      <c r="T605" t="s">
        <v>4316</v>
      </c>
      <c r="U605" t="s">
        <v>2221</v>
      </c>
      <c r="V605" t="s">
        <v>2340</v>
      </c>
      <c r="W605">
        <v>119</v>
      </c>
      <c r="X605">
        <v>1</v>
      </c>
      <c r="Y605" t="s">
        <v>3865</v>
      </c>
    </row>
    <row r="606" spans="1:25">
      <c r="A606" t="s">
        <v>4593</v>
      </c>
      <c r="B606" t="s">
        <v>4594</v>
      </c>
      <c r="C606" t="s">
        <v>2151</v>
      </c>
      <c r="D606" t="s">
        <v>4595</v>
      </c>
      <c r="E606">
        <v>58</v>
      </c>
      <c r="F606" t="s">
        <v>4572</v>
      </c>
      <c r="G606" t="s">
        <v>4573</v>
      </c>
      <c r="H606" t="s">
        <v>158</v>
      </c>
      <c r="I606">
        <v>50</v>
      </c>
      <c r="J606">
        <v>0</v>
      </c>
      <c r="K606">
        <v>1</v>
      </c>
      <c r="L606">
        <v>1</v>
      </c>
      <c r="M606">
        <v>0</v>
      </c>
      <c r="N606">
        <v>0</v>
      </c>
      <c r="O606">
        <v>0</v>
      </c>
      <c r="P606">
        <v>1</v>
      </c>
      <c r="Q606" t="s">
        <v>4573</v>
      </c>
      <c r="R606">
        <v>0</v>
      </c>
      <c r="S606">
        <v>0</v>
      </c>
      <c r="T606" t="s">
        <v>4316</v>
      </c>
      <c r="U606" t="s">
        <v>2221</v>
      </c>
      <c r="V606" t="s">
        <v>2140</v>
      </c>
      <c r="W606">
        <v>32</v>
      </c>
      <c r="X606">
        <v>2</v>
      </c>
      <c r="Y606" t="s">
        <v>3865</v>
      </c>
    </row>
    <row r="607" spans="1:25">
      <c r="A607" t="s">
        <v>4596</v>
      </c>
      <c r="B607" t="s">
        <v>4597</v>
      </c>
      <c r="C607" t="s">
        <v>2156</v>
      </c>
      <c r="D607" t="s">
        <v>2295</v>
      </c>
      <c r="E607">
        <v>29</v>
      </c>
      <c r="F607" t="s">
        <v>4572</v>
      </c>
      <c r="G607" t="s">
        <v>4573</v>
      </c>
      <c r="H607" t="s">
        <v>158</v>
      </c>
      <c r="I607">
        <v>50</v>
      </c>
      <c r="J607">
        <v>0</v>
      </c>
      <c r="K607">
        <v>1</v>
      </c>
      <c r="L607">
        <v>1</v>
      </c>
      <c r="M607">
        <v>0</v>
      </c>
      <c r="N607">
        <v>0</v>
      </c>
      <c r="O607">
        <v>0</v>
      </c>
      <c r="P607">
        <v>1</v>
      </c>
      <c r="Q607" t="s">
        <v>4573</v>
      </c>
      <c r="R607">
        <v>0</v>
      </c>
      <c r="S607">
        <v>0</v>
      </c>
      <c r="T607" t="s">
        <v>4316</v>
      </c>
      <c r="U607" t="s">
        <v>2221</v>
      </c>
      <c r="V607" t="s">
        <v>2140</v>
      </c>
      <c r="W607">
        <v>16</v>
      </c>
      <c r="X607">
        <v>1</v>
      </c>
      <c r="Y607" t="s">
        <v>3865</v>
      </c>
    </row>
    <row r="608" spans="1:25">
      <c r="A608" t="s">
        <v>4598</v>
      </c>
      <c r="B608" t="s">
        <v>4599</v>
      </c>
      <c r="C608" t="s">
        <v>2423</v>
      </c>
      <c r="D608" t="s">
        <v>2286</v>
      </c>
      <c r="E608">
        <v>165</v>
      </c>
      <c r="F608" t="s">
        <v>4572</v>
      </c>
      <c r="G608" t="s">
        <v>4573</v>
      </c>
      <c r="H608" t="s">
        <v>159</v>
      </c>
      <c r="I608">
        <v>50</v>
      </c>
      <c r="J608">
        <v>0</v>
      </c>
      <c r="K608">
        <v>1</v>
      </c>
      <c r="L608">
        <v>0</v>
      </c>
      <c r="M608">
        <v>0</v>
      </c>
      <c r="N608">
        <v>0</v>
      </c>
      <c r="Q608" t="s">
        <v>4573</v>
      </c>
      <c r="R608">
        <v>0</v>
      </c>
      <c r="S608">
        <v>0</v>
      </c>
      <c r="T608" t="s">
        <v>4316</v>
      </c>
      <c r="U608" t="s">
        <v>2221</v>
      </c>
      <c r="V608" t="s">
        <v>2261</v>
      </c>
      <c r="W608">
        <v>98</v>
      </c>
      <c r="X608">
        <v>1</v>
      </c>
      <c r="Y608" t="s">
        <v>5004</v>
      </c>
    </row>
    <row r="609" spans="1:25">
      <c r="A609" t="s">
        <v>4600</v>
      </c>
      <c r="B609" t="s">
        <v>4601</v>
      </c>
      <c r="C609" t="s">
        <v>2151</v>
      </c>
      <c r="D609" t="s">
        <v>2297</v>
      </c>
      <c r="E609">
        <v>58</v>
      </c>
      <c r="F609" t="s">
        <v>4572</v>
      </c>
      <c r="G609" t="s">
        <v>4573</v>
      </c>
      <c r="H609" t="s">
        <v>158</v>
      </c>
      <c r="I609">
        <v>50</v>
      </c>
      <c r="J609">
        <v>0</v>
      </c>
      <c r="K609">
        <v>1</v>
      </c>
      <c r="L609">
        <v>1</v>
      </c>
      <c r="M609">
        <v>0</v>
      </c>
      <c r="N609">
        <v>0</v>
      </c>
      <c r="O609">
        <v>0</v>
      </c>
      <c r="P609">
        <v>1</v>
      </c>
      <c r="Q609" t="s">
        <v>4573</v>
      </c>
      <c r="R609">
        <v>0</v>
      </c>
      <c r="S609">
        <v>0</v>
      </c>
      <c r="T609" t="s">
        <v>4316</v>
      </c>
      <c r="U609" t="s">
        <v>2221</v>
      </c>
      <c r="V609" t="s">
        <v>2140</v>
      </c>
      <c r="W609">
        <v>32</v>
      </c>
      <c r="X609">
        <v>1</v>
      </c>
      <c r="Y609" t="s">
        <v>3865</v>
      </c>
    </row>
    <row r="610" spans="1:25">
      <c r="A610" t="s">
        <v>4602</v>
      </c>
      <c r="B610" t="s">
        <v>4603</v>
      </c>
      <c r="C610" t="s">
        <v>4604</v>
      </c>
      <c r="D610" t="s">
        <v>2346</v>
      </c>
      <c r="E610">
        <v>192</v>
      </c>
      <c r="F610" t="s">
        <v>4572</v>
      </c>
      <c r="G610" t="s">
        <v>4573</v>
      </c>
      <c r="H610" t="s">
        <v>159</v>
      </c>
      <c r="I610">
        <v>50</v>
      </c>
      <c r="J610">
        <v>0</v>
      </c>
      <c r="K610">
        <v>1</v>
      </c>
      <c r="L610">
        <v>0</v>
      </c>
      <c r="M610">
        <v>0</v>
      </c>
      <c r="N610">
        <v>0</v>
      </c>
      <c r="O610">
        <v>0</v>
      </c>
      <c r="Q610" t="s">
        <v>4573</v>
      </c>
      <c r="R610">
        <v>0</v>
      </c>
      <c r="S610">
        <v>0</v>
      </c>
      <c r="T610" t="s">
        <v>4316</v>
      </c>
      <c r="U610" t="s">
        <v>2221</v>
      </c>
      <c r="V610" t="s">
        <v>2340</v>
      </c>
      <c r="W610">
        <v>107</v>
      </c>
      <c r="X610">
        <v>1</v>
      </c>
      <c r="Y610" t="s">
        <v>5004</v>
      </c>
    </row>
    <row r="611" spans="1:25">
      <c r="A611" t="s">
        <v>4605</v>
      </c>
      <c r="B611" t="s">
        <v>4606</v>
      </c>
      <c r="C611" t="s">
        <v>4607</v>
      </c>
      <c r="D611" t="s">
        <v>2346</v>
      </c>
      <c r="E611">
        <v>196</v>
      </c>
      <c r="F611" t="s">
        <v>4572</v>
      </c>
      <c r="G611" t="s">
        <v>4573</v>
      </c>
      <c r="H611" t="s">
        <v>159</v>
      </c>
      <c r="I611">
        <v>50</v>
      </c>
      <c r="J611">
        <v>0</v>
      </c>
      <c r="K611">
        <v>1</v>
      </c>
      <c r="L611">
        <v>0</v>
      </c>
      <c r="M611">
        <v>0</v>
      </c>
      <c r="N611">
        <v>0</v>
      </c>
      <c r="O611">
        <v>0</v>
      </c>
      <c r="Q611" t="s">
        <v>4573</v>
      </c>
      <c r="R611">
        <v>0</v>
      </c>
      <c r="S611">
        <v>0</v>
      </c>
      <c r="T611" t="s">
        <v>4316</v>
      </c>
      <c r="U611" t="s">
        <v>2221</v>
      </c>
      <c r="V611" t="s">
        <v>2340</v>
      </c>
      <c r="W611">
        <v>111</v>
      </c>
      <c r="X611">
        <v>1</v>
      </c>
      <c r="Y611" t="s">
        <v>5004</v>
      </c>
    </row>
    <row r="612" spans="1:25">
      <c r="A612" t="s">
        <v>4608</v>
      </c>
      <c r="B612" t="s">
        <v>4609</v>
      </c>
      <c r="C612" t="s">
        <v>2274</v>
      </c>
      <c r="D612" t="s">
        <v>2272</v>
      </c>
      <c r="E612">
        <v>166</v>
      </c>
      <c r="F612" t="s">
        <v>4572</v>
      </c>
      <c r="G612" t="s">
        <v>4573</v>
      </c>
      <c r="H612" t="s">
        <v>159</v>
      </c>
      <c r="I612">
        <v>50</v>
      </c>
      <c r="J612">
        <v>0</v>
      </c>
      <c r="K612">
        <v>1</v>
      </c>
      <c r="L612">
        <v>0</v>
      </c>
      <c r="M612">
        <v>0</v>
      </c>
      <c r="N612">
        <v>0</v>
      </c>
      <c r="P612">
        <v>0</v>
      </c>
      <c r="Q612" t="s">
        <v>4573</v>
      </c>
      <c r="R612">
        <v>0</v>
      </c>
      <c r="S612">
        <v>0</v>
      </c>
      <c r="T612" t="s">
        <v>4316</v>
      </c>
      <c r="U612" t="s">
        <v>2221</v>
      </c>
      <c r="V612" t="s">
        <v>2261</v>
      </c>
      <c r="W612">
        <v>105</v>
      </c>
      <c r="X612">
        <v>1</v>
      </c>
      <c r="Y612" t="s">
        <v>5004</v>
      </c>
    </row>
    <row r="613" spans="1:25">
      <c r="A613" t="s">
        <v>4610</v>
      </c>
      <c r="B613" t="s">
        <v>4611</v>
      </c>
      <c r="C613" t="s">
        <v>4612</v>
      </c>
      <c r="D613" t="s">
        <v>2339</v>
      </c>
      <c r="E613">
        <v>168</v>
      </c>
      <c r="F613" t="s">
        <v>4572</v>
      </c>
      <c r="G613" t="s">
        <v>4573</v>
      </c>
      <c r="H613" t="s">
        <v>159</v>
      </c>
      <c r="I613">
        <v>50</v>
      </c>
      <c r="J613">
        <v>0</v>
      </c>
      <c r="K613">
        <v>1</v>
      </c>
      <c r="L613">
        <v>0</v>
      </c>
      <c r="M613">
        <v>0</v>
      </c>
      <c r="N613">
        <v>0</v>
      </c>
      <c r="O613">
        <v>0</v>
      </c>
      <c r="Q613" t="s">
        <v>4573</v>
      </c>
      <c r="R613">
        <v>0</v>
      </c>
      <c r="S613">
        <v>0</v>
      </c>
      <c r="T613" t="s">
        <v>4316</v>
      </c>
      <c r="U613" t="s">
        <v>2221</v>
      </c>
      <c r="V613" t="s">
        <v>2340</v>
      </c>
      <c r="W613">
        <v>97</v>
      </c>
      <c r="X613">
        <v>1</v>
      </c>
      <c r="Y613" t="s">
        <v>5004</v>
      </c>
    </row>
    <row r="614" spans="1:25">
      <c r="A614" t="s">
        <v>4613</v>
      </c>
      <c r="B614" t="s">
        <v>4614</v>
      </c>
      <c r="C614" t="s">
        <v>2156</v>
      </c>
      <c r="D614" t="s">
        <v>4595</v>
      </c>
      <c r="E614">
        <v>29</v>
      </c>
      <c r="F614" t="s">
        <v>4572</v>
      </c>
      <c r="G614" t="s">
        <v>4573</v>
      </c>
      <c r="H614" t="s">
        <v>158</v>
      </c>
      <c r="I614">
        <v>50</v>
      </c>
      <c r="J614">
        <v>0</v>
      </c>
      <c r="K614">
        <v>1</v>
      </c>
      <c r="L614">
        <v>1</v>
      </c>
      <c r="M614">
        <v>0</v>
      </c>
      <c r="N614">
        <v>0</v>
      </c>
      <c r="O614">
        <v>0</v>
      </c>
      <c r="P614">
        <v>1</v>
      </c>
      <c r="Q614" t="s">
        <v>4573</v>
      </c>
      <c r="R614">
        <v>0</v>
      </c>
      <c r="S614">
        <v>0</v>
      </c>
      <c r="T614" t="s">
        <v>4316</v>
      </c>
      <c r="U614" t="s">
        <v>2221</v>
      </c>
      <c r="V614" t="s">
        <v>2140</v>
      </c>
      <c r="W614">
        <v>16</v>
      </c>
      <c r="X614">
        <v>1</v>
      </c>
      <c r="Y614" t="s">
        <v>3865</v>
      </c>
    </row>
    <row r="615" spans="1:25">
      <c r="A615" t="s">
        <v>4615</v>
      </c>
      <c r="B615" t="s">
        <v>4616</v>
      </c>
      <c r="C615" t="s">
        <v>2151</v>
      </c>
      <c r="D615" t="s">
        <v>2350</v>
      </c>
      <c r="E615">
        <v>58</v>
      </c>
      <c r="F615" t="s">
        <v>4572</v>
      </c>
      <c r="G615" t="s">
        <v>4573</v>
      </c>
      <c r="H615" t="s">
        <v>158</v>
      </c>
      <c r="I615">
        <v>50</v>
      </c>
      <c r="J615">
        <v>0</v>
      </c>
      <c r="K615">
        <v>1</v>
      </c>
      <c r="L615">
        <v>1</v>
      </c>
      <c r="M615">
        <v>0</v>
      </c>
      <c r="N615">
        <v>0</v>
      </c>
      <c r="O615">
        <v>0</v>
      </c>
      <c r="P615">
        <v>1</v>
      </c>
      <c r="Q615" t="s">
        <v>4573</v>
      </c>
      <c r="R615">
        <v>0</v>
      </c>
      <c r="S615">
        <v>0</v>
      </c>
      <c r="T615" t="s">
        <v>4316</v>
      </c>
      <c r="U615" t="s">
        <v>2221</v>
      </c>
      <c r="V615" t="s">
        <v>2140</v>
      </c>
      <c r="W615">
        <v>32</v>
      </c>
      <c r="X615">
        <v>1</v>
      </c>
      <c r="Y615" t="s">
        <v>3865</v>
      </c>
    </row>
    <row r="616" spans="1:25">
      <c r="A616" t="s">
        <v>4617</v>
      </c>
      <c r="B616" t="s">
        <v>4618</v>
      </c>
      <c r="C616" t="s">
        <v>2282</v>
      </c>
      <c r="D616" t="s">
        <v>2276</v>
      </c>
      <c r="E616">
        <v>167</v>
      </c>
      <c r="F616" t="s">
        <v>4572</v>
      </c>
      <c r="G616" t="s">
        <v>4573</v>
      </c>
      <c r="H616" t="s">
        <v>158</v>
      </c>
      <c r="I616">
        <v>50</v>
      </c>
      <c r="J616">
        <v>0</v>
      </c>
      <c r="K616">
        <v>1</v>
      </c>
      <c r="L616">
        <v>0</v>
      </c>
      <c r="M616">
        <v>0</v>
      </c>
      <c r="N616">
        <v>0</v>
      </c>
      <c r="O616">
        <v>0</v>
      </c>
      <c r="P616">
        <v>0</v>
      </c>
      <c r="Q616" t="s">
        <v>4573</v>
      </c>
      <c r="R616">
        <v>0</v>
      </c>
      <c r="S616">
        <v>0</v>
      </c>
      <c r="T616" t="s">
        <v>4316</v>
      </c>
      <c r="U616" t="s">
        <v>2221</v>
      </c>
      <c r="V616" t="s">
        <v>2261</v>
      </c>
      <c r="W616">
        <v>107</v>
      </c>
      <c r="X616">
        <v>1</v>
      </c>
      <c r="Y616" t="s">
        <v>3865</v>
      </c>
    </row>
    <row r="617" spans="1:25">
      <c r="A617" t="s">
        <v>4619</v>
      </c>
      <c r="B617" t="s">
        <v>4620</v>
      </c>
      <c r="C617" t="s">
        <v>2156</v>
      </c>
      <c r="D617" t="s">
        <v>2294</v>
      </c>
      <c r="E617">
        <v>29</v>
      </c>
      <c r="F617" t="s">
        <v>4572</v>
      </c>
      <c r="G617" t="s">
        <v>4573</v>
      </c>
      <c r="H617" t="s">
        <v>158</v>
      </c>
      <c r="I617">
        <v>50</v>
      </c>
      <c r="J617">
        <v>0</v>
      </c>
      <c r="K617">
        <v>1</v>
      </c>
      <c r="L617">
        <v>1</v>
      </c>
      <c r="M617">
        <v>0</v>
      </c>
      <c r="N617">
        <v>0</v>
      </c>
      <c r="O617">
        <v>0</v>
      </c>
      <c r="P617">
        <v>1</v>
      </c>
      <c r="Q617" t="s">
        <v>4573</v>
      </c>
      <c r="R617">
        <v>0</v>
      </c>
      <c r="S617">
        <v>0</v>
      </c>
      <c r="T617" t="s">
        <v>4316</v>
      </c>
      <c r="U617" t="s">
        <v>2221</v>
      </c>
      <c r="V617" t="s">
        <v>2140</v>
      </c>
      <c r="W617">
        <v>16</v>
      </c>
      <c r="X617">
        <v>1</v>
      </c>
      <c r="Y617" t="s">
        <v>3865</v>
      </c>
    </row>
    <row r="618" spans="1:25">
      <c r="A618" t="s">
        <v>4621</v>
      </c>
      <c r="B618" t="s">
        <v>4622</v>
      </c>
      <c r="C618" t="s">
        <v>2714</v>
      </c>
      <c r="D618" t="s">
        <v>2276</v>
      </c>
      <c r="E618">
        <v>196</v>
      </c>
      <c r="F618" t="s">
        <v>4572</v>
      </c>
      <c r="G618" t="s">
        <v>4573</v>
      </c>
      <c r="H618" t="s">
        <v>158</v>
      </c>
      <c r="I618">
        <v>50</v>
      </c>
      <c r="J618">
        <v>0</v>
      </c>
      <c r="K618">
        <v>1</v>
      </c>
      <c r="L618">
        <v>0</v>
      </c>
      <c r="M618">
        <v>0</v>
      </c>
      <c r="N618">
        <v>0</v>
      </c>
      <c r="O618">
        <v>0</v>
      </c>
      <c r="Q618" t="s">
        <v>4573</v>
      </c>
      <c r="R618">
        <v>0</v>
      </c>
      <c r="S618">
        <v>0</v>
      </c>
      <c r="T618" t="s">
        <v>4316</v>
      </c>
      <c r="U618" t="s">
        <v>2221</v>
      </c>
      <c r="V618" t="s">
        <v>2261</v>
      </c>
      <c r="W618">
        <v>127</v>
      </c>
      <c r="X618">
        <v>3</v>
      </c>
      <c r="Y618" t="s">
        <v>3865</v>
      </c>
    </row>
    <row r="619" spans="1:25">
      <c r="A619" t="s">
        <v>4623</v>
      </c>
      <c r="B619" t="s">
        <v>4624</v>
      </c>
      <c r="C619" t="s">
        <v>2151</v>
      </c>
      <c r="D619" t="s">
        <v>2293</v>
      </c>
      <c r="E619">
        <v>58</v>
      </c>
      <c r="F619" t="s">
        <v>4572</v>
      </c>
      <c r="G619" t="s">
        <v>4573</v>
      </c>
      <c r="H619" t="s">
        <v>158</v>
      </c>
      <c r="I619">
        <v>50</v>
      </c>
      <c r="J619">
        <v>0</v>
      </c>
      <c r="K619">
        <v>1</v>
      </c>
      <c r="L619">
        <v>1</v>
      </c>
      <c r="M619">
        <v>0</v>
      </c>
      <c r="N619">
        <v>0</v>
      </c>
      <c r="O619">
        <v>0</v>
      </c>
      <c r="P619">
        <v>1</v>
      </c>
      <c r="Q619" t="s">
        <v>4573</v>
      </c>
      <c r="R619">
        <v>0</v>
      </c>
      <c r="S619">
        <v>0</v>
      </c>
      <c r="T619" t="s">
        <v>4316</v>
      </c>
      <c r="U619" t="s">
        <v>2221</v>
      </c>
      <c r="V619" t="s">
        <v>2140</v>
      </c>
      <c r="W619">
        <v>32</v>
      </c>
      <c r="X619">
        <v>1</v>
      </c>
      <c r="Y619" t="s">
        <v>3865</v>
      </c>
    </row>
    <row r="620" spans="1:25">
      <c r="A620" t="s">
        <v>4625</v>
      </c>
      <c r="B620" t="s">
        <v>4626</v>
      </c>
      <c r="C620" t="s">
        <v>2156</v>
      </c>
      <c r="D620" t="s">
        <v>2295</v>
      </c>
      <c r="E620">
        <v>29</v>
      </c>
      <c r="F620" t="s">
        <v>4572</v>
      </c>
      <c r="G620" t="s">
        <v>4573</v>
      </c>
      <c r="H620" t="s">
        <v>158</v>
      </c>
      <c r="I620">
        <v>50</v>
      </c>
      <c r="J620">
        <v>0</v>
      </c>
      <c r="K620">
        <v>1</v>
      </c>
      <c r="L620">
        <v>1</v>
      </c>
      <c r="M620">
        <v>0</v>
      </c>
      <c r="N620">
        <v>0</v>
      </c>
      <c r="O620">
        <v>0</v>
      </c>
      <c r="P620">
        <v>1</v>
      </c>
      <c r="Q620" t="s">
        <v>4573</v>
      </c>
      <c r="R620">
        <v>0</v>
      </c>
      <c r="S620">
        <v>0</v>
      </c>
      <c r="T620" t="s">
        <v>4316</v>
      </c>
      <c r="U620" t="s">
        <v>2221</v>
      </c>
      <c r="V620" t="s">
        <v>2140</v>
      </c>
      <c r="W620">
        <v>16</v>
      </c>
      <c r="X620">
        <v>1</v>
      </c>
      <c r="Y620" t="s">
        <v>3865</v>
      </c>
    </row>
    <row r="621" spans="1:25">
      <c r="A621" t="s">
        <v>4627</v>
      </c>
      <c r="B621" t="s">
        <v>4628</v>
      </c>
      <c r="C621" t="s">
        <v>2151</v>
      </c>
      <c r="D621" t="s">
        <v>2294</v>
      </c>
      <c r="E621">
        <v>58</v>
      </c>
      <c r="F621" t="s">
        <v>4572</v>
      </c>
      <c r="G621" t="s">
        <v>4573</v>
      </c>
      <c r="H621" t="s">
        <v>158</v>
      </c>
      <c r="I621">
        <v>50</v>
      </c>
      <c r="J621">
        <v>0</v>
      </c>
      <c r="K621">
        <v>1</v>
      </c>
      <c r="L621">
        <v>1</v>
      </c>
      <c r="M621">
        <v>0</v>
      </c>
      <c r="N621">
        <v>0</v>
      </c>
      <c r="O621">
        <v>0</v>
      </c>
      <c r="P621">
        <v>1</v>
      </c>
      <c r="Q621" t="s">
        <v>4573</v>
      </c>
      <c r="R621">
        <v>0</v>
      </c>
      <c r="S621">
        <v>0</v>
      </c>
      <c r="T621" t="s">
        <v>4316</v>
      </c>
      <c r="U621" t="s">
        <v>2221</v>
      </c>
      <c r="V621" t="s">
        <v>2140</v>
      </c>
      <c r="W621">
        <v>32</v>
      </c>
      <c r="X621">
        <v>1</v>
      </c>
      <c r="Y621" t="s">
        <v>3865</v>
      </c>
    </row>
    <row r="622" spans="1:25">
      <c r="A622" t="s">
        <v>4629</v>
      </c>
      <c r="B622" t="s">
        <v>4630</v>
      </c>
      <c r="C622" t="s">
        <v>2151</v>
      </c>
      <c r="D622" t="s">
        <v>4595</v>
      </c>
      <c r="E622">
        <v>58</v>
      </c>
      <c r="F622" t="s">
        <v>4572</v>
      </c>
      <c r="G622" t="s">
        <v>4573</v>
      </c>
      <c r="H622" t="s">
        <v>158</v>
      </c>
      <c r="I622">
        <v>50</v>
      </c>
      <c r="J622">
        <v>0</v>
      </c>
      <c r="K622">
        <v>1</v>
      </c>
      <c r="L622">
        <v>1</v>
      </c>
      <c r="M622">
        <v>0</v>
      </c>
      <c r="N622">
        <v>0</v>
      </c>
      <c r="O622">
        <v>0</v>
      </c>
      <c r="P622">
        <v>1</v>
      </c>
      <c r="Q622" t="s">
        <v>4573</v>
      </c>
      <c r="R622">
        <v>0</v>
      </c>
      <c r="S622">
        <v>0</v>
      </c>
      <c r="T622" t="s">
        <v>4316</v>
      </c>
      <c r="U622" t="s">
        <v>2221</v>
      </c>
      <c r="V622" t="s">
        <v>2140</v>
      </c>
      <c r="W622">
        <v>32</v>
      </c>
      <c r="X622">
        <v>1</v>
      </c>
      <c r="Y622" t="s">
        <v>3865</v>
      </c>
    </row>
    <row r="623" spans="1:25">
      <c r="A623" t="s">
        <v>4631</v>
      </c>
      <c r="B623" t="s">
        <v>4632</v>
      </c>
      <c r="C623" t="s">
        <v>4633</v>
      </c>
      <c r="D623" t="s">
        <v>2345</v>
      </c>
      <c r="E623">
        <v>205</v>
      </c>
      <c r="F623" t="s">
        <v>4572</v>
      </c>
      <c r="G623" t="s">
        <v>4573</v>
      </c>
      <c r="H623" t="s">
        <v>158</v>
      </c>
      <c r="I623">
        <v>50</v>
      </c>
      <c r="J623">
        <v>0</v>
      </c>
      <c r="K623">
        <v>1</v>
      </c>
      <c r="L623">
        <v>0</v>
      </c>
      <c r="M623">
        <v>0</v>
      </c>
      <c r="N623">
        <v>0</v>
      </c>
      <c r="O623">
        <v>0</v>
      </c>
      <c r="Q623" t="s">
        <v>4573</v>
      </c>
      <c r="R623">
        <v>0</v>
      </c>
      <c r="S623">
        <v>0</v>
      </c>
      <c r="T623" t="s">
        <v>4316</v>
      </c>
      <c r="U623" t="s">
        <v>2221</v>
      </c>
      <c r="V623" t="s">
        <v>2340</v>
      </c>
      <c r="W623">
        <v>118</v>
      </c>
      <c r="X623">
        <v>2</v>
      </c>
      <c r="Y623" t="s">
        <v>3865</v>
      </c>
    </row>
    <row r="624" spans="1:25">
      <c r="A624" t="s">
        <v>4634</v>
      </c>
      <c r="B624" t="s">
        <v>4635</v>
      </c>
      <c r="C624" t="s">
        <v>2156</v>
      </c>
      <c r="D624" t="s">
        <v>2295</v>
      </c>
      <c r="E624">
        <v>29</v>
      </c>
      <c r="F624" t="s">
        <v>4572</v>
      </c>
      <c r="G624" t="s">
        <v>4573</v>
      </c>
      <c r="H624" t="s">
        <v>158</v>
      </c>
      <c r="I624">
        <v>50</v>
      </c>
      <c r="J624">
        <v>0</v>
      </c>
      <c r="K624">
        <v>1</v>
      </c>
      <c r="L624">
        <v>1</v>
      </c>
      <c r="M624">
        <v>0</v>
      </c>
      <c r="N624">
        <v>0</v>
      </c>
      <c r="O624">
        <v>0</v>
      </c>
      <c r="P624">
        <v>1</v>
      </c>
      <c r="Q624" t="s">
        <v>4573</v>
      </c>
      <c r="R624">
        <v>0</v>
      </c>
      <c r="S624">
        <v>0</v>
      </c>
      <c r="T624" t="s">
        <v>4316</v>
      </c>
      <c r="U624" t="s">
        <v>2221</v>
      </c>
      <c r="V624" t="s">
        <v>2140</v>
      </c>
      <c r="W624">
        <v>16</v>
      </c>
      <c r="X624">
        <v>1</v>
      </c>
      <c r="Y624" t="s">
        <v>3865</v>
      </c>
    </row>
    <row r="625" spans="1:25">
      <c r="A625" t="s">
        <v>4636</v>
      </c>
      <c r="B625" t="s">
        <v>4637</v>
      </c>
      <c r="C625" t="s">
        <v>2151</v>
      </c>
      <c r="D625" t="s">
        <v>2294</v>
      </c>
      <c r="E625">
        <v>58</v>
      </c>
      <c r="F625" t="s">
        <v>4572</v>
      </c>
      <c r="G625" t="s">
        <v>4573</v>
      </c>
      <c r="H625" t="s">
        <v>158</v>
      </c>
      <c r="I625">
        <v>50</v>
      </c>
      <c r="J625">
        <v>0</v>
      </c>
      <c r="K625">
        <v>1</v>
      </c>
      <c r="L625">
        <v>1</v>
      </c>
      <c r="M625">
        <v>0</v>
      </c>
      <c r="N625">
        <v>0</v>
      </c>
      <c r="O625">
        <v>0</v>
      </c>
      <c r="P625">
        <v>1</v>
      </c>
      <c r="Q625" t="s">
        <v>4573</v>
      </c>
      <c r="R625">
        <v>0</v>
      </c>
      <c r="S625">
        <v>0</v>
      </c>
      <c r="T625" t="s">
        <v>4316</v>
      </c>
      <c r="U625" t="s">
        <v>2221</v>
      </c>
      <c r="V625" t="s">
        <v>2140</v>
      </c>
      <c r="W625">
        <v>32</v>
      </c>
      <c r="X625">
        <v>1</v>
      </c>
      <c r="Y625" t="s">
        <v>3865</v>
      </c>
    </row>
    <row r="626" spans="1:25">
      <c r="A626" t="s">
        <v>4638</v>
      </c>
      <c r="B626" t="s">
        <v>4639</v>
      </c>
      <c r="C626" t="s">
        <v>4640</v>
      </c>
      <c r="D626" t="s">
        <v>2345</v>
      </c>
      <c r="E626">
        <v>305</v>
      </c>
      <c r="F626" t="s">
        <v>4572</v>
      </c>
      <c r="G626" t="s">
        <v>4573</v>
      </c>
      <c r="H626" t="s">
        <v>158</v>
      </c>
      <c r="I626">
        <v>50</v>
      </c>
      <c r="J626">
        <v>0</v>
      </c>
      <c r="K626">
        <v>1</v>
      </c>
      <c r="L626">
        <v>0</v>
      </c>
      <c r="M626">
        <v>0</v>
      </c>
      <c r="N626">
        <v>0</v>
      </c>
      <c r="O626">
        <v>0</v>
      </c>
      <c r="Q626" t="s">
        <v>4573</v>
      </c>
      <c r="R626">
        <v>0</v>
      </c>
      <c r="S626">
        <v>0</v>
      </c>
      <c r="T626" t="s">
        <v>4316</v>
      </c>
      <c r="U626" t="s">
        <v>2221</v>
      </c>
      <c r="V626" t="s">
        <v>2340</v>
      </c>
      <c r="W626">
        <v>184</v>
      </c>
      <c r="X626">
        <v>2</v>
      </c>
      <c r="Y626" t="s">
        <v>3865</v>
      </c>
    </row>
    <row r="627" spans="1:25">
      <c r="A627" t="s">
        <v>4641</v>
      </c>
      <c r="B627" t="s">
        <v>4642</v>
      </c>
      <c r="C627" t="s">
        <v>2274</v>
      </c>
      <c r="D627" t="s">
        <v>2286</v>
      </c>
      <c r="E627">
        <v>166</v>
      </c>
      <c r="F627" t="s">
        <v>4572</v>
      </c>
      <c r="G627" t="s">
        <v>4573</v>
      </c>
      <c r="H627" t="s">
        <v>158</v>
      </c>
      <c r="I627">
        <v>50</v>
      </c>
      <c r="J627">
        <v>0</v>
      </c>
      <c r="K627">
        <v>1</v>
      </c>
      <c r="L627">
        <v>0</v>
      </c>
      <c r="M627">
        <v>0</v>
      </c>
      <c r="N627">
        <v>0</v>
      </c>
      <c r="O627">
        <v>0</v>
      </c>
      <c r="Q627" t="s">
        <v>4573</v>
      </c>
      <c r="R627">
        <v>0</v>
      </c>
      <c r="S627">
        <v>0</v>
      </c>
      <c r="T627" t="s">
        <v>4316</v>
      </c>
      <c r="U627" t="s">
        <v>2221</v>
      </c>
      <c r="V627" t="s">
        <v>2261</v>
      </c>
      <c r="W627">
        <v>105</v>
      </c>
      <c r="X627">
        <v>1</v>
      </c>
      <c r="Y627" t="s">
        <v>3865</v>
      </c>
    </row>
    <row r="628" spans="1:25">
      <c r="A628" t="s">
        <v>4643</v>
      </c>
      <c r="B628" t="s">
        <v>4644</v>
      </c>
      <c r="C628" t="s">
        <v>2151</v>
      </c>
      <c r="D628" t="s">
        <v>2297</v>
      </c>
      <c r="E628">
        <v>58</v>
      </c>
      <c r="F628" t="s">
        <v>4572</v>
      </c>
      <c r="G628" t="s">
        <v>4573</v>
      </c>
      <c r="H628" t="s">
        <v>158</v>
      </c>
      <c r="I628">
        <v>50</v>
      </c>
      <c r="J628">
        <v>0</v>
      </c>
      <c r="K628">
        <v>1</v>
      </c>
      <c r="L628">
        <v>1</v>
      </c>
      <c r="M628">
        <v>0</v>
      </c>
      <c r="N628">
        <v>0</v>
      </c>
      <c r="O628">
        <v>0</v>
      </c>
      <c r="P628">
        <v>1</v>
      </c>
      <c r="Q628" t="s">
        <v>4573</v>
      </c>
      <c r="R628">
        <v>0</v>
      </c>
      <c r="S628">
        <v>0</v>
      </c>
      <c r="T628" t="s">
        <v>4316</v>
      </c>
      <c r="U628" t="s">
        <v>2221</v>
      </c>
      <c r="V628" t="s">
        <v>2140</v>
      </c>
      <c r="W628">
        <v>32</v>
      </c>
      <c r="X628">
        <v>1</v>
      </c>
      <c r="Y628" t="s">
        <v>3865</v>
      </c>
    </row>
    <row r="629" spans="1:25">
      <c r="A629" t="s">
        <v>4645</v>
      </c>
      <c r="B629" t="s">
        <v>4646</v>
      </c>
      <c r="C629" t="s">
        <v>2151</v>
      </c>
      <c r="D629" t="s">
        <v>2295</v>
      </c>
      <c r="E629">
        <v>58</v>
      </c>
      <c r="F629" t="s">
        <v>4572</v>
      </c>
      <c r="G629" t="s">
        <v>4573</v>
      </c>
      <c r="H629" t="s">
        <v>158</v>
      </c>
      <c r="I629">
        <v>50</v>
      </c>
      <c r="J629">
        <v>0</v>
      </c>
      <c r="K629">
        <v>1</v>
      </c>
      <c r="L629">
        <v>1</v>
      </c>
      <c r="M629">
        <v>0</v>
      </c>
      <c r="N629">
        <v>0</v>
      </c>
      <c r="O629">
        <v>0</v>
      </c>
      <c r="P629">
        <v>1</v>
      </c>
      <c r="Q629" t="s">
        <v>4573</v>
      </c>
      <c r="R629">
        <v>0</v>
      </c>
      <c r="S629">
        <v>0</v>
      </c>
      <c r="T629" t="s">
        <v>4316</v>
      </c>
      <c r="U629" t="s">
        <v>2221</v>
      </c>
      <c r="V629" t="s">
        <v>2140</v>
      </c>
      <c r="W629">
        <v>32</v>
      </c>
      <c r="X629">
        <v>1</v>
      </c>
      <c r="Y629" t="s">
        <v>3865</v>
      </c>
    </row>
    <row r="630" spans="1:25">
      <c r="A630" t="s">
        <v>4647</v>
      </c>
      <c r="B630" t="s">
        <v>4648</v>
      </c>
      <c r="C630" t="s">
        <v>2292</v>
      </c>
      <c r="D630" t="s">
        <v>2276</v>
      </c>
      <c r="E630">
        <v>167</v>
      </c>
      <c r="F630" t="s">
        <v>6327</v>
      </c>
      <c r="G630" t="s">
        <v>6328</v>
      </c>
      <c r="H630" t="s">
        <v>161</v>
      </c>
      <c r="I630">
        <v>50</v>
      </c>
      <c r="J630">
        <v>0</v>
      </c>
      <c r="K630">
        <v>1</v>
      </c>
      <c r="L630">
        <v>0</v>
      </c>
      <c r="M630">
        <v>0</v>
      </c>
      <c r="N630">
        <v>0</v>
      </c>
      <c r="O630">
        <v>0</v>
      </c>
      <c r="P630">
        <v>0</v>
      </c>
      <c r="Q630" t="s">
        <v>6328</v>
      </c>
      <c r="R630">
        <v>0</v>
      </c>
      <c r="S630">
        <v>0</v>
      </c>
      <c r="T630" t="s">
        <v>4316</v>
      </c>
      <c r="U630" t="s">
        <v>2221</v>
      </c>
      <c r="V630" t="s">
        <v>2261</v>
      </c>
      <c r="W630">
        <v>107</v>
      </c>
      <c r="X630">
        <v>0</v>
      </c>
      <c r="Y630" t="s">
        <v>5975</v>
      </c>
    </row>
    <row r="631" spans="1:25">
      <c r="A631" t="s">
        <v>4649</v>
      </c>
      <c r="B631" t="s">
        <v>4650</v>
      </c>
      <c r="C631" t="s">
        <v>4651</v>
      </c>
      <c r="D631" t="s">
        <v>2286</v>
      </c>
      <c r="E631">
        <v>145</v>
      </c>
      <c r="F631" t="s">
        <v>6327</v>
      </c>
      <c r="G631" t="s">
        <v>6328</v>
      </c>
      <c r="H631" t="s">
        <v>161</v>
      </c>
      <c r="I631">
        <v>50</v>
      </c>
      <c r="J631">
        <v>0</v>
      </c>
      <c r="K631">
        <v>1</v>
      </c>
      <c r="L631">
        <v>0</v>
      </c>
      <c r="M631">
        <v>0</v>
      </c>
      <c r="N631">
        <v>0</v>
      </c>
      <c r="O631">
        <v>0</v>
      </c>
      <c r="P631">
        <v>0</v>
      </c>
      <c r="Q631" t="s">
        <v>6328</v>
      </c>
      <c r="R631">
        <v>0</v>
      </c>
      <c r="S631">
        <v>0</v>
      </c>
      <c r="T631" t="s">
        <v>4316</v>
      </c>
      <c r="U631" t="s">
        <v>2221</v>
      </c>
      <c r="V631" t="s">
        <v>2261</v>
      </c>
      <c r="W631">
        <v>82</v>
      </c>
      <c r="X631">
        <v>0</v>
      </c>
      <c r="Y631" t="s">
        <v>5975</v>
      </c>
    </row>
    <row r="632" spans="1:25">
      <c r="A632" t="s">
        <v>4652</v>
      </c>
      <c r="B632" t="s">
        <v>4653</v>
      </c>
      <c r="C632" t="s">
        <v>2151</v>
      </c>
      <c r="D632" t="s">
        <v>4595</v>
      </c>
      <c r="E632">
        <v>58</v>
      </c>
      <c r="F632" t="s">
        <v>4572</v>
      </c>
      <c r="G632" t="s">
        <v>4573</v>
      </c>
      <c r="H632" t="s">
        <v>158</v>
      </c>
      <c r="I632">
        <v>50</v>
      </c>
      <c r="J632">
        <v>0</v>
      </c>
      <c r="K632">
        <v>1</v>
      </c>
      <c r="L632">
        <v>1</v>
      </c>
      <c r="M632">
        <v>0</v>
      </c>
      <c r="N632">
        <v>0</v>
      </c>
      <c r="O632">
        <v>0</v>
      </c>
      <c r="P632">
        <v>1</v>
      </c>
      <c r="Q632" t="s">
        <v>4573</v>
      </c>
      <c r="R632">
        <v>0</v>
      </c>
      <c r="S632">
        <v>0</v>
      </c>
      <c r="T632" t="s">
        <v>4316</v>
      </c>
      <c r="U632" t="s">
        <v>2221</v>
      </c>
      <c r="V632" t="s">
        <v>2140</v>
      </c>
      <c r="W632">
        <v>32</v>
      </c>
      <c r="X632">
        <v>1</v>
      </c>
      <c r="Y632" t="s">
        <v>3865</v>
      </c>
    </row>
    <row r="633" spans="1:25">
      <c r="A633" t="s">
        <v>4654</v>
      </c>
      <c r="B633" t="s">
        <v>4655</v>
      </c>
      <c r="C633" t="s">
        <v>2282</v>
      </c>
      <c r="D633" t="s">
        <v>2271</v>
      </c>
      <c r="E633">
        <v>167</v>
      </c>
      <c r="F633" t="s">
        <v>6327</v>
      </c>
      <c r="G633" t="s">
        <v>6328</v>
      </c>
      <c r="H633" t="s">
        <v>161</v>
      </c>
      <c r="I633">
        <v>50</v>
      </c>
      <c r="J633">
        <v>0</v>
      </c>
      <c r="K633">
        <v>1</v>
      </c>
      <c r="L633">
        <v>0</v>
      </c>
      <c r="M633">
        <v>0</v>
      </c>
      <c r="N633">
        <v>0</v>
      </c>
      <c r="O633">
        <v>0</v>
      </c>
      <c r="P633">
        <v>0</v>
      </c>
      <c r="Q633" t="s">
        <v>6328</v>
      </c>
      <c r="R633">
        <v>0</v>
      </c>
      <c r="S633">
        <v>0</v>
      </c>
      <c r="T633" t="s">
        <v>4316</v>
      </c>
      <c r="U633" t="s">
        <v>2221</v>
      </c>
      <c r="V633" t="s">
        <v>2261</v>
      </c>
      <c r="W633">
        <v>107</v>
      </c>
      <c r="X633">
        <v>0</v>
      </c>
      <c r="Y633" t="s">
        <v>5975</v>
      </c>
    </row>
    <row r="634" spans="1:25">
      <c r="A634" t="s">
        <v>4656</v>
      </c>
      <c r="B634" t="s">
        <v>4657</v>
      </c>
      <c r="C634" t="s">
        <v>2279</v>
      </c>
      <c r="D634" t="s">
        <v>2270</v>
      </c>
      <c r="E634">
        <v>166</v>
      </c>
      <c r="F634" t="s">
        <v>6327</v>
      </c>
      <c r="G634" t="s">
        <v>6328</v>
      </c>
      <c r="H634" t="s">
        <v>161</v>
      </c>
      <c r="I634">
        <v>50</v>
      </c>
      <c r="J634">
        <v>0</v>
      </c>
      <c r="K634">
        <v>1</v>
      </c>
      <c r="L634">
        <v>0</v>
      </c>
      <c r="M634">
        <v>0</v>
      </c>
      <c r="N634">
        <v>0</v>
      </c>
      <c r="O634">
        <v>0</v>
      </c>
      <c r="P634">
        <v>0</v>
      </c>
      <c r="Q634" t="s">
        <v>6328</v>
      </c>
      <c r="R634">
        <v>0</v>
      </c>
      <c r="S634">
        <v>0</v>
      </c>
      <c r="T634" t="s">
        <v>4316</v>
      </c>
      <c r="U634" t="s">
        <v>2221</v>
      </c>
      <c r="V634" t="s">
        <v>2261</v>
      </c>
      <c r="W634">
        <v>105</v>
      </c>
      <c r="X634">
        <v>0</v>
      </c>
      <c r="Y634" t="s">
        <v>5975</v>
      </c>
    </row>
    <row r="635" spans="1:25">
      <c r="A635" t="s">
        <v>4658</v>
      </c>
      <c r="B635" t="s">
        <v>4659</v>
      </c>
      <c r="C635" t="s">
        <v>2151</v>
      </c>
      <c r="D635" t="s">
        <v>2344</v>
      </c>
      <c r="E635">
        <v>58</v>
      </c>
      <c r="F635" t="s">
        <v>4572</v>
      </c>
      <c r="G635" t="s">
        <v>4573</v>
      </c>
      <c r="H635" t="s">
        <v>158</v>
      </c>
      <c r="I635">
        <v>50</v>
      </c>
      <c r="J635">
        <v>0</v>
      </c>
      <c r="K635">
        <v>1</v>
      </c>
      <c r="L635">
        <v>1</v>
      </c>
      <c r="M635">
        <v>0</v>
      </c>
      <c r="N635">
        <v>0</v>
      </c>
      <c r="O635">
        <v>0</v>
      </c>
      <c r="P635">
        <v>1</v>
      </c>
      <c r="Q635" t="s">
        <v>4573</v>
      </c>
      <c r="R635">
        <v>0</v>
      </c>
      <c r="S635">
        <v>0</v>
      </c>
      <c r="T635" t="s">
        <v>4316</v>
      </c>
      <c r="U635" t="s">
        <v>2221</v>
      </c>
      <c r="V635" t="s">
        <v>2140</v>
      </c>
      <c r="W635">
        <v>32</v>
      </c>
      <c r="X635">
        <v>1</v>
      </c>
      <c r="Y635" t="s">
        <v>3865</v>
      </c>
    </row>
    <row r="636" spans="1:25">
      <c r="A636" t="s">
        <v>4660</v>
      </c>
      <c r="B636" t="s">
        <v>4661</v>
      </c>
      <c r="C636" t="s">
        <v>4662</v>
      </c>
      <c r="D636" t="s">
        <v>2408</v>
      </c>
      <c r="E636">
        <v>174</v>
      </c>
      <c r="F636" t="s">
        <v>6327</v>
      </c>
      <c r="G636" t="s">
        <v>6328</v>
      </c>
      <c r="H636" t="s">
        <v>161</v>
      </c>
      <c r="I636">
        <v>50</v>
      </c>
      <c r="J636">
        <v>0</v>
      </c>
      <c r="K636">
        <v>1</v>
      </c>
      <c r="L636">
        <v>0</v>
      </c>
      <c r="M636">
        <v>0</v>
      </c>
      <c r="N636">
        <v>0</v>
      </c>
      <c r="O636">
        <v>0</v>
      </c>
      <c r="P636">
        <v>0</v>
      </c>
      <c r="Q636" t="s">
        <v>6328</v>
      </c>
      <c r="R636">
        <v>0</v>
      </c>
      <c r="S636">
        <v>0</v>
      </c>
      <c r="T636" t="s">
        <v>4316</v>
      </c>
      <c r="U636" t="s">
        <v>2221</v>
      </c>
      <c r="V636" t="s">
        <v>2340</v>
      </c>
      <c r="W636">
        <v>103</v>
      </c>
      <c r="X636">
        <v>0</v>
      </c>
      <c r="Y636" t="s">
        <v>5975</v>
      </c>
    </row>
    <row r="637" spans="1:25">
      <c r="A637" t="s">
        <v>4663</v>
      </c>
      <c r="B637" t="s">
        <v>4664</v>
      </c>
      <c r="C637" t="s">
        <v>2282</v>
      </c>
      <c r="D637" t="s">
        <v>2271</v>
      </c>
      <c r="E637">
        <v>167</v>
      </c>
      <c r="F637" t="s">
        <v>6327</v>
      </c>
      <c r="G637" t="s">
        <v>6328</v>
      </c>
      <c r="H637" t="s">
        <v>161</v>
      </c>
      <c r="I637">
        <v>50</v>
      </c>
      <c r="J637">
        <v>0</v>
      </c>
      <c r="K637">
        <v>1</v>
      </c>
      <c r="L637">
        <v>0</v>
      </c>
      <c r="M637">
        <v>0</v>
      </c>
      <c r="N637">
        <v>0</v>
      </c>
      <c r="O637">
        <v>0</v>
      </c>
      <c r="P637">
        <v>0</v>
      </c>
      <c r="Q637" t="s">
        <v>6328</v>
      </c>
      <c r="R637">
        <v>0</v>
      </c>
      <c r="S637">
        <v>0</v>
      </c>
      <c r="T637" t="s">
        <v>4316</v>
      </c>
      <c r="U637" t="s">
        <v>2221</v>
      </c>
      <c r="V637" t="s">
        <v>2261</v>
      </c>
      <c r="W637">
        <v>107</v>
      </c>
      <c r="X637">
        <v>0</v>
      </c>
      <c r="Y637" t="s">
        <v>5975</v>
      </c>
    </row>
    <row r="638" spans="1:25">
      <c r="A638" t="s">
        <v>4665</v>
      </c>
      <c r="B638" t="s">
        <v>4666</v>
      </c>
      <c r="C638" t="s">
        <v>2156</v>
      </c>
      <c r="D638" t="s">
        <v>2295</v>
      </c>
      <c r="E638">
        <v>29</v>
      </c>
      <c r="F638" t="s">
        <v>4572</v>
      </c>
      <c r="G638" t="s">
        <v>4573</v>
      </c>
      <c r="H638" t="s">
        <v>158</v>
      </c>
      <c r="I638">
        <v>50</v>
      </c>
      <c r="J638">
        <v>0</v>
      </c>
      <c r="K638">
        <v>1</v>
      </c>
      <c r="L638">
        <v>1</v>
      </c>
      <c r="M638">
        <v>0</v>
      </c>
      <c r="N638">
        <v>0</v>
      </c>
      <c r="O638">
        <v>0</v>
      </c>
      <c r="P638">
        <v>1</v>
      </c>
      <c r="Q638" t="s">
        <v>4573</v>
      </c>
      <c r="R638">
        <v>0</v>
      </c>
      <c r="S638">
        <v>0</v>
      </c>
      <c r="T638" t="s">
        <v>4316</v>
      </c>
      <c r="U638" t="s">
        <v>2221</v>
      </c>
      <c r="V638" t="s">
        <v>2140</v>
      </c>
      <c r="W638">
        <v>16</v>
      </c>
      <c r="X638">
        <v>1</v>
      </c>
      <c r="Y638" t="s">
        <v>3865</v>
      </c>
    </row>
    <row r="639" spans="1:25">
      <c r="A639" t="s">
        <v>4667</v>
      </c>
      <c r="B639" t="s">
        <v>4668</v>
      </c>
      <c r="C639" t="s">
        <v>2279</v>
      </c>
      <c r="D639" t="s">
        <v>2272</v>
      </c>
      <c r="E639">
        <v>166</v>
      </c>
      <c r="F639" t="s">
        <v>4572</v>
      </c>
      <c r="G639" t="s">
        <v>4573</v>
      </c>
      <c r="H639" t="s">
        <v>158</v>
      </c>
      <c r="I639">
        <v>50</v>
      </c>
      <c r="J639">
        <v>0</v>
      </c>
      <c r="K639">
        <v>1</v>
      </c>
      <c r="L639">
        <v>0</v>
      </c>
      <c r="M639">
        <v>0</v>
      </c>
      <c r="N639">
        <v>0</v>
      </c>
      <c r="O639">
        <v>0</v>
      </c>
      <c r="Q639" t="s">
        <v>4573</v>
      </c>
      <c r="R639">
        <v>0</v>
      </c>
      <c r="S639">
        <v>0</v>
      </c>
      <c r="T639" t="s">
        <v>4316</v>
      </c>
      <c r="U639" t="s">
        <v>2221</v>
      </c>
      <c r="V639" t="s">
        <v>2261</v>
      </c>
      <c r="W639">
        <v>105</v>
      </c>
      <c r="X639">
        <v>1</v>
      </c>
      <c r="Y639" t="s">
        <v>3865</v>
      </c>
    </row>
    <row r="640" spans="1:25">
      <c r="A640" t="s">
        <v>4669</v>
      </c>
      <c r="B640" t="s">
        <v>4670</v>
      </c>
      <c r="C640" t="s">
        <v>2151</v>
      </c>
      <c r="D640" t="s">
        <v>2297</v>
      </c>
      <c r="E640">
        <v>58</v>
      </c>
      <c r="F640" t="s">
        <v>4572</v>
      </c>
      <c r="G640" t="s">
        <v>4573</v>
      </c>
      <c r="H640" t="s">
        <v>158</v>
      </c>
      <c r="I640">
        <v>50</v>
      </c>
      <c r="J640">
        <v>0</v>
      </c>
      <c r="K640">
        <v>1</v>
      </c>
      <c r="L640">
        <v>1</v>
      </c>
      <c r="M640">
        <v>0</v>
      </c>
      <c r="N640">
        <v>0</v>
      </c>
      <c r="O640">
        <v>0</v>
      </c>
      <c r="P640">
        <v>1</v>
      </c>
      <c r="Q640" t="s">
        <v>4573</v>
      </c>
      <c r="R640">
        <v>0</v>
      </c>
      <c r="S640">
        <v>0</v>
      </c>
      <c r="T640" t="s">
        <v>4316</v>
      </c>
      <c r="U640" t="s">
        <v>2221</v>
      </c>
      <c r="V640" t="s">
        <v>2140</v>
      </c>
      <c r="W640">
        <v>32</v>
      </c>
      <c r="X640">
        <v>1</v>
      </c>
      <c r="Y640" t="s">
        <v>3865</v>
      </c>
    </row>
    <row r="641" spans="1:25">
      <c r="A641" t="s">
        <v>4671</v>
      </c>
      <c r="B641" t="s">
        <v>4672</v>
      </c>
      <c r="C641" t="s">
        <v>4673</v>
      </c>
      <c r="D641" t="s">
        <v>2345</v>
      </c>
      <c r="E641">
        <v>201</v>
      </c>
      <c r="F641" t="s">
        <v>4572</v>
      </c>
      <c r="G641" t="s">
        <v>4573</v>
      </c>
      <c r="H641" t="s">
        <v>158</v>
      </c>
      <c r="I641">
        <v>50</v>
      </c>
      <c r="J641">
        <v>0</v>
      </c>
      <c r="K641">
        <v>1</v>
      </c>
      <c r="L641">
        <v>0</v>
      </c>
      <c r="M641">
        <v>0</v>
      </c>
      <c r="N641">
        <v>0</v>
      </c>
      <c r="O641">
        <v>0</v>
      </c>
      <c r="Q641" t="s">
        <v>4573</v>
      </c>
      <c r="R641">
        <v>0</v>
      </c>
      <c r="S641">
        <v>0</v>
      </c>
      <c r="T641" t="s">
        <v>4316</v>
      </c>
      <c r="U641" t="s">
        <v>2221</v>
      </c>
      <c r="V641" t="s">
        <v>2340</v>
      </c>
      <c r="W641">
        <v>117</v>
      </c>
      <c r="X641">
        <v>2</v>
      </c>
      <c r="Y641" t="s">
        <v>3865</v>
      </c>
    </row>
    <row r="642" spans="1:25">
      <c r="A642" t="s">
        <v>4674</v>
      </c>
      <c r="B642" t="s">
        <v>4675</v>
      </c>
      <c r="C642" t="s">
        <v>2151</v>
      </c>
      <c r="D642" t="s">
        <v>2297</v>
      </c>
      <c r="E642">
        <v>58</v>
      </c>
      <c r="F642" t="s">
        <v>4572</v>
      </c>
      <c r="G642" t="s">
        <v>4573</v>
      </c>
      <c r="H642" t="s">
        <v>158</v>
      </c>
      <c r="I642">
        <v>50</v>
      </c>
      <c r="J642">
        <v>0</v>
      </c>
      <c r="K642">
        <v>1</v>
      </c>
      <c r="L642">
        <v>1</v>
      </c>
      <c r="M642">
        <v>0</v>
      </c>
      <c r="N642">
        <v>0</v>
      </c>
      <c r="O642">
        <v>0</v>
      </c>
      <c r="P642">
        <v>1</v>
      </c>
      <c r="Q642" t="s">
        <v>4573</v>
      </c>
      <c r="R642">
        <v>0</v>
      </c>
      <c r="S642">
        <v>0</v>
      </c>
      <c r="T642" t="s">
        <v>4316</v>
      </c>
      <c r="U642" t="s">
        <v>2221</v>
      </c>
      <c r="V642" t="s">
        <v>2140</v>
      </c>
      <c r="W642">
        <v>32</v>
      </c>
      <c r="X642">
        <v>1</v>
      </c>
      <c r="Y642" t="s">
        <v>3865</v>
      </c>
    </row>
    <row r="643" spans="1:25">
      <c r="A643" t="s">
        <v>4676</v>
      </c>
      <c r="B643" t="s">
        <v>4677</v>
      </c>
      <c r="C643" t="s">
        <v>2151</v>
      </c>
      <c r="D643" t="s">
        <v>2341</v>
      </c>
      <c r="E643">
        <v>58</v>
      </c>
      <c r="F643" t="s">
        <v>4572</v>
      </c>
      <c r="G643" t="s">
        <v>4573</v>
      </c>
      <c r="H643" t="s">
        <v>158</v>
      </c>
      <c r="I643">
        <v>50</v>
      </c>
      <c r="J643">
        <v>0</v>
      </c>
      <c r="K643">
        <v>1</v>
      </c>
      <c r="L643">
        <v>1</v>
      </c>
      <c r="M643">
        <v>0</v>
      </c>
      <c r="N643">
        <v>0</v>
      </c>
      <c r="O643">
        <v>0</v>
      </c>
      <c r="P643">
        <v>1</v>
      </c>
      <c r="Q643" t="s">
        <v>4573</v>
      </c>
      <c r="R643">
        <v>0</v>
      </c>
      <c r="S643">
        <v>0</v>
      </c>
      <c r="T643" t="s">
        <v>4316</v>
      </c>
      <c r="U643" t="s">
        <v>2221</v>
      </c>
      <c r="V643" t="s">
        <v>2140</v>
      </c>
      <c r="W643">
        <v>32</v>
      </c>
      <c r="X643">
        <v>1</v>
      </c>
      <c r="Y643" t="s">
        <v>3865</v>
      </c>
    </row>
    <row r="644" spans="1:25">
      <c r="A644" t="s">
        <v>4678</v>
      </c>
      <c r="B644" t="s">
        <v>4679</v>
      </c>
      <c r="C644" t="s">
        <v>2156</v>
      </c>
      <c r="D644" t="s">
        <v>4595</v>
      </c>
      <c r="E644">
        <v>29</v>
      </c>
      <c r="F644" t="s">
        <v>4572</v>
      </c>
      <c r="G644" t="s">
        <v>4573</v>
      </c>
      <c r="H644" t="s">
        <v>158</v>
      </c>
      <c r="I644">
        <v>50</v>
      </c>
      <c r="J644">
        <v>0</v>
      </c>
      <c r="K644">
        <v>1</v>
      </c>
      <c r="L644">
        <v>1</v>
      </c>
      <c r="M644">
        <v>0</v>
      </c>
      <c r="N644">
        <v>0</v>
      </c>
      <c r="O644">
        <v>0</v>
      </c>
      <c r="P644">
        <v>1</v>
      </c>
      <c r="Q644" t="s">
        <v>4573</v>
      </c>
      <c r="R644">
        <v>0</v>
      </c>
      <c r="S644">
        <v>0</v>
      </c>
      <c r="T644" t="s">
        <v>4316</v>
      </c>
      <c r="U644" t="s">
        <v>2221</v>
      </c>
      <c r="V644" t="s">
        <v>2140</v>
      </c>
      <c r="W644">
        <v>16</v>
      </c>
      <c r="X644">
        <v>1</v>
      </c>
      <c r="Y644" t="s">
        <v>3865</v>
      </c>
    </row>
    <row r="645" spans="1:25">
      <c r="A645" t="s">
        <v>4680</v>
      </c>
      <c r="B645" t="s">
        <v>4681</v>
      </c>
      <c r="C645" t="s">
        <v>2403</v>
      </c>
      <c r="D645" t="s">
        <v>2342</v>
      </c>
      <c r="E645">
        <v>91</v>
      </c>
      <c r="F645" t="s">
        <v>4572</v>
      </c>
      <c r="G645" t="s">
        <v>4573</v>
      </c>
      <c r="H645" t="s">
        <v>158</v>
      </c>
      <c r="I645">
        <v>50</v>
      </c>
      <c r="J645">
        <v>0</v>
      </c>
      <c r="K645">
        <v>1</v>
      </c>
      <c r="L645">
        <v>0</v>
      </c>
      <c r="M645">
        <v>0</v>
      </c>
      <c r="N645">
        <v>0</v>
      </c>
      <c r="O645">
        <v>0</v>
      </c>
      <c r="Q645" t="s">
        <v>4573</v>
      </c>
      <c r="R645">
        <v>0</v>
      </c>
      <c r="S645">
        <v>0</v>
      </c>
      <c r="T645" t="s">
        <v>4316</v>
      </c>
      <c r="U645" t="s">
        <v>2221</v>
      </c>
      <c r="V645" t="s">
        <v>2261</v>
      </c>
      <c r="W645">
        <v>65</v>
      </c>
      <c r="X645">
        <v>1</v>
      </c>
      <c r="Y645" t="s">
        <v>3865</v>
      </c>
    </row>
    <row r="646" spans="1:25">
      <c r="A646" t="s">
        <v>4682</v>
      </c>
      <c r="B646" t="s">
        <v>4683</v>
      </c>
      <c r="C646" t="s">
        <v>4684</v>
      </c>
      <c r="D646" t="s">
        <v>2794</v>
      </c>
      <c r="E646">
        <v>106</v>
      </c>
      <c r="F646" t="s">
        <v>4572</v>
      </c>
      <c r="G646" t="s">
        <v>4573</v>
      </c>
      <c r="H646" t="s">
        <v>158</v>
      </c>
      <c r="I646">
        <v>50</v>
      </c>
      <c r="J646">
        <v>0</v>
      </c>
      <c r="K646">
        <v>1</v>
      </c>
      <c r="L646">
        <v>0</v>
      </c>
      <c r="M646">
        <v>0</v>
      </c>
      <c r="N646">
        <v>0</v>
      </c>
      <c r="O646">
        <v>0</v>
      </c>
      <c r="Q646" t="s">
        <v>4573</v>
      </c>
      <c r="R646">
        <v>0</v>
      </c>
      <c r="S646">
        <v>0</v>
      </c>
      <c r="T646" t="s">
        <v>4316</v>
      </c>
      <c r="U646" t="s">
        <v>2221</v>
      </c>
      <c r="V646" t="s">
        <v>2340</v>
      </c>
      <c r="W646">
        <v>62</v>
      </c>
      <c r="X646">
        <v>1</v>
      </c>
      <c r="Y646" t="s">
        <v>3865</v>
      </c>
    </row>
    <row r="647" spans="1:25">
      <c r="A647" t="s">
        <v>4685</v>
      </c>
      <c r="B647" t="s">
        <v>4686</v>
      </c>
      <c r="C647" t="s">
        <v>4687</v>
      </c>
      <c r="D647" t="s">
        <v>4688</v>
      </c>
      <c r="E647">
        <v>140</v>
      </c>
      <c r="F647" t="s">
        <v>4572</v>
      </c>
      <c r="G647" t="s">
        <v>4573</v>
      </c>
      <c r="H647" t="s">
        <v>158</v>
      </c>
      <c r="I647">
        <v>50</v>
      </c>
      <c r="J647">
        <v>0</v>
      </c>
      <c r="K647">
        <v>1</v>
      </c>
      <c r="L647">
        <v>0</v>
      </c>
      <c r="M647">
        <v>0</v>
      </c>
      <c r="N647">
        <v>0</v>
      </c>
      <c r="O647">
        <v>0</v>
      </c>
      <c r="Q647" t="s">
        <v>4573</v>
      </c>
      <c r="R647">
        <v>0</v>
      </c>
      <c r="S647">
        <v>0</v>
      </c>
      <c r="T647" t="s">
        <v>4316</v>
      </c>
      <c r="U647" t="s">
        <v>2221</v>
      </c>
      <c r="V647" t="s">
        <v>2340</v>
      </c>
      <c r="W647">
        <v>87</v>
      </c>
      <c r="X647">
        <v>1</v>
      </c>
      <c r="Y647" t="s">
        <v>3865</v>
      </c>
    </row>
    <row r="648" spans="1:25">
      <c r="A648" t="s">
        <v>4689</v>
      </c>
      <c r="B648" t="s">
        <v>4690</v>
      </c>
      <c r="C648" t="s">
        <v>4691</v>
      </c>
      <c r="D648" t="s">
        <v>4692</v>
      </c>
      <c r="E648">
        <v>4</v>
      </c>
      <c r="F648" t="s">
        <v>6327</v>
      </c>
      <c r="G648" t="s">
        <v>6328</v>
      </c>
      <c r="H648" t="s">
        <v>161</v>
      </c>
      <c r="I648">
        <v>50</v>
      </c>
      <c r="J648">
        <v>0</v>
      </c>
      <c r="K648">
        <v>4</v>
      </c>
      <c r="L648">
        <v>0</v>
      </c>
      <c r="M648">
        <v>0</v>
      </c>
      <c r="N648">
        <v>0</v>
      </c>
      <c r="O648">
        <v>0</v>
      </c>
      <c r="P648">
        <v>0</v>
      </c>
      <c r="Q648" t="s">
        <v>6328</v>
      </c>
      <c r="R648">
        <v>0</v>
      </c>
      <c r="S648">
        <v>0</v>
      </c>
      <c r="T648" t="s">
        <v>4695</v>
      </c>
      <c r="U648" t="s">
        <v>2221</v>
      </c>
      <c r="V648" t="s">
        <v>2142</v>
      </c>
      <c r="W648">
        <v>0</v>
      </c>
      <c r="X648">
        <v>0</v>
      </c>
      <c r="Y648" t="s">
        <v>5975</v>
      </c>
    </row>
    <row r="649" spans="1:25">
      <c r="A649" t="s">
        <v>4696</v>
      </c>
      <c r="B649" t="s">
        <v>4697</v>
      </c>
      <c r="C649" t="s">
        <v>2302</v>
      </c>
      <c r="D649" t="s">
        <v>2286</v>
      </c>
      <c r="E649">
        <v>184</v>
      </c>
      <c r="F649" t="s">
        <v>6327</v>
      </c>
      <c r="G649" t="s">
        <v>6328</v>
      </c>
      <c r="H649" t="s">
        <v>161</v>
      </c>
      <c r="I649">
        <v>50</v>
      </c>
      <c r="J649">
        <v>0</v>
      </c>
      <c r="K649">
        <v>1</v>
      </c>
      <c r="L649">
        <v>0</v>
      </c>
      <c r="M649">
        <v>0</v>
      </c>
      <c r="N649">
        <v>0</v>
      </c>
      <c r="O649">
        <v>0</v>
      </c>
      <c r="P649">
        <v>0</v>
      </c>
      <c r="Q649" t="s">
        <v>6328</v>
      </c>
      <c r="R649">
        <v>0</v>
      </c>
      <c r="S649">
        <v>0</v>
      </c>
      <c r="T649" t="s">
        <v>4316</v>
      </c>
      <c r="U649" t="s">
        <v>2221</v>
      </c>
      <c r="V649" t="s">
        <v>2261</v>
      </c>
      <c r="W649">
        <v>117</v>
      </c>
      <c r="X649">
        <v>0</v>
      </c>
      <c r="Y649" t="s">
        <v>5975</v>
      </c>
    </row>
    <row r="650" spans="1:25">
      <c r="A650" t="s">
        <v>4698</v>
      </c>
      <c r="B650" t="s">
        <v>4699</v>
      </c>
      <c r="C650" t="s">
        <v>2156</v>
      </c>
      <c r="D650" t="s">
        <v>2296</v>
      </c>
      <c r="E650">
        <v>29</v>
      </c>
      <c r="F650" t="s">
        <v>6327</v>
      </c>
      <c r="G650" t="s">
        <v>6328</v>
      </c>
      <c r="H650" t="s">
        <v>161</v>
      </c>
      <c r="I650">
        <v>50</v>
      </c>
      <c r="J650">
        <v>0</v>
      </c>
      <c r="K650">
        <v>1</v>
      </c>
      <c r="L650">
        <v>1</v>
      </c>
      <c r="M650">
        <v>0</v>
      </c>
      <c r="N650">
        <v>0</v>
      </c>
      <c r="O650">
        <v>0</v>
      </c>
      <c r="P650">
        <v>1</v>
      </c>
      <c r="Q650" t="s">
        <v>6328</v>
      </c>
      <c r="R650">
        <v>0</v>
      </c>
      <c r="S650">
        <v>0</v>
      </c>
      <c r="T650" t="s">
        <v>4316</v>
      </c>
      <c r="U650" t="s">
        <v>2221</v>
      </c>
      <c r="V650" t="s">
        <v>2140</v>
      </c>
      <c r="W650">
        <v>16</v>
      </c>
      <c r="X650">
        <v>1</v>
      </c>
      <c r="Y650" t="s">
        <v>5975</v>
      </c>
    </row>
    <row r="651" spans="1:25">
      <c r="A651" t="s">
        <v>4700</v>
      </c>
      <c r="B651" t="s">
        <v>4701</v>
      </c>
      <c r="C651" t="s">
        <v>2156</v>
      </c>
      <c r="D651" t="s">
        <v>2344</v>
      </c>
      <c r="E651">
        <v>29</v>
      </c>
      <c r="F651" t="s">
        <v>6327</v>
      </c>
      <c r="G651" t="s">
        <v>6328</v>
      </c>
      <c r="H651" t="s">
        <v>161</v>
      </c>
      <c r="I651">
        <v>50</v>
      </c>
      <c r="J651">
        <v>0</v>
      </c>
      <c r="K651">
        <v>1</v>
      </c>
      <c r="L651">
        <v>1</v>
      </c>
      <c r="M651">
        <v>0</v>
      </c>
      <c r="N651">
        <v>0</v>
      </c>
      <c r="O651">
        <v>0</v>
      </c>
      <c r="P651">
        <v>1</v>
      </c>
      <c r="Q651" t="s">
        <v>6328</v>
      </c>
      <c r="R651">
        <v>0</v>
      </c>
      <c r="S651">
        <v>0</v>
      </c>
      <c r="T651" t="s">
        <v>4316</v>
      </c>
      <c r="U651" t="s">
        <v>2221</v>
      </c>
      <c r="V651" t="s">
        <v>2140</v>
      </c>
      <c r="W651">
        <v>16</v>
      </c>
      <c r="X651">
        <v>1</v>
      </c>
      <c r="Y651" t="s">
        <v>5975</v>
      </c>
    </row>
    <row r="652" spans="1:25">
      <c r="A652" t="s">
        <v>4702</v>
      </c>
      <c r="B652" t="s">
        <v>4703</v>
      </c>
      <c r="C652" t="s">
        <v>2290</v>
      </c>
      <c r="D652" t="s">
        <v>2276</v>
      </c>
      <c r="E652">
        <v>184</v>
      </c>
      <c r="F652" t="s">
        <v>6327</v>
      </c>
      <c r="G652" t="s">
        <v>6328</v>
      </c>
      <c r="H652" t="s">
        <v>161</v>
      </c>
      <c r="I652">
        <v>50</v>
      </c>
      <c r="J652">
        <v>0</v>
      </c>
      <c r="K652">
        <v>1</v>
      </c>
      <c r="L652">
        <v>0</v>
      </c>
      <c r="M652">
        <v>0</v>
      </c>
      <c r="N652">
        <v>0</v>
      </c>
      <c r="O652">
        <v>0</v>
      </c>
      <c r="P652">
        <v>0</v>
      </c>
      <c r="Q652" t="s">
        <v>6328</v>
      </c>
      <c r="R652">
        <v>0</v>
      </c>
      <c r="S652">
        <v>0</v>
      </c>
      <c r="T652" t="s">
        <v>4316</v>
      </c>
      <c r="U652" t="s">
        <v>2221</v>
      </c>
      <c r="V652" t="s">
        <v>2261</v>
      </c>
      <c r="W652">
        <v>117</v>
      </c>
      <c r="X652">
        <v>0</v>
      </c>
      <c r="Y652" t="s">
        <v>5975</v>
      </c>
    </row>
    <row r="653" spans="1:25">
      <c r="A653" t="s">
        <v>4704</v>
      </c>
      <c r="B653" t="s">
        <v>4705</v>
      </c>
      <c r="C653" t="s">
        <v>2290</v>
      </c>
      <c r="D653" t="s">
        <v>2276</v>
      </c>
      <c r="E653">
        <v>184</v>
      </c>
      <c r="F653" t="s">
        <v>6327</v>
      </c>
      <c r="G653" t="s">
        <v>6328</v>
      </c>
      <c r="H653" t="s">
        <v>161</v>
      </c>
      <c r="I653">
        <v>50</v>
      </c>
      <c r="J653">
        <v>0</v>
      </c>
      <c r="K653">
        <v>1</v>
      </c>
      <c r="L653">
        <v>0</v>
      </c>
      <c r="M653">
        <v>0</v>
      </c>
      <c r="N653">
        <v>0</v>
      </c>
      <c r="O653">
        <v>0</v>
      </c>
      <c r="P653">
        <v>0</v>
      </c>
      <c r="Q653" t="s">
        <v>6328</v>
      </c>
      <c r="R653">
        <v>0</v>
      </c>
      <c r="S653">
        <v>0</v>
      </c>
      <c r="T653" t="s">
        <v>4316</v>
      </c>
      <c r="U653" t="s">
        <v>2221</v>
      </c>
      <c r="V653" t="s">
        <v>2261</v>
      </c>
      <c r="W653">
        <v>117</v>
      </c>
      <c r="X653">
        <v>0</v>
      </c>
      <c r="Y653" t="s">
        <v>5975</v>
      </c>
    </row>
    <row r="654" spans="1:25">
      <c r="A654" t="s">
        <v>4706</v>
      </c>
      <c r="B654" t="s">
        <v>4707</v>
      </c>
      <c r="C654" t="s">
        <v>2151</v>
      </c>
      <c r="D654" t="s">
        <v>2294</v>
      </c>
      <c r="E654">
        <v>58</v>
      </c>
      <c r="F654" t="s">
        <v>6327</v>
      </c>
      <c r="G654" t="s">
        <v>6328</v>
      </c>
      <c r="H654" t="s">
        <v>161</v>
      </c>
      <c r="I654">
        <v>50</v>
      </c>
      <c r="J654">
        <v>0</v>
      </c>
      <c r="K654">
        <v>1</v>
      </c>
      <c r="L654">
        <v>1</v>
      </c>
      <c r="M654">
        <v>0</v>
      </c>
      <c r="N654">
        <v>0</v>
      </c>
      <c r="O654">
        <v>0</v>
      </c>
      <c r="P654">
        <v>1</v>
      </c>
      <c r="Q654" t="s">
        <v>6328</v>
      </c>
      <c r="R654">
        <v>0</v>
      </c>
      <c r="S654">
        <v>0</v>
      </c>
      <c r="T654" t="s">
        <v>4316</v>
      </c>
      <c r="U654" t="s">
        <v>2221</v>
      </c>
      <c r="V654" t="s">
        <v>2140</v>
      </c>
      <c r="W654">
        <v>32</v>
      </c>
      <c r="X654">
        <v>1</v>
      </c>
      <c r="Y654" t="s">
        <v>5975</v>
      </c>
    </row>
    <row r="655" spans="1:25">
      <c r="A655" t="s">
        <v>4708</v>
      </c>
      <c r="B655" t="s">
        <v>4709</v>
      </c>
      <c r="C655" t="s">
        <v>2282</v>
      </c>
      <c r="D655" t="s">
        <v>2271</v>
      </c>
      <c r="E655">
        <v>167</v>
      </c>
      <c r="F655" t="s">
        <v>6327</v>
      </c>
      <c r="G655" t="s">
        <v>6328</v>
      </c>
      <c r="H655" t="s">
        <v>161</v>
      </c>
      <c r="I655">
        <v>50</v>
      </c>
      <c r="J655">
        <v>0</v>
      </c>
      <c r="K655">
        <v>1</v>
      </c>
      <c r="L655">
        <v>0</v>
      </c>
      <c r="M655">
        <v>0</v>
      </c>
      <c r="N655">
        <v>0</v>
      </c>
      <c r="O655">
        <v>0</v>
      </c>
      <c r="P655">
        <v>0</v>
      </c>
      <c r="Q655" t="s">
        <v>6328</v>
      </c>
      <c r="R655">
        <v>0</v>
      </c>
      <c r="S655">
        <v>0</v>
      </c>
      <c r="T655" t="s">
        <v>4316</v>
      </c>
      <c r="U655" t="s">
        <v>2221</v>
      </c>
      <c r="V655" t="s">
        <v>2261</v>
      </c>
      <c r="W655">
        <v>107</v>
      </c>
      <c r="X655">
        <v>0</v>
      </c>
      <c r="Y655" t="s">
        <v>5975</v>
      </c>
    </row>
    <row r="656" spans="1:25">
      <c r="A656" t="s">
        <v>4710</v>
      </c>
      <c r="B656" t="s">
        <v>4711</v>
      </c>
      <c r="C656" t="s">
        <v>2156</v>
      </c>
      <c r="D656" t="s">
        <v>2295</v>
      </c>
      <c r="E656">
        <v>29</v>
      </c>
      <c r="F656" t="s">
        <v>6327</v>
      </c>
      <c r="G656" t="s">
        <v>6328</v>
      </c>
      <c r="H656" t="s">
        <v>161</v>
      </c>
      <c r="I656">
        <v>50</v>
      </c>
      <c r="J656">
        <v>0</v>
      </c>
      <c r="K656">
        <v>1</v>
      </c>
      <c r="L656">
        <v>1</v>
      </c>
      <c r="M656">
        <v>0</v>
      </c>
      <c r="N656">
        <v>0</v>
      </c>
      <c r="O656">
        <v>0</v>
      </c>
      <c r="P656">
        <v>1</v>
      </c>
      <c r="Q656" t="s">
        <v>6328</v>
      </c>
      <c r="R656">
        <v>0</v>
      </c>
      <c r="S656">
        <v>0</v>
      </c>
      <c r="T656" t="s">
        <v>4316</v>
      </c>
      <c r="U656" t="s">
        <v>2221</v>
      </c>
      <c r="V656" t="s">
        <v>2140</v>
      </c>
      <c r="W656">
        <v>16</v>
      </c>
      <c r="X656">
        <v>0</v>
      </c>
      <c r="Y656" t="s">
        <v>5975</v>
      </c>
    </row>
    <row r="657" spans="1:25">
      <c r="A657" t="s">
        <v>4712</v>
      </c>
      <c r="B657" t="s">
        <v>4713</v>
      </c>
      <c r="C657" t="s">
        <v>4714</v>
      </c>
      <c r="D657" t="s">
        <v>2349</v>
      </c>
      <c r="E657">
        <v>103</v>
      </c>
      <c r="F657" t="s">
        <v>6327</v>
      </c>
      <c r="G657" t="s">
        <v>6328</v>
      </c>
      <c r="H657" t="s">
        <v>161</v>
      </c>
      <c r="I657">
        <v>50</v>
      </c>
      <c r="J657">
        <v>0</v>
      </c>
      <c r="K657">
        <v>1</v>
      </c>
      <c r="L657">
        <v>0</v>
      </c>
      <c r="M657">
        <v>0</v>
      </c>
      <c r="N657">
        <v>0</v>
      </c>
      <c r="O657">
        <v>0</v>
      </c>
      <c r="P657">
        <v>0</v>
      </c>
      <c r="Q657" t="s">
        <v>6328</v>
      </c>
      <c r="R657">
        <v>0</v>
      </c>
      <c r="S657">
        <v>0</v>
      </c>
      <c r="T657" t="s">
        <v>4316</v>
      </c>
      <c r="U657" t="s">
        <v>2221</v>
      </c>
      <c r="V657" t="s">
        <v>2261</v>
      </c>
      <c r="W657">
        <v>75</v>
      </c>
      <c r="X657">
        <v>0</v>
      </c>
      <c r="Y657" t="s">
        <v>5975</v>
      </c>
    </row>
    <row r="658" spans="1:25">
      <c r="A658" t="s">
        <v>4715</v>
      </c>
      <c r="B658" t="s">
        <v>4716</v>
      </c>
      <c r="C658" t="s">
        <v>4717</v>
      </c>
      <c r="D658" t="s">
        <v>2271</v>
      </c>
      <c r="E658">
        <v>182</v>
      </c>
      <c r="F658" t="s">
        <v>6327</v>
      </c>
      <c r="G658" t="s">
        <v>6328</v>
      </c>
      <c r="H658" t="s">
        <v>161</v>
      </c>
      <c r="I658">
        <v>50</v>
      </c>
      <c r="J658">
        <v>0</v>
      </c>
      <c r="K658">
        <v>1</v>
      </c>
      <c r="L658">
        <v>0</v>
      </c>
      <c r="M658">
        <v>0</v>
      </c>
      <c r="N658">
        <v>0</v>
      </c>
      <c r="O658">
        <v>0</v>
      </c>
      <c r="P658">
        <v>0</v>
      </c>
      <c r="Q658" t="s">
        <v>6328</v>
      </c>
      <c r="R658">
        <v>0</v>
      </c>
      <c r="S658">
        <v>0</v>
      </c>
      <c r="T658" t="s">
        <v>4316</v>
      </c>
      <c r="U658" t="s">
        <v>2221</v>
      </c>
      <c r="V658" t="s">
        <v>2261</v>
      </c>
      <c r="W658">
        <v>108</v>
      </c>
      <c r="X658">
        <v>0</v>
      </c>
      <c r="Y658" t="s">
        <v>5975</v>
      </c>
    </row>
    <row r="659" spans="1:25">
      <c r="A659" t="s">
        <v>4718</v>
      </c>
      <c r="B659" t="s">
        <v>4719</v>
      </c>
      <c r="C659" t="s">
        <v>4720</v>
      </c>
      <c r="D659" t="s">
        <v>2346</v>
      </c>
      <c r="E659">
        <v>211</v>
      </c>
      <c r="F659" t="s">
        <v>6327</v>
      </c>
      <c r="G659" t="s">
        <v>6328</v>
      </c>
      <c r="H659" t="s">
        <v>161</v>
      </c>
      <c r="I659">
        <v>50</v>
      </c>
      <c r="J659">
        <v>0</v>
      </c>
      <c r="K659">
        <v>1</v>
      </c>
      <c r="L659">
        <v>0</v>
      </c>
      <c r="M659">
        <v>0</v>
      </c>
      <c r="N659">
        <v>0</v>
      </c>
      <c r="O659">
        <v>0</v>
      </c>
      <c r="P659">
        <v>0</v>
      </c>
      <c r="Q659" t="s">
        <v>6328</v>
      </c>
      <c r="R659">
        <v>0</v>
      </c>
      <c r="S659">
        <v>0</v>
      </c>
      <c r="T659" t="s">
        <v>4316</v>
      </c>
      <c r="U659" t="s">
        <v>2221</v>
      </c>
      <c r="V659" t="s">
        <v>2340</v>
      </c>
      <c r="W659">
        <v>134</v>
      </c>
      <c r="X659">
        <v>0</v>
      </c>
      <c r="Y659" t="s">
        <v>5975</v>
      </c>
    </row>
    <row r="660" spans="1:25">
      <c r="A660" t="s">
        <v>4721</v>
      </c>
      <c r="B660" t="s">
        <v>4722</v>
      </c>
      <c r="C660" t="s">
        <v>4723</v>
      </c>
      <c r="D660" t="s">
        <v>2713</v>
      </c>
      <c r="E660">
        <v>169</v>
      </c>
      <c r="F660" t="s">
        <v>6327</v>
      </c>
      <c r="G660" t="s">
        <v>6328</v>
      </c>
      <c r="H660" t="s">
        <v>161</v>
      </c>
      <c r="I660">
        <v>50</v>
      </c>
      <c r="J660">
        <v>0</v>
      </c>
      <c r="K660">
        <v>1</v>
      </c>
      <c r="L660">
        <v>0</v>
      </c>
      <c r="M660">
        <v>0</v>
      </c>
      <c r="N660">
        <v>0</v>
      </c>
      <c r="O660">
        <v>0</v>
      </c>
      <c r="P660">
        <v>0</v>
      </c>
      <c r="Q660" t="s">
        <v>6328</v>
      </c>
      <c r="R660">
        <v>0</v>
      </c>
      <c r="S660">
        <v>0</v>
      </c>
      <c r="T660" t="s">
        <v>4316</v>
      </c>
      <c r="U660" t="s">
        <v>2221</v>
      </c>
      <c r="V660" t="s">
        <v>2340</v>
      </c>
      <c r="W660">
        <v>98</v>
      </c>
      <c r="X660">
        <v>0</v>
      </c>
      <c r="Y660" t="s">
        <v>5975</v>
      </c>
    </row>
    <row r="661" spans="1:25">
      <c r="A661" t="s">
        <v>4724</v>
      </c>
      <c r="B661" t="s">
        <v>4725</v>
      </c>
      <c r="C661" t="s">
        <v>2376</v>
      </c>
      <c r="D661" t="s">
        <v>2452</v>
      </c>
      <c r="E661">
        <v>12</v>
      </c>
      <c r="F661" t="s">
        <v>6327</v>
      </c>
      <c r="G661" t="s">
        <v>6328</v>
      </c>
      <c r="H661" t="s">
        <v>161</v>
      </c>
      <c r="I661">
        <v>50</v>
      </c>
      <c r="J661">
        <v>0</v>
      </c>
      <c r="K661">
        <v>1</v>
      </c>
      <c r="L661">
        <v>0</v>
      </c>
      <c r="M661">
        <v>0</v>
      </c>
      <c r="N661">
        <v>0</v>
      </c>
      <c r="O661">
        <v>0</v>
      </c>
      <c r="P661">
        <v>0</v>
      </c>
      <c r="Q661" t="s">
        <v>6328</v>
      </c>
      <c r="R661">
        <v>0</v>
      </c>
      <c r="S661">
        <v>0</v>
      </c>
      <c r="T661" t="s">
        <v>4316</v>
      </c>
      <c r="U661" t="s">
        <v>2221</v>
      </c>
      <c r="V661" t="s">
        <v>2261</v>
      </c>
      <c r="W661">
        <v>10</v>
      </c>
      <c r="X661">
        <v>0</v>
      </c>
      <c r="Y661" t="s">
        <v>5975</v>
      </c>
    </row>
    <row r="662" spans="1:25">
      <c r="A662" t="s">
        <v>4726</v>
      </c>
      <c r="B662" t="s">
        <v>4727</v>
      </c>
      <c r="C662" t="s">
        <v>2248</v>
      </c>
      <c r="D662" t="s">
        <v>4728</v>
      </c>
      <c r="E662">
        <v>2</v>
      </c>
      <c r="F662" t="s">
        <v>6327</v>
      </c>
      <c r="G662" t="s">
        <v>6328</v>
      </c>
      <c r="H662" t="s">
        <v>161</v>
      </c>
      <c r="I662">
        <v>50</v>
      </c>
      <c r="J662">
        <v>0</v>
      </c>
      <c r="K662">
        <v>2</v>
      </c>
      <c r="L662">
        <v>0</v>
      </c>
      <c r="M662">
        <v>0</v>
      </c>
      <c r="N662">
        <v>0</v>
      </c>
      <c r="O662">
        <v>0</v>
      </c>
      <c r="P662">
        <v>0</v>
      </c>
      <c r="Q662" t="s">
        <v>6328</v>
      </c>
      <c r="R662">
        <v>0</v>
      </c>
      <c r="S662">
        <v>0</v>
      </c>
      <c r="T662" t="s">
        <v>4695</v>
      </c>
      <c r="U662" t="s">
        <v>2221</v>
      </c>
      <c r="V662" t="s">
        <v>2142</v>
      </c>
      <c r="W662">
        <v>0</v>
      </c>
      <c r="X662">
        <v>0</v>
      </c>
      <c r="Y662" t="s">
        <v>5975</v>
      </c>
    </row>
    <row r="663" spans="1:25">
      <c r="A663" t="s">
        <v>4729</v>
      </c>
      <c r="B663" t="s">
        <v>4730</v>
      </c>
      <c r="C663" t="s">
        <v>2274</v>
      </c>
      <c r="D663" t="s">
        <v>2277</v>
      </c>
      <c r="E663">
        <v>166</v>
      </c>
      <c r="F663" t="s">
        <v>6327</v>
      </c>
      <c r="G663" t="s">
        <v>6328</v>
      </c>
      <c r="H663" t="s">
        <v>161</v>
      </c>
      <c r="I663">
        <v>50</v>
      </c>
      <c r="J663">
        <v>0</v>
      </c>
      <c r="K663">
        <v>1</v>
      </c>
      <c r="L663">
        <v>0</v>
      </c>
      <c r="M663">
        <v>0</v>
      </c>
      <c r="N663">
        <v>0</v>
      </c>
      <c r="O663">
        <v>0</v>
      </c>
      <c r="P663">
        <v>0</v>
      </c>
      <c r="Q663" t="s">
        <v>6328</v>
      </c>
      <c r="R663">
        <v>0</v>
      </c>
      <c r="S663">
        <v>0</v>
      </c>
      <c r="T663" t="s">
        <v>4316</v>
      </c>
      <c r="U663" t="s">
        <v>2221</v>
      </c>
      <c r="V663" t="s">
        <v>2261</v>
      </c>
      <c r="W663">
        <v>105</v>
      </c>
      <c r="X663">
        <v>0</v>
      </c>
      <c r="Y663" t="s">
        <v>5975</v>
      </c>
    </row>
    <row r="664" spans="1:25">
      <c r="A664" t="s">
        <v>4731</v>
      </c>
      <c r="B664" t="s">
        <v>4732</v>
      </c>
      <c r="C664" t="s">
        <v>2156</v>
      </c>
      <c r="D664" t="s">
        <v>2283</v>
      </c>
      <c r="E664">
        <v>29</v>
      </c>
      <c r="F664" t="s">
        <v>6327</v>
      </c>
      <c r="G664" t="s">
        <v>6328</v>
      </c>
      <c r="H664" t="s">
        <v>161</v>
      </c>
      <c r="I664">
        <v>50</v>
      </c>
      <c r="J664">
        <v>0</v>
      </c>
      <c r="K664">
        <v>1</v>
      </c>
      <c r="L664">
        <v>1</v>
      </c>
      <c r="M664">
        <v>0</v>
      </c>
      <c r="N664">
        <v>0</v>
      </c>
      <c r="O664">
        <v>0</v>
      </c>
      <c r="P664">
        <v>1</v>
      </c>
      <c r="Q664" t="s">
        <v>6328</v>
      </c>
      <c r="R664">
        <v>0</v>
      </c>
      <c r="S664">
        <v>0</v>
      </c>
      <c r="T664" t="s">
        <v>4316</v>
      </c>
      <c r="U664" t="s">
        <v>2221</v>
      </c>
      <c r="V664" t="s">
        <v>2140</v>
      </c>
      <c r="W664">
        <v>16</v>
      </c>
      <c r="X664">
        <v>2</v>
      </c>
      <c r="Y664" t="s">
        <v>5975</v>
      </c>
    </row>
    <row r="665" spans="1:25">
      <c r="A665" t="s">
        <v>4733</v>
      </c>
      <c r="B665" t="s">
        <v>4734</v>
      </c>
      <c r="C665" t="s">
        <v>2279</v>
      </c>
      <c r="D665" t="s">
        <v>2276</v>
      </c>
      <c r="E665">
        <v>166</v>
      </c>
      <c r="F665" t="s">
        <v>6327</v>
      </c>
      <c r="G665" t="s">
        <v>6328</v>
      </c>
      <c r="H665" t="s">
        <v>161</v>
      </c>
      <c r="I665">
        <v>50</v>
      </c>
      <c r="J665">
        <v>0</v>
      </c>
      <c r="K665">
        <v>1</v>
      </c>
      <c r="L665">
        <v>0</v>
      </c>
      <c r="M665">
        <v>0</v>
      </c>
      <c r="N665">
        <v>0</v>
      </c>
      <c r="O665">
        <v>0</v>
      </c>
      <c r="P665">
        <v>0</v>
      </c>
      <c r="Q665" t="s">
        <v>6328</v>
      </c>
      <c r="R665">
        <v>0</v>
      </c>
      <c r="S665">
        <v>0</v>
      </c>
      <c r="T665" t="s">
        <v>4316</v>
      </c>
      <c r="U665" t="s">
        <v>2221</v>
      </c>
      <c r="V665" t="s">
        <v>2261</v>
      </c>
      <c r="W665">
        <v>105</v>
      </c>
      <c r="X665">
        <v>0</v>
      </c>
      <c r="Y665" t="s">
        <v>5975</v>
      </c>
    </row>
    <row r="666" spans="1:25">
      <c r="A666" t="s">
        <v>4735</v>
      </c>
      <c r="B666" t="s">
        <v>4736</v>
      </c>
      <c r="C666" t="s">
        <v>2156</v>
      </c>
      <c r="D666" t="s">
        <v>2283</v>
      </c>
      <c r="E666">
        <v>29</v>
      </c>
      <c r="F666" t="s">
        <v>6327</v>
      </c>
      <c r="G666" t="s">
        <v>6328</v>
      </c>
      <c r="H666" t="s">
        <v>161</v>
      </c>
      <c r="I666">
        <v>50</v>
      </c>
      <c r="J666">
        <v>0</v>
      </c>
      <c r="K666">
        <v>1</v>
      </c>
      <c r="L666">
        <v>1</v>
      </c>
      <c r="M666">
        <v>0</v>
      </c>
      <c r="N666">
        <v>0</v>
      </c>
      <c r="O666">
        <v>0</v>
      </c>
      <c r="P666">
        <v>1</v>
      </c>
      <c r="Q666" t="s">
        <v>6328</v>
      </c>
      <c r="R666">
        <v>0</v>
      </c>
      <c r="S666">
        <v>0</v>
      </c>
      <c r="T666" t="s">
        <v>4316</v>
      </c>
      <c r="U666" t="s">
        <v>2221</v>
      </c>
      <c r="V666" t="s">
        <v>2140</v>
      </c>
      <c r="W666">
        <v>16</v>
      </c>
      <c r="X666">
        <v>1</v>
      </c>
      <c r="Y666" t="s">
        <v>5975</v>
      </c>
    </row>
    <row r="667" spans="1:25">
      <c r="A667" t="s">
        <v>4737</v>
      </c>
      <c r="B667" t="s">
        <v>4738</v>
      </c>
      <c r="C667" t="s">
        <v>2151</v>
      </c>
      <c r="D667" t="s">
        <v>2283</v>
      </c>
      <c r="E667">
        <v>58</v>
      </c>
      <c r="F667" t="s">
        <v>6327</v>
      </c>
      <c r="G667" t="s">
        <v>6328</v>
      </c>
      <c r="H667" t="s">
        <v>161</v>
      </c>
      <c r="I667">
        <v>50</v>
      </c>
      <c r="J667">
        <v>0</v>
      </c>
      <c r="K667">
        <v>1</v>
      </c>
      <c r="L667">
        <v>1</v>
      </c>
      <c r="M667">
        <v>0</v>
      </c>
      <c r="N667">
        <v>0</v>
      </c>
      <c r="O667">
        <v>0</v>
      </c>
      <c r="P667">
        <v>1</v>
      </c>
      <c r="Q667" t="s">
        <v>6328</v>
      </c>
      <c r="R667">
        <v>0</v>
      </c>
      <c r="S667">
        <v>0</v>
      </c>
      <c r="T667" t="s">
        <v>4316</v>
      </c>
      <c r="U667" t="s">
        <v>2221</v>
      </c>
      <c r="V667" t="s">
        <v>2140</v>
      </c>
      <c r="W667">
        <v>32</v>
      </c>
      <c r="X667">
        <v>1</v>
      </c>
      <c r="Y667" t="s">
        <v>5975</v>
      </c>
    </row>
    <row r="668" spans="1:25">
      <c r="A668" t="s">
        <v>4739</v>
      </c>
      <c r="B668" t="s">
        <v>4740</v>
      </c>
      <c r="C668" t="s">
        <v>2151</v>
      </c>
      <c r="D668" t="s">
        <v>2350</v>
      </c>
      <c r="E668">
        <v>58</v>
      </c>
      <c r="F668" t="s">
        <v>6327</v>
      </c>
      <c r="G668" t="s">
        <v>6328</v>
      </c>
      <c r="H668" t="s">
        <v>161</v>
      </c>
      <c r="I668">
        <v>50</v>
      </c>
      <c r="J668">
        <v>0</v>
      </c>
      <c r="K668">
        <v>1</v>
      </c>
      <c r="L668">
        <v>1</v>
      </c>
      <c r="M668">
        <v>0</v>
      </c>
      <c r="N668">
        <v>0</v>
      </c>
      <c r="O668">
        <v>0</v>
      </c>
      <c r="P668">
        <v>1</v>
      </c>
      <c r="Q668" t="s">
        <v>6328</v>
      </c>
      <c r="R668">
        <v>0</v>
      </c>
      <c r="S668">
        <v>0</v>
      </c>
      <c r="T668" t="s">
        <v>4316</v>
      </c>
      <c r="U668" t="s">
        <v>2221</v>
      </c>
      <c r="V668" t="s">
        <v>2140</v>
      </c>
      <c r="W668">
        <v>32</v>
      </c>
      <c r="X668">
        <v>1</v>
      </c>
      <c r="Y668" t="s">
        <v>5975</v>
      </c>
    </row>
    <row r="669" spans="1:25">
      <c r="A669" t="s">
        <v>4741</v>
      </c>
      <c r="B669" t="s">
        <v>4742</v>
      </c>
      <c r="C669" t="s">
        <v>2156</v>
      </c>
      <c r="D669" t="s">
        <v>2350</v>
      </c>
      <c r="E669">
        <v>29</v>
      </c>
      <c r="F669" t="s">
        <v>6327</v>
      </c>
      <c r="G669" t="s">
        <v>6328</v>
      </c>
      <c r="H669" t="s">
        <v>161</v>
      </c>
      <c r="I669">
        <v>50</v>
      </c>
      <c r="J669">
        <v>0</v>
      </c>
      <c r="K669">
        <v>1</v>
      </c>
      <c r="L669">
        <v>1</v>
      </c>
      <c r="M669">
        <v>0</v>
      </c>
      <c r="N669">
        <v>0</v>
      </c>
      <c r="O669">
        <v>0</v>
      </c>
      <c r="P669">
        <v>1</v>
      </c>
      <c r="Q669" t="s">
        <v>6328</v>
      </c>
      <c r="R669">
        <v>0</v>
      </c>
      <c r="S669">
        <v>0</v>
      </c>
      <c r="T669" t="s">
        <v>4316</v>
      </c>
      <c r="U669" t="s">
        <v>2221</v>
      </c>
      <c r="V669" t="s">
        <v>2140</v>
      </c>
      <c r="W669">
        <v>16</v>
      </c>
      <c r="X669">
        <v>1</v>
      </c>
      <c r="Y669" t="s">
        <v>5975</v>
      </c>
    </row>
    <row r="670" spans="1:25">
      <c r="A670" t="s">
        <v>4743</v>
      </c>
      <c r="B670" t="s">
        <v>4744</v>
      </c>
      <c r="C670" t="s">
        <v>2151</v>
      </c>
      <c r="D670" t="s">
        <v>2283</v>
      </c>
      <c r="E670">
        <v>58</v>
      </c>
      <c r="F670" t="s">
        <v>6327</v>
      </c>
      <c r="G670" t="s">
        <v>6328</v>
      </c>
      <c r="H670" t="s">
        <v>161</v>
      </c>
      <c r="I670">
        <v>50</v>
      </c>
      <c r="J670">
        <v>0</v>
      </c>
      <c r="K670">
        <v>1</v>
      </c>
      <c r="L670">
        <v>1</v>
      </c>
      <c r="M670">
        <v>0</v>
      </c>
      <c r="N670">
        <v>0</v>
      </c>
      <c r="O670">
        <v>0</v>
      </c>
      <c r="P670">
        <v>1</v>
      </c>
      <c r="Q670" t="s">
        <v>6328</v>
      </c>
      <c r="R670">
        <v>0</v>
      </c>
      <c r="S670">
        <v>0</v>
      </c>
      <c r="T670" t="s">
        <v>4316</v>
      </c>
      <c r="U670" t="s">
        <v>2221</v>
      </c>
      <c r="V670" t="s">
        <v>2140</v>
      </c>
      <c r="W670">
        <v>32</v>
      </c>
      <c r="X670">
        <v>1</v>
      </c>
      <c r="Y670" t="s">
        <v>5975</v>
      </c>
    </row>
    <row r="671" spans="1:25">
      <c r="A671" t="s">
        <v>4745</v>
      </c>
      <c r="B671" t="s">
        <v>4746</v>
      </c>
      <c r="C671" t="s">
        <v>2156</v>
      </c>
      <c r="D671" t="s">
        <v>2350</v>
      </c>
      <c r="E671">
        <v>29</v>
      </c>
      <c r="F671" t="s">
        <v>6327</v>
      </c>
      <c r="G671" t="s">
        <v>6328</v>
      </c>
      <c r="H671" t="s">
        <v>161</v>
      </c>
      <c r="I671">
        <v>50</v>
      </c>
      <c r="J671">
        <v>0</v>
      </c>
      <c r="K671">
        <v>1</v>
      </c>
      <c r="L671">
        <v>1</v>
      </c>
      <c r="M671">
        <v>0</v>
      </c>
      <c r="N671">
        <v>0</v>
      </c>
      <c r="O671">
        <v>0</v>
      </c>
      <c r="P671">
        <v>1</v>
      </c>
      <c r="Q671" t="s">
        <v>6328</v>
      </c>
      <c r="R671">
        <v>0</v>
      </c>
      <c r="S671">
        <v>0</v>
      </c>
      <c r="T671" t="s">
        <v>4316</v>
      </c>
      <c r="U671" t="s">
        <v>2221</v>
      </c>
      <c r="V671" t="s">
        <v>2140</v>
      </c>
      <c r="W671">
        <v>16</v>
      </c>
      <c r="X671">
        <v>1</v>
      </c>
      <c r="Y671" t="s">
        <v>5975</v>
      </c>
    </row>
    <row r="672" spans="1:25">
      <c r="A672" t="s">
        <v>4750</v>
      </c>
      <c r="B672" t="s">
        <v>4751</v>
      </c>
      <c r="C672" t="s">
        <v>4752</v>
      </c>
      <c r="D672" t="s">
        <v>4753</v>
      </c>
      <c r="E672">
        <v>137</v>
      </c>
      <c r="F672" t="s">
        <v>4754</v>
      </c>
      <c r="G672" t="s">
        <v>4755</v>
      </c>
      <c r="H672" t="s">
        <v>156</v>
      </c>
      <c r="I672">
        <v>60</v>
      </c>
      <c r="J672">
        <v>1</v>
      </c>
      <c r="K672">
        <v>1</v>
      </c>
      <c r="L672">
        <v>1</v>
      </c>
      <c r="M672">
        <v>1</v>
      </c>
      <c r="N672">
        <v>1</v>
      </c>
      <c r="O672">
        <v>1</v>
      </c>
      <c r="P672">
        <v>1</v>
      </c>
      <c r="Q672" t="s">
        <v>4755</v>
      </c>
      <c r="R672">
        <v>0</v>
      </c>
      <c r="S672">
        <v>1</v>
      </c>
      <c r="T672" t="s">
        <v>4467</v>
      </c>
      <c r="U672" t="s">
        <v>2221</v>
      </c>
      <c r="V672" t="s">
        <v>2136</v>
      </c>
      <c r="W672">
        <v>94</v>
      </c>
      <c r="X672">
        <v>0</v>
      </c>
      <c r="Y672" t="s">
        <v>2920</v>
      </c>
    </row>
    <row r="673" spans="1:25">
      <c r="A673" t="s">
        <v>4756</v>
      </c>
      <c r="B673" t="s">
        <v>4757</v>
      </c>
      <c r="C673" t="s">
        <v>3249</v>
      </c>
      <c r="D673" t="s">
        <v>2273</v>
      </c>
      <c r="E673">
        <v>0</v>
      </c>
      <c r="F673" t="s">
        <v>2581</v>
      </c>
      <c r="G673" t="s">
        <v>2582</v>
      </c>
      <c r="H673" t="s">
        <v>150</v>
      </c>
      <c r="I673">
        <v>89</v>
      </c>
      <c r="J673">
        <v>0</v>
      </c>
      <c r="K673">
        <v>0</v>
      </c>
      <c r="L673">
        <v>1</v>
      </c>
      <c r="M673">
        <v>0</v>
      </c>
      <c r="N673">
        <v>0</v>
      </c>
      <c r="O673">
        <v>0</v>
      </c>
      <c r="P673">
        <v>1</v>
      </c>
      <c r="Q673" t="s">
        <v>2582</v>
      </c>
      <c r="R673">
        <v>0</v>
      </c>
      <c r="S673">
        <v>0</v>
      </c>
      <c r="T673" t="s">
        <v>4323</v>
      </c>
      <c r="U673" t="s">
        <v>2221</v>
      </c>
      <c r="V673" t="s">
        <v>2141</v>
      </c>
      <c r="W673">
        <v>1</v>
      </c>
      <c r="X673">
        <v>0</v>
      </c>
      <c r="Y673" t="s">
        <v>2556</v>
      </c>
    </row>
    <row r="674" spans="1:25">
      <c r="A674" t="s">
        <v>4758</v>
      </c>
      <c r="B674" t="s">
        <v>4759</v>
      </c>
      <c r="C674" t="s">
        <v>2163</v>
      </c>
      <c r="D674" t="s">
        <v>2164</v>
      </c>
      <c r="E674">
        <v>0</v>
      </c>
      <c r="F674" t="s">
        <v>2581</v>
      </c>
      <c r="G674" t="s">
        <v>2582</v>
      </c>
      <c r="H674" t="s">
        <v>150</v>
      </c>
      <c r="I674">
        <v>89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 t="s">
        <v>2582</v>
      </c>
      <c r="R674">
        <v>0</v>
      </c>
      <c r="S674">
        <v>0</v>
      </c>
      <c r="T674" t="s">
        <v>4323</v>
      </c>
      <c r="U674" t="s">
        <v>2221</v>
      </c>
      <c r="V674" t="s">
        <v>2235</v>
      </c>
      <c r="W674">
        <v>0</v>
      </c>
      <c r="X674">
        <v>0</v>
      </c>
      <c r="Y674" t="s">
        <v>2556</v>
      </c>
    </row>
    <row r="675" spans="1:25">
      <c r="A675" t="s">
        <v>4760</v>
      </c>
      <c r="B675" t="s">
        <v>4761</v>
      </c>
      <c r="C675" t="s">
        <v>2288</v>
      </c>
      <c r="D675" t="s">
        <v>2690</v>
      </c>
      <c r="E675">
        <v>0</v>
      </c>
      <c r="F675" t="s">
        <v>2581</v>
      </c>
      <c r="G675" t="s">
        <v>2582</v>
      </c>
      <c r="H675" t="s">
        <v>150</v>
      </c>
      <c r="I675">
        <v>90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 t="s">
        <v>2582</v>
      </c>
      <c r="R675">
        <v>0</v>
      </c>
      <c r="S675">
        <v>0</v>
      </c>
      <c r="T675" t="s">
        <v>4323</v>
      </c>
      <c r="U675" t="s">
        <v>2221</v>
      </c>
      <c r="V675" t="s">
        <v>2235</v>
      </c>
      <c r="W675">
        <v>0</v>
      </c>
      <c r="X675">
        <v>0</v>
      </c>
      <c r="Y675" t="s">
        <v>2556</v>
      </c>
    </row>
    <row r="676" spans="1:25">
      <c r="A676" t="s">
        <v>4762</v>
      </c>
      <c r="B676" t="s">
        <v>4763</v>
      </c>
      <c r="C676" t="s">
        <v>3738</v>
      </c>
      <c r="D676" t="s">
        <v>4764</v>
      </c>
      <c r="E676">
        <v>0</v>
      </c>
      <c r="F676" t="s">
        <v>2581</v>
      </c>
      <c r="G676" t="s">
        <v>2582</v>
      </c>
      <c r="H676" t="s">
        <v>150</v>
      </c>
      <c r="I676">
        <v>90</v>
      </c>
      <c r="J676">
        <v>1</v>
      </c>
      <c r="K676">
        <v>1</v>
      </c>
      <c r="L676">
        <v>0</v>
      </c>
      <c r="M676">
        <v>0</v>
      </c>
      <c r="N676">
        <v>0</v>
      </c>
      <c r="O676">
        <v>1</v>
      </c>
      <c r="P676">
        <v>0</v>
      </c>
      <c r="Q676" t="s">
        <v>2582</v>
      </c>
      <c r="R676">
        <v>0</v>
      </c>
      <c r="S676">
        <v>0</v>
      </c>
      <c r="T676" t="s">
        <v>4323</v>
      </c>
      <c r="U676" t="s">
        <v>2221</v>
      </c>
      <c r="V676" t="s">
        <v>2255</v>
      </c>
      <c r="W676">
        <v>0</v>
      </c>
      <c r="X676">
        <v>0</v>
      </c>
      <c r="Y676" t="s">
        <v>2556</v>
      </c>
    </row>
    <row r="677" spans="1:25">
      <c r="A677" t="s">
        <v>4765</v>
      </c>
      <c r="B677" t="s">
        <v>4766</v>
      </c>
      <c r="C677" t="s">
        <v>4767</v>
      </c>
      <c r="D677" t="s">
        <v>4768</v>
      </c>
      <c r="E677">
        <v>1</v>
      </c>
      <c r="F677" t="s">
        <v>2581</v>
      </c>
      <c r="G677" t="s">
        <v>2582</v>
      </c>
      <c r="H677" t="s">
        <v>150</v>
      </c>
      <c r="I677">
        <v>90</v>
      </c>
      <c r="J677">
        <v>1</v>
      </c>
      <c r="K677">
        <v>1</v>
      </c>
      <c r="L677">
        <v>0</v>
      </c>
      <c r="M677">
        <v>0</v>
      </c>
      <c r="N677">
        <v>0</v>
      </c>
      <c r="O677">
        <v>1</v>
      </c>
      <c r="P677">
        <v>0</v>
      </c>
      <c r="Q677" t="s">
        <v>2582</v>
      </c>
      <c r="R677">
        <v>0</v>
      </c>
      <c r="S677">
        <v>0</v>
      </c>
      <c r="T677" t="s">
        <v>4323</v>
      </c>
      <c r="U677" t="s">
        <v>2221</v>
      </c>
      <c r="V677" t="s">
        <v>2142</v>
      </c>
      <c r="W677">
        <v>0</v>
      </c>
      <c r="X677">
        <v>0</v>
      </c>
      <c r="Y677" t="s">
        <v>2556</v>
      </c>
    </row>
    <row r="678" spans="1:25">
      <c r="A678" t="s">
        <v>4769</v>
      </c>
      <c r="B678" t="s">
        <v>4770</v>
      </c>
      <c r="C678" t="s">
        <v>2165</v>
      </c>
      <c r="D678" t="s">
        <v>4771</v>
      </c>
      <c r="E678">
        <v>0</v>
      </c>
      <c r="F678" t="s">
        <v>2599</v>
      </c>
      <c r="G678" t="s">
        <v>2600</v>
      </c>
      <c r="H678" t="s">
        <v>152</v>
      </c>
      <c r="I678">
        <v>90</v>
      </c>
      <c r="J678">
        <v>0</v>
      </c>
      <c r="K678">
        <v>10</v>
      </c>
      <c r="L678">
        <v>0</v>
      </c>
      <c r="M678">
        <v>0</v>
      </c>
      <c r="N678">
        <v>0</v>
      </c>
      <c r="O678">
        <v>0</v>
      </c>
      <c r="P678">
        <v>0</v>
      </c>
      <c r="Q678" t="s">
        <v>2600</v>
      </c>
      <c r="R678">
        <v>0</v>
      </c>
      <c r="S678">
        <v>0</v>
      </c>
      <c r="T678" t="s">
        <v>4323</v>
      </c>
      <c r="U678" t="s">
        <v>2221</v>
      </c>
      <c r="V678" t="s">
        <v>2228</v>
      </c>
      <c r="W678">
        <v>0</v>
      </c>
      <c r="X678">
        <v>0</v>
      </c>
      <c r="Y678" t="s">
        <v>2615</v>
      </c>
    </row>
    <row r="679" spans="1:25">
      <c r="A679" t="s">
        <v>4772</v>
      </c>
      <c r="B679" t="s">
        <v>4773</v>
      </c>
      <c r="C679" t="s">
        <v>4326</v>
      </c>
      <c r="D679" t="s">
        <v>4245</v>
      </c>
      <c r="E679">
        <v>0</v>
      </c>
      <c r="F679" t="s">
        <v>2581</v>
      </c>
      <c r="G679" t="s">
        <v>2582</v>
      </c>
      <c r="H679" t="s">
        <v>150</v>
      </c>
      <c r="I679">
        <v>90</v>
      </c>
      <c r="J679">
        <v>1</v>
      </c>
      <c r="K679">
        <v>1</v>
      </c>
      <c r="L679">
        <v>0</v>
      </c>
      <c r="M679">
        <v>0</v>
      </c>
      <c r="N679">
        <v>0</v>
      </c>
      <c r="O679">
        <v>1</v>
      </c>
      <c r="P679">
        <v>0</v>
      </c>
      <c r="Q679" t="s">
        <v>2582</v>
      </c>
      <c r="R679">
        <v>0</v>
      </c>
      <c r="S679">
        <v>0</v>
      </c>
      <c r="T679" t="s">
        <v>4323</v>
      </c>
      <c r="U679" t="s">
        <v>2221</v>
      </c>
      <c r="V679" t="s">
        <v>178</v>
      </c>
      <c r="W679">
        <v>0</v>
      </c>
      <c r="X679">
        <v>0</v>
      </c>
      <c r="Y679" t="s">
        <v>2556</v>
      </c>
    </row>
    <row r="680" spans="1:25">
      <c r="A680" t="s">
        <v>4774</v>
      </c>
      <c r="B680" t="s">
        <v>4775</v>
      </c>
      <c r="C680" t="s">
        <v>2282</v>
      </c>
      <c r="D680" t="s">
        <v>2276</v>
      </c>
      <c r="E680">
        <v>167</v>
      </c>
      <c r="F680" t="s">
        <v>2711</v>
      </c>
      <c r="G680" t="s">
        <v>2712</v>
      </c>
      <c r="H680" t="s">
        <v>153</v>
      </c>
      <c r="I680">
        <v>90</v>
      </c>
      <c r="J680">
        <v>1</v>
      </c>
      <c r="K680">
        <v>1</v>
      </c>
      <c r="L680">
        <v>1</v>
      </c>
      <c r="M680">
        <v>1</v>
      </c>
      <c r="N680">
        <v>0</v>
      </c>
      <c r="O680">
        <v>1</v>
      </c>
      <c r="P680">
        <v>1</v>
      </c>
      <c r="Q680" t="s">
        <v>2712</v>
      </c>
      <c r="R680">
        <v>0</v>
      </c>
      <c r="S680">
        <v>1</v>
      </c>
      <c r="T680" t="s">
        <v>4467</v>
      </c>
      <c r="U680" t="s">
        <v>2221</v>
      </c>
      <c r="V680" t="s">
        <v>2261</v>
      </c>
      <c r="W680">
        <v>107</v>
      </c>
      <c r="X680">
        <v>0</v>
      </c>
      <c r="Y680" t="s">
        <v>2683</v>
      </c>
    </row>
    <row r="681" spans="1:25">
      <c r="A681" t="s">
        <v>4776</v>
      </c>
      <c r="B681" t="s">
        <v>4777</v>
      </c>
      <c r="C681" t="s">
        <v>4778</v>
      </c>
      <c r="D681" t="s">
        <v>4779</v>
      </c>
      <c r="E681">
        <v>258</v>
      </c>
      <c r="F681" t="s">
        <v>2983</v>
      </c>
      <c r="G681" t="s">
        <v>2984</v>
      </c>
      <c r="H681" t="s">
        <v>155</v>
      </c>
      <c r="I681">
        <v>90</v>
      </c>
      <c r="J681">
        <v>1</v>
      </c>
      <c r="K681">
        <v>1</v>
      </c>
      <c r="L681">
        <v>1</v>
      </c>
      <c r="M681">
        <v>1</v>
      </c>
      <c r="N681">
        <v>1</v>
      </c>
      <c r="O681">
        <v>1</v>
      </c>
      <c r="P681">
        <v>1</v>
      </c>
      <c r="Q681" t="s">
        <v>2984</v>
      </c>
      <c r="R681">
        <v>0</v>
      </c>
      <c r="S681">
        <v>1</v>
      </c>
      <c r="T681" t="s">
        <v>3864</v>
      </c>
      <c r="U681" t="s">
        <v>2221</v>
      </c>
      <c r="V681" t="s">
        <v>2235</v>
      </c>
      <c r="W681">
        <v>176</v>
      </c>
      <c r="X681">
        <v>1</v>
      </c>
      <c r="Y681" t="s">
        <v>2819</v>
      </c>
    </row>
    <row r="682" spans="1:25">
      <c r="A682" t="s">
        <v>4780</v>
      </c>
      <c r="B682" t="s">
        <v>4781</v>
      </c>
      <c r="C682" t="s">
        <v>2372</v>
      </c>
      <c r="D682" t="s">
        <v>4782</v>
      </c>
      <c r="E682">
        <v>175</v>
      </c>
      <c r="F682" t="s">
        <v>4021</v>
      </c>
      <c r="G682" t="s">
        <v>4022</v>
      </c>
      <c r="H682" t="s">
        <v>156</v>
      </c>
      <c r="I682">
        <v>50</v>
      </c>
      <c r="J682">
        <v>1</v>
      </c>
      <c r="K682">
        <v>1</v>
      </c>
      <c r="L682">
        <v>1</v>
      </c>
      <c r="M682">
        <v>0</v>
      </c>
      <c r="N682">
        <v>1</v>
      </c>
      <c r="O682">
        <v>1</v>
      </c>
      <c r="P682">
        <v>1</v>
      </c>
      <c r="Q682" t="s">
        <v>4022</v>
      </c>
      <c r="R682">
        <v>0</v>
      </c>
      <c r="S682">
        <v>1</v>
      </c>
      <c r="T682" t="s">
        <v>3864</v>
      </c>
      <c r="U682" t="s">
        <v>2221</v>
      </c>
      <c r="V682" t="s">
        <v>2255</v>
      </c>
      <c r="W682">
        <v>111</v>
      </c>
      <c r="X682">
        <v>1</v>
      </c>
      <c r="Y682" t="s">
        <v>2920</v>
      </c>
    </row>
    <row r="683" spans="1:25">
      <c r="A683" t="s">
        <v>4783</v>
      </c>
      <c r="B683" t="s">
        <v>4784</v>
      </c>
      <c r="C683" t="s">
        <v>2319</v>
      </c>
      <c r="D683" t="s">
        <v>4785</v>
      </c>
      <c r="E683">
        <v>118</v>
      </c>
      <c r="F683" t="s">
        <v>3862</v>
      </c>
      <c r="G683" t="s">
        <v>3863</v>
      </c>
      <c r="H683" t="s">
        <v>156</v>
      </c>
      <c r="I683">
        <v>50</v>
      </c>
      <c r="J683">
        <v>1</v>
      </c>
      <c r="K683">
        <v>1</v>
      </c>
      <c r="L683">
        <v>1</v>
      </c>
      <c r="M683">
        <v>0</v>
      </c>
      <c r="N683">
        <v>1</v>
      </c>
      <c r="O683">
        <v>1</v>
      </c>
      <c r="P683">
        <v>1</v>
      </c>
      <c r="Q683" t="s">
        <v>3863</v>
      </c>
      <c r="R683">
        <v>0</v>
      </c>
      <c r="S683">
        <v>1</v>
      </c>
      <c r="T683" t="s">
        <v>3864</v>
      </c>
      <c r="U683" t="s">
        <v>2224</v>
      </c>
      <c r="V683" t="s">
        <v>2244</v>
      </c>
      <c r="W683">
        <v>50</v>
      </c>
      <c r="X683">
        <v>1</v>
      </c>
      <c r="Y683" t="s">
        <v>2920</v>
      </c>
    </row>
    <row r="684" spans="1:25">
      <c r="A684" t="s">
        <v>4786</v>
      </c>
      <c r="B684" t="s">
        <v>4787</v>
      </c>
      <c r="C684" t="s">
        <v>4788</v>
      </c>
      <c r="D684" t="s">
        <v>4789</v>
      </c>
      <c r="E684">
        <v>74</v>
      </c>
      <c r="F684" t="s">
        <v>4021</v>
      </c>
      <c r="G684" t="s">
        <v>4022</v>
      </c>
      <c r="H684" t="s">
        <v>156</v>
      </c>
      <c r="I684">
        <v>50</v>
      </c>
      <c r="J684">
        <v>1</v>
      </c>
      <c r="K684">
        <v>1</v>
      </c>
      <c r="L684">
        <v>1</v>
      </c>
      <c r="M684">
        <v>0</v>
      </c>
      <c r="N684">
        <v>1</v>
      </c>
      <c r="O684">
        <v>1</v>
      </c>
      <c r="P684">
        <v>1</v>
      </c>
      <c r="Q684" t="s">
        <v>4022</v>
      </c>
      <c r="R684">
        <v>0</v>
      </c>
      <c r="S684">
        <v>1</v>
      </c>
      <c r="T684" t="s">
        <v>3864</v>
      </c>
      <c r="U684" t="s">
        <v>2221</v>
      </c>
      <c r="V684" t="s">
        <v>2307</v>
      </c>
      <c r="W684">
        <v>66</v>
      </c>
      <c r="X684">
        <v>1</v>
      </c>
      <c r="Y684" t="s">
        <v>2920</v>
      </c>
    </row>
    <row r="685" spans="1:25">
      <c r="A685" t="s">
        <v>4790</v>
      </c>
      <c r="B685" t="s">
        <v>4791</v>
      </c>
      <c r="C685" t="s">
        <v>2403</v>
      </c>
      <c r="D685" t="s">
        <v>2806</v>
      </c>
      <c r="E685">
        <v>91</v>
      </c>
      <c r="F685" t="s">
        <v>4021</v>
      </c>
      <c r="G685" t="s">
        <v>4022</v>
      </c>
      <c r="H685" t="s">
        <v>156</v>
      </c>
      <c r="I685">
        <v>50</v>
      </c>
      <c r="J685">
        <v>1</v>
      </c>
      <c r="K685">
        <v>1</v>
      </c>
      <c r="L685">
        <v>1</v>
      </c>
      <c r="M685">
        <v>0</v>
      </c>
      <c r="N685">
        <v>1</v>
      </c>
      <c r="O685">
        <v>1</v>
      </c>
      <c r="P685">
        <v>1</v>
      </c>
      <c r="Q685" t="s">
        <v>4022</v>
      </c>
      <c r="R685">
        <v>0</v>
      </c>
      <c r="S685">
        <v>1</v>
      </c>
      <c r="T685" t="s">
        <v>3864</v>
      </c>
      <c r="U685" t="s">
        <v>2221</v>
      </c>
      <c r="V685" t="s">
        <v>2261</v>
      </c>
      <c r="W685">
        <v>65</v>
      </c>
      <c r="X685">
        <v>1</v>
      </c>
      <c r="Y685" t="s">
        <v>2920</v>
      </c>
    </row>
    <row r="686" spans="1:25">
      <c r="A686" t="s">
        <v>4792</v>
      </c>
      <c r="B686" t="s">
        <v>4793</v>
      </c>
      <c r="C686" t="s">
        <v>2151</v>
      </c>
      <c r="D686" t="s">
        <v>2294</v>
      </c>
      <c r="E686">
        <v>58</v>
      </c>
      <c r="F686" t="s">
        <v>4021</v>
      </c>
      <c r="G686" t="s">
        <v>4022</v>
      </c>
      <c r="H686" t="s">
        <v>156</v>
      </c>
      <c r="I686">
        <v>50</v>
      </c>
      <c r="J686">
        <v>1</v>
      </c>
      <c r="K686">
        <v>1</v>
      </c>
      <c r="L686">
        <v>1</v>
      </c>
      <c r="M686">
        <v>1</v>
      </c>
      <c r="N686">
        <v>1</v>
      </c>
      <c r="O686">
        <v>1</v>
      </c>
      <c r="P686">
        <v>1</v>
      </c>
      <c r="Q686" t="s">
        <v>4022</v>
      </c>
      <c r="R686">
        <v>0</v>
      </c>
      <c r="S686">
        <v>1</v>
      </c>
      <c r="T686" t="s">
        <v>3864</v>
      </c>
      <c r="U686" t="s">
        <v>2221</v>
      </c>
      <c r="V686" t="s">
        <v>2140</v>
      </c>
      <c r="W686">
        <v>32</v>
      </c>
      <c r="X686">
        <v>1</v>
      </c>
      <c r="Y686" t="s">
        <v>2920</v>
      </c>
    </row>
    <row r="687" spans="1:25">
      <c r="A687" t="s">
        <v>4794</v>
      </c>
      <c r="B687" t="s">
        <v>4795</v>
      </c>
      <c r="C687" t="s">
        <v>2156</v>
      </c>
      <c r="D687" t="s">
        <v>2296</v>
      </c>
      <c r="E687">
        <v>29</v>
      </c>
      <c r="F687" t="s">
        <v>4021</v>
      </c>
      <c r="G687" t="s">
        <v>4022</v>
      </c>
      <c r="H687" t="s">
        <v>156</v>
      </c>
      <c r="I687">
        <v>50</v>
      </c>
      <c r="J687">
        <v>1</v>
      </c>
      <c r="K687">
        <v>1</v>
      </c>
      <c r="L687">
        <v>1</v>
      </c>
      <c r="M687">
        <v>1</v>
      </c>
      <c r="N687">
        <v>1</v>
      </c>
      <c r="O687">
        <v>1</v>
      </c>
      <c r="P687">
        <v>1</v>
      </c>
      <c r="Q687" t="s">
        <v>4022</v>
      </c>
      <c r="R687">
        <v>0</v>
      </c>
      <c r="S687">
        <v>1</v>
      </c>
      <c r="T687" t="s">
        <v>3864</v>
      </c>
      <c r="U687" t="s">
        <v>2221</v>
      </c>
      <c r="V687" t="s">
        <v>2140</v>
      </c>
      <c r="W687">
        <v>16</v>
      </c>
      <c r="X687">
        <v>1</v>
      </c>
      <c r="Y687" t="s">
        <v>2920</v>
      </c>
    </row>
    <row r="688" spans="1:25">
      <c r="A688" t="s">
        <v>4796</v>
      </c>
      <c r="B688" t="s">
        <v>4797</v>
      </c>
      <c r="C688" t="s">
        <v>2151</v>
      </c>
      <c r="D688" t="s">
        <v>2295</v>
      </c>
      <c r="E688">
        <v>58</v>
      </c>
      <c r="F688" t="s">
        <v>4021</v>
      </c>
      <c r="G688" t="s">
        <v>4022</v>
      </c>
      <c r="H688" t="s">
        <v>156</v>
      </c>
      <c r="I688">
        <v>50</v>
      </c>
      <c r="J688">
        <v>1</v>
      </c>
      <c r="K688">
        <v>1</v>
      </c>
      <c r="L688">
        <v>1</v>
      </c>
      <c r="M688">
        <v>1</v>
      </c>
      <c r="N688">
        <v>1</v>
      </c>
      <c r="O688">
        <v>1</v>
      </c>
      <c r="P688">
        <v>1</v>
      </c>
      <c r="Q688" t="s">
        <v>4022</v>
      </c>
      <c r="R688">
        <v>0</v>
      </c>
      <c r="S688">
        <v>1</v>
      </c>
      <c r="T688" t="s">
        <v>3864</v>
      </c>
      <c r="U688" t="s">
        <v>2221</v>
      </c>
      <c r="V688" t="s">
        <v>2140</v>
      </c>
      <c r="W688">
        <v>32</v>
      </c>
      <c r="X688">
        <v>1</v>
      </c>
      <c r="Y688" t="s">
        <v>2920</v>
      </c>
    </row>
    <row r="689" spans="1:25">
      <c r="A689" t="s">
        <v>4798</v>
      </c>
      <c r="B689" t="s">
        <v>4799</v>
      </c>
      <c r="C689" t="s">
        <v>2156</v>
      </c>
      <c r="D689" t="s">
        <v>2297</v>
      </c>
      <c r="E689">
        <v>29</v>
      </c>
      <c r="F689" t="s">
        <v>4021</v>
      </c>
      <c r="G689" t="s">
        <v>4022</v>
      </c>
      <c r="H689" t="s">
        <v>156</v>
      </c>
      <c r="I689">
        <v>50</v>
      </c>
      <c r="J689">
        <v>1</v>
      </c>
      <c r="K689">
        <v>1</v>
      </c>
      <c r="L689">
        <v>1</v>
      </c>
      <c r="M689">
        <v>0</v>
      </c>
      <c r="N689">
        <v>1</v>
      </c>
      <c r="O689">
        <v>1</v>
      </c>
      <c r="P689">
        <v>1</v>
      </c>
      <c r="Q689" t="s">
        <v>4022</v>
      </c>
      <c r="R689">
        <v>0</v>
      </c>
      <c r="S689">
        <v>1</v>
      </c>
      <c r="T689" t="s">
        <v>3864</v>
      </c>
      <c r="U689" t="s">
        <v>2221</v>
      </c>
      <c r="V689" t="s">
        <v>2140</v>
      </c>
      <c r="W689">
        <v>16</v>
      </c>
      <c r="X689">
        <v>1</v>
      </c>
      <c r="Y689" t="s">
        <v>2920</v>
      </c>
    </row>
    <row r="690" spans="1:25">
      <c r="A690" t="s">
        <v>4800</v>
      </c>
      <c r="B690" t="s">
        <v>4801</v>
      </c>
      <c r="C690" t="s">
        <v>2151</v>
      </c>
      <c r="D690" t="s">
        <v>2293</v>
      </c>
      <c r="E690">
        <v>58</v>
      </c>
      <c r="F690" t="s">
        <v>4021</v>
      </c>
      <c r="G690" t="s">
        <v>4022</v>
      </c>
      <c r="H690" t="s">
        <v>156</v>
      </c>
      <c r="I690">
        <v>50</v>
      </c>
      <c r="J690">
        <v>1</v>
      </c>
      <c r="K690">
        <v>1</v>
      </c>
      <c r="L690">
        <v>1</v>
      </c>
      <c r="M690">
        <v>0</v>
      </c>
      <c r="N690">
        <v>1</v>
      </c>
      <c r="O690">
        <v>1</v>
      </c>
      <c r="P690">
        <v>1</v>
      </c>
      <c r="Q690" t="s">
        <v>4022</v>
      </c>
      <c r="R690">
        <v>0</v>
      </c>
      <c r="S690">
        <v>1</v>
      </c>
      <c r="T690" t="s">
        <v>3864</v>
      </c>
      <c r="U690" t="s">
        <v>2221</v>
      </c>
      <c r="V690" t="s">
        <v>2140</v>
      </c>
      <c r="W690">
        <v>32</v>
      </c>
      <c r="X690">
        <v>1</v>
      </c>
      <c r="Y690" t="s">
        <v>2920</v>
      </c>
    </row>
    <row r="691" spans="1:25">
      <c r="A691" t="s">
        <v>4802</v>
      </c>
      <c r="B691" t="s">
        <v>4803</v>
      </c>
      <c r="C691" t="s">
        <v>4804</v>
      </c>
      <c r="D691" t="s">
        <v>2339</v>
      </c>
      <c r="E691">
        <v>138</v>
      </c>
      <c r="F691" t="s">
        <v>4021</v>
      </c>
      <c r="G691" t="s">
        <v>4022</v>
      </c>
      <c r="H691" t="s">
        <v>156</v>
      </c>
      <c r="I691">
        <v>50</v>
      </c>
      <c r="J691">
        <v>1</v>
      </c>
      <c r="K691">
        <v>1</v>
      </c>
      <c r="L691">
        <v>1</v>
      </c>
      <c r="M691">
        <v>0</v>
      </c>
      <c r="N691">
        <v>1</v>
      </c>
      <c r="O691">
        <v>1</v>
      </c>
      <c r="P691">
        <v>1</v>
      </c>
      <c r="Q691" t="s">
        <v>4022</v>
      </c>
      <c r="R691">
        <v>0</v>
      </c>
      <c r="S691">
        <v>1</v>
      </c>
      <c r="T691" t="s">
        <v>3864</v>
      </c>
      <c r="U691" t="s">
        <v>2221</v>
      </c>
      <c r="V691" t="s">
        <v>2340</v>
      </c>
      <c r="W691">
        <v>85</v>
      </c>
      <c r="X691">
        <v>1</v>
      </c>
      <c r="Y691" t="s">
        <v>2920</v>
      </c>
    </row>
    <row r="692" spans="1:25">
      <c r="A692" t="s">
        <v>4805</v>
      </c>
      <c r="B692" t="s">
        <v>4806</v>
      </c>
      <c r="C692" t="s">
        <v>4807</v>
      </c>
      <c r="D692" t="s">
        <v>4808</v>
      </c>
      <c r="E692">
        <v>40</v>
      </c>
      <c r="F692" t="s">
        <v>4021</v>
      </c>
      <c r="G692" t="s">
        <v>4022</v>
      </c>
      <c r="H692" t="s">
        <v>156</v>
      </c>
      <c r="I692">
        <v>50</v>
      </c>
      <c r="J692">
        <v>1</v>
      </c>
      <c r="K692">
        <v>1</v>
      </c>
      <c r="L692">
        <v>1</v>
      </c>
      <c r="M692">
        <v>0</v>
      </c>
      <c r="N692">
        <v>1</v>
      </c>
      <c r="O692">
        <v>1</v>
      </c>
      <c r="P692">
        <v>1</v>
      </c>
      <c r="Q692" t="s">
        <v>4022</v>
      </c>
      <c r="R692">
        <v>0</v>
      </c>
      <c r="S692">
        <v>1</v>
      </c>
      <c r="T692" t="s">
        <v>3864</v>
      </c>
      <c r="U692" t="s">
        <v>2221</v>
      </c>
      <c r="V692" t="s">
        <v>2138</v>
      </c>
      <c r="W692">
        <v>35</v>
      </c>
      <c r="X692">
        <v>1</v>
      </c>
      <c r="Y692" t="s">
        <v>2920</v>
      </c>
    </row>
    <row r="693" spans="1:25">
      <c r="A693" t="s">
        <v>4809</v>
      </c>
      <c r="B693" t="s">
        <v>4810</v>
      </c>
      <c r="C693" t="s">
        <v>2462</v>
      </c>
      <c r="D693" t="s">
        <v>2558</v>
      </c>
      <c r="E693">
        <v>144</v>
      </c>
      <c r="F693" t="s">
        <v>4369</v>
      </c>
      <c r="G693" t="s">
        <v>4370</v>
      </c>
      <c r="H693" t="s">
        <v>157</v>
      </c>
      <c r="I693">
        <v>50</v>
      </c>
      <c r="J693">
        <v>1</v>
      </c>
      <c r="K693">
        <v>1</v>
      </c>
      <c r="L693">
        <v>1</v>
      </c>
      <c r="M693">
        <v>0</v>
      </c>
      <c r="N693">
        <v>1</v>
      </c>
      <c r="O693">
        <v>1</v>
      </c>
      <c r="P693">
        <v>1</v>
      </c>
      <c r="Q693" t="s">
        <v>4370</v>
      </c>
      <c r="R693">
        <v>0</v>
      </c>
      <c r="S693">
        <v>1</v>
      </c>
      <c r="T693" t="s">
        <v>3864</v>
      </c>
      <c r="U693" t="s">
        <v>2221</v>
      </c>
      <c r="V693" t="s">
        <v>2307</v>
      </c>
      <c r="W693">
        <v>138</v>
      </c>
      <c r="X693">
        <v>1</v>
      </c>
      <c r="Y693" t="s">
        <v>3246</v>
      </c>
    </row>
    <row r="694" spans="1:25">
      <c r="A694" t="s">
        <v>4811</v>
      </c>
      <c r="B694" t="s">
        <v>4812</v>
      </c>
      <c r="C694" t="s">
        <v>2393</v>
      </c>
      <c r="D694" t="s">
        <v>4813</v>
      </c>
      <c r="E694">
        <v>98</v>
      </c>
      <c r="F694" t="s">
        <v>4369</v>
      </c>
      <c r="G694" t="s">
        <v>4370</v>
      </c>
      <c r="H694" t="s">
        <v>157</v>
      </c>
      <c r="I694">
        <v>50</v>
      </c>
      <c r="J694">
        <v>1</v>
      </c>
      <c r="K694">
        <v>1</v>
      </c>
      <c r="L694">
        <v>1</v>
      </c>
      <c r="M694">
        <v>0</v>
      </c>
      <c r="N694">
        <v>1</v>
      </c>
      <c r="O694">
        <v>1</v>
      </c>
      <c r="P694">
        <v>1</v>
      </c>
      <c r="Q694" t="s">
        <v>4370</v>
      </c>
      <c r="R694">
        <v>0</v>
      </c>
      <c r="S694">
        <v>1</v>
      </c>
      <c r="T694" t="s">
        <v>3864</v>
      </c>
      <c r="U694" t="s">
        <v>2221</v>
      </c>
      <c r="V694" t="s">
        <v>2370</v>
      </c>
      <c r="W694">
        <v>84</v>
      </c>
      <c r="X694">
        <v>1</v>
      </c>
      <c r="Y694" t="s">
        <v>3246</v>
      </c>
    </row>
    <row r="695" spans="1:25">
      <c r="A695" t="s">
        <v>4816</v>
      </c>
      <c r="B695" t="s">
        <v>4817</v>
      </c>
      <c r="C695" t="s">
        <v>2319</v>
      </c>
      <c r="D695" t="s">
        <v>4818</v>
      </c>
      <c r="E695">
        <v>110</v>
      </c>
      <c r="F695" t="s">
        <v>4814</v>
      </c>
      <c r="G695" t="s">
        <v>4815</v>
      </c>
      <c r="H695" t="s">
        <v>157</v>
      </c>
      <c r="I695">
        <v>50</v>
      </c>
      <c r="J695">
        <v>1</v>
      </c>
      <c r="K695">
        <v>1</v>
      </c>
      <c r="L695">
        <v>1</v>
      </c>
      <c r="M695">
        <v>0</v>
      </c>
      <c r="N695">
        <v>1</v>
      </c>
      <c r="O695">
        <v>1</v>
      </c>
      <c r="P695">
        <v>1</v>
      </c>
      <c r="Q695" t="s">
        <v>4815</v>
      </c>
      <c r="R695">
        <v>0</v>
      </c>
      <c r="S695">
        <v>1</v>
      </c>
      <c r="T695" t="s">
        <v>3864</v>
      </c>
      <c r="U695" t="s">
        <v>2221</v>
      </c>
      <c r="V695" t="s">
        <v>2244</v>
      </c>
      <c r="W695">
        <v>50</v>
      </c>
      <c r="X695">
        <v>1</v>
      </c>
      <c r="Y695" t="s">
        <v>3246</v>
      </c>
    </row>
    <row r="696" spans="1:25">
      <c r="A696" t="s">
        <v>4819</v>
      </c>
      <c r="B696" t="s">
        <v>4820</v>
      </c>
      <c r="C696" t="s">
        <v>2431</v>
      </c>
      <c r="D696" t="s">
        <v>4821</v>
      </c>
      <c r="E696">
        <v>18</v>
      </c>
      <c r="F696" t="s">
        <v>4814</v>
      </c>
      <c r="G696" t="s">
        <v>4815</v>
      </c>
      <c r="H696" t="s">
        <v>157</v>
      </c>
      <c r="I696">
        <v>50</v>
      </c>
      <c r="J696">
        <v>1</v>
      </c>
      <c r="K696">
        <v>1</v>
      </c>
      <c r="L696">
        <v>1</v>
      </c>
      <c r="M696">
        <v>0</v>
      </c>
      <c r="N696">
        <v>1</v>
      </c>
      <c r="O696">
        <v>1</v>
      </c>
      <c r="P696">
        <v>1</v>
      </c>
      <c r="Q696" t="s">
        <v>4815</v>
      </c>
      <c r="R696">
        <v>0</v>
      </c>
      <c r="S696">
        <v>1</v>
      </c>
      <c r="T696" t="s">
        <v>3864</v>
      </c>
      <c r="U696" t="s">
        <v>2221</v>
      </c>
      <c r="V696" t="s">
        <v>2305</v>
      </c>
      <c r="W696">
        <v>12</v>
      </c>
      <c r="X696">
        <v>1</v>
      </c>
      <c r="Y696" t="s">
        <v>3246</v>
      </c>
    </row>
    <row r="697" spans="1:25">
      <c r="A697" t="s">
        <v>4822</v>
      </c>
      <c r="B697" t="s">
        <v>4823</v>
      </c>
      <c r="C697" t="s">
        <v>4824</v>
      </c>
      <c r="D697" t="s">
        <v>4825</v>
      </c>
      <c r="E697">
        <v>137</v>
      </c>
      <c r="F697" t="s">
        <v>4814</v>
      </c>
      <c r="G697" t="s">
        <v>4815</v>
      </c>
      <c r="H697" t="s">
        <v>157</v>
      </c>
      <c r="I697">
        <v>50</v>
      </c>
      <c r="J697">
        <v>1</v>
      </c>
      <c r="K697">
        <v>1</v>
      </c>
      <c r="L697">
        <v>1</v>
      </c>
      <c r="M697">
        <v>0</v>
      </c>
      <c r="N697">
        <v>1</v>
      </c>
      <c r="O697">
        <v>1</v>
      </c>
      <c r="P697">
        <v>1</v>
      </c>
      <c r="Q697" t="s">
        <v>4815</v>
      </c>
      <c r="R697">
        <v>0</v>
      </c>
      <c r="S697">
        <v>1</v>
      </c>
      <c r="T697" t="s">
        <v>3864</v>
      </c>
      <c r="U697" t="s">
        <v>2221</v>
      </c>
      <c r="V697" t="s">
        <v>2307</v>
      </c>
      <c r="W697">
        <v>130</v>
      </c>
      <c r="X697">
        <v>1</v>
      </c>
      <c r="Y697" t="s">
        <v>3246</v>
      </c>
    </row>
    <row r="698" spans="1:25">
      <c r="A698" t="s">
        <v>4826</v>
      </c>
      <c r="B698" t="s">
        <v>4827</v>
      </c>
      <c r="C698" t="s">
        <v>4828</v>
      </c>
      <c r="D698" t="s">
        <v>4829</v>
      </c>
      <c r="E698">
        <v>19</v>
      </c>
      <c r="F698" t="s">
        <v>4814</v>
      </c>
      <c r="G698" t="s">
        <v>4815</v>
      </c>
      <c r="H698" t="s">
        <v>157</v>
      </c>
      <c r="I698">
        <v>50</v>
      </c>
      <c r="J698">
        <v>0</v>
      </c>
      <c r="K698">
        <v>1</v>
      </c>
      <c r="L698">
        <v>1</v>
      </c>
      <c r="M698">
        <v>0</v>
      </c>
      <c r="N698">
        <v>1</v>
      </c>
      <c r="P698">
        <v>1</v>
      </c>
      <c r="Q698" t="s">
        <v>4815</v>
      </c>
      <c r="R698">
        <v>0</v>
      </c>
      <c r="S698">
        <v>1</v>
      </c>
      <c r="T698" t="s">
        <v>3864</v>
      </c>
      <c r="U698" t="s">
        <v>2221</v>
      </c>
      <c r="V698" t="s">
        <v>2137</v>
      </c>
      <c r="W698">
        <v>13</v>
      </c>
      <c r="X698">
        <v>1</v>
      </c>
      <c r="Y698" t="s">
        <v>3246</v>
      </c>
    </row>
    <row r="699" spans="1:25">
      <c r="A699" t="s">
        <v>4830</v>
      </c>
      <c r="B699" t="s">
        <v>4831</v>
      </c>
      <c r="C699" t="s">
        <v>2352</v>
      </c>
      <c r="D699" t="s">
        <v>2153</v>
      </c>
      <c r="E699">
        <v>183</v>
      </c>
      <c r="F699" t="s">
        <v>4814</v>
      </c>
      <c r="G699" t="s">
        <v>4815</v>
      </c>
      <c r="H699" t="s">
        <v>157</v>
      </c>
      <c r="I699">
        <v>50</v>
      </c>
      <c r="J699">
        <v>0</v>
      </c>
      <c r="K699">
        <v>1</v>
      </c>
      <c r="L699">
        <v>1</v>
      </c>
      <c r="M699">
        <v>0</v>
      </c>
      <c r="N699">
        <v>1</v>
      </c>
      <c r="P699">
        <v>1</v>
      </c>
      <c r="Q699" t="s">
        <v>4815</v>
      </c>
      <c r="R699">
        <v>0</v>
      </c>
      <c r="S699">
        <v>1</v>
      </c>
      <c r="T699" t="s">
        <v>3864</v>
      </c>
      <c r="U699" t="s">
        <v>2221</v>
      </c>
      <c r="V699" t="s">
        <v>2141</v>
      </c>
      <c r="W699">
        <v>115</v>
      </c>
      <c r="X699">
        <v>1</v>
      </c>
      <c r="Y699" t="s">
        <v>3246</v>
      </c>
    </row>
    <row r="700" spans="1:25">
      <c r="A700" t="s">
        <v>4832</v>
      </c>
      <c r="B700" t="s">
        <v>4833</v>
      </c>
      <c r="C700" t="s">
        <v>2523</v>
      </c>
      <c r="D700" t="s">
        <v>2524</v>
      </c>
      <c r="E700">
        <v>324</v>
      </c>
      <c r="F700" t="s">
        <v>4814</v>
      </c>
      <c r="G700" t="s">
        <v>4815</v>
      </c>
      <c r="H700" t="s">
        <v>157</v>
      </c>
      <c r="I700">
        <v>50</v>
      </c>
      <c r="J700">
        <v>1</v>
      </c>
      <c r="K700">
        <v>1</v>
      </c>
      <c r="L700">
        <v>1</v>
      </c>
      <c r="M700">
        <v>0</v>
      </c>
      <c r="N700">
        <v>1</v>
      </c>
      <c r="O700">
        <v>1</v>
      </c>
      <c r="P700">
        <v>1</v>
      </c>
      <c r="Q700" t="s">
        <v>4815</v>
      </c>
      <c r="R700">
        <v>0</v>
      </c>
      <c r="S700">
        <v>1</v>
      </c>
      <c r="T700" t="s">
        <v>3864</v>
      </c>
      <c r="U700" t="s">
        <v>2221</v>
      </c>
      <c r="V700" t="s">
        <v>2141</v>
      </c>
      <c r="W700">
        <v>188</v>
      </c>
      <c r="X700">
        <v>1</v>
      </c>
      <c r="Y700" t="s">
        <v>3246</v>
      </c>
    </row>
    <row r="701" spans="1:25">
      <c r="A701" t="s">
        <v>4834</v>
      </c>
      <c r="B701" t="s">
        <v>4835</v>
      </c>
      <c r="C701" t="s">
        <v>4836</v>
      </c>
      <c r="D701" t="s">
        <v>4837</v>
      </c>
      <c r="E701">
        <v>108</v>
      </c>
      <c r="F701" t="s">
        <v>4814</v>
      </c>
      <c r="G701" t="s">
        <v>4815</v>
      </c>
      <c r="H701" t="s">
        <v>157</v>
      </c>
      <c r="I701">
        <v>50</v>
      </c>
      <c r="J701">
        <v>1</v>
      </c>
      <c r="K701">
        <v>1</v>
      </c>
      <c r="L701">
        <v>1</v>
      </c>
      <c r="M701">
        <v>0</v>
      </c>
      <c r="N701">
        <v>1</v>
      </c>
      <c r="O701">
        <v>1</v>
      </c>
      <c r="P701">
        <v>1</v>
      </c>
      <c r="Q701" t="s">
        <v>4815</v>
      </c>
      <c r="R701">
        <v>0</v>
      </c>
      <c r="S701">
        <v>1</v>
      </c>
      <c r="T701" t="s">
        <v>3864</v>
      </c>
      <c r="U701" t="s">
        <v>2221</v>
      </c>
      <c r="V701" t="s">
        <v>2303</v>
      </c>
      <c r="W701">
        <v>95</v>
      </c>
      <c r="X701">
        <v>1</v>
      </c>
      <c r="Y701" t="s">
        <v>3246</v>
      </c>
    </row>
    <row r="702" spans="1:25">
      <c r="A702" t="s">
        <v>4838</v>
      </c>
      <c r="B702" t="s">
        <v>4839</v>
      </c>
      <c r="C702" t="s">
        <v>2324</v>
      </c>
      <c r="D702" t="s">
        <v>3652</v>
      </c>
      <c r="E702">
        <v>230</v>
      </c>
      <c r="F702" t="s">
        <v>4814</v>
      </c>
      <c r="G702" t="s">
        <v>4815</v>
      </c>
      <c r="H702" t="s">
        <v>157</v>
      </c>
      <c r="I702">
        <v>50</v>
      </c>
      <c r="J702">
        <v>1</v>
      </c>
      <c r="K702">
        <v>1</v>
      </c>
      <c r="L702">
        <v>1</v>
      </c>
      <c r="M702">
        <v>0</v>
      </c>
      <c r="N702">
        <v>1</v>
      </c>
      <c r="O702">
        <v>1</v>
      </c>
      <c r="P702">
        <v>1</v>
      </c>
      <c r="Q702" t="s">
        <v>4815</v>
      </c>
      <c r="R702">
        <v>0</v>
      </c>
      <c r="S702">
        <v>1</v>
      </c>
      <c r="T702" t="s">
        <v>3864</v>
      </c>
      <c r="U702" t="s">
        <v>2221</v>
      </c>
      <c r="V702" t="s">
        <v>2255</v>
      </c>
      <c r="W702">
        <v>144</v>
      </c>
      <c r="X702">
        <v>1</v>
      </c>
      <c r="Y702" t="s">
        <v>3246</v>
      </c>
    </row>
    <row r="703" spans="1:25">
      <c r="A703" t="s">
        <v>4840</v>
      </c>
      <c r="B703" t="s">
        <v>4841</v>
      </c>
      <c r="C703" t="s">
        <v>2317</v>
      </c>
      <c r="D703" t="s">
        <v>4842</v>
      </c>
      <c r="E703">
        <v>17</v>
      </c>
      <c r="F703" t="s">
        <v>4814</v>
      </c>
      <c r="G703" t="s">
        <v>4815</v>
      </c>
      <c r="H703" t="s">
        <v>157</v>
      </c>
      <c r="I703">
        <v>50</v>
      </c>
      <c r="J703">
        <v>1</v>
      </c>
      <c r="K703">
        <v>1</v>
      </c>
      <c r="L703">
        <v>1</v>
      </c>
      <c r="M703">
        <v>0</v>
      </c>
      <c r="N703">
        <v>1</v>
      </c>
      <c r="O703">
        <v>1</v>
      </c>
      <c r="P703">
        <v>1</v>
      </c>
      <c r="Q703" t="s">
        <v>4815</v>
      </c>
      <c r="R703">
        <v>0</v>
      </c>
      <c r="S703">
        <v>1</v>
      </c>
      <c r="T703" t="s">
        <v>3864</v>
      </c>
      <c r="U703" t="s">
        <v>2221</v>
      </c>
      <c r="V703" t="s">
        <v>2305</v>
      </c>
      <c r="W703">
        <v>10</v>
      </c>
      <c r="X703">
        <v>1</v>
      </c>
      <c r="Y703" t="s">
        <v>3246</v>
      </c>
    </row>
    <row r="704" spans="1:25">
      <c r="A704" t="s">
        <v>4843</v>
      </c>
      <c r="B704" t="s">
        <v>4844</v>
      </c>
      <c r="C704" t="s">
        <v>4845</v>
      </c>
      <c r="D704" t="s">
        <v>4366</v>
      </c>
      <c r="E704">
        <v>140</v>
      </c>
      <c r="F704" t="s">
        <v>4814</v>
      </c>
      <c r="G704" t="s">
        <v>4815</v>
      </c>
      <c r="H704" t="s">
        <v>157</v>
      </c>
      <c r="I704">
        <v>50</v>
      </c>
      <c r="J704">
        <v>1</v>
      </c>
      <c r="K704">
        <v>1</v>
      </c>
      <c r="L704">
        <v>1</v>
      </c>
      <c r="M704">
        <v>0</v>
      </c>
      <c r="N704">
        <v>1</v>
      </c>
      <c r="O704">
        <v>1</v>
      </c>
      <c r="P704">
        <v>1</v>
      </c>
      <c r="Q704" t="s">
        <v>4815</v>
      </c>
      <c r="R704">
        <v>0</v>
      </c>
      <c r="S704">
        <v>1</v>
      </c>
      <c r="T704" t="s">
        <v>3864</v>
      </c>
      <c r="U704" t="s">
        <v>2221</v>
      </c>
      <c r="V704" t="s">
        <v>2307</v>
      </c>
      <c r="W704">
        <v>131</v>
      </c>
      <c r="X704">
        <v>1</v>
      </c>
      <c r="Y704" t="s">
        <v>3246</v>
      </c>
    </row>
    <row r="705" spans="1:25">
      <c r="A705" t="s">
        <v>4846</v>
      </c>
      <c r="B705" t="s">
        <v>4847</v>
      </c>
      <c r="C705" t="s">
        <v>2497</v>
      </c>
      <c r="D705" t="s">
        <v>4848</v>
      </c>
      <c r="E705">
        <v>76</v>
      </c>
      <c r="F705" t="s">
        <v>4814</v>
      </c>
      <c r="G705" t="s">
        <v>4815</v>
      </c>
      <c r="H705" t="s">
        <v>157</v>
      </c>
      <c r="I705">
        <v>50</v>
      </c>
      <c r="J705">
        <v>1</v>
      </c>
      <c r="K705">
        <v>1</v>
      </c>
      <c r="L705">
        <v>1</v>
      </c>
      <c r="M705">
        <v>0</v>
      </c>
      <c r="N705">
        <v>1</v>
      </c>
      <c r="O705">
        <v>1</v>
      </c>
      <c r="P705">
        <v>1</v>
      </c>
      <c r="Q705" t="s">
        <v>4815</v>
      </c>
      <c r="R705">
        <v>0</v>
      </c>
      <c r="S705">
        <v>1</v>
      </c>
      <c r="T705" t="s">
        <v>3864</v>
      </c>
      <c r="U705" t="s">
        <v>2221</v>
      </c>
      <c r="V705" t="s">
        <v>2222</v>
      </c>
      <c r="W705">
        <v>39</v>
      </c>
      <c r="X705">
        <v>1</v>
      </c>
      <c r="Y705" t="s">
        <v>3246</v>
      </c>
    </row>
    <row r="706" spans="1:25">
      <c r="A706" t="s">
        <v>4849</v>
      </c>
      <c r="B706" t="s">
        <v>4850</v>
      </c>
      <c r="C706" t="s">
        <v>2497</v>
      </c>
      <c r="D706" t="s">
        <v>3625</v>
      </c>
      <c r="E706">
        <v>72</v>
      </c>
      <c r="F706" t="s">
        <v>4814</v>
      </c>
      <c r="G706" t="s">
        <v>4815</v>
      </c>
      <c r="H706" t="s">
        <v>157</v>
      </c>
      <c r="I706">
        <v>50</v>
      </c>
      <c r="J706">
        <v>1</v>
      </c>
      <c r="K706">
        <v>1</v>
      </c>
      <c r="L706">
        <v>1</v>
      </c>
      <c r="M706">
        <v>0</v>
      </c>
      <c r="N706">
        <v>1</v>
      </c>
      <c r="O706">
        <v>1</v>
      </c>
      <c r="P706">
        <v>1</v>
      </c>
      <c r="Q706" t="s">
        <v>4815</v>
      </c>
      <c r="R706">
        <v>0</v>
      </c>
      <c r="S706">
        <v>1</v>
      </c>
      <c r="T706" t="s">
        <v>3864</v>
      </c>
      <c r="U706" t="s">
        <v>2221</v>
      </c>
      <c r="V706" t="s">
        <v>2222</v>
      </c>
      <c r="W706">
        <v>38</v>
      </c>
      <c r="X706">
        <v>1</v>
      </c>
      <c r="Y706" t="s">
        <v>3246</v>
      </c>
    </row>
    <row r="707" spans="1:25">
      <c r="A707" t="s">
        <v>4851</v>
      </c>
      <c r="B707" t="s">
        <v>4852</v>
      </c>
      <c r="C707" t="s">
        <v>4853</v>
      </c>
      <c r="D707" t="s">
        <v>2332</v>
      </c>
      <c r="E707">
        <v>172</v>
      </c>
      <c r="F707" t="s">
        <v>4814</v>
      </c>
      <c r="G707" t="s">
        <v>4815</v>
      </c>
      <c r="H707" t="s">
        <v>157</v>
      </c>
      <c r="I707">
        <v>50</v>
      </c>
      <c r="J707">
        <v>1</v>
      </c>
      <c r="K707">
        <v>1</v>
      </c>
      <c r="L707">
        <v>0</v>
      </c>
      <c r="M707">
        <v>0</v>
      </c>
      <c r="N707">
        <v>1</v>
      </c>
      <c r="O707">
        <v>1</v>
      </c>
      <c r="Q707" t="s">
        <v>4815</v>
      </c>
      <c r="R707">
        <v>0</v>
      </c>
      <c r="S707">
        <v>1</v>
      </c>
      <c r="T707" t="s">
        <v>3864</v>
      </c>
      <c r="U707" t="s">
        <v>2221</v>
      </c>
      <c r="V707" t="s">
        <v>2141</v>
      </c>
      <c r="W707">
        <v>101</v>
      </c>
      <c r="X707">
        <v>1</v>
      </c>
      <c r="Y707" t="s">
        <v>3246</v>
      </c>
    </row>
    <row r="708" spans="1:25">
      <c r="A708" t="s">
        <v>4854</v>
      </c>
      <c r="B708" t="s">
        <v>4855</v>
      </c>
      <c r="C708" t="s">
        <v>4856</v>
      </c>
      <c r="D708" t="s">
        <v>2418</v>
      </c>
      <c r="E708">
        <v>116</v>
      </c>
      <c r="F708" t="s">
        <v>4814</v>
      </c>
      <c r="G708" t="s">
        <v>4815</v>
      </c>
      <c r="H708" t="s">
        <v>157</v>
      </c>
      <c r="I708">
        <v>50</v>
      </c>
      <c r="J708">
        <v>1</v>
      </c>
      <c r="K708">
        <v>1</v>
      </c>
      <c r="L708">
        <v>1</v>
      </c>
      <c r="M708">
        <v>0</v>
      </c>
      <c r="N708">
        <v>1</v>
      </c>
      <c r="O708">
        <v>1</v>
      </c>
      <c r="P708">
        <v>1</v>
      </c>
      <c r="Q708" t="s">
        <v>4815</v>
      </c>
      <c r="R708">
        <v>0</v>
      </c>
      <c r="S708">
        <v>1</v>
      </c>
      <c r="T708" t="s">
        <v>3864</v>
      </c>
      <c r="U708" t="s">
        <v>2221</v>
      </c>
      <c r="V708" t="s">
        <v>2254</v>
      </c>
      <c r="W708">
        <v>71</v>
      </c>
      <c r="X708">
        <v>1</v>
      </c>
      <c r="Y708" t="s">
        <v>3246</v>
      </c>
    </row>
    <row r="709" spans="1:25">
      <c r="A709" t="s">
        <v>4857</v>
      </c>
      <c r="B709" t="s">
        <v>4858</v>
      </c>
      <c r="C709" t="s">
        <v>4859</v>
      </c>
      <c r="D709" t="s">
        <v>2334</v>
      </c>
      <c r="E709">
        <v>125</v>
      </c>
      <c r="F709" t="s">
        <v>4814</v>
      </c>
      <c r="G709" t="s">
        <v>4815</v>
      </c>
      <c r="H709" t="s">
        <v>157</v>
      </c>
      <c r="I709">
        <v>50</v>
      </c>
      <c r="J709">
        <v>1</v>
      </c>
      <c r="K709">
        <v>1</v>
      </c>
      <c r="L709">
        <v>0</v>
      </c>
      <c r="M709">
        <v>0</v>
      </c>
      <c r="N709">
        <v>1</v>
      </c>
      <c r="O709">
        <v>1</v>
      </c>
      <c r="Q709" t="s">
        <v>4815</v>
      </c>
      <c r="R709">
        <v>0</v>
      </c>
      <c r="S709">
        <v>1</v>
      </c>
      <c r="T709" t="s">
        <v>3864</v>
      </c>
      <c r="U709" t="s">
        <v>2221</v>
      </c>
      <c r="V709" t="s">
        <v>2303</v>
      </c>
      <c r="W709">
        <v>110</v>
      </c>
      <c r="X709">
        <v>1</v>
      </c>
      <c r="Y709" t="s">
        <v>3246</v>
      </c>
    </row>
    <row r="710" spans="1:25">
      <c r="A710" t="s">
        <v>4860</v>
      </c>
      <c r="B710" t="s">
        <v>4861</v>
      </c>
      <c r="C710" t="s">
        <v>4862</v>
      </c>
      <c r="D710" t="s">
        <v>4863</v>
      </c>
      <c r="E710">
        <v>100</v>
      </c>
      <c r="F710" t="s">
        <v>4814</v>
      </c>
      <c r="G710" t="s">
        <v>4815</v>
      </c>
      <c r="H710" t="s">
        <v>157</v>
      </c>
      <c r="I710">
        <v>50</v>
      </c>
      <c r="J710">
        <v>1</v>
      </c>
      <c r="K710">
        <v>1</v>
      </c>
      <c r="L710">
        <v>0</v>
      </c>
      <c r="M710">
        <v>0</v>
      </c>
      <c r="N710">
        <v>1</v>
      </c>
      <c r="O710">
        <v>1</v>
      </c>
      <c r="Q710" t="s">
        <v>4815</v>
      </c>
      <c r="R710">
        <v>0</v>
      </c>
      <c r="S710">
        <v>1</v>
      </c>
      <c r="T710" t="s">
        <v>3864</v>
      </c>
      <c r="U710" t="s">
        <v>2221</v>
      </c>
      <c r="V710" t="s">
        <v>2303</v>
      </c>
      <c r="W710">
        <v>83</v>
      </c>
      <c r="X710">
        <v>1</v>
      </c>
      <c r="Y710" t="s">
        <v>3246</v>
      </c>
    </row>
    <row r="711" spans="1:25">
      <c r="A711" t="s">
        <v>4864</v>
      </c>
      <c r="B711" t="s">
        <v>4865</v>
      </c>
      <c r="C711" t="s">
        <v>2360</v>
      </c>
      <c r="D711" t="s">
        <v>2550</v>
      </c>
      <c r="E711">
        <v>29</v>
      </c>
      <c r="F711" t="s">
        <v>4814</v>
      </c>
      <c r="G711" t="s">
        <v>4815</v>
      </c>
      <c r="H711" t="s">
        <v>157</v>
      </c>
      <c r="I711">
        <v>50</v>
      </c>
      <c r="J711">
        <v>0</v>
      </c>
      <c r="K711">
        <v>1</v>
      </c>
      <c r="L711">
        <v>1</v>
      </c>
      <c r="M711">
        <v>0</v>
      </c>
      <c r="N711">
        <v>1</v>
      </c>
      <c r="P711">
        <v>1</v>
      </c>
      <c r="Q711" t="s">
        <v>4815</v>
      </c>
      <c r="R711">
        <v>0</v>
      </c>
      <c r="S711">
        <v>1</v>
      </c>
      <c r="T711" t="s">
        <v>3864</v>
      </c>
      <c r="U711" t="s">
        <v>2221</v>
      </c>
      <c r="V711" t="s">
        <v>2140</v>
      </c>
      <c r="W711">
        <v>16</v>
      </c>
      <c r="X711">
        <v>1</v>
      </c>
      <c r="Y711" t="s">
        <v>3246</v>
      </c>
    </row>
    <row r="712" spans="1:25">
      <c r="A712" t="s">
        <v>4866</v>
      </c>
      <c r="B712" t="s">
        <v>4867</v>
      </c>
      <c r="C712" t="s">
        <v>2989</v>
      </c>
      <c r="D712" t="s">
        <v>4868</v>
      </c>
      <c r="E712">
        <v>294</v>
      </c>
      <c r="F712" t="s">
        <v>4814</v>
      </c>
      <c r="G712" t="s">
        <v>4815</v>
      </c>
      <c r="H712" t="s">
        <v>157</v>
      </c>
      <c r="I712">
        <v>50</v>
      </c>
      <c r="J712">
        <v>1</v>
      </c>
      <c r="K712">
        <v>1</v>
      </c>
      <c r="L712">
        <v>1</v>
      </c>
      <c r="M712">
        <v>0</v>
      </c>
      <c r="N712">
        <v>1</v>
      </c>
      <c r="O712">
        <v>1</v>
      </c>
      <c r="P712">
        <v>1</v>
      </c>
      <c r="Q712" t="s">
        <v>4815</v>
      </c>
      <c r="R712">
        <v>0</v>
      </c>
      <c r="S712">
        <v>1</v>
      </c>
      <c r="T712" t="s">
        <v>3864</v>
      </c>
      <c r="U712" t="s">
        <v>2221</v>
      </c>
      <c r="V712" t="s">
        <v>2255</v>
      </c>
      <c r="W712">
        <v>177</v>
      </c>
      <c r="X712">
        <v>1</v>
      </c>
      <c r="Y712" t="s">
        <v>3246</v>
      </c>
    </row>
    <row r="713" spans="1:25">
      <c r="A713" t="s">
        <v>4869</v>
      </c>
      <c r="B713" t="s">
        <v>4870</v>
      </c>
      <c r="C713" t="s">
        <v>4871</v>
      </c>
      <c r="D713" t="s">
        <v>2418</v>
      </c>
      <c r="E713">
        <v>144</v>
      </c>
      <c r="F713" t="s">
        <v>4814</v>
      </c>
      <c r="G713" t="s">
        <v>4815</v>
      </c>
      <c r="H713" t="s">
        <v>157</v>
      </c>
      <c r="I713">
        <v>50</v>
      </c>
      <c r="J713">
        <v>1</v>
      </c>
      <c r="K713">
        <v>1</v>
      </c>
      <c r="L713">
        <v>0</v>
      </c>
      <c r="M713">
        <v>0</v>
      </c>
      <c r="N713">
        <v>1</v>
      </c>
      <c r="O713">
        <v>1</v>
      </c>
      <c r="Q713" t="s">
        <v>4815</v>
      </c>
      <c r="R713">
        <v>0</v>
      </c>
      <c r="S713">
        <v>1</v>
      </c>
      <c r="T713" t="s">
        <v>3864</v>
      </c>
      <c r="U713" t="s">
        <v>2221</v>
      </c>
      <c r="V713" t="s">
        <v>2307</v>
      </c>
      <c r="W713">
        <v>121</v>
      </c>
      <c r="X713">
        <v>1</v>
      </c>
      <c r="Y713" t="s">
        <v>3246</v>
      </c>
    </row>
    <row r="714" spans="1:25">
      <c r="A714" t="s">
        <v>4872</v>
      </c>
      <c r="B714" t="s">
        <v>4873</v>
      </c>
      <c r="C714" t="s">
        <v>4874</v>
      </c>
      <c r="D714" t="s">
        <v>2249</v>
      </c>
      <c r="E714">
        <v>73</v>
      </c>
      <c r="F714" t="s">
        <v>4814</v>
      </c>
      <c r="G714" t="s">
        <v>4815</v>
      </c>
      <c r="H714" t="s">
        <v>157</v>
      </c>
      <c r="I714">
        <v>50</v>
      </c>
      <c r="J714">
        <v>1</v>
      </c>
      <c r="K714">
        <v>1</v>
      </c>
      <c r="L714">
        <v>1</v>
      </c>
      <c r="M714">
        <v>0</v>
      </c>
      <c r="N714">
        <v>1</v>
      </c>
      <c r="O714">
        <v>1</v>
      </c>
      <c r="P714">
        <v>1</v>
      </c>
      <c r="Q714" t="s">
        <v>4815</v>
      </c>
      <c r="R714">
        <v>0</v>
      </c>
      <c r="S714">
        <v>1</v>
      </c>
      <c r="T714" t="s">
        <v>3864</v>
      </c>
      <c r="U714" t="s">
        <v>2221</v>
      </c>
      <c r="V714" t="s">
        <v>2307</v>
      </c>
      <c r="W714">
        <v>65</v>
      </c>
      <c r="X714">
        <v>1</v>
      </c>
      <c r="Y714" t="s">
        <v>3246</v>
      </c>
    </row>
    <row r="715" spans="1:25">
      <c r="A715" t="s">
        <v>4875</v>
      </c>
      <c r="B715" t="s">
        <v>4876</v>
      </c>
      <c r="C715" t="s">
        <v>2392</v>
      </c>
      <c r="D715" t="s">
        <v>2507</v>
      </c>
      <c r="E715">
        <v>139</v>
      </c>
      <c r="F715" t="s">
        <v>4814</v>
      </c>
      <c r="G715" t="s">
        <v>4815</v>
      </c>
      <c r="H715" t="s">
        <v>157</v>
      </c>
      <c r="I715">
        <v>50</v>
      </c>
      <c r="J715">
        <v>1</v>
      </c>
      <c r="K715">
        <v>1</v>
      </c>
      <c r="L715">
        <v>0</v>
      </c>
      <c r="M715">
        <v>0</v>
      </c>
      <c r="N715">
        <v>1</v>
      </c>
      <c r="O715">
        <v>1</v>
      </c>
      <c r="Q715" t="s">
        <v>4815</v>
      </c>
      <c r="R715">
        <v>0</v>
      </c>
      <c r="S715">
        <v>1</v>
      </c>
      <c r="T715" t="s">
        <v>3864</v>
      </c>
      <c r="U715" t="s">
        <v>2221</v>
      </c>
      <c r="V715" t="s">
        <v>2137</v>
      </c>
      <c r="W715">
        <v>83</v>
      </c>
      <c r="X715">
        <v>1</v>
      </c>
      <c r="Y715" t="s">
        <v>3246</v>
      </c>
    </row>
    <row r="716" spans="1:25">
      <c r="A716" t="s">
        <v>4877</v>
      </c>
      <c r="B716" t="s">
        <v>4878</v>
      </c>
      <c r="C716" t="s">
        <v>4879</v>
      </c>
      <c r="D716" t="s">
        <v>2153</v>
      </c>
      <c r="E716">
        <v>178</v>
      </c>
      <c r="F716" t="s">
        <v>4814</v>
      </c>
      <c r="G716" t="s">
        <v>4815</v>
      </c>
      <c r="H716" t="s">
        <v>157</v>
      </c>
      <c r="I716">
        <v>50</v>
      </c>
      <c r="J716">
        <v>0</v>
      </c>
      <c r="K716">
        <v>1</v>
      </c>
      <c r="L716">
        <v>1</v>
      </c>
      <c r="M716">
        <v>0</v>
      </c>
      <c r="N716">
        <v>1</v>
      </c>
      <c r="P716">
        <v>1</v>
      </c>
      <c r="Q716" t="s">
        <v>4815</v>
      </c>
      <c r="R716">
        <v>0</v>
      </c>
      <c r="S716">
        <v>1</v>
      </c>
      <c r="T716" t="s">
        <v>3864</v>
      </c>
      <c r="U716" t="s">
        <v>2221</v>
      </c>
      <c r="V716" t="s">
        <v>2141</v>
      </c>
      <c r="W716">
        <v>114</v>
      </c>
      <c r="X716">
        <v>1</v>
      </c>
      <c r="Y716" t="s">
        <v>3246</v>
      </c>
    </row>
    <row r="717" spans="1:25">
      <c r="A717" t="s">
        <v>4880</v>
      </c>
      <c r="B717" t="s">
        <v>4881</v>
      </c>
      <c r="C717" t="s">
        <v>4882</v>
      </c>
      <c r="D717" t="s">
        <v>2238</v>
      </c>
      <c r="E717">
        <v>133</v>
      </c>
      <c r="F717" t="s">
        <v>4814</v>
      </c>
      <c r="G717" t="s">
        <v>4815</v>
      </c>
      <c r="H717" t="s">
        <v>157</v>
      </c>
      <c r="I717">
        <v>50</v>
      </c>
      <c r="J717">
        <v>1</v>
      </c>
      <c r="K717">
        <v>1</v>
      </c>
      <c r="L717">
        <v>0</v>
      </c>
      <c r="M717">
        <v>0</v>
      </c>
      <c r="N717">
        <v>1</v>
      </c>
      <c r="O717">
        <v>1</v>
      </c>
      <c r="Q717" t="s">
        <v>4815</v>
      </c>
      <c r="R717">
        <v>0</v>
      </c>
      <c r="S717">
        <v>1</v>
      </c>
      <c r="T717" t="s">
        <v>3864</v>
      </c>
      <c r="U717" t="s">
        <v>2221</v>
      </c>
      <c r="V717" t="s">
        <v>2235</v>
      </c>
      <c r="W717">
        <v>100</v>
      </c>
      <c r="X717">
        <v>1</v>
      </c>
      <c r="Y717" t="s">
        <v>3246</v>
      </c>
    </row>
    <row r="718" spans="1:25">
      <c r="A718" t="s">
        <v>4883</v>
      </c>
      <c r="B718" t="s">
        <v>4884</v>
      </c>
      <c r="C718" t="s">
        <v>2330</v>
      </c>
      <c r="D718" t="s">
        <v>4885</v>
      </c>
      <c r="E718">
        <v>19</v>
      </c>
      <c r="F718" t="s">
        <v>4814</v>
      </c>
      <c r="G718" t="s">
        <v>4815</v>
      </c>
      <c r="H718" t="s">
        <v>157</v>
      </c>
      <c r="I718">
        <v>50</v>
      </c>
      <c r="J718">
        <v>1</v>
      </c>
      <c r="K718">
        <v>1</v>
      </c>
      <c r="L718">
        <v>1</v>
      </c>
      <c r="M718">
        <v>0</v>
      </c>
      <c r="N718">
        <v>1</v>
      </c>
      <c r="O718">
        <v>1</v>
      </c>
      <c r="P718">
        <v>1</v>
      </c>
      <c r="Q718" t="s">
        <v>4815</v>
      </c>
      <c r="R718">
        <v>0</v>
      </c>
      <c r="S718">
        <v>1</v>
      </c>
      <c r="T718" t="s">
        <v>3864</v>
      </c>
      <c r="U718" t="s">
        <v>2221</v>
      </c>
      <c r="V718" t="s">
        <v>2305</v>
      </c>
      <c r="W718">
        <v>14</v>
      </c>
      <c r="X718">
        <v>1</v>
      </c>
      <c r="Y718" t="s">
        <v>3246</v>
      </c>
    </row>
    <row r="719" spans="1:25">
      <c r="A719" t="s">
        <v>4886</v>
      </c>
      <c r="B719" t="s">
        <v>4887</v>
      </c>
      <c r="C719" t="s">
        <v>2400</v>
      </c>
      <c r="D719" t="s">
        <v>4885</v>
      </c>
      <c r="E719">
        <v>43</v>
      </c>
      <c r="F719" t="s">
        <v>4814</v>
      </c>
      <c r="G719" t="s">
        <v>4815</v>
      </c>
      <c r="H719" t="s">
        <v>157</v>
      </c>
      <c r="I719">
        <v>50</v>
      </c>
      <c r="J719">
        <v>1</v>
      </c>
      <c r="K719">
        <v>1</v>
      </c>
      <c r="L719">
        <v>1</v>
      </c>
      <c r="M719">
        <v>0</v>
      </c>
      <c r="N719">
        <v>1</v>
      </c>
      <c r="O719">
        <v>1</v>
      </c>
      <c r="P719">
        <v>1</v>
      </c>
      <c r="Q719" t="s">
        <v>4815</v>
      </c>
      <c r="R719">
        <v>0</v>
      </c>
      <c r="S719">
        <v>1</v>
      </c>
      <c r="T719" t="s">
        <v>3864</v>
      </c>
      <c r="U719" t="s">
        <v>2221</v>
      </c>
      <c r="V719" t="s">
        <v>2370</v>
      </c>
      <c r="W719">
        <v>32</v>
      </c>
      <c r="X719">
        <v>1</v>
      </c>
      <c r="Y719" t="s">
        <v>3246</v>
      </c>
    </row>
    <row r="720" spans="1:25">
      <c r="A720" t="s">
        <v>4888</v>
      </c>
      <c r="B720" t="s">
        <v>4889</v>
      </c>
      <c r="C720" t="s">
        <v>2319</v>
      </c>
      <c r="D720" t="s">
        <v>4890</v>
      </c>
      <c r="E720">
        <v>110</v>
      </c>
      <c r="F720" t="s">
        <v>4814</v>
      </c>
      <c r="G720" t="s">
        <v>4815</v>
      </c>
      <c r="H720" t="s">
        <v>157</v>
      </c>
      <c r="I720">
        <v>50</v>
      </c>
      <c r="J720">
        <v>1</v>
      </c>
      <c r="K720">
        <v>1</v>
      </c>
      <c r="L720">
        <v>0</v>
      </c>
      <c r="M720">
        <v>0</v>
      </c>
      <c r="N720">
        <v>1</v>
      </c>
      <c r="O720">
        <v>1</v>
      </c>
      <c r="Q720" t="s">
        <v>4815</v>
      </c>
      <c r="R720">
        <v>0</v>
      </c>
      <c r="S720">
        <v>1</v>
      </c>
      <c r="T720" t="s">
        <v>3864</v>
      </c>
      <c r="U720" t="s">
        <v>2221</v>
      </c>
      <c r="V720" t="s">
        <v>2244</v>
      </c>
      <c r="W720">
        <v>50</v>
      </c>
      <c r="X720">
        <v>1</v>
      </c>
      <c r="Y720" t="s">
        <v>3246</v>
      </c>
    </row>
    <row r="721" spans="1:25">
      <c r="A721" t="s">
        <v>4891</v>
      </c>
      <c r="B721" t="s">
        <v>4892</v>
      </c>
      <c r="C721" t="s">
        <v>2314</v>
      </c>
      <c r="D721" t="s">
        <v>2465</v>
      </c>
      <c r="E721">
        <v>34</v>
      </c>
      <c r="F721" t="s">
        <v>4814</v>
      </c>
      <c r="G721" t="s">
        <v>4815</v>
      </c>
      <c r="H721" t="s">
        <v>157</v>
      </c>
      <c r="I721">
        <v>50</v>
      </c>
      <c r="J721">
        <v>0</v>
      </c>
      <c r="K721">
        <v>1</v>
      </c>
      <c r="L721">
        <v>1</v>
      </c>
      <c r="M721">
        <v>0</v>
      </c>
      <c r="N721">
        <v>1</v>
      </c>
      <c r="P721">
        <v>1</v>
      </c>
      <c r="Q721" t="s">
        <v>4815</v>
      </c>
      <c r="R721">
        <v>0</v>
      </c>
      <c r="S721">
        <v>1</v>
      </c>
      <c r="T721" t="s">
        <v>3864</v>
      </c>
      <c r="U721" t="s">
        <v>2221</v>
      </c>
      <c r="V721" t="s">
        <v>2310</v>
      </c>
      <c r="W721">
        <v>20</v>
      </c>
      <c r="X721">
        <v>1</v>
      </c>
      <c r="Y721" t="s">
        <v>3246</v>
      </c>
    </row>
    <row r="722" spans="1:25">
      <c r="A722" t="s">
        <v>4893</v>
      </c>
      <c r="B722" t="s">
        <v>4894</v>
      </c>
      <c r="C722" t="s">
        <v>2231</v>
      </c>
      <c r="D722" t="s">
        <v>2426</v>
      </c>
      <c r="E722">
        <v>90</v>
      </c>
      <c r="F722" t="s">
        <v>4814</v>
      </c>
      <c r="G722" t="s">
        <v>4815</v>
      </c>
      <c r="H722" t="s">
        <v>157</v>
      </c>
      <c r="I722">
        <v>50</v>
      </c>
      <c r="J722">
        <v>1</v>
      </c>
      <c r="K722">
        <v>1</v>
      </c>
      <c r="L722">
        <v>1</v>
      </c>
      <c r="M722">
        <v>0</v>
      </c>
      <c r="N722">
        <v>1</v>
      </c>
      <c r="O722">
        <v>1</v>
      </c>
      <c r="P722">
        <v>1</v>
      </c>
      <c r="Q722" t="s">
        <v>4815</v>
      </c>
      <c r="R722">
        <v>0</v>
      </c>
      <c r="S722">
        <v>1</v>
      </c>
      <c r="T722" t="s">
        <v>3864</v>
      </c>
      <c r="U722" t="s">
        <v>2221</v>
      </c>
      <c r="V722" t="s">
        <v>2226</v>
      </c>
      <c r="W722">
        <v>52</v>
      </c>
      <c r="X722">
        <v>1</v>
      </c>
      <c r="Y722" t="s">
        <v>3246</v>
      </c>
    </row>
    <row r="723" spans="1:25">
      <c r="A723" t="s">
        <v>4895</v>
      </c>
      <c r="B723" t="s">
        <v>4896</v>
      </c>
      <c r="C723" t="s">
        <v>2156</v>
      </c>
      <c r="D723" t="s">
        <v>2466</v>
      </c>
      <c r="E723">
        <v>29</v>
      </c>
      <c r="F723" t="s">
        <v>4814</v>
      </c>
      <c r="G723" t="s">
        <v>4815</v>
      </c>
      <c r="H723" t="s">
        <v>157</v>
      </c>
      <c r="I723">
        <v>50</v>
      </c>
      <c r="J723">
        <v>1</v>
      </c>
      <c r="K723">
        <v>1</v>
      </c>
      <c r="L723">
        <v>1</v>
      </c>
      <c r="M723">
        <v>0</v>
      </c>
      <c r="N723">
        <v>1</v>
      </c>
      <c r="O723">
        <v>1</v>
      </c>
      <c r="P723">
        <v>1</v>
      </c>
      <c r="Q723" t="s">
        <v>4815</v>
      </c>
      <c r="R723">
        <v>0</v>
      </c>
      <c r="S723">
        <v>1</v>
      </c>
      <c r="T723" t="s">
        <v>3864</v>
      </c>
      <c r="U723" t="s">
        <v>2221</v>
      </c>
      <c r="V723" t="s">
        <v>2140</v>
      </c>
      <c r="W723">
        <v>16</v>
      </c>
      <c r="X723">
        <v>1</v>
      </c>
      <c r="Y723" t="s">
        <v>3246</v>
      </c>
    </row>
    <row r="724" spans="1:25">
      <c r="A724" t="s">
        <v>4897</v>
      </c>
      <c r="B724" t="s">
        <v>4898</v>
      </c>
      <c r="C724" t="s">
        <v>2151</v>
      </c>
      <c r="D724" t="s">
        <v>2388</v>
      </c>
      <c r="E724">
        <v>58</v>
      </c>
      <c r="F724" t="s">
        <v>4814</v>
      </c>
      <c r="G724" t="s">
        <v>4815</v>
      </c>
      <c r="H724" t="s">
        <v>157</v>
      </c>
      <c r="I724">
        <v>50</v>
      </c>
      <c r="J724">
        <v>0</v>
      </c>
      <c r="K724">
        <v>1</v>
      </c>
      <c r="L724">
        <v>1</v>
      </c>
      <c r="M724">
        <v>0</v>
      </c>
      <c r="N724">
        <v>1</v>
      </c>
      <c r="P724">
        <v>1</v>
      </c>
      <c r="Q724" t="s">
        <v>4815</v>
      </c>
      <c r="R724">
        <v>0</v>
      </c>
      <c r="S724">
        <v>1</v>
      </c>
      <c r="T724" t="s">
        <v>3864</v>
      </c>
      <c r="U724" t="s">
        <v>2221</v>
      </c>
      <c r="V724" t="s">
        <v>2140</v>
      </c>
      <c r="W724">
        <v>32</v>
      </c>
      <c r="X724">
        <v>1</v>
      </c>
      <c r="Y724" t="s">
        <v>3246</v>
      </c>
    </row>
    <row r="725" spans="1:25">
      <c r="A725" t="s">
        <v>4899</v>
      </c>
      <c r="B725" t="s">
        <v>4900</v>
      </c>
      <c r="C725" t="s">
        <v>2427</v>
      </c>
      <c r="D725" t="s">
        <v>2343</v>
      </c>
      <c r="E725">
        <v>144</v>
      </c>
      <c r="F725" t="s">
        <v>4814</v>
      </c>
      <c r="G725" t="s">
        <v>4815</v>
      </c>
      <c r="H725" t="s">
        <v>157</v>
      </c>
      <c r="I725">
        <v>50</v>
      </c>
      <c r="J725">
        <v>1</v>
      </c>
      <c r="K725">
        <v>1</v>
      </c>
      <c r="L725">
        <v>0</v>
      </c>
      <c r="M725">
        <v>0</v>
      </c>
      <c r="N725">
        <v>1</v>
      </c>
      <c r="O725">
        <v>1</v>
      </c>
      <c r="Q725" t="s">
        <v>4815</v>
      </c>
      <c r="R725">
        <v>0</v>
      </c>
      <c r="S725">
        <v>1</v>
      </c>
      <c r="T725" t="s">
        <v>3864</v>
      </c>
      <c r="U725" t="s">
        <v>2221</v>
      </c>
      <c r="V725" t="s">
        <v>2307</v>
      </c>
      <c r="W725">
        <v>138</v>
      </c>
      <c r="X725">
        <v>1</v>
      </c>
      <c r="Y725" t="s">
        <v>3246</v>
      </c>
    </row>
    <row r="726" spans="1:25">
      <c r="A726" t="s">
        <v>4901</v>
      </c>
      <c r="B726" t="s">
        <v>4902</v>
      </c>
      <c r="C726" t="s">
        <v>2445</v>
      </c>
      <c r="D726" t="s">
        <v>4903</v>
      </c>
      <c r="E726">
        <v>116</v>
      </c>
      <c r="F726" t="s">
        <v>4814</v>
      </c>
      <c r="G726" t="s">
        <v>4815</v>
      </c>
      <c r="H726" t="s">
        <v>157</v>
      </c>
      <c r="I726">
        <v>50</v>
      </c>
      <c r="J726">
        <v>0</v>
      </c>
      <c r="K726">
        <v>0</v>
      </c>
      <c r="L726">
        <v>1</v>
      </c>
      <c r="M726">
        <v>0</v>
      </c>
      <c r="N726">
        <v>1</v>
      </c>
      <c r="P726">
        <v>1</v>
      </c>
      <c r="Q726" t="s">
        <v>4815</v>
      </c>
      <c r="R726">
        <v>0</v>
      </c>
      <c r="S726">
        <v>1</v>
      </c>
      <c r="T726" t="s">
        <v>3864</v>
      </c>
      <c r="U726" t="s">
        <v>2221</v>
      </c>
      <c r="V726" t="s">
        <v>178</v>
      </c>
      <c r="W726">
        <v>56</v>
      </c>
      <c r="X726">
        <v>1</v>
      </c>
      <c r="Y726" t="s">
        <v>3246</v>
      </c>
    </row>
    <row r="727" spans="1:25">
      <c r="A727" t="s">
        <v>4904</v>
      </c>
      <c r="B727" t="s">
        <v>4905</v>
      </c>
      <c r="C727" t="s">
        <v>4906</v>
      </c>
      <c r="D727" t="s">
        <v>2299</v>
      </c>
      <c r="E727">
        <v>162</v>
      </c>
      <c r="F727" t="s">
        <v>4814</v>
      </c>
      <c r="G727" t="s">
        <v>4815</v>
      </c>
      <c r="H727" t="s">
        <v>157</v>
      </c>
      <c r="I727">
        <v>50</v>
      </c>
      <c r="J727">
        <v>1</v>
      </c>
      <c r="K727">
        <v>1</v>
      </c>
      <c r="L727">
        <v>0</v>
      </c>
      <c r="M727">
        <v>0</v>
      </c>
      <c r="N727">
        <v>1</v>
      </c>
      <c r="O727">
        <v>1</v>
      </c>
      <c r="Q727" t="s">
        <v>4815</v>
      </c>
      <c r="R727">
        <v>0</v>
      </c>
      <c r="S727">
        <v>1</v>
      </c>
      <c r="T727" t="s">
        <v>3864</v>
      </c>
      <c r="U727" t="s">
        <v>2221</v>
      </c>
      <c r="V727" t="s">
        <v>2141</v>
      </c>
      <c r="W727">
        <v>92</v>
      </c>
      <c r="X727">
        <v>1</v>
      </c>
      <c r="Y727" t="s">
        <v>3246</v>
      </c>
    </row>
    <row r="728" spans="1:25">
      <c r="A728" t="s">
        <v>4907</v>
      </c>
      <c r="B728" t="s">
        <v>4908</v>
      </c>
      <c r="C728" t="s">
        <v>4909</v>
      </c>
      <c r="D728" t="s">
        <v>2524</v>
      </c>
      <c r="E728">
        <v>253</v>
      </c>
      <c r="F728" t="s">
        <v>4814</v>
      </c>
      <c r="G728" t="s">
        <v>4815</v>
      </c>
      <c r="H728" t="s">
        <v>157</v>
      </c>
      <c r="I728">
        <v>50</v>
      </c>
      <c r="J728">
        <v>0</v>
      </c>
      <c r="K728">
        <v>1</v>
      </c>
      <c r="L728">
        <v>1</v>
      </c>
      <c r="M728">
        <v>0</v>
      </c>
      <c r="N728">
        <v>1</v>
      </c>
      <c r="P728">
        <v>1</v>
      </c>
      <c r="Q728" t="s">
        <v>4815</v>
      </c>
      <c r="R728">
        <v>0</v>
      </c>
      <c r="S728">
        <v>1</v>
      </c>
      <c r="T728" t="s">
        <v>3864</v>
      </c>
      <c r="U728" t="s">
        <v>2221</v>
      </c>
      <c r="V728" t="s">
        <v>2141</v>
      </c>
      <c r="W728">
        <v>151</v>
      </c>
      <c r="X728">
        <v>1</v>
      </c>
      <c r="Y728" t="s">
        <v>3246</v>
      </c>
    </row>
    <row r="729" spans="1:25">
      <c r="A729" t="s">
        <v>4910</v>
      </c>
      <c r="B729" t="s">
        <v>4911</v>
      </c>
      <c r="C729" t="s">
        <v>4912</v>
      </c>
      <c r="D729" t="s">
        <v>2347</v>
      </c>
      <c r="E729">
        <v>159</v>
      </c>
      <c r="F729" t="s">
        <v>4814</v>
      </c>
      <c r="G729" t="s">
        <v>4815</v>
      </c>
      <c r="H729" t="s">
        <v>157</v>
      </c>
      <c r="I729">
        <v>50</v>
      </c>
      <c r="J729">
        <v>0</v>
      </c>
      <c r="K729">
        <v>1</v>
      </c>
      <c r="L729">
        <v>0</v>
      </c>
      <c r="M729">
        <v>0</v>
      </c>
      <c r="N729">
        <v>1</v>
      </c>
      <c r="Q729" t="s">
        <v>4815</v>
      </c>
      <c r="R729">
        <v>0</v>
      </c>
      <c r="S729">
        <v>1</v>
      </c>
      <c r="T729" t="s">
        <v>3864</v>
      </c>
      <c r="U729" t="s">
        <v>2221</v>
      </c>
      <c r="V729" t="s">
        <v>2141</v>
      </c>
      <c r="W729">
        <v>88</v>
      </c>
      <c r="X729">
        <v>1</v>
      </c>
      <c r="Y729" t="s">
        <v>3246</v>
      </c>
    </row>
    <row r="730" spans="1:25">
      <c r="A730" t="s">
        <v>4913</v>
      </c>
      <c r="B730" t="s">
        <v>4914</v>
      </c>
      <c r="C730" t="s">
        <v>4915</v>
      </c>
      <c r="D730" t="s">
        <v>2805</v>
      </c>
      <c r="E730">
        <v>189</v>
      </c>
      <c r="F730" t="s">
        <v>4814</v>
      </c>
      <c r="G730" t="s">
        <v>4815</v>
      </c>
      <c r="H730" t="s">
        <v>157</v>
      </c>
      <c r="I730">
        <v>50</v>
      </c>
      <c r="J730">
        <v>0</v>
      </c>
      <c r="K730">
        <v>1</v>
      </c>
      <c r="L730">
        <v>0</v>
      </c>
      <c r="M730">
        <v>0</v>
      </c>
      <c r="N730">
        <v>1</v>
      </c>
      <c r="Q730" t="s">
        <v>4815</v>
      </c>
      <c r="R730">
        <v>0</v>
      </c>
      <c r="S730">
        <v>1</v>
      </c>
      <c r="T730" t="s">
        <v>3864</v>
      </c>
      <c r="U730" t="s">
        <v>2221</v>
      </c>
      <c r="V730" t="s">
        <v>2141</v>
      </c>
      <c r="W730">
        <v>118</v>
      </c>
      <c r="X730">
        <v>1</v>
      </c>
      <c r="Y730" t="s">
        <v>3246</v>
      </c>
    </row>
    <row r="731" spans="1:25">
      <c r="A731" t="s">
        <v>4916</v>
      </c>
      <c r="B731" t="s">
        <v>4917</v>
      </c>
      <c r="C731" t="s">
        <v>2428</v>
      </c>
      <c r="D731" t="s">
        <v>4918</v>
      </c>
      <c r="E731">
        <v>133</v>
      </c>
      <c r="F731" t="s">
        <v>4814</v>
      </c>
      <c r="G731" t="s">
        <v>4815</v>
      </c>
      <c r="H731" t="s">
        <v>157</v>
      </c>
      <c r="I731">
        <v>50</v>
      </c>
      <c r="J731">
        <v>0</v>
      </c>
      <c r="K731">
        <v>1</v>
      </c>
      <c r="L731">
        <v>1</v>
      </c>
      <c r="M731">
        <v>0</v>
      </c>
      <c r="N731">
        <v>1</v>
      </c>
      <c r="P731">
        <v>1</v>
      </c>
      <c r="Q731" t="s">
        <v>4815</v>
      </c>
      <c r="R731">
        <v>0</v>
      </c>
      <c r="S731">
        <v>1</v>
      </c>
      <c r="T731" t="s">
        <v>3864</v>
      </c>
      <c r="U731" t="s">
        <v>2221</v>
      </c>
      <c r="V731" t="s">
        <v>2254</v>
      </c>
      <c r="W731">
        <v>76</v>
      </c>
      <c r="X731">
        <v>1</v>
      </c>
      <c r="Y731" t="s">
        <v>3246</v>
      </c>
    </row>
    <row r="732" spans="1:25">
      <c r="A732" t="s">
        <v>4919</v>
      </c>
      <c r="B732" t="s">
        <v>4920</v>
      </c>
      <c r="C732" t="s">
        <v>2566</v>
      </c>
      <c r="D732" t="s">
        <v>2153</v>
      </c>
      <c r="E732">
        <v>120</v>
      </c>
      <c r="F732" t="s">
        <v>4814</v>
      </c>
      <c r="G732" t="s">
        <v>4815</v>
      </c>
      <c r="H732" t="s">
        <v>157</v>
      </c>
      <c r="I732">
        <v>50</v>
      </c>
      <c r="J732">
        <v>0</v>
      </c>
      <c r="K732">
        <v>1</v>
      </c>
      <c r="L732">
        <v>1</v>
      </c>
      <c r="M732">
        <v>0</v>
      </c>
      <c r="N732">
        <v>1</v>
      </c>
      <c r="P732">
        <v>1</v>
      </c>
      <c r="Q732" t="s">
        <v>4815</v>
      </c>
      <c r="R732">
        <v>0</v>
      </c>
      <c r="S732">
        <v>1</v>
      </c>
      <c r="T732" t="s">
        <v>3864</v>
      </c>
      <c r="U732" t="s">
        <v>2221</v>
      </c>
      <c r="V732" t="s">
        <v>2254</v>
      </c>
      <c r="W732">
        <v>74</v>
      </c>
      <c r="X732">
        <v>1</v>
      </c>
      <c r="Y732" t="s">
        <v>3246</v>
      </c>
    </row>
    <row r="733" spans="1:25">
      <c r="A733" t="s">
        <v>4921</v>
      </c>
      <c r="B733" t="s">
        <v>4922</v>
      </c>
      <c r="C733" t="s">
        <v>4923</v>
      </c>
      <c r="D733" t="s">
        <v>2336</v>
      </c>
      <c r="E733">
        <v>146</v>
      </c>
      <c r="F733" t="s">
        <v>4814</v>
      </c>
      <c r="G733" t="s">
        <v>4815</v>
      </c>
      <c r="H733" t="s">
        <v>157</v>
      </c>
      <c r="I733">
        <v>50</v>
      </c>
      <c r="J733">
        <v>1</v>
      </c>
      <c r="K733">
        <v>1</v>
      </c>
      <c r="L733">
        <v>0</v>
      </c>
      <c r="M733">
        <v>0</v>
      </c>
      <c r="N733">
        <v>1</v>
      </c>
      <c r="O733">
        <v>1</v>
      </c>
      <c r="Q733" t="s">
        <v>4815</v>
      </c>
      <c r="R733">
        <v>0</v>
      </c>
      <c r="S733">
        <v>1</v>
      </c>
      <c r="T733" t="s">
        <v>3864</v>
      </c>
      <c r="U733" t="s">
        <v>2221</v>
      </c>
      <c r="V733" t="s">
        <v>2303</v>
      </c>
      <c r="W733">
        <v>128</v>
      </c>
      <c r="X733">
        <v>1</v>
      </c>
      <c r="Y733" t="s">
        <v>3246</v>
      </c>
    </row>
    <row r="734" spans="1:25">
      <c r="A734" t="s">
        <v>4924</v>
      </c>
      <c r="B734" t="s">
        <v>4925</v>
      </c>
      <c r="C734" t="s">
        <v>2490</v>
      </c>
      <c r="D734" t="s">
        <v>4926</v>
      </c>
      <c r="E734">
        <v>19</v>
      </c>
      <c r="F734" t="s">
        <v>5006</v>
      </c>
      <c r="G734" t="s">
        <v>5007</v>
      </c>
      <c r="H734" t="s">
        <v>158</v>
      </c>
      <c r="I734">
        <v>50</v>
      </c>
      <c r="J734">
        <v>1</v>
      </c>
      <c r="K734">
        <v>1</v>
      </c>
      <c r="L734">
        <v>1</v>
      </c>
      <c r="M734">
        <v>0</v>
      </c>
      <c r="N734">
        <v>0</v>
      </c>
      <c r="O734">
        <v>1</v>
      </c>
      <c r="P734">
        <v>1</v>
      </c>
      <c r="Q734" t="s">
        <v>5007</v>
      </c>
      <c r="R734">
        <v>0</v>
      </c>
      <c r="S734">
        <v>1</v>
      </c>
      <c r="T734" t="s">
        <v>3864</v>
      </c>
      <c r="U734" t="s">
        <v>2221</v>
      </c>
      <c r="V734" t="s">
        <v>2303</v>
      </c>
      <c r="W734">
        <v>15</v>
      </c>
      <c r="X734">
        <v>1</v>
      </c>
      <c r="Y734" t="s">
        <v>3865</v>
      </c>
    </row>
    <row r="735" spans="1:25">
      <c r="A735" t="s">
        <v>4927</v>
      </c>
      <c r="B735" t="s">
        <v>4928</v>
      </c>
      <c r="C735" t="s">
        <v>4929</v>
      </c>
      <c r="D735" t="s">
        <v>2463</v>
      </c>
      <c r="E735">
        <v>75</v>
      </c>
      <c r="F735" t="s">
        <v>4814</v>
      </c>
      <c r="G735" t="s">
        <v>4815</v>
      </c>
      <c r="H735" t="s">
        <v>157</v>
      </c>
      <c r="I735">
        <v>50</v>
      </c>
      <c r="J735">
        <v>0</v>
      </c>
      <c r="K735">
        <v>1</v>
      </c>
      <c r="L735">
        <v>1</v>
      </c>
      <c r="M735">
        <v>0</v>
      </c>
      <c r="N735">
        <v>1</v>
      </c>
      <c r="P735">
        <v>1</v>
      </c>
      <c r="Q735" t="s">
        <v>4815</v>
      </c>
      <c r="R735">
        <v>0</v>
      </c>
      <c r="S735">
        <v>1</v>
      </c>
      <c r="T735" t="s">
        <v>3864</v>
      </c>
      <c r="U735" t="s">
        <v>2221</v>
      </c>
      <c r="V735" t="s">
        <v>2303</v>
      </c>
      <c r="W735">
        <v>68</v>
      </c>
      <c r="X735">
        <v>1</v>
      </c>
      <c r="Y735" t="s">
        <v>3246</v>
      </c>
    </row>
    <row r="736" spans="1:25">
      <c r="A736" t="s">
        <v>4930</v>
      </c>
      <c r="B736" t="s">
        <v>4931</v>
      </c>
      <c r="C736" t="s">
        <v>4932</v>
      </c>
      <c r="D736" t="s">
        <v>2578</v>
      </c>
      <c r="E736">
        <v>215</v>
      </c>
      <c r="F736" t="s">
        <v>4814</v>
      </c>
      <c r="G736" t="s">
        <v>4815</v>
      </c>
      <c r="H736" t="s">
        <v>157</v>
      </c>
      <c r="I736">
        <v>50</v>
      </c>
      <c r="J736">
        <v>0</v>
      </c>
      <c r="K736">
        <v>1</v>
      </c>
      <c r="L736">
        <v>0</v>
      </c>
      <c r="M736">
        <v>0</v>
      </c>
      <c r="N736">
        <v>1</v>
      </c>
      <c r="Q736" t="s">
        <v>4815</v>
      </c>
      <c r="R736">
        <v>0</v>
      </c>
      <c r="S736">
        <v>1</v>
      </c>
      <c r="T736" t="s">
        <v>3864</v>
      </c>
      <c r="U736" t="s">
        <v>2221</v>
      </c>
      <c r="V736" t="s">
        <v>2303</v>
      </c>
      <c r="W736">
        <v>174</v>
      </c>
      <c r="X736">
        <v>1</v>
      </c>
      <c r="Y736" t="s">
        <v>3246</v>
      </c>
    </row>
    <row r="737" spans="1:25">
      <c r="A737" t="s">
        <v>4933</v>
      </c>
      <c r="B737" t="s">
        <v>4934</v>
      </c>
      <c r="C737" t="s">
        <v>4935</v>
      </c>
      <c r="D737" t="s">
        <v>2238</v>
      </c>
      <c r="E737">
        <v>170</v>
      </c>
      <c r="F737" t="s">
        <v>5006</v>
      </c>
      <c r="G737" t="s">
        <v>5007</v>
      </c>
      <c r="H737" t="s">
        <v>158</v>
      </c>
      <c r="I737">
        <v>50</v>
      </c>
      <c r="J737">
        <v>0</v>
      </c>
      <c r="K737">
        <v>1</v>
      </c>
      <c r="L737">
        <v>0</v>
      </c>
      <c r="M737">
        <v>0</v>
      </c>
      <c r="N737">
        <v>0</v>
      </c>
      <c r="Q737" t="s">
        <v>5007</v>
      </c>
      <c r="R737">
        <v>0</v>
      </c>
      <c r="S737">
        <v>1</v>
      </c>
      <c r="T737" t="s">
        <v>3864</v>
      </c>
      <c r="U737" t="s">
        <v>2221</v>
      </c>
      <c r="V737" t="s">
        <v>2235</v>
      </c>
      <c r="W737">
        <v>116</v>
      </c>
      <c r="X737">
        <v>1</v>
      </c>
      <c r="Y737" t="s">
        <v>3865</v>
      </c>
    </row>
    <row r="738" spans="1:25">
      <c r="A738" t="s">
        <v>4936</v>
      </c>
      <c r="B738" t="s">
        <v>4937</v>
      </c>
      <c r="C738" t="s">
        <v>2165</v>
      </c>
      <c r="D738" t="s">
        <v>4938</v>
      </c>
      <c r="E738">
        <v>0</v>
      </c>
      <c r="F738" t="s">
        <v>2571</v>
      </c>
      <c r="G738" t="s">
        <v>2572</v>
      </c>
      <c r="H738" t="s">
        <v>148</v>
      </c>
      <c r="I738">
        <v>90</v>
      </c>
      <c r="J738">
        <v>0</v>
      </c>
      <c r="K738">
        <v>20</v>
      </c>
      <c r="L738">
        <v>0</v>
      </c>
      <c r="M738">
        <v>0</v>
      </c>
      <c r="N738">
        <v>0</v>
      </c>
      <c r="O738">
        <v>0</v>
      </c>
      <c r="P738">
        <v>0</v>
      </c>
      <c r="Q738" t="s">
        <v>2572</v>
      </c>
      <c r="R738">
        <v>0</v>
      </c>
      <c r="S738">
        <v>0</v>
      </c>
      <c r="T738" t="s">
        <v>4323</v>
      </c>
      <c r="U738" t="s">
        <v>2221</v>
      </c>
      <c r="V738" t="s">
        <v>2228</v>
      </c>
      <c r="W738">
        <v>0</v>
      </c>
      <c r="X738">
        <v>0</v>
      </c>
      <c r="Y738" t="s">
        <v>2526</v>
      </c>
    </row>
    <row r="739" spans="1:25">
      <c r="A739" t="s">
        <v>4939</v>
      </c>
      <c r="B739" t="s">
        <v>4940</v>
      </c>
      <c r="C739" t="s">
        <v>4941</v>
      </c>
      <c r="D739" t="s">
        <v>4942</v>
      </c>
      <c r="E739">
        <v>6</v>
      </c>
      <c r="F739" t="s">
        <v>2718</v>
      </c>
      <c r="G739" t="s">
        <v>2719</v>
      </c>
      <c r="H739" t="s">
        <v>154</v>
      </c>
      <c r="I739">
        <v>90</v>
      </c>
      <c r="J739">
        <v>2</v>
      </c>
      <c r="K739">
        <v>2</v>
      </c>
      <c r="L739">
        <v>0</v>
      </c>
      <c r="M739">
        <v>2</v>
      </c>
      <c r="N739">
        <v>0</v>
      </c>
      <c r="O739">
        <v>2</v>
      </c>
      <c r="P739">
        <v>0</v>
      </c>
      <c r="Q739" t="s">
        <v>2719</v>
      </c>
      <c r="R739">
        <v>0</v>
      </c>
      <c r="S739">
        <v>0</v>
      </c>
      <c r="T739" t="s">
        <v>4323</v>
      </c>
      <c r="U739" t="s">
        <v>2221</v>
      </c>
      <c r="V739" t="s">
        <v>2142</v>
      </c>
      <c r="W739">
        <v>0</v>
      </c>
      <c r="X739">
        <v>0</v>
      </c>
      <c r="Y739" t="s">
        <v>2800</v>
      </c>
    </row>
    <row r="740" spans="1:25">
      <c r="A740" t="s">
        <v>4943</v>
      </c>
      <c r="B740" t="s">
        <v>4944</v>
      </c>
      <c r="C740" t="s">
        <v>4945</v>
      </c>
      <c r="D740" t="s">
        <v>4946</v>
      </c>
      <c r="E740">
        <v>89</v>
      </c>
      <c r="F740" t="s">
        <v>3809</v>
      </c>
      <c r="G740" t="s">
        <v>3810</v>
      </c>
      <c r="H740" t="s">
        <v>158</v>
      </c>
      <c r="I740">
        <v>50</v>
      </c>
      <c r="J740">
        <v>0</v>
      </c>
      <c r="K740">
        <v>1</v>
      </c>
      <c r="L740">
        <v>0</v>
      </c>
      <c r="M740">
        <v>0</v>
      </c>
      <c r="N740">
        <v>0</v>
      </c>
      <c r="O740">
        <v>0</v>
      </c>
      <c r="Q740" t="s">
        <v>3810</v>
      </c>
      <c r="R740">
        <v>0</v>
      </c>
      <c r="S740">
        <v>1</v>
      </c>
      <c r="T740" t="s">
        <v>3864</v>
      </c>
      <c r="U740" t="s">
        <v>2221</v>
      </c>
      <c r="V740" t="s">
        <v>2364</v>
      </c>
      <c r="W740">
        <v>49</v>
      </c>
      <c r="X740">
        <v>1</v>
      </c>
      <c r="Y740" t="s">
        <v>3865</v>
      </c>
    </row>
    <row r="741" spans="1:25">
      <c r="A741" t="s">
        <v>4947</v>
      </c>
      <c r="B741" t="s">
        <v>4948</v>
      </c>
      <c r="C741" t="s">
        <v>2625</v>
      </c>
      <c r="D741" t="s">
        <v>4949</v>
      </c>
      <c r="E741">
        <v>86</v>
      </c>
      <c r="F741" t="s">
        <v>3809</v>
      </c>
      <c r="G741" t="s">
        <v>3810</v>
      </c>
      <c r="H741" t="s">
        <v>158</v>
      </c>
      <c r="I741">
        <v>50</v>
      </c>
      <c r="J741">
        <v>0</v>
      </c>
      <c r="K741">
        <v>1</v>
      </c>
      <c r="L741">
        <v>0</v>
      </c>
      <c r="M741">
        <v>0</v>
      </c>
      <c r="N741">
        <v>0</v>
      </c>
      <c r="O741">
        <v>0</v>
      </c>
      <c r="Q741" t="s">
        <v>3810</v>
      </c>
      <c r="R741">
        <v>0</v>
      </c>
      <c r="S741">
        <v>1</v>
      </c>
      <c r="T741" t="s">
        <v>3864</v>
      </c>
      <c r="U741" t="s">
        <v>2221</v>
      </c>
      <c r="V741" t="s">
        <v>2136</v>
      </c>
      <c r="W741">
        <v>66</v>
      </c>
      <c r="X741">
        <v>1</v>
      </c>
      <c r="Y741" t="s">
        <v>3865</v>
      </c>
    </row>
    <row r="742" spans="1:25">
      <c r="A742" t="s">
        <v>4950</v>
      </c>
      <c r="B742" t="s">
        <v>4951</v>
      </c>
      <c r="C742" t="s">
        <v>3756</v>
      </c>
      <c r="D742" t="s">
        <v>4952</v>
      </c>
      <c r="E742">
        <v>17</v>
      </c>
      <c r="F742" t="s">
        <v>3809</v>
      </c>
      <c r="G742" t="s">
        <v>3810</v>
      </c>
      <c r="H742" t="s">
        <v>158</v>
      </c>
      <c r="I742">
        <v>50</v>
      </c>
      <c r="J742">
        <v>0</v>
      </c>
      <c r="K742">
        <v>1</v>
      </c>
      <c r="L742">
        <v>1</v>
      </c>
      <c r="M742">
        <v>0</v>
      </c>
      <c r="N742">
        <v>0</v>
      </c>
      <c r="O742">
        <v>0</v>
      </c>
      <c r="P742">
        <v>1</v>
      </c>
      <c r="Q742" t="s">
        <v>3810</v>
      </c>
      <c r="R742">
        <v>0</v>
      </c>
      <c r="S742">
        <v>1</v>
      </c>
      <c r="T742" t="s">
        <v>3864</v>
      </c>
      <c r="U742" t="s">
        <v>2221</v>
      </c>
      <c r="V742" t="s">
        <v>2136</v>
      </c>
      <c r="W742">
        <v>12</v>
      </c>
      <c r="X742">
        <v>1</v>
      </c>
      <c r="Y742" t="s">
        <v>3865</v>
      </c>
    </row>
    <row r="743" spans="1:25">
      <c r="A743" t="s">
        <v>4953</v>
      </c>
      <c r="B743" t="s">
        <v>4954</v>
      </c>
      <c r="C743" t="s">
        <v>4955</v>
      </c>
      <c r="D743" t="s">
        <v>4956</v>
      </c>
      <c r="E743">
        <v>173</v>
      </c>
      <c r="F743" t="s">
        <v>3809</v>
      </c>
      <c r="G743" t="s">
        <v>3810</v>
      </c>
      <c r="H743" t="s">
        <v>158</v>
      </c>
      <c r="I743">
        <v>50</v>
      </c>
      <c r="J743">
        <v>0</v>
      </c>
      <c r="K743">
        <v>1</v>
      </c>
      <c r="L743">
        <v>0</v>
      </c>
      <c r="M743">
        <v>0</v>
      </c>
      <c r="N743">
        <v>0</v>
      </c>
      <c r="O743">
        <v>0</v>
      </c>
      <c r="Q743" t="s">
        <v>3810</v>
      </c>
      <c r="R743">
        <v>0</v>
      </c>
      <c r="S743">
        <v>1</v>
      </c>
      <c r="T743" t="s">
        <v>3864</v>
      </c>
      <c r="U743" t="s">
        <v>2221</v>
      </c>
      <c r="V743" t="s">
        <v>2364</v>
      </c>
      <c r="W743">
        <v>108</v>
      </c>
      <c r="X743">
        <v>1</v>
      </c>
      <c r="Y743" t="s">
        <v>3865</v>
      </c>
    </row>
    <row r="744" spans="1:25">
      <c r="A744" t="s">
        <v>4957</v>
      </c>
      <c r="B744" t="s">
        <v>4958</v>
      </c>
      <c r="C744" t="s">
        <v>4959</v>
      </c>
      <c r="D744" t="s">
        <v>2380</v>
      </c>
      <c r="E744">
        <v>234</v>
      </c>
      <c r="F744" t="s">
        <v>3809</v>
      </c>
      <c r="G744" t="s">
        <v>3810</v>
      </c>
      <c r="H744" t="s">
        <v>158</v>
      </c>
      <c r="I744">
        <v>50</v>
      </c>
      <c r="J744">
        <v>0</v>
      </c>
      <c r="K744">
        <v>1</v>
      </c>
      <c r="L744">
        <v>0</v>
      </c>
      <c r="M744">
        <v>0</v>
      </c>
      <c r="N744">
        <v>0</v>
      </c>
      <c r="Q744" t="s">
        <v>3810</v>
      </c>
      <c r="R744">
        <v>0</v>
      </c>
      <c r="S744">
        <v>1</v>
      </c>
      <c r="T744" t="s">
        <v>3864</v>
      </c>
      <c r="U744" t="s">
        <v>2221</v>
      </c>
      <c r="V744" t="s">
        <v>2307</v>
      </c>
      <c r="W744">
        <v>218</v>
      </c>
      <c r="X744">
        <v>1</v>
      </c>
      <c r="Y744" t="s">
        <v>3865</v>
      </c>
    </row>
    <row r="745" spans="1:25">
      <c r="A745" t="s">
        <v>4960</v>
      </c>
      <c r="B745" t="s">
        <v>4961</v>
      </c>
      <c r="C745" t="s">
        <v>2160</v>
      </c>
      <c r="D745" t="s">
        <v>4962</v>
      </c>
      <c r="E745">
        <v>45</v>
      </c>
      <c r="F745" t="s">
        <v>4507</v>
      </c>
      <c r="G745" t="s">
        <v>4508</v>
      </c>
      <c r="H745" t="s">
        <v>158</v>
      </c>
      <c r="I745">
        <v>50</v>
      </c>
      <c r="J745">
        <v>0</v>
      </c>
      <c r="K745">
        <v>1</v>
      </c>
      <c r="L745">
        <v>1</v>
      </c>
      <c r="M745">
        <v>0</v>
      </c>
      <c r="N745">
        <v>0</v>
      </c>
      <c r="O745">
        <v>0</v>
      </c>
      <c r="P745">
        <v>1</v>
      </c>
      <c r="Q745" t="s">
        <v>4508</v>
      </c>
      <c r="R745">
        <v>0</v>
      </c>
      <c r="S745">
        <v>1</v>
      </c>
      <c r="T745" t="s">
        <v>3864</v>
      </c>
      <c r="U745" t="s">
        <v>2221</v>
      </c>
      <c r="V745" t="s">
        <v>2226</v>
      </c>
      <c r="W745">
        <v>26</v>
      </c>
      <c r="X745">
        <v>1</v>
      </c>
      <c r="Y745" t="s">
        <v>3865</v>
      </c>
    </row>
    <row r="746" spans="1:25">
      <c r="A746" t="s">
        <v>4963</v>
      </c>
      <c r="B746" t="s">
        <v>4964</v>
      </c>
      <c r="C746" t="s">
        <v>2555</v>
      </c>
      <c r="D746" t="s">
        <v>4965</v>
      </c>
      <c r="E746">
        <v>80</v>
      </c>
      <c r="F746" t="s">
        <v>4507</v>
      </c>
      <c r="G746" t="s">
        <v>4508</v>
      </c>
      <c r="H746" t="s">
        <v>158</v>
      </c>
      <c r="I746">
        <v>50</v>
      </c>
      <c r="J746">
        <v>0</v>
      </c>
      <c r="K746">
        <v>1</v>
      </c>
      <c r="L746">
        <v>0</v>
      </c>
      <c r="M746">
        <v>0</v>
      </c>
      <c r="N746">
        <v>0</v>
      </c>
      <c r="O746">
        <v>0</v>
      </c>
      <c r="Q746" t="s">
        <v>4508</v>
      </c>
      <c r="R746">
        <v>0</v>
      </c>
      <c r="S746">
        <v>1</v>
      </c>
      <c r="T746" t="s">
        <v>3864</v>
      </c>
      <c r="U746" t="s">
        <v>2221</v>
      </c>
      <c r="V746" t="s">
        <v>2136</v>
      </c>
      <c r="W746">
        <v>63</v>
      </c>
      <c r="X746">
        <v>1</v>
      </c>
      <c r="Y746" t="s">
        <v>3865</v>
      </c>
    </row>
    <row r="747" spans="1:25">
      <c r="A747" t="s">
        <v>4966</v>
      </c>
      <c r="B747" t="s">
        <v>4967</v>
      </c>
      <c r="C747" t="s">
        <v>4968</v>
      </c>
      <c r="D747" t="s">
        <v>4969</v>
      </c>
      <c r="E747">
        <v>256</v>
      </c>
      <c r="F747" t="s">
        <v>4507</v>
      </c>
      <c r="G747" t="s">
        <v>4508</v>
      </c>
      <c r="H747" t="s">
        <v>158</v>
      </c>
      <c r="I747">
        <v>50</v>
      </c>
      <c r="J747">
        <v>0</v>
      </c>
      <c r="K747">
        <v>1</v>
      </c>
      <c r="L747">
        <v>1</v>
      </c>
      <c r="M747">
        <v>0</v>
      </c>
      <c r="N747">
        <v>0</v>
      </c>
      <c r="O747">
        <v>0</v>
      </c>
      <c r="P747">
        <v>1</v>
      </c>
      <c r="Q747" t="s">
        <v>4508</v>
      </c>
      <c r="R747">
        <v>0</v>
      </c>
      <c r="S747">
        <v>1</v>
      </c>
      <c r="T747" t="s">
        <v>3864</v>
      </c>
      <c r="U747" t="s">
        <v>2221</v>
      </c>
      <c r="V747" t="s">
        <v>2303</v>
      </c>
      <c r="W747">
        <v>224</v>
      </c>
      <c r="X747">
        <v>1</v>
      </c>
      <c r="Y747" t="s">
        <v>3865</v>
      </c>
    </row>
    <row r="748" spans="1:25">
      <c r="A748" t="s">
        <v>4970</v>
      </c>
      <c r="B748" t="s">
        <v>4971</v>
      </c>
      <c r="C748" t="s">
        <v>4972</v>
      </c>
      <c r="D748" t="s">
        <v>2538</v>
      </c>
      <c r="E748">
        <v>141</v>
      </c>
      <c r="F748" t="s">
        <v>4507</v>
      </c>
      <c r="G748" t="s">
        <v>4508</v>
      </c>
      <c r="H748" t="s">
        <v>158</v>
      </c>
      <c r="I748">
        <v>50</v>
      </c>
      <c r="J748">
        <v>0</v>
      </c>
      <c r="K748">
        <v>1</v>
      </c>
      <c r="L748">
        <v>0</v>
      </c>
      <c r="M748">
        <v>0</v>
      </c>
      <c r="N748">
        <v>0</v>
      </c>
      <c r="Q748" t="s">
        <v>4508</v>
      </c>
      <c r="R748">
        <v>0</v>
      </c>
      <c r="S748">
        <v>1</v>
      </c>
      <c r="T748" t="s">
        <v>3864</v>
      </c>
      <c r="U748" t="s">
        <v>2221</v>
      </c>
      <c r="V748" t="s">
        <v>2136</v>
      </c>
      <c r="W748">
        <v>97</v>
      </c>
      <c r="X748">
        <v>1</v>
      </c>
      <c r="Y748" t="s">
        <v>3865</v>
      </c>
    </row>
    <row r="749" spans="1:25">
      <c r="A749" t="s">
        <v>4973</v>
      </c>
      <c r="B749" t="s">
        <v>4974</v>
      </c>
      <c r="C749" t="s">
        <v>4975</v>
      </c>
      <c r="D749" t="s">
        <v>4976</v>
      </c>
      <c r="E749">
        <v>160</v>
      </c>
      <c r="F749" t="s">
        <v>4507</v>
      </c>
      <c r="G749" t="s">
        <v>4508</v>
      </c>
      <c r="H749" t="s">
        <v>158</v>
      </c>
      <c r="I749">
        <v>50</v>
      </c>
      <c r="J749">
        <v>0</v>
      </c>
      <c r="K749">
        <v>1</v>
      </c>
      <c r="L749">
        <v>1</v>
      </c>
      <c r="M749">
        <v>0</v>
      </c>
      <c r="N749">
        <v>0</v>
      </c>
      <c r="P749">
        <v>1</v>
      </c>
      <c r="Q749" t="s">
        <v>4508</v>
      </c>
      <c r="R749">
        <v>0</v>
      </c>
      <c r="S749">
        <v>1</v>
      </c>
      <c r="T749" t="s">
        <v>3864</v>
      </c>
      <c r="U749" t="s">
        <v>2221</v>
      </c>
      <c r="V749" t="s">
        <v>2136</v>
      </c>
      <c r="W749">
        <v>119</v>
      </c>
      <c r="X749">
        <v>1</v>
      </c>
      <c r="Y749" t="s">
        <v>3865</v>
      </c>
    </row>
    <row r="750" spans="1:25">
      <c r="A750" t="s">
        <v>4977</v>
      </c>
      <c r="B750" t="s">
        <v>4978</v>
      </c>
      <c r="C750" t="s">
        <v>2431</v>
      </c>
      <c r="D750" t="s">
        <v>4979</v>
      </c>
      <c r="E750">
        <v>18</v>
      </c>
      <c r="F750" t="s">
        <v>4507</v>
      </c>
      <c r="G750" t="s">
        <v>4508</v>
      </c>
      <c r="H750" t="s">
        <v>158</v>
      </c>
      <c r="I750">
        <v>50</v>
      </c>
      <c r="J750">
        <v>0</v>
      </c>
      <c r="K750">
        <v>1</v>
      </c>
      <c r="L750">
        <v>1</v>
      </c>
      <c r="M750">
        <v>0</v>
      </c>
      <c r="N750">
        <v>0</v>
      </c>
      <c r="O750">
        <v>0</v>
      </c>
      <c r="P750">
        <v>1</v>
      </c>
      <c r="Q750" t="s">
        <v>4508</v>
      </c>
      <c r="R750">
        <v>0</v>
      </c>
      <c r="S750">
        <v>1</v>
      </c>
      <c r="T750" t="s">
        <v>3864</v>
      </c>
      <c r="U750" t="s">
        <v>2221</v>
      </c>
      <c r="V750" t="s">
        <v>2305</v>
      </c>
      <c r="W750">
        <v>12</v>
      </c>
      <c r="X750">
        <v>1</v>
      </c>
      <c r="Y750" t="s">
        <v>3865</v>
      </c>
    </row>
    <row r="751" spans="1:25">
      <c r="A751" t="s">
        <v>4980</v>
      </c>
      <c r="B751" t="s">
        <v>4981</v>
      </c>
      <c r="C751" t="s">
        <v>4982</v>
      </c>
      <c r="D751" t="s">
        <v>4983</v>
      </c>
      <c r="E751">
        <v>154</v>
      </c>
      <c r="F751" t="s">
        <v>4021</v>
      </c>
      <c r="G751" t="s">
        <v>4022</v>
      </c>
      <c r="H751" t="s">
        <v>156</v>
      </c>
      <c r="I751">
        <v>50</v>
      </c>
      <c r="J751">
        <v>1</v>
      </c>
      <c r="K751">
        <v>1</v>
      </c>
      <c r="L751">
        <v>0</v>
      </c>
      <c r="M751">
        <v>0</v>
      </c>
      <c r="N751">
        <v>1</v>
      </c>
      <c r="O751">
        <v>1</v>
      </c>
      <c r="Q751" t="s">
        <v>4022</v>
      </c>
      <c r="R751">
        <v>0</v>
      </c>
      <c r="S751">
        <v>1</v>
      </c>
      <c r="T751" t="s">
        <v>3864</v>
      </c>
      <c r="U751" t="s">
        <v>2221</v>
      </c>
      <c r="V751" t="s">
        <v>2141</v>
      </c>
      <c r="W751">
        <v>89</v>
      </c>
      <c r="X751">
        <v>1</v>
      </c>
      <c r="Y751" t="s">
        <v>2920</v>
      </c>
    </row>
    <row r="752" spans="1:25">
      <c r="A752" t="s">
        <v>4984</v>
      </c>
      <c r="B752" t="s">
        <v>4985</v>
      </c>
      <c r="C752" t="s">
        <v>2145</v>
      </c>
      <c r="D752" t="s">
        <v>4986</v>
      </c>
      <c r="E752">
        <v>1</v>
      </c>
      <c r="F752" t="s">
        <v>2613</v>
      </c>
      <c r="G752" t="s">
        <v>2614</v>
      </c>
      <c r="H752" t="s">
        <v>150</v>
      </c>
      <c r="I752">
        <v>89</v>
      </c>
      <c r="J752">
        <v>0</v>
      </c>
      <c r="K752">
        <v>0</v>
      </c>
      <c r="L752">
        <v>1</v>
      </c>
      <c r="M752">
        <v>1</v>
      </c>
      <c r="N752">
        <v>0</v>
      </c>
      <c r="O752">
        <v>0</v>
      </c>
      <c r="P752">
        <v>1</v>
      </c>
      <c r="Q752" t="s">
        <v>2614</v>
      </c>
      <c r="R752">
        <v>0</v>
      </c>
      <c r="S752">
        <v>0</v>
      </c>
      <c r="T752" t="s">
        <v>4323</v>
      </c>
      <c r="U752" t="s">
        <v>2221</v>
      </c>
      <c r="V752" t="s">
        <v>2141</v>
      </c>
      <c r="W752">
        <v>0</v>
      </c>
      <c r="X752">
        <v>0</v>
      </c>
      <c r="Y752" t="s">
        <v>2556</v>
      </c>
    </row>
    <row r="753" spans="1:25">
      <c r="A753" t="s">
        <v>4987</v>
      </c>
      <c r="B753" t="s">
        <v>4988</v>
      </c>
      <c r="C753" t="s">
        <v>2151</v>
      </c>
      <c r="D753" t="s">
        <v>4989</v>
      </c>
      <c r="E753">
        <v>58</v>
      </c>
      <c r="F753" t="s">
        <v>3854</v>
      </c>
      <c r="G753" t="s">
        <v>3855</v>
      </c>
      <c r="H753" t="s">
        <v>158</v>
      </c>
      <c r="I753">
        <v>50</v>
      </c>
      <c r="J753">
        <v>0</v>
      </c>
      <c r="K753">
        <v>1</v>
      </c>
      <c r="L753">
        <v>1</v>
      </c>
      <c r="M753">
        <v>0</v>
      </c>
      <c r="N753">
        <v>0</v>
      </c>
      <c r="O753">
        <v>0</v>
      </c>
      <c r="P753">
        <v>1</v>
      </c>
      <c r="Q753" t="s">
        <v>3855</v>
      </c>
      <c r="R753">
        <v>0</v>
      </c>
      <c r="S753">
        <v>0</v>
      </c>
      <c r="T753" t="s">
        <v>4316</v>
      </c>
      <c r="U753" t="s">
        <v>2221</v>
      </c>
      <c r="V753" t="s">
        <v>2140</v>
      </c>
      <c r="W753">
        <v>32</v>
      </c>
      <c r="X753">
        <v>2</v>
      </c>
      <c r="Y753" t="s">
        <v>3865</v>
      </c>
    </row>
    <row r="754" spans="1:25">
      <c r="A754" t="s">
        <v>4990</v>
      </c>
      <c r="B754" t="s">
        <v>4991</v>
      </c>
      <c r="C754" t="s">
        <v>2308</v>
      </c>
      <c r="D754" t="s">
        <v>4992</v>
      </c>
      <c r="E754">
        <v>105</v>
      </c>
      <c r="F754" t="s">
        <v>3840</v>
      </c>
      <c r="G754" t="s">
        <v>3841</v>
      </c>
      <c r="H754" t="s">
        <v>157</v>
      </c>
      <c r="I754">
        <v>50</v>
      </c>
      <c r="J754">
        <v>0</v>
      </c>
      <c r="K754">
        <v>1</v>
      </c>
      <c r="L754">
        <v>1</v>
      </c>
      <c r="M754">
        <v>0</v>
      </c>
      <c r="N754">
        <v>1</v>
      </c>
      <c r="P754">
        <v>1</v>
      </c>
      <c r="Q754" t="s">
        <v>3841</v>
      </c>
      <c r="R754">
        <v>0</v>
      </c>
      <c r="S754">
        <v>0</v>
      </c>
      <c r="T754" t="s">
        <v>4316</v>
      </c>
      <c r="U754" t="s">
        <v>2221</v>
      </c>
      <c r="V754" t="s">
        <v>2136</v>
      </c>
      <c r="W754">
        <v>79</v>
      </c>
      <c r="X754">
        <v>1</v>
      </c>
      <c r="Y754" t="s">
        <v>3246</v>
      </c>
    </row>
    <row r="755" spans="1:25">
      <c r="A755" t="s">
        <v>4993</v>
      </c>
      <c r="B755" t="s">
        <v>4994</v>
      </c>
      <c r="C755" t="s">
        <v>2151</v>
      </c>
      <c r="D755" t="s">
        <v>4995</v>
      </c>
      <c r="E755">
        <v>58</v>
      </c>
      <c r="F755" t="s">
        <v>4996</v>
      </c>
      <c r="G755" t="s">
        <v>4997</v>
      </c>
      <c r="H755" t="s">
        <v>158</v>
      </c>
      <c r="I755">
        <v>50</v>
      </c>
      <c r="J755">
        <v>0</v>
      </c>
      <c r="K755">
        <v>1</v>
      </c>
      <c r="L755">
        <v>1</v>
      </c>
      <c r="M755">
        <v>0</v>
      </c>
      <c r="N755">
        <v>0</v>
      </c>
      <c r="O755">
        <v>0</v>
      </c>
      <c r="P755">
        <v>1</v>
      </c>
      <c r="Q755" t="s">
        <v>4997</v>
      </c>
      <c r="R755">
        <v>0</v>
      </c>
      <c r="S755">
        <v>0</v>
      </c>
      <c r="T755" t="s">
        <v>4316</v>
      </c>
      <c r="U755" t="s">
        <v>2221</v>
      </c>
      <c r="V755" t="s">
        <v>2140</v>
      </c>
      <c r="W755">
        <v>32</v>
      </c>
      <c r="X755">
        <v>2</v>
      </c>
      <c r="Y755" t="s">
        <v>3865</v>
      </c>
    </row>
    <row r="756" spans="1:25">
      <c r="A756" t="s">
        <v>4998</v>
      </c>
      <c r="B756" t="s">
        <v>4999</v>
      </c>
      <c r="C756" t="s">
        <v>2597</v>
      </c>
      <c r="D756" t="s">
        <v>5000</v>
      </c>
      <c r="E756">
        <v>144</v>
      </c>
      <c r="F756" t="s">
        <v>3849</v>
      </c>
      <c r="G756" t="s">
        <v>3850</v>
      </c>
      <c r="H756" t="s">
        <v>157</v>
      </c>
      <c r="I756">
        <v>50</v>
      </c>
      <c r="J756">
        <v>1</v>
      </c>
      <c r="K756">
        <v>1</v>
      </c>
      <c r="L756">
        <v>1</v>
      </c>
      <c r="M756">
        <v>0</v>
      </c>
      <c r="N756">
        <v>1</v>
      </c>
      <c r="O756">
        <v>1</v>
      </c>
      <c r="P756">
        <v>1</v>
      </c>
      <c r="Q756" t="s">
        <v>3850</v>
      </c>
      <c r="R756">
        <v>0</v>
      </c>
      <c r="S756">
        <v>0</v>
      </c>
      <c r="T756" t="s">
        <v>4316</v>
      </c>
      <c r="U756" t="s">
        <v>2221</v>
      </c>
      <c r="V756" t="s">
        <v>2307</v>
      </c>
      <c r="W756">
        <v>121</v>
      </c>
      <c r="X756">
        <v>1</v>
      </c>
      <c r="Y756" t="s">
        <v>3246</v>
      </c>
    </row>
    <row r="757" spans="1:25">
      <c r="A757" t="s">
        <v>5008</v>
      </c>
      <c r="B757" t="s">
        <v>5009</v>
      </c>
      <c r="C757" t="s">
        <v>2163</v>
      </c>
      <c r="D757" t="s">
        <v>2164</v>
      </c>
      <c r="E757">
        <v>0</v>
      </c>
      <c r="F757" t="s">
        <v>2581</v>
      </c>
      <c r="G757" t="s">
        <v>2582</v>
      </c>
      <c r="H757" t="s">
        <v>150</v>
      </c>
      <c r="I757">
        <v>89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 t="s">
        <v>2582</v>
      </c>
      <c r="R757">
        <v>0</v>
      </c>
      <c r="S757">
        <v>0</v>
      </c>
      <c r="T757" t="s">
        <v>5010</v>
      </c>
      <c r="U757" t="s">
        <v>2221</v>
      </c>
      <c r="V757" t="s">
        <v>5011</v>
      </c>
      <c r="W757">
        <v>0</v>
      </c>
      <c r="X757">
        <v>0</v>
      </c>
      <c r="Y757" t="s">
        <v>2556</v>
      </c>
    </row>
    <row r="758" spans="1:25">
      <c r="A758" t="s">
        <v>5012</v>
      </c>
      <c r="B758" t="s">
        <v>5013</v>
      </c>
      <c r="C758" t="s">
        <v>2163</v>
      </c>
      <c r="D758" t="s">
        <v>2164</v>
      </c>
      <c r="E758">
        <v>0</v>
      </c>
      <c r="F758" t="s">
        <v>2581</v>
      </c>
      <c r="G758" t="s">
        <v>2582</v>
      </c>
      <c r="H758" t="s">
        <v>150</v>
      </c>
      <c r="I758">
        <v>89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 t="s">
        <v>2582</v>
      </c>
      <c r="R758">
        <v>0</v>
      </c>
      <c r="S758">
        <v>0</v>
      </c>
      <c r="T758" t="s">
        <v>5010</v>
      </c>
      <c r="U758" t="s">
        <v>2221</v>
      </c>
      <c r="V758" t="s">
        <v>5011</v>
      </c>
      <c r="W758">
        <v>0</v>
      </c>
      <c r="X758">
        <v>0</v>
      </c>
      <c r="Y758" t="s">
        <v>2556</v>
      </c>
    </row>
    <row r="759" spans="1:25">
      <c r="A759" t="s">
        <v>5014</v>
      </c>
      <c r="B759" t="s">
        <v>5015</v>
      </c>
      <c r="C759" t="s">
        <v>2163</v>
      </c>
      <c r="D759" t="s">
        <v>2164</v>
      </c>
      <c r="E759">
        <v>0</v>
      </c>
      <c r="F759" t="s">
        <v>2581</v>
      </c>
      <c r="G759" t="s">
        <v>2582</v>
      </c>
      <c r="H759" t="s">
        <v>150</v>
      </c>
      <c r="I759">
        <v>89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 t="s">
        <v>2582</v>
      </c>
      <c r="R759">
        <v>0</v>
      </c>
      <c r="S759">
        <v>0</v>
      </c>
      <c r="T759" t="s">
        <v>5010</v>
      </c>
      <c r="U759" t="s">
        <v>2221</v>
      </c>
      <c r="V759" t="s">
        <v>5011</v>
      </c>
      <c r="W759">
        <v>0</v>
      </c>
      <c r="X759">
        <v>0</v>
      </c>
      <c r="Y759" t="s">
        <v>2556</v>
      </c>
    </row>
    <row r="760" spans="1:25">
      <c r="A760" t="s">
        <v>5016</v>
      </c>
      <c r="B760" t="s">
        <v>5017</v>
      </c>
      <c r="C760" t="s">
        <v>4691</v>
      </c>
      <c r="D760" t="s">
        <v>5018</v>
      </c>
      <c r="E760">
        <v>2</v>
      </c>
      <c r="F760" t="s">
        <v>2637</v>
      </c>
      <c r="G760" t="s">
        <v>2638</v>
      </c>
      <c r="H760" t="s">
        <v>153</v>
      </c>
      <c r="I760">
        <v>90</v>
      </c>
      <c r="J760">
        <v>2</v>
      </c>
      <c r="K760">
        <v>2</v>
      </c>
      <c r="L760">
        <v>0</v>
      </c>
      <c r="M760">
        <v>0</v>
      </c>
      <c r="N760">
        <v>0</v>
      </c>
      <c r="O760">
        <v>2</v>
      </c>
      <c r="P760">
        <v>0</v>
      </c>
      <c r="Q760" t="s">
        <v>2638</v>
      </c>
      <c r="R760">
        <v>0</v>
      </c>
      <c r="S760">
        <v>0</v>
      </c>
      <c r="T760" t="s">
        <v>5010</v>
      </c>
      <c r="U760" t="s">
        <v>2221</v>
      </c>
      <c r="V760" t="s">
        <v>2142</v>
      </c>
      <c r="W760">
        <v>0</v>
      </c>
      <c r="X760">
        <v>0</v>
      </c>
      <c r="Y760" t="s">
        <v>2683</v>
      </c>
    </row>
    <row r="761" spans="1:25">
      <c r="A761" t="s">
        <v>5019</v>
      </c>
      <c r="B761" t="s">
        <v>5020</v>
      </c>
      <c r="C761" t="s">
        <v>5021</v>
      </c>
      <c r="D761" t="s">
        <v>2375</v>
      </c>
      <c r="E761">
        <v>173</v>
      </c>
      <c r="F761" t="s">
        <v>4021</v>
      </c>
      <c r="G761" t="s">
        <v>4022</v>
      </c>
      <c r="H761" t="s">
        <v>156</v>
      </c>
      <c r="I761">
        <v>50</v>
      </c>
      <c r="J761">
        <v>1</v>
      </c>
      <c r="K761">
        <v>1</v>
      </c>
      <c r="L761">
        <v>1</v>
      </c>
      <c r="M761">
        <v>0</v>
      </c>
      <c r="N761">
        <v>1</v>
      </c>
      <c r="O761">
        <v>1</v>
      </c>
      <c r="P761">
        <v>1</v>
      </c>
      <c r="Q761" t="s">
        <v>4022</v>
      </c>
      <c r="R761">
        <v>0</v>
      </c>
      <c r="S761">
        <v>0</v>
      </c>
      <c r="T761" t="s">
        <v>4316</v>
      </c>
      <c r="U761" t="s">
        <v>2221</v>
      </c>
      <c r="V761" t="s">
        <v>2235</v>
      </c>
      <c r="W761">
        <v>115</v>
      </c>
      <c r="X761">
        <v>1</v>
      </c>
      <c r="Y761" t="s">
        <v>2920</v>
      </c>
    </row>
    <row r="762" spans="1:25">
      <c r="A762" t="s">
        <v>5022</v>
      </c>
      <c r="B762" t="s">
        <v>5023</v>
      </c>
      <c r="C762" t="s">
        <v>5024</v>
      </c>
      <c r="D762" t="s">
        <v>5025</v>
      </c>
      <c r="E762">
        <v>118</v>
      </c>
      <c r="F762" t="s">
        <v>4369</v>
      </c>
      <c r="G762" t="s">
        <v>4370</v>
      </c>
      <c r="H762" t="s">
        <v>157</v>
      </c>
      <c r="I762">
        <v>50</v>
      </c>
      <c r="J762">
        <v>1</v>
      </c>
      <c r="K762">
        <v>1</v>
      </c>
      <c r="L762">
        <v>1</v>
      </c>
      <c r="M762">
        <v>0</v>
      </c>
      <c r="N762">
        <v>1</v>
      </c>
      <c r="O762">
        <v>1</v>
      </c>
      <c r="P762">
        <v>1</v>
      </c>
      <c r="Q762" t="s">
        <v>4370</v>
      </c>
      <c r="R762">
        <v>0</v>
      </c>
      <c r="S762">
        <v>0</v>
      </c>
      <c r="T762" t="s">
        <v>4316</v>
      </c>
      <c r="U762" t="s">
        <v>2221</v>
      </c>
      <c r="V762" t="s">
        <v>2307</v>
      </c>
      <c r="W762">
        <v>107</v>
      </c>
      <c r="X762">
        <v>1</v>
      </c>
      <c r="Y762" t="s">
        <v>3246</v>
      </c>
    </row>
    <row r="763" spans="1:25">
      <c r="A763" t="s">
        <v>5026</v>
      </c>
      <c r="B763" t="s">
        <v>5027</v>
      </c>
      <c r="C763" t="s">
        <v>2321</v>
      </c>
      <c r="D763" t="s">
        <v>5028</v>
      </c>
      <c r="E763">
        <v>70</v>
      </c>
      <c r="F763" t="s">
        <v>4369</v>
      </c>
      <c r="G763" t="s">
        <v>4370</v>
      </c>
      <c r="H763" t="s">
        <v>157</v>
      </c>
      <c r="I763">
        <v>50</v>
      </c>
      <c r="J763">
        <v>0</v>
      </c>
      <c r="K763">
        <v>1</v>
      </c>
      <c r="L763">
        <v>1</v>
      </c>
      <c r="M763">
        <v>0</v>
      </c>
      <c r="N763">
        <v>1</v>
      </c>
      <c r="P763">
        <v>1</v>
      </c>
      <c r="Q763" t="s">
        <v>4370</v>
      </c>
      <c r="R763">
        <v>0</v>
      </c>
      <c r="S763">
        <v>0</v>
      </c>
      <c r="T763" t="s">
        <v>4316</v>
      </c>
      <c r="U763" t="s">
        <v>2221</v>
      </c>
      <c r="V763" t="s">
        <v>2222</v>
      </c>
      <c r="W763">
        <v>37</v>
      </c>
      <c r="X763">
        <v>1</v>
      </c>
      <c r="Y763" t="s">
        <v>3246</v>
      </c>
    </row>
    <row r="764" spans="1:25">
      <c r="A764" t="s">
        <v>5029</v>
      </c>
      <c r="B764" t="s">
        <v>5030</v>
      </c>
      <c r="C764" t="s">
        <v>5031</v>
      </c>
      <c r="D764" t="s">
        <v>2238</v>
      </c>
      <c r="E764">
        <v>120</v>
      </c>
      <c r="F764" t="s">
        <v>4369</v>
      </c>
      <c r="G764" t="s">
        <v>4370</v>
      </c>
      <c r="H764" t="s">
        <v>157</v>
      </c>
      <c r="I764">
        <v>50</v>
      </c>
      <c r="J764">
        <v>1</v>
      </c>
      <c r="K764">
        <v>1</v>
      </c>
      <c r="L764">
        <v>1</v>
      </c>
      <c r="M764">
        <v>0</v>
      </c>
      <c r="N764">
        <v>1</v>
      </c>
      <c r="O764">
        <v>1</v>
      </c>
      <c r="P764">
        <v>1</v>
      </c>
      <c r="Q764" t="s">
        <v>4370</v>
      </c>
      <c r="R764">
        <v>0</v>
      </c>
      <c r="S764">
        <v>0</v>
      </c>
      <c r="T764" t="s">
        <v>4316</v>
      </c>
      <c r="U764" t="s">
        <v>2221</v>
      </c>
      <c r="V764" t="s">
        <v>2235</v>
      </c>
      <c r="W764">
        <v>89</v>
      </c>
      <c r="X764">
        <v>1</v>
      </c>
      <c r="Y764" t="s">
        <v>3246</v>
      </c>
    </row>
    <row r="765" spans="1:25">
      <c r="A765" t="s">
        <v>5032</v>
      </c>
      <c r="B765" t="s">
        <v>5033</v>
      </c>
      <c r="C765" t="s">
        <v>5034</v>
      </c>
      <c r="D765" t="s">
        <v>2480</v>
      </c>
      <c r="E765">
        <v>79</v>
      </c>
      <c r="F765" t="s">
        <v>4369</v>
      </c>
      <c r="G765" t="s">
        <v>4370</v>
      </c>
      <c r="H765" t="s">
        <v>157</v>
      </c>
      <c r="I765">
        <v>50</v>
      </c>
      <c r="J765">
        <v>1</v>
      </c>
      <c r="K765">
        <v>1</v>
      </c>
      <c r="L765">
        <v>1</v>
      </c>
      <c r="M765">
        <v>0</v>
      </c>
      <c r="N765">
        <v>1</v>
      </c>
      <c r="O765">
        <v>1</v>
      </c>
      <c r="P765">
        <v>1</v>
      </c>
      <c r="Q765" t="s">
        <v>4370</v>
      </c>
      <c r="R765">
        <v>0</v>
      </c>
      <c r="S765">
        <v>0</v>
      </c>
      <c r="T765" t="s">
        <v>4316</v>
      </c>
      <c r="U765" t="s">
        <v>2221</v>
      </c>
      <c r="V765" t="s">
        <v>2307</v>
      </c>
      <c r="W765">
        <v>70</v>
      </c>
      <c r="X765">
        <v>1</v>
      </c>
      <c r="Y765" t="s">
        <v>3246</v>
      </c>
    </row>
    <row r="766" spans="1:25">
      <c r="A766" t="s">
        <v>5035</v>
      </c>
      <c r="B766" t="s">
        <v>5036</v>
      </c>
      <c r="C766" t="s">
        <v>5037</v>
      </c>
      <c r="D766" t="s">
        <v>2355</v>
      </c>
      <c r="E766">
        <v>138</v>
      </c>
      <c r="F766" t="s">
        <v>4369</v>
      </c>
      <c r="G766" t="s">
        <v>4370</v>
      </c>
      <c r="H766" t="s">
        <v>157</v>
      </c>
      <c r="I766">
        <v>50</v>
      </c>
      <c r="J766">
        <v>1</v>
      </c>
      <c r="K766">
        <v>1</v>
      </c>
      <c r="L766">
        <v>1</v>
      </c>
      <c r="M766">
        <v>0</v>
      </c>
      <c r="N766">
        <v>1</v>
      </c>
      <c r="O766">
        <v>1</v>
      </c>
      <c r="P766">
        <v>1</v>
      </c>
      <c r="Q766" t="s">
        <v>4370</v>
      </c>
      <c r="R766">
        <v>0</v>
      </c>
      <c r="S766">
        <v>0</v>
      </c>
      <c r="T766" t="s">
        <v>4316</v>
      </c>
      <c r="U766" t="s">
        <v>2221</v>
      </c>
      <c r="V766" t="s">
        <v>2287</v>
      </c>
      <c r="W766">
        <v>97</v>
      </c>
      <c r="X766">
        <v>1</v>
      </c>
      <c r="Y766" t="s">
        <v>3246</v>
      </c>
    </row>
    <row r="767" spans="1:25">
      <c r="A767" t="s">
        <v>5038</v>
      </c>
      <c r="B767" t="s">
        <v>5039</v>
      </c>
      <c r="C767" t="s">
        <v>5040</v>
      </c>
      <c r="D767" t="s">
        <v>2549</v>
      </c>
      <c r="E767">
        <v>126</v>
      </c>
      <c r="F767" t="s">
        <v>4369</v>
      </c>
      <c r="G767" t="s">
        <v>4370</v>
      </c>
      <c r="H767" t="s">
        <v>157</v>
      </c>
      <c r="I767">
        <v>50</v>
      </c>
      <c r="J767">
        <v>1</v>
      </c>
      <c r="K767">
        <v>1</v>
      </c>
      <c r="L767">
        <v>1</v>
      </c>
      <c r="M767">
        <v>0</v>
      </c>
      <c r="N767">
        <v>1</v>
      </c>
      <c r="O767">
        <v>1</v>
      </c>
      <c r="P767">
        <v>1</v>
      </c>
      <c r="Q767" t="s">
        <v>4370</v>
      </c>
      <c r="R767">
        <v>0</v>
      </c>
      <c r="S767">
        <v>0</v>
      </c>
      <c r="T767" t="s">
        <v>4316</v>
      </c>
      <c r="U767" t="s">
        <v>2221</v>
      </c>
      <c r="V767" t="s">
        <v>2235</v>
      </c>
      <c r="W767">
        <v>93</v>
      </c>
      <c r="X767">
        <v>1</v>
      </c>
      <c r="Y767" t="s">
        <v>3246</v>
      </c>
    </row>
    <row r="768" spans="1:25">
      <c r="A768" t="s">
        <v>5041</v>
      </c>
      <c r="B768" t="s">
        <v>5042</v>
      </c>
      <c r="C768" t="s">
        <v>2160</v>
      </c>
      <c r="D768" t="s">
        <v>5043</v>
      </c>
      <c r="E768">
        <v>45</v>
      </c>
      <c r="F768" t="s">
        <v>4369</v>
      </c>
      <c r="G768" t="s">
        <v>4370</v>
      </c>
      <c r="H768" t="s">
        <v>157</v>
      </c>
      <c r="I768">
        <v>50</v>
      </c>
      <c r="J768">
        <v>1</v>
      </c>
      <c r="K768">
        <v>1</v>
      </c>
      <c r="L768">
        <v>1</v>
      </c>
      <c r="M768">
        <v>0</v>
      </c>
      <c r="N768">
        <v>1</v>
      </c>
      <c r="O768">
        <v>1</v>
      </c>
      <c r="P768">
        <v>1</v>
      </c>
      <c r="Q768" t="s">
        <v>4370</v>
      </c>
      <c r="R768">
        <v>0</v>
      </c>
      <c r="S768">
        <v>0</v>
      </c>
      <c r="T768" t="s">
        <v>4316</v>
      </c>
      <c r="U768" t="s">
        <v>2221</v>
      </c>
      <c r="V768" t="s">
        <v>2226</v>
      </c>
      <c r="W768">
        <v>26</v>
      </c>
      <c r="X768">
        <v>1</v>
      </c>
      <c r="Y768" t="s">
        <v>3246</v>
      </c>
    </row>
    <row r="769" spans="1:25">
      <c r="A769" t="s">
        <v>5044</v>
      </c>
      <c r="B769" t="s">
        <v>5045</v>
      </c>
      <c r="C769" t="s">
        <v>5046</v>
      </c>
      <c r="D769" t="s">
        <v>4366</v>
      </c>
      <c r="E769">
        <v>253</v>
      </c>
      <c r="F769" t="s">
        <v>4814</v>
      </c>
      <c r="G769" t="s">
        <v>4815</v>
      </c>
      <c r="H769" t="s">
        <v>157</v>
      </c>
      <c r="I769">
        <v>50</v>
      </c>
      <c r="J769">
        <v>1</v>
      </c>
      <c r="K769">
        <v>1</v>
      </c>
      <c r="L769">
        <v>0</v>
      </c>
      <c r="M769">
        <v>0</v>
      </c>
      <c r="N769">
        <v>1</v>
      </c>
      <c r="O769">
        <v>1</v>
      </c>
      <c r="Q769" t="s">
        <v>4815</v>
      </c>
      <c r="R769">
        <v>0</v>
      </c>
      <c r="S769">
        <v>0</v>
      </c>
      <c r="T769" t="s">
        <v>4316</v>
      </c>
      <c r="U769" t="s">
        <v>2221</v>
      </c>
      <c r="V769" t="s">
        <v>2307</v>
      </c>
      <c r="W769">
        <v>206</v>
      </c>
      <c r="X769">
        <v>1</v>
      </c>
      <c r="Y769" t="s">
        <v>3246</v>
      </c>
    </row>
    <row r="770" spans="1:25">
      <c r="A770" t="s">
        <v>5047</v>
      </c>
      <c r="B770" t="s">
        <v>5048</v>
      </c>
      <c r="C770" t="s">
        <v>5049</v>
      </c>
      <c r="D770" t="s">
        <v>5050</v>
      </c>
      <c r="E770">
        <v>217</v>
      </c>
      <c r="F770" t="s">
        <v>4814</v>
      </c>
      <c r="G770" t="s">
        <v>4815</v>
      </c>
      <c r="H770" t="s">
        <v>157</v>
      </c>
      <c r="I770">
        <v>50</v>
      </c>
      <c r="J770">
        <v>1</v>
      </c>
      <c r="K770">
        <v>1</v>
      </c>
      <c r="L770">
        <v>1</v>
      </c>
      <c r="M770">
        <v>0</v>
      </c>
      <c r="N770">
        <v>1</v>
      </c>
      <c r="O770">
        <v>1</v>
      </c>
      <c r="P770">
        <v>1</v>
      </c>
      <c r="Q770" t="s">
        <v>4815</v>
      </c>
      <c r="R770">
        <v>0</v>
      </c>
      <c r="S770">
        <v>0</v>
      </c>
      <c r="T770" t="s">
        <v>4316</v>
      </c>
      <c r="U770" t="s">
        <v>2221</v>
      </c>
      <c r="V770" t="s">
        <v>2287</v>
      </c>
      <c r="W770">
        <v>158</v>
      </c>
      <c r="X770">
        <v>1</v>
      </c>
      <c r="Y770" t="s">
        <v>3246</v>
      </c>
    </row>
    <row r="771" spans="1:25">
      <c r="A771" t="s">
        <v>5051</v>
      </c>
      <c r="B771" t="s">
        <v>5052</v>
      </c>
      <c r="C771" t="s">
        <v>2371</v>
      </c>
      <c r="D771" t="s">
        <v>5053</v>
      </c>
      <c r="E771">
        <v>49</v>
      </c>
      <c r="F771" t="s">
        <v>4814</v>
      </c>
      <c r="G771" t="s">
        <v>4815</v>
      </c>
      <c r="H771" t="s">
        <v>157</v>
      </c>
      <c r="I771">
        <v>50</v>
      </c>
      <c r="J771">
        <v>1</v>
      </c>
      <c r="K771">
        <v>1</v>
      </c>
      <c r="L771">
        <v>1</v>
      </c>
      <c r="M771">
        <v>0</v>
      </c>
      <c r="N771">
        <v>1</v>
      </c>
      <c r="O771">
        <v>1</v>
      </c>
      <c r="P771">
        <v>1</v>
      </c>
      <c r="Q771" t="s">
        <v>4815</v>
      </c>
      <c r="R771">
        <v>0</v>
      </c>
      <c r="S771">
        <v>0</v>
      </c>
      <c r="T771" t="s">
        <v>4316</v>
      </c>
      <c r="U771" t="s">
        <v>2221</v>
      </c>
      <c r="V771" t="s">
        <v>2370</v>
      </c>
      <c r="W771">
        <v>42</v>
      </c>
      <c r="X771">
        <v>1</v>
      </c>
      <c r="Y771" t="s">
        <v>3246</v>
      </c>
    </row>
    <row r="772" spans="1:25">
      <c r="A772" t="s">
        <v>5054</v>
      </c>
      <c r="B772" t="s">
        <v>5055</v>
      </c>
      <c r="C772" t="s">
        <v>2274</v>
      </c>
      <c r="D772" t="s">
        <v>2270</v>
      </c>
      <c r="E772">
        <v>166</v>
      </c>
      <c r="F772" t="s">
        <v>5006</v>
      </c>
      <c r="G772" t="s">
        <v>5007</v>
      </c>
      <c r="H772" t="s">
        <v>158</v>
      </c>
      <c r="I772">
        <v>50</v>
      </c>
      <c r="J772">
        <v>0</v>
      </c>
      <c r="K772">
        <v>1</v>
      </c>
      <c r="L772">
        <v>0</v>
      </c>
      <c r="M772">
        <v>0</v>
      </c>
      <c r="N772">
        <v>0</v>
      </c>
      <c r="Q772" t="s">
        <v>5007</v>
      </c>
      <c r="R772">
        <v>0</v>
      </c>
      <c r="S772">
        <v>0</v>
      </c>
      <c r="T772" t="s">
        <v>4316</v>
      </c>
      <c r="U772" t="s">
        <v>2221</v>
      </c>
      <c r="V772" t="s">
        <v>2261</v>
      </c>
      <c r="W772">
        <v>105</v>
      </c>
      <c r="X772">
        <v>1</v>
      </c>
      <c r="Y772" t="s">
        <v>3865</v>
      </c>
    </row>
    <row r="773" spans="1:25">
      <c r="A773" t="s">
        <v>5056</v>
      </c>
      <c r="B773" t="s">
        <v>5057</v>
      </c>
      <c r="C773" t="s">
        <v>5058</v>
      </c>
      <c r="D773" t="s">
        <v>2271</v>
      </c>
      <c r="E773">
        <v>222</v>
      </c>
      <c r="F773" t="s">
        <v>5006</v>
      </c>
      <c r="G773" t="s">
        <v>5007</v>
      </c>
      <c r="H773" t="s">
        <v>158</v>
      </c>
      <c r="I773">
        <v>50</v>
      </c>
      <c r="J773">
        <v>1</v>
      </c>
      <c r="K773">
        <v>1</v>
      </c>
      <c r="L773">
        <v>0</v>
      </c>
      <c r="M773">
        <v>0</v>
      </c>
      <c r="N773">
        <v>0</v>
      </c>
      <c r="O773">
        <v>1</v>
      </c>
      <c r="Q773" t="s">
        <v>5007</v>
      </c>
      <c r="R773">
        <v>0</v>
      </c>
      <c r="S773">
        <v>0</v>
      </c>
      <c r="T773" t="s">
        <v>4316</v>
      </c>
      <c r="U773" t="s">
        <v>2221</v>
      </c>
      <c r="V773" t="s">
        <v>2261</v>
      </c>
      <c r="W773">
        <v>132</v>
      </c>
      <c r="X773">
        <v>1</v>
      </c>
      <c r="Y773" t="s">
        <v>3865</v>
      </c>
    </row>
    <row r="774" spans="1:25">
      <c r="A774" t="s">
        <v>5059</v>
      </c>
      <c r="B774" t="s">
        <v>5060</v>
      </c>
      <c r="C774" t="s">
        <v>2279</v>
      </c>
      <c r="D774" t="s">
        <v>2276</v>
      </c>
      <c r="E774">
        <v>166</v>
      </c>
      <c r="F774" t="s">
        <v>5006</v>
      </c>
      <c r="G774" t="s">
        <v>5007</v>
      </c>
      <c r="H774" t="s">
        <v>158</v>
      </c>
      <c r="I774">
        <v>50</v>
      </c>
      <c r="J774">
        <v>0</v>
      </c>
      <c r="K774">
        <v>1</v>
      </c>
      <c r="L774">
        <v>0</v>
      </c>
      <c r="M774">
        <v>0</v>
      </c>
      <c r="N774">
        <v>0</v>
      </c>
      <c r="Q774" t="s">
        <v>5007</v>
      </c>
      <c r="R774">
        <v>0</v>
      </c>
      <c r="S774">
        <v>0</v>
      </c>
      <c r="T774" t="s">
        <v>4316</v>
      </c>
      <c r="U774" t="s">
        <v>2221</v>
      </c>
      <c r="V774" t="s">
        <v>2261</v>
      </c>
      <c r="W774">
        <v>105</v>
      </c>
      <c r="X774">
        <v>1</v>
      </c>
      <c r="Y774" t="s">
        <v>3865</v>
      </c>
    </row>
    <row r="775" spans="1:25">
      <c r="A775" t="s">
        <v>5061</v>
      </c>
      <c r="B775" t="s">
        <v>5062</v>
      </c>
      <c r="C775" t="s">
        <v>5063</v>
      </c>
      <c r="D775" t="s">
        <v>2629</v>
      </c>
      <c r="E775">
        <v>174</v>
      </c>
      <c r="F775" t="s">
        <v>5006</v>
      </c>
      <c r="G775" t="s">
        <v>5007</v>
      </c>
      <c r="H775" t="s">
        <v>158</v>
      </c>
      <c r="I775">
        <v>50</v>
      </c>
      <c r="J775">
        <v>1</v>
      </c>
      <c r="K775">
        <v>1</v>
      </c>
      <c r="L775">
        <v>0</v>
      </c>
      <c r="M775">
        <v>0</v>
      </c>
      <c r="N775">
        <v>0</v>
      </c>
      <c r="O775">
        <v>1</v>
      </c>
      <c r="Q775" t="s">
        <v>5007</v>
      </c>
      <c r="R775">
        <v>0</v>
      </c>
      <c r="S775">
        <v>0</v>
      </c>
      <c r="T775" t="s">
        <v>4316</v>
      </c>
      <c r="U775" t="s">
        <v>2221</v>
      </c>
      <c r="V775" t="s">
        <v>2261</v>
      </c>
      <c r="W775">
        <v>114</v>
      </c>
      <c r="X775">
        <v>1</v>
      </c>
      <c r="Y775" t="s">
        <v>3865</v>
      </c>
    </row>
    <row r="776" spans="1:25">
      <c r="A776" t="s">
        <v>5064</v>
      </c>
      <c r="B776" t="s">
        <v>5065</v>
      </c>
      <c r="C776" t="s">
        <v>2156</v>
      </c>
      <c r="D776" t="s">
        <v>2295</v>
      </c>
      <c r="E776">
        <v>29</v>
      </c>
      <c r="F776" t="s">
        <v>5006</v>
      </c>
      <c r="G776" t="s">
        <v>5007</v>
      </c>
      <c r="H776" t="s">
        <v>158</v>
      </c>
      <c r="I776">
        <v>50</v>
      </c>
      <c r="J776">
        <v>1</v>
      </c>
      <c r="K776">
        <v>1</v>
      </c>
      <c r="L776">
        <v>1</v>
      </c>
      <c r="M776">
        <v>0</v>
      </c>
      <c r="N776">
        <v>0</v>
      </c>
      <c r="O776">
        <v>1</v>
      </c>
      <c r="P776">
        <v>1</v>
      </c>
      <c r="Q776" t="s">
        <v>5007</v>
      </c>
      <c r="R776">
        <v>0</v>
      </c>
      <c r="S776">
        <v>0</v>
      </c>
      <c r="T776" t="s">
        <v>4316</v>
      </c>
      <c r="U776" t="s">
        <v>2221</v>
      </c>
      <c r="V776" t="s">
        <v>2140</v>
      </c>
      <c r="W776">
        <v>16</v>
      </c>
      <c r="X776">
        <v>2</v>
      </c>
      <c r="Y776" t="s">
        <v>3865</v>
      </c>
    </row>
    <row r="777" spans="1:25">
      <c r="A777" t="s">
        <v>5066</v>
      </c>
      <c r="B777" t="s">
        <v>5067</v>
      </c>
      <c r="C777" t="s">
        <v>5068</v>
      </c>
      <c r="D777" t="s">
        <v>2339</v>
      </c>
      <c r="E777">
        <v>175</v>
      </c>
      <c r="F777" t="s">
        <v>5006</v>
      </c>
      <c r="G777" t="s">
        <v>5007</v>
      </c>
      <c r="H777" t="s">
        <v>158</v>
      </c>
      <c r="I777">
        <v>50</v>
      </c>
      <c r="J777">
        <v>0</v>
      </c>
      <c r="K777">
        <v>1</v>
      </c>
      <c r="L777">
        <v>0</v>
      </c>
      <c r="M777">
        <v>0</v>
      </c>
      <c r="N777">
        <v>0</v>
      </c>
      <c r="Q777" t="s">
        <v>5007</v>
      </c>
      <c r="R777">
        <v>0</v>
      </c>
      <c r="S777">
        <v>0</v>
      </c>
      <c r="T777" t="s">
        <v>4316</v>
      </c>
      <c r="U777" t="s">
        <v>2221</v>
      </c>
      <c r="V777" t="s">
        <v>2340</v>
      </c>
      <c r="W777">
        <v>110</v>
      </c>
      <c r="X777">
        <v>1</v>
      </c>
      <c r="Y777" t="s">
        <v>3865</v>
      </c>
    </row>
    <row r="778" spans="1:25">
      <c r="A778" t="s">
        <v>5069</v>
      </c>
      <c r="B778" t="s">
        <v>5070</v>
      </c>
      <c r="C778" t="s">
        <v>5071</v>
      </c>
      <c r="D778" t="s">
        <v>5072</v>
      </c>
      <c r="E778">
        <v>129</v>
      </c>
      <c r="F778" t="s">
        <v>5006</v>
      </c>
      <c r="G778" t="s">
        <v>5007</v>
      </c>
      <c r="H778" t="s">
        <v>158</v>
      </c>
      <c r="I778">
        <v>50</v>
      </c>
      <c r="J778">
        <v>0</v>
      </c>
      <c r="K778">
        <v>1</v>
      </c>
      <c r="L778">
        <v>0</v>
      </c>
      <c r="M778">
        <v>0</v>
      </c>
      <c r="N778">
        <v>0</v>
      </c>
      <c r="Q778" t="s">
        <v>5007</v>
      </c>
      <c r="R778">
        <v>0</v>
      </c>
      <c r="S778">
        <v>0</v>
      </c>
      <c r="T778" t="s">
        <v>4316</v>
      </c>
      <c r="U778" t="s">
        <v>2221</v>
      </c>
      <c r="V778" t="s">
        <v>2138</v>
      </c>
      <c r="W778">
        <v>98</v>
      </c>
      <c r="X778">
        <v>1</v>
      </c>
      <c r="Y778" t="s">
        <v>3865</v>
      </c>
    </row>
    <row r="779" spans="1:25">
      <c r="A779" t="s">
        <v>5073</v>
      </c>
      <c r="B779" t="s">
        <v>5074</v>
      </c>
      <c r="C779" t="s">
        <v>2318</v>
      </c>
      <c r="D779" t="s">
        <v>5075</v>
      </c>
      <c r="E779">
        <v>55</v>
      </c>
      <c r="F779" t="s">
        <v>4814</v>
      </c>
      <c r="G779" t="s">
        <v>4815</v>
      </c>
      <c r="H779" t="s">
        <v>157</v>
      </c>
      <c r="I779">
        <v>50</v>
      </c>
      <c r="J779">
        <v>1</v>
      </c>
      <c r="K779">
        <v>1</v>
      </c>
      <c r="L779">
        <v>0</v>
      </c>
      <c r="M779">
        <v>0</v>
      </c>
      <c r="N779">
        <v>1</v>
      </c>
      <c r="O779">
        <v>1</v>
      </c>
      <c r="Q779" t="s">
        <v>4815</v>
      </c>
      <c r="R779">
        <v>0</v>
      </c>
      <c r="S779">
        <v>0</v>
      </c>
      <c r="T779" t="s">
        <v>4316</v>
      </c>
      <c r="U779" t="s">
        <v>2221</v>
      </c>
      <c r="V779" t="s">
        <v>2244</v>
      </c>
      <c r="W779">
        <v>25</v>
      </c>
      <c r="X779">
        <v>1</v>
      </c>
      <c r="Y779" t="s">
        <v>3246</v>
      </c>
    </row>
    <row r="780" spans="1:25">
      <c r="A780" t="s">
        <v>5076</v>
      </c>
      <c r="B780" t="s">
        <v>5077</v>
      </c>
      <c r="C780" t="s">
        <v>5078</v>
      </c>
      <c r="D780" t="s">
        <v>5079</v>
      </c>
      <c r="E780">
        <v>112</v>
      </c>
      <c r="F780" t="s">
        <v>4814</v>
      </c>
      <c r="G780" t="s">
        <v>4815</v>
      </c>
      <c r="H780" t="s">
        <v>157</v>
      </c>
      <c r="I780">
        <v>50</v>
      </c>
      <c r="J780">
        <v>0</v>
      </c>
      <c r="K780">
        <v>1</v>
      </c>
      <c r="L780">
        <v>0</v>
      </c>
      <c r="M780">
        <v>0</v>
      </c>
      <c r="N780">
        <v>1</v>
      </c>
      <c r="Q780" t="s">
        <v>4815</v>
      </c>
      <c r="R780">
        <v>0</v>
      </c>
      <c r="S780">
        <v>0</v>
      </c>
      <c r="T780" t="s">
        <v>4316</v>
      </c>
      <c r="U780" t="s">
        <v>2221</v>
      </c>
      <c r="V780" t="s">
        <v>2244</v>
      </c>
      <c r="W780">
        <v>50</v>
      </c>
      <c r="X780">
        <v>1</v>
      </c>
      <c r="Y780" t="s">
        <v>3246</v>
      </c>
    </row>
    <row r="781" spans="1:25">
      <c r="A781" t="s">
        <v>5080</v>
      </c>
      <c r="B781" t="s">
        <v>5081</v>
      </c>
      <c r="C781" t="s">
        <v>2319</v>
      </c>
      <c r="D781" t="s">
        <v>2559</v>
      </c>
      <c r="E781">
        <v>118</v>
      </c>
      <c r="F781" t="s">
        <v>4814</v>
      </c>
      <c r="G781" t="s">
        <v>4815</v>
      </c>
      <c r="H781" t="s">
        <v>157</v>
      </c>
      <c r="I781">
        <v>50</v>
      </c>
      <c r="J781">
        <v>0</v>
      </c>
      <c r="K781">
        <v>1</v>
      </c>
      <c r="L781">
        <v>0</v>
      </c>
      <c r="M781">
        <v>0</v>
      </c>
      <c r="N781">
        <v>1</v>
      </c>
      <c r="Q781" t="s">
        <v>4815</v>
      </c>
      <c r="R781">
        <v>0</v>
      </c>
      <c r="S781">
        <v>0</v>
      </c>
      <c r="T781" t="s">
        <v>4316</v>
      </c>
      <c r="U781" t="s">
        <v>2224</v>
      </c>
      <c r="V781" t="s">
        <v>2244</v>
      </c>
      <c r="W781">
        <v>50</v>
      </c>
      <c r="X781">
        <v>1</v>
      </c>
      <c r="Y781" t="s">
        <v>3246</v>
      </c>
    </row>
    <row r="782" spans="1:25">
      <c r="A782" t="s">
        <v>5082</v>
      </c>
      <c r="B782" t="s">
        <v>5083</v>
      </c>
      <c r="C782" t="s">
        <v>2567</v>
      </c>
      <c r="D782" t="s">
        <v>5084</v>
      </c>
      <c r="E782">
        <v>60</v>
      </c>
      <c r="F782" t="s">
        <v>5006</v>
      </c>
      <c r="G782" t="s">
        <v>5007</v>
      </c>
      <c r="H782" t="s">
        <v>158</v>
      </c>
      <c r="I782">
        <v>50</v>
      </c>
      <c r="J782">
        <v>1</v>
      </c>
      <c r="K782">
        <v>1</v>
      </c>
      <c r="L782">
        <v>1</v>
      </c>
      <c r="M782">
        <v>0</v>
      </c>
      <c r="N782">
        <v>0</v>
      </c>
      <c r="O782">
        <v>1</v>
      </c>
      <c r="P782">
        <v>1</v>
      </c>
      <c r="Q782" t="s">
        <v>5007</v>
      </c>
      <c r="R782">
        <v>0</v>
      </c>
      <c r="S782">
        <v>0</v>
      </c>
      <c r="T782" t="s">
        <v>4316</v>
      </c>
      <c r="U782" t="s">
        <v>2221</v>
      </c>
      <c r="V782" t="s">
        <v>2140</v>
      </c>
      <c r="W782">
        <v>32</v>
      </c>
      <c r="X782">
        <v>2</v>
      </c>
      <c r="Y782" t="s">
        <v>3865</v>
      </c>
    </row>
    <row r="783" spans="1:25">
      <c r="A783" t="s">
        <v>5085</v>
      </c>
      <c r="B783" t="s">
        <v>5086</v>
      </c>
      <c r="C783" t="s">
        <v>3038</v>
      </c>
      <c r="D783" t="s">
        <v>2256</v>
      </c>
      <c r="E783">
        <v>75</v>
      </c>
      <c r="F783" t="s">
        <v>5006</v>
      </c>
      <c r="G783" t="s">
        <v>5007</v>
      </c>
      <c r="H783" t="s">
        <v>158</v>
      </c>
      <c r="I783">
        <v>50</v>
      </c>
      <c r="J783">
        <v>1</v>
      </c>
      <c r="K783">
        <v>1</v>
      </c>
      <c r="L783">
        <v>0</v>
      </c>
      <c r="M783">
        <v>0</v>
      </c>
      <c r="N783">
        <v>0</v>
      </c>
      <c r="O783">
        <v>1</v>
      </c>
      <c r="Q783" t="s">
        <v>5007</v>
      </c>
      <c r="R783">
        <v>0</v>
      </c>
      <c r="S783">
        <v>0</v>
      </c>
      <c r="T783" t="s">
        <v>4316</v>
      </c>
      <c r="U783" t="s">
        <v>2221</v>
      </c>
      <c r="V783" t="s">
        <v>2307</v>
      </c>
      <c r="W783">
        <v>66</v>
      </c>
      <c r="X783">
        <v>1</v>
      </c>
      <c r="Y783" t="s">
        <v>3865</v>
      </c>
    </row>
    <row r="784" spans="1:25">
      <c r="A784" t="s">
        <v>5087</v>
      </c>
      <c r="B784" t="s">
        <v>5088</v>
      </c>
      <c r="C784" t="s">
        <v>5089</v>
      </c>
      <c r="D784" t="s">
        <v>2424</v>
      </c>
      <c r="E784">
        <v>168</v>
      </c>
      <c r="F784" t="s">
        <v>5006</v>
      </c>
      <c r="G784" t="s">
        <v>5007</v>
      </c>
      <c r="H784" t="s">
        <v>158</v>
      </c>
      <c r="I784">
        <v>50</v>
      </c>
      <c r="J784">
        <v>1</v>
      </c>
      <c r="K784">
        <v>1</v>
      </c>
      <c r="L784">
        <v>0</v>
      </c>
      <c r="M784">
        <v>0</v>
      </c>
      <c r="N784">
        <v>0</v>
      </c>
      <c r="O784">
        <v>1</v>
      </c>
      <c r="Q784" t="s">
        <v>5007</v>
      </c>
      <c r="R784">
        <v>0</v>
      </c>
      <c r="S784">
        <v>0</v>
      </c>
      <c r="T784" t="s">
        <v>4316</v>
      </c>
      <c r="U784" t="s">
        <v>2221</v>
      </c>
      <c r="V784" t="s">
        <v>2307</v>
      </c>
      <c r="W784">
        <v>148</v>
      </c>
      <c r="X784">
        <v>1</v>
      </c>
      <c r="Y784" t="s">
        <v>3865</v>
      </c>
    </row>
    <row r="785" spans="1:25">
      <c r="A785" t="s">
        <v>5090</v>
      </c>
      <c r="B785" t="s">
        <v>5091</v>
      </c>
      <c r="C785" t="s">
        <v>5092</v>
      </c>
      <c r="D785" t="s">
        <v>5093</v>
      </c>
      <c r="E785">
        <v>180</v>
      </c>
      <c r="F785" t="s">
        <v>5006</v>
      </c>
      <c r="G785" t="s">
        <v>5007</v>
      </c>
      <c r="H785" t="s">
        <v>158</v>
      </c>
      <c r="I785">
        <v>50</v>
      </c>
      <c r="J785">
        <v>1</v>
      </c>
      <c r="K785">
        <v>1</v>
      </c>
      <c r="L785">
        <v>0</v>
      </c>
      <c r="M785">
        <v>0</v>
      </c>
      <c r="N785">
        <v>0</v>
      </c>
      <c r="O785">
        <v>1</v>
      </c>
      <c r="Q785" t="s">
        <v>5007</v>
      </c>
      <c r="R785">
        <v>0</v>
      </c>
      <c r="S785">
        <v>0</v>
      </c>
      <c r="T785" t="s">
        <v>4316</v>
      </c>
      <c r="U785" t="s">
        <v>2221</v>
      </c>
      <c r="V785" t="s">
        <v>2307</v>
      </c>
      <c r="W785">
        <v>151</v>
      </c>
      <c r="X785">
        <v>1</v>
      </c>
      <c r="Y785" t="s">
        <v>3865</v>
      </c>
    </row>
    <row r="786" spans="1:25">
      <c r="A786" t="s">
        <v>5094</v>
      </c>
      <c r="B786" t="s">
        <v>5095</v>
      </c>
      <c r="C786" t="s">
        <v>5096</v>
      </c>
      <c r="D786" t="s">
        <v>5097</v>
      </c>
      <c r="E786">
        <v>165</v>
      </c>
      <c r="F786" t="s">
        <v>5006</v>
      </c>
      <c r="G786" t="s">
        <v>5007</v>
      </c>
      <c r="H786" t="s">
        <v>158</v>
      </c>
      <c r="I786">
        <v>50</v>
      </c>
      <c r="J786">
        <v>0</v>
      </c>
      <c r="K786">
        <v>1</v>
      </c>
      <c r="L786">
        <v>0</v>
      </c>
      <c r="M786">
        <v>0</v>
      </c>
      <c r="N786">
        <v>0</v>
      </c>
      <c r="Q786" t="s">
        <v>5007</v>
      </c>
      <c r="R786">
        <v>0</v>
      </c>
      <c r="S786">
        <v>0</v>
      </c>
      <c r="T786" t="s">
        <v>4316</v>
      </c>
      <c r="U786" t="s">
        <v>2224</v>
      </c>
      <c r="V786" t="s">
        <v>2137</v>
      </c>
      <c r="W786">
        <v>85</v>
      </c>
      <c r="X786">
        <v>1</v>
      </c>
      <c r="Y786" t="s">
        <v>3865</v>
      </c>
    </row>
    <row r="787" spans="1:25">
      <c r="A787" t="s">
        <v>5098</v>
      </c>
      <c r="B787" t="s">
        <v>5099</v>
      </c>
      <c r="C787" t="s">
        <v>5100</v>
      </c>
      <c r="D787" t="s">
        <v>5101</v>
      </c>
      <c r="E787">
        <v>122</v>
      </c>
      <c r="F787" t="s">
        <v>5006</v>
      </c>
      <c r="G787" t="s">
        <v>5007</v>
      </c>
      <c r="H787" t="s">
        <v>158</v>
      </c>
      <c r="I787">
        <v>50</v>
      </c>
      <c r="J787">
        <v>0</v>
      </c>
      <c r="K787">
        <v>1</v>
      </c>
      <c r="L787">
        <v>0</v>
      </c>
      <c r="M787">
        <v>0</v>
      </c>
      <c r="N787">
        <v>0</v>
      </c>
      <c r="Q787" t="s">
        <v>5007</v>
      </c>
      <c r="R787">
        <v>0</v>
      </c>
      <c r="S787">
        <v>0</v>
      </c>
      <c r="T787" t="s">
        <v>4316</v>
      </c>
      <c r="U787" t="s">
        <v>2221</v>
      </c>
      <c r="V787" t="s">
        <v>2254</v>
      </c>
      <c r="W787">
        <v>76</v>
      </c>
      <c r="X787">
        <v>1</v>
      </c>
      <c r="Y787" t="s">
        <v>3865</v>
      </c>
    </row>
    <row r="788" spans="1:25">
      <c r="A788" t="s">
        <v>5102</v>
      </c>
      <c r="B788" t="s">
        <v>5103</v>
      </c>
      <c r="C788" t="s">
        <v>5104</v>
      </c>
      <c r="D788" t="s">
        <v>2626</v>
      </c>
      <c r="E788">
        <v>118</v>
      </c>
      <c r="F788" t="s">
        <v>5006</v>
      </c>
      <c r="G788" t="s">
        <v>5007</v>
      </c>
      <c r="H788" t="s">
        <v>158</v>
      </c>
      <c r="I788">
        <v>50</v>
      </c>
      <c r="J788">
        <v>1</v>
      </c>
      <c r="K788">
        <v>1</v>
      </c>
      <c r="L788">
        <v>0</v>
      </c>
      <c r="M788">
        <v>0</v>
      </c>
      <c r="N788">
        <v>0</v>
      </c>
      <c r="O788">
        <v>1</v>
      </c>
      <c r="Q788" t="s">
        <v>5007</v>
      </c>
      <c r="R788">
        <v>0</v>
      </c>
      <c r="S788">
        <v>0</v>
      </c>
      <c r="T788" t="s">
        <v>4316</v>
      </c>
      <c r="U788" t="s">
        <v>2221</v>
      </c>
      <c r="V788" t="s">
        <v>2255</v>
      </c>
      <c r="W788">
        <v>79</v>
      </c>
      <c r="X788">
        <v>1</v>
      </c>
      <c r="Y788" t="s">
        <v>3865</v>
      </c>
    </row>
    <row r="789" spans="1:25">
      <c r="A789" t="s">
        <v>5105</v>
      </c>
      <c r="B789" t="s">
        <v>5106</v>
      </c>
      <c r="C789" t="s">
        <v>2317</v>
      </c>
      <c r="D789" t="s">
        <v>2410</v>
      </c>
      <c r="E789">
        <v>17</v>
      </c>
      <c r="F789" t="s">
        <v>5006</v>
      </c>
      <c r="G789" t="s">
        <v>5007</v>
      </c>
      <c r="H789" t="s">
        <v>158</v>
      </c>
      <c r="I789">
        <v>50</v>
      </c>
      <c r="J789">
        <v>1</v>
      </c>
      <c r="K789">
        <v>1</v>
      </c>
      <c r="L789">
        <v>0</v>
      </c>
      <c r="M789">
        <v>0</v>
      </c>
      <c r="N789">
        <v>0</v>
      </c>
      <c r="O789">
        <v>1</v>
      </c>
      <c r="Q789" t="s">
        <v>5007</v>
      </c>
      <c r="R789">
        <v>0</v>
      </c>
      <c r="S789">
        <v>0</v>
      </c>
      <c r="T789" t="s">
        <v>4316</v>
      </c>
      <c r="U789" t="s">
        <v>2221</v>
      </c>
      <c r="V789" t="s">
        <v>2305</v>
      </c>
      <c r="W789">
        <v>10</v>
      </c>
      <c r="X789">
        <v>1</v>
      </c>
      <c r="Y789" t="s">
        <v>3865</v>
      </c>
    </row>
    <row r="790" spans="1:25">
      <c r="A790" t="s">
        <v>5107</v>
      </c>
      <c r="B790" t="s">
        <v>5108</v>
      </c>
      <c r="C790" t="s">
        <v>2371</v>
      </c>
      <c r="D790" t="s">
        <v>2281</v>
      </c>
      <c r="E790">
        <v>49</v>
      </c>
      <c r="F790" t="s">
        <v>4814</v>
      </c>
      <c r="G790" t="s">
        <v>4815</v>
      </c>
      <c r="H790" t="s">
        <v>157</v>
      </c>
      <c r="I790">
        <v>50</v>
      </c>
      <c r="J790">
        <v>1</v>
      </c>
      <c r="K790">
        <v>1</v>
      </c>
      <c r="L790">
        <v>1</v>
      </c>
      <c r="M790">
        <v>0</v>
      </c>
      <c r="N790">
        <v>1</v>
      </c>
      <c r="O790">
        <v>1</v>
      </c>
      <c r="P790">
        <v>1</v>
      </c>
      <c r="Q790" t="s">
        <v>4815</v>
      </c>
      <c r="R790">
        <v>0</v>
      </c>
      <c r="S790">
        <v>0</v>
      </c>
      <c r="T790" t="s">
        <v>4316</v>
      </c>
      <c r="U790" t="s">
        <v>2221</v>
      </c>
      <c r="V790" t="s">
        <v>2370</v>
      </c>
      <c r="W790">
        <v>42</v>
      </c>
      <c r="X790">
        <v>1</v>
      </c>
      <c r="Y790" t="s">
        <v>3246</v>
      </c>
    </row>
    <row r="791" spans="1:25">
      <c r="A791" t="s">
        <v>5109</v>
      </c>
      <c r="B791" t="s">
        <v>5110</v>
      </c>
      <c r="C791" t="s">
        <v>5111</v>
      </c>
      <c r="D791" t="s">
        <v>5112</v>
      </c>
      <c r="E791">
        <v>92</v>
      </c>
      <c r="F791" t="s">
        <v>5006</v>
      </c>
      <c r="G791" t="s">
        <v>5007</v>
      </c>
      <c r="H791" t="s">
        <v>158</v>
      </c>
      <c r="I791">
        <v>50</v>
      </c>
      <c r="J791">
        <v>1</v>
      </c>
      <c r="K791">
        <v>1</v>
      </c>
      <c r="L791">
        <v>1</v>
      </c>
      <c r="M791">
        <v>0</v>
      </c>
      <c r="N791">
        <v>0</v>
      </c>
      <c r="O791">
        <v>1</v>
      </c>
      <c r="P791">
        <v>1</v>
      </c>
      <c r="Q791" t="s">
        <v>5007</v>
      </c>
      <c r="R791">
        <v>0</v>
      </c>
      <c r="S791">
        <v>0</v>
      </c>
      <c r="T791" t="s">
        <v>4316</v>
      </c>
      <c r="U791" t="s">
        <v>2221</v>
      </c>
      <c r="V791" t="s">
        <v>2226</v>
      </c>
      <c r="W791">
        <v>54</v>
      </c>
      <c r="X791">
        <v>1</v>
      </c>
      <c r="Y791" t="s">
        <v>3865</v>
      </c>
    </row>
    <row r="792" spans="1:25">
      <c r="A792" t="s">
        <v>5113</v>
      </c>
      <c r="B792" t="s">
        <v>5114</v>
      </c>
      <c r="C792" t="s">
        <v>2156</v>
      </c>
      <c r="D792" t="s">
        <v>5115</v>
      </c>
      <c r="E792">
        <v>29</v>
      </c>
      <c r="F792" t="s">
        <v>5006</v>
      </c>
      <c r="G792" t="s">
        <v>5007</v>
      </c>
      <c r="H792" t="s">
        <v>158</v>
      </c>
      <c r="I792">
        <v>50</v>
      </c>
      <c r="J792">
        <v>1</v>
      </c>
      <c r="K792">
        <v>1</v>
      </c>
      <c r="L792">
        <v>1</v>
      </c>
      <c r="M792">
        <v>0</v>
      </c>
      <c r="N792">
        <v>0</v>
      </c>
      <c r="O792">
        <v>1</v>
      </c>
      <c r="P792">
        <v>1</v>
      </c>
      <c r="Q792" t="s">
        <v>5007</v>
      </c>
      <c r="R792">
        <v>0</v>
      </c>
      <c r="S792">
        <v>0</v>
      </c>
      <c r="T792" t="s">
        <v>4316</v>
      </c>
      <c r="U792" t="s">
        <v>2221</v>
      </c>
      <c r="V792" t="s">
        <v>2140</v>
      </c>
      <c r="W792">
        <v>16</v>
      </c>
      <c r="X792">
        <v>2</v>
      </c>
      <c r="Y792" t="s">
        <v>3865</v>
      </c>
    </row>
    <row r="793" spans="1:25">
      <c r="A793" t="s">
        <v>5116</v>
      </c>
      <c r="B793" t="s">
        <v>5117</v>
      </c>
      <c r="C793" t="s">
        <v>2317</v>
      </c>
      <c r="D793" t="s">
        <v>5118</v>
      </c>
      <c r="E793">
        <v>17</v>
      </c>
      <c r="F793" t="s">
        <v>5006</v>
      </c>
      <c r="G793" t="s">
        <v>5007</v>
      </c>
      <c r="H793" t="s">
        <v>158</v>
      </c>
      <c r="I793">
        <v>50</v>
      </c>
      <c r="J793">
        <v>1</v>
      </c>
      <c r="K793">
        <v>1</v>
      </c>
      <c r="L793">
        <v>0</v>
      </c>
      <c r="M793">
        <v>0</v>
      </c>
      <c r="N793">
        <v>0</v>
      </c>
      <c r="O793">
        <v>1</v>
      </c>
      <c r="Q793" t="s">
        <v>5007</v>
      </c>
      <c r="R793">
        <v>0</v>
      </c>
      <c r="S793">
        <v>0</v>
      </c>
      <c r="T793" t="s">
        <v>4316</v>
      </c>
      <c r="U793" t="s">
        <v>2221</v>
      </c>
      <c r="V793" t="s">
        <v>2305</v>
      </c>
      <c r="W793">
        <v>10</v>
      </c>
      <c r="X793">
        <v>1</v>
      </c>
      <c r="Y793" t="s">
        <v>3865</v>
      </c>
    </row>
    <row r="794" spans="1:25">
      <c r="A794" t="s">
        <v>5119</v>
      </c>
      <c r="B794" t="s">
        <v>5120</v>
      </c>
      <c r="C794" t="s">
        <v>2630</v>
      </c>
      <c r="D794" t="s">
        <v>5121</v>
      </c>
      <c r="E794">
        <v>119</v>
      </c>
      <c r="F794" t="s">
        <v>5006</v>
      </c>
      <c r="G794" t="s">
        <v>5007</v>
      </c>
      <c r="H794" t="s">
        <v>158</v>
      </c>
      <c r="I794">
        <v>50</v>
      </c>
      <c r="J794">
        <v>0</v>
      </c>
      <c r="K794">
        <v>1</v>
      </c>
      <c r="L794">
        <v>0</v>
      </c>
      <c r="M794">
        <v>0</v>
      </c>
      <c r="N794">
        <v>0</v>
      </c>
      <c r="Q794" t="s">
        <v>5007</v>
      </c>
      <c r="R794">
        <v>0</v>
      </c>
      <c r="S794">
        <v>0</v>
      </c>
      <c r="T794" t="s">
        <v>4316</v>
      </c>
      <c r="U794" t="s">
        <v>2221</v>
      </c>
      <c r="V794" t="s">
        <v>178</v>
      </c>
      <c r="W794">
        <v>57</v>
      </c>
      <c r="X794">
        <v>1</v>
      </c>
      <c r="Y794" t="s">
        <v>3865</v>
      </c>
    </row>
    <row r="795" spans="1:25">
      <c r="A795" t="s">
        <v>5122</v>
      </c>
      <c r="B795" t="s">
        <v>5123</v>
      </c>
      <c r="C795" t="s">
        <v>2154</v>
      </c>
      <c r="D795" t="s">
        <v>2589</v>
      </c>
      <c r="E795">
        <v>141</v>
      </c>
      <c r="F795" t="s">
        <v>5006</v>
      </c>
      <c r="G795" t="s">
        <v>5007</v>
      </c>
      <c r="H795" t="s">
        <v>158</v>
      </c>
      <c r="I795">
        <v>50</v>
      </c>
      <c r="J795">
        <v>1</v>
      </c>
      <c r="K795">
        <v>1</v>
      </c>
      <c r="L795">
        <v>0</v>
      </c>
      <c r="M795">
        <v>0</v>
      </c>
      <c r="N795">
        <v>0</v>
      </c>
      <c r="O795">
        <v>1</v>
      </c>
      <c r="Q795" t="s">
        <v>5007</v>
      </c>
      <c r="R795">
        <v>0</v>
      </c>
      <c r="S795">
        <v>0</v>
      </c>
      <c r="T795" t="s">
        <v>4316</v>
      </c>
      <c r="U795" t="s">
        <v>2221</v>
      </c>
      <c r="V795" t="s">
        <v>2137</v>
      </c>
      <c r="W795">
        <v>85</v>
      </c>
      <c r="X795">
        <v>1</v>
      </c>
      <c r="Y795" t="s">
        <v>3865</v>
      </c>
    </row>
    <row r="796" spans="1:25">
      <c r="A796" t="s">
        <v>5124</v>
      </c>
      <c r="B796" t="s">
        <v>5125</v>
      </c>
      <c r="C796" t="s">
        <v>3429</v>
      </c>
      <c r="D796" t="s">
        <v>2399</v>
      </c>
      <c r="E796">
        <v>88</v>
      </c>
      <c r="F796" t="s">
        <v>5006</v>
      </c>
      <c r="G796" t="s">
        <v>5007</v>
      </c>
      <c r="H796" t="s">
        <v>158</v>
      </c>
      <c r="I796">
        <v>50</v>
      </c>
      <c r="J796">
        <v>0</v>
      </c>
      <c r="K796">
        <v>1</v>
      </c>
      <c r="L796">
        <v>0</v>
      </c>
      <c r="M796">
        <v>0</v>
      </c>
      <c r="N796">
        <v>0</v>
      </c>
      <c r="O796">
        <v>0</v>
      </c>
      <c r="Q796" t="s">
        <v>5007</v>
      </c>
      <c r="R796">
        <v>0</v>
      </c>
      <c r="S796">
        <v>0</v>
      </c>
      <c r="T796" t="s">
        <v>4316</v>
      </c>
      <c r="U796" t="s">
        <v>2221</v>
      </c>
      <c r="V796" t="s">
        <v>2363</v>
      </c>
      <c r="W796">
        <v>70</v>
      </c>
      <c r="X796">
        <v>1</v>
      </c>
      <c r="Y796" t="s">
        <v>3865</v>
      </c>
    </row>
    <row r="797" spans="1:25">
      <c r="A797" t="s">
        <v>5126</v>
      </c>
      <c r="B797" t="s">
        <v>5127</v>
      </c>
      <c r="C797" t="s">
        <v>2557</v>
      </c>
      <c r="D797" t="s">
        <v>2391</v>
      </c>
      <c r="E797">
        <v>63</v>
      </c>
      <c r="F797" t="s">
        <v>5006</v>
      </c>
      <c r="G797" t="s">
        <v>5007</v>
      </c>
      <c r="H797" t="s">
        <v>158</v>
      </c>
      <c r="I797">
        <v>50</v>
      </c>
      <c r="J797">
        <v>0</v>
      </c>
      <c r="K797">
        <v>1</v>
      </c>
      <c r="L797">
        <v>0</v>
      </c>
      <c r="M797">
        <v>0</v>
      </c>
      <c r="N797">
        <v>0</v>
      </c>
      <c r="O797">
        <v>0</v>
      </c>
      <c r="Q797" t="s">
        <v>5007</v>
      </c>
      <c r="R797">
        <v>0</v>
      </c>
      <c r="S797">
        <v>0</v>
      </c>
      <c r="T797" t="s">
        <v>4316</v>
      </c>
      <c r="U797" t="s">
        <v>2221</v>
      </c>
      <c r="V797" t="s">
        <v>2222</v>
      </c>
      <c r="W797">
        <v>33</v>
      </c>
      <c r="X797">
        <v>1</v>
      </c>
      <c r="Y797" t="s">
        <v>3865</v>
      </c>
    </row>
    <row r="798" spans="1:25">
      <c r="A798" t="s">
        <v>5128</v>
      </c>
      <c r="B798" t="s">
        <v>5129</v>
      </c>
      <c r="C798" t="s">
        <v>3826</v>
      </c>
      <c r="D798" t="s">
        <v>2391</v>
      </c>
      <c r="E798">
        <v>90</v>
      </c>
      <c r="F798" t="s">
        <v>5006</v>
      </c>
      <c r="G798" t="s">
        <v>5007</v>
      </c>
      <c r="H798" t="s">
        <v>158</v>
      </c>
      <c r="I798">
        <v>50</v>
      </c>
      <c r="J798">
        <v>0</v>
      </c>
      <c r="K798">
        <v>1</v>
      </c>
      <c r="L798">
        <v>0</v>
      </c>
      <c r="M798">
        <v>0</v>
      </c>
      <c r="N798">
        <v>0</v>
      </c>
      <c r="O798">
        <v>0</v>
      </c>
      <c r="Q798" t="s">
        <v>5007</v>
      </c>
      <c r="R798">
        <v>0</v>
      </c>
      <c r="S798">
        <v>0</v>
      </c>
      <c r="T798" t="s">
        <v>4316</v>
      </c>
      <c r="U798" t="s">
        <v>2221</v>
      </c>
      <c r="V798" t="s">
        <v>2226</v>
      </c>
      <c r="W798">
        <v>52</v>
      </c>
      <c r="X798">
        <v>1</v>
      </c>
      <c r="Y798" t="s">
        <v>3865</v>
      </c>
    </row>
    <row r="799" spans="1:25">
      <c r="A799" t="s">
        <v>5130</v>
      </c>
      <c r="B799" t="s">
        <v>5131</v>
      </c>
      <c r="C799" t="s">
        <v>2319</v>
      </c>
      <c r="D799" t="s">
        <v>5132</v>
      </c>
      <c r="E799">
        <v>110</v>
      </c>
      <c r="F799" t="s">
        <v>5006</v>
      </c>
      <c r="G799" t="s">
        <v>5007</v>
      </c>
      <c r="H799" t="s">
        <v>158</v>
      </c>
      <c r="I799">
        <v>50</v>
      </c>
      <c r="J799">
        <v>0</v>
      </c>
      <c r="K799">
        <v>1</v>
      </c>
      <c r="L799">
        <v>0</v>
      </c>
      <c r="M799">
        <v>0</v>
      </c>
      <c r="N799">
        <v>0</v>
      </c>
      <c r="O799">
        <v>0</v>
      </c>
      <c r="Q799" t="s">
        <v>5007</v>
      </c>
      <c r="R799">
        <v>0</v>
      </c>
      <c r="S799">
        <v>0</v>
      </c>
      <c r="T799" t="s">
        <v>4316</v>
      </c>
      <c r="U799" t="s">
        <v>2221</v>
      </c>
      <c r="V799" t="s">
        <v>2244</v>
      </c>
      <c r="W799">
        <v>50</v>
      </c>
      <c r="X799">
        <v>1</v>
      </c>
      <c r="Y799" t="s">
        <v>3865</v>
      </c>
    </row>
    <row r="800" spans="1:25">
      <c r="A800" t="s">
        <v>5133</v>
      </c>
      <c r="B800" t="s">
        <v>5134</v>
      </c>
      <c r="C800" t="s">
        <v>2309</v>
      </c>
      <c r="D800" t="s">
        <v>2473</v>
      </c>
      <c r="E800">
        <v>68</v>
      </c>
      <c r="F800" t="s">
        <v>5006</v>
      </c>
      <c r="G800" t="s">
        <v>5007</v>
      </c>
      <c r="H800" t="s">
        <v>158</v>
      </c>
      <c r="I800">
        <v>50</v>
      </c>
      <c r="J800">
        <v>0</v>
      </c>
      <c r="K800">
        <v>1</v>
      </c>
      <c r="L800">
        <v>0</v>
      </c>
      <c r="M800">
        <v>0</v>
      </c>
      <c r="N800">
        <v>0</v>
      </c>
      <c r="O800">
        <v>0</v>
      </c>
      <c r="Q800" t="s">
        <v>5007</v>
      </c>
      <c r="R800">
        <v>0</v>
      </c>
      <c r="S800">
        <v>0</v>
      </c>
      <c r="T800" t="s">
        <v>4316</v>
      </c>
      <c r="U800" t="s">
        <v>2221</v>
      </c>
      <c r="V800" t="s">
        <v>2310</v>
      </c>
      <c r="W800">
        <v>40</v>
      </c>
      <c r="X800">
        <v>1</v>
      </c>
      <c r="Y800" t="s">
        <v>3865</v>
      </c>
    </row>
    <row r="801" spans="1:25">
      <c r="A801" t="s">
        <v>5135</v>
      </c>
      <c r="B801" t="s">
        <v>5136</v>
      </c>
      <c r="C801" t="s">
        <v>5137</v>
      </c>
      <c r="D801" t="s">
        <v>5138</v>
      </c>
      <c r="E801">
        <v>38</v>
      </c>
      <c r="F801" t="s">
        <v>5006</v>
      </c>
      <c r="G801" t="s">
        <v>5007</v>
      </c>
      <c r="H801" t="s">
        <v>158</v>
      </c>
      <c r="I801">
        <v>50</v>
      </c>
      <c r="J801">
        <v>0</v>
      </c>
      <c r="K801">
        <v>1</v>
      </c>
      <c r="L801">
        <v>0</v>
      </c>
      <c r="M801">
        <v>0</v>
      </c>
      <c r="N801">
        <v>0</v>
      </c>
      <c r="O801">
        <v>0</v>
      </c>
      <c r="Q801" t="s">
        <v>5007</v>
      </c>
      <c r="R801">
        <v>0</v>
      </c>
      <c r="S801">
        <v>0</v>
      </c>
      <c r="T801" t="s">
        <v>4316</v>
      </c>
      <c r="U801" t="s">
        <v>2221</v>
      </c>
      <c r="V801" t="s">
        <v>2310</v>
      </c>
      <c r="W801">
        <v>22</v>
      </c>
      <c r="X801">
        <v>1</v>
      </c>
      <c r="Y801" t="s">
        <v>3865</v>
      </c>
    </row>
    <row r="802" spans="1:25">
      <c r="A802" t="s">
        <v>5139</v>
      </c>
      <c r="B802" t="s">
        <v>5140</v>
      </c>
      <c r="C802" t="s">
        <v>5141</v>
      </c>
      <c r="D802" t="s">
        <v>4373</v>
      </c>
      <c r="E802">
        <v>142</v>
      </c>
      <c r="F802" t="s">
        <v>5006</v>
      </c>
      <c r="G802" t="s">
        <v>5007</v>
      </c>
      <c r="H802" t="s">
        <v>158</v>
      </c>
      <c r="I802">
        <v>50</v>
      </c>
      <c r="J802">
        <v>0</v>
      </c>
      <c r="K802">
        <v>1</v>
      </c>
      <c r="L802">
        <v>0</v>
      </c>
      <c r="M802">
        <v>0</v>
      </c>
      <c r="N802">
        <v>0</v>
      </c>
      <c r="Q802" t="s">
        <v>5007</v>
      </c>
      <c r="R802">
        <v>0</v>
      </c>
      <c r="S802">
        <v>0</v>
      </c>
      <c r="T802" t="s">
        <v>4316</v>
      </c>
      <c r="U802" t="s">
        <v>2221</v>
      </c>
      <c r="V802" t="s">
        <v>2307</v>
      </c>
      <c r="W802">
        <v>133</v>
      </c>
      <c r="X802">
        <v>1</v>
      </c>
      <c r="Y802" t="s">
        <v>3865</v>
      </c>
    </row>
    <row r="803" spans="1:25">
      <c r="A803" t="s">
        <v>5142</v>
      </c>
      <c r="B803" t="s">
        <v>5143</v>
      </c>
      <c r="C803" t="s">
        <v>5144</v>
      </c>
      <c r="D803" t="s">
        <v>2239</v>
      </c>
      <c r="E803">
        <v>92</v>
      </c>
      <c r="F803" t="s">
        <v>5006</v>
      </c>
      <c r="G803" t="s">
        <v>5007</v>
      </c>
      <c r="H803" t="s">
        <v>158</v>
      </c>
      <c r="I803">
        <v>50</v>
      </c>
      <c r="J803">
        <v>0</v>
      </c>
      <c r="K803">
        <v>1</v>
      </c>
      <c r="L803">
        <v>0</v>
      </c>
      <c r="M803">
        <v>0</v>
      </c>
      <c r="N803">
        <v>0</v>
      </c>
      <c r="O803">
        <v>0</v>
      </c>
      <c r="Q803" t="s">
        <v>5007</v>
      </c>
      <c r="R803">
        <v>0</v>
      </c>
      <c r="S803">
        <v>0</v>
      </c>
      <c r="T803" t="s">
        <v>4316</v>
      </c>
      <c r="U803" t="s">
        <v>2221</v>
      </c>
      <c r="V803" t="s">
        <v>2136</v>
      </c>
      <c r="W803">
        <v>68</v>
      </c>
      <c r="X803">
        <v>1</v>
      </c>
      <c r="Y803" t="s">
        <v>3865</v>
      </c>
    </row>
    <row r="804" spans="1:25">
      <c r="A804" t="s">
        <v>5145</v>
      </c>
      <c r="B804" t="s">
        <v>5146</v>
      </c>
      <c r="C804" t="s">
        <v>5147</v>
      </c>
      <c r="D804" t="s">
        <v>2247</v>
      </c>
      <c r="E804">
        <v>141</v>
      </c>
      <c r="F804" t="s">
        <v>5006</v>
      </c>
      <c r="G804" t="s">
        <v>5007</v>
      </c>
      <c r="H804" t="s">
        <v>158</v>
      </c>
      <c r="I804">
        <v>50</v>
      </c>
      <c r="J804">
        <v>0</v>
      </c>
      <c r="K804">
        <v>1</v>
      </c>
      <c r="L804">
        <v>1</v>
      </c>
      <c r="M804">
        <v>0</v>
      </c>
      <c r="N804">
        <v>0</v>
      </c>
      <c r="O804">
        <v>0</v>
      </c>
      <c r="P804">
        <v>1</v>
      </c>
      <c r="Q804" t="s">
        <v>5007</v>
      </c>
      <c r="R804">
        <v>0</v>
      </c>
      <c r="S804">
        <v>0</v>
      </c>
      <c r="T804" t="s">
        <v>4316</v>
      </c>
      <c r="U804" t="s">
        <v>2221</v>
      </c>
      <c r="V804" t="s">
        <v>2222</v>
      </c>
      <c r="W804">
        <v>63</v>
      </c>
      <c r="X804">
        <v>1</v>
      </c>
      <c r="Y804" t="s">
        <v>3865</v>
      </c>
    </row>
    <row r="805" spans="1:25">
      <c r="A805" t="s">
        <v>5148</v>
      </c>
      <c r="B805" t="s">
        <v>5149</v>
      </c>
      <c r="C805" t="s">
        <v>2157</v>
      </c>
      <c r="D805" t="s">
        <v>2560</v>
      </c>
      <c r="E805">
        <v>184</v>
      </c>
      <c r="F805" t="s">
        <v>5006</v>
      </c>
      <c r="G805" t="s">
        <v>5007</v>
      </c>
      <c r="H805" t="s">
        <v>158</v>
      </c>
      <c r="I805">
        <v>50</v>
      </c>
      <c r="J805">
        <v>0</v>
      </c>
      <c r="K805">
        <v>1</v>
      </c>
      <c r="L805">
        <v>0</v>
      </c>
      <c r="M805">
        <v>0</v>
      </c>
      <c r="N805">
        <v>0</v>
      </c>
      <c r="O805">
        <v>0</v>
      </c>
      <c r="Q805" t="s">
        <v>5007</v>
      </c>
      <c r="R805">
        <v>0</v>
      </c>
      <c r="S805">
        <v>0</v>
      </c>
      <c r="T805" t="s">
        <v>4316</v>
      </c>
      <c r="U805" t="s">
        <v>2221</v>
      </c>
      <c r="V805" t="s">
        <v>2141</v>
      </c>
      <c r="W805">
        <v>117</v>
      </c>
      <c r="X805">
        <v>1</v>
      </c>
      <c r="Y805" t="s">
        <v>3865</v>
      </c>
    </row>
    <row r="806" spans="1:25">
      <c r="A806" t="s">
        <v>5150</v>
      </c>
      <c r="B806" t="s">
        <v>5151</v>
      </c>
      <c r="C806" t="s">
        <v>2371</v>
      </c>
      <c r="D806" t="s">
        <v>2398</v>
      </c>
      <c r="E806">
        <v>49</v>
      </c>
      <c r="F806" t="s">
        <v>5006</v>
      </c>
      <c r="G806" t="s">
        <v>5007</v>
      </c>
      <c r="H806" t="s">
        <v>158</v>
      </c>
      <c r="I806">
        <v>50</v>
      </c>
      <c r="J806">
        <v>0</v>
      </c>
      <c r="K806">
        <v>1</v>
      </c>
      <c r="L806">
        <v>1</v>
      </c>
      <c r="M806">
        <v>0</v>
      </c>
      <c r="N806">
        <v>0</v>
      </c>
      <c r="O806">
        <v>0</v>
      </c>
      <c r="P806">
        <v>1</v>
      </c>
      <c r="Q806" t="s">
        <v>5007</v>
      </c>
      <c r="R806">
        <v>0</v>
      </c>
      <c r="S806">
        <v>0</v>
      </c>
      <c r="T806" t="s">
        <v>4316</v>
      </c>
      <c r="U806" t="s">
        <v>2221</v>
      </c>
      <c r="V806" t="s">
        <v>2370</v>
      </c>
      <c r="W806">
        <v>42</v>
      </c>
      <c r="X806">
        <v>1</v>
      </c>
      <c r="Y806" t="s">
        <v>3865</v>
      </c>
    </row>
    <row r="807" spans="1:25">
      <c r="A807" t="s">
        <v>5152</v>
      </c>
      <c r="B807" t="s">
        <v>5153</v>
      </c>
      <c r="C807" t="s">
        <v>2427</v>
      </c>
      <c r="D807" t="s">
        <v>2153</v>
      </c>
      <c r="E807">
        <v>144</v>
      </c>
      <c r="F807" t="s">
        <v>5006</v>
      </c>
      <c r="G807" t="s">
        <v>5007</v>
      </c>
      <c r="H807" t="s">
        <v>158</v>
      </c>
      <c r="I807">
        <v>50</v>
      </c>
      <c r="J807">
        <v>0</v>
      </c>
      <c r="K807">
        <v>1</v>
      </c>
      <c r="L807">
        <v>0</v>
      </c>
      <c r="M807">
        <v>0</v>
      </c>
      <c r="N807">
        <v>0</v>
      </c>
      <c r="Q807" t="s">
        <v>5007</v>
      </c>
      <c r="R807">
        <v>0</v>
      </c>
      <c r="S807">
        <v>0</v>
      </c>
      <c r="T807" t="s">
        <v>4316</v>
      </c>
      <c r="U807" t="s">
        <v>2221</v>
      </c>
      <c r="V807" t="s">
        <v>2307</v>
      </c>
      <c r="W807">
        <v>138</v>
      </c>
      <c r="X807">
        <v>1</v>
      </c>
      <c r="Y807" t="s">
        <v>3865</v>
      </c>
    </row>
    <row r="808" spans="1:25">
      <c r="A808" t="s">
        <v>5154</v>
      </c>
      <c r="B808" t="s">
        <v>5155</v>
      </c>
      <c r="C808" t="s">
        <v>5156</v>
      </c>
      <c r="D808" t="s">
        <v>5157</v>
      </c>
      <c r="E808">
        <v>208</v>
      </c>
      <c r="F808" t="s">
        <v>5006</v>
      </c>
      <c r="G808" t="s">
        <v>5007</v>
      </c>
      <c r="H808" t="s">
        <v>158</v>
      </c>
      <c r="I808">
        <v>50</v>
      </c>
      <c r="J808">
        <v>0</v>
      </c>
      <c r="K808">
        <v>1</v>
      </c>
      <c r="L808">
        <v>0</v>
      </c>
      <c r="M808">
        <v>0</v>
      </c>
      <c r="N808">
        <v>0</v>
      </c>
      <c r="O808">
        <v>0</v>
      </c>
      <c r="Q808" t="s">
        <v>5007</v>
      </c>
      <c r="R808">
        <v>0</v>
      </c>
      <c r="S808">
        <v>0</v>
      </c>
      <c r="T808" t="s">
        <v>4316</v>
      </c>
      <c r="U808" t="s">
        <v>2221</v>
      </c>
      <c r="V808" t="s">
        <v>2138</v>
      </c>
      <c r="W808">
        <v>142</v>
      </c>
      <c r="X808">
        <v>1</v>
      </c>
      <c r="Y808" t="s">
        <v>3865</v>
      </c>
    </row>
    <row r="809" spans="1:25">
      <c r="A809" t="s">
        <v>5158</v>
      </c>
      <c r="B809" t="s">
        <v>5159</v>
      </c>
      <c r="C809" t="s">
        <v>5160</v>
      </c>
      <c r="D809" t="s">
        <v>2331</v>
      </c>
      <c r="E809">
        <v>145</v>
      </c>
      <c r="F809" t="s">
        <v>5006</v>
      </c>
      <c r="G809" t="s">
        <v>5007</v>
      </c>
      <c r="H809" t="s">
        <v>158</v>
      </c>
      <c r="I809">
        <v>50</v>
      </c>
      <c r="J809">
        <v>0</v>
      </c>
      <c r="K809">
        <v>1</v>
      </c>
      <c r="L809">
        <v>0</v>
      </c>
      <c r="M809">
        <v>0</v>
      </c>
      <c r="N809">
        <v>0</v>
      </c>
      <c r="Q809" t="s">
        <v>5007</v>
      </c>
      <c r="R809">
        <v>0</v>
      </c>
      <c r="S809">
        <v>0</v>
      </c>
      <c r="T809" t="s">
        <v>4316</v>
      </c>
      <c r="U809" t="s">
        <v>2221</v>
      </c>
      <c r="V809" t="s">
        <v>2307</v>
      </c>
      <c r="W809">
        <v>118</v>
      </c>
      <c r="X809">
        <v>1</v>
      </c>
      <c r="Y809" t="s">
        <v>3865</v>
      </c>
    </row>
    <row r="810" spans="1:25">
      <c r="A810" t="s">
        <v>5161</v>
      </c>
      <c r="B810" t="s">
        <v>5162</v>
      </c>
      <c r="C810" t="s">
        <v>5163</v>
      </c>
      <c r="D810" t="s">
        <v>5164</v>
      </c>
      <c r="E810">
        <v>34</v>
      </c>
      <c r="F810" t="s">
        <v>5006</v>
      </c>
      <c r="G810" t="s">
        <v>5007</v>
      </c>
      <c r="H810" t="s">
        <v>158</v>
      </c>
      <c r="I810">
        <v>50</v>
      </c>
      <c r="J810">
        <v>0</v>
      </c>
      <c r="K810">
        <v>1</v>
      </c>
      <c r="L810">
        <v>0</v>
      </c>
      <c r="M810">
        <v>0</v>
      </c>
      <c r="N810">
        <v>0</v>
      </c>
      <c r="O810">
        <v>0</v>
      </c>
      <c r="Q810" t="s">
        <v>5007</v>
      </c>
      <c r="R810">
        <v>0</v>
      </c>
      <c r="S810">
        <v>0</v>
      </c>
      <c r="T810" t="s">
        <v>4316</v>
      </c>
      <c r="U810" t="s">
        <v>2221</v>
      </c>
      <c r="V810" t="s">
        <v>2305</v>
      </c>
      <c r="W810">
        <v>20</v>
      </c>
      <c r="X810">
        <v>1</v>
      </c>
      <c r="Y810" t="s">
        <v>3865</v>
      </c>
    </row>
    <row r="811" spans="1:25">
      <c r="A811" t="s">
        <v>5165</v>
      </c>
      <c r="B811" t="s">
        <v>5166</v>
      </c>
      <c r="C811" t="s">
        <v>5167</v>
      </c>
      <c r="D811" t="s">
        <v>2334</v>
      </c>
      <c r="E811">
        <v>105</v>
      </c>
      <c r="F811" t="s">
        <v>5006</v>
      </c>
      <c r="G811" t="s">
        <v>5007</v>
      </c>
      <c r="H811" t="s">
        <v>158</v>
      </c>
      <c r="I811">
        <v>50</v>
      </c>
      <c r="J811">
        <v>0</v>
      </c>
      <c r="K811">
        <v>1</v>
      </c>
      <c r="L811">
        <v>0</v>
      </c>
      <c r="M811">
        <v>0</v>
      </c>
      <c r="N811">
        <v>0</v>
      </c>
      <c r="O811">
        <v>0</v>
      </c>
      <c r="Q811" t="s">
        <v>5007</v>
      </c>
      <c r="R811">
        <v>0</v>
      </c>
      <c r="S811">
        <v>0</v>
      </c>
      <c r="T811" t="s">
        <v>4316</v>
      </c>
      <c r="U811" t="s">
        <v>2221</v>
      </c>
      <c r="V811" t="s">
        <v>2303</v>
      </c>
      <c r="W811">
        <v>83</v>
      </c>
      <c r="X811">
        <v>1</v>
      </c>
      <c r="Y811" t="s">
        <v>3865</v>
      </c>
    </row>
    <row r="812" spans="1:25">
      <c r="A812" t="s">
        <v>5168</v>
      </c>
      <c r="B812" t="s">
        <v>5169</v>
      </c>
      <c r="C812" t="s">
        <v>5170</v>
      </c>
      <c r="D812" t="s">
        <v>5171</v>
      </c>
      <c r="E812">
        <v>101</v>
      </c>
      <c r="F812" t="s">
        <v>5006</v>
      </c>
      <c r="G812" t="s">
        <v>5007</v>
      </c>
      <c r="H812" t="s">
        <v>158</v>
      </c>
      <c r="I812">
        <v>50</v>
      </c>
      <c r="J812">
        <v>0</v>
      </c>
      <c r="K812">
        <v>1</v>
      </c>
      <c r="L812">
        <v>0</v>
      </c>
      <c r="M812">
        <v>0</v>
      </c>
      <c r="N812">
        <v>0</v>
      </c>
      <c r="O812">
        <v>0</v>
      </c>
      <c r="P812">
        <v>0</v>
      </c>
      <c r="Q812" t="s">
        <v>5007</v>
      </c>
      <c r="R812">
        <v>0</v>
      </c>
      <c r="S812">
        <v>0</v>
      </c>
      <c r="T812" t="s">
        <v>4316</v>
      </c>
      <c r="U812" t="s">
        <v>2221</v>
      </c>
      <c r="V812" t="s">
        <v>2235</v>
      </c>
      <c r="W812">
        <v>74</v>
      </c>
      <c r="X812">
        <v>1</v>
      </c>
      <c r="Y812" t="s">
        <v>3865</v>
      </c>
    </row>
    <row r="813" spans="1:25">
      <c r="A813" t="s">
        <v>5172</v>
      </c>
      <c r="B813" t="s">
        <v>5173</v>
      </c>
      <c r="C813" t="s">
        <v>2156</v>
      </c>
      <c r="D813" t="s">
        <v>2294</v>
      </c>
      <c r="E813">
        <v>29</v>
      </c>
      <c r="F813" t="s">
        <v>5006</v>
      </c>
      <c r="G813" t="s">
        <v>5007</v>
      </c>
      <c r="H813" t="s">
        <v>158</v>
      </c>
      <c r="I813">
        <v>50</v>
      </c>
      <c r="J813">
        <v>0</v>
      </c>
      <c r="K813">
        <v>1</v>
      </c>
      <c r="L813">
        <v>1</v>
      </c>
      <c r="M813">
        <v>0</v>
      </c>
      <c r="N813">
        <v>0</v>
      </c>
      <c r="O813">
        <v>0</v>
      </c>
      <c r="P813">
        <v>1</v>
      </c>
      <c r="Q813" t="s">
        <v>5007</v>
      </c>
      <c r="R813">
        <v>0</v>
      </c>
      <c r="S813">
        <v>0</v>
      </c>
      <c r="T813" t="s">
        <v>4316</v>
      </c>
      <c r="U813" t="s">
        <v>2221</v>
      </c>
      <c r="V813" t="s">
        <v>2140</v>
      </c>
      <c r="W813">
        <v>16</v>
      </c>
      <c r="X813">
        <v>2</v>
      </c>
      <c r="Y813" t="s">
        <v>3865</v>
      </c>
    </row>
    <row r="814" spans="1:25">
      <c r="A814" t="s">
        <v>5174</v>
      </c>
      <c r="B814" t="s">
        <v>5175</v>
      </c>
      <c r="C814" t="s">
        <v>5176</v>
      </c>
      <c r="D814" t="s">
        <v>5177</v>
      </c>
      <c r="E814">
        <v>152</v>
      </c>
      <c r="F814" t="s">
        <v>5860</v>
      </c>
      <c r="G814" t="s">
        <v>5861</v>
      </c>
      <c r="H814" t="s">
        <v>160</v>
      </c>
      <c r="I814">
        <v>50</v>
      </c>
      <c r="J814">
        <v>0</v>
      </c>
      <c r="K814">
        <v>0</v>
      </c>
      <c r="L814">
        <v>1</v>
      </c>
      <c r="M814">
        <v>0</v>
      </c>
      <c r="N814">
        <v>0</v>
      </c>
      <c r="O814">
        <v>0</v>
      </c>
      <c r="P814">
        <v>1</v>
      </c>
      <c r="Q814" t="s">
        <v>5861</v>
      </c>
      <c r="R814">
        <v>0</v>
      </c>
      <c r="S814">
        <v>1</v>
      </c>
      <c r="T814" t="s">
        <v>4749</v>
      </c>
      <c r="U814" t="s">
        <v>2221</v>
      </c>
      <c r="V814" t="s">
        <v>2227</v>
      </c>
      <c r="W814">
        <v>84</v>
      </c>
      <c r="X814">
        <v>1</v>
      </c>
      <c r="Y814" t="s">
        <v>5005</v>
      </c>
    </row>
    <row r="815" spans="1:25">
      <c r="A815" t="s">
        <v>5178</v>
      </c>
      <c r="B815" t="s">
        <v>5179</v>
      </c>
      <c r="C815" t="s">
        <v>5180</v>
      </c>
      <c r="D815" t="s">
        <v>5181</v>
      </c>
      <c r="E815">
        <v>125</v>
      </c>
      <c r="F815" t="s">
        <v>5182</v>
      </c>
      <c r="G815" t="s">
        <v>5183</v>
      </c>
      <c r="H815" t="s">
        <v>158</v>
      </c>
      <c r="I815">
        <v>50</v>
      </c>
      <c r="J815">
        <v>0</v>
      </c>
      <c r="K815">
        <v>1</v>
      </c>
      <c r="L815">
        <v>0</v>
      </c>
      <c r="M815">
        <v>0</v>
      </c>
      <c r="N815">
        <v>0</v>
      </c>
      <c r="O815">
        <v>0</v>
      </c>
      <c r="Q815" t="s">
        <v>5183</v>
      </c>
      <c r="R815">
        <v>0</v>
      </c>
      <c r="S815">
        <v>0</v>
      </c>
      <c r="T815" t="s">
        <v>4316</v>
      </c>
      <c r="U815" t="s">
        <v>2221</v>
      </c>
      <c r="V815" t="s">
        <v>2254</v>
      </c>
      <c r="W815">
        <v>78</v>
      </c>
      <c r="X815">
        <v>1</v>
      </c>
      <c r="Y815" t="s">
        <v>3865</v>
      </c>
    </row>
    <row r="816" spans="1:25">
      <c r="A816" t="s">
        <v>5184</v>
      </c>
      <c r="B816" t="s">
        <v>5185</v>
      </c>
      <c r="C816" t="s">
        <v>4417</v>
      </c>
      <c r="D816" t="s">
        <v>5186</v>
      </c>
      <c r="E816">
        <v>137</v>
      </c>
      <c r="F816" t="s">
        <v>5182</v>
      </c>
      <c r="G816" t="s">
        <v>5183</v>
      </c>
      <c r="H816" t="s">
        <v>158</v>
      </c>
      <c r="I816">
        <v>50</v>
      </c>
      <c r="J816">
        <v>0</v>
      </c>
      <c r="K816">
        <v>1</v>
      </c>
      <c r="L816">
        <v>1</v>
      </c>
      <c r="M816">
        <v>0</v>
      </c>
      <c r="N816">
        <v>0</v>
      </c>
      <c r="P816">
        <v>1</v>
      </c>
      <c r="Q816" t="s">
        <v>5183</v>
      </c>
      <c r="R816">
        <v>0</v>
      </c>
      <c r="S816">
        <v>0</v>
      </c>
      <c r="T816" t="s">
        <v>4316</v>
      </c>
      <c r="U816" t="s">
        <v>2221</v>
      </c>
      <c r="V816" t="s">
        <v>2307</v>
      </c>
      <c r="W816">
        <v>116</v>
      </c>
      <c r="X816">
        <v>1</v>
      </c>
      <c r="Y816" t="s">
        <v>3865</v>
      </c>
    </row>
    <row r="817" spans="1:25">
      <c r="A817" t="s">
        <v>5187</v>
      </c>
      <c r="B817" t="s">
        <v>5188</v>
      </c>
      <c r="C817" t="s">
        <v>4182</v>
      </c>
      <c r="D817" t="s">
        <v>5189</v>
      </c>
      <c r="E817">
        <v>130</v>
      </c>
      <c r="F817" t="s">
        <v>5182</v>
      </c>
      <c r="G817" t="s">
        <v>5183</v>
      </c>
      <c r="H817" t="s">
        <v>158</v>
      </c>
      <c r="I817">
        <v>50</v>
      </c>
      <c r="J817">
        <v>0</v>
      </c>
      <c r="K817">
        <v>1</v>
      </c>
      <c r="L817">
        <v>0</v>
      </c>
      <c r="M817">
        <v>0</v>
      </c>
      <c r="N817">
        <v>0</v>
      </c>
      <c r="O817">
        <v>0</v>
      </c>
      <c r="Q817" t="s">
        <v>5183</v>
      </c>
      <c r="R817">
        <v>0</v>
      </c>
      <c r="S817">
        <v>0</v>
      </c>
      <c r="T817" t="s">
        <v>4316</v>
      </c>
      <c r="U817" t="s">
        <v>2221</v>
      </c>
      <c r="V817" t="s">
        <v>2227</v>
      </c>
      <c r="W817">
        <v>78</v>
      </c>
      <c r="X817">
        <v>1</v>
      </c>
      <c r="Y817" t="s">
        <v>3865</v>
      </c>
    </row>
    <row r="818" spans="1:25">
      <c r="A818" t="s">
        <v>5190</v>
      </c>
      <c r="B818" t="s">
        <v>5191</v>
      </c>
      <c r="C818" t="s">
        <v>5192</v>
      </c>
      <c r="D818" t="s">
        <v>2337</v>
      </c>
      <c r="E818">
        <v>223</v>
      </c>
      <c r="F818" t="s">
        <v>5182</v>
      </c>
      <c r="G818" t="s">
        <v>5183</v>
      </c>
      <c r="H818" t="s">
        <v>158</v>
      </c>
      <c r="I818">
        <v>50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 t="s">
        <v>5183</v>
      </c>
      <c r="R818">
        <v>0</v>
      </c>
      <c r="S818">
        <v>0</v>
      </c>
      <c r="T818" t="s">
        <v>4316</v>
      </c>
      <c r="U818" t="s">
        <v>2221</v>
      </c>
      <c r="V818" t="s">
        <v>2235</v>
      </c>
      <c r="W818">
        <v>156</v>
      </c>
      <c r="X818">
        <v>1</v>
      </c>
      <c r="Y818" t="s">
        <v>3865</v>
      </c>
    </row>
    <row r="819" spans="1:25">
      <c r="A819" t="s">
        <v>5193</v>
      </c>
      <c r="B819" t="s">
        <v>5194</v>
      </c>
      <c r="C819" t="s">
        <v>2431</v>
      </c>
      <c r="D819" t="s">
        <v>5195</v>
      </c>
      <c r="E819">
        <v>18</v>
      </c>
      <c r="F819" t="s">
        <v>5182</v>
      </c>
      <c r="G819" t="s">
        <v>5183</v>
      </c>
      <c r="H819" t="s">
        <v>158</v>
      </c>
      <c r="I819">
        <v>50</v>
      </c>
      <c r="J819">
        <v>0</v>
      </c>
      <c r="K819">
        <v>1</v>
      </c>
      <c r="L819">
        <v>0</v>
      </c>
      <c r="M819">
        <v>0</v>
      </c>
      <c r="N819">
        <v>0</v>
      </c>
      <c r="O819">
        <v>0</v>
      </c>
      <c r="Q819" t="s">
        <v>5183</v>
      </c>
      <c r="R819">
        <v>0</v>
      </c>
      <c r="S819">
        <v>0</v>
      </c>
      <c r="T819" t="s">
        <v>4316</v>
      </c>
      <c r="U819" t="s">
        <v>2221</v>
      </c>
      <c r="V819" t="s">
        <v>2305</v>
      </c>
      <c r="W819">
        <v>12</v>
      </c>
      <c r="X819">
        <v>1</v>
      </c>
      <c r="Y819" t="s">
        <v>3865</v>
      </c>
    </row>
    <row r="820" spans="1:25">
      <c r="A820" t="s">
        <v>5196</v>
      </c>
      <c r="B820" t="s">
        <v>5197</v>
      </c>
      <c r="C820" t="s">
        <v>2371</v>
      </c>
      <c r="D820" t="s">
        <v>5198</v>
      </c>
      <c r="E820">
        <v>49</v>
      </c>
      <c r="F820" t="s">
        <v>2718</v>
      </c>
      <c r="G820" t="s">
        <v>2719</v>
      </c>
      <c r="H820" t="s">
        <v>154</v>
      </c>
      <c r="I820">
        <v>90</v>
      </c>
      <c r="J820">
        <v>1</v>
      </c>
      <c r="K820">
        <v>1</v>
      </c>
      <c r="L820">
        <v>1</v>
      </c>
      <c r="M820">
        <v>1</v>
      </c>
      <c r="N820">
        <v>1</v>
      </c>
      <c r="O820">
        <v>1</v>
      </c>
      <c r="P820">
        <v>1</v>
      </c>
      <c r="Q820" t="s">
        <v>2719</v>
      </c>
      <c r="R820">
        <v>0</v>
      </c>
      <c r="S820">
        <v>1</v>
      </c>
      <c r="T820" t="s">
        <v>5199</v>
      </c>
      <c r="U820" t="s">
        <v>2221</v>
      </c>
      <c r="V820" t="s">
        <v>2370</v>
      </c>
      <c r="W820">
        <v>42</v>
      </c>
      <c r="X820">
        <v>1</v>
      </c>
      <c r="Y820" t="s">
        <v>2800</v>
      </c>
    </row>
    <row r="821" spans="1:25">
      <c r="A821" t="s">
        <v>5200</v>
      </c>
      <c r="B821" t="s">
        <v>5201</v>
      </c>
      <c r="C821" t="s">
        <v>5202</v>
      </c>
      <c r="D821" t="s">
        <v>5203</v>
      </c>
      <c r="E821">
        <v>385</v>
      </c>
      <c r="F821" t="s">
        <v>2718</v>
      </c>
      <c r="G821" t="s">
        <v>2719</v>
      </c>
      <c r="H821" t="s">
        <v>154</v>
      </c>
      <c r="I821">
        <v>90</v>
      </c>
      <c r="J821">
        <v>1</v>
      </c>
      <c r="K821">
        <v>1</v>
      </c>
      <c r="L821">
        <v>1</v>
      </c>
      <c r="M821">
        <v>1</v>
      </c>
      <c r="N821">
        <v>1</v>
      </c>
      <c r="O821">
        <v>1</v>
      </c>
      <c r="P821">
        <v>1</v>
      </c>
      <c r="Q821" t="s">
        <v>2719</v>
      </c>
      <c r="R821">
        <v>0</v>
      </c>
      <c r="S821">
        <v>1</v>
      </c>
      <c r="T821" t="s">
        <v>5199</v>
      </c>
      <c r="U821" t="s">
        <v>2224</v>
      </c>
      <c r="V821" t="s">
        <v>2223</v>
      </c>
      <c r="W821">
        <v>119</v>
      </c>
      <c r="X821">
        <v>0</v>
      </c>
      <c r="Y821" t="s">
        <v>2800</v>
      </c>
    </row>
    <row r="822" spans="1:25">
      <c r="A822" t="s">
        <v>5204</v>
      </c>
      <c r="B822" t="s">
        <v>5205</v>
      </c>
      <c r="C822" t="s">
        <v>2165</v>
      </c>
      <c r="D822" t="s">
        <v>5206</v>
      </c>
      <c r="E822">
        <v>0</v>
      </c>
      <c r="F822" t="s">
        <v>2718</v>
      </c>
      <c r="G822" t="s">
        <v>2719</v>
      </c>
      <c r="H822" t="s">
        <v>154</v>
      </c>
      <c r="I822">
        <v>90</v>
      </c>
      <c r="J822">
        <v>0</v>
      </c>
      <c r="K822">
        <v>4</v>
      </c>
      <c r="L822">
        <v>0</v>
      </c>
      <c r="M822">
        <v>0</v>
      </c>
      <c r="N822">
        <v>0</v>
      </c>
      <c r="O822">
        <v>0</v>
      </c>
      <c r="P822">
        <v>0</v>
      </c>
      <c r="Q822" t="s">
        <v>2719</v>
      </c>
      <c r="R822">
        <v>0</v>
      </c>
      <c r="S822">
        <v>0</v>
      </c>
      <c r="T822" t="s">
        <v>4695</v>
      </c>
      <c r="U822" t="s">
        <v>2221</v>
      </c>
      <c r="V822" t="s">
        <v>2228</v>
      </c>
      <c r="W822">
        <v>0</v>
      </c>
      <c r="X822">
        <v>0</v>
      </c>
      <c r="Y822" t="s">
        <v>2800</v>
      </c>
    </row>
    <row r="823" spans="1:25">
      <c r="A823" t="s">
        <v>5207</v>
      </c>
      <c r="B823" t="s">
        <v>5208</v>
      </c>
      <c r="C823" t="s">
        <v>4214</v>
      </c>
      <c r="D823" t="s">
        <v>5209</v>
      </c>
      <c r="E823">
        <v>123</v>
      </c>
      <c r="F823" t="s">
        <v>3809</v>
      </c>
      <c r="G823" t="s">
        <v>3810</v>
      </c>
      <c r="H823" t="s">
        <v>158</v>
      </c>
      <c r="I823">
        <v>50</v>
      </c>
      <c r="J823">
        <v>0</v>
      </c>
      <c r="K823">
        <v>1</v>
      </c>
      <c r="L823">
        <v>0</v>
      </c>
      <c r="M823">
        <v>0</v>
      </c>
      <c r="N823">
        <v>0</v>
      </c>
      <c r="O823">
        <v>0</v>
      </c>
      <c r="Q823" t="s">
        <v>3810</v>
      </c>
      <c r="R823">
        <v>0</v>
      </c>
      <c r="S823">
        <v>0</v>
      </c>
      <c r="T823" t="s">
        <v>4316</v>
      </c>
      <c r="U823" t="s">
        <v>2221</v>
      </c>
      <c r="V823" t="s">
        <v>2136</v>
      </c>
      <c r="W823">
        <v>79</v>
      </c>
      <c r="X823">
        <v>1</v>
      </c>
      <c r="Y823" t="s">
        <v>3865</v>
      </c>
    </row>
    <row r="824" spans="1:25">
      <c r="A824" t="s">
        <v>5210</v>
      </c>
      <c r="B824" t="s">
        <v>5211</v>
      </c>
      <c r="C824" t="s">
        <v>5212</v>
      </c>
      <c r="D824" t="s">
        <v>2687</v>
      </c>
      <c r="E824">
        <v>105</v>
      </c>
      <c r="F824" t="s">
        <v>3809</v>
      </c>
      <c r="G824" t="s">
        <v>3810</v>
      </c>
      <c r="H824" t="s">
        <v>158</v>
      </c>
      <c r="I824">
        <v>50</v>
      </c>
      <c r="J824">
        <v>0</v>
      </c>
      <c r="K824">
        <v>1</v>
      </c>
      <c r="L824">
        <v>0</v>
      </c>
      <c r="M824">
        <v>0</v>
      </c>
      <c r="N824">
        <v>0</v>
      </c>
      <c r="O824">
        <v>0</v>
      </c>
      <c r="Q824" t="s">
        <v>3810</v>
      </c>
      <c r="R824">
        <v>0</v>
      </c>
      <c r="S824">
        <v>0</v>
      </c>
      <c r="T824" t="s">
        <v>4316</v>
      </c>
      <c r="U824" t="s">
        <v>2221</v>
      </c>
      <c r="V824" t="s">
        <v>2303</v>
      </c>
      <c r="W824">
        <v>92</v>
      </c>
      <c r="X824">
        <v>1</v>
      </c>
      <c r="Y824" t="s">
        <v>3865</v>
      </c>
    </row>
    <row r="825" spans="1:25">
      <c r="A825" t="s">
        <v>5213</v>
      </c>
      <c r="B825" t="s">
        <v>5214</v>
      </c>
      <c r="C825" t="s">
        <v>2231</v>
      </c>
      <c r="D825" t="s">
        <v>5215</v>
      </c>
      <c r="E825">
        <v>90</v>
      </c>
      <c r="F825" t="s">
        <v>3809</v>
      </c>
      <c r="G825" t="s">
        <v>3810</v>
      </c>
      <c r="H825" t="s">
        <v>158</v>
      </c>
      <c r="I825">
        <v>50</v>
      </c>
      <c r="J825">
        <v>0</v>
      </c>
      <c r="K825">
        <v>1</v>
      </c>
      <c r="L825">
        <v>0</v>
      </c>
      <c r="M825">
        <v>0</v>
      </c>
      <c r="N825">
        <v>0</v>
      </c>
      <c r="O825">
        <v>0</v>
      </c>
      <c r="Q825" t="s">
        <v>3810</v>
      </c>
      <c r="R825">
        <v>0</v>
      </c>
      <c r="S825">
        <v>0</v>
      </c>
      <c r="T825" t="s">
        <v>4316</v>
      </c>
      <c r="U825" t="s">
        <v>2221</v>
      </c>
      <c r="V825" t="s">
        <v>2226</v>
      </c>
      <c r="W825">
        <v>52</v>
      </c>
      <c r="X825">
        <v>1</v>
      </c>
      <c r="Y825" t="s">
        <v>3865</v>
      </c>
    </row>
    <row r="826" spans="1:25">
      <c r="A826" t="s">
        <v>5216</v>
      </c>
      <c r="B826" t="s">
        <v>5217</v>
      </c>
      <c r="C826" t="s">
        <v>5218</v>
      </c>
      <c r="D826" t="s">
        <v>2320</v>
      </c>
      <c r="E826">
        <v>133</v>
      </c>
      <c r="F826" t="s">
        <v>3809</v>
      </c>
      <c r="G826" t="s">
        <v>3810</v>
      </c>
      <c r="H826" t="s">
        <v>158</v>
      </c>
      <c r="I826">
        <v>50</v>
      </c>
      <c r="J826">
        <v>0</v>
      </c>
      <c r="K826">
        <v>1</v>
      </c>
      <c r="L826">
        <v>0</v>
      </c>
      <c r="M826">
        <v>0</v>
      </c>
      <c r="N826">
        <v>0</v>
      </c>
      <c r="O826">
        <v>0</v>
      </c>
      <c r="Q826" t="s">
        <v>3810</v>
      </c>
      <c r="R826">
        <v>0</v>
      </c>
      <c r="S826">
        <v>0</v>
      </c>
      <c r="T826" t="s">
        <v>4316</v>
      </c>
      <c r="U826" t="s">
        <v>2221</v>
      </c>
      <c r="V826" t="s">
        <v>2303</v>
      </c>
      <c r="W826">
        <v>114</v>
      </c>
      <c r="X826">
        <v>1</v>
      </c>
      <c r="Y826" t="s">
        <v>3865</v>
      </c>
    </row>
    <row r="827" spans="1:25">
      <c r="A827" t="s">
        <v>5219</v>
      </c>
      <c r="B827" t="s">
        <v>5220</v>
      </c>
      <c r="C827" t="s">
        <v>4224</v>
      </c>
      <c r="D827" t="s">
        <v>4225</v>
      </c>
      <c r="E827">
        <v>94</v>
      </c>
      <c r="F827" t="s">
        <v>3809</v>
      </c>
      <c r="G827" t="s">
        <v>3810</v>
      </c>
      <c r="H827" t="s">
        <v>158</v>
      </c>
      <c r="I827">
        <v>50</v>
      </c>
      <c r="J827">
        <v>0</v>
      </c>
      <c r="K827">
        <v>1</v>
      </c>
      <c r="L827">
        <v>0</v>
      </c>
      <c r="M827">
        <v>0</v>
      </c>
      <c r="N827">
        <v>0</v>
      </c>
      <c r="O827">
        <v>0</v>
      </c>
      <c r="P827">
        <v>0</v>
      </c>
      <c r="Q827" t="s">
        <v>3810</v>
      </c>
      <c r="R827">
        <v>0</v>
      </c>
      <c r="S827">
        <v>0</v>
      </c>
      <c r="T827" t="s">
        <v>4316</v>
      </c>
      <c r="U827" t="s">
        <v>2224</v>
      </c>
      <c r="V827" t="s">
        <v>2144</v>
      </c>
      <c r="W827">
        <v>33</v>
      </c>
      <c r="X827">
        <v>1</v>
      </c>
      <c r="Y827" t="s">
        <v>3865</v>
      </c>
    </row>
    <row r="828" spans="1:25">
      <c r="A828" t="s">
        <v>5221</v>
      </c>
      <c r="B828" t="s">
        <v>5222</v>
      </c>
      <c r="C828" t="s">
        <v>2311</v>
      </c>
      <c r="D828" t="s">
        <v>5223</v>
      </c>
      <c r="E828">
        <v>87</v>
      </c>
      <c r="F828" t="s">
        <v>3809</v>
      </c>
      <c r="G828" t="s">
        <v>3810</v>
      </c>
      <c r="H828" t="s">
        <v>158</v>
      </c>
      <c r="I828">
        <v>50</v>
      </c>
      <c r="J828">
        <v>0</v>
      </c>
      <c r="K828">
        <v>1</v>
      </c>
      <c r="L828">
        <v>0</v>
      </c>
      <c r="M828">
        <v>0</v>
      </c>
      <c r="N828">
        <v>0</v>
      </c>
      <c r="O828">
        <v>0</v>
      </c>
      <c r="Q828" t="s">
        <v>3810</v>
      </c>
      <c r="R828">
        <v>0</v>
      </c>
      <c r="S828">
        <v>0</v>
      </c>
      <c r="T828" t="s">
        <v>4316</v>
      </c>
      <c r="U828" t="s">
        <v>2221</v>
      </c>
      <c r="V828" t="s">
        <v>2136</v>
      </c>
      <c r="W828">
        <v>73</v>
      </c>
      <c r="X828">
        <v>1</v>
      </c>
      <c r="Y828" t="s">
        <v>3865</v>
      </c>
    </row>
    <row r="829" spans="1:25">
      <c r="A829" t="s">
        <v>5224</v>
      </c>
      <c r="B829" t="s">
        <v>5225</v>
      </c>
      <c r="C829" t="s">
        <v>2163</v>
      </c>
      <c r="D829" t="s">
        <v>2164</v>
      </c>
      <c r="E829">
        <v>0</v>
      </c>
      <c r="F829" t="s">
        <v>2646</v>
      </c>
      <c r="G829" t="s">
        <v>2647</v>
      </c>
      <c r="H829" t="s">
        <v>153</v>
      </c>
      <c r="I829">
        <v>90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 t="s">
        <v>2647</v>
      </c>
      <c r="R829">
        <v>0</v>
      </c>
      <c r="S829">
        <v>0</v>
      </c>
      <c r="T829" t="s">
        <v>4695</v>
      </c>
      <c r="U829" t="s">
        <v>2221</v>
      </c>
      <c r="V829" t="s">
        <v>2226</v>
      </c>
      <c r="W829">
        <v>0</v>
      </c>
      <c r="X829">
        <v>0</v>
      </c>
      <c r="Y829" t="s">
        <v>2683</v>
      </c>
    </row>
    <row r="830" spans="1:25">
      <c r="A830" t="s">
        <v>5226</v>
      </c>
      <c r="B830" t="s">
        <v>5227</v>
      </c>
      <c r="C830" t="s">
        <v>2163</v>
      </c>
      <c r="D830" t="s">
        <v>2164</v>
      </c>
      <c r="E830">
        <v>0</v>
      </c>
      <c r="F830" t="s">
        <v>2646</v>
      </c>
      <c r="G830" t="s">
        <v>2647</v>
      </c>
      <c r="H830" t="s">
        <v>153</v>
      </c>
      <c r="I830">
        <v>90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 t="s">
        <v>2647</v>
      </c>
      <c r="R830">
        <v>0</v>
      </c>
      <c r="S830">
        <v>0</v>
      </c>
      <c r="T830" t="s">
        <v>4695</v>
      </c>
      <c r="U830" t="s">
        <v>2221</v>
      </c>
      <c r="V830" t="s">
        <v>2137</v>
      </c>
      <c r="W830">
        <v>0</v>
      </c>
      <c r="X830">
        <v>0</v>
      </c>
      <c r="Y830" t="s">
        <v>2683</v>
      </c>
    </row>
    <row r="831" spans="1:25">
      <c r="A831" t="s">
        <v>5228</v>
      </c>
      <c r="B831" t="s">
        <v>5229</v>
      </c>
      <c r="C831" t="s">
        <v>5230</v>
      </c>
      <c r="D831" t="s">
        <v>5231</v>
      </c>
      <c r="E831">
        <v>72</v>
      </c>
      <c r="F831" t="s">
        <v>4507</v>
      </c>
      <c r="G831" t="s">
        <v>4508</v>
      </c>
      <c r="H831" t="s">
        <v>158</v>
      </c>
      <c r="I831">
        <v>50</v>
      </c>
      <c r="J831">
        <v>0</v>
      </c>
      <c r="K831">
        <v>1</v>
      </c>
      <c r="L831">
        <v>0</v>
      </c>
      <c r="M831">
        <v>0</v>
      </c>
      <c r="N831">
        <v>0</v>
      </c>
      <c r="O831">
        <v>0</v>
      </c>
      <c r="Q831" t="s">
        <v>4508</v>
      </c>
      <c r="R831">
        <v>0</v>
      </c>
      <c r="S831">
        <v>0</v>
      </c>
      <c r="T831" t="s">
        <v>4316</v>
      </c>
      <c r="U831" t="s">
        <v>2221</v>
      </c>
      <c r="V831" t="s">
        <v>2227</v>
      </c>
      <c r="W831">
        <v>42</v>
      </c>
      <c r="X831">
        <v>1</v>
      </c>
      <c r="Y831" t="s">
        <v>3865</v>
      </c>
    </row>
    <row r="832" spans="1:25">
      <c r="A832" t="s">
        <v>5232</v>
      </c>
      <c r="B832" t="s">
        <v>5233</v>
      </c>
      <c r="C832" t="s">
        <v>5234</v>
      </c>
      <c r="D832" t="s">
        <v>5235</v>
      </c>
      <c r="E832">
        <v>19</v>
      </c>
      <c r="F832" t="s">
        <v>4507</v>
      </c>
      <c r="G832" t="s">
        <v>4508</v>
      </c>
      <c r="H832" t="s">
        <v>158</v>
      </c>
      <c r="I832">
        <v>50</v>
      </c>
      <c r="J832">
        <v>0</v>
      </c>
      <c r="K832">
        <v>1</v>
      </c>
      <c r="L832">
        <v>1</v>
      </c>
      <c r="M832">
        <v>0</v>
      </c>
      <c r="N832">
        <v>0</v>
      </c>
      <c r="O832">
        <v>0</v>
      </c>
      <c r="P832">
        <v>1</v>
      </c>
      <c r="Q832" t="s">
        <v>4508</v>
      </c>
      <c r="R832">
        <v>0</v>
      </c>
      <c r="S832">
        <v>0</v>
      </c>
      <c r="T832" t="s">
        <v>4316</v>
      </c>
      <c r="U832" t="s">
        <v>2221</v>
      </c>
      <c r="V832" t="s">
        <v>2222</v>
      </c>
      <c r="W832">
        <v>6</v>
      </c>
      <c r="X832">
        <v>1</v>
      </c>
      <c r="Y832" t="s">
        <v>3865</v>
      </c>
    </row>
    <row r="833" spans="1:25">
      <c r="A833" t="s">
        <v>5236</v>
      </c>
      <c r="B833" t="s">
        <v>5237</v>
      </c>
      <c r="C833" t="s">
        <v>5238</v>
      </c>
      <c r="D833" t="s">
        <v>5239</v>
      </c>
      <c r="E833">
        <v>174</v>
      </c>
      <c r="F833" t="s">
        <v>4507</v>
      </c>
      <c r="G833" t="s">
        <v>4508</v>
      </c>
      <c r="H833" t="s">
        <v>158</v>
      </c>
      <c r="I833">
        <v>50</v>
      </c>
      <c r="J833">
        <v>0</v>
      </c>
      <c r="K833">
        <v>1</v>
      </c>
      <c r="L833">
        <v>1</v>
      </c>
      <c r="M833">
        <v>0</v>
      </c>
      <c r="N833">
        <v>0</v>
      </c>
      <c r="O833">
        <v>0</v>
      </c>
      <c r="P833">
        <v>1</v>
      </c>
      <c r="Q833" t="s">
        <v>4508</v>
      </c>
      <c r="R833">
        <v>0</v>
      </c>
      <c r="S833">
        <v>0</v>
      </c>
      <c r="T833" t="s">
        <v>4316</v>
      </c>
      <c r="U833" t="s">
        <v>2221</v>
      </c>
      <c r="V833" t="s">
        <v>2136</v>
      </c>
      <c r="W833">
        <v>119</v>
      </c>
      <c r="X833">
        <v>1</v>
      </c>
      <c r="Y833" t="s">
        <v>3865</v>
      </c>
    </row>
    <row r="834" spans="1:25">
      <c r="A834" t="s">
        <v>5240</v>
      </c>
      <c r="B834" t="s">
        <v>5241</v>
      </c>
      <c r="C834" t="s">
        <v>5242</v>
      </c>
      <c r="D834" t="s">
        <v>2865</v>
      </c>
      <c r="E834">
        <v>235</v>
      </c>
      <c r="F834" t="s">
        <v>4507</v>
      </c>
      <c r="G834" t="s">
        <v>4508</v>
      </c>
      <c r="H834" t="s">
        <v>158</v>
      </c>
      <c r="I834">
        <v>50</v>
      </c>
      <c r="J834">
        <v>0</v>
      </c>
      <c r="K834">
        <v>1</v>
      </c>
      <c r="L834">
        <v>0</v>
      </c>
      <c r="M834">
        <v>0</v>
      </c>
      <c r="N834">
        <v>0</v>
      </c>
      <c r="O834">
        <v>0</v>
      </c>
      <c r="Q834" t="s">
        <v>4508</v>
      </c>
      <c r="R834">
        <v>0</v>
      </c>
      <c r="S834">
        <v>0</v>
      </c>
      <c r="T834" t="s">
        <v>4316</v>
      </c>
      <c r="U834" t="s">
        <v>2221</v>
      </c>
      <c r="V834" t="s">
        <v>2303</v>
      </c>
      <c r="W834">
        <v>193</v>
      </c>
      <c r="X834">
        <v>1</v>
      </c>
      <c r="Y834" t="s">
        <v>3865</v>
      </c>
    </row>
    <row r="835" spans="1:25">
      <c r="A835" t="s">
        <v>5243</v>
      </c>
      <c r="B835" t="s">
        <v>5244</v>
      </c>
      <c r="C835" t="s">
        <v>5245</v>
      </c>
      <c r="D835" t="s">
        <v>5246</v>
      </c>
      <c r="E835">
        <v>60</v>
      </c>
      <c r="F835" t="s">
        <v>4507</v>
      </c>
      <c r="G835" t="s">
        <v>4508</v>
      </c>
      <c r="H835" t="s">
        <v>158</v>
      </c>
      <c r="I835">
        <v>50</v>
      </c>
      <c r="J835">
        <v>0</v>
      </c>
      <c r="K835">
        <v>1</v>
      </c>
      <c r="L835">
        <v>0</v>
      </c>
      <c r="M835">
        <v>0</v>
      </c>
      <c r="N835">
        <v>0</v>
      </c>
      <c r="Q835" t="s">
        <v>4508</v>
      </c>
      <c r="R835">
        <v>0</v>
      </c>
      <c r="S835">
        <v>0</v>
      </c>
      <c r="T835" t="s">
        <v>4316</v>
      </c>
      <c r="U835" t="s">
        <v>2221</v>
      </c>
      <c r="V835" t="s">
        <v>2307</v>
      </c>
      <c r="W835">
        <v>55</v>
      </c>
      <c r="X835">
        <v>1</v>
      </c>
      <c r="Y835" t="s">
        <v>3865</v>
      </c>
    </row>
    <row r="836" spans="1:25">
      <c r="A836" t="s">
        <v>5247</v>
      </c>
      <c r="B836" t="s">
        <v>5248</v>
      </c>
      <c r="C836" t="s">
        <v>3756</v>
      </c>
      <c r="D836" t="s">
        <v>5249</v>
      </c>
      <c r="E836">
        <v>17</v>
      </c>
      <c r="F836" t="s">
        <v>4507</v>
      </c>
      <c r="G836" t="s">
        <v>4508</v>
      </c>
      <c r="H836" t="s">
        <v>158</v>
      </c>
      <c r="I836">
        <v>50</v>
      </c>
      <c r="J836">
        <v>0</v>
      </c>
      <c r="K836">
        <v>1</v>
      </c>
      <c r="L836">
        <v>1</v>
      </c>
      <c r="M836">
        <v>0</v>
      </c>
      <c r="N836">
        <v>0</v>
      </c>
      <c r="O836">
        <v>0</v>
      </c>
      <c r="P836">
        <v>1</v>
      </c>
      <c r="Q836" t="s">
        <v>4508</v>
      </c>
      <c r="R836">
        <v>0</v>
      </c>
      <c r="S836">
        <v>0</v>
      </c>
      <c r="T836" t="s">
        <v>4316</v>
      </c>
      <c r="U836" t="s">
        <v>2221</v>
      </c>
      <c r="V836" t="s">
        <v>2136</v>
      </c>
      <c r="W836">
        <v>12</v>
      </c>
      <c r="X836">
        <v>1</v>
      </c>
      <c r="Y836" t="s">
        <v>3865</v>
      </c>
    </row>
    <row r="837" spans="1:25">
      <c r="A837" t="s">
        <v>5250</v>
      </c>
      <c r="B837" t="s">
        <v>5251</v>
      </c>
      <c r="C837" t="s">
        <v>2262</v>
      </c>
      <c r="D837" t="s">
        <v>5252</v>
      </c>
      <c r="E837">
        <v>66</v>
      </c>
      <c r="F837" t="s">
        <v>4507</v>
      </c>
      <c r="G837" t="s">
        <v>4508</v>
      </c>
      <c r="H837" t="s">
        <v>158</v>
      </c>
      <c r="I837">
        <v>50</v>
      </c>
      <c r="J837">
        <v>0</v>
      </c>
      <c r="K837">
        <v>1</v>
      </c>
      <c r="L837">
        <v>0</v>
      </c>
      <c r="M837">
        <v>0</v>
      </c>
      <c r="N837">
        <v>0</v>
      </c>
      <c r="O837">
        <v>0</v>
      </c>
      <c r="Q837" t="s">
        <v>4508</v>
      </c>
      <c r="R837">
        <v>0</v>
      </c>
      <c r="S837">
        <v>0</v>
      </c>
      <c r="T837" t="s">
        <v>4316</v>
      </c>
      <c r="U837" t="s">
        <v>2221</v>
      </c>
      <c r="V837" t="s">
        <v>2254</v>
      </c>
      <c r="W837">
        <v>45</v>
      </c>
      <c r="X837">
        <v>1</v>
      </c>
      <c r="Y837" t="s">
        <v>3865</v>
      </c>
    </row>
    <row r="838" spans="1:25">
      <c r="A838" t="s">
        <v>5253</v>
      </c>
      <c r="B838" t="s">
        <v>5254</v>
      </c>
      <c r="C838" t="s">
        <v>5255</v>
      </c>
      <c r="D838" t="s">
        <v>5256</v>
      </c>
      <c r="E838">
        <v>90</v>
      </c>
      <c r="F838" t="s">
        <v>4507</v>
      </c>
      <c r="G838" t="s">
        <v>4508</v>
      </c>
      <c r="H838" t="s">
        <v>158</v>
      </c>
      <c r="I838">
        <v>50</v>
      </c>
      <c r="J838">
        <v>0</v>
      </c>
      <c r="K838">
        <v>1</v>
      </c>
      <c r="L838">
        <v>0</v>
      </c>
      <c r="M838">
        <v>0</v>
      </c>
      <c r="N838">
        <v>0</v>
      </c>
      <c r="O838">
        <v>0</v>
      </c>
      <c r="Q838" t="s">
        <v>4508</v>
      </c>
      <c r="R838">
        <v>0</v>
      </c>
      <c r="S838">
        <v>0</v>
      </c>
      <c r="T838" t="s">
        <v>4316</v>
      </c>
      <c r="U838" t="s">
        <v>2221</v>
      </c>
      <c r="V838" t="s">
        <v>2136</v>
      </c>
      <c r="W838">
        <v>73</v>
      </c>
      <c r="X838">
        <v>1</v>
      </c>
      <c r="Y838" t="s">
        <v>3865</v>
      </c>
    </row>
    <row r="839" spans="1:25">
      <c r="A839" t="s">
        <v>5257</v>
      </c>
      <c r="B839" t="s">
        <v>5258</v>
      </c>
      <c r="C839" t="s">
        <v>2371</v>
      </c>
      <c r="D839" t="s">
        <v>5259</v>
      </c>
      <c r="E839">
        <v>49</v>
      </c>
      <c r="F839" t="s">
        <v>4507</v>
      </c>
      <c r="G839" t="s">
        <v>4508</v>
      </c>
      <c r="H839" t="s">
        <v>158</v>
      </c>
      <c r="I839">
        <v>50</v>
      </c>
      <c r="J839">
        <v>0</v>
      </c>
      <c r="K839">
        <v>1</v>
      </c>
      <c r="L839">
        <v>1</v>
      </c>
      <c r="M839">
        <v>0</v>
      </c>
      <c r="N839">
        <v>0</v>
      </c>
      <c r="O839">
        <v>0</v>
      </c>
      <c r="P839">
        <v>1</v>
      </c>
      <c r="Q839" t="s">
        <v>4508</v>
      </c>
      <c r="R839">
        <v>0</v>
      </c>
      <c r="S839">
        <v>0</v>
      </c>
      <c r="T839" t="s">
        <v>4316</v>
      </c>
      <c r="U839" t="s">
        <v>2221</v>
      </c>
      <c r="V839" t="s">
        <v>2370</v>
      </c>
      <c r="W839">
        <v>42</v>
      </c>
      <c r="X839">
        <v>1</v>
      </c>
      <c r="Y839" t="s">
        <v>3865</v>
      </c>
    </row>
    <row r="840" spans="1:25">
      <c r="A840" t="s">
        <v>5260</v>
      </c>
      <c r="B840" t="s">
        <v>5261</v>
      </c>
      <c r="C840" t="s">
        <v>2318</v>
      </c>
      <c r="D840" t="s">
        <v>4547</v>
      </c>
      <c r="E840">
        <v>59</v>
      </c>
      <c r="F840" t="s">
        <v>4507</v>
      </c>
      <c r="G840" t="s">
        <v>4508</v>
      </c>
      <c r="H840" t="s">
        <v>158</v>
      </c>
      <c r="I840">
        <v>50</v>
      </c>
      <c r="J840">
        <v>0</v>
      </c>
      <c r="K840">
        <v>1</v>
      </c>
      <c r="L840">
        <v>0</v>
      </c>
      <c r="M840">
        <v>0</v>
      </c>
      <c r="N840">
        <v>0</v>
      </c>
      <c r="O840">
        <v>0</v>
      </c>
      <c r="Q840" t="s">
        <v>4508</v>
      </c>
      <c r="R840">
        <v>0</v>
      </c>
      <c r="S840">
        <v>0</v>
      </c>
      <c r="T840" t="s">
        <v>4316</v>
      </c>
      <c r="U840" t="s">
        <v>2224</v>
      </c>
      <c r="V840" t="s">
        <v>2244</v>
      </c>
      <c r="W840">
        <v>25</v>
      </c>
      <c r="X840">
        <v>1</v>
      </c>
      <c r="Y840" t="s">
        <v>3865</v>
      </c>
    </row>
    <row r="841" spans="1:25">
      <c r="A841" t="s">
        <v>5262</v>
      </c>
      <c r="B841" t="s">
        <v>5263</v>
      </c>
      <c r="C841" t="s">
        <v>5264</v>
      </c>
      <c r="D841" t="s">
        <v>5265</v>
      </c>
      <c r="E841">
        <v>273</v>
      </c>
      <c r="F841" t="s">
        <v>4507</v>
      </c>
      <c r="G841" t="s">
        <v>4508</v>
      </c>
      <c r="H841" t="s">
        <v>158</v>
      </c>
      <c r="I841">
        <v>50</v>
      </c>
      <c r="J841">
        <v>0</v>
      </c>
      <c r="K841">
        <v>1</v>
      </c>
      <c r="L841">
        <v>0</v>
      </c>
      <c r="M841">
        <v>0</v>
      </c>
      <c r="N841">
        <v>0</v>
      </c>
      <c r="O841">
        <v>0</v>
      </c>
      <c r="Q841" t="s">
        <v>4508</v>
      </c>
      <c r="R841">
        <v>0</v>
      </c>
      <c r="S841">
        <v>0</v>
      </c>
      <c r="T841" t="s">
        <v>4316</v>
      </c>
      <c r="U841" t="s">
        <v>2224</v>
      </c>
      <c r="V841" t="s">
        <v>2223</v>
      </c>
      <c r="W841">
        <v>83</v>
      </c>
      <c r="X841">
        <v>1</v>
      </c>
      <c r="Y841" t="s">
        <v>3865</v>
      </c>
    </row>
    <row r="842" spans="1:25">
      <c r="A842" t="s">
        <v>5266</v>
      </c>
      <c r="B842" t="s">
        <v>5267</v>
      </c>
      <c r="C842" t="s">
        <v>2156</v>
      </c>
      <c r="D842" t="s">
        <v>5268</v>
      </c>
      <c r="E842">
        <v>29</v>
      </c>
      <c r="F842" t="s">
        <v>2672</v>
      </c>
      <c r="G842" t="s">
        <v>2673</v>
      </c>
      <c r="H842" t="s">
        <v>155</v>
      </c>
      <c r="I842">
        <v>90</v>
      </c>
      <c r="J842">
        <v>1</v>
      </c>
      <c r="K842">
        <v>1</v>
      </c>
      <c r="L842">
        <v>1</v>
      </c>
      <c r="M842">
        <v>1</v>
      </c>
      <c r="N842">
        <v>1</v>
      </c>
      <c r="O842">
        <v>1</v>
      </c>
      <c r="P842">
        <v>1</v>
      </c>
      <c r="Q842" t="s">
        <v>2673</v>
      </c>
      <c r="R842">
        <v>0</v>
      </c>
      <c r="S842">
        <v>1</v>
      </c>
      <c r="T842" t="s">
        <v>5199</v>
      </c>
      <c r="U842" t="s">
        <v>2221</v>
      </c>
      <c r="V842" t="s">
        <v>2140</v>
      </c>
      <c r="W842">
        <v>16</v>
      </c>
      <c r="X842">
        <v>0</v>
      </c>
      <c r="Y842" t="s">
        <v>2819</v>
      </c>
    </row>
    <row r="843" spans="1:25">
      <c r="A843" t="s">
        <v>5269</v>
      </c>
      <c r="B843" t="s">
        <v>5270</v>
      </c>
      <c r="C843" t="s">
        <v>5271</v>
      </c>
      <c r="D843" t="s">
        <v>5272</v>
      </c>
      <c r="E843">
        <v>290</v>
      </c>
      <c r="F843" t="s">
        <v>5006</v>
      </c>
      <c r="G843" t="s">
        <v>5007</v>
      </c>
      <c r="H843" t="s">
        <v>158</v>
      </c>
      <c r="I843">
        <v>50</v>
      </c>
      <c r="J843">
        <v>0</v>
      </c>
      <c r="K843">
        <v>1</v>
      </c>
      <c r="L843">
        <v>0</v>
      </c>
      <c r="M843">
        <v>0</v>
      </c>
      <c r="N843">
        <v>0</v>
      </c>
      <c r="O843">
        <v>0</v>
      </c>
      <c r="Q843" t="s">
        <v>5007</v>
      </c>
      <c r="R843">
        <v>0</v>
      </c>
      <c r="S843">
        <v>0</v>
      </c>
      <c r="T843" t="s">
        <v>4316</v>
      </c>
      <c r="U843" t="s">
        <v>2221</v>
      </c>
      <c r="V843" t="s">
        <v>2255</v>
      </c>
      <c r="W843">
        <v>174</v>
      </c>
      <c r="X843">
        <v>1</v>
      </c>
      <c r="Y843" t="s">
        <v>3865</v>
      </c>
    </row>
    <row r="844" spans="1:25">
      <c r="A844" t="s">
        <v>5273</v>
      </c>
      <c r="B844" t="s">
        <v>5274</v>
      </c>
      <c r="C844" t="s">
        <v>2145</v>
      </c>
      <c r="D844" t="s">
        <v>4986</v>
      </c>
      <c r="E844">
        <v>1</v>
      </c>
      <c r="F844" t="s">
        <v>2613</v>
      </c>
      <c r="G844" t="s">
        <v>2614</v>
      </c>
      <c r="H844" t="s">
        <v>150</v>
      </c>
      <c r="I844">
        <v>89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 t="s">
        <v>2614</v>
      </c>
      <c r="R844">
        <v>0</v>
      </c>
      <c r="S844">
        <v>0</v>
      </c>
      <c r="T844" t="s">
        <v>5010</v>
      </c>
      <c r="U844" t="s">
        <v>2221</v>
      </c>
      <c r="V844" t="s">
        <v>2303</v>
      </c>
      <c r="W844">
        <v>0</v>
      </c>
      <c r="X844">
        <v>0</v>
      </c>
      <c r="Y844" t="s">
        <v>2556</v>
      </c>
    </row>
    <row r="845" spans="1:25">
      <c r="A845" t="s">
        <v>5275</v>
      </c>
      <c r="B845" t="s">
        <v>5276</v>
      </c>
      <c r="C845" t="s">
        <v>5277</v>
      </c>
      <c r="D845" t="s">
        <v>2645</v>
      </c>
      <c r="E845">
        <v>194</v>
      </c>
      <c r="F845" t="s">
        <v>5278</v>
      </c>
      <c r="G845" t="s">
        <v>5279</v>
      </c>
      <c r="H845" t="s">
        <v>160</v>
      </c>
      <c r="I845">
        <v>50</v>
      </c>
      <c r="J845">
        <v>0</v>
      </c>
      <c r="K845">
        <v>1</v>
      </c>
      <c r="L845">
        <v>0</v>
      </c>
      <c r="M845">
        <v>0</v>
      </c>
      <c r="N845">
        <v>0</v>
      </c>
      <c r="O845">
        <v>0</v>
      </c>
      <c r="Q845" t="s">
        <v>5279</v>
      </c>
      <c r="R845">
        <v>0</v>
      </c>
      <c r="S845">
        <v>0</v>
      </c>
      <c r="T845" t="s">
        <v>5003</v>
      </c>
      <c r="U845" t="s">
        <v>2221</v>
      </c>
      <c r="V845" t="s">
        <v>2287</v>
      </c>
      <c r="W845">
        <v>154</v>
      </c>
      <c r="X845">
        <v>1</v>
      </c>
      <c r="Y845" t="s">
        <v>5005</v>
      </c>
    </row>
    <row r="846" spans="1:25">
      <c r="A846" t="s">
        <v>5280</v>
      </c>
      <c r="B846" t="s">
        <v>5281</v>
      </c>
      <c r="C846" t="s">
        <v>5282</v>
      </c>
      <c r="D846" t="s">
        <v>2278</v>
      </c>
      <c r="E846">
        <v>226</v>
      </c>
      <c r="F846" t="s">
        <v>5278</v>
      </c>
      <c r="G846" t="s">
        <v>5279</v>
      </c>
      <c r="H846" t="s">
        <v>160</v>
      </c>
      <c r="I846">
        <v>50</v>
      </c>
      <c r="J846">
        <v>0</v>
      </c>
      <c r="K846">
        <v>1</v>
      </c>
      <c r="L846">
        <v>0</v>
      </c>
      <c r="M846">
        <v>0</v>
      </c>
      <c r="N846">
        <v>0</v>
      </c>
      <c r="O846">
        <v>0</v>
      </c>
      <c r="Q846" t="s">
        <v>5279</v>
      </c>
      <c r="R846">
        <v>0</v>
      </c>
      <c r="S846">
        <v>0</v>
      </c>
      <c r="T846" t="s">
        <v>5003</v>
      </c>
      <c r="U846" t="s">
        <v>2221</v>
      </c>
      <c r="V846" t="s">
        <v>2303</v>
      </c>
      <c r="W846">
        <v>185</v>
      </c>
      <c r="X846">
        <v>1</v>
      </c>
      <c r="Y846" t="s">
        <v>5005</v>
      </c>
    </row>
    <row r="847" spans="1:25">
      <c r="A847" t="s">
        <v>5283</v>
      </c>
      <c r="B847" t="s">
        <v>5284</v>
      </c>
      <c r="C847" t="s">
        <v>2522</v>
      </c>
      <c r="D847" t="s">
        <v>5285</v>
      </c>
      <c r="E847">
        <v>82</v>
      </c>
      <c r="F847" t="s">
        <v>5278</v>
      </c>
      <c r="G847" t="s">
        <v>5279</v>
      </c>
      <c r="H847" t="s">
        <v>160</v>
      </c>
      <c r="I847">
        <v>50</v>
      </c>
      <c r="J847">
        <v>0</v>
      </c>
      <c r="K847">
        <v>1</v>
      </c>
      <c r="L847">
        <v>0</v>
      </c>
      <c r="M847">
        <v>0</v>
      </c>
      <c r="N847">
        <v>0</v>
      </c>
      <c r="O847">
        <v>0</v>
      </c>
      <c r="Q847" t="s">
        <v>5279</v>
      </c>
      <c r="R847">
        <v>0</v>
      </c>
      <c r="S847">
        <v>0</v>
      </c>
      <c r="T847" t="s">
        <v>5003</v>
      </c>
      <c r="U847" t="s">
        <v>2224</v>
      </c>
      <c r="V847" t="s">
        <v>2144</v>
      </c>
      <c r="W847">
        <v>28</v>
      </c>
      <c r="X847">
        <v>1</v>
      </c>
      <c r="Y847" t="s">
        <v>5005</v>
      </c>
    </row>
    <row r="848" spans="1:25">
      <c r="A848" t="s">
        <v>5286</v>
      </c>
      <c r="B848" t="s">
        <v>5287</v>
      </c>
      <c r="C848" t="s">
        <v>2404</v>
      </c>
      <c r="D848" t="s">
        <v>5288</v>
      </c>
      <c r="E848">
        <v>101</v>
      </c>
      <c r="F848" t="s">
        <v>5278</v>
      </c>
      <c r="G848" t="s">
        <v>5279</v>
      </c>
      <c r="H848" t="s">
        <v>160</v>
      </c>
      <c r="I848">
        <v>50</v>
      </c>
      <c r="J848">
        <v>0</v>
      </c>
      <c r="K848">
        <v>1</v>
      </c>
      <c r="L848">
        <v>0</v>
      </c>
      <c r="M848">
        <v>0</v>
      </c>
      <c r="N848">
        <v>0</v>
      </c>
      <c r="O848">
        <v>0</v>
      </c>
      <c r="Q848" t="s">
        <v>5279</v>
      </c>
      <c r="R848">
        <v>0</v>
      </c>
      <c r="S848">
        <v>0</v>
      </c>
      <c r="T848" t="s">
        <v>5003</v>
      </c>
      <c r="U848" t="s">
        <v>2221</v>
      </c>
      <c r="V848" t="s">
        <v>2136</v>
      </c>
      <c r="W848">
        <v>76</v>
      </c>
      <c r="X848">
        <v>1</v>
      </c>
      <c r="Y848" t="s">
        <v>5005</v>
      </c>
    </row>
    <row r="849" spans="1:25">
      <c r="A849" t="s">
        <v>5289</v>
      </c>
      <c r="B849" t="s">
        <v>5290</v>
      </c>
      <c r="C849" t="s">
        <v>2373</v>
      </c>
      <c r="D849" t="s">
        <v>2620</v>
      </c>
      <c r="E849">
        <v>148</v>
      </c>
      <c r="F849" t="s">
        <v>3854</v>
      </c>
      <c r="G849" t="s">
        <v>3855</v>
      </c>
      <c r="H849" t="s">
        <v>158</v>
      </c>
      <c r="I849">
        <v>50</v>
      </c>
      <c r="J849">
        <v>0</v>
      </c>
      <c r="K849">
        <v>1</v>
      </c>
      <c r="L849">
        <v>0</v>
      </c>
      <c r="M849">
        <v>0</v>
      </c>
      <c r="N849">
        <v>0</v>
      </c>
      <c r="O849">
        <v>0</v>
      </c>
      <c r="Q849" t="s">
        <v>3855</v>
      </c>
      <c r="R849">
        <v>0</v>
      </c>
      <c r="S849">
        <v>0</v>
      </c>
      <c r="T849" t="s">
        <v>5003</v>
      </c>
      <c r="U849" t="s">
        <v>2221</v>
      </c>
      <c r="V849" t="s">
        <v>2137</v>
      </c>
      <c r="W849">
        <v>91</v>
      </c>
      <c r="X849">
        <v>1</v>
      </c>
      <c r="Y849" t="s">
        <v>3865</v>
      </c>
    </row>
    <row r="850" spans="1:25">
      <c r="A850" t="s">
        <v>5292</v>
      </c>
      <c r="B850" t="s">
        <v>5293</v>
      </c>
      <c r="C850" t="s">
        <v>2165</v>
      </c>
      <c r="D850" t="s">
        <v>5294</v>
      </c>
      <c r="E850">
        <v>0</v>
      </c>
      <c r="F850" t="s">
        <v>2681</v>
      </c>
      <c r="G850" t="s">
        <v>2682</v>
      </c>
      <c r="H850" t="s">
        <v>153</v>
      </c>
      <c r="I850">
        <v>90</v>
      </c>
      <c r="J850">
        <v>0</v>
      </c>
      <c r="K850">
        <v>2</v>
      </c>
      <c r="L850">
        <v>0</v>
      </c>
      <c r="M850">
        <v>0</v>
      </c>
      <c r="N850">
        <v>0</v>
      </c>
      <c r="O850">
        <v>0</v>
      </c>
      <c r="P850">
        <v>0</v>
      </c>
      <c r="Q850" t="s">
        <v>2682</v>
      </c>
      <c r="R850">
        <v>0</v>
      </c>
      <c r="S850">
        <v>0</v>
      </c>
      <c r="T850" t="s">
        <v>5295</v>
      </c>
      <c r="U850" t="s">
        <v>2221</v>
      </c>
      <c r="V850" t="s">
        <v>2228</v>
      </c>
      <c r="W850">
        <v>0</v>
      </c>
      <c r="X850">
        <v>0</v>
      </c>
      <c r="Y850" t="s">
        <v>2683</v>
      </c>
    </row>
    <row r="851" spans="1:25">
      <c r="A851" t="s">
        <v>5296</v>
      </c>
      <c r="B851" t="s">
        <v>5297</v>
      </c>
      <c r="C851" t="s">
        <v>2165</v>
      </c>
      <c r="D851" t="s">
        <v>4322</v>
      </c>
      <c r="E851">
        <v>0</v>
      </c>
      <c r="F851" t="s">
        <v>2681</v>
      </c>
      <c r="G851" t="s">
        <v>2682</v>
      </c>
      <c r="H851" t="s">
        <v>153</v>
      </c>
      <c r="I851">
        <v>90</v>
      </c>
      <c r="J851">
        <v>0</v>
      </c>
      <c r="K851">
        <v>2.1</v>
      </c>
      <c r="L851">
        <v>0</v>
      </c>
      <c r="M851">
        <v>0</v>
      </c>
      <c r="N851">
        <v>0</v>
      </c>
      <c r="O851">
        <v>0</v>
      </c>
      <c r="P851">
        <v>0</v>
      </c>
      <c r="Q851" t="s">
        <v>2682</v>
      </c>
      <c r="R851">
        <v>0</v>
      </c>
      <c r="S851">
        <v>0</v>
      </c>
      <c r="T851" t="s">
        <v>5295</v>
      </c>
      <c r="U851" t="s">
        <v>2221</v>
      </c>
      <c r="V851" t="s">
        <v>2228</v>
      </c>
      <c r="W851">
        <v>0</v>
      </c>
      <c r="X851">
        <v>0</v>
      </c>
      <c r="Y851" t="s">
        <v>2683</v>
      </c>
    </row>
    <row r="852" spans="1:25">
      <c r="A852" t="s">
        <v>5298</v>
      </c>
      <c r="B852" t="s">
        <v>5299</v>
      </c>
      <c r="C852" t="s">
        <v>3884</v>
      </c>
      <c r="D852" t="s">
        <v>5300</v>
      </c>
      <c r="E852">
        <v>1</v>
      </c>
      <c r="F852" t="s">
        <v>2817</v>
      </c>
      <c r="G852" t="s">
        <v>2818</v>
      </c>
      <c r="H852" t="s">
        <v>155</v>
      </c>
      <c r="I852">
        <v>90</v>
      </c>
      <c r="J852">
        <v>1</v>
      </c>
      <c r="K852">
        <v>1</v>
      </c>
      <c r="L852">
        <v>1</v>
      </c>
      <c r="M852">
        <v>1</v>
      </c>
      <c r="N852">
        <v>1</v>
      </c>
      <c r="O852">
        <v>1</v>
      </c>
      <c r="P852">
        <v>1</v>
      </c>
      <c r="Q852" t="s">
        <v>2818</v>
      </c>
      <c r="R852">
        <v>0</v>
      </c>
      <c r="S852">
        <v>1</v>
      </c>
      <c r="T852" t="s">
        <v>5301</v>
      </c>
      <c r="U852" t="s">
        <v>2221</v>
      </c>
      <c r="V852" t="s">
        <v>2141</v>
      </c>
      <c r="W852">
        <v>1</v>
      </c>
      <c r="X852">
        <v>0</v>
      </c>
      <c r="Y852" t="s">
        <v>2819</v>
      </c>
    </row>
    <row r="853" spans="1:25">
      <c r="A853" t="s">
        <v>5302</v>
      </c>
      <c r="B853" t="s">
        <v>5303</v>
      </c>
      <c r="C853" t="s">
        <v>3249</v>
      </c>
      <c r="D853" t="s">
        <v>2273</v>
      </c>
      <c r="E853">
        <v>0</v>
      </c>
      <c r="F853" t="s">
        <v>2817</v>
      </c>
      <c r="G853" t="s">
        <v>2818</v>
      </c>
      <c r="H853" t="s">
        <v>154</v>
      </c>
      <c r="I853">
        <v>90</v>
      </c>
      <c r="J853">
        <v>0</v>
      </c>
      <c r="K853">
        <v>0</v>
      </c>
      <c r="L853">
        <v>1</v>
      </c>
      <c r="M853">
        <v>0</v>
      </c>
      <c r="N853">
        <v>0</v>
      </c>
      <c r="O853">
        <v>0</v>
      </c>
      <c r="P853">
        <v>1</v>
      </c>
      <c r="Q853" t="s">
        <v>2818</v>
      </c>
      <c r="R853">
        <v>0</v>
      </c>
      <c r="S853">
        <v>0</v>
      </c>
      <c r="T853" t="s">
        <v>5295</v>
      </c>
      <c r="U853" t="s">
        <v>2221</v>
      </c>
      <c r="V853" t="s">
        <v>2141</v>
      </c>
      <c r="W853">
        <v>1</v>
      </c>
      <c r="X853">
        <v>0</v>
      </c>
      <c r="Y853" t="s">
        <v>2800</v>
      </c>
    </row>
    <row r="854" spans="1:25">
      <c r="A854" t="s">
        <v>5304</v>
      </c>
      <c r="B854" t="s">
        <v>5305</v>
      </c>
      <c r="C854" t="s">
        <v>3563</v>
      </c>
      <c r="D854" t="s">
        <v>5306</v>
      </c>
      <c r="E854">
        <v>8</v>
      </c>
      <c r="F854" t="s">
        <v>2817</v>
      </c>
      <c r="G854" t="s">
        <v>2818</v>
      </c>
      <c r="H854" t="s">
        <v>154</v>
      </c>
      <c r="I854">
        <v>90</v>
      </c>
      <c r="J854">
        <v>2</v>
      </c>
      <c r="K854">
        <v>2</v>
      </c>
      <c r="L854">
        <v>0</v>
      </c>
      <c r="M854">
        <v>2</v>
      </c>
      <c r="N854">
        <v>0</v>
      </c>
      <c r="O854">
        <v>2</v>
      </c>
      <c r="P854">
        <v>0</v>
      </c>
      <c r="Q854" t="s">
        <v>2818</v>
      </c>
      <c r="R854">
        <v>0</v>
      </c>
      <c r="S854">
        <v>0</v>
      </c>
      <c r="T854" t="s">
        <v>5295</v>
      </c>
      <c r="U854" t="s">
        <v>2221</v>
      </c>
      <c r="V854" t="s">
        <v>2222</v>
      </c>
      <c r="W854">
        <v>2</v>
      </c>
      <c r="X854">
        <v>0</v>
      </c>
      <c r="Y854" t="s">
        <v>2800</v>
      </c>
    </row>
    <row r="855" spans="1:25">
      <c r="A855" t="s">
        <v>5307</v>
      </c>
      <c r="B855" t="s">
        <v>5308</v>
      </c>
      <c r="C855" t="s">
        <v>2248</v>
      </c>
      <c r="D855" t="s">
        <v>5309</v>
      </c>
      <c r="E855">
        <v>5</v>
      </c>
      <c r="F855" t="s">
        <v>2817</v>
      </c>
      <c r="G855" t="s">
        <v>2818</v>
      </c>
      <c r="H855" t="s">
        <v>154</v>
      </c>
      <c r="I855">
        <v>90</v>
      </c>
      <c r="J855">
        <v>5</v>
      </c>
      <c r="K855">
        <v>5</v>
      </c>
      <c r="L855">
        <v>0</v>
      </c>
      <c r="M855">
        <v>5</v>
      </c>
      <c r="N855">
        <v>0</v>
      </c>
      <c r="O855">
        <v>5</v>
      </c>
      <c r="P855">
        <v>0</v>
      </c>
      <c r="Q855" t="s">
        <v>2818</v>
      </c>
      <c r="R855">
        <v>0</v>
      </c>
      <c r="S855">
        <v>0</v>
      </c>
      <c r="T855" t="s">
        <v>5295</v>
      </c>
      <c r="U855" t="s">
        <v>2221</v>
      </c>
      <c r="V855" t="s">
        <v>2142</v>
      </c>
      <c r="W855">
        <v>0</v>
      </c>
      <c r="X855">
        <v>0</v>
      </c>
      <c r="Y855" t="s">
        <v>2800</v>
      </c>
    </row>
    <row r="856" spans="1:25">
      <c r="A856" t="s">
        <v>5310</v>
      </c>
      <c r="B856" t="s">
        <v>5311</v>
      </c>
      <c r="C856" t="s">
        <v>2163</v>
      </c>
      <c r="D856" t="s">
        <v>2164</v>
      </c>
      <c r="E856">
        <v>0</v>
      </c>
      <c r="F856" t="s">
        <v>2817</v>
      </c>
      <c r="G856" t="s">
        <v>2818</v>
      </c>
      <c r="H856" t="s">
        <v>155</v>
      </c>
      <c r="I856">
        <v>90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 t="s">
        <v>2818</v>
      </c>
      <c r="R856">
        <v>0</v>
      </c>
      <c r="S856">
        <v>0</v>
      </c>
      <c r="T856" t="s">
        <v>5295</v>
      </c>
      <c r="U856" t="s">
        <v>2221</v>
      </c>
      <c r="V856" t="s">
        <v>2680</v>
      </c>
      <c r="W856">
        <v>0</v>
      </c>
      <c r="X856">
        <v>0</v>
      </c>
      <c r="Y856" t="s">
        <v>2819</v>
      </c>
    </row>
    <row r="857" spans="1:25">
      <c r="A857" t="s">
        <v>5312</v>
      </c>
      <c r="B857" t="s">
        <v>5313</v>
      </c>
      <c r="C857" t="s">
        <v>5314</v>
      </c>
      <c r="D857" t="s">
        <v>5315</v>
      </c>
      <c r="E857">
        <v>70</v>
      </c>
      <c r="F857" t="s">
        <v>3571</v>
      </c>
      <c r="G857" t="s">
        <v>3572</v>
      </c>
      <c r="H857" t="s">
        <v>156</v>
      </c>
      <c r="I857">
        <v>60</v>
      </c>
      <c r="J857">
        <v>1</v>
      </c>
      <c r="K857">
        <v>1</v>
      </c>
      <c r="L857">
        <v>1</v>
      </c>
      <c r="M857">
        <v>1</v>
      </c>
      <c r="N857">
        <v>1</v>
      </c>
      <c r="O857">
        <v>1</v>
      </c>
      <c r="P857">
        <v>1</v>
      </c>
      <c r="Q857" t="s">
        <v>3572</v>
      </c>
      <c r="R857">
        <v>0</v>
      </c>
      <c r="S857">
        <v>1</v>
      </c>
      <c r="T857" t="s">
        <v>5316</v>
      </c>
      <c r="U857" t="s">
        <v>2221</v>
      </c>
      <c r="V857" t="s">
        <v>2310</v>
      </c>
      <c r="W857">
        <v>40</v>
      </c>
      <c r="X857">
        <v>1</v>
      </c>
      <c r="Y857" t="s">
        <v>2920</v>
      </c>
    </row>
    <row r="858" spans="1:25">
      <c r="A858" t="s">
        <v>5317</v>
      </c>
      <c r="B858" t="s">
        <v>5318</v>
      </c>
      <c r="C858" t="s">
        <v>2478</v>
      </c>
      <c r="D858" t="s">
        <v>5319</v>
      </c>
      <c r="E858">
        <v>154</v>
      </c>
      <c r="F858" t="s">
        <v>4369</v>
      </c>
      <c r="G858" t="s">
        <v>4370</v>
      </c>
      <c r="H858" t="s">
        <v>157</v>
      </c>
      <c r="I858">
        <v>50</v>
      </c>
      <c r="J858">
        <v>0</v>
      </c>
      <c r="K858">
        <v>1</v>
      </c>
      <c r="L858">
        <v>0</v>
      </c>
      <c r="M858">
        <v>0</v>
      </c>
      <c r="N858">
        <v>1</v>
      </c>
      <c r="Q858" t="s">
        <v>4370</v>
      </c>
      <c r="R858">
        <v>0</v>
      </c>
      <c r="S858">
        <v>0</v>
      </c>
      <c r="T858" t="s">
        <v>5003</v>
      </c>
      <c r="U858" t="s">
        <v>2221</v>
      </c>
      <c r="V858" t="s">
        <v>2223</v>
      </c>
      <c r="W858">
        <v>48</v>
      </c>
      <c r="X858">
        <v>1</v>
      </c>
      <c r="Y858" t="s">
        <v>3246</v>
      </c>
    </row>
    <row r="859" spans="1:25">
      <c r="A859" t="s">
        <v>5320</v>
      </c>
      <c r="B859" t="s">
        <v>5321</v>
      </c>
      <c r="C859" t="s">
        <v>2319</v>
      </c>
      <c r="D859" t="s">
        <v>2816</v>
      </c>
      <c r="E859">
        <v>110</v>
      </c>
      <c r="F859" t="s">
        <v>4814</v>
      </c>
      <c r="G859" t="s">
        <v>4815</v>
      </c>
      <c r="H859" t="s">
        <v>157</v>
      </c>
      <c r="I859">
        <v>50</v>
      </c>
      <c r="J859">
        <v>0</v>
      </c>
      <c r="K859">
        <v>1</v>
      </c>
      <c r="L859">
        <v>0</v>
      </c>
      <c r="M859">
        <v>0</v>
      </c>
      <c r="N859">
        <v>1</v>
      </c>
      <c r="Q859" t="s">
        <v>4815</v>
      </c>
      <c r="R859">
        <v>0</v>
      </c>
      <c r="S859">
        <v>0</v>
      </c>
      <c r="T859" t="s">
        <v>5003</v>
      </c>
      <c r="U859" t="s">
        <v>2221</v>
      </c>
      <c r="V859" t="s">
        <v>2244</v>
      </c>
      <c r="W859">
        <v>50</v>
      </c>
      <c r="X859">
        <v>1</v>
      </c>
      <c r="Y859" t="s">
        <v>3246</v>
      </c>
    </row>
    <row r="860" spans="1:25">
      <c r="A860" t="s">
        <v>5322</v>
      </c>
      <c r="B860" t="s">
        <v>5323</v>
      </c>
      <c r="C860" t="s">
        <v>5324</v>
      </c>
      <c r="D860" t="s">
        <v>2489</v>
      </c>
      <c r="E860">
        <v>100</v>
      </c>
      <c r="F860" t="s">
        <v>4814</v>
      </c>
      <c r="G860" t="s">
        <v>4815</v>
      </c>
      <c r="H860" t="s">
        <v>157</v>
      </c>
      <c r="I860">
        <v>50</v>
      </c>
      <c r="J860">
        <v>0</v>
      </c>
      <c r="K860">
        <v>1</v>
      </c>
      <c r="L860">
        <v>0</v>
      </c>
      <c r="M860">
        <v>0</v>
      </c>
      <c r="N860">
        <v>1</v>
      </c>
      <c r="Q860" t="s">
        <v>4815</v>
      </c>
      <c r="R860">
        <v>0</v>
      </c>
      <c r="S860">
        <v>0</v>
      </c>
      <c r="T860" t="s">
        <v>5003</v>
      </c>
      <c r="U860" t="s">
        <v>2221</v>
      </c>
      <c r="V860" t="s">
        <v>2303</v>
      </c>
      <c r="W860">
        <v>84</v>
      </c>
      <c r="X860">
        <v>1</v>
      </c>
      <c r="Y860" t="s">
        <v>3246</v>
      </c>
    </row>
    <row r="861" spans="1:25">
      <c r="A861" t="s">
        <v>5325</v>
      </c>
      <c r="B861" t="s">
        <v>5326</v>
      </c>
      <c r="C861" t="s">
        <v>2160</v>
      </c>
      <c r="D861" t="s">
        <v>5327</v>
      </c>
      <c r="E861">
        <v>45</v>
      </c>
      <c r="F861" t="s">
        <v>4572</v>
      </c>
      <c r="G861" t="s">
        <v>4573</v>
      </c>
      <c r="H861" t="s">
        <v>159</v>
      </c>
      <c r="I861">
        <v>50</v>
      </c>
      <c r="J861">
        <v>0</v>
      </c>
      <c r="K861">
        <v>1</v>
      </c>
      <c r="L861">
        <v>0</v>
      </c>
      <c r="M861">
        <v>0</v>
      </c>
      <c r="N861">
        <v>0</v>
      </c>
      <c r="O861">
        <v>0</v>
      </c>
      <c r="Q861" t="s">
        <v>4573</v>
      </c>
      <c r="R861">
        <v>0</v>
      </c>
      <c r="S861">
        <v>0</v>
      </c>
      <c r="T861" t="s">
        <v>5003</v>
      </c>
      <c r="U861" t="s">
        <v>2221</v>
      </c>
      <c r="V861" t="s">
        <v>2226</v>
      </c>
      <c r="W861">
        <v>26</v>
      </c>
      <c r="X861">
        <v>1</v>
      </c>
      <c r="Y861" t="s">
        <v>5004</v>
      </c>
    </row>
    <row r="862" spans="1:25">
      <c r="A862" t="s">
        <v>5330</v>
      </c>
      <c r="B862" t="s">
        <v>5331</v>
      </c>
      <c r="C862" t="s">
        <v>5332</v>
      </c>
      <c r="D862" t="s">
        <v>3313</v>
      </c>
      <c r="E862">
        <v>118</v>
      </c>
      <c r="F862" t="s">
        <v>4572</v>
      </c>
      <c r="G862" t="s">
        <v>4573</v>
      </c>
      <c r="H862" t="s">
        <v>159</v>
      </c>
      <c r="I862">
        <v>50</v>
      </c>
      <c r="J862">
        <v>0</v>
      </c>
      <c r="K862">
        <v>1</v>
      </c>
      <c r="L862">
        <v>0</v>
      </c>
      <c r="M862">
        <v>0</v>
      </c>
      <c r="N862">
        <v>0</v>
      </c>
      <c r="Q862" t="s">
        <v>4573</v>
      </c>
      <c r="R862">
        <v>0</v>
      </c>
      <c r="S862">
        <v>0</v>
      </c>
      <c r="T862" t="s">
        <v>5003</v>
      </c>
      <c r="U862" t="s">
        <v>2221</v>
      </c>
      <c r="V862" t="s">
        <v>2307</v>
      </c>
      <c r="W862">
        <v>107</v>
      </c>
      <c r="X862">
        <v>1</v>
      </c>
      <c r="Y862" t="s">
        <v>5004</v>
      </c>
    </row>
    <row r="863" spans="1:25">
      <c r="A863" t="s">
        <v>5333</v>
      </c>
      <c r="B863" t="s">
        <v>5334</v>
      </c>
      <c r="C863" t="s">
        <v>2260</v>
      </c>
      <c r="D863" t="s">
        <v>5335</v>
      </c>
      <c r="E863">
        <v>63</v>
      </c>
      <c r="F863" t="s">
        <v>4572</v>
      </c>
      <c r="G863" t="s">
        <v>4573</v>
      </c>
      <c r="H863" t="s">
        <v>159</v>
      </c>
      <c r="I863">
        <v>50</v>
      </c>
      <c r="J863">
        <v>0</v>
      </c>
      <c r="K863">
        <v>1</v>
      </c>
      <c r="L863">
        <v>0</v>
      </c>
      <c r="M863">
        <v>0</v>
      </c>
      <c r="N863">
        <v>0</v>
      </c>
      <c r="O863">
        <v>0</v>
      </c>
      <c r="Q863" t="s">
        <v>4573</v>
      </c>
      <c r="R863">
        <v>0</v>
      </c>
      <c r="S863">
        <v>0</v>
      </c>
      <c r="T863" t="s">
        <v>5003</v>
      </c>
      <c r="U863" t="s">
        <v>2221</v>
      </c>
      <c r="V863" t="s">
        <v>2254</v>
      </c>
      <c r="W863">
        <v>43</v>
      </c>
      <c r="X863">
        <v>1</v>
      </c>
      <c r="Y863" t="s">
        <v>5004</v>
      </c>
    </row>
    <row r="864" spans="1:25">
      <c r="A864" t="s">
        <v>5336</v>
      </c>
      <c r="B864" t="s">
        <v>5337</v>
      </c>
      <c r="C864" t="s">
        <v>5338</v>
      </c>
      <c r="D864" t="s">
        <v>5339</v>
      </c>
      <c r="E864">
        <v>190</v>
      </c>
      <c r="F864" t="s">
        <v>4572</v>
      </c>
      <c r="G864" t="s">
        <v>4573</v>
      </c>
      <c r="H864" t="s">
        <v>159</v>
      </c>
      <c r="I864">
        <v>50</v>
      </c>
      <c r="J864">
        <v>0</v>
      </c>
      <c r="K864">
        <v>1</v>
      </c>
      <c r="L864">
        <v>0</v>
      </c>
      <c r="M864">
        <v>0</v>
      </c>
      <c r="N864">
        <v>0</v>
      </c>
      <c r="O864">
        <v>0</v>
      </c>
      <c r="Q864" t="s">
        <v>4573</v>
      </c>
      <c r="R864">
        <v>0</v>
      </c>
      <c r="S864">
        <v>0</v>
      </c>
      <c r="T864" t="s">
        <v>5003</v>
      </c>
      <c r="U864" t="s">
        <v>2221</v>
      </c>
      <c r="V864" t="s">
        <v>2255</v>
      </c>
      <c r="W864">
        <v>121</v>
      </c>
      <c r="X864">
        <v>1</v>
      </c>
      <c r="Y864" t="s">
        <v>5004</v>
      </c>
    </row>
    <row r="865" spans="1:25">
      <c r="A865" t="s">
        <v>5340</v>
      </c>
      <c r="B865" t="s">
        <v>5341</v>
      </c>
      <c r="C865" t="s">
        <v>2157</v>
      </c>
      <c r="D865" t="s">
        <v>3905</v>
      </c>
      <c r="E865">
        <v>184</v>
      </c>
      <c r="F865" t="s">
        <v>4572</v>
      </c>
      <c r="G865" t="s">
        <v>4573</v>
      </c>
      <c r="H865" t="s">
        <v>159</v>
      </c>
      <c r="I865">
        <v>50</v>
      </c>
      <c r="J865">
        <v>0</v>
      </c>
      <c r="K865">
        <v>1</v>
      </c>
      <c r="L865">
        <v>0</v>
      </c>
      <c r="M865">
        <v>0</v>
      </c>
      <c r="N865">
        <v>0</v>
      </c>
      <c r="O865">
        <v>0</v>
      </c>
      <c r="Q865" t="s">
        <v>4573</v>
      </c>
      <c r="R865">
        <v>0</v>
      </c>
      <c r="S865">
        <v>0</v>
      </c>
      <c r="T865" t="s">
        <v>5003</v>
      </c>
      <c r="U865" t="s">
        <v>2221</v>
      </c>
      <c r="V865" t="s">
        <v>2141</v>
      </c>
      <c r="W865">
        <v>117</v>
      </c>
      <c r="X865">
        <v>1</v>
      </c>
      <c r="Y865" t="s">
        <v>5004</v>
      </c>
    </row>
    <row r="866" spans="1:25">
      <c r="A866" t="s">
        <v>5342</v>
      </c>
      <c r="B866" t="s">
        <v>5343</v>
      </c>
      <c r="C866" t="s">
        <v>2372</v>
      </c>
      <c r="D866" t="s">
        <v>5344</v>
      </c>
      <c r="E866">
        <v>175</v>
      </c>
      <c r="F866" t="s">
        <v>4572</v>
      </c>
      <c r="G866" t="s">
        <v>4573</v>
      </c>
      <c r="H866" t="s">
        <v>159</v>
      </c>
      <c r="I866">
        <v>50</v>
      </c>
      <c r="J866">
        <v>0</v>
      </c>
      <c r="K866">
        <v>1</v>
      </c>
      <c r="L866">
        <v>0</v>
      </c>
      <c r="M866">
        <v>0</v>
      </c>
      <c r="N866">
        <v>0</v>
      </c>
      <c r="O866">
        <v>0</v>
      </c>
      <c r="Q866" t="s">
        <v>4573</v>
      </c>
      <c r="R866">
        <v>0</v>
      </c>
      <c r="S866">
        <v>0</v>
      </c>
      <c r="T866" t="s">
        <v>5003</v>
      </c>
      <c r="U866" t="s">
        <v>2221</v>
      </c>
      <c r="V866" t="s">
        <v>2255</v>
      </c>
      <c r="W866">
        <v>111</v>
      </c>
      <c r="X866">
        <v>1</v>
      </c>
      <c r="Y866" t="s">
        <v>5004</v>
      </c>
    </row>
    <row r="867" spans="1:25">
      <c r="A867" t="s">
        <v>5345</v>
      </c>
      <c r="B867" t="s">
        <v>5346</v>
      </c>
      <c r="C867" t="s">
        <v>5347</v>
      </c>
      <c r="D867" t="s">
        <v>5348</v>
      </c>
      <c r="E867">
        <v>72</v>
      </c>
      <c r="F867" t="s">
        <v>4572</v>
      </c>
      <c r="G867" t="s">
        <v>4573</v>
      </c>
      <c r="H867" t="s">
        <v>159</v>
      </c>
      <c r="I867">
        <v>50</v>
      </c>
      <c r="J867">
        <v>0</v>
      </c>
      <c r="K867">
        <v>1</v>
      </c>
      <c r="L867">
        <v>0</v>
      </c>
      <c r="M867">
        <v>0</v>
      </c>
      <c r="N867">
        <v>0</v>
      </c>
      <c r="O867">
        <v>0</v>
      </c>
      <c r="Q867" t="s">
        <v>4573</v>
      </c>
      <c r="R867">
        <v>0</v>
      </c>
      <c r="S867">
        <v>0</v>
      </c>
      <c r="T867" t="s">
        <v>5003</v>
      </c>
      <c r="U867" t="s">
        <v>2221</v>
      </c>
      <c r="V867" t="s">
        <v>2235</v>
      </c>
      <c r="W867">
        <v>48</v>
      </c>
      <c r="X867">
        <v>1</v>
      </c>
      <c r="Y867" t="s">
        <v>5004</v>
      </c>
    </row>
    <row r="868" spans="1:25">
      <c r="A868" t="s">
        <v>5349</v>
      </c>
      <c r="B868" t="s">
        <v>5350</v>
      </c>
      <c r="C868" t="s">
        <v>2318</v>
      </c>
      <c r="D868" t="s">
        <v>2529</v>
      </c>
      <c r="E868">
        <v>59</v>
      </c>
      <c r="F868" t="s">
        <v>4572</v>
      </c>
      <c r="G868" t="s">
        <v>4573</v>
      </c>
      <c r="H868" t="s">
        <v>159</v>
      </c>
      <c r="I868">
        <v>50</v>
      </c>
      <c r="J868">
        <v>0</v>
      </c>
      <c r="K868">
        <v>1</v>
      </c>
      <c r="L868">
        <v>0</v>
      </c>
      <c r="M868">
        <v>0</v>
      </c>
      <c r="N868">
        <v>0</v>
      </c>
      <c r="O868">
        <v>0</v>
      </c>
      <c r="Q868" t="s">
        <v>4573</v>
      </c>
      <c r="R868">
        <v>0</v>
      </c>
      <c r="S868">
        <v>0</v>
      </c>
      <c r="T868" t="s">
        <v>5003</v>
      </c>
      <c r="U868" t="s">
        <v>2224</v>
      </c>
      <c r="V868" t="s">
        <v>2244</v>
      </c>
      <c r="W868">
        <v>25</v>
      </c>
      <c r="X868">
        <v>1</v>
      </c>
      <c r="Y868" t="s">
        <v>5004</v>
      </c>
    </row>
    <row r="869" spans="1:25">
      <c r="A869" t="s">
        <v>5351</v>
      </c>
      <c r="B869" t="s">
        <v>5352</v>
      </c>
      <c r="C869" t="s">
        <v>5353</v>
      </c>
      <c r="D869" t="s">
        <v>3268</v>
      </c>
      <c r="E869">
        <v>123</v>
      </c>
      <c r="F869" t="s">
        <v>4572</v>
      </c>
      <c r="G869" t="s">
        <v>4573</v>
      </c>
      <c r="H869" t="s">
        <v>159</v>
      </c>
      <c r="I869">
        <v>50</v>
      </c>
      <c r="J869">
        <v>0</v>
      </c>
      <c r="K869">
        <v>1</v>
      </c>
      <c r="L869">
        <v>0</v>
      </c>
      <c r="M869">
        <v>0</v>
      </c>
      <c r="N869">
        <v>0</v>
      </c>
      <c r="O869">
        <v>0</v>
      </c>
      <c r="Q869" t="s">
        <v>4573</v>
      </c>
      <c r="R869">
        <v>0</v>
      </c>
      <c r="S869">
        <v>0</v>
      </c>
      <c r="T869" t="s">
        <v>5003</v>
      </c>
      <c r="U869" t="s">
        <v>2221</v>
      </c>
      <c r="V869" t="s">
        <v>2287</v>
      </c>
      <c r="W869">
        <v>68</v>
      </c>
      <c r="X869">
        <v>1</v>
      </c>
      <c r="Y869" t="s">
        <v>5004</v>
      </c>
    </row>
    <row r="870" spans="1:25">
      <c r="A870" t="s">
        <v>5354</v>
      </c>
      <c r="B870" t="s">
        <v>5355</v>
      </c>
      <c r="C870" t="s">
        <v>5356</v>
      </c>
      <c r="D870" t="s">
        <v>5357</v>
      </c>
      <c r="E870">
        <v>168</v>
      </c>
      <c r="F870" t="s">
        <v>4572</v>
      </c>
      <c r="G870" t="s">
        <v>4573</v>
      </c>
      <c r="H870" t="s">
        <v>159</v>
      </c>
      <c r="I870">
        <v>50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Q870" t="s">
        <v>4573</v>
      </c>
      <c r="R870">
        <v>0</v>
      </c>
      <c r="S870">
        <v>0</v>
      </c>
      <c r="T870" t="s">
        <v>5003</v>
      </c>
      <c r="U870" t="s">
        <v>2221</v>
      </c>
      <c r="V870" t="s">
        <v>2141</v>
      </c>
      <c r="W870">
        <v>105</v>
      </c>
      <c r="X870">
        <v>1</v>
      </c>
      <c r="Y870" t="s">
        <v>5004</v>
      </c>
    </row>
    <row r="871" spans="1:25">
      <c r="A871" t="s">
        <v>5358</v>
      </c>
      <c r="B871" t="s">
        <v>5359</v>
      </c>
      <c r="C871" t="s">
        <v>5360</v>
      </c>
      <c r="D871" t="s">
        <v>5348</v>
      </c>
      <c r="E871">
        <v>74</v>
      </c>
      <c r="F871" t="s">
        <v>4572</v>
      </c>
      <c r="G871" t="s">
        <v>4573</v>
      </c>
      <c r="H871" t="s">
        <v>159</v>
      </c>
      <c r="I871">
        <v>50</v>
      </c>
      <c r="J871">
        <v>0</v>
      </c>
      <c r="K871">
        <v>1</v>
      </c>
      <c r="L871">
        <v>0</v>
      </c>
      <c r="M871">
        <v>0</v>
      </c>
      <c r="N871">
        <v>0</v>
      </c>
      <c r="O871">
        <v>0</v>
      </c>
      <c r="Q871" t="s">
        <v>4573</v>
      </c>
      <c r="R871">
        <v>0</v>
      </c>
      <c r="S871">
        <v>0</v>
      </c>
      <c r="T871" t="s">
        <v>5003</v>
      </c>
      <c r="U871" t="s">
        <v>2221</v>
      </c>
      <c r="V871" t="s">
        <v>2235</v>
      </c>
      <c r="W871">
        <v>50</v>
      </c>
      <c r="X871">
        <v>1</v>
      </c>
      <c r="Y871" t="s">
        <v>5004</v>
      </c>
    </row>
    <row r="872" spans="1:25">
      <c r="A872" t="s">
        <v>5361</v>
      </c>
      <c r="B872" t="s">
        <v>5362</v>
      </c>
      <c r="C872" t="s">
        <v>5363</v>
      </c>
      <c r="D872" t="s">
        <v>2502</v>
      </c>
      <c r="E872">
        <v>323</v>
      </c>
      <c r="F872" t="s">
        <v>4572</v>
      </c>
      <c r="G872" t="s">
        <v>4573</v>
      </c>
      <c r="H872" t="s">
        <v>159</v>
      </c>
      <c r="I872">
        <v>50</v>
      </c>
      <c r="J872">
        <v>0</v>
      </c>
      <c r="K872">
        <v>1</v>
      </c>
      <c r="L872">
        <v>0</v>
      </c>
      <c r="M872">
        <v>0</v>
      </c>
      <c r="N872">
        <v>0</v>
      </c>
      <c r="O872">
        <v>0</v>
      </c>
      <c r="Q872" t="s">
        <v>4573</v>
      </c>
      <c r="R872">
        <v>0</v>
      </c>
      <c r="S872">
        <v>0</v>
      </c>
      <c r="T872" t="s">
        <v>5003</v>
      </c>
      <c r="U872" t="s">
        <v>2221</v>
      </c>
      <c r="V872" t="s">
        <v>2255</v>
      </c>
      <c r="W872">
        <v>190</v>
      </c>
      <c r="X872">
        <v>1</v>
      </c>
      <c r="Y872" t="s">
        <v>5004</v>
      </c>
    </row>
    <row r="873" spans="1:25">
      <c r="A873" t="s">
        <v>5364</v>
      </c>
      <c r="B873" t="s">
        <v>5365</v>
      </c>
      <c r="C873" t="s">
        <v>2159</v>
      </c>
      <c r="D873" t="s">
        <v>5366</v>
      </c>
      <c r="E873">
        <v>90</v>
      </c>
      <c r="F873" t="s">
        <v>4572</v>
      </c>
      <c r="G873" t="s">
        <v>4573</v>
      </c>
      <c r="H873" t="s">
        <v>159</v>
      </c>
      <c r="I873">
        <v>50</v>
      </c>
      <c r="J873">
        <v>0</v>
      </c>
      <c r="K873">
        <v>1</v>
      </c>
      <c r="L873">
        <v>0</v>
      </c>
      <c r="M873">
        <v>0</v>
      </c>
      <c r="N873">
        <v>0</v>
      </c>
      <c r="O873">
        <v>0</v>
      </c>
      <c r="Q873" t="s">
        <v>4573</v>
      </c>
      <c r="R873">
        <v>0</v>
      </c>
      <c r="S873">
        <v>0</v>
      </c>
      <c r="T873" t="s">
        <v>5003</v>
      </c>
      <c r="U873" t="s">
        <v>2221</v>
      </c>
      <c r="V873" t="s">
        <v>2226</v>
      </c>
      <c r="W873">
        <v>52</v>
      </c>
      <c r="X873">
        <v>1</v>
      </c>
      <c r="Y873" t="s">
        <v>5004</v>
      </c>
    </row>
    <row r="874" spans="1:25">
      <c r="A874" t="s">
        <v>5367</v>
      </c>
      <c r="B874" t="s">
        <v>5368</v>
      </c>
      <c r="C874" t="s">
        <v>5369</v>
      </c>
      <c r="D874" t="s">
        <v>2286</v>
      </c>
      <c r="E874">
        <v>84</v>
      </c>
      <c r="F874" t="s">
        <v>4572</v>
      </c>
      <c r="G874" t="s">
        <v>4573</v>
      </c>
      <c r="H874" t="s">
        <v>159</v>
      </c>
      <c r="I874">
        <v>50</v>
      </c>
      <c r="J874">
        <v>0</v>
      </c>
      <c r="K874">
        <v>1</v>
      </c>
      <c r="L874">
        <v>0</v>
      </c>
      <c r="M874">
        <v>0</v>
      </c>
      <c r="N874">
        <v>0</v>
      </c>
      <c r="O874">
        <v>0</v>
      </c>
      <c r="Q874" t="s">
        <v>4573</v>
      </c>
      <c r="R874">
        <v>0</v>
      </c>
      <c r="S874">
        <v>0</v>
      </c>
      <c r="T874" t="s">
        <v>5003</v>
      </c>
      <c r="U874" t="s">
        <v>2221</v>
      </c>
      <c r="V874" t="s">
        <v>2261</v>
      </c>
      <c r="W874">
        <v>50</v>
      </c>
      <c r="X874">
        <v>1</v>
      </c>
      <c r="Y874" t="s">
        <v>5004</v>
      </c>
    </row>
    <row r="875" spans="1:25">
      <c r="A875" t="s">
        <v>5370</v>
      </c>
      <c r="B875" t="s">
        <v>5371</v>
      </c>
      <c r="C875" t="s">
        <v>2231</v>
      </c>
      <c r="D875" t="s">
        <v>5372</v>
      </c>
      <c r="E875">
        <v>90</v>
      </c>
      <c r="F875" t="s">
        <v>5328</v>
      </c>
      <c r="G875" t="s">
        <v>5329</v>
      </c>
      <c r="H875" t="s">
        <v>159</v>
      </c>
      <c r="I875">
        <v>50</v>
      </c>
      <c r="J875">
        <v>0</v>
      </c>
      <c r="K875">
        <v>1</v>
      </c>
      <c r="L875">
        <v>0</v>
      </c>
      <c r="M875">
        <v>0</v>
      </c>
      <c r="N875">
        <v>0</v>
      </c>
      <c r="O875">
        <v>0</v>
      </c>
      <c r="Q875" t="s">
        <v>5329</v>
      </c>
      <c r="R875">
        <v>0</v>
      </c>
      <c r="S875">
        <v>0</v>
      </c>
      <c r="T875" t="s">
        <v>5003</v>
      </c>
      <c r="U875" t="s">
        <v>2221</v>
      </c>
      <c r="V875" t="s">
        <v>2226</v>
      </c>
      <c r="W875">
        <v>52</v>
      </c>
      <c r="X875">
        <v>1</v>
      </c>
      <c r="Y875" t="s">
        <v>5004</v>
      </c>
    </row>
    <row r="876" spans="1:25">
      <c r="A876" t="s">
        <v>5373</v>
      </c>
      <c r="B876" t="s">
        <v>5374</v>
      </c>
      <c r="C876" t="s">
        <v>2156</v>
      </c>
      <c r="D876" t="s">
        <v>5375</v>
      </c>
      <c r="E876">
        <v>29</v>
      </c>
      <c r="F876" t="s">
        <v>4572</v>
      </c>
      <c r="G876" t="s">
        <v>4573</v>
      </c>
      <c r="H876" t="s">
        <v>158</v>
      </c>
      <c r="I876">
        <v>50</v>
      </c>
      <c r="J876">
        <v>0</v>
      </c>
      <c r="K876">
        <v>1</v>
      </c>
      <c r="L876">
        <v>0</v>
      </c>
      <c r="M876">
        <v>0</v>
      </c>
      <c r="N876">
        <v>0</v>
      </c>
      <c r="O876">
        <v>0</v>
      </c>
      <c r="Q876" t="s">
        <v>4573</v>
      </c>
      <c r="R876">
        <v>0</v>
      </c>
      <c r="S876">
        <v>0</v>
      </c>
      <c r="T876" t="s">
        <v>5003</v>
      </c>
      <c r="U876" t="s">
        <v>2221</v>
      </c>
      <c r="V876" t="s">
        <v>2140</v>
      </c>
      <c r="W876">
        <v>16</v>
      </c>
      <c r="X876">
        <v>2</v>
      </c>
      <c r="Y876" t="s">
        <v>3865</v>
      </c>
    </row>
    <row r="877" spans="1:25">
      <c r="A877" t="s">
        <v>5376</v>
      </c>
      <c r="B877" t="s">
        <v>5377</v>
      </c>
      <c r="C877" t="s">
        <v>3931</v>
      </c>
      <c r="D877" t="s">
        <v>5378</v>
      </c>
      <c r="E877">
        <v>87</v>
      </c>
      <c r="F877" t="s">
        <v>5328</v>
      </c>
      <c r="G877" t="s">
        <v>5329</v>
      </c>
      <c r="H877" t="s">
        <v>159</v>
      </c>
      <c r="I877">
        <v>50</v>
      </c>
      <c r="J877">
        <v>0</v>
      </c>
      <c r="K877">
        <v>1</v>
      </c>
      <c r="L877">
        <v>0</v>
      </c>
      <c r="M877">
        <v>0</v>
      </c>
      <c r="N877">
        <v>0</v>
      </c>
      <c r="O877">
        <v>0</v>
      </c>
      <c r="Q877" t="s">
        <v>5329</v>
      </c>
      <c r="R877">
        <v>0</v>
      </c>
      <c r="S877">
        <v>0</v>
      </c>
      <c r="T877" t="s">
        <v>5003</v>
      </c>
      <c r="U877" t="s">
        <v>2221</v>
      </c>
      <c r="V877" t="s">
        <v>2140</v>
      </c>
      <c r="W877">
        <v>48</v>
      </c>
      <c r="X877">
        <v>2</v>
      </c>
      <c r="Y877" t="s">
        <v>5004</v>
      </c>
    </row>
    <row r="878" spans="1:25">
      <c r="A878" t="s">
        <v>5379</v>
      </c>
      <c r="B878" t="s">
        <v>5380</v>
      </c>
      <c r="C878" t="s">
        <v>5381</v>
      </c>
      <c r="D878" t="s">
        <v>2280</v>
      </c>
      <c r="E878">
        <v>0</v>
      </c>
      <c r="F878" t="s">
        <v>5328</v>
      </c>
      <c r="G878" t="s">
        <v>5329</v>
      </c>
      <c r="H878" t="s">
        <v>159</v>
      </c>
      <c r="I878">
        <v>30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 t="s">
        <v>5329</v>
      </c>
      <c r="R878">
        <v>0</v>
      </c>
      <c r="S878">
        <v>0</v>
      </c>
      <c r="T878" t="s">
        <v>5382</v>
      </c>
      <c r="U878" t="s">
        <v>2221</v>
      </c>
      <c r="V878" t="s">
        <v>2289</v>
      </c>
      <c r="W878">
        <v>0</v>
      </c>
      <c r="X878">
        <v>0</v>
      </c>
      <c r="Y878" t="s">
        <v>5004</v>
      </c>
    </row>
    <row r="879" spans="1:25">
      <c r="A879" t="s">
        <v>5383</v>
      </c>
      <c r="B879" t="s">
        <v>5384</v>
      </c>
      <c r="C879" t="s">
        <v>4874</v>
      </c>
      <c r="D879" t="s">
        <v>2249</v>
      </c>
      <c r="E879">
        <v>73</v>
      </c>
      <c r="F879" t="s">
        <v>5328</v>
      </c>
      <c r="G879" t="s">
        <v>5329</v>
      </c>
      <c r="H879" t="s">
        <v>159</v>
      </c>
      <c r="I879">
        <v>50</v>
      </c>
      <c r="J879">
        <v>0</v>
      </c>
      <c r="K879">
        <v>1</v>
      </c>
      <c r="L879">
        <v>0</v>
      </c>
      <c r="M879">
        <v>0</v>
      </c>
      <c r="N879">
        <v>0</v>
      </c>
      <c r="O879">
        <v>0</v>
      </c>
      <c r="Q879" t="s">
        <v>5329</v>
      </c>
      <c r="R879">
        <v>0</v>
      </c>
      <c r="S879">
        <v>0</v>
      </c>
      <c r="T879" t="s">
        <v>5003</v>
      </c>
      <c r="U879" t="s">
        <v>2221</v>
      </c>
      <c r="V879" t="s">
        <v>2307</v>
      </c>
      <c r="W879">
        <v>65</v>
      </c>
      <c r="X879">
        <v>1</v>
      </c>
      <c r="Y879" t="s">
        <v>5004</v>
      </c>
    </row>
    <row r="880" spans="1:25">
      <c r="A880" t="s">
        <v>5385</v>
      </c>
      <c r="B880" t="s">
        <v>5386</v>
      </c>
      <c r="C880" t="s">
        <v>2229</v>
      </c>
      <c r="D880" t="s">
        <v>5387</v>
      </c>
      <c r="E880">
        <v>90</v>
      </c>
      <c r="F880" t="s">
        <v>5328</v>
      </c>
      <c r="G880" t="s">
        <v>5329</v>
      </c>
      <c r="H880" t="s">
        <v>159</v>
      </c>
      <c r="I880">
        <v>50</v>
      </c>
      <c r="J880">
        <v>0</v>
      </c>
      <c r="K880">
        <v>1</v>
      </c>
      <c r="L880">
        <v>0</v>
      </c>
      <c r="M880">
        <v>0</v>
      </c>
      <c r="N880">
        <v>0</v>
      </c>
      <c r="O880">
        <v>0</v>
      </c>
      <c r="Q880" t="s">
        <v>5329</v>
      </c>
      <c r="R880">
        <v>0</v>
      </c>
      <c r="S880">
        <v>0</v>
      </c>
      <c r="T880" t="s">
        <v>5003</v>
      </c>
      <c r="U880" t="s">
        <v>2221</v>
      </c>
      <c r="V880" t="s">
        <v>2141</v>
      </c>
      <c r="W880">
        <v>63</v>
      </c>
      <c r="X880">
        <v>1</v>
      </c>
      <c r="Y880" t="s">
        <v>5004</v>
      </c>
    </row>
    <row r="881" spans="1:25">
      <c r="A881" t="s">
        <v>5388</v>
      </c>
      <c r="B881" t="s">
        <v>5389</v>
      </c>
      <c r="C881" t="s">
        <v>5390</v>
      </c>
      <c r="D881" t="s">
        <v>5391</v>
      </c>
      <c r="E881">
        <v>84</v>
      </c>
      <c r="F881" t="s">
        <v>5328</v>
      </c>
      <c r="G881" t="s">
        <v>5329</v>
      </c>
      <c r="H881" t="s">
        <v>159</v>
      </c>
      <c r="I881">
        <v>50</v>
      </c>
      <c r="J881">
        <v>0</v>
      </c>
      <c r="K881">
        <v>1</v>
      </c>
      <c r="L881">
        <v>0</v>
      </c>
      <c r="M881">
        <v>0</v>
      </c>
      <c r="N881">
        <v>0</v>
      </c>
      <c r="O881">
        <v>0</v>
      </c>
      <c r="Q881" t="s">
        <v>5329</v>
      </c>
      <c r="R881">
        <v>0</v>
      </c>
      <c r="S881">
        <v>0</v>
      </c>
      <c r="T881" t="s">
        <v>5003</v>
      </c>
      <c r="U881" t="s">
        <v>2221</v>
      </c>
      <c r="V881" t="s">
        <v>2363</v>
      </c>
      <c r="W881">
        <v>66</v>
      </c>
      <c r="X881">
        <v>1</v>
      </c>
      <c r="Y881" t="s">
        <v>5004</v>
      </c>
    </row>
    <row r="882" spans="1:25">
      <c r="A882" t="s">
        <v>5392</v>
      </c>
      <c r="B882" t="s">
        <v>5393</v>
      </c>
      <c r="C882" t="s">
        <v>5394</v>
      </c>
      <c r="D882" t="s">
        <v>2328</v>
      </c>
      <c r="E882">
        <v>145</v>
      </c>
      <c r="F882" t="s">
        <v>5328</v>
      </c>
      <c r="G882" t="s">
        <v>5329</v>
      </c>
      <c r="H882" t="s">
        <v>159</v>
      </c>
      <c r="I882">
        <v>50</v>
      </c>
      <c r="J882">
        <v>0</v>
      </c>
      <c r="K882">
        <v>1</v>
      </c>
      <c r="L882">
        <v>0</v>
      </c>
      <c r="M882">
        <v>0</v>
      </c>
      <c r="N882">
        <v>0</v>
      </c>
      <c r="O882">
        <v>0</v>
      </c>
      <c r="Q882" t="s">
        <v>5329</v>
      </c>
      <c r="R882">
        <v>0</v>
      </c>
      <c r="S882">
        <v>0</v>
      </c>
      <c r="T882" t="s">
        <v>5003</v>
      </c>
      <c r="U882" t="s">
        <v>2221</v>
      </c>
      <c r="V882" t="s">
        <v>2303</v>
      </c>
      <c r="W882">
        <v>119</v>
      </c>
      <c r="X882">
        <v>1</v>
      </c>
      <c r="Y882" t="s">
        <v>5004</v>
      </c>
    </row>
    <row r="883" spans="1:25">
      <c r="A883" t="s">
        <v>5395</v>
      </c>
      <c r="B883" t="s">
        <v>5396</v>
      </c>
      <c r="C883" t="s">
        <v>2393</v>
      </c>
      <c r="D883" t="s">
        <v>2354</v>
      </c>
      <c r="E883">
        <v>98</v>
      </c>
      <c r="F883" t="s">
        <v>5328</v>
      </c>
      <c r="G883" t="s">
        <v>5329</v>
      </c>
      <c r="H883" t="s">
        <v>159</v>
      </c>
      <c r="I883">
        <v>50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Q883" t="s">
        <v>5329</v>
      </c>
      <c r="R883">
        <v>0</v>
      </c>
      <c r="S883">
        <v>0</v>
      </c>
      <c r="T883" t="s">
        <v>5003</v>
      </c>
      <c r="U883" t="s">
        <v>2221</v>
      </c>
      <c r="V883" t="s">
        <v>2370</v>
      </c>
      <c r="W883">
        <v>84</v>
      </c>
      <c r="X883">
        <v>1</v>
      </c>
      <c r="Y883" t="s">
        <v>5004</v>
      </c>
    </row>
    <row r="884" spans="1:25">
      <c r="A884" t="s">
        <v>5397</v>
      </c>
      <c r="B884" t="s">
        <v>5398</v>
      </c>
      <c r="C884" t="s">
        <v>5399</v>
      </c>
      <c r="D884" t="s">
        <v>5400</v>
      </c>
      <c r="E884">
        <v>62</v>
      </c>
      <c r="F884" t="s">
        <v>5328</v>
      </c>
      <c r="G884" t="s">
        <v>5329</v>
      </c>
      <c r="H884" t="s">
        <v>159</v>
      </c>
      <c r="I884">
        <v>50</v>
      </c>
      <c r="J884">
        <v>0</v>
      </c>
      <c r="K884">
        <v>1</v>
      </c>
      <c r="L884">
        <v>0</v>
      </c>
      <c r="M884">
        <v>0</v>
      </c>
      <c r="N884">
        <v>0</v>
      </c>
      <c r="O884">
        <v>0</v>
      </c>
      <c r="Q884" t="s">
        <v>5329</v>
      </c>
      <c r="R884">
        <v>0</v>
      </c>
      <c r="S884">
        <v>0</v>
      </c>
      <c r="T884" t="s">
        <v>5003</v>
      </c>
      <c r="U884" t="s">
        <v>2221</v>
      </c>
      <c r="V884" t="s">
        <v>2303</v>
      </c>
      <c r="W884">
        <v>55</v>
      </c>
      <c r="X884">
        <v>1</v>
      </c>
      <c r="Y884" t="s">
        <v>5004</v>
      </c>
    </row>
    <row r="885" spans="1:25">
      <c r="A885" t="s">
        <v>5401</v>
      </c>
      <c r="B885" t="s">
        <v>5402</v>
      </c>
      <c r="C885" t="s">
        <v>5403</v>
      </c>
      <c r="D885" t="s">
        <v>5404</v>
      </c>
      <c r="E885">
        <v>134</v>
      </c>
      <c r="F885" t="s">
        <v>5328</v>
      </c>
      <c r="G885" t="s">
        <v>5329</v>
      </c>
      <c r="H885" t="s">
        <v>159</v>
      </c>
      <c r="I885">
        <v>50</v>
      </c>
      <c r="J885">
        <v>0</v>
      </c>
      <c r="K885">
        <v>1</v>
      </c>
      <c r="L885">
        <v>0</v>
      </c>
      <c r="M885">
        <v>0</v>
      </c>
      <c r="N885">
        <v>0</v>
      </c>
      <c r="O885">
        <v>0</v>
      </c>
      <c r="Q885" t="s">
        <v>5329</v>
      </c>
      <c r="R885">
        <v>0</v>
      </c>
      <c r="S885">
        <v>0</v>
      </c>
      <c r="T885" t="s">
        <v>5003</v>
      </c>
      <c r="U885" t="s">
        <v>2221</v>
      </c>
      <c r="V885" t="s">
        <v>2235</v>
      </c>
      <c r="W885">
        <v>99</v>
      </c>
      <c r="X885">
        <v>1</v>
      </c>
      <c r="Y885" t="s">
        <v>5004</v>
      </c>
    </row>
    <row r="886" spans="1:25">
      <c r="A886" t="s">
        <v>5405</v>
      </c>
      <c r="B886" t="s">
        <v>5406</v>
      </c>
      <c r="C886" t="s">
        <v>5407</v>
      </c>
      <c r="D886" t="s">
        <v>2547</v>
      </c>
      <c r="E886">
        <v>156</v>
      </c>
      <c r="F886" t="s">
        <v>5328</v>
      </c>
      <c r="G886" t="s">
        <v>5329</v>
      </c>
      <c r="H886" t="s">
        <v>159</v>
      </c>
      <c r="I886">
        <v>50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Q886" t="s">
        <v>5329</v>
      </c>
      <c r="R886">
        <v>0</v>
      </c>
      <c r="S886">
        <v>0</v>
      </c>
      <c r="T886" t="s">
        <v>5003</v>
      </c>
      <c r="U886" t="s">
        <v>2221</v>
      </c>
      <c r="V886" t="s">
        <v>2235</v>
      </c>
      <c r="W886">
        <v>117</v>
      </c>
      <c r="X886">
        <v>1</v>
      </c>
      <c r="Y886" t="s">
        <v>5004</v>
      </c>
    </row>
    <row r="887" spans="1:25">
      <c r="A887" t="s">
        <v>5408</v>
      </c>
      <c r="B887" t="s">
        <v>5409</v>
      </c>
      <c r="C887" t="s">
        <v>2706</v>
      </c>
      <c r="D887" t="s">
        <v>5410</v>
      </c>
      <c r="E887">
        <v>16</v>
      </c>
      <c r="F887" t="s">
        <v>5328</v>
      </c>
      <c r="G887" t="s">
        <v>5329</v>
      </c>
      <c r="H887" t="s">
        <v>159</v>
      </c>
      <c r="I887">
        <v>50</v>
      </c>
      <c r="J887">
        <v>0</v>
      </c>
      <c r="K887">
        <v>1</v>
      </c>
      <c r="L887">
        <v>0</v>
      </c>
      <c r="M887">
        <v>0</v>
      </c>
      <c r="N887">
        <v>0</v>
      </c>
      <c r="O887">
        <v>0</v>
      </c>
      <c r="Q887" t="s">
        <v>5329</v>
      </c>
      <c r="R887">
        <v>0</v>
      </c>
      <c r="S887">
        <v>0</v>
      </c>
      <c r="T887" t="s">
        <v>5003</v>
      </c>
      <c r="U887" t="s">
        <v>2221</v>
      </c>
      <c r="V887" t="s">
        <v>2235</v>
      </c>
      <c r="W887">
        <v>11</v>
      </c>
      <c r="X887">
        <v>1</v>
      </c>
      <c r="Y887" t="s">
        <v>5004</v>
      </c>
    </row>
    <row r="888" spans="1:25">
      <c r="A888" t="s">
        <v>5411</v>
      </c>
      <c r="B888" t="s">
        <v>5412</v>
      </c>
      <c r="C888" t="s">
        <v>5413</v>
      </c>
      <c r="D888" t="s">
        <v>2502</v>
      </c>
      <c r="E888">
        <v>66</v>
      </c>
      <c r="F888" t="s">
        <v>5328</v>
      </c>
      <c r="G888" t="s">
        <v>5329</v>
      </c>
      <c r="H888" t="s">
        <v>159</v>
      </c>
      <c r="I888">
        <v>50</v>
      </c>
      <c r="J888">
        <v>0</v>
      </c>
      <c r="K888">
        <v>1</v>
      </c>
      <c r="L888">
        <v>0</v>
      </c>
      <c r="M888">
        <v>0</v>
      </c>
      <c r="N888">
        <v>0</v>
      </c>
      <c r="O888">
        <v>0</v>
      </c>
      <c r="Q888" t="s">
        <v>5329</v>
      </c>
      <c r="R888">
        <v>0</v>
      </c>
      <c r="S888">
        <v>0</v>
      </c>
      <c r="T888" t="s">
        <v>5003</v>
      </c>
      <c r="U888" t="s">
        <v>2221</v>
      </c>
      <c r="V888" t="s">
        <v>2235</v>
      </c>
      <c r="W888">
        <v>46</v>
      </c>
      <c r="X888">
        <v>1</v>
      </c>
      <c r="Y888" t="s">
        <v>5004</v>
      </c>
    </row>
    <row r="889" spans="1:25">
      <c r="A889" t="s">
        <v>5414</v>
      </c>
      <c r="B889" t="s">
        <v>5415</v>
      </c>
      <c r="C889" t="s">
        <v>2369</v>
      </c>
      <c r="D889" t="s">
        <v>5416</v>
      </c>
      <c r="E889">
        <v>86</v>
      </c>
      <c r="F889" t="s">
        <v>5328</v>
      </c>
      <c r="G889" t="s">
        <v>5329</v>
      </c>
      <c r="H889" t="s">
        <v>159</v>
      </c>
      <c r="I889">
        <v>50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Q889" t="s">
        <v>5329</v>
      </c>
      <c r="R889">
        <v>0</v>
      </c>
      <c r="S889">
        <v>0</v>
      </c>
      <c r="T889" t="s">
        <v>5003</v>
      </c>
      <c r="U889" t="s">
        <v>2221</v>
      </c>
      <c r="V889" t="s">
        <v>2370</v>
      </c>
      <c r="W889">
        <v>64</v>
      </c>
      <c r="X889">
        <v>1</v>
      </c>
      <c r="Y889" t="s">
        <v>5004</v>
      </c>
    </row>
    <row r="890" spans="1:25">
      <c r="A890" t="s">
        <v>5417</v>
      </c>
      <c r="B890" t="s">
        <v>5418</v>
      </c>
      <c r="C890" t="s">
        <v>5419</v>
      </c>
      <c r="D890" t="s">
        <v>5420</v>
      </c>
      <c r="E890">
        <v>53</v>
      </c>
      <c r="F890" t="s">
        <v>5328</v>
      </c>
      <c r="G890" t="s">
        <v>5329</v>
      </c>
      <c r="H890" t="s">
        <v>159</v>
      </c>
      <c r="I890">
        <v>50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Q890" t="s">
        <v>5329</v>
      </c>
      <c r="R890">
        <v>0</v>
      </c>
      <c r="S890">
        <v>0</v>
      </c>
      <c r="T890" t="s">
        <v>5003</v>
      </c>
      <c r="U890" t="s">
        <v>2221</v>
      </c>
      <c r="V890" t="s">
        <v>2370</v>
      </c>
      <c r="W890">
        <v>42</v>
      </c>
      <c r="X890">
        <v>1</v>
      </c>
      <c r="Y890" t="s">
        <v>5004</v>
      </c>
    </row>
    <row r="891" spans="1:25">
      <c r="A891" t="s">
        <v>5421</v>
      </c>
      <c r="B891" t="s">
        <v>5422</v>
      </c>
      <c r="C891" t="s">
        <v>2448</v>
      </c>
      <c r="D891" t="s">
        <v>5423</v>
      </c>
      <c r="E891">
        <v>124</v>
      </c>
      <c r="F891" t="s">
        <v>5328</v>
      </c>
      <c r="G891" t="s">
        <v>5329</v>
      </c>
      <c r="H891" t="s">
        <v>159</v>
      </c>
      <c r="I891">
        <v>50</v>
      </c>
      <c r="J891">
        <v>0</v>
      </c>
      <c r="K891">
        <v>1</v>
      </c>
      <c r="L891">
        <v>0</v>
      </c>
      <c r="M891">
        <v>0</v>
      </c>
      <c r="N891">
        <v>0</v>
      </c>
      <c r="O891">
        <v>0</v>
      </c>
      <c r="P891">
        <v>0</v>
      </c>
      <c r="Q891" t="s">
        <v>5329</v>
      </c>
      <c r="R891">
        <v>0</v>
      </c>
      <c r="S891">
        <v>0</v>
      </c>
      <c r="T891" t="s">
        <v>5003</v>
      </c>
      <c r="U891" t="s">
        <v>2221</v>
      </c>
      <c r="V891" t="s">
        <v>2222</v>
      </c>
      <c r="W891">
        <v>56</v>
      </c>
      <c r="X891">
        <v>1</v>
      </c>
      <c r="Y891" t="s">
        <v>5004</v>
      </c>
    </row>
    <row r="892" spans="1:25">
      <c r="A892" t="s">
        <v>5424</v>
      </c>
      <c r="B892" t="s">
        <v>5425</v>
      </c>
      <c r="C892" t="s">
        <v>2245</v>
      </c>
      <c r="D892" t="s">
        <v>2256</v>
      </c>
      <c r="E892">
        <v>66</v>
      </c>
      <c r="F892" t="s">
        <v>5328</v>
      </c>
      <c r="G892" t="s">
        <v>5329</v>
      </c>
      <c r="H892" t="s">
        <v>159</v>
      </c>
      <c r="I892">
        <v>50</v>
      </c>
      <c r="J892">
        <v>0</v>
      </c>
      <c r="K892">
        <v>1</v>
      </c>
      <c r="L892">
        <v>0</v>
      </c>
      <c r="M892">
        <v>0</v>
      </c>
      <c r="N892">
        <v>0</v>
      </c>
      <c r="O892">
        <v>0</v>
      </c>
      <c r="P892">
        <v>0</v>
      </c>
      <c r="Q892" t="s">
        <v>5329</v>
      </c>
      <c r="R892">
        <v>0</v>
      </c>
      <c r="S892">
        <v>0</v>
      </c>
      <c r="T892" t="s">
        <v>5003</v>
      </c>
      <c r="U892" t="s">
        <v>2221</v>
      </c>
      <c r="V892" t="s">
        <v>2222</v>
      </c>
      <c r="W892">
        <v>36</v>
      </c>
      <c r="X892">
        <v>1</v>
      </c>
      <c r="Y892" t="s">
        <v>5004</v>
      </c>
    </row>
    <row r="893" spans="1:25">
      <c r="A893" t="s">
        <v>5426</v>
      </c>
      <c r="B893" t="s">
        <v>5427</v>
      </c>
      <c r="C893" t="s">
        <v>2998</v>
      </c>
      <c r="D893" t="s">
        <v>2465</v>
      </c>
      <c r="E893">
        <v>67</v>
      </c>
      <c r="F893" t="s">
        <v>5328</v>
      </c>
      <c r="G893" t="s">
        <v>5329</v>
      </c>
      <c r="H893" t="s">
        <v>159</v>
      </c>
      <c r="I893">
        <v>50</v>
      </c>
      <c r="J893">
        <v>0</v>
      </c>
      <c r="K893">
        <v>1</v>
      </c>
      <c r="L893">
        <v>0</v>
      </c>
      <c r="M893">
        <v>0</v>
      </c>
      <c r="N893">
        <v>0</v>
      </c>
      <c r="O893">
        <v>0</v>
      </c>
      <c r="P893">
        <v>0</v>
      </c>
      <c r="Q893" t="s">
        <v>5329</v>
      </c>
      <c r="R893">
        <v>0</v>
      </c>
      <c r="S893">
        <v>0</v>
      </c>
      <c r="T893" t="s">
        <v>5003</v>
      </c>
      <c r="U893" t="s">
        <v>2221</v>
      </c>
      <c r="V893" t="s">
        <v>2222</v>
      </c>
      <c r="W893">
        <v>34</v>
      </c>
      <c r="X893">
        <v>1</v>
      </c>
      <c r="Y893" t="s">
        <v>5004</v>
      </c>
    </row>
    <row r="894" spans="1:25">
      <c r="A894" t="s">
        <v>5428</v>
      </c>
      <c r="B894" t="s">
        <v>5429</v>
      </c>
      <c r="C894" t="s">
        <v>3826</v>
      </c>
      <c r="D894" t="s">
        <v>2612</v>
      </c>
      <c r="E894">
        <v>90</v>
      </c>
      <c r="F894" t="s">
        <v>5328</v>
      </c>
      <c r="G894" t="s">
        <v>5329</v>
      </c>
      <c r="H894" t="s">
        <v>159</v>
      </c>
      <c r="I894">
        <v>50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Q894" t="s">
        <v>5329</v>
      </c>
      <c r="R894">
        <v>0</v>
      </c>
      <c r="S894">
        <v>0</v>
      </c>
      <c r="T894" t="s">
        <v>5003</v>
      </c>
      <c r="U894" t="s">
        <v>2221</v>
      </c>
      <c r="V894" t="s">
        <v>2226</v>
      </c>
      <c r="W894">
        <v>52</v>
      </c>
      <c r="X894">
        <v>1</v>
      </c>
      <c r="Y894" t="s">
        <v>5004</v>
      </c>
    </row>
    <row r="895" spans="1:25">
      <c r="A895" t="s">
        <v>5430</v>
      </c>
      <c r="B895" t="s">
        <v>5431</v>
      </c>
      <c r="C895" t="s">
        <v>5432</v>
      </c>
      <c r="D895" t="s">
        <v>5433</v>
      </c>
      <c r="E895">
        <v>142</v>
      </c>
      <c r="F895" t="s">
        <v>5328</v>
      </c>
      <c r="G895" t="s">
        <v>5329</v>
      </c>
      <c r="H895" t="s">
        <v>159</v>
      </c>
      <c r="I895">
        <v>50</v>
      </c>
      <c r="J895">
        <v>0</v>
      </c>
      <c r="K895">
        <v>1</v>
      </c>
      <c r="L895">
        <v>0</v>
      </c>
      <c r="M895">
        <v>0</v>
      </c>
      <c r="N895">
        <v>0</v>
      </c>
      <c r="O895">
        <v>0</v>
      </c>
      <c r="P895">
        <v>0</v>
      </c>
      <c r="Q895" t="s">
        <v>5329</v>
      </c>
      <c r="R895">
        <v>0</v>
      </c>
      <c r="S895">
        <v>0</v>
      </c>
      <c r="T895" t="s">
        <v>5003</v>
      </c>
      <c r="U895" t="s">
        <v>2221</v>
      </c>
      <c r="V895" t="s">
        <v>2137</v>
      </c>
      <c r="W895">
        <v>84</v>
      </c>
      <c r="X895">
        <v>1</v>
      </c>
      <c r="Y895" t="s">
        <v>5004</v>
      </c>
    </row>
    <row r="896" spans="1:25">
      <c r="A896" t="s">
        <v>5434</v>
      </c>
      <c r="B896" t="s">
        <v>5435</v>
      </c>
      <c r="C896" t="s">
        <v>5436</v>
      </c>
      <c r="D896" t="s">
        <v>5437</v>
      </c>
      <c r="E896">
        <v>76</v>
      </c>
      <c r="F896" t="s">
        <v>5328</v>
      </c>
      <c r="G896" t="s">
        <v>5329</v>
      </c>
      <c r="H896" t="s">
        <v>159</v>
      </c>
      <c r="I896">
        <v>50</v>
      </c>
      <c r="J896">
        <v>0</v>
      </c>
      <c r="K896">
        <v>1</v>
      </c>
      <c r="L896">
        <v>0</v>
      </c>
      <c r="M896">
        <v>0</v>
      </c>
      <c r="N896">
        <v>0</v>
      </c>
      <c r="O896">
        <v>0</v>
      </c>
      <c r="P896">
        <v>0</v>
      </c>
      <c r="Q896" t="s">
        <v>5329</v>
      </c>
      <c r="R896">
        <v>0</v>
      </c>
      <c r="S896">
        <v>0</v>
      </c>
      <c r="T896" t="s">
        <v>5003</v>
      </c>
      <c r="U896" t="s">
        <v>2224</v>
      </c>
      <c r="V896" t="s">
        <v>2137</v>
      </c>
      <c r="W896">
        <v>37</v>
      </c>
      <c r="X896">
        <v>1</v>
      </c>
      <c r="Y896" t="s">
        <v>5004</v>
      </c>
    </row>
    <row r="897" spans="1:25">
      <c r="A897" t="s">
        <v>5438</v>
      </c>
      <c r="B897" t="s">
        <v>5439</v>
      </c>
      <c r="C897" t="s">
        <v>5440</v>
      </c>
      <c r="D897" t="s">
        <v>5441</v>
      </c>
      <c r="E897">
        <v>242</v>
      </c>
      <c r="F897" t="s">
        <v>5328</v>
      </c>
      <c r="G897" t="s">
        <v>5329</v>
      </c>
      <c r="H897" t="s">
        <v>159</v>
      </c>
      <c r="I897">
        <v>50</v>
      </c>
      <c r="J897">
        <v>0</v>
      </c>
      <c r="K897">
        <v>1</v>
      </c>
      <c r="L897">
        <v>0</v>
      </c>
      <c r="M897">
        <v>0</v>
      </c>
      <c r="N897">
        <v>0</v>
      </c>
      <c r="O897">
        <v>0</v>
      </c>
      <c r="Q897" t="s">
        <v>5329</v>
      </c>
      <c r="R897">
        <v>0</v>
      </c>
      <c r="S897">
        <v>0</v>
      </c>
      <c r="T897" t="s">
        <v>5003</v>
      </c>
      <c r="U897" t="s">
        <v>2221</v>
      </c>
      <c r="V897" t="s">
        <v>2141</v>
      </c>
      <c r="W897">
        <v>134</v>
      </c>
      <c r="X897">
        <v>1</v>
      </c>
      <c r="Y897" t="s">
        <v>5004</v>
      </c>
    </row>
    <row r="898" spans="1:25">
      <c r="A898" t="s">
        <v>5442</v>
      </c>
      <c r="B898" t="s">
        <v>5443</v>
      </c>
      <c r="C898" t="s">
        <v>2417</v>
      </c>
      <c r="D898" t="s">
        <v>4410</v>
      </c>
      <c r="E898">
        <v>91</v>
      </c>
      <c r="F898" t="s">
        <v>5328</v>
      </c>
      <c r="G898" t="s">
        <v>5329</v>
      </c>
      <c r="H898" t="s">
        <v>159</v>
      </c>
      <c r="I898">
        <v>50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Q898" t="s">
        <v>5329</v>
      </c>
      <c r="R898">
        <v>0</v>
      </c>
      <c r="S898">
        <v>0</v>
      </c>
      <c r="T898" t="s">
        <v>5003</v>
      </c>
      <c r="U898" t="s">
        <v>2221</v>
      </c>
      <c r="V898" t="s">
        <v>2364</v>
      </c>
      <c r="W898">
        <v>51</v>
      </c>
      <c r="X898">
        <v>1</v>
      </c>
      <c r="Y898" t="s">
        <v>5004</v>
      </c>
    </row>
    <row r="899" spans="1:25">
      <c r="A899" t="s">
        <v>5444</v>
      </c>
      <c r="B899" t="s">
        <v>5445</v>
      </c>
      <c r="C899" t="s">
        <v>2369</v>
      </c>
      <c r="D899" t="s">
        <v>5446</v>
      </c>
      <c r="E899">
        <v>86</v>
      </c>
      <c r="F899" t="s">
        <v>5328</v>
      </c>
      <c r="G899" t="s">
        <v>5329</v>
      </c>
      <c r="H899" t="s">
        <v>159</v>
      </c>
      <c r="I899">
        <v>50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Q899" t="s">
        <v>5329</v>
      </c>
      <c r="R899">
        <v>0</v>
      </c>
      <c r="S899">
        <v>0</v>
      </c>
      <c r="T899" t="s">
        <v>5003</v>
      </c>
      <c r="U899" t="s">
        <v>2221</v>
      </c>
      <c r="V899" t="s">
        <v>2370</v>
      </c>
      <c r="W899">
        <v>64</v>
      </c>
      <c r="X899">
        <v>1</v>
      </c>
      <c r="Y899" t="s">
        <v>5004</v>
      </c>
    </row>
    <row r="900" spans="1:25">
      <c r="A900" t="s">
        <v>5447</v>
      </c>
      <c r="B900" t="s">
        <v>5448</v>
      </c>
      <c r="C900" t="s">
        <v>2282</v>
      </c>
      <c r="D900" t="s">
        <v>2286</v>
      </c>
      <c r="E900">
        <v>167</v>
      </c>
      <c r="F900" t="s">
        <v>5328</v>
      </c>
      <c r="G900" t="s">
        <v>5329</v>
      </c>
      <c r="H900" t="s">
        <v>159</v>
      </c>
      <c r="I900">
        <v>50</v>
      </c>
      <c r="J900">
        <v>0</v>
      </c>
      <c r="K900">
        <v>1</v>
      </c>
      <c r="L900">
        <v>0</v>
      </c>
      <c r="M900">
        <v>0</v>
      </c>
      <c r="N900">
        <v>0</v>
      </c>
      <c r="O900">
        <v>0</v>
      </c>
      <c r="Q900" t="s">
        <v>5329</v>
      </c>
      <c r="R900">
        <v>0</v>
      </c>
      <c r="S900">
        <v>0</v>
      </c>
      <c r="T900" t="s">
        <v>5003</v>
      </c>
      <c r="U900" t="s">
        <v>2221</v>
      </c>
      <c r="V900" t="s">
        <v>2261</v>
      </c>
      <c r="W900">
        <v>107</v>
      </c>
      <c r="X900">
        <v>1</v>
      </c>
      <c r="Y900" t="s">
        <v>5004</v>
      </c>
    </row>
    <row r="901" spans="1:25">
      <c r="A901" t="s">
        <v>5449</v>
      </c>
      <c r="B901" t="s">
        <v>5450</v>
      </c>
      <c r="C901" t="s">
        <v>2151</v>
      </c>
      <c r="D901" t="s">
        <v>2344</v>
      </c>
      <c r="E901">
        <v>58</v>
      </c>
      <c r="F901" t="s">
        <v>5328</v>
      </c>
      <c r="G901" t="s">
        <v>5329</v>
      </c>
      <c r="H901" t="s">
        <v>159</v>
      </c>
      <c r="I901">
        <v>50</v>
      </c>
      <c r="J901">
        <v>0</v>
      </c>
      <c r="K901">
        <v>1</v>
      </c>
      <c r="L901">
        <v>0</v>
      </c>
      <c r="M901">
        <v>0</v>
      </c>
      <c r="N901">
        <v>0</v>
      </c>
      <c r="O901">
        <v>0</v>
      </c>
      <c r="Q901" t="s">
        <v>5329</v>
      </c>
      <c r="R901">
        <v>0</v>
      </c>
      <c r="S901">
        <v>0</v>
      </c>
      <c r="T901" t="s">
        <v>5003</v>
      </c>
      <c r="U901" t="s">
        <v>2221</v>
      </c>
      <c r="V901" t="s">
        <v>2140</v>
      </c>
      <c r="W901">
        <v>32</v>
      </c>
      <c r="X901">
        <v>1</v>
      </c>
      <c r="Y901" t="s">
        <v>5004</v>
      </c>
    </row>
    <row r="902" spans="1:25">
      <c r="A902" t="s">
        <v>5451</v>
      </c>
      <c r="B902" t="s">
        <v>5452</v>
      </c>
      <c r="C902" t="s">
        <v>5453</v>
      </c>
      <c r="D902" t="s">
        <v>2848</v>
      </c>
      <c r="E902">
        <v>124</v>
      </c>
      <c r="F902" t="s">
        <v>4572</v>
      </c>
      <c r="G902" t="s">
        <v>4573</v>
      </c>
      <c r="H902" t="s">
        <v>159</v>
      </c>
      <c r="I902">
        <v>50</v>
      </c>
      <c r="J902">
        <v>0</v>
      </c>
      <c r="K902">
        <v>1</v>
      </c>
      <c r="L902">
        <v>0</v>
      </c>
      <c r="M902">
        <v>0</v>
      </c>
      <c r="N902">
        <v>0</v>
      </c>
      <c r="O902">
        <v>0</v>
      </c>
      <c r="Q902" t="s">
        <v>4573</v>
      </c>
      <c r="R902">
        <v>0</v>
      </c>
      <c r="S902">
        <v>0</v>
      </c>
      <c r="T902" t="s">
        <v>5003</v>
      </c>
      <c r="U902" t="s">
        <v>2221</v>
      </c>
      <c r="V902" t="s">
        <v>2235</v>
      </c>
      <c r="W902">
        <v>90</v>
      </c>
      <c r="X902">
        <v>1</v>
      </c>
      <c r="Y902" t="s">
        <v>5004</v>
      </c>
    </row>
    <row r="903" spans="1:25">
      <c r="A903" t="s">
        <v>5454</v>
      </c>
      <c r="B903" t="s">
        <v>5455</v>
      </c>
      <c r="C903" t="s">
        <v>2156</v>
      </c>
      <c r="D903" t="s">
        <v>5456</v>
      </c>
      <c r="E903">
        <v>29</v>
      </c>
      <c r="F903" t="s">
        <v>5328</v>
      </c>
      <c r="G903" t="s">
        <v>5329</v>
      </c>
      <c r="H903" t="s">
        <v>159</v>
      </c>
      <c r="I903">
        <v>50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Q903" t="s">
        <v>5329</v>
      </c>
      <c r="R903">
        <v>0</v>
      </c>
      <c r="S903">
        <v>0</v>
      </c>
      <c r="T903" t="s">
        <v>5003</v>
      </c>
      <c r="U903" t="s">
        <v>2221</v>
      </c>
      <c r="V903" t="s">
        <v>2140</v>
      </c>
      <c r="W903">
        <v>16</v>
      </c>
      <c r="X903">
        <v>1</v>
      </c>
      <c r="Y903" t="s">
        <v>5004</v>
      </c>
    </row>
    <row r="904" spans="1:25">
      <c r="A904" t="s">
        <v>5457</v>
      </c>
      <c r="B904" t="s">
        <v>5458</v>
      </c>
      <c r="C904" t="s">
        <v>2371</v>
      </c>
      <c r="D904" t="s">
        <v>2354</v>
      </c>
      <c r="E904">
        <v>49</v>
      </c>
      <c r="F904" t="s">
        <v>5328</v>
      </c>
      <c r="G904" t="s">
        <v>5329</v>
      </c>
      <c r="H904" t="s">
        <v>159</v>
      </c>
      <c r="I904">
        <v>50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Q904" t="s">
        <v>5329</v>
      </c>
      <c r="R904">
        <v>0</v>
      </c>
      <c r="S904">
        <v>0</v>
      </c>
      <c r="T904" t="s">
        <v>5003</v>
      </c>
      <c r="U904" t="s">
        <v>2221</v>
      </c>
      <c r="V904" t="s">
        <v>2370</v>
      </c>
      <c r="W904">
        <v>42</v>
      </c>
      <c r="X904">
        <v>1</v>
      </c>
      <c r="Y904" t="s">
        <v>5004</v>
      </c>
    </row>
    <row r="905" spans="1:25">
      <c r="A905" t="s">
        <v>5459</v>
      </c>
      <c r="B905" t="s">
        <v>5460</v>
      </c>
      <c r="C905" t="s">
        <v>2431</v>
      </c>
      <c r="D905" t="s">
        <v>2464</v>
      </c>
      <c r="E905">
        <v>18</v>
      </c>
      <c r="F905" t="s">
        <v>5328</v>
      </c>
      <c r="G905" t="s">
        <v>5329</v>
      </c>
      <c r="H905" t="s">
        <v>159</v>
      </c>
      <c r="I905">
        <v>50</v>
      </c>
      <c r="J905">
        <v>0</v>
      </c>
      <c r="K905">
        <v>1</v>
      </c>
      <c r="L905">
        <v>0</v>
      </c>
      <c r="M905">
        <v>0</v>
      </c>
      <c r="N905">
        <v>0</v>
      </c>
      <c r="O905">
        <v>0</v>
      </c>
      <c r="Q905" t="s">
        <v>5329</v>
      </c>
      <c r="R905">
        <v>0</v>
      </c>
      <c r="S905">
        <v>0</v>
      </c>
      <c r="T905" t="s">
        <v>5003</v>
      </c>
      <c r="U905" t="s">
        <v>2221</v>
      </c>
      <c r="V905" t="s">
        <v>2305</v>
      </c>
      <c r="W905">
        <v>12</v>
      </c>
      <c r="X905">
        <v>1</v>
      </c>
      <c r="Y905" t="s">
        <v>5004</v>
      </c>
    </row>
    <row r="906" spans="1:25">
      <c r="A906" t="s">
        <v>5461</v>
      </c>
      <c r="B906" t="s">
        <v>5462</v>
      </c>
      <c r="C906" t="s">
        <v>2156</v>
      </c>
      <c r="D906" t="s">
        <v>2691</v>
      </c>
      <c r="E906">
        <v>29</v>
      </c>
      <c r="F906" t="s">
        <v>5328</v>
      </c>
      <c r="G906" t="s">
        <v>5329</v>
      </c>
      <c r="H906" t="s">
        <v>159</v>
      </c>
      <c r="I906">
        <v>50</v>
      </c>
      <c r="J906">
        <v>0</v>
      </c>
      <c r="K906">
        <v>1</v>
      </c>
      <c r="L906">
        <v>0</v>
      </c>
      <c r="M906">
        <v>0</v>
      </c>
      <c r="N906">
        <v>0</v>
      </c>
      <c r="O906">
        <v>0</v>
      </c>
      <c r="Q906" t="s">
        <v>5329</v>
      </c>
      <c r="R906">
        <v>0</v>
      </c>
      <c r="S906">
        <v>0</v>
      </c>
      <c r="T906" t="s">
        <v>5003</v>
      </c>
      <c r="U906" t="s">
        <v>2221</v>
      </c>
      <c r="V906" t="s">
        <v>2140</v>
      </c>
      <c r="W906">
        <v>16</v>
      </c>
      <c r="X906">
        <v>1</v>
      </c>
      <c r="Y906" t="s">
        <v>5004</v>
      </c>
    </row>
    <row r="907" spans="1:25">
      <c r="A907" t="s">
        <v>5463</v>
      </c>
      <c r="B907" t="s">
        <v>5464</v>
      </c>
      <c r="C907" t="s">
        <v>5465</v>
      </c>
      <c r="D907" t="s">
        <v>2331</v>
      </c>
      <c r="E907">
        <v>206</v>
      </c>
      <c r="F907" t="s">
        <v>5328</v>
      </c>
      <c r="G907" t="s">
        <v>5329</v>
      </c>
      <c r="H907" t="s">
        <v>159</v>
      </c>
      <c r="I907">
        <v>50</v>
      </c>
      <c r="J907">
        <v>0</v>
      </c>
      <c r="K907">
        <v>1</v>
      </c>
      <c r="L907">
        <v>0</v>
      </c>
      <c r="M907">
        <v>0</v>
      </c>
      <c r="N907">
        <v>0</v>
      </c>
      <c r="O907">
        <v>0</v>
      </c>
      <c r="Q907" t="s">
        <v>5329</v>
      </c>
      <c r="R907">
        <v>0</v>
      </c>
      <c r="S907">
        <v>0</v>
      </c>
      <c r="T907" t="s">
        <v>5003</v>
      </c>
      <c r="U907" t="s">
        <v>2221</v>
      </c>
      <c r="V907" t="s">
        <v>2307</v>
      </c>
      <c r="W907">
        <v>165</v>
      </c>
      <c r="X907">
        <v>1</v>
      </c>
      <c r="Y907" t="s">
        <v>5004</v>
      </c>
    </row>
    <row r="908" spans="1:25">
      <c r="A908" t="s">
        <v>5466</v>
      </c>
      <c r="B908" t="s">
        <v>5467</v>
      </c>
      <c r="C908" t="s">
        <v>2313</v>
      </c>
      <c r="D908" t="s">
        <v>4366</v>
      </c>
      <c r="E908">
        <v>124</v>
      </c>
      <c r="F908" t="s">
        <v>5328</v>
      </c>
      <c r="G908" t="s">
        <v>5329</v>
      </c>
      <c r="H908" t="s">
        <v>159</v>
      </c>
      <c r="I908">
        <v>50</v>
      </c>
      <c r="J908">
        <v>0</v>
      </c>
      <c r="K908">
        <v>1</v>
      </c>
      <c r="L908">
        <v>0</v>
      </c>
      <c r="M908">
        <v>0</v>
      </c>
      <c r="N908">
        <v>0</v>
      </c>
      <c r="O908">
        <v>0</v>
      </c>
      <c r="Q908" t="s">
        <v>5329</v>
      </c>
      <c r="R908">
        <v>0</v>
      </c>
      <c r="S908">
        <v>0</v>
      </c>
      <c r="T908" t="s">
        <v>5003</v>
      </c>
      <c r="U908" t="s">
        <v>2221</v>
      </c>
      <c r="V908" t="s">
        <v>2222</v>
      </c>
      <c r="W908">
        <v>56</v>
      </c>
      <c r="X908">
        <v>1</v>
      </c>
      <c r="Y908" t="s">
        <v>5004</v>
      </c>
    </row>
    <row r="909" spans="1:25">
      <c r="A909" t="s">
        <v>5468</v>
      </c>
      <c r="B909" t="s">
        <v>5469</v>
      </c>
      <c r="C909" t="s">
        <v>5470</v>
      </c>
      <c r="D909" t="s">
        <v>2153</v>
      </c>
      <c r="E909">
        <v>197</v>
      </c>
      <c r="F909" t="s">
        <v>5328</v>
      </c>
      <c r="G909" t="s">
        <v>5329</v>
      </c>
      <c r="H909" t="s">
        <v>159</v>
      </c>
      <c r="I909">
        <v>50</v>
      </c>
      <c r="J909">
        <v>0</v>
      </c>
      <c r="K909">
        <v>1</v>
      </c>
      <c r="L909">
        <v>0</v>
      </c>
      <c r="M909">
        <v>0</v>
      </c>
      <c r="N909">
        <v>0</v>
      </c>
      <c r="O909">
        <v>0</v>
      </c>
      <c r="Q909" t="s">
        <v>5329</v>
      </c>
      <c r="R909">
        <v>0</v>
      </c>
      <c r="S909">
        <v>0</v>
      </c>
      <c r="T909" t="s">
        <v>5003</v>
      </c>
      <c r="U909" t="s">
        <v>2221</v>
      </c>
      <c r="V909" t="s">
        <v>2141</v>
      </c>
      <c r="W909">
        <v>125</v>
      </c>
      <c r="X909">
        <v>1</v>
      </c>
      <c r="Y909" t="s">
        <v>5004</v>
      </c>
    </row>
    <row r="910" spans="1:25">
      <c r="A910" t="s">
        <v>5471</v>
      </c>
      <c r="B910" t="s">
        <v>5472</v>
      </c>
      <c r="C910" t="s">
        <v>5473</v>
      </c>
      <c r="D910" t="s">
        <v>2418</v>
      </c>
      <c r="E910">
        <v>237</v>
      </c>
      <c r="F910" t="s">
        <v>5328</v>
      </c>
      <c r="G910" t="s">
        <v>5329</v>
      </c>
      <c r="H910" t="s">
        <v>159</v>
      </c>
      <c r="I910">
        <v>50</v>
      </c>
      <c r="J910">
        <v>0</v>
      </c>
      <c r="K910">
        <v>1</v>
      </c>
      <c r="L910">
        <v>0</v>
      </c>
      <c r="M910">
        <v>0</v>
      </c>
      <c r="N910">
        <v>0</v>
      </c>
      <c r="O910">
        <v>0</v>
      </c>
      <c r="Q910" t="s">
        <v>5329</v>
      </c>
      <c r="R910">
        <v>0</v>
      </c>
      <c r="S910">
        <v>0</v>
      </c>
      <c r="T910" t="s">
        <v>5003</v>
      </c>
      <c r="U910" t="s">
        <v>2221</v>
      </c>
      <c r="V910" t="s">
        <v>2141</v>
      </c>
      <c r="W910">
        <v>149</v>
      </c>
      <c r="X910">
        <v>1</v>
      </c>
      <c r="Y910" t="s">
        <v>5004</v>
      </c>
    </row>
    <row r="911" spans="1:25">
      <c r="A911" t="s">
        <v>5474</v>
      </c>
      <c r="B911" t="s">
        <v>5475</v>
      </c>
      <c r="C911" t="s">
        <v>5476</v>
      </c>
      <c r="D911" t="s">
        <v>2238</v>
      </c>
      <c r="E911">
        <v>116</v>
      </c>
      <c r="F911" t="s">
        <v>5328</v>
      </c>
      <c r="G911" t="s">
        <v>5329</v>
      </c>
      <c r="H911" t="s">
        <v>159</v>
      </c>
      <c r="I911">
        <v>50</v>
      </c>
      <c r="J911">
        <v>0</v>
      </c>
      <c r="K911">
        <v>1</v>
      </c>
      <c r="L911">
        <v>0</v>
      </c>
      <c r="M911">
        <v>0</v>
      </c>
      <c r="N911">
        <v>0</v>
      </c>
      <c r="O911">
        <v>0</v>
      </c>
      <c r="Q911" t="s">
        <v>5329</v>
      </c>
      <c r="R911">
        <v>0</v>
      </c>
      <c r="S911">
        <v>0</v>
      </c>
      <c r="T911" t="s">
        <v>5003</v>
      </c>
      <c r="U911" t="s">
        <v>2221</v>
      </c>
      <c r="V911" t="s">
        <v>2235</v>
      </c>
      <c r="W911">
        <v>85</v>
      </c>
      <c r="X911">
        <v>1</v>
      </c>
      <c r="Y911" t="s">
        <v>5004</v>
      </c>
    </row>
    <row r="912" spans="1:25">
      <c r="A912" t="s">
        <v>5477</v>
      </c>
      <c r="B912" t="s">
        <v>5478</v>
      </c>
      <c r="C912" t="s">
        <v>2309</v>
      </c>
      <c r="D912" t="s">
        <v>5479</v>
      </c>
      <c r="E912">
        <v>68</v>
      </c>
      <c r="F912" t="s">
        <v>5328</v>
      </c>
      <c r="G912" t="s">
        <v>5329</v>
      </c>
      <c r="H912" t="s">
        <v>159</v>
      </c>
      <c r="I912">
        <v>50</v>
      </c>
      <c r="J912">
        <v>0</v>
      </c>
      <c r="K912">
        <v>1</v>
      </c>
      <c r="L912">
        <v>0</v>
      </c>
      <c r="M912">
        <v>0</v>
      </c>
      <c r="N912">
        <v>0</v>
      </c>
      <c r="O912">
        <v>0</v>
      </c>
      <c r="Q912" t="s">
        <v>5329</v>
      </c>
      <c r="R912">
        <v>0</v>
      </c>
      <c r="S912">
        <v>0</v>
      </c>
      <c r="T912" t="s">
        <v>5003</v>
      </c>
      <c r="U912" t="s">
        <v>2221</v>
      </c>
      <c r="V912" t="s">
        <v>2310</v>
      </c>
      <c r="W912">
        <v>40</v>
      </c>
      <c r="X912">
        <v>1</v>
      </c>
      <c r="Y912" t="s">
        <v>5004</v>
      </c>
    </row>
    <row r="913" spans="1:25">
      <c r="A913" t="s">
        <v>5480</v>
      </c>
      <c r="B913" t="s">
        <v>5481</v>
      </c>
      <c r="C913" t="s">
        <v>5482</v>
      </c>
      <c r="D913" t="s">
        <v>3615</v>
      </c>
      <c r="E913">
        <v>139</v>
      </c>
      <c r="F913" t="s">
        <v>5328</v>
      </c>
      <c r="G913" t="s">
        <v>5329</v>
      </c>
      <c r="H913" t="s">
        <v>159</v>
      </c>
      <c r="I913">
        <v>50</v>
      </c>
      <c r="J913">
        <v>0</v>
      </c>
      <c r="K913">
        <v>1</v>
      </c>
      <c r="L913">
        <v>0</v>
      </c>
      <c r="M913">
        <v>0</v>
      </c>
      <c r="N913">
        <v>0</v>
      </c>
      <c r="O913">
        <v>0</v>
      </c>
      <c r="Q913" t="s">
        <v>5329</v>
      </c>
      <c r="R913">
        <v>0</v>
      </c>
      <c r="S913">
        <v>0</v>
      </c>
      <c r="T913" t="s">
        <v>5003</v>
      </c>
      <c r="U913" t="s">
        <v>2221</v>
      </c>
      <c r="V913" t="s">
        <v>2137</v>
      </c>
      <c r="W913">
        <v>83</v>
      </c>
      <c r="X913">
        <v>1</v>
      </c>
      <c r="Y913" t="s">
        <v>5004</v>
      </c>
    </row>
    <row r="914" spans="1:25">
      <c r="A914" t="s">
        <v>5483</v>
      </c>
      <c r="B914" t="s">
        <v>5484</v>
      </c>
      <c r="C914" t="s">
        <v>2371</v>
      </c>
      <c r="D914" t="s">
        <v>2354</v>
      </c>
      <c r="E914">
        <v>49</v>
      </c>
      <c r="F914" t="s">
        <v>5328</v>
      </c>
      <c r="G914" t="s">
        <v>5329</v>
      </c>
      <c r="H914" t="s">
        <v>159</v>
      </c>
      <c r="I914">
        <v>50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Q914" t="s">
        <v>5329</v>
      </c>
      <c r="R914">
        <v>0</v>
      </c>
      <c r="S914">
        <v>0</v>
      </c>
      <c r="T914" t="s">
        <v>5003</v>
      </c>
      <c r="U914" t="s">
        <v>2221</v>
      </c>
      <c r="V914" t="s">
        <v>2370</v>
      </c>
      <c r="W914">
        <v>42</v>
      </c>
      <c r="X914">
        <v>1</v>
      </c>
      <c r="Y914" t="s">
        <v>5004</v>
      </c>
    </row>
    <row r="915" spans="1:25">
      <c r="A915" t="s">
        <v>5485</v>
      </c>
      <c r="B915" t="s">
        <v>5486</v>
      </c>
      <c r="C915" t="s">
        <v>5487</v>
      </c>
      <c r="D915" t="s">
        <v>2542</v>
      </c>
      <c r="E915">
        <v>92</v>
      </c>
      <c r="F915" t="s">
        <v>5328</v>
      </c>
      <c r="G915" t="s">
        <v>5329</v>
      </c>
      <c r="H915" t="s">
        <v>159</v>
      </c>
      <c r="I915">
        <v>50</v>
      </c>
      <c r="J915">
        <v>0</v>
      </c>
      <c r="K915">
        <v>1</v>
      </c>
      <c r="L915">
        <v>0</v>
      </c>
      <c r="M915">
        <v>0</v>
      </c>
      <c r="N915">
        <v>0</v>
      </c>
      <c r="O915">
        <v>0</v>
      </c>
      <c r="Q915" t="s">
        <v>5329</v>
      </c>
      <c r="R915">
        <v>0</v>
      </c>
      <c r="S915">
        <v>0</v>
      </c>
      <c r="T915" t="s">
        <v>5003</v>
      </c>
      <c r="U915" t="s">
        <v>2221</v>
      </c>
      <c r="V915" t="s">
        <v>2226</v>
      </c>
      <c r="W915">
        <v>52</v>
      </c>
      <c r="X915">
        <v>1</v>
      </c>
      <c r="Y915" t="s">
        <v>5004</v>
      </c>
    </row>
    <row r="916" spans="1:25">
      <c r="A916" t="s">
        <v>5488</v>
      </c>
      <c r="B916" t="s">
        <v>5489</v>
      </c>
      <c r="C916" t="s">
        <v>5490</v>
      </c>
      <c r="D916" t="s">
        <v>2332</v>
      </c>
      <c r="E916">
        <v>147</v>
      </c>
      <c r="F916" t="s">
        <v>5328</v>
      </c>
      <c r="G916" t="s">
        <v>5329</v>
      </c>
      <c r="H916" t="s">
        <v>159</v>
      </c>
      <c r="I916">
        <v>50</v>
      </c>
      <c r="J916">
        <v>0</v>
      </c>
      <c r="K916">
        <v>1</v>
      </c>
      <c r="L916">
        <v>0</v>
      </c>
      <c r="M916">
        <v>0</v>
      </c>
      <c r="N916">
        <v>0</v>
      </c>
      <c r="O916">
        <v>0</v>
      </c>
      <c r="Q916" t="s">
        <v>5329</v>
      </c>
      <c r="R916">
        <v>0</v>
      </c>
      <c r="S916">
        <v>0</v>
      </c>
      <c r="T916" t="s">
        <v>5003</v>
      </c>
      <c r="U916" t="s">
        <v>2221</v>
      </c>
      <c r="V916" t="s">
        <v>2307</v>
      </c>
      <c r="W916">
        <v>141</v>
      </c>
      <c r="X916">
        <v>1</v>
      </c>
      <c r="Y916" t="s">
        <v>5004</v>
      </c>
    </row>
    <row r="917" spans="1:25">
      <c r="A917" t="s">
        <v>5491</v>
      </c>
      <c r="B917" t="s">
        <v>5492</v>
      </c>
      <c r="C917" t="s">
        <v>5493</v>
      </c>
      <c r="D917" t="s">
        <v>5494</v>
      </c>
      <c r="E917">
        <v>142</v>
      </c>
      <c r="F917" t="s">
        <v>5328</v>
      </c>
      <c r="G917" t="s">
        <v>5329</v>
      </c>
      <c r="H917" t="s">
        <v>159</v>
      </c>
      <c r="I917">
        <v>50</v>
      </c>
      <c r="J917">
        <v>0</v>
      </c>
      <c r="K917">
        <v>1</v>
      </c>
      <c r="L917">
        <v>0</v>
      </c>
      <c r="M917">
        <v>0</v>
      </c>
      <c r="N917">
        <v>0</v>
      </c>
      <c r="O917">
        <v>0</v>
      </c>
      <c r="Q917" t="s">
        <v>5329</v>
      </c>
      <c r="R917">
        <v>0</v>
      </c>
      <c r="S917">
        <v>0</v>
      </c>
      <c r="T917" t="s">
        <v>5003</v>
      </c>
      <c r="U917" t="s">
        <v>2221</v>
      </c>
      <c r="V917" t="s">
        <v>2222</v>
      </c>
      <c r="W917">
        <v>55</v>
      </c>
      <c r="X917">
        <v>1</v>
      </c>
      <c r="Y917" t="s">
        <v>5004</v>
      </c>
    </row>
    <row r="918" spans="1:25">
      <c r="A918" t="s">
        <v>5495</v>
      </c>
      <c r="B918" t="s">
        <v>5496</v>
      </c>
      <c r="C918" t="s">
        <v>2374</v>
      </c>
      <c r="D918" t="s">
        <v>5497</v>
      </c>
      <c r="E918">
        <v>19</v>
      </c>
      <c r="F918" t="s">
        <v>5328</v>
      </c>
      <c r="G918" t="s">
        <v>5329</v>
      </c>
      <c r="H918" t="s">
        <v>159</v>
      </c>
      <c r="I918">
        <v>50</v>
      </c>
      <c r="J918">
        <v>0</v>
      </c>
      <c r="K918">
        <v>1</v>
      </c>
      <c r="L918">
        <v>0</v>
      </c>
      <c r="M918">
        <v>0</v>
      </c>
      <c r="N918">
        <v>0</v>
      </c>
      <c r="O918">
        <v>0</v>
      </c>
      <c r="Q918" t="s">
        <v>5329</v>
      </c>
      <c r="R918">
        <v>0</v>
      </c>
      <c r="S918">
        <v>0</v>
      </c>
      <c r="T918" t="s">
        <v>5003</v>
      </c>
      <c r="U918" t="s">
        <v>2221</v>
      </c>
      <c r="V918" t="s">
        <v>2137</v>
      </c>
      <c r="W918">
        <v>13</v>
      </c>
      <c r="X918">
        <v>1</v>
      </c>
      <c r="Y918" t="s">
        <v>5004</v>
      </c>
    </row>
    <row r="919" spans="1:25">
      <c r="A919" t="s">
        <v>5498</v>
      </c>
      <c r="B919" t="s">
        <v>5499</v>
      </c>
      <c r="C919" t="s">
        <v>5500</v>
      </c>
      <c r="D919" t="s">
        <v>5501</v>
      </c>
      <c r="E919">
        <v>178</v>
      </c>
      <c r="F919" t="s">
        <v>5328</v>
      </c>
      <c r="G919" t="s">
        <v>5329</v>
      </c>
      <c r="H919" t="s">
        <v>159</v>
      </c>
      <c r="I919">
        <v>50</v>
      </c>
      <c r="J919">
        <v>0</v>
      </c>
      <c r="K919">
        <v>1</v>
      </c>
      <c r="L919">
        <v>0</v>
      </c>
      <c r="M919">
        <v>0</v>
      </c>
      <c r="N919">
        <v>0</v>
      </c>
      <c r="O919">
        <v>0</v>
      </c>
      <c r="Q919" t="s">
        <v>5329</v>
      </c>
      <c r="R919">
        <v>0</v>
      </c>
      <c r="S919">
        <v>0</v>
      </c>
      <c r="T919" t="s">
        <v>5003</v>
      </c>
      <c r="U919" t="s">
        <v>2221</v>
      </c>
      <c r="V919" t="s">
        <v>2141</v>
      </c>
      <c r="W919">
        <v>122</v>
      </c>
      <c r="X919">
        <v>1</v>
      </c>
      <c r="Y919" t="s">
        <v>5004</v>
      </c>
    </row>
    <row r="920" spans="1:25">
      <c r="A920" t="s">
        <v>5502</v>
      </c>
      <c r="B920" t="s">
        <v>5503</v>
      </c>
      <c r="C920" t="s">
        <v>2156</v>
      </c>
      <c r="D920" t="s">
        <v>2458</v>
      </c>
      <c r="E920">
        <v>29</v>
      </c>
      <c r="F920" t="s">
        <v>5328</v>
      </c>
      <c r="G920" t="s">
        <v>5329</v>
      </c>
      <c r="H920" t="s">
        <v>159</v>
      </c>
      <c r="I920">
        <v>50</v>
      </c>
      <c r="J920">
        <v>0</v>
      </c>
      <c r="K920">
        <v>1</v>
      </c>
      <c r="L920">
        <v>0</v>
      </c>
      <c r="M920">
        <v>0</v>
      </c>
      <c r="N920">
        <v>0</v>
      </c>
      <c r="O920">
        <v>0</v>
      </c>
      <c r="Q920" t="s">
        <v>5329</v>
      </c>
      <c r="R920">
        <v>0</v>
      </c>
      <c r="S920">
        <v>0</v>
      </c>
      <c r="T920" t="s">
        <v>5003</v>
      </c>
      <c r="U920" t="s">
        <v>2221</v>
      </c>
      <c r="V920" t="s">
        <v>2140</v>
      </c>
      <c r="W920">
        <v>16</v>
      </c>
      <c r="X920">
        <v>1</v>
      </c>
      <c r="Y920" t="s">
        <v>5004</v>
      </c>
    </row>
    <row r="921" spans="1:25">
      <c r="A921" t="s">
        <v>5504</v>
      </c>
      <c r="B921" t="s">
        <v>5505</v>
      </c>
      <c r="C921" t="s">
        <v>5506</v>
      </c>
      <c r="D921" t="s">
        <v>2268</v>
      </c>
      <c r="E921">
        <v>147</v>
      </c>
      <c r="F921" t="s">
        <v>5328</v>
      </c>
      <c r="G921" t="s">
        <v>5329</v>
      </c>
      <c r="H921" t="s">
        <v>159</v>
      </c>
      <c r="I921">
        <v>50</v>
      </c>
      <c r="J921">
        <v>0</v>
      </c>
      <c r="K921">
        <v>1</v>
      </c>
      <c r="L921">
        <v>0</v>
      </c>
      <c r="M921">
        <v>0</v>
      </c>
      <c r="N921">
        <v>0</v>
      </c>
      <c r="O921">
        <v>0</v>
      </c>
      <c r="Q921" t="s">
        <v>5329</v>
      </c>
      <c r="R921">
        <v>0</v>
      </c>
      <c r="S921">
        <v>0</v>
      </c>
      <c r="T921" t="s">
        <v>5003</v>
      </c>
      <c r="U921" t="s">
        <v>2221</v>
      </c>
      <c r="V921" t="s">
        <v>2254</v>
      </c>
      <c r="W921">
        <v>96</v>
      </c>
      <c r="X921">
        <v>1</v>
      </c>
      <c r="Y921" t="s">
        <v>5004</v>
      </c>
    </row>
    <row r="922" spans="1:25">
      <c r="A922" t="s">
        <v>5507</v>
      </c>
      <c r="B922" t="s">
        <v>5508</v>
      </c>
      <c r="C922" t="s">
        <v>5509</v>
      </c>
      <c r="D922" t="s">
        <v>5510</v>
      </c>
      <c r="E922">
        <v>100</v>
      </c>
      <c r="F922" t="s">
        <v>5328</v>
      </c>
      <c r="G922" t="s">
        <v>5329</v>
      </c>
      <c r="H922" t="s">
        <v>159</v>
      </c>
      <c r="I922">
        <v>50</v>
      </c>
      <c r="J922">
        <v>0</v>
      </c>
      <c r="K922">
        <v>1</v>
      </c>
      <c r="L922">
        <v>0</v>
      </c>
      <c r="M922">
        <v>0</v>
      </c>
      <c r="N922">
        <v>0</v>
      </c>
      <c r="O922">
        <v>0</v>
      </c>
      <c r="Q922" t="s">
        <v>5329</v>
      </c>
      <c r="R922">
        <v>0</v>
      </c>
      <c r="S922">
        <v>0</v>
      </c>
      <c r="T922" t="s">
        <v>5003</v>
      </c>
      <c r="U922" t="s">
        <v>2221</v>
      </c>
      <c r="V922" t="s">
        <v>2303</v>
      </c>
      <c r="W922">
        <v>92</v>
      </c>
      <c r="X922">
        <v>1</v>
      </c>
      <c r="Y922" t="s">
        <v>5004</v>
      </c>
    </row>
    <row r="923" spans="1:25">
      <c r="A923" t="s">
        <v>5511</v>
      </c>
      <c r="B923" t="s">
        <v>5512</v>
      </c>
      <c r="C923" t="s">
        <v>5513</v>
      </c>
      <c r="D923" t="s">
        <v>5514</v>
      </c>
      <c r="E923">
        <v>105</v>
      </c>
      <c r="F923" t="s">
        <v>5328</v>
      </c>
      <c r="G923" t="s">
        <v>5329</v>
      </c>
      <c r="H923" t="s">
        <v>159</v>
      </c>
      <c r="I923">
        <v>50</v>
      </c>
      <c r="J923">
        <v>0</v>
      </c>
      <c r="K923">
        <v>1</v>
      </c>
      <c r="L923">
        <v>0</v>
      </c>
      <c r="M923">
        <v>0</v>
      </c>
      <c r="N923">
        <v>0</v>
      </c>
      <c r="O923">
        <v>0</v>
      </c>
      <c r="Q923" t="s">
        <v>5329</v>
      </c>
      <c r="R923">
        <v>0</v>
      </c>
      <c r="S923">
        <v>0</v>
      </c>
      <c r="T923" t="s">
        <v>5003</v>
      </c>
      <c r="U923" t="s">
        <v>2221</v>
      </c>
      <c r="V923" t="s">
        <v>2303</v>
      </c>
      <c r="W923">
        <v>83</v>
      </c>
      <c r="X923">
        <v>1</v>
      </c>
      <c r="Y923" t="s">
        <v>5004</v>
      </c>
    </row>
    <row r="924" spans="1:25">
      <c r="A924" t="s">
        <v>5515</v>
      </c>
      <c r="B924" t="s">
        <v>5516</v>
      </c>
      <c r="C924" t="s">
        <v>5517</v>
      </c>
      <c r="D924" t="s">
        <v>2238</v>
      </c>
      <c r="E924">
        <v>244</v>
      </c>
      <c r="F924" t="s">
        <v>5328</v>
      </c>
      <c r="G924" t="s">
        <v>5329</v>
      </c>
      <c r="H924" t="s">
        <v>159</v>
      </c>
      <c r="I924">
        <v>50</v>
      </c>
      <c r="J924">
        <v>0</v>
      </c>
      <c r="K924">
        <v>1</v>
      </c>
      <c r="L924">
        <v>0</v>
      </c>
      <c r="M924">
        <v>0</v>
      </c>
      <c r="N924">
        <v>0</v>
      </c>
      <c r="O924">
        <v>0</v>
      </c>
      <c r="Q924" t="s">
        <v>5329</v>
      </c>
      <c r="R924">
        <v>0</v>
      </c>
      <c r="S924">
        <v>0</v>
      </c>
      <c r="T924" t="s">
        <v>5003</v>
      </c>
      <c r="U924" t="s">
        <v>2221</v>
      </c>
      <c r="V924" t="s">
        <v>2235</v>
      </c>
      <c r="W924">
        <v>172</v>
      </c>
      <c r="X924">
        <v>1</v>
      </c>
      <c r="Y924" t="s">
        <v>5004</v>
      </c>
    </row>
    <row r="925" spans="1:25">
      <c r="A925" t="s">
        <v>5518</v>
      </c>
      <c r="B925" t="s">
        <v>5519</v>
      </c>
      <c r="C925" t="s">
        <v>5520</v>
      </c>
      <c r="D925" t="s">
        <v>2238</v>
      </c>
      <c r="E925">
        <v>129</v>
      </c>
      <c r="F925" t="s">
        <v>5328</v>
      </c>
      <c r="G925" t="s">
        <v>5329</v>
      </c>
      <c r="H925" t="s">
        <v>159</v>
      </c>
      <c r="I925">
        <v>50</v>
      </c>
      <c r="J925">
        <v>0</v>
      </c>
      <c r="K925">
        <v>1</v>
      </c>
      <c r="L925">
        <v>0</v>
      </c>
      <c r="M925">
        <v>0</v>
      </c>
      <c r="N925">
        <v>0</v>
      </c>
      <c r="O925">
        <v>0</v>
      </c>
      <c r="P925">
        <v>0</v>
      </c>
      <c r="Q925" t="s">
        <v>5329</v>
      </c>
      <c r="R925">
        <v>0</v>
      </c>
      <c r="S925">
        <v>0</v>
      </c>
      <c r="T925" t="s">
        <v>5003</v>
      </c>
      <c r="U925" t="s">
        <v>2221</v>
      </c>
      <c r="V925" t="s">
        <v>2235</v>
      </c>
      <c r="W925">
        <v>95</v>
      </c>
      <c r="X925">
        <v>1</v>
      </c>
      <c r="Y925" t="s">
        <v>5004</v>
      </c>
    </row>
    <row r="926" spans="1:25">
      <c r="A926" t="s">
        <v>5521</v>
      </c>
      <c r="B926" t="s">
        <v>5522</v>
      </c>
      <c r="C926" t="s">
        <v>2327</v>
      </c>
      <c r="D926" t="s">
        <v>2434</v>
      </c>
      <c r="E926">
        <v>224</v>
      </c>
      <c r="F926" t="s">
        <v>4693</v>
      </c>
      <c r="G926" t="s">
        <v>4694</v>
      </c>
      <c r="H926" t="s">
        <v>159</v>
      </c>
      <c r="I926">
        <v>50</v>
      </c>
      <c r="J926">
        <v>0</v>
      </c>
      <c r="K926">
        <v>1</v>
      </c>
      <c r="L926">
        <v>0</v>
      </c>
      <c r="M926">
        <v>0</v>
      </c>
      <c r="N926">
        <v>0</v>
      </c>
      <c r="O926">
        <v>0</v>
      </c>
      <c r="Q926" t="s">
        <v>4694</v>
      </c>
      <c r="R926">
        <v>0</v>
      </c>
      <c r="S926">
        <v>0</v>
      </c>
      <c r="T926" t="s">
        <v>5003</v>
      </c>
      <c r="U926" t="s">
        <v>2221</v>
      </c>
      <c r="V926" t="s">
        <v>2255</v>
      </c>
      <c r="W926">
        <v>141</v>
      </c>
      <c r="X926">
        <v>1</v>
      </c>
      <c r="Y926" t="s">
        <v>5004</v>
      </c>
    </row>
    <row r="927" spans="1:25">
      <c r="A927" t="s">
        <v>5523</v>
      </c>
      <c r="B927" t="s">
        <v>5524</v>
      </c>
      <c r="C927" t="s">
        <v>2314</v>
      </c>
      <c r="D927" t="s">
        <v>5525</v>
      </c>
      <c r="E927">
        <v>34</v>
      </c>
      <c r="F927" t="s">
        <v>4693</v>
      </c>
      <c r="G927" t="s">
        <v>4694</v>
      </c>
      <c r="H927" t="s">
        <v>159</v>
      </c>
      <c r="I927">
        <v>50</v>
      </c>
      <c r="J927">
        <v>0</v>
      </c>
      <c r="K927">
        <v>1</v>
      </c>
      <c r="L927">
        <v>0</v>
      </c>
      <c r="M927">
        <v>0</v>
      </c>
      <c r="N927">
        <v>0</v>
      </c>
      <c r="O927">
        <v>0</v>
      </c>
      <c r="Q927" t="s">
        <v>4694</v>
      </c>
      <c r="R927">
        <v>0</v>
      </c>
      <c r="S927">
        <v>0</v>
      </c>
      <c r="T927" t="s">
        <v>5003</v>
      </c>
      <c r="U927" t="s">
        <v>2221</v>
      </c>
      <c r="V927" t="s">
        <v>2310</v>
      </c>
      <c r="W927">
        <v>20</v>
      </c>
      <c r="X927">
        <v>1</v>
      </c>
      <c r="Y927" t="s">
        <v>5004</v>
      </c>
    </row>
    <row r="928" spans="1:25">
      <c r="A928" t="s">
        <v>5526</v>
      </c>
      <c r="B928" t="s">
        <v>5527</v>
      </c>
      <c r="C928" t="s">
        <v>2451</v>
      </c>
      <c r="D928" t="s">
        <v>2153</v>
      </c>
      <c r="E928">
        <v>197</v>
      </c>
      <c r="F928" t="s">
        <v>4693</v>
      </c>
      <c r="G928" t="s">
        <v>4694</v>
      </c>
      <c r="H928" t="s">
        <v>159</v>
      </c>
      <c r="I928">
        <v>50</v>
      </c>
      <c r="J928">
        <v>0</v>
      </c>
      <c r="K928">
        <v>1</v>
      </c>
      <c r="L928">
        <v>0</v>
      </c>
      <c r="M928">
        <v>0</v>
      </c>
      <c r="N928">
        <v>0</v>
      </c>
      <c r="O928">
        <v>0</v>
      </c>
      <c r="Q928" t="s">
        <v>4694</v>
      </c>
      <c r="R928">
        <v>0</v>
      </c>
      <c r="S928">
        <v>0</v>
      </c>
      <c r="T928" t="s">
        <v>5003</v>
      </c>
      <c r="U928" t="s">
        <v>2221</v>
      </c>
      <c r="V928" t="s">
        <v>2141</v>
      </c>
      <c r="W928">
        <v>127</v>
      </c>
      <c r="X928">
        <v>1</v>
      </c>
      <c r="Y928" t="s">
        <v>5004</v>
      </c>
    </row>
    <row r="929" spans="1:25">
      <c r="A929" t="s">
        <v>5528</v>
      </c>
      <c r="B929" t="s">
        <v>5529</v>
      </c>
      <c r="C929" t="s">
        <v>2357</v>
      </c>
      <c r="D929" t="s">
        <v>2627</v>
      </c>
      <c r="E929">
        <v>45</v>
      </c>
      <c r="F929" t="s">
        <v>4693</v>
      </c>
      <c r="G929" t="s">
        <v>4694</v>
      </c>
      <c r="H929" t="s">
        <v>159</v>
      </c>
      <c r="I929">
        <v>50</v>
      </c>
      <c r="J929">
        <v>0</v>
      </c>
      <c r="K929">
        <v>1</v>
      </c>
      <c r="L929">
        <v>0</v>
      </c>
      <c r="M929">
        <v>0</v>
      </c>
      <c r="N929">
        <v>0</v>
      </c>
      <c r="O929">
        <v>0</v>
      </c>
      <c r="Q929" t="s">
        <v>4694</v>
      </c>
      <c r="R929">
        <v>0</v>
      </c>
      <c r="S929">
        <v>0</v>
      </c>
      <c r="T929" t="s">
        <v>5003</v>
      </c>
      <c r="U929" t="s">
        <v>2221</v>
      </c>
      <c r="V929" t="s">
        <v>2226</v>
      </c>
      <c r="W929">
        <v>26</v>
      </c>
      <c r="X929">
        <v>1</v>
      </c>
      <c r="Y929" t="s">
        <v>5004</v>
      </c>
    </row>
    <row r="930" spans="1:25">
      <c r="A930" t="s">
        <v>5530</v>
      </c>
      <c r="B930" t="s">
        <v>5531</v>
      </c>
      <c r="C930" t="s">
        <v>2583</v>
      </c>
      <c r="D930" t="s">
        <v>2351</v>
      </c>
      <c r="E930">
        <v>181</v>
      </c>
      <c r="F930" t="s">
        <v>4693</v>
      </c>
      <c r="G930" t="s">
        <v>4694</v>
      </c>
      <c r="H930" t="s">
        <v>159</v>
      </c>
      <c r="I930">
        <v>50</v>
      </c>
      <c r="J930">
        <v>0</v>
      </c>
      <c r="K930">
        <v>1</v>
      </c>
      <c r="L930">
        <v>0</v>
      </c>
      <c r="M930">
        <v>0</v>
      </c>
      <c r="N930">
        <v>0</v>
      </c>
      <c r="O930">
        <v>0</v>
      </c>
      <c r="Q930" t="s">
        <v>4694</v>
      </c>
      <c r="R930">
        <v>0</v>
      </c>
      <c r="S930">
        <v>0</v>
      </c>
      <c r="T930" t="s">
        <v>5003</v>
      </c>
      <c r="U930" t="s">
        <v>2221</v>
      </c>
      <c r="V930" t="s">
        <v>2255</v>
      </c>
      <c r="W930">
        <v>114</v>
      </c>
      <c r="X930">
        <v>1</v>
      </c>
      <c r="Y930" t="s">
        <v>5004</v>
      </c>
    </row>
    <row r="931" spans="1:25">
      <c r="A931" t="s">
        <v>5532</v>
      </c>
      <c r="B931" t="s">
        <v>5533</v>
      </c>
      <c r="C931" t="s">
        <v>2317</v>
      </c>
      <c r="D931" t="s">
        <v>5534</v>
      </c>
      <c r="E931">
        <v>17</v>
      </c>
      <c r="F931" t="s">
        <v>4693</v>
      </c>
      <c r="G931" t="s">
        <v>4694</v>
      </c>
      <c r="H931" t="s">
        <v>159</v>
      </c>
      <c r="I931">
        <v>50</v>
      </c>
      <c r="J931">
        <v>0</v>
      </c>
      <c r="K931">
        <v>1</v>
      </c>
      <c r="L931">
        <v>0</v>
      </c>
      <c r="M931">
        <v>0</v>
      </c>
      <c r="N931">
        <v>0</v>
      </c>
      <c r="O931">
        <v>0</v>
      </c>
      <c r="Q931" t="s">
        <v>4694</v>
      </c>
      <c r="R931">
        <v>0</v>
      </c>
      <c r="S931">
        <v>0</v>
      </c>
      <c r="T931" t="s">
        <v>5003</v>
      </c>
      <c r="U931" t="s">
        <v>2221</v>
      </c>
      <c r="V931" t="s">
        <v>2305</v>
      </c>
      <c r="W931">
        <v>10</v>
      </c>
      <c r="X931">
        <v>1</v>
      </c>
      <c r="Y931" t="s">
        <v>5004</v>
      </c>
    </row>
    <row r="932" spans="1:25">
      <c r="A932" t="s">
        <v>5535</v>
      </c>
      <c r="B932" t="s">
        <v>5536</v>
      </c>
      <c r="C932" t="s">
        <v>5537</v>
      </c>
      <c r="D932" t="s">
        <v>5538</v>
      </c>
      <c r="E932">
        <v>0</v>
      </c>
      <c r="F932" t="s">
        <v>4693</v>
      </c>
      <c r="G932" t="s">
        <v>4694</v>
      </c>
      <c r="H932" t="s">
        <v>159</v>
      </c>
      <c r="I932">
        <v>45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 t="s">
        <v>4694</v>
      </c>
      <c r="R932">
        <v>0</v>
      </c>
      <c r="S932">
        <v>0</v>
      </c>
      <c r="T932" t="s">
        <v>5382</v>
      </c>
      <c r="U932" t="s">
        <v>2221</v>
      </c>
      <c r="V932" t="s">
        <v>2303</v>
      </c>
      <c r="W932">
        <v>0</v>
      </c>
      <c r="X932">
        <v>0</v>
      </c>
      <c r="Y932" t="s">
        <v>5004</v>
      </c>
    </row>
    <row r="933" spans="1:25">
      <c r="A933" t="s">
        <v>5539</v>
      </c>
      <c r="B933" t="s">
        <v>5540</v>
      </c>
      <c r="C933" t="s">
        <v>2400</v>
      </c>
      <c r="D933" t="s">
        <v>2561</v>
      </c>
      <c r="E933">
        <v>43</v>
      </c>
      <c r="F933" t="s">
        <v>4693</v>
      </c>
      <c r="G933" t="s">
        <v>4694</v>
      </c>
      <c r="H933" t="s">
        <v>159</v>
      </c>
      <c r="I933">
        <v>50</v>
      </c>
      <c r="J933">
        <v>1</v>
      </c>
      <c r="K933">
        <v>1</v>
      </c>
      <c r="L933">
        <v>0</v>
      </c>
      <c r="M933">
        <v>0</v>
      </c>
      <c r="N933">
        <v>0</v>
      </c>
      <c r="O933">
        <v>1</v>
      </c>
      <c r="Q933" t="s">
        <v>4694</v>
      </c>
      <c r="R933">
        <v>0</v>
      </c>
      <c r="S933">
        <v>0</v>
      </c>
      <c r="T933" t="s">
        <v>5003</v>
      </c>
      <c r="U933" t="s">
        <v>2221</v>
      </c>
      <c r="V933" t="s">
        <v>2370</v>
      </c>
      <c r="W933">
        <v>32</v>
      </c>
      <c r="X933">
        <v>1</v>
      </c>
      <c r="Y933" t="s">
        <v>5004</v>
      </c>
    </row>
    <row r="934" spans="1:25">
      <c r="A934" t="s">
        <v>5541</v>
      </c>
      <c r="B934" t="s">
        <v>5542</v>
      </c>
      <c r="C934" t="s">
        <v>2314</v>
      </c>
      <c r="D934" t="s">
        <v>5543</v>
      </c>
      <c r="E934">
        <v>34</v>
      </c>
      <c r="F934" t="s">
        <v>4693</v>
      </c>
      <c r="G934" t="s">
        <v>4694</v>
      </c>
      <c r="H934" t="s">
        <v>159</v>
      </c>
      <c r="I934">
        <v>50</v>
      </c>
      <c r="J934">
        <v>0</v>
      </c>
      <c r="K934">
        <v>1</v>
      </c>
      <c r="L934">
        <v>0</v>
      </c>
      <c r="M934">
        <v>0</v>
      </c>
      <c r="N934">
        <v>0</v>
      </c>
      <c r="O934">
        <v>0</v>
      </c>
      <c r="Q934" t="s">
        <v>4694</v>
      </c>
      <c r="R934">
        <v>0</v>
      </c>
      <c r="S934">
        <v>0</v>
      </c>
      <c r="T934" t="s">
        <v>5003</v>
      </c>
      <c r="U934" t="s">
        <v>2221</v>
      </c>
      <c r="V934" t="s">
        <v>2310</v>
      </c>
      <c r="W934">
        <v>20</v>
      </c>
      <c r="X934">
        <v>1</v>
      </c>
      <c r="Y934" t="s">
        <v>5004</v>
      </c>
    </row>
    <row r="935" spans="1:25">
      <c r="A935" t="s">
        <v>5544</v>
      </c>
      <c r="B935" t="s">
        <v>5545</v>
      </c>
      <c r="C935" t="s">
        <v>4567</v>
      </c>
      <c r="D935" t="s">
        <v>5546</v>
      </c>
      <c r="E935">
        <v>135</v>
      </c>
      <c r="F935" t="s">
        <v>4693</v>
      </c>
      <c r="G935" t="s">
        <v>4694</v>
      </c>
      <c r="H935" t="s">
        <v>159</v>
      </c>
      <c r="I935">
        <v>50</v>
      </c>
      <c r="J935">
        <v>0</v>
      </c>
      <c r="K935">
        <v>1</v>
      </c>
      <c r="L935">
        <v>0</v>
      </c>
      <c r="M935">
        <v>0</v>
      </c>
      <c r="N935">
        <v>0</v>
      </c>
      <c r="O935">
        <v>0</v>
      </c>
      <c r="Q935" t="s">
        <v>4694</v>
      </c>
      <c r="R935">
        <v>0</v>
      </c>
      <c r="S935">
        <v>0</v>
      </c>
      <c r="T935" t="s">
        <v>5003</v>
      </c>
      <c r="U935" t="s">
        <v>2221</v>
      </c>
      <c r="V935" t="s">
        <v>2226</v>
      </c>
      <c r="W935">
        <v>78</v>
      </c>
      <c r="X935">
        <v>1</v>
      </c>
      <c r="Y935" t="s">
        <v>5004</v>
      </c>
    </row>
    <row r="936" spans="1:25">
      <c r="A936" t="s">
        <v>5547</v>
      </c>
      <c r="B936" t="s">
        <v>5548</v>
      </c>
      <c r="C936" t="s">
        <v>5549</v>
      </c>
      <c r="D936" t="s">
        <v>2803</v>
      </c>
      <c r="E936">
        <v>153</v>
      </c>
      <c r="F936" t="s">
        <v>4693</v>
      </c>
      <c r="G936" t="s">
        <v>4694</v>
      </c>
      <c r="H936" t="s">
        <v>159</v>
      </c>
      <c r="I936">
        <v>50</v>
      </c>
      <c r="J936">
        <v>0</v>
      </c>
      <c r="K936">
        <v>1</v>
      </c>
      <c r="L936">
        <v>0</v>
      </c>
      <c r="M936">
        <v>0</v>
      </c>
      <c r="N936">
        <v>0</v>
      </c>
      <c r="O936">
        <v>0</v>
      </c>
      <c r="Q936" t="s">
        <v>4694</v>
      </c>
      <c r="R936">
        <v>0</v>
      </c>
      <c r="S936">
        <v>0</v>
      </c>
      <c r="T936" t="s">
        <v>5003</v>
      </c>
      <c r="U936" t="s">
        <v>2221</v>
      </c>
      <c r="V936" t="s">
        <v>2141</v>
      </c>
      <c r="W936">
        <v>89</v>
      </c>
      <c r="X936">
        <v>1</v>
      </c>
      <c r="Y936" t="s">
        <v>5004</v>
      </c>
    </row>
    <row r="937" spans="1:25">
      <c r="A937" t="s">
        <v>5550</v>
      </c>
      <c r="B937" t="s">
        <v>5551</v>
      </c>
      <c r="C937" t="s">
        <v>2814</v>
      </c>
      <c r="D937" t="s">
        <v>2815</v>
      </c>
      <c r="E937">
        <v>182</v>
      </c>
      <c r="F937" t="s">
        <v>4693</v>
      </c>
      <c r="G937" t="s">
        <v>4694</v>
      </c>
      <c r="H937" t="s">
        <v>159</v>
      </c>
      <c r="I937">
        <v>50</v>
      </c>
      <c r="J937">
        <v>0</v>
      </c>
      <c r="K937">
        <v>1</v>
      </c>
      <c r="L937">
        <v>0</v>
      </c>
      <c r="M937">
        <v>0</v>
      </c>
      <c r="N937">
        <v>0</v>
      </c>
      <c r="O937">
        <v>0</v>
      </c>
      <c r="Q937" t="s">
        <v>4694</v>
      </c>
      <c r="R937">
        <v>0</v>
      </c>
      <c r="S937">
        <v>0</v>
      </c>
      <c r="T937" t="s">
        <v>5003</v>
      </c>
      <c r="U937" t="s">
        <v>2221</v>
      </c>
      <c r="V937" t="s">
        <v>2141</v>
      </c>
      <c r="W937">
        <v>130</v>
      </c>
      <c r="X937">
        <v>1</v>
      </c>
      <c r="Y937" t="s">
        <v>5004</v>
      </c>
    </row>
    <row r="938" spans="1:25">
      <c r="A938" t="s">
        <v>5552</v>
      </c>
      <c r="B938" t="s">
        <v>5553</v>
      </c>
      <c r="C938" t="s">
        <v>5554</v>
      </c>
      <c r="D938" t="s">
        <v>2496</v>
      </c>
      <c r="E938">
        <v>132</v>
      </c>
      <c r="F938" t="s">
        <v>4693</v>
      </c>
      <c r="G938" t="s">
        <v>4694</v>
      </c>
      <c r="H938" t="s">
        <v>159</v>
      </c>
      <c r="I938">
        <v>50</v>
      </c>
      <c r="J938">
        <v>0</v>
      </c>
      <c r="K938">
        <v>1</v>
      </c>
      <c r="L938">
        <v>0</v>
      </c>
      <c r="M938">
        <v>0</v>
      </c>
      <c r="N938">
        <v>0</v>
      </c>
      <c r="O938">
        <v>0</v>
      </c>
      <c r="Q938" t="s">
        <v>4694</v>
      </c>
      <c r="R938">
        <v>0</v>
      </c>
      <c r="S938">
        <v>0</v>
      </c>
      <c r="T938" t="s">
        <v>5003</v>
      </c>
      <c r="U938" t="s">
        <v>2221</v>
      </c>
      <c r="V938" t="s">
        <v>2254</v>
      </c>
      <c r="W938">
        <v>90</v>
      </c>
      <c r="X938">
        <v>1</v>
      </c>
      <c r="Y938" t="s">
        <v>5004</v>
      </c>
    </row>
    <row r="939" spans="1:25">
      <c r="A939" t="s">
        <v>5555</v>
      </c>
      <c r="B939" t="s">
        <v>5556</v>
      </c>
      <c r="C939" t="s">
        <v>5557</v>
      </c>
      <c r="D939" t="s">
        <v>5558</v>
      </c>
      <c r="E939">
        <v>228</v>
      </c>
      <c r="F939" t="s">
        <v>4693</v>
      </c>
      <c r="G939" t="s">
        <v>4694</v>
      </c>
      <c r="H939" t="s">
        <v>159</v>
      </c>
      <c r="I939">
        <v>50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 t="s">
        <v>4694</v>
      </c>
      <c r="R939">
        <v>0</v>
      </c>
      <c r="S939">
        <v>0</v>
      </c>
      <c r="T939" t="s">
        <v>5003</v>
      </c>
      <c r="U939" t="s">
        <v>2221</v>
      </c>
      <c r="V939" t="s">
        <v>2235</v>
      </c>
      <c r="W939">
        <v>160</v>
      </c>
      <c r="X939">
        <v>1</v>
      </c>
      <c r="Y939" t="s">
        <v>5004</v>
      </c>
    </row>
    <row r="940" spans="1:25">
      <c r="A940" t="s">
        <v>5559</v>
      </c>
      <c r="B940" t="s">
        <v>5560</v>
      </c>
      <c r="C940" t="s">
        <v>5561</v>
      </c>
      <c r="D940" t="s">
        <v>2315</v>
      </c>
      <c r="E940">
        <v>93</v>
      </c>
      <c r="F940" t="s">
        <v>4693</v>
      </c>
      <c r="G940" t="s">
        <v>4694</v>
      </c>
      <c r="H940" t="s">
        <v>159</v>
      </c>
      <c r="I940">
        <v>50</v>
      </c>
      <c r="J940">
        <v>0</v>
      </c>
      <c r="K940">
        <v>1</v>
      </c>
      <c r="L940">
        <v>0</v>
      </c>
      <c r="M940">
        <v>0</v>
      </c>
      <c r="N940">
        <v>0</v>
      </c>
      <c r="O940">
        <v>0</v>
      </c>
      <c r="Q940" t="s">
        <v>4694</v>
      </c>
      <c r="R940">
        <v>0</v>
      </c>
      <c r="S940">
        <v>0</v>
      </c>
      <c r="T940" t="s">
        <v>5003</v>
      </c>
      <c r="U940" t="s">
        <v>2221</v>
      </c>
      <c r="V940" t="s">
        <v>2303</v>
      </c>
      <c r="W940">
        <v>79</v>
      </c>
      <c r="X940">
        <v>1</v>
      </c>
      <c r="Y940" t="s">
        <v>5004</v>
      </c>
    </row>
    <row r="941" spans="1:25">
      <c r="A941" t="s">
        <v>5562</v>
      </c>
      <c r="B941" t="s">
        <v>5563</v>
      </c>
      <c r="C941" t="s">
        <v>2481</v>
      </c>
      <c r="D941" t="s">
        <v>5564</v>
      </c>
      <c r="E941">
        <v>106</v>
      </c>
      <c r="F941" t="s">
        <v>4693</v>
      </c>
      <c r="G941" t="s">
        <v>4694</v>
      </c>
      <c r="H941" t="s">
        <v>159</v>
      </c>
      <c r="I941">
        <v>50</v>
      </c>
      <c r="J941">
        <v>0</v>
      </c>
      <c r="K941">
        <v>1</v>
      </c>
      <c r="L941">
        <v>0</v>
      </c>
      <c r="M941">
        <v>0</v>
      </c>
      <c r="N941">
        <v>0</v>
      </c>
      <c r="O941">
        <v>0</v>
      </c>
      <c r="Q941" t="s">
        <v>4694</v>
      </c>
      <c r="R941">
        <v>0</v>
      </c>
      <c r="S941">
        <v>0</v>
      </c>
      <c r="T941" t="s">
        <v>5003</v>
      </c>
      <c r="U941" t="s">
        <v>2221</v>
      </c>
      <c r="V941" t="s">
        <v>2255</v>
      </c>
      <c r="W941">
        <v>73</v>
      </c>
      <c r="X941">
        <v>1</v>
      </c>
      <c r="Y941" t="s">
        <v>5004</v>
      </c>
    </row>
    <row r="942" spans="1:25">
      <c r="A942" t="s">
        <v>5565</v>
      </c>
      <c r="B942" t="s">
        <v>5566</v>
      </c>
      <c r="C942" t="s">
        <v>2528</v>
      </c>
      <c r="D942" t="s">
        <v>2579</v>
      </c>
      <c r="E942">
        <v>138</v>
      </c>
      <c r="F942" t="s">
        <v>4693</v>
      </c>
      <c r="G942" t="s">
        <v>4694</v>
      </c>
      <c r="H942" t="s">
        <v>159</v>
      </c>
      <c r="I942">
        <v>50</v>
      </c>
      <c r="J942">
        <v>0</v>
      </c>
      <c r="K942">
        <v>1</v>
      </c>
      <c r="L942">
        <v>0</v>
      </c>
      <c r="M942">
        <v>0</v>
      </c>
      <c r="N942">
        <v>0</v>
      </c>
      <c r="O942">
        <v>0</v>
      </c>
      <c r="Q942" t="s">
        <v>4694</v>
      </c>
      <c r="R942">
        <v>0</v>
      </c>
      <c r="S942">
        <v>0</v>
      </c>
      <c r="T942" t="s">
        <v>5003</v>
      </c>
      <c r="U942" t="s">
        <v>2221</v>
      </c>
      <c r="V942" t="s">
        <v>2255</v>
      </c>
      <c r="W942">
        <v>90</v>
      </c>
      <c r="X942">
        <v>1</v>
      </c>
      <c r="Y942" t="s">
        <v>5004</v>
      </c>
    </row>
    <row r="943" spans="1:25">
      <c r="A943" t="s">
        <v>5567</v>
      </c>
      <c r="B943" t="s">
        <v>5568</v>
      </c>
      <c r="C943" t="s">
        <v>2151</v>
      </c>
      <c r="D943" t="s">
        <v>2607</v>
      </c>
      <c r="E943">
        <v>58</v>
      </c>
      <c r="F943" t="s">
        <v>5328</v>
      </c>
      <c r="G943" t="s">
        <v>5329</v>
      </c>
      <c r="H943" t="s">
        <v>159</v>
      </c>
      <c r="I943">
        <v>50</v>
      </c>
      <c r="J943">
        <v>0</v>
      </c>
      <c r="K943">
        <v>1</v>
      </c>
      <c r="L943">
        <v>0</v>
      </c>
      <c r="M943">
        <v>0</v>
      </c>
      <c r="N943">
        <v>0</v>
      </c>
      <c r="O943">
        <v>0</v>
      </c>
      <c r="Q943" t="s">
        <v>5329</v>
      </c>
      <c r="R943">
        <v>0</v>
      </c>
      <c r="S943">
        <v>0</v>
      </c>
      <c r="T943" t="s">
        <v>5003</v>
      </c>
      <c r="U943" t="s">
        <v>2221</v>
      </c>
      <c r="V943" t="s">
        <v>2140</v>
      </c>
      <c r="W943">
        <v>32</v>
      </c>
      <c r="X943">
        <v>1</v>
      </c>
      <c r="Y943" t="s">
        <v>5004</v>
      </c>
    </row>
    <row r="944" spans="1:25">
      <c r="A944" t="s">
        <v>5569</v>
      </c>
      <c r="B944" t="s">
        <v>5570</v>
      </c>
      <c r="C944" t="s">
        <v>5571</v>
      </c>
      <c r="D944" t="s">
        <v>5572</v>
      </c>
      <c r="E944">
        <v>1</v>
      </c>
      <c r="F944" t="s">
        <v>3809</v>
      </c>
      <c r="G944" t="s">
        <v>3810</v>
      </c>
      <c r="H944" t="s">
        <v>158</v>
      </c>
      <c r="I944">
        <v>50</v>
      </c>
      <c r="J944">
        <v>0</v>
      </c>
      <c r="K944">
        <v>1</v>
      </c>
      <c r="L944">
        <v>0</v>
      </c>
      <c r="M944">
        <v>0</v>
      </c>
      <c r="N944">
        <v>0</v>
      </c>
      <c r="O944">
        <v>0</v>
      </c>
      <c r="P944">
        <v>0</v>
      </c>
      <c r="Q944" t="s">
        <v>3810</v>
      </c>
      <c r="R944">
        <v>0</v>
      </c>
      <c r="S944">
        <v>0</v>
      </c>
      <c r="T944" t="s">
        <v>5382</v>
      </c>
      <c r="U944" t="s">
        <v>2221</v>
      </c>
      <c r="V944" t="s">
        <v>2142</v>
      </c>
      <c r="W944">
        <v>0</v>
      </c>
      <c r="X944">
        <v>0</v>
      </c>
      <c r="Y944" t="s">
        <v>3865</v>
      </c>
    </row>
    <row r="945" spans="1:25">
      <c r="A945" t="s">
        <v>5573</v>
      </c>
      <c r="B945" t="s">
        <v>5574</v>
      </c>
      <c r="C945" t="s">
        <v>3249</v>
      </c>
      <c r="D945" t="s">
        <v>2273</v>
      </c>
      <c r="E945">
        <v>0</v>
      </c>
      <c r="F945" t="s">
        <v>3809</v>
      </c>
      <c r="G945" t="s">
        <v>3810</v>
      </c>
      <c r="H945" t="s">
        <v>158</v>
      </c>
      <c r="I945">
        <v>60</v>
      </c>
      <c r="J945">
        <v>0</v>
      </c>
      <c r="K945">
        <v>0</v>
      </c>
      <c r="L945">
        <v>1</v>
      </c>
      <c r="M945">
        <v>0</v>
      </c>
      <c r="N945">
        <v>0</v>
      </c>
      <c r="O945">
        <v>0</v>
      </c>
      <c r="P945">
        <v>1</v>
      </c>
      <c r="Q945" t="s">
        <v>3810</v>
      </c>
      <c r="R945">
        <v>0</v>
      </c>
      <c r="S945">
        <v>0</v>
      </c>
      <c r="T945" t="s">
        <v>5382</v>
      </c>
      <c r="U945" t="s">
        <v>2221</v>
      </c>
      <c r="V945" t="s">
        <v>2136</v>
      </c>
      <c r="W945">
        <v>1</v>
      </c>
      <c r="X945">
        <v>0</v>
      </c>
      <c r="Y945" t="s">
        <v>3865</v>
      </c>
    </row>
    <row r="946" spans="1:25">
      <c r="A946" t="s">
        <v>5575</v>
      </c>
      <c r="B946" t="s">
        <v>5576</v>
      </c>
      <c r="C946" t="s">
        <v>5577</v>
      </c>
      <c r="D946" t="s">
        <v>5578</v>
      </c>
      <c r="E946">
        <v>232</v>
      </c>
      <c r="F946" t="s">
        <v>3809</v>
      </c>
      <c r="G946" t="s">
        <v>3810</v>
      </c>
      <c r="H946" t="s">
        <v>158</v>
      </c>
      <c r="I946">
        <v>50</v>
      </c>
      <c r="J946">
        <v>0</v>
      </c>
      <c r="K946">
        <v>1</v>
      </c>
      <c r="L946">
        <v>0</v>
      </c>
      <c r="M946">
        <v>0</v>
      </c>
      <c r="N946">
        <v>0</v>
      </c>
      <c r="O946">
        <v>0</v>
      </c>
      <c r="Q946" t="s">
        <v>3810</v>
      </c>
      <c r="R946">
        <v>0</v>
      </c>
      <c r="S946">
        <v>0</v>
      </c>
      <c r="T946" t="s">
        <v>5003</v>
      </c>
      <c r="U946" t="s">
        <v>2221</v>
      </c>
      <c r="V946" t="s">
        <v>2303</v>
      </c>
      <c r="W946">
        <v>204</v>
      </c>
      <c r="X946">
        <v>1</v>
      </c>
      <c r="Y946" t="s">
        <v>3865</v>
      </c>
    </row>
    <row r="947" spans="1:25">
      <c r="A947" t="s">
        <v>5579</v>
      </c>
      <c r="B947" t="s">
        <v>5580</v>
      </c>
      <c r="C947" t="s">
        <v>2402</v>
      </c>
      <c r="D947" t="s">
        <v>5581</v>
      </c>
      <c r="E947">
        <v>68</v>
      </c>
      <c r="F947" t="s">
        <v>5278</v>
      </c>
      <c r="G947" t="s">
        <v>5279</v>
      </c>
      <c r="H947" t="s">
        <v>160</v>
      </c>
      <c r="I947">
        <v>50</v>
      </c>
      <c r="J947">
        <v>0</v>
      </c>
      <c r="K947">
        <v>1</v>
      </c>
      <c r="L947">
        <v>0</v>
      </c>
      <c r="M947">
        <v>0</v>
      </c>
      <c r="N947">
        <v>0</v>
      </c>
      <c r="O947">
        <v>0</v>
      </c>
      <c r="Q947" t="s">
        <v>5279</v>
      </c>
      <c r="R947">
        <v>0</v>
      </c>
      <c r="S947">
        <v>0</v>
      </c>
      <c r="T947" t="s">
        <v>5003</v>
      </c>
      <c r="U947" t="s">
        <v>2221</v>
      </c>
      <c r="V947" t="s">
        <v>2254</v>
      </c>
      <c r="W947">
        <v>47</v>
      </c>
      <c r="X947">
        <v>1</v>
      </c>
      <c r="Y947" t="s">
        <v>5005</v>
      </c>
    </row>
    <row r="948" spans="1:25">
      <c r="A948" t="s">
        <v>5582</v>
      </c>
      <c r="B948" t="s">
        <v>5583</v>
      </c>
      <c r="C948" t="s">
        <v>2309</v>
      </c>
      <c r="D948" t="s">
        <v>5581</v>
      </c>
      <c r="E948">
        <v>68</v>
      </c>
      <c r="F948" t="s">
        <v>5278</v>
      </c>
      <c r="G948" t="s">
        <v>5279</v>
      </c>
      <c r="H948" t="s">
        <v>160</v>
      </c>
      <c r="I948">
        <v>50</v>
      </c>
      <c r="J948">
        <v>0</v>
      </c>
      <c r="K948">
        <v>1</v>
      </c>
      <c r="L948">
        <v>0</v>
      </c>
      <c r="M948">
        <v>0</v>
      </c>
      <c r="N948">
        <v>0</v>
      </c>
      <c r="O948">
        <v>0</v>
      </c>
      <c r="Q948" t="s">
        <v>5279</v>
      </c>
      <c r="R948">
        <v>0</v>
      </c>
      <c r="S948">
        <v>0</v>
      </c>
      <c r="T948" t="s">
        <v>5003</v>
      </c>
      <c r="U948" t="s">
        <v>2221</v>
      </c>
      <c r="V948" t="s">
        <v>2310</v>
      </c>
      <c r="W948">
        <v>40</v>
      </c>
      <c r="X948">
        <v>1</v>
      </c>
      <c r="Y948" t="s">
        <v>5005</v>
      </c>
    </row>
    <row r="949" spans="1:25">
      <c r="A949" t="s">
        <v>5584</v>
      </c>
      <c r="B949" t="s">
        <v>5585</v>
      </c>
      <c r="C949" t="s">
        <v>5586</v>
      </c>
      <c r="D949" t="s">
        <v>5587</v>
      </c>
      <c r="E949">
        <v>23</v>
      </c>
      <c r="F949" t="s">
        <v>5278</v>
      </c>
      <c r="G949" t="s">
        <v>5279</v>
      </c>
      <c r="H949" t="s">
        <v>160</v>
      </c>
      <c r="I949">
        <v>50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Q949" t="s">
        <v>5279</v>
      </c>
      <c r="R949">
        <v>0</v>
      </c>
      <c r="S949">
        <v>0</v>
      </c>
      <c r="T949" t="s">
        <v>5003</v>
      </c>
      <c r="U949" t="s">
        <v>2221</v>
      </c>
      <c r="V949" t="s">
        <v>2307</v>
      </c>
      <c r="W949">
        <v>12</v>
      </c>
      <c r="X949">
        <v>1</v>
      </c>
      <c r="Y949" t="s">
        <v>5005</v>
      </c>
    </row>
    <row r="950" spans="1:25">
      <c r="A950" t="s">
        <v>5588</v>
      </c>
      <c r="B950" t="s">
        <v>5589</v>
      </c>
      <c r="C950" t="s">
        <v>2159</v>
      </c>
      <c r="D950" t="s">
        <v>5590</v>
      </c>
      <c r="E950">
        <v>90</v>
      </c>
      <c r="F950" t="s">
        <v>5278</v>
      </c>
      <c r="G950" t="s">
        <v>5279</v>
      </c>
      <c r="H950" t="s">
        <v>160</v>
      </c>
      <c r="I950">
        <v>50</v>
      </c>
      <c r="J950">
        <v>0</v>
      </c>
      <c r="K950">
        <v>1</v>
      </c>
      <c r="L950">
        <v>0</v>
      </c>
      <c r="M950">
        <v>0</v>
      </c>
      <c r="N950">
        <v>0</v>
      </c>
      <c r="O950">
        <v>0</v>
      </c>
      <c r="Q950" t="s">
        <v>5279</v>
      </c>
      <c r="R950">
        <v>0</v>
      </c>
      <c r="S950">
        <v>0</v>
      </c>
      <c r="T950" t="s">
        <v>5003</v>
      </c>
      <c r="U950" t="s">
        <v>2221</v>
      </c>
      <c r="V950" t="s">
        <v>2226</v>
      </c>
      <c r="W950">
        <v>52</v>
      </c>
      <c r="X950">
        <v>1</v>
      </c>
      <c r="Y950" t="s">
        <v>5005</v>
      </c>
    </row>
    <row r="951" spans="1:25">
      <c r="A951" t="s">
        <v>5591</v>
      </c>
      <c r="B951" t="s">
        <v>5592</v>
      </c>
      <c r="C951" t="s">
        <v>2417</v>
      </c>
      <c r="D951" t="s">
        <v>5593</v>
      </c>
      <c r="E951">
        <v>91</v>
      </c>
      <c r="F951" t="s">
        <v>5278</v>
      </c>
      <c r="G951" t="s">
        <v>5279</v>
      </c>
      <c r="H951" t="s">
        <v>160</v>
      </c>
      <c r="I951">
        <v>50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Q951" t="s">
        <v>5279</v>
      </c>
      <c r="R951">
        <v>0</v>
      </c>
      <c r="S951">
        <v>0</v>
      </c>
      <c r="T951" t="s">
        <v>5003</v>
      </c>
      <c r="U951" t="s">
        <v>2221</v>
      </c>
      <c r="V951" t="s">
        <v>2364</v>
      </c>
      <c r="W951">
        <v>51</v>
      </c>
      <c r="X951">
        <v>1</v>
      </c>
      <c r="Y951" t="s">
        <v>5005</v>
      </c>
    </row>
    <row r="952" spans="1:25">
      <c r="A952" t="s">
        <v>5594</v>
      </c>
      <c r="B952" t="s">
        <v>5595</v>
      </c>
      <c r="C952" t="s">
        <v>5596</v>
      </c>
      <c r="D952" t="s">
        <v>5597</v>
      </c>
      <c r="E952">
        <v>86</v>
      </c>
      <c r="F952" t="s">
        <v>5278</v>
      </c>
      <c r="G952" t="s">
        <v>5279</v>
      </c>
      <c r="H952" t="s">
        <v>160</v>
      </c>
      <c r="I952">
        <v>50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Q952" t="s">
        <v>5279</v>
      </c>
      <c r="R952">
        <v>0</v>
      </c>
      <c r="S952">
        <v>0</v>
      </c>
      <c r="T952" t="s">
        <v>5003</v>
      </c>
      <c r="U952" t="s">
        <v>2221</v>
      </c>
      <c r="V952" t="s">
        <v>2254</v>
      </c>
      <c r="W952">
        <v>54</v>
      </c>
      <c r="X952">
        <v>1</v>
      </c>
      <c r="Y952" t="s">
        <v>5005</v>
      </c>
    </row>
    <row r="953" spans="1:25">
      <c r="A953" t="s">
        <v>5598</v>
      </c>
      <c r="B953" t="s">
        <v>5599</v>
      </c>
      <c r="C953" t="s">
        <v>5600</v>
      </c>
      <c r="D953" t="s">
        <v>2513</v>
      </c>
      <c r="E953">
        <v>110</v>
      </c>
      <c r="F953" t="s">
        <v>5278</v>
      </c>
      <c r="G953" t="s">
        <v>5279</v>
      </c>
      <c r="H953" t="s">
        <v>160</v>
      </c>
      <c r="I953">
        <v>50</v>
      </c>
      <c r="J953">
        <v>0</v>
      </c>
      <c r="K953">
        <v>1</v>
      </c>
      <c r="L953">
        <v>0</v>
      </c>
      <c r="M953">
        <v>0</v>
      </c>
      <c r="N953">
        <v>0</v>
      </c>
      <c r="O953">
        <v>0</v>
      </c>
      <c r="Q953" t="s">
        <v>5279</v>
      </c>
      <c r="R953">
        <v>0</v>
      </c>
      <c r="S953">
        <v>0</v>
      </c>
      <c r="T953" t="s">
        <v>5003</v>
      </c>
      <c r="U953" t="s">
        <v>2221</v>
      </c>
      <c r="V953" t="s">
        <v>2136</v>
      </c>
      <c r="W953">
        <v>76</v>
      </c>
      <c r="X953">
        <v>1</v>
      </c>
      <c r="Y953" t="s">
        <v>5005</v>
      </c>
    </row>
    <row r="954" spans="1:25">
      <c r="A954" t="s">
        <v>5601</v>
      </c>
      <c r="B954" t="s">
        <v>5602</v>
      </c>
      <c r="C954" t="s">
        <v>5603</v>
      </c>
      <c r="D954" t="s">
        <v>5604</v>
      </c>
      <c r="E954">
        <v>149</v>
      </c>
      <c r="F954" t="s">
        <v>5278</v>
      </c>
      <c r="G954" t="s">
        <v>5279</v>
      </c>
      <c r="H954" t="s">
        <v>160</v>
      </c>
      <c r="I954">
        <v>50</v>
      </c>
      <c r="J954">
        <v>0</v>
      </c>
      <c r="K954">
        <v>1</v>
      </c>
      <c r="L954">
        <v>0</v>
      </c>
      <c r="M954">
        <v>0</v>
      </c>
      <c r="N954">
        <v>0</v>
      </c>
      <c r="O954">
        <v>0</v>
      </c>
      <c r="Q954" t="s">
        <v>5279</v>
      </c>
      <c r="R954">
        <v>0</v>
      </c>
      <c r="S954">
        <v>0</v>
      </c>
      <c r="T954" t="s">
        <v>5003</v>
      </c>
      <c r="U954" t="s">
        <v>2221</v>
      </c>
      <c r="V954" t="s">
        <v>2136</v>
      </c>
      <c r="W954">
        <v>112</v>
      </c>
      <c r="X954">
        <v>1</v>
      </c>
      <c r="Y954" t="s">
        <v>5005</v>
      </c>
    </row>
    <row r="955" spans="1:25">
      <c r="A955" t="s">
        <v>5605</v>
      </c>
      <c r="B955" t="s">
        <v>5606</v>
      </c>
      <c r="C955" t="s">
        <v>2400</v>
      </c>
      <c r="D955" t="s">
        <v>5607</v>
      </c>
      <c r="E955">
        <v>43</v>
      </c>
      <c r="F955" t="s">
        <v>5278</v>
      </c>
      <c r="G955" t="s">
        <v>5279</v>
      </c>
      <c r="H955" t="s">
        <v>160</v>
      </c>
      <c r="I955">
        <v>50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Q955" t="s">
        <v>5279</v>
      </c>
      <c r="R955">
        <v>0</v>
      </c>
      <c r="S955">
        <v>0</v>
      </c>
      <c r="T955" t="s">
        <v>5003</v>
      </c>
      <c r="U955" t="s">
        <v>2221</v>
      </c>
      <c r="V955" t="s">
        <v>2370</v>
      </c>
      <c r="W955">
        <v>32</v>
      </c>
      <c r="X955">
        <v>1</v>
      </c>
      <c r="Y955" t="s">
        <v>5005</v>
      </c>
    </row>
    <row r="956" spans="1:25">
      <c r="A956" t="s">
        <v>5608</v>
      </c>
      <c r="B956" t="s">
        <v>5609</v>
      </c>
      <c r="C956" t="s">
        <v>5610</v>
      </c>
      <c r="D956" t="s">
        <v>5611</v>
      </c>
      <c r="E956">
        <v>417</v>
      </c>
      <c r="F956" t="s">
        <v>5278</v>
      </c>
      <c r="G956" t="s">
        <v>5279</v>
      </c>
      <c r="H956" t="s">
        <v>160</v>
      </c>
      <c r="I956">
        <v>50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Q956" t="s">
        <v>5279</v>
      </c>
      <c r="R956">
        <v>0</v>
      </c>
      <c r="S956">
        <v>0</v>
      </c>
      <c r="T956" t="s">
        <v>5003</v>
      </c>
      <c r="U956" t="s">
        <v>2221</v>
      </c>
      <c r="V956" t="s">
        <v>2255</v>
      </c>
      <c r="W956">
        <v>255</v>
      </c>
      <c r="X956">
        <v>1</v>
      </c>
      <c r="Y956" t="s">
        <v>5005</v>
      </c>
    </row>
    <row r="957" spans="1:25">
      <c r="A957" t="s">
        <v>5612</v>
      </c>
      <c r="B957" t="s">
        <v>5613</v>
      </c>
      <c r="C957" t="s">
        <v>5614</v>
      </c>
      <c r="D957" t="s">
        <v>5615</v>
      </c>
      <c r="E957">
        <v>47</v>
      </c>
      <c r="F957" t="s">
        <v>5278</v>
      </c>
      <c r="G957" t="s">
        <v>5279</v>
      </c>
      <c r="H957" t="s">
        <v>160</v>
      </c>
      <c r="I957">
        <v>50</v>
      </c>
      <c r="J957">
        <v>0</v>
      </c>
      <c r="K957">
        <v>1</v>
      </c>
      <c r="L957">
        <v>0</v>
      </c>
      <c r="M957">
        <v>0</v>
      </c>
      <c r="N957">
        <v>0</v>
      </c>
      <c r="O957">
        <v>0</v>
      </c>
      <c r="Q957" t="s">
        <v>5279</v>
      </c>
      <c r="R957">
        <v>0</v>
      </c>
      <c r="S957">
        <v>0</v>
      </c>
      <c r="T957" t="s">
        <v>5003</v>
      </c>
      <c r="U957" t="s">
        <v>2221</v>
      </c>
      <c r="V957" t="s">
        <v>2226</v>
      </c>
      <c r="W957">
        <v>26</v>
      </c>
      <c r="X957">
        <v>1</v>
      </c>
      <c r="Y957" t="s">
        <v>5005</v>
      </c>
    </row>
    <row r="958" spans="1:25">
      <c r="A958" t="s">
        <v>5616</v>
      </c>
      <c r="B958" t="s">
        <v>5617</v>
      </c>
      <c r="C958" t="s">
        <v>5618</v>
      </c>
      <c r="D958" t="s">
        <v>2251</v>
      </c>
      <c r="E958">
        <v>176</v>
      </c>
      <c r="F958" t="s">
        <v>5278</v>
      </c>
      <c r="G958" t="s">
        <v>5279</v>
      </c>
      <c r="H958" t="s">
        <v>160</v>
      </c>
      <c r="I958">
        <v>50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Q958" t="s">
        <v>5279</v>
      </c>
      <c r="R958">
        <v>0</v>
      </c>
      <c r="S958">
        <v>0</v>
      </c>
      <c r="T958" t="s">
        <v>5003</v>
      </c>
      <c r="U958" t="s">
        <v>2221</v>
      </c>
      <c r="V958" t="s">
        <v>2364</v>
      </c>
      <c r="W958">
        <v>109</v>
      </c>
      <c r="X958">
        <v>1</v>
      </c>
      <c r="Y958" t="s">
        <v>5005</v>
      </c>
    </row>
    <row r="959" spans="1:25">
      <c r="A959" t="s">
        <v>5619</v>
      </c>
      <c r="B959" t="s">
        <v>5620</v>
      </c>
      <c r="C959" t="s">
        <v>5621</v>
      </c>
      <c r="D959" t="s">
        <v>2320</v>
      </c>
      <c r="E959">
        <v>137</v>
      </c>
      <c r="F959" t="s">
        <v>5278</v>
      </c>
      <c r="G959" t="s">
        <v>5279</v>
      </c>
      <c r="H959" t="s">
        <v>160</v>
      </c>
      <c r="I959">
        <v>50</v>
      </c>
      <c r="J959">
        <v>0</v>
      </c>
      <c r="K959">
        <v>1</v>
      </c>
      <c r="L959">
        <v>0</v>
      </c>
      <c r="M959">
        <v>0</v>
      </c>
      <c r="N959">
        <v>0</v>
      </c>
      <c r="O959">
        <v>0</v>
      </c>
      <c r="Q959" t="s">
        <v>5279</v>
      </c>
      <c r="R959">
        <v>0</v>
      </c>
      <c r="S959">
        <v>0</v>
      </c>
      <c r="T959" t="s">
        <v>5003</v>
      </c>
      <c r="U959" t="s">
        <v>2221</v>
      </c>
      <c r="V959" t="s">
        <v>2303</v>
      </c>
      <c r="W959">
        <v>121</v>
      </c>
      <c r="X959">
        <v>1</v>
      </c>
      <c r="Y959" t="s">
        <v>5005</v>
      </c>
    </row>
    <row r="960" spans="1:25">
      <c r="A960" t="s">
        <v>5622</v>
      </c>
      <c r="B960" t="s">
        <v>5623</v>
      </c>
      <c r="C960" t="s">
        <v>2165</v>
      </c>
      <c r="D960" t="s">
        <v>2585</v>
      </c>
      <c r="E960">
        <v>0</v>
      </c>
      <c r="F960" t="s">
        <v>2718</v>
      </c>
      <c r="G960" t="s">
        <v>2719</v>
      </c>
      <c r="H960" t="s">
        <v>155</v>
      </c>
      <c r="I960">
        <v>90</v>
      </c>
      <c r="J960">
        <v>0</v>
      </c>
      <c r="K960">
        <v>3</v>
      </c>
      <c r="L960">
        <v>0</v>
      </c>
      <c r="M960">
        <v>0</v>
      </c>
      <c r="N960">
        <v>0</v>
      </c>
      <c r="O960">
        <v>0</v>
      </c>
      <c r="P960">
        <v>0</v>
      </c>
      <c r="Q960" t="s">
        <v>2719</v>
      </c>
      <c r="R960">
        <v>0</v>
      </c>
      <c r="S960">
        <v>0</v>
      </c>
      <c r="T960" t="s">
        <v>5382</v>
      </c>
      <c r="U960" t="s">
        <v>2221</v>
      </c>
      <c r="V960" t="s">
        <v>2228</v>
      </c>
      <c r="W960">
        <v>0</v>
      </c>
      <c r="X960">
        <v>0</v>
      </c>
      <c r="Y960" t="s">
        <v>2819</v>
      </c>
    </row>
    <row r="961" spans="1:25">
      <c r="A961" t="s">
        <v>5624</v>
      </c>
      <c r="B961" t="s">
        <v>5625</v>
      </c>
      <c r="C961" t="s">
        <v>2291</v>
      </c>
      <c r="D961" t="s">
        <v>5626</v>
      </c>
      <c r="E961">
        <v>0</v>
      </c>
      <c r="F961" t="s">
        <v>5278</v>
      </c>
      <c r="G961" t="s">
        <v>5279</v>
      </c>
      <c r="H961" t="s">
        <v>160</v>
      </c>
      <c r="I961">
        <v>45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 t="s">
        <v>5279</v>
      </c>
      <c r="R961">
        <v>0</v>
      </c>
      <c r="S961">
        <v>0</v>
      </c>
      <c r="T961" t="s">
        <v>5382</v>
      </c>
      <c r="U961" t="s">
        <v>2221</v>
      </c>
      <c r="V961" t="s">
        <v>2289</v>
      </c>
      <c r="W961">
        <v>0</v>
      </c>
      <c r="X961">
        <v>0</v>
      </c>
      <c r="Y961" t="s">
        <v>5005</v>
      </c>
    </row>
    <row r="962" spans="1:25">
      <c r="A962" t="s">
        <v>5627</v>
      </c>
      <c r="B962" t="s">
        <v>5628</v>
      </c>
      <c r="C962" t="s">
        <v>2509</v>
      </c>
      <c r="D962" t="s">
        <v>5629</v>
      </c>
      <c r="E962">
        <v>60</v>
      </c>
      <c r="F962" t="s">
        <v>4507</v>
      </c>
      <c r="G962" t="s">
        <v>4508</v>
      </c>
      <c r="H962" t="s">
        <v>158</v>
      </c>
      <c r="I962">
        <v>50</v>
      </c>
      <c r="J962">
        <v>0</v>
      </c>
      <c r="K962">
        <v>1</v>
      </c>
      <c r="L962">
        <v>0</v>
      </c>
      <c r="M962">
        <v>0</v>
      </c>
      <c r="N962">
        <v>0</v>
      </c>
      <c r="O962">
        <v>0</v>
      </c>
      <c r="Q962" t="s">
        <v>4508</v>
      </c>
      <c r="R962">
        <v>0</v>
      </c>
      <c r="S962">
        <v>0</v>
      </c>
      <c r="T962" t="s">
        <v>5003</v>
      </c>
      <c r="U962" t="s">
        <v>2221</v>
      </c>
      <c r="V962" t="s">
        <v>2136</v>
      </c>
      <c r="W962">
        <v>46</v>
      </c>
      <c r="X962">
        <v>1</v>
      </c>
      <c r="Y962" t="s">
        <v>3865</v>
      </c>
    </row>
    <row r="963" spans="1:25">
      <c r="A963" t="s">
        <v>5630</v>
      </c>
      <c r="B963" t="s">
        <v>5631</v>
      </c>
      <c r="C963" t="s">
        <v>2160</v>
      </c>
      <c r="D963" t="s">
        <v>5632</v>
      </c>
      <c r="E963">
        <v>45</v>
      </c>
      <c r="F963" t="s">
        <v>4507</v>
      </c>
      <c r="G963" t="s">
        <v>4508</v>
      </c>
      <c r="H963" t="s">
        <v>158</v>
      </c>
      <c r="I963">
        <v>50</v>
      </c>
      <c r="J963">
        <v>0</v>
      </c>
      <c r="K963">
        <v>1</v>
      </c>
      <c r="L963">
        <v>0</v>
      </c>
      <c r="M963">
        <v>0</v>
      </c>
      <c r="N963">
        <v>0</v>
      </c>
      <c r="O963">
        <v>0</v>
      </c>
      <c r="Q963" t="s">
        <v>4508</v>
      </c>
      <c r="R963">
        <v>0</v>
      </c>
      <c r="S963">
        <v>0</v>
      </c>
      <c r="T963" t="s">
        <v>5003</v>
      </c>
      <c r="U963" t="s">
        <v>2221</v>
      </c>
      <c r="V963" t="s">
        <v>2226</v>
      </c>
      <c r="W963">
        <v>26</v>
      </c>
      <c r="X963">
        <v>1</v>
      </c>
      <c r="Y963" t="s">
        <v>3865</v>
      </c>
    </row>
    <row r="964" spans="1:25">
      <c r="A964" t="s">
        <v>5633</v>
      </c>
      <c r="B964" t="s">
        <v>5634</v>
      </c>
      <c r="C964" t="s">
        <v>5635</v>
      </c>
      <c r="D964" t="s">
        <v>5636</v>
      </c>
      <c r="E964">
        <v>34</v>
      </c>
      <c r="F964" t="s">
        <v>4507</v>
      </c>
      <c r="G964" t="s">
        <v>4508</v>
      </c>
      <c r="H964" t="s">
        <v>158</v>
      </c>
      <c r="I964">
        <v>50</v>
      </c>
      <c r="J964">
        <v>0</v>
      </c>
      <c r="K964">
        <v>1</v>
      </c>
      <c r="L964">
        <v>0</v>
      </c>
      <c r="M964">
        <v>0</v>
      </c>
      <c r="N964">
        <v>0</v>
      </c>
      <c r="O964">
        <v>0</v>
      </c>
      <c r="Q964" t="s">
        <v>4508</v>
      </c>
      <c r="R964">
        <v>0</v>
      </c>
      <c r="S964">
        <v>0</v>
      </c>
      <c r="T964" t="s">
        <v>5003</v>
      </c>
      <c r="U964" t="s">
        <v>2221</v>
      </c>
      <c r="V964" t="s">
        <v>2136</v>
      </c>
      <c r="W964">
        <v>24</v>
      </c>
      <c r="X964">
        <v>1</v>
      </c>
      <c r="Y964" t="s">
        <v>3865</v>
      </c>
    </row>
    <row r="965" spans="1:25">
      <c r="A965" t="s">
        <v>5637</v>
      </c>
      <c r="B965" t="s">
        <v>5638</v>
      </c>
      <c r="C965" t="s">
        <v>5639</v>
      </c>
      <c r="D965" t="s">
        <v>5640</v>
      </c>
      <c r="E965">
        <v>176</v>
      </c>
      <c r="F965" t="s">
        <v>4507</v>
      </c>
      <c r="G965" t="s">
        <v>4508</v>
      </c>
      <c r="H965" t="s">
        <v>158</v>
      </c>
      <c r="I965">
        <v>50</v>
      </c>
      <c r="J965">
        <v>0</v>
      </c>
      <c r="K965">
        <v>1</v>
      </c>
      <c r="L965">
        <v>0</v>
      </c>
      <c r="M965">
        <v>0</v>
      </c>
      <c r="N965">
        <v>0</v>
      </c>
      <c r="O965">
        <v>0</v>
      </c>
      <c r="Q965" t="s">
        <v>4508</v>
      </c>
      <c r="R965">
        <v>0</v>
      </c>
      <c r="S965">
        <v>0</v>
      </c>
      <c r="T965" t="s">
        <v>5003</v>
      </c>
      <c r="U965" t="s">
        <v>2221</v>
      </c>
      <c r="V965" t="s">
        <v>2303</v>
      </c>
      <c r="W965">
        <v>147</v>
      </c>
      <c r="X965">
        <v>1</v>
      </c>
      <c r="Y965" t="s">
        <v>3865</v>
      </c>
    </row>
    <row r="966" spans="1:25">
      <c r="A966" t="s">
        <v>5641</v>
      </c>
      <c r="B966" t="s">
        <v>5642</v>
      </c>
      <c r="C966" t="s">
        <v>2539</v>
      </c>
      <c r="D966" t="s">
        <v>5643</v>
      </c>
      <c r="E966">
        <v>119</v>
      </c>
      <c r="F966" t="s">
        <v>4507</v>
      </c>
      <c r="G966" t="s">
        <v>4508</v>
      </c>
      <c r="H966" t="s">
        <v>158</v>
      </c>
      <c r="I966">
        <v>50</v>
      </c>
      <c r="J966">
        <v>0</v>
      </c>
      <c r="K966">
        <v>1</v>
      </c>
      <c r="L966">
        <v>0</v>
      </c>
      <c r="M966">
        <v>0</v>
      </c>
      <c r="N966">
        <v>0</v>
      </c>
      <c r="O966">
        <v>0</v>
      </c>
      <c r="Q966" t="s">
        <v>4508</v>
      </c>
      <c r="R966">
        <v>0</v>
      </c>
      <c r="S966">
        <v>0</v>
      </c>
      <c r="T966" t="s">
        <v>5003</v>
      </c>
      <c r="U966" t="s">
        <v>2221</v>
      </c>
      <c r="V966" t="s">
        <v>2136</v>
      </c>
      <c r="W966">
        <v>76</v>
      </c>
      <c r="X966">
        <v>1</v>
      </c>
      <c r="Y966" t="s">
        <v>3865</v>
      </c>
    </row>
    <row r="967" spans="1:25">
      <c r="A967" t="s">
        <v>5644</v>
      </c>
      <c r="B967" t="s">
        <v>5645</v>
      </c>
      <c r="C967" t="s">
        <v>5646</v>
      </c>
      <c r="D967" t="s">
        <v>2378</v>
      </c>
      <c r="E967">
        <v>107</v>
      </c>
      <c r="F967" t="s">
        <v>4507</v>
      </c>
      <c r="G967" t="s">
        <v>4508</v>
      </c>
      <c r="H967" t="s">
        <v>158</v>
      </c>
      <c r="I967">
        <v>50</v>
      </c>
      <c r="J967">
        <v>0</v>
      </c>
      <c r="K967">
        <v>1</v>
      </c>
      <c r="L967">
        <v>0</v>
      </c>
      <c r="M967">
        <v>0</v>
      </c>
      <c r="N967">
        <v>0</v>
      </c>
      <c r="O967">
        <v>0</v>
      </c>
      <c r="Q967" t="s">
        <v>4508</v>
      </c>
      <c r="R967">
        <v>0</v>
      </c>
      <c r="S967">
        <v>0</v>
      </c>
      <c r="T967" t="s">
        <v>5003</v>
      </c>
      <c r="U967" t="s">
        <v>2221</v>
      </c>
      <c r="V967" t="s">
        <v>2227</v>
      </c>
      <c r="W967">
        <v>62</v>
      </c>
      <c r="X967">
        <v>1</v>
      </c>
      <c r="Y967" t="s">
        <v>3865</v>
      </c>
    </row>
    <row r="968" spans="1:25">
      <c r="A968" t="s">
        <v>5647</v>
      </c>
      <c r="B968" t="s">
        <v>5648</v>
      </c>
      <c r="C968" t="s">
        <v>2431</v>
      </c>
      <c r="D968" t="s">
        <v>5649</v>
      </c>
      <c r="E968">
        <v>18</v>
      </c>
      <c r="F968" t="s">
        <v>4507</v>
      </c>
      <c r="G968" t="s">
        <v>4508</v>
      </c>
      <c r="H968" t="s">
        <v>158</v>
      </c>
      <c r="I968">
        <v>50</v>
      </c>
      <c r="J968">
        <v>0</v>
      </c>
      <c r="K968">
        <v>1</v>
      </c>
      <c r="L968">
        <v>0</v>
      </c>
      <c r="M968">
        <v>0</v>
      </c>
      <c r="N968">
        <v>0</v>
      </c>
      <c r="O968">
        <v>0</v>
      </c>
      <c r="Q968" t="s">
        <v>4508</v>
      </c>
      <c r="R968">
        <v>0</v>
      </c>
      <c r="S968">
        <v>0</v>
      </c>
      <c r="T968" t="s">
        <v>5003</v>
      </c>
      <c r="U968" t="s">
        <v>2221</v>
      </c>
      <c r="V968" t="s">
        <v>2305</v>
      </c>
      <c r="W968">
        <v>12</v>
      </c>
      <c r="X968">
        <v>1</v>
      </c>
      <c r="Y968" t="s">
        <v>3865</v>
      </c>
    </row>
    <row r="969" spans="1:25">
      <c r="A969" t="s">
        <v>5650</v>
      </c>
      <c r="B969" t="s">
        <v>5651</v>
      </c>
      <c r="C969" t="s">
        <v>5652</v>
      </c>
      <c r="D969" t="s">
        <v>2246</v>
      </c>
      <c r="E969">
        <v>128</v>
      </c>
      <c r="F969" t="s">
        <v>4507</v>
      </c>
      <c r="G969" t="s">
        <v>4508</v>
      </c>
      <c r="H969" t="s">
        <v>158</v>
      </c>
      <c r="I969">
        <v>50</v>
      </c>
      <c r="J969">
        <v>0</v>
      </c>
      <c r="K969">
        <v>1</v>
      </c>
      <c r="L969">
        <v>0</v>
      </c>
      <c r="M969">
        <v>0</v>
      </c>
      <c r="N969">
        <v>0</v>
      </c>
      <c r="O969">
        <v>0</v>
      </c>
      <c r="Q969" t="s">
        <v>4508</v>
      </c>
      <c r="R969">
        <v>0</v>
      </c>
      <c r="S969">
        <v>0</v>
      </c>
      <c r="T969" t="s">
        <v>5003</v>
      </c>
      <c r="U969" t="s">
        <v>2221</v>
      </c>
      <c r="V969" t="s">
        <v>2136</v>
      </c>
      <c r="W969">
        <v>76</v>
      </c>
      <c r="X969">
        <v>1</v>
      </c>
      <c r="Y969" t="s">
        <v>3865</v>
      </c>
    </row>
    <row r="970" spans="1:25">
      <c r="A970" t="s">
        <v>5653</v>
      </c>
      <c r="B970" t="s">
        <v>5654</v>
      </c>
      <c r="C970" t="s">
        <v>2436</v>
      </c>
      <c r="D970" t="s">
        <v>5655</v>
      </c>
      <c r="E970">
        <v>84</v>
      </c>
      <c r="F970" t="s">
        <v>4507</v>
      </c>
      <c r="G970" t="s">
        <v>4508</v>
      </c>
      <c r="H970" t="s">
        <v>158</v>
      </c>
      <c r="I970">
        <v>50</v>
      </c>
      <c r="J970">
        <v>0</v>
      </c>
      <c r="K970">
        <v>1</v>
      </c>
      <c r="L970">
        <v>0</v>
      </c>
      <c r="M970">
        <v>0</v>
      </c>
      <c r="N970">
        <v>0</v>
      </c>
      <c r="O970">
        <v>0</v>
      </c>
      <c r="Q970" t="s">
        <v>4508</v>
      </c>
      <c r="R970">
        <v>0</v>
      </c>
      <c r="S970">
        <v>0</v>
      </c>
      <c r="T970" t="s">
        <v>5003</v>
      </c>
      <c r="U970" t="s">
        <v>2221</v>
      </c>
      <c r="V970" t="s">
        <v>2136</v>
      </c>
      <c r="W970">
        <v>70</v>
      </c>
      <c r="X970">
        <v>1</v>
      </c>
      <c r="Y970" t="s">
        <v>3865</v>
      </c>
    </row>
    <row r="971" spans="1:25">
      <c r="A971" t="s">
        <v>5656</v>
      </c>
      <c r="B971" t="s">
        <v>5657</v>
      </c>
      <c r="C971" t="s">
        <v>4110</v>
      </c>
      <c r="D971" t="s">
        <v>5658</v>
      </c>
      <c r="E971">
        <v>84</v>
      </c>
      <c r="F971" t="s">
        <v>4507</v>
      </c>
      <c r="G971" t="s">
        <v>4508</v>
      </c>
      <c r="H971" t="s">
        <v>158</v>
      </c>
      <c r="I971">
        <v>50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Q971" t="s">
        <v>4508</v>
      </c>
      <c r="R971">
        <v>0</v>
      </c>
      <c r="S971">
        <v>0</v>
      </c>
      <c r="T971" t="s">
        <v>5003</v>
      </c>
      <c r="U971" t="s">
        <v>2221</v>
      </c>
      <c r="V971" t="s">
        <v>2137</v>
      </c>
      <c r="W971">
        <v>50</v>
      </c>
      <c r="X971">
        <v>1</v>
      </c>
      <c r="Y971" t="s">
        <v>3865</v>
      </c>
    </row>
    <row r="972" spans="1:25">
      <c r="A972" t="s">
        <v>5659</v>
      </c>
      <c r="B972" t="s">
        <v>5660</v>
      </c>
      <c r="C972" t="s">
        <v>2436</v>
      </c>
      <c r="D972" t="s">
        <v>5661</v>
      </c>
      <c r="E972">
        <v>84</v>
      </c>
      <c r="F972" t="s">
        <v>4507</v>
      </c>
      <c r="G972" t="s">
        <v>4508</v>
      </c>
      <c r="H972" t="s">
        <v>158</v>
      </c>
      <c r="I972">
        <v>50</v>
      </c>
      <c r="J972">
        <v>0</v>
      </c>
      <c r="K972">
        <v>1</v>
      </c>
      <c r="L972">
        <v>0</v>
      </c>
      <c r="M972">
        <v>0</v>
      </c>
      <c r="N972">
        <v>0</v>
      </c>
      <c r="O972">
        <v>0</v>
      </c>
      <c r="Q972" t="s">
        <v>4508</v>
      </c>
      <c r="R972">
        <v>0</v>
      </c>
      <c r="S972">
        <v>0</v>
      </c>
      <c r="T972" t="s">
        <v>5003</v>
      </c>
      <c r="U972" t="s">
        <v>2221</v>
      </c>
      <c r="V972" t="s">
        <v>2136</v>
      </c>
      <c r="W972">
        <v>70</v>
      </c>
      <c r="X972">
        <v>1</v>
      </c>
      <c r="Y972" t="s">
        <v>3865</v>
      </c>
    </row>
    <row r="973" spans="1:25">
      <c r="A973" t="s">
        <v>5662</v>
      </c>
      <c r="B973" t="s">
        <v>5663</v>
      </c>
      <c r="C973" t="s">
        <v>2358</v>
      </c>
      <c r="D973" t="s">
        <v>4728</v>
      </c>
      <c r="E973">
        <v>4</v>
      </c>
      <c r="F973" t="s">
        <v>4507</v>
      </c>
      <c r="G973" t="s">
        <v>4508</v>
      </c>
      <c r="H973" t="s">
        <v>158</v>
      </c>
      <c r="I973">
        <v>50</v>
      </c>
      <c r="J973">
        <v>0</v>
      </c>
      <c r="K973">
        <v>4</v>
      </c>
      <c r="L973">
        <v>0</v>
      </c>
      <c r="M973">
        <v>0</v>
      </c>
      <c r="N973">
        <v>0</v>
      </c>
      <c r="O973">
        <v>0</v>
      </c>
      <c r="P973">
        <v>0</v>
      </c>
      <c r="Q973" t="s">
        <v>4508</v>
      </c>
      <c r="R973">
        <v>0</v>
      </c>
      <c r="S973">
        <v>0</v>
      </c>
      <c r="T973" t="s">
        <v>5382</v>
      </c>
      <c r="U973" t="s">
        <v>2221</v>
      </c>
      <c r="V973" t="s">
        <v>2142</v>
      </c>
      <c r="W973">
        <v>0</v>
      </c>
      <c r="X973">
        <v>0</v>
      </c>
      <c r="Y973" t="s">
        <v>3865</v>
      </c>
    </row>
    <row r="974" spans="1:25">
      <c r="A974" t="s">
        <v>5664</v>
      </c>
      <c r="B974" t="s">
        <v>5665</v>
      </c>
      <c r="C974" t="s">
        <v>5666</v>
      </c>
      <c r="D974" t="s">
        <v>5667</v>
      </c>
      <c r="E974">
        <v>104</v>
      </c>
      <c r="F974" t="s">
        <v>5668</v>
      </c>
      <c r="G974" t="s">
        <v>5669</v>
      </c>
      <c r="H974" t="s">
        <v>160</v>
      </c>
      <c r="I974">
        <v>50</v>
      </c>
      <c r="J974">
        <v>0</v>
      </c>
      <c r="K974">
        <v>1</v>
      </c>
      <c r="L974">
        <v>0</v>
      </c>
      <c r="M974">
        <v>0</v>
      </c>
      <c r="N974">
        <v>0</v>
      </c>
      <c r="O974">
        <v>0</v>
      </c>
      <c r="Q974" t="s">
        <v>5669</v>
      </c>
      <c r="R974">
        <v>0</v>
      </c>
      <c r="S974">
        <v>0</v>
      </c>
      <c r="T974" t="s">
        <v>5003</v>
      </c>
      <c r="U974" t="s">
        <v>2221</v>
      </c>
      <c r="V974" t="s">
        <v>2227</v>
      </c>
      <c r="W974">
        <v>60</v>
      </c>
      <c r="X974">
        <v>1</v>
      </c>
      <c r="Y974" t="s">
        <v>5005</v>
      </c>
    </row>
    <row r="975" spans="1:25">
      <c r="A975" t="s">
        <v>5670</v>
      </c>
      <c r="B975" t="s">
        <v>5671</v>
      </c>
      <c r="C975" t="s">
        <v>5596</v>
      </c>
      <c r="D975" t="s">
        <v>5672</v>
      </c>
      <c r="E975">
        <v>86</v>
      </c>
      <c r="F975" t="s">
        <v>5668</v>
      </c>
      <c r="G975" t="s">
        <v>5669</v>
      </c>
      <c r="H975" t="s">
        <v>160</v>
      </c>
      <c r="I975">
        <v>50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Q975" t="s">
        <v>5669</v>
      </c>
      <c r="R975">
        <v>0</v>
      </c>
      <c r="S975">
        <v>0</v>
      </c>
      <c r="T975" t="s">
        <v>5003</v>
      </c>
      <c r="U975" t="s">
        <v>2221</v>
      </c>
      <c r="V975" t="s">
        <v>2254</v>
      </c>
      <c r="W975">
        <v>54</v>
      </c>
      <c r="X975">
        <v>1</v>
      </c>
      <c r="Y975" t="s">
        <v>5005</v>
      </c>
    </row>
    <row r="976" spans="1:25">
      <c r="A976" t="s">
        <v>5673</v>
      </c>
      <c r="B976" t="s">
        <v>5674</v>
      </c>
      <c r="C976" t="s">
        <v>2509</v>
      </c>
      <c r="D976" t="s">
        <v>5675</v>
      </c>
      <c r="E976">
        <v>60</v>
      </c>
      <c r="F976" t="s">
        <v>5668</v>
      </c>
      <c r="G976" t="s">
        <v>5669</v>
      </c>
      <c r="H976" t="s">
        <v>160</v>
      </c>
      <c r="I976">
        <v>50</v>
      </c>
      <c r="J976">
        <v>0</v>
      </c>
      <c r="K976">
        <v>1</v>
      </c>
      <c r="L976">
        <v>0</v>
      </c>
      <c r="M976">
        <v>0</v>
      </c>
      <c r="N976">
        <v>0</v>
      </c>
      <c r="O976">
        <v>0</v>
      </c>
      <c r="Q976" t="s">
        <v>5669</v>
      </c>
      <c r="R976">
        <v>0</v>
      </c>
      <c r="S976">
        <v>0</v>
      </c>
      <c r="T976" t="s">
        <v>5003</v>
      </c>
      <c r="U976" t="s">
        <v>2221</v>
      </c>
      <c r="V976" t="s">
        <v>2136</v>
      </c>
      <c r="W976">
        <v>46</v>
      </c>
      <c r="X976">
        <v>1</v>
      </c>
      <c r="Y976" t="s">
        <v>5005</v>
      </c>
    </row>
    <row r="977" spans="1:25">
      <c r="A977" t="s">
        <v>5676</v>
      </c>
      <c r="B977" t="s">
        <v>5677</v>
      </c>
      <c r="C977" t="s">
        <v>5678</v>
      </c>
      <c r="D977" t="s">
        <v>5679</v>
      </c>
      <c r="E977">
        <v>139</v>
      </c>
      <c r="F977" t="s">
        <v>5668</v>
      </c>
      <c r="G977" t="s">
        <v>5669</v>
      </c>
      <c r="H977" t="s">
        <v>160</v>
      </c>
      <c r="I977">
        <v>50</v>
      </c>
      <c r="J977">
        <v>0</v>
      </c>
      <c r="K977">
        <v>1</v>
      </c>
      <c r="L977">
        <v>0</v>
      </c>
      <c r="M977">
        <v>0</v>
      </c>
      <c r="N977">
        <v>0</v>
      </c>
      <c r="O977">
        <v>0</v>
      </c>
      <c r="Q977" t="s">
        <v>5669</v>
      </c>
      <c r="R977">
        <v>0</v>
      </c>
      <c r="S977">
        <v>0</v>
      </c>
      <c r="T977" t="s">
        <v>5003</v>
      </c>
      <c r="U977" t="s">
        <v>2221</v>
      </c>
      <c r="V977" t="s">
        <v>2307</v>
      </c>
      <c r="W977">
        <v>121</v>
      </c>
      <c r="X977">
        <v>1</v>
      </c>
      <c r="Y977" t="s">
        <v>5005</v>
      </c>
    </row>
    <row r="978" spans="1:25">
      <c r="A978" t="s">
        <v>5680</v>
      </c>
      <c r="B978" t="s">
        <v>5681</v>
      </c>
      <c r="C978" t="s">
        <v>5682</v>
      </c>
      <c r="D978" t="s">
        <v>5683</v>
      </c>
      <c r="E978">
        <v>123</v>
      </c>
      <c r="F978" t="s">
        <v>5668</v>
      </c>
      <c r="G978" t="s">
        <v>5669</v>
      </c>
      <c r="H978" t="s">
        <v>160</v>
      </c>
      <c r="I978">
        <v>50</v>
      </c>
      <c r="J978">
        <v>0</v>
      </c>
      <c r="K978">
        <v>1</v>
      </c>
      <c r="L978">
        <v>0</v>
      </c>
      <c r="M978">
        <v>0</v>
      </c>
      <c r="N978">
        <v>0</v>
      </c>
      <c r="O978">
        <v>0</v>
      </c>
      <c r="Q978" t="s">
        <v>5669</v>
      </c>
      <c r="R978">
        <v>0</v>
      </c>
      <c r="S978">
        <v>0</v>
      </c>
      <c r="T978" t="s">
        <v>5003</v>
      </c>
      <c r="U978" t="s">
        <v>2221</v>
      </c>
      <c r="V978" t="s">
        <v>2136</v>
      </c>
      <c r="W978">
        <v>84</v>
      </c>
      <c r="X978">
        <v>1</v>
      </c>
      <c r="Y978" t="s">
        <v>5005</v>
      </c>
    </row>
    <row r="979" spans="1:25">
      <c r="A979" t="s">
        <v>5684</v>
      </c>
      <c r="B979" t="s">
        <v>5685</v>
      </c>
      <c r="C979" t="s">
        <v>5686</v>
      </c>
      <c r="D979" t="s">
        <v>2251</v>
      </c>
      <c r="E979">
        <v>102</v>
      </c>
      <c r="F979" t="s">
        <v>5668</v>
      </c>
      <c r="G979" t="s">
        <v>5669</v>
      </c>
      <c r="H979" t="s">
        <v>160</v>
      </c>
      <c r="I979">
        <v>50</v>
      </c>
      <c r="J979">
        <v>0</v>
      </c>
      <c r="K979">
        <v>1</v>
      </c>
      <c r="L979">
        <v>0</v>
      </c>
      <c r="M979">
        <v>0</v>
      </c>
      <c r="N979">
        <v>0</v>
      </c>
      <c r="O979">
        <v>0</v>
      </c>
      <c r="Q979" t="s">
        <v>5669</v>
      </c>
      <c r="R979">
        <v>0</v>
      </c>
      <c r="S979">
        <v>0</v>
      </c>
      <c r="T979" t="s">
        <v>5003</v>
      </c>
      <c r="U979" t="s">
        <v>2221</v>
      </c>
      <c r="V979" t="s">
        <v>2287</v>
      </c>
      <c r="W979">
        <v>76</v>
      </c>
      <c r="X979">
        <v>1</v>
      </c>
      <c r="Y979" t="s">
        <v>5005</v>
      </c>
    </row>
    <row r="980" spans="1:25">
      <c r="A980" t="s">
        <v>5687</v>
      </c>
      <c r="B980" t="s">
        <v>5688</v>
      </c>
      <c r="C980" t="s">
        <v>2156</v>
      </c>
      <c r="D980" t="s">
        <v>5268</v>
      </c>
      <c r="E980">
        <v>29</v>
      </c>
      <c r="F980" t="s">
        <v>2672</v>
      </c>
      <c r="G980" t="s">
        <v>2673</v>
      </c>
      <c r="H980" t="s">
        <v>155</v>
      </c>
      <c r="I980">
        <v>90</v>
      </c>
      <c r="J980">
        <v>1</v>
      </c>
      <c r="K980">
        <v>1</v>
      </c>
      <c r="L980">
        <v>1</v>
      </c>
      <c r="M980">
        <v>1</v>
      </c>
      <c r="N980">
        <v>1</v>
      </c>
      <c r="O980">
        <v>1</v>
      </c>
      <c r="P980">
        <v>1</v>
      </c>
      <c r="Q980" t="s">
        <v>2673</v>
      </c>
      <c r="R980">
        <v>0</v>
      </c>
      <c r="S980">
        <v>1</v>
      </c>
      <c r="T980" t="s">
        <v>5301</v>
      </c>
      <c r="U980" t="s">
        <v>2221</v>
      </c>
      <c r="V980" t="s">
        <v>2140</v>
      </c>
      <c r="W980">
        <v>16</v>
      </c>
      <c r="X980">
        <v>0</v>
      </c>
      <c r="Y980" t="s">
        <v>2819</v>
      </c>
    </row>
    <row r="981" spans="1:25">
      <c r="A981" t="s">
        <v>5689</v>
      </c>
      <c r="B981" t="s">
        <v>5690</v>
      </c>
      <c r="C981" t="s">
        <v>2159</v>
      </c>
      <c r="D981" t="s">
        <v>5691</v>
      </c>
      <c r="E981">
        <v>90</v>
      </c>
      <c r="F981" t="s">
        <v>3062</v>
      </c>
      <c r="G981" t="s">
        <v>3063</v>
      </c>
      <c r="H981" t="s">
        <v>156</v>
      </c>
      <c r="I981">
        <v>50</v>
      </c>
      <c r="J981">
        <v>1</v>
      </c>
      <c r="K981">
        <v>1</v>
      </c>
      <c r="L981">
        <v>1</v>
      </c>
      <c r="M981">
        <v>1</v>
      </c>
      <c r="N981">
        <v>1</v>
      </c>
      <c r="O981">
        <v>1</v>
      </c>
      <c r="P981">
        <v>1</v>
      </c>
      <c r="Q981" t="s">
        <v>3063</v>
      </c>
      <c r="R981">
        <v>0</v>
      </c>
      <c r="S981">
        <v>1</v>
      </c>
      <c r="T981" t="s">
        <v>5316</v>
      </c>
      <c r="U981" t="s">
        <v>2221</v>
      </c>
      <c r="V981" t="s">
        <v>2226</v>
      </c>
      <c r="W981">
        <v>52</v>
      </c>
      <c r="X981">
        <v>1</v>
      </c>
      <c r="Y981" t="s">
        <v>2920</v>
      </c>
    </row>
    <row r="982" spans="1:25">
      <c r="A982" t="s">
        <v>5692</v>
      </c>
      <c r="B982" t="s">
        <v>5693</v>
      </c>
      <c r="C982" t="s">
        <v>2165</v>
      </c>
      <c r="D982" t="s">
        <v>5694</v>
      </c>
      <c r="E982">
        <v>0</v>
      </c>
      <c r="F982" t="s">
        <v>3135</v>
      </c>
      <c r="G982" t="s">
        <v>3136</v>
      </c>
      <c r="H982" t="s">
        <v>154</v>
      </c>
      <c r="I982">
        <v>90</v>
      </c>
      <c r="J982">
        <v>0</v>
      </c>
      <c r="K982">
        <v>7</v>
      </c>
      <c r="L982">
        <v>0</v>
      </c>
      <c r="M982">
        <v>0</v>
      </c>
      <c r="N982">
        <v>0</v>
      </c>
      <c r="O982">
        <v>0</v>
      </c>
      <c r="P982">
        <v>0</v>
      </c>
      <c r="Q982" t="s">
        <v>3136</v>
      </c>
      <c r="R982">
        <v>0</v>
      </c>
      <c r="S982">
        <v>0</v>
      </c>
      <c r="T982" t="s">
        <v>5295</v>
      </c>
      <c r="U982" t="s">
        <v>2221</v>
      </c>
      <c r="V982" t="s">
        <v>2228</v>
      </c>
      <c r="W982">
        <v>0</v>
      </c>
      <c r="X982">
        <v>0</v>
      </c>
      <c r="Y982" t="s">
        <v>2800</v>
      </c>
    </row>
    <row r="983" spans="1:25">
      <c r="A983" t="s">
        <v>5695</v>
      </c>
      <c r="B983" t="s">
        <v>5696</v>
      </c>
      <c r="C983" t="s">
        <v>2610</v>
      </c>
      <c r="D983" t="s">
        <v>5697</v>
      </c>
      <c r="E983">
        <v>141</v>
      </c>
      <c r="F983" t="s">
        <v>5698</v>
      </c>
      <c r="G983" t="s">
        <v>5699</v>
      </c>
      <c r="H983" t="s">
        <v>155</v>
      </c>
      <c r="I983">
        <v>60</v>
      </c>
      <c r="J983">
        <v>1</v>
      </c>
      <c r="K983">
        <v>1</v>
      </c>
      <c r="L983">
        <v>1</v>
      </c>
      <c r="M983">
        <v>1</v>
      </c>
      <c r="N983">
        <v>1</v>
      </c>
      <c r="O983">
        <v>1</v>
      </c>
      <c r="P983">
        <v>1</v>
      </c>
      <c r="Q983" t="s">
        <v>5699</v>
      </c>
      <c r="R983">
        <v>0</v>
      </c>
      <c r="S983">
        <v>1</v>
      </c>
      <c r="T983" t="s">
        <v>5301</v>
      </c>
      <c r="U983" t="s">
        <v>2221</v>
      </c>
      <c r="V983" t="s">
        <v>2137</v>
      </c>
      <c r="W983">
        <v>85</v>
      </c>
      <c r="X983">
        <v>1</v>
      </c>
      <c r="Y983" t="s">
        <v>2819</v>
      </c>
    </row>
    <row r="984" spans="1:25">
      <c r="A984" t="s">
        <v>5700</v>
      </c>
      <c r="B984" t="s">
        <v>5701</v>
      </c>
      <c r="C984" t="s">
        <v>2156</v>
      </c>
      <c r="D984" t="s">
        <v>2341</v>
      </c>
      <c r="E984">
        <v>29</v>
      </c>
      <c r="F984" t="s">
        <v>5328</v>
      </c>
      <c r="G984" t="s">
        <v>5329</v>
      </c>
      <c r="H984" t="s">
        <v>159</v>
      </c>
      <c r="I984">
        <v>50</v>
      </c>
      <c r="J984">
        <v>0</v>
      </c>
      <c r="K984">
        <v>1</v>
      </c>
      <c r="L984">
        <v>0</v>
      </c>
      <c r="M984">
        <v>0</v>
      </c>
      <c r="N984">
        <v>0</v>
      </c>
      <c r="O984">
        <v>0</v>
      </c>
      <c r="Q984" t="s">
        <v>5329</v>
      </c>
      <c r="R984">
        <v>0</v>
      </c>
      <c r="S984">
        <v>0</v>
      </c>
      <c r="T984" t="s">
        <v>5003</v>
      </c>
      <c r="U984" t="s">
        <v>2221</v>
      </c>
      <c r="V984" t="s">
        <v>2140</v>
      </c>
      <c r="W984">
        <v>16</v>
      </c>
      <c r="X984">
        <v>1</v>
      </c>
      <c r="Y984" t="s">
        <v>5004</v>
      </c>
    </row>
    <row r="985" spans="1:25">
      <c r="A985" t="s">
        <v>5702</v>
      </c>
      <c r="B985" t="s">
        <v>5703</v>
      </c>
      <c r="C985" t="s">
        <v>5704</v>
      </c>
      <c r="D985" t="s">
        <v>2270</v>
      </c>
      <c r="E985">
        <v>207</v>
      </c>
      <c r="F985" t="s">
        <v>5328</v>
      </c>
      <c r="G985" t="s">
        <v>5329</v>
      </c>
      <c r="H985" t="s">
        <v>159</v>
      </c>
      <c r="I985">
        <v>50</v>
      </c>
      <c r="J985">
        <v>0</v>
      </c>
      <c r="K985">
        <v>1</v>
      </c>
      <c r="L985">
        <v>0</v>
      </c>
      <c r="M985">
        <v>0</v>
      </c>
      <c r="N985">
        <v>0</v>
      </c>
      <c r="O985">
        <v>0</v>
      </c>
      <c r="Q985" t="s">
        <v>5329</v>
      </c>
      <c r="R985">
        <v>0</v>
      </c>
      <c r="S985">
        <v>0</v>
      </c>
      <c r="T985" t="s">
        <v>5003</v>
      </c>
      <c r="U985" t="s">
        <v>2221</v>
      </c>
      <c r="V985" t="s">
        <v>2261</v>
      </c>
      <c r="W985">
        <v>130</v>
      </c>
      <c r="X985">
        <v>1</v>
      </c>
      <c r="Y985" t="s">
        <v>5004</v>
      </c>
    </row>
    <row r="986" spans="1:25">
      <c r="A986" t="s">
        <v>5705</v>
      </c>
      <c r="B986" t="s">
        <v>5706</v>
      </c>
      <c r="C986" t="s">
        <v>2274</v>
      </c>
      <c r="D986" t="s">
        <v>2271</v>
      </c>
      <c r="E986">
        <v>166</v>
      </c>
      <c r="F986" t="s">
        <v>5328</v>
      </c>
      <c r="G986" t="s">
        <v>5329</v>
      </c>
      <c r="H986" t="s">
        <v>159</v>
      </c>
      <c r="I986">
        <v>50</v>
      </c>
      <c r="J986">
        <v>0</v>
      </c>
      <c r="K986">
        <v>1</v>
      </c>
      <c r="L986">
        <v>0</v>
      </c>
      <c r="M986">
        <v>0</v>
      </c>
      <c r="N986">
        <v>0</v>
      </c>
      <c r="O986">
        <v>0</v>
      </c>
      <c r="Q986" t="s">
        <v>5329</v>
      </c>
      <c r="R986">
        <v>0</v>
      </c>
      <c r="S986">
        <v>0</v>
      </c>
      <c r="T986" t="s">
        <v>5003</v>
      </c>
      <c r="U986" t="s">
        <v>2221</v>
      </c>
      <c r="V986" t="s">
        <v>2261</v>
      </c>
      <c r="W986">
        <v>105</v>
      </c>
      <c r="X986">
        <v>1</v>
      </c>
      <c r="Y986" t="s">
        <v>5004</v>
      </c>
    </row>
    <row r="987" spans="1:25">
      <c r="A987" t="s">
        <v>5707</v>
      </c>
      <c r="B987" t="s">
        <v>5708</v>
      </c>
      <c r="C987" t="s">
        <v>5709</v>
      </c>
      <c r="D987" t="s">
        <v>5710</v>
      </c>
      <c r="E987">
        <v>155</v>
      </c>
      <c r="F987" t="s">
        <v>5328</v>
      </c>
      <c r="G987" t="s">
        <v>5329</v>
      </c>
      <c r="H987" t="s">
        <v>159</v>
      </c>
      <c r="I987">
        <v>50</v>
      </c>
      <c r="J987">
        <v>0</v>
      </c>
      <c r="K987">
        <v>1</v>
      </c>
      <c r="L987">
        <v>0</v>
      </c>
      <c r="M987">
        <v>0</v>
      </c>
      <c r="N987">
        <v>0</v>
      </c>
      <c r="O987">
        <v>0</v>
      </c>
      <c r="Q987" t="s">
        <v>5329</v>
      </c>
      <c r="R987">
        <v>0</v>
      </c>
      <c r="S987">
        <v>0</v>
      </c>
      <c r="T987" t="s">
        <v>5003</v>
      </c>
      <c r="U987" t="s">
        <v>2221</v>
      </c>
      <c r="V987" t="s">
        <v>2307</v>
      </c>
      <c r="W987">
        <v>136</v>
      </c>
      <c r="X987">
        <v>1</v>
      </c>
      <c r="Y987" t="s">
        <v>5004</v>
      </c>
    </row>
    <row r="988" spans="1:25">
      <c r="A988" t="s">
        <v>5711</v>
      </c>
      <c r="B988" t="s">
        <v>5712</v>
      </c>
      <c r="C988" t="s">
        <v>5571</v>
      </c>
      <c r="D988" t="s">
        <v>5713</v>
      </c>
      <c r="E988">
        <v>1</v>
      </c>
      <c r="F988" t="s">
        <v>2646</v>
      </c>
      <c r="G988" t="s">
        <v>2647</v>
      </c>
      <c r="H988" t="s">
        <v>155</v>
      </c>
      <c r="I988">
        <v>80</v>
      </c>
      <c r="J988">
        <v>1</v>
      </c>
      <c r="K988">
        <v>1</v>
      </c>
      <c r="L988">
        <v>0</v>
      </c>
      <c r="M988">
        <v>0</v>
      </c>
      <c r="N988">
        <v>0</v>
      </c>
      <c r="O988">
        <v>1</v>
      </c>
      <c r="P988">
        <v>0</v>
      </c>
      <c r="Q988" t="s">
        <v>2647</v>
      </c>
      <c r="R988">
        <v>0</v>
      </c>
      <c r="S988">
        <v>0</v>
      </c>
      <c r="T988" t="s">
        <v>5295</v>
      </c>
      <c r="U988" t="s">
        <v>2221</v>
      </c>
      <c r="V988" t="s">
        <v>2139</v>
      </c>
      <c r="W988">
        <v>0</v>
      </c>
      <c r="X988">
        <v>0</v>
      </c>
      <c r="Y988" t="s">
        <v>2819</v>
      </c>
    </row>
    <row r="989" spans="1:25">
      <c r="A989" t="s">
        <v>5714</v>
      </c>
      <c r="B989" t="s">
        <v>5715</v>
      </c>
      <c r="C989" t="s">
        <v>5716</v>
      </c>
      <c r="D989" t="s">
        <v>5717</v>
      </c>
      <c r="E989">
        <v>0</v>
      </c>
      <c r="F989" t="s">
        <v>5718</v>
      </c>
      <c r="G989" t="s">
        <v>5719</v>
      </c>
      <c r="H989" t="s">
        <v>152</v>
      </c>
      <c r="I989">
        <v>80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 t="s">
        <v>5719</v>
      </c>
      <c r="R989">
        <v>0</v>
      </c>
      <c r="S989">
        <v>0</v>
      </c>
      <c r="T989" t="s">
        <v>5295</v>
      </c>
      <c r="U989" t="s">
        <v>2221</v>
      </c>
      <c r="V989" t="s">
        <v>2142</v>
      </c>
      <c r="W989">
        <v>0</v>
      </c>
      <c r="X989">
        <v>0</v>
      </c>
      <c r="Y989" t="s">
        <v>2615</v>
      </c>
    </row>
    <row r="990" spans="1:25">
      <c r="A990" t="s">
        <v>5720</v>
      </c>
      <c r="B990" t="s">
        <v>5721</v>
      </c>
      <c r="C990" t="s">
        <v>2503</v>
      </c>
      <c r="D990" t="s">
        <v>2335</v>
      </c>
      <c r="E990">
        <v>116</v>
      </c>
      <c r="F990" t="s">
        <v>3299</v>
      </c>
      <c r="G990" t="s">
        <v>3300</v>
      </c>
      <c r="H990" t="s">
        <v>156</v>
      </c>
      <c r="I990">
        <v>90</v>
      </c>
      <c r="J990">
        <v>1</v>
      </c>
      <c r="K990">
        <v>1</v>
      </c>
      <c r="L990">
        <v>1</v>
      </c>
      <c r="M990">
        <v>1</v>
      </c>
      <c r="N990">
        <v>1</v>
      </c>
      <c r="O990">
        <v>1</v>
      </c>
      <c r="P990">
        <v>1</v>
      </c>
      <c r="Q990" t="s">
        <v>3300</v>
      </c>
      <c r="R990">
        <v>0</v>
      </c>
      <c r="S990">
        <v>1</v>
      </c>
      <c r="T990" t="s">
        <v>5316</v>
      </c>
      <c r="U990" t="s">
        <v>2221</v>
      </c>
      <c r="V990" t="s">
        <v>2307</v>
      </c>
      <c r="W990">
        <v>110</v>
      </c>
      <c r="X990">
        <v>1</v>
      </c>
      <c r="Y990" t="s">
        <v>2920</v>
      </c>
    </row>
    <row r="991" spans="1:25">
      <c r="A991" t="s">
        <v>5722</v>
      </c>
      <c r="B991" t="s">
        <v>5723</v>
      </c>
      <c r="C991" t="s">
        <v>5724</v>
      </c>
      <c r="D991" t="s">
        <v>5725</v>
      </c>
      <c r="E991">
        <v>129</v>
      </c>
      <c r="F991" t="s">
        <v>3299</v>
      </c>
      <c r="G991" t="s">
        <v>3300</v>
      </c>
      <c r="H991" t="s">
        <v>156</v>
      </c>
      <c r="I991">
        <v>90</v>
      </c>
      <c r="J991">
        <v>1</v>
      </c>
      <c r="K991">
        <v>1</v>
      </c>
      <c r="L991">
        <v>1</v>
      </c>
      <c r="M991">
        <v>1</v>
      </c>
      <c r="N991">
        <v>1</v>
      </c>
      <c r="O991">
        <v>1</v>
      </c>
      <c r="P991">
        <v>1</v>
      </c>
      <c r="Q991" t="s">
        <v>3300</v>
      </c>
      <c r="R991">
        <v>0</v>
      </c>
      <c r="S991">
        <v>1</v>
      </c>
      <c r="T991" t="s">
        <v>5316</v>
      </c>
      <c r="U991" t="s">
        <v>2221</v>
      </c>
      <c r="V991" t="s">
        <v>2370</v>
      </c>
      <c r="W991">
        <v>96</v>
      </c>
      <c r="X991">
        <v>1</v>
      </c>
      <c r="Y991" t="s">
        <v>2920</v>
      </c>
    </row>
    <row r="992" spans="1:25">
      <c r="A992" t="s">
        <v>5726</v>
      </c>
      <c r="B992" t="s">
        <v>5727</v>
      </c>
      <c r="C992" t="s">
        <v>2580</v>
      </c>
      <c r="D992" t="s">
        <v>2687</v>
      </c>
      <c r="E992">
        <v>239</v>
      </c>
      <c r="F992" t="s">
        <v>5728</v>
      </c>
      <c r="G992" t="s">
        <v>5729</v>
      </c>
      <c r="H992" t="s">
        <v>160</v>
      </c>
      <c r="I992">
        <v>45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 t="s">
        <v>5729</v>
      </c>
      <c r="R992">
        <v>0</v>
      </c>
      <c r="S992">
        <v>0</v>
      </c>
      <c r="T992" t="s">
        <v>5291</v>
      </c>
      <c r="U992" t="s">
        <v>2221</v>
      </c>
      <c r="V992" t="s">
        <v>2255</v>
      </c>
      <c r="W992">
        <v>149</v>
      </c>
      <c r="X992">
        <v>0</v>
      </c>
      <c r="Y992" t="s">
        <v>5005</v>
      </c>
    </row>
    <row r="993" spans="1:25">
      <c r="A993" t="s">
        <v>5730</v>
      </c>
      <c r="B993" t="s">
        <v>5731</v>
      </c>
      <c r="C993" t="s">
        <v>5732</v>
      </c>
      <c r="D993" t="s">
        <v>5733</v>
      </c>
      <c r="E993">
        <v>147</v>
      </c>
      <c r="F993" t="s">
        <v>5728</v>
      </c>
      <c r="G993" t="s">
        <v>5729</v>
      </c>
      <c r="H993" t="s">
        <v>160</v>
      </c>
      <c r="I993">
        <v>45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 t="s">
        <v>5729</v>
      </c>
      <c r="R993">
        <v>0</v>
      </c>
      <c r="S993">
        <v>0</v>
      </c>
      <c r="T993" t="s">
        <v>5291</v>
      </c>
      <c r="U993" t="s">
        <v>2221</v>
      </c>
      <c r="V993" t="s">
        <v>2255</v>
      </c>
      <c r="W993">
        <v>90</v>
      </c>
      <c r="X993">
        <v>0</v>
      </c>
      <c r="Y993" t="s">
        <v>5005</v>
      </c>
    </row>
    <row r="994" spans="1:25">
      <c r="A994" t="s">
        <v>5734</v>
      </c>
      <c r="B994" t="s">
        <v>5735</v>
      </c>
      <c r="C994" t="s">
        <v>5736</v>
      </c>
      <c r="D994" t="s">
        <v>5737</v>
      </c>
      <c r="E994">
        <v>218</v>
      </c>
      <c r="F994" t="s">
        <v>5728</v>
      </c>
      <c r="G994" t="s">
        <v>5729</v>
      </c>
      <c r="H994" t="s">
        <v>160</v>
      </c>
      <c r="I994">
        <v>45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 t="s">
        <v>5729</v>
      </c>
      <c r="R994">
        <v>0</v>
      </c>
      <c r="S994">
        <v>0</v>
      </c>
      <c r="T994" t="s">
        <v>5291</v>
      </c>
      <c r="U994" t="s">
        <v>2221</v>
      </c>
      <c r="V994" t="s">
        <v>2255</v>
      </c>
      <c r="W994">
        <v>138</v>
      </c>
      <c r="X994">
        <v>0</v>
      </c>
      <c r="Y994" t="s">
        <v>5005</v>
      </c>
    </row>
    <row r="995" spans="1:25">
      <c r="A995" t="s">
        <v>5738</v>
      </c>
      <c r="B995" t="s">
        <v>5739</v>
      </c>
      <c r="C995" t="s">
        <v>5740</v>
      </c>
      <c r="D995" t="s">
        <v>5741</v>
      </c>
      <c r="E995">
        <v>179</v>
      </c>
      <c r="F995" t="s">
        <v>5728</v>
      </c>
      <c r="G995" t="s">
        <v>5729</v>
      </c>
      <c r="H995" t="s">
        <v>160</v>
      </c>
      <c r="I995">
        <v>50</v>
      </c>
      <c r="J995">
        <v>0</v>
      </c>
      <c r="K995">
        <v>1</v>
      </c>
      <c r="L995">
        <v>0</v>
      </c>
      <c r="M995">
        <v>0</v>
      </c>
      <c r="N995">
        <v>0</v>
      </c>
      <c r="O995">
        <v>0</v>
      </c>
      <c r="P995">
        <v>0</v>
      </c>
      <c r="Q995" t="s">
        <v>5729</v>
      </c>
      <c r="R995">
        <v>0</v>
      </c>
      <c r="S995">
        <v>0</v>
      </c>
      <c r="T995" t="s">
        <v>5291</v>
      </c>
      <c r="U995" t="s">
        <v>2221</v>
      </c>
      <c r="V995" t="s">
        <v>2136</v>
      </c>
      <c r="W995">
        <v>123</v>
      </c>
      <c r="X995">
        <v>0</v>
      </c>
      <c r="Y995" t="s">
        <v>5005</v>
      </c>
    </row>
    <row r="996" spans="1:25">
      <c r="A996" t="s">
        <v>5742</v>
      </c>
      <c r="B996" t="s">
        <v>5743</v>
      </c>
      <c r="C996" t="s">
        <v>5744</v>
      </c>
      <c r="D996" t="s">
        <v>5745</v>
      </c>
      <c r="E996">
        <v>295</v>
      </c>
      <c r="F996" t="s">
        <v>5746</v>
      </c>
      <c r="G996" t="s">
        <v>5747</v>
      </c>
      <c r="H996" t="s">
        <v>160</v>
      </c>
      <c r="I996">
        <v>45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 t="s">
        <v>5747</v>
      </c>
      <c r="R996">
        <v>0</v>
      </c>
      <c r="S996">
        <v>0</v>
      </c>
      <c r="T996" t="s">
        <v>5755</v>
      </c>
      <c r="U996" t="s">
        <v>2224</v>
      </c>
      <c r="V996" t="s">
        <v>2244</v>
      </c>
      <c r="W996">
        <v>125</v>
      </c>
      <c r="X996">
        <v>0</v>
      </c>
      <c r="Y996" t="s">
        <v>5005</v>
      </c>
    </row>
    <row r="997" spans="1:25">
      <c r="A997" t="s">
        <v>5748</v>
      </c>
      <c r="B997" t="s">
        <v>5749</v>
      </c>
      <c r="C997" t="s">
        <v>5750</v>
      </c>
      <c r="D997" t="s">
        <v>4547</v>
      </c>
      <c r="E997">
        <v>354</v>
      </c>
      <c r="F997" t="s">
        <v>5746</v>
      </c>
      <c r="G997" t="s">
        <v>5747</v>
      </c>
      <c r="H997" t="s">
        <v>160</v>
      </c>
      <c r="I997">
        <v>45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 t="s">
        <v>5747</v>
      </c>
      <c r="R997">
        <v>0</v>
      </c>
      <c r="S997">
        <v>0</v>
      </c>
      <c r="T997" t="s">
        <v>5755</v>
      </c>
      <c r="U997" t="s">
        <v>2224</v>
      </c>
      <c r="V997" t="s">
        <v>2244</v>
      </c>
      <c r="W997">
        <v>150</v>
      </c>
      <c r="X997">
        <v>0</v>
      </c>
      <c r="Y997" t="s">
        <v>5005</v>
      </c>
    </row>
    <row r="998" spans="1:25">
      <c r="A998" t="s">
        <v>5751</v>
      </c>
      <c r="B998" t="s">
        <v>5752</v>
      </c>
      <c r="C998" t="s">
        <v>5753</v>
      </c>
      <c r="D998" t="s">
        <v>5754</v>
      </c>
      <c r="E998">
        <v>302</v>
      </c>
      <c r="F998" t="s">
        <v>5746</v>
      </c>
      <c r="G998" t="s">
        <v>5747</v>
      </c>
      <c r="H998" t="s">
        <v>160</v>
      </c>
      <c r="I998">
        <v>45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 t="s">
        <v>5747</v>
      </c>
      <c r="R998">
        <v>0</v>
      </c>
      <c r="S998">
        <v>0</v>
      </c>
      <c r="T998" t="s">
        <v>5755</v>
      </c>
      <c r="U998" t="s">
        <v>2221</v>
      </c>
      <c r="V998" t="s">
        <v>2223</v>
      </c>
      <c r="W998">
        <v>93</v>
      </c>
      <c r="X998">
        <v>0</v>
      </c>
      <c r="Y998" t="s">
        <v>5005</v>
      </c>
    </row>
    <row r="999" spans="1:25">
      <c r="A999" t="s">
        <v>5756</v>
      </c>
      <c r="B999" t="s">
        <v>5757</v>
      </c>
      <c r="C999" t="s">
        <v>2145</v>
      </c>
      <c r="D999" t="s">
        <v>4986</v>
      </c>
      <c r="E999">
        <v>1</v>
      </c>
      <c r="F999" t="s">
        <v>5758</v>
      </c>
      <c r="G999" t="s">
        <v>5759</v>
      </c>
      <c r="H999" t="s">
        <v>153</v>
      </c>
      <c r="I999">
        <v>90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 t="s">
        <v>5759</v>
      </c>
      <c r="R999">
        <v>0</v>
      </c>
      <c r="S999">
        <v>0</v>
      </c>
      <c r="T999" t="s">
        <v>5760</v>
      </c>
      <c r="U999" t="s">
        <v>2221</v>
      </c>
      <c r="V999" t="s">
        <v>2226</v>
      </c>
      <c r="W999">
        <v>0</v>
      </c>
      <c r="X999">
        <v>0</v>
      </c>
      <c r="Y999" t="s">
        <v>2683</v>
      </c>
    </row>
    <row r="1000" spans="1:25">
      <c r="A1000" t="s">
        <v>5761</v>
      </c>
      <c r="B1000" t="s">
        <v>5762</v>
      </c>
      <c r="C1000" t="s">
        <v>2163</v>
      </c>
      <c r="D1000" t="s">
        <v>2164</v>
      </c>
      <c r="E1000">
        <v>0</v>
      </c>
      <c r="F1000" t="s">
        <v>2646</v>
      </c>
      <c r="G1000" t="s">
        <v>2647</v>
      </c>
      <c r="H1000" t="s">
        <v>154</v>
      </c>
      <c r="I1000">
        <v>90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 t="s">
        <v>2647</v>
      </c>
      <c r="R1000">
        <v>0</v>
      </c>
      <c r="S1000">
        <v>0</v>
      </c>
      <c r="T1000" t="s">
        <v>5760</v>
      </c>
      <c r="U1000" t="s">
        <v>2221</v>
      </c>
      <c r="V1000" t="s">
        <v>2307</v>
      </c>
      <c r="W1000">
        <v>0</v>
      </c>
      <c r="X1000">
        <v>0</v>
      </c>
      <c r="Y1000" t="s">
        <v>2800</v>
      </c>
    </row>
    <row r="1001" spans="1:25">
      <c r="A1001" t="s">
        <v>5763</v>
      </c>
      <c r="B1001" t="s">
        <v>5764</v>
      </c>
      <c r="C1001" t="s">
        <v>2401</v>
      </c>
      <c r="D1001" t="s">
        <v>5765</v>
      </c>
      <c r="E1001">
        <v>80</v>
      </c>
      <c r="F1001" t="s">
        <v>4693</v>
      </c>
      <c r="G1001" t="s">
        <v>4694</v>
      </c>
      <c r="H1001" t="s">
        <v>159</v>
      </c>
      <c r="I1001">
        <v>50</v>
      </c>
      <c r="J1001">
        <v>0</v>
      </c>
      <c r="K1001">
        <v>1</v>
      </c>
      <c r="L1001">
        <v>0</v>
      </c>
      <c r="M1001">
        <v>0</v>
      </c>
      <c r="N1001">
        <v>0</v>
      </c>
      <c r="O1001">
        <v>0</v>
      </c>
      <c r="P1001">
        <v>0</v>
      </c>
      <c r="Q1001" t="s">
        <v>4694</v>
      </c>
      <c r="R1001">
        <v>0</v>
      </c>
      <c r="S1001">
        <v>0</v>
      </c>
      <c r="T1001" t="s">
        <v>5291</v>
      </c>
      <c r="U1001" t="s">
        <v>2221</v>
      </c>
      <c r="V1001" t="s">
        <v>2307</v>
      </c>
      <c r="W1001">
        <v>70</v>
      </c>
      <c r="X1001">
        <v>0</v>
      </c>
      <c r="Y1001" t="s">
        <v>5004</v>
      </c>
    </row>
    <row r="1002" spans="1:25">
      <c r="A1002" t="s">
        <v>5766</v>
      </c>
      <c r="B1002" t="s">
        <v>5767</v>
      </c>
      <c r="C1002" t="s">
        <v>2766</v>
      </c>
      <c r="D1002" t="s">
        <v>5768</v>
      </c>
      <c r="E1002">
        <v>37</v>
      </c>
      <c r="F1002" t="s">
        <v>4693</v>
      </c>
      <c r="G1002" t="s">
        <v>4694</v>
      </c>
      <c r="H1002" t="s">
        <v>159</v>
      </c>
      <c r="I1002">
        <v>50</v>
      </c>
      <c r="J1002">
        <v>0</v>
      </c>
      <c r="K1002">
        <v>1</v>
      </c>
      <c r="L1002">
        <v>0</v>
      </c>
      <c r="M1002">
        <v>0</v>
      </c>
      <c r="N1002">
        <v>0</v>
      </c>
      <c r="O1002">
        <v>0</v>
      </c>
      <c r="P1002">
        <v>0</v>
      </c>
      <c r="Q1002" t="s">
        <v>4694</v>
      </c>
      <c r="R1002">
        <v>0</v>
      </c>
      <c r="S1002">
        <v>0</v>
      </c>
      <c r="T1002" t="s">
        <v>5291</v>
      </c>
      <c r="U1002" t="s">
        <v>2221</v>
      </c>
      <c r="V1002" t="s">
        <v>2305</v>
      </c>
      <c r="W1002">
        <v>26</v>
      </c>
      <c r="X1002">
        <v>0</v>
      </c>
      <c r="Y1002" t="s">
        <v>5004</v>
      </c>
    </row>
    <row r="1003" spans="1:25">
      <c r="A1003" t="s">
        <v>5769</v>
      </c>
      <c r="B1003" t="s">
        <v>5770</v>
      </c>
      <c r="C1003" t="s">
        <v>2309</v>
      </c>
      <c r="D1003" t="s">
        <v>5771</v>
      </c>
      <c r="E1003">
        <v>68</v>
      </c>
      <c r="F1003" t="s">
        <v>4693</v>
      </c>
      <c r="G1003" t="s">
        <v>4694</v>
      </c>
      <c r="H1003" t="s">
        <v>159</v>
      </c>
      <c r="I1003">
        <v>45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 t="s">
        <v>4694</v>
      </c>
      <c r="R1003">
        <v>0</v>
      </c>
      <c r="S1003">
        <v>0</v>
      </c>
      <c r="T1003" t="s">
        <v>5291</v>
      </c>
      <c r="U1003" t="s">
        <v>2221</v>
      </c>
      <c r="V1003" t="s">
        <v>2310</v>
      </c>
      <c r="W1003">
        <v>40</v>
      </c>
      <c r="X1003">
        <v>0</v>
      </c>
      <c r="Y1003" t="s">
        <v>5004</v>
      </c>
    </row>
    <row r="1004" spans="1:25">
      <c r="A1004" t="s">
        <v>5772</v>
      </c>
      <c r="B1004" t="s">
        <v>5773</v>
      </c>
      <c r="C1004" t="s">
        <v>2359</v>
      </c>
      <c r="D1004" t="s">
        <v>5774</v>
      </c>
      <c r="E1004">
        <v>104</v>
      </c>
      <c r="F1004" t="s">
        <v>4693</v>
      </c>
      <c r="G1004" t="s">
        <v>4694</v>
      </c>
      <c r="H1004" t="s">
        <v>159</v>
      </c>
      <c r="I1004">
        <v>45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 t="s">
        <v>4694</v>
      </c>
      <c r="R1004">
        <v>0</v>
      </c>
      <c r="S1004">
        <v>0</v>
      </c>
      <c r="T1004" t="s">
        <v>5291</v>
      </c>
      <c r="U1004" t="s">
        <v>2221</v>
      </c>
      <c r="V1004" t="s">
        <v>2141</v>
      </c>
      <c r="W1004">
        <v>75</v>
      </c>
      <c r="X1004">
        <v>0</v>
      </c>
      <c r="Y1004" t="s">
        <v>5004</v>
      </c>
    </row>
    <row r="1005" spans="1:25">
      <c r="A1005" t="s">
        <v>5775</v>
      </c>
      <c r="B1005" t="s">
        <v>5776</v>
      </c>
      <c r="C1005" t="s">
        <v>2402</v>
      </c>
      <c r="D1005" t="s">
        <v>5777</v>
      </c>
      <c r="E1005">
        <v>68</v>
      </c>
      <c r="F1005" t="s">
        <v>4693</v>
      </c>
      <c r="G1005" t="s">
        <v>4694</v>
      </c>
      <c r="H1005" t="s">
        <v>159</v>
      </c>
      <c r="I1005">
        <v>45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 t="s">
        <v>4694</v>
      </c>
      <c r="R1005">
        <v>0</v>
      </c>
      <c r="S1005">
        <v>0</v>
      </c>
      <c r="T1005" t="s">
        <v>5291</v>
      </c>
      <c r="U1005" t="s">
        <v>2221</v>
      </c>
      <c r="V1005" t="s">
        <v>2254</v>
      </c>
      <c r="W1005">
        <v>47</v>
      </c>
      <c r="X1005">
        <v>0</v>
      </c>
      <c r="Y1005" t="s">
        <v>5004</v>
      </c>
    </row>
    <row r="1006" spans="1:25">
      <c r="A1006" t="s">
        <v>5778</v>
      </c>
      <c r="B1006" t="s">
        <v>5779</v>
      </c>
      <c r="C1006" t="s">
        <v>2329</v>
      </c>
      <c r="D1006" t="s">
        <v>5780</v>
      </c>
      <c r="E1006">
        <v>82</v>
      </c>
      <c r="F1006" t="s">
        <v>4693</v>
      </c>
      <c r="G1006" t="s">
        <v>4694</v>
      </c>
      <c r="H1006" t="s">
        <v>159</v>
      </c>
      <c r="I1006">
        <v>45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 t="s">
        <v>4694</v>
      </c>
      <c r="R1006">
        <v>0</v>
      </c>
      <c r="S1006">
        <v>0</v>
      </c>
      <c r="T1006" t="s">
        <v>5291</v>
      </c>
      <c r="U1006" t="s">
        <v>2221</v>
      </c>
      <c r="V1006" t="s">
        <v>2144</v>
      </c>
      <c r="W1006">
        <v>31</v>
      </c>
      <c r="X1006">
        <v>0</v>
      </c>
      <c r="Y1006" t="s">
        <v>5004</v>
      </c>
    </row>
    <row r="1007" spans="1:25">
      <c r="A1007" t="s">
        <v>5781</v>
      </c>
      <c r="B1007" t="s">
        <v>5782</v>
      </c>
      <c r="C1007" t="s">
        <v>2400</v>
      </c>
      <c r="D1007" t="s">
        <v>5783</v>
      </c>
      <c r="E1007">
        <v>43</v>
      </c>
      <c r="F1007" t="s">
        <v>4693</v>
      </c>
      <c r="G1007" t="s">
        <v>4694</v>
      </c>
      <c r="H1007" t="s">
        <v>159</v>
      </c>
      <c r="I1007">
        <v>45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 t="s">
        <v>4694</v>
      </c>
      <c r="R1007">
        <v>0</v>
      </c>
      <c r="S1007">
        <v>0</v>
      </c>
      <c r="T1007" t="s">
        <v>5291</v>
      </c>
      <c r="U1007" t="s">
        <v>2221</v>
      </c>
      <c r="V1007" t="s">
        <v>2370</v>
      </c>
      <c r="W1007">
        <v>32</v>
      </c>
      <c r="X1007">
        <v>0</v>
      </c>
      <c r="Y1007" t="s">
        <v>5004</v>
      </c>
    </row>
    <row r="1008" spans="1:25">
      <c r="A1008" t="s">
        <v>5784</v>
      </c>
      <c r="B1008" t="s">
        <v>5785</v>
      </c>
      <c r="C1008" t="s">
        <v>2318</v>
      </c>
      <c r="D1008" t="s">
        <v>5786</v>
      </c>
      <c r="E1008">
        <v>59</v>
      </c>
      <c r="F1008" t="s">
        <v>4693</v>
      </c>
      <c r="G1008" t="s">
        <v>4694</v>
      </c>
      <c r="H1008" t="s">
        <v>159</v>
      </c>
      <c r="I1008">
        <v>50</v>
      </c>
      <c r="J1008">
        <v>0</v>
      </c>
      <c r="K1008">
        <v>1</v>
      </c>
      <c r="L1008">
        <v>0</v>
      </c>
      <c r="M1008">
        <v>0</v>
      </c>
      <c r="N1008">
        <v>0</v>
      </c>
      <c r="O1008">
        <v>0</v>
      </c>
      <c r="P1008">
        <v>0</v>
      </c>
      <c r="Q1008" t="s">
        <v>4694</v>
      </c>
      <c r="R1008">
        <v>0</v>
      </c>
      <c r="S1008">
        <v>0</v>
      </c>
      <c r="T1008" t="s">
        <v>5291</v>
      </c>
      <c r="U1008" t="s">
        <v>2224</v>
      </c>
      <c r="V1008" t="s">
        <v>2244</v>
      </c>
      <c r="W1008">
        <v>25</v>
      </c>
      <c r="X1008">
        <v>0</v>
      </c>
      <c r="Y1008" t="s">
        <v>5004</v>
      </c>
    </row>
    <row r="1009" spans="1:25">
      <c r="A1009" t="s">
        <v>5787</v>
      </c>
      <c r="B1009" t="s">
        <v>5788</v>
      </c>
      <c r="C1009" t="s">
        <v>5789</v>
      </c>
      <c r="D1009" t="s">
        <v>2609</v>
      </c>
      <c r="E1009">
        <v>92</v>
      </c>
      <c r="F1009" t="s">
        <v>4693</v>
      </c>
      <c r="G1009" t="s">
        <v>4694</v>
      </c>
      <c r="H1009" t="s">
        <v>159</v>
      </c>
      <c r="I1009">
        <v>45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 t="s">
        <v>4694</v>
      </c>
      <c r="R1009">
        <v>0</v>
      </c>
      <c r="S1009">
        <v>0</v>
      </c>
      <c r="T1009" t="s">
        <v>5291</v>
      </c>
      <c r="U1009" t="s">
        <v>2221</v>
      </c>
      <c r="V1009" t="s">
        <v>2226</v>
      </c>
      <c r="W1009">
        <v>52</v>
      </c>
      <c r="X1009">
        <v>0</v>
      </c>
      <c r="Y1009" t="s">
        <v>5004</v>
      </c>
    </row>
    <row r="1010" spans="1:25">
      <c r="A1010" t="s">
        <v>5790</v>
      </c>
      <c r="B1010" t="s">
        <v>5791</v>
      </c>
      <c r="C1010" t="s">
        <v>2151</v>
      </c>
      <c r="D1010" t="s">
        <v>5792</v>
      </c>
      <c r="E1010">
        <v>58</v>
      </c>
      <c r="F1010" t="s">
        <v>4693</v>
      </c>
      <c r="G1010" t="s">
        <v>4694</v>
      </c>
      <c r="H1010" t="s">
        <v>159</v>
      </c>
      <c r="I1010">
        <v>50</v>
      </c>
      <c r="J1010">
        <v>0</v>
      </c>
      <c r="K1010">
        <v>1</v>
      </c>
      <c r="L1010">
        <v>0</v>
      </c>
      <c r="M1010">
        <v>0</v>
      </c>
      <c r="N1010">
        <v>0</v>
      </c>
      <c r="O1010">
        <v>0</v>
      </c>
      <c r="P1010">
        <v>0</v>
      </c>
      <c r="Q1010" t="s">
        <v>4694</v>
      </c>
      <c r="R1010">
        <v>0</v>
      </c>
      <c r="S1010">
        <v>0</v>
      </c>
      <c r="T1010" t="s">
        <v>5291</v>
      </c>
      <c r="U1010" t="s">
        <v>2221</v>
      </c>
      <c r="V1010" t="s">
        <v>2140</v>
      </c>
      <c r="W1010">
        <v>32</v>
      </c>
      <c r="X1010">
        <v>0</v>
      </c>
      <c r="Y1010" t="s">
        <v>5004</v>
      </c>
    </row>
    <row r="1011" spans="1:25">
      <c r="A1011" t="s">
        <v>5793</v>
      </c>
      <c r="B1011" t="s">
        <v>5794</v>
      </c>
      <c r="C1011" t="s">
        <v>2156</v>
      </c>
      <c r="D1011" t="s">
        <v>5795</v>
      </c>
      <c r="E1011">
        <v>29</v>
      </c>
      <c r="F1011" t="s">
        <v>4693</v>
      </c>
      <c r="G1011" t="s">
        <v>4694</v>
      </c>
      <c r="H1011" t="s">
        <v>159</v>
      </c>
      <c r="I1011">
        <v>50</v>
      </c>
      <c r="J1011">
        <v>0</v>
      </c>
      <c r="K1011">
        <v>1</v>
      </c>
      <c r="L1011">
        <v>0</v>
      </c>
      <c r="M1011">
        <v>0</v>
      </c>
      <c r="N1011">
        <v>0</v>
      </c>
      <c r="O1011">
        <v>0</v>
      </c>
      <c r="P1011">
        <v>0</v>
      </c>
      <c r="Q1011" t="s">
        <v>4694</v>
      </c>
      <c r="R1011">
        <v>0</v>
      </c>
      <c r="S1011">
        <v>0</v>
      </c>
      <c r="T1011" t="s">
        <v>5291</v>
      </c>
      <c r="U1011" t="s">
        <v>2221</v>
      </c>
      <c r="V1011" t="s">
        <v>2140</v>
      </c>
      <c r="W1011">
        <v>16</v>
      </c>
      <c r="X1011">
        <v>0</v>
      </c>
      <c r="Y1011" t="s">
        <v>5004</v>
      </c>
    </row>
    <row r="1012" spans="1:25">
      <c r="A1012" t="s">
        <v>5796</v>
      </c>
      <c r="B1012" t="s">
        <v>5797</v>
      </c>
      <c r="C1012" t="s">
        <v>2151</v>
      </c>
      <c r="D1012" t="s">
        <v>5798</v>
      </c>
      <c r="E1012">
        <v>58</v>
      </c>
      <c r="F1012" t="s">
        <v>4693</v>
      </c>
      <c r="G1012" t="s">
        <v>4694</v>
      </c>
      <c r="H1012" t="s">
        <v>159</v>
      </c>
      <c r="I1012">
        <v>50</v>
      </c>
      <c r="J1012">
        <v>0</v>
      </c>
      <c r="K1012">
        <v>1</v>
      </c>
      <c r="L1012">
        <v>0</v>
      </c>
      <c r="M1012">
        <v>0</v>
      </c>
      <c r="N1012">
        <v>0</v>
      </c>
      <c r="O1012">
        <v>0</v>
      </c>
      <c r="P1012">
        <v>0</v>
      </c>
      <c r="Q1012" t="s">
        <v>4694</v>
      </c>
      <c r="R1012">
        <v>0</v>
      </c>
      <c r="S1012">
        <v>0</v>
      </c>
      <c r="T1012" t="s">
        <v>5291</v>
      </c>
      <c r="U1012" t="s">
        <v>2221</v>
      </c>
      <c r="V1012" t="s">
        <v>2140</v>
      </c>
      <c r="W1012">
        <v>32</v>
      </c>
      <c r="X1012">
        <v>0</v>
      </c>
      <c r="Y1012" t="s">
        <v>5004</v>
      </c>
    </row>
    <row r="1013" spans="1:25">
      <c r="A1013" t="s">
        <v>5799</v>
      </c>
      <c r="B1013" t="s">
        <v>5800</v>
      </c>
      <c r="C1013" t="s">
        <v>5801</v>
      </c>
      <c r="D1013" t="s">
        <v>2332</v>
      </c>
      <c r="E1013">
        <v>141</v>
      </c>
      <c r="F1013" t="s">
        <v>4693</v>
      </c>
      <c r="G1013" t="s">
        <v>4694</v>
      </c>
      <c r="H1013" t="s">
        <v>159</v>
      </c>
      <c r="I1013">
        <v>50</v>
      </c>
      <c r="J1013">
        <v>0</v>
      </c>
      <c r="K1013">
        <v>1</v>
      </c>
      <c r="L1013">
        <v>0</v>
      </c>
      <c r="M1013">
        <v>0</v>
      </c>
      <c r="N1013">
        <v>0</v>
      </c>
      <c r="O1013">
        <v>0</v>
      </c>
      <c r="P1013">
        <v>0</v>
      </c>
      <c r="Q1013" t="s">
        <v>4694</v>
      </c>
      <c r="R1013">
        <v>0</v>
      </c>
      <c r="S1013">
        <v>0</v>
      </c>
      <c r="T1013" t="s">
        <v>5291</v>
      </c>
      <c r="U1013" t="s">
        <v>2221</v>
      </c>
      <c r="V1013" t="s">
        <v>2307</v>
      </c>
      <c r="W1013">
        <v>134</v>
      </c>
      <c r="X1013">
        <v>0</v>
      </c>
      <c r="Y1013" t="s">
        <v>5004</v>
      </c>
    </row>
    <row r="1014" spans="1:25">
      <c r="A1014" t="s">
        <v>5802</v>
      </c>
      <c r="B1014" t="s">
        <v>5803</v>
      </c>
      <c r="C1014" t="s">
        <v>5804</v>
      </c>
      <c r="D1014" t="s">
        <v>5805</v>
      </c>
      <c r="E1014">
        <v>100</v>
      </c>
      <c r="F1014" t="s">
        <v>4693</v>
      </c>
      <c r="G1014" t="s">
        <v>4694</v>
      </c>
      <c r="H1014" t="s">
        <v>159</v>
      </c>
      <c r="I1014">
        <v>50</v>
      </c>
      <c r="J1014">
        <v>0</v>
      </c>
      <c r="K1014">
        <v>1</v>
      </c>
      <c r="L1014">
        <v>0</v>
      </c>
      <c r="M1014">
        <v>0</v>
      </c>
      <c r="N1014">
        <v>0</v>
      </c>
      <c r="O1014">
        <v>0</v>
      </c>
      <c r="P1014">
        <v>0</v>
      </c>
      <c r="Q1014" t="s">
        <v>4694</v>
      </c>
      <c r="R1014">
        <v>0</v>
      </c>
      <c r="S1014">
        <v>0</v>
      </c>
      <c r="T1014" t="s">
        <v>5291</v>
      </c>
      <c r="U1014" t="s">
        <v>2221</v>
      </c>
      <c r="V1014" t="s">
        <v>2136</v>
      </c>
      <c r="W1014">
        <v>77</v>
      </c>
      <c r="X1014">
        <v>0</v>
      </c>
      <c r="Y1014" t="s">
        <v>5004</v>
      </c>
    </row>
    <row r="1015" spans="1:25">
      <c r="A1015" t="s">
        <v>5806</v>
      </c>
      <c r="B1015" t="s">
        <v>5807</v>
      </c>
      <c r="C1015" t="s">
        <v>3767</v>
      </c>
      <c r="D1015" t="s">
        <v>5808</v>
      </c>
      <c r="E1015">
        <v>14</v>
      </c>
      <c r="F1015" t="s">
        <v>4693</v>
      </c>
      <c r="G1015" t="s">
        <v>4694</v>
      </c>
      <c r="H1015" t="s">
        <v>159</v>
      </c>
      <c r="I1015">
        <v>50</v>
      </c>
      <c r="J1015">
        <v>0</v>
      </c>
      <c r="K1015">
        <v>1</v>
      </c>
      <c r="L1015">
        <v>0</v>
      </c>
      <c r="M1015">
        <v>0</v>
      </c>
      <c r="N1015">
        <v>0</v>
      </c>
      <c r="O1015">
        <v>0</v>
      </c>
      <c r="P1015">
        <v>0</v>
      </c>
      <c r="Q1015" t="s">
        <v>4694</v>
      </c>
      <c r="R1015">
        <v>0</v>
      </c>
      <c r="S1015">
        <v>0</v>
      </c>
      <c r="T1015" t="s">
        <v>5291</v>
      </c>
      <c r="U1015" t="s">
        <v>2221</v>
      </c>
      <c r="V1015" t="s">
        <v>2136</v>
      </c>
      <c r="W1015">
        <v>10</v>
      </c>
      <c r="X1015">
        <v>0</v>
      </c>
      <c r="Y1015" t="s">
        <v>5004</v>
      </c>
    </row>
    <row r="1016" spans="1:25">
      <c r="A1016" t="s">
        <v>5809</v>
      </c>
      <c r="B1016" t="s">
        <v>5810</v>
      </c>
      <c r="C1016" t="s">
        <v>5811</v>
      </c>
      <c r="D1016" t="s">
        <v>5812</v>
      </c>
      <c r="E1016">
        <v>170</v>
      </c>
      <c r="F1016" t="s">
        <v>4693</v>
      </c>
      <c r="G1016" t="s">
        <v>4694</v>
      </c>
      <c r="H1016" t="s">
        <v>159</v>
      </c>
      <c r="I1016">
        <v>50</v>
      </c>
      <c r="J1016">
        <v>0</v>
      </c>
      <c r="K1016">
        <v>1</v>
      </c>
      <c r="L1016">
        <v>0</v>
      </c>
      <c r="M1016">
        <v>0</v>
      </c>
      <c r="N1016">
        <v>0</v>
      </c>
      <c r="O1016">
        <v>0</v>
      </c>
      <c r="P1016">
        <v>0</v>
      </c>
      <c r="Q1016" t="s">
        <v>4694</v>
      </c>
      <c r="R1016">
        <v>0</v>
      </c>
      <c r="S1016">
        <v>0</v>
      </c>
      <c r="T1016" t="s">
        <v>5291</v>
      </c>
      <c r="U1016" t="s">
        <v>2221</v>
      </c>
      <c r="V1016" t="s">
        <v>2136</v>
      </c>
      <c r="W1016">
        <v>117</v>
      </c>
      <c r="X1016">
        <v>0</v>
      </c>
      <c r="Y1016" t="s">
        <v>5004</v>
      </c>
    </row>
    <row r="1017" spans="1:25">
      <c r="A1017" t="s">
        <v>5813</v>
      </c>
      <c r="B1017" t="s">
        <v>5814</v>
      </c>
      <c r="C1017" t="s">
        <v>5815</v>
      </c>
      <c r="D1017" t="s">
        <v>2667</v>
      </c>
      <c r="E1017">
        <v>151</v>
      </c>
      <c r="F1017" t="s">
        <v>4693</v>
      </c>
      <c r="G1017" t="s">
        <v>4694</v>
      </c>
      <c r="H1017" t="s">
        <v>159</v>
      </c>
      <c r="I1017">
        <v>50</v>
      </c>
      <c r="J1017">
        <v>0</v>
      </c>
      <c r="K1017">
        <v>1</v>
      </c>
      <c r="L1017">
        <v>0</v>
      </c>
      <c r="M1017">
        <v>0</v>
      </c>
      <c r="N1017">
        <v>0</v>
      </c>
      <c r="O1017">
        <v>0</v>
      </c>
      <c r="P1017">
        <v>0</v>
      </c>
      <c r="Q1017" t="s">
        <v>4694</v>
      </c>
      <c r="R1017">
        <v>0</v>
      </c>
      <c r="S1017">
        <v>0</v>
      </c>
      <c r="T1017" t="s">
        <v>5291</v>
      </c>
      <c r="U1017" t="s">
        <v>2221</v>
      </c>
      <c r="V1017" t="s">
        <v>2222</v>
      </c>
      <c r="W1017">
        <v>69</v>
      </c>
      <c r="X1017">
        <v>0</v>
      </c>
      <c r="Y1017" t="s">
        <v>5004</v>
      </c>
    </row>
    <row r="1018" spans="1:25">
      <c r="A1018" t="s">
        <v>5816</v>
      </c>
      <c r="B1018" t="s">
        <v>5817</v>
      </c>
      <c r="C1018" t="s">
        <v>2156</v>
      </c>
      <c r="D1018" t="s">
        <v>5818</v>
      </c>
      <c r="E1018">
        <v>29</v>
      </c>
      <c r="F1018" t="s">
        <v>4693</v>
      </c>
      <c r="G1018" t="s">
        <v>4694</v>
      </c>
      <c r="H1018" t="s">
        <v>159</v>
      </c>
      <c r="I1018">
        <v>50</v>
      </c>
      <c r="J1018">
        <v>0</v>
      </c>
      <c r="K1018">
        <v>1</v>
      </c>
      <c r="L1018">
        <v>0</v>
      </c>
      <c r="M1018">
        <v>0</v>
      </c>
      <c r="N1018">
        <v>0</v>
      </c>
      <c r="O1018">
        <v>0</v>
      </c>
      <c r="P1018">
        <v>0</v>
      </c>
      <c r="Q1018" t="s">
        <v>4694</v>
      </c>
      <c r="R1018">
        <v>0</v>
      </c>
      <c r="S1018">
        <v>0</v>
      </c>
      <c r="T1018" t="s">
        <v>5291</v>
      </c>
      <c r="U1018" t="s">
        <v>2221</v>
      </c>
      <c r="V1018" t="s">
        <v>2140</v>
      </c>
      <c r="W1018">
        <v>16</v>
      </c>
      <c r="X1018">
        <v>0</v>
      </c>
      <c r="Y1018" t="s">
        <v>5004</v>
      </c>
    </row>
    <row r="1019" spans="1:25">
      <c r="A1019" t="s">
        <v>5819</v>
      </c>
      <c r="B1019" t="s">
        <v>5820</v>
      </c>
      <c r="C1019" t="s">
        <v>5821</v>
      </c>
      <c r="D1019" t="s">
        <v>5822</v>
      </c>
      <c r="E1019">
        <v>141</v>
      </c>
      <c r="F1019" t="s">
        <v>4693</v>
      </c>
      <c r="G1019" t="s">
        <v>4694</v>
      </c>
      <c r="H1019" t="s">
        <v>159</v>
      </c>
      <c r="I1019">
        <v>50</v>
      </c>
      <c r="J1019">
        <v>0</v>
      </c>
      <c r="K1019">
        <v>1</v>
      </c>
      <c r="L1019">
        <v>0</v>
      </c>
      <c r="M1019">
        <v>0</v>
      </c>
      <c r="N1019">
        <v>0</v>
      </c>
      <c r="O1019">
        <v>0</v>
      </c>
      <c r="P1019">
        <v>0</v>
      </c>
      <c r="Q1019" t="s">
        <v>4694</v>
      </c>
      <c r="R1019">
        <v>0</v>
      </c>
      <c r="S1019">
        <v>0</v>
      </c>
      <c r="T1019" t="s">
        <v>5291</v>
      </c>
      <c r="U1019" t="s">
        <v>2221</v>
      </c>
      <c r="V1019" t="s">
        <v>2137</v>
      </c>
      <c r="W1019">
        <v>87</v>
      </c>
      <c r="X1019">
        <v>0</v>
      </c>
      <c r="Y1019" t="s">
        <v>5004</v>
      </c>
    </row>
    <row r="1020" spans="1:25">
      <c r="A1020" t="s">
        <v>5825</v>
      </c>
      <c r="B1020" t="s">
        <v>5826</v>
      </c>
      <c r="C1020" t="s">
        <v>5827</v>
      </c>
      <c r="D1020" t="s">
        <v>3615</v>
      </c>
      <c r="E1020">
        <v>141</v>
      </c>
      <c r="F1020" t="s">
        <v>4693</v>
      </c>
      <c r="G1020" t="s">
        <v>4694</v>
      </c>
      <c r="H1020" t="s">
        <v>159</v>
      </c>
      <c r="I1020">
        <v>50</v>
      </c>
      <c r="J1020">
        <v>0</v>
      </c>
      <c r="K1020">
        <v>1</v>
      </c>
      <c r="L1020">
        <v>0</v>
      </c>
      <c r="M1020">
        <v>0</v>
      </c>
      <c r="N1020">
        <v>0</v>
      </c>
      <c r="O1020">
        <v>0</v>
      </c>
      <c r="P1020">
        <v>0</v>
      </c>
      <c r="Q1020" t="s">
        <v>4694</v>
      </c>
      <c r="R1020">
        <v>0</v>
      </c>
      <c r="S1020">
        <v>0</v>
      </c>
      <c r="T1020" t="s">
        <v>5291</v>
      </c>
      <c r="U1020" t="s">
        <v>2221</v>
      </c>
      <c r="V1020" t="s">
        <v>2137</v>
      </c>
      <c r="W1020">
        <v>84</v>
      </c>
      <c r="X1020">
        <v>0</v>
      </c>
      <c r="Y1020" t="s">
        <v>5004</v>
      </c>
    </row>
    <row r="1021" spans="1:25">
      <c r="A1021" t="s">
        <v>5828</v>
      </c>
      <c r="B1021" t="s">
        <v>5829</v>
      </c>
      <c r="C1021" t="s">
        <v>5830</v>
      </c>
      <c r="D1021" t="s">
        <v>5831</v>
      </c>
      <c r="E1021">
        <v>84</v>
      </c>
      <c r="F1021" t="s">
        <v>4693</v>
      </c>
      <c r="G1021" t="s">
        <v>4694</v>
      </c>
      <c r="H1021" t="s">
        <v>159</v>
      </c>
      <c r="I1021">
        <v>45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 t="s">
        <v>4694</v>
      </c>
      <c r="R1021">
        <v>0</v>
      </c>
      <c r="S1021">
        <v>0</v>
      </c>
      <c r="T1021" t="s">
        <v>5291</v>
      </c>
      <c r="U1021" t="s">
        <v>2221</v>
      </c>
      <c r="V1021" t="s">
        <v>2141</v>
      </c>
      <c r="W1021">
        <v>50</v>
      </c>
      <c r="X1021">
        <v>0</v>
      </c>
      <c r="Y1021" t="s">
        <v>5004</v>
      </c>
    </row>
    <row r="1022" spans="1:25">
      <c r="A1022" t="s">
        <v>5832</v>
      </c>
      <c r="B1022" t="s">
        <v>5833</v>
      </c>
      <c r="C1022" t="s">
        <v>5834</v>
      </c>
      <c r="D1022" t="s">
        <v>2498</v>
      </c>
      <c r="E1022">
        <v>93</v>
      </c>
      <c r="F1022" t="s">
        <v>4693</v>
      </c>
      <c r="G1022" t="s">
        <v>4694</v>
      </c>
      <c r="H1022" t="s">
        <v>159</v>
      </c>
      <c r="I1022">
        <v>45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 t="s">
        <v>4694</v>
      </c>
      <c r="R1022">
        <v>0</v>
      </c>
      <c r="S1022">
        <v>0</v>
      </c>
      <c r="T1022" t="s">
        <v>5291</v>
      </c>
      <c r="U1022" t="s">
        <v>2221</v>
      </c>
      <c r="V1022" t="s">
        <v>2141</v>
      </c>
      <c r="W1022">
        <v>63</v>
      </c>
      <c r="X1022">
        <v>0</v>
      </c>
      <c r="Y1022" t="s">
        <v>5004</v>
      </c>
    </row>
    <row r="1023" spans="1:25">
      <c r="A1023" t="s">
        <v>5835</v>
      </c>
      <c r="B1023" t="s">
        <v>5836</v>
      </c>
      <c r="C1023" t="s">
        <v>2232</v>
      </c>
      <c r="D1023" t="s">
        <v>2242</v>
      </c>
      <c r="E1023">
        <v>91</v>
      </c>
      <c r="F1023" t="s">
        <v>4693</v>
      </c>
      <c r="G1023" t="s">
        <v>4694</v>
      </c>
      <c r="H1023" t="s">
        <v>159</v>
      </c>
      <c r="I1023">
        <v>45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 t="s">
        <v>4694</v>
      </c>
      <c r="R1023">
        <v>0</v>
      </c>
      <c r="S1023">
        <v>0</v>
      </c>
      <c r="T1023" t="s">
        <v>5291</v>
      </c>
      <c r="U1023" t="s">
        <v>2221</v>
      </c>
      <c r="V1023" t="s">
        <v>2141</v>
      </c>
      <c r="W1023">
        <v>65</v>
      </c>
      <c r="X1023">
        <v>0</v>
      </c>
      <c r="Y1023" t="s">
        <v>5004</v>
      </c>
    </row>
    <row r="1024" spans="1:25">
      <c r="A1024" t="s">
        <v>5837</v>
      </c>
      <c r="B1024" t="s">
        <v>5838</v>
      </c>
      <c r="C1024" t="s">
        <v>5839</v>
      </c>
      <c r="D1024" t="s">
        <v>5840</v>
      </c>
      <c r="E1024">
        <v>130</v>
      </c>
      <c r="F1024" t="s">
        <v>4693</v>
      </c>
      <c r="G1024" t="s">
        <v>4694</v>
      </c>
      <c r="H1024" t="s">
        <v>159</v>
      </c>
      <c r="I1024">
        <v>45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 t="s">
        <v>4694</v>
      </c>
      <c r="R1024">
        <v>0</v>
      </c>
      <c r="S1024">
        <v>0</v>
      </c>
      <c r="T1024" t="s">
        <v>5291</v>
      </c>
      <c r="U1024" t="s">
        <v>2221</v>
      </c>
      <c r="V1024" t="s">
        <v>2235</v>
      </c>
      <c r="W1024">
        <v>97</v>
      </c>
      <c r="X1024">
        <v>0</v>
      </c>
      <c r="Y1024" t="s">
        <v>5004</v>
      </c>
    </row>
    <row r="1025" spans="1:25">
      <c r="A1025" t="s">
        <v>5841</v>
      </c>
      <c r="B1025" t="s">
        <v>5842</v>
      </c>
      <c r="C1025" t="s">
        <v>5843</v>
      </c>
      <c r="D1025" t="s">
        <v>2315</v>
      </c>
      <c r="E1025">
        <v>142</v>
      </c>
      <c r="F1025" t="s">
        <v>4693</v>
      </c>
      <c r="G1025" t="s">
        <v>4694</v>
      </c>
      <c r="H1025" t="s">
        <v>159</v>
      </c>
      <c r="I1025">
        <v>45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0</v>
      </c>
      <c r="P1025">
        <v>0</v>
      </c>
      <c r="Q1025" t="s">
        <v>4694</v>
      </c>
      <c r="R1025">
        <v>0</v>
      </c>
      <c r="S1025">
        <v>0</v>
      </c>
      <c r="T1025" t="s">
        <v>5291</v>
      </c>
      <c r="U1025" t="s">
        <v>2221</v>
      </c>
      <c r="V1025" t="s">
        <v>2235</v>
      </c>
      <c r="W1025">
        <v>104</v>
      </c>
      <c r="X1025">
        <v>0</v>
      </c>
      <c r="Y1025" t="s">
        <v>5004</v>
      </c>
    </row>
    <row r="1026" spans="1:25">
      <c r="A1026" t="s">
        <v>5844</v>
      </c>
      <c r="B1026" t="s">
        <v>5845</v>
      </c>
      <c r="C1026" t="s">
        <v>5846</v>
      </c>
      <c r="D1026" t="s">
        <v>2547</v>
      </c>
      <c r="E1026">
        <v>166</v>
      </c>
      <c r="F1026" t="s">
        <v>4693</v>
      </c>
      <c r="G1026" t="s">
        <v>4694</v>
      </c>
      <c r="H1026" t="s">
        <v>159</v>
      </c>
      <c r="I1026">
        <v>45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 t="s">
        <v>4694</v>
      </c>
      <c r="R1026">
        <v>0</v>
      </c>
      <c r="S1026">
        <v>0</v>
      </c>
      <c r="T1026" t="s">
        <v>5291</v>
      </c>
      <c r="U1026" t="s">
        <v>2221</v>
      </c>
      <c r="V1026" t="s">
        <v>2235</v>
      </c>
      <c r="W1026">
        <v>112</v>
      </c>
      <c r="X1026">
        <v>0</v>
      </c>
      <c r="Y1026" t="s">
        <v>5004</v>
      </c>
    </row>
    <row r="1027" spans="1:25">
      <c r="A1027" t="s">
        <v>5847</v>
      </c>
      <c r="B1027" t="s">
        <v>5848</v>
      </c>
      <c r="C1027" t="s">
        <v>2323</v>
      </c>
      <c r="D1027" t="s">
        <v>5849</v>
      </c>
      <c r="E1027">
        <v>224</v>
      </c>
      <c r="F1027" t="s">
        <v>4693</v>
      </c>
      <c r="G1027" t="s">
        <v>4694</v>
      </c>
      <c r="H1027" t="s">
        <v>159</v>
      </c>
      <c r="I1027">
        <v>45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0</v>
      </c>
      <c r="Q1027" t="s">
        <v>4694</v>
      </c>
      <c r="R1027">
        <v>0</v>
      </c>
      <c r="S1027">
        <v>0</v>
      </c>
      <c r="T1027" t="s">
        <v>5291</v>
      </c>
      <c r="U1027" t="s">
        <v>2221</v>
      </c>
      <c r="V1027" t="s">
        <v>2255</v>
      </c>
      <c r="W1027">
        <v>141</v>
      </c>
      <c r="X1027">
        <v>0</v>
      </c>
      <c r="Y1027" t="s">
        <v>5004</v>
      </c>
    </row>
    <row r="1028" spans="1:25">
      <c r="A1028" t="s">
        <v>5850</v>
      </c>
      <c r="B1028" t="s">
        <v>5851</v>
      </c>
      <c r="C1028" t="s">
        <v>2358</v>
      </c>
      <c r="D1028" t="s">
        <v>5852</v>
      </c>
      <c r="E1028">
        <v>3</v>
      </c>
      <c r="F1028" t="s">
        <v>3711</v>
      </c>
      <c r="G1028" t="s">
        <v>3712</v>
      </c>
      <c r="H1028" t="s">
        <v>154</v>
      </c>
      <c r="I1028">
        <v>90</v>
      </c>
      <c r="J1028">
        <v>3</v>
      </c>
      <c r="K1028">
        <v>3</v>
      </c>
      <c r="L1028">
        <v>0</v>
      </c>
      <c r="M1028">
        <v>0</v>
      </c>
      <c r="N1028">
        <v>0</v>
      </c>
      <c r="O1028">
        <v>3</v>
      </c>
      <c r="P1028">
        <v>0</v>
      </c>
      <c r="Q1028" t="s">
        <v>3712</v>
      </c>
      <c r="R1028">
        <v>0</v>
      </c>
      <c r="S1028">
        <v>0</v>
      </c>
      <c r="T1028" t="s">
        <v>5760</v>
      </c>
      <c r="U1028" t="s">
        <v>2221</v>
      </c>
      <c r="V1028" t="s">
        <v>2142</v>
      </c>
      <c r="W1028">
        <v>0</v>
      </c>
      <c r="X1028">
        <v>0</v>
      </c>
      <c r="Y1028" t="s">
        <v>2800</v>
      </c>
    </row>
    <row r="1029" spans="1:25">
      <c r="A1029" t="s">
        <v>5853</v>
      </c>
      <c r="B1029" t="s">
        <v>5854</v>
      </c>
      <c r="C1029" t="s">
        <v>2446</v>
      </c>
      <c r="D1029" t="s">
        <v>5855</v>
      </c>
      <c r="E1029">
        <v>166</v>
      </c>
      <c r="F1029" t="s">
        <v>5182</v>
      </c>
      <c r="G1029" t="s">
        <v>5183</v>
      </c>
      <c r="H1029" t="s">
        <v>158</v>
      </c>
      <c r="I1029">
        <v>50</v>
      </c>
      <c r="J1029">
        <v>0</v>
      </c>
      <c r="K1029">
        <v>1</v>
      </c>
      <c r="L1029">
        <v>0</v>
      </c>
      <c r="M1029">
        <v>0</v>
      </c>
      <c r="N1029">
        <v>0</v>
      </c>
      <c r="O1029">
        <v>0</v>
      </c>
      <c r="P1029">
        <v>0</v>
      </c>
      <c r="Q1029" t="s">
        <v>5183</v>
      </c>
      <c r="R1029">
        <v>0</v>
      </c>
      <c r="S1029">
        <v>0</v>
      </c>
      <c r="T1029" t="s">
        <v>5291</v>
      </c>
      <c r="U1029" t="s">
        <v>2221</v>
      </c>
      <c r="V1029" t="s">
        <v>2141</v>
      </c>
      <c r="W1029">
        <v>105</v>
      </c>
      <c r="X1029">
        <v>0</v>
      </c>
      <c r="Y1029" t="s">
        <v>3865</v>
      </c>
    </row>
    <row r="1030" spans="1:25">
      <c r="A1030" t="s">
        <v>5856</v>
      </c>
      <c r="B1030" t="s">
        <v>5857</v>
      </c>
      <c r="C1030" t="s">
        <v>5858</v>
      </c>
      <c r="D1030" t="s">
        <v>5859</v>
      </c>
      <c r="E1030">
        <v>199</v>
      </c>
      <c r="F1030" t="s">
        <v>5860</v>
      </c>
      <c r="G1030" t="s">
        <v>5861</v>
      </c>
      <c r="H1030" t="s">
        <v>160</v>
      </c>
      <c r="I1030">
        <v>30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 t="s">
        <v>5861</v>
      </c>
      <c r="R1030">
        <v>0</v>
      </c>
      <c r="S1030">
        <v>0</v>
      </c>
      <c r="T1030" t="s">
        <v>5291</v>
      </c>
      <c r="U1030" t="s">
        <v>2221</v>
      </c>
      <c r="V1030" t="s">
        <v>2139</v>
      </c>
      <c r="W1030">
        <v>103</v>
      </c>
      <c r="X1030">
        <v>0</v>
      </c>
      <c r="Y1030" t="s">
        <v>5005</v>
      </c>
    </row>
    <row r="1031" spans="1:25">
      <c r="A1031" t="s">
        <v>5862</v>
      </c>
      <c r="B1031" t="s">
        <v>5863</v>
      </c>
      <c r="C1031" t="s">
        <v>4828</v>
      </c>
      <c r="D1031" t="s">
        <v>5864</v>
      </c>
      <c r="E1031">
        <v>23</v>
      </c>
      <c r="F1031" t="s">
        <v>5860</v>
      </c>
      <c r="G1031" t="s">
        <v>5861</v>
      </c>
      <c r="H1031" t="s">
        <v>160</v>
      </c>
      <c r="I1031">
        <v>30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v>0</v>
      </c>
      <c r="P1031">
        <v>0</v>
      </c>
      <c r="Q1031" t="s">
        <v>5861</v>
      </c>
      <c r="R1031">
        <v>0</v>
      </c>
      <c r="S1031">
        <v>0</v>
      </c>
      <c r="T1031" t="s">
        <v>5291</v>
      </c>
      <c r="U1031" t="s">
        <v>2224</v>
      </c>
      <c r="V1031" t="s">
        <v>2137</v>
      </c>
      <c r="W1031">
        <v>13</v>
      </c>
      <c r="X1031">
        <v>0</v>
      </c>
      <c r="Y1031" t="s">
        <v>5005</v>
      </c>
    </row>
    <row r="1032" spans="1:25">
      <c r="A1032" t="s">
        <v>5865</v>
      </c>
      <c r="B1032" t="s">
        <v>5866</v>
      </c>
      <c r="C1032" t="s">
        <v>2400</v>
      </c>
      <c r="D1032" t="s">
        <v>5867</v>
      </c>
      <c r="E1032">
        <v>43</v>
      </c>
      <c r="F1032" t="s">
        <v>5860</v>
      </c>
      <c r="G1032" t="s">
        <v>5861</v>
      </c>
      <c r="H1032" t="s">
        <v>160</v>
      </c>
      <c r="I1032">
        <v>30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  <c r="Q1032" t="s">
        <v>5861</v>
      </c>
      <c r="R1032">
        <v>0</v>
      </c>
      <c r="S1032">
        <v>0</v>
      </c>
      <c r="T1032" t="s">
        <v>5291</v>
      </c>
      <c r="U1032" t="s">
        <v>2221</v>
      </c>
      <c r="V1032" t="s">
        <v>2370</v>
      </c>
      <c r="W1032">
        <v>32</v>
      </c>
      <c r="X1032">
        <v>0</v>
      </c>
      <c r="Y1032" t="s">
        <v>5005</v>
      </c>
    </row>
    <row r="1033" spans="1:25">
      <c r="A1033" t="s">
        <v>5868</v>
      </c>
      <c r="B1033" t="s">
        <v>5869</v>
      </c>
      <c r="C1033" t="s">
        <v>5870</v>
      </c>
      <c r="D1033" t="s">
        <v>5871</v>
      </c>
      <c r="E1033">
        <v>220</v>
      </c>
      <c r="F1033" t="s">
        <v>5860</v>
      </c>
      <c r="G1033" t="s">
        <v>5861</v>
      </c>
      <c r="H1033" t="s">
        <v>160</v>
      </c>
      <c r="I1033">
        <v>50</v>
      </c>
      <c r="J1033">
        <v>0</v>
      </c>
      <c r="K1033">
        <v>1</v>
      </c>
      <c r="L1033">
        <v>0</v>
      </c>
      <c r="M1033">
        <v>0</v>
      </c>
      <c r="N1033">
        <v>0</v>
      </c>
      <c r="O1033">
        <v>0</v>
      </c>
      <c r="P1033">
        <v>0</v>
      </c>
      <c r="Q1033" t="s">
        <v>5861</v>
      </c>
      <c r="R1033">
        <v>0</v>
      </c>
      <c r="S1033">
        <v>0</v>
      </c>
      <c r="T1033" t="s">
        <v>5291</v>
      </c>
      <c r="U1033" t="s">
        <v>2221</v>
      </c>
      <c r="V1033" t="s">
        <v>2303</v>
      </c>
      <c r="W1033">
        <v>183</v>
      </c>
      <c r="X1033">
        <v>0</v>
      </c>
      <c r="Y1033" t="s">
        <v>5005</v>
      </c>
    </row>
    <row r="1034" spans="1:25">
      <c r="A1034" t="s">
        <v>5872</v>
      </c>
      <c r="B1034" t="s">
        <v>5873</v>
      </c>
      <c r="C1034" t="s">
        <v>5874</v>
      </c>
      <c r="D1034" t="s">
        <v>2251</v>
      </c>
      <c r="E1034">
        <v>202</v>
      </c>
      <c r="F1034" t="s">
        <v>5860</v>
      </c>
      <c r="G1034" t="s">
        <v>5861</v>
      </c>
      <c r="H1034" t="s">
        <v>160</v>
      </c>
      <c r="I1034">
        <v>30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 t="s">
        <v>5861</v>
      </c>
      <c r="R1034">
        <v>0</v>
      </c>
      <c r="S1034">
        <v>0</v>
      </c>
      <c r="T1034" t="s">
        <v>5291</v>
      </c>
      <c r="U1034" t="s">
        <v>2221</v>
      </c>
      <c r="V1034" t="s">
        <v>2307</v>
      </c>
      <c r="W1034">
        <v>181</v>
      </c>
      <c r="X1034">
        <v>0</v>
      </c>
      <c r="Y1034" t="s">
        <v>5005</v>
      </c>
    </row>
    <row r="1035" spans="1:25">
      <c r="A1035" t="s">
        <v>5875</v>
      </c>
      <c r="B1035" t="s">
        <v>5876</v>
      </c>
      <c r="C1035" t="s">
        <v>5877</v>
      </c>
      <c r="D1035" t="s">
        <v>2337</v>
      </c>
      <c r="E1035">
        <v>176</v>
      </c>
      <c r="F1035" t="s">
        <v>5860</v>
      </c>
      <c r="G1035" t="s">
        <v>5861</v>
      </c>
      <c r="H1035" t="s">
        <v>160</v>
      </c>
      <c r="I1035">
        <v>50</v>
      </c>
      <c r="J1035">
        <v>0</v>
      </c>
      <c r="K1035">
        <v>1</v>
      </c>
      <c r="L1035">
        <v>0</v>
      </c>
      <c r="M1035">
        <v>0</v>
      </c>
      <c r="N1035">
        <v>0</v>
      </c>
      <c r="O1035">
        <v>0</v>
      </c>
      <c r="P1035">
        <v>0</v>
      </c>
      <c r="Q1035" t="s">
        <v>5861</v>
      </c>
      <c r="R1035">
        <v>0</v>
      </c>
      <c r="S1035">
        <v>0</v>
      </c>
      <c r="T1035" t="s">
        <v>5291</v>
      </c>
      <c r="U1035" t="s">
        <v>2221</v>
      </c>
      <c r="V1035" t="s">
        <v>2303</v>
      </c>
      <c r="W1035">
        <v>147</v>
      </c>
      <c r="X1035">
        <v>0</v>
      </c>
      <c r="Y1035" t="s">
        <v>5005</v>
      </c>
    </row>
    <row r="1036" spans="1:25">
      <c r="A1036" t="s">
        <v>5878</v>
      </c>
      <c r="B1036" t="s">
        <v>5879</v>
      </c>
      <c r="C1036" t="s">
        <v>5880</v>
      </c>
      <c r="D1036" t="s">
        <v>5881</v>
      </c>
      <c r="E1036">
        <v>236</v>
      </c>
      <c r="F1036" t="s">
        <v>5860</v>
      </c>
      <c r="G1036" t="s">
        <v>5861</v>
      </c>
      <c r="H1036" t="s">
        <v>160</v>
      </c>
      <c r="I1036">
        <v>50</v>
      </c>
      <c r="J1036">
        <v>0</v>
      </c>
      <c r="K1036">
        <v>1</v>
      </c>
      <c r="L1036">
        <v>0</v>
      </c>
      <c r="M1036">
        <v>0</v>
      </c>
      <c r="N1036">
        <v>0</v>
      </c>
      <c r="O1036">
        <v>0</v>
      </c>
      <c r="P1036">
        <v>0</v>
      </c>
      <c r="Q1036" t="s">
        <v>5861</v>
      </c>
      <c r="R1036">
        <v>0</v>
      </c>
      <c r="S1036">
        <v>0</v>
      </c>
      <c r="T1036" t="s">
        <v>5291</v>
      </c>
      <c r="U1036" t="s">
        <v>2221</v>
      </c>
      <c r="V1036" t="s">
        <v>2303</v>
      </c>
      <c r="W1036">
        <v>192</v>
      </c>
      <c r="X1036">
        <v>0</v>
      </c>
      <c r="Y1036" t="s">
        <v>5005</v>
      </c>
    </row>
    <row r="1037" spans="1:25">
      <c r="A1037" t="s">
        <v>5882</v>
      </c>
      <c r="B1037" t="s">
        <v>5883</v>
      </c>
      <c r="C1037" t="s">
        <v>2575</v>
      </c>
      <c r="D1037" t="s">
        <v>5884</v>
      </c>
      <c r="E1037">
        <v>43</v>
      </c>
      <c r="F1037" t="s">
        <v>5860</v>
      </c>
      <c r="G1037" t="s">
        <v>5861</v>
      </c>
      <c r="H1037" t="s">
        <v>160</v>
      </c>
      <c r="I1037">
        <v>30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 t="s">
        <v>5861</v>
      </c>
      <c r="R1037">
        <v>0</v>
      </c>
      <c r="S1037">
        <v>0</v>
      </c>
      <c r="T1037" t="s">
        <v>5291</v>
      </c>
      <c r="U1037" t="s">
        <v>2221</v>
      </c>
      <c r="V1037" t="s">
        <v>2370</v>
      </c>
      <c r="W1037">
        <v>32</v>
      </c>
      <c r="X1037">
        <v>0</v>
      </c>
      <c r="Y1037" t="s">
        <v>5005</v>
      </c>
    </row>
    <row r="1038" spans="1:25">
      <c r="A1038" t="s">
        <v>5885</v>
      </c>
      <c r="B1038" t="s">
        <v>5886</v>
      </c>
      <c r="C1038" t="s">
        <v>5887</v>
      </c>
      <c r="D1038" t="s">
        <v>5888</v>
      </c>
      <c r="E1038">
        <v>102</v>
      </c>
      <c r="F1038" t="s">
        <v>5860</v>
      </c>
      <c r="G1038" t="s">
        <v>5861</v>
      </c>
      <c r="H1038" t="s">
        <v>160</v>
      </c>
      <c r="I1038">
        <v>30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 t="s">
        <v>5861</v>
      </c>
      <c r="R1038">
        <v>0</v>
      </c>
      <c r="S1038">
        <v>0</v>
      </c>
      <c r="T1038" t="s">
        <v>5291</v>
      </c>
      <c r="U1038" t="s">
        <v>2221</v>
      </c>
      <c r="V1038" t="s">
        <v>2363</v>
      </c>
      <c r="W1038">
        <v>78</v>
      </c>
      <c r="X1038">
        <v>0</v>
      </c>
      <c r="Y1038" t="s">
        <v>5005</v>
      </c>
    </row>
    <row r="1039" spans="1:25">
      <c r="A1039" t="s">
        <v>5889</v>
      </c>
      <c r="B1039" t="s">
        <v>5890</v>
      </c>
      <c r="C1039" t="s">
        <v>5891</v>
      </c>
      <c r="D1039" t="s">
        <v>5892</v>
      </c>
      <c r="E1039">
        <v>253</v>
      </c>
      <c r="F1039" t="s">
        <v>5860</v>
      </c>
      <c r="G1039" t="s">
        <v>5861</v>
      </c>
      <c r="H1039" t="s">
        <v>160</v>
      </c>
      <c r="I1039">
        <v>50</v>
      </c>
      <c r="J1039">
        <v>0</v>
      </c>
      <c r="K1039">
        <v>1</v>
      </c>
      <c r="L1039">
        <v>0</v>
      </c>
      <c r="M1039">
        <v>0</v>
      </c>
      <c r="N1039">
        <v>0</v>
      </c>
      <c r="O1039">
        <v>0</v>
      </c>
      <c r="P1039">
        <v>0</v>
      </c>
      <c r="Q1039" t="s">
        <v>5861</v>
      </c>
      <c r="R1039">
        <v>0</v>
      </c>
      <c r="S1039">
        <v>0</v>
      </c>
      <c r="T1039" t="s">
        <v>5291</v>
      </c>
      <c r="U1039" t="s">
        <v>2221</v>
      </c>
      <c r="V1039" t="s">
        <v>2287</v>
      </c>
      <c r="W1039">
        <v>207</v>
      </c>
      <c r="X1039">
        <v>0</v>
      </c>
      <c r="Y1039" t="s">
        <v>5005</v>
      </c>
    </row>
    <row r="1040" spans="1:25">
      <c r="A1040" t="s">
        <v>5893</v>
      </c>
      <c r="B1040" t="s">
        <v>5894</v>
      </c>
      <c r="C1040" t="s">
        <v>2231</v>
      </c>
      <c r="D1040" t="s">
        <v>2666</v>
      </c>
      <c r="E1040">
        <v>90</v>
      </c>
      <c r="F1040" t="s">
        <v>2843</v>
      </c>
      <c r="G1040" t="s">
        <v>2844</v>
      </c>
      <c r="H1040" t="s">
        <v>155</v>
      </c>
      <c r="I1040">
        <v>90</v>
      </c>
      <c r="J1040">
        <v>1</v>
      </c>
      <c r="K1040">
        <v>1</v>
      </c>
      <c r="L1040">
        <v>1</v>
      </c>
      <c r="M1040">
        <v>1</v>
      </c>
      <c r="N1040">
        <v>1</v>
      </c>
      <c r="O1040">
        <v>1</v>
      </c>
      <c r="P1040">
        <v>1</v>
      </c>
      <c r="Q1040" t="s">
        <v>2844</v>
      </c>
      <c r="R1040">
        <v>0</v>
      </c>
      <c r="S1040">
        <v>1</v>
      </c>
      <c r="T1040" t="s">
        <v>5895</v>
      </c>
      <c r="U1040" t="s">
        <v>2221</v>
      </c>
      <c r="V1040" t="s">
        <v>2226</v>
      </c>
      <c r="W1040">
        <v>52</v>
      </c>
      <c r="X1040">
        <v>0</v>
      </c>
      <c r="Y1040" t="s">
        <v>2819</v>
      </c>
    </row>
    <row r="1041" spans="1:25">
      <c r="A1041" t="s">
        <v>5896</v>
      </c>
      <c r="B1041" t="s">
        <v>5897</v>
      </c>
      <c r="C1041" t="s">
        <v>5898</v>
      </c>
      <c r="D1041" t="s">
        <v>5899</v>
      </c>
      <c r="E1041">
        <v>194</v>
      </c>
      <c r="F1041" t="s">
        <v>5278</v>
      </c>
      <c r="G1041" t="s">
        <v>5279</v>
      </c>
      <c r="H1041" t="s">
        <v>160</v>
      </c>
      <c r="I1041">
        <v>30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 t="s">
        <v>5279</v>
      </c>
      <c r="R1041">
        <v>0</v>
      </c>
      <c r="S1041">
        <v>0</v>
      </c>
      <c r="T1041" t="s">
        <v>5291</v>
      </c>
      <c r="U1041" t="s">
        <v>2221</v>
      </c>
      <c r="V1041" t="s">
        <v>2255</v>
      </c>
      <c r="W1041">
        <v>95</v>
      </c>
      <c r="X1041">
        <v>0</v>
      </c>
      <c r="Y1041" t="s">
        <v>5005</v>
      </c>
    </row>
    <row r="1042" spans="1:25">
      <c r="A1042" t="s">
        <v>5900</v>
      </c>
      <c r="B1042" t="s">
        <v>5901</v>
      </c>
      <c r="C1042" t="s">
        <v>2400</v>
      </c>
      <c r="D1042" t="s">
        <v>4558</v>
      </c>
      <c r="E1042">
        <v>43</v>
      </c>
      <c r="F1042" t="s">
        <v>5278</v>
      </c>
      <c r="G1042" t="s">
        <v>5279</v>
      </c>
      <c r="H1042" t="s">
        <v>160</v>
      </c>
      <c r="I1042">
        <v>30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 t="s">
        <v>5279</v>
      </c>
      <c r="R1042">
        <v>0</v>
      </c>
      <c r="S1042">
        <v>0</v>
      </c>
      <c r="T1042" t="s">
        <v>5291</v>
      </c>
      <c r="U1042" t="s">
        <v>2221</v>
      </c>
      <c r="V1042" t="s">
        <v>2370</v>
      </c>
      <c r="W1042">
        <v>32</v>
      </c>
      <c r="X1042">
        <v>0</v>
      </c>
      <c r="Y1042" t="s">
        <v>5005</v>
      </c>
    </row>
    <row r="1043" spans="1:25">
      <c r="A1043" t="s">
        <v>5902</v>
      </c>
      <c r="B1043" t="s">
        <v>5903</v>
      </c>
      <c r="C1043" t="s">
        <v>2262</v>
      </c>
      <c r="D1043" t="s">
        <v>3020</v>
      </c>
      <c r="E1043">
        <v>66</v>
      </c>
      <c r="F1043" t="s">
        <v>5278</v>
      </c>
      <c r="G1043" t="s">
        <v>5279</v>
      </c>
      <c r="H1043" t="s">
        <v>160</v>
      </c>
      <c r="I1043">
        <v>30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 t="s">
        <v>5279</v>
      </c>
      <c r="R1043">
        <v>0</v>
      </c>
      <c r="S1043">
        <v>0</v>
      </c>
      <c r="T1043" t="s">
        <v>5291</v>
      </c>
      <c r="U1043" t="s">
        <v>2221</v>
      </c>
      <c r="V1043" t="s">
        <v>2254</v>
      </c>
      <c r="W1043">
        <v>45</v>
      </c>
      <c r="X1043">
        <v>0</v>
      </c>
      <c r="Y1043" t="s">
        <v>5005</v>
      </c>
    </row>
    <row r="1044" spans="1:25">
      <c r="A1044" t="s">
        <v>5904</v>
      </c>
      <c r="B1044" t="s">
        <v>5905</v>
      </c>
      <c r="C1044" t="s">
        <v>5906</v>
      </c>
      <c r="D1044" t="s">
        <v>5907</v>
      </c>
      <c r="E1044">
        <v>118</v>
      </c>
      <c r="F1044" t="s">
        <v>5278</v>
      </c>
      <c r="G1044" t="s">
        <v>5279</v>
      </c>
      <c r="H1044" t="s">
        <v>160</v>
      </c>
      <c r="I1044">
        <v>50</v>
      </c>
      <c r="J1044">
        <v>0</v>
      </c>
      <c r="K1044">
        <v>1</v>
      </c>
      <c r="L1044">
        <v>0</v>
      </c>
      <c r="M1044">
        <v>0</v>
      </c>
      <c r="N1044">
        <v>0</v>
      </c>
      <c r="O1044">
        <v>0</v>
      </c>
      <c r="P1044">
        <v>0</v>
      </c>
      <c r="Q1044" t="s">
        <v>5279</v>
      </c>
      <c r="R1044">
        <v>0</v>
      </c>
      <c r="S1044">
        <v>0</v>
      </c>
      <c r="T1044" t="s">
        <v>5291</v>
      </c>
      <c r="U1044" t="s">
        <v>2221</v>
      </c>
      <c r="V1044" t="s">
        <v>2287</v>
      </c>
      <c r="W1044">
        <v>86</v>
      </c>
      <c r="X1044">
        <v>0</v>
      </c>
      <c r="Y1044" t="s">
        <v>5005</v>
      </c>
    </row>
    <row r="1045" spans="1:25">
      <c r="A1045" t="s">
        <v>5908</v>
      </c>
      <c r="B1045" t="s">
        <v>5909</v>
      </c>
      <c r="C1045" t="s">
        <v>2432</v>
      </c>
      <c r="D1045" t="s">
        <v>2380</v>
      </c>
      <c r="E1045">
        <v>116</v>
      </c>
      <c r="F1045" t="s">
        <v>5278</v>
      </c>
      <c r="G1045" t="s">
        <v>5279</v>
      </c>
      <c r="H1045" t="s">
        <v>160</v>
      </c>
      <c r="I1045">
        <v>50</v>
      </c>
      <c r="J1045">
        <v>0</v>
      </c>
      <c r="K1045">
        <v>1</v>
      </c>
      <c r="L1045">
        <v>0</v>
      </c>
      <c r="M1045">
        <v>0</v>
      </c>
      <c r="N1045">
        <v>0</v>
      </c>
      <c r="O1045">
        <v>0</v>
      </c>
      <c r="P1045">
        <v>0</v>
      </c>
      <c r="Q1045" t="s">
        <v>5279</v>
      </c>
      <c r="R1045">
        <v>0</v>
      </c>
      <c r="S1045">
        <v>0</v>
      </c>
      <c r="T1045" t="s">
        <v>5291</v>
      </c>
      <c r="U1045" t="s">
        <v>2221</v>
      </c>
      <c r="V1045" t="s">
        <v>2307</v>
      </c>
      <c r="W1045">
        <v>109</v>
      </c>
      <c r="X1045">
        <v>0</v>
      </c>
      <c r="Y1045" t="s">
        <v>5005</v>
      </c>
    </row>
    <row r="1046" spans="1:25">
      <c r="A1046" t="s">
        <v>5910</v>
      </c>
      <c r="B1046" t="s">
        <v>5911</v>
      </c>
      <c r="C1046" t="s">
        <v>2400</v>
      </c>
      <c r="D1046" t="s">
        <v>5912</v>
      </c>
      <c r="E1046">
        <v>43</v>
      </c>
      <c r="F1046" t="s">
        <v>5278</v>
      </c>
      <c r="G1046" t="s">
        <v>5279</v>
      </c>
      <c r="H1046" t="s">
        <v>160</v>
      </c>
      <c r="I1046">
        <v>30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 t="s">
        <v>5279</v>
      </c>
      <c r="R1046">
        <v>0</v>
      </c>
      <c r="S1046">
        <v>0</v>
      </c>
      <c r="T1046" t="s">
        <v>5291</v>
      </c>
      <c r="U1046" t="s">
        <v>2221</v>
      </c>
      <c r="V1046" t="s">
        <v>2370</v>
      </c>
      <c r="W1046">
        <v>32</v>
      </c>
      <c r="X1046">
        <v>0</v>
      </c>
      <c r="Y1046" t="s">
        <v>5005</v>
      </c>
    </row>
    <row r="1047" spans="1:25">
      <c r="A1047" t="s">
        <v>5913</v>
      </c>
      <c r="B1047" t="s">
        <v>5914</v>
      </c>
      <c r="C1047" t="s">
        <v>2509</v>
      </c>
      <c r="D1047" t="s">
        <v>5915</v>
      </c>
      <c r="E1047">
        <v>60</v>
      </c>
      <c r="F1047" t="s">
        <v>5278</v>
      </c>
      <c r="G1047" t="s">
        <v>5279</v>
      </c>
      <c r="H1047" t="s">
        <v>160</v>
      </c>
      <c r="I1047">
        <v>50</v>
      </c>
      <c r="J1047">
        <v>0</v>
      </c>
      <c r="K1047">
        <v>1</v>
      </c>
      <c r="L1047">
        <v>0</v>
      </c>
      <c r="M1047">
        <v>0</v>
      </c>
      <c r="N1047">
        <v>0</v>
      </c>
      <c r="O1047">
        <v>0</v>
      </c>
      <c r="P1047">
        <v>0</v>
      </c>
      <c r="Q1047" t="s">
        <v>5279</v>
      </c>
      <c r="R1047">
        <v>0</v>
      </c>
      <c r="S1047">
        <v>0</v>
      </c>
      <c r="T1047" t="s">
        <v>5291</v>
      </c>
      <c r="U1047" t="s">
        <v>2221</v>
      </c>
      <c r="V1047" t="s">
        <v>2136</v>
      </c>
      <c r="W1047">
        <v>46</v>
      </c>
      <c r="X1047">
        <v>0</v>
      </c>
      <c r="Y1047" t="s">
        <v>5005</v>
      </c>
    </row>
    <row r="1048" spans="1:25">
      <c r="A1048" t="s">
        <v>5916</v>
      </c>
      <c r="B1048" t="s">
        <v>5917</v>
      </c>
      <c r="C1048" t="s">
        <v>5918</v>
      </c>
      <c r="D1048" t="s">
        <v>2413</v>
      </c>
      <c r="E1048">
        <v>125</v>
      </c>
      <c r="F1048" t="s">
        <v>5278</v>
      </c>
      <c r="G1048" t="s">
        <v>5279</v>
      </c>
      <c r="H1048" t="s">
        <v>160</v>
      </c>
      <c r="I1048">
        <v>50</v>
      </c>
      <c r="J1048">
        <v>0</v>
      </c>
      <c r="K1048">
        <v>1</v>
      </c>
      <c r="L1048">
        <v>0</v>
      </c>
      <c r="M1048">
        <v>0</v>
      </c>
      <c r="N1048">
        <v>0</v>
      </c>
      <c r="O1048">
        <v>0</v>
      </c>
      <c r="P1048">
        <v>0</v>
      </c>
      <c r="Q1048" t="s">
        <v>5279</v>
      </c>
      <c r="R1048">
        <v>0</v>
      </c>
      <c r="S1048">
        <v>0</v>
      </c>
      <c r="T1048" t="s">
        <v>5291</v>
      </c>
      <c r="U1048" t="s">
        <v>2221</v>
      </c>
      <c r="V1048" t="s">
        <v>2227</v>
      </c>
      <c r="W1048">
        <v>74</v>
      </c>
      <c r="X1048">
        <v>0</v>
      </c>
      <c r="Y1048" t="s">
        <v>5005</v>
      </c>
    </row>
    <row r="1049" spans="1:25">
      <c r="A1049" t="s">
        <v>5919</v>
      </c>
      <c r="B1049" t="s">
        <v>5920</v>
      </c>
      <c r="C1049" t="s">
        <v>5921</v>
      </c>
      <c r="D1049" t="s">
        <v>5922</v>
      </c>
      <c r="E1049">
        <v>185</v>
      </c>
      <c r="F1049" t="s">
        <v>5278</v>
      </c>
      <c r="G1049" t="s">
        <v>5279</v>
      </c>
      <c r="H1049" t="s">
        <v>160</v>
      </c>
      <c r="I1049">
        <v>50</v>
      </c>
      <c r="J1049">
        <v>0</v>
      </c>
      <c r="K1049">
        <v>1</v>
      </c>
      <c r="L1049">
        <v>0</v>
      </c>
      <c r="M1049">
        <v>0</v>
      </c>
      <c r="N1049">
        <v>0</v>
      </c>
      <c r="O1049">
        <v>0</v>
      </c>
      <c r="P1049">
        <v>0</v>
      </c>
      <c r="Q1049" t="s">
        <v>5279</v>
      </c>
      <c r="R1049">
        <v>0</v>
      </c>
      <c r="S1049">
        <v>0</v>
      </c>
      <c r="T1049" t="s">
        <v>5291</v>
      </c>
      <c r="U1049" t="s">
        <v>2221</v>
      </c>
      <c r="V1049" t="s">
        <v>2307</v>
      </c>
      <c r="W1049">
        <v>154</v>
      </c>
      <c r="X1049">
        <v>0</v>
      </c>
      <c r="Y1049" t="s">
        <v>5005</v>
      </c>
    </row>
    <row r="1050" spans="1:25">
      <c r="A1050" t="s">
        <v>5923</v>
      </c>
      <c r="B1050" t="s">
        <v>5924</v>
      </c>
      <c r="C1050" t="s">
        <v>2324</v>
      </c>
      <c r="D1050" t="s">
        <v>5925</v>
      </c>
      <c r="E1050">
        <v>230</v>
      </c>
      <c r="F1050" t="s">
        <v>5278</v>
      </c>
      <c r="G1050" t="s">
        <v>5279</v>
      </c>
      <c r="H1050" t="s">
        <v>160</v>
      </c>
      <c r="I1050">
        <v>30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 t="s">
        <v>5279</v>
      </c>
      <c r="R1050">
        <v>0</v>
      </c>
      <c r="S1050">
        <v>0</v>
      </c>
      <c r="T1050" t="s">
        <v>5291</v>
      </c>
      <c r="U1050" t="s">
        <v>2221</v>
      </c>
      <c r="V1050" t="s">
        <v>2255</v>
      </c>
      <c r="W1050">
        <v>144</v>
      </c>
      <c r="X1050">
        <v>0</v>
      </c>
      <c r="Y1050" t="s">
        <v>5005</v>
      </c>
    </row>
    <row r="1051" spans="1:25">
      <c r="A1051" t="s">
        <v>5926</v>
      </c>
      <c r="B1051" t="s">
        <v>5927</v>
      </c>
      <c r="C1051" t="s">
        <v>5928</v>
      </c>
      <c r="D1051" t="s">
        <v>2320</v>
      </c>
      <c r="E1051">
        <v>180</v>
      </c>
      <c r="F1051" t="s">
        <v>5278</v>
      </c>
      <c r="G1051" t="s">
        <v>5279</v>
      </c>
      <c r="H1051" t="s">
        <v>160</v>
      </c>
      <c r="I1051">
        <v>50</v>
      </c>
      <c r="J1051">
        <v>0</v>
      </c>
      <c r="K1051">
        <v>1</v>
      </c>
      <c r="L1051">
        <v>0</v>
      </c>
      <c r="M1051">
        <v>0</v>
      </c>
      <c r="N1051">
        <v>0</v>
      </c>
      <c r="O1051">
        <v>0</v>
      </c>
      <c r="P1051">
        <v>0</v>
      </c>
      <c r="Q1051" t="s">
        <v>5279</v>
      </c>
      <c r="R1051">
        <v>0</v>
      </c>
      <c r="S1051">
        <v>0</v>
      </c>
      <c r="T1051" t="s">
        <v>5291</v>
      </c>
      <c r="U1051" t="s">
        <v>2221</v>
      </c>
      <c r="V1051" t="s">
        <v>2303</v>
      </c>
      <c r="W1051">
        <v>150</v>
      </c>
      <c r="X1051">
        <v>0</v>
      </c>
      <c r="Y1051" t="s">
        <v>5005</v>
      </c>
    </row>
    <row r="1052" spans="1:25">
      <c r="A1052" t="s">
        <v>5929</v>
      </c>
      <c r="B1052" t="s">
        <v>5930</v>
      </c>
      <c r="C1052" t="s">
        <v>2165</v>
      </c>
      <c r="D1052" t="s">
        <v>4322</v>
      </c>
      <c r="E1052">
        <v>0</v>
      </c>
      <c r="F1052" t="s">
        <v>2824</v>
      </c>
      <c r="G1052" t="s">
        <v>2825</v>
      </c>
      <c r="H1052" t="s">
        <v>156</v>
      </c>
      <c r="I1052">
        <v>60</v>
      </c>
      <c r="J1052">
        <v>0</v>
      </c>
      <c r="K1052">
        <v>5</v>
      </c>
      <c r="L1052">
        <v>0</v>
      </c>
      <c r="M1052">
        <v>0</v>
      </c>
      <c r="N1052">
        <v>0</v>
      </c>
      <c r="O1052">
        <v>0</v>
      </c>
      <c r="P1052">
        <v>0</v>
      </c>
      <c r="Q1052" t="s">
        <v>2825</v>
      </c>
      <c r="R1052">
        <v>0</v>
      </c>
      <c r="S1052">
        <v>0</v>
      </c>
      <c r="T1052" t="s">
        <v>5931</v>
      </c>
      <c r="U1052" t="s">
        <v>2221</v>
      </c>
      <c r="V1052" t="s">
        <v>2228</v>
      </c>
      <c r="W1052">
        <v>0</v>
      </c>
      <c r="X1052">
        <v>0</v>
      </c>
      <c r="Y1052" t="s">
        <v>2920</v>
      </c>
    </row>
    <row r="1053" spans="1:25">
      <c r="A1053" t="s">
        <v>5932</v>
      </c>
      <c r="B1053" t="s">
        <v>5933</v>
      </c>
      <c r="C1053" t="s">
        <v>5934</v>
      </c>
      <c r="D1053" t="s">
        <v>5935</v>
      </c>
      <c r="E1053">
        <v>0</v>
      </c>
      <c r="F1053" t="s">
        <v>2824</v>
      </c>
      <c r="G1053" t="s">
        <v>2825</v>
      </c>
      <c r="H1053" t="s">
        <v>156</v>
      </c>
      <c r="I1053">
        <v>60</v>
      </c>
      <c r="J1053">
        <v>1</v>
      </c>
      <c r="K1053">
        <v>1</v>
      </c>
      <c r="L1053">
        <v>0</v>
      </c>
      <c r="M1053">
        <v>0</v>
      </c>
      <c r="N1053">
        <v>0</v>
      </c>
      <c r="O1053">
        <v>1</v>
      </c>
      <c r="P1053">
        <v>0</v>
      </c>
      <c r="Q1053" t="s">
        <v>2825</v>
      </c>
      <c r="R1053">
        <v>0</v>
      </c>
      <c r="S1053">
        <v>0</v>
      </c>
      <c r="T1053" t="s">
        <v>5931</v>
      </c>
      <c r="U1053" t="s">
        <v>2221</v>
      </c>
      <c r="V1053" t="s">
        <v>2139</v>
      </c>
      <c r="W1053">
        <v>0</v>
      </c>
      <c r="X1053">
        <v>0</v>
      </c>
      <c r="Y1053" t="s">
        <v>2920</v>
      </c>
    </row>
    <row r="1054" spans="1:25">
      <c r="A1054" t="s">
        <v>5936</v>
      </c>
      <c r="B1054" t="s">
        <v>5937</v>
      </c>
      <c r="C1054" t="s">
        <v>5938</v>
      </c>
      <c r="D1054" t="s">
        <v>5939</v>
      </c>
      <c r="E1054">
        <v>95</v>
      </c>
      <c r="F1054" t="s">
        <v>5668</v>
      </c>
      <c r="G1054" t="s">
        <v>5669</v>
      </c>
      <c r="H1054" t="s">
        <v>160</v>
      </c>
      <c r="I1054">
        <v>50</v>
      </c>
      <c r="J1054">
        <v>0</v>
      </c>
      <c r="K1054">
        <v>1</v>
      </c>
      <c r="L1054">
        <v>0</v>
      </c>
      <c r="M1054">
        <v>0</v>
      </c>
      <c r="N1054">
        <v>0</v>
      </c>
      <c r="O1054">
        <v>0</v>
      </c>
      <c r="P1054">
        <v>0</v>
      </c>
      <c r="Q1054" t="s">
        <v>5669</v>
      </c>
      <c r="R1054">
        <v>0</v>
      </c>
      <c r="S1054">
        <v>0</v>
      </c>
      <c r="T1054" t="s">
        <v>5291</v>
      </c>
      <c r="U1054" t="s">
        <v>2221</v>
      </c>
      <c r="V1054" t="s">
        <v>2136</v>
      </c>
      <c r="W1054">
        <v>70</v>
      </c>
      <c r="X1054">
        <v>0</v>
      </c>
      <c r="Y1054" t="s">
        <v>5005</v>
      </c>
    </row>
    <row r="1055" spans="1:25">
      <c r="A1055" t="s">
        <v>5940</v>
      </c>
      <c r="B1055" t="s">
        <v>5941</v>
      </c>
      <c r="C1055" t="s">
        <v>5942</v>
      </c>
      <c r="D1055" t="s">
        <v>5640</v>
      </c>
      <c r="E1055">
        <v>263</v>
      </c>
      <c r="F1055" t="s">
        <v>5668</v>
      </c>
      <c r="G1055" t="s">
        <v>5669</v>
      </c>
      <c r="H1055" t="s">
        <v>160</v>
      </c>
      <c r="I1055">
        <v>50</v>
      </c>
      <c r="J1055">
        <v>0</v>
      </c>
      <c r="K1055">
        <v>1</v>
      </c>
      <c r="L1055">
        <v>0</v>
      </c>
      <c r="M1055">
        <v>0</v>
      </c>
      <c r="N1055">
        <v>0</v>
      </c>
      <c r="O1055">
        <v>0</v>
      </c>
      <c r="P1055">
        <v>0</v>
      </c>
      <c r="Q1055" t="s">
        <v>5669</v>
      </c>
      <c r="R1055">
        <v>0</v>
      </c>
      <c r="S1055">
        <v>0</v>
      </c>
      <c r="T1055" t="s">
        <v>5291</v>
      </c>
      <c r="U1055" t="s">
        <v>2221</v>
      </c>
      <c r="V1055" t="s">
        <v>2303</v>
      </c>
      <c r="W1055">
        <v>215</v>
      </c>
      <c r="X1055">
        <v>0</v>
      </c>
      <c r="Y1055" t="s">
        <v>5005</v>
      </c>
    </row>
    <row r="1056" spans="1:25">
      <c r="A1056" t="s">
        <v>5943</v>
      </c>
      <c r="B1056" t="s">
        <v>5944</v>
      </c>
      <c r="C1056" t="s">
        <v>2314</v>
      </c>
      <c r="D1056" t="s">
        <v>5945</v>
      </c>
      <c r="E1056">
        <v>34</v>
      </c>
      <c r="F1056" t="s">
        <v>5668</v>
      </c>
      <c r="G1056" t="s">
        <v>5669</v>
      </c>
      <c r="H1056" t="s">
        <v>160</v>
      </c>
      <c r="I1056">
        <v>50</v>
      </c>
      <c r="J1056">
        <v>0</v>
      </c>
      <c r="K1056">
        <v>1</v>
      </c>
      <c r="L1056">
        <v>0</v>
      </c>
      <c r="M1056">
        <v>0</v>
      </c>
      <c r="N1056">
        <v>0</v>
      </c>
      <c r="O1056">
        <v>0</v>
      </c>
      <c r="P1056">
        <v>0</v>
      </c>
      <c r="Q1056" t="s">
        <v>5669</v>
      </c>
      <c r="R1056">
        <v>0</v>
      </c>
      <c r="S1056">
        <v>0</v>
      </c>
      <c r="T1056" t="s">
        <v>5291</v>
      </c>
      <c r="U1056" t="s">
        <v>2221</v>
      </c>
      <c r="V1056" t="s">
        <v>2310</v>
      </c>
      <c r="W1056">
        <v>20</v>
      </c>
      <c r="X1056">
        <v>0</v>
      </c>
      <c r="Y1056" t="s">
        <v>5005</v>
      </c>
    </row>
    <row r="1057" spans="1:25">
      <c r="A1057" t="s">
        <v>5946</v>
      </c>
      <c r="B1057" t="s">
        <v>5947</v>
      </c>
      <c r="C1057" t="s">
        <v>5948</v>
      </c>
      <c r="D1057" t="s">
        <v>5949</v>
      </c>
      <c r="E1057">
        <v>110</v>
      </c>
      <c r="F1057" t="s">
        <v>5668</v>
      </c>
      <c r="G1057" t="s">
        <v>5669</v>
      </c>
      <c r="H1057" t="s">
        <v>160</v>
      </c>
      <c r="I1057">
        <v>50</v>
      </c>
      <c r="J1057">
        <v>0</v>
      </c>
      <c r="K1057">
        <v>1</v>
      </c>
      <c r="L1057">
        <v>0</v>
      </c>
      <c r="M1057">
        <v>0</v>
      </c>
      <c r="N1057">
        <v>0</v>
      </c>
      <c r="O1057">
        <v>0</v>
      </c>
      <c r="P1057">
        <v>0</v>
      </c>
      <c r="Q1057" t="s">
        <v>5669</v>
      </c>
      <c r="R1057">
        <v>0</v>
      </c>
      <c r="S1057">
        <v>0</v>
      </c>
      <c r="T1057" t="s">
        <v>5291</v>
      </c>
      <c r="U1057" t="s">
        <v>2221</v>
      </c>
      <c r="V1057" t="s">
        <v>2227</v>
      </c>
      <c r="W1057">
        <v>64</v>
      </c>
      <c r="X1057">
        <v>0</v>
      </c>
      <c r="Y1057" t="s">
        <v>5005</v>
      </c>
    </row>
    <row r="1058" spans="1:25">
      <c r="A1058" t="s">
        <v>5950</v>
      </c>
      <c r="B1058" t="s">
        <v>5951</v>
      </c>
      <c r="C1058" t="s">
        <v>2160</v>
      </c>
      <c r="D1058" t="s">
        <v>5952</v>
      </c>
      <c r="E1058">
        <v>45</v>
      </c>
      <c r="F1058" t="s">
        <v>5668</v>
      </c>
      <c r="G1058" t="s">
        <v>5669</v>
      </c>
      <c r="H1058" t="s">
        <v>160</v>
      </c>
      <c r="I1058">
        <v>50</v>
      </c>
      <c r="J1058">
        <v>0</v>
      </c>
      <c r="K1058">
        <v>1</v>
      </c>
      <c r="L1058">
        <v>0</v>
      </c>
      <c r="M1058">
        <v>0</v>
      </c>
      <c r="N1058">
        <v>0</v>
      </c>
      <c r="O1058">
        <v>0</v>
      </c>
      <c r="P1058">
        <v>0</v>
      </c>
      <c r="Q1058" t="s">
        <v>5669</v>
      </c>
      <c r="R1058">
        <v>0</v>
      </c>
      <c r="S1058">
        <v>0</v>
      </c>
      <c r="T1058" t="s">
        <v>5291</v>
      </c>
      <c r="U1058" t="s">
        <v>2221</v>
      </c>
      <c r="V1058" t="s">
        <v>2226</v>
      </c>
      <c r="W1058">
        <v>26</v>
      </c>
      <c r="X1058">
        <v>0</v>
      </c>
      <c r="Y1058" t="s">
        <v>5005</v>
      </c>
    </row>
    <row r="1059" spans="1:25">
      <c r="A1059" t="s">
        <v>5953</v>
      </c>
      <c r="B1059" t="s">
        <v>5954</v>
      </c>
      <c r="C1059" t="s">
        <v>5955</v>
      </c>
      <c r="D1059" t="s">
        <v>5246</v>
      </c>
      <c r="E1059">
        <v>71</v>
      </c>
      <c r="F1059" t="s">
        <v>5668</v>
      </c>
      <c r="G1059" t="s">
        <v>5669</v>
      </c>
      <c r="H1059" t="s">
        <v>160</v>
      </c>
      <c r="I1059">
        <v>50</v>
      </c>
      <c r="J1059">
        <v>0</v>
      </c>
      <c r="K1059">
        <v>1</v>
      </c>
      <c r="L1059">
        <v>0</v>
      </c>
      <c r="M1059">
        <v>0</v>
      </c>
      <c r="N1059">
        <v>0</v>
      </c>
      <c r="O1059">
        <v>0</v>
      </c>
      <c r="P1059">
        <v>0</v>
      </c>
      <c r="Q1059" t="s">
        <v>5669</v>
      </c>
      <c r="R1059">
        <v>0</v>
      </c>
      <c r="S1059">
        <v>0</v>
      </c>
      <c r="T1059" t="s">
        <v>5291</v>
      </c>
      <c r="U1059" t="s">
        <v>2221</v>
      </c>
      <c r="V1059" t="s">
        <v>2307</v>
      </c>
      <c r="W1059">
        <v>70</v>
      </c>
      <c r="X1059">
        <v>0</v>
      </c>
      <c r="Y1059" t="s">
        <v>5005</v>
      </c>
    </row>
    <row r="1060" spans="1:25">
      <c r="A1060" t="s">
        <v>5956</v>
      </c>
      <c r="B1060" t="s">
        <v>5957</v>
      </c>
      <c r="C1060" t="s">
        <v>5958</v>
      </c>
      <c r="D1060" t="s">
        <v>4162</v>
      </c>
      <c r="E1060">
        <v>83</v>
      </c>
      <c r="F1060" t="s">
        <v>5668</v>
      </c>
      <c r="G1060" t="s">
        <v>5669</v>
      </c>
      <c r="H1060" t="s">
        <v>160</v>
      </c>
      <c r="I1060">
        <v>50</v>
      </c>
      <c r="J1060">
        <v>0</v>
      </c>
      <c r="K1060">
        <v>1</v>
      </c>
      <c r="L1060">
        <v>0</v>
      </c>
      <c r="M1060">
        <v>0</v>
      </c>
      <c r="N1060">
        <v>0</v>
      </c>
      <c r="O1060">
        <v>0</v>
      </c>
      <c r="P1060">
        <v>0</v>
      </c>
      <c r="Q1060" t="s">
        <v>5669</v>
      </c>
      <c r="R1060">
        <v>0</v>
      </c>
      <c r="S1060">
        <v>0</v>
      </c>
      <c r="T1060" t="s">
        <v>5291</v>
      </c>
      <c r="U1060" t="s">
        <v>2221</v>
      </c>
      <c r="V1060" t="s">
        <v>2222</v>
      </c>
      <c r="W1060">
        <v>38</v>
      </c>
      <c r="X1060">
        <v>0</v>
      </c>
      <c r="Y1060" t="s">
        <v>5005</v>
      </c>
    </row>
    <row r="1061" spans="1:25">
      <c r="A1061" t="s">
        <v>5959</v>
      </c>
      <c r="B1061" t="s">
        <v>5960</v>
      </c>
      <c r="C1061" t="s">
        <v>5961</v>
      </c>
      <c r="D1061" t="s">
        <v>5962</v>
      </c>
      <c r="E1061">
        <v>214</v>
      </c>
      <c r="F1061" t="s">
        <v>5668</v>
      </c>
      <c r="G1061" t="s">
        <v>5669</v>
      </c>
      <c r="H1061" t="s">
        <v>160</v>
      </c>
      <c r="I1061">
        <v>50</v>
      </c>
      <c r="J1061">
        <v>0</v>
      </c>
      <c r="K1061">
        <v>1</v>
      </c>
      <c r="L1061">
        <v>0</v>
      </c>
      <c r="M1061">
        <v>0</v>
      </c>
      <c r="N1061">
        <v>0</v>
      </c>
      <c r="O1061">
        <v>0</v>
      </c>
      <c r="P1061">
        <v>0</v>
      </c>
      <c r="Q1061" t="s">
        <v>5669</v>
      </c>
      <c r="R1061">
        <v>0</v>
      </c>
      <c r="S1061">
        <v>0</v>
      </c>
      <c r="T1061" t="s">
        <v>5291</v>
      </c>
      <c r="U1061" t="s">
        <v>2221</v>
      </c>
      <c r="V1061" t="s">
        <v>2137</v>
      </c>
      <c r="W1061">
        <v>133</v>
      </c>
      <c r="X1061">
        <v>0</v>
      </c>
      <c r="Y1061" t="s">
        <v>5005</v>
      </c>
    </row>
    <row r="1062" spans="1:25">
      <c r="A1062" t="s">
        <v>5963</v>
      </c>
      <c r="B1062" t="s">
        <v>5964</v>
      </c>
      <c r="C1062" t="s">
        <v>5965</v>
      </c>
      <c r="D1062" t="s">
        <v>4242</v>
      </c>
      <c r="E1062">
        <v>110</v>
      </c>
      <c r="F1062" t="s">
        <v>5668</v>
      </c>
      <c r="G1062" t="s">
        <v>5669</v>
      </c>
      <c r="H1062" t="s">
        <v>160</v>
      </c>
      <c r="I1062">
        <v>30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 t="s">
        <v>5669</v>
      </c>
      <c r="R1062">
        <v>0</v>
      </c>
      <c r="S1062">
        <v>0</v>
      </c>
      <c r="T1062" t="s">
        <v>5291</v>
      </c>
      <c r="U1062" t="s">
        <v>2221</v>
      </c>
      <c r="V1062" t="s">
        <v>2227</v>
      </c>
      <c r="W1062">
        <v>63</v>
      </c>
      <c r="X1062">
        <v>0</v>
      </c>
      <c r="Y1062" t="s">
        <v>5005</v>
      </c>
    </row>
    <row r="1063" spans="1:25">
      <c r="A1063" t="s">
        <v>5966</v>
      </c>
      <c r="B1063" t="s">
        <v>5967</v>
      </c>
      <c r="C1063" t="s">
        <v>2311</v>
      </c>
      <c r="D1063" t="s">
        <v>5968</v>
      </c>
      <c r="E1063">
        <v>87</v>
      </c>
      <c r="F1063" t="s">
        <v>5668</v>
      </c>
      <c r="G1063" t="s">
        <v>5669</v>
      </c>
      <c r="H1063" t="s">
        <v>160</v>
      </c>
      <c r="I1063">
        <v>50</v>
      </c>
      <c r="J1063">
        <v>0</v>
      </c>
      <c r="K1063">
        <v>1</v>
      </c>
      <c r="L1063">
        <v>0</v>
      </c>
      <c r="M1063">
        <v>0</v>
      </c>
      <c r="N1063">
        <v>0</v>
      </c>
      <c r="O1063">
        <v>0</v>
      </c>
      <c r="P1063">
        <v>0</v>
      </c>
      <c r="Q1063" t="s">
        <v>5669</v>
      </c>
      <c r="R1063">
        <v>0</v>
      </c>
      <c r="S1063">
        <v>0</v>
      </c>
      <c r="T1063" t="s">
        <v>5291</v>
      </c>
      <c r="U1063" t="s">
        <v>2221</v>
      </c>
      <c r="V1063" t="s">
        <v>2136</v>
      </c>
      <c r="W1063">
        <v>73</v>
      </c>
      <c r="X1063">
        <v>0</v>
      </c>
      <c r="Y1063" t="s">
        <v>5005</v>
      </c>
    </row>
    <row r="1064" spans="1:25">
      <c r="A1064" t="s">
        <v>5969</v>
      </c>
      <c r="B1064" t="s">
        <v>5970</v>
      </c>
      <c r="C1064" t="s">
        <v>5971</v>
      </c>
      <c r="D1064" t="s">
        <v>5972</v>
      </c>
      <c r="E1064">
        <v>124</v>
      </c>
      <c r="F1064" t="s">
        <v>5973</v>
      </c>
      <c r="G1064" t="s">
        <v>5974</v>
      </c>
      <c r="H1064" t="s">
        <v>161</v>
      </c>
      <c r="I1064">
        <v>30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 t="s">
        <v>5974</v>
      </c>
      <c r="R1064">
        <v>0</v>
      </c>
      <c r="S1064">
        <v>0</v>
      </c>
      <c r="T1064" t="s">
        <v>5291</v>
      </c>
      <c r="U1064" t="s">
        <v>2221</v>
      </c>
      <c r="V1064" t="s">
        <v>2136</v>
      </c>
      <c r="W1064">
        <v>72</v>
      </c>
      <c r="X1064">
        <v>0</v>
      </c>
      <c r="Y1064" t="s">
        <v>5975</v>
      </c>
    </row>
    <row r="1065" spans="1:25">
      <c r="A1065" t="s">
        <v>5976</v>
      </c>
      <c r="B1065" t="s">
        <v>5977</v>
      </c>
      <c r="C1065" t="s">
        <v>5971</v>
      </c>
      <c r="D1065" t="s">
        <v>5972</v>
      </c>
      <c r="E1065">
        <v>124</v>
      </c>
      <c r="F1065" t="s">
        <v>5973</v>
      </c>
      <c r="G1065" t="s">
        <v>5974</v>
      </c>
      <c r="H1065" t="s">
        <v>161</v>
      </c>
      <c r="I1065">
        <v>30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 t="s">
        <v>5974</v>
      </c>
      <c r="R1065">
        <v>0</v>
      </c>
      <c r="S1065">
        <v>0</v>
      </c>
      <c r="T1065" t="s">
        <v>5291</v>
      </c>
      <c r="U1065" t="s">
        <v>2221</v>
      </c>
      <c r="V1065" t="s">
        <v>2136</v>
      </c>
      <c r="W1065">
        <v>72</v>
      </c>
      <c r="X1065">
        <v>0</v>
      </c>
      <c r="Y1065" t="s">
        <v>5975</v>
      </c>
    </row>
    <row r="1066" spans="1:25">
      <c r="A1066" t="s">
        <v>5978</v>
      </c>
      <c r="B1066" t="s">
        <v>5979</v>
      </c>
      <c r="C1066" t="s">
        <v>2726</v>
      </c>
      <c r="D1066" t="s">
        <v>2471</v>
      </c>
      <c r="E1066">
        <v>209</v>
      </c>
      <c r="F1066" t="s">
        <v>5973</v>
      </c>
      <c r="G1066" t="s">
        <v>5974</v>
      </c>
      <c r="H1066" t="s">
        <v>161</v>
      </c>
      <c r="I1066">
        <v>30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 t="s">
        <v>5974</v>
      </c>
      <c r="R1066">
        <v>0</v>
      </c>
      <c r="S1066">
        <v>0</v>
      </c>
      <c r="T1066" t="s">
        <v>5291</v>
      </c>
      <c r="U1066" t="s">
        <v>2221</v>
      </c>
      <c r="V1066" t="s">
        <v>2138</v>
      </c>
      <c r="W1066">
        <v>144</v>
      </c>
      <c r="X1066">
        <v>0</v>
      </c>
      <c r="Y1066" t="s">
        <v>5975</v>
      </c>
    </row>
    <row r="1067" spans="1:25">
      <c r="A1067" t="s">
        <v>5980</v>
      </c>
      <c r="B1067" t="s">
        <v>5981</v>
      </c>
      <c r="C1067" t="s">
        <v>2726</v>
      </c>
      <c r="D1067" t="s">
        <v>2471</v>
      </c>
      <c r="E1067">
        <v>209</v>
      </c>
      <c r="F1067" t="s">
        <v>5973</v>
      </c>
      <c r="G1067" t="s">
        <v>5974</v>
      </c>
      <c r="H1067" t="s">
        <v>161</v>
      </c>
      <c r="I1067">
        <v>30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 t="s">
        <v>5974</v>
      </c>
      <c r="R1067">
        <v>0</v>
      </c>
      <c r="S1067">
        <v>0</v>
      </c>
      <c r="T1067" t="s">
        <v>5291</v>
      </c>
      <c r="U1067" t="s">
        <v>2221</v>
      </c>
      <c r="V1067" t="s">
        <v>2138</v>
      </c>
      <c r="W1067">
        <v>144</v>
      </c>
      <c r="X1067">
        <v>0</v>
      </c>
      <c r="Y1067" t="s">
        <v>5975</v>
      </c>
    </row>
    <row r="1068" spans="1:25">
      <c r="A1068" t="s">
        <v>5982</v>
      </c>
      <c r="B1068" t="s">
        <v>5983</v>
      </c>
      <c r="C1068" t="s">
        <v>2726</v>
      </c>
      <c r="D1068" t="s">
        <v>2471</v>
      </c>
      <c r="E1068">
        <v>209</v>
      </c>
      <c r="F1068" t="s">
        <v>5973</v>
      </c>
      <c r="G1068" t="s">
        <v>5974</v>
      </c>
      <c r="H1068" t="s">
        <v>161</v>
      </c>
      <c r="I1068">
        <v>30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 t="s">
        <v>5974</v>
      </c>
      <c r="R1068">
        <v>0</v>
      </c>
      <c r="S1068">
        <v>0</v>
      </c>
      <c r="T1068" t="s">
        <v>5291</v>
      </c>
      <c r="U1068" t="s">
        <v>2221</v>
      </c>
      <c r="V1068" t="s">
        <v>2138</v>
      </c>
      <c r="W1068">
        <v>144</v>
      </c>
      <c r="X1068">
        <v>0</v>
      </c>
      <c r="Y1068" t="s">
        <v>5975</v>
      </c>
    </row>
    <row r="1069" spans="1:25">
      <c r="A1069" t="s">
        <v>5984</v>
      </c>
      <c r="B1069" t="s">
        <v>5985</v>
      </c>
      <c r="C1069" t="s">
        <v>2726</v>
      </c>
      <c r="D1069" t="s">
        <v>2471</v>
      </c>
      <c r="E1069">
        <v>209</v>
      </c>
      <c r="F1069" t="s">
        <v>5973</v>
      </c>
      <c r="G1069" t="s">
        <v>5974</v>
      </c>
      <c r="H1069" t="s">
        <v>161</v>
      </c>
      <c r="I1069">
        <v>30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 t="s">
        <v>5974</v>
      </c>
      <c r="R1069">
        <v>0</v>
      </c>
      <c r="S1069">
        <v>0</v>
      </c>
      <c r="T1069" t="s">
        <v>5291</v>
      </c>
      <c r="U1069" t="s">
        <v>2221</v>
      </c>
      <c r="V1069" t="s">
        <v>2138</v>
      </c>
      <c r="W1069">
        <v>144</v>
      </c>
      <c r="X1069">
        <v>0</v>
      </c>
      <c r="Y1069" t="s">
        <v>5975</v>
      </c>
    </row>
    <row r="1070" spans="1:25">
      <c r="A1070" t="s">
        <v>5986</v>
      </c>
      <c r="B1070" t="s">
        <v>5987</v>
      </c>
      <c r="C1070" t="s">
        <v>2726</v>
      </c>
      <c r="D1070" t="s">
        <v>2471</v>
      </c>
      <c r="E1070">
        <v>209</v>
      </c>
      <c r="F1070" t="s">
        <v>5973</v>
      </c>
      <c r="G1070" t="s">
        <v>5974</v>
      </c>
      <c r="H1070" t="s">
        <v>161</v>
      </c>
      <c r="I1070">
        <v>30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 t="s">
        <v>5974</v>
      </c>
      <c r="R1070">
        <v>0</v>
      </c>
      <c r="S1070">
        <v>0</v>
      </c>
      <c r="T1070" t="s">
        <v>5291</v>
      </c>
      <c r="U1070" t="s">
        <v>2221</v>
      </c>
      <c r="V1070" t="s">
        <v>2138</v>
      </c>
      <c r="W1070">
        <v>144</v>
      </c>
      <c r="X1070">
        <v>0</v>
      </c>
      <c r="Y1070" t="s">
        <v>5975</v>
      </c>
    </row>
    <row r="1071" spans="1:25">
      <c r="A1071" t="s">
        <v>5988</v>
      </c>
      <c r="B1071" t="s">
        <v>5989</v>
      </c>
      <c r="C1071" t="s">
        <v>2726</v>
      </c>
      <c r="D1071" t="s">
        <v>2471</v>
      </c>
      <c r="E1071">
        <v>209</v>
      </c>
      <c r="F1071" t="s">
        <v>5973</v>
      </c>
      <c r="G1071" t="s">
        <v>5974</v>
      </c>
      <c r="H1071" t="s">
        <v>161</v>
      </c>
      <c r="I1071">
        <v>30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0</v>
      </c>
      <c r="P1071">
        <v>0</v>
      </c>
      <c r="Q1071" t="s">
        <v>5974</v>
      </c>
      <c r="R1071">
        <v>0</v>
      </c>
      <c r="S1071">
        <v>0</v>
      </c>
      <c r="T1071" t="s">
        <v>5291</v>
      </c>
      <c r="U1071" t="s">
        <v>2221</v>
      </c>
      <c r="V1071" t="s">
        <v>2138</v>
      </c>
      <c r="W1071">
        <v>144</v>
      </c>
      <c r="X1071">
        <v>0</v>
      </c>
      <c r="Y1071" t="s">
        <v>5975</v>
      </c>
    </row>
    <row r="1072" spans="1:25">
      <c r="A1072" t="s">
        <v>5990</v>
      </c>
      <c r="B1072" t="s">
        <v>5991</v>
      </c>
      <c r="C1072" t="s">
        <v>2726</v>
      </c>
      <c r="D1072" t="s">
        <v>2471</v>
      </c>
      <c r="E1072">
        <v>209</v>
      </c>
      <c r="F1072" t="s">
        <v>5973</v>
      </c>
      <c r="G1072" t="s">
        <v>5974</v>
      </c>
      <c r="H1072" t="s">
        <v>161</v>
      </c>
      <c r="I1072">
        <v>30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 t="s">
        <v>5974</v>
      </c>
      <c r="R1072">
        <v>0</v>
      </c>
      <c r="S1072">
        <v>0</v>
      </c>
      <c r="T1072" t="s">
        <v>5291</v>
      </c>
      <c r="U1072" t="s">
        <v>2221</v>
      </c>
      <c r="V1072" t="s">
        <v>2138</v>
      </c>
      <c r="W1072">
        <v>144</v>
      </c>
      <c r="X1072">
        <v>0</v>
      </c>
      <c r="Y1072" t="s">
        <v>5975</v>
      </c>
    </row>
    <row r="1073" spans="1:25">
      <c r="A1073" t="s">
        <v>5992</v>
      </c>
      <c r="B1073" t="s">
        <v>5993</v>
      </c>
      <c r="C1073" t="s">
        <v>2726</v>
      </c>
      <c r="D1073" t="s">
        <v>2471</v>
      </c>
      <c r="E1073">
        <v>209</v>
      </c>
      <c r="F1073" t="s">
        <v>5973</v>
      </c>
      <c r="G1073" t="s">
        <v>5974</v>
      </c>
      <c r="H1073" t="s">
        <v>161</v>
      </c>
      <c r="I1073">
        <v>30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0</v>
      </c>
      <c r="Q1073" t="s">
        <v>5974</v>
      </c>
      <c r="R1073">
        <v>0</v>
      </c>
      <c r="S1073">
        <v>0</v>
      </c>
      <c r="T1073" t="s">
        <v>5291</v>
      </c>
      <c r="U1073" t="s">
        <v>2221</v>
      </c>
      <c r="V1073" t="s">
        <v>2138</v>
      </c>
      <c r="W1073">
        <v>144</v>
      </c>
      <c r="X1073">
        <v>0</v>
      </c>
      <c r="Y1073" t="s">
        <v>5975</v>
      </c>
    </row>
    <row r="1074" spans="1:25">
      <c r="A1074" t="s">
        <v>5994</v>
      </c>
      <c r="B1074" t="s">
        <v>5995</v>
      </c>
      <c r="C1074" t="s">
        <v>2726</v>
      </c>
      <c r="D1074" t="s">
        <v>2471</v>
      </c>
      <c r="E1074">
        <v>209</v>
      </c>
      <c r="F1074" t="s">
        <v>5973</v>
      </c>
      <c r="G1074" t="s">
        <v>5974</v>
      </c>
      <c r="H1074" t="s">
        <v>161</v>
      </c>
      <c r="I1074">
        <v>30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 t="s">
        <v>5974</v>
      </c>
      <c r="R1074">
        <v>0</v>
      </c>
      <c r="S1074">
        <v>0</v>
      </c>
      <c r="T1074" t="s">
        <v>5291</v>
      </c>
      <c r="U1074" t="s">
        <v>2221</v>
      </c>
      <c r="V1074" t="s">
        <v>2138</v>
      </c>
      <c r="W1074">
        <v>144</v>
      </c>
      <c r="X1074">
        <v>0</v>
      </c>
      <c r="Y1074" t="s">
        <v>5975</v>
      </c>
    </row>
    <row r="1075" spans="1:25">
      <c r="A1075" t="s">
        <v>5996</v>
      </c>
      <c r="B1075" t="s">
        <v>5997</v>
      </c>
      <c r="C1075" t="s">
        <v>2726</v>
      </c>
      <c r="D1075" t="s">
        <v>2471</v>
      </c>
      <c r="E1075">
        <v>209</v>
      </c>
      <c r="F1075" t="s">
        <v>5973</v>
      </c>
      <c r="G1075" t="s">
        <v>5974</v>
      </c>
      <c r="H1075" t="s">
        <v>161</v>
      </c>
      <c r="I1075">
        <v>30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v>0</v>
      </c>
      <c r="P1075">
        <v>0</v>
      </c>
      <c r="Q1075" t="s">
        <v>5974</v>
      </c>
      <c r="R1075">
        <v>0</v>
      </c>
      <c r="S1075">
        <v>0</v>
      </c>
      <c r="T1075" t="s">
        <v>5291</v>
      </c>
      <c r="U1075" t="s">
        <v>2221</v>
      </c>
      <c r="V1075" t="s">
        <v>2138</v>
      </c>
      <c r="W1075">
        <v>144</v>
      </c>
      <c r="X1075">
        <v>0</v>
      </c>
      <c r="Y1075" t="s">
        <v>5975</v>
      </c>
    </row>
    <row r="1076" spans="1:25">
      <c r="A1076" t="s">
        <v>5998</v>
      </c>
      <c r="B1076" t="s">
        <v>5999</v>
      </c>
      <c r="C1076" t="s">
        <v>2726</v>
      </c>
      <c r="D1076" t="s">
        <v>2471</v>
      </c>
      <c r="E1076">
        <v>209</v>
      </c>
      <c r="F1076" t="s">
        <v>5973</v>
      </c>
      <c r="G1076" t="s">
        <v>5974</v>
      </c>
      <c r="H1076" t="s">
        <v>161</v>
      </c>
      <c r="I1076">
        <v>30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 t="s">
        <v>5974</v>
      </c>
      <c r="R1076">
        <v>0</v>
      </c>
      <c r="S1076">
        <v>0</v>
      </c>
      <c r="T1076" t="s">
        <v>5291</v>
      </c>
      <c r="U1076" t="s">
        <v>2221</v>
      </c>
      <c r="V1076" t="s">
        <v>2138</v>
      </c>
      <c r="W1076">
        <v>144</v>
      </c>
      <c r="X1076">
        <v>0</v>
      </c>
      <c r="Y1076" t="s">
        <v>5975</v>
      </c>
    </row>
    <row r="1077" spans="1:25">
      <c r="A1077" t="s">
        <v>6000</v>
      </c>
      <c r="B1077" t="s">
        <v>6001</v>
      </c>
      <c r="C1077" t="s">
        <v>2726</v>
      </c>
      <c r="D1077" t="s">
        <v>2471</v>
      </c>
      <c r="E1077">
        <v>209</v>
      </c>
      <c r="F1077" t="s">
        <v>5973</v>
      </c>
      <c r="G1077" t="s">
        <v>5974</v>
      </c>
      <c r="H1077" t="s">
        <v>161</v>
      </c>
      <c r="I1077">
        <v>30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0</v>
      </c>
      <c r="Q1077" t="s">
        <v>5974</v>
      </c>
      <c r="R1077">
        <v>0</v>
      </c>
      <c r="S1077">
        <v>0</v>
      </c>
      <c r="T1077" t="s">
        <v>5291</v>
      </c>
      <c r="U1077" t="s">
        <v>2221</v>
      </c>
      <c r="V1077" t="s">
        <v>2138</v>
      </c>
      <c r="W1077">
        <v>144</v>
      </c>
      <c r="X1077">
        <v>0</v>
      </c>
      <c r="Y1077" t="s">
        <v>5975</v>
      </c>
    </row>
    <row r="1078" spans="1:25">
      <c r="A1078" t="s">
        <v>6002</v>
      </c>
      <c r="B1078" t="s">
        <v>6003</v>
      </c>
      <c r="C1078" t="s">
        <v>2726</v>
      </c>
      <c r="D1078" t="s">
        <v>2471</v>
      </c>
      <c r="E1078">
        <v>209</v>
      </c>
      <c r="F1078" t="s">
        <v>5973</v>
      </c>
      <c r="G1078" t="s">
        <v>5974</v>
      </c>
      <c r="H1078" t="s">
        <v>161</v>
      </c>
      <c r="I1078">
        <v>30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 t="s">
        <v>5974</v>
      </c>
      <c r="R1078">
        <v>0</v>
      </c>
      <c r="S1078">
        <v>0</v>
      </c>
      <c r="T1078" t="s">
        <v>5291</v>
      </c>
      <c r="U1078" t="s">
        <v>2221</v>
      </c>
      <c r="V1078" t="s">
        <v>2138</v>
      </c>
      <c r="W1078">
        <v>144</v>
      </c>
      <c r="X1078">
        <v>0</v>
      </c>
      <c r="Y1078" t="s">
        <v>5975</v>
      </c>
    </row>
    <row r="1079" spans="1:25">
      <c r="A1079" t="s">
        <v>6004</v>
      </c>
      <c r="B1079" t="s">
        <v>6005</v>
      </c>
      <c r="C1079" t="s">
        <v>2726</v>
      </c>
      <c r="D1079" t="s">
        <v>2471</v>
      </c>
      <c r="E1079">
        <v>209</v>
      </c>
      <c r="F1079" t="s">
        <v>5973</v>
      </c>
      <c r="G1079" t="s">
        <v>5974</v>
      </c>
      <c r="H1079" t="s">
        <v>161</v>
      </c>
      <c r="I1079">
        <v>30</v>
      </c>
      <c r="J1079">
        <v>0</v>
      </c>
      <c r="K1079">
        <v>0</v>
      </c>
      <c r="L1079">
        <v>0</v>
      </c>
      <c r="M1079">
        <v>0</v>
      </c>
      <c r="N1079">
        <v>0</v>
      </c>
      <c r="O1079">
        <v>0</v>
      </c>
      <c r="P1079">
        <v>0</v>
      </c>
      <c r="Q1079" t="s">
        <v>5974</v>
      </c>
      <c r="R1079">
        <v>0</v>
      </c>
      <c r="S1079">
        <v>0</v>
      </c>
      <c r="T1079" t="s">
        <v>5291</v>
      </c>
      <c r="U1079" t="s">
        <v>2221</v>
      </c>
      <c r="V1079" t="s">
        <v>2138</v>
      </c>
      <c r="W1079">
        <v>144</v>
      </c>
      <c r="X1079">
        <v>0</v>
      </c>
      <c r="Y1079" t="s">
        <v>5975</v>
      </c>
    </row>
    <row r="1080" spans="1:25">
      <c r="A1080" t="s">
        <v>6006</v>
      </c>
      <c r="B1080" t="s">
        <v>6007</v>
      </c>
      <c r="C1080" t="s">
        <v>2726</v>
      </c>
      <c r="D1080" t="s">
        <v>2471</v>
      </c>
      <c r="E1080">
        <v>209</v>
      </c>
      <c r="F1080" t="s">
        <v>5973</v>
      </c>
      <c r="G1080" t="s">
        <v>5974</v>
      </c>
      <c r="H1080" t="s">
        <v>161</v>
      </c>
      <c r="I1080">
        <v>30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 t="s">
        <v>5974</v>
      </c>
      <c r="R1080">
        <v>0</v>
      </c>
      <c r="S1080">
        <v>0</v>
      </c>
      <c r="T1080" t="s">
        <v>5291</v>
      </c>
      <c r="U1080" t="s">
        <v>2221</v>
      </c>
      <c r="V1080" t="s">
        <v>2138</v>
      </c>
      <c r="W1080">
        <v>144</v>
      </c>
      <c r="X1080">
        <v>0</v>
      </c>
      <c r="Y1080" t="s">
        <v>5975</v>
      </c>
    </row>
    <row r="1081" spans="1:25">
      <c r="A1081" t="s">
        <v>6008</v>
      </c>
      <c r="B1081" t="s">
        <v>6009</v>
      </c>
      <c r="C1081" t="s">
        <v>6010</v>
      </c>
      <c r="D1081" t="s">
        <v>6011</v>
      </c>
      <c r="E1081">
        <v>295</v>
      </c>
      <c r="F1081" t="s">
        <v>5973</v>
      </c>
      <c r="G1081" t="s">
        <v>5974</v>
      </c>
      <c r="H1081" t="s">
        <v>161</v>
      </c>
      <c r="I1081">
        <v>30</v>
      </c>
      <c r="J1081">
        <v>0</v>
      </c>
      <c r="K1081">
        <v>0</v>
      </c>
      <c r="L1081">
        <v>0</v>
      </c>
      <c r="M1081">
        <v>0</v>
      </c>
      <c r="N1081">
        <v>0</v>
      </c>
      <c r="O1081">
        <v>0</v>
      </c>
      <c r="P1081">
        <v>0</v>
      </c>
      <c r="Q1081" t="s">
        <v>5974</v>
      </c>
      <c r="R1081">
        <v>0</v>
      </c>
      <c r="S1081">
        <v>0</v>
      </c>
      <c r="T1081" t="s">
        <v>5291</v>
      </c>
      <c r="U1081" t="s">
        <v>2224</v>
      </c>
      <c r="V1081" t="s">
        <v>2244</v>
      </c>
      <c r="W1081">
        <v>125</v>
      </c>
      <c r="X1081">
        <v>0</v>
      </c>
      <c r="Y1081" t="s">
        <v>5975</v>
      </c>
    </row>
    <row r="1082" spans="1:25">
      <c r="A1082" t="s">
        <v>6012</v>
      </c>
      <c r="B1082" t="s">
        <v>6013</v>
      </c>
      <c r="C1082" t="s">
        <v>6010</v>
      </c>
      <c r="D1082" t="s">
        <v>6011</v>
      </c>
      <c r="E1082">
        <v>295</v>
      </c>
      <c r="F1082" t="s">
        <v>5973</v>
      </c>
      <c r="G1082" t="s">
        <v>5974</v>
      </c>
      <c r="H1082" t="s">
        <v>161</v>
      </c>
      <c r="I1082">
        <v>30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 t="s">
        <v>5974</v>
      </c>
      <c r="R1082">
        <v>0</v>
      </c>
      <c r="S1082">
        <v>0</v>
      </c>
      <c r="T1082" t="s">
        <v>5291</v>
      </c>
      <c r="U1082" t="s">
        <v>2224</v>
      </c>
      <c r="V1082" t="s">
        <v>2244</v>
      </c>
      <c r="W1082">
        <v>125</v>
      </c>
      <c r="X1082">
        <v>0</v>
      </c>
      <c r="Y1082" t="s">
        <v>5975</v>
      </c>
    </row>
    <row r="1083" spans="1:25">
      <c r="A1083" t="s">
        <v>6014</v>
      </c>
      <c r="B1083" t="s">
        <v>6015</v>
      </c>
      <c r="C1083" t="s">
        <v>6016</v>
      </c>
      <c r="D1083" t="s">
        <v>6017</v>
      </c>
      <c r="E1083">
        <v>170</v>
      </c>
      <c r="F1083" t="s">
        <v>5973</v>
      </c>
      <c r="G1083" t="s">
        <v>5974</v>
      </c>
      <c r="H1083" t="s">
        <v>161</v>
      </c>
      <c r="I1083">
        <v>30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0</v>
      </c>
      <c r="P1083">
        <v>0</v>
      </c>
      <c r="Q1083" t="s">
        <v>5974</v>
      </c>
      <c r="R1083">
        <v>0</v>
      </c>
      <c r="S1083">
        <v>0</v>
      </c>
      <c r="T1083" t="s">
        <v>5291</v>
      </c>
      <c r="U1083" t="s">
        <v>2221</v>
      </c>
      <c r="V1083" t="s">
        <v>2310</v>
      </c>
      <c r="W1083">
        <v>100</v>
      </c>
      <c r="X1083">
        <v>0</v>
      </c>
      <c r="Y1083" t="s">
        <v>5975</v>
      </c>
    </row>
    <row r="1084" spans="1:25">
      <c r="A1084" t="s">
        <v>6018</v>
      </c>
      <c r="B1084" t="s">
        <v>6019</v>
      </c>
      <c r="C1084" t="s">
        <v>6016</v>
      </c>
      <c r="D1084" t="s">
        <v>6017</v>
      </c>
      <c r="E1084">
        <v>170</v>
      </c>
      <c r="F1084" t="s">
        <v>5973</v>
      </c>
      <c r="G1084" t="s">
        <v>5974</v>
      </c>
      <c r="H1084" t="s">
        <v>161</v>
      </c>
      <c r="I1084">
        <v>30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  <c r="Q1084" t="s">
        <v>5974</v>
      </c>
      <c r="R1084">
        <v>0</v>
      </c>
      <c r="S1084">
        <v>0</v>
      </c>
      <c r="T1084" t="s">
        <v>5291</v>
      </c>
      <c r="U1084" t="s">
        <v>2221</v>
      </c>
      <c r="V1084" t="s">
        <v>2310</v>
      </c>
      <c r="W1084">
        <v>100</v>
      </c>
      <c r="X1084">
        <v>0</v>
      </c>
      <c r="Y1084" t="s">
        <v>5975</v>
      </c>
    </row>
    <row r="1085" spans="1:25">
      <c r="A1085" t="s">
        <v>6020</v>
      </c>
      <c r="B1085" t="s">
        <v>6021</v>
      </c>
      <c r="C1085" t="s">
        <v>6022</v>
      </c>
      <c r="D1085" t="s">
        <v>2246</v>
      </c>
      <c r="E1085">
        <v>191</v>
      </c>
      <c r="F1085" t="s">
        <v>6023</v>
      </c>
      <c r="G1085" t="s">
        <v>6024</v>
      </c>
      <c r="H1085" t="s">
        <v>160</v>
      </c>
      <c r="I1085">
        <v>30</v>
      </c>
      <c r="J1085">
        <v>0</v>
      </c>
      <c r="K1085">
        <v>0</v>
      </c>
      <c r="L1085">
        <v>0</v>
      </c>
      <c r="M1085">
        <v>0</v>
      </c>
      <c r="N1085">
        <v>0</v>
      </c>
      <c r="O1085">
        <v>0</v>
      </c>
      <c r="P1085">
        <v>0</v>
      </c>
      <c r="Q1085" t="s">
        <v>6024</v>
      </c>
      <c r="R1085">
        <v>0</v>
      </c>
      <c r="S1085">
        <v>0</v>
      </c>
      <c r="T1085" t="s">
        <v>5291</v>
      </c>
      <c r="U1085" t="s">
        <v>2221</v>
      </c>
      <c r="V1085" t="s">
        <v>2136</v>
      </c>
      <c r="W1085">
        <v>125</v>
      </c>
      <c r="X1085">
        <v>0</v>
      </c>
      <c r="Y1085" t="s">
        <v>5005</v>
      </c>
    </row>
    <row r="1086" spans="1:25">
      <c r="A1086" t="s">
        <v>6025</v>
      </c>
      <c r="B1086" t="s">
        <v>6026</v>
      </c>
      <c r="C1086" t="s">
        <v>3884</v>
      </c>
      <c r="D1086" t="s">
        <v>6027</v>
      </c>
      <c r="E1086">
        <v>1</v>
      </c>
      <c r="F1086" t="s">
        <v>6028</v>
      </c>
      <c r="G1086" t="s">
        <v>6029</v>
      </c>
      <c r="H1086" t="s">
        <v>155</v>
      </c>
      <c r="I1086">
        <v>80</v>
      </c>
      <c r="J1086">
        <v>0</v>
      </c>
      <c r="K1086">
        <v>0</v>
      </c>
      <c r="L1086">
        <v>1</v>
      </c>
      <c r="M1086">
        <v>1</v>
      </c>
      <c r="N1086">
        <v>0</v>
      </c>
      <c r="O1086">
        <v>0</v>
      </c>
      <c r="P1086">
        <v>1</v>
      </c>
      <c r="Q1086" t="s">
        <v>6029</v>
      </c>
      <c r="R1086">
        <v>0</v>
      </c>
      <c r="S1086">
        <v>1</v>
      </c>
      <c r="T1086" t="s">
        <v>5895</v>
      </c>
      <c r="U1086" t="s">
        <v>2221</v>
      </c>
      <c r="V1086" t="s">
        <v>2141</v>
      </c>
      <c r="W1086">
        <v>1</v>
      </c>
      <c r="X1086">
        <v>0</v>
      </c>
      <c r="Y1086" t="s">
        <v>2819</v>
      </c>
    </row>
    <row r="1087" spans="1:25">
      <c r="A1087" t="s">
        <v>6030</v>
      </c>
      <c r="B1087" t="s">
        <v>6031</v>
      </c>
      <c r="C1087" t="s">
        <v>2145</v>
      </c>
      <c r="D1087" t="s">
        <v>4986</v>
      </c>
      <c r="E1087">
        <v>1</v>
      </c>
      <c r="F1087" t="s">
        <v>6032</v>
      </c>
      <c r="G1087" t="s">
        <v>6033</v>
      </c>
      <c r="H1087" t="s">
        <v>155</v>
      </c>
      <c r="I1087">
        <v>80</v>
      </c>
      <c r="J1087">
        <v>0</v>
      </c>
      <c r="K1087">
        <v>0</v>
      </c>
      <c r="L1087">
        <v>0</v>
      </c>
      <c r="M1087">
        <v>0</v>
      </c>
      <c r="N1087">
        <v>0</v>
      </c>
      <c r="O1087">
        <v>0</v>
      </c>
      <c r="P1087">
        <v>0</v>
      </c>
      <c r="Q1087" t="s">
        <v>6033</v>
      </c>
      <c r="R1087">
        <v>0</v>
      </c>
      <c r="S1087">
        <v>0</v>
      </c>
      <c r="T1087" t="s">
        <v>5760</v>
      </c>
      <c r="U1087" t="s">
        <v>2221</v>
      </c>
      <c r="V1087" t="s">
        <v>2136</v>
      </c>
      <c r="W1087">
        <v>0</v>
      </c>
      <c r="X1087">
        <v>0</v>
      </c>
      <c r="Y1087" t="s">
        <v>2819</v>
      </c>
    </row>
    <row r="1088" spans="1:25">
      <c r="A1088" t="s">
        <v>6034</v>
      </c>
      <c r="B1088" t="s">
        <v>6035</v>
      </c>
      <c r="C1088" t="s">
        <v>6036</v>
      </c>
      <c r="D1088" t="s">
        <v>6037</v>
      </c>
      <c r="E1088">
        <v>55</v>
      </c>
      <c r="F1088" t="s">
        <v>4693</v>
      </c>
      <c r="G1088" t="s">
        <v>4694</v>
      </c>
      <c r="H1088" t="s">
        <v>159</v>
      </c>
      <c r="I1088">
        <v>50</v>
      </c>
      <c r="J1088">
        <v>0</v>
      </c>
      <c r="K1088">
        <v>1</v>
      </c>
      <c r="L1088">
        <v>0</v>
      </c>
      <c r="M1088">
        <v>0</v>
      </c>
      <c r="N1088">
        <v>0</v>
      </c>
      <c r="O1088">
        <v>0</v>
      </c>
      <c r="P1088">
        <v>0</v>
      </c>
      <c r="Q1088" t="s">
        <v>4694</v>
      </c>
      <c r="R1088">
        <v>0</v>
      </c>
      <c r="S1088">
        <v>0</v>
      </c>
      <c r="T1088" t="s">
        <v>5291</v>
      </c>
      <c r="U1088" t="s">
        <v>2221</v>
      </c>
      <c r="V1088" t="s">
        <v>2136</v>
      </c>
      <c r="W1088">
        <v>40</v>
      </c>
      <c r="X1088">
        <v>0</v>
      </c>
      <c r="Y1088" t="s">
        <v>5004</v>
      </c>
    </row>
    <row r="1089" spans="1:25">
      <c r="A1089" t="s">
        <v>6038</v>
      </c>
      <c r="B1089" t="s">
        <v>6039</v>
      </c>
      <c r="C1089" t="s">
        <v>3767</v>
      </c>
      <c r="D1089" t="s">
        <v>6037</v>
      </c>
      <c r="E1089">
        <v>14</v>
      </c>
      <c r="F1089" t="s">
        <v>4693</v>
      </c>
      <c r="G1089" t="s">
        <v>4694</v>
      </c>
      <c r="H1089" t="s">
        <v>159</v>
      </c>
      <c r="I1089">
        <v>50</v>
      </c>
      <c r="J1089">
        <v>0</v>
      </c>
      <c r="K1089">
        <v>1</v>
      </c>
      <c r="L1089">
        <v>0</v>
      </c>
      <c r="M1089">
        <v>0</v>
      </c>
      <c r="N1089">
        <v>0</v>
      </c>
      <c r="O1089">
        <v>0</v>
      </c>
      <c r="P1089">
        <v>0</v>
      </c>
      <c r="Q1089" t="s">
        <v>4694</v>
      </c>
      <c r="R1089">
        <v>0</v>
      </c>
      <c r="S1089">
        <v>0</v>
      </c>
      <c r="T1089" t="s">
        <v>5291</v>
      </c>
      <c r="U1089" t="s">
        <v>2221</v>
      </c>
      <c r="V1089" t="s">
        <v>2136</v>
      </c>
      <c r="W1089">
        <v>10</v>
      </c>
      <c r="X1089">
        <v>0</v>
      </c>
      <c r="Y1089" t="s">
        <v>5004</v>
      </c>
    </row>
    <row r="1090" spans="1:25">
      <c r="A1090" t="s">
        <v>6040</v>
      </c>
      <c r="B1090" t="s">
        <v>6041</v>
      </c>
      <c r="C1090" t="s">
        <v>2497</v>
      </c>
      <c r="D1090" t="s">
        <v>4848</v>
      </c>
      <c r="E1090">
        <v>72</v>
      </c>
      <c r="F1090" t="s">
        <v>4693</v>
      </c>
      <c r="G1090" t="s">
        <v>4694</v>
      </c>
      <c r="H1090" t="s">
        <v>159</v>
      </c>
      <c r="I1090">
        <v>50</v>
      </c>
      <c r="J1090">
        <v>0</v>
      </c>
      <c r="K1090">
        <v>1</v>
      </c>
      <c r="L1090">
        <v>0</v>
      </c>
      <c r="M1090">
        <v>0</v>
      </c>
      <c r="N1090">
        <v>0</v>
      </c>
      <c r="O1090">
        <v>0</v>
      </c>
      <c r="P1090">
        <v>0</v>
      </c>
      <c r="Q1090" t="s">
        <v>4694</v>
      </c>
      <c r="R1090">
        <v>0</v>
      </c>
      <c r="S1090">
        <v>0</v>
      </c>
      <c r="T1090" t="s">
        <v>5291</v>
      </c>
      <c r="U1090" t="s">
        <v>2221</v>
      </c>
      <c r="V1090" t="s">
        <v>2222</v>
      </c>
      <c r="W1090">
        <v>38</v>
      </c>
      <c r="X1090">
        <v>0</v>
      </c>
      <c r="Y1090" t="s">
        <v>5004</v>
      </c>
    </row>
    <row r="1091" spans="1:25">
      <c r="A1091" t="s">
        <v>6042</v>
      </c>
      <c r="B1091" t="s">
        <v>6043</v>
      </c>
      <c r="C1091" t="s">
        <v>6044</v>
      </c>
      <c r="D1091" t="s">
        <v>6045</v>
      </c>
      <c r="E1091">
        <v>17</v>
      </c>
      <c r="F1091" t="s">
        <v>4693</v>
      </c>
      <c r="G1091" t="s">
        <v>4694</v>
      </c>
      <c r="H1091" t="s">
        <v>159</v>
      </c>
      <c r="I1091">
        <v>50</v>
      </c>
      <c r="J1091">
        <v>0</v>
      </c>
      <c r="K1091">
        <v>1</v>
      </c>
      <c r="L1091">
        <v>0</v>
      </c>
      <c r="M1091">
        <v>0</v>
      </c>
      <c r="N1091">
        <v>0</v>
      </c>
      <c r="O1091">
        <v>0</v>
      </c>
      <c r="P1091">
        <v>0</v>
      </c>
      <c r="Q1091" t="s">
        <v>4694</v>
      </c>
      <c r="R1091">
        <v>0</v>
      </c>
      <c r="S1091">
        <v>0</v>
      </c>
      <c r="T1091" t="s">
        <v>5291</v>
      </c>
      <c r="U1091" t="s">
        <v>2221</v>
      </c>
      <c r="V1091" t="s">
        <v>2144</v>
      </c>
      <c r="W1091">
        <v>8</v>
      </c>
      <c r="X1091">
        <v>0</v>
      </c>
      <c r="Y1091" t="s">
        <v>5004</v>
      </c>
    </row>
    <row r="1092" spans="1:25">
      <c r="A1092" t="s">
        <v>6046</v>
      </c>
      <c r="B1092" t="s">
        <v>6047</v>
      </c>
      <c r="C1092" t="s">
        <v>2352</v>
      </c>
      <c r="D1092" t="s">
        <v>6048</v>
      </c>
      <c r="E1092">
        <v>183</v>
      </c>
      <c r="F1092" t="s">
        <v>4693</v>
      </c>
      <c r="G1092" t="s">
        <v>4694</v>
      </c>
      <c r="H1092" t="s">
        <v>159</v>
      </c>
      <c r="I1092">
        <v>45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 t="s">
        <v>4694</v>
      </c>
      <c r="R1092">
        <v>0</v>
      </c>
      <c r="S1092">
        <v>0</v>
      </c>
      <c r="T1092" t="s">
        <v>5291</v>
      </c>
      <c r="U1092" t="s">
        <v>2221</v>
      </c>
      <c r="V1092" t="s">
        <v>2141</v>
      </c>
      <c r="W1092">
        <v>115</v>
      </c>
      <c r="X1092">
        <v>0</v>
      </c>
      <c r="Y1092" t="s">
        <v>5004</v>
      </c>
    </row>
    <row r="1093" spans="1:25">
      <c r="A1093" t="s">
        <v>6049</v>
      </c>
      <c r="B1093" t="s">
        <v>6050</v>
      </c>
      <c r="C1093" t="s">
        <v>6051</v>
      </c>
      <c r="D1093" t="s">
        <v>6052</v>
      </c>
      <c r="E1093">
        <v>107</v>
      </c>
      <c r="F1093" t="s">
        <v>4693</v>
      </c>
      <c r="G1093" t="s">
        <v>4694</v>
      </c>
      <c r="H1093" t="s">
        <v>159</v>
      </c>
      <c r="I1093">
        <v>45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0</v>
      </c>
      <c r="Q1093" t="s">
        <v>4694</v>
      </c>
      <c r="R1093">
        <v>0</v>
      </c>
      <c r="S1093">
        <v>0</v>
      </c>
      <c r="T1093" t="s">
        <v>5291</v>
      </c>
      <c r="U1093" t="s">
        <v>2221</v>
      </c>
      <c r="V1093" t="s">
        <v>2363</v>
      </c>
      <c r="W1093">
        <v>82</v>
      </c>
      <c r="X1093">
        <v>0</v>
      </c>
      <c r="Y1093" t="s">
        <v>5004</v>
      </c>
    </row>
    <row r="1094" spans="1:25">
      <c r="A1094" t="s">
        <v>6053</v>
      </c>
      <c r="B1094" t="s">
        <v>6054</v>
      </c>
      <c r="C1094" t="s">
        <v>6055</v>
      </c>
      <c r="D1094" t="s">
        <v>6056</v>
      </c>
      <c r="E1094">
        <v>208</v>
      </c>
      <c r="F1094" t="s">
        <v>4693</v>
      </c>
      <c r="G1094" t="s">
        <v>4694</v>
      </c>
      <c r="H1094" t="s">
        <v>159</v>
      </c>
      <c r="I1094">
        <v>45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 t="s">
        <v>4694</v>
      </c>
      <c r="R1094">
        <v>0</v>
      </c>
      <c r="S1094">
        <v>0</v>
      </c>
      <c r="T1094" t="s">
        <v>5291</v>
      </c>
      <c r="U1094" t="s">
        <v>2221</v>
      </c>
      <c r="V1094" t="s">
        <v>2235</v>
      </c>
      <c r="W1094">
        <v>145</v>
      </c>
      <c r="X1094">
        <v>0</v>
      </c>
      <c r="Y1094" t="s">
        <v>5004</v>
      </c>
    </row>
    <row r="1095" spans="1:25">
      <c r="A1095" t="s">
        <v>6057</v>
      </c>
      <c r="B1095" t="s">
        <v>6058</v>
      </c>
      <c r="C1095" t="s">
        <v>6059</v>
      </c>
      <c r="D1095" t="s">
        <v>2812</v>
      </c>
      <c r="E1095">
        <v>156</v>
      </c>
      <c r="F1095" t="s">
        <v>4693</v>
      </c>
      <c r="G1095" t="s">
        <v>4694</v>
      </c>
      <c r="H1095" t="s">
        <v>159</v>
      </c>
      <c r="I1095">
        <v>45</v>
      </c>
      <c r="J1095">
        <v>0</v>
      </c>
      <c r="K1095">
        <v>0</v>
      </c>
      <c r="L1095">
        <v>0</v>
      </c>
      <c r="M1095">
        <v>0</v>
      </c>
      <c r="N1095">
        <v>0</v>
      </c>
      <c r="O1095">
        <v>0</v>
      </c>
      <c r="P1095">
        <v>0</v>
      </c>
      <c r="Q1095" t="s">
        <v>4694</v>
      </c>
      <c r="R1095">
        <v>0</v>
      </c>
      <c r="S1095">
        <v>0</v>
      </c>
      <c r="T1095" t="s">
        <v>5291</v>
      </c>
      <c r="U1095" t="s">
        <v>2221</v>
      </c>
      <c r="V1095" t="s">
        <v>2235</v>
      </c>
      <c r="W1095">
        <v>116</v>
      </c>
      <c r="X1095">
        <v>0</v>
      </c>
      <c r="Y1095" t="s">
        <v>5004</v>
      </c>
    </row>
    <row r="1096" spans="1:25">
      <c r="A1096" t="s">
        <v>6060</v>
      </c>
      <c r="B1096" t="s">
        <v>6061</v>
      </c>
      <c r="C1096" t="s">
        <v>2400</v>
      </c>
      <c r="D1096" t="s">
        <v>6062</v>
      </c>
      <c r="E1096">
        <v>43</v>
      </c>
      <c r="F1096" t="s">
        <v>4693</v>
      </c>
      <c r="G1096" t="s">
        <v>4694</v>
      </c>
      <c r="H1096" t="s">
        <v>159</v>
      </c>
      <c r="I1096">
        <v>45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 t="s">
        <v>4694</v>
      </c>
      <c r="R1096">
        <v>0</v>
      </c>
      <c r="S1096">
        <v>0</v>
      </c>
      <c r="T1096" t="s">
        <v>5291</v>
      </c>
      <c r="U1096" t="s">
        <v>2221</v>
      </c>
      <c r="V1096" t="s">
        <v>2370</v>
      </c>
      <c r="W1096">
        <v>32</v>
      </c>
      <c r="X1096">
        <v>0</v>
      </c>
      <c r="Y1096" t="s">
        <v>5004</v>
      </c>
    </row>
    <row r="1097" spans="1:25">
      <c r="A1097" t="s">
        <v>6063</v>
      </c>
      <c r="B1097" t="s">
        <v>6064</v>
      </c>
      <c r="C1097" t="s">
        <v>2372</v>
      </c>
      <c r="D1097" t="s">
        <v>6065</v>
      </c>
      <c r="E1097">
        <v>175</v>
      </c>
      <c r="F1097" t="s">
        <v>4693</v>
      </c>
      <c r="G1097" t="s">
        <v>4694</v>
      </c>
      <c r="H1097" t="s">
        <v>159</v>
      </c>
      <c r="I1097">
        <v>45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0</v>
      </c>
      <c r="P1097">
        <v>0</v>
      </c>
      <c r="Q1097" t="s">
        <v>4694</v>
      </c>
      <c r="R1097">
        <v>0</v>
      </c>
      <c r="S1097">
        <v>0</v>
      </c>
      <c r="T1097" t="s">
        <v>5291</v>
      </c>
      <c r="U1097" t="s">
        <v>2221</v>
      </c>
      <c r="V1097" t="s">
        <v>2255</v>
      </c>
      <c r="W1097">
        <v>111</v>
      </c>
      <c r="X1097">
        <v>0</v>
      </c>
      <c r="Y1097" t="s">
        <v>5004</v>
      </c>
    </row>
    <row r="1098" spans="1:25">
      <c r="A1098" t="s">
        <v>6066</v>
      </c>
      <c r="B1098" t="s">
        <v>6067</v>
      </c>
      <c r="C1098" t="s">
        <v>2318</v>
      </c>
      <c r="D1098" t="s">
        <v>2529</v>
      </c>
      <c r="E1098">
        <v>59</v>
      </c>
      <c r="F1098" t="s">
        <v>4693</v>
      </c>
      <c r="G1098" t="s">
        <v>4694</v>
      </c>
      <c r="H1098" t="s">
        <v>159</v>
      </c>
      <c r="I1098">
        <v>50</v>
      </c>
      <c r="J1098">
        <v>0</v>
      </c>
      <c r="K1098">
        <v>1</v>
      </c>
      <c r="L1098">
        <v>0</v>
      </c>
      <c r="M1098">
        <v>0</v>
      </c>
      <c r="N1098">
        <v>0</v>
      </c>
      <c r="O1098">
        <v>0</v>
      </c>
      <c r="P1098">
        <v>0</v>
      </c>
      <c r="Q1098" t="s">
        <v>4694</v>
      </c>
      <c r="R1098">
        <v>0</v>
      </c>
      <c r="S1098">
        <v>0</v>
      </c>
      <c r="T1098" t="s">
        <v>5291</v>
      </c>
      <c r="U1098" t="s">
        <v>2224</v>
      </c>
      <c r="V1098" t="s">
        <v>2244</v>
      </c>
      <c r="W1098">
        <v>25</v>
      </c>
      <c r="X1098">
        <v>0</v>
      </c>
      <c r="Y1098" t="s">
        <v>5004</v>
      </c>
    </row>
    <row r="1099" spans="1:25">
      <c r="A1099" t="s">
        <v>6068</v>
      </c>
      <c r="B1099" t="s">
        <v>6069</v>
      </c>
      <c r="C1099" t="s">
        <v>2155</v>
      </c>
      <c r="D1099" t="s">
        <v>2457</v>
      </c>
      <c r="E1099">
        <v>184</v>
      </c>
      <c r="F1099" t="s">
        <v>4693</v>
      </c>
      <c r="G1099" t="s">
        <v>4694</v>
      </c>
      <c r="H1099" t="s">
        <v>159</v>
      </c>
      <c r="I1099">
        <v>45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v>0</v>
      </c>
      <c r="P1099">
        <v>0</v>
      </c>
      <c r="Q1099" t="s">
        <v>4694</v>
      </c>
      <c r="R1099">
        <v>0</v>
      </c>
      <c r="S1099">
        <v>0</v>
      </c>
      <c r="T1099" t="s">
        <v>5291</v>
      </c>
      <c r="U1099" t="s">
        <v>2221</v>
      </c>
      <c r="V1099" t="s">
        <v>2141</v>
      </c>
      <c r="W1099">
        <v>117</v>
      </c>
      <c r="X1099">
        <v>0</v>
      </c>
      <c r="Y1099" t="s">
        <v>5004</v>
      </c>
    </row>
    <row r="1100" spans="1:25">
      <c r="A1100" t="s">
        <v>6070</v>
      </c>
      <c r="B1100" t="s">
        <v>6071</v>
      </c>
      <c r="C1100" t="s">
        <v>2389</v>
      </c>
      <c r="D1100" t="s">
        <v>6072</v>
      </c>
      <c r="E1100">
        <v>165</v>
      </c>
      <c r="F1100" t="s">
        <v>5823</v>
      </c>
      <c r="G1100" t="s">
        <v>5824</v>
      </c>
      <c r="H1100" t="s">
        <v>159</v>
      </c>
      <c r="I1100">
        <v>45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 t="s">
        <v>5824</v>
      </c>
      <c r="R1100">
        <v>0</v>
      </c>
      <c r="S1100">
        <v>0</v>
      </c>
      <c r="T1100" t="s">
        <v>5291</v>
      </c>
      <c r="U1100" t="s">
        <v>2221</v>
      </c>
      <c r="V1100" t="s">
        <v>2141</v>
      </c>
      <c r="W1100">
        <v>98</v>
      </c>
      <c r="X1100">
        <v>0</v>
      </c>
      <c r="Y1100" t="s">
        <v>5004</v>
      </c>
    </row>
    <row r="1101" spans="1:25">
      <c r="A1101" t="s">
        <v>6073</v>
      </c>
      <c r="B1101" t="s">
        <v>6074</v>
      </c>
      <c r="C1101" t="s">
        <v>6075</v>
      </c>
      <c r="D1101" t="s">
        <v>6076</v>
      </c>
      <c r="E1101">
        <v>276</v>
      </c>
      <c r="F1101" t="s">
        <v>5823</v>
      </c>
      <c r="G1101" t="s">
        <v>5824</v>
      </c>
      <c r="H1101" t="s">
        <v>159</v>
      </c>
      <c r="I1101">
        <v>45</v>
      </c>
      <c r="J1101">
        <v>0</v>
      </c>
      <c r="K1101">
        <v>0</v>
      </c>
      <c r="L1101">
        <v>0</v>
      </c>
      <c r="M1101">
        <v>0</v>
      </c>
      <c r="N1101">
        <v>0</v>
      </c>
      <c r="O1101">
        <v>0</v>
      </c>
      <c r="P1101">
        <v>0</v>
      </c>
      <c r="Q1101" t="s">
        <v>5824</v>
      </c>
      <c r="R1101">
        <v>0</v>
      </c>
      <c r="S1101">
        <v>0</v>
      </c>
      <c r="T1101" t="s">
        <v>5291</v>
      </c>
      <c r="U1101" t="s">
        <v>2221</v>
      </c>
      <c r="V1101" t="s">
        <v>2141</v>
      </c>
      <c r="W1101">
        <v>164</v>
      </c>
      <c r="X1101">
        <v>0</v>
      </c>
      <c r="Y1101" t="s">
        <v>5004</v>
      </c>
    </row>
    <row r="1102" spans="1:25">
      <c r="A1102" t="s">
        <v>6077</v>
      </c>
      <c r="B1102" t="s">
        <v>6078</v>
      </c>
      <c r="C1102" t="s">
        <v>6079</v>
      </c>
      <c r="D1102" t="s">
        <v>6080</v>
      </c>
      <c r="E1102">
        <v>93</v>
      </c>
      <c r="F1102" t="s">
        <v>5823</v>
      </c>
      <c r="G1102" t="s">
        <v>5824</v>
      </c>
      <c r="H1102" t="s">
        <v>159</v>
      </c>
      <c r="I1102">
        <v>45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 t="s">
        <v>5824</v>
      </c>
      <c r="R1102">
        <v>0</v>
      </c>
      <c r="S1102">
        <v>0</v>
      </c>
      <c r="T1102" t="s">
        <v>5291</v>
      </c>
      <c r="U1102" t="s">
        <v>2221</v>
      </c>
      <c r="V1102" t="s">
        <v>2141</v>
      </c>
      <c r="W1102">
        <v>65</v>
      </c>
      <c r="X1102">
        <v>0</v>
      </c>
      <c r="Y1102" t="s">
        <v>5004</v>
      </c>
    </row>
    <row r="1103" spans="1:25">
      <c r="A1103" t="s">
        <v>6081</v>
      </c>
      <c r="B1103" t="s">
        <v>6082</v>
      </c>
      <c r="C1103" t="s">
        <v>5390</v>
      </c>
      <c r="D1103" t="s">
        <v>2399</v>
      </c>
      <c r="E1103">
        <v>84</v>
      </c>
      <c r="F1103" t="s">
        <v>5823</v>
      </c>
      <c r="G1103" t="s">
        <v>5824</v>
      </c>
      <c r="H1103" t="s">
        <v>159</v>
      </c>
      <c r="I1103">
        <v>50</v>
      </c>
      <c r="J1103">
        <v>0</v>
      </c>
      <c r="K1103">
        <v>1</v>
      </c>
      <c r="L1103">
        <v>0</v>
      </c>
      <c r="M1103">
        <v>0</v>
      </c>
      <c r="N1103">
        <v>0</v>
      </c>
      <c r="O1103">
        <v>0</v>
      </c>
      <c r="P1103">
        <v>0</v>
      </c>
      <c r="Q1103" t="s">
        <v>5824</v>
      </c>
      <c r="R1103">
        <v>0</v>
      </c>
      <c r="S1103">
        <v>0</v>
      </c>
      <c r="T1103" t="s">
        <v>5291</v>
      </c>
      <c r="U1103" t="s">
        <v>2221</v>
      </c>
      <c r="V1103" t="s">
        <v>2363</v>
      </c>
      <c r="W1103">
        <v>66</v>
      </c>
      <c r="X1103">
        <v>0</v>
      </c>
      <c r="Y1103" t="s">
        <v>5004</v>
      </c>
    </row>
    <row r="1104" spans="1:25">
      <c r="A1104" t="s">
        <v>6083</v>
      </c>
      <c r="B1104" t="s">
        <v>6084</v>
      </c>
      <c r="C1104" t="s">
        <v>2288</v>
      </c>
      <c r="D1104" t="s">
        <v>5538</v>
      </c>
      <c r="E1104">
        <v>0</v>
      </c>
      <c r="F1104" t="s">
        <v>5823</v>
      </c>
      <c r="G1104" t="s">
        <v>5824</v>
      </c>
      <c r="H1104" t="s">
        <v>159</v>
      </c>
      <c r="I1104">
        <v>45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 t="s">
        <v>5824</v>
      </c>
      <c r="R1104">
        <v>0</v>
      </c>
      <c r="S1104">
        <v>0</v>
      </c>
      <c r="T1104" t="s">
        <v>5931</v>
      </c>
      <c r="U1104" t="s">
        <v>2221</v>
      </c>
      <c r="V1104" t="s">
        <v>2235</v>
      </c>
      <c r="W1104">
        <v>0</v>
      </c>
      <c r="X1104">
        <v>0</v>
      </c>
      <c r="Y1104" t="s">
        <v>5004</v>
      </c>
    </row>
    <row r="1105" spans="1:25">
      <c r="A1105" t="s">
        <v>6085</v>
      </c>
      <c r="B1105" t="s">
        <v>6086</v>
      </c>
      <c r="C1105" t="s">
        <v>6087</v>
      </c>
      <c r="D1105" t="s">
        <v>6088</v>
      </c>
      <c r="E1105">
        <v>184</v>
      </c>
      <c r="F1105" t="s">
        <v>5823</v>
      </c>
      <c r="G1105" t="s">
        <v>5824</v>
      </c>
      <c r="H1105" t="s">
        <v>159</v>
      </c>
      <c r="I1105">
        <v>45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 t="s">
        <v>5824</v>
      </c>
      <c r="R1105">
        <v>0</v>
      </c>
      <c r="S1105">
        <v>0</v>
      </c>
      <c r="T1105" t="s">
        <v>5291</v>
      </c>
      <c r="U1105" t="s">
        <v>2221</v>
      </c>
      <c r="V1105" t="s">
        <v>2235</v>
      </c>
      <c r="W1105">
        <v>131</v>
      </c>
      <c r="X1105">
        <v>0</v>
      </c>
      <c r="Y1105" t="s">
        <v>5004</v>
      </c>
    </row>
    <row r="1106" spans="1:25">
      <c r="A1106" t="s">
        <v>6089</v>
      </c>
      <c r="B1106" t="s">
        <v>6090</v>
      </c>
      <c r="C1106" t="s">
        <v>2356</v>
      </c>
      <c r="D1106" t="s">
        <v>2263</v>
      </c>
      <c r="E1106">
        <v>218</v>
      </c>
      <c r="F1106" t="s">
        <v>5823</v>
      </c>
      <c r="G1106" t="s">
        <v>5824</v>
      </c>
      <c r="H1106" t="s">
        <v>159</v>
      </c>
      <c r="I1106">
        <v>45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 t="s">
        <v>5824</v>
      </c>
      <c r="R1106">
        <v>0</v>
      </c>
      <c r="S1106">
        <v>0</v>
      </c>
      <c r="T1106" t="s">
        <v>5291</v>
      </c>
      <c r="U1106" t="s">
        <v>2221</v>
      </c>
      <c r="V1106" t="s">
        <v>2255</v>
      </c>
      <c r="W1106">
        <v>138</v>
      </c>
      <c r="X1106">
        <v>0</v>
      </c>
      <c r="Y1106" t="s">
        <v>5004</v>
      </c>
    </row>
    <row r="1107" spans="1:25">
      <c r="A1107" t="s">
        <v>6091</v>
      </c>
      <c r="B1107" t="s">
        <v>6092</v>
      </c>
      <c r="C1107" t="s">
        <v>2156</v>
      </c>
      <c r="D1107" t="s">
        <v>2350</v>
      </c>
      <c r="E1107">
        <v>29</v>
      </c>
      <c r="F1107" t="s">
        <v>4693</v>
      </c>
      <c r="G1107" t="s">
        <v>4694</v>
      </c>
      <c r="H1107" t="s">
        <v>159</v>
      </c>
      <c r="I1107">
        <v>50</v>
      </c>
      <c r="J1107">
        <v>0</v>
      </c>
      <c r="K1107">
        <v>1</v>
      </c>
      <c r="L1107">
        <v>0</v>
      </c>
      <c r="M1107">
        <v>0</v>
      </c>
      <c r="N1107">
        <v>0</v>
      </c>
      <c r="O1107">
        <v>0</v>
      </c>
      <c r="P1107">
        <v>0</v>
      </c>
      <c r="Q1107" t="s">
        <v>4694</v>
      </c>
      <c r="R1107">
        <v>0</v>
      </c>
      <c r="S1107">
        <v>0</v>
      </c>
      <c r="T1107" t="s">
        <v>5291</v>
      </c>
      <c r="U1107" t="s">
        <v>2221</v>
      </c>
      <c r="V1107" t="s">
        <v>2140</v>
      </c>
      <c r="W1107">
        <v>16</v>
      </c>
      <c r="X1107">
        <v>0</v>
      </c>
      <c r="Y1107" t="s">
        <v>5004</v>
      </c>
    </row>
    <row r="1108" spans="1:25">
      <c r="A1108" t="s">
        <v>6093</v>
      </c>
      <c r="B1108" t="s">
        <v>6094</v>
      </c>
      <c r="C1108" t="s">
        <v>2156</v>
      </c>
      <c r="D1108" t="s">
        <v>2294</v>
      </c>
      <c r="E1108">
        <v>29</v>
      </c>
      <c r="F1108" t="s">
        <v>5823</v>
      </c>
      <c r="G1108" t="s">
        <v>5824</v>
      </c>
      <c r="H1108" t="s">
        <v>159</v>
      </c>
      <c r="I1108">
        <v>50</v>
      </c>
      <c r="J1108">
        <v>0</v>
      </c>
      <c r="K1108">
        <v>1</v>
      </c>
      <c r="L1108">
        <v>0</v>
      </c>
      <c r="M1108">
        <v>0</v>
      </c>
      <c r="N1108">
        <v>0</v>
      </c>
      <c r="O1108">
        <v>0</v>
      </c>
      <c r="P1108">
        <v>0</v>
      </c>
      <c r="Q1108" t="s">
        <v>5824</v>
      </c>
      <c r="R1108">
        <v>0</v>
      </c>
      <c r="S1108">
        <v>0</v>
      </c>
      <c r="T1108" t="s">
        <v>5291</v>
      </c>
      <c r="U1108" t="s">
        <v>2221</v>
      </c>
      <c r="V1108" t="s">
        <v>2140</v>
      </c>
      <c r="W1108">
        <v>16</v>
      </c>
      <c r="X1108">
        <v>0</v>
      </c>
      <c r="Y1108" t="s">
        <v>5004</v>
      </c>
    </row>
    <row r="1109" spans="1:25">
      <c r="A1109" t="s">
        <v>6095</v>
      </c>
      <c r="B1109" t="s">
        <v>6096</v>
      </c>
      <c r="C1109" t="s">
        <v>6097</v>
      </c>
      <c r="D1109" t="s">
        <v>2408</v>
      </c>
      <c r="E1109">
        <v>142</v>
      </c>
      <c r="F1109" t="s">
        <v>4572</v>
      </c>
      <c r="G1109" t="s">
        <v>4573</v>
      </c>
      <c r="H1109" t="s">
        <v>159</v>
      </c>
      <c r="I1109">
        <v>50</v>
      </c>
      <c r="J1109">
        <v>0</v>
      </c>
      <c r="K1109">
        <v>1</v>
      </c>
      <c r="L1109">
        <v>0</v>
      </c>
      <c r="M1109">
        <v>0</v>
      </c>
      <c r="N1109">
        <v>0</v>
      </c>
      <c r="O1109">
        <v>0</v>
      </c>
      <c r="P1109">
        <v>0</v>
      </c>
      <c r="Q1109" t="s">
        <v>4573</v>
      </c>
      <c r="R1109">
        <v>0</v>
      </c>
      <c r="S1109">
        <v>0</v>
      </c>
      <c r="T1109" t="s">
        <v>5291</v>
      </c>
      <c r="U1109" t="s">
        <v>2221</v>
      </c>
      <c r="V1109" t="s">
        <v>2340</v>
      </c>
      <c r="W1109">
        <v>81</v>
      </c>
      <c r="X1109">
        <v>0</v>
      </c>
      <c r="Y1109" t="s">
        <v>5004</v>
      </c>
    </row>
    <row r="1110" spans="1:25">
      <c r="A1110" t="s">
        <v>6098</v>
      </c>
      <c r="B1110" t="s">
        <v>6099</v>
      </c>
      <c r="C1110" t="s">
        <v>6100</v>
      </c>
      <c r="D1110" t="s">
        <v>2345</v>
      </c>
      <c r="E1110">
        <v>215</v>
      </c>
      <c r="F1110" t="s">
        <v>5823</v>
      </c>
      <c r="G1110" t="s">
        <v>5824</v>
      </c>
      <c r="H1110" t="s">
        <v>159</v>
      </c>
      <c r="I1110">
        <v>50</v>
      </c>
      <c r="J1110">
        <v>0</v>
      </c>
      <c r="K1110">
        <v>1</v>
      </c>
      <c r="L1110">
        <v>0</v>
      </c>
      <c r="M1110">
        <v>0</v>
      </c>
      <c r="N1110">
        <v>0</v>
      </c>
      <c r="O1110">
        <v>0</v>
      </c>
      <c r="P1110">
        <v>0</v>
      </c>
      <c r="Q1110" t="s">
        <v>5824</v>
      </c>
      <c r="R1110">
        <v>0</v>
      </c>
      <c r="S1110">
        <v>0</v>
      </c>
      <c r="T1110" t="s">
        <v>5291</v>
      </c>
      <c r="U1110" t="s">
        <v>2221</v>
      </c>
      <c r="V1110" t="s">
        <v>2340</v>
      </c>
      <c r="W1110">
        <v>122</v>
      </c>
      <c r="X1110">
        <v>0</v>
      </c>
      <c r="Y1110" t="s">
        <v>5004</v>
      </c>
    </row>
    <row r="1111" spans="1:25">
      <c r="A1111" t="s">
        <v>6101</v>
      </c>
      <c r="B1111" t="s">
        <v>6102</v>
      </c>
      <c r="C1111" t="s">
        <v>6103</v>
      </c>
      <c r="D1111" t="s">
        <v>4489</v>
      </c>
      <c r="E1111">
        <v>101</v>
      </c>
      <c r="F1111" t="s">
        <v>5278</v>
      </c>
      <c r="G1111" t="s">
        <v>5279</v>
      </c>
      <c r="H1111" t="s">
        <v>160</v>
      </c>
      <c r="I1111">
        <v>30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 t="s">
        <v>5279</v>
      </c>
      <c r="R1111">
        <v>0</v>
      </c>
      <c r="S1111">
        <v>0</v>
      </c>
      <c r="T1111" t="s">
        <v>5291</v>
      </c>
      <c r="U1111" t="s">
        <v>2221</v>
      </c>
      <c r="V1111" t="s">
        <v>2136</v>
      </c>
      <c r="W1111">
        <v>74</v>
      </c>
      <c r="X1111">
        <v>0</v>
      </c>
      <c r="Y1111" t="s">
        <v>5005</v>
      </c>
    </row>
    <row r="1112" spans="1:25">
      <c r="A1112" t="s">
        <v>6104</v>
      </c>
      <c r="B1112" t="s">
        <v>6105</v>
      </c>
      <c r="C1112" t="s">
        <v>6106</v>
      </c>
      <c r="D1112" t="s">
        <v>6107</v>
      </c>
      <c r="E1112">
        <v>144</v>
      </c>
      <c r="F1112" t="s">
        <v>5728</v>
      </c>
      <c r="G1112" t="s">
        <v>5729</v>
      </c>
      <c r="H1112" t="s">
        <v>160</v>
      </c>
      <c r="I1112">
        <v>45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0</v>
      </c>
      <c r="Q1112" t="s">
        <v>5729</v>
      </c>
      <c r="R1112">
        <v>0</v>
      </c>
      <c r="S1112">
        <v>0</v>
      </c>
      <c r="T1112" t="s">
        <v>5755</v>
      </c>
      <c r="U1112" t="s">
        <v>2221</v>
      </c>
      <c r="V1112" t="s">
        <v>2137</v>
      </c>
      <c r="W1112">
        <v>90</v>
      </c>
      <c r="X1112">
        <v>0</v>
      </c>
      <c r="Y1112" t="s">
        <v>5005</v>
      </c>
    </row>
    <row r="1113" spans="1:25">
      <c r="A1113" t="s">
        <v>6108</v>
      </c>
      <c r="B1113" t="s">
        <v>6109</v>
      </c>
      <c r="C1113" t="s">
        <v>2159</v>
      </c>
      <c r="D1113" t="s">
        <v>6110</v>
      </c>
      <c r="E1113">
        <v>90</v>
      </c>
      <c r="F1113" t="s">
        <v>5728</v>
      </c>
      <c r="G1113" t="s">
        <v>5729</v>
      </c>
      <c r="H1113" t="s">
        <v>160</v>
      </c>
      <c r="I1113">
        <v>50</v>
      </c>
      <c r="J1113">
        <v>0</v>
      </c>
      <c r="K1113">
        <v>1</v>
      </c>
      <c r="L1113">
        <v>0</v>
      </c>
      <c r="M1113">
        <v>0</v>
      </c>
      <c r="N1113">
        <v>0</v>
      </c>
      <c r="O1113">
        <v>0</v>
      </c>
      <c r="P1113">
        <v>0</v>
      </c>
      <c r="Q1113" t="s">
        <v>5729</v>
      </c>
      <c r="R1113">
        <v>0</v>
      </c>
      <c r="S1113">
        <v>0</v>
      </c>
      <c r="T1113" t="s">
        <v>5755</v>
      </c>
      <c r="U1113" t="s">
        <v>2221</v>
      </c>
      <c r="V1113" t="s">
        <v>2226</v>
      </c>
      <c r="W1113">
        <v>52</v>
      </c>
      <c r="X1113">
        <v>0</v>
      </c>
      <c r="Y1113" t="s">
        <v>5005</v>
      </c>
    </row>
    <row r="1114" spans="1:25">
      <c r="A1114" t="s">
        <v>6111</v>
      </c>
      <c r="B1114" t="s">
        <v>6112</v>
      </c>
      <c r="C1114" t="s">
        <v>2325</v>
      </c>
      <c r="D1114" t="s">
        <v>2413</v>
      </c>
      <c r="E1114">
        <v>265</v>
      </c>
      <c r="F1114" t="s">
        <v>5746</v>
      </c>
      <c r="G1114" t="s">
        <v>5747</v>
      </c>
      <c r="H1114" t="s">
        <v>160</v>
      </c>
      <c r="I1114">
        <v>45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 t="s">
        <v>5747</v>
      </c>
      <c r="R1114">
        <v>0</v>
      </c>
      <c r="S1114">
        <v>0</v>
      </c>
      <c r="T1114" t="s">
        <v>5755</v>
      </c>
      <c r="U1114" t="s">
        <v>2221</v>
      </c>
      <c r="V1114" t="s">
        <v>2223</v>
      </c>
      <c r="W1114">
        <v>89</v>
      </c>
      <c r="X1114">
        <v>0</v>
      </c>
      <c r="Y1114" t="s">
        <v>5005</v>
      </c>
    </row>
    <row r="1115" spans="1:25">
      <c r="A1115" t="s">
        <v>6113</v>
      </c>
      <c r="B1115" t="s">
        <v>6114</v>
      </c>
      <c r="C1115" t="s">
        <v>2159</v>
      </c>
      <c r="D1115" t="s">
        <v>6115</v>
      </c>
      <c r="E1115">
        <v>90</v>
      </c>
      <c r="F1115" t="s">
        <v>5746</v>
      </c>
      <c r="G1115" t="s">
        <v>5747</v>
      </c>
      <c r="H1115" t="s">
        <v>160</v>
      </c>
      <c r="I1115">
        <v>50</v>
      </c>
      <c r="J1115">
        <v>0</v>
      </c>
      <c r="K1115">
        <v>1</v>
      </c>
      <c r="L1115">
        <v>0</v>
      </c>
      <c r="M1115">
        <v>0</v>
      </c>
      <c r="N1115">
        <v>0</v>
      </c>
      <c r="O1115">
        <v>0</v>
      </c>
      <c r="P1115">
        <v>0</v>
      </c>
      <c r="Q1115" t="s">
        <v>5747</v>
      </c>
      <c r="R1115">
        <v>0</v>
      </c>
      <c r="S1115">
        <v>0</v>
      </c>
      <c r="T1115" t="s">
        <v>5755</v>
      </c>
      <c r="U1115" t="s">
        <v>2221</v>
      </c>
      <c r="V1115" t="s">
        <v>2226</v>
      </c>
      <c r="W1115">
        <v>52</v>
      </c>
      <c r="X1115">
        <v>0</v>
      </c>
      <c r="Y1115" t="s">
        <v>5005</v>
      </c>
    </row>
    <row r="1116" spans="1:25">
      <c r="A1116" t="s">
        <v>6116</v>
      </c>
      <c r="B1116" t="s">
        <v>6117</v>
      </c>
      <c r="C1116" t="s">
        <v>2366</v>
      </c>
      <c r="D1116" t="s">
        <v>6118</v>
      </c>
      <c r="E1116">
        <v>118</v>
      </c>
      <c r="F1116" t="s">
        <v>5746</v>
      </c>
      <c r="G1116" t="s">
        <v>5747</v>
      </c>
      <c r="H1116" t="s">
        <v>160</v>
      </c>
      <c r="I1116">
        <v>45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 t="s">
        <v>5747</v>
      </c>
      <c r="R1116">
        <v>0</v>
      </c>
      <c r="S1116">
        <v>0</v>
      </c>
      <c r="T1116" t="s">
        <v>5755</v>
      </c>
      <c r="U1116" t="s">
        <v>2224</v>
      </c>
      <c r="V1116" t="s">
        <v>2244</v>
      </c>
      <c r="W1116">
        <v>50</v>
      </c>
      <c r="X1116">
        <v>0</v>
      </c>
      <c r="Y1116" t="s">
        <v>5005</v>
      </c>
    </row>
    <row r="1117" spans="1:25">
      <c r="A1117" t="s">
        <v>6119</v>
      </c>
      <c r="B1117" t="s">
        <v>6120</v>
      </c>
      <c r="C1117" t="s">
        <v>2161</v>
      </c>
      <c r="D1117" t="s">
        <v>6121</v>
      </c>
      <c r="E1117">
        <v>82</v>
      </c>
      <c r="F1117" t="s">
        <v>5746</v>
      </c>
      <c r="G1117" t="s">
        <v>5747</v>
      </c>
      <c r="H1117" t="s">
        <v>160</v>
      </c>
      <c r="I1117">
        <v>45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 t="s">
        <v>5747</v>
      </c>
      <c r="R1117">
        <v>0</v>
      </c>
      <c r="S1117">
        <v>0</v>
      </c>
      <c r="T1117" t="s">
        <v>5755</v>
      </c>
      <c r="U1117" t="s">
        <v>2221</v>
      </c>
      <c r="V1117" t="s">
        <v>2137</v>
      </c>
      <c r="W1117">
        <v>50</v>
      </c>
      <c r="X1117">
        <v>0</v>
      </c>
      <c r="Y1117" t="s">
        <v>5005</v>
      </c>
    </row>
    <row r="1118" spans="1:25">
      <c r="A1118" t="s">
        <v>6122</v>
      </c>
      <c r="B1118" t="s">
        <v>6123</v>
      </c>
      <c r="C1118" t="s">
        <v>2163</v>
      </c>
      <c r="D1118" t="s">
        <v>2164</v>
      </c>
      <c r="E1118">
        <v>0</v>
      </c>
      <c r="F1118" t="s">
        <v>2983</v>
      </c>
      <c r="G1118" t="s">
        <v>2984</v>
      </c>
      <c r="H1118" t="s">
        <v>156</v>
      </c>
      <c r="I1118">
        <v>89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 t="s">
        <v>2984</v>
      </c>
      <c r="R1118">
        <v>0</v>
      </c>
      <c r="S1118">
        <v>0</v>
      </c>
      <c r="T1118" t="s">
        <v>6124</v>
      </c>
      <c r="U1118" t="s">
        <v>2221</v>
      </c>
      <c r="V1118" t="s">
        <v>5011</v>
      </c>
      <c r="W1118">
        <v>0</v>
      </c>
      <c r="X1118">
        <v>0</v>
      </c>
      <c r="Y1118" t="s">
        <v>2920</v>
      </c>
    </row>
    <row r="1119" spans="1:25">
      <c r="A1119" t="s">
        <v>6125</v>
      </c>
      <c r="B1119" t="s">
        <v>6126</v>
      </c>
      <c r="C1119" t="s">
        <v>6127</v>
      </c>
      <c r="D1119" t="s">
        <v>6128</v>
      </c>
      <c r="E1119">
        <v>1</v>
      </c>
      <c r="F1119" t="s">
        <v>4021</v>
      </c>
      <c r="G1119" t="s">
        <v>4022</v>
      </c>
      <c r="H1119" t="s">
        <v>156</v>
      </c>
      <c r="I1119">
        <v>60</v>
      </c>
      <c r="J1119">
        <v>1</v>
      </c>
      <c r="K1119">
        <v>1</v>
      </c>
      <c r="L1119">
        <v>0</v>
      </c>
      <c r="M1119">
        <v>0</v>
      </c>
      <c r="N1119">
        <v>0</v>
      </c>
      <c r="O1119">
        <v>1</v>
      </c>
      <c r="P1119">
        <v>0</v>
      </c>
      <c r="Q1119" t="s">
        <v>4022</v>
      </c>
      <c r="R1119">
        <v>0</v>
      </c>
      <c r="S1119">
        <v>0</v>
      </c>
      <c r="T1119" t="s">
        <v>6124</v>
      </c>
      <c r="U1119" t="s">
        <v>2221</v>
      </c>
      <c r="V1119" t="s">
        <v>2142</v>
      </c>
      <c r="W1119">
        <v>1</v>
      </c>
      <c r="X1119">
        <v>0</v>
      </c>
      <c r="Y1119" t="s">
        <v>2920</v>
      </c>
    </row>
    <row r="1120" spans="1:25">
      <c r="A1120" t="s">
        <v>6129</v>
      </c>
      <c r="B1120" t="s">
        <v>6130</v>
      </c>
      <c r="C1120" t="s">
        <v>2248</v>
      </c>
      <c r="D1120" t="s">
        <v>2586</v>
      </c>
      <c r="E1120">
        <v>1</v>
      </c>
      <c r="F1120" t="s">
        <v>4021</v>
      </c>
      <c r="G1120" t="s">
        <v>4022</v>
      </c>
      <c r="H1120" t="s">
        <v>156</v>
      </c>
      <c r="I1120">
        <v>60</v>
      </c>
      <c r="J1120">
        <v>1</v>
      </c>
      <c r="K1120">
        <v>1</v>
      </c>
      <c r="L1120">
        <v>0</v>
      </c>
      <c r="M1120">
        <v>0</v>
      </c>
      <c r="N1120">
        <v>0</v>
      </c>
      <c r="O1120">
        <v>1</v>
      </c>
      <c r="P1120">
        <v>0</v>
      </c>
      <c r="Q1120" t="s">
        <v>4022</v>
      </c>
      <c r="R1120">
        <v>0</v>
      </c>
      <c r="S1120">
        <v>0</v>
      </c>
      <c r="T1120" t="s">
        <v>6124</v>
      </c>
      <c r="U1120" t="s">
        <v>2221</v>
      </c>
      <c r="V1120" t="s">
        <v>2142</v>
      </c>
      <c r="W1120">
        <v>0</v>
      </c>
      <c r="X1120">
        <v>0</v>
      </c>
      <c r="Y1120" t="s">
        <v>2920</v>
      </c>
    </row>
    <row r="1121" spans="1:25">
      <c r="A1121" t="s">
        <v>6131</v>
      </c>
      <c r="B1121" t="s">
        <v>6132</v>
      </c>
      <c r="C1121" t="s">
        <v>6133</v>
      </c>
      <c r="D1121" t="s">
        <v>6134</v>
      </c>
      <c r="E1121">
        <v>4</v>
      </c>
      <c r="F1121" t="s">
        <v>4021</v>
      </c>
      <c r="G1121" t="s">
        <v>4022</v>
      </c>
      <c r="H1121" t="s">
        <v>156</v>
      </c>
      <c r="I1121">
        <v>50</v>
      </c>
      <c r="J1121">
        <v>4</v>
      </c>
      <c r="K1121">
        <v>4</v>
      </c>
      <c r="L1121">
        <v>0</v>
      </c>
      <c r="M1121">
        <v>0</v>
      </c>
      <c r="N1121">
        <v>0</v>
      </c>
      <c r="O1121">
        <v>4</v>
      </c>
      <c r="P1121">
        <v>0</v>
      </c>
      <c r="Q1121" t="s">
        <v>4022</v>
      </c>
      <c r="R1121">
        <v>0</v>
      </c>
      <c r="S1121">
        <v>0</v>
      </c>
      <c r="T1121" t="s">
        <v>6124</v>
      </c>
      <c r="U1121" t="s">
        <v>2221</v>
      </c>
      <c r="V1121" t="s">
        <v>2142</v>
      </c>
      <c r="W1121">
        <v>4</v>
      </c>
      <c r="X1121">
        <v>0</v>
      </c>
      <c r="Y1121" t="s">
        <v>2920</v>
      </c>
    </row>
    <row r="1122" spans="1:25">
      <c r="A1122" t="s">
        <v>6135</v>
      </c>
      <c r="B1122" t="s">
        <v>6136</v>
      </c>
      <c r="C1122" t="s">
        <v>6137</v>
      </c>
      <c r="D1122" t="s">
        <v>2477</v>
      </c>
      <c r="E1122">
        <v>133</v>
      </c>
      <c r="F1122" t="s">
        <v>5823</v>
      </c>
      <c r="G1122" t="s">
        <v>5824</v>
      </c>
      <c r="H1122" t="s">
        <v>160</v>
      </c>
      <c r="I1122">
        <v>45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  <c r="Q1122" t="s">
        <v>5824</v>
      </c>
      <c r="R1122">
        <v>0</v>
      </c>
      <c r="S1122">
        <v>0</v>
      </c>
      <c r="T1122" t="s">
        <v>5755</v>
      </c>
      <c r="U1122" t="s">
        <v>2221</v>
      </c>
      <c r="V1122" t="s">
        <v>2222</v>
      </c>
      <c r="W1122">
        <v>69</v>
      </c>
      <c r="X1122">
        <v>0</v>
      </c>
      <c r="Y1122" t="s">
        <v>5005</v>
      </c>
    </row>
    <row r="1123" spans="1:25">
      <c r="A1123" t="s">
        <v>6138</v>
      </c>
      <c r="B1123" t="s">
        <v>6139</v>
      </c>
      <c r="C1123" t="s">
        <v>2314</v>
      </c>
      <c r="D1123" t="s">
        <v>6140</v>
      </c>
      <c r="E1123">
        <v>34</v>
      </c>
      <c r="F1123" t="s">
        <v>5823</v>
      </c>
      <c r="G1123" t="s">
        <v>5824</v>
      </c>
      <c r="H1123" t="s">
        <v>160</v>
      </c>
      <c r="I1123">
        <v>45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0</v>
      </c>
      <c r="Q1123" t="s">
        <v>5824</v>
      </c>
      <c r="R1123">
        <v>0</v>
      </c>
      <c r="S1123">
        <v>0</v>
      </c>
      <c r="T1123" t="s">
        <v>5755</v>
      </c>
      <c r="U1123" t="s">
        <v>2221</v>
      </c>
      <c r="V1123" t="s">
        <v>2310</v>
      </c>
      <c r="W1123">
        <v>20</v>
      </c>
      <c r="X1123">
        <v>0</v>
      </c>
      <c r="Y1123" t="s">
        <v>5005</v>
      </c>
    </row>
    <row r="1124" spans="1:25">
      <c r="A1124" t="s">
        <v>6141</v>
      </c>
      <c r="B1124" t="s">
        <v>6142</v>
      </c>
      <c r="C1124" t="s">
        <v>6143</v>
      </c>
      <c r="D1124" t="s">
        <v>6144</v>
      </c>
      <c r="E1124">
        <v>190</v>
      </c>
      <c r="F1124" t="s">
        <v>5823</v>
      </c>
      <c r="G1124" t="s">
        <v>5824</v>
      </c>
      <c r="H1124" t="s">
        <v>160</v>
      </c>
      <c r="I1124">
        <v>45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 t="s">
        <v>5824</v>
      </c>
      <c r="R1124">
        <v>0</v>
      </c>
      <c r="S1124">
        <v>0</v>
      </c>
      <c r="T1124" t="s">
        <v>5755</v>
      </c>
      <c r="U1124" t="s">
        <v>2221</v>
      </c>
      <c r="V1124" t="s">
        <v>2255</v>
      </c>
      <c r="W1124">
        <v>119</v>
      </c>
      <c r="X1124">
        <v>0</v>
      </c>
      <c r="Y1124" t="s">
        <v>5005</v>
      </c>
    </row>
    <row r="1125" spans="1:25">
      <c r="A1125" t="s">
        <v>6145</v>
      </c>
      <c r="B1125" t="s">
        <v>6146</v>
      </c>
      <c r="C1125" t="s">
        <v>6147</v>
      </c>
      <c r="D1125" t="s">
        <v>6148</v>
      </c>
      <c r="E1125">
        <v>166</v>
      </c>
      <c r="F1125" t="s">
        <v>5823</v>
      </c>
      <c r="G1125" t="s">
        <v>5824</v>
      </c>
      <c r="H1125" t="s">
        <v>160</v>
      </c>
      <c r="I1125">
        <v>45</v>
      </c>
      <c r="J1125">
        <v>0</v>
      </c>
      <c r="K1125">
        <v>0</v>
      </c>
      <c r="L1125">
        <v>0</v>
      </c>
      <c r="M1125">
        <v>0</v>
      </c>
      <c r="N1125">
        <v>0</v>
      </c>
      <c r="O1125">
        <v>0</v>
      </c>
      <c r="P1125">
        <v>0</v>
      </c>
      <c r="Q1125" t="s">
        <v>5824</v>
      </c>
      <c r="R1125">
        <v>0</v>
      </c>
      <c r="S1125">
        <v>0</v>
      </c>
      <c r="T1125" t="s">
        <v>5755</v>
      </c>
      <c r="U1125" t="s">
        <v>2221</v>
      </c>
      <c r="V1125" t="s">
        <v>2141</v>
      </c>
      <c r="W1125">
        <v>105</v>
      </c>
      <c r="X1125">
        <v>0</v>
      </c>
      <c r="Y1125" t="s">
        <v>5005</v>
      </c>
    </row>
    <row r="1126" spans="1:25">
      <c r="A1126" t="s">
        <v>6149</v>
      </c>
      <c r="B1126" t="s">
        <v>6150</v>
      </c>
      <c r="C1126" t="s">
        <v>2156</v>
      </c>
      <c r="D1126" t="s">
        <v>6151</v>
      </c>
      <c r="E1126">
        <v>29</v>
      </c>
      <c r="F1126" t="s">
        <v>5823</v>
      </c>
      <c r="G1126" t="s">
        <v>5824</v>
      </c>
      <c r="H1126" t="s">
        <v>160</v>
      </c>
      <c r="I1126">
        <v>45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 t="s">
        <v>5824</v>
      </c>
      <c r="R1126">
        <v>0</v>
      </c>
      <c r="S1126">
        <v>0</v>
      </c>
      <c r="T1126" t="s">
        <v>5755</v>
      </c>
      <c r="U1126" t="s">
        <v>2221</v>
      </c>
      <c r="V1126" t="s">
        <v>2140</v>
      </c>
      <c r="W1126">
        <v>16</v>
      </c>
      <c r="X1126">
        <v>0</v>
      </c>
      <c r="Y1126" t="s">
        <v>5005</v>
      </c>
    </row>
    <row r="1127" spans="1:25">
      <c r="A1127" t="s">
        <v>6152</v>
      </c>
      <c r="B1127" t="s">
        <v>6153</v>
      </c>
      <c r="C1127" t="s">
        <v>2151</v>
      </c>
      <c r="D1127" t="s">
        <v>2341</v>
      </c>
      <c r="E1127">
        <v>58</v>
      </c>
      <c r="F1127" t="s">
        <v>5823</v>
      </c>
      <c r="G1127" t="s">
        <v>5824</v>
      </c>
      <c r="H1127" t="s">
        <v>160</v>
      </c>
      <c r="I1127">
        <v>45</v>
      </c>
      <c r="J1127">
        <v>0</v>
      </c>
      <c r="K1127">
        <v>0</v>
      </c>
      <c r="L1127">
        <v>0</v>
      </c>
      <c r="M1127">
        <v>0</v>
      </c>
      <c r="N1127">
        <v>0</v>
      </c>
      <c r="O1127">
        <v>0</v>
      </c>
      <c r="P1127">
        <v>0</v>
      </c>
      <c r="Q1127" t="s">
        <v>5824</v>
      </c>
      <c r="R1127">
        <v>0</v>
      </c>
      <c r="S1127">
        <v>0</v>
      </c>
      <c r="T1127" t="s">
        <v>5755</v>
      </c>
      <c r="U1127" t="s">
        <v>2221</v>
      </c>
      <c r="V1127" t="s">
        <v>2140</v>
      </c>
      <c r="W1127">
        <v>32</v>
      </c>
      <c r="X1127">
        <v>0</v>
      </c>
      <c r="Y1127" t="s">
        <v>5005</v>
      </c>
    </row>
    <row r="1128" spans="1:25">
      <c r="A1128" t="s">
        <v>6154</v>
      </c>
      <c r="B1128" t="s">
        <v>6155</v>
      </c>
      <c r="C1128" t="s">
        <v>6156</v>
      </c>
      <c r="D1128" t="s">
        <v>2294</v>
      </c>
      <c r="E1128">
        <v>33</v>
      </c>
      <c r="F1128" t="s">
        <v>5823</v>
      </c>
      <c r="G1128" t="s">
        <v>5824</v>
      </c>
      <c r="H1128" t="s">
        <v>160</v>
      </c>
      <c r="I1128">
        <v>45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 t="s">
        <v>5824</v>
      </c>
      <c r="R1128">
        <v>0</v>
      </c>
      <c r="S1128">
        <v>0</v>
      </c>
      <c r="T1128" t="s">
        <v>5755</v>
      </c>
      <c r="U1128" t="s">
        <v>2221</v>
      </c>
      <c r="V1128" t="s">
        <v>2140</v>
      </c>
      <c r="W1128">
        <v>16</v>
      </c>
      <c r="X1128">
        <v>0</v>
      </c>
      <c r="Y1128" t="s">
        <v>5005</v>
      </c>
    </row>
    <row r="1129" spans="1:25">
      <c r="A1129" t="s">
        <v>6157</v>
      </c>
      <c r="B1129" t="s">
        <v>6158</v>
      </c>
      <c r="C1129" t="s">
        <v>2279</v>
      </c>
      <c r="D1129" t="s">
        <v>2277</v>
      </c>
      <c r="E1129">
        <v>166</v>
      </c>
      <c r="F1129" t="s">
        <v>5823</v>
      </c>
      <c r="G1129" t="s">
        <v>5824</v>
      </c>
      <c r="H1129" t="s">
        <v>160</v>
      </c>
      <c r="I1129">
        <v>45</v>
      </c>
      <c r="J1129">
        <v>0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0</v>
      </c>
      <c r="Q1129" t="s">
        <v>5824</v>
      </c>
      <c r="R1129">
        <v>0</v>
      </c>
      <c r="S1129">
        <v>0</v>
      </c>
      <c r="T1129" t="s">
        <v>5755</v>
      </c>
      <c r="U1129" t="s">
        <v>2221</v>
      </c>
      <c r="V1129" t="s">
        <v>2261</v>
      </c>
      <c r="W1129">
        <v>105</v>
      </c>
      <c r="X1129">
        <v>0</v>
      </c>
      <c r="Y1129" t="s">
        <v>5005</v>
      </c>
    </row>
    <row r="1130" spans="1:25">
      <c r="A1130" t="s">
        <v>6159</v>
      </c>
      <c r="B1130" t="s">
        <v>6160</v>
      </c>
      <c r="C1130" t="s">
        <v>2156</v>
      </c>
      <c r="D1130" t="s">
        <v>2283</v>
      </c>
      <c r="E1130">
        <v>29</v>
      </c>
      <c r="F1130" t="s">
        <v>5823</v>
      </c>
      <c r="G1130" t="s">
        <v>5824</v>
      </c>
      <c r="H1130" t="s">
        <v>160</v>
      </c>
      <c r="I1130">
        <v>45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 t="s">
        <v>5824</v>
      </c>
      <c r="R1130">
        <v>0</v>
      </c>
      <c r="S1130">
        <v>0</v>
      </c>
      <c r="T1130" t="s">
        <v>5755</v>
      </c>
      <c r="U1130" t="s">
        <v>2221</v>
      </c>
      <c r="V1130" t="s">
        <v>2140</v>
      </c>
      <c r="W1130">
        <v>16</v>
      </c>
      <c r="X1130">
        <v>0</v>
      </c>
      <c r="Y1130" t="s">
        <v>5005</v>
      </c>
    </row>
    <row r="1131" spans="1:25">
      <c r="A1131" t="s">
        <v>6161</v>
      </c>
      <c r="B1131" t="s">
        <v>6162</v>
      </c>
      <c r="C1131" t="s">
        <v>6163</v>
      </c>
      <c r="D1131" t="s">
        <v>2277</v>
      </c>
      <c r="E1131">
        <v>165</v>
      </c>
      <c r="F1131" t="s">
        <v>5823</v>
      </c>
      <c r="G1131" t="s">
        <v>5824</v>
      </c>
      <c r="H1131" t="s">
        <v>160</v>
      </c>
      <c r="I1131">
        <v>45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  <c r="Q1131" t="s">
        <v>5824</v>
      </c>
      <c r="R1131">
        <v>0</v>
      </c>
      <c r="S1131">
        <v>0</v>
      </c>
      <c r="T1131" t="s">
        <v>5755</v>
      </c>
      <c r="U1131" t="s">
        <v>2221</v>
      </c>
      <c r="V1131" t="s">
        <v>2261</v>
      </c>
      <c r="W1131">
        <v>98</v>
      </c>
      <c r="X1131">
        <v>0</v>
      </c>
      <c r="Y1131" t="s">
        <v>5005</v>
      </c>
    </row>
    <row r="1132" spans="1:25">
      <c r="A1132" t="s">
        <v>6164</v>
      </c>
      <c r="B1132" t="s">
        <v>6165</v>
      </c>
      <c r="C1132" t="s">
        <v>6166</v>
      </c>
      <c r="D1132" t="s">
        <v>2408</v>
      </c>
      <c r="E1132">
        <v>175</v>
      </c>
      <c r="F1132" t="s">
        <v>5823</v>
      </c>
      <c r="G1132" t="s">
        <v>5824</v>
      </c>
      <c r="H1132" t="s">
        <v>160</v>
      </c>
      <c r="I1132">
        <v>45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0</v>
      </c>
      <c r="Q1132" t="s">
        <v>5824</v>
      </c>
      <c r="R1132">
        <v>0</v>
      </c>
      <c r="S1132">
        <v>0</v>
      </c>
      <c r="T1132" t="s">
        <v>5755</v>
      </c>
      <c r="U1132" t="s">
        <v>2221</v>
      </c>
      <c r="V1132" t="s">
        <v>2340</v>
      </c>
      <c r="W1132">
        <v>105</v>
      </c>
      <c r="X1132">
        <v>0</v>
      </c>
      <c r="Y1132" t="s">
        <v>5005</v>
      </c>
    </row>
    <row r="1133" spans="1:25">
      <c r="A1133" t="s">
        <v>6167</v>
      </c>
      <c r="B1133" t="s">
        <v>6168</v>
      </c>
      <c r="C1133" t="s">
        <v>6169</v>
      </c>
      <c r="D1133" t="s">
        <v>6170</v>
      </c>
      <c r="E1133">
        <v>160</v>
      </c>
      <c r="F1133" t="s">
        <v>5823</v>
      </c>
      <c r="G1133" t="s">
        <v>5824</v>
      </c>
      <c r="H1133" t="s">
        <v>160</v>
      </c>
      <c r="I1133">
        <v>45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0</v>
      </c>
      <c r="Q1133" t="s">
        <v>5824</v>
      </c>
      <c r="R1133">
        <v>0</v>
      </c>
      <c r="S1133">
        <v>0</v>
      </c>
      <c r="T1133" t="s">
        <v>5755</v>
      </c>
      <c r="U1133" t="s">
        <v>2221</v>
      </c>
      <c r="V1133" t="s">
        <v>2136</v>
      </c>
      <c r="W1133">
        <v>115</v>
      </c>
      <c r="X1133">
        <v>0</v>
      </c>
      <c r="Y1133" t="s">
        <v>5005</v>
      </c>
    </row>
    <row r="1134" spans="1:25">
      <c r="A1134" t="s">
        <v>6171</v>
      </c>
      <c r="B1134" t="s">
        <v>6172</v>
      </c>
      <c r="C1134" t="s">
        <v>2400</v>
      </c>
      <c r="D1134" t="s">
        <v>6173</v>
      </c>
      <c r="E1134">
        <v>43</v>
      </c>
      <c r="F1134" t="s">
        <v>5823</v>
      </c>
      <c r="G1134" t="s">
        <v>5824</v>
      </c>
      <c r="H1134" t="s">
        <v>160</v>
      </c>
      <c r="I1134">
        <v>45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 t="s">
        <v>5824</v>
      </c>
      <c r="R1134">
        <v>0</v>
      </c>
      <c r="S1134">
        <v>0</v>
      </c>
      <c r="T1134" t="s">
        <v>5755</v>
      </c>
      <c r="U1134" t="s">
        <v>2221</v>
      </c>
      <c r="V1134" t="s">
        <v>2370</v>
      </c>
      <c r="W1134">
        <v>32</v>
      </c>
      <c r="X1134">
        <v>0</v>
      </c>
      <c r="Y1134" t="s">
        <v>5005</v>
      </c>
    </row>
    <row r="1135" spans="1:25">
      <c r="A1135" t="s">
        <v>6174</v>
      </c>
      <c r="B1135" t="s">
        <v>6175</v>
      </c>
      <c r="C1135" t="s">
        <v>2318</v>
      </c>
      <c r="D1135" t="s">
        <v>2240</v>
      </c>
      <c r="E1135">
        <v>59</v>
      </c>
      <c r="F1135" t="s">
        <v>5823</v>
      </c>
      <c r="G1135" t="s">
        <v>5824</v>
      </c>
      <c r="H1135" t="s">
        <v>160</v>
      </c>
      <c r="I1135">
        <v>45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0</v>
      </c>
      <c r="P1135">
        <v>0</v>
      </c>
      <c r="Q1135" t="s">
        <v>5824</v>
      </c>
      <c r="R1135">
        <v>0</v>
      </c>
      <c r="S1135">
        <v>0</v>
      </c>
      <c r="T1135" t="s">
        <v>5755</v>
      </c>
      <c r="U1135" t="s">
        <v>2224</v>
      </c>
      <c r="V1135" t="s">
        <v>2244</v>
      </c>
      <c r="W1135">
        <v>25</v>
      </c>
      <c r="X1135">
        <v>0</v>
      </c>
      <c r="Y1135" t="s">
        <v>5005</v>
      </c>
    </row>
    <row r="1136" spans="1:25">
      <c r="A1136" t="s">
        <v>6176</v>
      </c>
      <c r="B1136" t="s">
        <v>6177</v>
      </c>
      <c r="C1136" t="s">
        <v>2151</v>
      </c>
      <c r="D1136" t="s">
        <v>6178</v>
      </c>
      <c r="E1136">
        <v>58</v>
      </c>
      <c r="F1136" t="s">
        <v>5823</v>
      </c>
      <c r="G1136" t="s">
        <v>5824</v>
      </c>
      <c r="H1136" t="s">
        <v>160</v>
      </c>
      <c r="I1136">
        <v>45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 t="s">
        <v>5824</v>
      </c>
      <c r="R1136">
        <v>0</v>
      </c>
      <c r="S1136">
        <v>0</v>
      </c>
      <c r="T1136" t="s">
        <v>5755</v>
      </c>
      <c r="U1136" t="s">
        <v>2221</v>
      </c>
      <c r="V1136" t="s">
        <v>2140</v>
      </c>
      <c r="W1136">
        <v>32</v>
      </c>
      <c r="X1136">
        <v>0</v>
      </c>
      <c r="Y1136" t="s">
        <v>5005</v>
      </c>
    </row>
    <row r="1137" spans="1:25">
      <c r="A1137" t="s">
        <v>6179</v>
      </c>
      <c r="B1137" t="s">
        <v>6180</v>
      </c>
      <c r="C1137" t="s">
        <v>6181</v>
      </c>
      <c r="D1137" t="s">
        <v>6037</v>
      </c>
      <c r="E1137">
        <v>20</v>
      </c>
      <c r="F1137" t="s">
        <v>5823</v>
      </c>
      <c r="G1137" t="s">
        <v>5824</v>
      </c>
      <c r="H1137" t="s">
        <v>160</v>
      </c>
      <c r="I1137">
        <v>45</v>
      </c>
      <c r="J1137">
        <v>0</v>
      </c>
      <c r="K1137">
        <v>0</v>
      </c>
      <c r="L1137">
        <v>0</v>
      </c>
      <c r="M1137">
        <v>0</v>
      </c>
      <c r="N1137">
        <v>0</v>
      </c>
      <c r="O1137">
        <v>0</v>
      </c>
      <c r="P1137">
        <v>0</v>
      </c>
      <c r="Q1137" t="s">
        <v>5824</v>
      </c>
      <c r="R1137">
        <v>0</v>
      </c>
      <c r="S1137">
        <v>0</v>
      </c>
      <c r="T1137" t="s">
        <v>5755</v>
      </c>
      <c r="U1137" t="s">
        <v>2221</v>
      </c>
      <c r="V1137" t="s">
        <v>2136</v>
      </c>
      <c r="W1137">
        <v>17</v>
      </c>
      <c r="X1137">
        <v>0</v>
      </c>
      <c r="Y1137" t="s">
        <v>5005</v>
      </c>
    </row>
    <row r="1138" spans="1:25">
      <c r="A1138" t="s">
        <v>6182</v>
      </c>
      <c r="B1138" t="s">
        <v>6183</v>
      </c>
      <c r="C1138" t="s">
        <v>6184</v>
      </c>
      <c r="D1138" t="s">
        <v>2153</v>
      </c>
      <c r="E1138">
        <v>197</v>
      </c>
      <c r="F1138" t="s">
        <v>5823</v>
      </c>
      <c r="G1138" t="s">
        <v>5824</v>
      </c>
      <c r="H1138" t="s">
        <v>160</v>
      </c>
      <c r="I1138">
        <v>45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 t="s">
        <v>5824</v>
      </c>
      <c r="R1138">
        <v>0</v>
      </c>
      <c r="S1138">
        <v>0</v>
      </c>
      <c r="T1138" t="s">
        <v>5755</v>
      </c>
      <c r="U1138" t="s">
        <v>2221</v>
      </c>
      <c r="V1138" t="s">
        <v>2141</v>
      </c>
      <c r="W1138">
        <v>127</v>
      </c>
      <c r="X1138">
        <v>0</v>
      </c>
      <c r="Y1138" t="s">
        <v>5005</v>
      </c>
    </row>
    <row r="1139" spans="1:25">
      <c r="A1139" t="s">
        <v>6185</v>
      </c>
      <c r="B1139" t="s">
        <v>6186</v>
      </c>
      <c r="C1139" t="s">
        <v>6187</v>
      </c>
      <c r="D1139" t="s">
        <v>6188</v>
      </c>
      <c r="E1139">
        <v>211</v>
      </c>
      <c r="F1139" t="s">
        <v>5823</v>
      </c>
      <c r="G1139" t="s">
        <v>5824</v>
      </c>
      <c r="H1139" t="s">
        <v>160</v>
      </c>
      <c r="I1139">
        <v>45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  <c r="Q1139" t="s">
        <v>5824</v>
      </c>
      <c r="R1139">
        <v>0</v>
      </c>
      <c r="S1139">
        <v>0</v>
      </c>
      <c r="T1139" t="s">
        <v>5755</v>
      </c>
      <c r="U1139" t="s">
        <v>2221</v>
      </c>
      <c r="V1139" t="s">
        <v>2235</v>
      </c>
      <c r="W1139">
        <v>148</v>
      </c>
      <c r="X1139">
        <v>0</v>
      </c>
      <c r="Y1139" t="s">
        <v>5005</v>
      </c>
    </row>
    <row r="1140" spans="1:25">
      <c r="A1140" t="s">
        <v>6189</v>
      </c>
      <c r="B1140" t="s">
        <v>6190</v>
      </c>
      <c r="C1140" t="s">
        <v>2156</v>
      </c>
      <c r="D1140" t="s">
        <v>6191</v>
      </c>
      <c r="E1140">
        <v>29</v>
      </c>
      <c r="F1140" t="s">
        <v>6192</v>
      </c>
      <c r="G1140" t="s">
        <v>6193</v>
      </c>
      <c r="H1140" t="s">
        <v>161</v>
      </c>
      <c r="I1140">
        <v>45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0</v>
      </c>
      <c r="Q1140" t="s">
        <v>6193</v>
      </c>
      <c r="R1140">
        <v>0</v>
      </c>
      <c r="S1140">
        <v>0</v>
      </c>
      <c r="T1140" t="s">
        <v>5755</v>
      </c>
      <c r="U1140" t="s">
        <v>2221</v>
      </c>
      <c r="V1140" t="s">
        <v>2140</v>
      </c>
      <c r="W1140">
        <v>16</v>
      </c>
      <c r="X1140">
        <v>0</v>
      </c>
      <c r="Y1140" t="s">
        <v>5975</v>
      </c>
    </row>
    <row r="1141" spans="1:25">
      <c r="A1141" t="s">
        <v>6194</v>
      </c>
      <c r="B1141" t="s">
        <v>6195</v>
      </c>
      <c r="C1141" t="s">
        <v>2319</v>
      </c>
      <c r="D1141" t="s">
        <v>6196</v>
      </c>
      <c r="E1141">
        <v>110</v>
      </c>
      <c r="F1141" t="s">
        <v>6192</v>
      </c>
      <c r="G1141" t="s">
        <v>6193</v>
      </c>
      <c r="H1141" t="s">
        <v>161</v>
      </c>
      <c r="I1141">
        <v>45</v>
      </c>
      <c r="J1141">
        <v>0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  <c r="Q1141" t="s">
        <v>6193</v>
      </c>
      <c r="R1141">
        <v>0</v>
      </c>
      <c r="S1141">
        <v>0</v>
      </c>
      <c r="T1141" t="s">
        <v>5755</v>
      </c>
      <c r="U1141" t="s">
        <v>2221</v>
      </c>
      <c r="V1141" t="s">
        <v>2244</v>
      </c>
      <c r="W1141">
        <v>50</v>
      </c>
      <c r="X1141">
        <v>0</v>
      </c>
      <c r="Y1141" t="s">
        <v>5975</v>
      </c>
    </row>
    <row r="1142" spans="1:25">
      <c r="A1142" t="s">
        <v>6197</v>
      </c>
      <c r="B1142" t="s">
        <v>6198</v>
      </c>
      <c r="C1142" t="s">
        <v>2308</v>
      </c>
      <c r="D1142" t="s">
        <v>2239</v>
      </c>
      <c r="E1142">
        <v>105</v>
      </c>
      <c r="F1142" t="s">
        <v>6192</v>
      </c>
      <c r="G1142" t="s">
        <v>6193</v>
      </c>
      <c r="H1142" t="s">
        <v>161</v>
      </c>
      <c r="I1142">
        <v>45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0</v>
      </c>
      <c r="Q1142" t="s">
        <v>6193</v>
      </c>
      <c r="R1142">
        <v>0</v>
      </c>
      <c r="S1142">
        <v>0</v>
      </c>
      <c r="T1142" t="s">
        <v>5755</v>
      </c>
      <c r="U1142" t="s">
        <v>2221</v>
      </c>
      <c r="V1142" t="s">
        <v>2136</v>
      </c>
      <c r="W1142">
        <v>79</v>
      </c>
      <c r="X1142">
        <v>0</v>
      </c>
      <c r="Y1142" t="s">
        <v>5975</v>
      </c>
    </row>
    <row r="1143" spans="1:25">
      <c r="A1143" t="s">
        <v>6199</v>
      </c>
      <c r="B1143" t="s">
        <v>6200</v>
      </c>
      <c r="C1143" t="s">
        <v>2392</v>
      </c>
      <c r="D1143" t="s">
        <v>6201</v>
      </c>
      <c r="E1143">
        <v>139</v>
      </c>
      <c r="F1143" t="s">
        <v>6192</v>
      </c>
      <c r="G1143" t="s">
        <v>6193</v>
      </c>
      <c r="H1143" t="s">
        <v>161</v>
      </c>
      <c r="I1143">
        <v>45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0</v>
      </c>
      <c r="Q1143" t="s">
        <v>6193</v>
      </c>
      <c r="R1143">
        <v>0</v>
      </c>
      <c r="S1143">
        <v>0</v>
      </c>
      <c r="T1143" t="s">
        <v>5755</v>
      </c>
      <c r="U1143" t="s">
        <v>2221</v>
      </c>
      <c r="V1143" t="s">
        <v>2137</v>
      </c>
      <c r="W1143">
        <v>83</v>
      </c>
      <c r="X1143">
        <v>0</v>
      </c>
      <c r="Y1143" t="s">
        <v>5975</v>
      </c>
    </row>
    <row r="1144" spans="1:25">
      <c r="A1144" t="s">
        <v>6202</v>
      </c>
      <c r="B1144" t="s">
        <v>6203</v>
      </c>
      <c r="C1144" t="s">
        <v>2446</v>
      </c>
      <c r="D1144" t="s">
        <v>2457</v>
      </c>
      <c r="E1144">
        <v>166</v>
      </c>
      <c r="F1144" t="s">
        <v>6192</v>
      </c>
      <c r="G1144" t="s">
        <v>6193</v>
      </c>
      <c r="H1144" t="s">
        <v>161</v>
      </c>
      <c r="I1144">
        <v>45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 t="s">
        <v>6193</v>
      </c>
      <c r="R1144">
        <v>0</v>
      </c>
      <c r="S1144">
        <v>0</v>
      </c>
      <c r="T1144" t="s">
        <v>5755</v>
      </c>
      <c r="U1144" t="s">
        <v>2221</v>
      </c>
      <c r="V1144" t="s">
        <v>2141</v>
      </c>
      <c r="W1144">
        <v>105</v>
      </c>
      <c r="X1144">
        <v>0</v>
      </c>
      <c r="Y1144" t="s">
        <v>5975</v>
      </c>
    </row>
    <row r="1145" spans="1:25">
      <c r="A1145" t="s">
        <v>6204</v>
      </c>
      <c r="B1145" t="s">
        <v>6205</v>
      </c>
      <c r="C1145" t="s">
        <v>6206</v>
      </c>
      <c r="D1145" t="s">
        <v>2153</v>
      </c>
      <c r="E1145">
        <v>237</v>
      </c>
      <c r="F1145" t="s">
        <v>6192</v>
      </c>
      <c r="G1145" t="s">
        <v>6193</v>
      </c>
      <c r="H1145" t="s">
        <v>161</v>
      </c>
      <c r="I1145">
        <v>45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0</v>
      </c>
      <c r="P1145">
        <v>0</v>
      </c>
      <c r="Q1145" t="s">
        <v>6193</v>
      </c>
      <c r="R1145">
        <v>0</v>
      </c>
      <c r="S1145">
        <v>0</v>
      </c>
      <c r="T1145" t="s">
        <v>5755</v>
      </c>
      <c r="U1145" t="s">
        <v>2221</v>
      </c>
      <c r="V1145" t="s">
        <v>2141</v>
      </c>
      <c r="W1145">
        <v>139</v>
      </c>
      <c r="X1145">
        <v>0</v>
      </c>
      <c r="Y1145" t="s">
        <v>5975</v>
      </c>
    </row>
    <row r="1146" spans="1:25">
      <c r="A1146" t="s">
        <v>6207</v>
      </c>
      <c r="B1146" t="s">
        <v>6208</v>
      </c>
      <c r="C1146" t="s">
        <v>6209</v>
      </c>
      <c r="D1146" t="s">
        <v>2247</v>
      </c>
      <c r="E1146">
        <v>223</v>
      </c>
      <c r="F1146" t="s">
        <v>6192</v>
      </c>
      <c r="G1146" t="s">
        <v>6193</v>
      </c>
      <c r="H1146" t="s">
        <v>161</v>
      </c>
      <c r="I1146">
        <v>45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 t="s">
        <v>6193</v>
      </c>
      <c r="R1146">
        <v>0</v>
      </c>
      <c r="S1146">
        <v>0</v>
      </c>
      <c r="T1146" t="s">
        <v>5755</v>
      </c>
      <c r="U1146" t="s">
        <v>2221</v>
      </c>
      <c r="V1146" t="s">
        <v>2141</v>
      </c>
      <c r="W1146">
        <v>126</v>
      </c>
      <c r="X1146">
        <v>0</v>
      </c>
      <c r="Y1146" t="s">
        <v>5975</v>
      </c>
    </row>
    <row r="1147" spans="1:25">
      <c r="A1147" t="s">
        <v>6210</v>
      </c>
      <c r="B1147" t="s">
        <v>6211</v>
      </c>
      <c r="C1147" t="s">
        <v>2525</v>
      </c>
      <c r="D1147" t="s">
        <v>6212</v>
      </c>
      <c r="E1147">
        <v>71</v>
      </c>
      <c r="F1147" t="s">
        <v>6192</v>
      </c>
      <c r="G1147" t="s">
        <v>6193</v>
      </c>
      <c r="H1147" t="s">
        <v>161</v>
      </c>
      <c r="I1147">
        <v>45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 t="s">
        <v>6193</v>
      </c>
      <c r="R1147">
        <v>0</v>
      </c>
      <c r="S1147">
        <v>0</v>
      </c>
      <c r="T1147" t="s">
        <v>5755</v>
      </c>
      <c r="U1147" t="s">
        <v>2221</v>
      </c>
      <c r="V1147" t="s">
        <v>2254</v>
      </c>
      <c r="W1147">
        <v>47</v>
      </c>
      <c r="X1147">
        <v>0</v>
      </c>
      <c r="Y1147" t="s">
        <v>5975</v>
      </c>
    </row>
    <row r="1148" spans="1:25">
      <c r="A1148" t="s">
        <v>6213</v>
      </c>
      <c r="B1148" t="s">
        <v>6214</v>
      </c>
      <c r="C1148" t="s">
        <v>6215</v>
      </c>
      <c r="D1148" t="s">
        <v>6216</v>
      </c>
      <c r="E1148">
        <v>114</v>
      </c>
      <c r="F1148" t="s">
        <v>6192</v>
      </c>
      <c r="G1148" t="s">
        <v>6193</v>
      </c>
      <c r="H1148" t="s">
        <v>161</v>
      </c>
      <c r="I1148">
        <v>45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 t="s">
        <v>6193</v>
      </c>
      <c r="R1148">
        <v>0</v>
      </c>
      <c r="S1148">
        <v>0</v>
      </c>
      <c r="T1148" t="s">
        <v>5755</v>
      </c>
      <c r="U1148" t="s">
        <v>2221</v>
      </c>
      <c r="V1148" t="s">
        <v>2303</v>
      </c>
      <c r="W1148">
        <v>94</v>
      </c>
      <c r="X1148">
        <v>0</v>
      </c>
      <c r="Y1148" t="s">
        <v>5975</v>
      </c>
    </row>
    <row r="1149" spans="1:25">
      <c r="A1149" t="s">
        <v>6217</v>
      </c>
      <c r="B1149" t="s">
        <v>6218</v>
      </c>
      <c r="C1149" t="s">
        <v>2946</v>
      </c>
      <c r="D1149" t="s">
        <v>6219</v>
      </c>
      <c r="E1149">
        <v>75</v>
      </c>
      <c r="F1149" t="s">
        <v>6192</v>
      </c>
      <c r="G1149" t="s">
        <v>6193</v>
      </c>
      <c r="H1149" t="s">
        <v>161</v>
      </c>
      <c r="I1149">
        <v>45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 t="s">
        <v>6193</v>
      </c>
      <c r="R1149">
        <v>0</v>
      </c>
      <c r="S1149">
        <v>0</v>
      </c>
      <c r="T1149" t="s">
        <v>5755</v>
      </c>
      <c r="U1149" t="s">
        <v>2221</v>
      </c>
      <c r="V1149" t="s">
        <v>2144</v>
      </c>
      <c r="W1149">
        <v>26</v>
      </c>
      <c r="X1149">
        <v>0</v>
      </c>
      <c r="Y1149" t="s">
        <v>5975</v>
      </c>
    </row>
    <row r="1150" spans="1:25">
      <c r="A1150" t="s">
        <v>6220</v>
      </c>
      <c r="B1150" t="s">
        <v>6221</v>
      </c>
      <c r="C1150" t="s">
        <v>2233</v>
      </c>
      <c r="D1150" t="s">
        <v>6222</v>
      </c>
      <c r="E1150">
        <v>45</v>
      </c>
      <c r="F1150" t="s">
        <v>6192</v>
      </c>
      <c r="G1150" t="s">
        <v>6193</v>
      </c>
      <c r="H1150" t="s">
        <v>161</v>
      </c>
      <c r="I1150">
        <v>45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 t="s">
        <v>6193</v>
      </c>
      <c r="R1150">
        <v>0</v>
      </c>
      <c r="S1150">
        <v>0</v>
      </c>
      <c r="T1150" t="s">
        <v>5755</v>
      </c>
      <c r="U1150" t="s">
        <v>2221</v>
      </c>
      <c r="V1150" t="s">
        <v>2226</v>
      </c>
      <c r="W1150">
        <v>26</v>
      </c>
      <c r="X1150">
        <v>0</v>
      </c>
      <c r="Y1150" t="s">
        <v>5975</v>
      </c>
    </row>
    <row r="1151" spans="1:25">
      <c r="A1151" t="s">
        <v>6223</v>
      </c>
      <c r="B1151" t="s">
        <v>6224</v>
      </c>
      <c r="C1151" t="s">
        <v>6225</v>
      </c>
      <c r="D1151" t="s">
        <v>6226</v>
      </c>
      <c r="E1151">
        <v>171</v>
      </c>
      <c r="F1151" t="s">
        <v>5823</v>
      </c>
      <c r="G1151" t="s">
        <v>5824</v>
      </c>
      <c r="H1151" t="s">
        <v>160</v>
      </c>
      <c r="I1151">
        <v>45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 t="s">
        <v>5824</v>
      </c>
      <c r="R1151">
        <v>0</v>
      </c>
      <c r="S1151">
        <v>0</v>
      </c>
      <c r="T1151" t="s">
        <v>5755</v>
      </c>
      <c r="U1151" t="s">
        <v>2221</v>
      </c>
      <c r="V1151" t="s">
        <v>2137</v>
      </c>
      <c r="W1151">
        <v>107</v>
      </c>
      <c r="X1151">
        <v>0</v>
      </c>
      <c r="Y1151" t="s">
        <v>5005</v>
      </c>
    </row>
    <row r="1152" spans="1:25">
      <c r="A1152" t="s">
        <v>6227</v>
      </c>
      <c r="B1152" t="s">
        <v>6228</v>
      </c>
      <c r="C1152" t="s">
        <v>6229</v>
      </c>
      <c r="D1152" t="s">
        <v>6230</v>
      </c>
      <c r="E1152">
        <v>243</v>
      </c>
      <c r="F1152" t="s">
        <v>6192</v>
      </c>
      <c r="G1152" t="s">
        <v>6193</v>
      </c>
      <c r="H1152" t="s">
        <v>161</v>
      </c>
      <c r="I1152">
        <v>45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 t="s">
        <v>6193</v>
      </c>
      <c r="R1152">
        <v>0</v>
      </c>
      <c r="S1152">
        <v>0</v>
      </c>
      <c r="T1152" t="s">
        <v>5755</v>
      </c>
      <c r="U1152" t="s">
        <v>2221</v>
      </c>
      <c r="V1152" t="s">
        <v>2141</v>
      </c>
      <c r="W1152">
        <v>145</v>
      </c>
      <c r="X1152">
        <v>0</v>
      </c>
      <c r="Y1152" t="s">
        <v>5975</v>
      </c>
    </row>
    <row r="1153" spans="1:25">
      <c r="A1153" t="s">
        <v>6231</v>
      </c>
      <c r="B1153" t="s">
        <v>6232</v>
      </c>
      <c r="C1153" t="s">
        <v>6233</v>
      </c>
      <c r="D1153" t="s">
        <v>6234</v>
      </c>
      <c r="E1153">
        <v>99</v>
      </c>
      <c r="F1153" t="s">
        <v>6192</v>
      </c>
      <c r="G1153" t="s">
        <v>6193</v>
      </c>
      <c r="H1153" t="s">
        <v>161</v>
      </c>
      <c r="I1153">
        <v>45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0</v>
      </c>
      <c r="Q1153" t="s">
        <v>6193</v>
      </c>
      <c r="R1153">
        <v>0</v>
      </c>
      <c r="S1153">
        <v>0</v>
      </c>
      <c r="T1153" t="s">
        <v>5755</v>
      </c>
      <c r="U1153" t="s">
        <v>2221</v>
      </c>
      <c r="V1153" t="s">
        <v>2144</v>
      </c>
      <c r="W1153">
        <v>39</v>
      </c>
      <c r="X1153">
        <v>0</v>
      </c>
      <c r="Y1153" t="s">
        <v>5975</v>
      </c>
    </row>
    <row r="1154" spans="1:25">
      <c r="A1154" t="s">
        <v>6235</v>
      </c>
      <c r="B1154" t="s">
        <v>6236</v>
      </c>
      <c r="C1154" t="s">
        <v>2400</v>
      </c>
      <c r="D1154" t="s">
        <v>2563</v>
      </c>
      <c r="E1154">
        <v>43</v>
      </c>
      <c r="F1154" t="s">
        <v>6192</v>
      </c>
      <c r="G1154" t="s">
        <v>6193</v>
      </c>
      <c r="H1154" t="s">
        <v>161</v>
      </c>
      <c r="I1154">
        <v>45</v>
      </c>
      <c r="J1154">
        <v>0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0</v>
      </c>
      <c r="Q1154" t="s">
        <v>6193</v>
      </c>
      <c r="R1154">
        <v>0</v>
      </c>
      <c r="S1154">
        <v>0</v>
      </c>
      <c r="T1154" t="s">
        <v>5755</v>
      </c>
      <c r="U1154" t="s">
        <v>2221</v>
      </c>
      <c r="V1154" t="s">
        <v>2370</v>
      </c>
      <c r="W1154">
        <v>32</v>
      </c>
      <c r="X1154">
        <v>0</v>
      </c>
      <c r="Y1154" t="s">
        <v>5975</v>
      </c>
    </row>
    <row r="1155" spans="1:25">
      <c r="A1155" t="s">
        <v>6237</v>
      </c>
      <c r="B1155" t="s">
        <v>6238</v>
      </c>
      <c r="C1155" t="s">
        <v>2318</v>
      </c>
      <c r="D1155" t="s">
        <v>5786</v>
      </c>
      <c r="E1155">
        <v>59</v>
      </c>
      <c r="F1155" t="s">
        <v>6192</v>
      </c>
      <c r="G1155" t="s">
        <v>6193</v>
      </c>
      <c r="H1155" t="s">
        <v>161</v>
      </c>
      <c r="I1155">
        <v>45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0</v>
      </c>
      <c r="Q1155" t="s">
        <v>6193</v>
      </c>
      <c r="R1155">
        <v>0</v>
      </c>
      <c r="S1155">
        <v>0</v>
      </c>
      <c r="T1155" t="s">
        <v>5755</v>
      </c>
      <c r="U1155" t="s">
        <v>2224</v>
      </c>
      <c r="V1155" t="s">
        <v>2244</v>
      </c>
      <c r="W1155">
        <v>25</v>
      </c>
      <c r="X1155">
        <v>0</v>
      </c>
      <c r="Y1155" t="s">
        <v>5975</v>
      </c>
    </row>
    <row r="1156" spans="1:25">
      <c r="A1156" t="s">
        <v>6239</v>
      </c>
      <c r="B1156" t="s">
        <v>6240</v>
      </c>
      <c r="C1156" t="s">
        <v>2160</v>
      </c>
      <c r="D1156" t="s">
        <v>6241</v>
      </c>
      <c r="E1156">
        <v>45</v>
      </c>
      <c r="F1156" t="s">
        <v>6192</v>
      </c>
      <c r="G1156" t="s">
        <v>6193</v>
      </c>
      <c r="H1156" t="s">
        <v>161</v>
      </c>
      <c r="I1156">
        <v>50</v>
      </c>
      <c r="J1156">
        <v>0</v>
      </c>
      <c r="K1156">
        <v>1</v>
      </c>
      <c r="L1156">
        <v>0</v>
      </c>
      <c r="M1156">
        <v>0</v>
      </c>
      <c r="N1156">
        <v>0</v>
      </c>
      <c r="O1156">
        <v>0</v>
      </c>
      <c r="P1156">
        <v>0</v>
      </c>
      <c r="Q1156" t="s">
        <v>6193</v>
      </c>
      <c r="R1156">
        <v>0</v>
      </c>
      <c r="S1156">
        <v>0</v>
      </c>
      <c r="T1156" t="s">
        <v>5755</v>
      </c>
      <c r="U1156" t="s">
        <v>2221</v>
      </c>
      <c r="V1156" t="s">
        <v>2226</v>
      </c>
      <c r="W1156">
        <v>26</v>
      </c>
      <c r="X1156">
        <v>0</v>
      </c>
      <c r="Y1156" t="s">
        <v>5975</v>
      </c>
    </row>
    <row r="1157" spans="1:25">
      <c r="A1157" t="s">
        <v>6242</v>
      </c>
      <c r="B1157" t="s">
        <v>6243</v>
      </c>
      <c r="C1157" t="s">
        <v>2159</v>
      </c>
      <c r="D1157" t="s">
        <v>2472</v>
      </c>
      <c r="E1157">
        <v>90</v>
      </c>
      <c r="F1157" t="s">
        <v>6192</v>
      </c>
      <c r="G1157" t="s">
        <v>6193</v>
      </c>
      <c r="H1157" t="s">
        <v>161</v>
      </c>
      <c r="I1157">
        <v>50</v>
      </c>
      <c r="J1157">
        <v>0</v>
      </c>
      <c r="K1157">
        <v>1</v>
      </c>
      <c r="L1157">
        <v>0</v>
      </c>
      <c r="M1157">
        <v>0</v>
      </c>
      <c r="N1157">
        <v>0</v>
      </c>
      <c r="O1157">
        <v>0</v>
      </c>
      <c r="P1157">
        <v>0</v>
      </c>
      <c r="Q1157" t="s">
        <v>6193</v>
      </c>
      <c r="R1157">
        <v>0</v>
      </c>
      <c r="S1157">
        <v>0</v>
      </c>
      <c r="T1157" t="s">
        <v>5755</v>
      </c>
      <c r="U1157" t="s">
        <v>2221</v>
      </c>
      <c r="V1157" t="s">
        <v>2226</v>
      </c>
      <c r="W1157">
        <v>52</v>
      </c>
      <c r="X1157">
        <v>0</v>
      </c>
      <c r="Y1157" t="s">
        <v>5975</v>
      </c>
    </row>
    <row r="1158" spans="1:25">
      <c r="A1158" t="s">
        <v>6244</v>
      </c>
      <c r="B1158" t="s">
        <v>6245</v>
      </c>
      <c r="C1158" t="s">
        <v>3940</v>
      </c>
      <c r="D1158" t="s">
        <v>2506</v>
      </c>
      <c r="E1158">
        <v>31</v>
      </c>
      <c r="F1158" t="s">
        <v>6192</v>
      </c>
      <c r="G1158" t="s">
        <v>6193</v>
      </c>
      <c r="H1158" t="s">
        <v>161</v>
      </c>
      <c r="I1158">
        <v>45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 t="s">
        <v>6193</v>
      </c>
      <c r="R1158">
        <v>0</v>
      </c>
      <c r="S1158">
        <v>0</v>
      </c>
      <c r="T1158" t="s">
        <v>5755</v>
      </c>
      <c r="U1158" t="s">
        <v>2221</v>
      </c>
      <c r="V1158" t="s">
        <v>2140</v>
      </c>
      <c r="W1158">
        <v>16</v>
      </c>
      <c r="X1158">
        <v>0</v>
      </c>
      <c r="Y1158" t="s">
        <v>5975</v>
      </c>
    </row>
    <row r="1159" spans="1:25">
      <c r="A1159" t="s">
        <v>6246</v>
      </c>
      <c r="B1159" t="s">
        <v>6247</v>
      </c>
      <c r="C1159" t="s">
        <v>3038</v>
      </c>
      <c r="D1159" t="s">
        <v>6248</v>
      </c>
      <c r="E1159">
        <v>75</v>
      </c>
      <c r="F1159" t="s">
        <v>6192</v>
      </c>
      <c r="G1159" t="s">
        <v>6193</v>
      </c>
      <c r="H1159" t="s">
        <v>161</v>
      </c>
      <c r="I1159">
        <v>45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0</v>
      </c>
      <c r="Q1159" t="s">
        <v>6193</v>
      </c>
      <c r="R1159">
        <v>0</v>
      </c>
      <c r="S1159">
        <v>0</v>
      </c>
      <c r="T1159" t="s">
        <v>5755</v>
      </c>
      <c r="U1159" t="s">
        <v>2221</v>
      </c>
      <c r="V1159" t="s">
        <v>2307</v>
      </c>
      <c r="W1159">
        <v>66</v>
      </c>
      <c r="X1159">
        <v>0</v>
      </c>
      <c r="Y1159" t="s">
        <v>5975</v>
      </c>
    </row>
    <row r="1160" spans="1:25">
      <c r="A1160" t="s">
        <v>6249</v>
      </c>
      <c r="B1160" t="s">
        <v>6250</v>
      </c>
      <c r="C1160" t="s">
        <v>2250</v>
      </c>
      <c r="D1160" t="s">
        <v>4436</v>
      </c>
      <c r="E1160">
        <v>167</v>
      </c>
      <c r="F1160" t="s">
        <v>6192</v>
      </c>
      <c r="G1160" t="s">
        <v>6193</v>
      </c>
      <c r="H1160" t="s">
        <v>161</v>
      </c>
      <c r="I1160">
        <v>45</v>
      </c>
      <c r="J1160">
        <v>0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0</v>
      </c>
      <c r="Q1160" t="s">
        <v>6193</v>
      </c>
      <c r="R1160">
        <v>0</v>
      </c>
      <c r="S1160">
        <v>0</v>
      </c>
      <c r="T1160" t="s">
        <v>5755</v>
      </c>
      <c r="U1160" t="s">
        <v>2221</v>
      </c>
      <c r="V1160" t="s">
        <v>2141</v>
      </c>
      <c r="W1160">
        <v>107</v>
      </c>
      <c r="X1160">
        <v>0</v>
      </c>
      <c r="Y1160" t="s">
        <v>5975</v>
      </c>
    </row>
    <row r="1161" spans="1:25">
      <c r="A1161" t="s">
        <v>6251</v>
      </c>
      <c r="B1161" t="s">
        <v>6252</v>
      </c>
      <c r="C1161" t="s">
        <v>3356</v>
      </c>
      <c r="D1161" t="s">
        <v>2447</v>
      </c>
      <c r="E1161">
        <v>182</v>
      </c>
      <c r="F1161" t="s">
        <v>6192</v>
      </c>
      <c r="G1161" t="s">
        <v>6193</v>
      </c>
      <c r="H1161" t="s">
        <v>161</v>
      </c>
      <c r="I1161">
        <v>45</v>
      </c>
      <c r="J1161">
        <v>0</v>
      </c>
      <c r="K1161">
        <v>0</v>
      </c>
      <c r="L1161">
        <v>0</v>
      </c>
      <c r="M1161">
        <v>0</v>
      </c>
      <c r="N1161">
        <v>0</v>
      </c>
      <c r="O1161">
        <v>0</v>
      </c>
      <c r="P1161">
        <v>0</v>
      </c>
      <c r="Q1161" t="s">
        <v>6193</v>
      </c>
      <c r="R1161">
        <v>0</v>
      </c>
      <c r="S1161">
        <v>0</v>
      </c>
      <c r="T1161" t="s">
        <v>5755</v>
      </c>
      <c r="U1161" t="s">
        <v>2221</v>
      </c>
      <c r="V1161" t="s">
        <v>2141</v>
      </c>
      <c r="W1161">
        <v>108</v>
      </c>
      <c r="X1161">
        <v>0</v>
      </c>
      <c r="Y1161" t="s">
        <v>5975</v>
      </c>
    </row>
    <row r="1162" spans="1:25">
      <c r="A1162" t="s">
        <v>6253</v>
      </c>
      <c r="B1162" t="s">
        <v>6254</v>
      </c>
      <c r="C1162" t="s">
        <v>6255</v>
      </c>
      <c r="D1162" t="s">
        <v>2457</v>
      </c>
      <c r="E1162">
        <v>218</v>
      </c>
      <c r="F1162" t="s">
        <v>6192</v>
      </c>
      <c r="G1162" t="s">
        <v>6193</v>
      </c>
      <c r="H1162" t="s">
        <v>161</v>
      </c>
      <c r="I1162">
        <v>45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0</v>
      </c>
      <c r="Q1162" t="s">
        <v>6193</v>
      </c>
      <c r="R1162">
        <v>0</v>
      </c>
      <c r="S1162">
        <v>0</v>
      </c>
      <c r="T1162" t="s">
        <v>5755</v>
      </c>
      <c r="U1162" t="s">
        <v>2221</v>
      </c>
      <c r="V1162" t="s">
        <v>2141</v>
      </c>
      <c r="W1162">
        <v>132</v>
      </c>
      <c r="X1162">
        <v>0</v>
      </c>
      <c r="Y1162" t="s">
        <v>5975</v>
      </c>
    </row>
    <row r="1163" spans="1:25">
      <c r="A1163" t="s">
        <v>6256</v>
      </c>
      <c r="B1163" t="s">
        <v>6257</v>
      </c>
      <c r="C1163" t="s">
        <v>2402</v>
      </c>
      <c r="D1163" t="s">
        <v>6258</v>
      </c>
      <c r="E1163">
        <v>68</v>
      </c>
      <c r="F1163" t="s">
        <v>6192</v>
      </c>
      <c r="G1163" t="s">
        <v>6193</v>
      </c>
      <c r="H1163" t="s">
        <v>161</v>
      </c>
      <c r="I1163">
        <v>45</v>
      </c>
      <c r="J1163">
        <v>0</v>
      </c>
      <c r="K1163">
        <v>0</v>
      </c>
      <c r="L1163">
        <v>0</v>
      </c>
      <c r="M1163">
        <v>0</v>
      </c>
      <c r="N1163">
        <v>0</v>
      </c>
      <c r="O1163">
        <v>0</v>
      </c>
      <c r="P1163">
        <v>0</v>
      </c>
      <c r="Q1163" t="s">
        <v>6193</v>
      </c>
      <c r="R1163">
        <v>0</v>
      </c>
      <c r="S1163">
        <v>0</v>
      </c>
      <c r="T1163" t="s">
        <v>5755</v>
      </c>
      <c r="U1163" t="s">
        <v>2221</v>
      </c>
      <c r="V1163" t="s">
        <v>2254</v>
      </c>
      <c r="W1163">
        <v>47</v>
      </c>
      <c r="X1163">
        <v>0</v>
      </c>
      <c r="Y1163" t="s">
        <v>5975</v>
      </c>
    </row>
    <row r="1164" spans="1:25">
      <c r="A1164" t="s">
        <v>6259</v>
      </c>
      <c r="B1164" t="s">
        <v>6260</v>
      </c>
      <c r="C1164" t="s">
        <v>6261</v>
      </c>
      <c r="D1164" t="s">
        <v>2238</v>
      </c>
      <c r="E1164">
        <v>122</v>
      </c>
      <c r="F1164" t="s">
        <v>6192</v>
      </c>
      <c r="G1164" t="s">
        <v>6193</v>
      </c>
      <c r="H1164" t="s">
        <v>161</v>
      </c>
      <c r="I1164">
        <v>45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 t="s">
        <v>6193</v>
      </c>
      <c r="R1164">
        <v>0</v>
      </c>
      <c r="S1164">
        <v>0</v>
      </c>
      <c r="T1164" t="s">
        <v>5755</v>
      </c>
      <c r="U1164" t="s">
        <v>2221</v>
      </c>
      <c r="V1164" t="s">
        <v>2235</v>
      </c>
      <c r="W1164">
        <v>91</v>
      </c>
      <c r="X1164">
        <v>0</v>
      </c>
      <c r="Y1164" t="s">
        <v>5975</v>
      </c>
    </row>
    <row r="1165" spans="1:25">
      <c r="A1165" t="s">
        <v>6262</v>
      </c>
      <c r="B1165" t="s">
        <v>6263</v>
      </c>
      <c r="C1165" t="s">
        <v>6264</v>
      </c>
      <c r="D1165" t="s">
        <v>6265</v>
      </c>
      <c r="E1165">
        <v>126</v>
      </c>
      <c r="F1165" t="s">
        <v>5278</v>
      </c>
      <c r="G1165" t="s">
        <v>5279</v>
      </c>
      <c r="H1165" t="s">
        <v>160</v>
      </c>
      <c r="I1165">
        <v>45</v>
      </c>
      <c r="J1165">
        <v>0</v>
      </c>
      <c r="K1165">
        <v>0</v>
      </c>
      <c r="L1165">
        <v>0</v>
      </c>
      <c r="M1165">
        <v>0</v>
      </c>
      <c r="N1165">
        <v>0</v>
      </c>
      <c r="O1165">
        <v>0</v>
      </c>
      <c r="P1165">
        <v>0</v>
      </c>
      <c r="Q1165" t="s">
        <v>5279</v>
      </c>
      <c r="R1165">
        <v>0</v>
      </c>
      <c r="S1165">
        <v>0</v>
      </c>
      <c r="T1165" t="s">
        <v>5755</v>
      </c>
      <c r="U1165" t="s">
        <v>2221</v>
      </c>
      <c r="V1165" t="s">
        <v>2136</v>
      </c>
      <c r="W1165">
        <v>97</v>
      </c>
      <c r="X1165">
        <v>0</v>
      </c>
      <c r="Y1165" t="s">
        <v>5005</v>
      </c>
    </row>
    <row r="1166" spans="1:25">
      <c r="A1166" t="s">
        <v>6266</v>
      </c>
      <c r="B1166" t="s">
        <v>6267</v>
      </c>
      <c r="C1166" t="s">
        <v>6268</v>
      </c>
      <c r="D1166" t="s">
        <v>2278</v>
      </c>
      <c r="E1166">
        <v>192</v>
      </c>
      <c r="F1166" t="s">
        <v>5278</v>
      </c>
      <c r="G1166" t="s">
        <v>5279</v>
      </c>
      <c r="H1166" t="s">
        <v>160</v>
      </c>
      <c r="I1166">
        <v>45</v>
      </c>
      <c r="J1166">
        <v>0</v>
      </c>
      <c r="K1166">
        <v>0</v>
      </c>
      <c r="L1166">
        <v>0</v>
      </c>
      <c r="M1166">
        <v>0</v>
      </c>
      <c r="N1166">
        <v>0</v>
      </c>
      <c r="O1166">
        <v>0</v>
      </c>
      <c r="P1166">
        <v>0</v>
      </c>
      <c r="Q1166" t="s">
        <v>5279</v>
      </c>
      <c r="R1166">
        <v>0</v>
      </c>
      <c r="S1166">
        <v>0</v>
      </c>
      <c r="T1166" t="s">
        <v>5755</v>
      </c>
      <c r="U1166" t="s">
        <v>2221</v>
      </c>
      <c r="V1166" t="s">
        <v>2235</v>
      </c>
      <c r="W1166">
        <v>138</v>
      </c>
      <c r="X1166">
        <v>0</v>
      </c>
      <c r="Y1166" t="s">
        <v>5005</v>
      </c>
    </row>
    <row r="1167" spans="1:25">
      <c r="A1167" t="s">
        <v>6269</v>
      </c>
      <c r="B1167" t="s">
        <v>6270</v>
      </c>
      <c r="C1167" t="s">
        <v>2318</v>
      </c>
      <c r="D1167" t="s">
        <v>5922</v>
      </c>
      <c r="E1167">
        <v>55</v>
      </c>
      <c r="F1167" t="s">
        <v>5278</v>
      </c>
      <c r="G1167" t="s">
        <v>5279</v>
      </c>
      <c r="H1167" t="s">
        <v>160</v>
      </c>
      <c r="I1167">
        <v>45</v>
      </c>
      <c r="J1167">
        <v>0</v>
      </c>
      <c r="K1167">
        <v>0</v>
      </c>
      <c r="L1167">
        <v>0</v>
      </c>
      <c r="M1167">
        <v>0</v>
      </c>
      <c r="N1167">
        <v>0</v>
      </c>
      <c r="O1167">
        <v>0</v>
      </c>
      <c r="P1167">
        <v>0</v>
      </c>
      <c r="Q1167" t="s">
        <v>5279</v>
      </c>
      <c r="R1167">
        <v>0</v>
      </c>
      <c r="S1167">
        <v>0</v>
      </c>
      <c r="T1167" t="s">
        <v>5755</v>
      </c>
      <c r="U1167" t="s">
        <v>2221</v>
      </c>
      <c r="V1167" t="s">
        <v>2244</v>
      </c>
      <c r="W1167">
        <v>25</v>
      </c>
      <c r="X1167">
        <v>0</v>
      </c>
      <c r="Y1167" t="s">
        <v>5005</v>
      </c>
    </row>
    <row r="1168" spans="1:25">
      <c r="A1168" t="s">
        <v>6271</v>
      </c>
      <c r="B1168" t="s">
        <v>6272</v>
      </c>
      <c r="C1168" t="s">
        <v>6273</v>
      </c>
      <c r="D1168" t="s">
        <v>6274</v>
      </c>
      <c r="E1168">
        <v>108</v>
      </c>
      <c r="F1168" t="s">
        <v>5668</v>
      </c>
      <c r="G1168" t="s">
        <v>5669</v>
      </c>
      <c r="H1168" t="s">
        <v>160</v>
      </c>
      <c r="I1168">
        <v>45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 t="s">
        <v>5669</v>
      </c>
      <c r="R1168">
        <v>0</v>
      </c>
      <c r="S1168">
        <v>0</v>
      </c>
      <c r="T1168" t="s">
        <v>5755</v>
      </c>
      <c r="U1168" t="s">
        <v>2221</v>
      </c>
      <c r="V1168" t="s">
        <v>2303</v>
      </c>
      <c r="W1168">
        <v>97</v>
      </c>
      <c r="X1168">
        <v>0</v>
      </c>
      <c r="Y1168" t="s">
        <v>5005</v>
      </c>
    </row>
    <row r="1169" spans="1:25">
      <c r="A1169" t="s">
        <v>6275</v>
      </c>
      <c r="B1169" t="s">
        <v>6276</v>
      </c>
      <c r="C1169" t="s">
        <v>6277</v>
      </c>
      <c r="D1169" t="s">
        <v>6278</v>
      </c>
      <c r="E1169">
        <v>88</v>
      </c>
      <c r="F1169" t="s">
        <v>5668</v>
      </c>
      <c r="G1169" t="s">
        <v>5669</v>
      </c>
      <c r="H1169" t="s">
        <v>160</v>
      </c>
      <c r="I1169">
        <v>45</v>
      </c>
      <c r="J1169">
        <v>0</v>
      </c>
      <c r="K1169">
        <v>0</v>
      </c>
      <c r="L1169">
        <v>0</v>
      </c>
      <c r="M1169">
        <v>0</v>
      </c>
      <c r="N1169">
        <v>0</v>
      </c>
      <c r="O1169">
        <v>0</v>
      </c>
      <c r="P1169">
        <v>0</v>
      </c>
      <c r="Q1169" t="s">
        <v>5669</v>
      </c>
      <c r="R1169">
        <v>0</v>
      </c>
      <c r="S1169">
        <v>0</v>
      </c>
      <c r="T1169" t="s">
        <v>5755</v>
      </c>
      <c r="U1169" t="s">
        <v>2221</v>
      </c>
      <c r="V1169" t="s">
        <v>2137</v>
      </c>
      <c r="W1169">
        <v>1</v>
      </c>
      <c r="X1169">
        <v>0</v>
      </c>
      <c r="Y1169" t="s">
        <v>5005</v>
      </c>
    </row>
    <row r="1170" spans="1:25">
      <c r="A1170" t="s">
        <v>6279</v>
      </c>
      <c r="B1170" t="s">
        <v>6280</v>
      </c>
      <c r="C1170" t="s">
        <v>6281</v>
      </c>
      <c r="D1170" t="s">
        <v>6282</v>
      </c>
      <c r="E1170">
        <v>80</v>
      </c>
      <c r="F1170" t="s">
        <v>5668</v>
      </c>
      <c r="G1170" t="s">
        <v>5669</v>
      </c>
      <c r="H1170" t="s">
        <v>160</v>
      </c>
      <c r="I1170">
        <v>45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 t="s">
        <v>5669</v>
      </c>
      <c r="R1170">
        <v>0</v>
      </c>
      <c r="S1170">
        <v>0</v>
      </c>
      <c r="T1170" t="s">
        <v>5755</v>
      </c>
      <c r="U1170" t="s">
        <v>2221</v>
      </c>
      <c r="V1170" t="s">
        <v>2137</v>
      </c>
      <c r="W1170">
        <v>49</v>
      </c>
      <c r="X1170">
        <v>0</v>
      </c>
      <c r="Y1170" t="s">
        <v>5005</v>
      </c>
    </row>
    <row r="1171" spans="1:25">
      <c r="A1171" t="s">
        <v>6283</v>
      </c>
      <c r="B1171" t="s">
        <v>6284</v>
      </c>
      <c r="C1171" t="s">
        <v>2317</v>
      </c>
      <c r="D1171" t="s">
        <v>5649</v>
      </c>
      <c r="E1171">
        <v>17</v>
      </c>
      <c r="F1171" t="s">
        <v>5668</v>
      </c>
      <c r="G1171" t="s">
        <v>5669</v>
      </c>
      <c r="H1171" t="s">
        <v>160</v>
      </c>
      <c r="I1171">
        <v>45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 t="s">
        <v>5669</v>
      </c>
      <c r="R1171">
        <v>0</v>
      </c>
      <c r="S1171">
        <v>0</v>
      </c>
      <c r="T1171" t="s">
        <v>5755</v>
      </c>
      <c r="U1171" t="s">
        <v>2221</v>
      </c>
      <c r="V1171" t="s">
        <v>2305</v>
      </c>
      <c r="W1171">
        <v>10</v>
      </c>
      <c r="X1171">
        <v>0</v>
      </c>
      <c r="Y1171" t="s">
        <v>5005</v>
      </c>
    </row>
    <row r="1172" spans="1:25">
      <c r="A1172" t="s">
        <v>6285</v>
      </c>
      <c r="B1172" t="s">
        <v>6286</v>
      </c>
      <c r="C1172" t="s">
        <v>6287</v>
      </c>
      <c r="D1172" t="s">
        <v>6288</v>
      </c>
      <c r="E1172">
        <v>126</v>
      </c>
      <c r="F1172" t="s">
        <v>5668</v>
      </c>
      <c r="G1172" t="s">
        <v>5669</v>
      </c>
      <c r="H1172" t="s">
        <v>160</v>
      </c>
      <c r="I1172">
        <v>45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 t="s">
        <v>5669</v>
      </c>
      <c r="R1172">
        <v>0</v>
      </c>
      <c r="S1172">
        <v>0</v>
      </c>
      <c r="T1172" t="s">
        <v>5755</v>
      </c>
      <c r="U1172" t="s">
        <v>2221</v>
      </c>
      <c r="V1172" t="s">
        <v>2227</v>
      </c>
      <c r="W1172">
        <v>73</v>
      </c>
      <c r="X1172">
        <v>0</v>
      </c>
      <c r="Y1172" t="s">
        <v>5005</v>
      </c>
    </row>
    <row r="1173" spans="1:25">
      <c r="A1173" t="s">
        <v>6289</v>
      </c>
      <c r="B1173" t="s">
        <v>6290</v>
      </c>
      <c r="C1173" t="s">
        <v>2314</v>
      </c>
      <c r="D1173" t="s">
        <v>6291</v>
      </c>
      <c r="E1173">
        <v>34</v>
      </c>
      <c r="F1173" t="s">
        <v>5668</v>
      </c>
      <c r="G1173" t="s">
        <v>5669</v>
      </c>
      <c r="H1173" t="s">
        <v>160</v>
      </c>
      <c r="I1173">
        <v>45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 t="s">
        <v>5669</v>
      </c>
      <c r="R1173">
        <v>0</v>
      </c>
      <c r="S1173">
        <v>0</v>
      </c>
      <c r="T1173" t="s">
        <v>5755</v>
      </c>
      <c r="U1173" t="s">
        <v>2221</v>
      </c>
      <c r="V1173" t="s">
        <v>2310</v>
      </c>
      <c r="W1173">
        <v>20</v>
      </c>
      <c r="X1173">
        <v>0</v>
      </c>
      <c r="Y1173" t="s">
        <v>5005</v>
      </c>
    </row>
    <row r="1174" spans="1:25">
      <c r="A1174" t="s">
        <v>6292</v>
      </c>
      <c r="B1174" t="s">
        <v>6293</v>
      </c>
      <c r="C1174" t="s">
        <v>6294</v>
      </c>
      <c r="D1174" t="s">
        <v>6295</v>
      </c>
      <c r="E1174">
        <v>227</v>
      </c>
      <c r="F1174" t="s">
        <v>5668</v>
      </c>
      <c r="G1174" t="s">
        <v>5669</v>
      </c>
      <c r="H1174" t="s">
        <v>160</v>
      </c>
      <c r="I1174">
        <v>45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0</v>
      </c>
      <c r="Q1174" t="s">
        <v>5669</v>
      </c>
      <c r="R1174">
        <v>0</v>
      </c>
      <c r="S1174">
        <v>0</v>
      </c>
      <c r="T1174" t="s">
        <v>5755</v>
      </c>
      <c r="U1174" t="s">
        <v>2221</v>
      </c>
      <c r="V1174" t="s">
        <v>2137</v>
      </c>
      <c r="W1174">
        <v>139</v>
      </c>
      <c r="X1174">
        <v>0</v>
      </c>
      <c r="Y1174" t="s">
        <v>5005</v>
      </c>
    </row>
    <row r="1175" spans="1:25">
      <c r="A1175" t="s">
        <v>6296</v>
      </c>
      <c r="B1175" t="s">
        <v>6297</v>
      </c>
      <c r="C1175" t="s">
        <v>6298</v>
      </c>
      <c r="D1175" t="s">
        <v>6299</v>
      </c>
      <c r="E1175">
        <v>142</v>
      </c>
      <c r="F1175" t="s">
        <v>5668</v>
      </c>
      <c r="G1175" t="s">
        <v>5669</v>
      </c>
      <c r="H1175" t="s">
        <v>160</v>
      </c>
      <c r="I1175">
        <v>45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 t="s">
        <v>5669</v>
      </c>
      <c r="R1175">
        <v>0</v>
      </c>
      <c r="S1175">
        <v>0</v>
      </c>
      <c r="T1175" t="s">
        <v>5755</v>
      </c>
      <c r="U1175" t="s">
        <v>2221</v>
      </c>
      <c r="V1175" t="s">
        <v>2307</v>
      </c>
      <c r="W1175">
        <v>119</v>
      </c>
      <c r="X1175">
        <v>0</v>
      </c>
      <c r="Y1175" t="s">
        <v>5005</v>
      </c>
    </row>
    <row r="1176" spans="1:25">
      <c r="A1176" t="s">
        <v>6300</v>
      </c>
      <c r="B1176" t="s">
        <v>6301</v>
      </c>
      <c r="C1176" t="s">
        <v>6302</v>
      </c>
      <c r="D1176" t="s">
        <v>6303</v>
      </c>
      <c r="E1176">
        <v>113</v>
      </c>
      <c r="F1176" t="s">
        <v>5668</v>
      </c>
      <c r="G1176" t="s">
        <v>5669</v>
      </c>
      <c r="H1176" t="s">
        <v>160</v>
      </c>
      <c r="I1176">
        <v>45</v>
      </c>
      <c r="J1176">
        <v>0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 t="s">
        <v>5669</v>
      </c>
      <c r="R1176">
        <v>0</v>
      </c>
      <c r="S1176">
        <v>0</v>
      </c>
      <c r="T1176" t="s">
        <v>5755</v>
      </c>
      <c r="U1176" t="s">
        <v>2221</v>
      </c>
      <c r="V1176" t="s">
        <v>2136</v>
      </c>
      <c r="W1176">
        <v>83</v>
      </c>
      <c r="X1176">
        <v>0</v>
      </c>
      <c r="Y1176" t="s">
        <v>5005</v>
      </c>
    </row>
    <row r="1177" spans="1:25">
      <c r="A1177" t="s">
        <v>6304</v>
      </c>
      <c r="B1177" t="s">
        <v>6305</v>
      </c>
      <c r="C1177" t="s">
        <v>5918</v>
      </c>
      <c r="D1177" t="s">
        <v>6306</v>
      </c>
      <c r="E1177">
        <v>125</v>
      </c>
      <c r="F1177" t="s">
        <v>5668</v>
      </c>
      <c r="G1177" t="s">
        <v>5669</v>
      </c>
      <c r="H1177" t="s">
        <v>160</v>
      </c>
      <c r="I1177">
        <v>45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0</v>
      </c>
      <c r="Q1177" t="s">
        <v>5669</v>
      </c>
      <c r="R1177">
        <v>0</v>
      </c>
      <c r="S1177">
        <v>0</v>
      </c>
      <c r="T1177" t="s">
        <v>5755</v>
      </c>
      <c r="U1177" t="s">
        <v>2221</v>
      </c>
      <c r="V1177" t="s">
        <v>2227</v>
      </c>
      <c r="W1177">
        <v>74</v>
      </c>
      <c r="X1177">
        <v>0</v>
      </c>
      <c r="Y1177" t="s">
        <v>5005</v>
      </c>
    </row>
    <row r="1178" spans="1:25">
      <c r="A1178" t="s">
        <v>6307</v>
      </c>
      <c r="B1178" t="s">
        <v>6308</v>
      </c>
      <c r="C1178" t="s">
        <v>2233</v>
      </c>
      <c r="D1178" t="s">
        <v>6309</v>
      </c>
      <c r="E1178">
        <v>45</v>
      </c>
      <c r="F1178" t="s">
        <v>5668</v>
      </c>
      <c r="G1178" t="s">
        <v>5669</v>
      </c>
      <c r="H1178" t="s">
        <v>160</v>
      </c>
      <c r="I1178">
        <v>50</v>
      </c>
      <c r="J1178">
        <v>0</v>
      </c>
      <c r="K1178">
        <v>1</v>
      </c>
      <c r="L1178">
        <v>0</v>
      </c>
      <c r="M1178">
        <v>0</v>
      </c>
      <c r="N1178">
        <v>0</v>
      </c>
      <c r="O1178">
        <v>0</v>
      </c>
      <c r="P1178">
        <v>0</v>
      </c>
      <c r="Q1178" t="s">
        <v>5669</v>
      </c>
      <c r="R1178">
        <v>0</v>
      </c>
      <c r="S1178">
        <v>0</v>
      </c>
      <c r="T1178" t="s">
        <v>5755</v>
      </c>
      <c r="U1178" t="s">
        <v>2221</v>
      </c>
      <c r="V1178" t="s">
        <v>2226</v>
      </c>
      <c r="W1178">
        <v>26</v>
      </c>
      <c r="X1178">
        <v>0</v>
      </c>
      <c r="Y1178" t="s">
        <v>5005</v>
      </c>
    </row>
    <row r="1179" spans="1:25">
      <c r="A1179" t="s">
        <v>6310</v>
      </c>
      <c r="B1179" t="s">
        <v>6311</v>
      </c>
      <c r="C1179" t="s">
        <v>6312</v>
      </c>
      <c r="D1179" t="s">
        <v>6313</v>
      </c>
      <c r="E1179">
        <v>171</v>
      </c>
      <c r="F1179" t="s">
        <v>5668</v>
      </c>
      <c r="G1179" t="s">
        <v>5669</v>
      </c>
      <c r="H1179" t="s">
        <v>160</v>
      </c>
      <c r="I1179">
        <v>45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 t="s">
        <v>5669</v>
      </c>
      <c r="R1179">
        <v>0</v>
      </c>
      <c r="S1179">
        <v>0</v>
      </c>
      <c r="T1179" t="s">
        <v>5755</v>
      </c>
      <c r="U1179" t="s">
        <v>2221</v>
      </c>
      <c r="V1179" t="s">
        <v>2141</v>
      </c>
      <c r="W1179">
        <v>105</v>
      </c>
      <c r="X1179">
        <v>0</v>
      </c>
      <c r="Y1179" t="s">
        <v>5005</v>
      </c>
    </row>
    <row r="1180" spans="1:25">
      <c r="A1180" t="s">
        <v>6314</v>
      </c>
      <c r="B1180" t="s">
        <v>6315</v>
      </c>
      <c r="C1180" t="s">
        <v>6316</v>
      </c>
      <c r="D1180" t="s">
        <v>2337</v>
      </c>
      <c r="E1180">
        <v>187</v>
      </c>
      <c r="F1180" t="s">
        <v>6317</v>
      </c>
      <c r="G1180" t="s">
        <v>6318</v>
      </c>
      <c r="H1180" t="s">
        <v>160</v>
      </c>
      <c r="I1180">
        <v>45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 t="s">
        <v>6318</v>
      </c>
      <c r="R1180">
        <v>0</v>
      </c>
      <c r="S1180">
        <v>0</v>
      </c>
      <c r="T1180" t="s">
        <v>5755</v>
      </c>
      <c r="U1180" t="s">
        <v>2221</v>
      </c>
      <c r="V1180" t="s">
        <v>2235</v>
      </c>
      <c r="W1180">
        <v>133</v>
      </c>
      <c r="X1180">
        <v>0</v>
      </c>
      <c r="Y1180" t="s">
        <v>5005</v>
      </c>
    </row>
    <row r="1181" spans="1:25">
      <c r="A1181" t="s">
        <v>6319</v>
      </c>
      <c r="B1181" t="s">
        <v>6320</v>
      </c>
      <c r="C1181" t="s">
        <v>2160</v>
      </c>
      <c r="D1181" t="s">
        <v>6321</v>
      </c>
      <c r="E1181">
        <v>45</v>
      </c>
      <c r="F1181" t="s">
        <v>5728</v>
      </c>
      <c r="G1181" t="s">
        <v>5729</v>
      </c>
      <c r="H1181" t="s">
        <v>160</v>
      </c>
      <c r="I1181">
        <v>50</v>
      </c>
      <c r="J1181">
        <v>0</v>
      </c>
      <c r="K1181">
        <v>1</v>
      </c>
      <c r="L1181">
        <v>0</v>
      </c>
      <c r="M1181">
        <v>0</v>
      </c>
      <c r="N1181">
        <v>0</v>
      </c>
      <c r="O1181">
        <v>0</v>
      </c>
      <c r="P1181">
        <v>0</v>
      </c>
      <c r="Q1181" t="s">
        <v>5729</v>
      </c>
      <c r="R1181">
        <v>0</v>
      </c>
      <c r="S1181">
        <v>0</v>
      </c>
      <c r="T1181" t="s">
        <v>5755</v>
      </c>
      <c r="U1181" t="s">
        <v>2221</v>
      </c>
      <c r="V1181" t="s">
        <v>2226</v>
      </c>
      <c r="W1181">
        <v>26</v>
      </c>
      <c r="X1181">
        <v>0</v>
      </c>
      <c r="Y1181" t="s">
        <v>5005</v>
      </c>
    </row>
    <row r="1182" spans="1:25">
      <c r="A1182" t="s">
        <v>6322</v>
      </c>
      <c r="B1182" t="s">
        <v>6323</v>
      </c>
      <c r="C1182" t="s">
        <v>3738</v>
      </c>
      <c r="D1182" t="s">
        <v>6324</v>
      </c>
      <c r="E1182">
        <v>0</v>
      </c>
      <c r="F1182" t="s">
        <v>3840</v>
      </c>
      <c r="G1182" t="s">
        <v>3841</v>
      </c>
      <c r="H1182" t="s">
        <v>157</v>
      </c>
      <c r="I1182">
        <v>50</v>
      </c>
      <c r="J1182">
        <v>1</v>
      </c>
      <c r="K1182">
        <v>1</v>
      </c>
      <c r="L1182">
        <v>0</v>
      </c>
      <c r="M1182">
        <v>0</v>
      </c>
      <c r="N1182">
        <v>0</v>
      </c>
      <c r="O1182">
        <v>1</v>
      </c>
      <c r="P1182">
        <v>0</v>
      </c>
      <c r="Q1182" t="s">
        <v>3841</v>
      </c>
      <c r="R1182">
        <v>0</v>
      </c>
      <c r="S1182">
        <v>0</v>
      </c>
      <c r="T1182" t="s">
        <v>6325</v>
      </c>
      <c r="U1182" t="s">
        <v>2221</v>
      </c>
      <c r="V1182" t="s">
        <v>2235</v>
      </c>
      <c r="W1182">
        <v>0</v>
      </c>
      <c r="X1182">
        <v>0</v>
      </c>
      <c r="Y1182" t="s">
        <v>3246</v>
      </c>
    </row>
    <row r="1183" spans="1:25">
      <c r="A1183" t="s">
        <v>6329</v>
      </c>
      <c r="B1183" t="s">
        <v>6330</v>
      </c>
      <c r="C1183" t="s">
        <v>3249</v>
      </c>
      <c r="D1183" t="s">
        <v>2273</v>
      </c>
      <c r="E1183">
        <v>0</v>
      </c>
      <c r="F1183" t="s">
        <v>4021</v>
      </c>
      <c r="G1183" t="s">
        <v>4022</v>
      </c>
      <c r="H1183" t="s">
        <v>156</v>
      </c>
      <c r="I1183">
        <v>50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0</v>
      </c>
      <c r="Q1183" t="s">
        <v>4022</v>
      </c>
      <c r="R1183">
        <v>0</v>
      </c>
      <c r="S1183">
        <v>0</v>
      </c>
      <c r="T1183" t="s">
        <v>6124</v>
      </c>
      <c r="U1183" t="s">
        <v>2221</v>
      </c>
      <c r="V1183" t="s">
        <v>2235</v>
      </c>
      <c r="W1183">
        <v>1</v>
      </c>
      <c r="X1183">
        <v>0</v>
      </c>
      <c r="Y1183" t="s">
        <v>2920</v>
      </c>
    </row>
    <row r="1184" spans="1:25">
      <c r="A1184" t="s">
        <v>6331</v>
      </c>
      <c r="B1184" t="s">
        <v>6332</v>
      </c>
      <c r="C1184" t="s">
        <v>2319</v>
      </c>
      <c r="D1184" t="s">
        <v>6333</v>
      </c>
      <c r="E1184">
        <v>110</v>
      </c>
      <c r="F1184" t="s">
        <v>5823</v>
      </c>
      <c r="G1184" t="s">
        <v>5824</v>
      </c>
      <c r="H1184" t="s">
        <v>160</v>
      </c>
      <c r="I1184">
        <v>30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0</v>
      </c>
      <c r="P1184">
        <v>0</v>
      </c>
      <c r="Q1184" t="s">
        <v>5824</v>
      </c>
      <c r="R1184">
        <v>0</v>
      </c>
      <c r="S1184">
        <v>0</v>
      </c>
      <c r="T1184" t="s">
        <v>6334</v>
      </c>
      <c r="U1184" t="s">
        <v>2221</v>
      </c>
      <c r="V1184" t="s">
        <v>2244</v>
      </c>
      <c r="W1184">
        <v>50</v>
      </c>
      <c r="X1184">
        <v>0</v>
      </c>
      <c r="Y1184" t="s">
        <v>5005</v>
      </c>
    </row>
    <row r="1185" spans="1:25">
      <c r="A1185" t="s">
        <v>6335</v>
      </c>
      <c r="B1185" t="s">
        <v>6336</v>
      </c>
      <c r="C1185" t="s">
        <v>2155</v>
      </c>
      <c r="D1185" t="s">
        <v>6337</v>
      </c>
      <c r="E1185">
        <v>184</v>
      </c>
      <c r="F1185" t="s">
        <v>5823</v>
      </c>
      <c r="G1185" t="s">
        <v>5824</v>
      </c>
      <c r="H1185" t="s">
        <v>160</v>
      </c>
      <c r="I1185">
        <v>30</v>
      </c>
      <c r="J1185">
        <v>0</v>
      </c>
      <c r="K1185">
        <v>0</v>
      </c>
      <c r="L1185">
        <v>0</v>
      </c>
      <c r="M1185">
        <v>0</v>
      </c>
      <c r="N1185">
        <v>0</v>
      </c>
      <c r="O1185">
        <v>0</v>
      </c>
      <c r="P1185">
        <v>0</v>
      </c>
      <c r="Q1185" t="s">
        <v>5824</v>
      </c>
      <c r="R1185">
        <v>0</v>
      </c>
      <c r="S1185">
        <v>0</v>
      </c>
      <c r="T1185" t="s">
        <v>6334</v>
      </c>
      <c r="U1185" t="s">
        <v>2221</v>
      </c>
      <c r="V1185" t="s">
        <v>2141</v>
      </c>
      <c r="W1185">
        <v>117</v>
      </c>
      <c r="X1185">
        <v>0</v>
      </c>
      <c r="Y1185" t="s">
        <v>5005</v>
      </c>
    </row>
    <row r="1186" spans="1:25">
      <c r="A1186" t="s">
        <v>6338</v>
      </c>
      <c r="B1186" t="s">
        <v>6339</v>
      </c>
      <c r="C1186" t="s">
        <v>6340</v>
      </c>
      <c r="D1186" t="s">
        <v>6341</v>
      </c>
      <c r="E1186">
        <v>95</v>
      </c>
      <c r="F1186" t="s">
        <v>5823</v>
      </c>
      <c r="G1186" t="s">
        <v>5824</v>
      </c>
      <c r="H1186" t="s">
        <v>160</v>
      </c>
      <c r="I1186">
        <v>30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 t="s">
        <v>5824</v>
      </c>
      <c r="R1186">
        <v>0</v>
      </c>
      <c r="S1186">
        <v>0</v>
      </c>
      <c r="T1186" t="s">
        <v>6334</v>
      </c>
      <c r="U1186" t="s">
        <v>2221</v>
      </c>
      <c r="V1186" t="s">
        <v>2141</v>
      </c>
      <c r="W1186">
        <v>66</v>
      </c>
      <c r="X1186">
        <v>0</v>
      </c>
      <c r="Y1186" t="s">
        <v>5005</v>
      </c>
    </row>
    <row r="1187" spans="1:25">
      <c r="A1187" t="s">
        <v>6342</v>
      </c>
      <c r="B1187" t="s">
        <v>6343</v>
      </c>
      <c r="C1187" t="s">
        <v>6147</v>
      </c>
      <c r="D1187" t="s">
        <v>6344</v>
      </c>
      <c r="E1187">
        <v>166</v>
      </c>
      <c r="F1187" t="s">
        <v>5823</v>
      </c>
      <c r="G1187" t="s">
        <v>5824</v>
      </c>
      <c r="H1187" t="s">
        <v>160</v>
      </c>
      <c r="I1187">
        <v>30</v>
      </c>
      <c r="J1187">
        <v>0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 t="s">
        <v>5824</v>
      </c>
      <c r="R1187">
        <v>0</v>
      </c>
      <c r="S1187">
        <v>0</v>
      </c>
      <c r="T1187" t="s">
        <v>6334</v>
      </c>
      <c r="U1187" t="s">
        <v>2221</v>
      </c>
      <c r="V1187" t="s">
        <v>2141</v>
      </c>
      <c r="W1187">
        <v>105</v>
      </c>
      <c r="X1187">
        <v>0</v>
      </c>
      <c r="Y1187" t="s">
        <v>5005</v>
      </c>
    </row>
    <row r="1188" spans="1:25">
      <c r="A1188" t="s">
        <v>6345</v>
      </c>
      <c r="B1188" t="s">
        <v>6346</v>
      </c>
      <c r="C1188" t="s">
        <v>2317</v>
      </c>
      <c r="D1188" t="s">
        <v>2458</v>
      </c>
      <c r="E1188">
        <v>17</v>
      </c>
      <c r="F1188" t="s">
        <v>5823</v>
      </c>
      <c r="G1188" t="s">
        <v>5824</v>
      </c>
      <c r="H1188" t="s">
        <v>160</v>
      </c>
      <c r="I1188">
        <v>30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 t="s">
        <v>5824</v>
      </c>
      <c r="R1188">
        <v>0</v>
      </c>
      <c r="S1188">
        <v>0</v>
      </c>
      <c r="T1188" t="s">
        <v>6334</v>
      </c>
      <c r="U1188" t="s">
        <v>2221</v>
      </c>
      <c r="V1188" t="s">
        <v>2305</v>
      </c>
      <c r="W1188">
        <v>10</v>
      </c>
      <c r="X1188">
        <v>0</v>
      </c>
      <c r="Y1188" t="s">
        <v>5005</v>
      </c>
    </row>
    <row r="1189" spans="1:25">
      <c r="A1189" t="s">
        <v>6347</v>
      </c>
      <c r="B1189" t="s">
        <v>6348</v>
      </c>
      <c r="C1189" t="s">
        <v>6349</v>
      </c>
      <c r="D1189" t="s">
        <v>2458</v>
      </c>
      <c r="E1189">
        <v>31</v>
      </c>
      <c r="F1189" t="s">
        <v>5823</v>
      </c>
      <c r="G1189" t="s">
        <v>5824</v>
      </c>
      <c r="H1189" t="s">
        <v>160</v>
      </c>
      <c r="I1189">
        <v>30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0</v>
      </c>
      <c r="Q1189" t="s">
        <v>5824</v>
      </c>
      <c r="R1189">
        <v>0</v>
      </c>
      <c r="S1189">
        <v>0</v>
      </c>
      <c r="T1189" t="s">
        <v>6334</v>
      </c>
      <c r="U1189" t="s">
        <v>2221</v>
      </c>
      <c r="V1189" t="s">
        <v>2140</v>
      </c>
      <c r="W1189">
        <v>16</v>
      </c>
      <c r="X1189">
        <v>0</v>
      </c>
      <c r="Y1189" t="s">
        <v>5005</v>
      </c>
    </row>
    <row r="1190" spans="1:25">
      <c r="A1190" t="s">
        <v>6350</v>
      </c>
      <c r="B1190" t="s">
        <v>6351</v>
      </c>
      <c r="C1190" t="s">
        <v>2232</v>
      </c>
      <c r="D1190" t="s">
        <v>6352</v>
      </c>
      <c r="E1190">
        <v>91</v>
      </c>
      <c r="F1190" t="s">
        <v>5823</v>
      </c>
      <c r="G1190" t="s">
        <v>5824</v>
      </c>
      <c r="H1190" t="s">
        <v>160</v>
      </c>
      <c r="I1190">
        <v>30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0</v>
      </c>
      <c r="Q1190" t="s">
        <v>5824</v>
      </c>
      <c r="R1190">
        <v>0</v>
      </c>
      <c r="S1190">
        <v>0</v>
      </c>
      <c r="T1190" t="s">
        <v>6334</v>
      </c>
      <c r="U1190" t="s">
        <v>2221</v>
      </c>
      <c r="V1190" t="s">
        <v>2141</v>
      </c>
      <c r="W1190">
        <v>65</v>
      </c>
      <c r="X1190">
        <v>0</v>
      </c>
      <c r="Y1190" t="s">
        <v>5005</v>
      </c>
    </row>
    <row r="1191" spans="1:25">
      <c r="A1191" t="s">
        <v>6353</v>
      </c>
      <c r="B1191" t="s">
        <v>6354</v>
      </c>
      <c r="C1191" t="s">
        <v>6355</v>
      </c>
      <c r="D1191" t="s">
        <v>6356</v>
      </c>
      <c r="E1191">
        <v>150</v>
      </c>
      <c r="F1191" t="s">
        <v>5823</v>
      </c>
      <c r="G1191" t="s">
        <v>5824</v>
      </c>
      <c r="H1191" t="s">
        <v>160</v>
      </c>
      <c r="I1191">
        <v>30</v>
      </c>
      <c r="J1191">
        <v>0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  <c r="Q1191" t="s">
        <v>5824</v>
      </c>
      <c r="R1191">
        <v>0</v>
      </c>
      <c r="S1191">
        <v>0</v>
      </c>
      <c r="T1191" t="s">
        <v>6334</v>
      </c>
      <c r="U1191" t="s">
        <v>2221</v>
      </c>
      <c r="V1191" t="s">
        <v>2141</v>
      </c>
      <c r="W1191">
        <v>94</v>
      </c>
      <c r="X1191">
        <v>0</v>
      </c>
      <c r="Y1191" t="s">
        <v>5005</v>
      </c>
    </row>
    <row r="1192" spans="1:25">
      <c r="A1192" t="s">
        <v>6357</v>
      </c>
      <c r="B1192" t="s">
        <v>6358</v>
      </c>
      <c r="C1192" t="s">
        <v>2359</v>
      </c>
      <c r="D1192" t="s">
        <v>6359</v>
      </c>
      <c r="E1192">
        <v>104</v>
      </c>
      <c r="F1192" t="s">
        <v>5823</v>
      </c>
      <c r="G1192" t="s">
        <v>5824</v>
      </c>
      <c r="H1192" t="s">
        <v>160</v>
      </c>
      <c r="I1192">
        <v>30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0</v>
      </c>
      <c r="Q1192" t="s">
        <v>5824</v>
      </c>
      <c r="R1192">
        <v>0</v>
      </c>
      <c r="S1192">
        <v>0</v>
      </c>
      <c r="T1192" t="s">
        <v>6334</v>
      </c>
      <c r="U1192" t="s">
        <v>2221</v>
      </c>
      <c r="V1192" t="s">
        <v>2141</v>
      </c>
      <c r="W1192">
        <v>75</v>
      </c>
      <c r="X1192">
        <v>0</v>
      </c>
      <c r="Y1192" t="s">
        <v>5005</v>
      </c>
    </row>
    <row r="1193" spans="1:25">
      <c r="A1193" t="s">
        <v>6360</v>
      </c>
      <c r="B1193" t="s">
        <v>6361</v>
      </c>
      <c r="C1193" t="s">
        <v>2317</v>
      </c>
      <c r="D1193" t="s">
        <v>6362</v>
      </c>
      <c r="E1193">
        <v>17</v>
      </c>
      <c r="F1193" t="s">
        <v>5823</v>
      </c>
      <c r="G1193" t="s">
        <v>5824</v>
      </c>
      <c r="H1193" t="s">
        <v>160</v>
      </c>
      <c r="I1193">
        <v>30</v>
      </c>
      <c r="J1193">
        <v>0</v>
      </c>
      <c r="K1193">
        <v>0</v>
      </c>
      <c r="L1193">
        <v>0</v>
      </c>
      <c r="M1193">
        <v>0</v>
      </c>
      <c r="N1193">
        <v>0</v>
      </c>
      <c r="O1193">
        <v>0</v>
      </c>
      <c r="P1193">
        <v>0</v>
      </c>
      <c r="Q1193" t="s">
        <v>5824</v>
      </c>
      <c r="R1193">
        <v>0</v>
      </c>
      <c r="S1193">
        <v>0</v>
      </c>
      <c r="T1193" t="s">
        <v>6334</v>
      </c>
      <c r="U1193" t="s">
        <v>2221</v>
      </c>
      <c r="V1193" t="s">
        <v>2305</v>
      </c>
      <c r="W1193">
        <v>10</v>
      </c>
      <c r="X1193">
        <v>0</v>
      </c>
      <c r="Y1193" t="s">
        <v>5005</v>
      </c>
    </row>
    <row r="1194" spans="1:25">
      <c r="A1194" t="s">
        <v>6363</v>
      </c>
      <c r="B1194" t="s">
        <v>6364</v>
      </c>
      <c r="C1194" t="s">
        <v>2156</v>
      </c>
      <c r="D1194" t="s">
        <v>6362</v>
      </c>
      <c r="E1194">
        <v>29</v>
      </c>
      <c r="F1194" t="s">
        <v>5823</v>
      </c>
      <c r="G1194" t="s">
        <v>5824</v>
      </c>
      <c r="H1194" t="s">
        <v>160</v>
      </c>
      <c r="I1194">
        <v>30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0</v>
      </c>
      <c r="Q1194" t="s">
        <v>5824</v>
      </c>
      <c r="R1194">
        <v>0</v>
      </c>
      <c r="S1194">
        <v>0</v>
      </c>
      <c r="T1194" t="s">
        <v>6334</v>
      </c>
      <c r="U1194" t="s">
        <v>2221</v>
      </c>
      <c r="V1194" t="s">
        <v>2140</v>
      </c>
      <c r="W1194">
        <v>16</v>
      </c>
      <c r="X1194">
        <v>0</v>
      </c>
      <c r="Y1194" t="s">
        <v>5005</v>
      </c>
    </row>
    <row r="1195" spans="1:25">
      <c r="A1195" t="s">
        <v>6365</v>
      </c>
      <c r="B1195" t="s">
        <v>6366</v>
      </c>
      <c r="C1195" t="s">
        <v>6367</v>
      </c>
      <c r="D1195" t="s">
        <v>6368</v>
      </c>
      <c r="E1195">
        <v>162</v>
      </c>
      <c r="F1195" t="s">
        <v>5823</v>
      </c>
      <c r="G1195" t="s">
        <v>5824</v>
      </c>
      <c r="H1195" t="s">
        <v>160</v>
      </c>
      <c r="I1195">
        <v>30</v>
      </c>
      <c r="J1195">
        <v>0</v>
      </c>
      <c r="K1195">
        <v>0</v>
      </c>
      <c r="L1195">
        <v>0</v>
      </c>
      <c r="M1195">
        <v>0</v>
      </c>
      <c r="N1195">
        <v>0</v>
      </c>
      <c r="O1195">
        <v>0</v>
      </c>
      <c r="P1195">
        <v>0</v>
      </c>
      <c r="Q1195" t="s">
        <v>5824</v>
      </c>
      <c r="R1195">
        <v>0</v>
      </c>
      <c r="S1195">
        <v>0</v>
      </c>
      <c r="T1195" t="s">
        <v>6334</v>
      </c>
      <c r="U1195" t="s">
        <v>2221</v>
      </c>
      <c r="V1195" t="s">
        <v>2235</v>
      </c>
      <c r="W1195">
        <v>115</v>
      </c>
      <c r="X1195">
        <v>0</v>
      </c>
      <c r="Y1195" t="s">
        <v>5005</v>
      </c>
    </row>
    <row r="1196" spans="1:25">
      <c r="A1196" t="s">
        <v>6369</v>
      </c>
      <c r="B1196" t="s">
        <v>6370</v>
      </c>
      <c r="C1196" t="s">
        <v>6371</v>
      </c>
      <c r="D1196" t="s">
        <v>2644</v>
      </c>
      <c r="E1196">
        <v>138</v>
      </c>
      <c r="F1196" t="s">
        <v>5823</v>
      </c>
      <c r="G1196" t="s">
        <v>5824</v>
      </c>
      <c r="H1196" t="s">
        <v>160</v>
      </c>
      <c r="I1196">
        <v>30</v>
      </c>
      <c r="J1196">
        <v>0</v>
      </c>
      <c r="K1196">
        <v>0</v>
      </c>
      <c r="L1196">
        <v>0</v>
      </c>
      <c r="M1196">
        <v>0</v>
      </c>
      <c r="N1196">
        <v>0</v>
      </c>
      <c r="O1196">
        <v>0</v>
      </c>
      <c r="P1196">
        <v>0</v>
      </c>
      <c r="Q1196" t="s">
        <v>5824</v>
      </c>
      <c r="R1196">
        <v>0</v>
      </c>
      <c r="S1196">
        <v>0</v>
      </c>
      <c r="T1196" t="s">
        <v>6334</v>
      </c>
      <c r="U1196" t="s">
        <v>2221</v>
      </c>
      <c r="V1196" t="s">
        <v>2235</v>
      </c>
      <c r="W1196">
        <v>102</v>
      </c>
      <c r="X1196">
        <v>0</v>
      </c>
      <c r="Y1196" t="s">
        <v>5005</v>
      </c>
    </row>
    <row r="1197" spans="1:25">
      <c r="A1197" t="s">
        <v>6372</v>
      </c>
      <c r="B1197" t="s">
        <v>6373</v>
      </c>
      <c r="C1197" t="s">
        <v>6374</v>
      </c>
      <c r="D1197" t="s">
        <v>2412</v>
      </c>
      <c r="E1197">
        <v>251</v>
      </c>
      <c r="F1197" t="s">
        <v>5823</v>
      </c>
      <c r="G1197" t="s">
        <v>5824</v>
      </c>
      <c r="H1197" t="s">
        <v>160</v>
      </c>
      <c r="I1197">
        <v>30</v>
      </c>
      <c r="J1197">
        <v>0</v>
      </c>
      <c r="K1197">
        <v>0</v>
      </c>
      <c r="L1197">
        <v>0</v>
      </c>
      <c r="M1197">
        <v>0</v>
      </c>
      <c r="N1197">
        <v>0</v>
      </c>
      <c r="O1197">
        <v>0</v>
      </c>
      <c r="P1197">
        <v>0</v>
      </c>
      <c r="Q1197" t="s">
        <v>5824</v>
      </c>
      <c r="R1197">
        <v>0</v>
      </c>
      <c r="S1197">
        <v>0</v>
      </c>
      <c r="T1197" t="s">
        <v>6334</v>
      </c>
      <c r="U1197" t="s">
        <v>2221</v>
      </c>
      <c r="V1197" t="s">
        <v>2235</v>
      </c>
      <c r="W1197">
        <v>177</v>
      </c>
      <c r="X1197">
        <v>0</v>
      </c>
      <c r="Y1197" t="s">
        <v>5005</v>
      </c>
    </row>
    <row r="1198" spans="1:25">
      <c r="A1198" t="s">
        <v>6375</v>
      </c>
      <c r="B1198" t="s">
        <v>6376</v>
      </c>
      <c r="C1198" t="s">
        <v>2330</v>
      </c>
      <c r="D1198" t="s">
        <v>2464</v>
      </c>
      <c r="E1198">
        <v>19</v>
      </c>
      <c r="F1198" t="s">
        <v>5823</v>
      </c>
      <c r="G1198" t="s">
        <v>5824</v>
      </c>
      <c r="H1198" t="s">
        <v>160</v>
      </c>
      <c r="I1198">
        <v>30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 t="s">
        <v>5824</v>
      </c>
      <c r="R1198">
        <v>0</v>
      </c>
      <c r="S1198">
        <v>0</v>
      </c>
      <c r="T1198" t="s">
        <v>6334</v>
      </c>
      <c r="U1198" t="s">
        <v>2221</v>
      </c>
      <c r="V1198" t="s">
        <v>2305</v>
      </c>
      <c r="W1198">
        <v>14</v>
      </c>
      <c r="X1198">
        <v>0</v>
      </c>
      <c r="Y1198" t="s">
        <v>5005</v>
      </c>
    </row>
    <row r="1199" spans="1:25">
      <c r="A1199" t="s">
        <v>6377</v>
      </c>
      <c r="B1199" t="s">
        <v>6378</v>
      </c>
      <c r="C1199" t="s">
        <v>2400</v>
      </c>
      <c r="D1199" t="s">
        <v>6379</v>
      </c>
      <c r="E1199">
        <v>43</v>
      </c>
      <c r="F1199" t="s">
        <v>5823</v>
      </c>
      <c r="G1199" t="s">
        <v>5824</v>
      </c>
      <c r="H1199" t="s">
        <v>160</v>
      </c>
      <c r="I1199">
        <v>30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 t="s">
        <v>5824</v>
      </c>
      <c r="R1199">
        <v>0</v>
      </c>
      <c r="S1199">
        <v>0</v>
      </c>
      <c r="T1199" t="s">
        <v>6334</v>
      </c>
      <c r="U1199" t="s">
        <v>2221</v>
      </c>
      <c r="V1199" t="s">
        <v>2370</v>
      </c>
      <c r="W1199">
        <v>32</v>
      </c>
      <c r="X1199">
        <v>0</v>
      </c>
      <c r="Y1199" t="s">
        <v>5005</v>
      </c>
    </row>
    <row r="1200" spans="1:25">
      <c r="A1200" t="s">
        <v>6380</v>
      </c>
      <c r="B1200" t="s">
        <v>6381</v>
      </c>
      <c r="C1200" t="s">
        <v>6382</v>
      </c>
      <c r="D1200" t="s">
        <v>6383</v>
      </c>
      <c r="E1200">
        <v>204</v>
      </c>
      <c r="F1200" t="s">
        <v>5823</v>
      </c>
      <c r="G1200" t="s">
        <v>5824</v>
      </c>
      <c r="H1200" t="s">
        <v>160</v>
      </c>
      <c r="I1200">
        <v>30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0</v>
      </c>
      <c r="Q1200" t="s">
        <v>5824</v>
      </c>
      <c r="R1200">
        <v>0</v>
      </c>
      <c r="S1200">
        <v>0</v>
      </c>
      <c r="T1200" t="s">
        <v>6334</v>
      </c>
      <c r="U1200" t="s">
        <v>2221</v>
      </c>
      <c r="V1200" t="s">
        <v>2235</v>
      </c>
      <c r="W1200">
        <v>137</v>
      </c>
      <c r="X1200">
        <v>0</v>
      </c>
      <c r="Y1200" t="s">
        <v>5005</v>
      </c>
    </row>
    <row r="1201" spans="1:25">
      <c r="A1201" t="s">
        <v>6384</v>
      </c>
      <c r="B1201" t="s">
        <v>6385</v>
      </c>
      <c r="C1201" t="s">
        <v>6386</v>
      </c>
      <c r="D1201" t="s">
        <v>6387</v>
      </c>
      <c r="E1201">
        <v>129</v>
      </c>
      <c r="F1201" t="s">
        <v>5823</v>
      </c>
      <c r="G1201" t="s">
        <v>5824</v>
      </c>
      <c r="H1201" t="s">
        <v>160</v>
      </c>
      <c r="I1201">
        <v>30</v>
      </c>
      <c r="J1201">
        <v>0</v>
      </c>
      <c r="K1201">
        <v>0</v>
      </c>
      <c r="L1201">
        <v>0</v>
      </c>
      <c r="M1201">
        <v>0</v>
      </c>
      <c r="N1201">
        <v>0</v>
      </c>
      <c r="O1201">
        <v>0</v>
      </c>
      <c r="P1201">
        <v>0</v>
      </c>
      <c r="Q1201" t="s">
        <v>5824</v>
      </c>
      <c r="R1201">
        <v>0</v>
      </c>
      <c r="S1201">
        <v>0</v>
      </c>
      <c r="T1201" t="s">
        <v>6334</v>
      </c>
      <c r="U1201" t="s">
        <v>2221</v>
      </c>
      <c r="V1201" t="s">
        <v>2303</v>
      </c>
      <c r="W1201">
        <v>105</v>
      </c>
      <c r="X1201">
        <v>0</v>
      </c>
      <c r="Y1201" t="s">
        <v>5005</v>
      </c>
    </row>
    <row r="1202" spans="1:25">
      <c r="A1202" t="s">
        <v>6388</v>
      </c>
      <c r="B1202" t="s">
        <v>6389</v>
      </c>
      <c r="C1202" t="s">
        <v>6390</v>
      </c>
      <c r="D1202" t="s">
        <v>6359</v>
      </c>
      <c r="E1202">
        <v>179</v>
      </c>
      <c r="F1202" t="s">
        <v>5823</v>
      </c>
      <c r="G1202" t="s">
        <v>5824</v>
      </c>
      <c r="H1202" t="s">
        <v>160</v>
      </c>
      <c r="I1202">
        <v>30</v>
      </c>
      <c r="J1202">
        <v>0</v>
      </c>
      <c r="K1202">
        <v>0</v>
      </c>
      <c r="L1202">
        <v>0</v>
      </c>
      <c r="M1202">
        <v>0</v>
      </c>
      <c r="N1202">
        <v>0</v>
      </c>
      <c r="O1202">
        <v>0</v>
      </c>
      <c r="P1202">
        <v>0</v>
      </c>
      <c r="Q1202" t="s">
        <v>5824</v>
      </c>
      <c r="R1202">
        <v>0</v>
      </c>
      <c r="S1202">
        <v>0</v>
      </c>
      <c r="T1202" t="s">
        <v>6334</v>
      </c>
      <c r="U1202" t="s">
        <v>2221</v>
      </c>
      <c r="V1202" t="s">
        <v>2141</v>
      </c>
      <c r="W1202">
        <v>120</v>
      </c>
      <c r="X1202">
        <v>0</v>
      </c>
      <c r="Y1202" t="s">
        <v>5005</v>
      </c>
    </row>
    <row r="1203" spans="1:25">
      <c r="A1203" t="s">
        <v>6391</v>
      </c>
      <c r="B1203" t="s">
        <v>6392</v>
      </c>
      <c r="C1203" t="s">
        <v>2156</v>
      </c>
      <c r="D1203" t="s">
        <v>2464</v>
      </c>
      <c r="E1203">
        <v>29</v>
      </c>
      <c r="F1203" t="s">
        <v>5823</v>
      </c>
      <c r="G1203" t="s">
        <v>5824</v>
      </c>
      <c r="H1203" t="s">
        <v>160</v>
      </c>
      <c r="I1203">
        <v>30</v>
      </c>
      <c r="J1203">
        <v>0</v>
      </c>
      <c r="K1203">
        <v>0</v>
      </c>
      <c r="L1203">
        <v>0</v>
      </c>
      <c r="M1203">
        <v>0</v>
      </c>
      <c r="N1203">
        <v>0</v>
      </c>
      <c r="O1203">
        <v>0</v>
      </c>
      <c r="P1203">
        <v>0</v>
      </c>
      <c r="Q1203" t="s">
        <v>5824</v>
      </c>
      <c r="R1203">
        <v>0</v>
      </c>
      <c r="S1203">
        <v>0</v>
      </c>
      <c r="T1203" t="s">
        <v>6334</v>
      </c>
      <c r="U1203" t="s">
        <v>2221</v>
      </c>
      <c r="V1203" t="s">
        <v>2140</v>
      </c>
      <c r="W1203">
        <v>16</v>
      </c>
      <c r="X1203">
        <v>0</v>
      </c>
      <c r="Y1203" t="s">
        <v>5005</v>
      </c>
    </row>
    <row r="1204" spans="1:25">
      <c r="A1204" t="s">
        <v>6393</v>
      </c>
      <c r="B1204" t="s">
        <v>6394</v>
      </c>
      <c r="C1204" t="s">
        <v>6395</v>
      </c>
      <c r="D1204" t="s">
        <v>6396</v>
      </c>
      <c r="E1204">
        <v>167</v>
      </c>
      <c r="F1204" t="s">
        <v>6192</v>
      </c>
      <c r="G1204" t="s">
        <v>6193</v>
      </c>
      <c r="H1204" t="s">
        <v>161</v>
      </c>
      <c r="I1204">
        <v>30</v>
      </c>
      <c r="J1204">
        <v>0</v>
      </c>
      <c r="K1204">
        <v>0</v>
      </c>
      <c r="L1204">
        <v>0</v>
      </c>
      <c r="M1204">
        <v>0</v>
      </c>
      <c r="N1204">
        <v>0</v>
      </c>
      <c r="O1204">
        <v>0</v>
      </c>
      <c r="P1204">
        <v>0</v>
      </c>
      <c r="Q1204" t="s">
        <v>6193</v>
      </c>
      <c r="R1204">
        <v>0</v>
      </c>
      <c r="S1204">
        <v>0</v>
      </c>
      <c r="T1204" t="s">
        <v>5755</v>
      </c>
      <c r="U1204" t="s">
        <v>2221</v>
      </c>
      <c r="V1204" t="s">
        <v>2235</v>
      </c>
      <c r="W1204">
        <v>109</v>
      </c>
      <c r="X1204">
        <v>0</v>
      </c>
      <c r="Y1204" t="s">
        <v>5975</v>
      </c>
    </row>
    <row r="1205" spans="1:25">
      <c r="A1205" t="s">
        <v>6397</v>
      </c>
      <c r="B1205" t="s">
        <v>6398</v>
      </c>
      <c r="C1205" t="s">
        <v>3614</v>
      </c>
      <c r="D1205" t="s">
        <v>6399</v>
      </c>
      <c r="E1205">
        <v>160</v>
      </c>
      <c r="F1205" t="s">
        <v>6192</v>
      </c>
      <c r="G1205" t="s">
        <v>6193</v>
      </c>
      <c r="H1205" t="s">
        <v>161</v>
      </c>
      <c r="I1205">
        <v>30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0</v>
      </c>
      <c r="Q1205" t="s">
        <v>6193</v>
      </c>
      <c r="R1205">
        <v>0</v>
      </c>
      <c r="S1205">
        <v>0</v>
      </c>
      <c r="T1205" t="s">
        <v>5755</v>
      </c>
      <c r="U1205" t="s">
        <v>2224</v>
      </c>
      <c r="V1205" t="s">
        <v>2137</v>
      </c>
      <c r="W1205">
        <v>83</v>
      </c>
      <c r="X1205">
        <v>0</v>
      </c>
      <c r="Y1205" t="s">
        <v>5975</v>
      </c>
    </row>
    <row r="1206" spans="1:25">
      <c r="A1206" t="s">
        <v>6400</v>
      </c>
      <c r="B1206" t="s">
        <v>6401</v>
      </c>
      <c r="C1206" t="s">
        <v>6402</v>
      </c>
      <c r="D1206" t="s">
        <v>6403</v>
      </c>
      <c r="E1206">
        <v>126</v>
      </c>
      <c r="F1206" t="s">
        <v>6192</v>
      </c>
      <c r="G1206" t="s">
        <v>6193</v>
      </c>
      <c r="H1206" t="s">
        <v>161</v>
      </c>
      <c r="I1206">
        <v>30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 t="s">
        <v>6193</v>
      </c>
      <c r="R1206">
        <v>0</v>
      </c>
      <c r="S1206">
        <v>0</v>
      </c>
      <c r="T1206" t="s">
        <v>5755</v>
      </c>
      <c r="U1206" t="s">
        <v>2221</v>
      </c>
      <c r="V1206" t="s">
        <v>2235</v>
      </c>
      <c r="W1206">
        <v>93</v>
      </c>
      <c r="X1206">
        <v>0</v>
      </c>
      <c r="Y1206" t="s">
        <v>5975</v>
      </c>
    </row>
    <row r="1207" spans="1:25">
      <c r="A1207" t="s">
        <v>6404</v>
      </c>
      <c r="B1207" t="s">
        <v>6405</v>
      </c>
      <c r="C1207" t="s">
        <v>6406</v>
      </c>
      <c r="D1207" t="s">
        <v>2332</v>
      </c>
      <c r="E1207">
        <v>96</v>
      </c>
      <c r="F1207" t="s">
        <v>6192</v>
      </c>
      <c r="G1207" t="s">
        <v>6193</v>
      </c>
      <c r="H1207" t="s">
        <v>161</v>
      </c>
      <c r="I1207">
        <v>30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 t="s">
        <v>6193</v>
      </c>
      <c r="R1207">
        <v>0</v>
      </c>
      <c r="S1207">
        <v>0</v>
      </c>
      <c r="T1207" t="s">
        <v>5755</v>
      </c>
      <c r="U1207" t="s">
        <v>2221</v>
      </c>
      <c r="V1207" t="s">
        <v>2307</v>
      </c>
      <c r="W1207">
        <v>80</v>
      </c>
      <c r="X1207">
        <v>0</v>
      </c>
      <c r="Y1207" t="s">
        <v>5975</v>
      </c>
    </row>
    <row r="1208" spans="1:25">
      <c r="A1208" t="s">
        <v>6407</v>
      </c>
      <c r="B1208" t="s">
        <v>6408</v>
      </c>
      <c r="C1208" t="s">
        <v>2400</v>
      </c>
      <c r="D1208" t="s">
        <v>2354</v>
      </c>
      <c r="E1208">
        <v>43</v>
      </c>
      <c r="F1208" t="s">
        <v>6192</v>
      </c>
      <c r="G1208" t="s">
        <v>6193</v>
      </c>
      <c r="H1208" t="s">
        <v>161</v>
      </c>
      <c r="I1208">
        <v>30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0</v>
      </c>
      <c r="Q1208" t="s">
        <v>6193</v>
      </c>
      <c r="R1208">
        <v>0</v>
      </c>
      <c r="S1208">
        <v>0</v>
      </c>
      <c r="T1208" t="s">
        <v>5755</v>
      </c>
      <c r="U1208" t="s">
        <v>2221</v>
      </c>
      <c r="V1208" t="s">
        <v>2370</v>
      </c>
      <c r="W1208">
        <v>32</v>
      </c>
      <c r="X1208">
        <v>0</v>
      </c>
      <c r="Y1208" t="s">
        <v>5975</v>
      </c>
    </row>
    <row r="1209" spans="1:25">
      <c r="A1209" t="s">
        <v>6409</v>
      </c>
      <c r="B1209" t="s">
        <v>6410</v>
      </c>
      <c r="C1209" t="s">
        <v>6411</v>
      </c>
      <c r="D1209" t="s">
        <v>6412</v>
      </c>
      <c r="E1209">
        <v>71</v>
      </c>
      <c r="F1209" t="s">
        <v>6192</v>
      </c>
      <c r="G1209" t="s">
        <v>6193</v>
      </c>
      <c r="H1209" t="s">
        <v>161</v>
      </c>
      <c r="I1209">
        <v>30</v>
      </c>
      <c r="J1209">
        <v>0</v>
      </c>
      <c r="K1209">
        <v>0</v>
      </c>
      <c r="L1209">
        <v>0</v>
      </c>
      <c r="M1209">
        <v>0</v>
      </c>
      <c r="N1209">
        <v>0</v>
      </c>
      <c r="O1209">
        <v>0</v>
      </c>
      <c r="P1209">
        <v>0</v>
      </c>
      <c r="Q1209" t="s">
        <v>6193</v>
      </c>
      <c r="R1209">
        <v>0</v>
      </c>
      <c r="S1209">
        <v>0</v>
      </c>
      <c r="T1209" t="s">
        <v>5755</v>
      </c>
      <c r="U1209" t="s">
        <v>2221</v>
      </c>
      <c r="V1209" t="s">
        <v>178</v>
      </c>
      <c r="W1209">
        <v>34</v>
      </c>
      <c r="X1209">
        <v>0</v>
      </c>
      <c r="Y1209" t="s">
        <v>5975</v>
      </c>
    </row>
    <row r="1210" spans="1:25">
      <c r="A1210" t="s">
        <v>6413</v>
      </c>
      <c r="B1210" t="s">
        <v>6414</v>
      </c>
      <c r="C1210" t="s">
        <v>6415</v>
      </c>
      <c r="D1210" t="s">
        <v>6416</v>
      </c>
      <c r="E1210">
        <v>189</v>
      </c>
      <c r="F1210" t="s">
        <v>6192</v>
      </c>
      <c r="G1210" t="s">
        <v>6193</v>
      </c>
      <c r="H1210" t="s">
        <v>161</v>
      </c>
      <c r="I1210">
        <v>30</v>
      </c>
      <c r="J1210">
        <v>0</v>
      </c>
      <c r="K1210">
        <v>0</v>
      </c>
      <c r="L1210">
        <v>0</v>
      </c>
      <c r="M1210">
        <v>0</v>
      </c>
      <c r="N1210">
        <v>0</v>
      </c>
      <c r="O1210">
        <v>0</v>
      </c>
      <c r="P1210">
        <v>0</v>
      </c>
      <c r="Q1210" t="s">
        <v>6193</v>
      </c>
      <c r="R1210">
        <v>0</v>
      </c>
      <c r="S1210">
        <v>0</v>
      </c>
      <c r="T1210" t="s">
        <v>5755</v>
      </c>
      <c r="U1210" t="s">
        <v>2221</v>
      </c>
      <c r="V1210" t="s">
        <v>2141</v>
      </c>
      <c r="W1210">
        <v>110</v>
      </c>
      <c r="X1210">
        <v>0</v>
      </c>
      <c r="Y1210" t="s">
        <v>5975</v>
      </c>
    </row>
    <row r="1211" spans="1:25">
      <c r="A1211" t="s">
        <v>6417</v>
      </c>
      <c r="B1211" t="s">
        <v>6418</v>
      </c>
      <c r="C1211" t="s">
        <v>2279</v>
      </c>
      <c r="D1211" t="s">
        <v>2276</v>
      </c>
      <c r="E1211">
        <v>166</v>
      </c>
      <c r="F1211" t="s">
        <v>6192</v>
      </c>
      <c r="G1211" t="s">
        <v>6193</v>
      </c>
      <c r="H1211" t="s">
        <v>161</v>
      </c>
      <c r="I1211">
        <v>30</v>
      </c>
      <c r="J1211">
        <v>0</v>
      </c>
      <c r="K1211">
        <v>0</v>
      </c>
      <c r="L1211">
        <v>0</v>
      </c>
      <c r="M1211">
        <v>0</v>
      </c>
      <c r="N1211">
        <v>0</v>
      </c>
      <c r="O1211">
        <v>0</v>
      </c>
      <c r="P1211">
        <v>0</v>
      </c>
      <c r="Q1211" t="s">
        <v>6193</v>
      </c>
      <c r="R1211">
        <v>0</v>
      </c>
      <c r="S1211">
        <v>0</v>
      </c>
      <c r="T1211" t="s">
        <v>5755</v>
      </c>
      <c r="U1211" t="s">
        <v>2221</v>
      </c>
      <c r="V1211" t="s">
        <v>2261</v>
      </c>
      <c r="W1211">
        <v>105</v>
      </c>
      <c r="X1211">
        <v>0</v>
      </c>
      <c r="Y1211" t="s">
        <v>5975</v>
      </c>
    </row>
    <row r="1212" spans="1:25">
      <c r="A1212" t="s">
        <v>6419</v>
      </c>
      <c r="B1212" t="s">
        <v>6420</v>
      </c>
      <c r="C1212" t="s">
        <v>6421</v>
      </c>
      <c r="D1212" t="s">
        <v>2277</v>
      </c>
      <c r="E1212">
        <v>223</v>
      </c>
      <c r="F1212" t="s">
        <v>6192</v>
      </c>
      <c r="G1212" t="s">
        <v>6193</v>
      </c>
      <c r="H1212" t="s">
        <v>161</v>
      </c>
      <c r="I1212">
        <v>30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 t="s">
        <v>6193</v>
      </c>
      <c r="R1212">
        <v>0</v>
      </c>
      <c r="S1212">
        <v>0</v>
      </c>
      <c r="T1212" t="s">
        <v>5755</v>
      </c>
      <c r="U1212" t="s">
        <v>2221</v>
      </c>
      <c r="V1212" t="s">
        <v>2261</v>
      </c>
      <c r="W1212">
        <v>139</v>
      </c>
      <c r="X1212">
        <v>0</v>
      </c>
      <c r="Y1212" t="s">
        <v>5975</v>
      </c>
    </row>
    <row r="1213" spans="1:25">
      <c r="A1213" t="s">
        <v>6422</v>
      </c>
      <c r="B1213" t="s">
        <v>6423</v>
      </c>
      <c r="C1213" t="s">
        <v>2151</v>
      </c>
      <c r="D1213" t="s">
        <v>2283</v>
      </c>
      <c r="E1213">
        <v>58</v>
      </c>
      <c r="F1213" t="s">
        <v>6192</v>
      </c>
      <c r="G1213" t="s">
        <v>6193</v>
      </c>
      <c r="H1213" t="s">
        <v>161</v>
      </c>
      <c r="I1213">
        <v>30</v>
      </c>
      <c r="J1213">
        <v>0</v>
      </c>
      <c r="K1213">
        <v>0</v>
      </c>
      <c r="L1213">
        <v>0</v>
      </c>
      <c r="M1213">
        <v>0</v>
      </c>
      <c r="N1213">
        <v>0</v>
      </c>
      <c r="O1213">
        <v>0</v>
      </c>
      <c r="P1213">
        <v>0</v>
      </c>
      <c r="Q1213" t="s">
        <v>6193</v>
      </c>
      <c r="R1213">
        <v>0</v>
      </c>
      <c r="S1213">
        <v>0</v>
      </c>
      <c r="T1213" t="s">
        <v>5755</v>
      </c>
      <c r="U1213" t="s">
        <v>2221</v>
      </c>
      <c r="V1213" t="s">
        <v>2140</v>
      </c>
      <c r="W1213">
        <v>32</v>
      </c>
      <c r="X1213">
        <v>0</v>
      </c>
      <c r="Y1213" t="s">
        <v>5975</v>
      </c>
    </row>
    <row r="1214" spans="1:25">
      <c r="A1214" t="s">
        <v>6424</v>
      </c>
      <c r="B1214" t="s">
        <v>6425</v>
      </c>
      <c r="C1214" t="s">
        <v>2274</v>
      </c>
      <c r="D1214" t="s">
        <v>2277</v>
      </c>
      <c r="E1214">
        <v>166</v>
      </c>
      <c r="F1214" t="s">
        <v>6192</v>
      </c>
      <c r="G1214" t="s">
        <v>6193</v>
      </c>
      <c r="H1214" t="s">
        <v>161</v>
      </c>
      <c r="I1214">
        <v>30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 t="s">
        <v>6193</v>
      </c>
      <c r="R1214">
        <v>0</v>
      </c>
      <c r="S1214">
        <v>0</v>
      </c>
      <c r="T1214" t="s">
        <v>5755</v>
      </c>
      <c r="U1214" t="s">
        <v>2221</v>
      </c>
      <c r="V1214" t="s">
        <v>2261</v>
      </c>
      <c r="W1214">
        <v>105</v>
      </c>
      <c r="X1214">
        <v>0</v>
      </c>
      <c r="Y1214" t="s">
        <v>5975</v>
      </c>
    </row>
    <row r="1215" spans="1:25">
      <c r="A1215" t="s">
        <v>6426</v>
      </c>
      <c r="B1215" t="s">
        <v>6427</v>
      </c>
      <c r="C1215" t="s">
        <v>2279</v>
      </c>
      <c r="D1215" t="s">
        <v>2286</v>
      </c>
      <c r="E1215">
        <v>166</v>
      </c>
      <c r="F1215" t="s">
        <v>6192</v>
      </c>
      <c r="G1215" t="s">
        <v>6193</v>
      </c>
      <c r="H1215" t="s">
        <v>161</v>
      </c>
      <c r="I1215">
        <v>30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v>0</v>
      </c>
      <c r="P1215">
        <v>0</v>
      </c>
      <c r="Q1215" t="s">
        <v>6193</v>
      </c>
      <c r="R1215">
        <v>0</v>
      </c>
      <c r="S1215">
        <v>0</v>
      </c>
      <c r="T1215" t="s">
        <v>5755</v>
      </c>
      <c r="U1215" t="s">
        <v>2221</v>
      </c>
      <c r="V1215" t="s">
        <v>2261</v>
      </c>
      <c r="W1215">
        <v>105</v>
      </c>
      <c r="X1215">
        <v>0</v>
      </c>
      <c r="Y1215" t="s">
        <v>5975</v>
      </c>
    </row>
    <row r="1216" spans="1:25">
      <c r="A1216" t="s">
        <v>6428</v>
      </c>
      <c r="B1216" t="s">
        <v>6429</v>
      </c>
      <c r="C1216" t="s">
        <v>2292</v>
      </c>
      <c r="D1216" t="s">
        <v>2276</v>
      </c>
      <c r="E1216">
        <v>167</v>
      </c>
      <c r="F1216" t="s">
        <v>6192</v>
      </c>
      <c r="G1216" t="s">
        <v>6193</v>
      </c>
      <c r="H1216" t="s">
        <v>161</v>
      </c>
      <c r="I1216">
        <v>30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 t="s">
        <v>6193</v>
      </c>
      <c r="R1216">
        <v>0</v>
      </c>
      <c r="S1216">
        <v>0</v>
      </c>
      <c r="T1216" t="s">
        <v>5755</v>
      </c>
      <c r="U1216" t="s">
        <v>2221</v>
      </c>
      <c r="V1216" t="s">
        <v>2261</v>
      </c>
      <c r="W1216">
        <v>107</v>
      </c>
      <c r="X1216">
        <v>0</v>
      </c>
      <c r="Y1216" t="s">
        <v>5975</v>
      </c>
    </row>
    <row r="1217" spans="1:25">
      <c r="A1217" t="s">
        <v>6430</v>
      </c>
      <c r="B1217" t="s">
        <v>6431</v>
      </c>
      <c r="C1217" t="s">
        <v>2156</v>
      </c>
      <c r="D1217" t="s">
        <v>2294</v>
      </c>
      <c r="E1217">
        <v>29</v>
      </c>
      <c r="F1217" t="s">
        <v>6192</v>
      </c>
      <c r="G1217" t="s">
        <v>6193</v>
      </c>
      <c r="H1217" t="s">
        <v>161</v>
      </c>
      <c r="I1217">
        <v>30</v>
      </c>
      <c r="J1217">
        <v>0</v>
      </c>
      <c r="K1217">
        <v>0</v>
      </c>
      <c r="L1217">
        <v>0</v>
      </c>
      <c r="M1217">
        <v>0</v>
      </c>
      <c r="N1217">
        <v>0</v>
      </c>
      <c r="O1217">
        <v>0</v>
      </c>
      <c r="P1217">
        <v>0</v>
      </c>
      <c r="Q1217" t="s">
        <v>6193</v>
      </c>
      <c r="R1217">
        <v>0</v>
      </c>
      <c r="S1217">
        <v>0</v>
      </c>
      <c r="T1217" t="s">
        <v>5755</v>
      </c>
      <c r="U1217" t="s">
        <v>2221</v>
      </c>
      <c r="V1217" t="s">
        <v>2140</v>
      </c>
      <c r="W1217">
        <v>16</v>
      </c>
      <c r="X1217">
        <v>0</v>
      </c>
      <c r="Y1217" t="s">
        <v>5975</v>
      </c>
    </row>
    <row r="1218" spans="1:25">
      <c r="A1218" t="s">
        <v>6432</v>
      </c>
      <c r="B1218" t="s">
        <v>6433</v>
      </c>
      <c r="C1218" t="s">
        <v>2151</v>
      </c>
      <c r="D1218" t="s">
        <v>2350</v>
      </c>
      <c r="E1218">
        <v>58</v>
      </c>
      <c r="F1218" t="s">
        <v>6192</v>
      </c>
      <c r="G1218" t="s">
        <v>6193</v>
      </c>
      <c r="H1218" t="s">
        <v>161</v>
      </c>
      <c r="I1218">
        <v>30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  <c r="Q1218" t="s">
        <v>6193</v>
      </c>
      <c r="R1218">
        <v>0</v>
      </c>
      <c r="S1218">
        <v>0</v>
      </c>
      <c r="T1218" t="s">
        <v>5755</v>
      </c>
      <c r="U1218" t="s">
        <v>2221</v>
      </c>
      <c r="V1218" t="s">
        <v>2140</v>
      </c>
      <c r="W1218">
        <v>32</v>
      </c>
      <c r="X1218">
        <v>0</v>
      </c>
      <c r="Y1218" t="s">
        <v>5975</v>
      </c>
    </row>
    <row r="1219" spans="1:25">
      <c r="A1219" t="s">
        <v>6434</v>
      </c>
      <c r="B1219" t="s">
        <v>6435</v>
      </c>
      <c r="C1219" t="s">
        <v>2248</v>
      </c>
      <c r="D1219" t="s">
        <v>4728</v>
      </c>
      <c r="E1219">
        <v>2</v>
      </c>
      <c r="F1219" t="s">
        <v>6192</v>
      </c>
      <c r="G1219" t="s">
        <v>6193</v>
      </c>
      <c r="H1219" t="s">
        <v>161</v>
      </c>
      <c r="I1219">
        <v>50</v>
      </c>
      <c r="J1219">
        <v>0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  <c r="Q1219" t="s">
        <v>6193</v>
      </c>
      <c r="R1219">
        <v>0</v>
      </c>
      <c r="S1219">
        <v>0</v>
      </c>
      <c r="T1219" t="s">
        <v>6325</v>
      </c>
      <c r="U1219" t="s">
        <v>2221</v>
      </c>
      <c r="V1219" t="s">
        <v>2142</v>
      </c>
      <c r="W1219">
        <v>0</v>
      </c>
      <c r="X1219">
        <v>0</v>
      </c>
      <c r="Y1219" t="s">
        <v>5975</v>
      </c>
    </row>
    <row r="1220" spans="1:25">
      <c r="A1220" t="s">
        <v>6436</v>
      </c>
      <c r="B1220" t="s">
        <v>6437</v>
      </c>
      <c r="C1220" t="s">
        <v>2274</v>
      </c>
      <c r="D1220" t="s">
        <v>2277</v>
      </c>
      <c r="E1220">
        <v>166</v>
      </c>
      <c r="F1220" t="s">
        <v>6192</v>
      </c>
      <c r="G1220" t="s">
        <v>6193</v>
      </c>
      <c r="H1220" t="s">
        <v>161</v>
      </c>
      <c r="I1220">
        <v>30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 t="s">
        <v>6193</v>
      </c>
      <c r="R1220">
        <v>0</v>
      </c>
      <c r="S1220">
        <v>0</v>
      </c>
      <c r="T1220" t="s">
        <v>5755</v>
      </c>
      <c r="U1220" t="s">
        <v>2221</v>
      </c>
      <c r="V1220" t="s">
        <v>2261</v>
      </c>
      <c r="W1220">
        <v>105</v>
      </c>
      <c r="X1220">
        <v>0</v>
      </c>
      <c r="Y1220" t="s">
        <v>5975</v>
      </c>
    </row>
    <row r="1221" spans="1:25">
      <c r="A1221" t="s">
        <v>6438</v>
      </c>
      <c r="B1221" t="s">
        <v>6439</v>
      </c>
      <c r="C1221" t="s">
        <v>6440</v>
      </c>
      <c r="D1221" t="s">
        <v>2277</v>
      </c>
      <c r="E1221">
        <v>143</v>
      </c>
      <c r="F1221" t="s">
        <v>6192</v>
      </c>
      <c r="G1221" t="s">
        <v>6193</v>
      </c>
      <c r="H1221" t="s">
        <v>161</v>
      </c>
      <c r="I1221">
        <v>30</v>
      </c>
      <c r="J1221">
        <v>0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0</v>
      </c>
      <c r="Q1221" t="s">
        <v>6193</v>
      </c>
      <c r="R1221">
        <v>0</v>
      </c>
      <c r="S1221">
        <v>0</v>
      </c>
      <c r="T1221" t="s">
        <v>5755</v>
      </c>
      <c r="U1221" t="s">
        <v>2221</v>
      </c>
      <c r="V1221" t="s">
        <v>2261</v>
      </c>
      <c r="W1221">
        <v>88</v>
      </c>
      <c r="X1221">
        <v>0</v>
      </c>
      <c r="Y1221" t="s">
        <v>5975</v>
      </c>
    </row>
    <row r="1222" spans="1:25">
      <c r="A1222" t="s">
        <v>6441</v>
      </c>
      <c r="B1222" t="s">
        <v>6442</v>
      </c>
      <c r="C1222" t="s">
        <v>2314</v>
      </c>
      <c r="D1222" t="s">
        <v>6443</v>
      </c>
      <c r="E1222">
        <v>34</v>
      </c>
      <c r="F1222" t="s">
        <v>6192</v>
      </c>
      <c r="G1222" t="s">
        <v>6193</v>
      </c>
      <c r="H1222" t="s">
        <v>161</v>
      </c>
      <c r="I1222">
        <v>30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 t="s">
        <v>6193</v>
      </c>
      <c r="R1222">
        <v>0</v>
      </c>
      <c r="S1222">
        <v>0</v>
      </c>
      <c r="T1222" t="s">
        <v>5755</v>
      </c>
      <c r="U1222" t="s">
        <v>2221</v>
      </c>
      <c r="V1222" t="s">
        <v>2310</v>
      </c>
      <c r="W1222">
        <v>20</v>
      </c>
      <c r="X1222">
        <v>0</v>
      </c>
      <c r="Y1222" t="s">
        <v>5975</v>
      </c>
    </row>
    <row r="1223" spans="1:25">
      <c r="A1223" t="s">
        <v>6444</v>
      </c>
      <c r="B1223" t="s">
        <v>6445</v>
      </c>
      <c r="C1223" t="s">
        <v>2159</v>
      </c>
      <c r="D1223" t="s">
        <v>2484</v>
      </c>
      <c r="E1223">
        <v>90</v>
      </c>
      <c r="F1223" t="s">
        <v>6192</v>
      </c>
      <c r="G1223" t="s">
        <v>6193</v>
      </c>
      <c r="H1223" t="s">
        <v>161</v>
      </c>
      <c r="I1223">
        <v>50</v>
      </c>
      <c r="J1223">
        <v>0</v>
      </c>
      <c r="K1223">
        <v>1</v>
      </c>
      <c r="L1223">
        <v>0</v>
      </c>
      <c r="M1223">
        <v>0</v>
      </c>
      <c r="N1223">
        <v>0</v>
      </c>
      <c r="O1223">
        <v>0</v>
      </c>
      <c r="P1223">
        <v>0</v>
      </c>
      <c r="Q1223" t="s">
        <v>6193</v>
      </c>
      <c r="R1223">
        <v>0</v>
      </c>
      <c r="S1223">
        <v>0</v>
      </c>
      <c r="T1223" t="s">
        <v>5755</v>
      </c>
      <c r="U1223" t="s">
        <v>2221</v>
      </c>
      <c r="V1223" t="s">
        <v>2226</v>
      </c>
      <c r="W1223">
        <v>52</v>
      </c>
      <c r="X1223">
        <v>0</v>
      </c>
      <c r="Y1223" t="s">
        <v>5975</v>
      </c>
    </row>
    <row r="1224" spans="1:25">
      <c r="A1224" t="s">
        <v>6446</v>
      </c>
      <c r="B1224" t="s">
        <v>6447</v>
      </c>
      <c r="C1224" t="s">
        <v>2160</v>
      </c>
      <c r="D1224" t="s">
        <v>2472</v>
      </c>
      <c r="E1224">
        <v>45</v>
      </c>
      <c r="F1224" t="s">
        <v>6192</v>
      </c>
      <c r="G1224" t="s">
        <v>6193</v>
      </c>
      <c r="H1224" t="s">
        <v>161</v>
      </c>
      <c r="I1224">
        <v>50</v>
      </c>
      <c r="J1224">
        <v>0</v>
      </c>
      <c r="K1224">
        <v>1</v>
      </c>
      <c r="L1224">
        <v>0</v>
      </c>
      <c r="M1224">
        <v>0</v>
      </c>
      <c r="N1224">
        <v>0</v>
      </c>
      <c r="O1224">
        <v>0</v>
      </c>
      <c r="P1224">
        <v>0</v>
      </c>
      <c r="Q1224" t="s">
        <v>6193</v>
      </c>
      <c r="R1224">
        <v>0</v>
      </c>
      <c r="S1224">
        <v>0</v>
      </c>
      <c r="T1224" t="s">
        <v>5755</v>
      </c>
      <c r="U1224" t="s">
        <v>2221</v>
      </c>
      <c r="V1224" t="s">
        <v>2226</v>
      </c>
      <c r="W1224">
        <v>26</v>
      </c>
      <c r="X1224">
        <v>0</v>
      </c>
      <c r="Y1224" t="s">
        <v>5975</v>
      </c>
    </row>
    <row r="1225" spans="1:25">
      <c r="A1225" t="s">
        <v>6448</v>
      </c>
      <c r="B1225" t="s">
        <v>6449</v>
      </c>
      <c r="C1225" t="s">
        <v>2317</v>
      </c>
      <c r="D1225" t="s">
        <v>2333</v>
      </c>
      <c r="E1225">
        <v>17</v>
      </c>
      <c r="F1225" t="s">
        <v>6192</v>
      </c>
      <c r="G1225" t="s">
        <v>6193</v>
      </c>
      <c r="H1225" t="s">
        <v>161</v>
      </c>
      <c r="I1225">
        <v>30</v>
      </c>
      <c r="J1225">
        <v>0</v>
      </c>
      <c r="K1225">
        <v>0</v>
      </c>
      <c r="L1225">
        <v>0</v>
      </c>
      <c r="M1225">
        <v>0</v>
      </c>
      <c r="N1225">
        <v>0</v>
      </c>
      <c r="O1225">
        <v>0</v>
      </c>
      <c r="P1225">
        <v>0</v>
      </c>
      <c r="Q1225" t="s">
        <v>6193</v>
      </c>
      <c r="R1225">
        <v>0</v>
      </c>
      <c r="S1225">
        <v>0</v>
      </c>
      <c r="T1225" t="s">
        <v>5755</v>
      </c>
      <c r="U1225" t="s">
        <v>2221</v>
      </c>
      <c r="V1225" t="s">
        <v>2305</v>
      </c>
      <c r="W1225">
        <v>10</v>
      </c>
      <c r="X1225">
        <v>0</v>
      </c>
      <c r="Y1225" t="s">
        <v>5975</v>
      </c>
    </row>
    <row r="1226" spans="1:25">
      <c r="A1226" t="s">
        <v>6450</v>
      </c>
      <c r="B1226" t="s">
        <v>6451</v>
      </c>
      <c r="C1226" t="s">
        <v>2156</v>
      </c>
      <c r="D1226" t="s">
        <v>6452</v>
      </c>
      <c r="E1226">
        <v>29</v>
      </c>
      <c r="F1226" t="s">
        <v>6192</v>
      </c>
      <c r="G1226" t="s">
        <v>6193</v>
      </c>
      <c r="H1226" t="s">
        <v>161</v>
      </c>
      <c r="I1226">
        <v>30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0</v>
      </c>
      <c r="Q1226" t="s">
        <v>6193</v>
      </c>
      <c r="R1226">
        <v>0</v>
      </c>
      <c r="S1226">
        <v>0</v>
      </c>
      <c r="T1226" t="s">
        <v>5755</v>
      </c>
      <c r="U1226" t="s">
        <v>2221</v>
      </c>
      <c r="V1226" t="s">
        <v>2140</v>
      </c>
      <c r="W1226">
        <v>16</v>
      </c>
      <c r="X1226">
        <v>0</v>
      </c>
      <c r="Y1226" t="s">
        <v>5975</v>
      </c>
    </row>
    <row r="1227" spans="1:25">
      <c r="A1227" t="s">
        <v>6453</v>
      </c>
      <c r="B1227" t="s">
        <v>6454</v>
      </c>
      <c r="C1227" t="s">
        <v>6455</v>
      </c>
      <c r="D1227" t="s">
        <v>2249</v>
      </c>
      <c r="E1227">
        <v>79</v>
      </c>
      <c r="F1227" t="s">
        <v>6192</v>
      </c>
      <c r="G1227" t="s">
        <v>6193</v>
      </c>
      <c r="H1227" t="s">
        <v>161</v>
      </c>
      <c r="I1227">
        <v>30</v>
      </c>
      <c r="J1227">
        <v>0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0</v>
      </c>
      <c r="Q1227" t="s">
        <v>6193</v>
      </c>
      <c r="R1227">
        <v>0</v>
      </c>
      <c r="S1227">
        <v>0</v>
      </c>
      <c r="T1227" t="s">
        <v>5755</v>
      </c>
      <c r="U1227" t="s">
        <v>2221</v>
      </c>
      <c r="V1227" t="s">
        <v>2307</v>
      </c>
      <c r="W1227">
        <v>68</v>
      </c>
      <c r="X1227">
        <v>0</v>
      </c>
      <c r="Y1227" t="s">
        <v>5975</v>
      </c>
    </row>
    <row r="1228" spans="1:25">
      <c r="A1228" t="s">
        <v>6456</v>
      </c>
      <c r="B1228" t="s">
        <v>6457</v>
      </c>
      <c r="C1228" t="s">
        <v>2369</v>
      </c>
      <c r="D1228" t="s">
        <v>2281</v>
      </c>
      <c r="E1228">
        <v>86</v>
      </c>
      <c r="F1228" t="s">
        <v>6192</v>
      </c>
      <c r="G1228" t="s">
        <v>6193</v>
      </c>
      <c r="H1228" t="s">
        <v>161</v>
      </c>
      <c r="I1228">
        <v>30</v>
      </c>
      <c r="J1228">
        <v>0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0</v>
      </c>
      <c r="Q1228" t="s">
        <v>6193</v>
      </c>
      <c r="R1228">
        <v>0</v>
      </c>
      <c r="S1228">
        <v>0</v>
      </c>
      <c r="T1228" t="s">
        <v>5755</v>
      </c>
      <c r="U1228" t="s">
        <v>2221</v>
      </c>
      <c r="V1228" t="s">
        <v>2370</v>
      </c>
      <c r="W1228">
        <v>64</v>
      </c>
      <c r="X1228">
        <v>0</v>
      </c>
      <c r="Y1228" t="s">
        <v>5975</v>
      </c>
    </row>
    <row r="1229" spans="1:25">
      <c r="A1229" t="s">
        <v>6458</v>
      </c>
      <c r="B1229" t="s">
        <v>6459</v>
      </c>
      <c r="C1229" t="s">
        <v>6460</v>
      </c>
      <c r="D1229" t="s">
        <v>2238</v>
      </c>
      <c r="E1229">
        <v>118</v>
      </c>
      <c r="F1229" t="s">
        <v>6192</v>
      </c>
      <c r="G1229" t="s">
        <v>6193</v>
      </c>
      <c r="H1229" t="s">
        <v>161</v>
      </c>
      <c r="I1229">
        <v>30</v>
      </c>
      <c r="J1229">
        <v>0</v>
      </c>
      <c r="K1229">
        <v>0</v>
      </c>
      <c r="L1229">
        <v>0</v>
      </c>
      <c r="M1229">
        <v>0</v>
      </c>
      <c r="N1229">
        <v>0</v>
      </c>
      <c r="O1229">
        <v>0</v>
      </c>
      <c r="P1229">
        <v>0</v>
      </c>
      <c r="Q1229" t="s">
        <v>6193</v>
      </c>
      <c r="R1229">
        <v>0</v>
      </c>
      <c r="S1229">
        <v>0</v>
      </c>
      <c r="T1229" t="s">
        <v>5755</v>
      </c>
      <c r="U1229" t="s">
        <v>2221</v>
      </c>
      <c r="V1229" t="s">
        <v>2235</v>
      </c>
      <c r="W1229">
        <v>87</v>
      </c>
      <c r="X1229">
        <v>0</v>
      </c>
      <c r="Y1229" t="s">
        <v>5975</v>
      </c>
    </row>
    <row r="1230" spans="1:25">
      <c r="A1230" t="s">
        <v>6461</v>
      </c>
      <c r="B1230" t="s">
        <v>6462</v>
      </c>
      <c r="C1230" t="s">
        <v>6463</v>
      </c>
      <c r="D1230" t="s">
        <v>6464</v>
      </c>
      <c r="E1230">
        <v>138</v>
      </c>
      <c r="F1230" t="s">
        <v>6192</v>
      </c>
      <c r="G1230" t="s">
        <v>6193</v>
      </c>
      <c r="H1230" t="s">
        <v>161</v>
      </c>
      <c r="I1230">
        <v>30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 t="s">
        <v>6193</v>
      </c>
      <c r="R1230">
        <v>0</v>
      </c>
      <c r="S1230">
        <v>0</v>
      </c>
      <c r="T1230" t="s">
        <v>5755</v>
      </c>
      <c r="U1230" t="s">
        <v>2221</v>
      </c>
      <c r="V1230" t="s">
        <v>2255</v>
      </c>
      <c r="W1230">
        <v>90</v>
      </c>
      <c r="X1230">
        <v>0</v>
      </c>
      <c r="Y1230" t="s">
        <v>5975</v>
      </c>
    </row>
    <row r="1231" spans="1:25">
      <c r="A1231" t="s">
        <v>6465</v>
      </c>
      <c r="B1231" t="s">
        <v>6466</v>
      </c>
      <c r="C1231" t="s">
        <v>6467</v>
      </c>
      <c r="D1231" t="s">
        <v>6468</v>
      </c>
      <c r="E1231">
        <v>103</v>
      </c>
      <c r="F1231" t="s">
        <v>6192</v>
      </c>
      <c r="G1231" t="s">
        <v>6193</v>
      </c>
      <c r="H1231" t="s">
        <v>161</v>
      </c>
      <c r="I1231">
        <v>30</v>
      </c>
      <c r="J1231">
        <v>0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0</v>
      </c>
      <c r="Q1231" t="s">
        <v>6193</v>
      </c>
      <c r="R1231">
        <v>0</v>
      </c>
      <c r="S1231">
        <v>0</v>
      </c>
      <c r="T1231" t="s">
        <v>5755</v>
      </c>
      <c r="U1231" t="s">
        <v>2221</v>
      </c>
      <c r="V1231" t="s">
        <v>178</v>
      </c>
      <c r="W1231">
        <v>50</v>
      </c>
      <c r="X1231">
        <v>0</v>
      </c>
      <c r="Y1231" t="s">
        <v>5975</v>
      </c>
    </row>
    <row r="1232" spans="1:25">
      <c r="A1232" t="s">
        <v>6469</v>
      </c>
      <c r="B1232" t="s">
        <v>6470</v>
      </c>
      <c r="C1232" t="s">
        <v>6471</v>
      </c>
      <c r="D1232" t="s">
        <v>2549</v>
      </c>
      <c r="E1232">
        <v>161</v>
      </c>
      <c r="F1232" t="s">
        <v>6192</v>
      </c>
      <c r="G1232" t="s">
        <v>6193</v>
      </c>
      <c r="H1232" t="s">
        <v>161</v>
      </c>
      <c r="I1232">
        <v>30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0</v>
      </c>
      <c r="Q1232" t="s">
        <v>6193</v>
      </c>
      <c r="R1232">
        <v>0</v>
      </c>
      <c r="S1232">
        <v>0</v>
      </c>
      <c r="T1232" t="s">
        <v>5755</v>
      </c>
      <c r="U1232" t="s">
        <v>2221</v>
      </c>
      <c r="V1232" t="s">
        <v>2235</v>
      </c>
      <c r="W1232">
        <v>107</v>
      </c>
      <c r="X1232">
        <v>0</v>
      </c>
      <c r="Y1232" t="s">
        <v>5975</v>
      </c>
    </row>
    <row r="1233" spans="1:25">
      <c r="A1233" t="s">
        <v>6472</v>
      </c>
      <c r="B1233" t="s">
        <v>6473</v>
      </c>
      <c r="C1233" t="s">
        <v>2282</v>
      </c>
      <c r="D1233" t="s">
        <v>2277</v>
      </c>
      <c r="E1233">
        <v>167</v>
      </c>
      <c r="F1233" t="s">
        <v>6192</v>
      </c>
      <c r="G1233" t="s">
        <v>6193</v>
      </c>
      <c r="H1233" t="s">
        <v>161</v>
      </c>
      <c r="I1233">
        <v>30</v>
      </c>
      <c r="J1233">
        <v>0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0</v>
      </c>
      <c r="Q1233" t="s">
        <v>6193</v>
      </c>
      <c r="R1233">
        <v>0</v>
      </c>
      <c r="S1233">
        <v>0</v>
      </c>
      <c r="T1233" t="s">
        <v>5755</v>
      </c>
      <c r="U1233" t="s">
        <v>2221</v>
      </c>
      <c r="V1233" t="s">
        <v>2261</v>
      </c>
      <c r="W1233">
        <v>107</v>
      </c>
      <c r="X1233">
        <v>0</v>
      </c>
      <c r="Y1233" t="s">
        <v>5975</v>
      </c>
    </row>
    <row r="1234" spans="1:25">
      <c r="A1234" t="s">
        <v>6474</v>
      </c>
      <c r="B1234" t="s">
        <v>6475</v>
      </c>
      <c r="C1234" t="s">
        <v>6476</v>
      </c>
      <c r="D1234" t="s">
        <v>2271</v>
      </c>
      <c r="E1234">
        <v>244</v>
      </c>
      <c r="F1234" t="s">
        <v>6192</v>
      </c>
      <c r="G1234" t="s">
        <v>6193</v>
      </c>
      <c r="H1234" t="s">
        <v>161</v>
      </c>
      <c r="I1234">
        <v>30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0</v>
      </c>
      <c r="Q1234" t="s">
        <v>6193</v>
      </c>
      <c r="R1234">
        <v>0</v>
      </c>
      <c r="S1234">
        <v>0</v>
      </c>
      <c r="T1234" t="s">
        <v>5755</v>
      </c>
      <c r="U1234" t="s">
        <v>2221</v>
      </c>
      <c r="V1234" t="s">
        <v>2261</v>
      </c>
      <c r="W1234">
        <v>150</v>
      </c>
      <c r="X1234">
        <v>0</v>
      </c>
      <c r="Y1234" t="s">
        <v>5975</v>
      </c>
    </row>
    <row r="1235" spans="1:25">
      <c r="A1235" t="s">
        <v>6477</v>
      </c>
      <c r="B1235" t="s">
        <v>6478</v>
      </c>
      <c r="C1235" t="s">
        <v>2327</v>
      </c>
      <c r="D1235" t="s">
        <v>2315</v>
      </c>
      <c r="E1235">
        <v>224</v>
      </c>
      <c r="F1235" t="s">
        <v>6327</v>
      </c>
      <c r="G1235" t="s">
        <v>6328</v>
      </c>
      <c r="H1235" t="s">
        <v>164</v>
      </c>
      <c r="I1235">
        <v>30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0</v>
      </c>
      <c r="Q1235" t="s">
        <v>6328</v>
      </c>
      <c r="R1235">
        <v>0</v>
      </c>
      <c r="S1235">
        <v>0</v>
      </c>
      <c r="T1235" t="s">
        <v>5755</v>
      </c>
      <c r="U1235" t="s">
        <v>2221</v>
      </c>
      <c r="V1235" t="s">
        <v>2255</v>
      </c>
      <c r="W1235">
        <v>141</v>
      </c>
      <c r="X1235">
        <v>0</v>
      </c>
      <c r="Y1235" t="s">
        <v>6479</v>
      </c>
    </row>
    <row r="1236" spans="1:25">
      <c r="A1236" t="s">
        <v>6480</v>
      </c>
      <c r="B1236" t="s">
        <v>6481</v>
      </c>
      <c r="C1236" t="s">
        <v>2231</v>
      </c>
      <c r="D1236" t="s">
        <v>2236</v>
      </c>
      <c r="E1236">
        <v>90</v>
      </c>
      <c r="F1236" t="s">
        <v>6327</v>
      </c>
      <c r="G1236" t="s">
        <v>6328</v>
      </c>
      <c r="H1236" t="s">
        <v>164</v>
      </c>
      <c r="I1236">
        <v>50</v>
      </c>
      <c r="J1236">
        <v>0</v>
      </c>
      <c r="K1236">
        <v>1</v>
      </c>
      <c r="L1236">
        <v>0</v>
      </c>
      <c r="M1236">
        <v>0</v>
      </c>
      <c r="N1236">
        <v>0</v>
      </c>
      <c r="O1236">
        <v>0</v>
      </c>
      <c r="P1236">
        <v>0</v>
      </c>
      <c r="Q1236" t="s">
        <v>6328</v>
      </c>
      <c r="R1236">
        <v>0</v>
      </c>
      <c r="S1236">
        <v>0</v>
      </c>
      <c r="T1236" t="s">
        <v>5755</v>
      </c>
      <c r="U1236" t="s">
        <v>2221</v>
      </c>
      <c r="V1236" t="s">
        <v>2226</v>
      </c>
      <c r="W1236">
        <v>52</v>
      </c>
      <c r="X1236">
        <v>0</v>
      </c>
      <c r="Y1236" t="s">
        <v>6479</v>
      </c>
    </row>
    <row r="1237" spans="1:25">
      <c r="A1237" t="s">
        <v>6482</v>
      </c>
      <c r="B1237" t="s">
        <v>6483</v>
      </c>
      <c r="C1237" t="s">
        <v>2231</v>
      </c>
      <c r="D1237" t="s">
        <v>6484</v>
      </c>
      <c r="E1237">
        <v>90</v>
      </c>
      <c r="F1237" t="s">
        <v>6327</v>
      </c>
      <c r="G1237" t="s">
        <v>6328</v>
      </c>
      <c r="H1237" t="s">
        <v>164</v>
      </c>
      <c r="I1237">
        <v>50</v>
      </c>
      <c r="J1237">
        <v>0</v>
      </c>
      <c r="K1237">
        <v>1</v>
      </c>
      <c r="L1237">
        <v>0</v>
      </c>
      <c r="M1237">
        <v>0</v>
      </c>
      <c r="N1237">
        <v>0</v>
      </c>
      <c r="O1237">
        <v>0</v>
      </c>
      <c r="P1237">
        <v>0</v>
      </c>
      <c r="Q1237" t="s">
        <v>6328</v>
      </c>
      <c r="R1237">
        <v>0</v>
      </c>
      <c r="S1237">
        <v>0</v>
      </c>
      <c r="T1237" t="s">
        <v>5755</v>
      </c>
      <c r="U1237" t="s">
        <v>2221</v>
      </c>
      <c r="V1237" t="s">
        <v>2226</v>
      </c>
      <c r="W1237">
        <v>52</v>
      </c>
      <c r="X1237">
        <v>0</v>
      </c>
      <c r="Y1237" t="s">
        <v>6479</v>
      </c>
    </row>
    <row r="1238" spans="1:25">
      <c r="A1238" t="s">
        <v>6485</v>
      </c>
      <c r="B1238" t="s">
        <v>6486</v>
      </c>
      <c r="C1238" t="s">
        <v>3940</v>
      </c>
      <c r="D1238" t="s">
        <v>5446</v>
      </c>
      <c r="E1238">
        <v>31</v>
      </c>
      <c r="F1238" t="s">
        <v>6327</v>
      </c>
      <c r="G1238" t="s">
        <v>6328</v>
      </c>
      <c r="H1238" t="s">
        <v>164</v>
      </c>
      <c r="I1238">
        <v>30</v>
      </c>
      <c r="J1238">
        <v>0</v>
      </c>
      <c r="K1238">
        <v>0</v>
      </c>
      <c r="L1238">
        <v>0</v>
      </c>
      <c r="M1238">
        <v>0</v>
      </c>
      <c r="N1238">
        <v>0</v>
      </c>
      <c r="O1238">
        <v>0</v>
      </c>
      <c r="P1238">
        <v>0</v>
      </c>
      <c r="Q1238" t="s">
        <v>6328</v>
      </c>
      <c r="R1238">
        <v>0</v>
      </c>
      <c r="S1238">
        <v>0</v>
      </c>
      <c r="T1238" t="s">
        <v>5755</v>
      </c>
      <c r="U1238" t="s">
        <v>2221</v>
      </c>
      <c r="V1238" t="s">
        <v>2140</v>
      </c>
      <c r="W1238">
        <v>16</v>
      </c>
      <c r="X1238">
        <v>0</v>
      </c>
      <c r="Y1238" t="s">
        <v>6479</v>
      </c>
    </row>
    <row r="1239" spans="1:25">
      <c r="A1239" t="s">
        <v>6487</v>
      </c>
      <c r="B1239" t="s">
        <v>6488</v>
      </c>
      <c r="C1239" t="s">
        <v>6489</v>
      </c>
      <c r="D1239" t="s">
        <v>6490</v>
      </c>
      <c r="E1239">
        <v>95</v>
      </c>
      <c r="F1239" t="s">
        <v>6327</v>
      </c>
      <c r="G1239" t="s">
        <v>6328</v>
      </c>
      <c r="H1239" t="s">
        <v>164</v>
      </c>
      <c r="I1239">
        <v>30</v>
      </c>
      <c r="J1239">
        <v>0</v>
      </c>
      <c r="K1239">
        <v>0</v>
      </c>
      <c r="L1239">
        <v>0</v>
      </c>
      <c r="M1239">
        <v>0</v>
      </c>
      <c r="N1239">
        <v>0</v>
      </c>
      <c r="O1239">
        <v>0</v>
      </c>
      <c r="P1239">
        <v>0</v>
      </c>
      <c r="Q1239" t="s">
        <v>6328</v>
      </c>
      <c r="R1239">
        <v>0</v>
      </c>
      <c r="S1239">
        <v>0</v>
      </c>
      <c r="T1239" t="s">
        <v>5755</v>
      </c>
      <c r="U1239" t="s">
        <v>2221</v>
      </c>
      <c r="V1239" t="s">
        <v>2222</v>
      </c>
      <c r="W1239">
        <v>45</v>
      </c>
      <c r="X1239">
        <v>0</v>
      </c>
      <c r="Y1239" t="s">
        <v>6479</v>
      </c>
    </row>
    <row r="1240" spans="1:25">
      <c r="A1240" t="s">
        <v>6491</v>
      </c>
      <c r="B1240" t="s">
        <v>6492</v>
      </c>
      <c r="C1240" t="s">
        <v>4161</v>
      </c>
      <c r="D1240" t="s">
        <v>6493</v>
      </c>
      <c r="E1240">
        <v>75</v>
      </c>
      <c r="F1240" t="s">
        <v>6327</v>
      </c>
      <c r="G1240" t="s">
        <v>6328</v>
      </c>
      <c r="H1240" t="s">
        <v>164</v>
      </c>
      <c r="I1240">
        <v>30</v>
      </c>
      <c r="J1240">
        <v>0</v>
      </c>
      <c r="K1240">
        <v>0</v>
      </c>
      <c r="L1240">
        <v>0</v>
      </c>
      <c r="M1240">
        <v>0</v>
      </c>
      <c r="N1240">
        <v>0</v>
      </c>
      <c r="O1240">
        <v>0</v>
      </c>
      <c r="P1240">
        <v>0</v>
      </c>
      <c r="Q1240" t="s">
        <v>6328</v>
      </c>
      <c r="R1240">
        <v>0</v>
      </c>
      <c r="S1240">
        <v>0</v>
      </c>
      <c r="T1240" t="s">
        <v>5755</v>
      </c>
      <c r="U1240" t="s">
        <v>2221</v>
      </c>
      <c r="V1240" t="s">
        <v>2222</v>
      </c>
      <c r="W1240">
        <v>36</v>
      </c>
      <c r="X1240">
        <v>0</v>
      </c>
      <c r="Y1240" t="s">
        <v>6479</v>
      </c>
    </row>
    <row r="1241" spans="1:25">
      <c r="A1241" t="s">
        <v>6494</v>
      </c>
      <c r="B1241" t="s">
        <v>6495</v>
      </c>
      <c r="C1241" t="s">
        <v>5096</v>
      </c>
      <c r="D1241" t="s">
        <v>6496</v>
      </c>
      <c r="E1241">
        <v>142</v>
      </c>
      <c r="F1241" t="s">
        <v>6327</v>
      </c>
      <c r="G1241" t="s">
        <v>6328</v>
      </c>
      <c r="H1241" t="s">
        <v>164</v>
      </c>
      <c r="I1241">
        <v>30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0</v>
      </c>
      <c r="Q1241" t="s">
        <v>6328</v>
      </c>
      <c r="R1241">
        <v>0</v>
      </c>
      <c r="S1241">
        <v>0</v>
      </c>
      <c r="T1241" t="s">
        <v>5755</v>
      </c>
      <c r="U1241" t="s">
        <v>2221</v>
      </c>
      <c r="V1241" t="s">
        <v>2137</v>
      </c>
      <c r="W1241">
        <v>85</v>
      </c>
      <c r="X1241">
        <v>0</v>
      </c>
      <c r="Y1241" t="s">
        <v>6479</v>
      </c>
    </row>
    <row r="1242" spans="1:25">
      <c r="A1242" t="s">
        <v>6497</v>
      </c>
      <c r="B1242" t="s">
        <v>6498</v>
      </c>
      <c r="C1242" t="s">
        <v>2155</v>
      </c>
      <c r="D1242" t="s">
        <v>2153</v>
      </c>
      <c r="E1242">
        <v>184</v>
      </c>
      <c r="F1242" t="s">
        <v>6327</v>
      </c>
      <c r="G1242" t="s">
        <v>6328</v>
      </c>
      <c r="H1242" t="s">
        <v>164</v>
      </c>
      <c r="I1242">
        <v>30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</v>
      </c>
      <c r="Q1242" t="s">
        <v>6328</v>
      </c>
      <c r="R1242">
        <v>0</v>
      </c>
      <c r="S1242">
        <v>0</v>
      </c>
      <c r="T1242" t="s">
        <v>5755</v>
      </c>
      <c r="U1242" t="s">
        <v>2221</v>
      </c>
      <c r="V1242" t="s">
        <v>2141</v>
      </c>
      <c r="W1242">
        <v>117</v>
      </c>
      <c r="X1242">
        <v>0</v>
      </c>
      <c r="Y1242" t="s">
        <v>6479</v>
      </c>
    </row>
    <row r="1243" spans="1:25">
      <c r="A1243" t="s">
        <v>6499</v>
      </c>
      <c r="B1243" t="s">
        <v>6500</v>
      </c>
      <c r="C1243" t="s">
        <v>2852</v>
      </c>
      <c r="D1243" t="s">
        <v>2247</v>
      </c>
      <c r="E1243">
        <v>186</v>
      </c>
      <c r="F1243" t="s">
        <v>6327</v>
      </c>
      <c r="G1243" t="s">
        <v>6328</v>
      </c>
      <c r="H1243" t="s">
        <v>164</v>
      </c>
      <c r="I1243">
        <v>30</v>
      </c>
      <c r="J1243">
        <v>0</v>
      </c>
      <c r="K1243">
        <v>0</v>
      </c>
      <c r="L1243">
        <v>0</v>
      </c>
      <c r="M1243">
        <v>0</v>
      </c>
      <c r="N1243">
        <v>0</v>
      </c>
      <c r="O1243">
        <v>0</v>
      </c>
      <c r="P1243">
        <v>0</v>
      </c>
      <c r="Q1243" t="s">
        <v>6328</v>
      </c>
      <c r="R1243">
        <v>0</v>
      </c>
      <c r="S1243">
        <v>0</v>
      </c>
      <c r="T1243" t="s">
        <v>5755</v>
      </c>
      <c r="U1243" t="s">
        <v>2221</v>
      </c>
      <c r="V1243" t="s">
        <v>2141</v>
      </c>
      <c r="W1243">
        <v>117</v>
      </c>
      <c r="X1243">
        <v>0</v>
      </c>
      <c r="Y1243" t="s">
        <v>6479</v>
      </c>
    </row>
    <row r="1244" spans="1:25">
      <c r="A1244" t="s">
        <v>6501</v>
      </c>
      <c r="B1244" t="s">
        <v>6502</v>
      </c>
      <c r="C1244" t="s">
        <v>6503</v>
      </c>
      <c r="D1244" t="s">
        <v>6504</v>
      </c>
      <c r="E1244">
        <v>172</v>
      </c>
      <c r="F1244" t="s">
        <v>6327</v>
      </c>
      <c r="G1244" t="s">
        <v>6328</v>
      </c>
      <c r="H1244" t="s">
        <v>164</v>
      </c>
      <c r="I1244">
        <v>30</v>
      </c>
      <c r="J1244">
        <v>0</v>
      </c>
      <c r="K1244">
        <v>0</v>
      </c>
      <c r="L1244">
        <v>0</v>
      </c>
      <c r="M1244">
        <v>0</v>
      </c>
      <c r="N1244">
        <v>0</v>
      </c>
      <c r="O1244">
        <v>0</v>
      </c>
      <c r="P1244">
        <v>0</v>
      </c>
      <c r="Q1244" t="s">
        <v>6328</v>
      </c>
      <c r="R1244">
        <v>0</v>
      </c>
      <c r="S1244">
        <v>0</v>
      </c>
      <c r="T1244" t="s">
        <v>5755</v>
      </c>
      <c r="U1244" t="s">
        <v>2221</v>
      </c>
      <c r="V1244" t="s">
        <v>2363</v>
      </c>
      <c r="W1244">
        <v>136</v>
      </c>
      <c r="X1244">
        <v>0</v>
      </c>
      <c r="Y1244" t="s">
        <v>6479</v>
      </c>
    </row>
    <row r="1245" spans="1:25">
      <c r="A1245" t="s">
        <v>6505</v>
      </c>
      <c r="B1245" t="s">
        <v>6506</v>
      </c>
      <c r="C1245" t="s">
        <v>2704</v>
      </c>
      <c r="D1245" t="s">
        <v>2240</v>
      </c>
      <c r="E1245">
        <v>159</v>
      </c>
      <c r="F1245" t="s">
        <v>6327</v>
      </c>
      <c r="G1245" t="s">
        <v>6328</v>
      </c>
      <c r="H1245" t="s">
        <v>164</v>
      </c>
      <c r="I1245">
        <v>30</v>
      </c>
      <c r="J1245">
        <v>0</v>
      </c>
      <c r="K1245">
        <v>0</v>
      </c>
      <c r="L1245">
        <v>0</v>
      </c>
      <c r="M1245">
        <v>0</v>
      </c>
      <c r="N1245">
        <v>0</v>
      </c>
      <c r="O1245">
        <v>0</v>
      </c>
      <c r="P1245">
        <v>0</v>
      </c>
      <c r="Q1245" t="s">
        <v>6328</v>
      </c>
      <c r="R1245">
        <v>0</v>
      </c>
      <c r="S1245">
        <v>0</v>
      </c>
      <c r="T1245" t="s">
        <v>5755</v>
      </c>
      <c r="U1245" t="s">
        <v>2224</v>
      </c>
      <c r="V1245" t="s">
        <v>2223</v>
      </c>
      <c r="W1245">
        <v>42</v>
      </c>
      <c r="X1245">
        <v>0</v>
      </c>
      <c r="Y1245" t="s">
        <v>6479</v>
      </c>
    </row>
    <row r="1246" spans="1:25">
      <c r="A1246" t="s">
        <v>6507</v>
      </c>
      <c r="B1246" t="s">
        <v>6508</v>
      </c>
      <c r="C1246" t="s">
        <v>2811</v>
      </c>
      <c r="D1246" t="s">
        <v>2559</v>
      </c>
      <c r="E1246">
        <v>120</v>
      </c>
      <c r="F1246" t="s">
        <v>6327</v>
      </c>
      <c r="G1246" t="s">
        <v>6328</v>
      </c>
      <c r="H1246" t="s">
        <v>164</v>
      </c>
      <c r="I1246">
        <v>30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v>0</v>
      </c>
      <c r="P1246">
        <v>0</v>
      </c>
      <c r="Q1246" t="s">
        <v>6328</v>
      </c>
      <c r="R1246">
        <v>0</v>
      </c>
      <c r="S1246">
        <v>0</v>
      </c>
      <c r="T1246" t="s">
        <v>5755</v>
      </c>
      <c r="U1246" t="s">
        <v>2224</v>
      </c>
      <c r="V1246" t="s">
        <v>2244</v>
      </c>
      <c r="W1246">
        <v>50</v>
      </c>
      <c r="X1246">
        <v>0</v>
      </c>
      <c r="Y1246" t="s">
        <v>6479</v>
      </c>
    </row>
    <row r="1247" spans="1:25">
      <c r="A1247" t="s">
        <v>6509</v>
      </c>
      <c r="B1247" t="s">
        <v>6510</v>
      </c>
      <c r="C1247" t="s">
        <v>6511</v>
      </c>
      <c r="D1247" t="s">
        <v>2362</v>
      </c>
      <c r="E1247">
        <v>90</v>
      </c>
      <c r="F1247" t="s">
        <v>6327</v>
      </c>
      <c r="G1247" t="s">
        <v>6328</v>
      </c>
      <c r="H1247" t="s">
        <v>164</v>
      </c>
      <c r="I1247">
        <v>30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0</v>
      </c>
      <c r="Q1247" t="s">
        <v>6328</v>
      </c>
      <c r="R1247">
        <v>0</v>
      </c>
      <c r="S1247">
        <v>0</v>
      </c>
      <c r="T1247" t="s">
        <v>5755</v>
      </c>
      <c r="U1247" t="s">
        <v>2221</v>
      </c>
      <c r="V1247" t="s">
        <v>2235</v>
      </c>
      <c r="W1247">
        <v>63</v>
      </c>
      <c r="X1247">
        <v>0</v>
      </c>
      <c r="Y1247" t="s">
        <v>6479</v>
      </c>
    </row>
    <row r="1248" spans="1:25">
      <c r="A1248" t="s">
        <v>6512</v>
      </c>
      <c r="B1248" t="s">
        <v>6513</v>
      </c>
      <c r="C1248" t="s">
        <v>6514</v>
      </c>
      <c r="D1248" t="s">
        <v>2238</v>
      </c>
      <c r="E1248">
        <v>196</v>
      </c>
      <c r="F1248" t="s">
        <v>6327</v>
      </c>
      <c r="G1248" t="s">
        <v>6328</v>
      </c>
      <c r="H1248" t="s">
        <v>164</v>
      </c>
      <c r="I1248">
        <v>30</v>
      </c>
      <c r="J1248">
        <v>0</v>
      </c>
      <c r="K1248">
        <v>0</v>
      </c>
      <c r="L1248">
        <v>0</v>
      </c>
      <c r="M1248">
        <v>0</v>
      </c>
      <c r="N1248">
        <v>0</v>
      </c>
      <c r="O1248">
        <v>0</v>
      </c>
      <c r="P1248">
        <v>0</v>
      </c>
      <c r="Q1248" t="s">
        <v>6328</v>
      </c>
      <c r="R1248">
        <v>0</v>
      </c>
      <c r="S1248">
        <v>0</v>
      </c>
      <c r="T1248" t="s">
        <v>5755</v>
      </c>
      <c r="U1248" t="s">
        <v>2221</v>
      </c>
      <c r="V1248" t="s">
        <v>2235</v>
      </c>
      <c r="W1248">
        <v>135</v>
      </c>
      <c r="X1248">
        <v>0</v>
      </c>
      <c r="Y1248" t="s">
        <v>6479</v>
      </c>
    </row>
    <row r="1249" spans="1:25">
      <c r="A1249" t="s">
        <v>6515</v>
      </c>
      <c r="B1249" t="s">
        <v>6516</v>
      </c>
      <c r="C1249" t="s">
        <v>6517</v>
      </c>
      <c r="D1249" t="s">
        <v>6518</v>
      </c>
      <c r="E1249">
        <v>80</v>
      </c>
      <c r="F1249" t="s">
        <v>5860</v>
      </c>
      <c r="G1249" t="s">
        <v>5861</v>
      </c>
      <c r="H1249" t="s">
        <v>160</v>
      </c>
      <c r="I1249">
        <v>30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0</v>
      </c>
      <c r="Q1249" t="s">
        <v>5861</v>
      </c>
      <c r="R1249">
        <v>0</v>
      </c>
      <c r="S1249">
        <v>0</v>
      </c>
      <c r="T1249" t="s">
        <v>5755</v>
      </c>
      <c r="U1249" t="s">
        <v>2221</v>
      </c>
      <c r="V1249" t="s">
        <v>2136</v>
      </c>
      <c r="W1249">
        <v>59</v>
      </c>
      <c r="X1249">
        <v>0</v>
      </c>
      <c r="Y1249" t="s">
        <v>5005</v>
      </c>
    </row>
    <row r="1250" spans="1:25">
      <c r="A1250" t="s">
        <v>6519</v>
      </c>
      <c r="B1250" t="s">
        <v>6520</v>
      </c>
      <c r="C1250" t="s">
        <v>2369</v>
      </c>
      <c r="D1250" t="s">
        <v>6521</v>
      </c>
      <c r="E1250">
        <v>86</v>
      </c>
      <c r="F1250" t="s">
        <v>5860</v>
      </c>
      <c r="G1250" t="s">
        <v>5861</v>
      </c>
      <c r="H1250" t="s">
        <v>160</v>
      </c>
      <c r="I1250">
        <v>30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 t="s">
        <v>5861</v>
      </c>
      <c r="R1250">
        <v>0</v>
      </c>
      <c r="S1250">
        <v>0</v>
      </c>
      <c r="T1250" t="s">
        <v>5755</v>
      </c>
      <c r="U1250" t="s">
        <v>2221</v>
      </c>
      <c r="V1250" t="s">
        <v>2370</v>
      </c>
      <c r="W1250">
        <v>64</v>
      </c>
      <c r="X1250">
        <v>0</v>
      </c>
      <c r="Y1250" t="s">
        <v>5005</v>
      </c>
    </row>
    <row r="1251" spans="1:25">
      <c r="A1251" t="s">
        <v>6522</v>
      </c>
      <c r="B1251" t="s">
        <v>6523</v>
      </c>
      <c r="C1251" t="s">
        <v>6524</v>
      </c>
      <c r="D1251" t="s">
        <v>6525</v>
      </c>
      <c r="E1251">
        <v>224</v>
      </c>
      <c r="F1251" t="s">
        <v>5860</v>
      </c>
      <c r="G1251" t="s">
        <v>5861</v>
      </c>
      <c r="H1251" t="s">
        <v>160</v>
      </c>
      <c r="I1251">
        <v>30</v>
      </c>
      <c r="J1251">
        <v>0</v>
      </c>
      <c r="K1251">
        <v>0</v>
      </c>
      <c r="L1251">
        <v>0</v>
      </c>
      <c r="M1251">
        <v>0</v>
      </c>
      <c r="N1251">
        <v>0</v>
      </c>
      <c r="O1251">
        <v>0</v>
      </c>
      <c r="P1251">
        <v>0</v>
      </c>
      <c r="Q1251" t="s">
        <v>5861</v>
      </c>
      <c r="R1251">
        <v>0</v>
      </c>
      <c r="S1251">
        <v>0</v>
      </c>
      <c r="T1251" t="s">
        <v>5755</v>
      </c>
      <c r="U1251" t="s">
        <v>2221</v>
      </c>
      <c r="V1251" t="s">
        <v>2307</v>
      </c>
      <c r="W1251">
        <v>208</v>
      </c>
      <c r="X1251">
        <v>0</v>
      </c>
      <c r="Y1251" t="s">
        <v>5005</v>
      </c>
    </row>
    <row r="1252" spans="1:25">
      <c r="A1252" t="s">
        <v>6526</v>
      </c>
      <c r="B1252" t="s">
        <v>6527</v>
      </c>
      <c r="C1252" t="s">
        <v>6528</v>
      </c>
      <c r="D1252" t="s">
        <v>6529</v>
      </c>
      <c r="E1252">
        <v>148</v>
      </c>
      <c r="F1252" t="s">
        <v>5860</v>
      </c>
      <c r="G1252" t="s">
        <v>5861</v>
      </c>
      <c r="H1252" t="s">
        <v>160</v>
      </c>
      <c r="I1252">
        <v>30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0</v>
      </c>
      <c r="Q1252" t="s">
        <v>5861</v>
      </c>
      <c r="R1252">
        <v>0</v>
      </c>
      <c r="S1252">
        <v>0</v>
      </c>
      <c r="T1252" t="s">
        <v>5755</v>
      </c>
      <c r="U1252" t="s">
        <v>2221</v>
      </c>
      <c r="V1252" t="s">
        <v>2136</v>
      </c>
      <c r="W1252">
        <v>107</v>
      </c>
      <c r="X1252">
        <v>0</v>
      </c>
      <c r="Y1252" t="s">
        <v>5005</v>
      </c>
    </row>
    <row r="1253" spans="1:25">
      <c r="A1253" t="s">
        <v>6530</v>
      </c>
      <c r="B1253" t="s">
        <v>6531</v>
      </c>
      <c r="C1253" t="s">
        <v>6532</v>
      </c>
      <c r="D1253" t="s">
        <v>6533</v>
      </c>
      <c r="E1253">
        <v>221</v>
      </c>
      <c r="F1253" t="s">
        <v>5860</v>
      </c>
      <c r="G1253" t="s">
        <v>5861</v>
      </c>
      <c r="H1253" t="s">
        <v>160</v>
      </c>
      <c r="I1253">
        <v>30</v>
      </c>
      <c r="J1253">
        <v>0</v>
      </c>
      <c r="K1253">
        <v>0</v>
      </c>
      <c r="L1253">
        <v>0</v>
      </c>
      <c r="M1253">
        <v>0</v>
      </c>
      <c r="N1253">
        <v>0</v>
      </c>
      <c r="O1253">
        <v>0</v>
      </c>
      <c r="P1253">
        <v>0</v>
      </c>
      <c r="Q1253" t="s">
        <v>5861</v>
      </c>
      <c r="R1253">
        <v>0</v>
      </c>
      <c r="S1253">
        <v>0</v>
      </c>
      <c r="T1253" t="s">
        <v>5755</v>
      </c>
      <c r="U1253" t="s">
        <v>2221</v>
      </c>
      <c r="V1253" t="s">
        <v>2370</v>
      </c>
      <c r="W1253">
        <v>170</v>
      </c>
      <c r="X1253">
        <v>0</v>
      </c>
      <c r="Y1253" t="s">
        <v>5005</v>
      </c>
    </row>
    <row r="1254" spans="1:25">
      <c r="A1254" t="s">
        <v>6534</v>
      </c>
      <c r="B1254" t="s">
        <v>6535</v>
      </c>
      <c r="C1254" t="s">
        <v>2330</v>
      </c>
      <c r="D1254" t="s">
        <v>6533</v>
      </c>
      <c r="E1254">
        <v>19</v>
      </c>
      <c r="F1254" t="s">
        <v>5860</v>
      </c>
      <c r="G1254" t="s">
        <v>5861</v>
      </c>
      <c r="H1254" t="s">
        <v>160</v>
      </c>
      <c r="I1254">
        <v>30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0</v>
      </c>
      <c r="Q1254" t="s">
        <v>5861</v>
      </c>
      <c r="R1254">
        <v>0</v>
      </c>
      <c r="S1254">
        <v>0</v>
      </c>
      <c r="T1254" t="s">
        <v>5755</v>
      </c>
      <c r="U1254" t="s">
        <v>2221</v>
      </c>
      <c r="V1254" t="s">
        <v>2305</v>
      </c>
      <c r="W1254">
        <v>14</v>
      </c>
      <c r="X1254">
        <v>0</v>
      </c>
      <c r="Y1254" t="s">
        <v>5005</v>
      </c>
    </row>
    <row r="1255" spans="1:25">
      <c r="A1255" t="s">
        <v>6536</v>
      </c>
      <c r="B1255" t="s">
        <v>6537</v>
      </c>
      <c r="C1255" t="s">
        <v>6538</v>
      </c>
      <c r="D1255" t="s">
        <v>6539</v>
      </c>
      <c r="E1255">
        <v>142</v>
      </c>
      <c r="F1255" t="s">
        <v>6540</v>
      </c>
      <c r="G1255" t="s">
        <v>6541</v>
      </c>
      <c r="H1255" t="s">
        <v>161</v>
      </c>
      <c r="I1255">
        <v>30</v>
      </c>
      <c r="J1255">
        <v>0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0</v>
      </c>
      <c r="Q1255" t="s">
        <v>6541</v>
      </c>
      <c r="R1255">
        <v>0</v>
      </c>
      <c r="S1255">
        <v>0</v>
      </c>
      <c r="T1255" t="s">
        <v>5755</v>
      </c>
      <c r="U1255" t="s">
        <v>2221</v>
      </c>
      <c r="V1255" t="s">
        <v>2307</v>
      </c>
      <c r="W1255">
        <v>129</v>
      </c>
      <c r="X1255">
        <v>0</v>
      </c>
      <c r="Y1255" t="s">
        <v>5975</v>
      </c>
    </row>
    <row r="1256" spans="1:25">
      <c r="A1256" t="s">
        <v>6542</v>
      </c>
      <c r="B1256" t="s">
        <v>6543</v>
      </c>
      <c r="C1256" t="s">
        <v>6544</v>
      </c>
      <c r="D1256" t="s">
        <v>6545</v>
      </c>
      <c r="E1256">
        <v>223</v>
      </c>
      <c r="F1256" t="s">
        <v>5668</v>
      </c>
      <c r="G1256" t="s">
        <v>5669</v>
      </c>
      <c r="H1256" t="s">
        <v>160</v>
      </c>
      <c r="I1256">
        <v>30</v>
      </c>
      <c r="J1256">
        <v>0</v>
      </c>
      <c r="K1256">
        <v>0</v>
      </c>
      <c r="L1256">
        <v>0</v>
      </c>
      <c r="M1256">
        <v>0</v>
      </c>
      <c r="N1256">
        <v>0</v>
      </c>
      <c r="O1256">
        <v>0</v>
      </c>
      <c r="P1256">
        <v>0</v>
      </c>
      <c r="Q1256" t="s">
        <v>5669</v>
      </c>
      <c r="R1256">
        <v>0</v>
      </c>
      <c r="S1256">
        <v>0</v>
      </c>
      <c r="T1256" t="s">
        <v>5755</v>
      </c>
      <c r="U1256" t="s">
        <v>2221</v>
      </c>
      <c r="V1256" t="s">
        <v>2303</v>
      </c>
      <c r="W1256">
        <v>187</v>
      </c>
      <c r="X1256">
        <v>0</v>
      </c>
      <c r="Y1256" t="s">
        <v>5005</v>
      </c>
    </row>
    <row r="1257" spans="1:25">
      <c r="A1257" t="s">
        <v>6546</v>
      </c>
      <c r="B1257" t="s">
        <v>6547</v>
      </c>
      <c r="C1257" t="s">
        <v>2155</v>
      </c>
      <c r="D1257" t="s">
        <v>6548</v>
      </c>
      <c r="E1257">
        <v>184</v>
      </c>
      <c r="F1257" t="s">
        <v>5668</v>
      </c>
      <c r="G1257" t="s">
        <v>5669</v>
      </c>
      <c r="H1257" t="s">
        <v>160</v>
      </c>
      <c r="I1257">
        <v>30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0</v>
      </c>
      <c r="Q1257" t="s">
        <v>5669</v>
      </c>
      <c r="R1257">
        <v>0</v>
      </c>
      <c r="S1257">
        <v>0</v>
      </c>
      <c r="T1257" t="s">
        <v>5755</v>
      </c>
      <c r="U1257" t="s">
        <v>2221</v>
      </c>
      <c r="V1257" t="s">
        <v>2141</v>
      </c>
      <c r="W1257">
        <v>117</v>
      </c>
      <c r="X1257">
        <v>0</v>
      </c>
      <c r="Y1257" t="s">
        <v>5005</v>
      </c>
    </row>
    <row r="1258" spans="1:25">
      <c r="A1258" t="s">
        <v>6549</v>
      </c>
      <c r="B1258" t="s">
        <v>6550</v>
      </c>
      <c r="C1258" t="s">
        <v>2157</v>
      </c>
      <c r="D1258" t="s">
        <v>6551</v>
      </c>
      <c r="E1258">
        <v>184</v>
      </c>
      <c r="F1258" t="s">
        <v>6552</v>
      </c>
      <c r="G1258" t="s">
        <v>6553</v>
      </c>
      <c r="H1258" t="s">
        <v>164</v>
      </c>
      <c r="I1258">
        <v>30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0</v>
      </c>
      <c r="Q1258" t="s">
        <v>6553</v>
      </c>
      <c r="R1258">
        <v>0</v>
      </c>
      <c r="S1258">
        <v>0</v>
      </c>
      <c r="T1258" t="s">
        <v>5755</v>
      </c>
      <c r="U1258" t="s">
        <v>2221</v>
      </c>
      <c r="V1258" t="s">
        <v>2141</v>
      </c>
      <c r="W1258">
        <v>117</v>
      </c>
      <c r="X1258">
        <v>0</v>
      </c>
      <c r="Y1258" t="s">
        <v>6479</v>
      </c>
    </row>
    <row r="1259" spans="1:25">
      <c r="A1259" t="s">
        <v>6554</v>
      </c>
      <c r="B1259" t="s">
        <v>6555</v>
      </c>
      <c r="C1259" t="s">
        <v>6556</v>
      </c>
      <c r="D1259" t="s">
        <v>6557</v>
      </c>
      <c r="E1259">
        <v>106</v>
      </c>
      <c r="F1259" t="s">
        <v>6552</v>
      </c>
      <c r="G1259" t="s">
        <v>6553</v>
      </c>
      <c r="H1259" t="s">
        <v>164</v>
      </c>
      <c r="I1259">
        <v>30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0</v>
      </c>
      <c r="Q1259" t="s">
        <v>6553</v>
      </c>
      <c r="R1259">
        <v>0</v>
      </c>
      <c r="S1259">
        <v>0</v>
      </c>
      <c r="T1259" t="s">
        <v>5755</v>
      </c>
      <c r="U1259" t="s">
        <v>2221</v>
      </c>
      <c r="V1259" t="s">
        <v>2136</v>
      </c>
      <c r="W1259">
        <v>67</v>
      </c>
      <c r="X1259">
        <v>0</v>
      </c>
      <c r="Y1259" t="s">
        <v>6479</v>
      </c>
    </row>
    <row r="1260" spans="1:25">
      <c r="A1260" t="s">
        <v>6558</v>
      </c>
      <c r="B1260" t="s">
        <v>6559</v>
      </c>
      <c r="C1260" t="s">
        <v>2431</v>
      </c>
      <c r="D1260" t="s">
        <v>6560</v>
      </c>
      <c r="E1260">
        <v>18</v>
      </c>
      <c r="F1260" t="s">
        <v>6552</v>
      </c>
      <c r="G1260" t="s">
        <v>6553</v>
      </c>
      <c r="H1260" t="s">
        <v>164</v>
      </c>
      <c r="I1260">
        <v>30</v>
      </c>
      <c r="J1260">
        <v>0</v>
      </c>
      <c r="K1260">
        <v>0</v>
      </c>
      <c r="L1260">
        <v>0</v>
      </c>
      <c r="M1260">
        <v>0</v>
      </c>
      <c r="N1260">
        <v>0</v>
      </c>
      <c r="O1260">
        <v>0</v>
      </c>
      <c r="P1260">
        <v>0</v>
      </c>
      <c r="Q1260" t="s">
        <v>6553</v>
      </c>
      <c r="R1260">
        <v>0</v>
      </c>
      <c r="S1260">
        <v>0</v>
      </c>
      <c r="T1260" t="s">
        <v>5755</v>
      </c>
      <c r="U1260" t="s">
        <v>2221</v>
      </c>
      <c r="V1260" t="s">
        <v>2305</v>
      </c>
      <c r="W1260">
        <v>12</v>
      </c>
      <c r="X1260">
        <v>0</v>
      </c>
      <c r="Y1260" t="s">
        <v>6479</v>
      </c>
    </row>
    <row r="1261" spans="1:25">
      <c r="A1261" t="s">
        <v>6561</v>
      </c>
      <c r="B1261" t="s">
        <v>6562</v>
      </c>
      <c r="C1261" t="s">
        <v>6563</v>
      </c>
      <c r="D1261" t="s">
        <v>6564</v>
      </c>
      <c r="E1261">
        <v>118</v>
      </c>
      <c r="F1261" t="s">
        <v>6552</v>
      </c>
      <c r="G1261" t="s">
        <v>6553</v>
      </c>
      <c r="H1261" t="s">
        <v>164</v>
      </c>
      <c r="I1261">
        <v>30</v>
      </c>
      <c r="J1261">
        <v>0</v>
      </c>
      <c r="K1261">
        <v>0</v>
      </c>
      <c r="L1261">
        <v>0</v>
      </c>
      <c r="M1261">
        <v>0</v>
      </c>
      <c r="N1261">
        <v>0</v>
      </c>
      <c r="O1261">
        <v>0</v>
      </c>
      <c r="P1261">
        <v>0</v>
      </c>
      <c r="Q1261" t="s">
        <v>6553</v>
      </c>
      <c r="R1261">
        <v>0</v>
      </c>
      <c r="S1261">
        <v>0</v>
      </c>
      <c r="T1261" t="s">
        <v>5755</v>
      </c>
      <c r="U1261" t="s">
        <v>2221</v>
      </c>
      <c r="V1261" t="s">
        <v>2136</v>
      </c>
      <c r="W1261">
        <v>91</v>
      </c>
      <c r="X1261">
        <v>0</v>
      </c>
      <c r="Y1261" t="s">
        <v>6479</v>
      </c>
    </row>
    <row r="1262" spans="1:25">
      <c r="A1262" t="s">
        <v>6565</v>
      </c>
      <c r="B1262" t="s">
        <v>6566</v>
      </c>
      <c r="C1262" t="s">
        <v>6567</v>
      </c>
      <c r="D1262" t="s">
        <v>6568</v>
      </c>
      <c r="E1262">
        <v>110</v>
      </c>
      <c r="F1262" t="s">
        <v>6552</v>
      </c>
      <c r="G1262" t="s">
        <v>6553</v>
      </c>
      <c r="H1262" t="s">
        <v>164</v>
      </c>
      <c r="I1262">
        <v>30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0</v>
      </c>
      <c r="P1262">
        <v>0</v>
      </c>
      <c r="Q1262" t="s">
        <v>6553</v>
      </c>
      <c r="R1262">
        <v>0</v>
      </c>
      <c r="S1262">
        <v>0</v>
      </c>
      <c r="T1262" t="s">
        <v>5755</v>
      </c>
      <c r="U1262" t="s">
        <v>2221</v>
      </c>
      <c r="V1262" t="s">
        <v>2136</v>
      </c>
      <c r="W1262">
        <v>75</v>
      </c>
      <c r="X1262">
        <v>0</v>
      </c>
      <c r="Y1262" t="s">
        <v>6479</v>
      </c>
    </row>
    <row r="1263" spans="1:25">
      <c r="A1263" t="s">
        <v>6569</v>
      </c>
      <c r="B1263" t="s">
        <v>6570</v>
      </c>
      <c r="C1263" t="s">
        <v>6571</v>
      </c>
      <c r="D1263" t="s">
        <v>6572</v>
      </c>
      <c r="E1263">
        <v>120</v>
      </c>
      <c r="F1263" t="s">
        <v>6552</v>
      </c>
      <c r="G1263" t="s">
        <v>6553</v>
      </c>
      <c r="H1263" t="s">
        <v>164</v>
      </c>
      <c r="I1263">
        <v>30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0</v>
      </c>
      <c r="P1263">
        <v>0</v>
      </c>
      <c r="Q1263" t="s">
        <v>6553</v>
      </c>
      <c r="R1263">
        <v>0</v>
      </c>
      <c r="S1263">
        <v>0</v>
      </c>
      <c r="T1263" t="s">
        <v>5755</v>
      </c>
      <c r="U1263" t="s">
        <v>2221</v>
      </c>
      <c r="V1263" t="s">
        <v>2254</v>
      </c>
      <c r="W1263">
        <v>82</v>
      </c>
      <c r="X1263">
        <v>0</v>
      </c>
      <c r="Y1263" t="s">
        <v>6479</v>
      </c>
    </row>
    <row r="1264" spans="1:25">
      <c r="A1264" t="s">
        <v>6573</v>
      </c>
      <c r="B1264" t="s">
        <v>6574</v>
      </c>
      <c r="C1264" t="s">
        <v>6575</v>
      </c>
      <c r="D1264" t="s">
        <v>6576</v>
      </c>
      <c r="E1264">
        <v>132</v>
      </c>
      <c r="F1264" t="s">
        <v>6552</v>
      </c>
      <c r="G1264" t="s">
        <v>6553</v>
      </c>
      <c r="H1264" t="s">
        <v>164</v>
      </c>
      <c r="I1264">
        <v>30</v>
      </c>
      <c r="J1264">
        <v>0</v>
      </c>
      <c r="K1264">
        <v>0</v>
      </c>
      <c r="L1264">
        <v>0</v>
      </c>
      <c r="M1264">
        <v>0</v>
      </c>
      <c r="N1264">
        <v>0</v>
      </c>
      <c r="O1264">
        <v>0</v>
      </c>
      <c r="P1264">
        <v>0</v>
      </c>
      <c r="Q1264" t="s">
        <v>6553</v>
      </c>
      <c r="R1264">
        <v>0</v>
      </c>
      <c r="S1264">
        <v>0</v>
      </c>
      <c r="T1264" t="s">
        <v>5755</v>
      </c>
      <c r="U1264" t="s">
        <v>2221</v>
      </c>
      <c r="V1264" t="s">
        <v>2223</v>
      </c>
      <c r="W1264">
        <v>36</v>
      </c>
      <c r="X1264">
        <v>0</v>
      </c>
      <c r="Y1264" t="s">
        <v>6479</v>
      </c>
    </row>
    <row r="1265" spans="1:25">
      <c r="A1265" t="s">
        <v>6577</v>
      </c>
      <c r="B1265" t="s">
        <v>6578</v>
      </c>
      <c r="C1265" t="s">
        <v>2703</v>
      </c>
      <c r="D1265" t="s">
        <v>6579</v>
      </c>
      <c r="E1265">
        <v>92</v>
      </c>
      <c r="F1265" t="s">
        <v>6552</v>
      </c>
      <c r="G1265" t="s">
        <v>6553</v>
      </c>
      <c r="H1265" t="s">
        <v>164</v>
      </c>
      <c r="I1265">
        <v>30</v>
      </c>
      <c r="J1265">
        <v>0</v>
      </c>
      <c r="K1265">
        <v>0</v>
      </c>
      <c r="L1265">
        <v>0</v>
      </c>
      <c r="M1265">
        <v>0</v>
      </c>
      <c r="N1265">
        <v>0</v>
      </c>
      <c r="O1265">
        <v>0</v>
      </c>
      <c r="P1265">
        <v>0</v>
      </c>
      <c r="Q1265" t="s">
        <v>6553</v>
      </c>
      <c r="R1265">
        <v>0</v>
      </c>
      <c r="S1265">
        <v>0</v>
      </c>
      <c r="T1265" t="s">
        <v>5755</v>
      </c>
      <c r="U1265" t="s">
        <v>2221</v>
      </c>
      <c r="V1265" t="s">
        <v>2136</v>
      </c>
      <c r="W1265">
        <v>63</v>
      </c>
      <c r="X1265">
        <v>0</v>
      </c>
      <c r="Y1265" t="s">
        <v>6479</v>
      </c>
    </row>
    <row r="1266" spans="1:25">
      <c r="A1266" t="s">
        <v>6580</v>
      </c>
      <c r="B1266" t="s">
        <v>6581</v>
      </c>
      <c r="C1266" t="s">
        <v>3738</v>
      </c>
      <c r="D1266" t="s">
        <v>6582</v>
      </c>
      <c r="E1266">
        <v>0</v>
      </c>
      <c r="F1266" t="s">
        <v>3809</v>
      </c>
      <c r="G1266" t="s">
        <v>3810</v>
      </c>
      <c r="H1266" t="s">
        <v>158</v>
      </c>
      <c r="I1266">
        <v>50</v>
      </c>
      <c r="J1266">
        <v>0</v>
      </c>
      <c r="K1266">
        <v>1</v>
      </c>
      <c r="L1266">
        <v>0</v>
      </c>
      <c r="M1266">
        <v>0</v>
      </c>
      <c r="N1266">
        <v>0</v>
      </c>
      <c r="O1266">
        <v>0</v>
      </c>
      <c r="P1266">
        <v>0</v>
      </c>
      <c r="Q1266" t="s">
        <v>3810</v>
      </c>
      <c r="R1266">
        <v>0</v>
      </c>
      <c r="S1266">
        <v>0</v>
      </c>
      <c r="T1266" t="s">
        <v>6325</v>
      </c>
      <c r="U1266" t="s">
        <v>2221</v>
      </c>
      <c r="V1266" t="s">
        <v>2255</v>
      </c>
      <c r="W1266">
        <v>0</v>
      </c>
      <c r="X1266">
        <v>0</v>
      </c>
      <c r="Y1266" t="s">
        <v>3865</v>
      </c>
    </row>
    <row r="1267" spans="1:25">
      <c r="A1267" t="s">
        <v>6583</v>
      </c>
      <c r="B1267" t="s">
        <v>6584</v>
      </c>
      <c r="C1267" t="s">
        <v>6585</v>
      </c>
      <c r="D1267" t="s">
        <v>6586</v>
      </c>
      <c r="E1267">
        <v>74</v>
      </c>
      <c r="F1267" t="s">
        <v>6587</v>
      </c>
      <c r="G1267" t="s">
        <v>6588</v>
      </c>
      <c r="H1267" t="s">
        <v>6589</v>
      </c>
      <c r="I1267">
        <v>30</v>
      </c>
      <c r="J1267">
        <v>0</v>
      </c>
      <c r="K1267">
        <v>0</v>
      </c>
      <c r="L1267">
        <v>0</v>
      </c>
      <c r="M1267">
        <v>0</v>
      </c>
      <c r="N1267">
        <v>0</v>
      </c>
      <c r="O1267">
        <v>0</v>
      </c>
      <c r="P1267">
        <v>0</v>
      </c>
      <c r="Q1267" t="s">
        <v>6588</v>
      </c>
      <c r="R1267">
        <v>0</v>
      </c>
      <c r="S1267">
        <v>0</v>
      </c>
      <c r="T1267" t="s">
        <v>5755</v>
      </c>
      <c r="U1267" t="s">
        <v>2221</v>
      </c>
      <c r="V1267" t="s">
        <v>2235</v>
      </c>
      <c r="W1267">
        <v>52</v>
      </c>
      <c r="X1267">
        <v>0</v>
      </c>
      <c r="Y1267" t="s">
        <v>6590</v>
      </c>
    </row>
    <row r="1268" spans="1:25">
      <c r="A1268" t="s">
        <v>6591</v>
      </c>
      <c r="B1268" t="s">
        <v>6592</v>
      </c>
      <c r="C1268" t="s">
        <v>6593</v>
      </c>
      <c r="D1268" t="s">
        <v>6594</v>
      </c>
      <c r="E1268">
        <v>0</v>
      </c>
      <c r="F1268" t="s">
        <v>6587</v>
      </c>
      <c r="G1268" t="s">
        <v>6588</v>
      </c>
      <c r="H1268" t="s">
        <v>6589</v>
      </c>
      <c r="I1268">
        <v>30</v>
      </c>
      <c r="J1268">
        <v>0</v>
      </c>
      <c r="K1268">
        <v>0</v>
      </c>
      <c r="L1268">
        <v>0</v>
      </c>
      <c r="M1268">
        <v>0</v>
      </c>
      <c r="N1268">
        <v>0</v>
      </c>
      <c r="O1268">
        <v>0</v>
      </c>
      <c r="P1268">
        <v>0</v>
      </c>
      <c r="Q1268" t="s">
        <v>6588</v>
      </c>
      <c r="R1268">
        <v>0</v>
      </c>
      <c r="S1268">
        <v>0</v>
      </c>
      <c r="T1268" t="s">
        <v>6325</v>
      </c>
      <c r="U1268" t="s">
        <v>2221</v>
      </c>
      <c r="V1268" t="s">
        <v>2142</v>
      </c>
      <c r="W1268">
        <v>0</v>
      </c>
      <c r="X1268">
        <v>0</v>
      </c>
      <c r="Y1268" t="s">
        <v>6590</v>
      </c>
    </row>
    <row r="1269" spans="1:25">
      <c r="A1269" t="s">
        <v>6595</v>
      </c>
      <c r="B1269" t="s">
        <v>6596</v>
      </c>
      <c r="C1269" t="s">
        <v>4236</v>
      </c>
      <c r="D1269" t="s">
        <v>6597</v>
      </c>
      <c r="E1269">
        <v>143</v>
      </c>
      <c r="F1269" t="s">
        <v>6587</v>
      </c>
      <c r="G1269" t="s">
        <v>6588</v>
      </c>
      <c r="H1269" t="s">
        <v>6589</v>
      </c>
      <c r="I1269">
        <v>30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0</v>
      </c>
      <c r="P1269">
        <v>0</v>
      </c>
      <c r="Q1269" t="s">
        <v>6588</v>
      </c>
      <c r="R1269">
        <v>0</v>
      </c>
      <c r="S1269">
        <v>0</v>
      </c>
      <c r="T1269" t="s">
        <v>5755</v>
      </c>
      <c r="U1269" t="s">
        <v>2221</v>
      </c>
      <c r="V1269" t="s">
        <v>2136</v>
      </c>
      <c r="W1269">
        <v>96</v>
      </c>
      <c r="X1269">
        <v>0</v>
      </c>
      <c r="Y1269" t="s">
        <v>6590</v>
      </c>
    </row>
    <row r="1270" spans="1:25">
      <c r="A1270" t="s">
        <v>6598</v>
      </c>
      <c r="B1270" t="s">
        <v>6599</v>
      </c>
      <c r="C1270" t="s">
        <v>6600</v>
      </c>
      <c r="D1270" t="s">
        <v>6601</v>
      </c>
      <c r="E1270">
        <v>19</v>
      </c>
      <c r="F1270" t="s">
        <v>6587</v>
      </c>
      <c r="G1270" t="s">
        <v>6588</v>
      </c>
      <c r="H1270" t="s">
        <v>6589</v>
      </c>
      <c r="I1270">
        <v>30</v>
      </c>
      <c r="J1270">
        <v>0</v>
      </c>
      <c r="K1270">
        <v>0</v>
      </c>
      <c r="L1270">
        <v>0</v>
      </c>
      <c r="M1270">
        <v>0</v>
      </c>
      <c r="N1270">
        <v>0</v>
      </c>
      <c r="O1270">
        <v>0</v>
      </c>
      <c r="P1270">
        <v>0</v>
      </c>
      <c r="Q1270" t="s">
        <v>6588</v>
      </c>
      <c r="R1270">
        <v>0</v>
      </c>
      <c r="S1270">
        <v>0</v>
      </c>
      <c r="T1270" t="s">
        <v>5755</v>
      </c>
      <c r="U1270" t="s">
        <v>2221</v>
      </c>
      <c r="V1270" t="s">
        <v>2305</v>
      </c>
      <c r="W1270">
        <v>10</v>
      </c>
      <c r="X1270">
        <v>0</v>
      </c>
      <c r="Y1270" t="s">
        <v>6590</v>
      </c>
    </row>
    <row r="1271" spans="1:25">
      <c r="A1271" t="s">
        <v>6602</v>
      </c>
      <c r="B1271" t="s">
        <v>6603</v>
      </c>
      <c r="C1271" t="s">
        <v>2151</v>
      </c>
      <c r="D1271" t="s">
        <v>6604</v>
      </c>
      <c r="E1271">
        <v>58</v>
      </c>
      <c r="F1271" t="s">
        <v>6605</v>
      </c>
      <c r="G1271" t="s">
        <v>6606</v>
      </c>
      <c r="H1271" t="s">
        <v>164</v>
      </c>
      <c r="I1271">
        <v>30</v>
      </c>
      <c r="J1271">
        <v>0</v>
      </c>
      <c r="K1271">
        <v>0</v>
      </c>
      <c r="L1271">
        <v>0</v>
      </c>
      <c r="M1271">
        <v>0</v>
      </c>
      <c r="N1271">
        <v>0</v>
      </c>
      <c r="O1271">
        <v>0</v>
      </c>
      <c r="P1271">
        <v>0</v>
      </c>
      <c r="Q1271" t="s">
        <v>6606</v>
      </c>
      <c r="R1271">
        <v>0</v>
      </c>
      <c r="S1271">
        <v>0</v>
      </c>
      <c r="T1271" t="s">
        <v>5755</v>
      </c>
      <c r="U1271" t="s">
        <v>2221</v>
      </c>
      <c r="V1271" t="s">
        <v>2140</v>
      </c>
      <c r="W1271">
        <v>32</v>
      </c>
      <c r="X1271">
        <v>0</v>
      </c>
      <c r="Y1271" t="s">
        <v>6479</v>
      </c>
    </row>
    <row r="1272" spans="1:25">
      <c r="A1272" t="s">
        <v>6607</v>
      </c>
      <c r="B1272" t="s">
        <v>6608</v>
      </c>
      <c r="C1272" t="s">
        <v>2163</v>
      </c>
      <c r="D1272" t="s">
        <v>2164</v>
      </c>
      <c r="E1272">
        <v>0</v>
      </c>
      <c r="F1272" t="s">
        <v>3571</v>
      </c>
      <c r="G1272" t="s">
        <v>3572</v>
      </c>
      <c r="H1272" t="s">
        <v>156</v>
      </c>
      <c r="I1272">
        <v>45</v>
      </c>
      <c r="J1272">
        <v>0</v>
      </c>
      <c r="K1272">
        <v>0</v>
      </c>
      <c r="L1272">
        <v>0</v>
      </c>
      <c r="M1272">
        <v>0</v>
      </c>
      <c r="N1272">
        <v>0</v>
      </c>
      <c r="O1272">
        <v>0</v>
      </c>
      <c r="P1272">
        <v>0</v>
      </c>
      <c r="Q1272" t="s">
        <v>3572</v>
      </c>
      <c r="R1272">
        <v>0</v>
      </c>
      <c r="S1272">
        <v>0</v>
      </c>
      <c r="T1272" t="s">
        <v>6124</v>
      </c>
      <c r="U1272" t="s">
        <v>2221</v>
      </c>
      <c r="V1272" t="s">
        <v>5011</v>
      </c>
      <c r="W1272">
        <v>0</v>
      </c>
      <c r="X1272">
        <v>0</v>
      </c>
      <c r="Y1272" t="s">
        <v>2920</v>
      </c>
    </row>
    <row r="1273" spans="1:25">
      <c r="A1273" t="s">
        <v>6609</v>
      </c>
      <c r="B1273" t="s">
        <v>6610</v>
      </c>
      <c r="C1273" t="s">
        <v>2163</v>
      </c>
      <c r="D1273" t="s">
        <v>2164</v>
      </c>
      <c r="E1273">
        <v>0</v>
      </c>
      <c r="F1273" t="s">
        <v>3571</v>
      </c>
      <c r="G1273" t="s">
        <v>3572</v>
      </c>
      <c r="H1273" t="s">
        <v>156</v>
      </c>
      <c r="I1273">
        <v>45</v>
      </c>
      <c r="J1273">
        <v>0</v>
      </c>
      <c r="K1273">
        <v>0</v>
      </c>
      <c r="L1273">
        <v>0</v>
      </c>
      <c r="M1273">
        <v>0</v>
      </c>
      <c r="N1273">
        <v>0</v>
      </c>
      <c r="O1273">
        <v>0</v>
      </c>
      <c r="P1273">
        <v>0</v>
      </c>
      <c r="Q1273" t="s">
        <v>3572</v>
      </c>
      <c r="R1273">
        <v>0</v>
      </c>
      <c r="S1273">
        <v>0</v>
      </c>
      <c r="T1273" t="s">
        <v>6124</v>
      </c>
      <c r="U1273" t="s">
        <v>2221</v>
      </c>
      <c r="V1273" t="s">
        <v>5011</v>
      </c>
      <c r="W1273">
        <v>0</v>
      </c>
      <c r="X1273">
        <v>0</v>
      </c>
      <c r="Y1273" t="s">
        <v>2920</v>
      </c>
    </row>
    <row r="1274" spans="1:25">
      <c r="A1274" t="s">
        <v>6611</v>
      </c>
      <c r="B1274" t="s">
        <v>6612</v>
      </c>
      <c r="C1274" t="s">
        <v>6613</v>
      </c>
      <c r="D1274" t="s">
        <v>6614</v>
      </c>
      <c r="E1274">
        <v>315</v>
      </c>
      <c r="F1274" t="s">
        <v>6605</v>
      </c>
      <c r="G1274" t="s">
        <v>6606</v>
      </c>
      <c r="H1274" t="s">
        <v>164</v>
      </c>
      <c r="I1274">
        <v>30</v>
      </c>
      <c r="J1274">
        <v>0</v>
      </c>
      <c r="K1274">
        <v>0</v>
      </c>
      <c r="L1274">
        <v>0</v>
      </c>
      <c r="M1274">
        <v>0</v>
      </c>
      <c r="N1274">
        <v>0</v>
      </c>
      <c r="O1274">
        <v>0</v>
      </c>
      <c r="P1274">
        <v>0</v>
      </c>
      <c r="Q1274" t="s">
        <v>6606</v>
      </c>
      <c r="R1274">
        <v>0</v>
      </c>
      <c r="S1274">
        <v>0</v>
      </c>
      <c r="T1274" t="s">
        <v>5755</v>
      </c>
      <c r="U1274" t="s">
        <v>2221</v>
      </c>
      <c r="V1274" t="s">
        <v>2255</v>
      </c>
      <c r="W1274">
        <v>190</v>
      </c>
      <c r="X1274">
        <v>0</v>
      </c>
      <c r="Y1274" t="s">
        <v>6479</v>
      </c>
    </row>
    <row r="1275" spans="1:25">
      <c r="A1275" t="s">
        <v>6615</v>
      </c>
      <c r="B1275" t="s">
        <v>6616</v>
      </c>
      <c r="C1275" t="s">
        <v>6617</v>
      </c>
      <c r="D1275" t="s">
        <v>3544</v>
      </c>
      <c r="E1275">
        <v>105</v>
      </c>
      <c r="F1275" t="s">
        <v>6618</v>
      </c>
      <c r="G1275" t="s">
        <v>6619</v>
      </c>
      <c r="H1275" t="s">
        <v>6589</v>
      </c>
      <c r="I1275">
        <v>15</v>
      </c>
      <c r="J1275">
        <v>0</v>
      </c>
      <c r="K1275">
        <v>0</v>
      </c>
      <c r="L1275">
        <v>0</v>
      </c>
      <c r="M1275">
        <v>0</v>
      </c>
      <c r="N1275">
        <v>0</v>
      </c>
      <c r="O1275">
        <v>0</v>
      </c>
      <c r="P1275">
        <v>0</v>
      </c>
      <c r="Q1275" t="s">
        <v>6619</v>
      </c>
      <c r="R1275">
        <v>0</v>
      </c>
      <c r="S1275">
        <v>0</v>
      </c>
      <c r="T1275" t="s">
        <v>6620</v>
      </c>
      <c r="U1275" t="s">
        <v>2221</v>
      </c>
      <c r="V1275" t="s">
        <v>2136</v>
      </c>
      <c r="W1275">
        <v>86</v>
      </c>
      <c r="X1275">
        <v>0</v>
      </c>
      <c r="Y1275" t="s">
        <v>6621</v>
      </c>
    </row>
    <row r="1276" spans="1:25">
      <c r="A1276" t="s">
        <v>6622</v>
      </c>
      <c r="B1276" t="s">
        <v>6623</v>
      </c>
      <c r="C1276" t="s">
        <v>4214</v>
      </c>
      <c r="D1276" t="s">
        <v>3544</v>
      </c>
      <c r="E1276">
        <v>123</v>
      </c>
      <c r="F1276" t="s">
        <v>6624</v>
      </c>
      <c r="G1276" t="s">
        <v>6625</v>
      </c>
      <c r="H1276" t="s">
        <v>6589</v>
      </c>
      <c r="I1276">
        <v>15</v>
      </c>
      <c r="J1276">
        <v>0</v>
      </c>
      <c r="K1276">
        <v>0</v>
      </c>
      <c r="L1276">
        <v>0</v>
      </c>
      <c r="M1276">
        <v>0</v>
      </c>
      <c r="N1276">
        <v>0</v>
      </c>
      <c r="O1276">
        <v>0</v>
      </c>
      <c r="P1276">
        <v>0</v>
      </c>
      <c r="Q1276" t="s">
        <v>6625</v>
      </c>
      <c r="R1276">
        <v>0</v>
      </c>
      <c r="S1276">
        <v>0</v>
      </c>
      <c r="T1276" t="s">
        <v>6620</v>
      </c>
      <c r="U1276" t="s">
        <v>2221</v>
      </c>
      <c r="V1276" t="s">
        <v>2136</v>
      </c>
      <c r="W1276">
        <v>79</v>
      </c>
      <c r="X1276">
        <v>0</v>
      </c>
      <c r="Y1276" t="s">
        <v>6626</v>
      </c>
    </row>
    <row r="1277" spans="1:25">
      <c r="A1277" t="s">
        <v>6627</v>
      </c>
      <c r="B1277" t="s">
        <v>6628</v>
      </c>
      <c r="C1277" t="s">
        <v>6629</v>
      </c>
      <c r="D1277" t="s">
        <v>6630</v>
      </c>
      <c r="E1277">
        <v>231</v>
      </c>
      <c r="F1277" t="s">
        <v>6631</v>
      </c>
      <c r="G1277" t="s">
        <v>6632</v>
      </c>
      <c r="H1277" t="s">
        <v>6589</v>
      </c>
      <c r="I1277">
        <v>20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0</v>
      </c>
      <c r="P1277">
        <v>0</v>
      </c>
      <c r="Q1277" t="s">
        <v>6632</v>
      </c>
      <c r="R1277">
        <v>0</v>
      </c>
      <c r="S1277">
        <v>0</v>
      </c>
      <c r="T1277" t="s">
        <v>6620</v>
      </c>
      <c r="U1277" t="s">
        <v>2221</v>
      </c>
      <c r="V1277" t="s">
        <v>2235</v>
      </c>
      <c r="W1277">
        <v>169</v>
      </c>
      <c r="X1277">
        <v>0</v>
      </c>
      <c r="Y1277" t="s">
        <v>6633</v>
      </c>
    </row>
    <row r="1278" spans="1:25">
      <c r="A1278" t="s">
        <v>6634</v>
      </c>
      <c r="B1278" t="s">
        <v>6635</v>
      </c>
      <c r="C1278" t="s">
        <v>6636</v>
      </c>
      <c r="D1278" t="s">
        <v>6637</v>
      </c>
      <c r="E1278">
        <v>125</v>
      </c>
      <c r="F1278" t="s">
        <v>6631</v>
      </c>
      <c r="G1278" t="s">
        <v>6632</v>
      </c>
      <c r="H1278" t="s">
        <v>6589</v>
      </c>
      <c r="I1278">
        <v>20</v>
      </c>
      <c r="J1278">
        <v>0</v>
      </c>
      <c r="K1278">
        <v>0</v>
      </c>
      <c r="L1278">
        <v>0</v>
      </c>
      <c r="M1278">
        <v>0</v>
      </c>
      <c r="N1278">
        <v>0</v>
      </c>
      <c r="O1278">
        <v>0</v>
      </c>
      <c r="P1278">
        <v>0</v>
      </c>
      <c r="Q1278" t="s">
        <v>6632</v>
      </c>
      <c r="R1278">
        <v>0</v>
      </c>
      <c r="S1278">
        <v>0</v>
      </c>
      <c r="T1278" t="s">
        <v>6620</v>
      </c>
      <c r="U1278" t="s">
        <v>2221</v>
      </c>
      <c r="V1278" t="s">
        <v>2254</v>
      </c>
      <c r="W1278">
        <v>78</v>
      </c>
      <c r="X1278">
        <v>0</v>
      </c>
      <c r="Y1278" t="s">
        <v>6633</v>
      </c>
    </row>
    <row r="1279" spans="1:25">
      <c r="A1279" t="s">
        <v>6638</v>
      </c>
      <c r="B1279" t="s">
        <v>6639</v>
      </c>
      <c r="C1279" t="s">
        <v>6640</v>
      </c>
      <c r="D1279" t="s">
        <v>6641</v>
      </c>
      <c r="E1279">
        <v>59</v>
      </c>
      <c r="F1279" t="s">
        <v>6631</v>
      </c>
      <c r="G1279" t="s">
        <v>6632</v>
      </c>
      <c r="H1279" t="s">
        <v>6589</v>
      </c>
      <c r="I1279">
        <v>20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v>0</v>
      </c>
      <c r="P1279">
        <v>0</v>
      </c>
      <c r="Q1279" t="s">
        <v>6632</v>
      </c>
      <c r="R1279">
        <v>0</v>
      </c>
      <c r="S1279">
        <v>0</v>
      </c>
      <c r="T1279" t="s">
        <v>6620</v>
      </c>
      <c r="U1279" t="s">
        <v>2221</v>
      </c>
      <c r="V1279" t="s">
        <v>2254</v>
      </c>
      <c r="W1279">
        <v>37</v>
      </c>
      <c r="X1279">
        <v>0</v>
      </c>
      <c r="Y1279" t="s">
        <v>6633</v>
      </c>
    </row>
    <row r="1280" spans="1:25">
      <c r="A1280" t="s">
        <v>6724</v>
      </c>
      <c r="B1280" t="s">
        <v>6725</v>
      </c>
      <c r="C1280" t="s">
        <v>6726</v>
      </c>
      <c r="D1280" t="s">
        <v>6727</v>
      </c>
      <c r="E1280">
        <v>4</v>
      </c>
      <c r="F1280" t="s">
        <v>4572</v>
      </c>
      <c r="G1280" t="s">
        <v>4573</v>
      </c>
      <c r="H1280" t="s">
        <v>158</v>
      </c>
      <c r="I1280">
        <v>40</v>
      </c>
      <c r="J1280">
        <v>0</v>
      </c>
      <c r="K1280">
        <v>0</v>
      </c>
      <c r="L1280">
        <v>0</v>
      </c>
      <c r="M1280">
        <v>0</v>
      </c>
      <c r="N1280">
        <v>0</v>
      </c>
      <c r="O1280">
        <v>0</v>
      </c>
      <c r="P1280">
        <v>0</v>
      </c>
      <c r="Q1280" t="s">
        <v>4573</v>
      </c>
      <c r="R1280">
        <v>0</v>
      </c>
      <c r="S1280">
        <v>0</v>
      </c>
      <c r="T1280" t="s">
        <v>6728</v>
      </c>
      <c r="U1280" t="s">
        <v>2221</v>
      </c>
      <c r="V1280" t="s">
        <v>2142</v>
      </c>
      <c r="W1280">
        <v>0</v>
      </c>
      <c r="X1280">
        <v>0</v>
      </c>
      <c r="Y1280" t="s">
        <v>6729</v>
      </c>
    </row>
    <row r="1281" spans="1:25">
      <c r="A1281" t="s">
        <v>6730</v>
      </c>
      <c r="B1281" t="s">
        <v>6731</v>
      </c>
      <c r="C1281" t="s">
        <v>4767</v>
      </c>
      <c r="D1281" t="s">
        <v>5309</v>
      </c>
      <c r="E1281">
        <v>1</v>
      </c>
      <c r="F1281" t="s">
        <v>4572</v>
      </c>
      <c r="G1281" t="s">
        <v>4573</v>
      </c>
      <c r="H1281" t="s">
        <v>158</v>
      </c>
      <c r="I1281">
        <v>40</v>
      </c>
      <c r="J1281">
        <v>0</v>
      </c>
      <c r="K1281">
        <v>0</v>
      </c>
      <c r="L1281">
        <v>0</v>
      </c>
      <c r="M1281">
        <v>0</v>
      </c>
      <c r="N1281">
        <v>0</v>
      </c>
      <c r="O1281">
        <v>0</v>
      </c>
      <c r="P1281">
        <v>0</v>
      </c>
      <c r="Q1281" t="s">
        <v>4573</v>
      </c>
      <c r="R1281">
        <v>0</v>
      </c>
      <c r="S1281">
        <v>0</v>
      </c>
      <c r="T1281" t="s">
        <v>6728</v>
      </c>
      <c r="U1281" t="s">
        <v>2221</v>
      </c>
      <c r="V1281" t="s">
        <v>2142</v>
      </c>
      <c r="W1281">
        <v>0</v>
      </c>
      <c r="X1281">
        <v>0</v>
      </c>
      <c r="Y1281" t="s">
        <v>6729</v>
      </c>
    </row>
    <row r="1282" spans="1:25">
      <c r="A1282" t="s">
        <v>6732</v>
      </c>
      <c r="B1282" t="s">
        <v>6733</v>
      </c>
      <c r="C1282" t="s">
        <v>6734</v>
      </c>
      <c r="D1282" t="s">
        <v>6735</v>
      </c>
      <c r="E1282">
        <v>5</v>
      </c>
      <c r="F1282" t="s">
        <v>4572</v>
      </c>
      <c r="G1282" t="s">
        <v>4573</v>
      </c>
      <c r="H1282" t="s">
        <v>158</v>
      </c>
      <c r="I1282">
        <v>40</v>
      </c>
      <c r="J1282">
        <v>0</v>
      </c>
      <c r="K1282">
        <v>0</v>
      </c>
      <c r="L1282">
        <v>0</v>
      </c>
      <c r="M1282">
        <v>0</v>
      </c>
      <c r="N1282">
        <v>0</v>
      </c>
      <c r="O1282">
        <v>0</v>
      </c>
      <c r="P1282">
        <v>0</v>
      </c>
      <c r="Q1282" t="s">
        <v>4573</v>
      </c>
      <c r="R1282">
        <v>0</v>
      </c>
      <c r="S1282">
        <v>0</v>
      </c>
      <c r="T1282" t="s">
        <v>6728</v>
      </c>
      <c r="U1282" t="s">
        <v>2221</v>
      </c>
      <c r="V1282" t="s">
        <v>2142</v>
      </c>
      <c r="W1282">
        <v>0</v>
      </c>
      <c r="X1282">
        <v>0</v>
      </c>
      <c r="Y1282" t="s">
        <v>6729</v>
      </c>
    </row>
    <row r="1283" spans="1:25">
      <c r="A1283" t="s">
        <v>6736</v>
      </c>
      <c r="B1283" t="s">
        <v>6737</v>
      </c>
      <c r="C1283" t="s">
        <v>6738</v>
      </c>
      <c r="D1283" t="s">
        <v>6739</v>
      </c>
      <c r="E1283">
        <v>2</v>
      </c>
      <c r="F1283" t="s">
        <v>4572</v>
      </c>
      <c r="G1283" t="s">
        <v>4573</v>
      </c>
      <c r="H1283" t="s">
        <v>158</v>
      </c>
      <c r="I1283">
        <v>40</v>
      </c>
      <c r="J1283">
        <v>0</v>
      </c>
      <c r="K1283">
        <v>0</v>
      </c>
      <c r="L1283">
        <v>0</v>
      </c>
      <c r="M1283">
        <v>0</v>
      </c>
      <c r="N1283">
        <v>0</v>
      </c>
      <c r="O1283">
        <v>0</v>
      </c>
      <c r="P1283">
        <v>0</v>
      </c>
      <c r="Q1283" t="s">
        <v>4573</v>
      </c>
      <c r="R1283">
        <v>0</v>
      </c>
      <c r="S1283">
        <v>0</v>
      </c>
      <c r="T1283" t="s">
        <v>6728</v>
      </c>
      <c r="U1283" t="s">
        <v>2221</v>
      </c>
      <c r="V1283" t="s">
        <v>2142</v>
      </c>
      <c r="W1283">
        <v>0</v>
      </c>
      <c r="X1283">
        <v>0</v>
      </c>
      <c r="Y1283" t="s">
        <v>6729</v>
      </c>
    </row>
    <row r="1284" spans="1:25">
      <c r="A1284" t="s">
        <v>6740</v>
      </c>
      <c r="B1284" t="s">
        <v>6741</v>
      </c>
      <c r="C1284" t="s">
        <v>6742</v>
      </c>
      <c r="D1284" t="s">
        <v>6743</v>
      </c>
      <c r="E1284">
        <v>9</v>
      </c>
      <c r="F1284" t="s">
        <v>4572</v>
      </c>
      <c r="G1284" t="s">
        <v>4573</v>
      </c>
      <c r="H1284" t="s">
        <v>158</v>
      </c>
      <c r="I1284">
        <v>40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0</v>
      </c>
      <c r="P1284">
        <v>0</v>
      </c>
      <c r="Q1284" t="s">
        <v>4573</v>
      </c>
      <c r="R1284">
        <v>0</v>
      </c>
      <c r="S1284">
        <v>0</v>
      </c>
      <c r="T1284" t="s">
        <v>6728</v>
      </c>
      <c r="U1284" t="s">
        <v>2221</v>
      </c>
      <c r="V1284" t="s">
        <v>2142</v>
      </c>
      <c r="W1284">
        <v>0</v>
      </c>
      <c r="X1284">
        <v>0</v>
      </c>
      <c r="Y1284" t="s">
        <v>6729</v>
      </c>
    </row>
    <row r="1285" spans="1:25">
      <c r="A1285" t="s">
        <v>6744</v>
      </c>
      <c r="B1285" t="s">
        <v>6745</v>
      </c>
      <c r="C1285" t="s">
        <v>5571</v>
      </c>
      <c r="D1285" t="s">
        <v>6746</v>
      </c>
      <c r="E1285">
        <v>2</v>
      </c>
      <c r="F1285" t="s">
        <v>4572</v>
      </c>
      <c r="G1285" t="s">
        <v>4573</v>
      </c>
      <c r="H1285" t="s">
        <v>158</v>
      </c>
      <c r="I1285">
        <v>40</v>
      </c>
      <c r="J1285">
        <v>0</v>
      </c>
      <c r="K1285">
        <v>0</v>
      </c>
      <c r="L1285">
        <v>0</v>
      </c>
      <c r="M1285">
        <v>0</v>
      </c>
      <c r="N1285">
        <v>0</v>
      </c>
      <c r="O1285">
        <v>0</v>
      </c>
      <c r="P1285">
        <v>0</v>
      </c>
      <c r="Q1285" t="s">
        <v>4573</v>
      </c>
      <c r="R1285">
        <v>0</v>
      </c>
      <c r="S1285">
        <v>0</v>
      </c>
      <c r="T1285" t="s">
        <v>6728</v>
      </c>
      <c r="U1285" t="s">
        <v>2221</v>
      </c>
      <c r="V1285" t="s">
        <v>2137</v>
      </c>
      <c r="W1285">
        <v>0</v>
      </c>
      <c r="X1285">
        <v>0</v>
      </c>
      <c r="Y1285" t="s">
        <v>6729</v>
      </c>
    </row>
    <row r="1286" spans="1:25">
      <c r="A1286" t="s">
        <v>6747</v>
      </c>
      <c r="B1286" t="s">
        <v>6748</v>
      </c>
      <c r="C1286" t="s">
        <v>6749</v>
      </c>
      <c r="D1286" t="s">
        <v>6750</v>
      </c>
      <c r="E1286">
        <v>69</v>
      </c>
      <c r="F1286" t="s">
        <v>6327</v>
      </c>
      <c r="G1286" t="s">
        <v>6328</v>
      </c>
      <c r="H1286" t="s">
        <v>164</v>
      </c>
      <c r="I1286">
        <v>15</v>
      </c>
      <c r="J1286">
        <v>0</v>
      </c>
      <c r="K1286">
        <v>0</v>
      </c>
      <c r="L1286">
        <v>0</v>
      </c>
      <c r="M1286">
        <v>0</v>
      </c>
      <c r="N1286">
        <v>0</v>
      </c>
      <c r="O1286">
        <v>0</v>
      </c>
      <c r="P1286">
        <v>0</v>
      </c>
      <c r="Q1286" t="s">
        <v>6328</v>
      </c>
      <c r="R1286">
        <v>0</v>
      </c>
      <c r="S1286">
        <v>0</v>
      </c>
      <c r="T1286" t="s">
        <v>6620</v>
      </c>
      <c r="U1286" t="s">
        <v>2221</v>
      </c>
      <c r="V1286" t="s">
        <v>2222</v>
      </c>
      <c r="W1286">
        <v>35</v>
      </c>
      <c r="X1286">
        <v>0</v>
      </c>
      <c r="Y1286" t="s">
        <v>6751</v>
      </c>
    </row>
    <row r="1287" spans="1:25">
      <c r="A1287" t="s">
        <v>6752</v>
      </c>
      <c r="B1287" t="s">
        <v>6753</v>
      </c>
      <c r="C1287" t="s">
        <v>6754</v>
      </c>
      <c r="D1287" t="s">
        <v>2315</v>
      </c>
      <c r="E1287">
        <v>143</v>
      </c>
      <c r="F1287" t="s">
        <v>6327</v>
      </c>
      <c r="G1287" t="s">
        <v>6328</v>
      </c>
      <c r="H1287" t="s">
        <v>164</v>
      </c>
      <c r="I1287">
        <v>15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0</v>
      </c>
      <c r="Q1287" t="s">
        <v>6328</v>
      </c>
      <c r="R1287">
        <v>0</v>
      </c>
      <c r="S1287">
        <v>0</v>
      </c>
      <c r="T1287" t="s">
        <v>6620</v>
      </c>
      <c r="U1287" t="s">
        <v>2221</v>
      </c>
      <c r="V1287" t="s">
        <v>2235</v>
      </c>
      <c r="W1287">
        <v>103</v>
      </c>
      <c r="X1287">
        <v>0</v>
      </c>
      <c r="Y1287" t="s">
        <v>6751</v>
      </c>
    </row>
    <row r="1288" spans="1:25">
      <c r="A1288" t="s">
        <v>6755</v>
      </c>
      <c r="B1288" t="s">
        <v>6756</v>
      </c>
      <c r="C1288" t="s">
        <v>2446</v>
      </c>
      <c r="D1288" t="s">
        <v>6148</v>
      </c>
      <c r="E1288">
        <v>166</v>
      </c>
      <c r="F1288" t="s">
        <v>6327</v>
      </c>
      <c r="G1288" t="s">
        <v>6328</v>
      </c>
      <c r="H1288" t="s">
        <v>164</v>
      </c>
      <c r="I1288">
        <v>20</v>
      </c>
      <c r="J1288">
        <v>0</v>
      </c>
      <c r="K1288">
        <v>0</v>
      </c>
      <c r="L1288">
        <v>0</v>
      </c>
      <c r="M1288">
        <v>0</v>
      </c>
      <c r="N1288">
        <v>0</v>
      </c>
      <c r="O1288">
        <v>0</v>
      </c>
      <c r="P1288">
        <v>0</v>
      </c>
      <c r="Q1288" t="s">
        <v>6328</v>
      </c>
      <c r="R1288">
        <v>0</v>
      </c>
      <c r="S1288">
        <v>0</v>
      </c>
      <c r="T1288" t="s">
        <v>6620</v>
      </c>
      <c r="U1288" t="s">
        <v>2221</v>
      </c>
      <c r="V1288" t="s">
        <v>2141</v>
      </c>
      <c r="W1288">
        <v>105</v>
      </c>
      <c r="X1288">
        <v>0</v>
      </c>
      <c r="Y1288" t="s">
        <v>6751</v>
      </c>
    </row>
    <row r="1289" spans="1:25">
      <c r="A1289" t="s">
        <v>6757</v>
      </c>
      <c r="B1289" t="s">
        <v>6758</v>
      </c>
      <c r="C1289" t="s">
        <v>6759</v>
      </c>
      <c r="D1289" t="s">
        <v>3652</v>
      </c>
      <c r="E1289">
        <v>201</v>
      </c>
      <c r="F1289" t="s">
        <v>6327</v>
      </c>
      <c r="G1289" t="s">
        <v>6328</v>
      </c>
      <c r="H1289" t="s">
        <v>164</v>
      </c>
      <c r="I1289">
        <v>20</v>
      </c>
      <c r="J1289">
        <v>0</v>
      </c>
      <c r="K1289">
        <v>0</v>
      </c>
      <c r="L1289">
        <v>0</v>
      </c>
      <c r="M1289">
        <v>0</v>
      </c>
      <c r="N1289">
        <v>0</v>
      </c>
      <c r="O1289">
        <v>0</v>
      </c>
      <c r="P1289">
        <v>0</v>
      </c>
      <c r="Q1289" t="s">
        <v>6328</v>
      </c>
      <c r="R1289">
        <v>0</v>
      </c>
      <c r="S1289">
        <v>0</v>
      </c>
      <c r="T1289" t="s">
        <v>6620</v>
      </c>
      <c r="U1289" t="s">
        <v>2221</v>
      </c>
      <c r="V1289" t="s">
        <v>2235</v>
      </c>
      <c r="W1289">
        <v>143</v>
      </c>
      <c r="X1289">
        <v>0</v>
      </c>
      <c r="Y1289" t="s">
        <v>6751</v>
      </c>
    </row>
    <row r="1290" spans="1:25">
      <c r="A1290" t="s">
        <v>6760</v>
      </c>
      <c r="B1290" t="s">
        <v>6761</v>
      </c>
      <c r="C1290" t="s">
        <v>6762</v>
      </c>
      <c r="D1290" t="s">
        <v>6763</v>
      </c>
      <c r="E1290">
        <v>83</v>
      </c>
      <c r="F1290" t="s">
        <v>6327</v>
      </c>
      <c r="G1290" t="s">
        <v>6328</v>
      </c>
      <c r="H1290" t="s">
        <v>164</v>
      </c>
      <c r="I1290">
        <v>20</v>
      </c>
      <c r="J1290">
        <v>0</v>
      </c>
      <c r="K1290">
        <v>0</v>
      </c>
      <c r="L1290">
        <v>0</v>
      </c>
      <c r="M1290">
        <v>0</v>
      </c>
      <c r="N1290">
        <v>0</v>
      </c>
      <c r="O1290">
        <v>0</v>
      </c>
      <c r="P1290">
        <v>0</v>
      </c>
      <c r="Q1290" t="s">
        <v>6328</v>
      </c>
      <c r="R1290">
        <v>0</v>
      </c>
      <c r="S1290">
        <v>0</v>
      </c>
      <c r="T1290" t="s">
        <v>6620</v>
      </c>
      <c r="U1290" t="s">
        <v>2221</v>
      </c>
      <c r="V1290" t="s">
        <v>2222</v>
      </c>
      <c r="W1290">
        <v>43</v>
      </c>
      <c r="X1290">
        <v>0</v>
      </c>
      <c r="Y1290" t="s">
        <v>6751</v>
      </c>
    </row>
    <row r="1291" spans="1:25">
      <c r="A1291" t="s">
        <v>6764</v>
      </c>
      <c r="B1291" t="s">
        <v>6765</v>
      </c>
      <c r="C1291" t="s">
        <v>2400</v>
      </c>
      <c r="D1291" t="s">
        <v>2354</v>
      </c>
      <c r="E1291">
        <v>43</v>
      </c>
      <c r="F1291" t="s">
        <v>6327</v>
      </c>
      <c r="G1291" t="s">
        <v>6328</v>
      </c>
      <c r="H1291" t="s">
        <v>164</v>
      </c>
      <c r="I1291">
        <v>20</v>
      </c>
      <c r="J1291">
        <v>0</v>
      </c>
      <c r="K1291">
        <v>0</v>
      </c>
      <c r="L1291">
        <v>0</v>
      </c>
      <c r="M1291">
        <v>0</v>
      </c>
      <c r="N1291">
        <v>0</v>
      </c>
      <c r="O1291">
        <v>0</v>
      </c>
      <c r="P1291">
        <v>0</v>
      </c>
      <c r="Q1291" t="s">
        <v>6328</v>
      </c>
      <c r="R1291">
        <v>0</v>
      </c>
      <c r="S1291">
        <v>0</v>
      </c>
      <c r="T1291" t="s">
        <v>6620</v>
      </c>
      <c r="U1291" t="s">
        <v>2221</v>
      </c>
      <c r="V1291" t="s">
        <v>2370</v>
      </c>
      <c r="W1291">
        <v>32</v>
      </c>
      <c r="X1291">
        <v>0</v>
      </c>
      <c r="Y1291" t="s">
        <v>6751</v>
      </c>
    </row>
    <row r="1292" spans="1:25">
      <c r="A1292" t="s">
        <v>6766</v>
      </c>
      <c r="B1292" t="s">
        <v>6767</v>
      </c>
      <c r="C1292" t="s">
        <v>6768</v>
      </c>
      <c r="D1292" t="s">
        <v>6769</v>
      </c>
      <c r="E1292">
        <v>103</v>
      </c>
      <c r="F1292" t="s">
        <v>6327</v>
      </c>
      <c r="G1292" t="s">
        <v>6328</v>
      </c>
      <c r="H1292" t="s">
        <v>164</v>
      </c>
      <c r="I1292">
        <v>20</v>
      </c>
      <c r="J1292">
        <v>0</v>
      </c>
      <c r="K1292">
        <v>0</v>
      </c>
      <c r="L1292">
        <v>0</v>
      </c>
      <c r="M1292">
        <v>0</v>
      </c>
      <c r="N1292">
        <v>0</v>
      </c>
      <c r="O1292">
        <v>0</v>
      </c>
      <c r="P1292">
        <v>0</v>
      </c>
      <c r="Q1292" t="s">
        <v>6328</v>
      </c>
      <c r="R1292">
        <v>0</v>
      </c>
      <c r="S1292">
        <v>0</v>
      </c>
      <c r="T1292" t="s">
        <v>6620</v>
      </c>
      <c r="U1292" t="s">
        <v>2221</v>
      </c>
      <c r="V1292" t="s">
        <v>2141</v>
      </c>
      <c r="W1292">
        <v>74</v>
      </c>
      <c r="X1292">
        <v>0</v>
      </c>
      <c r="Y1292" t="s">
        <v>6751</v>
      </c>
    </row>
    <row r="1293" spans="1:25">
      <c r="A1293" t="s">
        <v>6770</v>
      </c>
      <c r="B1293" t="s">
        <v>6771</v>
      </c>
      <c r="C1293" t="s">
        <v>6772</v>
      </c>
      <c r="D1293" t="s">
        <v>2434</v>
      </c>
      <c r="E1293">
        <v>138</v>
      </c>
      <c r="F1293" t="s">
        <v>6327</v>
      </c>
      <c r="G1293" t="s">
        <v>6328</v>
      </c>
      <c r="H1293" t="s">
        <v>164</v>
      </c>
      <c r="I1293">
        <v>20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v>0</v>
      </c>
      <c r="P1293">
        <v>0</v>
      </c>
      <c r="Q1293" t="s">
        <v>6328</v>
      </c>
      <c r="R1293">
        <v>0</v>
      </c>
      <c r="S1293">
        <v>0</v>
      </c>
      <c r="T1293" t="s">
        <v>6620</v>
      </c>
      <c r="U1293" t="s">
        <v>2221</v>
      </c>
      <c r="V1293" t="s">
        <v>2235</v>
      </c>
      <c r="W1293">
        <v>105</v>
      </c>
      <c r="X1293">
        <v>0</v>
      </c>
      <c r="Y1293" t="s">
        <v>6751</v>
      </c>
    </row>
    <row r="1294" spans="1:25">
      <c r="A1294" t="s">
        <v>6773</v>
      </c>
      <c r="B1294" t="s">
        <v>6774</v>
      </c>
      <c r="C1294" t="s">
        <v>2154</v>
      </c>
      <c r="D1294" t="s">
        <v>6775</v>
      </c>
      <c r="E1294">
        <v>162</v>
      </c>
      <c r="F1294" t="s">
        <v>6327</v>
      </c>
      <c r="G1294" t="s">
        <v>6328</v>
      </c>
      <c r="H1294" t="s">
        <v>164</v>
      </c>
      <c r="I1294">
        <v>20</v>
      </c>
      <c r="J1294">
        <v>0</v>
      </c>
      <c r="K1294">
        <v>0</v>
      </c>
      <c r="L1294">
        <v>0</v>
      </c>
      <c r="M1294">
        <v>0</v>
      </c>
      <c r="N1294">
        <v>0</v>
      </c>
      <c r="O1294">
        <v>0</v>
      </c>
      <c r="P1294">
        <v>0</v>
      </c>
      <c r="Q1294" t="s">
        <v>6328</v>
      </c>
      <c r="R1294">
        <v>0</v>
      </c>
      <c r="S1294">
        <v>0</v>
      </c>
      <c r="T1294" t="s">
        <v>6620</v>
      </c>
      <c r="U1294" t="s">
        <v>2224</v>
      </c>
      <c r="V1294" t="s">
        <v>2137</v>
      </c>
      <c r="W1294">
        <v>85</v>
      </c>
      <c r="X1294">
        <v>0</v>
      </c>
      <c r="Y1294" t="s">
        <v>6751</v>
      </c>
    </row>
    <row r="1295" spans="1:25">
      <c r="A1295" t="s">
        <v>6776</v>
      </c>
      <c r="B1295" t="s">
        <v>6777</v>
      </c>
      <c r="C1295" t="s">
        <v>3898</v>
      </c>
      <c r="D1295" t="s">
        <v>6778</v>
      </c>
      <c r="E1295">
        <v>267</v>
      </c>
      <c r="F1295" t="s">
        <v>6327</v>
      </c>
      <c r="G1295" t="s">
        <v>6328</v>
      </c>
      <c r="H1295" t="s">
        <v>164</v>
      </c>
      <c r="I1295">
        <v>15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v>0</v>
      </c>
      <c r="P1295">
        <v>0</v>
      </c>
      <c r="Q1295" t="s">
        <v>6328</v>
      </c>
      <c r="R1295">
        <v>0</v>
      </c>
      <c r="S1295">
        <v>0</v>
      </c>
      <c r="T1295" t="s">
        <v>6620</v>
      </c>
      <c r="U1295" t="s">
        <v>2221</v>
      </c>
      <c r="V1295" t="s">
        <v>2255</v>
      </c>
      <c r="W1295">
        <v>168</v>
      </c>
      <c r="X1295">
        <v>0</v>
      </c>
      <c r="Y1295" t="s">
        <v>6751</v>
      </c>
    </row>
    <row r="1296" spans="1:25">
      <c r="A1296" t="s">
        <v>6779</v>
      </c>
      <c r="B1296" t="s">
        <v>6780</v>
      </c>
      <c r="C1296" t="s">
        <v>6781</v>
      </c>
      <c r="D1296" t="s">
        <v>2434</v>
      </c>
      <c r="E1296">
        <v>138</v>
      </c>
      <c r="F1296" t="s">
        <v>6327</v>
      </c>
      <c r="G1296" t="s">
        <v>6328</v>
      </c>
      <c r="H1296" t="s">
        <v>164</v>
      </c>
      <c r="I1296">
        <v>20</v>
      </c>
      <c r="J1296">
        <v>0</v>
      </c>
      <c r="K1296">
        <v>0</v>
      </c>
      <c r="L1296">
        <v>0</v>
      </c>
      <c r="M1296">
        <v>0</v>
      </c>
      <c r="N1296">
        <v>0</v>
      </c>
      <c r="O1296">
        <v>0</v>
      </c>
      <c r="P1296">
        <v>0</v>
      </c>
      <c r="Q1296" t="s">
        <v>6328</v>
      </c>
      <c r="R1296">
        <v>0</v>
      </c>
      <c r="S1296">
        <v>0</v>
      </c>
      <c r="T1296" t="s">
        <v>6620</v>
      </c>
      <c r="U1296" t="s">
        <v>2221</v>
      </c>
      <c r="V1296" t="s">
        <v>2235</v>
      </c>
      <c r="W1296">
        <v>105</v>
      </c>
      <c r="X1296">
        <v>0</v>
      </c>
      <c r="Y1296" t="s">
        <v>6751</v>
      </c>
    </row>
    <row r="1297" spans="1:25">
      <c r="A1297" t="s">
        <v>6782</v>
      </c>
      <c r="B1297" t="s">
        <v>6783</v>
      </c>
      <c r="C1297" t="s">
        <v>2400</v>
      </c>
      <c r="D1297" t="s">
        <v>6784</v>
      </c>
      <c r="E1297">
        <v>43</v>
      </c>
      <c r="F1297" t="s">
        <v>6785</v>
      </c>
      <c r="G1297" t="s">
        <v>6786</v>
      </c>
      <c r="H1297" t="s">
        <v>164</v>
      </c>
      <c r="I1297">
        <v>15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0</v>
      </c>
      <c r="Q1297" t="s">
        <v>6786</v>
      </c>
      <c r="R1297">
        <v>0</v>
      </c>
      <c r="S1297">
        <v>0</v>
      </c>
      <c r="T1297" t="s">
        <v>6620</v>
      </c>
      <c r="U1297" t="s">
        <v>2221</v>
      </c>
      <c r="V1297" t="s">
        <v>2370</v>
      </c>
      <c r="W1297">
        <v>32</v>
      </c>
      <c r="X1297">
        <v>0</v>
      </c>
      <c r="Y1297" t="s">
        <v>6787</v>
      </c>
    </row>
    <row r="1298" spans="1:25">
      <c r="A1298" t="s">
        <v>6788</v>
      </c>
      <c r="B1298" t="s">
        <v>6789</v>
      </c>
      <c r="C1298" t="s">
        <v>2400</v>
      </c>
      <c r="D1298" t="s">
        <v>6790</v>
      </c>
      <c r="E1298">
        <v>43</v>
      </c>
      <c r="F1298" t="s">
        <v>6785</v>
      </c>
      <c r="G1298" t="s">
        <v>6786</v>
      </c>
      <c r="H1298" t="s">
        <v>164</v>
      </c>
      <c r="I1298">
        <v>15</v>
      </c>
      <c r="J1298">
        <v>0</v>
      </c>
      <c r="K1298">
        <v>0</v>
      </c>
      <c r="L1298">
        <v>0</v>
      </c>
      <c r="M1298">
        <v>0</v>
      </c>
      <c r="N1298">
        <v>0</v>
      </c>
      <c r="O1298">
        <v>0</v>
      </c>
      <c r="P1298">
        <v>0</v>
      </c>
      <c r="Q1298" t="s">
        <v>6786</v>
      </c>
      <c r="R1298">
        <v>0</v>
      </c>
      <c r="S1298">
        <v>0</v>
      </c>
      <c r="T1298" t="s">
        <v>6620</v>
      </c>
      <c r="U1298" t="s">
        <v>2221</v>
      </c>
      <c r="V1298" t="s">
        <v>2370</v>
      </c>
      <c r="W1298">
        <v>32</v>
      </c>
      <c r="X1298">
        <v>0</v>
      </c>
      <c r="Y1298" t="s">
        <v>6787</v>
      </c>
    </row>
    <row r="1299" spans="1:25">
      <c r="A1299" t="s">
        <v>6791</v>
      </c>
      <c r="B1299" t="s">
        <v>6792</v>
      </c>
      <c r="C1299" t="s">
        <v>2369</v>
      </c>
      <c r="D1299" t="s">
        <v>6793</v>
      </c>
      <c r="E1299">
        <v>86</v>
      </c>
      <c r="F1299" t="s">
        <v>6785</v>
      </c>
      <c r="G1299" t="s">
        <v>6786</v>
      </c>
      <c r="H1299" t="s">
        <v>164</v>
      </c>
      <c r="I1299">
        <v>15</v>
      </c>
      <c r="J1299">
        <v>0</v>
      </c>
      <c r="K1299">
        <v>0</v>
      </c>
      <c r="L1299">
        <v>0</v>
      </c>
      <c r="M1299">
        <v>0</v>
      </c>
      <c r="N1299">
        <v>0</v>
      </c>
      <c r="O1299">
        <v>0</v>
      </c>
      <c r="P1299">
        <v>0</v>
      </c>
      <c r="Q1299" t="s">
        <v>6786</v>
      </c>
      <c r="R1299">
        <v>0</v>
      </c>
      <c r="S1299">
        <v>0</v>
      </c>
      <c r="T1299" t="s">
        <v>6620</v>
      </c>
      <c r="U1299" t="s">
        <v>2221</v>
      </c>
      <c r="V1299" t="s">
        <v>2370</v>
      </c>
      <c r="W1299">
        <v>64</v>
      </c>
      <c r="X1299">
        <v>0</v>
      </c>
      <c r="Y1299" t="s">
        <v>6787</v>
      </c>
    </row>
    <row r="1300" spans="1:25">
      <c r="A1300" t="s">
        <v>6794</v>
      </c>
      <c r="B1300" t="s">
        <v>6795</v>
      </c>
      <c r="C1300" t="s">
        <v>6796</v>
      </c>
      <c r="D1300" t="s">
        <v>6797</v>
      </c>
      <c r="E1300">
        <v>94</v>
      </c>
      <c r="F1300" t="s">
        <v>6785</v>
      </c>
      <c r="G1300" t="s">
        <v>6786</v>
      </c>
      <c r="H1300" t="s">
        <v>164</v>
      </c>
      <c r="I1300">
        <v>20</v>
      </c>
      <c r="J1300">
        <v>0</v>
      </c>
      <c r="K1300">
        <v>0</v>
      </c>
      <c r="L1300">
        <v>0</v>
      </c>
      <c r="M1300">
        <v>0</v>
      </c>
      <c r="N1300">
        <v>0</v>
      </c>
      <c r="O1300">
        <v>0</v>
      </c>
      <c r="P1300">
        <v>0</v>
      </c>
      <c r="Q1300" t="s">
        <v>6786</v>
      </c>
      <c r="R1300">
        <v>0</v>
      </c>
      <c r="S1300">
        <v>0</v>
      </c>
      <c r="T1300" t="s">
        <v>6620</v>
      </c>
      <c r="U1300" t="s">
        <v>2221</v>
      </c>
      <c r="V1300" t="s">
        <v>2226</v>
      </c>
      <c r="W1300">
        <v>52</v>
      </c>
      <c r="X1300">
        <v>0</v>
      </c>
      <c r="Y1300" t="s">
        <v>6787</v>
      </c>
    </row>
    <row r="1301" spans="1:25">
      <c r="A1301" t="s">
        <v>6798</v>
      </c>
      <c r="B1301" t="s">
        <v>6799</v>
      </c>
      <c r="C1301" t="s">
        <v>2431</v>
      </c>
      <c r="D1301" t="s">
        <v>6800</v>
      </c>
      <c r="E1301">
        <v>18</v>
      </c>
      <c r="F1301" t="s">
        <v>6785</v>
      </c>
      <c r="G1301" t="s">
        <v>6786</v>
      </c>
      <c r="H1301" t="s">
        <v>164</v>
      </c>
      <c r="I1301">
        <v>20</v>
      </c>
      <c r="J1301">
        <v>0</v>
      </c>
      <c r="K1301">
        <v>0</v>
      </c>
      <c r="L1301">
        <v>0</v>
      </c>
      <c r="M1301">
        <v>0</v>
      </c>
      <c r="N1301">
        <v>0</v>
      </c>
      <c r="O1301">
        <v>0</v>
      </c>
      <c r="P1301">
        <v>0</v>
      </c>
      <c r="Q1301" t="s">
        <v>6786</v>
      </c>
      <c r="R1301">
        <v>0</v>
      </c>
      <c r="S1301">
        <v>0</v>
      </c>
      <c r="T1301" t="s">
        <v>6620</v>
      </c>
      <c r="U1301" t="s">
        <v>2221</v>
      </c>
      <c r="V1301" t="s">
        <v>2305</v>
      </c>
      <c r="W1301">
        <v>12</v>
      </c>
      <c r="X1301">
        <v>0</v>
      </c>
      <c r="Y1301" t="s">
        <v>6787</v>
      </c>
    </row>
    <row r="1302" spans="1:25">
      <c r="A1302" t="s">
        <v>6801</v>
      </c>
      <c r="B1302" t="s">
        <v>6802</v>
      </c>
      <c r="C1302" t="s">
        <v>6803</v>
      </c>
      <c r="D1302" t="s">
        <v>2560</v>
      </c>
      <c r="E1302">
        <v>165</v>
      </c>
      <c r="F1302" t="s">
        <v>6785</v>
      </c>
      <c r="G1302" t="s">
        <v>6786</v>
      </c>
      <c r="H1302" t="s">
        <v>164</v>
      </c>
      <c r="I1302">
        <v>15</v>
      </c>
      <c r="J1302">
        <v>0</v>
      </c>
      <c r="K1302">
        <v>0</v>
      </c>
      <c r="L1302">
        <v>0</v>
      </c>
      <c r="M1302">
        <v>0</v>
      </c>
      <c r="N1302">
        <v>0</v>
      </c>
      <c r="O1302">
        <v>0</v>
      </c>
      <c r="P1302">
        <v>0</v>
      </c>
      <c r="Q1302" t="s">
        <v>6786</v>
      </c>
      <c r="R1302">
        <v>0</v>
      </c>
      <c r="S1302">
        <v>0</v>
      </c>
      <c r="T1302" t="s">
        <v>6620</v>
      </c>
      <c r="U1302" t="s">
        <v>2221</v>
      </c>
      <c r="V1302" t="s">
        <v>2307</v>
      </c>
      <c r="W1302">
        <v>131</v>
      </c>
      <c r="X1302">
        <v>0</v>
      </c>
      <c r="Y1302" t="s">
        <v>6787</v>
      </c>
    </row>
    <row r="1303" spans="1:25">
      <c r="A1303" t="s">
        <v>6804</v>
      </c>
      <c r="B1303" t="s">
        <v>6805</v>
      </c>
      <c r="C1303" t="s">
        <v>6806</v>
      </c>
      <c r="D1303" t="s">
        <v>2390</v>
      </c>
      <c r="E1303">
        <v>151</v>
      </c>
      <c r="F1303" t="s">
        <v>6785</v>
      </c>
      <c r="G1303" t="s">
        <v>6786</v>
      </c>
      <c r="H1303" t="s">
        <v>164</v>
      </c>
      <c r="I1303">
        <v>20</v>
      </c>
      <c r="J1303">
        <v>0</v>
      </c>
      <c r="K1303">
        <v>0</v>
      </c>
      <c r="L1303">
        <v>0</v>
      </c>
      <c r="M1303">
        <v>0</v>
      </c>
      <c r="N1303">
        <v>0</v>
      </c>
      <c r="O1303">
        <v>0</v>
      </c>
      <c r="P1303">
        <v>0</v>
      </c>
      <c r="Q1303" t="s">
        <v>6786</v>
      </c>
      <c r="R1303">
        <v>0</v>
      </c>
      <c r="S1303">
        <v>0</v>
      </c>
      <c r="T1303" t="s">
        <v>6620</v>
      </c>
      <c r="U1303" t="s">
        <v>2221</v>
      </c>
      <c r="V1303" t="s">
        <v>178</v>
      </c>
      <c r="W1303">
        <v>72</v>
      </c>
      <c r="X1303">
        <v>0</v>
      </c>
      <c r="Y1303" t="s">
        <v>6787</v>
      </c>
    </row>
    <row r="1304" spans="1:25">
      <c r="A1304" t="s">
        <v>6807</v>
      </c>
      <c r="B1304" t="s">
        <v>6808</v>
      </c>
      <c r="C1304" t="s">
        <v>6809</v>
      </c>
      <c r="D1304" t="s">
        <v>6810</v>
      </c>
      <c r="E1304">
        <v>135</v>
      </c>
      <c r="F1304" t="s">
        <v>6785</v>
      </c>
      <c r="G1304" t="s">
        <v>6786</v>
      </c>
      <c r="H1304" t="s">
        <v>164</v>
      </c>
      <c r="I1304">
        <v>20</v>
      </c>
      <c r="J1304">
        <v>0</v>
      </c>
      <c r="K1304">
        <v>0</v>
      </c>
      <c r="L1304">
        <v>0</v>
      </c>
      <c r="M1304">
        <v>0</v>
      </c>
      <c r="N1304">
        <v>0</v>
      </c>
      <c r="O1304">
        <v>0</v>
      </c>
      <c r="P1304">
        <v>0</v>
      </c>
      <c r="Q1304" t="s">
        <v>6786</v>
      </c>
      <c r="R1304">
        <v>0</v>
      </c>
      <c r="S1304">
        <v>0</v>
      </c>
      <c r="T1304" t="s">
        <v>6620</v>
      </c>
      <c r="U1304" t="s">
        <v>2221</v>
      </c>
      <c r="V1304" t="s">
        <v>178</v>
      </c>
      <c r="W1304">
        <v>67</v>
      </c>
      <c r="X1304">
        <v>0</v>
      </c>
      <c r="Y1304" t="s">
        <v>6787</v>
      </c>
    </row>
    <row r="1305" spans="1:25">
      <c r="A1305" t="s">
        <v>6811</v>
      </c>
      <c r="B1305" t="s">
        <v>6812</v>
      </c>
      <c r="C1305" t="s">
        <v>6813</v>
      </c>
      <c r="D1305" t="s">
        <v>6814</v>
      </c>
      <c r="E1305">
        <v>157</v>
      </c>
      <c r="F1305" t="s">
        <v>6785</v>
      </c>
      <c r="G1305" t="s">
        <v>6786</v>
      </c>
      <c r="H1305" t="s">
        <v>164</v>
      </c>
      <c r="I1305">
        <v>20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0</v>
      </c>
      <c r="Q1305" t="s">
        <v>6786</v>
      </c>
      <c r="R1305">
        <v>0</v>
      </c>
      <c r="S1305">
        <v>0</v>
      </c>
      <c r="T1305" t="s">
        <v>6620</v>
      </c>
      <c r="U1305" t="s">
        <v>2221</v>
      </c>
      <c r="V1305" t="s">
        <v>2137</v>
      </c>
      <c r="W1305">
        <v>96</v>
      </c>
      <c r="X1305">
        <v>0</v>
      </c>
      <c r="Y1305" t="s">
        <v>6787</v>
      </c>
    </row>
    <row r="1306" spans="1:25">
      <c r="A1306" t="s">
        <v>6815</v>
      </c>
      <c r="B1306" t="s">
        <v>6816</v>
      </c>
      <c r="C1306" t="s">
        <v>2692</v>
      </c>
      <c r="D1306" t="s">
        <v>6817</v>
      </c>
      <c r="E1306">
        <v>167</v>
      </c>
      <c r="F1306" t="s">
        <v>6785</v>
      </c>
      <c r="G1306" t="s">
        <v>6786</v>
      </c>
      <c r="H1306" t="s">
        <v>164</v>
      </c>
      <c r="I1306">
        <v>20</v>
      </c>
      <c r="J1306">
        <v>0</v>
      </c>
      <c r="K1306">
        <v>0</v>
      </c>
      <c r="L1306">
        <v>0</v>
      </c>
      <c r="M1306">
        <v>0</v>
      </c>
      <c r="N1306">
        <v>0</v>
      </c>
      <c r="O1306">
        <v>0</v>
      </c>
      <c r="P1306">
        <v>0</v>
      </c>
      <c r="Q1306" t="s">
        <v>6786</v>
      </c>
      <c r="R1306">
        <v>0</v>
      </c>
      <c r="S1306">
        <v>0</v>
      </c>
      <c r="T1306" t="s">
        <v>6620</v>
      </c>
      <c r="U1306" t="s">
        <v>2221</v>
      </c>
      <c r="V1306" t="s">
        <v>2141</v>
      </c>
      <c r="W1306">
        <v>107</v>
      </c>
      <c r="X1306">
        <v>0</v>
      </c>
      <c r="Y1306" t="s">
        <v>6787</v>
      </c>
    </row>
    <row r="1307" spans="1:25">
      <c r="A1307" t="s">
        <v>6818</v>
      </c>
      <c r="B1307" t="s">
        <v>6819</v>
      </c>
      <c r="C1307" t="s">
        <v>2288</v>
      </c>
      <c r="D1307" t="s">
        <v>6820</v>
      </c>
      <c r="E1307">
        <v>0</v>
      </c>
      <c r="F1307" t="s">
        <v>6785</v>
      </c>
      <c r="G1307" t="s">
        <v>6786</v>
      </c>
      <c r="H1307" t="s">
        <v>164</v>
      </c>
      <c r="I1307">
        <v>20</v>
      </c>
      <c r="J1307">
        <v>0</v>
      </c>
      <c r="K1307">
        <v>0</v>
      </c>
      <c r="L1307">
        <v>0</v>
      </c>
      <c r="M1307">
        <v>0</v>
      </c>
      <c r="N1307">
        <v>0</v>
      </c>
      <c r="O1307">
        <v>0</v>
      </c>
      <c r="P1307">
        <v>0</v>
      </c>
      <c r="Q1307" t="s">
        <v>6786</v>
      </c>
      <c r="R1307">
        <v>0</v>
      </c>
      <c r="S1307">
        <v>0</v>
      </c>
      <c r="T1307" t="s">
        <v>6821</v>
      </c>
      <c r="U1307" t="s">
        <v>2221</v>
      </c>
      <c r="V1307" t="s">
        <v>2235</v>
      </c>
      <c r="W1307">
        <v>0</v>
      </c>
      <c r="X1307">
        <v>0</v>
      </c>
      <c r="Y1307" t="s">
        <v>6787</v>
      </c>
    </row>
    <row r="1308" spans="1:25">
      <c r="A1308" t="s">
        <v>6822</v>
      </c>
      <c r="B1308" t="s">
        <v>6823</v>
      </c>
      <c r="C1308" t="s">
        <v>2446</v>
      </c>
      <c r="D1308" t="s">
        <v>6072</v>
      </c>
      <c r="E1308">
        <v>166</v>
      </c>
      <c r="F1308" t="s">
        <v>6785</v>
      </c>
      <c r="G1308" t="s">
        <v>6786</v>
      </c>
      <c r="H1308" t="s">
        <v>164</v>
      </c>
      <c r="I1308">
        <v>20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0</v>
      </c>
      <c r="Q1308" t="s">
        <v>6786</v>
      </c>
      <c r="R1308">
        <v>0</v>
      </c>
      <c r="S1308">
        <v>0</v>
      </c>
      <c r="T1308" t="s">
        <v>6620</v>
      </c>
      <c r="U1308" t="s">
        <v>2221</v>
      </c>
      <c r="V1308" t="s">
        <v>2141</v>
      </c>
      <c r="W1308">
        <v>105</v>
      </c>
      <c r="X1308">
        <v>0</v>
      </c>
      <c r="Y1308" t="s">
        <v>6787</v>
      </c>
    </row>
    <row r="1309" spans="1:25">
      <c r="A1309" t="s">
        <v>6824</v>
      </c>
      <c r="B1309" t="s">
        <v>6825</v>
      </c>
      <c r="C1309" t="s">
        <v>2431</v>
      </c>
      <c r="D1309" t="s">
        <v>2804</v>
      </c>
      <c r="E1309">
        <v>18</v>
      </c>
      <c r="F1309" t="s">
        <v>6785</v>
      </c>
      <c r="G1309" t="s">
        <v>6786</v>
      </c>
      <c r="H1309" t="s">
        <v>164</v>
      </c>
      <c r="I1309">
        <v>20</v>
      </c>
      <c r="J1309">
        <v>0</v>
      </c>
      <c r="K1309">
        <v>0</v>
      </c>
      <c r="L1309">
        <v>0</v>
      </c>
      <c r="M1309">
        <v>0</v>
      </c>
      <c r="N1309">
        <v>0</v>
      </c>
      <c r="O1309">
        <v>0</v>
      </c>
      <c r="P1309">
        <v>0</v>
      </c>
      <c r="Q1309" t="s">
        <v>6786</v>
      </c>
      <c r="R1309">
        <v>0</v>
      </c>
      <c r="S1309">
        <v>0</v>
      </c>
      <c r="T1309" t="s">
        <v>6620</v>
      </c>
      <c r="U1309" t="s">
        <v>2221</v>
      </c>
      <c r="V1309" t="s">
        <v>2305</v>
      </c>
      <c r="W1309">
        <v>12</v>
      </c>
      <c r="X1309">
        <v>0</v>
      </c>
      <c r="Y1309" t="s">
        <v>6787</v>
      </c>
    </row>
    <row r="1310" spans="1:25">
      <c r="A1310" t="s">
        <v>6826</v>
      </c>
      <c r="B1310" t="s">
        <v>6827</v>
      </c>
      <c r="C1310" t="s">
        <v>6828</v>
      </c>
      <c r="D1310" t="s">
        <v>2805</v>
      </c>
      <c r="E1310">
        <v>197</v>
      </c>
      <c r="F1310" t="s">
        <v>6785</v>
      </c>
      <c r="G1310" t="s">
        <v>6786</v>
      </c>
      <c r="H1310" t="s">
        <v>164</v>
      </c>
      <c r="I1310">
        <v>20</v>
      </c>
      <c r="J1310">
        <v>0</v>
      </c>
      <c r="K1310">
        <v>0</v>
      </c>
      <c r="L1310">
        <v>0</v>
      </c>
      <c r="M1310">
        <v>0</v>
      </c>
      <c r="N1310">
        <v>0</v>
      </c>
      <c r="O1310">
        <v>0</v>
      </c>
      <c r="P1310">
        <v>0</v>
      </c>
      <c r="Q1310" t="s">
        <v>6786</v>
      </c>
      <c r="R1310">
        <v>0</v>
      </c>
      <c r="S1310">
        <v>0</v>
      </c>
      <c r="T1310" t="s">
        <v>6620</v>
      </c>
      <c r="U1310" t="s">
        <v>2221</v>
      </c>
      <c r="V1310" t="s">
        <v>2141</v>
      </c>
      <c r="W1310">
        <v>127</v>
      </c>
      <c r="X1310">
        <v>0</v>
      </c>
      <c r="Y1310" t="s">
        <v>6787</v>
      </c>
    </row>
    <row r="1311" spans="1:25">
      <c r="A1311" t="s">
        <v>6829</v>
      </c>
      <c r="B1311" t="s">
        <v>6830</v>
      </c>
      <c r="C1311" t="s">
        <v>2156</v>
      </c>
      <c r="D1311" t="s">
        <v>6831</v>
      </c>
      <c r="E1311">
        <v>29</v>
      </c>
      <c r="F1311" t="s">
        <v>6785</v>
      </c>
      <c r="G1311" t="s">
        <v>6786</v>
      </c>
      <c r="H1311" t="s">
        <v>164</v>
      </c>
      <c r="I1311">
        <v>15</v>
      </c>
      <c r="J1311">
        <v>0</v>
      </c>
      <c r="K1311">
        <v>0</v>
      </c>
      <c r="L1311">
        <v>0</v>
      </c>
      <c r="M1311">
        <v>0</v>
      </c>
      <c r="N1311">
        <v>0</v>
      </c>
      <c r="O1311">
        <v>0</v>
      </c>
      <c r="P1311">
        <v>0</v>
      </c>
      <c r="Q1311" t="s">
        <v>6786</v>
      </c>
      <c r="R1311">
        <v>0</v>
      </c>
      <c r="S1311">
        <v>0</v>
      </c>
      <c r="T1311" t="s">
        <v>6620</v>
      </c>
      <c r="U1311" t="s">
        <v>2221</v>
      </c>
      <c r="V1311" t="s">
        <v>2140</v>
      </c>
      <c r="W1311">
        <v>16</v>
      </c>
      <c r="X1311">
        <v>0</v>
      </c>
      <c r="Y1311" t="s">
        <v>6787</v>
      </c>
    </row>
    <row r="1312" spans="1:25">
      <c r="A1312" t="s">
        <v>6832</v>
      </c>
      <c r="B1312" t="s">
        <v>6833</v>
      </c>
      <c r="C1312" t="s">
        <v>6834</v>
      </c>
      <c r="D1312" t="s">
        <v>6072</v>
      </c>
      <c r="E1312">
        <v>161</v>
      </c>
      <c r="F1312" t="s">
        <v>6785</v>
      </c>
      <c r="G1312" t="s">
        <v>6786</v>
      </c>
      <c r="H1312" t="s">
        <v>164</v>
      </c>
      <c r="I1312">
        <v>20</v>
      </c>
      <c r="J1312">
        <v>0</v>
      </c>
      <c r="K1312">
        <v>0</v>
      </c>
      <c r="L1312">
        <v>0</v>
      </c>
      <c r="M1312">
        <v>0</v>
      </c>
      <c r="N1312">
        <v>0</v>
      </c>
      <c r="O1312">
        <v>0</v>
      </c>
      <c r="P1312">
        <v>0</v>
      </c>
      <c r="Q1312" t="s">
        <v>6786</v>
      </c>
      <c r="R1312">
        <v>0</v>
      </c>
      <c r="S1312">
        <v>0</v>
      </c>
      <c r="T1312" t="s">
        <v>6620</v>
      </c>
      <c r="U1312" t="s">
        <v>2221</v>
      </c>
      <c r="V1312" t="s">
        <v>2141</v>
      </c>
      <c r="W1312">
        <v>95</v>
      </c>
      <c r="X1312">
        <v>0</v>
      </c>
      <c r="Y1312" t="s">
        <v>6787</v>
      </c>
    </row>
    <row r="1313" spans="1:25">
      <c r="A1313" t="s">
        <v>6835</v>
      </c>
      <c r="B1313" t="s">
        <v>6836</v>
      </c>
      <c r="C1313" t="s">
        <v>6837</v>
      </c>
      <c r="D1313" t="s">
        <v>6838</v>
      </c>
      <c r="E1313">
        <v>102</v>
      </c>
      <c r="F1313" t="s">
        <v>6785</v>
      </c>
      <c r="G1313" t="s">
        <v>6786</v>
      </c>
      <c r="H1313" t="s">
        <v>164</v>
      </c>
      <c r="I1313">
        <v>20</v>
      </c>
      <c r="J1313">
        <v>0</v>
      </c>
      <c r="K1313">
        <v>0</v>
      </c>
      <c r="L1313">
        <v>0</v>
      </c>
      <c r="M1313">
        <v>0</v>
      </c>
      <c r="N1313">
        <v>0</v>
      </c>
      <c r="O1313">
        <v>0</v>
      </c>
      <c r="P1313">
        <v>0</v>
      </c>
      <c r="Q1313" t="s">
        <v>6786</v>
      </c>
      <c r="R1313">
        <v>0</v>
      </c>
      <c r="S1313">
        <v>0</v>
      </c>
      <c r="T1313" t="s">
        <v>6620</v>
      </c>
      <c r="U1313" t="s">
        <v>2221</v>
      </c>
      <c r="V1313" t="s">
        <v>2141</v>
      </c>
      <c r="W1313">
        <v>67</v>
      </c>
      <c r="X1313">
        <v>0</v>
      </c>
      <c r="Y1313" t="s">
        <v>6787</v>
      </c>
    </row>
    <row r="1314" spans="1:25">
      <c r="A1314" t="s">
        <v>6839</v>
      </c>
      <c r="B1314" t="s">
        <v>6840</v>
      </c>
      <c r="C1314" t="s">
        <v>2365</v>
      </c>
      <c r="D1314" t="s">
        <v>4373</v>
      </c>
      <c r="E1314">
        <v>179</v>
      </c>
      <c r="F1314" t="s">
        <v>6785</v>
      </c>
      <c r="G1314" t="s">
        <v>6786</v>
      </c>
      <c r="H1314" t="s">
        <v>164</v>
      </c>
      <c r="I1314">
        <v>20</v>
      </c>
      <c r="J1314">
        <v>0</v>
      </c>
      <c r="K1314">
        <v>0</v>
      </c>
      <c r="L1314">
        <v>0</v>
      </c>
      <c r="M1314">
        <v>0</v>
      </c>
      <c r="N1314">
        <v>0</v>
      </c>
      <c r="O1314">
        <v>0</v>
      </c>
      <c r="P1314">
        <v>0</v>
      </c>
      <c r="Q1314" t="s">
        <v>6786</v>
      </c>
      <c r="R1314">
        <v>0</v>
      </c>
      <c r="S1314">
        <v>0</v>
      </c>
      <c r="T1314" t="s">
        <v>6620</v>
      </c>
      <c r="U1314" t="s">
        <v>2221</v>
      </c>
      <c r="V1314" t="s">
        <v>2364</v>
      </c>
      <c r="W1314">
        <v>110</v>
      </c>
      <c r="X1314">
        <v>0</v>
      </c>
      <c r="Y1314" t="s">
        <v>6787</v>
      </c>
    </row>
    <row r="1315" spans="1:25">
      <c r="A1315" t="s">
        <v>6841</v>
      </c>
      <c r="B1315" t="s">
        <v>6842</v>
      </c>
      <c r="C1315" t="s">
        <v>6843</v>
      </c>
      <c r="D1315" t="s">
        <v>2238</v>
      </c>
      <c r="E1315">
        <v>128</v>
      </c>
      <c r="F1315" t="s">
        <v>6785</v>
      </c>
      <c r="G1315" t="s">
        <v>6786</v>
      </c>
      <c r="H1315" t="s">
        <v>164</v>
      </c>
      <c r="I1315">
        <v>20</v>
      </c>
      <c r="J1315">
        <v>0</v>
      </c>
      <c r="K1315">
        <v>0</v>
      </c>
      <c r="L1315">
        <v>0</v>
      </c>
      <c r="M1315">
        <v>0</v>
      </c>
      <c r="N1315">
        <v>0</v>
      </c>
      <c r="O1315">
        <v>0</v>
      </c>
      <c r="P1315">
        <v>0</v>
      </c>
      <c r="Q1315" t="s">
        <v>6786</v>
      </c>
      <c r="R1315">
        <v>0</v>
      </c>
      <c r="S1315">
        <v>0</v>
      </c>
      <c r="T1315" t="s">
        <v>6620</v>
      </c>
      <c r="U1315" t="s">
        <v>2221</v>
      </c>
      <c r="V1315" t="s">
        <v>2235</v>
      </c>
      <c r="W1315">
        <v>95</v>
      </c>
      <c r="X1315">
        <v>0</v>
      </c>
      <c r="Y1315" t="s">
        <v>6787</v>
      </c>
    </row>
    <row r="1316" spans="1:25">
      <c r="A1316" t="s">
        <v>6844</v>
      </c>
      <c r="B1316" t="s">
        <v>6845</v>
      </c>
      <c r="C1316" t="s">
        <v>6846</v>
      </c>
      <c r="D1316" t="s">
        <v>6847</v>
      </c>
      <c r="E1316">
        <v>47</v>
      </c>
      <c r="F1316" t="s">
        <v>6785</v>
      </c>
      <c r="G1316" t="s">
        <v>6786</v>
      </c>
      <c r="H1316" t="s">
        <v>164</v>
      </c>
      <c r="I1316">
        <v>20</v>
      </c>
      <c r="J1316">
        <v>0</v>
      </c>
      <c r="K1316">
        <v>0</v>
      </c>
      <c r="L1316">
        <v>0</v>
      </c>
      <c r="M1316">
        <v>0</v>
      </c>
      <c r="N1316">
        <v>0</v>
      </c>
      <c r="O1316">
        <v>0</v>
      </c>
      <c r="P1316">
        <v>0</v>
      </c>
      <c r="Q1316" t="s">
        <v>6786</v>
      </c>
      <c r="R1316">
        <v>0</v>
      </c>
      <c r="S1316">
        <v>0</v>
      </c>
      <c r="T1316" t="s">
        <v>6620</v>
      </c>
      <c r="U1316" t="s">
        <v>2221</v>
      </c>
      <c r="V1316" t="s">
        <v>2370</v>
      </c>
      <c r="W1316">
        <v>32</v>
      </c>
      <c r="X1316">
        <v>0</v>
      </c>
      <c r="Y1316" t="s">
        <v>6787</v>
      </c>
    </row>
    <row r="1317" spans="1:25">
      <c r="A1317" t="s">
        <v>6848</v>
      </c>
      <c r="B1317" t="s">
        <v>6849</v>
      </c>
      <c r="C1317" t="s">
        <v>2160</v>
      </c>
      <c r="D1317" t="s">
        <v>6241</v>
      </c>
      <c r="E1317">
        <v>45</v>
      </c>
      <c r="F1317" t="s">
        <v>6785</v>
      </c>
      <c r="G1317" t="s">
        <v>6786</v>
      </c>
      <c r="H1317" t="s">
        <v>164</v>
      </c>
      <c r="I1317">
        <v>20</v>
      </c>
      <c r="J1317">
        <v>0</v>
      </c>
      <c r="K1317">
        <v>0</v>
      </c>
      <c r="L1317">
        <v>0</v>
      </c>
      <c r="M1317">
        <v>0</v>
      </c>
      <c r="N1317">
        <v>0</v>
      </c>
      <c r="O1317">
        <v>0</v>
      </c>
      <c r="P1317">
        <v>0</v>
      </c>
      <c r="Q1317" t="s">
        <v>6786</v>
      </c>
      <c r="R1317">
        <v>0</v>
      </c>
      <c r="S1317">
        <v>0</v>
      </c>
      <c r="T1317" t="s">
        <v>6620</v>
      </c>
      <c r="U1317" t="s">
        <v>2221</v>
      </c>
      <c r="V1317" t="s">
        <v>2226</v>
      </c>
      <c r="W1317">
        <v>26</v>
      </c>
      <c r="X1317">
        <v>0</v>
      </c>
      <c r="Y1317" t="s">
        <v>6787</v>
      </c>
    </row>
    <row r="1318" spans="1:25">
      <c r="A1318" t="s">
        <v>6850</v>
      </c>
      <c r="B1318" t="s">
        <v>6851</v>
      </c>
      <c r="C1318" t="s">
        <v>2156</v>
      </c>
      <c r="D1318" t="s">
        <v>2281</v>
      </c>
      <c r="E1318">
        <v>29</v>
      </c>
      <c r="F1318" t="s">
        <v>6785</v>
      </c>
      <c r="G1318" t="s">
        <v>6786</v>
      </c>
      <c r="H1318" t="s">
        <v>164</v>
      </c>
      <c r="I1318">
        <v>20</v>
      </c>
      <c r="J1318">
        <v>0</v>
      </c>
      <c r="K1318">
        <v>0</v>
      </c>
      <c r="L1318">
        <v>0</v>
      </c>
      <c r="M1318">
        <v>0</v>
      </c>
      <c r="N1318">
        <v>0</v>
      </c>
      <c r="O1318">
        <v>0</v>
      </c>
      <c r="P1318">
        <v>0</v>
      </c>
      <c r="Q1318" t="s">
        <v>6786</v>
      </c>
      <c r="R1318">
        <v>0</v>
      </c>
      <c r="S1318">
        <v>0</v>
      </c>
      <c r="T1318" t="s">
        <v>6620</v>
      </c>
      <c r="U1318" t="s">
        <v>2221</v>
      </c>
      <c r="V1318" t="s">
        <v>2140</v>
      </c>
      <c r="W1318">
        <v>16</v>
      </c>
      <c r="X1318">
        <v>0</v>
      </c>
      <c r="Y1318" t="s">
        <v>6787</v>
      </c>
    </row>
    <row r="1319" spans="1:25">
      <c r="A1319" t="s">
        <v>6852</v>
      </c>
      <c r="B1319" t="s">
        <v>6853</v>
      </c>
      <c r="C1319" t="s">
        <v>6854</v>
      </c>
      <c r="D1319" t="s">
        <v>2281</v>
      </c>
      <c r="E1319">
        <v>31</v>
      </c>
      <c r="F1319" t="s">
        <v>6785</v>
      </c>
      <c r="G1319" t="s">
        <v>6786</v>
      </c>
      <c r="H1319" t="s">
        <v>164</v>
      </c>
      <c r="I1319">
        <v>20</v>
      </c>
      <c r="J1319">
        <v>0</v>
      </c>
      <c r="K1319">
        <v>0</v>
      </c>
      <c r="L1319">
        <v>0</v>
      </c>
      <c r="M1319">
        <v>0</v>
      </c>
      <c r="N1319">
        <v>0</v>
      </c>
      <c r="O1319">
        <v>0</v>
      </c>
      <c r="P1319">
        <v>0</v>
      </c>
      <c r="Q1319" t="s">
        <v>6786</v>
      </c>
      <c r="R1319">
        <v>0</v>
      </c>
      <c r="S1319">
        <v>0</v>
      </c>
      <c r="T1319" t="s">
        <v>6620</v>
      </c>
      <c r="U1319" t="s">
        <v>2221</v>
      </c>
      <c r="V1319" t="s">
        <v>2140</v>
      </c>
      <c r="W1319">
        <v>16</v>
      </c>
      <c r="X1319">
        <v>0</v>
      </c>
      <c r="Y1319" t="s">
        <v>6787</v>
      </c>
    </row>
    <row r="1320" spans="1:25">
      <c r="A1320" t="s">
        <v>6855</v>
      </c>
      <c r="B1320" t="s">
        <v>6856</v>
      </c>
      <c r="C1320" t="s">
        <v>2155</v>
      </c>
      <c r="D1320" t="s">
        <v>2247</v>
      </c>
      <c r="E1320">
        <v>184</v>
      </c>
      <c r="F1320" t="s">
        <v>6785</v>
      </c>
      <c r="G1320" t="s">
        <v>6786</v>
      </c>
      <c r="H1320" t="s">
        <v>164</v>
      </c>
      <c r="I1320">
        <v>20</v>
      </c>
      <c r="J1320">
        <v>0</v>
      </c>
      <c r="K1320">
        <v>0</v>
      </c>
      <c r="L1320">
        <v>0</v>
      </c>
      <c r="M1320">
        <v>0</v>
      </c>
      <c r="N1320">
        <v>0</v>
      </c>
      <c r="O1320">
        <v>0</v>
      </c>
      <c r="P1320">
        <v>0</v>
      </c>
      <c r="Q1320" t="s">
        <v>6786</v>
      </c>
      <c r="R1320">
        <v>0</v>
      </c>
      <c r="S1320">
        <v>0</v>
      </c>
      <c r="T1320" t="s">
        <v>6620</v>
      </c>
      <c r="U1320" t="s">
        <v>2221</v>
      </c>
      <c r="V1320" t="s">
        <v>2141</v>
      </c>
      <c r="W1320">
        <v>117</v>
      </c>
      <c r="X1320">
        <v>0</v>
      </c>
      <c r="Y1320" t="s">
        <v>6787</v>
      </c>
    </row>
    <row r="1321" spans="1:25">
      <c r="A1321" t="s">
        <v>6857</v>
      </c>
      <c r="B1321" t="s">
        <v>6858</v>
      </c>
      <c r="C1321" t="s">
        <v>6859</v>
      </c>
      <c r="D1321" t="s">
        <v>6860</v>
      </c>
      <c r="E1321">
        <v>140</v>
      </c>
      <c r="F1321" t="s">
        <v>6785</v>
      </c>
      <c r="G1321" t="s">
        <v>6786</v>
      </c>
      <c r="H1321" t="s">
        <v>164</v>
      </c>
      <c r="I1321">
        <v>20</v>
      </c>
      <c r="J1321">
        <v>0</v>
      </c>
      <c r="K1321">
        <v>0</v>
      </c>
      <c r="L1321">
        <v>0</v>
      </c>
      <c r="M1321">
        <v>0</v>
      </c>
      <c r="N1321">
        <v>0</v>
      </c>
      <c r="O1321">
        <v>0</v>
      </c>
      <c r="P1321">
        <v>0</v>
      </c>
      <c r="Q1321" t="s">
        <v>6786</v>
      </c>
      <c r="R1321">
        <v>0</v>
      </c>
      <c r="S1321">
        <v>0</v>
      </c>
      <c r="T1321" t="s">
        <v>6620</v>
      </c>
      <c r="U1321" t="s">
        <v>2221</v>
      </c>
      <c r="V1321" t="s">
        <v>2137</v>
      </c>
      <c r="W1321">
        <v>84</v>
      </c>
      <c r="X1321">
        <v>0</v>
      </c>
      <c r="Y1321" t="s">
        <v>6787</v>
      </c>
    </row>
    <row r="1322" spans="1:25">
      <c r="A1322" t="s">
        <v>6861</v>
      </c>
      <c r="B1322" t="s">
        <v>6862</v>
      </c>
      <c r="C1322" t="s">
        <v>2446</v>
      </c>
      <c r="D1322" t="s">
        <v>2153</v>
      </c>
      <c r="E1322">
        <v>166</v>
      </c>
      <c r="F1322" t="s">
        <v>6785</v>
      </c>
      <c r="G1322" t="s">
        <v>6786</v>
      </c>
      <c r="H1322" t="s">
        <v>164</v>
      </c>
      <c r="I1322">
        <v>20</v>
      </c>
      <c r="J1322">
        <v>0</v>
      </c>
      <c r="K1322">
        <v>0</v>
      </c>
      <c r="L1322">
        <v>0</v>
      </c>
      <c r="M1322">
        <v>0</v>
      </c>
      <c r="N1322">
        <v>0</v>
      </c>
      <c r="O1322">
        <v>0</v>
      </c>
      <c r="P1322">
        <v>0</v>
      </c>
      <c r="Q1322" t="s">
        <v>6786</v>
      </c>
      <c r="R1322">
        <v>0</v>
      </c>
      <c r="S1322">
        <v>0</v>
      </c>
      <c r="T1322" t="s">
        <v>6620</v>
      </c>
      <c r="U1322" t="s">
        <v>2221</v>
      </c>
      <c r="V1322" t="s">
        <v>2141</v>
      </c>
      <c r="W1322">
        <v>105</v>
      </c>
      <c r="X1322">
        <v>0</v>
      </c>
      <c r="Y1322" t="s">
        <v>6787</v>
      </c>
    </row>
    <row r="1323" spans="1:25">
      <c r="A1323" t="s">
        <v>6863</v>
      </c>
      <c r="B1323" t="s">
        <v>6864</v>
      </c>
      <c r="C1323" t="s">
        <v>6865</v>
      </c>
      <c r="D1323" t="s">
        <v>4054</v>
      </c>
      <c r="E1323">
        <v>275</v>
      </c>
      <c r="F1323" t="s">
        <v>6785</v>
      </c>
      <c r="G1323" t="s">
        <v>6786</v>
      </c>
      <c r="H1323" t="s">
        <v>164</v>
      </c>
      <c r="I1323">
        <v>15</v>
      </c>
      <c r="J1323">
        <v>0</v>
      </c>
      <c r="K1323">
        <v>0</v>
      </c>
      <c r="L1323">
        <v>0</v>
      </c>
      <c r="M1323">
        <v>0</v>
      </c>
      <c r="N1323">
        <v>0</v>
      </c>
      <c r="O1323">
        <v>0</v>
      </c>
      <c r="P1323">
        <v>0</v>
      </c>
      <c r="Q1323" t="s">
        <v>6786</v>
      </c>
      <c r="R1323">
        <v>0</v>
      </c>
      <c r="S1323">
        <v>0</v>
      </c>
      <c r="T1323" t="s">
        <v>6620</v>
      </c>
      <c r="U1323" t="s">
        <v>2221</v>
      </c>
      <c r="V1323" t="s">
        <v>2141</v>
      </c>
      <c r="W1323">
        <v>172</v>
      </c>
      <c r="X1323">
        <v>0</v>
      </c>
      <c r="Y1323" t="s">
        <v>6787</v>
      </c>
    </row>
    <row r="1324" spans="1:25">
      <c r="A1324" t="s">
        <v>6866</v>
      </c>
      <c r="B1324" t="s">
        <v>6867</v>
      </c>
      <c r="C1324" t="s">
        <v>2420</v>
      </c>
      <c r="D1324" t="s">
        <v>2242</v>
      </c>
      <c r="E1324">
        <v>13</v>
      </c>
      <c r="F1324" t="s">
        <v>6785</v>
      </c>
      <c r="G1324" t="s">
        <v>6786</v>
      </c>
      <c r="H1324" t="s">
        <v>164</v>
      </c>
      <c r="I1324">
        <v>20</v>
      </c>
      <c r="J1324">
        <v>0</v>
      </c>
      <c r="K1324">
        <v>0</v>
      </c>
      <c r="L1324">
        <v>0</v>
      </c>
      <c r="M1324">
        <v>0</v>
      </c>
      <c r="N1324">
        <v>0</v>
      </c>
      <c r="O1324">
        <v>0</v>
      </c>
      <c r="P1324">
        <v>0</v>
      </c>
      <c r="Q1324" t="s">
        <v>6786</v>
      </c>
      <c r="R1324">
        <v>0</v>
      </c>
      <c r="S1324">
        <v>0</v>
      </c>
      <c r="T1324" t="s">
        <v>6620</v>
      </c>
      <c r="U1324" t="s">
        <v>2221</v>
      </c>
      <c r="V1324" t="s">
        <v>2141</v>
      </c>
      <c r="W1324">
        <v>10</v>
      </c>
      <c r="X1324">
        <v>0</v>
      </c>
      <c r="Y1324" t="s">
        <v>6787</v>
      </c>
    </row>
    <row r="1325" spans="1:25">
      <c r="A1325" t="s">
        <v>6868</v>
      </c>
      <c r="B1325" t="s">
        <v>6869</v>
      </c>
      <c r="C1325" t="s">
        <v>6870</v>
      </c>
      <c r="D1325" t="s">
        <v>2362</v>
      </c>
      <c r="E1325">
        <v>149</v>
      </c>
      <c r="F1325" t="s">
        <v>6785</v>
      </c>
      <c r="G1325" t="s">
        <v>6786</v>
      </c>
      <c r="H1325" t="s">
        <v>164</v>
      </c>
      <c r="I1325">
        <v>20</v>
      </c>
      <c r="J1325">
        <v>0</v>
      </c>
      <c r="K1325">
        <v>0</v>
      </c>
      <c r="L1325">
        <v>0</v>
      </c>
      <c r="M1325">
        <v>0</v>
      </c>
      <c r="N1325">
        <v>0</v>
      </c>
      <c r="O1325">
        <v>0</v>
      </c>
      <c r="P1325">
        <v>0</v>
      </c>
      <c r="Q1325" t="s">
        <v>6786</v>
      </c>
      <c r="R1325">
        <v>0</v>
      </c>
      <c r="S1325">
        <v>0</v>
      </c>
      <c r="T1325" t="s">
        <v>6620</v>
      </c>
      <c r="U1325" t="s">
        <v>2221</v>
      </c>
      <c r="V1325" t="s">
        <v>2235</v>
      </c>
      <c r="W1325">
        <v>102</v>
      </c>
      <c r="X1325">
        <v>0</v>
      </c>
      <c r="Y1325" t="s">
        <v>6787</v>
      </c>
    </row>
    <row r="1326" spans="1:25">
      <c r="A1326" t="s">
        <v>6871</v>
      </c>
      <c r="B1326" t="s">
        <v>6872</v>
      </c>
      <c r="C1326" t="s">
        <v>2154</v>
      </c>
      <c r="D1326" t="s">
        <v>6873</v>
      </c>
      <c r="E1326">
        <v>141</v>
      </c>
      <c r="F1326" t="s">
        <v>6785</v>
      </c>
      <c r="G1326" t="s">
        <v>6786</v>
      </c>
      <c r="H1326" t="s">
        <v>164</v>
      </c>
      <c r="I1326">
        <v>15</v>
      </c>
      <c r="J1326">
        <v>0</v>
      </c>
      <c r="K1326">
        <v>0</v>
      </c>
      <c r="L1326">
        <v>0</v>
      </c>
      <c r="M1326">
        <v>0</v>
      </c>
      <c r="N1326">
        <v>0</v>
      </c>
      <c r="O1326">
        <v>0</v>
      </c>
      <c r="P1326">
        <v>0</v>
      </c>
      <c r="Q1326" t="s">
        <v>6786</v>
      </c>
      <c r="R1326">
        <v>0</v>
      </c>
      <c r="S1326">
        <v>0</v>
      </c>
      <c r="T1326" t="s">
        <v>6620</v>
      </c>
      <c r="U1326" t="s">
        <v>2221</v>
      </c>
      <c r="V1326" t="s">
        <v>2137</v>
      </c>
      <c r="W1326">
        <v>85</v>
      </c>
      <c r="X1326">
        <v>0</v>
      </c>
      <c r="Y1326" t="s">
        <v>6787</v>
      </c>
    </row>
    <row r="1327" spans="1:25">
      <c r="A1327" t="s">
        <v>6874</v>
      </c>
      <c r="B1327" t="s">
        <v>6875</v>
      </c>
      <c r="C1327" t="s">
        <v>2231</v>
      </c>
      <c r="D1327" t="s">
        <v>6876</v>
      </c>
      <c r="E1327">
        <v>90</v>
      </c>
      <c r="F1327" t="s">
        <v>6785</v>
      </c>
      <c r="G1327" t="s">
        <v>6786</v>
      </c>
      <c r="H1327" t="s">
        <v>164</v>
      </c>
      <c r="I1327">
        <v>12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0</v>
      </c>
      <c r="Q1327" t="s">
        <v>6786</v>
      </c>
      <c r="R1327">
        <v>0</v>
      </c>
      <c r="S1327">
        <v>0</v>
      </c>
      <c r="T1327" t="s">
        <v>6620</v>
      </c>
      <c r="U1327" t="s">
        <v>2221</v>
      </c>
      <c r="V1327" t="s">
        <v>2226</v>
      </c>
      <c r="W1327">
        <v>52</v>
      </c>
      <c r="X1327">
        <v>0</v>
      </c>
      <c r="Y1327" t="s">
        <v>6787</v>
      </c>
    </row>
    <row r="1328" spans="1:25">
      <c r="A1328" t="s">
        <v>6877</v>
      </c>
      <c r="B1328" t="s">
        <v>6878</v>
      </c>
      <c r="C1328" t="s">
        <v>2371</v>
      </c>
      <c r="D1328" t="s">
        <v>5792</v>
      </c>
      <c r="E1328">
        <v>49</v>
      </c>
      <c r="F1328" t="s">
        <v>6785</v>
      </c>
      <c r="G1328" t="s">
        <v>6786</v>
      </c>
      <c r="H1328" t="s">
        <v>164</v>
      </c>
      <c r="I1328">
        <v>20</v>
      </c>
      <c r="J1328">
        <v>0</v>
      </c>
      <c r="K1328">
        <v>0</v>
      </c>
      <c r="L1328">
        <v>0</v>
      </c>
      <c r="M1328">
        <v>0</v>
      </c>
      <c r="N1328">
        <v>0</v>
      </c>
      <c r="O1328">
        <v>0</v>
      </c>
      <c r="P1328">
        <v>0</v>
      </c>
      <c r="Q1328" t="s">
        <v>6786</v>
      </c>
      <c r="R1328">
        <v>0</v>
      </c>
      <c r="S1328">
        <v>0</v>
      </c>
      <c r="T1328" t="s">
        <v>6620</v>
      </c>
      <c r="U1328" t="s">
        <v>2221</v>
      </c>
      <c r="V1328" t="s">
        <v>2370</v>
      </c>
      <c r="W1328">
        <v>42</v>
      </c>
      <c r="X1328">
        <v>0</v>
      </c>
      <c r="Y1328" t="s">
        <v>6787</v>
      </c>
    </row>
    <row r="1329" spans="1:25">
      <c r="A1329" t="s">
        <v>6879</v>
      </c>
      <c r="B1329" t="s">
        <v>6880</v>
      </c>
      <c r="C1329" t="s">
        <v>6881</v>
      </c>
      <c r="D1329" t="s">
        <v>5783</v>
      </c>
      <c r="E1329">
        <v>47</v>
      </c>
      <c r="F1329" t="s">
        <v>6785</v>
      </c>
      <c r="G1329" t="s">
        <v>6786</v>
      </c>
      <c r="H1329" t="s">
        <v>164</v>
      </c>
      <c r="I1329">
        <v>20</v>
      </c>
      <c r="J1329">
        <v>0</v>
      </c>
      <c r="K1329">
        <v>0</v>
      </c>
      <c r="L1329">
        <v>0</v>
      </c>
      <c r="M1329">
        <v>0</v>
      </c>
      <c r="N1329">
        <v>0</v>
      </c>
      <c r="O1329">
        <v>0</v>
      </c>
      <c r="P1329">
        <v>0</v>
      </c>
      <c r="Q1329" t="s">
        <v>6786</v>
      </c>
      <c r="R1329">
        <v>0</v>
      </c>
      <c r="S1329">
        <v>0</v>
      </c>
      <c r="T1329" t="s">
        <v>6620</v>
      </c>
      <c r="U1329" t="s">
        <v>2221</v>
      </c>
      <c r="V1329" t="s">
        <v>2370</v>
      </c>
      <c r="W1329">
        <v>32</v>
      </c>
      <c r="X1329">
        <v>0</v>
      </c>
      <c r="Y1329" t="s">
        <v>6787</v>
      </c>
    </row>
    <row r="1330" spans="1:25">
      <c r="A1330" t="s">
        <v>6882</v>
      </c>
      <c r="B1330" t="s">
        <v>6883</v>
      </c>
      <c r="C1330" t="s">
        <v>2159</v>
      </c>
      <c r="D1330" t="s">
        <v>2542</v>
      </c>
      <c r="E1330">
        <v>90</v>
      </c>
      <c r="F1330" t="s">
        <v>6785</v>
      </c>
      <c r="G1330" t="s">
        <v>6786</v>
      </c>
      <c r="H1330" t="s">
        <v>164</v>
      </c>
      <c r="I1330">
        <v>20</v>
      </c>
      <c r="J1330">
        <v>0</v>
      </c>
      <c r="K1330">
        <v>0</v>
      </c>
      <c r="L1330">
        <v>0</v>
      </c>
      <c r="M1330">
        <v>0</v>
      </c>
      <c r="N1330">
        <v>0</v>
      </c>
      <c r="O1330">
        <v>0</v>
      </c>
      <c r="P1330">
        <v>0</v>
      </c>
      <c r="Q1330" t="s">
        <v>6786</v>
      </c>
      <c r="R1330">
        <v>0</v>
      </c>
      <c r="S1330">
        <v>0</v>
      </c>
      <c r="T1330" t="s">
        <v>6620</v>
      </c>
      <c r="U1330" t="s">
        <v>2221</v>
      </c>
      <c r="V1330" t="s">
        <v>2226</v>
      </c>
      <c r="W1330">
        <v>52</v>
      </c>
      <c r="X1330">
        <v>0</v>
      </c>
      <c r="Y1330" t="s">
        <v>6787</v>
      </c>
    </row>
    <row r="1331" spans="1:25">
      <c r="A1331" t="s">
        <v>6884</v>
      </c>
      <c r="B1331" t="s">
        <v>6885</v>
      </c>
      <c r="C1331" t="s">
        <v>2360</v>
      </c>
      <c r="D1331" t="s">
        <v>6886</v>
      </c>
      <c r="E1331">
        <v>29</v>
      </c>
      <c r="F1331" t="s">
        <v>6785</v>
      </c>
      <c r="G1331" t="s">
        <v>6786</v>
      </c>
      <c r="H1331" t="s">
        <v>164</v>
      </c>
      <c r="I1331">
        <v>15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v>0</v>
      </c>
      <c r="P1331">
        <v>0</v>
      </c>
      <c r="Q1331" t="s">
        <v>6786</v>
      </c>
      <c r="R1331">
        <v>0</v>
      </c>
      <c r="S1331">
        <v>0</v>
      </c>
      <c r="T1331" t="s">
        <v>6620</v>
      </c>
      <c r="U1331" t="s">
        <v>2221</v>
      </c>
      <c r="V1331" t="s">
        <v>2140</v>
      </c>
      <c r="W1331">
        <v>16</v>
      </c>
      <c r="X1331">
        <v>0</v>
      </c>
      <c r="Y1331" t="s">
        <v>6787</v>
      </c>
    </row>
    <row r="1332" spans="1:25">
      <c r="A1332" t="s">
        <v>6887</v>
      </c>
      <c r="B1332" t="s">
        <v>6888</v>
      </c>
      <c r="C1332" t="s">
        <v>6889</v>
      </c>
      <c r="D1332" t="s">
        <v>2247</v>
      </c>
      <c r="E1332">
        <v>140</v>
      </c>
      <c r="F1332" t="s">
        <v>6785</v>
      </c>
      <c r="G1332" t="s">
        <v>6786</v>
      </c>
      <c r="H1332" t="s">
        <v>164</v>
      </c>
      <c r="I1332">
        <v>20</v>
      </c>
      <c r="J1332">
        <v>0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  <c r="Q1332" t="s">
        <v>6786</v>
      </c>
      <c r="R1332">
        <v>0</v>
      </c>
      <c r="S1332">
        <v>0</v>
      </c>
      <c r="T1332" t="s">
        <v>6620</v>
      </c>
      <c r="U1332" t="s">
        <v>2221</v>
      </c>
      <c r="V1332" t="s">
        <v>2307</v>
      </c>
      <c r="W1332">
        <v>117</v>
      </c>
      <c r="X1332">
        <v>0</v>
      </c>
      <c r="Y1332" t="s">
        <v>6787</v>
      </c>
    </row>
    <row r="1333" spans="1:25">
      <c r="A1333" t="s">
        <v>6890</v>
      </c>
      <c r="B1333" t="s">
        <v>6891</v>
      </c>
      <c r="C1333" t="s">
        <v>2371</v>
      </c>
      <c r="D1333" t="s">
        <v>6892</v>
      </c>
      <c r="E1333">
        <v>49</v>
      </c>
      <c r="F1333" t="s">
        <v>6785</v>
      </c>
      <c r="G1333" t="s">
        <v>6786</v>
      </c>
      <c r="H1333" t="s">
        <v>164</v>
      </c>
      <c r="I1333">
        <v>20</v>
      </c>
      <c r="J1333">
        <v>0</v>
      </c>
      <c r="K1333">
        <v>0</v>
      </c>
      <c r="L1333">
        <v>0</v>
      </c>
      <c r="M1333">
        <v>0</v>
      </c>
      <c r="N1333">
        <v>0</v>
      </c>
      <c r="O1333">
        <v>0</v>
      </c>
      <c r="P1333">
        <v>0</v>
      </c>
      <c r="Q1333" t="s">
        <v>6786</v>
      </c>
      <c r="R1333">
        <v>0</v>
      </c>
      <c r="S1333">
        <v>0</v>
      </c>
      <c r="T1333" t="s">
        <v>6620</v>
      </c>
      <c r="U1333" t="s">
        <v>2221</v>
      </c>
      <c r="V1333" t="s">
        <v>2370</v>
      </c>
      <c r="W1333">
        <v>42</v>
      </c>
      <c r="X1333">
        <v>0</v>
      </c>
      <c r="Y1333" t="s">
        <v>6787</v>
      </c>
    </row>
    <row r="1334" spans="1:25">
      <c r="A1334" t="s">
        <v>6893</v>
      </c>
      <c r="B1334" t="s">
        <v>6894</v>
      </c>
      <c r="C1334" t="s">
        <v>3767</v>
      </c>
      <c r="D1334" t="s">
        <v>6895</v>
      </c>
      <c r="E1334">
        <v>14</v>
      </c>
      <c r="F1334" t="s">
        <v>6785</v>
      </c>
      <c r="G1334" t="s">
        <v>6786</v>
      </c>
      <c r="H1334" t="s">
        <v>164</v>
      </c>
      <c r="I1334">
        <v>15</v>
      </c>
      <c r="J1334">
        <v>0</v>
      </c>
      <c r="K1334">
        <v>0</v>
      </c>
      <c r="L1334">
        <v>0</v>
      </c>
      <c r="M1334">
        <v>0</v>
      </c>
      <c r="N1334">
        <v>0</v>
      </c>
      <c r="O1334">
        <v>0</v>
      </c>
      <c r="P1334">
        <v>0</v>
      </c>
      <c r="Q1334" t="s">
        <v>6786</v>
      </c>
      <c r="R1334">
        <v>0</v>
      </c>
      <c r="S1334">
        <v>0</v>
      </c>
      <c r="T1334" t="s">
        <v>6620</v>
      </c>
      <c r="U1334" t="s">
        <v>2221</v>
      </c>
      <c r="V1334" t="s">
        <v>2136</v>
      </c>
      <c r="W1334">
        <v>10</v>
      </c>
      <c r="X1334">
        <v>0</v>
      </c>
      <c r="Y1334" t="s">
        <v>6787</v>
      </c>
    </row>
    <row r="1335" spans="1:25">
      <c r="A1335" t="s">
        <v>6896</v>
      </c>
      <c r="B1335" t="s">
        <v>6897</v>
      </c>
      <c r="C1335" t="s">
        <v>4103</v>
      </c>
      <c r="D1335" t="s">
        <v>2256</v>
      </c>
      <c r="E1335">
        <v>137</v>
      </c>
      <c r="F1335" t="s">
        <v>6785</v>
      </c>
      <c r="G1335" t="s">
        <v>6786</v>
      </c>
      <c r="H1335" t="s">
        <v>164</v>
      </c>
      <c r="I1335">
        <v>20</v>
      </c>
      <c r="J1335">
        <v>0</v>
      </c>
      <c r="K1335">
        <v>0</v>
      </c>
      <c r="L1335">
        <v>0</v>
      </c>
      <c r="M1335">
        <v>0</v>
      </c>
      <c r="N1335">
        <v>0</v>
      </c>
      <c r="O1335">
        <v>0</v>
      </c>
      <c r="P1335">
        <v>0</v>
      </c>
      <c r="Q1335" t="s">
        <v>6786</v>
      </c>
      <c r="R1335">
        <v>0</v>
      </c>
      <c r="S1335">
        <v>0</v>
      </c>
      <c r="T1335" t="s">
        <v>6620</v>
      </c>
      <c r="U1335" t="s">
        <v>2221</v>
      </c>
      <c r="V1335" t="s">
        <v>2222</v>
      </c>
      <c r="W1335">
        <v>71</v>
      </c>
      <c r="X1335">
        <v>0</v>
      </c>
      <c r="Y1335" t="s">
        <v>6787</v>
      </c>
    </row>
    <row r="1336" spans="1:25">
      <c r="A1336" t="s">
        <v>6898</v>
      </c>
      <c r="B1336" t="s">
        <v>6899</v>
      </c>
      <c r="C1336" t="s">
        <v>6900</v>
      </c>
      <c r="D1336" t="s">
        <v>6901</v>
      </c>
      <c r="E1336">
        <v>154</v>
      </c>
      <c r="F1336" t="s">
        <v>6785</v>
      </c>
      <c r="G1336" t="s">
        <v>6786</v>
      </c>
      <c r="H1336" t="s">
        <v>164</v>
      </c>
      <c r="I1336">
        <v>20</v>
      </c>
      <c r="J1336">
        <v>0</v>
      </c>
      <c r="K1336">
        <v>0</v>
      </c>
      <c r="L1336">
        <v>0</v>
      </c>
      <c r="M1336">
        <v>0</v>
      </c>
      <c r="N1336">
        <v>0</v>
      </c>
      <c r="O1336">
        <v>0</v>
      </c>
      <c r="P1336">
        <v>0</v>
      </c>
      <c r="Q1336" t="s">
        <v>6786</v>
      </c>
      <c r="R1336">
        <v>0</v>
      </c>
      <c r="S1336">
        <v>0</v>
      </c>
      <c r="T1336" t="s">
        <v>6620</v>
      </c>
      <c r="U1336" t="s">
        <v>2221</v>
      </c>
      <c r="V1336" t="s">
        <v>178</v>
      </c>
      <c r="W1336">
        <v>73</v>
      </c>
      <c r="X1336">
        <v>0</v>
      </c>
      <c r="Y1336" t="s">
        <v>6787</v>
      </c>
    </row>
    <row r="1337" spans="1:25">
      <c r="A1337" t="s">
        <v>6902</v>
      </c>
      <c r="B1337" t="s">
        <v>6903</v>
      </c>
      <c r="C1337" t="s">
        <v>2157</v>
      </c>
      <c r="D1337" t="s">
        <v>6904</v>
      </c>
      <c r="E1337">
        <v>184</v>
      </c>
      <c r="F1337" t="s">
        <v>6785</v>
      </c>
      <c r="G1337" t="s">
        <v>6786</v>
      </c>
      <c r="H1337" t="s">
        <v>164</v>
      </c>
      <c r="I1337">
        <v>20</v>
      </c>
      <c r="J1337">
        <v>0</v>
      </c>
      <c r="K1337">
        <v>0</v>
      </c>
      <c r="L1337">
        <v>0</v>
      </c>
      <c r="M1337">
        <v>0</v>
      </c>
      <c r="N1337">
        <v>0</v>
      </c>
      <c r="O1337">
        <v>0</v>
      </c>
      <c r="P1337">
        <v>0</v>
      </c>
      <c r="Q1337" t="s">
        <v>6786</v>
      </c>
      <c r="R1337">
        <v>0</v>
      </c>
      <c r="S1337">
        <v>0</v>
      </c>
      <c r="T1337" t="s">
        <v>6620</v>
      </c>
      <c r="U1337" t="s">
        <v>2221</v>
      </c>
      <c r="V1337" t="s">
        <v>2141</v>
      </c>
      <c r="W1337">
        <v>117</v>
      </c>
      <c r="X1337">
        <v>0</v>
      </c>
      <c r="Y1337" t="s">
        <v>6787</v>
      </c>
    </row>
    <row r="1338" spans="1:25">
      <c r="A1338" t="s">
        <v>6905</v>
      </c>
      <c r="B1338" t="s">
        <v>6906</v>
      </c>
      <c r="C1338" t="s">
        <v>6907</v>
      </c>
      <c r="D1338" t="s">
        <v>6908</v>
      </c>
      <c r="E1338">
        <v>151</v>
      </c>
      <c r="F1338" t="s">
        <v>6785</v>
      </c>
      <c r="G1338" t="s">
        <v>6786</v>
      </c>
      <c r="H1338" t="s">
        <v>164</v>
      </c>
      <c r="I1338">
        <v>15</v>
      </c>
      <c r="J1338">
        <v>0</v>
      </c>
      <c r="K1338">
        <v>0</v>
      </c>
      <c r="L1338">
        <v>0</v>
      </c>
      <c r="M1338">
        <v>0</v>
      </c>
      <c r="N1338">
        <v>0</v>
      </c>
      <c r="O1338">
        <v>0</v>
      </c>
      <c r="P1338">
        <v>0</v>
      </c>
      <c r="Q1338" t="s">
        <v>6786</v>
      </c>
      <c r="R1338">
        <v>0</v>
      </c>
      <c r="S1338">
        <v>0</v>
      </c>
      <c r="T1338" t="s">
        <v>6620</v>
      </c>
      <c r="U1338" t="s">
        <v>2221</v>
      </c>
      <c r="V1338" t="s">
        <v>2363</v>
      </c>
      <c r="W1338">
        <v>117</v>
      </c>
      <c r="X1338">
        <v>0</v>
      </c>
      <c r="Y1338" t="s">
        <v>6787</v>
      </c>
    </row>
    <row r="1339" spans="1:25">
      <c r="A1339" t="s">
        <v>6909</v>
      </c>
      <c r="B1339" t="s">
        <v>6910</v>
      </c>
      <c r="C1339" t="s">
        <v>6911</v>
      </c>
      <c r="D1339" t="s">
        <v>6912</v>
      </c>
      <c r="E1339">
        <v>107</v>
      </c>
      <c r="F1339" t="s">
        <v>6785</v>
      </c>
      <c r="G1339" t="s">
        <v>6786</v>
      </c>
      <c r="H1339" t="s">
        <v>164</v>
      </c>
      <c r="I1339">
        <v>20</v>
      </c>
      <c r="J1339">
        <v>0</v>
      </c>
      <c r="K1339">
        <v>0</v>
      </c>
      <c r="L1339">
        <v>0</v>
      </c>
      <c r="M1339">
        <v>0</v>
      </c>
      <c r="N1339">
        <v>0</v>
      </c>
      <c r="O1339">
        <v>0</v>
      </c>
      <c r="P1339">
        <v>0</v>
      </c>
      <c r="Q1339" t="s">
        <v>6786</v>
      </c>
      <c r="R1339">
        <v>0</v>
      </c>
      <c r="S1339">
        <v>0</v>
      </c>
      <c r="T1339" t="s">
        <v>6620</v>
      </c>
      <c r="U1339" t="s">
        <v>2221</v>
      </c>
      <c r="V1339" t="s">
        <v>2363</v>
      </c>
      <c r="W1339">
        <v>81</v>
      </c>
      <c r="X1339">
        <v>0</v>
      </c>
      <c r="Y1339" t="s">
        <v>6787</v>
      </c>
    </row>
    <row r="1340" spans="1:25">
      <c r="A1340" t="s">
        <v>6913</v>
      </c>
      <c r="B1340" t="s">
        <v>6914</v>
      </c>
      <c r="C1340" t="s">
        <v>2233</v>
      </c>
      <c r="D1340" t="s">
        <v>6915</v>
      </c>
      <c r="E1340">
        <v>45</v>
      </c>
      <c r="F1340" t="s">
        <v>6785</v>
      </c>
      <c r="G1340" t="s">
        <v>6786</v>
      </c>
      <c r="H1340" t="s">
        <v>164</v>
      </c>
      <c r="I1340">
        <v>20</v>
      </c>
      <c r="J1340">
        <v>0</v>
      </c>
      <c r="K1340">
        <v>0</v>
      </c>
      <c r="L1340">
        <v>0</v>
      </c>
      <c r="M1340">
        <v>0</v>
      </c>
      <c r="N1340">
        <v>0</v>
      </c>
      <c r="O1340">
        <v>0</v>
      </c>
      <c r="P1340">
        <v>0</v>
      </c>
      <c r="Q1340" t="s">
        <v>6786</v>
      </c>
      <c r="R1340">
        <v>0</v>
      </c>
      <c r="S1340">
        <v>0</v>
      </c>
      <c r="T1340" t="s">
        <v>6620</v>
      </c>
      <c r="U1340" t="s">
        <v>2221</v>
      </c>
      <c r="V1340" t="s">
        <v>2226</v>
      </c>
      <c r="W1340">
        <v>26</v>
      </c>
      <c r="X1340">
        <v>0</v>
      </c>
      <c r="Y1340" t="s">
        <v>6787</v>
      </c>
    </row>
    <row r="1341" spans="1:25">
      <c r="A1341" t="s">
        <v>6916</v>
      </c>
      <c r="B1341" t="s">
        <v>6917</v>
      </c>
      <c r="C1341" t="s">
        <v>6918</v>
      </c>
      <c r="D1341" t="s">
        <v>6919</v>
      </c>
      <c r="E1341">
        <v>107</v>
      </c>
      <c r="F1341" t="s">
        <v>6785</v>
      </c>
      <c r="G1341" t="s">
        <v>6786</v>
      </c>
      <c r="H1341" t="s">
        <v>164</v>
      </c>
      <c r="I1341">
        <v>20</v>
      </c>
      <c r="J1341">
        <v>0</v>
      </c>
      <c r="K1341">
        <v>0</v>
      </c>
      <c r="L1341">
        <v>0</v>
      </c>
      <c r="M1341">
        <v>0</v>
      </c>
      <c r="N1341">
        <v>0</v>
      </c>
      <c r="O1341">
        <v>0</v>
      </c>
      <c r="P1341">
        <v>0</v>
      </c>
      <c r="Q1341" t="s">
        <v>6786</v>
      </c>
      <c r="R1341">
        <v>0</v>
      </c>
      <c r="S1341">
        <v>0</v>
      </c>
      <c r="T1341" t="s">
        <v>6620</v>
      </c>
      <c r="U1341" t="s">
        <v>2221</v>
      </c>
      <c r="V1341" t="s">
        <v>2138</v>
      </c>
      <c r="W1341">
        <v>76</v>
      </c>
      <c r="X1341">
        <v>0</v>
      </c>
      <c r="Y1341" t="s">
        <v>6787</v>
      </c>
    </row>
    <row r="1342" spans="1:25">
      <c r="A1342" t="s">
        <v>6920</v>
      </c>
      <c r="B1342" t="s">
        <v>6921</v>
      </c>
      <c r="C1342" t="s">
        <v>6922</v>
      </c>
      <c r="D1342" t="s">
        <v>2285</v>
      </c>
      <c r="E1342">
        <v>138</v>
      </c>
      <c r="F1342" t="s">
        <v>6785</v>
      </c>
      <c r="G1342" t="s">
        <v>6786</v>
      </c>
      <c r="H1342" t="s">
        <v>164</v>
      </c>
      <c r="I1342">
        <v>20</v>
      </c>
      <c r="J1342">
        <v>0</v>
      </c>
      <c r="K1342">
        <v>0</v>
      </c>
      <c r="L1342">
        <v>0</v>
      </c>
      <c r="M1342">
        <v>0</v>
      </c>
      <c r="N1342">
        <v>0</v>
      </c>
      <c r="O1342">
        <v>0</v>
      </c>
      <c r="P1342">
        <v>0</v>
      </c>
      <c r="Q1342" t="s">
        <v>6786</v>
      </c>
      <c r="R1342">
        <v>0</v>
      </c>
      <c r="S1342">
        <v>0</v>
      </c>
      <c r="T1342" t="s">
        <v>6620</v>
      </c>
      <c r="U1342" t="s">
        <v>2221</v>
      </c>
      <c r="V1342" t="s">
        <v>2235</v>
      </c>
      <c r="W1342">
        <v>94</v>
      </c>
      <c r="X1342">
        <v>0</v>
      </c>
      <c r="Y1342" t="s">
        <v>6787</v>
      </c>
    </row>
    <row r="1343" spans="1:25">
      <c r="A1343" t="s">
        <v>6923</v>
      </c>
      <c r="B1343" t="s">
        <v>6924</v>
      </c>
      <c r="C1343" t="s">
        <v>6925</v>
      </c>
      <c r="D1343" t="s">
        <v>6926</v>
      </c>
      <c r="E1343">
        <v>133</v>
      </c>
      <c r="F1343" t="s">
        <v>6785</v>
      </c>
      <c r="G1343" t="s">
        <v>6786</v>
      </c>
      <c r="H1343" t="s">
        <v>164</v>
      </c>
      <c r="I1343">
        <v>15</v>
      </c>
      <c r="J1343">
        <v>0</v>
      </c>
      <c r="K1343">
        <v>0</v>
      </c>
      <c r="L1343">
        <v>0</v>
      </c>
      <c r="M1343">
        <v>0</v>
      </c>
      <c r="N1343">
        <v>0</v>
      </c>
      <c r="O1343">
        <v>0</v>
      </c>
      <c r="P1343">
        <v>0</v>
      </c>
      <c r="Q1343" t="s">
        <v>6786</v>
      </c>
      <c r="R1343">
        <v>0</v>
      </c>
      <c r="S1343">
        <v>0</v>
      </c>
      <c r="T1343" t="s">
        <v>6620</v>
      </c>
      <c r="U1343" t="s">
        <v>2221</v>
      </c>
      <c r="V1343" t="s">
        <v>2235</v>
      </c>
      <c r="W1343">
        <v>101</v>
      </c>
      <c r="X1343">
        <v>0</v>
      </c>
      <c r="Y1343" t="s">
        <v>6787</v>
      </c>
    </row>
    <row r="1344" spans="1:25">
      <c r="A1344" t="s">
        <v>6927</v>
      </c>
      <c r="B1344" t="s">
        <v>6928</v>
      </c>
      <c r="C1344" t="s">
        <v>6929</v>
      </c>
      <c r="D1344" t="s">
        <v>3699</v>
      </c>
      <c r="E1344">
        <v>181</v>
      </c>
      <c r="F1344" t="s">
        <v>6785</v>
      </c>
      <c r="G1344" t="s">
        <v>6786</v>
      </c>
      <c r="H1344" t="s">
        <v>164</v>
      </c>
      <c r="I1344">
        <v>20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0</v>
      </c>
      <c r="Q1344" t="s">
        <v>6786</v>
      </c>
      <c r="R1344">
        <v>0</v>
      </c>
      <c r="S1344">
        <v>0</v>
      </c>
      <c r="T1344" t="s">
        <v>6620</v>
      </c>
      <c r="U1344" t="s">
        <v>2221</v>
      </c>
      <c r="V1344" t="s">
        <v>2255</v>
      </c>
      <c r="W1344">
        <v>114</v>
      </c>
      <c r="X1344">
        <v>0</v>
      </c>
      <c r="Y1344" t="s">
        <v>6787</v>
      </c>
    </row>
    <row r="1345" spans="1:25">
      <c r="A1345" t="s">
        <v>6930</v>
      </c>
      <c r="B1345" t="s">
        <v>6931</v>
      </c>
      <c r="C1345" t="s">
        <v>6932</v>
      </c>
      <c r="D1345" t="s">
        <v>3640</v>
      </c>
      <c r="E1345">
        <v>102</v>
      </c>
      <c r="F1345" t="s">
        <v>6785</v>
      </c>
      <c r="G1345" t="s">
        <v>6786</v>
      </c>
      <c r="H1345" t="s">
        <v>164</v>
      </c>
      <c r="I1345">
        <v>15</v>
      </c>
      <c r="J1345">
        <v>0</v>
      </c>
      <c r="K1345">
        <v>0</v>
      </c>
      <c r="L1345">
        <v>0</v>
      </c>
      <c r="M1345">
        <v>0</v>
      </c>
      <c r="N1345">
        <v>0</v>
      </c>
      <c r="O1345">
        <v>0</v>
      </c>
      <c r="P1345">
        <v>0</v>
      </c>
      <c r="Q1345" t="s">
        <v>6786</v>
      </c>
      <c r="R1345">
        <v>0</v>
      </c>
      <c r="S1345">
        <v>0</v>
      </c>
      <c r="T1345" t="s">
        <v>6620</v>
      </c>
      <c r="U1345" t="s">
        <v>2221</v>
      </c>
      <c r="V1345" t="s">
        <v>2255</v>
      </c>
      <c r="W1345">
        <v>70</v>
      </c>
      <c r="X1345">
        <v>0</v>
      </c>
      <c r="Y1345" t="s">
        <v>6787</v>
      </c>
    </row>
    <row r="1346" spans="1:25">
      <c r="A1346" t="s">
        <v>6933</v>
      </c>
      <c r="B1346" t="s">
        <v>6934</v>
      </c>
      <c r="C1346" t="s">
        <v>6935</v>
      </c>
      <c r="D1346" t="s">
        <v>2278</v>
      </c>
      <c r="E1346">
        <v>181</v>
      </c>
      <c r="F1346" t="s">
        <v>6587</v>
      </c>
      <c r="G1346" t="s">
        <v>6588</v>
      </c>
      <c r="H1346" t="s">
        <v>6589</v>
      </c>
      <c r="I1346">
        <v>15</v>
      </c>
      <c r="J1346">
        <v>0</v>
      </c>
      <c r="K1346">
        <v>0</v>
      </c>
      <c r="L1346">
        <v>0</v>
      </c>
      <c r="M1346">
        <v>0</v>
      </c>
      <c r="N1346">
        <v>0</v>
      </c>
      <c r="O1346">
        <v>0</v>
      </c>
      <c r="P1346">
        <v>0</v>
      </c>
      <c r="Q1346" t="s">
        <v>6588</v>
      </c>
      <c r="R1346">
        <v>0</v>
      </c>
      <c r="S1346">
        <v>0</v>
      </c>
      <c r="T1346" t="s">
        <v>6620</v>
      </c>
      <c r="U1346" t="s">
        <v>2221</v>
      </c>
      <c r="V1346" t="s">
        <v>2303</v>
      </c>
      <c r="W1346">
        <v>150</v>
      </c>
      <c r="X1346">
        <v>0</v>
      </c>
      <c r="Y1346" t="s">
        <v>6936</v>
      </c>
    </row>
    <row r="1347" spans="1:25">
      <c r="A1347" t="s">
        <v>6937</v>
      </c>
      <c r="B1347" t="s">
        <v>6938</v>
      </c>
      <c r="C1347" t="s">
        <v>2311</v>
      </c>
      <c r="D1347" t="s">
        <v>6939</v>
      </c>
      <c r="E1347">
        <v>87</v>
      </c>
      <c r="F1347" t="s">
        <v>6587</v>
      </c>
      <c r="G1347" t="s">
        <v>6588</v>
      </c>
      <c r="H1347" t="s">
        <v>6589</v>
      </c>
      <c r="I1347">
        <v>15</v>
      </c>
      <c r="J1347">
        <v>0</v>
      </c>
      <c r="K1347">
        <v>0</v>
      </c>
      <c r="L1347">
        <v>0</v>
      </c>
      <c r="M1347">
        <v>0</v>
      </c>
      <c r="N1347">
        <v>0</v>
      </c>
      <c r="O1347">
        <v>0</v>
      </c>
      <c r="P1347">
        <v>0</v>
      </c>
      <c r="Q1347" t="s">
        <v>6588</v>
      </c>
      <c r="R1347">
        <v>0</v>
      </c>
      <c r="S1347">
        <v>0</v>
      </c>
      <c r="T1347" t="s">
        <v>6620</v>
      </c>
      <c r="U1347" t="s">
        <v>2221</v>
      </c>
      <c r="V1347" t="s">
        <v>2136</v>
      </c>
      <c r="W1347">
        <v>73</v>
      </c>
      <c r="X1347">
        <v>0</v>
      </c>
      <c r="Y1347" t="s">
        <v>6936</v>
      </c>
    </row>
    <row r="1348" spans="1:25">
      <c r="A1348" t="s">
        <v>6940</v>
      </c>
      <c r="B1348" t="s">
        <v>6941</v>
      </c>
      <c r="C1348" t="s">
        <v>6942</v>
      </c>
      <c r="D1348" t="s">
        <v>3817</v>
      </c>
      <c r="E1348">
        <v>163</v>
      </c>
      <c r="F1348" t="s">
        <v>6587</v>
      </c>
      <c r="G1348" t="s">
        <v>6588</v>
      </c>
      <c r="H1348" t="s">
        <v>6589</v>
      </c>
      <c r="I1348">
        <v>15</v>
      </c>
      <c r="J1348">
        <v>0</v>
      </c>
      <c r="K1348">
        <v>0</v>
      </c>
      <c r="L1348">
        <v>0</v>
      </c>
      <c r="M1348">
        <v>0</v>
      </c>
      <c r="N1348">
        <v>0</v>
      </c>
      <c r="O1348">
        <v>0</v>
      </c>
      <c r="P1348">
        <v>0</v>
      </c>
      <c r="Q1348" t="s">
        <v>6588</v>
      </c>
      <c r="R1348">
        <v>0</v>
      </c>
      <c r="S1348">
        <v>0</v>
      </c>
      <c r="T1348" t="s">
        <v>6620</v>
      </c>
      <c r="U1348" t="s">
        <v>2221</v>
      </c>
      <c r="V1348" t="s">
        <v>2303</v>
      </c>
      <c r="W1348">
        <v>140</v>
      </c>
      <c r="X1348">
        <v>0</v>
      </c>
      <c r="Y1348" t="s">
        <v>6936</v>
      </c>
    </row>
    <row r="1349" spans="1:25">
      <c r="A1349" t="s">
        <v>6943</v>
      </c>
      <c r="B1349" t="s">
        <v>6944</v>
      </c>
      <c r="C1349" t="s">
        <v>6945</v>
      </c>
      <c r="D1349" t="s">
        <v>6946</v>
      </c>
      <c r="E1349">
        <v>165</v>
      </c>
      <c r="F1349" t="s">
        <v>6587</v>
      </c>
      <c r="G1349" t="s">
        <v>6588</v>
      </c>
      <c r="H1349" t="s">
        <v>6589</v>
      </c>
      <c r="I1349">
        <v>20</v>
      </c>
      <c r="J1349">
        <v>0</v>
      </c>
      <c r="K1349">
        <v>0</v>
      </c>
      <c r="L1349">
        <v>0</v>
      </c>
      <c r="M1349">
        <v>0</v>
      </c>
      <c r="N1349">
        <v>0</v>
      </c>
      <c r="O1349">
        <v>0</v>
      </c>
      <c r="P1349">
        <v>0</v>
      </c>
      <c r="Q1349" t="s">
        <v>6588</v>
      </c>
      <c r="R1349">
        <v>0</v>
      </c>
      <c r="S1349">
        <v>0</v>
      </c>
      <c r="T1349" t="s">
        <v>6620</v>
      </c>
      <c r="U1349" t="s">
        <v>2221</v>
      </c>
      <c r="V1349" t="s">
        <v>2303</v>
      </c>
      <c r="W1349">
        <v>137</v>
      </c>
      <c r="X1349">
        <v>0</v>
      </c>
      <c r="Y1349" t="s">
        <v>6936</v>
      </c>
    </row>
    <row r="1350" spans="1:25">
      <c r="A1350" t="s">
        <v>6947</v>
      </c>
      <c r="B1350" t="s">
        <v>6948</v>
      </c>
      <c r="C1350" t="s">
        <v>6949</v>
      </c>
      <c r="D1350" t="s">
        <v>6950</v>
      </c>
      <c r="E1350">
        <v>144</v>
      </c>
      <c r="F1350" t="s">
        <v>6587</v>
      </c>
      <c r="G1350" t="s">
        <v>6588</v>
      </c>
      <c r="H1350" t="s">
        <v>6589</v>
      </c>
      <c r="I1350">
        <v>15</v>
      </c>
      <c r="J1350">
        <v>0</v>
      </c>
      <c r="K1350">
        <v>0</v>
      </c>
      <c r="L1350">
        <v>0</v>
      </c>
      <c r="M1350">
        <v>0</v>
      </c>
      <c r="N1350">
        <v>0</v>
      </c>
      <c r="O1350">
        <v>0</v>
      </c>
      <c r="P1350">
        <v>0</v>
      </c>
      <c r="Q1350" t="s">
        <v>6588</v>
      </c>
      <c r="R1350">
        <v>0</v>
      </c>
      <c r="S1350">
        <v>0</v>
      </c>
      <c r="T1350" t="s">
        <v>6620</v>
      </c>
      <c r="U1350" t="s">
        <v>2221</v>
      </c>
      <c r="V1350" t="s">
        <v>2144</v>
      </c>
      <c r="W1350">
        <v>46</v>
      </c>
      <c r="X1350">
        <v>0</v>
      </c>
      <c r="Y1350" t="s">
        <v>6936</v>
      </c>
    </row>
    <row r="1351" spans="1:25">
      <c r="A1351" t="s">
        <v>6951</v>
      </c>
      <c r="B1351" t="s">
        <v>6952</v>
      </c>
      <c r="C1351" t="s">
        <v>6953</v>
      </c>
      <c r="D1351" t="s">
        <v>6954</v>
      </c>
      <c r="E1351">
        <v>163</v>
      </c>
      <c r="F1351" t="s">
        <v>6955</v>
      </c>
      <c r="G1351" t="s">
        <v>6956</v>
      </c>
      <c r="H1351" t="s">
        <v>6589</v>
      </c>
      <c r="I1351">
        <v>15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0</v>
      </c>
      <c r="Q1351" t="s">
        <v>6956</v>
      </c>
      <c r="R1351">
        <v>0</v>
      </c>
      <c r="S1351">
        <v>0</v>
      </c>
      <c r="T1351" t="s">
        <v>6620</v>
      </c>
      <c r="U1351" t="s">
        <v>2221</v>
      </c>
      <c r="V1351" t="s">
        <v>2137</v>
      </c>
      <c r="W1351">
        <v>96</v>
      </c>
      <c r="X1351">
        <v>0</v>
      </c>
      <c r="Y1351" t="s">
        <v>6957</v>
      </c>
    </row>
    <row r="1352" spans="1:25">
      <c r="A1352" t="s">
        <v>6958</v>
      </c>
      <c r="B1352" t="s">
        <v>6959</v>
      </c>
      <c r="C1352" t="s">
        <v>6960</v>
      </c>
      <c r="D1352" t="s">
        <v>6961</v>
      </c>
      <c r="E1352">
        <v>158</v>
      </c>
      <c r="F1352" t="s">
        <v>6955</v>
      </c>
      <c r="G1352" t="s">
        <v>6956</v>
      </c>
      <c r="H1352" t="s">
        <v>6589</v>
      </c>
      <c r="I1352">
        <v>20</v>
      </c>
      <c r="J1352">
        <v>0</v>
      </c>
      <c r="K1352">
        <v>0</v>
      </c>
      <c r="L1352">
        <v>0</v>
      </c>
      <c r="M1352">
        <v>0</v>
      </c>
      <c r="N1352">
        <v>0</v>
      </c>
      <c r="O1352">
        <v>0</v>
      </c>
      <c r="P1352">
        <v>0</v>
      </c>
      <c r="Q1352" t="s">
        <v>6956</v>
      </c>
      <c r="R1352">
        <v>0</v>
      </c>
      <c r="S1352">
        <v>0</v>
      </c>
      <c r="T1352" t="s">
        <v>6620</v>
      </c>
      <c r="U1352" t="s">
        <v>2221</v>
      </c>
      <c r="V1352" t="s">
        <v>2307</v>
      </c>
      <c r="W1352">
        <v>140</v>
      </c>
      <c r="X1352">
        <v>0</v>
      </c>
      <c r="Y1352" t="s">
        <v>6957</v>
      </c>
    </row>
    <row r="1353" spans="1:25">
      <c r="A1353" t="s">
        <v>6962</v>
      </c>
      <c r="B1353" t="s">
        <v>6963</v>
      </c>
      <c r="C1353" t="s">
        <v>2165</v>
      </c>
      <c r="D1353" t="s">
        <v>5852</v>
      </c>
      <c r="E1353">
        <v>0</v>
      </c>
      <c r="F1353" t="s">
        <v>6552</v>
      </c>
      <c r="G1353" t="s">
        <v>6553</v>
      </c>
      <c r="H1353" t="s">
        <v>164</v>
      </c>
      <c r="I1353">
        <v>20</v>
      </c>
      <c r="J1353">
        <v>0</v>
      </c>
      <c r="K1353">
        <v>0</v>
      </c>
      <c r="L1353">
        <v>0</v>
      </c>
      <c r="M1353">
        <v>0</v>
      </c>
      <c r="N1353">
        <v>0</v>
      </c>
      <c r="O1353">
        <v>0</v>
      </c>
      <c r="P1353">
        <v>0</v>
      </c>
      <c r="Q1353" t="s">
        <v>6553</v>
      </c>
      <c r="R1353">
        <v>0</v>
      </c>
      <c r="S1353">
        <v>0</v>
      </c>
      <c r="T1353" t="s">
        <v>6821</v>
      </c>
      <c r="U1353" t="s">
        <v>2221</v>
      </c>
      <c r="V1353" t="s">
        <v>2228</v>
      </c>
      <c r="W1353">
        <v>0</v>
      </c>
      <c r="X1353">
        <v>0</v>
      </c>
      <c r="Y1353" t="s">
        <v>6964</v>
      </c>
    </row>
    <row r="1354" spans="1:25">
      <c r="A1354" t="s">
        <v>6965</v>
      </c>
      <c r="B1354" t="s">
        <v>6966</v>
      </c>
      <c r="C1354" t="s">
        <v>6967</v>
      </c>
      <c r="D1354" t="s">
        <v>2836</v>
      </c>
      <c r="E1354">
        <v>94</v>
      </c>
      <c r="F1354" t="s">
        <v>6552</v>
      </c>
      <c r="G1354" t="s">
        <v>6553</v>
      </c>
      <c r="H1354" t="s">
        <v>164</v>
      </c>
      <c r="I1354">
        <v>20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0</v>
      </c>
      <c r="Q1354" t="s">
        <v>6553</v>
      </c>
      <c r="R1354">
        <v>0</v>
      </c>
      <c r="S1354">
        <v>0</v>
      </c>
      <c r="T1354" t="s">
        <v>6620</v>
      </c>
      <c r="U1354" t="s">
        <v>2221</v>
      </c>
      <c r="V1354" t="s">
        <v>2136</v>
      </c>
      <c r="W1354">
        <v>63</v>
      </c>
      <c r="X1354">
        <v>0</v>
      </c>
      <c r="Y1354" t="s">
        <v>6964</v>
      </c>
    </row>
    <row r="1355" spans="1:25">
      <c r="A1355" t="s">
        <v>6968</v>
      </c>
      <c r="B1355" t="s">
        <v>6969</v>
      </c>
      <c r="C1355" t="s">
        <v>2233</v>
      </c>
      <c r="D1355" t="s">
        <v>6970</v>
      </c>
      <c r="E1355">
        <v>45</v>
      </c>
      <c r="F1355" t="s">
        <v>6552</v>
      </c>
      <c r="G1355" t="s">
        <v>6553</v>
      </c>
      <c r="H1355" t="s">
        <v>164</v>
      </c>
      <c r="I1355">
        <v>15</v>
      </c>
      <c r="J1355">
        <v>0</v>
      </c>
      <c r="K1355">
        <v>0</v>
      </c>
      <c r="L1355">
        <v>0</v>
      </c>
      <c r="M1355">
        <v>0</v>
      </c>
      <c r="N1355">
        <v>0</v>
      </c>
      <c r="O1355">
        <v>0</v>
      </c>
      <c r="P1355">
        <v>0</v>
      </c>
      <c r="Q1355" t="s">
        <v>6553</v>
      </c>
      <c r="R1355">
        <v>0</v>
      </c>
      <c r="S1355">
        <v>0</v>
      </c>
      <c r="T1355" t="s">
        <v>6620</v>
      </c>
      <c r="U1355" t="s">
        <v>2221</v>
      </c>
      <c r="V1355" t="s">
        <v>2226</v>
      </c>
      <c r="W1355">
        <v>26</v>
      </c>
      <c r="X1355">
        <v>0</v>
      </c>
      <c r="Y1355" t="s">
        <v>6964</v>
      </c>
    </row>
    <row r="1356" spans="1:25">
      <c r="A1356" t="s">
        <v>6971</v>
      </c>
      <c r="B1356" t="s">
        <v>6972</v>
      </c>
      <c r="C1356" t="s">
        <v>6973</v>
      </c>
      <c r="D1356" t="s">
        <v>6974</v>
      </c>
      <c r="E1356">
        <v>127</v>
      </c>
      <c r="F1356" t="s">
        <v>6552</v>
      </c>
      <c r="G1356" t="s">
        <v>6553</v>
      </c>
      <c r="H1356" t="s">
        <v>164</v>
      </c>
      <c r="I1356">
        <v>15</v>
      </c>
      <c r="J1356">
        <v>0</v>
      </c>
      <c r="K1356">
        <v>0</v>
      </c>
      <c r="L1356">
        <v>0</v>
      </c>
      <c r="M1356">
        <v>0</v>
      </c>
      <c r="N1356">
        <v>0</v>
      </c>
      <c r="O1356">
        <v>0</v>
      </c>
      <c r="P1356">
        <v>0</v>
      </c>
      <c r="Q1356" t="s">
        <v>6553</v>
      </c>
      <c r="R1356">
        <v>0</v>
      </c>
      <c r="S1356">
        <v>0</v>
      </c>
      <c r="T1356" t="s">
        <v>6620</v>
      </c>
      <c r="U1356" t="s">
        <v>2221</v>
      </c>
      <c r="V1356" t="s">
        <v>2136</v>
      </c>
      <c r="W1356">
        <v>90</v>
      </c>
      <c r="X1356">
        <v>0</v>
      </c>
      <c r="Y1356" t="s">
        <v>6964</v>
      </c>
    </row>
    <row r="1357" spans="1:25">
      <c r="A1357" t="s">
        <v>6975</v>
      </c>
      <c r="B1357" t="s">
        <v>6976</v>
      </c>
      <c r="C1357" t="s">
        <v>2262</v>
      </c>
      <c r="D1357" t="s">
        <v>6977</v>
      </c>
      <c r="E1357">
        <v>66</v>
      </c>
      <c r="F1357" t="s">
        <v>6552</v>
      </c>
      <c r="G1357" t="s">
        <v>6553</v>
      </c>
      <c r="H1357" t="s">
        <v>164</v>
      </c>
      <c r="I1357">
        <v>15</v>
      </c>
      <c r="J1357">
        <v>0</v>
      </c>
      <c r="K1357">
        <v>0</v>
      </c>
      <c r="L1357">
        <v>0</v>
      </c>
      <c r="M1357">
        <v>0</v>
      </c>
      <c r="N1357">
        <v>0</v>
      </c>
      <c r="O1357">
        <v>0</v>
      </c>
      <c r="P1357">
        <v>0</v>
      </c>
      <c r="Q1357" t="s">
        <v>6553</v>
      </c>
      <c r="R1357">
        <v>0</v>
      </c>
      <c r="S1357">
        <v>0</v>
      </c>
      <c r="T1357" t="s">
        <v>6620</v>
      </c>
      <c r="U1357" t="s">
        <v>2221</v>
      </c>
      <c r="V1357" t="s">
        <v>2254</v>
      </c>
      <c r="W1357">
        <v>45</v>
      </c>
      <c r="X1357">
        <v>0</v>
      </c>
      <c r="Y1357" t="s">
        <v>6964</v>
      </c>
    </row>
    <row r="1358" spans="1:25">
      <c r="A1358" t="s">
        <v>6978</v>
      </c>
      <c r="B1358" t="s">
        <v>6979</v>
      </c>
      <c r="C1358" t="s">
        <v>2160</v>
      </c>
      <c r="D1358" t="s">
        <v>6980</v>
      </c>
      <c r="E1358">
        <v>45</v>
      </c>
      <c r="F1358" t="s">
        <v>6552</v>
      </c>
      <c r="G1358" t="s">
        <v>6553</v>
      </c>
      <c r="H1358" t="s">
        <v>164</v>
      </c>
      <c r="I1358">
        <v>15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0</v>
      </c>
      <c r="Q1358" t="s">
        <v>6553</v>
      </c>
      <c r="R1358">
        <v>0</v>
      </c>
      <c r="S1358">
        <v>0</v>
      </c>
      <c r="T1358" t="s">
        <v>6620</v>
      </c>
      <c r="U1358" t="s">
        <v>2221</v>
      </c>
      <c r="V1358" t="s">
        <v>2226</v>
      </c>
      <c r="W1358">
        <v>26</v>
      </c>
      <c r="X1358">
        <v>0</v>
      </c>
      <c r="Y1358" t="s">
        <v>6964</v>
      </c>
    </row>
    <row r="1359" spans="1:25">
      <c r="A1359" t="s">
        <v>6981</v>
      </c>
      <c r="B1359" t="s">
        <v>6982</v>
      </c>
      <c r="C1359" t="s">
        <v>6983</v>
      </c>
      <c r="D1359" t="s">
        <v>6984</v>
      </c>
      <c r="E1359">
        <v>131</v>
      </c>
      <c r="F1359" t="s">
        <v>6552</v>
      </c>
      <c r="G1359" t="s">
        <v>6553</v>
      </c>
      <c r="H1359" t="s">
        <v>164</v>
      </c>
      <c r="I1359">
        <v>15</v>
      </c>
      <c r="J1359">
        <v>0</v>
      </c>
      <c r="K1359">
        <v>0</v>
      </c>
      <c r="L1359">
        <v>0</v>
      </c>
      <c r="M1359">
        <v>0</v>
      </c>
      <c r="N1359">
        <v>0</v>
      </c>
      <c r="O1359">
        <v>0</v>
      </c>
      <c r="P1359">
        <v>0</v>
      </c>
      <c r="Q1359" t="s">
        <v>6553</v>
      </c>
      <c r="R1359">
        <v>0</v>
      </c>
      <c r="S1359">
        <v>0</v>
      </c>
      <c r="T1359" t="s">
        <v>6620</v>
      </c>
      <c r="U1359" t="s">
        <v>2221</v>
      </c>
      <c r="V1359" t="s">
        <v>2136</v>
      </c>
      <c r="W1359">
        <v>93</v>
      </c>
      <c r="X1359">
        <v>0</v>
      </c>
      <c r="Y1359" t="s">
        <v>6964</v>
      </c>
    </row>
    <row r="1360" spans="1:25">
      <c r="A1360" t="s">
        <v>6985</v>
      </c>
      <c r="B1360" t="s">
        <v>6986</v>
      </c>
      <c r="C1360" t="s">
        <v>6987</v>
      </c>
      <c r="D1360" t="s">
        <v>6988</v>
      </c>
      <c r="E1360">
        <v>6</v>
      </c>
      <c r="F1360" t="s">
        <v>6989</v>
      </c>
      <c r="G1360" t="s">
        <v>6990</v>
      </c>
      <c r="H1360" t="s">
        <v>6991</v>
      </c>
      <c r="I1360">
        <v>12</v>
      </c>
      <c r="J1360">
        <v>0</v>
      </c>
      <c r="K1360">
        <v>0</v>
      </c>
      <c r="L1360">
        <v>0</v>
      </c>
      <c r="M1360">
        <v>0</v>
      </c>
      <c r="N1360">
        <v>0</v>
      </c>
      <c r="O1360">
        <v>0</v>
      </c>
      <c r="P1360">
        <v>0</v>
      </c>
      <c r="Q1360" t="s">
        <v>6990</v>
      </c>
      <c r="R1360">
        <v>0</v>
      </c>
      <c r="S1360">
        <v>0</v>
      </c>
      <c r="T1360" t="s">
        <v>6992</v>
      </c>
      <c r="U1360" t="s">
        <v>2221</v>
      </c>
      <c r="V1360" t="s">
        <v>6993</v>
      </c>
      <c r="W1360">
        <v>6</v>
      </c>
      <c r="X1360">
        <v>0</v>
      </c>
      <c r="Y1360" t="s">
        <v>6994</v>
      </c>
    </row>
    <row r="1361" spans="1:25">
      <c r="A1361" t="s">
        <v>6995</v>
      </c>
      <c r="B1361" t="s">
        <v>6996</v>
      </c>
      <c r="C1361" t="s">
        <v>6987</v>
      </c>
      <c r="D1361" t="s">
        <v>6988</v>
      </c>
      <c r="E1361">
        <v>6</v>
      </c>
      <c r="F1361" t="s">
        <v>6989</v>
      </c>
      <c r="G1361" t="s">
        <v>6990</v>
      </c>
      <c r="H1361" t="s">
        <v>6991</v>
      </c>
      <c r="I1361">
        <v>12</v>
      </c>
      <c r="J1361">
        <v>0</v>
      </c>
      <c r="K1361">
        <v>0</v>
      </c>
      <c r="L1361">
        <v>0</v>
      </c>
      <c r="M1361">
        <v>0</v>
      </c>
      <c r="N1361">
        <v>0</v>
      </c>
      <c r="O1361">
        <v>0</v>
      </c>
      <c r="P1361">
        <v>0</v>
      </c>
      <c r="Q1361" t="s">
        <v>6990</v>
      </c>
      <c r="R1361">
        <v>0</v>
      </c>
      <c r="S1361">
        <v>0</v>
      </c>
      <c r="T1361" t="s">
        <v>6992</v>
      </c>
      <c r="U1361" t="s">
        <v>2221</v>
      </c>
      <c r="V1361" t="s">
        <v>6993</v>
      </c>
      <c r="W1361">
        <v>6</v>
      </c>
      <c r="X1361">
        <v>0</v>
      </c>
      <c r="Y1361" t="s">
        <v>6994</v>
      </c>
    </row>
    <row r="1362" spans="1:25">
      <c r="A1362" t="s">
        <v>6997</v>
      </c>
      <c r="B1362" t="s">
        <v>6998</v>
      </c>
      <c r="C1362" t="s">
        <v>6999</v>
      </c>
      <c r="D1362" t="s">
        <v>6988</v>
      </c>
      <c r="E1362">
        <v>4</v>
      </c>
      <c r="F1362" t="s">
        <v>6989</v>
      </c>
      <c r="G1362" t="s">
        <v>6990</v>
      </c>
      <c r="H1362" t="s">
        <v>6991</v>
      </c>
      <c r="I1362">
        <v>12</v>
      </c>
      <c r="J1362">
        <v>0</v>
      </c>
      <c r="K1362">
        <v>0</v>
      </c>
      <c r="L1362">
        <v>0</v>
      </c>
      <c r="M1362">
        <v>0</v>
      </c>
      <c r="N1362">
        <v>0</v>
      </c>
      <c r="O1362">
        <v>0</v>
      </c>
      <c r="P1362">
        <v>0</v>
      </c>
      <c r="Q1362" t="s">
        <v>6990</v>
      </c>
      <c r="R1362">
        <v>0</v>
      </c>
      <c r="S1362">
        <v>0</v>
      </c>
      <c r="T1362" t="s">
        <v>6992</v>
      </c>
      <c r="U1362" t="s">
        <v>2221</v>
      </c>
      <c r="V1362" t="s">
        <v>6993</v>
      </c>
      <c r="W1362">
        <v>4</v>
      </c>
      <c r="X1362">
        <v>0</v>
      </c>
      <c r="Y1362" t="s">
        <v>6994</v>
      </c>
    </row>
    <row r="1363" spans="1:25">
      <c r="A1363" t="s">
        <v>7000</v>
      </c>
      <c r="B1363" t="s">
        <v>7001</v>
      </c>
      <c r="C1363" t="s">
        <v>6999</v>
      </c>
      <c r="D1363" t="s">
        <v>6988</v>
      </c>
      <c r="E1363">
        <v>4</v>
      </c>
      <c r="F1363" t="s">
        <v>6989</v>
      </c>
      <c r="G1363" t="s">
        <v>6990</v>
      </c>
      <c r="H1363" t="s">
        <v>6991</v>
      </c>
      <c r="I1363">
        <v>12</v>
      </c>
      <c r="J1363">
        <v>0</v>
      </c>
      <c r="K1363">
        <v>0</v>
      </c>
      <c r="L1363">
        <v>0</v>
      </c>
      <c r="M1363">
        <v>0</v>
      </c>
      <c r="N1363">
        <v>0</v>
      </c>
      <c r="O1363">
        <v>0</v>
      </c>
      <c r="P1363">
        <v>0</v>
      </c>
      <c r="Q1363" t="s">
        <v>6990</v>
      </c>
      <c r="R1363">
        <v>0</v>
      </c>
      <c r="S1363">
        <v>0</v>
      </c>
      <c r="T1363" t="s">
        <v>6992</v>
      </c>
      <c r="U1363" t="s">
        <v>2221</v>
      </c>
      <c r="V1363" t="s">
        <v>6993</v>
      </c>
      <c r="W1363">
        <v>4</v>
      </c>
      <c r="X1363">
        <v>0</v>
      </c>
      <c r="Y1363" t="s">
        <v>6994</v>
      </c>
    </row>
    <row r="1364" spans="1:25">
      <c r="A1364" t="s">
        <v>7002</v>
      </c>
      <c r="B1364" t="s">
        <v>7003</v>
      </c>
      <c r="C1364" t="s">
        <v>7004</v>
      </c>
      <c r="D1364" t="s">
        <v>6988</v>
      </c>
      <c r="E1364">
        <v>3</v>
      </c>
      <c r="F1364" t="s">
        <v>6989</v>
      </c>
      <c r="G1364" t="s">
        <v>6990</v>
      </c>
      <c r="H1364" t="s">
        <v>6991</v>
      </c>
      <c r="I1364">
        <v>12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v>0</v>
      </c>
      <c r="P1364">
        <v>0</v>
      </c>
      <c r="Q1364" t="s">
        <v>6990</v>
      </c>
      <c r="R1364">
        <v>0</v>
      </c>
      <c r="S1364">
        <v>0</v>
      </c>
      <c r="T1364" t="s">
        <v>6992</v>
      </c>
      <c r="U1364" t="s">
        <v>2221</v>
      </c>
      <c r="V1364" t="s">
        <v>6993</v>
      </c>
      <c r="W1364">
        <v>3</v>
      </c>
      <c r="X1364">
        <v>0</v>
      </c>
      <c r="Y1364" t="s">
        <v>6994</v>
      </c>
    </row>
    <row r="1365" spans="1:25">
      <c r="A1365" t="s">
        <v>7005</v>
      </c>
      <c r="B1365" t="s">
        <v>7006</v>
      </c>
      <c r="C1365" t="s">
        <v>7004</v>
      </c>
      <c r="D1365" t="s">
        <v>6988</v>
      </c>
      <c r="E1365">
        <v>3</v>
      </c>
      <c r="F1365" t="s">
        <v>6989</v>
      </c>
      <c r="G1365" t="s">
        <v>6990</v>
      </c>
      <c r="H1365" t="s">
        <v>6991</v>
      </c>
      <c r="I1365">
        <v>12</v>
      </c>
      <c r="J1365">
        <v>0</v>
      </c>
      <c r="K1365">
        <v>0</v>
      </c>
      <c r="L1365">
        <v>0</v>
      </c>
      <c r="M1365">
        <v>0</v>
      </c>
      <c r="N1365">
        <v>0</v>
      </c>
      <c r="O1365">
        <v>0</v>
      </c>
      <c r="P1365">
        <v>0</v>
      </c>
      <c r="Q1365" t="s">
        <v>6990</v>
      </c>
      <c r="R1365">
        <v>0</v>
      </c>
      <c r="S1365">
        <v>0</v>
      </c>
      <c r="T1365" t="s">
        <v>6992</v>
      </c>
      <c r="U1365" t="s">
        <v>2221</v>
      </c>
      <c r="V1365" t="s">
        <v>6993</v>
      </c>
      <c r="W1365">
        <v>3</v>
      </c>
      <c r="X1365">
        <v>0</v>
      </c>
      <c r="Y1365" t="s">
        <v>6994</v>
      </c>
    </row>
    <row r="1366" spans="1:25">
      <c r="A1366" t="s">
        <v>7007</v>
      </c>
      <c r="B1366" t="s">
        <v>7008</v>
      </c>
      <c r="C1366" t="s">
        <v>7009</v>
      </c>
      <c r="D1366" t="s">
        <v>6988</v>
      </c>
      <c r="E1366">
        <v>6</v>
      </c>
      <c r="F1366" t="s">
        <v>6989</v>
      </c>
      <c r="G1366" t="s">
        <v>6990</v>
      </c>
      <c r="H1366" t="s">
        <v>6991</v>
      </c>
      <c r="I1366">
        <v>12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0</v>
      </c>
      <c r="Q1366" t="s">
        <v>6990</v>
      </c>
      <c r="R1366">
        <v>0</v>
      </c>
      <c r="S1366">
        <v>0</v>
      </c>
      <c r="T1366" t="s">
        <v>6992</v>
      </c>
      <c r="U1366" t="s">
        <v>2221</v>
      </c>
      <c r="V1366" t="s">
        <v>6993</v>
      </c>
      <c r="W1366">
        <v>6</v>
      </c>
      <c r="X1366">
        <v>0</v>
      </c>
      <c r="Y1366" t="s">
        <v>6994</v>
      </c>
    </row>
    <row r="1367" spans="1:25">
      <c r="A1367" t="s">
        <v>7010</v>
      </c>
      <c r="B1367" t="s">
        <v>7011</v>
      </c>
      <c r="C1367" t="s">
        <v>7009</v>
      </c>
      <c r="D1367" t="s">
        <v>6988</v>
      </c>
      <c r="E1367">
        <v>6</v>
      </c>
      <c r="F1367" t="s">
        <v>6989</v>
      </c>
      <c r="G1367" t="s">
        <v>6990</v>
      </c>
      <c r="H1367" t="s">
        <v>6991</v>
      </c>
      <c r="I1367">
        <v>12</v>
      </c>
      <c r="J1367">
        <v>0</v>
      </c>
      <c r="K1367">
        <v>0</v>
      </c>
      <c r="L1367">
        <v>0</v>
      </c>
      <c r="M1367">
        <v>0</v>
      </c>
      <c r="N1367">
        <v>0</v>
      </c>
      <c r="O1367">
        <v>0</v>
      </c>
      <c r="P1367">
        <v>0</v>
      </c>
      <c r="Q1367" t="s">
        <v>6990</v>
      </c>
      <c r="R1367">
        <v>0</v>
      </c>
      <c r="S1367">
        <v>0</v>
      </c>
      <c r="T1367" t="s">
        <v>6992</v>
      </c>
      <c r="U1367" t="s">
        <v>2221</v>
      </c>
      <c r="V1367" t="s">
        <v>6993</v>
      </c>
      <c r="W1367">
        <v>6</v>
      </c>
      <c r="X1367">
        <v>0</v>
      </c>
      <c r="Y1367" t="s">
        <v>6994</v>
      </c>
    </row>
    <row r="1368" spans="1:25">
      <c r="A1368" t="s">
        <v>7012</v>
      </c>
      <c r="B1368" t="s">
        <v>7013</v>
      </c>
      <c r="C1368" t="s">
        <v>7004</v>
      </c>
      <c r="D1368" t="s">
        <v>6988</v>
      </c>
      <c r="E1368">
        <v>3</v>
      </c>
      <c r="F1368" t="s">
        <v>7014</v>
      </c>
      <c r="G1368" t="s">
        <v>7015</v>
      </c>
      <c r="H1368" t="s">
        <v>7016</v>
      </c>
      <c r="I1368">
        <v>12</v>
      </c>
      <c r="J1368">
        <v>0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0</v>
      </c>
      <c r="Q1368" t="s">
        <v>7015</v>
      </c>
      <c r="R1368">
        <v>0</v>
      </c>
      <c r="S1368">
        <v>0</v>
      </c>
      <c r="T1368" t="s">
        <v>7017</v>
      </c>
      <c r="U1368" t="s">
        <v>2221</v>
      </c>
      <c r="V1368" t="s">
        <v>6993</v>
      </c>
      <c r="W1368">
        <v>3</v>
      </c>
      <c r="X1368">
        <v>0</v>
      </c>
      <c r="Y1368" t="s">
        <v>7018</v>
      </c>
    </row>
    <row r="1369" spans="1:25">
      <c r="A1369" t="s">
        <v>7019</v>
      </c>
      <c r="B1369" t="s">
        <v>7020</v>
      </c>
      <c r="C1369" t="s">
        <v>7009</v>
      </c>
      <c r="D1369" t="s">
        <v>6988</v>
      </c>
      <c r="E1369">
        <v>6</v>
      </c>
      <c r="F1369" t="s">
        <v>7014</v>
      </c>
      <c r="G1369" t="s">
        <v>7015</v>
      </c>
      <c r="H1369" t="s">
        <v>7016</v>
      </c>
      <c r="I1369">
        <v>12</v>
      </c>
      <c r="J1369">
        <v>0</v>
      </c>
      <c r="K1369">
        <v>0</v>
      </c>
      <c r="L1369">
        <v>0</v>
      </c>
      <c r="M1369">
        <v>0</v>
      </c>
      <c r="N1369">
        <v>0</v>
      </c>
      <c r="O1369">
        <v>0</v>
      </c>
      <c r="P1369">
        <v>0</v>
      </c>
      <c r="Q1369" t="s">
        <v>7015</v>
      </c>
      <c r="R1369">
        <v>0</v>
      </c>
      <c r="S1369">
        <v>0</v>
      </c>
      <c r="T1369" t="s">
        <v>7017</v>
      </c>
      <c r="U1369" t="s">
        <v>2221</v>
      </c>
      <c r="V1369" t="s">
        <v>6993</v>
      </c>
      <c r="W1369">
        <v>6</v>
      </c>
      <c r="X1369">
        <v>0</v>
      </c>
      <c r="Y1369" t="s">
        <v>7018</v>
      </c>
    </row>
    <row r="1370" spans="1:25">
      <c r="A1370" t="s">
        <v>7021</v>
      </c>
      <c r="B1370" t="s">
        <v>7022</v>
      </c>
      <c r="C1370" t="s">
        <v>2145</v>
      </c>
      <c r="D1370" t="s">
        <v>4986</v>
      </c>
      <c r="E1370">
        <v>1</v>
      </c>
      <c r="F1370" t="s">
        <v>3377</v>
      </c>
      <c r="G1370" t="s">
        <v>3378</v>
      </c>
      <c r="H1370" t="s">
        <v>157</v>
      </c>
      <c r="I1370">
        <v>12</v>
      </c>
      <c r="J1370">
        <v>0</v>
      </c>
      <c r="K1370">
        <v>0</v>
      </c>
      <c r="L1370">
        <v>0</v>
      </c>
      <c r="M1370">
        <v>0</v>
      </c>
      <c r="N1370">
        <v>0</v>
      </c>
      <c r="O1370">
        <v>0</v>
      </c>
      <c r="P1370">
        <v>0</v>
      </c>
      <c r="Q1370" t="s">
        <v>3378</v>
      </c>
      <c r="R1370">
        <v>0</v>
      </c>
      <c r="S1370">
        <v>0</v>
      </c>
      <c r="T1370" t="s">
        <v>6728</v>
      </c>
      <c r="U1370" t="s">
        <v>2221</v>
      </c>
      <c r="V1370" t="s">
        <v>2255</v>
      </c>
      <c r="W1370">
        <v>0</v>
      </c>
      <c r="X1370">
        <v>0</v>
      </c>
      <c r="Y1370" t="s">
        <v>7023</v>
      </c>
    </row>
    <row r="1371" spans="1:25">
      <c r="A1371" t="s">
        <v>7024</v>
      </c>
      <c r="B1371" t="s">
        <v>7025</v>
      </c>
      <c r="C1371" t="s">
        <v>2155</v>
      </c>
      <c r="D1371" t="s">
        <v>7026</v>
      </c>
      <c r="E1371">
        <v>184</v>
      </c>
      <c r="F1371" t="s">
        <v>6785</v>
      </c>
      <c r="G1371" t="s">
        <v>6786</v>
      </c>
      <c r="H1371" t="s">
        <v>164</v>
      </c>
      <c r="I1371">
        <v>15</v>
      </c>
      <c r="J1371">
        <v>0</v>
      </c>
      <c r="K1371">
        <v>0</v>
      </c>
      <c r="L1371">
        <v>0</v>
      </c>
      <c r="M1371">
        <v>0</v>
      </c>
      <c r="N1371">
        <v>0</v>
      </c>
      <c r="O1371">
        <v>0</v>
      </c>
      <c r="P1371">
        <v>0</v>
      </c>
      <c r="Q1371" t="s">
        <v>6786</v>
      </c>
      <c r="R1371">
        <v>0</v>
      </c>
      <c r="S1371">
        <v>0</v>
      </c>
      <c r="T1371" t="s">
        <v>6620</v>
      </c>
      <c r="U1371" t="s">
        <v>2221</v>
      </c>
      <c r="V1371" t="s">
        <v>2141</v>
      </c>
      <c r="W1371">
        <v>117</v>
      </c>
      <c r="X1371">
        <v>0</v>
      </c>
      <c r="Y1371" t="s">
        <v>6787</v>
      </c>
    </row>
    <row r="1372" spans="1:25">
      <c r="A1372" t="s">
        <v>7027</v>
      </c>
      <c r="B1372" t="s">
        <v>7028</v>
      </c>
      <c r="C1372" t="s">
        <v>3249</v>
      </c>
      <c r="D1372" t="s">
        <v>2273</v>
      </c>
      <c r="E1372">
        <v>0</v>
      </c>
      <c r="F1372" t="s">
        <v>7029</v>
      </c>
      <c r="G1372" t="s">
        <v>7030</v>
      </c>
      <c r="H1372" t="s">
        <v>156</v>
      </c>
      <c r="I1372">
        <v>20</v>
      </c>
      <c r="J1372">
        <v>0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0</v>
      </c>
      <c r="Q1372" t="s">
        <v>7030</v>
      </c>
      <c r="R1372">
        <v>0</v>
      </c>
      <c r="S1372">
        <v>0</v>
      </c>
      <c r="T1372" t="s">
        <v>6728</v>
      </c>
      <c r="U1372" t="s">
        <v>2221</v>
      </c>
      <c r="V1372" t="s">
        <v>2136</v>
      </c>
      <c r="W1372">
        <v>1</v>
      </c>
      <c r="X1372">
        <v>0</v>
      </c>
      <c r="Y1372" t="s">
        <v>7031</v>
      </c>
    </row>
    <row r="1373" spans="1:25">
      <c r="E1373">
        <v>159432</v>
      </c>
      <c r="J1373">
        <v>636</v>
      </c>
      <c r="K1373">
        <v>1062.0999999999999</v>
      </c>
      <c r="L1373">
        <v>658</v>
      </c>
      <c r="W1373">
        <v>103957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13</vt:i4>
      </vt:variant>
      <vt:variant>
        <vt:lpstr>Nazwane zakresy</vt:lpstr>
      </vt:variant>
      <vt:variant>
        <vt:i4>2</vt:i4>
      </vt:variant>
    </vt:vector>
  </HeadingPairs>
  <TitlesOfParts>
    <vt:vector size="15" baseType="lpstr">
      <vt:lpstr>1. PANEL</vt:lpstr>
      <vt:lpstr>DZIENNE</vt:lpstr>
      <vt:lpstr>KALENDARZ NEW</vt:lpstr>
      <vt:lpstr>Arkusz1</vt:lpstr>
      <vt:lpstr>Arkusz2</vt:lpstr>
      <vt:lpstr>WYDAJNOŚĆ</vt:lpstr>
      <vt:lpstr>WYDAJNOŚĆ TYGODNIOWA</vt:lpstr>
      <vt:lpstr>IMIE</vt:lpstr>
      <vt:lpstr>DANESTARTSTOP</vt:lpstr>
      <vt:lpstr>DANE_DO_WYDAJNOSCI</vt:lpstr>
      <vt:lpstr>KALENDARZ</vt:lpstr>
      <vt:lpstr>PODSUMOWANIE</vt:lpstr>
      <vt:lpstr>Arkusz5</vt:lpstr>
      <vt:lpstr>'KALENDARZ NEW'!Obszar_wydruku</vt:lpstr>
      <vt:lpstr>'WYDAJNOŚĆ TYGODNIOWA'!Obszar_wydruku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Pracownik</dc:creator>
  <cp:lastModifiedBy>macie</cp:lastModifiedBy>
  <cp:lastPrinted>2025-07-04T05:54:29Z</cp:lastPrinted>
  <dcterms:created xsi:type="dcterms:W3CDTF">2017-06-28T12:48:31Z</dcterms:created>
  <dcterms:modified xsi:type="dcterms:W3CDTF">2025-07-04T06:10:38Z</dcterms:modified>
</cp:coreProperties>
</file>